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13.xml" ContentType="application/vnd.openxmlformats-officedocument.spreadsheetml.worksheet+xml"/>
  <Override PartName="/xl/externalLinks/externalLink9.xml" ContentType="application/vnd.openxmlformats-officedocument.spreadsheetml.externalLink+xml"/>
  <Override PartName="/xl/externalLinks/externalLink38.xml" ContentType="application/vnd.openxmlformats-officedocument.spreadsheetml.externalLink+xml"/>
  <Override PartName="/xl/externalLinks/externalLink49.xml" ContentType="application/vnd.openxmlformats-officedocument.spreadsheetml.externalLink+xml"/>
  <Override PartName="/xl/styles.xml" ContentType="application/vnd.openxmlformats-officedocument.spreadsheetml.styles+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externalLinks/externalLink27.xml" ContentType="application/vnd.openxmlformats-officedocument.spreadsheetml.externalLink+xml"/>
  <Override PartName="/xl/externalLinks/externalLink45.xml" ContentType="application/vnd.openxmlformats-officedocument.spreadsheetml.externalLink+xml"/>
  <Override PartName="/xl/externalLinks/externalLink56.xml" ContentType="application/vnd.openxmlformats-officedocument.spreadsheetml.externalLink+xml"/>
  <Default Extension="xml" ContentType="application/xml"/>
  <Override PartName="/xl/externalLinks/externalLink5.xml" ContentType="application/vnd.openxmlformats-officedocument.spreadsheetml.externalLink+xml"/>
  <Override PartName="/xl/externalLinks/externalLink16.xml" ContentType="application/vnd.openxmlformats-officedocument.spreadsheetml.externalLink+xml"/>
  <Override PartName="/xl/externalLinks/externalLink34.xml" ContentType="application/vnd.openxmlformats-officedocument.spreadsheetml.externalLink+xml"/>
  <Override PartName="/xl/worksheets/sheet3.xml" ContentType="application/vnd.openxmlformats-officedocument.spreadsheetml.worksheet+xml"/>
  <Override PartName="/xl/externalLinks/externalLink3.xml" ContentType="application/vnd.openxmlformats-officedocument.spreadsheetml.externalLink+xml"/>
  <Override PartName="/xl/externalLinks/externalLink14.xml" ContentType="application/vnd.openxmlformats-officedocument.spreadsheetml.externalLink+xml"/>
  <Override PartName="/xl/externalLinks/externalLink23.xml" ContentType="application/vnd.openxmlformats-officedocument.spreadsheetml.externalLink+xml"/>
  <Override PartName="/xl/externalLinks/externalLink32.xml" ContentType="application/vnd.openxmlformats-officedocument.spreadsheetml.externalLink+xml"/>
  <Override PartName="/xl/externalLinks/externalLink41.xml" ContentType="application/vnd.openxmlformats-officedocument.spreadsheetml.externalLink+xml"/>
  <Override PartName="/xl/externalLinks/externalLink52.xml" ContentType="application/vnd.openxmlformats-officedocument.spreadsheetml.externalLink+xml"/>
  <Override PartName="/xl/externalLinks/externalLink61.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12.xml" ContentType="application/vnd.openxmlformats-officedocument.spreadsheetml.externalLink+xml"/>
  <Override PartName="/xl/externalLinks/externalLink21.xml" ContentType="application/vnd.openxmlformats-officedocument.spreadsheetml.externalLink+xml"/>
  <Override PartName="/xl/externalLinks/externalLink30.xml" ContentType="application/vnd.openxmlformats-officedocument.spreadsheetml.externalLink+xml"/>
  <Override PartName="/xl/externalLinks/externalLink50.xml" ContentType="application/vnd.openxmlformats-officedocument.spreadsheetml.externalLink+xml"/>
  <Override PartName="/xl/worksheets/sheet29.xml" ContentType="application/vnd.openxmlformats-officedocument.spreadsheetml.worksheet+xml"/>
  <Override PartName="/xl/worksheets/sheet38.xml" ContentType="application/vnd.openxmlformats-officedocument.spreadsheetml.worksheet+xml"/>
  <Override PartName="/xl/externalLinks/externalLink10.xml" ContentType="application/vnd.openxmlformats-officedocument.spreadsheetml.externalLink+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externalLinks/externalLink59.xml" ContentType="application/vnd.openxmlformats-officedocument.spreadsheetml.externalLink+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externalLinks/externalLink8.xml" ContentType="application/vnd.openxmlformats-officedocument.spreadsheetml.externalLink+xml"/>
  <Override PartName="/xl/externalLinks/externalLink19.xml" ContentType="application/vnd.openxmlformats-officedocument.spreadsheetml.externalLink+xml"/>
  <Override PartName="/xl/externalLinks/externalLink39.xml" ContentType="application/vnd.openxmlformats-officedocument.spreadsheetml.externalLink+xml"/>
  <Override PartName="/xl/externalLinks/externalLink48.xml" ContentType="application/vnd.openxmlformats-officedocument.spreadsheetml.externalLink+xml"/>
  <Override PartName="/xl/externalLinks/externalLink57.xml" ContentType="application/vnd.openxmlformats-officedocument.spreadsheetml.externalLink+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externalLinks/externalLink6.xml" ContentType="application/vnd.openxmlformats-officedocument.spreadsheetml.externalLink+xml"/>
  <Override PartName="/xl/externalLinks/externalLink17.xml" ContentType="application/vnd.openxmlformats-officedocument.spreadsheetml.externalLink+xml"/>
  <Override PartName="/xl/externalLinks/externalLink28.xml" ContentType="application/vnd.openxmlformats-officedocument.spreadsheetml.externalLink+xml"/>
  <Override PartName="/xl/externalLinks/externalLink37.xml" ContentType="application/vnd.openxmlformats-officedocument.spreadsheetml.externalLink+xml"/>
  <Override PartName="/xl/externalLinks/externalLink46.xml" ContentType="application/vnd.openxmlformats-officedocument.spreadsheetml.externalLink+xml"/>
  <Override PartName="/xl/externalLinks/externalLink55.xml" ContentType="application/vnd.openxmlformats-officedocument.spreadsheetml.externalLink+xml"/>
  <Default Extension="jpeg" ContentType="image/jpeg"/>
  <Default Extension="emf" ContentType="image/x-emf"/>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15.xml" ContentType="application/vnd.openxmlformats-officedocument.spreadsheetml.externalLink+xml"/>
  <Override PartName="/xl/externalLinks/externalLink24.xml" ContentType="application/vnd.openxmlformats-officedocument.spreadsheetml.externalLink+xml"/>
  <Override PartName="/xl/externalLinks/externalLink26.xml" ContentType="application/vnd.openxmlformats-officedocument.spreadsheetml.externalLink+xml"/>
  <Override PartName="/xl/externalLinks/externalLink35.xml" ContentType="application/vnd.openxmlformats-officedocument.spreadsheetml.externalLink+xml"/>
  <Override PartName="/xl/externalLinks/externalLink44.xml" ContentType="application/vnd.openxmlformats-officedocument.spreadsheetml.externalLink+xml"/>
  <Override PartName="/xl/externalLinks/externalLink53.xml" ContentType="application/vnd.openxmlformats-officedocument.spreadsheetml.externalLink+xml"/>
  <Override PartName="/docProps/app.xml" ContentType="application/vnd.openxmlformats-officedocument.extended-properties+xml"/>
  <Override PartName="/xl/worksheets/sheet2.xml" ContentType="application/vnd.openxmlformats-officedocument.spreadsheetml.worksheet+xml"/>
  <Override PartName="/xl/externalLinks/externalLink2.xml" ContentType="application/vnd.openxmlformats-officedocument.spreadsheetml.externalLink+xml"/>
  <Override PartName="/xl/externalLinks/externalLink13.xml" ContentType="application/vnd.openxmlformats-officedocument.spreadsheetml.externalLink+xml"/>
  <Override PartName="/xl/externalLinks/externalLink22.xml" ContentType="application/vnd.openxmlformats-officedocument.spreadsheetml.externalLink+xml"/>
  <Override PartName="/xl/externalLinks/externalLink33.xml" ContentType="application/vnd.openxmlformats-officedocument.spreadsheetml.externalLink+xml"/>
  <Override PartName="/xl/externalLinks/externalLink42.xml" ContentType="application/vnd.openxmlformats-officedocument.spreadsheetml.externalLink+xml"/>
  <Override PartName="/xl/externalLinks/externalLink51.xml" ContentType="application/vnd.openxmlformats-officedocument.spreadsheetml.externalLink+xml"/>
  <Override PartName="/xl/externalLinks/externalLink60.xml" ContentType="application/vnd.openxmlformats-officedocument.spreadsheetml.externalLink+xml"/>
  <Override PartName="/xl/drawings/drawing1.xml" ContentType="application/vnd.openxmlformats-officedocument.drawing+xml"/>
  <Override PartName="/xl/externalLinks/externalLink11.xml" ContentType="application/vnd.openxmlformats-officedocument.spreadsheetml.externalLink+xml"/>
  <Override PartName="/xl/externalLinks/externalLink20.xml" ContentType="application/vnd.openxmlformats-officedocument.spreadsheetml.externalLink+xml"/>
  <Override PartName="/xl/externalLinks/externalLink31.xml" ContentType="application/vnd.openxmlformats-officedocument.spreadsheetml.externalLink+xml"/>
  <Override PartName="/xl/externalLinks/externalLink40.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externalLinks/externalLink29.xml" ContentType="application/vnd.openxmlformats-officedocument.spreadsheetml.externalLink+xml"/>
  <Override PartName="/xl/externalLinks/externalLink47.xml" ContentType="application/vnd.openxmlformats-officedocument.spreadsheetml.externalLink+xml"/>
  <Override PartName="/xl/externalLinks/externalLink58.xml" ContentType="application/vnd.openxmlformats-officedocument.spreadsheetml.externalLink+xml"/>
  <Override PartName="/xl/theme/theme1.xml" ContentType="application/vnd.openxmlformats-officedocument.theme+xml"/>
  <Override PartName="/xl/worksheets/sheet11.xml" ContentType="application/vnd.openxmlformats-officedocument.spreadsheetml.worksheet+xml"/>
  <Override PartName="/xl/externalLinks/externalLink7.xml" ContentType="application/vnd.openxmlformats-officedocument.spreadsheetml.externalLink+xml"/>
  <Override PartName="/xl/externalLinks/externalLink18.xml" ContentType="application/vnd.openxmlformats-officedocument.spreadsheetml.externalLink+xml"/>
  <Override PartName="/xl/externalLinks/externalLink36.xml" ContentType="application/vnd.openxmlformats-officedocument.spreadsheetml.externalLink+xml"/>
  <Default Extension="rels" ContentType="application/vnd.openxmlformats-package.relationships+xml"/>
  <Override PartName="/xl/worksheets/sheet5.xml" ContentType="application/vnd.openxmlformats-officedocument.spreadsheetml.worksheet+xml"/>
  <Override PartName="/xl/externalLinks/externalLink25.xml" ContentType="application/vnd.openxmlformats-officedocument.spreadsheetml.externalLink+xml"/>
  <Override PartName="/xl/externalLinks/externalLink43.xml" ContentType="application/vnd.openxmlformats-officedocument.spreadsheetml.externalLink+xml"/>
  <Override PartName="/xl/externalLinks/externalLink54.xml" ContentType="application/vnd.openxmlformats-officedocument.spreadsheetml.externalLink+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14" yWindow="128" windowWidth="18478" windowHeight="9980" tabRatio="797" firstSheet="29" activeTab="30"/>
  </bookViews>
  <sheets>
    <sheet name="FR" sheetId="35" state="hidden" r:id="rId1"/>
    <sheet name="D" sheetId="5" state="hidden" r:id="rId2"/>
    <sheet name="E" sheetId="6" state="hidden" r:id="rId3"/>
    <sheet name="F" sheetId="7" state="hidden" r:id="rId4"/>
    <sheet name="F1" sheetId="8" state="hidden" r:id="rId5"/>
    <sheet name="H" sheetId="10" state="hidden" r:id="rId6"/>
    <sheet name="I" sheetId="11" state="hidden" r:id="rId7"/>
    <sheet name="J" sheetId="12" state="hidden" r:id="rId8"/>
    <sheet name="L" sheetId="14" state="hidden" r:id="rId9"/>
    <sheet name="M" sheetId="15" state="hidden" r:id="rId10"/>
    <sheet name="OOT" sheetId="17" state="hidden" r:id="rId11"/>
    <sheet name="Q" sheetId="19" state="hidden" r:id="rId12"/>
    <sheet name="S" sheetId="20" state="hidden" r:id="rId13"/>
    <sheet name="UA" sheetId="22" state="hidden" r:id="rId14"/>
    <sheet name="UC" sheetId="24" state="hidden" r:id="rId15"/>
    <sheet name="VA" sheetId="25" state="hidden" r:id="rId16"/>
    <sheet name="VC" sheetId="27" state="hidden" r:id="rId17"/>
    <sheet name="VO" sheetId="30" state="hidden" r:id="rId18"/>
    <sheet name="O" sheetId="31" state="hidden" r:id="rId19"/>
    <sheet name="Z" sheetId="32" state="hidden" r:id="rId20"/>
    <sheet name="Sheet1" sheetId="36" state="hidden" r:id="rId21"/>
    <sheet name="PL PBC ALL" sheetId="37" state="hidden" r:id="rId22"/>
    <sheet name="BS PBC ALL" sheetId="38" state="hidden" r:id="rId23"/>
    <sheet name="PBC BS EUR" sheetId="40" state="hidden" r:id="rId24"/>
    <sheet name="PBC IS EUR" sheetId="41" state="hidden" r:id="rId25"/>
    <sheet name="Shp te panjohura 2013" sheetId="50" state="hidden" r:id="rId26"/>
    <sheet name="SM_RLP" sheetId="51" state="hidden" r:id="rId27"/>
    <sheet name="6-7" sheetId="52" state="hidden" r:id="rId28"/>
    <sheet name="Rrisku i kembimit" sheetId="53" state="hidden" r:id="rId29"/>
    <sheet name="TB Data" sheetId="3" r:id="rId30"/>
    <sheet name="Bilanc dhe Fitim Humbje" sheetId="44" r:id="rId31"/>
    <sheet name="Kapitali" sheetId="45" r:id="rId32"/>
    <sheet name="Cash flow" sheetId="49" r:id="rId33"/>
    <sheet name="Inve automjet" sheetId="54" r:id="rId34"/>
    <sheet name="Aktive afat gjata materiale" sheetId="55" r:id="rId35"/>
    <sheet name="IFRS FS NOTES 31.12.2013" sheetId="46" state="hidden" r:id="rId36"/>
    <sheet name="IFRS FTA 31.12.2012" sheetId="48" state="hidden" r:id="rId37"/>
    <sheet name="T01-Equity Rec" sheetId="42" state="hidden" r:id="rId38"/>
    <sheet name="PBC_Trade Pay 2012" sheetId="47" state="hidden" r:id="rId39"/>
  </sheets>
  <externalReferences>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s>
  <definedNames>
    <definedName name="_" localSheetId="37">#REF!</definedName>
    <definedName name="_">#REF!</definedName>
    <definedName name="__xlfn.RTD" hidden="1">#NAME?</definedName>
    <definedName name="__Ве" localSheetId="37">#REF!</definedName>
    <definedName name="__Ве">#REF!</definedName>
    <definedName name="__Вероят" localSheetId="37">#REF!</definedName>
    <definedName name="__Вероят">#REF!</definedName>
    <definedName name="__Вероятность_погашения" localSheetId="37">#REF!</definedName>
    <definedName name="__Вероятность_погашения">#REF!</definedName>
    <definedName name="_001" localSheetId="37">#REF!</definedName>
    <definedName name="_001">#REF!</definedName>
    <definedName name="_002" localSheetId="37">#REF!</definedName>
    <definedName name="_002">#REF!</definedName>
    <definedName name="_003" localSheetId="37">#REF!</definedName>
    <definedName name="_003">#REF!</definedName>
    <definedName name="_0107" localSheetId="37">#REF!</definedName>
    <definedName name="_0107">#REF!</definedName>
    <definedName name="_021" localSheetId="37">#REF!</definedName>
    <definedName name="_021">#REF!</definedName>
    <definedName name="_022" localSheetId="37">#REF!</definedName>
    <definedName name="_022">#REF!</definedName>
    <definedName name="_023" localSheetId="37">#REF!</definedName>
    <definedName name="_023">#REF!</definedName>
    <definedName name="_051" localSheetId="37">#REF!</definedName>
    <definedName name="_051">#REF!</definedName>
    <definedName name="_052" localSheetId="37">#REF!</definedName>
    <definedName name="_052">#REF!</definedName>
    <definedName name="_053" localSheetId="37">#REF!</definedName>
    <definedName name="_053">#REF!</definedName>
    <definedName name="_054" localSheetId="37">#REF!</definedName>
    <definedName name="_054">#REF!</definedName>
    <definedName name="_055" localSheetId="37">#REF!</definedName>
    <definedName name="_055">#REF!</definedName>
    <definedName name="_056" localSheetId="37">#REF!</definedName>
    <definedName name="_056">#REF!</definedName>
    <definedName name="_057" localSheetId="37">#REF!</definedName>
    <definedName name="_057">#REF!</definedName>
    <definedName name="_058" localSheetId="37">#REF!</definedName>
    <definedName name="_058">#REF!</definedName>
    <definedName name="_059" localSheetId="37">#REF!</definedName>
    <definedName name="_059">#REF!</definedName>
    <definedName name="_1._Касса_и_краткосрочные_средства" localSheetId="37">#REF!</definedName>
    <definedName name="_1._Касса_и_краткосрочные_средства">#REF!</definedName>
    <definedName name="_1_04_PL_monthly" localSheetId="37">#REF!</definedName>
    <definedName name="_1_04_PL_monthly">#REF!</definedName>
    <definedName name="_10._Прочие_пассивы" localSheetId="37">#REF!</definedName>
    <definedName name="_10._Прочие_пассивы">#REF!</definedName>
    <definedName name="_102" localSheetId="37">#REF!</definedName>
    <definedName name="_102">#REF!</definedName>
    <definedName name="_10201" localSheetId="37">#REF!</definedName>
    <definedName name="_10201">#REF!</definedName>
    <definedName name="_10201А" localSheetId="37">#REF!</definedName>
    <definedName name="_10201А">#REF!</definedName>
    <definedName name="_10201П" localSheetId="37">#REF!</definedName>
    <definedName name="_10201П">#REF!</definedName>
    <definedName name="_10202" localSheetId="37">#REF!</definedName>
    <definedName name="_10202">#REF!</definedName>
    <definedName name="_10202А" localSheetId="37">#REF!</definedName>
    <definedName name="_10202А">#REF!</definedName>
    <definedName name="_10202П" localSheetId="37">#REF!</definedName>
    <definedName name="_10202П">#REF!</definedName>
    <definedName name="_10203" localSheetId="37">#REF!</definedName>
    <definedName name="_10203">#REF!</definedName>
    <definedName name="_10203А" localSheetId="37">#REF!</definedName>
    <definedName name="_10203А">#REF!</definedName>
    <definedName name="_10203П" localSheetId="37">#REF!</definedName>
    <definedName name="_10203П">#REF!</definedName>
    <definedName name="_10204" localSheetId="37">#REF!</definedName>
    <definedName name="_10204">#REF!</definedName>
    <definedName name="_10204А" localSheetId="37">#REF!</definedName>
    <definedName name="_10204А">#REF!</definedName>
    <definedName name="_10204П" localSheetId="37">#REF!</definedName>
    <definedName name="_10204П">#REF!</definedName>
    <definedName name="_10205" localSheetId="37">#REF!</definedName>
    <definedName name="_10205">#REF!</definedName>
    <definedName name="_10205А" localSheetId="37">#REF!</definedName>
    <definedName name="_10205А">#REF!</definedName>
    <definedName name="_10205П" localSheetId="37">#REF!</definedName>
    <definedName name="_10205П">#REF!</definedName>
    <definedName name="_10206" localSheetId="37">#REF!</definedName>
    <definedName name="_10206">#REF!</definedName>
    <definedName name="_10206А" localSheetId="37">#REF!</definedName>
    <definedName name="_10206А">#REF!</definedName>
    <definedName name="_10206П" localSheetId="37">#REF!</definedName>
    <definedName name="_10206П">#REF!</definedName>
    <definedName name="_102А" localSheetId="37">#REF!</definedName>
    <definedName name="_102А">#REF!</definedName>
    <definedName name="_102П" localSheetId="37">#REF!</definedName>
    <definedName name="_102П">#REF!</definedName>
    <definedName name="_103" localSheetId="37">#REF!</definedName>
    <definedName name="_103">#REF!</definedName>
    <definedName name="_10301" localSheetId="37">#REF!</definedName>
    <definedName name="_10301">#REF!</definedName>
    <definedName name="_10301А" localSheetId="37">#REF!</definedName>
    <definedName name="_10301А">#REF!</definedName>
    <definedName name="_10301П" localSheetId="37">#REF!</definedName>
    <definedName name="_10301П">#REF!</definedName>
    <definedName name="_10302" localSheetId="37">#REF!</definedName>
    <definedName name="_10302">#REF!</definedName>
    <definedName name="_10302А" localSheetId="37">#REF!</definedName>
    <definedName name="_10302А">#REF!</definedName>
    <definedName name="_10302П" localSheetId="37">#REF!</definedName>
    <definedName name="_10302П">#REF!</definedName>
    <definedName name="_10303" localSheetId="37">#REF!</definedName>
    <definedName name="_10303">#REF!</definedName>
    <definedName name="_10303А" localSheetId="37">#REF!</definedName>
    <definedName name="_10303А">#REF!</definedName>
    <definedName name="_10303П" localSheetId="37">#REF!</definedName>
    <definedName name="_10303П">#REF!</definedName>
    <definedName name="_10304" localSheetId="37">#REF!</definedName>
    <definedName name="_10304">#REF!</definedName>
    <definedName name="_10304А" localSheetId="37">#REF!</definedName>
    <definedName name="_10304А">#REF!</definedName>
    <definedName name="_10304П" localSheetId="37">#REF!</definedName>
    <definedName name="_10304П">#REF!</definedName>
    <definedName name="_10305" localSheetId="37">#REF!</definedName>
    <definedName name="_10305">#REF!</definedName>
    <definedName name="_10305А" localSheetId="37">#REF!</definedName>
    <definedName name="_10305А">#REF!</definedName>
    <definedName name="_10305П" localSheetId="37">#REF!</definedName>
    <definedName name="_10305П">#REF!</definedName>
    <definedName name="_10306" localSheetId="37">#REF!</definedName>
    <definedName name="_10306">#REF!</definedName>
    <definedName name="_10306А" localSheetId="37">#REF!</definedName>
    <definedName name="_10306А">#REF!</definedName>
    <definedName name="_10306П" localSheetId="37">#REF!</definedName>
    <definedName name="_10306П">#REF!</definedName>
    <definedName name="_103А" localSheetId="37">#REF!</definedName>
    <definedName name="_103А">#REF!</definedName>
    <definedName name="_103П" localSheetId="37">#REF!</definedName>
    <definedName name="_103П">#REF!</definedName>
    <definedName name="_104" localSheetId="37">#REF!</definedName>
    <definedName name="_104">#REF!</definedName>
    <definedName name="_10401" localSheetId="37">#REF!</definedName>
    <definedName name="_10401">#REF!</definedName>
    <definedName name="_10401А" localSheetId="37">#REF!</definedName>
    <definedName name="_10401А">#REF!</definedName>
    <definedName name="_10401П" localSheetId="37">#REF!</definedName>
    <definedName name="_10401П">#REF!</definedName>
    <definedName name="_10402" localSheetId="37">#REF!</definedName>
    <definedName name="_10402">#REF!</definedName>
    <definedName name="_10402А" localSheetId="37">#REF!</definedName>
    <definedName name="_10402А">#REF!</definedName>
    <definedName name="_10402П" localSheetId="37">#REF!</definedName>
    <definedName name="_10402П">#REF!</definedName>
    <definedName name="_10403" localSheetId="37">#REF!</definedName>
    <definedName name="_10403">#REF!</definedName>
    <definedName name="_10403А" localSheetId="37">#REF!</definedName>
    <definedName name="_10403А">#REF!</definedName>
    <definedName name="_10403П" localSheetId="37">#REF!</definedName>
    <definedName name="_10403П">#REF!</definedName>
    <definedName name="_10404" localSheetId="37">#REF!</definedName>
    <definedName name="_10404">#REF!</definedName>
    <definedName name="_10404А" localSheetId="37">#REF!</definedName>
    <definedName name="_10404А">#REF!</definedName>
    <definedName name="_10404П" localSheetId="37">#REF!</definedName>
    <definedName name="_10404П">#REF!</definedName>
    <definedName name="_10405" localSheetId="37">#REF!</definedName>
    <definedName name="_10405">#REF!</definedName>
    <definedName name="_10405А" localSheetId="37">#REF!</definedName>
    <definedName name="_10405А">#REF!</definedName>
    <definedName name="_10405П" localSheetId="37">#REF!</definedName>
    <definedName name="_10405П">#REF!</definedName>
    <definedName name="_10406" localSheetId="37">#REF!</definedName>
    <definedName name="_10406">#REF!</definedName>
    <definedName name="_10406А" localSheetId="37">#REF!</definedName>
    <definedName name="_10406А">#REF!</definedName>
    <definedName name="_10406П" localSheetId="37">#REF!</definedName>
    <definedName name="_10406П">#REF!</definedName>
    <definedName name="_104А" localSheetId="37">#REF!</definedName>
    <definedName name="_104А">#REF!</definedName>
    <definedName name="_104П" localSheetId="37">#REF!</definedName>
    <definedName name="_104П">#REF!</definedName>
    <definedName name="_105" localSheetId="37">#REF!</definedName>
    <definedName name="_105">#REF!</definedName>
    <definedName name="_10501" localSheetId="37">#REF!</definedName>
    <definedName name="_10501">#REF!</definedName>
    <definedName name="_10501А" localSheetId="37">#REF!</definedName>
    <definedName name="_10501А">#REF!</definedName>
    <definedName name="_10501П" localSheetId="37">#REF!</definedName>
    <definedName name="_10501П">#REF!</definedName>
    <definedName name="_10502" localSheetId="37">#REF!</definedName>
    <definedName name="_10502">#REF!</definedName>
    <definedName name="_10502А" localSheetId="37">#REF!</definedName>
    <definedName name="_10502А">#REF!</definedName>
    <definedName name="_10502П" localSheetId="37">#REF!</definedName>
    <definedName name="_10502П">#REF!</definedName>
    <definedName name="_105А" localSheetId="37">#REF!</definedName>
    <definedName name="_105А">#REF!</definedName>
    <definedName name="_105П" localSheetId="37">#REF!</definedName>
    <definedName name="_105П">#REF!</definedName>
    <definedName name="_106" localSheetId="37">#REF!</definedName>
    <definedName name="_106">#REF!</definedName>
    <definedName name="_10601" localSheetId="37">#REF!</definedName>
    <definedName name="_10601">#REF!</definedName>
    <definedName name="_10601А" localSheetId="37">#REF!</definedName>
    <definedName name="_10601А">#REF!</definedName>
    <definedName name="_10601П" localSheetId="37">#REF!</definedName>
    <definedName name="_10601П">#REF!</definedName>
    <definedName name="_10602" localSheetId="37">#REF!</definedName>
    <definedName name="_10602">#REF!</definedName>
    <definedName name="_10602А" localSheetId="37">#REF!</definedName>
    <definedName name="_10602А">#REF!</definedName>
    <definedName name="_10602П" localSheetId="37">#REF!</definedName>
    <definedName name="_10602П">#REF!</definedName>
    <definedName name="_10603" localSheetId="37">#REF!</definedName>
    <definedName name="_10603">#REF!</definedName>
    <definedName name="_10603А" localSheetId="37">#REF!</definedName>
    <definedName name="_10603А">#REF!</definedName>
    <definedName name="_10603П" localSheetId="37">#REF!</definedName>
    <definedName name="_10603П">#REF!</definedName>
    <definedName name="_10604" localSheetId="37">#REF!</definedName>
    <definedName name="_10604">#REF!</definedName>
    <definedName name="_10604А" localSheetId="37">#REF!</definedName>
    <definedName name="_10604А">#REF!</definedName>
    <definedName name="_10604П" localSheetId="37">#REF!</definedName>
    <definedName name="_10604П">#REF!</definedName>
    <definedName name="_106А" localSheetId="37">#REF!</definedName>
    <definedName name="_106А">#REF!</definedName>
    <definedName name="_106П" localSheetId="37">#REF!</definedName>
    <definedName name="_106П">#REF!</definedName>
    <definedName name="_107" localSheetId="37">#REF!</definedName>
    <definedName name="_107">#REF!</definedName>
    <definedName name="_10701" localSheetId="37">#REF!</definedName>
    <definedName name="_10701">#REF!</definedName>
    <definedName name="_10701А" localSheetId="37">#REF!</definedName>
    <definedName name="_10701А">#REF!</definedName>
    <definedName name="_10701П" localSheetId="37">#REF!</definedName>
    <definedName name="_10701П">#REF!</definedName>
    <definedName name="_10702" localSheetId="37">#REF!</definedName>
    <definedName name="_10702">#REF!</definedName>
    <definedName name="_10702А" localSheetId="37">#REF!</definedName>
    <definedName name="_10702А">#REF!</definedName>
    <definedName name="_10702П" localSheetId="37">#REF!</definedName>
    <definedName name="_10702П">#REF!</definedName>
    <definedName name="_10703" localSheetId="37">#REF!</definedName>
    <definedName name="_10703">#REF!</definedName>
    <definedName name="_10703А" localSheetId="37">#REF!</definedName>
    <definedName name="_10703А">#REF!</definedName>
    <definedName name="_10703П" localSheetId="37">#REF!</definedName>
    <definedName name="_10703П">#REF!</definedName>
    <definedName name="_10704" localSheetId="37">#REF!</definedName>
    <definedName name="_10704">#REF!</definedName>
    <definedName name="_10704А" localSheetId="37">#REF!</definedName>
    <definedName name="_10704А">#REF!</definedName>
    <definedName name="_10704П" localSheetId="37">#REF!</definedName>
    <definedName name="_10704П">#REF!</definedName>
    <definedName name="_107А" localSheetId="37">#REF!</definedName>
    <definedName name="_107А">#REF!</definedName>
    <definedName name="_107П" localSheetId="37">#REF!</definedName>
    <definedName name="_107П">#REF!</definedName>
    <definedName name="_11" localSheetId="37">#REF!</definedName>
    <definedName name="_11">#REF!</definedName>
    <definedName name="_11._Акционерный_капитал" localSheetId="37">#REF!</definedName>
    <definedName name="_11._Акционерный_капитал">#REF!</definedName>
    <definedName name="_110" localSheetId="37">#REF!</definedName>
    <definedName name="_110">#REF!</definedName>
    <definedName name="_111" localSheetId="37">#REF!</definedName>
    <definedName name="_111">#REF!</definedName>
    <definedName name="_112" localSheetId="37">#REF!</definedName>
    <definedName name="_112">#REF!</definedName>
    <definedName name="_12" localSheetId="37">#REF!</definedName>
    <definedName name="_12">#REF!</definedName>
    <definedName name="_12._Нераспределенная_прибыль_и_резервы" localSheetId="37">#REF!</definedName>
    <definedName name="_12._Нераспределенная_прибыль_и_резервы">#REF!</definedName>
    <definedName name="_13" localSheetId="37">#REF!</definedName>
    <definedName name="_13">#REF!</definedName>
    <definedName name="_13._Прибыли_и_убытки_отчетного_года__сальдо" localSheetId="37">#REF!</definedName>
    <definedName name="_13._Прибыли_и_убытки_отчетного_года__сальдо">#REF!</definedName>
    <definedName name="_14" localSheetId="37">#REF!</definedName>
    <definedName name="_14">#REF!</definedName>
    <definedName name="_15" localSheetId="37">#REF!</definedName>
    <definedName name="_15">#REF!</definedName>
    <definedName name="_15_1_01" localSheetId="37">#REF!</definedName>
    <definedName name="_15_1_01">#REF!</definedName>
    <definedName name="_16" localSheetId="37">#REF!</definedName>
    <definedName name="_16">#REF!</definedName>
    <definedName name="_17" localSheetId="37">#REF!</definedName>
    <definedName name="_17">#REF!</definedName>
    <definedName name="_18" localSheetId="37">#REF!</definedName>
    <definedName name="_18">#REF!</definedName>
    <definedName name="_19" localSheetId="37">#REF!</definedName>
    <definedName name="_19">#REF!</definedName>
    <definedName name="_2_04_TB_monthly" localSheetId="37">#REF!</definedName>
    <definedName name="_2_04_TB_monthly">#REF!</definedName>
    <definedName name="_202" localSheetId="37">#REF!</definedName>
    <definedName name="_202">#REF!</definedName>
    <definedName name="_20202" localSheetId="37">#REF!</definedName>
    <definedName name="_20202">#REF!</definedName>
    <definedName name="_20202А" localSheetId="37">#REF!</definedName>
    <definedName name="_20202А">#REF!</definedName>
    <definedName name="_20202П" localSheetId="37">#REF!</definedName>
    <definedName name="_20202П">#REF!</definedName>
    <definedName name="_20203" localSheetId="37">#REF!</definedName>
    <definedName name="_20203">#REF!</definedName>
    <definedName name="_20203А" localSheetId="37">#REF!</definedName>
    <definedName name="_20203А">#REF!</definedName>
    <definedName name="_20203П" localSheetId="37">#REF!</definedName>
    <definedName name="_20203П">#REF!</definedName>
    <definedName name="_20206" localSheetId="37">#REF!</definedName>
    <definedName name="_20206">#REF!</definedName>
    <definedName name="_20206А" localSheetId="37">#REF!</definedName>
    <definedName name="_20206А">#REF!</definedName>
    <definedName name="_20206П" localSheetId="37">#REF!</definedName>
    <definedName name="_20206П">#REF!</definedName>
    <definedName name="_20207" localSheetId="37">#REF!</definedName>
    <definedName name="_20207">#REF!</definedName>
    <definedName name="_20207А" localSheetId="37">#REF!</definedName>
    <definedName name="_20207А">#REF!</definedName>
    <definedName name="_20207П" localSheetId="37">#REF!</definedName>
    <definedName name="_20207П">#REF!</definedName>
    <definedName name="_20208" localSheetId="37">#REF!</definedName>
    <definedName name="_20208">#REF!</definedName>
    <definedName name="_20208А" localSheetId="37">#REF!</definedName>
    <definedName name="_20208А">#REF!</definedName>
    <definedName name="_20208П" localSheetId="37">#REF!</definedName>
    <definedName name="_20208П">#REF!</definedName>
    <definedName name="_20209" localSheetId="37">#REF!</definedName>
    <definedName name="_20209">#REF!</definedName>
    <definedName name="_20209А" localSheetId="37">#REF!</definedName>
    <definedName name="_20209А">#REF!</definedName>
    <definedName name="_20209П" localSheetId="37">#REF!</definedName>
    <definedName name="_20209П">#REF!</definedName>
    <definedName name="_20210" localSheetId="37">#REF!</definedName>
    <definedName name="_20210">#REF!</definedName>
    <definedName name="_20210А" localSheetId="37">#REF!</definedName>
    <definedName name="_20210А">#REF!</definedName>
    <definedName name="_20210П" localSheetId="37">#REF!</definedName>
    <definedName name="_20210П">#REF!</definedName>
    <definedName name="_202А" localSheetId="37">#REF!</definedName>
    <definedName name="_202А">#REF!</definedName>
    <definedName name="_202П" localSheetId="37">#REF!</definedName>
    <definedName name="_202П">#REF!</definedName>
    <definedName name="_203" localSheetId="37">#REF!</definedName>
    <definedName name="_203">#REF!</definedName>
    <definedName name="_20302" localSheetId="37">#REF!</definedName>
    <definedName name="_20302">#REF!</definedName>
    <definedName name="_20302А" localSheetId="37">#REF!</definedName>
    <definedName name="_20302А">#REF!</definedName>
    <definedName name="_20302П" localSheetId="37">#REF!</definedName>
    <definedName name="_20302П">#REF!</definedName>
    <definedName name="_20303" localSheetId="37">#REF!</definedName>
    <definedName name="_20303">#REF!</definedName>
    <definedName name="_20303А" localSheetId="37">#REF!</definedName>
    <definedName name="_20303А">#REF!</definedName>
    <definedName name="_20303П" localSheetId="37">#REF!</definedName>
    <definedName name="_20303П">#REF!</definedName>
    <definedName name="_20305" localSheetId="37">#REF!</definedName>
    <definedName name="_20305">#REF!</definedName>
    <definedName name="_20305А" localSheetId="37">#REF!</definedName>
    <definedName name="_20305А">#REF!</definedName>
    <definedName name="_20305П" localSheetId="37">#REF!</definedName>
    <definedName name="_20305П">#REF!</definedName>
    <definedName name="_20308" localSheetId="37">#REF!</definedName>
    <definedName name="_20308">#REF!</definedName>
    <definedName name="_20308А" localSheetId="37">#REF!</definedName>
    <definedName name="_20308А">#REF!</definedName>
    <definedName name="_20308П" localSheetId="37">#REF!</definedName>
    <definedName name="_20308П">#REF!</definedName>
    <definedName name="_20309" localSheetId="37">#REF!</definedName>
    <definedName name="_20309">#REF!</definedName>
    <definedName name="_20309А" localSheetId="37">#REF!</definedName>
    <definedName name="_20309А">#REF!</definedName>
    <definedName name="_20309П" localSheetId="37">#REF!</definedName>
    <definedName name="_20309П">#REF!</definedName>
    <definedName name="_20310" localSheetId="37">#REF!</definedName>
    <definedName name="_20310">#REF!</definedName>
    <definedName name="_20310А" localSheetId="37">#REF!</definedName>
    <definedName name="_20310А">#REF!</definedName>
    <definedName name="_20310П" localSheetId="37">#REF!</definedName>
    <definedName name="_20310П">#REF!</definedName>
    <definedName name="_20311" localSheetId="37">#REF!</definedName>
    <definedName name="_20311">#REF!</definedName>
    <definedName name="_20311А" localSheetId="37">#REF!</definedName>
    <definedName name="_20311А">#REF!</definedName>
    <definedName name="_20311П" localSheetId="37">#REF!</definedName>
    <definedName name="_20311П">#REF!</definedName>
    <definedName name="_20312" localSheetId="37">#REF!</definedName>
    <definedName name="_20312">#REF!</definedName>
    <definedName name="_20312А" localSheetId="37">#REF!</definedName>
    <definedName name="_20312А">#REF!</definedName>
    <definedName name="_20312П" localSheetId="37">#REF!</definedName>
    <definedName name="_20312П">#REF!</definedName>
    <definedName name="_20313" localSheetId="37">#REF!</definedName>
    <definedName name="_20313">#REF!</definedName>
    <definedName name="_20313А" localSheetId="37">#REF!</definedName>
    <definedName name="_20313А">#REF!</definedName>
    <definedName name="_20313П" localSheetId="37">#REF!</definedName>
    <definedName name="_20313П">#REF!</definedName>
    <definedName name="_20314" localSheetId="37">#REF!</definedName>
    <definedName name="_20314">#REF!</definedName>
    <definedName name="_20314А" localSheetId="37">#REF!</definedName>
    <definedName name="_20314А">#REF!</definedName>
    <definedName name="_20314П" localSheetId="37">#REF!</definedName>
    <definedName name="_20314П">#REF!</definedName>
    <definedName name="_20315" localSheetId="37">#REF!</definedName>
    <definedName name="_20315">#REF!</definedName>
    <definedName name="_20315А" localSheetId="37">#REF!</definedName>
    <definedName name="_20315А">#REF!</definedName>
    <definedName name="_20315П" localSheetId="37">#REF!</definedName>
    <definedName name="_20315П">#REF!</definedName>
    <definedName name="_20316" localSheetId="37">#REF!</definedName>
    <definedName name="_20316">#REF!</definedName>
    <definedName name="_20316А" localSheetId="37">#REF!</definedName>
    <definedName name="_20316А">#REF!</definedName>
    <definedName name="_20316П" localSheetId="37">#REF!</definedName>
    <definedName name="_20316П">#REF!</definedName>
    <definedName name="_20317" localSheetId="37">#REF!</definedName>
    <definedName name="_20317">#REF!</definedName>
    <definedName name="_20317А" localSheetId="37">#REF!</definedName>
    <definedName name="_20317А">#REF!</definedName>
    <definedName name="_20317П" localSheetId="37">#REF!</definedName>
    <definedName name="_20317П">#REF!</definedName>
    <definedName name="_20318" localSheetId="37">#REF!</definedName>
    <definedName name="_20318">#REF!</definedName>
    <definedName name="_20318А" localSheetId="37">#REF!</definedName>
    <definedName name="_20318А">#REF!</definedName>
    <definedName name="_20318П" localSheetId="37">#REF!</definedName>
    <definedName name="_20318П">#REF!</definedName>
    <definedName name="_20319" localSheetId="37">#REF!</definedName>
    <definedName name="_20319">#REF!</definedName>
    <definedName name="_20319А" localSheetId="37">#REF!</definedName>
    <definedName name="_20319А">#REF!</definedName>
    <definedName name="_20319П" localSheetId="37">#REF!</definedName>
    <definedName name="_20319П">#REF!</definedName>
    <definedName name="_20320" localSheetId="37">#REF!</definedName>
    <definedName name="_20320">#REF!</definedName>
    <definedName name="_20320А" localSheetId="37">#REF!</definedName>
    <definedName name="_20320А">#REF!</definedName>
    <definedName name="_20320П" localSheetId="37">#REF!</definedName>
    <definedName name="_20320П">#REF!</definedName>
    <definedName name="_20321" localSheetId="37">#REF!</definedName>
    <definedName name="_20321">#REF!</definedName>
    <definedName name="_20321А" localSheetId="37">#REF!</definedName>
    <definedName name="_20321А">#REF!</definedName>
    <definedName name="_20321П" localSheetId="37">#REF!</definedName>
    <definedName name="_20321П">#REF!</definedName>
    <definedName name="_203А" localSheetId="37">#REF!</definedName>
    <definedName name="_203А">#REF!</definedName>
    <definedName name="_203П" localSheetId="37">#REF!</definedName>
    <definedName name="_203П">#REF!</definedName>
    <definedName name="_204" localSheetId="37">#REF!</definedName>
    <definedName name="_204">#REF!</definedName>
    <definedName name="_20401" localSheetId="37">#REF!</definedName>
    <definedName name="_20401">#REF!</definedName>
    <definedName name="_20401А" localSheetId="37">#REF!</definedName>
    <definedName name="_20401А">#REF!</definedName>
    <definedName name="_20401П" localSheetId="37">#REF!</definedName>
    <definedName name="_20401П">#REF!</definedName>
    <definedName name="_20402" localSheetId="37">#REF!</definedName>
    <definedName name="_20402">#REF!</definedName>
    <definedName name="_20402А" localSheetId="37">#REF!</definedName>
    <definedName name="_20402А">#REF!</definedName>
    <definedName name="_20402П" localSheetId="37">#REF!</definedName>
    <definedName name="_20402П">#REF!</definedName>
    <definedName name="_20403" localSheetId="37">#REF!</definedName>
    <definedName name="_20403">#REF!</definedName>
    <definedName name="_20403А" localSheetId="37">#REF!</definedName>
    <definedName name="_20403А">#REF!</definedName>
    <definedName name="_20403П" localSheetId="37">#REF!</definedName>
    <definedName name="_20403П">#REF!</definedName>
    <definedName name="_204А" localSheetId="37">#REF!</definedName>
    <definedName name="_204А">#REF!</definedName>
    <definedName name="_204П" localSheetId="37">#REF!</definedName>
    <definedName name="_204П">#REF!</definedName>
    <definedName name="_3._Кредиты_клиентам" localSheetId="37">#REF!</definedName>
    <definedName name="_3._Кредиты_клиентам">#REF!</definedName>
    <definedName name="_30_20Area" localSheetId="37">#REF!</definedName>
    <definedName name="_30_20Area">#REF!</definedName>
    <definedName name="_30_4Area" localSheetId="37">#REF!,#REF!,#REF!,#REF!,#REF!,#REF!,#REF!,#REF!</definedName>
    <definedName name="_30_4Area">#REF!,#REF!,#REF!,#REF!,#REF!,#REF!,#REF!,#REF!</definedName>
    <definedName name="_30_8Area" localSheetId="37">#REF!,#REF!,#REF!</definedName>
    <definedName name="_30_8Area">#REF!,#REF!,#REF!</definedName>
    <definedName name="_301" localSheetId="37">#REF!</definedName>
    <definedName name="_301">#REF!</definedName>
    <definedName name="_30102" localSheetId="37">#REF!</definedName>
    <definedName name="_30102">#REF!</definedName>
    <definedName name="_30102А" localSheetId="37">#REF!</definedName>
    <definedName name="_30102А">#REF!</definedName>
    <definedName name="_30102П" localSheetId="37">#REF!</definedName>
    <definedName name="_30102П">#REF!</definedName>
    <definedName name="_30104" localSheetId="37">#REF!</definedName>
    <definedName name="_30104">#REF!</definedName>
    <definedName name="_30104А" localSheetId="37">#REF!</definedName>
    <definedName name="_30104А">#REF!</definedName>
    <definedName name="_30104П" localSheetId="37">#REF!</definedName>
    <definedName name="_30104П">#REF!</definedName>
    <definedName name="_30106" localSheetId="37">#REF!</definedName>
    <definedName name="_30106">#REF!</definedName>
    <definedName name="_30106А" localSheetId="37">#REF!</definedName>
    <definedName name="_30106А">#REF!</definedName>
    <definedName name="_30106П" localSheetId="37">#REF!</definedName>
    <definedName name="_30106П">#REF!</definedName>
    <definedName name="_30109" localSheetId="37">#REF!</definedName>
    <definedName name="_30109">#REF!</definedName>
    <definedName name="_30109А" localSheetId="37">#REF!</definedName>
    <definedName name="_30109А">#REF!</definedName>
    <definedName name="_30109П" localSheetId="37">#REF!</definedName>
    <definedName name="_30109П">#REF!</definedName>
    <definedName name="_30110" localSheetId="37">#REF!</definedName>
    <definedName name="_30110">#REF!</definedName>
    <definedName name="_30110А" localSheetId="37">#REF!</definedName>
    <definedName name="_30110А">#REF!</definedName>
    <definedName name="_30110П" localSheetId="37">#REF!</definedName>
    <definedName name="_30110П">#REF!</definedName>
    <definedName name="_30111" localSheetId="37">#REF!</definedName>
    <definedName name="_30111">#REF!</definedName>
    <definedName name="_30111А" localSheetId="37">#REF!</definedName>
    <definedName name="_30111А">#REF!</definedName>
    <definedName name="_30111П" localSheetId="37">#REF!</definedName>
    <definedName name="_30111П">#REF!</definedName>
    <definedName name="_30112" localSheetId="37">#REF!</definedName>
    <definedName name="_30112">#REF!</definedName>
    <definedName name="_30112А" localSheetId="37">#REF!</definedName>
    <definedName name="_30112А">#REF!</definedName>
    <definedName name="_30112П" localSheetId="37">#REF!</definedName>
    <definedName name="_30112П">#REF!</definedName>
    <definedName name="_30113" localSheetId="37">#REF!</definedName>
    <definedName name="_30113">#REF!</definedName>
    <definedName name="_30113А" localSheetId="37">#REF!</definedName>
    <definedName name="_30113А">#REF!</definedName>
    <definedName name="_30113П" localSheetId="37">#REF!</definedName>
    <definedName name="_30113П">#REF!</definedName>
    <definedName name="_30114" localSheetId="37">#REF!</definedName>
    <definedName name="_30114">#REF!</definedName>
    <definedName name="_30114А" localSheetId="37">#REF!</definedName>
    <definedName name="_30114А">#REF!</definedName>
    <definedName name="_30114П" localSheetId="37">#REF!</definedName>
    <definedName name="_30114П">#REF!</definedName>
    <definedName name="_30115" localSheetId="37">#REF!</definedName>
    <definedName name="_30115">#REF!</definedName>
    <definedName name="_30115А" localSheetId="37">#REF!</definedName>
    <definedName name="_30115А">#REF!</definedName>
    <definedName name="_30115П" localSheetId="37">#REF!</definedName>
    <definedName name="_30115П">#REF!</definedName>
    <definedName name="_30116" localSheetId="37">#REF!</definedName>
    <definedName name="_30116">#REF!</definedName>
    <definedName name="_30116А" localSheetId="37">#REF!</definedName>
    <definedName name="_30116А">#REF!</definedName>
    <definedName name="_30116П" localSheetId="37">#REF!</definedName>
    <definedName name="_30116П">#REF!</definedName>
    <definedName name="_30117" localSheetId="37">#REF!</definedName>
    <definedName name="_30117">#REF!</definedName>
    <definedName name="_30117А" localSheetId="37">#REF!</definedName>
    <definedName name="_30117А">#REF!</definedName>
    <definedName name="_30117П" localSheetId="37">#REF!</definedName>
    <definedName name="_30117П">#REF!</definedName>
    <definedName name="_30118" localSheetId="37">#REF!</definedName>
    <definedName name="_30118">#REF!</definedName>
    <definedName name="_30118А" localSheetId="37">#REF!</definedName>
    <definedName name="_30118А">#REF!</definedName>
    <definedName name="_30118П" localSheetId="37">#REF!</definedName>
    <definedName name="_30118П">#REF!</definedName>
    <definedName name="_30119" localSheetId="37">#REF!</definedName>
    <definedName name="_30119">#REF!</definedName>
    <definedName name="_30119А" localSheetId="37">#REF!</definedName>
    <definedName name="_30119А">#REF!</definedName>
    <definedName name="_30119П" localSheetId="37">#REF!</definedName>
    <definedName name="_30119П">#REF!</definedName>
    <definedName name="_30122" localSheetId="37">#REF!</definedName>
    <definedName name="_30122">#REF!</definedName>
    <definedName name="_30122А" localSheetId="37">#REF!</definedName>
    <definedName name="_30122А">#REF!</definedName>
    <definedName name="_30122П" localSheetId="37">#REF!</definedName>
    <definedName name="_30122П">#REF!</definedName>
    <definedName name="_30123" localSheetId="37">#REF!</definedName>
    <definedName name="_30123">#REF!</definedName>
    <definedName name="_30123А" localSheetId="37">#REF!</definedName>
    <definedName name="_30123А">#REF!</definedName>
    <definedName name="_30123П" localSheetId="37">#REF!</definedName>
    <definedName name="_30123П">#REF!</definedName>
    <definedName name="_30125" localSheetId="37">#REF!</definedName>
    <definedName name="_30125">#REF!</definedName>
    <definedName name="_30125А" localSheetId="37">#REF!</definedName>
    <definedName name="_30125А">#REF!</definedName>
    <definedName name="_30125П" localSheetId="37">#REF!</definedName>
    <definedName name="_30125П">#REF!</definedName>
    <definedName name="_30126" localSheetId="37">#REF!</definedName>
    <definedName name="_30126">#REF!</definedName>
    <definedName name="_30126А" localSheetId="37">#REF!</definedName>
    <definedName name="_30126А">#REF!</definedName>
    <definedName name="_30126П" localSheetId="37">#REF!</definedName>
    <definedName name="_30126П">#REF!</definedName>
    <definedName name="_301А" localSheetId="37">#REF!</definedName>
    <definedName name="_301А">#REF!</definedName>
    <definedName name="_301П" localSheetId="37">#REF!</definedName>
    <definedName name="_301П">#REF!</definedName>
    <definedName name="_302" localSheetId="37">#REF!</definedName>
    <definedName name="_302">#REF!</definedName>
    <definedName name="_30202" localSheetId="37">#REF!</definedName>
    <definedName name="_30202">#REF!</definedName>
    <definedName name="_30202А" localSheetId="37">#REF!</definedName>
    <definedName name="_30202А">#REF!</definedName>
    <definedName name="_30202П" localSheetId="37">#REF!</definedName>
    <definedName name="_30202П">#REF!</definedName>
    <definedName name="_30204" localSheetId="37">#REF!</definedName>
    <definedName name="_30204">#REF!</definedName>
    <definedName name="_30204А" localSheetId="37">#REF!</definedName>
    <definedName name="_30204А">#REF!</definedName>
    <definedName name="_30204П" localSheetId="37">#REF!</definedName>
    <definedName name="_30204П">#REF!</definedName>
    <definedName name="_30206" localSheetId="37">#REF!</definedName>
    <definedName name="_30206">#REF!</definedName>
    <definedName name="_30206А" localSheetId="37">#REF!</definedName>
    <definedName name="_30206А">#REF!</definedName>
    <definedName name="_30206П" localSheetId="37">#REF!</definedName>
    <definedName name="_30206П">#REF!</definedName>
    <definedName name="_30208" localSheetId="37">#REF!</definedName>
    <definedName name="_30208">#REF!</definedName>
    <definedName name="_30208А" localSheetId="37">#REF!</definedName>
    <definedName name="_30208А">#REF!</definedName>
    <definedName name="_30208П" localSheetId="37">#REF!</definedName>
    <definedName name="_30208П">#REF!</definedName>
    <definedName name="_30210" localSheetId="37">#REF!</definedName>
    <definedName name="_30210">#REF!</definedName>
    <definedName name="_30210А" localSheetId="37">#REF!</definedName>
    <definedName name="_30210А">#REF!</definedName>
    <definedName name="_30210П" localSheetId="37">#REF!</definedName>
    <definedName name="_30210П">#REF!</definedName>
    <definedName name="_30213" localSheetId="37">#REF!</definedName>
    <definedName name="_30213">#REF!</definedName>
    <definedName name="_30213А" localSheetId="37">#REF!</definedName>
    <definedName name="_30213А">#REF!</definedName>
    <definedName name="_30213П" localSheetId="37">#REF!</definedName>
    <definedName name="_30213П">#REF!</definedName>
    <definedName name="_30214" localSheetId="37">#REF!</definedName>
    <definedName name="_30214">#REF!</definedName>
    <definedName name="_30214А" localSheetId="37">#REF!</definedName>
    <definedName name="_30214А">#REF!</definedName>
    <definedName name="_30214П" localSheetId="37">#REF!</definedName>
    <definedName name="_30214П">#REF!</definedName>
    <definedName name="_30215" localSheetId="37">#REF!</definedName>
    <definedName name="_30215">#REF!</definedName>
    <definedName name="_30215А" localSheetId="37">#REF!</definedName>
    <definedName name="_30215А">#REF!</definedName>
    <definedName name="_30215П" localSheetId="37">#REF!</definedName>
    <definedName name="_30215П">#REF!</definedName>
    <definedName name="_30218" localSheetId="37">#REF!</definedName>
    <definedName name="_30218">#REF!</definedName>
    <definedName name="_30218А" localSheetId="37">#REF!</definedName>
    <definedName name="_30218А">#REF!</definedName>
    <definedName name="_30218П" localSheetId="37">#REF!</definedName>
    <definedName name="_30218П">#REF!</definedName>
    <definedName name="_30219" localSheetId="37">#REF!</definedName>
    <definedName name="_30219">#REF!</definedName>
    <definedName name="_30219А" localSheetId="37">#REF!</definedName>
    <definedName name="_30219А">#REF!</definedName>
    <definedName name="_30219П" localSheetId="37">#REF!</definedName>
    <definedName name="_30219П">#REF!</definedName>
    <definedName name="_30220" localSheetId="37">#REF!</definedName>
    <definedName name="_30220">#REF!</definedName>
    <definedName name="_30220А" localSheetId="37">#REF!</definedName>
    <definedName name="_30220А">#REF!</definedName>
    <definedName name="_30220П" localSheetId="37">#REF!</definedName>
    <definedName name="_30220П">#REF!</definedName>
    <definedName name="_30221" localSheetId="37">#REF!</definedName>
    <definedName name="_30221">#REF!</definedName>
    <definedName name="_30221А" localSheetId="37">#REF!</definedName>
    <definedName name="_30221А">#REF!</definedName>
    <definedName name="_30221П" localSheetId="37">#REF!</definedName>
    <definedName name="_30221П">#REF!</definedName>
    <definedName name="_30222" localSheetId="37">#REF!</definedName>
    <definedName name="_30222">#REF!</definedName>
    <definedName name="_30222А" localSheetId="37">#REF!</definedName>
    <definedName name="_30222А">#REF!</definedName>
    <definedName name="_30222П" localSheetId="37">#REF!</definedName>
    <definedName name="_30222П">#REF!</definedName>
    <definedName name="_30223" localSheetId="37">#REF!</definedName>
    <definedName name="_30223">#REF!</definedName>
    <definedName name="_30223А" localSheetId="37">#REF!</definedName>
    <definedName name="_30223А">#REF!</definedName>
    <definedName name="_30223П" localSheetId="37">#REF!</definedName>
    <definedName name="_30223П">#REF!</definedName>
    <definedName name="_30224" localSheetId="37">#REF!</definedName>
    <definedName name="_30224">#REF!</definedName>
    <definedName name="_30224А" localSheetId="37">#REF!</definedName>
    <definedName name="_30224А">#REF!</definedName>
    <definedName name="_30224П" localSheetId="37">#REF!</definedName>
    <definedName name="_30224П">#REF!</definedName>
    <definedName name="_30226" localSheetId="37">#REF!</definedName>
    <definedName name="_30226">#REF!</definedName>
    <definedName name="_30226А" localSheetId="37">#REF!</definedName>
    <definedName name="_30226А">#REF!</definedName>
    <definedName name="_30226П" localSheetId="37">#REF!</definedName>
    <definedName name="_30226П">#REF!</definedName>
    <definedName name="_302А" localSheetId="37">#REF!</definedName>
    <definedName name="_302А">#REF!</definedName>
    <definedName name="_302П" localSheetId="37">#REF!</definedName>
    <definedName name="_302П">#REF!</definedName>
    <definedName name="_303" localSheetId="37">#REF!</definedName>
    <definedName name="_303">#REF!</definedName>
    <definedName name="_30301" localSheetId="37">#REF!</definedName>
    <definedName name="_30301">#REF!</definedName>
    <definedName name="_30301А" localSheetId="37">#REF!</definedName>
    <definedName name="_30301А">#REF!</definedName>
    <definedName name="_30301П" localSheetId="37">#REF!</definedName>
    <definedName name="_30301П">#REF!</definedName>
    <definedName name="_30302" localSheetId="37">#REF!</definedName>
    <definedName name="_30302">#REF!</definedName>
    <definedName name="_30302А" localSheetId="37">#REF!</definedName>
    <definedName name="_30302А">#REF!</definedName>
    <definedName name="_30302П" localSheetId="37">#REF!</definedName>
    <definedName name="_30302П">#REF!</definedName>
    <definedName name="_30303" localSheetId="37">#REF!</definedName>
    <definedName name="_30303">#REF!</definedName>
    <definedName name="_30303А" localSheetId="37">#REF!</definedName>
    <definedName name="_30303А">#REF!</definedName>
    <definedName name="_30303П" localSheetId="37">#REF!</definedName>
    <definedName name="_30303П">#REF!</definedName>
    <definedName name="_30304" localSheetId="37">#REF!</definedName>
    <definedName name="_30304">#REF!</definedName>
    <definedName name="_30304А" localSheetId="37">#REF!</definedName>
    <definedName name="_30304А">#REF!</definedName>
    <definedName name="_30304П" localSheetId="37">#REF!</definedName>
    <definedName name="_30304П">#REF!</definedName>
    <definedName name="_30305" localSheetId="37">#REF!</definedName>
    <definedName name="_30305">#REF!</definedName>
    <definedName name="_30305А" localSheetId="37">#REF!</definedName>
    <definedName name="_30305А">#REF!</definedName>
    <definedName name="_30305П" localSheetId="37">#REF!</definedName>
    <definedName name="_30305П">#REF!</definedName>
    <definedName name="_30306" localSheetId="37">#REF!</definedName>
    <definedName name="_30306">#REF!</definedName>
    <definedName name="_30306А" localSheetId="37">#REF!</definedName>
    <definedName name="_30306А">#REF!</definedName>
    <definedName name="_30306П" localSheetId="37">#REF!</definedName>
    <definedName name="_30306П">#REF!</definedName>
    <definedName name="_303А" localSheetId="37">#REF!</definedName>
    <definedName name="_303А">#REF!</definedName>
    <definedName name="_303П" localSheetId="37">#REF!</definedName>
    <definedName name="_303П">#REF!</definedName>
    <definedName name="_304" localSheetId="37">#REF!</definedName>
    <definedName name="_304">#REF!</definedName>
    <definedName name="_30401" localSheetId="37">#REF!</definedName>
    <definedName name="_30401">#REF!</definedName>
    <definedName name="_30401А" localSheetId="37">#REF!</definedName>
    <definedName name="_30401А">#REF!</definedName>
    <definedName name="_30401П" localSheetId="37">#REF!</definedName>
    <definedName name="_30401П">#REF!</definedName>
    <definedName name="_30402" localSheetId="37">#REF!</definedName>
    <definedName name="_30402">#REF!</definedName>
    <definedName name="_30402А" localSheetId="37">#REF!</definedName>
    <definedName name="_30402А">#REF!</definedName>
    <definedName name="_30402П" localSheetId="37">#REF!</definedName>
    <definedName name="_30402П">#REF!</definedName>
    <definedName name="_30403" localSheetId="37">#REF!</definedName>
    <definedName name="_30403">#REF!</definedName>
    <definedName name="_30403А" localSheetId="37">#REF!</definedName>
    <definedName name="_30403А">#REF!</definedName>
    <definedName name="_30403П" localSheetId="37">#REF!</definedName>
    <definedName name="_30403П">#REF!</definedName>
    <definedName name="_30404" localSheetId="37">#REF!</definedName>
    <definedName name="_30404">#REF!</definedName>
    <definedName name="_30404А" localSheetId="37">#REF!</definedName>
    <definedName name="_30404А">#REF!</definedName>
    <definedName name="_30404П" localSheetId="37">#REF!</definedName>
    <definedName name="_30404П">#REF!</definedName>
    <definedName name="_30405" localSheetId="37">#REF!</definedName>
    <definedName name="_30405">#REF!</definedName>
    <definedName name="_30405А" localSheetId="37">#REF!</definedName>
    <definedName name="_30405А">#REF!</definedName>
    <definedName name="_30405П" localSheetId="37">#REF!</definedName>
    <definedName name="_30405П">#REF!</definedName>
    <definedName name="_30406" localSheetId="37">#REF!</definedName>
    <definedName name="_30406">#REF!</definedName>
    <definedName name="_30406А" localSheetId="37">#REF!</definedName>
    <definedName name="_30406А">#REF!</definedName>
    <definedName name="_30406П" localSheetId="37">#REF!</definedName>
    <definedName name="_30406П">#REF!</definedName>
    <definedName name="_30407" localSheetId="37">#REF!</definedName>
    <definedName name="_30407">#REF!</definedName>
    <definedName name="_30407А" localSheetId="37">#REF!</definedName>
    <definedName name="_30407А">#REF!</definedName>
    <definedName name="_30407П" localSheetId="37">#REF!</definedName>
    <definedName name="_30407П">#REF!</definedName>
    <definedName name="_30408" localSheetId="37">#REF!</definedName>
    <definedName name="_30408">#REF!</definedName>
    <definedName name="_30408А" localSheetId="37">#REF!</definedName>
    <definedName name="_30408А">#REF!</definedName>
    <definedName name="_30408П" localSheetId="37">#REF!</definedName>
    <definedName name="_30408П">#REF!</definedName>
    <definedName name="_30409" localSheetId="37">#REF!</definedName>
    <definedName name="_30409">#REF!</definedName>
    <definedName name="_30409А" localSheetId="37">#REF!</definedName>
    <definedName name="_30409А">#REF!</definedName>
    <definedName name="_30409П" localSheetId="37">#REF!</definedName>
    <definedName name="_30409П">#REF!</definedName>
    <definedName name="_30410" localSheetId="37">#REF!</definedName>
    <definedName name="_30410">#REF!</definedName>
    <definedName name="_30410А" localSheetId="37">#REF!</definedName>
    <definedName name="_30410А">#REF!</definedName>
    <definedName name="_30410П" localSheetId="37">#REF!</definedName>
    <definedName name="_30410П">#REF!</definedName>
    <definedName name="_304А" localSheetId="37">#REF!</definedName>
    <definedName name="_304А">#REF!</definedName>
    <definedName name="_304П" localSheetId="37">#REF!</definedName>
    <definedName name="_304П">#REF!</definedName>
    <definedName name="_306" localSheetId="37">#REF!</definedName>
    <definedName name="_306">#REF!</definedName>
    <definedName name="_30601" localSheetId="37">#REF!</definedName>
    <definedName name="_30601">#REF!</definedName>
    <definedName name="_30601А" localSheetId="37">#REF!</definedName>
    <definedName name="_30601А">#REF!</definedName>
    <definedName name="_30601П" localSheetId="37">#REF!</definedName>
    <definedName name="_30601П">#REF!</definedName>
    <definedName name="_30602" localSheetId="37">#REF!</definedName>
    <definedName name="_30602">#REF!</definedName>
    <definedName name="_30602А" localSheetId="37">#REF!</definedName>
    <definedName name="_30602А">#REF!</definedName>
    <definedName name="_30602П" localSheetId="37">#REF!</definedName>
    <definedName name="_30602П">#REF!</definedName>
    <definedName name="_30603" localSheetId="37">#REF!</definedName>
    <definedName name="_30603">#REF!</definedName>
    <definedName name="_30603А" localSheetId="37">#REF!</definedName>
    <definedName name="_30603А">#REF!</definedName>
    <definedName name="_30603П" localSheetId="37">#REF!</definedName>
    <definedName name="_30603П">#REF!</definedName>
    <definedName name="_30604" localSheetId="37">#REF!</definedName>
    <definedName name="_30604">#REF!</definedName>
    <definedName name="_30604А" localSheetId="37">#REF!</definedName>
    <definedName name="_30604А">#REF!</definedName>
    <definedName name="_30604П" localSheetId="37">#REF!</definedName>
    <definedName name="_30604П">#REF!</definedName>
    <definedName name="_30605" localSheetId="37">#REF!</definedName>
    <definedName name="_30605">#REF!</definedName>
    <definedName name="_30605А" localSheetId="37">#REF!</definedName>
    <definedName name="_30605А">#REF!</definedName>
    <definedName name="_30605П" localSheetId="37">#REF!</definedName>
    <definedName name="_30605П">#REF!</definedName>
    <definedName name="_30606" localSheetId="37">#REF!</definedName>
    <definedName name="_30606">#REF!</definedName>
    <definedName name="_30606А" localSheetId="37">#REF!</definedName>
    <definedName name="_30606А">#REF!</definedName>
    <definedName name="_30606П" localSheetId="37">#REF!</definedName>
    <definedName name="_30606П">#REF!</definedName>
    <definedName name="_30607" localSheetId="37">#REF!</definedName>
    <definedName name="_30607">#REF!</definedName>
    <definedName name="_30607А" localSheetId="37">#REF!</definedName>
    <definedName name="_30607А">#REF!</definedName>
    <definedName name="_30607П" localSheetId="37">#REF!</definedName>
    <definedName name="_30607П">#REF!</definedName>
    <definedName name="_306А" localSheetId="37">#REF!</definedName>
    <definedName name="_306А">#REF!</definedName>
    <definedName name="_306П" localSheetId="37">#REF!</definedName>
    <definedName name="_306П">#REF!</definedName>
    <definedName name="_312" localSheetId="37">#REF!</definedName>
    <definedName name="_312">#REF!</definedName>
    <definedName name="_31201" localSheetId="37">#REF!</definedName>
    <definedName name="_31201">#REF!</definedName>
    <definedName name="_31201А" localSheetId="37">#REF!</definedName>
    <definedName name="_31201А">#REF!</definedName>
    <definedName name="_31201П" localSheetId="37">#REF!</definedName>
    <definedName name="_31201П">#REF!</definedName>
    <definedName name="_31202" localSheetId="37">#REF!</definedName>
    <definedName name="_31202">#REF!</definedName>
    <definedName name="_31202А" localSheetId="37">#REF!</definedName>
    <definedName name="_31202А">#REF!</definedName>
    <definedName name="_31202П" localSheetId="37">#REF!</definedName>
    <definedName name="_31202П">#REF!</definedName>
    <definedName name="_31203" localSheetId="37">#REF!</definedName>
    <definedName name="_31203">#REF!</definedName>
    <definedName name="_31203А" localSheetId="37">#REF!</definedName>
    <definedName name="_31203А">#REF!</definedName>
    <definedName name="_31203П" localSheetId="37">#REF!</definedName>
    <definedName name="_31203П">#REF!</definedName>
    <definedName name="_31204" localSheetId="37">#REF!</definedName>
    <definedName name="_31204">#REF!</definedName>
    <definedName name="_31204А" localSheetId="37">#REF!</definedName>
    <definedName name="_31204А">#REF!</definedName>
    <definedName name="_31204П" localSheetId="37">#REF!</definedName>
    <definedName name="_31204П">#REF!</definedName>
    <definedName name="_31205" localSheetId="37">#REF!</definedName>
    <definedName name="_31205">#REF!</definedName>
    <definedName name="_31205А" localSheetId="37">#REF!</definedName>
    <definedName name="_31205А">#REF!</definedName>
    <definedName name="_31205П" localSheetId="37">#REF!</definedName>
    <definedName name="_31205П">#REF!</definedName>
    <definedName name="_31206" localSheetId="37">#REF!</definedName>
    <definedName name="_31206">#REF!</definedName>
    <definedName name="_31206А" localSheetId="37">#REF!</definedName>
    <definedName name="_31206А">#REF!</definedName>
    <definedName name="_31206П" localSheetId="37">#REF!</definedName>
    <definedName name="_31206П">#REF!</definedName>
    <definedName name="_31210" localSheetId="37">#REF!</definedName>
    <definedName name="_31210">#REF!</definedName>
    <definedName name="_31210А" localSheetId="37">#REF!</definedName>
    <definedName name="_31210А">#REF!</definedName>
    <definedName name="_31210П" localSheetId="37">#REF!</definedName>
    <definedName name="_31210П">#REF!</definedName>
    <definedName name="_31212" localSheetId="37">#REF!</definedName>
    <definedName name="_31212">#REF!</definedName>
    <definedName name="_31212А" localSheetId="37">#REF!</definedName>
    <definedName name="_31212А">#REF!</definedName>
    <definedName name="_31212П" localSheetId="37">#REF!</definedName>
    <definedName name="_31212П">#REF!</definedName>
    <definedName name="_31213" localSheetId="37">#REF!</definedName>
    <definedName name="_31213">#REF!</definedName>
    <definedName name="_31213А" localSheetId="37">#REF!</definedName>
    <definedName name="_31213А">#REF!</definedName>
    <definedName name="_31213П" localSheetId="37">#REF!</definedName>
    <definedName name="_31213П">#REF!</definedName>
    <definedName name="_31214" localSheetId="37">#REF!</definedName>
    <definedName name="_31214">#REF!</definedName>
    <definedName name="_31214А" localSheetId="37">#REF!</definedName>
    <definedName name="_31214А">#REF!</definedName>
    <definedName name="_31214П" localSheetId="37">#REF!</definedName>
    <definedName name="_31214П">#REF!</definedName>
    <definedName name="_31215" localSheetId="37">#REF!</definedName>
    <definedName name="_31215">#REF!</definedName>
    <definedName name="_31215А" localSheetId="37">#REF!</definedName>
    <definedName name="_31215А">#REF!</definedName>
    <definedName name="_31215П" localSheetId="37">#REF!</definedName>
    <definedName name="_31215П">#REF!</definedName>
    <definedName name="_31216" localSheetId="37">#REF!</definedName>
    <definedName name="_31216">#REF!</definedName>
    <definedName name="_31216А" localSheetId="37">#REF!</definedName>
    <definedName name="_31216А">#REF!</definedName>
    <definedName name="_31216П" localSheetId="37">#REF!</definedName>
    <definedName name="_31216П">#REF!</definedName>
    <definedName name="_31217" localSheetId="37">#REF!</definedName>
    <definedName name="_31217">#REF!</definedName>
    <definedName name="_31217А" localSheetId="37">#REF!</definedName>
    <definedName name="_31217А">#REF!</definedName>
    <definedName name="_31217П" localSheetId="37">#REF!</definedName>
    <definedName name="_31217П">#REF!</definedName>
    <definedName name="_31218" localSheetId="37">#REF!</definedName>
    <definedName name="_31218">#REF!</definedName>
    <definedName name="_31218А" localSheetId="37">#REF!</definedName>
    <definedName name="_31218А">#REF!</definedName>
    <definedName name="_31218П" localSheetId="37">#REF!</definedName>
    <definedName name="_31218П">#REF!</definedName>
    <definedName name="_31219" localSheetId="37">#REF!</definedName>
    <definedName name="_31219">#REF!</definedName>
    <definedName name="_31219А" localSheetId="37">#REF!</definedName>
    <definedName name="_31219А">#REF!</definedName>
    <definedName name="_31219П" localSheetId="37">#REF!</definedName>
    <definedName name="_31219П">#REF!</definedName>
    <definedName name="_31220" localSheetId="37">#REF!</definedName>
    <definedName name="_31220">#REF!</definedName>
    <definedName name="_31220А" localSheetId="37">#REF!</definedName>
    <definedName name="_31220А">#REF!</definedName>
    <definedName name="_31220П" localSheetId="37">#REF!</definedName>
    <definedName name="_31220П">#REF!</definedName>
    <definedName name="_31221" localSheetId="37">#REF!</definedName>
    <definedName name="_31221">#REF!</definedName>
    <definedName name="_31221А" localSheetId="37">#REF!</definedName>
    <definedName name="_31221А">#REF!</definedName>
    <definedName name="_31221П" localSheetId="37">#REF!</definedName>
    <definedName name="_31221П">#REF!</definedName>
    <definedName name="_312А" localSheetId="37">#REF!</definedName>
    <definedName name="_312А">#REF!</definedName>
    <definedName name="_312П" localSheetId="37">#REF!</definedName>
    <definedName name="_312П">#REF!</definedName>
    <definedName name="_313" localSheetId="37">#REF!</definedName>
    <definedName name="_313">#REF!</definedName>
    <definedName name="_31301" localSheetId="37">#REF!</definedName>
    <definedName name="_31301">#REF!</definedName>
    <definedName name="_31301А" localSheetId="37">#REF!</definedName>
    <definedName name="_31301А">#REF!</definedName>
    <definedName name="_31301П" localSheetId="37">#REF!</definedName>
    <definedName name="_31301П">#REF!</definedName>
    <definedName name="_31302" localSheetId="37">#REF!</definedName>
    <definedName name="_31302">#REF!</definedName>
    <definedName name="_31302А" localSheetId="37">#REF!</definedName>
    <definedName name="_31302А">#REF!</definedName>
    <definedName name="_31302П" localSheetId="37">#REF!</definedName>
    <definedName name="_31302П">#REF!</definedName>
    <definedName name="_31303" localSheetId="37">#REF!</definedName>
    <definedName name="_31303">#REF!</definedName>
    <definedName name="_31303А" localSheetId="37">#REF!</definedName>
    <definedName name="_31303А">#REF!</definedName>
    <definedName name="_31303П" localSheetId="37">#REF!</definedName>
    <definedName name="_31303П">#REF!</definedName>
    <definedName name="_31304" localSheetId="37">#REF!</definedName>
    <definedName name="_31304">#REF!</definedName>
    <definedName name="_31304А" localSheetId="37">#REF!</definedName>
    <definedName name="_31304А">#REF!</definedName>
    <definedName name="_31304П" localSheetId="37">#REF!</definedName>
    <definedName name="_31304П">#REF!</definedName>
    <definedName name="_31305" localSheetId="37">#REF!</definedName>
    <definedName name="_31305">#REF!</definedName>
    <definedName name="_31305А" localSheetId="37">#REF!</definedName>
    <definedName name="_31305А">#REF!</definedName>
    <definedName name="_31305П" localSheetId="37">#REF!</definedName>
    <definedName name="_31305П">#REF!</definedName>
    <definedName name="_31306" localSheetId="37">#REF!</definedName>
    <definedName name="_31306">#REF!</definedName>
    <definedName name="_31306А" localSheetId="37">#REF!</definedName>
    <definedName name="_31306А">#REF!</definedName>
    <definedName name="_31306П" localSheetId="37">#REF!</definedName>
    <definedName name="_31306П">#REF!</definedName>
    <definedName name="_31307" localSheetId="37">#REF!</definedName>
    <definedName name="_31307">#REF!</definedName>
    <definedName name="_31307А" localSheetId="37">#REF!</definedName>
    <definedName name="_31307А">#REF!</definedName>
    <definedName name="_31307П" localSheetId="37">#REF!</definedName>
    <definedName name="_31307П">#REF!</definedName>
    <definedName name="_31308" localSheetId="37">#REF!</definedName>
    <definedName name="_31308">#REF!</definedName>
    <definedName name="_31308А" localSheetId="37">#REF!</definedName>
    <definedName name="_31308А">#REF!</definedName>
    <definedName name="_31308П" localSheetId="37">#REF!</definedName>
    <definedName name="_31308П">#REF!</definedName>
    <definedName name="_31309" localSheetId="37">#REF!</definedName>
    <definedName name="_31309">#REF!</definedName>
    <definedName name="_31309А" localSheetId="37">#REF!</definedName>
    <definedName name="_31309А">#REF!</definedName>
    <definedName name="_31309П" localSheetId="37">#REF!</definedName>
    <definedName name="_31309П">#REF!</definedName>
    <definedName name="_31310" localSheetId="37">#REF!</definedName>
    <definedName name="_31310">#REF!</definedName>
    <definedName name="_31310А" localSheetId="37">#REF!</definedName>
    <definedName name="_31310А">#REF!</definedName>
    <definedName name="_31310П" localSheetId="37">#REF!</definedName>
    <definedName name="_31310П">#REF!</definedName>
    <definedName name="_313А" localSheetId="37">#REF!</definedName>
    <definedName name="_313А">#REF!</definedName>
    <definedName name="_313П" localSheetId="37">#REF!</definedName>
    <definedName name="_313П">#REF!</definedName>
    <definedName name="_314" localSheetId="37">#REF!</definedName>
    <definedName name="_314">#REF!</definedName>
    <definedName name="_31401" localSheetId="37">#REF!</definedName>
    <definedName name="_31401">#REF!</definedName>
    <definedName name="_31401А" localSheetId="37">#REF!</definedName>
    <definedName name="_31401А">#REF!</definedName>
    <definedName name="_31401П" localSheetId="37">#REF!</definedName>
    <definedName name="_31401П">#REF!</definedName>
    <definedName name="_31402" localSheetId="37">#REF!</definedName>
    <definedName name="_31402">#REF!</definedName>
    <definedName name="_31402А" localSheetId="37">#REF!</definedName>
    <definedName name="_31402А">#REF!</definedName>
    <definedName name="_31402П" localSheetId="37">#REF!</definedName>
    <definedName name="_31402П">#REF!</definedName>
    <definedName name="_31403" localSheetId="37">#REF!</definedName>
    <definedName name="_31403">#REF!</definedName>
    <definedName name="_31403А" localSheetId="37">#REF!</definedName>
    <definedName name="_31403А">#REF!</definedName>
    <definedName name="_31403П" localSheetId="37">#REF!</definedName>
    <definedName name="_31403П">#REF!</definedName>
    <definedName name="_31404" localSheetId="37">#REF!</definedName>
    <definedName name="_31404">#REF!</definedName>
    <definedName name="_31404А" localSheetId="37">#REF!</definedName>
    <definedName name="_31404А">#REF!</definedName>
    <definedName name="_31404П" localSheetId="37">#REF!</definedName>
    <definedName name="_31404П">#REF!</definedName>
    <definedName name="_31405" localSheetId="37">#REF!</definedName>
    <definedName name="_31405">#REF!</definedName>
    <definedName name="_31405А" localSheetId="37">#REF!</definedName>
    <definedName name="_31405А">#REF!</definedName>
    <definedName name="_31405П" localSheetId="37">#REF!</definedName>
    <definedName name="_31405П">#REF!</definedName>
    <definedName name="_31406" localSheetId="37">#REF!</definedName>
    <definedName name="_31406">#REF!</definedName>
    <definedName name="_31406А" localSheetId="37">#REF!</definedName>
    <definedName name="_31406А">#REF!</definedName>
    <definedName name="_31406П" localSheetId="37">#REF!</definedName>
    <definedName name="_31406П">#REF!</definedName>
    <definedName name="_31407" localSheetId="37">#REF!</definedName>
    <definedName name="_31407">#REF!</definedName>
    <definedName name="_31407А" localSheetId="37">#REF!</definedName>
    <definedName name="_31407А">#REF!</definedName>
    <definedName name="_31407П" localSheetId="37">#REF!</definedName>
    <definedName name="_31407П">#REF!</definedName>
    <definedName name="_31408" localSheetId="37">#REF!</definedName>
    <definedName name="_31408">#REF!</definedName>
    <definedName name="_31408А" localSheetId="37">#REF!</definedName>
    <definedName name="_31408А">#REF!</definedName>
    <definedName name="_31408П" localSheetId="37">#REF!</definedName>
    <definedName name="_31408П">#REF!</definedName>
    <definedName name="_31409" localSheetId="37">#REF!</definedName>
    <definedName name="_31409">#REF!</definedName>
    <definedName name="_31409А" localSheetId="37">#REF!</definedName>
    <definedName name="_31409А">#REF!</definedName>
    <definedName name="_31409П" localSheetId="37">#REF!</definedName>
    <definedName name="_31409П">#REF!</definedName>
    <definedName name="_31410" localSheetId="37">#REF!</definedName>
    <definedName name="_31410">#REF!</definedName>
    <definedName name="_31410А" localSheetId="37">#REF!</definedName>
    <definedName name="_31410А">#REF!</definedName>
    <definedName name="_31410П" localSheetId="37">#REF!</definedName>
    <definedName name="_31410П">#REF!</definedName>
    <definedName name="_314А" localSheetId="37">#REF!</definedName>
    <definedName name="_314А">#REF!</definedName>
    <definedName name="_314П" localSheetId="37">#REF!</definedName>
    <definedName name="_314П">#REF!</definedName>
    <definedName name="_315" localSheetId="37">#REF!</definedName>
    <definedName name="_315">#REF!</definedName>
    <definedName name="_31501" localSheetId="37">#REF!</definedName>
    <definedName name="_31501">#REF!</definedName>
    <definedName name="_31501А" localSheetId="37">#REF!</definedName>
    <definedName name="_31501А">#REF!</definedName>
    <definedName name="_31501П" localSheetId="37">#REF!</definedName>
    <definedName name="_31501П">#REF!</definedName>
    <definedName name="_31502" localSheetId="37">#REF!</definedName>
    <definedName name="_31502">#REF!</definedName>
    <definedName name="_31502А" localSheetId="37">#REF!</definedName>
    <definedName name="_31502А">#REF!</definedName>
    <definedName name="_31502П" localSheetId="37">#REF!</definedName>
    <definedName name="_31502П">#REF!</definedName>
    <definedName name="_31503" localSheetId="37">#REF!</definedName>
    <definedName name="_31503">#REF!</definedName>
    <definedName name="_31503А" localSheetId="37">#REF!</definedName>
    <definedName name="_31503А">#REF!</definedName>
    <definedName name="_31503П" localSheetId="37">#REF!</definedName>
    <definedName name="_31503П">#REF!</definedName>
    <definedName name="_31504" localSheetId="37">#REF!</definedName>
    <definedName name="_31504">#REF!</definedName>
    <definedName name="_31504А" localSheetId="37">#REF!</definedName>
    <definedName name="_31504А">#REF!</definedName>
    <definedName name="_31504П" localSheetId="37">#REF!</definedName>
    <definedName name="_31504П">#REF!</definedName>
    <definedName name="_31505" localSheetId="37">#REF!</definedName>
    <definedName name="_31505">#REF!</definedName>
    <definedName name="_31505А" localSheetId="37">#REF!</definedName>
    <definedName name="_31505А">#REF!</definedName>
    <definedName name="_31505П" localSheetId="37">#REF!</definedName>
    <definedName name="_31505П">#REF!</definedName>
    <definedName name="_31506" localSheetId="37">#REF!</definedName>
    <definedName name="_31506">#REF!</definedName>
    <definedName name="_31506А" localSheetId="37">#REF!</definedName>
    <definedName name="_31506А">#REF!</definedName>
    <definedName name="_31506П" localSheetId="37">#REF!</definedName>
    <definedName name="_31506П">#REF!</definedName>
    <definedName name="_31507" localSheetId="37">#REF!</definedName>
    <definedName name="_31507">#REF!</definedName>
    <definedName name="_31507А" localSheetId="37">#REF!</definedName>
    <definedName name="_31507А">#REF!</definedName>
    <definedName name="_31507П" localSheetId="37">#REF!</definedName>
    <definedName name="_31507П">#REF!</definedName>
    <definedName name="_31508" localSheetId="37">#REF!</definedName>
    <definedName name="_31508">#REF!</definedName>
    <definedName name="_31508А" localSheetId="37">#REF!</definedName>
    <definedName name="_31508А">#REF!</definedName>
    <definedName name="_31508П" localSheetId="37">#REF!</definedName>
    <definedName name="_31508П">#REF!</definedName>
    <definedName name="_31509" localSheetId="37">#REF!</definedName>
    <definedName name="_31509">#REF!</definedName>
    <definedName name="_31509А" localSheetId="37">#REF!</definedName>
    <definedName name="_31509А">#REF!</definedName>
    <definedName name="_31509П" localSheetId="37">#REF!</definedName>
    <definedName name="_31509П">#REF!</definedName>
    <definedName name="_31510" localSheetId="37">#REF!</definedName>
    <definedName name="_31510">#REF!</definedName>
    <definedName name="_31510А" localSheetId="37">#REF!</definedName>
    <definedName name="_31510А">#REF!</definedName>
    <definedName name="_31510П" localSheetId="37">#REF!</definedName>
    <definedName name="_31510П">#REF!</definedName>
    <definedName name="_315А" localSheetId="37">#REF!</definedName>
    <definedName name="_315А">#REF!</definedName>
    <definedName name="_315П" localSheetId="37">#REF!</definedName>
    <definedName name="_315П">#REF!</definedName>
    <definedName name="_316" localSheetId="37">#REF!</definedName>
    <definedName name="_316">#REF!</definedName>
    <definedName name="_31601" localSheetId="37">#REF!</definedName>
    <definedName name="_31601">#REF!</definedName>
    <definedName name="_31601А" localSheetId="37">#REF!</definedName>
    <definedName name="_31601А">#REF!</definedName>
    <definedName name="_31601П" localSheetId="37">#REF!</definedName>
    <definedName name="_31601П">#REF!</definedName>
    <definedName name="_31602" localSheetId="37">#REF!</definedName>
    <definedName name="_31602">#REF!</definedName>
    <definedName name="_31602А" localSheetId="37">#REF!</definedName>
    <definedName name="_31602А">#REF!</definedName>
    <definedName name="_31602П" localSheetId="37">#REF!</definedName>
    <definedName name="_31602П">#REF!</definedName>
    <definedName name="_31603" localSheetId="37">#REF!</definedName>
    <definedName name="_31603">#REF!</definedName>
    <definedName name="_31603А" localSheetId="37">#REF!</definedName>
    <definedName name="_31603А">#REF!</definedName>
    <definedName name="_31603П" localSheetId="37">#REF!</definedName>
    <definedName name="_31603П">#REF!</definedName>
    <definedName name="_31604" localSheetId="37">#REF!</definedName>
    <definedName name="_31604">#REF!</definedName>
    <definedName name="_31604А" localSheetId="37">#REF!</definedName>
    <definedName name="_31604А">#REF!</definedName>
    <definedName name="_31604П" localSheetId="37">#REF!</definedName>
    <definedName name="_31604П">#REF!</definedName>
    <definedName name="_31605" localSheetId="37">#REF!</definedName>
    <definedName name="_31605">#REF!</definedName>
    <definedName name="_31605А" localSheetId="37">#REF!</definedName>
    <definedName name="_31605А">#REF!</definedName>
    <definedName name="_31605П" localSheetId="37">#REF!</definedName>
    <definedName name="_31605П">#REF!</definedName>
    <definedName name="_31606" localSheetId="37">#REF!</definedName>
    <definedName name="_31606">#REF!</definedName>
    <definedName name="_31606А" localSheetId="37">#REF!</definedName>
    <definedName name="_31606А">#REF!</definedName>
    <definedName name="_31606П" localSheetId="37">#REF!</definedName>
    <definedName name="_31606П">#REF!</definedName>
    <definedName name="_31607" localSheetId="37">#REF!</definedName>
    <definedName name="_31607">#REF!</definedName>
    <definedName name="_31607А" localSheetId="37">#REF!</definedName>
    <definedName name="_31607А">#REF!</definedName>
    <definedName name="_31607П" localSheetId="37">#REF!</definedName>
    <definedName name="_31607П">#REF!</definedName>
    <definedName name="_31608" localSheetId="37">#REF!</definedName>
    <definedName name="_31608">#REF!</definedName>
    <definedName name="_31608А" localSheetId="37">#REF!</definedName>
    <definedName name="_31608А">#REF!</definedName>
    <definedName name="_31608П" localSheetId="37">#REF!</definedName>
    <definedName name="_31608П">#REF!</definedName>
    <definedName name="_31609" localSheetId="37">#REF!</definedName>
    <definedName name="_31609">#REF!</definedName>
    <definedName name="_31609А" localSheetId="37">#REF!</definedName>
    <definedName name="_31609А">#REF!</definedName>
    <definedName name="_31609П" localSheetId="37">#REF!</definedName>
    <definedName name="_31609П">#REF!</definedName>
    <definedName name="_31610" localSheetId="37">#REF!</definedName>
    <definedName name="_31610">#REF!</definedName>
    <definedName name="_31610А" localSheetId="37">#REF!</definedName>
    <definedName name="_31610А">#REF!</definedName>
    <definedName name="_31610П" localSheetId="37">#REF!</definedName>
    <definedName name="_31610П">#REF!</definedName>
    <definedName name="_316А" localSheetId="37">#REF!</definedName>
    <definedName name="_316А">#REF!</definedName>
    <definedName name="_316П" localSheetId="37">#REF!</definedName>
    <definedName name="_316П">#REF!</definedName>
    <definedName name="_317" localSheetId="37">#REF!</definedName>
    <definedName name="_317">#REF!</definedName>
    <definedName name="_31701" localSheetId="37">#REF!</definedName>
    <definedName name="_31701">#REF!</definedName>
    <definedName name="_31701А" localSheetId="37">#REF!</definedName>
    <definedName name="_31701А">#REF!</definedName>
    <definedName name="_31701П" localSheetId="37">#REF!</definedName>
    <definedName name="_31701П">#REF!</definedName>
    <definedName name="_31702" localSheetId="37">#REF!</definedName>
    <definedName name="_31702">#REF!</definedName>
    <definedName name="_31702А" localSheetId="37">#REF!</definedName>
    <definedName name="_31702А">#REF!</definedName>
    <definedName name="_31702П" localSheetId="37">#REF!</definedName>
    <definedName name="_31702П">#REF!</definedName>
    <definedName name="_31703" localSheetId="37">#REF!</definedName>
    <definedName name="_31703">#REF!</definedName>
    <definedName name="_31703А" localSheetId="37">#REF!</definedName>
    <definedName name="_31703А">#REF!</definedName>
    <definedName name="_31703П" localSheetId="37">#REF!</definedName>
    <definedName name="_31703П">#REF!</definedName>
    <definedName name="_31704" localSheetId="37">#REF!</definedName>
    <definedName name="_31704">#REF!</definedName>
    <definedName name="_31704А" localSheetId="37">#REF!</definedName>
    <definedName name="_31704А">#REF!</definedName>
    <definedName name="_31704П" localSheetId="37">#REF!</definedName>
    <definedName name="_31704П">#REF!</definedName>
    <definedName name="_317А" localSheetId="37">#REF!</definedName>
    <definedName name="_317А">#REF!</definedName>
    <definedName name="_317П" localSheetId="37">#REF!</definedName>
    <definedName name="_317П">#REF!</definedName>
    <definedName name="_318" localSheetId="37">#REF!</definedName>
    <definedName name="_318">#REF!</definedName>
    <definedName name="_31801" localSheetId="37">#REF!</definedName>
    <definedName name="_31801">#REF!</definedName>
    <definedName name="_31801А" localSheetId="37">#REF!</definedName>
    <definedName name="_31801А">#REF!</definedName>
    <definedName name="_31801П" localSheetId="37">#REF!</definedName>
    <definedName name="_31801П">#REF!</definedName>
    <definedName name="_31802" localSheetId="37">#REF!</definedName>
    <definedName name="_31802">#REF!</definedName>
    <definedName name="_31802А" localSheetId="37">#REF!</definedName>
    <definedName name="_31802А">#REF!</definedName>
    <definedName name="_31802П" localSheetId="37">#REF!</definedName>
    <definedName name="_31802П">#REF!</definedName>
    <definedName name="_31803" localSheetId="37">#REF!</definedName>
    <definedName name="_31803">#REF!</definedName>
    <definedName name="_31803А" localSheetId="37">#REF!</definedName>
    <definedName name="_31803А">#REF!</definedName>
    <definedName name="_31803П" localSheetId="37">#REF!</definedName>
    <definedName name="_31803П">#REF!</definedName>
    <definedName name="_31804" localSheetId="37">#REF!</definedName>
    <definedName name="_31804">#REF!</definedName>
    <definedName name="_31804А" localSheetId="37">#REF!</definedName>
    <definedName name="_31804А">#REF!</definedName>
    <definedName name="_31804П" localSheetId="37">#REF!</definedName>
    <definedName name="_31804П">#REF!</definedName>
    <definedName name="_318А" localSheetId="37">#REF!</definedName>
    <definedName name="_318А">#REF!</definedName>
    <definedName name="_318П" localSheetId="37">#REF!</definedName>
    <definedName name="_318П">#REF!</definedName>
    <definedName name="_319" localSheetId="37">#REF!</definedName>
    <definedName name="_319">#REF!</definedName>
    <definedName name="_31901" localSheetId="37">#REF!</definedName>
    <definedName name="_31901">#REF!</definedName>
    <definedName name="_31901А" localSheetId="37">#REF!</definedName>
    <definedName name="_31901А">#REF!</definedName>
    <definedName name="_31901П" localSheetId="37">#REF!</definedName>
    <definedName name="_31901П">#REF!</definedName>
    <definedName name="_31902" localSheetId="37">#REF!</definedName>
    <definedName name="_31902">#REF!</definedName>
    <definedName name="_31902А" localSheetId="37">#REF!</definedName>
    <definedName name="_31902А">#REF!</definedName>
    <definedName name="_31902П" localSheetId="37">#REF!</definedName>
    <definedName name="_31902П">#REF!</definedName>
    <definedName name="_31903" localSheetId="37">#REF!</definedName>
    <definedName name="_31903">#REF!</definedName>
    <definedName name="_31903А" localSheetId="37">#REF!</definedName>
    <definedName name="_31903А">#REF!</definedName>
    <definedName name="_31903П" localSheetId="37">#REF!</definedName>
    <definedName name="_31903П">#REF!</definedName>
    <definedName name="_31904" localSheetId="37">#REF!</definedName>
    <definedName name="_31904">#REF!</definedName>
    <definedName name="_31904А" localSheetId="37">#REF!</definedName>
    <definedName name="_31904А">#REF!</definedName>
    <definedName name="_31904П" localSheetId="37">#REF!</definedName>
    <definedName name="_31904П">#REF!</definedName>
    <definedName name="_31905" localSheetId="37">#REF!</definedName>
    <definedName name="_31905">#REF!</definedName>
    <definedName name="_31905А" localSheetId="37">#REF!</definedName>
    <definedName name="_31905А">#REF!</definedName>
    <definedName name="_31905П" localSheetId="37">#REF!</definedName>
    <definedName name="_31905П">#REF!</definedName>
    <definedName name="_31906" localSheetId="37">#REF!</definedName>
    <definedName name="_31906">#REF!</definedName>
    <definedName name="_31906А" localSheetId="37">#REF!</definedName>
    <definedName name="_31906А">#REF!</definedName>
    <definedName name="_31906П" localSheetId="37">#REF!</definedName>
    <definedName name="_31906П">#REF!</definedName>
    <definedName name="_31907" localSheetId="37">#REF!</definedName>
    <definedName name="_31907">#REF!</definedName>
    <definedName name="_31907А" localSheetId="37">#REF!</definedName>
    <definedName name="_31907А">#REF!</definedName>
    <definedName name="_31907П" localSheetId="37">#REF!</definedName>
    <definedName name="_31907П">#REF!</definedName>
    <definedName name="_31908" localSheetId="37">#REF!</definedName>
    <definedName name="_31908">#REF!</definedName>
    <definedName name="_31908А" localSheetId="37">#REF!</definedName>
    <definedName name="_31908А">#REF!</definedName>
    <definedName name="_31908П" localSheetId="37">#REF!</definedName>
    <definedName name="_31908П">#REF!</definedName>
    <definedName name="_31909" localSheetId="37">#REF!</definedName>
    <definedName name="_31909">#REF!</definedName>
    <definedName name="_31909А" localSheetId="37">#REF!</definedName>
    <definedName name="_31909А">#REF!</definedName>
    <definedName name="_31909П" localSheetId="37">#REF!</definedName>
    <definedName name="_31909П">#REF!</definedName>
    <definedName name="_319А" localSheetId="37">#REF!</definedName>
    <definedName name="_319А">#REF!</definedName>
    <definedName name="_319П" localSheetId="37">#REF!</definedName>
    <definedName name="_319П">#REF!</definedName>
    <definedName name="_320" localSheetId="37">#REF!</definedName>
    <definedName name="_320">#REF!</definedName>
    <definedName name="_32001" localSheetId="37">#REF!</definedName>
    <definedName name="_32001">#REF!</definedName>
    <definedName name="_32001А" localSheetId="37">#REF!</definedName>
    <definedName name="_32001А">#REF!</definedName>
    <definedName name="_32001П" localSheetId="37">#REF!</definedName>
    <definedName name="_32001П">#REF!</definedName>
    <definedName name="_32002" localSheetId="37">#REF!</definedName>
    <definedName name="_32002">#REF!</definedName>
    <definedName name="_32002А" localSheetId="37">#REF!</definedName>
    <definedName name="_32002А">#REF!</definedName>
    <definedName name="_32002П" localSheetId="37">#REF!</definedName>
    <definedName name="_32002П">#REF!</definedName>
    <definedName name="_32003" localSheetId="37">#REF!</definedName>
    <definedName name="_32003">#REF!</definedName>
    <definedName name="_32003А" localSheetId="37">#REF!</definedName>
    <definedName name="_32003А">#REF!</definedName>
    <definedName name="_32003П" localSheetId="37">#REF!</definedName>
    <definedName name="_32003П">#REF!</definedName>
    <definedName name="_32004" localSheetId="37">#REF!</definedName>
    <definedName name="_32004">#REF!</definedName>
    <definedName name="_32004А" localSheetId="37">#REF!</definedName>
    <definedName name="_32004А">#REF!</definedName>
    <definedName name="_32004П" localSheetId="37">#REF!</definedName>
    <definedName name="_32004П">#REF!</definedName>
    <definedName name="_32005" localSheetId="37">#REF!</definedName>
    <definedName name="_32005">#REF!</definedName>
    <definedName name="_32005А" localSheetId="37">#REF!</definedName>
    <definedName name="_32005А">#REF!</definedName>
    <definedName name="_32005П" localSheetId="37">#REF!</definedName>
    <definedName name="_32005П">#REF!</definedName>
    <definedName name="_32006" localSheetId="37">#REF!</definedName>
    <definedName name="_32006">#REF!</definedName>
    <definedName name="_32006А" localSheetId="37">#REF!</definedName>
    <definedName name="_32006А">#REF!</definedName>
    <definedName name="_32006П" localSheetId="37">#REF!</definedName>
    <definedName name="_32006П">#REF!</definedName>
    <definedName name="_32007" localSheetId="37">#REF!</definedName>
    <definedName name="_32007">#REF!</definedName>
    <definedName name="_32007А" localSheetId="37">#REF!</definedName>
    <definedName name="_32007А">#REF!</definedName>
    <definedName name="_32007П" localSheetId="37">#REF!</definedName>
    <definedName name="_32007П">#REF!</definedName>
    <definedName name="_32008" localSheetId="37">#REF!</definedName>
    <definedName name="_32008">#REF!</definedName>
    <definedName name="_32008А" localSheetId="37">#REF!</definedName>
    <definedName name="_32008А">#REF!</definedName>
    <definedName name="_32008П" localSheetId="37">#REF!</definedName>
    <definedName name="_32008П">#REF!</definedName>
    <definedName name="_32009" localSheetId="37">#REF!</definedName>
    <definedName name="_32009">#REF!</definedName>
    <definedName name="_32009А" localSheetId="37">#REF!</definedName>
    <definedName name="_32009А">#REF!</definedName>
    <definedName name="_32009П" localSheetId="37">#REF!</definedName>
    <definedName name="_32009П">#REF!</definedName>
    <definedName name="_32010" localSheetId="37">#REF!</definedName>
    <definedName name="_32010">#REF!</definedName>
    <definedName name="_32010А" localSheetId="37">#REF!</definedName>
    <definedName name="_32010А">#REF!</definedName>
    <definedName name="_32010П" localSheetId="37">#REF!</definedName>
    <definedName name="_32010П">#REF!</definedName>
    <definedName name="_32015" localSheetId="37">#REF!</definedName>
    <definedName name="_32015">#REF!</definedName>
    <definedName name="_32015А" localSheetId="37">#REF!</definedName>
    <definedName name="_32015А">#REF!</definedName>
    <definedName name="_32015П" localSheetId="37">#REF!</definedName>
    <definedName name="_32015П">#REF!</definedName>
    <definedName name="_320А" localSheetId="37">#REF!</definedName>
    <definedName name="_320А">#REF!</definedName>
    <definedName name="_320П" localSheetId="37">#REF!</definedName>
    <definedName name="_320П">#REF!</definedName>
    <definedName name="_321" localSheetId="37">#REF!</definedName>
    <definedName name="_321">#REF!</definedName>
    <definedName name="_32101" localSheetId="37">#REF!</definedName>
    <definedName name="_32101">#REF!</definedName>
    <definedName name="_32101А" localSheetId="37">#REF!</definedName>
    <definedName name="_32101А">#REF!</definedName>
    <definedName name="_32101П" localSheetId="37">#REF!</definedName>
    <definedName name="_32101П">#REF!</definedName>
    <definedName name="_32102" localSheetId="37">#REF!</definedName>
    <definedName name="_32102">#REF!</definedName>
    <definedName name="_32102А" localSheetId="37">#REF!</definedName>
    <definedName name="_32102А">#REF!</definedName>
    <definedName name="_32102П" localSheetId="37">#REF!</definedName>
    <definedName name="_32102П">#REF!</definedName>
    <definedName name="_32103" localSheetId="37">#REF!</definedName>
    <definedName name="_32103">#REF!</definedName>
    <definedName name="_32103А" localSheetId="37">#REF!</definedName>
    <definedName name="_32103А">#REF!</definedName>
    <definedName name="_32103П" localSheetId="37">#REF!</definedName>
    <definedName name="_32103П">#REF!</definedName>
    <definedName name="_32104" localSheetId="37">#REF!</definedName>
    <definedName name="_32104">#REF!</definedName>
    <definedName name="_32104А" localSheetId="37">#REF!</definedName>
    <definedName name="_32104А">#REF!</definedName>
    <definedName name="_32104П" localSheetId="37">#REF!</definedName>
    <definedName name="_32104П">#REF!</definedName>
    <definedName name="_32105" localSheetId="37">#REF!</definedName>
    <definedName name="_32105">#REF!</definedName>
    <definedName name="_32105А" localSheetId="37">#REF!</definedName>
    <definedName name="_32105А">#REF!</definedName>
    <definedName name="_32105П" localSheetId="37">#REF!</definedName>
    <definedName name="_32105П">#REF!</definedName>
    <definedName name="_32106" localSheetId="37">#REF!</definedName>
    <definedName name="_32106">#REF!</definedName>
    <definedName name="_32106А" localSheetId="37">#REF!</definedName>
    <definedName name="_32106А">#REF!</definedName>
    <definedName name="_32106П" localSheetId="37">#REF!</definedName>
    <definedName name="_32106П">#REF!</definedName>
    <definedName name="_32107" localSheetId="37">#REF!</definedName>
    <definedName name="_32107">#REF!</definedName>
    <definedName name="_32107А" localSheetId="37">#REF!</definedName>
    <definedName name="_32107А">#REF!</definedName>
    <definedName name="_32107П" localSheetId="37">#REF!</definedName>
    <definedName name="_32107П">#REF!</definedName>
    <definedName name="_32108" localSheetId="37">#REF!</definedName>
    <definedName name="_32108">#REF!</definedName>
    <definedName name="_32108А" localSheetId="37">#REF!</definedName>
    <definedName name="_32108А">#REF!</definedName>
    <definedName name="_32108П" localSheetId="37">#REF!</definedName>
    <definedName name="_32108П">#REF!</definedName>
    <definedName name="_32109" localSheetId="37">#REF!</definedName>
    <definedName name="_32109">#REF!</definedName>
    <definedName name="_32109А" localSheetId="37">#REF!</definedName>
    <definedName name="_32109А">#REF!</definedName>
    <definedName name="_32109П" localSheetId="37">#REF!</definedName>
    <definedName name="_32109П">#REF!</definedName>
    <definedName name="_32110" localSheetId="37">#REF!</definedName>
    <definedName name="_32110">#REF!</definedName>
    <definedName name="_32110А" localSheetId="37">#REF!</definedName>
    <definedName name="_32110А">#REF!</definedName>
    <definedName name="_32110П" localSheetId="37">#REF!</definedName>
    <definedName name="_32110П">#REF!</definedName>
    <definedName name="_32115" localSheetId="37">#REF!</definedName>
    <definedName name="_32115">#REF!</definedName>
    <definedName name="_32115А" localSheetId="37">#REF!</definedName>
    <definedName name="_32115А">#REF!</definedName>
    <definedName name="_32115П" localSheetId="37">#REF!</definedName>
    <definedName name="_32115П">#REF!</definedName>
    <definedName name="_321А" localSheetId="37">#REF!</definedName>
    <definedName name="_321А">#REF!</definedName>
    <definedName name="_321П" localSheetId="37">#REF!</definedName>
    <definedName name="_321П">#REF!</definedName>
    <definedName name="_322" localSheetId="37">#REF!</definedName>
    <definedName name="_322">#REF!</definedName>
    <definedName name="_32201" localSheetId="37">#REF!</definedName>
    <definedName name="_32201">#REF!</definedName>
    <definedName name="_32201А" localSheetId="37">#REF!</definedName>
    <definedName name="_32201А">#REF!</definedName>
    <definedName name="_32201П" localSheetId="37">#REF!</definedName>
    <definedName name="_32201П">#REF!</definedName>
    <definedName name="_32202" localSheetId="37">#REF!</definedName>
    <definedName name="_32202">#REF!</definedName>
    <definedName name="_32202А" localSheetId="37">#REF!</definedName>
    <definedName name="_32202А">#REF!</definedName>
    <definedName name="_32202П" localSheetId="37">#REF!</definedName>
    <definedName name="_32202П">#REF!</definedName>
    <definedName name="_32203" localSheetId="37">#REF!</definedName>
    <definedName name="_32203">#REF!</definedName>
    <definedName name="_32203А" localSheetId="37">#REF!</definedName>
    <definedName name="_32203А">#REF!</definedName>
    <definedName name="_32203П" localSheetId="37">#REF!</definedName>
    <definedName name="_32203П">#REF!</definedName>
    <definedName name="_32204" localSheetId="37">#REF!</definedName>
    <definedName name="_32204">#REF!</definedName>
    <definedName name="_32204А" localSheetId="37">#REF!</definedName>
    <definedName name="_32204А">#REF!</definedName>
    <definedName name="_32204П" localSheetId="37">#REF!</definedName>
    <definedName name="_32204П">#REF!</definedName>
    <definedName name="_32205" localSheetId="37">#REF!</definedName>
    <definedName name="_32205">#REF!</definedName>
    <definedName name="_32205А" localSheetId="37">#REF!</definedName>
    <definedName name="_32205А">#REF!</definedName>
    <definedName name="_32205П" localSheetId="37">#REF!</definedName>
    <definedName name="_32205П">#REF!</definedName>
    <definedName name="_32206" localSheetId="37">#REF!</definedName>
    <definedName name="_32206">#REF!</definedName>
    <definedName name="_32206А" localSheetId="37">#REF!</definedName>
    <definedName name="_32206А">#REF!</definedName>
    <definedName name="_32206П" localSheetId="37">#REF!</definedName>
    <definedName name="_32206П">#REF!</definedName>
    <definedName name="_32207" localSheetId="37">#REF!</definedName>
    <definedName name="_32207">#REF!</definedName>
    <definedName name="_32207А" localSheetId="37">#REF!</definedName>
    <definedName name="_32207А">#REF!</definedName>
    <definedName name="_32207П" localSheetId="37">#REF!</definedName>
    <definedName name="_32207П">#REF!</definedName>
    <definedName name="_32208" localSheetId="37">#REF!</definedName>
    <definedName name="_32208">#REF!</definedName>
    <definedName name="_32208А" localSheetId="37">#REF!</definedName>
    <definedName name="_32208А">#REF!</definedName>
    <definedName name="_32208П" localSheetId="37">#REF!</definedName>
    <definedName name="_32208П">#REF!</definedName>
    <definedName name="_32209" localSheetId="37">#REF!</definedName>
    <definedName name="_32209">#REF!</definedName>
    <definedName name="_32209А" localSheetId="37">#REF!</definedName>
    <definedName name="_32209А">#REF!</definedName>
    <definedName name="_32209П" localSheetId="37">#REF!</definedName>
    <definedName name="_32209П">#REF!</definedName>
    <definedName name="_32210" localSheetId="37">#REF!</definedName>
    <definedName name="_32210">#REF!</definedName>
    <definedName name="_32210А" localSheetId="37">#REF!</definedName>
    <definedName name="_32210А">#REF!</definedName>
    <definedName name="_32210П" localSheetId="37">#REF!</definedName>
    <definedName name="_32210П">#REF!</definedName>
    <definedName name="_32211" localSheetId="37">#REF!</definedName>
    <definedName name="_32211">#REF!</definedName>
    <definedName name="_32211А" localSheetId="37">#REF!</definedName>
    <definedName name="_32211А">#REF!</definedName>
    <definedName name="_32211П" localSheetId="37">#REF!</definedName>
    <definedName name="_32211П">#REF!</definedName>
    <definedName name="_322А" localSheetId="37">#REF!</definedName>
    <definedName name="_322А">#REF!</definedName>
    <definedName name="_322П" localSheetId="37">#REF!</definedName>
    <definedName name="_322П">#REF!</definedName>
    <definedName name="_323" localSheetId="37">#REF!</definedName>
    <definedName name="_323">#REF!</definedName>
    <definedName name="_32301" localSheetId="37">#REF!</definedName>
    <definedName name="_32301">#REF!</definedName>
    <definedName name="_32301А" localSheetId="37">#REF!</definedName>
    <definedName name="_32301А">#REF!</definedName>
    <definedName name="_32301П" localSheetId="37">#REF!</definedName>
    <definedName name="_32301П">#REF!</definedName>
    <definedName name="_32302" localSheetId="37">#REF!</definedName>
    <definedName name="_32302">#REF!</definedName>
    <definedName name="_32302А" localSheetId="37">#REF!</definedName>
    <definedName name="_32302А">#REF!</definedName>
    <definedName name="_32302П" localSheetId="37">#REF!</definedName>
    <definedName name="_32302П">#REF!</definedName>
    <definedName name="_32303" localSheetId="37">#REF!</definedName>
    <definedName name="_32303">#REF!</definedName>
    <definedName name="_32303А" localSheetId="37">#REF!</definedName>
    <definedName name="_32303А">#REF!</definedName>
    <definedName name="_32303П" localSheetId="37">#REF!</definedName>
    <definedName name="_32303П">#REF!</definedName>
    <definedName name="_32304" localSheetId="37">#REF!</definedName>
    <definedName name="_32304">#REF!</definedName>
    <definedName name="_32304А" localSheetId="37">#REF!</definedName>
    <definedName name="_32304А">#REF!</definedName>
    <definedName name="_32304П" localSheetId="37">#REF!</definedName>
    <definedName name="_32304П">#REF!</definedName>
    <definedName name="_32305" localSheetId="37">#REF!</definedName>
    <definedName name="_32305">#REF!</definedName>
    <definedName name="_32305А" localSheetId="37">#REF!</definedName>
    <definedName name="_32305А">#REF!</definedName>
    <definedName name="_32305П" localSheetId="37">#REF!</definedName>
    <definedName name="_32305П">#REF!</definedName>
    <definedName name="_32306" localSheetId="37">#REF!</definedName>
    <definedName name="_32306">#REF!</definedName>
    <definedName name="_32306А" localSheetId="37">#REF!</definedName>
    <definedName name="_32306А">#REF!</definedName>
    <definedName name="_32306П" localSheetId="37">#REF!</definedName>
    <definedName name="_32306П">#REF!</definedName>
    <definedName name="_32307" localSheetId="37">#REF!</definedName>
    <definedName name="_32307">#REF!</definedName>
    <definedName name="_32307А" localSheetId="37">#REF!</definedName>
    <definedName name="_32307А">#REF!</definedName>
    <definedName name="_32307П" localSheetId="37">#REF!</definedName>
    <definedName name="_32307П">#REF!</definedName>
    <definedName name="_32308" localSheetId="37">#REF!</definedName>
    <definedName name="_32308">#REF!</definedName>
    <definedName name="_32308А" localSheetId="37">#REF!</definedName>
    <definedName name="_32308А">#REF!</definedName>
    <definedName name="_32308П" localSheetId="37">#REF!</definedName>
    <definedName name="_32308П">#REF!</definedName>
    <definedName name="_32309" localSheetId="37">#REF!</definedName>
    <definedName name="_32309">#REF!</definedName>
    <definedName name="_32309А" localSheetId="37">#REF!</definedName>
    <definedName name="_32309А">#REF!</definedName>
    <definedName name="_32309П" localSheetId="37">#REF!</definedName>
    <definedName name="_32309П">#REF!</definedName>
    <definedName name="_32310" localSheetId="37">#REF!</definedName>
    <definedName name="_32310">#REF!</definedName>
    <definedName name="_32310А" localSheetId="37">#REF!</definedName>
    <definedName name="_32310А">#REF!</definedName>
    <definedName name="_32310П" localSheetId="37">#REF!</definedName>
    <definedName name="_32310П">#REF!</definedName>
    <definedName name="_32311" localSheetId="37">#REF!</definedName>
    <definedName name="_32311">#REF!</definedName>
    <definedName name="_32311А" localSheetId="37">#REF!</definedName>
    <definedName name="_32311А">#REF!</definedName>
    <definedName name="_32311П" localSheetId="37">#REF!</definedName>
    <definedName name="_32311П">#REF!</definedName>
    <definedName name="_323А" localSheetId="37">#REF!</definedName>
    <definedName name="_323А">#REF!</definedName>
    <definedName name="_323П" localSheetId="37">#REF!</definedName>
    <definedName name="_323П">#REF!</definedName>
    <definedName name="_324" localSheetId="37">#REF!</definedName>
    <definedName name="_324">#REF!</definedName>
    <definedName name="_32401" localSheetId="37">#REF!</definedName>
    <definedName name="_32401">#REF!</definedName>
    <definedName name="_32401А" localSheetId="37">#REF!</definedName>
    <definedName name="_32401А">#REF!</definedName>
    <definedName name="_32401П" localSheetId="37">#REF!</definedName>
    <definedName name="_32401П">#REF!</definedName>
    <definedName name="_32402" localSheetId="37">#REF!</definedName>
    <definedName name="_32402">#REF!</definedName>
    <definedName name="_32402А" localSheetId="37">#REF!</definedName>
    <definedName name="_32402А">#REF!</definedName>
    <definedName name="_32402П" localSheetId="37">#REF!</definedName>
    <definedName name="_32402П">#REF!</definedName>
    <definedName name="_32403" localSheetId="37">#REF!</definedName>
    <definedName name="_32403">#REF!</definedName>
    <definedName name="_32403А" localSheetId="37">#REF!</definedName>
    <definedName name="_32403А">#REF!</definedName>
    <definedName name="_32403П" localSheetId="37">#REF!</definedName>
    <definedName name="_32403П">#REF!</definedName>
    <definedName name="_324А" localSheetId="37">#REF!</definedName>
    <definedName name="_324А">#REF!</definedName>
    <definedName name="_324П" localSheetId="37">#REF!</definedName>
    <definedName name="_324П">#REF!</definedName>
    <definedName name="_325" localSheetId="37">#REF!</definedName>
    <definedName name="_325">#REF!</definedName>
    <definedName name="_32501" localSheetId="37">#REF!</definedName>
    <definedName name="_32501">#REF!</definedName>
    <definedName name="_32501А" localSheetId="37">#REF!</definedName>
    <definedName name="_32501А">#REF!</definedName>
    <definedName name="_32501П" localSheetId="37">#REF!</definedName>
    <definedName name="_32501П">#REF!</definedName>
    <definedName name="_32502" localSheetId="37">#REF!</definedName>
    <definedName name="_32502">#REF!</definedName>
    <definedName name="_32502А" localSheetId="37">#REF!</definedName>
    <definedName name="_32502А">#REF!</definedName>
    <definedName name="_32502П" localSheetId="37">#REF!</definedName>
    <definedName name="_32502П">#REF!</definedName>
    <definedName name="_325А" localSheetId="37">#REF!</definedName>
    <definedName name="_325А">#REF!</definedName>
    <definedName name="_325П" localSheetId="37">#REF!</definedName>
    <definedName name="_325П">#REF!</definedName>
    <definedName name="_328" localSheetId="37">#REF!</definedName>
    <definedName name="_328">#REF!</definedName>
    <definedName name="_32801" localSheetId="37">#REF!</definedName>
    <definedName name="_32801">#REF!</definedName>
    <definedName name="_32801А" localSheetId="37">#REF!</definedName>
    <definedName name="_32801А">#REF!</definedName>
    <definedName name="_32801П" localSheetId="37">#REF!</definedName>
    <definedName name="_32801П">#REF!</definedName>
    <definedName name="_32802" localSheetId="37">#REF!</definedName>
    <definedName name="_32802">#REF!</definedName>
    <definedName name="_32802А" localSheetId="37">#REF!</definedName>
    <definedName name="_32802А">#REF!</definedName>
    <definedName name="_32802П" localSheetId="37">#REF!</definedName>
    <definedName name="_32802П">#REF!</definedName>
    <definedName name="_328А" localSheetId="37">#REF!</definedName>
    <definedName name="_328А">#REF!</definedName>
    <definedName name="_328П" localSheetId="37">#REF!</definedName>
    <definedName name="_328П">#REF!</definedName>
    <definedName name="_4._Кредиты_банкам" localSheetId="37">#REF!</definedName>
    <definedName name="_4._Кредиты_банкам">#REF!</definedName>
    <definedName name="_401" localSheetId="37">#REF!</definedName>
    <definedName name="_401">#REF!</definedName>
    <definedName name="_40101" localSheetId="37">#REF!</definedName>
    <definedName name="_40101">#REF!</definedName>
    <definedName name="_40101А" localSheetId="37">#REF!</definedName>
    <definedName name="_40101А">#REF!</definedName>
    <definedName name="_40101П" localSheetId="37">#REF!</definedName>
    <definedName name="_40101П">#REF!</definedName>
    <definedName name="_40102" localSheetId="37">#REF!</definedName>
    <definedName name="_40102">#REF!</definedName>
    <definedName name="_40102А" localSheetId="37">#REF!</definedName>
    <definedName name="_40102А">#REF!</definedName>
    <definedName name="_40102П" localSheetId="37">#REF!</definedName>
    <definedName name="_40102П">#REF!</definedName>
    <definedName name="_40103" localSheetId="37">#REF!</definedName>
    <definedName name="_40103">#REF!</definedName>
    <definedName name="_40103А" localSheetId="37">#REF!</definedName>
    <definedName name="_40103А">#REF!</definedName>
    <definedName name="_40103П" localSheetId="37">#REF!</definedName>
    <definedName name="_40103П">#REF!</definedName>
    <definedName name="_40104">[1]BL!#REF!</definedName>
    <definedName name="_40104А">[1]BL!#REF!</definedName>
    <definedName name="_40104П">[1]BL!#REF!</definedName>
    <definedName name="_40105" localSheetId="37">#REF!</definedName>
    <definedName name="_40105">#REF!</definedName>
    <definedName name="_40105А" localSheetId="37">#REF!</definedName>
    <definedName name="_40105А">#REF!</definedName>
    <definedName name="_40105П" localSheetId="37">#REF!</definedName>
    <definedName name="_40105П">#REF!</definedName>
    <definedName name="_40106" localSheetId="37">#REF!</definedName>
    <definedName name="_40106">#REF!</definedName>
    <definedName name="_40106А" localSheetId="37">#REF!</definedName>
    <definedName name="_40106А">#REF!</definedName>
    <definedName name="_40106П" localSheetId="37">#REF!</definedName>
    <definedName name="_40106П">#REF!</definedName>
    <definedName name="_40107" localSheetId="37">#REF!</definedName>
    <definedName name="_40107">#REF!</definedName>
    <definedName name="_40107А" localSheetId="37">#REF!</definedName>
    <definedName name="_40107А">#REF!</definedName>
    <definedName name="_40107П" localSheetId="37">#REF!</definedName>
    <definedName name="_40107П">#REF!</definedName>
    <definedName name="_40108" localSheetId="37">#REF!</definedName>
    <definedName name="_40108">#REF!</definedName>
    <definedName name="_40108А" localSheetId="37">#REF!</definedName>
    <definedName name="_40108А">#REF!</definedName>
    <definedName name="_40108П" localSheetId="37">#REF!</definedName>
    <definedName name="_40108П">#REF!</definedName>
    <definedName name="_40109" localSheetId="37">#REF!</definedName>
    <definedName name="_40109">#REF!</definedName>
    <definedName name="_40109А" localSheetId="37">#REF!</definedName>
    <definedName name="_40109А">#REF!</definedName>
    <definedName name="_40109П" localSheetId="37">#REF!</definedName>
    <definedName name="_40109П">#REF!</definedName>
    <definedName name="_40110" localSheetId="37">#REF!</definedName>
    <definedName name="_40110">#REF!</definedName>
    <definedName name="_40110А" localSheetId="37">#REF!</definedName>
    <definedName name="_40110А">#REF!</definedName>
    <definedName name="_40110П" localSheetId="37">#REF!</definedName>
    <definedName name="_40110П">#REF!</definedName>
    <definedName name="_40111" localSheetId="37">#REF!</definedName>
    <definedName name="_40111">#REF!</definedName>
    <definedName name="_40111А" localSheetId="37">#REF!</definedName>
    <definedName name="_40111А">#REF!</definedName>
    <definedName name="_40111П" localSheetId="37">#REF!</definedName>
    <definedName name="_40111П">#REF!</definedName>
    <definedName name="_40112">[1]BL!#REF!</definedName>
    <definedName name="_40112А">[1]BL!#REF!</definedName>
    <definedName name="_40112П">[1]BL!#REF!</definedName>
    <definedName name="_40113" localSheetId="37">#REF!</definedName>
    <definedName name="_40113">#REF!</definedName>
    <definedName name="_40113А" localSheetId="37">#REF!</definedName>
    <definedName name="_40113А">#REF!</definedName>
    <definedName name="_40113П" localSheetId="37">#REF!</definedName>
    <definedName name="_40113П">#REF!</definedName>
    <definedName name="_40114" localSheetId="37">#REF!</definedName>
    <definedName name="_40114">#REF!</definedName>
    <definedName name="_40114А" localSheetId="37">#REF!</definedName>
    <definedName name="_40114А">#REF!</definedName>
    <definedName name="_40114П" localSheetId="37">#REF!</definedName>
    <definedName name="_40114П">#REF!</definedName>
    <definedName name="_40115">[1]BL!#REF!</definedName>
    <definedName name="_40115А">[1]BL!#REF!</definedName>
    <definedName name="_40115П">[1]BL!#REF!</definedName>
    <definedName name="_401А" localSheetId="37">#REF!</definedName>
    <definedName name="_401А">#REF!</definedName>
    <definedName name="_401П" localSheetId="37">#REF!</definedName>
    <definedName name="_401П">#REF!</definedName>
    <definedName name="_402" localSheetId="37">#REF!</definedName>
    <definedName name="_402">#REF!</definedName>
    <definedName name="_40201" localSheetId="37">#REF!</definedName>
    <definedName name="_40201">#REF!</definedName>
    <definedName name="_40201А" localSheetId="37">#REF!</definedName>
    <definedName name="_40201А">#REF!</definedName>
    <definedName name="_40201П" localSheetId="37">#REF!</definedName>
    <definedName name="_40201П">#REF!</definedName>
    <definedName name="_40202" localSheetId="37">#REF!</definedName>
    <definedName name="_40202">#REF!</definedName>
    <definedName name="_40202А" localSheetId="37">#REF!</definedName>
    <definedName name="_40202А">#REF!</definedName>
    <definedName name="_40202П" localSheetId="37">#REF!</definedName>
    <definedName name="_40202П">#REF!</definedName>
    <definedName name="_40203" localSheetId="37">#REF!</definedName>
    <definedName name="_40203">#REF!</definedName>
    <definedName name="_40203А" localSheetId="37">#REF!</definedName>
    <definedName name="_40203А">#REF!</definedName>
    <definedName name="_40203П" localSheetId="37">#REF!</definedName>
    <definedName name="_40203П">#REF!</definedName>
    <definedName name="_40204" localSheetId="37">#REF!</definedName>
    <definedName name="_40204">#REF!</definedName>
    <definedName name="_40204А" localSheetId="37">#REF!</definedName>
    <definedName name="_40204А">#REF!</definedName>
    <definedName name="_40204П" localSheetId="37">#REF!</definedName>
    <definedName name="_40204П">#REF!</definedName>
    <definedName name="_40205" localSheetId="37">#REF!</definedName>
    <definedName name="_40205">#REF!</definedName>
    <definedName name="_40205А" localSheetId="37">#REF!</definedName>
    <definedName name="_40205А">#REF!</definedName>
    <definedName name="_40205П" localSheetId="37">#REF!</definedName>
    <definedName name="_40205П">#REF!</definedName>
    <definedName name="_40206" localSheetId="37">#REF!</definedName>
    <definedName name="_40206">#REF!</definedName>
    <definedName name="_40206А" localSheetId="37">#REF!</definedName>
    <definedName name="_40206А">#REF!</definedName>
    <definedName name="_40206П" localSheetId="37">#REF!</definedName>
    <definedName name="_40206П">#REF!</definedName>
    <definedName name="_402А" localSheetId="37">#REF!</definedName>
    <definedName name="_402А">#REF!</definedName>
    <definedName name="_402П" localSheetId="37">#REF!</definedName>
    <definedName name="_402П">#REF!</definedName>
    <definedName name="_403" localSheetId="37">#REF!</definedName>
    <definedName name="_403">#REF!</definedName>
    <definedName name="_40301" localSheetId="37">#REF!</definedName>
    <definedName name="_40301">#REF!</definedName>
    <definedName name="_40301А" localSheetId="37">#REF!</definedName>
    <definedName name="_40301А">#REF!</definedName>
    <definedName name="_40301П" localSheetId="37">#REF!</definedName>
    <definedName name="_40301П">#REF!</definedName>
    <definedName name="_40302" localSheetId="37">#REF!</definedName>
    <definedName name="_40302">#REF!</definedName>
    <definedName name="_40302А" localSheetId="37">#REF!</definedName>
    <definedName name="_40302А">#REF!</definedName>
    <definedName name="_40302П" localSheetId="37">#REF!</definedName>
    <definedName name="_40302П">#REF!</definedName>
    <definedName name="_40306" localSheetId="37">#REF!</definedName>
    <definedName name="_40306">#REF!</definedName>
    <definedName name="_40306А" localSheetId="37">#REF!</definedName>
    <definedName name="_40306А">#REF!</definedName>
    <definedName name="_40306П" localSheetId="37">#REF!</definedName>
    <definedName name="_40306П">#REF!</definedName>
    <definedName name="_40307" localSheetId="37">#REF!</definedName>
    <definedName name="_40307">#REF!</definedName>
    <definedName name="_40307А" localSheetId="37">#REF!</definedName>
    <definedName name="_40307А">#REF!</definedName>
    <definedName name="_40307П" localSheetId="37">#REF!</definedName>
    <definedName name="_40307П">#REF!</definedName>
    <definedName name="_40308" localSheetId="37">#REF!</definedName>
    <definedName name="_40308">#REF!</definedName>
    <definedName name="_40308А" localSheetId="37">#REF!</definedName>
    <definedName name="_40308А">#REF!</definedName>
    <definedName name="_40308П" localSheetId="37">#REF!</definedName>
    <definedName name="_40308П">#REF!</definedName>
    <definedName name="_40309" localSheetId="37">#REF!</definedName>
    <definedName name="_40309">#REF!</definedName>
    <definedName name="_40309А" localSheetId="37">#REF!</definedName>
    <definedName name="_40309А">#REF!</definedName>
    <definedName name="_40309П" localSheetId="37">#REF!</definedName>
    <definedName name="_40309П">#REF!</definedName>
    <definedName name="_40310" localSheetId="37">#REF!</definedName>
    <definedName name="_40310">#REF!</definedName>
    <definedName name="_40310А" localSheetId="37">#REF!</definedName>
    <definedName name="_40310А">#REF!</definedName>
    <definedName name="_40310П" localSheetId="37">#REF!</definedName>
    <definedName name="_40310П">#REF!</definedName>
    <definedName name="_40311" localSheetId="37">#REF!</definedName>
    <definedName name="_40311">#REF!</definedName>
    <definedName name="_40311А" localSheetId="37">#REF!</definedName>
    <definedName name="_40311А">#REF!</definedName>
    <definedName name="_40311П" localSheetId="37">#REF!</definedName>
    <definedName name="_40311П">#REF!</definedName>
    <definedName name="_40312" localSheetId="37">#REF!</definedName>
    <definedName name="_40312">#REF!</definedName>
    <definedName name="_40312А" localSheetId="37">#REF!</definedName>
    <definedName name="_40312А">#REF!</definedName>
    <definedName name="_40312П" localSheetId="37">#REF!</definedName>
    <definedName name="_40312П">#REF!</definedName>
    <definedName name="_40313" localSheetId="37">#REF!</definedName>
    <definedName name="_40313">#REF!</definedName>
    <definedName name="_40313А" localSheetId="37">#REF!</definedName>
    <definedName name="_40313А">#REF!</definedName>
    <definedName name="_40313П" localSheetId="37">#REF!</definedName>
    <definedName name="_40313П">#REF!</definedName>
    <definedName name="_40314" localSheetId="37">#REF!</definedName>
    <definedName name="_40314">#REF!</definedName>
    <definedName name="_40314А" localSheetId="37">#REF!</definedName>
    <definedName name="_40314А">#REF!</definedName>
    <definedName name="_40314П" localSheetId="37">#REF!</definedName>
    <definedName name="_40314П">#REF!</definedName>
    <definedName name="_403А" localSheetId="37">#REF!</definedName>
    <definedName name="_403А">#REF!</definedName>
    <definedName name="_403П" localSheetId="37">#REF!</definedName>
    <definedName name="_403П">#REF!</definedName>
    <definedName name="_404" localSheetId="37">#REF!</definedName>
    <definedName name="_404">#REF!</definedName>
    <definedName name="_40401" localSheetId="37">#REF!</definedName>
    <definedName name="_40401">#REF!</definedName>
    <definedName name="_40401А" localSheetId="37">#REF!</definedName>
    <definedName name="_40401А">#REF!</definedName>
    <definedName name="_40401П" localSheetId="37">#REF!</definedName>
    <definedName name="_40401П">#REF!</definedName>
    <definedName name="_40402" localSheetId="37">#REF!</definedName>
    <definedName name="_40402">#REF!</definedName>
    <definedName name="_40402А" localSheetId="37">#REF!</definedName>
    <definedName name="_40402А">#REF!</definedName>
    <definedName name="_40402П" localSheetId="37">#REF!</definedName>
    <definedName name="_40402П">#REF!</definedName>
    <definedName name="_40403" localSheetId="37">#REF!</definedName>
    <definedName name="_40403">#REF!</definedName>
    <definedName name="_40403А" localSheetId="37">#REF!</definedName>
    <definedName name="_40403А">#REF!</definedName>
    <definedName name="_40403П" localSheetId="37">#REF!</definedName>
    <definedName name="_40403П">#REF!</definedName>
    <definedName name="_40404" localSheetId="37">#REF!</definedName>
    <definedName name="_40404">#REF!</definedName>
    <definedName name="_40404А" localSheetId="37">#REF!</definedName>
    <definedName name="_40404А">#REF!</definedName>
    <definedName name="_40404П" localSheetId="37">#REF!</definedName>
    <definedName name="_40404П">#REF!</definedName>
    <definedName name="_40405" localSheetId="37">#REF!</definedName>
    <definedName name="_40405">#REF!</definedName>
    <definedName name="_40405А" localSheetId="37">#REF!</definedName>
    <definedName name="_40405А">#REF!</definedName>
    <definedName name="_40405П" localSheetId="37">#REF!</definedName>
    <definedName name="_40405П">#REF!</definedName>
    <definedName name="_40406" localSheetId="37">#REF!</definedName>
    <definedName name="_40406">#REF!</definedName>
    <definedName name="_40406А" localSheetId="37">#REF!</definedName>
    <definedName name="_40406А">#REF!</definedName>
    <definedName name="_40406П" localSheetId="37">#REF!</definedName>
    <definedName name="_40406П">#REF!</definedName>
    <definedName name="_40407" localSheetId="37">#REF!</definedName>
    <definedName name="_40407">#REF!</definedName>
    <definedName name="_40407А" localSheetId="37">#REF!</definedName>
    <definedName name="_40407А">#REF!</definedName>
    <definedName name="_40407П" localSheetId="37">#REF!</definedName>
    <definedName name="_40407П">#REF!</definedName>
    <definedName name="_40408" localSheetId="37">#REF!</definedName>
    <definedName name="_40408">#REF!</definedName>
    <definedName name="_40408А" localSheetId="37">#REF!</definedName>
    <definedName name="_40408А">#REF!</definedName>
    <definedName name="_40408П" localSheetId="37">#REF!</definedName>
    <definedName name="_40408П">#REF!</definedName>
    <definedName name="_40409" localSheetId="37">#REF!</definedName>
    <definedName name="_40409">#REF!</definedName>
    <definedName name="_40409А" localSheetId="37">#REF!</definedName>
    <definedName name="_40409А">#REF!</definedName>
    <definedName name="_40409П" localSheetId="37">#REF!</definedName>
    <definedName name="_40409П">#REF!</definedName>
    <definedName name="_40410" localSheetId="37">#REF!</definedName>
    <definedName name="_40410">#REF!</definedName>
    <definedName name="_40410А" localSheetId="37">#REF!</definedName>
    <definedName name="_40410А">#REF!</definedName>
    <definedName name="_40410П" localSheetId="37">#REF!</definedName>
    <definedName name="_40410П">#REF!</definedName>
    <definedName name="_404А" localSheetId="37">#REF!</definedName>
    <definedName name="_404А">#REF!</definedName>
    <definedName name="_404П" localSheetId="37">#REF!</definedName>
    <definedName name="_404П">#REF!</definedName>
    <definedName name="_405" localSheetId="37">#REF!</definedName>
    <definedName name="_405">#REF!</definedName>
    <definedName name="_40501" localSheetId="37">#REF!</definedName>
    <definedName name="_40501">#REF!</definedName>
    <definedName name="_40501А" localSheetId="37">#REF!</definedName>
    <definedName name="_40501А">#REF!</definedName>
    <definedName name="_40501П" localSheetId="37">#REF!</definedName>
    <definedName name="_40501П">#REF!</definedName>
    <definedName name="_40502" localSheetId="37">#REF!</definedName>
    <definedName name="_40502">#REF!</definedName>
    <definedName name="_40502А" localSheetId="37">#REF!</definedName>
    <definedName name="_40502А">#REF!</definedName>
    <definedName name="_40502П" localSheetId="37">#REF!</definedName>
    <definedName name="_40502П">#REF!</definedName>
    <definedName name="_40503" localSheetId="37">#REF!</definedName>
    <definedName name="_40503">#REF!</definedName>
    <definedName name="_40503А" localSheetId="37">#REF!</definedName>
    <definedName name="_40503А">#REF!</definedName>
    <definedName name="_40503П" localSheetId="37">#REF!</definedName>
    <definedName name="_40503П">#REF!</definedName>
    <definedName name="_40504" localSheetId="37">#REF!</definedName>
    <definedName name="_40504">#REF!</definedName>
    <definedName name="_40504А" localSheetId="37">#REF!</definedName>
    <definedName name="_40504А">#REF!</definedName>
    <definedName name="_40504П" localSheetId="37">#REF!</definedName>
    <definedName name="_40504П">#REF!</definedName>
    <definedName name="_40505" localSheetId="37">#REF!</definedName>
    <definedName name="_40505">#REF!</definedName>
    <definedName name="_40505А" localSheetId="37">#REF!</definedName>
    <definedName name="_40505А">#REF!</definedName>
    <definedName name="_40505П" localSheetId="37">#REF!</definedName>
    <definedName name="_40505П">#REF!</definedName>
    <definedName name="_405А" localSheetId="37">#REF!</definedName>
    <definedName name="_405А">#REF!</definedName>
    <definedName name="_405П" localSheetId="37">#REF!</definedName>
    <definedName name="_405П">#REF!</definedName>
    <definedName name="_406" localSheetId="37">#REF!</definedName>
    <definedName name="_406">#REF!</definedName>
    <definedName name="_40601" localSheetId="37">#REF!</definedName>
    <definedName name="_40601">#REF!</definedName>
    <definedName name="_40601А" localSheetId="37">#REF!</definedName>
    <definedName name="_40601А">#REF!</definedName>
    <definedName name="_40601П" localSheetId="37">#REF!</definedName>
    <definedName name="_40601П">#REF!</definedName>
    <definedName name="_40602" localSheetId="37">#REF!</definedName>
    <definedName name="_40602">#REF!</definedName>
    <definedName name="_40602А" localSheetId="37">#REF!</definedName>
    <definedName name="_40602А">#REF!</definedName>
    <definedName name="_40602П" localSheetId="37">#REF!</definedName>
    <definedName name="_40602П">#REF!</definedName>
    <definedName name="_40603" localSheetId="37">#REF!</definedName>
    <definedName name="_40603">#REF!</definedName>
    <definedName name="_40603А" localSheetId="37">#REF!</definedName>
    <definedName name="_40603А">#REF!</definedName>
    <definedName name="_40603П" localSheetId="37">#REF!</definedName>
    <definedName name="_40603П">#REF!</definedName>
    <definedName name="_406А" localSheetId="37">#REF!</definedName>
    <definedName name="_406А">#REF!</definedName>
    <definedName name="_406П" localSheetId="37">#REF!</definedName>
    <definedName name="_406П">#REF!</definedName>
    <definedName name="_407" localSheetId="37">#REF!</definedName>
    <definedName name="_407">#REF!</definedName>
    <definedName name="_40701" localSheetId="37">#REF!</definedName>
    <definedName name="_40701">#REF!</definedName>
    <definedName name="_40701А" localSheetId="37">#REF!</definedName>
    <definedName name="_40701А">#REF!</definedName>
    <definedName name="_40701П" localSheetId="37">#REF!</definedName>
    <definedName name="_40701П">#REF!</definedName>
    <definedName name="_40702" localSheetId="37">#REF!</definedName>
    <definedName name="_40702">#REF!</definedName>
    <definedName name="_40702А" localSheetId="37">#REF!</definedName>
    <definedName name="_40702А">#REF!</definedName>
    <definedName name="_40702П" localSheetId="37">#REF!</definedName>
    <definedName name="_40702П">#REF!</definedName>
    <definedName name="_40703" localSheetId="37">#REF!</definedName>
    <definedName name="_40703">#REF!</definedName>
    <definedName name="_40703А" localSheetId="37">#REF!</definedName>
    <definedName name="_40703А">#REF!</definedName>
    <definedName name="_40703П" localSheetId="37">#REF!</definedName>
    <definedName name="_40703П">#REF!</definedName>
    <definedName name="_40704" localSheetId="37">#REF!</definedName>
    <definedName name="_40704">#REF!</definedName>
    <definedName name="_40704А" localSheetId="37">#REF!</definedName>
    <definedName name="_40704А">#REF!</definedName>
    <definedName name="_40704П" localSheetId="37">#REF!</definedName>
    <definedName name="_40704П">#REF!</definedName>
    <definedName name="_407А" localSheetId="37">#REF!</definedName>
    <definedName name="_407А">#REF!</definedName>
    <definedName name="_407П" localSheetId="37">#REF!</definedName>
    <definedName name="_407П">#REF!</definedName>
    <definedName name="_408" localSheetId="37">#REF!</definedName>
    <definedName name="_408">#REF!</definedName>
    <definedName name="_40801" localSheetId="37">#REF!</definedName>
    <definedName name="_40801">#REF!</definedName>
    <definedName name="_40801А" localSheetId="37">#REF!</definedName>
    <definedName name="_40801А">#REF!</definedName>
    <definedName name="_40801П" localSheetId="37">#REF!</definedName>
    <definedName name="_40801П">#REF!</definedName>
    <definedName name="_40802" localSheetId="37">#REF!</definedName>
    <definedName name="_40802">#REF!</definedName>
    <definedName name="_40802А" localSheetId="37">#REF!</definedName>
    <definedName name="_40802А">#REF!</definedName>
    <definedName name="_40802П" localSheetId="37">#REF!</definedName>
    <definedName name="_40802П">#REF!</definedName>
    <definedName name="_40803" localSheetId="37">#REF!</definedName>
    <definedName name="_40803">#REF!</definedName>
    <definedName name="_40803А" localSheetId="37">#REF!</definedName>
    <definedName name="_40803А">#REF!</definedName>
    <definedName name="_40803П" localSheetId="37">#REF!</definedName>
    <definedName name="_40803П">#REF!</definedName>
    <definedName name="_40804" localSheetId="37">#REF!</definedName>
    <definedName name="_40804">#REF!</definedName>
    <definedName name="_40804А" localSheetId="37">#REF!</definedName>
    <definedName name="_40804А">#REF!</definedName>
    <definedName name="_40804П" localSheetId="37">#REF!</definedName>
    <definedName name="_40804П">#REF!</definedName>
    <definedName name="_40805" localSheetId="37">#REF!</definedName>
    <definedName name="_40805">#REF!</definedName>
    <definedName name="_40805А" localSheetId="37">#REF!</definedName>
    <definedName name="_40805А">#REF!</definedName>
    <definedName name="_40805П" localSheetId="37">#REF!</definedName>
    <definedName name="_40805П">#REF!</definedName>
    <definedName name="_40806" localSheetId="37">#REF!</definedName>
    <definedName name="_40806">#REF!</definedName>
    <definedName name="_40806А" localSheetId="37">#REF!</definedName>
    <definedName name="_40806А">#REF!</definedName>
    <definedName name="_40806П" localSheetId="37">#REF!</definedName>
    <definedName name="_40806П">#REF!</definedName>
    <definedName name="_40807" localSheetId="37">#REF!</definedName>
    <definedName name="_40807">#REF!</definedName>
    <definedName name="_40807А" localSheetId="37">#REF!</definedName>
    <definedName name="_40807А">#REF!</definedName>
    <definedName name="_40807П" localSheetId="37">#REF!</definedName>
    <definedName name="_40807П">#REF!</definedName>
    <definedName name="_40809" localSheetId="37">#REF!</definedName>
    <definedName name="_40809">#REF!</definedName>
    <definedName name="_40809А" localSheetId="37">#REF!</definedName>
    <definedName name="_40809А">#REF!</definedName>
    <definedName name="_40809П" localSheetId="37">#REF!</definedName>
    <definedName name="_40809П">#REF!</definedName>
    <definedName name="_40810" localSheetId="37">#REF!</definedName>
    <definedName name="_40810">#REF!</definedName>
    <definedName name="_40810А" localSheetId="37">#REF!</definedName>
    <definedName name="_40810А">#REF!</definedName>
    <definedName name="_40810П" localSheetId="37">#REF!</definedName>
    <definedName name="_40810П">#REF!</definedName>
    <definedName name="_40811" localSheetId="37">#REF!</definedName>
    <definedName name="_40811">#REF!</definedName>
    <definedName name="_40811А" localSheetId="37">#REF!</definedName>
    <definedName name="_40811А">#REF!</definedName>
    <definedName name="_40811П" localSheetId="37">#REF!</definedName>
    <definedName name="_40811П">#REF!</definedName>
    <definedName name="_40812" localSheetId="37">#REF!</definedName>
    <definedName name="_40812">#REF!</definedName>
    <definedName name="_40812А" localSheetId="37">#REF!</definedName>
    <definedName name="_40812А">#REF!</definedName>
    <definedName name="_40812П" localSheetId="37">#REF!</definedName>
    <definedName name="_40812П">#REF!</definedName>
    <definedName name="_40813" localSheetId="37">#REF!</definedName>
    <definedName name="_40813">#REF!</definedName>
    <definedName name="_40813А" localSheetId="37">#REF!</definedName>
    <definedName name="_40813А">#REF!</definedName>
    <definedName name="_40813П" localSheetId="37">#REF!</definedName>
    <definedName name="_40813П">#REF!</definedName>
    <definedName name="_40814" localSheetId="37">#REF!</definedName>
    <definedName name="_40814">#REF!</definedName>
    <definedName name="_40814А" localSheetId="37">#REF!</definedName>
    <definedName name="_40814А">#REF!</definedName>
    <definedName name="_40814П" localSheetId="37">#REF!</definedName>
    <definedName name="_40814П">#REF!</definedName>
    <definedName name="_40815" localSheetId="37">#REF!</definedName>
    <definedName name="_40815">#REF!</definedName>
    <definedName name="_40815А" localSheetId="37">#REF!</definedName>
    <definedName name="_40815А">#REF!</definedName>
    <definedName name="_40815П" localSheetId="37">#REF!</definedName>
    <definedName name="_40815П">#REF!</definedName>
    <definedName name="_408А" localSheetId="37">#REF!</definedName>
    <definedName name="_408А">#REF!</definedName>
    <definedName name="_408П" localSheetId="37">#REF!</definedName>
    <definedName name="_408П">#REF!</definedName>
    <definedName name="_409" localSheetId="37">#REF!</definedName>
    <definedName name="_409">#REF!</definedName>
    <definedName name="_40901" localSheetId="37">#REF!</definedName>
    <definedName name="_40901">#REF!</definedName>
    <definedName name="_40901А" localSheetId="37">#REF!</definedName>
    <definedName name="_40901А">#REF!</definedName>
    <definedName name="_40901П" localSheetId="37">#REF!</definedName>
    <definedName name="_40901П">#REF!</definedName>
    <definedName name="_40902" localSheetId="37">#REF!</definedName>
    <definedName name="_40902">#REF!</definedName>
    <definedName name="_40902А" localSheetId="37">#REF!</definedName>
    <definedName name="_40902А">#REF!</definedName>
    <definedName name="_40902П" localSheetId="37">#REF!</definedName>
    <definedName name="_40902П">#REF!</definedName>
    <definedName name="_40903" localSheetId="37">#REF!</definedName>
    <definedName name="_40903">#REF!</definedName>
    <definedName name="_40903А" localSheetId="37">#REF!</definedName>
    <definedName name="_40903А">#REF!</definedName>
    <definedName name="_40903П" localSheetId="37">#REF!</definedName>
    <definedName name="_40903П">#REF!</definedName>
    <definedName name="_40905" localSheetId="37">#REF!</definedName>
    <definedName name="_40905">#REF!</definedName>
    <definedName name="_40905А" localSheetId="37">#REF!</definedName>
    <definedName name="_40905А">#REF!</definedName>
    <definedName name="_40905П" localSheetId="37">#REF!</definedName>
    <definedName name="_40905П">#REF!</definedName>
    <definedName name="_40906" localSheetId="37">#REF!</definedName>
    <definedName name="_40906">#REF!</definedName>
    <definedName name="_40906А" localSheetId="37">#REF!</definedName>
    <definedName name="_40906А">#REF!</definedName>
    <definedName name="_40906П" localSheetId="37">#REF!</definedName>
    <definedName name="_40906П">#REF!</definedName>
    <definedName name="_40907" localSheetId="37">#REF!</definedName>
    <definedName name="_40907">#REF!</definedName>
    <definedName name="_40907А" localSheetId="37">#REF!</definedName>
    <definedName name="_40907А">#REF!</definedName>
    <definedName name="_40907П" localSheetId="37">#REF!</definedName>
    <definedName name="_40907П">#REF!</definedName>
    <definedName name="_40908" localSheetId="37">#REF!</definedName>
    <definedName name="_40908">#REF!</definedName>
    <definedName name="_40908А" localSheetId="37">#REF!</definedName>
    <definedName name="_40908А">#REF!</definedName>
    <definedName name="_40908П" localSheetId="37">#REF!</definedName>
    <definedName name="_40908П">#REF!</definedName>
    <definedName name="_40909" localSheetId="37">#REF!</definedName>
    <definedName name="_40909">#REF!</definedName>
    <definedName name="_40909А" localSheetId="37">#REF!</definedName>
    <definedName name="_40909А">#REF!</definedName>
    <definedName name="_40909П" localSheetId="37">#REF!</definedName>
    <definedName name="_40909П">#REF!</definedName>
    <definedName name="_40910" localSheetId="37">#REF!</definedName>
    <definedName name="_40910">#REF!</definedName>
    <definedName name="_40910А" localSheetId="37">#REF!</definedName>
    <definedName name="_40910А">#REF!</definedName>
    <definedName name="_40910П" localSheetId="37">#REF!</definedName>
    <definedName name="_40910П">#REF!</definedName>
    <definedName name="_40911" localSheetId="37">#REF!</definedName>
    <definedName name="_40911">#REF!</definedName>
    <definedName name="_40911А" localSheetId="37">#REF!</definedName>
    <definedName name="_40911А">#REF!</definedName>
    <definedName name="_40911П" localSheetId="37">#REF!</definedName>
    <definedName name="_40911П">#REF!</definedName>
    <definedName name="_409А" localSheetId="37">#REF!</definedName>
    <definedName name="_409А">#REF!</definedName>
    <definedName name="_409П" localSheetId="37">#REF!</definedName>
    <definedName name="_409П">#REF!</definedName>
    <definedName name="_410" localSheetId="37">#REF!</definedName>
    <definedName name="_410">#REF!</definedName>
    <definedName name="_41001" localSheetId="37">#REF!</definedName>
    <definedName name="_41001">#REF!</definedName>
    <definedName name="_41001А" localSheetId="37">#REF!</definedName>
    <definedName name="_41001А">#REF!</definedName>
    <definedName name="_41001П" localSheetId="37">#REF!</definedName>
    <definedName name="_41001П">#REF!</definedName>
    <definedName name="_41002" localSheetId="37">#REF!</definedName>
    <definedName name="_41002">#REF!</definedName>
    <definedName name="_41002А" localSheetId="37">#REF!</definedName>
    <definedName name="_41002А">#REF!</definedName>
    <definedName name="_41002П" localSheetId="37">#REF!</definedName>
    <definedName name="_41002П">#REF!</definedName>
    <definedName name="_41003" localSheetId="37">#REF!</definedName>
    <definedName name="_41003">#REF!</definedName>
    <definedName name="_41003А" localSheetId="37">#REF!</definedName>
    <definedName name="_41003А">#REF!</definedName>
    <definedName name="_41003П" localSheetId="37">#REF!</definedName>
    <definedName name="_41003П">#REF!</definedName>
    <definedName name="_41004" localSheetId="37">#REF!</definedName>
    <definedName name="_41004">#REF!</definedName>
    <definedName name="_41004А" localSheetId="37">#REF!</definedName>
    <definedName name="_41004А">#REF!</definedName>
    <definedName name="_41004П" localSheetId="37">#REF!</definedName>
    <definedName name="_41004П">#REF!</definedName>
    <definedName name="_41005" localSheetId="37">#REF!</definedName>
    <definedName name="_41005">#REF!</definedName>
    <definedName name="_41005А" localSheetId="37">#REF!</definedName>
    <definedName name="_41005А">#REF!</definedName>
    <definedName name="_41005П" localSheetId="37">#REF!</definedName>
    <definedName name="_41005П">#REF!</definedName>
    <definedName name="_41006" localSheetId="37">#REF!</definedName>
    <definedName name="_41006">#REF!</definedName>
    <definedName name="_41006А" localSheetId="37">#REF!</definedName>
    <definedName name="_41006А">#REF!</definedName>
    <definedName name="_41006П" localSheetId="37">#REF!</definedName>
    <definedName name="_41006П">#REF!</definedName>
    <definedName name="_41007" localSheetId="37">#REF!</definedName>
    <definedName name="_41007">#REF!</definedName>
    <definedName name="_41007А" localSheetId="37">#REF!</definedName>
    <definedName name="_41007А">#REF!</definedName>
    <definedName name="_41007П" localSheetId="37">#REF!</definedName>
    <definedName name="_41007П">#REF!</definedName>
    <definedName name="_41008" localSheetId="37">#REF!</definedName>
    <definedName name="_41008">#REF!</definedName>
    <definedName name="_41008А" localSheetId="37">#REF!</definedName>
    <definedName name="_41008А">#REF!</definedName>
    <definedName name="_41008П" localSheetId="37">#REF!</definedName>
    <definedName name="_41008П">#REF!</definedName>
    <definedName name="_410А" localSheetId="37">#REF!</definedName>
    <definedName name="_410А">#REF!</definedName>
    <definedName name="_410П" localSheetId="37">#REF!</definedName>
    <definedName name="_410П">#REF!</definedName>
    <definedName name="_411" localSheetId="37">#REF!</definedName>
    <definedName name="_411">#REF!</definedName>
    <definedName name="_41101" localSheetId="37">#REF!</definedName>
    <definedName name="_41101">#REF!</definedName>
    <definedName name="_41101А" localSheetId="37">#REF!</definedName>
    <definedName name="_41101А">#REF!</definedName>
    <definedName name="_41101П" localSheetId="37">#REF!</definedName>
    <definedName name="_41101П">#REF!</definedName>
    <definedName name="_41102" localSheetId="37">#REF!</definedName>
    <definedName name="_41102">#REF!</definedName>
    <definedName name="_41102А" localSheetId="37">#REF!</definedName>
    <definedName name="_41102А">#REF!</definedName>
    <definedName name="_41102П" localSheetId="37">#REF!</definedName>
    <definedName name="_41102П">#REF!</definedName>
    <definedName name="_41103" localSheetId="37">#REF!</definedName>
    <definedName name="_41103">#REF!</definedName>
    <definedName name="_41103А" localSheetId="37">#REF!</definedName>
    <definedName name="_41103А">#REF!</definedName>
    <definedName name="_41103П" localSheetId="37">#REF!</definedName>
    <definedName name="_41103П">#REF!</definedName>
    <definedName name="_41104" localSheetId="37">#REF!</definedName>
    <definedName name="_41104">#REF!</definedName>
    <definedName name="_41104А" localSheetId="37">#REF!</definedName>
    <definedName name="_41104А">#REF!</definedName>
    <definedName name="_41104П" localSheetId="37">#REF!</definedName>
    <definedName name="_41104П">#REF!</definedName>
    <definedName name="_41105" localSheetId="37">#REF!</definedName>
    <definedName name="_41105">#REF!</definedName>
    <definedName name="_41105А" localSheetId="37">#REF!</definedName>
    <definedName name="_41105А">#REF!</definedName>
    <definedName name="_41105П" localSheetId="37">#REF!</definedName>
    <definedName name="_41105П">#REF!</definedName>
    <definedName name="_41106" localSheetId="37">#REF!</definedName>
    <definedName name="_41106">#REF!</definedName>
    <definedName name="_41106А" localSheetId="37">#REF!</definedName>
    <definedName name="_41106А">#REF!</definedName>
    <definedName name="_41106П" localSheetId="37">#REF!</definedName>
    <definedName name="_41106П">#REF!</definedName>
    <definedName name="_41107" localSheetId="37">#REF!</definedName>
    <definedName name="_41107">#REF!</definedName>
    <definedName name="_41107А" localSheetId="37">#REF!</definedName>
    <definedName name="_41107А">#REF!</definedName>
    <definedName name="_41107П" localSheetId="37">#REF!</definedName>
    <definedName name="_41107П">#REF!</definedName>
    <definedName name="_41108" localSheetId="37">#REF!</definedName>
    <definedName name="_41108">#REF!</definedName>
    <definedName name="_41108А" localSheetId="37">#REF!</definedName>
    <definedName name="_41108А">#REF!</definedName>
    <definedName name="_41108П" localSheetId="37">#REF!</definedName>
    <definedName name="_41108П">#REF!</definedName>
    <definedName name="_411А" localSheetId="37">#REF!</definedName>
    <definedName name="_411А">#REF!</definedName>
    <definedName name="_411П" localSheetId="37">#REF!</definedName>
    <definedName name="_411П">#REF!</definedName>
    <definedName name="_412" localSheetId="37">#REF!</definedName>
    <definedName name="_412">#REF!</definedName>
    <definedName name="_41201" localSheetId="37">#REF!</definedName>
    <definedName name="_41201">#REF!</definedName>
    <definedName name="_41201А" localSheetId="37">#REF!</definedName>
    <definedName name="_41201А">#REF!</definedName>
    <definedName name="_41201П" localSheetId="37">#REF!</definedName>
    <definedName name="_41201П">#REF!</definedName>
    <definedName name="_41202" localSheetId="37">#REF!</definedName>
    <definedName name="_41202">#REF!</definedName>
    <definedName name="_41202А" localSheetId="37">#REF!</definedName>
    <definedName name="_41202А">#REF!</definedName>
    <definedName name="_41202П" localSheetId="37">#REF!</definedName>
    <definedName name="_41202П">#REF!</definedName>
    <definedName name="_41203" localSheetId="37">#REF!</definedName>
    <definedName name="_41203">#REF!</definedName>
    <definedName name="_41203А" localSheetId="37">#REF!</definedName>
    <definedName name="_41203А">#REF!</definedName>
    <definedName name="_41203П" localSheetId="37">#REF!</definedName>
    <definedName name="_41203П">#REF!</definedName>
    <definedName name="_41204" localSheetId="37">#REF!</definedName>
    <definedName name="_41204">#REF!</definedName>
    <definedName name="_41204А" localSheetId="37">#REF!</definedName>
    <definedName name="_41204А">#REF!</definedName>
    <definedName name="_41204П" localSheetId="37">#REF!</definedName>
    <definedName name="_41204П">#REF!</definedName>
    <definedName name="_41205" localSheetId="37">#REF!</definedName>
    <definedName name="_41205">#REF!</definedName>
    <definedName name="_41205А" localSheetId="37">#REF!</definedName>
    <definedName name="_41205А">#REF!</definedName>
    <definedName name="_41205П" localSheetId="37">#REF!</definedName>
    <definedName name="_41205П">#REF!</definedName>
    <definedName name="_41206" localSheetId="37">#REF!</definedName>
    <definedName name="_41206">#REF!</definedName>
    <definedName name="_41206А" localSheetId="37">#REF!</definedName>
    <definedName name="_41206А">#REF!</definedName>
    <definedName name="_41206П" localSheetId="37">#REF!</definedName>
    <definedName name="_41206П">#REF!</definedName>
    <definedName name="_41207" localSheetId="37">#REF!</definedName>
    <definedName name="_41207">#REF!</definedName>
    <definedName name="_41207А" localSheetId="37">#REF!</definedName>
    <definedName name="_41207А">#REF!</definedName>
    <definedName name="_41207П" localSheetId="37">#REF!</definedName>
    <definedName name="_41207П">#REF!</definedName>
    <definedName name="_41208" localSheetId="37">#REF!</definedName>
    <definedName name="_41208">#REF!</definedName>
    <definedName name="_41208А" localSheetId="37">#REF!</definedName>
    <definedName name="_41208А">#REF!</definedName>
    <definedName name="_41208П" localSheetId="37">#REF!</definedName>
    <definedName name="_41208П">#REF!</definedName>
    <definedName name="_412А" localSheetId="37">#REF!</definedName>
    <definedName name="_412А">#REF!</definedName>
    <definedName name="_412П" localSheetId="37">#REF!</definedName>
    <definedName name="_412П">#REF!</definedName>
    <definedName name="_413" localSheetId="37">#REF!</definedName>
    <definedName name="_413">#REF!</definedName>
    <definedName name="_41301" localSheetId="37">#REF!</definedName>
    <definedName name="_41301">#REF!</definedName>
    <definedName name="_41301А" localSheetId="37">#REF!</definedName>
    <definedName name="_41301А">#REF!</definedName>
    <definedName name="_41301П" localSheetId="37">#REF!</definedName>
    <definedName name="_41301П">#REF!</definedName>
    <definedName name="_41302" localSheetId="37">#REF!</definedName>
    <definedName name="_41302">#REF!</definedName>
    <definedName name="_41302А" localSheetId="37">#REF!</definedName>
    <definedName name="_41302А">#REF!</definedName>
    <definedName name="_41302П" localSheetId="37">#REF!</definedName>
    <definedName name="_41302П">#REF!</definedName>
    <definedName name="_41303" localSheetId="37">#REF!</definedName>
    <definedName name="_41303">#REF!</definedName>
    <definedName name="_41303А" localSheetId="37">#REF!</definedName>
    <definedName name="_41303А">#REF!</definedName>
    <definedName name="_41303П" localSheetId="37">#REF!</definedName>
    <definedName name="_41303П">#REF!</definedName>
    <definedName name="_41304" localSheetId="37">#REF!</definedName>
    <definedName name="_41304">#REF!</definedName>
    <definedName name="_41304А" localSheetId="37">#REF!</definedName>
    <definedName name="_41304А">#REF!</definedName>
    <definedName name="_41304П" localSheetId="37">#REF!</definedName>
    <definedName name="_41304П">#REF!</definedName>
    <definedName name="_41305" localSheetId="37">#REF!</definedName>
    <definedName name="_41305">#REF!</definedName>
    <definedName name="_41305А" localSheetId="37">#REF!</definedName>
    <definedName name="_41305А">#REF!</definedName>
    <definedName name="_41305П" localSheetId="37">#REF!</definedName>
    <definedName name="_41305П">#REF!</definedName>
    <definedName name="_41306" localSheetId="37">#REF!</definedName>
    <definedName name="_41306">#REF!</definedName>
    <definedName name="_41306А" localSheetId="37">#REF!</definedName>
    <definedName name="_41306А">#REF!</definedName>
    <definedName name="_41306П" localSheetId="37">#REF!</definedName>
    <definedName name="_41306П">#REF!</definedName>
    <definedName name="_41307" localSheetId="37">#REF!</definedName>
    <definedName name="_41307">#REF!</definedName>
    <definedName name="_41307А" localSheetId="37">#REF!</definedName>
    <definedName name="_41307А">#REF!</definedName>
    <definedName name="_41307П" localSheetId="37">#REF!</definedName>
    <definedName name="_41307П">#REF!</definedName>
    <definedName name="_41308" localSheetId="37">#REF!</definedName>
    <definedName name="_41308">#REF!</definedName>
    <definedName name="_41308А" localSheetId="37">#REF!</definedName>
    <definedName name="_41308А">#REF!</definedName>
    <definedName name="_41308П" localSheetId="37">#REF!</definedName>
    <definedName name="_41308П">#REF!</definedName>
    <definedName name="_413А" localSheetId="37">#REF!</definedName>
    <definedName name="_413А">#REF!</definedName>
    <definedName name="_413П" localSheetId="37">#REF!</definedName>
    <definedName name="_413П">#REF!</definedName>
    <definedName name="_414" localSheetId="37">#REF!</definedName>
    <definedName name="_414">#REF!</definedName>
    <definedName name="_41401" localSheetId="37">#REF!</definedName>
    <definedName name="_41401">#REF!</definedName>
    <definedName name="_41401А" localSheetId="37">#REF!</definedName>
    <definedName name="_41401А">#REF!</definedName>
    <definedName name="_41401П" localSheetId="37">#REF!</definedName>
    <definedName name="_41401П">#REF!</definedName>
    <definedName name="_41402" localSheetId="37">#REF!</definedName>
    <definedName name="_41402">#REF!</definedName>
    <definedName name="_41402А" localSheetId="37">#REF!</definedName>
    <definedName name="_41402А">#REF!</definedName>
    <definedName name="_41402П" localSheetId="37">#REF!</definedName>
    <definedName name="_41402П">#REF!</definedName>
    <definedName name="_41403" localSheetId="37">#REF!</definedName>
    <definedName name="_41403">#REF!</definedName>
    <definedName name="_41403А" localSheetId="37">#REF!</definedName>
    <definedName name="_41403А">#REF!</definedName>
    <definedName name="_41403П" localSheetId="37">#REF!</definedName>
    <definedName name="_41403П">#REF!</definedName>
    <definedName name="_41404" localSheetId="37">#REF!</definedName>
    <definedName name="_41404">#REF!</definedName>
    <definedName name="_41404А" localSheetId="37">#REF!</definedName>
    <definedName name="_41404А">#REF!</definedName>
    <definedName name="_41404П" localSheetId="37">#REF!</definedName>
    <definedName name="_41404П">#REF!</definedName>
    <definedName name="_41405" localSheetId="37">#REF!</definedName>
    <definedName name="_41405">#REF!</definedName>
    <definedName name="_41405А" localSheetId="37">#REF!</definedName>
    <definedName name="_41405А">#REF!</definedName>
    <definedName name="_41405П" localSheetId="37">#REF!</definedName>
    <definedName name="_41405П">#REF!</definedName>
    <definedName name="_41406" localSheetId="37">#REF!</definedName>
    <definedName name="_41406">#REF!</definedName>
    <definedName name="_41406А" localSheetId="37">#REF!</definedName>
    <definedName name="_41406А">#REF!</definedName>
    <definedName name="_41406П" localSheetId="37">#REF!</definedName>
    <definedName name="_41406П">#REF!</definedName>
    <definedName name="_41407" localSheetId="37">#REF!</definedName>
    <definedName name="_41407">#REF!</definedName>
    <definedName name="_41407А" localSheetId="37">#REF!</definedName>
    <definedName name="_41407А">#REF!</definedName>
    <definedName name="_41407П" localSheetId="37">#REF!</definedName>
    <definedName name="_41407П">#REF!</definedName>
    <definedName name="_41408" localSheetId="37">#REF!</definedName>
    <definedName name="_41408">#REF!</definedName>
    <definedName name="_41408А" localSheetId="37">#REF!</definedName>
    <definedName name="_41408А">#REF!</definedName>
    <definedName name="_41408П" localSheetId="37">#REF!</definedName>
    <definedName name="_41408П">#REF!</definedName>
    <definedName name="_414А" localSheetId="37">#REF!</definedName>
    <definedName name="_414А">#REF!</definedName>
    <definedName name="_414П" localSheetId="37">#REF!</definedName>
    <definedName name="_414П">#REF!</definedName>
    <definedName name="_415" localSheetId="37">#REF!</definedName>
    <definedName name="_415">#REF!</definedName>
    <definedName name="_41501" localSheetId="37">#REF!</definedName>
    <definedName name="_41501">#REF!</definedName>
    <definedName name="_41501А" localSheetId="37">#REF!</definedName>
    <definedName name="_41501А">#REF!</definedName>
    <definedName name="_41501П" localSheetId="37">#REF!</definedName>
    <definedName name="_41501П">#REF!</definedName>
    <definedName name="_41502" localSheetId="37">#REF!</definedName>
    <definedName name="_41502">#REF!</definedName>
    <definedName name="_41502А" localSheetId="37">#REF!</definedName>
    <definedName name="_41502А">#REF!</definedName>
    <definedName name="_41502П" localSheetId="37">#REF!</definedName>
    <definedName name="_41502П">#REF!</definedName>
    <definedName name="_41503" localSheetId="37">#REF!</definedName>
    <definedName name="_41503">#REF!</definedName>
    <definedName name="_41503А" localSheetId="37">#REF!</definedName>
    <definedName name="_41503А">#REF!</definedName>
    <definedName name="_41503П" localSheetId="37">#REF!</definedName>
    <definedName name="_41503П">#REF!</definedName>
    <definedName name="_41504" localSheetId="37">#REF!</definedName>
    <definedName name="_41504">#REF!</definedName>
    <definedName name="_41504А" localSheetId="37">#REF!</definedName>
    <definedName name="_41504А">#REF!</definedName>
    <definedName name="_41504П" localSheetId="37">#REF!</definedName>
    <definedName name="_41504П">#REF!</definedName>
    <definedName name="_41505" localSheetId="37">#REF!</definedName>
    <definedName name="_41505">#REF!</definedName>
    <definedName name="_41505А" localSheetId="37">#REF!</definedName>
    <definedName name="_41505А">#REF!</definedName>
    <definedName name="_41505П" localSheetId="37">#REF!</definedName>
    <definedName name="_41505П">#REF!</definedName>
    <definedName name="_41506" localSheetId="37">#REF!</definedName>
    <definedName name="_41506">#REF!</definedName>
    <definedName name="_41506А" localSheetId="37">#REF!</definedName>
    <definedName name="_41506А">#REF!</definedName>
    <definedName name="_41506П" localSheetId="37">#REF!</definedName>
    <definedName name="_41506П">#REF!</definedName>
    <definedName name="_41507" localSheetId="37">#REF!</definedName>
    <definedName name="_41507">#REF!</definedName>
    <definedName name="_41507А" localSheetId="37">#REF!</definedName>
    <definedName name="_41507А">#REF!</definedName>
    <definedName name="_41507П" localSheetId="37">#REF!</definedName>
    <definedName name="_41507П">#REF!</definedName>
    <definedName name="_41508" localSheetId="37">#REF!</definedName>
    <definedName name="_41508">#REF!</definedName>
    <definedName name="_41508А" localSheetId="37">#REF!</definedName>
    <definedName name="_41508А">#REF!</definedName>
    <definedName name="_41508П" localSheetId="37">#REF!</definedName>
    <definedName name="_41508П">#REF!</definedName>
    <definedName name="_415А" localSheetId="37">#REF!</definedName>
    <definedName name="_415А">#REF!</definedName>
    <definedName name="_415П" localSheetId="37">#REF!</definedName>
    <definedName name="_415П">#REF!</definedName>
    <definedName name="_416" localSheetId="37">#REF!</definedName>
    <definedName name="_416">#REF!</definedName>
    <definedName name="_41601" localSheetId="37">#REF!</definedName>
    <definedName name="_41601">#REF!</definedName>
    <definedName name="_41601А" localSheetId="37">#REF!</definedName>
    <definedName name="_41601А">#REF!</definedName>
    <definedName name="_41601П" localSheetId="37">#REF!</definedName>
    <definedName name="_41601П">#REF!</definedName>
    <definedName name="_41602" localSheetId="37">#REF!</definedName>
    <definedName name="_41602">#REF!</definedName>
    <definedName name="_41602А" localSheetId="37">#REF!</definedName>
    <definedName name="_41602А">#REF!</definedName>
    <definedName name="_41602П" localSheetId="37">#REF!</definedName>
    <definedName name="_41602П">#REF!</definedName>
    <definedName name="_41603" localSheetId="37">#REF!</definedName>
    <definedName name="_41603">#REF!</definedName>
    <definedName name="_41603А" localSheetId="37">#REF!</definedName>
    <definedName name="_41603А">#REF!</definedName>
    <definedName name="_41603П" localSheetId="37">#REF!</definedName>
    <definedName name="_41603П">#REF!</definedName>
    <definedName name="_41604" localSheetId="37">#REF!</definedName>
    <definedName name="_41604">#REF!</definedName>
    <definedName name="_41604А" localSheetId="37">#REF!</definedName>
    <definedName name="_41604А">#REF!</definedName>
    <definedName name="_41604П" localSheetId="37">#REF!</definedName>
    <definedName name="_41604П">#REF!</definedName>
    <definedName name="_41605" localSheetId="37">#REF!</definedName>
    <definedName name="_41605">#REF!</definedName>
    <definedName name="_41605А" localSheetId="37">#REF!</definedName>
    <definedName name="_41605А">#REF!</definedName>
    <definedName name="_41605П" localSheetId="37">#REF!</definedName>
    <definedName name="_41605П">#REF!</definedName>
    <definedName name="_41606" localSheetId="37">#REF!</definedName>
    <definedName name="_41606">#REF!</definedName>
    <definedName name="_41606А" localSheetId="37">#REF!</definedName>
    <definedName name="_41606А">#REF!</definedName>
    <definedName name="_41606П" localSheetId="37">#REF!</definedName>
    <definedName name="_41606П">#REF!</definedName>
    <definedName name="_41607" localSheetId="37">#REF!</definedName>
    <definedName name="_41607">#REF!</definedName>
    <definedName name="_41607А" localSheetId="37">#REF!</definedName>
    <definedName name="_41607А">#REF!</definedName>
    <definedName name="_41607П" localSheetId="37">#REF!</definedName>
    <definedName name="_41607П">#REF!</definedName>
    <definedName name="_41608" localSheetId="37">#REF!</definedName>
    <definedName name="_41608">#REF!</definedName>
    <definedName name="_41608А" localSheetId="37">#REF!</definedName>
    <definedName name="_41608А">#REF!</definedName>
    <definedName name="_41608П" localSheetId="37">#REF!</definedName>
    <definedName name="_41608П">#REF!</definedName>
    <definedName name="_416А" localSheetId="37">#REF!</definedName>
    <definedName name="_416А">#REF!</definedName>
    <definedName name="_416П" localSheetId="37">#REF!</definedName>
    <definedName name="_416П">#REF!</definedName>
    <definedName name="_417" localSheetId="37">#REF!</definedName>
    <definedName name="_417">#REF!</definedName>
    <definedName name="_41701" localSheetId="37">#REF!</definedName>
    <definedName name="_41701">#REF!</definedName>
    <definedName name="_41701А" localSheetId="37">#REF!</definedName>
    <definedName name="_41701А">#REF!</definedName>
    <definedName name="_41701П" localSheetId="37">#REF!</definedName>
    <definedName name="_41701П">#REF!</definedName>
    <definedName name="_41702" localSheetId="37">#REF!</definedName>
    <definedName name="_41702">#REF!</definedName>
    <definedName name="_41702А" localSheetId="37">#REF!</definedName>
    <definedName name="_41702А">#REF!</definedName>
    <definedName name="_41702П" localSheetId="37">#REF!</definedName>
    <definedName name="_41702П">#REF!</definedName>
    <definedName name="_41703" localSheetId="37">#REF!</definedName>
    <definedName name="_41703">#REF!</definedName>
    <definedName name="_41703А" localSheetId="37">#REF!</definedName>
    <definedName name="_41703А">#REF!</definedName>
    <definedName name="_41703П" localSheetId="37">#REF!</definedName>
    <definedName name="_41703П">#REF!</definedName>
    <definedName name="_41704" localSheetId="37">#REF!</definedName>
    <definedName name="_41704">#REF!</definedName>
    <definedName name="_41704А" localSheetId="37">#REF!</definedName>
    <definedName name="_41704А">#REF!</definedName>
    <definedName name="_41704П" localSheetId="37">#REF!</definedName>
    <definedName name="_41704П">#REF!</definedName>
    <definedName name="_41705" localSheetId="37">#REF!</definedName>
    <definedName name="_41705">#REF!</definedName>
    <definedName name="_41705А" localSheetId="37">#REF!</definedName>
    <definedName name="_41705А">#REF!</definedName>
    <definedName name="_41705П" localSheetId="37">#REF!</definedName>
    <definedName name="_41705П">#REF!</definedName>
    <definedName name="_41706" localSheetId="37">#REF!</definedName>
    <definedName name="_41706">#REF!</definedName>
    <definedName name="_41706А" localSheetId="37">#REF!</definedName>
    <definedName name="_41706А">#REF!</definedName>
    <definedName name="_41706П" localSheetId="37">#REF!</definedName>
    <definedName name="_41706П">#REF!</definedName>
    <definedName name="_41707" localSheetId="37">#REF!</definedName>
    <definedName name="_41707">#REF!</definedName>
    <definedName name="_41707А" localSheetId="37">#REF!</definedName>
    <definedName name="_41707А">#REF!</definedName>
    <definedName name="_41707П" localSheetId="37">#REF!</definedName>
    <definedName name="_41707П">#REF!</definedName>
    <definedName name="_41708" localSheetId="37">#REF!</definedName>
    <definedName name="_41708">#REF!</definedName>
    <definedName name="_41708А" localSheetId="37">#REF!</definedName>
    <definedName name="_41708А">#REF!</definedName>
    <definedName name="_41708П" localSheetId="37">#REF!</definedName>
    <definedName name="_41708П">#REF!</definedName>
    <definedName name="_417А" localSheetId="37">#REF!</definedName>
    <definedName name="_417А">#REF!</definedName>
    <definedName name="_417П" localSheetId="37">#REF!</definedName>
    <definedName name="_417П">#REF!</definedName>
    <definedName name="_418" localSheetId="37">#REF!</definedName>
    <definedName name="_418">#REF!</definedName>
    <definedName name="_41801" localSheetId="37">#REF!</definedName>
    <definedName name="_41801">#REF!</definedName>
    <definedName name="_41801А" localSheetId="37">#REF!</definedName>
    <definedName name="_41801А">#REF!</definedName>
    <definedName name="_41801П" localSheetId="37">#REF!</definedName>
    <definedName name="_41801П">#REF!</definedName>
    <definedName name="_41802" localSheetId="37">#REF!</definedName>
    <definedName name="_41802">#REF!</definedName>
    <definedName name="_41802А" localSheetId="37">#REF!</definedName>
    <definedName name="_41802А">#REF!</definedName>
    <definedName name="_41802П" localSheetId="37">#REF!</definedName>
    <definedName name="_41802П">#REF!</definedName>
    <definedName name="_41803" localSheetId="37">#REF!</definedName>
    <definedName name="_41803">#REF!</definedName>
    <definedName name="_41803А" localSheetId="37">#REF!</definedName>
    <definedName name="_41803А">#REF!</definedName>
    <definedName name="_41803П" localSheetId="37">#REF!</definedName>
    <definedName name="_41803П">#REF!</definedName>
    <definedName name="_41804" localSheetId="37">#REF!</definedName>
    <definedName name="_41804">#REF!</definedName>
    <definedName name="_41804А" localSheetId="37">#REF!</definedName>
    <definedName name="_41804А">#REF!</definedName>
    <definedName name="_41804П" localSheetId="37">#REF!</definedName>
    <definedName name="_41804П">#REF!</definedName>
    <definedName name="_41805" localSheetId="37">#REF!</definedName>
    <definedName name="_41805">#REF!</definedName>
    <definedName name="_41805А" localSheetId="37">#REF!</definedName>
    <definedName name="_41805А">#REF!</definedName>
    <definedName name="_41805П" localSheetId="37">#REF!</definedName>
    <definedName name="_41805П">#REF!</definedName>
    <definedName name="_41806" localSheetId="37">#REF!</definedName>
    <definedName name="_41806">#REF!</definedName>
    <definedName name="_41806А" localSheetId="37">#REF!</definedName>
    <definedName name="_41806А">#REF!</definedName>
    <definedName name="_41806П" localSheetId="37">#REF!</definedName>
    <definedName name="_41806П">#REF!</definedName>
    <definedName name="_41807" localSheetId="37">#REF!</definedName>
    <definedName name="_41807">#REF!</definedName>
    <definedName name="_41807А" localSheetId="37">#REF!</definedName>
    <definedName name="_41807А">#REF!</definedName>
    <definedName name="_41807П" localSheetId="37">#REF!</definedName>
    <definedName name="_41807П">#REF!</definedName>
    <definedName name="_41808" localSheetId="37">#REF!</definedName>
    <definedName name="_41808">#REF!</definedName>
    <definedName name="_41808А" localSheetId="37">#REF!</definedName>
    <definedName name="_41808А">#REF!</definedName>
    <definedName name="_41808П" localSheetId="37">#REF!</definedName>
    <definedName name="_41808П">#REF!</definedName>
    <definedName name="_418А" localSheetId="37">#REF!</definedName>
    <definedName name="_418А">#REF!</definedName>
    <definedName name="_418П" localSheetId="37">#REF!</definedName>
    <definedName name="_418П">#REF!</definedName>
    <definedName name="_419" localSheetId="37">#REF!</definedName>
    <definedName name="_419">#REF!</definedName>
    <definedName name="_41901" localSheetId="37">#REF!</definedName>
    <definedName name="_41901">#REF!</definedName>
    <definedName name="_41901А" localSheetId="37">#REF!</definedName>
    <definedName name="_41901А">#REF!</definedName>
    <definedName name="_41901П" localSheetId="37">#REF!</definedName>
    <definedName name="_41901П">#REF!</definedName>
    <definedName name="_41902" localSheetId="37">#REF!</definedName>
    <definedName name="_41902">#REF!</definedName>
    <definedName name="_41902А" localSheetId="37">#REF!</definedName>
    <definedName name="_41902А">#REF!</definedName>
    <definedName name="_41902П" localSheetId="37">#REF!</definedName>
    <definedName name="_41902П">#REF!</definedName>
    <definedName name="_41903" localSheetId="37">#REF!</definedName>
    <definedName name="_41903">#REF!</definedName>
    <definedName name="_41903А" localSheetId="37">#REF!</definedName>
    <definedName name="_41903А">#REF!</definedName>
    <definedName name="_41903П" localSheetId="37">#REF!</definedName>
    <definedName name="_41903П">#REF!</definedName>
    <definedName name="_41904" localSheetId="37">#REF!</definedName>
    <definedName name="_41904">#REF!</definedName>
    <definedName name="_41904А" localSheetId="37">#REF!</definedName>
    <definedName name="_41904А">#REF!</definedName>
    <definedName name="_41904П" localSheetId="37">#REF!</definedName>
    <definedName name="_41904П">#REF!</definedName>
    <definedName name="_41905" localSheetId="37">#REF!</definedName>
    <definedName name="_41905">#REF!</definedName>
    <definedName name="_41905А" localSheetId="37">#REF!</definedName>
    <definedName name="_41905А">#REF!</definedName>
    <definedName name="_41905П" localSheetId="37">#REF!</definedName>
    <definedName name="_41905П">#REF!</definedName>
    <definedName name="_41906" localSheetId="37">#REF!</definedName>
    <definedName name="_41906">#REF!</definedName>
    <definedName name="_41906А" localSheetId="37">#REF!</definedName>
    <definedName name="_41906А">#REF!</definedName>
    <definedName name="_41906П" localSheetId="37">#REF!</definedName>
    <definedName name="_41906П">#REF!</definedName>
    <definedName name="_41907" localSheetId="37">#REF!</definedName>
    <definedName name="_41907">#REF!</definedName>
    <definedName name="_41907А" localSheetId="37">#REF!</definedName>
    <definedName name="_41907А">#REF!</definedName>
    <definedName name="_41907П" localSheetId="37">#REF!</definedName>
    <definedName name="_41907П">#REF!</definedName>
    <definedName name="_41908" localSheetId="37">#REF!</definedName>
    <definedName name="_41908">#REF!</definedName>
    <definedName name="_41908А" localSheetId="37">#REF!</definedName>
    <definedName name="_41908А">#REF!</definedName>
    <definedName name="_41908П" localSheetId="37">#REF!</definedName>
    <definedName name="_41908П">#REF!</definedName>
    <definedName name="_419А" localSheetId="37">#REF!</definedName>
    <definedName name="_419А">#REF!</definedName>
    <definedName name="_419П" localSheetId="37">#REF!</definedName>
    <definedName name="_419П">#REF!</definedName>
    <definedName name="_420" localSheetId="37">#REF!</definedName>
    <definedName name="_420">#REF!</definedName>
    <definedName name="_42001" localSheetId="37">#REF!</definedName>
    <definedName name="_42001">#REF!</definedName>
    <definedName name="_42001А" localSheetId="37">#REF!</definedName>
    <definedName name="_42001А">#REF!</definedName>
    <definedName name="_42001П" localSheetId="37">#REF!</definedName>
    <definedName name="_42001П">#REF!</definedName>
    <definedName name="_42002" localSheetId="37">#REF!</definedName>
    <definedName name="_42002">#REF!</definedName>
    <definedName name="_42002А" localSheetId="37">#REF!</definedName>
    <definedName name="_42002А">#REF!</definedName>
    <definedName name="_42002П" localSheetId="37">#REF!</definedName>
    <definedName name="_42002П">#REF!</definedName>
    <definedName name="_42003" localSheetId="37">#REF!</definedName>
    <definedName name="_42003">#REF!</definedName>
    <definedName name="_42003А" localSheetId="37">#REF!</definedName>
    <definedName name="_42003А">#REF!</definedName>
    <definedName name="_42003П" localSheetId="37">#REF!</definedName>
    <definedName name="_42003П">#REF!</definedName>
    <definedName name="_42004" localSheetId="37">#REF!</definedName>
    <definedName name="_42004">#REF!</definedName>
    <definedName name="_42004А" localSheetId="37">#REF!</definedName>
    <definedName name="_42004А">#REF!</definedName>
    <definedName name="_42004П" localSheetId="37">#REF!</definedName>
    <definedName name="_42004П">#REF!</definedName>
    <definedName name="_42005" localSheetId="37">#REF!</definedName>
    <definedName name="_42005">#REF!</definedName>
    <definedName name="_42005А" localSheetId="37">#REF!</definedName>
    <definedName name="_42005А">#REF!</definedName>
    <definedName name="_42005П" localSheetId="37">#REF!</definedName>
    <definedName name="_42005П">#REF!</definedName>
    <definedName name="_42006" localSheetId="37">#REF!</definedName>
    <definedName name="_42006">#REF!</definedName>
    <definedName name="_42006А" localSheetId="37">#REF!</definedName>
    <definedName name="_42006А">#REF!</definedName>
    <definedName name="_42006П" localSheetId="37">#REF!</definedName>
    <definedName name="_42006П">#REF!</definedName>
    <definedName name="_42007" localSheetId="37">#REF!</definedName>
    <definedName name="_42007">#REF!</definedName>
    <definedName name="_42007А" localSheetId="37">#REF!</definedName>
    <definedName name="_42007А">#REF!</definedName>
    <definedName name="_42007П" localSheetId="37">#REF!</definedName>
    <definedName name="_42007П">#REF!</definedName>
    <definedName name="_42008" localSheetId="37">#REF!</definedName>
    <definedName name="_42008">#REF!</definedName>
    <definedName name="_42008А" localSheetId="37">#REF!</definedName>
    <definedName name="_42008А">#REF!</definedName>
    <definedName name="_42008П" localSheetId="37">#REF!</definedName>
    <definedName name="_42008П">#REF!</definedName>
    <definedName name="_420А" localSheetId="37">#REF!</definedName>
    <definedName name="_420А">#REF!</definedName>
    <definedName name="_420П" localSheetId="37">#REF!</definedName>
    <definedName name="_420П">#REF!</definedName>
    <definedName name="_421" localSheetId="37">#REF!</definedName>
    <definedName name="_421">#REF!</definedName>
    <definedName name="_42101" localSheetId="37">#REF!</definedName>
    <definedName name="_42101">#REF!</definedName>
    <definedName name="_42101А" localSheetId="37">#REF!</definedName>
    <definedName name="_42101А">#REF!</definedName>
    <definedName name="_42101П" localSheetId="37">#REF!</definedName>
    <definedName name="_42101П">#REF!</definedName>
    <definedName name="_42102" localSheetId="37">#REF!</definedName>
    <definedName name="_42102">#REF!</definedName>
    <definedName name="_42102А" localSheetId="37">#REF!</definedName>
    <definedName name="_42102А">#REF!</definedName>
    <definedName name="_42102П" localSheetId="37">#REF!</definedName>
    <definedName name="_42102П">#REF!</definedName>
    <definedName name="_42103" localSheetId="37">#REF!</definedName>
    <definedName name="_42103">#REF!</definedName>
    <definedName name="_42103А" localSheetId="37">#REF!</definedName>
    <definedName name="_42103А">#REF!</definedName>
    <definedName name="_42103П" localSheetId="37">#REF!</definedName>
    <definedName name="_42103П">#REF!</definedName>
    <definedName name="_42104" localSheetId="37">#REF!</definedName>
    <definedName name="_42104">#REF!</definedName>
    <definedName name="_42104А" localSheetId="37">#REF!</definedName>
    <definedName name="_42104А">#REF!</definedName>
    <definedName name="_42104П" localSheetId="37">#REF!</definedName>
    <definedName name="_42104П">#REF!</definedName>
    <definedName name="_42105" localSheetId="37">#REF!</definedName>
    <definedName name="_42105">#REF!</definedName>
    <definedName name="_42105А" localSheetId="37">#REF!</definedName>
    <definedName name="_42105А">#REF!</definedName>
    <definedName name="_42105П" localSheetId="37">#REF!</definedName>
    <definedName name="_42105П">#REF!</definedName>
    <definedName name="_42106" localSheetId="37">#REF!</definedName>
    <definedName name="_42106">#REF!</definedName>
    <definedName name="_42106А" localSheetId="37">#REF!</definedName>
    <definedName name="_42106А">#REF!</definedName>
    <definedName name="_42106П" localSheetId="37">#REF!</definedName>
    <definedName name="_42106П">#REF!</definedName>
    <definedName name="_42107" localSheetId="37">#REF!</definedName>
    <definedName name="_42107">#REF!</definedName>
    <definedName name="_42107А" localSheetId="37">#REF!</definedName>
    <definedName name="_42107А">#REF!</definedName>
    <definedName name="_42107П" localSheetId="37">#REF!</definedName>
    <definedName name="_42107П">#REF!</definedName>
    <definedName name="_42108" localSheetId="37">#REF!</definedName>
    <definedName name="_42108">#REF!</definedName>
    <definedName name="_42108А" localSheetId="37">#REF!</definedName>
    <definedName name="_42108А">#REF!</definedName>
    <definedName name="_42108П" localSheetId="37">#REF!</definedName>
    <definedName name="_42108П">#REF!</definedName>
    <definedName name="_421А" localSheetId="37">#REF!</definedName>
    <definedName name="_421А">#REF!</definedName>
    <definedName name="_421П" localSheetId="37">#REF!</definedName>
    <definedName name="_421П">#REF!</definedName>
    <definedName name="_422" localSheetId="37">#REF!</definedName>
    <definedName name="_422">#REF!</definedName>
    <definedName name="_42201" localSheetId="37">#REF!</definedName>
    <definedName name="_42201">#REF!</definedName>
    <definedName name="_42201А" localSheetId="37">#REF!</definedName>
    <definedName name="_42201А">#REF!</definedName>
    <definedName name="_42201П" localSheetId="37">#REF!</definedName>
    <definedName name="_42201П">#REF!</definedName>
    <definedName name="_42202" localSheetId="37">#REF!</definedName>
    <definedName name="_42202">#REF!</definedName>
    <definedName name="_42202А" localSheetId="37">#REF!</definedName>
    <definedName name="_42202А">#REF!</definedName>
    <definedName name="_42202П" localSheetId="37">#REF!</definedName>
    <definedName name="_42202П">#REF!</definedName>
    <definedName name="_42203" localSheetId="37">#REF!</definedName>
    <definedName name="_42203">#REF!</definedName>
    <definedName name="_42203А" localSheetId="37">#REF!</definedName>
    <definedName name="_42203А">#REF!</definedName>
    <definedName name="_42203П" localSheetId="37">#REF!</definedName>
    <definedName name="_42203П">#REF!</definedName>
    <definedName name="_42204" localSheetId="37">#REF!</definedName>
    <definedName name="_42204">#REF!</definedName>
    <definedName name="_42204А" localSheetId="37">#REF!</definedName>
    <definedName name="_42204А">#REF!</definedName>
    <definedName name="_42204П" localSheetId="37">#REF!</definedName>
    <definedName name="_42204П">#REF!</definedName>
    <definedName name="_42205" localSheetId="37">#REF!</definedName>
    <definedName name="_42205">#REF!</definedName>
    <definedName name="_42205А" localSheetId="37">#REF!</definedName>
    <definedName name="_42205А">#REF!</definedName>
    <definedName name="_42205П" localSheetId="37">#REF!</definedName>
    <definedName name="_42205П">#REF!</definedName>
    <definedName name="_42206" localSheetId="37">#REF!</definedName>
    <definedName name="_42206">#REF!</definedName>
    <definedName name="_42206А" localSheetId="37">#REF!</definedName>
    <definedName name="_42206А">#REF!</definedName>
    <definedName name="_42206П" localSheetId="37">#REF!</definedName>
    <definedName name="_42206П">#REF!</definedName>
    <definedName name="_42207" localSheetId="37">#REF!</definedName>
    <definedName name="_42207">#REF!</definedName>
    <definedName name="_42207А" localSheetId="37">#REF!</definedName>
    <definedName name="_42207А">#REF!</definedName>
    <definedName name="_42207П" localSheetId="37">#REF!</definedName>
    <definedName name="_42207П">#REF!</definedName>
    <definedName name="_42208" localSheetId="37">#REF!</definedName>
    <definedName name="_42208">#REF!</definedName>
    <definedName name="_42208А" localSheetId="37">#REF!</definedName>
    <definedName name="_42208А">#REF!</definedName>
    <definedName name="_42208П" localSheetId="37">#REF!</definedName>
    <definedName name="_42208П">#REF!</definedName>
    <definedName name="_422А" localSheetId="37">#REF!</definedName>
    <definedName name="_422А">#REF!</definedName>
    <definedName name="_422П" localSheetId="37">#REF!</definedName>
    <definedName name="_422П">#REF!</definedName>
    <definedName name="_423" localSheetId="37">#REF!</definedName>
    <definedName name="_423">#REF!</definedName>
    <definedName name="_42301" localSheetId="37">#REF!</definedName>
    <definedName name="_42301">#REF!</definedName>
    <definedName name="_42301А" localSheetId="37">#REF!</definedName>
    <definedName name="_42301А">#REF!</definedName>
    <definedName name="_42301П" localSheetId="37">#REF!</definedName>
    <definedName name="_42301П">#REF!</definedName>
    <definedName name="_42302" localSheetId="37">#REF!</definedName>
    <definedName name="_42302">#REF!</definedName>
    <definedName name="_42302А" localSheetId="37">#REF!</definedName>
    <definedName name="_42302А">#REF!</definedName>
    <definedName name="_42302П" localSheetId="37">#REF!</definedName>
    <definedName name="_42302П">#REF!</definedName>
    <definedName name="_42303" localSheetId="37">#REF!</definedName>
    <definedName name="_42303">#REF!</definedName>
    <definedName name="_42303А" localSheetId="37">#REF!</definedName>
    <definedName name="_42303А">#REF!</definedName>
    <definedName name="_42303П" localSheetId="37">#REF!</definedName>
    <definedName name="_42303П">#REF!</definedName>
    <definedName name="_42304" localSheetId="37">#REF!</definedName>
    <definedName name="_42304">#REF!</definedName>
    <definedName name="_42304А" localSheetId="37">#REF!</definedName>
    <definedName name="_42304А">#REF!</definedName>
    <definedName name="_42304П" localSheetId="37">#REF!</definedName>
    <definedName name="_42304П">#REF!</definedName>
    <definedName name="_42305" localSheetId="37">#REF!</definedName>
    <definedName name="_42305">#REF!</definedName>
    <definedName name="_42305А" localSheetId="37">#REF!</definedName>
    <definedName name="_42305А">#REF!</definedName>
    <definedName name="_42305П" localSheetId="37">#REF!</definedName>
    <definedName name="_42305П">#REF!</definedName>
    <definedName name="_42306" localSheetId="37">#REF!</definedName>
    <definedName name="_42306">#REF!</definedName>
    <definedName name="_42306А" localSheetId="37">#REF!</definedName>
    <definedName name="_42306А">#REF!</definedName>
    <definedName name="_42306П" localSheetId="37">#REF!</definedName>
    <definedName name="_42306П">#REF!</definedName>
    <definedName name="_42307" localSheetId="37">#REF!</definedName>
    <definedName name="_42307">#REF!</definedName>
    <definedName name="_42307А" localSheetId="37">#REF!</definedName>
    <definedName name="_42307А">#REF!</definedName>
    <definedName name="_42307П" localSheetId="37">#REF!</definedName>
    <definedName name="_42307П">#REF!</definedName>
    <definedName name="_42308" localSheetId="37">#REF!</definedName>
    <definedName name="_42308">#REF!</definedName>
    <definedName name="_42308А" localSheetId="37">#REF!</definedName>
    <definedName name="_42308А">#REF!</definedName>
    <definedName name="_42308П" localSheetId="37">#REF!</definedName>
    <definedName name="_42308П">#REF!</definedName>
    <definedName name="_42309" localSheetId="37">#REF!</definedName>
    <definedName name="_42309">#REF!</definedName>
    <definedName name="_42309А" localSheetId="37">#REF!</definedName>
    <definedName name="_42309А">#REF!</definedName>
    <definedName name="_42309П" localSheetId="37">#REF!</definedName>
    <definedName name="_42309П">#REF!</definedName>
    <definedName name="_42310" localSheetId="37">#REF!</definedName>
    <definedName name="_42310">#REF!</definedName>
    <definedName name="_42310А" localSheetId="37">#REF!</definedName>
    <definedName name="_42310А">#REF!</definedName>
    <definedName name="_42310П" localSheetId="37">#REF!</definedName>
    <definedName name="_42310П">#REF!</definedName>
    <definedName name="_42311" localSheetId="37">#REF!</definedName>
    <definedName name="_42311">#REF!</definedName>
    <definedName name="_42311А" localSheetId="37">#REF!</definedName>
    <definedName name="_42311А">#REF!</definedName>
    <definedName name="_42311П" localSheetId="37">#REF!</definedName>
    <definedName name="_42311П">#REF!</definedName>
    <definedName name="_42312" localSheetId="37">#REF!</definedName>
    <definedName name="_42312">#REF!</definedName>
    <definedName name="_42312А" localSheetId="37">#REF!</definedName>
    <definedName name="_42312А">#REF!</definedName>
    <definedName name="_42312П" localSheetId="37">#REF!</definedName>
    <definedName name="_42312П">#REF!</definedName>
    <definedName name="_42313" localSheetId="37">#REF!</definedName>
    <definedName name="_42313">#REF!</definedName>
    <definedName name="_42313А" localSheetId="37">#REF!</definedName>
    <definedName name="_42313А">#REF!</definedName>
    <definedName name="_42313П" localSheetId="37">#REF!</definedName>
    <definedName name="_42313П">#REF!</definedName>
    <definedName name="_42314" localSheetId="37">#REF!</definedName>
    <definedName name="_42314">#REF!</definedName>
    <definedName name="_42314А" localSheetId="37">#REF!</definedName>
    <definedName name="_42314А">#REF!</definedName>
    <definedName name="_42314П" localSheetId="37">#REF!</definedName>
    <definedName name="_42314П">#REF!</definedName>
    <definedName name="_42315" localSheetId="37">#REF!</definedName>
    <definedName name="_42315">#REF!</definedName>
    <definedName name="_42315А" localSheetId="37">#REF!</definedName>
    <definedName name="_42315А">#REF!</definedName>
    <definedName name="_42315П" localSheetId="37">#REF!</definedName>
    <definedName name="_42315П">#REF!</definedName>
    <definedName name="_423А" localSheetId="37">#REF!</definedName>
    <definedName name="_423А">#REF!</definedName>
    <definedName name="_423П" localSheetId="37">#REF!</definedName>
    <definedName name="_423П">#REF!</definedName>
    <definedName name="_425" localSheetId="37">#REF!</definedName>
    <definedName name="_425">#REF!</definedName>
    <definedName name="_42501" localSheetId="37">#REF!</definedName>
    <definedName name="_42501">#REF!</definedName>
    <definedName name="_42501А" localSheetId="37">#REF!</definedName>
    <definedName name="_42501А">#REF!</definedName>
    <definedName name="_42501П" localSheetId="37">#REF!</definedName>
    <definedName name="_42501П">#REF!</definedName>
    <definedName name="_42502" localSheetId="37">#REF!</definedName>
    <definedName name="_42502">#REF!</definedName>
    <definedName name="_42502А" localSheetId="37">#REF!</definedName>
    <definedName name="_42502А">#REF!</definedName>
    <definedName name="_42502П" localSheetId="37">#REF!</definedName>
    <definedName name="_42502П">#REF!</definedName>
    <definedName name="_42503" localSheetId="37">#REF!</definedName>
    <definedName name="_42503">#REF!</definedName>
    <definedName name="_42503А" localSheetId="37">#REF!</definedName>
    <definedName name="_42503А">#REF!</definedName>
    <definedName name="_42503П" localSheetId="37">#REF!</definedName>
    <definedName name="_42503П">#REF!</definedName>
    <definedName name="_42504" localSheetId="37">#REF!</definedName>
    <definedName name="_42504">#REF!</definedName>
    <definedName name="_42504А" localSheetId="37">#REF!</definedName>
    <definedName name="_42504А">#REF!</definedName>
    <definedName name="_42504П" localSheetId="37">#REF!</definedName>
    <definedName name="_42504П">#REF!</definedName>
    <definedName name="_42505" localSheetId="37">#REF!</definedName>
    <definedName name="_42505">#REF!</definedName>
    <definedName name="_42505А" localSheetId="37">#REF!</definedName>
    <definedName name="_42505А">#REF!</definedName>
    <definedName name="_42505П" localSheetId="37">#REF!</definedName>
    <definedName name="_42505П">#REF!</definedName>
    <definedName name="_42506" localSheetId="37">#REF!</definedName>
    <definedName name="_42506">#REF!</definedName>
    <definedName name="_42506А" localSheetId="37">#REF!</definedName>
    <definedName name="_42506А">#REF!</definedName>
    <definedName name="_42506П" localSheetId="37">#REF!</definedName>
    <definedName name="_42506П">#REF!</definedName>
    <definedName name="_42507" localSheetId="37">#REF!</definedName>
    <definedName name="_42507">#REF!</definedName>
    <definedName name="_42507А" localSheetId="37">#REF!</definedName>
    <definedName name="_42507А">#REF!</definedName>
    <definedName name="_42507П" localSheetId="37">#REF!</definedName>
    <definedName name="_42507П">#REF!</definedName>
    <definedName name="_42508" localSheetId="37">#REF!</definedName>
    <definedName name="_42508">#REF!</definedName>
    <definedName name="_42508А" localSheetId="37">#REF!</definedName>
    <definedName name="_42508А">#REF!</definedName>
    <definedName name="_42508П" localSheetId="37">#REF!</definedName>
    <definedName name="_42508П">#REF!</definedName>
    <definedName name="_425А" localSheetId="37">#REF!</definedName>
    <definedName name="_425А">#REF!</definedName>
    <definedName name="_425П" localSheetId="37">#REF!</definedName>
    <definedName name="_425П">#REF!</definedName>
    <definedName name="_426" localSheetId="37">#REF!</definedName>
    <definedName name="_426">#REF!</definedName>
    <definedName name="_42601" localSheetId="37">#REF!</definedName>
    <definedName name="_42601">#REF!</definedName>
    <definedName name="_42601А" localSheetId="37">#REF!</definedName>
    <definedName name="_42601А">#REF!</definedName>
    <definedName name="_42601П" localSheetId="37">#REF!</definedName>
    <definedName name="_42601П">#REF!</definedName>
    <definedName name="_42602" localSheetId="37">#REF!</definedName>
    <definedName name="_42602">#REF!</definedName>
    <definedName name="_42602А" localSheetId="37">#REF!</definedName>
    <definedName name="_42602А">#REF!</definedName>
    <definedName name="_42602П" localSheetId="37">#REF!</definedName>
    <definedName name="_42602П">#REF!</definedName>
    <definedName name="_42603" localSheetId="37">#REF!</definedName>
    <definedName name="_42603">#REF!</definedName>
    <definedName name="_42603А" localSheetId="37">#REF!</definedName>
    <definedName name="_42603А">#REF!</definedName>
    <definedName name="_42603П" localSheetId="37">#REF!</definedName>
    <definedName name="_42603П">#REF!</definedName>
    <definedName name="_42604" localSheetId="37">#REF!</definedName>
    <definedName name="_42604">#REF!</definedName>
    <definedName name="_42604А" localSheetId="37">#REF!</definedName>
    <definedName name="_42604А">#REF!</definedName>
    <definedName name="_42604П" localSheetId="37">#REF!</definedName>
    <definedName name="_42604П">#REF!</definedName>
    <definedName name="_42605" localSheetId="37">#REF!</definedName>
    <definedName name="_42605">#REF!</definedName>
    <definedName name="_42605А" localSheetId="37">#REF!</definedName>
    <definedName name="_42605А">#REF!</definedName>
    <definedName name="_42605П" localSheetId="37">#REF!</definedName>
    <definedName name="_42605П">#REF!</definedName>
    <definedName name="_42606" localSheetId="37">#REF!</definedName>
    <definedName name="_42606">#REF!</definedName>
    <definedName name="_42606А" localSheetId="37">#REF!</definedName>
    <definedName name="_42606А">#REF!</definedName>
    <definedName name="_42606П" localSheetId="37">#REF!</definedName>
    <definedName name="_42606П">#REF!</definedName>
    <definedName name="_42607" localSheetId="37">#REF!</definedName>
    <definedName name="_42607">#REF!</definedName>
    <definedName name="_42607А" localSheetId="37">#REF!</definedName>
    <definedName name="_42607А">#REF!</definedName>
    <definedName name="_42607П" localSheetId="37">#REF!</definedName>
    <definedName name="_42607П">#REF!</definedName>
    <definedName name="_42608" localSheetId="37">#REF!</definedName>
    <definedName name="_42608">#REF!</definedName>
    <definedName name="_42608А" localSheetId="37">#REF!</definedName>
    <definedName name="_42608А">#REF!</definedName>
    <definedName name="_42608П" localSheetId="37">#REF!</definedName>
    <definedName name="_42608П">#REF!</definedName>
    <definedName name="_42609" localSheetId="37">#REF!</definedName>
    <definedName name="_42609">#REF!</definedName>
    <definedName name="_42609А" localSheetId="37">#REF!</definedName>
    <definedName name="_42609А">#REF!</definedName>
    <definedName name="_42609П" localSheetId="37">#REF!</definedName>
    <definedName name="_42609П">#REF!</definedName>
    <definedName name="_42610" localSheetId="37">#REF!</definedName>
    <definedName name="_42610">#REF!</definedName>
    <definedName name="_42610А" localSheetId="37">#REF!</definedName>
    <definedName name="_42610А">#REF!</definedName>
    <definedName name="_42610П" localSheetId="37">#REF!</definedName>
    <definedName name="_42610П">#REF!</definedName>
    <definedName name="_42611" localSheetId="37">#REF!</definedName>
    <definedName name="_42611">#REF!</definedName>
    <definedName name="_42611А" localSheetId="37">#REF!</definedName>
    <definedName name="_42611А">#REF!</definedName>
    <definedName name="_42611П" localSheetId="37">#REF!</definedName>
    <definedName name="_42611П">#REF!</definedName>
    <definedName name="_42612" localSheetId="37">#REF!</definedName>
    <definedName name="_42612">#REF!</definedName>
    <definedName name="_42612А" localSheetId="37">#REF!</definedName>
    <definedName name="_42612А">#REF!</definedName>
    <definedName name="_42612П" localSheetId="37">#REF!</definedName>
    <definedName name="_42612П">#REF!</definedName>
    <definedName name="_42613" localSheetId="37">#REF!</definedName>
    <definedName name="_42613">#REF!</definedName>
    <definedName name="_42613А" localSheetId="37">#REF!</definedName>
    <definedName name="_42613А">#REF!</definedName>
    <definedName name="_42613П" localSheetId="37">#REF!</definedName>
    <definedName name="_42613П">#REF!</definedName>
    <definedName name="_42614" localSheetId="37">#REF!</definedName>
    <definedName name="_42614">#REF!</definedName>
    <definedName name="_42614А" localSheetId="37">#REF!</definedName>
    <definedName name="_42614А">#REF!</definedName>
    <definedName name="_42614П" localSheetId="37">#REF!</definedName>
    <definedName name="_42614П">#REF!</definedName>
    <definedName name="_42615" localSheetId="37">#REF!</definedName>
    <definedName name="_42615">#REF!</definedName>
    <definedName name="_42615А" localSheetId="37">#REF!</definedName>
    <definedName name="_42615А">#REF!</definedName>
    <definedName name="_42615П" localSheetId="37">#REF!</definedName>
    <definedName name="_42615П">#REF!</definedName>
    <definedName name="_426А" localSheetId="37">#REF!</definedName>
    <definedName name="_426А">#REF!</definedName>
    <definedName name="_426П" localSheetId="37">#REF!</definedName>
    <definedName name="_426П">#REF!</definedName>
    <definedName name="_427" localSheetId="37">#REF!</definedName>
    <definedName name="_427">#REF!</definedName>
    <definedName name="_42701" localSheetId="37">#REF!</definedName>
    <definedName name="_42701">#REF!</definedName>
    <definedName name="_42701А" localSheetId="37">#REF!</definedName>
    <definedName name="_42701А">#REF!</definedName>
    <definedName name="_42701П" localSheetId="37">#REF!</definedName>
    <definedName name="_42701П">#REF!</definedName>
    <definedName name="_42702" localSheetId="37">#REF!</definedName>
    <definedName name="_42702">#REF!</definedName>
    <definedName name="_42702А" localSheetId="37">#REF!</definedName>
    <definedName name="_42702А">#REF!</definedName>
    <definedName name="_42702П" localSheetId="37">#REF!</definedName>
    <definedName name="_42702П">#REF!</definedName>
    <definedName name="_42703" localSheetId="37">#REF!</definedName>
    <definedName name="_42703">#REF!</definedName>
    <definedName name="_42703А" localSheetId="37">#REF!</definedName>
    <definedName name="_42703А">#REF!</definedName>
    <definedName name="_42703П" localSheetId="37">#REF!</definedName>
    <definedName name="_42703П">#REF!</definedName>
    <definedName name="_42704" localSheetId="37">#REF!</definedName>
    <definedName name="_42704">#REF!</definedName>
    <definedName name="_42704А" localSheetId="37">#REF!</definedName>
    <definedName name="_42704А">#REF!</definedName>
    <definedName name="_42704П" localSheetId="37">#REF!</definedName>
    <definedName name="_42704П">#REF!</definedName>
    <definedName name="_42705" localSheetId="37">#REF!</definedName>
    <definedName name="_42705">#REF!</definedName>
    <definedName name="_42705А" localSheetId="37">#REF!</definedName>
    <definedName name="_42705А">#REF!</definedName>
    <definedName name="_42705П" localSheetId="37">#REF!</definedName>
    <definedName name="_42705П">#REF!</definedName>
    <definedName name="_42706" localSheetId="37">#REF!</definedName>
    <definedName name="_42706">#REF!</definedName>
    <definedName name="_42706А" localSheetId="37">#REF!</definedName>
    <definedName name="_42706А">#REF!</definedName>
    <definedName name="_42706П" localSheetId="37">#REF!</definedName>
    <definedName name="_42706П">#REF!</definedName>
    <definedName name="_42707" localSheetId="37">#REF!</definedName>
    <definedName name="_42707">#REF!</definedName>
    <definedName name="_42707А" localSheetId="37">#REF!</definedName>
    <definedName name="_42707А">#REF!</definedName>
    <definedName name="_42707П" localSheetId="37">#REF!</definedName>
    <definedName name="_42707П">#REF!</definedName>
    <definedName name="_427А" localSheetId="37">#REF!</definedName>
    <definedName name="_427А">#REF!</definedName>
    <definedName name="_427П" localSheetId="37">#REF!</definedName>
    <definedName name="_427П">#REF!</definedName>
    <definedName name="_428" localSheetId="37">#REF!</definedName>
    <definedName name="_428">#REF!</definedName>
    <definedName name="_42801" localSheetId="37">#REF!</definedName>
    <definedName name="_42801">#REF!</definedName>
    <definedName name="_42801А" localSheetId="37">#REF!</definedName>
    <definedName name="_42801А">#REF!</definedName>
    <definedName name="_42801П" localSheetId="37">#REF!</definedName>
    <definedName name="_42801П">#REF!</definedName>
    <definedName name="_42802" localSheetId="37">#REF!</definedName>
    <definedName name="_42802">#REF!</definedName>
    <definedName name="_42802А" localSheetId="37">#REF!</definedName>
    <definedName name="_42802А">#REF!</definedName>
    <definedName name="_42802П" localSheetId="37">#REF!</definedName>
    <definedName name="_42802П">#REF!</definedName>
    <definedName name="_42803" localSheetId="37">#REF!</definedName>
    <definedName name="_42803">#REF!</definedName>
    <definedName name="_42803А" localSheetId="37">#REF!</definedName>
    <definedName name="_42803А">#REF!</definedName>
    <definedName name="_42803П" localSheetId="37">#REF!</definedName>
    <definedName name="_42803П">#REF!</definedName>
    <definedName name="_42804" localSheetId="37">#REF!</definedName>
    <definedName name="_42804">#REF!</definedName>
    <definedName name="_42804А" localSheetId="37">#REF!</definedName>
    <definedName name="_42804А">#REF!</definedName>
    <definedName name="_42804П" localSheetId="37">#REF!</definedName>
    <definedName name="_42804П">#REF!</definedName>
    <definedName name="_42805" localSheetId="37">#REF!</definedName>
    <definedName name="_42805">#REF!</definedName>
    <definedName name="_42805А" localSheetId="37">#REF!</definedName>
    <definedName name="_42805А">#REF!</definedName>
    <definedName name="_42805П" localSheetId="37">#REF!</definedName>
    <definedName name="_42805П">#REF!</definedName>
    <definedName name="_42806" localSheetId="37">#REF!</definedName>
    <definedName name="_42806">#REF!</definedName>
    <definedName name="_42806А" localSheetId="37">#REF!</definedName>
    <definedName name="_42806А">#REF!</definedName>
    <definedName name="_42806П" localSheetId="37">#REF!</definedName>
    <definedName name="_42806П">#REF!</definedName>
    <definedName name="_42807" localSheetId="37">#REF!</definedName>
    <definedName name="_42807">#REF!</definedName>
    <definedName name="_42807А" localSheetId="37">#REF!</definedName>
    <definedName name="_42807А">#REF!</definedName>
    <definedName name="_42807П" localSheetId="37">#REF!</definedName>
    <definedName name="_42807П">#REF!</definedName>
    <definedName name="_428А" localSheetId="37">#REF!</definedName>
    <definedName name="_428А">#REF!</definedName>
    <definedName name="_428П" localSheetId="37">#REF!</definedName>
    <definedName name="_428П">#REF!</definedName>
    <definedName name="_429" localSheetId="37">#REF!</definedName>
    <definedName name="_429">#REF!</definedName>
    <definedName name="_42901" localSheetId="37">#REF!</definedName>
    <definedName name="_42901">#REF!</definedName>
    <definedName name="_42901А" localSheetId="37">#REF!</definedName>
    <definedName name="_42901А">#REF!</definedName>
    <definedName name="_42901П" localSheetId="37">#REF!</definedName>
    <definedName name="_42901П">#REF!</definedName>
    <definedName name="_42902" localSheetId="37">#REF!</definedName>
    <definedName name="_42902">#REF!</definedName>
    <definedName name="_42902А" localSheetId="37">#REF!</definedName>
    <definedName name="_42902А">#REF!</definedName>
    <definedName name="_42902П" localSheetId="37">#REF!</definedName>
    <definedName name="_42902П">#REF!</definedName>
    <definedName name="_42903" localSheetId="37">#REF!</definedName>
    <definedName name="_42903">#REF!</definedName>
    <definedName name="_42903А" localSheetId="37">#REF!</definedName>
    <definedName name="_42903А">#REF!</definedName>
    <definedName name="_42903П" localSheetId="37">#REF!</definedName>
    <definedName name="_42903П">#REF!</definedName>
    <definedName name="_42904" localSheetId="37">#REF!</definedName>
    <definedName name="_42904">#REF!</definedName>
    <definedName name="_42904А" localSheetId="37">#REF!</definedName>
    <definedName name="_42904А">#REF!</definedName>
    <definedName name="_42904П" localSheetId="37">#REF!</definedName>
    <definedName name="_42904П">#REF!</definedName>
    <definedName name="_42905" localSheetId="37">#REF!</definedName>
    <definedName name="_42905">#REF!</definedName>
    <definedName name="_42905А" localSheetId="37">#REF!</definedName>
    <definedName name="_42905А">#REF!</definedName>
    <definedName name="_42905П" localSheetId="37">#REF!</definedName>
    <definedName name="_42905П">#REF!</definedName>
    <definedName name="_42906" localSheetId="37">#REF!</definedName>
    <definedName name="_42906">#REF!</definedName>
    <definedName name="_42906А" localSheetId="37">#REF!</definedName>
    <definedName name="_42906А">#REF!</definedName>
    <definedName name="_42906П" localSheetId="37">#REF!</definedName>
    <definedName name="_42906П">#REF!</definedName>
    <definedName name="_42907" localSheetId="37">#REF!</definedName>
    <definedName name="_42907">#REF!</definedName>
    <definedName name="_42907А" localSheetId="37">#REF!</definedName>
    <definedName name="_42907А">#REF!</definedName>
    <definedName name="_42907П" localSheetId="37">#REF!</definedName>
    <definedName name="_42907П">#REF!</definedName>
    <definedName name="_429А" localSheetId="37">#REF!</definedName>
    <definedName name="_429А">#REF!</definedName>
    <definedName name="_429П" localSheetId="37">#REF!</definedName>
    <definedName name="_429П">#REF!</definedName>
    <definedName name="_430" localSheetId="37">#REF!</definedName>
    <definedName name="_430">#REF!</definedName>
    <definedName name="_43001" localSheetId="37">#REF!</definedName>
    <definedName name="_43001">#REF!</definedName>
    <definedName name="_43001А" localSheetId="37">#REF!</definedName>
    <definedName name="_43001А">#REF!</definedName>
    <definedName name="_43001П" localSheetId="37">#REF!</definedName>
    <definedName name="_43001П">#REF!</definedName>
    <definedName name="_43002" localSheetId="37">#REF!</definedName>
    <definedName name="_43002">#REF!</definedName>
    <definedName name="_43002А" localSheetId="37">#REF!</definedName>
    <definedName name="_43002А">#REF!</definedName>
    <definedName name="_43002П" localSheetId="37">#REF!</definedName>
    <definedName name="_43002П">#REF!</definedName>
    <definedName name="_43003" localSheetId="37">#REF!</definedName>
    <definedName name="_43003">#REF!</definedName>
    <definedName name="_43003А" localSheetId="37">#REF!</definedName>
    <definedName name="_43003А">#REF!</definedName>
    <definedName name="_43003П" localSheetId="37">#REF!</definedName>
    <definedName name="_43003П">#REF!</definedName>
    <definedName name="_43004" localSheetId="37">#REF!</definedName>
    <definedName name="_43004">#REF!</definedName>
    <definedName name="_43004А" localSheetId="37">#REF!</definedName>
    <definedName name="_43004А">#REF!</definedName>
    <definedName name="_43004П" localSheetId="37">#REF!</definedName>
    <definedName name="_43004П">#REF!</definedName>
    <definedName name="_43005" localSheetId="37">#REF!</definedName>
    <definedName name="_43005">#REF!</definedName>
    <definedName name="_43005А" localSheetId="37">#REF!</definedName>
    <definedName name="_43005А">#REF!</definedName>
    <definedName name="_43005П" localSheetId="37">#REF!</definedName>
    <definedName name="_43005П">#REF!</definedName>
    <definedName name="_43006" localSheetId="37">#REF!</definedName>
    <definedName name="_43006">#REF!</definedName>
    <definedName name="_43006А" localSheetId="37">#REF!</definedName>
    <definedName name="_43006А">#REF!</definedName>
    <definedName name="_43006П" localSheetId="37">#REF!</definedName>
    <definedName name="_43006П">#REF!</definedName>
    <definedName name="_43007" localSheetId="37">#REF!</definedName>
    <definedName name="_43007">#REF!</definedName>
    <definedName name="_43007А" localSheetId="37">#REF!</definedName>
    <definedName name="_43007А">#REF!</definedName>
    <definedName name="_43007П" localSheetId="37">#REF!</definedName>
    <definedName name="_43007П">#REF!</definedName>
    <definedName name="_430А" localSheetId="37">#REF!</definedName>
    <definedName name="_430А">#REF!</definedName>
    <definedName name="_430П" localSheetId="37">#REF!</definedName>
    <definedName name="_430П">#REF!</definedName>
    <definedName name="_431" localSheetId="37">#REF!</definedName>
    <definedName name="_431">#REF!</definedName>
    <definedName name="_43101" localSheetId="37">#REF!</definedName>
    <definedName name="_43101">#REF!</definedName>
    <definedName name="_43101А" localSheetId="37">#REF!</definedName>
    <definedName name="_43101А">#REF!</definedName>
    <definedName name="_43101П" localSheetId="37">#REF!</definedName>
    <definedName name="_43101П">#REF!</definedName>
    <definedName name="_43102" localSheetId="37">#REF!</definedName>
    <definedName name="_43102">#REF!</definedName>
    <definedName name="_43102А" localSheetId="37">#REF!</definedName>
    <definedName name="_43102А">#REF!</definedName>
    <definedName name="_43102П" localSheetId="37">#REF!</definedName>
    <definedName name="_43102П">#REF!</definedName>
    <definedName name="_43103" localSheetId="37">#REF!</definedName>
    <definedName name="_43103">#REF!</definedName>
    <definedName name="_43103А" localSheetId="37">#REF!</definedName>
    <definedName name="_43103А">#REF!</definedName>
    <definedName name="_43103П" localSheetId="37">#REF!</definedName>
    <definedName name="_43103П">#REF!</definedName>
    <definedName name="_43104" localSheetId="37">#REF!</definedName>
    <definedName name="_43104">#REF!</definedName>
    <definedName name="_43104А" localSheetId="37">#REF!</definedName>
    <definedName name="_43104А">#REF!</definedName>
    <definedName name="_43104П" localSheetId="37">#REF!</definedName>
    <definedName name="_43104П">#REF!</definedName>
    <definedName name="_43105" localSheetId="37">#REF!</definedName>
    <definedName name="_43105">#REF!</definedName>
    <definedName name="_43105А" localSheetId="37">#REF!</definedName>
    <definedName name="_43105А">#REF!</definedName>
    <definedName name="_43105П" localSheetId="37">#REF!</definedName>
    <definedName name="_43105П">#REF!</definedName>
    <definedName name="_43106" localSheetId="37">#REF!</definedName>
    <definedName name="_43106">#REF!</definedName>
    <definedName name="_43106А" localSheetId="37">#REF!</definedName>
    <definedName name="_43106А">#REF!</definedName>
    <definedName name="_43106П" localSheetId="37">#REF!</definedName>
    <definedName name="_43106П">#REF!</definedName>
    <definedName name="_43107" localSheetId="37">#REF!</definedName>
    <definedName name="_43107">#REF!</definedName>
    <definedName name="_43107А" localSheetId="37">#REF!</definedName>
    <definedName name="_43107А">#REF!</definedName>
    <definedName name="_43107П" localSheetId="37">#REF!</definedName>
    <definedName name="_43107П">#REF!</definedName>
    <definedName name="_431А" localSheetId="37">#REF!</definedName>
    <definedName name="_431А">#REF!</definedName>
    <definedName name="_431П" localSheetId="37">#REF!</definedName>
    <definedName name="_431П">#REF!</definedName>
    <definedName name="_432" localSheetId="37">#REF!</definedName>
    <definedName name="_432">#REF!</definedName>
    <definedName name="_43201" localSheetId="37">#REF!</definedName>
    <definedName name="_43201">#REF!</definedName>
    <definedName name="_43201А" localSheetId="37">#REF!</definedName>
    <definedName name="_43201А">#REF!</definedName>
    <definedName name="_43201П" localSheetId="37">#REF!</definedName>
    <definedName name="_43201П">#REF!</definedName>
    <definedName name="_43202" localSheetId="37">#REF!</definedName>
    <definedName name="_43202">#REF!</definedName>
    <definedName name="_43202А" localSheetId="37">#REF!</definedName>
    <definedName name="_43202А">#REF!</definedName>
    <definedName name="_43202П" localSheetId="37">#REF!</definedName>
    <definedName name="_43202П">#REF!</definedName>
    <definedName name="_43203" localSheetId="37">#REF!</definedName>
    <definedName name="_43203">#REF!</definedName>
    <definedName name="_43203А" localSheetId="37">#REF!</definedName>
    <definedName name="_43203А">#REF!</definedName>
    <definedName name="_43203П" localSheetId="37">#REF!</definedName>
    <definedName name="_43203П">#REF!</definedName>
    <definedName name="_43204" localSheetId="37">#REF!</definedName>
    <definedName name="_43204">#REF!</definedName>
    <definedName name="_43204А" localSheetId="37">#REF!</definedName>
    <definedName name="_43204А">#REF!</definedName>
    <definedName name="_43204П" localSheetId="37">#REF!</definedName>
    <definedName name="_43204П">#REF!</definedName>
    <definedName name="_43205" localSheetId="37">#REF!</definedName>
    <definedName name="_43205">#REF!</definedName>
    <definedName name="_43205А" localSheetId="37">#REF!</definedName>
    <definedName name="_43205А">#REF!</definedName>
    <definedName name="_43205П" localSheetId="37">#REF!</definedName>
    <definedName name="_43205П">#REF!</definedName>
    <definedName name="_43206" localSheetId="37">#REF!</definedName>
    <definedName name="_43206">#REF!</definedName>
    <definedName name="_43206А" localSheetId="37">#REF!</definedName>
    <definedName name="_43206А">#REF!</definedName>
    <definedName name="_43206П" localSheetId="37">#REF!</definedName>
    <definedName name="_43206П">#REF!</definedName>
    <definedName name="_43207" localSheetId="37">#REF!</definedName>
    <definedName name="_43207">#REF!</definedName>
    <definedName name="_43207А" localSheetId="37">#REF!</definedName>
    <definedName name="_43207А">#REF!</definedName>
    <definedName name="_43207П" localSheetId="37">#REF!</definedName>
    <definedName name="_43207П">#REF!</definedName>
    <definedName name="_432А" localSheetId="37">#REF!</definedName>
    <definedName name="_432А">#REF!</definedName>
    <definedName name="_432П" localSheetId="37">#REF!</definedName>
    <definedName name="_432П">#REF!</definedName>
    <definedName name="_433" localSheetId="37">#REF!</definedName>
    <definedName name="_433">#REF!</definedName>
    <definedName name="_43301" localSheetId="37">#REF!</definedName>
    <definedName name="_43301">#REF!</definedName>
    <definedName name="_43301А" localSheetId="37">#REF!</definedName>
    <definedName name="_43301А">#REF!</definedName>
    <definedName name="_43301П" localSheetId="37">#REF!</definedName>
    <definedName name="_43301П">#REF!</definedName>
    <definedName name="_43302" localSheetId="37">#REF!</definedName>
    <definedName name="_43302">#REF!</definedName>
    <definedName name="_43302А" localSheetId="37">#REF!</definedName>
    <definedName name="_43302А">#REF!</definedName>
    <definedName name="_43302П" localSheetId="37">#REF!</definedName>
    <definedName name="_43302П">#REF!</definedName>
    <definedName name="_43303" localSheetId="37">#REF!</definedName>
    <definedName name="_43303">#REF!</definedName>
    <definedName name="_43303А" localSheetId="37">#REF!</definedName>
    <definedName name="_43303А">#REF!</definedName>
    <definedName name="_43303П" localSheetId="37">#REF!</definedName>
    <definedName name="_43303П">#REF!</definedName>
    <definedName name="_43304" localSheetId="37">#REF!</definedName>
    <definedName name="_43304">#REF!</definedName>
    <definedName name="_43304А" localSheetId="37">#REF!</definedName>
    <definedName name="_43304А">#REF!</definedName>
    <definedName name="_43304П" localSheetId="37">#REF!</definedName>
    <definedName name="_43304П">#REF!</definedName>
    <definedName name="_43305" localSheetId="37">#REF!</definedName>
    <definedName name="_43305">#REF!</definedName>
    <definedName name="_43305А" localSheetId="37">#REF!</definedName>
    <definedName name="_43305А">#REF!</definedName>
    <definedName name="_43305П" localSheetId="37">#REF!</definedName>
    <definedName name="_43305П">#REF!</definedName>
    <definedName name="_43306" localSheetId="37">#REF!</definedName>
    <definedName name="_43306">#REF!</definedName>
    <definedName name="_43306А" localSheetId="37">#REF!</definedName>
    <definedName name="_43306А">#REF!</definedName>
    <definedName name="_43306П" localSheetId="37">#REF!</definedName>
    <definedName name="_43306П">#REF!</definedName>
    <definedName name="_43307" localSheetId="37">#REF!</definedName>
    <definedName name="_43307">#REF!</definedName>
    <definedName name="_43307А" localSheetId="37">#REF!</definedName>
    <definedName name="_43307А">#REF!</definedName>
    <definedName name="_43307П" localSheetId="37">#REF!</definedName>
    <definedName name="_43307П">#REF!</definedName>
    <definedName name="_433А" localSheetId="37">#REF!</definedName>
    <definedName name="_433А">#REF!</definedName>
    <definedName name="_433П" localSheetId="37">#REF!</definedName>
    <definedName name="_433П">#REF!</definedName>
    <definedName name="_434" localSheetId="37">#REF!</definedName>
    <definedName name="_434">#REF!</definedName>
    <definedName name="_43401" localSheetId="37">#REF!</definedName>
    <definedName name="_43401">#REF!</definedName>
    <definedName name="_43401А" localSheetId="37">#REF!</definedName>
    <definedName name="_43401А">#REF!</definedName>
    <definedName name="_43401П" localSheetId="37">#REF!</definedName>
    <definedName name="_43401П">#REF!</definedName>
    <definedName name="_43402" localSheetId="37">#REF!</definedName>
    <definedName name="_43402">#REF!</definedName>
    <definedName name="_43402А" localSheetId="37">#REF!</definedName>
    <definedName name="_43402А">#REF!</definedName>
    <definedName name="_43402П" localSheetId="37">#REF!</definedName>
    <definedName name="_43402П">#REF!</definedName>
    <definedName name="_43403" localSheetId="37">#REF!</definedName>
    <definedName name="_43403">#REF!</definedName>
    <definedName name="_43403А" localSheetId="37">#REF!</definedName>
    <definedName name="_43403А">#REF!</definedName>
    <definedName name="_43403П" localSheetId="37">#REF!</definedName>
    <definedName name="_43403П">#REF!</definedName>
    <definedName name="_43404" localSheetId="37">#REF!</definedName>
    <definedName name="_43404">#REF!</definedName>
    <definedName name="_43404А" localSheetId="37">#REF!</definedName>
    <definedName name="_43404А">#REF!</definedName>
    <definedName name="_43404П" localSheetId="37">#REF!</definedName>
    <definedName name="_43404П">#REF!</definedName>
    <definedName name="_43405" localSheetId="37">#REF!</definedName>
    <definedName name="_43405">#REF!</definedName>
    <definedName name="_43405А" localSheetId="37">#REF!</definedName>
    <definedName name="_43405А">#REF!</definedName>
    <definedName name="_43405П" localSheetId="37">#REF!</definedName>
    <definedName name="_43405П">#REF!</definedName>
    <definedName name="_43406" localSheetId="37">#REF!</definedName>
    <definedName name="_43406">#REF!</definedName>
    <definedName name="_43406А" localSheetId="37">#REF!</definedName>
    <definedName name="_43406А">#REF!</definedName>
    <definedName name="_43406П" localSheetId="37">#REF!</definedName>
    <definedName name="_43406П">#REF!</definedName>
    <definedName name="_43407" localSheetId="37">#REF!</definedName>
    <definedName name="_43407">#REF!</definedName>
    <definedName name="_43407А" localSheetId="37">#REF!</definedName>
    <definedName name="_43407А">#REF!</definedName>
    <definedName name="_43407П" localSheetId="37">#REF!</definedName>
    <definedName name="_43407П">#REF!</definedName>
    <definedName name="_434А" localSheetId="37">#REF!</definedName>
    <definedName name="_434А">#REF!</definedName>
    <definedName name="_434П" localSheetId="37">#REF!</definedName>
    <definedName name="_434П">#REF!</definedName>
    <definedName name="_435" localSheetId="37">#REF!</definedName>
    <definedName name="_435">#REF!</definedName>
    <definedName name="_43501" localSheetId="37">#REF!</definedName>
    <definedName name="_43501">#REF!</definedName>
    <definedName name="_43501А" localSheetId="37">#REF!</definedName>
    <definedName name="_43501А">#REF!</definedName>
    <definedName name="_43501П" localSheetId="37">#REF!</definedName>
    <definedName name="_43501П">#REF!</definedName>
    <definedName name="_43502" localSheetId="37">#REF!</definedName>
    <definedName name="_43502">#REF!</definedName>
    <definedName name="_43502А" localSheetId="37">#REF!</definedName>
    <definedName name="_43502А">#REF!</definedName>
    <definedName name="_43502П" localSheetId="37">#REF!</definedName>
    <definedName name="_43502П">#REF!</definedName>
    <definedName name="_43503" localSheetId="37">#REF!</definedName>
    <definedName name="_43503">#REF!</definedName>
    <definedName name="_43503А" localSheetId="37">#REF!</definedName>
    <definedName name="_43503А">#REF!</definedName>
    <definedName name="_43503П" localSheetId="37">#REF!</definedName>
    <definedName name="_43503П">#REF!</definedName>
    <definedName name="_43504" localSheetId="37">#REF!</definedName>
    <definedName name="_43504">#REF!</definedName>
    <definedName name="_43504А" localSheetId="37">#REF!</definedName>
    <definedName name="_43504А">#REF!</definedName>
    <definedName name="_43504П" localSheetId="37">#REF!</definedName>
    <definedName name="_43504П">#REF!</definedName>
    <definedName name="_43505" localSheetId="37">#REF!</definedName>
    <definedName name="_43505">#REF!</definedName>
    <definedName name="_43505А" localSheetId="37">#REF!</definedName>
    <definedName name="_43505А">#REF!</definedName>
    <definedName name="_43505П" localSheetId="37">#REF!</definedName>
    <definedName name="_43505П">#REF!</definedName>
    <definedName name="_43506" localSheetId="37">#REF!</definedName>
    <definedName name="_43506">#REF!</definedName>
    <definedName name="_43506А" localSheetId="37">#REF!</definedName>
    <definedName name="_43506А">#REF!</definedName>
    <definedName name="_43506П" localSheetId="37">#REF!</definedName>
    <definedName name="_43506П">#REF!</definedName>
    <definedName name="_43507" localSheetId="37">#REF!</definedName>
    <definedName name="_43507">#REF!</definedName>
    <definedName name="_43507А" localSheetId="37">#REF!</definedName>
    <definedName name="_43507А">#REF!</definedName>
    <definedName name="_43507П" localSheetId="37">#REF!</definedName>
    <definedName name="_43507П">#REF!</definedName>
    <definedName name="_435А" localSheetId="37">#REF!</definedName>
    <definedName name="_435А">#REF!</definedName>
    <definedName name="_435П" localSheetId="37">#REF!</definedName>
    <definedName name="_435П">#REF!</definedName>
    <definedName name="_436" localSheetId="37">#REF!</definedName>
    <definedName name="_436">#REF!</definedName>
    <definedName name="_43601" localSheetId="37">#REF!</definedName>
    <definedName name="_43601">#REF!</definedName>
    <definedName name="_43601А" localSheetId="37">#REF!</definedName>
    <definedName name="_43601А">#REF!</definedName>
    <definedName name="_43601П" localSheetId="37">#REF!</definedName>
    <definedName name="_43601П">#REF!</definedName>
    <definedName name="_43602" localSheetId="37">#REF!</definedName>
    <definedName name="_43602">#REF!</definedName>
    <definedName name="_43602А" localSheetId="37">#REF!</definedName>
    <definedName name="_43602А">#REF!</definedName>
    <definedName name="_43602П" localSheetId="37">#REF!</definedName>
    <definedName name="_43602П">#REF!</definedName>
    <definedName name="_43603" localSheetId="37">#REF!</definedName>
    <definedName name="_43603">#REF!</definedName>
    <definedName name="_43603А" localSheetId="37">#REF!</definedName>
    <definedName name="_43603А">#REF!</definedName>
    <definedName name="_43603П" localSheetId="37">#REF!</definedName>
    <definedName name="_43603П">#REF!</definedName>
    <definedName name="_43604" localSheetId="37">#REF!</definedName>
    <definedName name="_43604">#REF!</definedName>
    <definedName name="_43604А" localSheetId="37">#REF!</definedName>
    <definedName name="_43604А">#REF!</definedName>
    <definedName name="_43604П" localSheetId="37">#REF!</definedName>
    <definedName name="_43604П">#REF!</definedName>
    <definedName name="_43605" localSheetId="37">#REF!</definedName>
    <definedName name="_43605">#REF!</definedName>
    <definedName name="_43605А" localSheetId="37">#REF!</definedName>
    <definedName name="_43605А">#REF!</definedName>
    <definedName name="_43605П" localSheetId="37">#REF!</definedName>
    <definedName name="_43605П">#REF!</definedName>
    <definedName name="_43606" localSheetId="37">#REF!</definedName>
    <definedName name="_43606">#REF!</definedName>
    <definedName name="_43606А" localSheetId="37">#REF!</definedName>
    <definedName name="_43606А">#REF!</definedName>
    <definedName name="_43606П" localSheetId="37">#REF!</definedName>
    <definedName name="_43606П">#REF!</definedName>
    <definedName name="_43607" localSheetId="37">#REF!</definedName>
    <definedName name="_43607">#REF!</definedName>
    <definedName name="_43607А" localSheetId="37">#REF!</definedName>
    <definedName name="_43607А">#REF!</definedName>
    <definedName name="_43607П" localSheetId="37">#REF!</definedName>
    <definedName name="_43607П">#REF!</definedName>
    <definedName name="_436А" localSheetId="37">#REF!</definedName>
    <definedName name="_436А">#REF!</definedName>
    <definedName name="_436П" localSheetId="37">#REF!</definedName>
    <definedName name="_436П">#REF!</definedName>
    <definedName name="_437" localSheetId="37">#REF!</definedName>
    <definedName name="_437">#REF!</definedName>
    <definedName name="_43701" localSheetId="37">#REF!</definedName>
    <definedName name="_43701">#REF!</definedName>
    <definedName name="_43701А" localSheetId="37">#REF!</definedName>
    <definedName name="_43701А">#REF!</definedName>
    <definedName name="_43701П" localSheetId="37">#REF!</definedName>
    <definedName name="_43701П">#REF!</definedName>
    <definedName name="_43702" localSheetId="37">#REF!</definedName>
    <definedName name="_43702">#REF!</definedName>
    <definedName name="_43702А" localSheetId="37">#REF!</definedName>
    <definedName name="_43702А">#REF!</definedName>
    <definedName name="_43702П" localSheetId="37">#REF!</definedName>
    <definedName name="_43702П">#REF!</definedName>
    <definedName name="_43703" localSheetId="37">#REF!</definedName>
    <definedName name="_43703">#REF!</definedName>
    <definedName name="_43703А" localSheetId="37">#REF!</definedName>
    <definedName name="_43703А">#REF!</definedName>
    <definedName name="_43703П" localSheetId="37">#REF!</definedName>
    <definedName name="_43703П">#REF!</definedName>
    <definedName name="_43704" localSheetId="37">#REF!</definedName>
    <definedName name="_43704">#REF!</definedName>
    <definedName name="_43704А" localSheetId="37">#REF!</definedName>
    <definedName name="_43704А">#REF!</definedName>
    <definedName name="_43704П" localSheetId="37">#REF!</definedName>
    <definedName name="_43704П">#REF!</definedName>
    <definedName name="_43705" localSheetId="37">#REF!</definedName>
    <definedName name="_43705">#REF!</definedName>
    <definedName name="_43705А" localSheetId="37">#REF!</definedName>
    <definedName name="_43705А">#REF!</definedName>
    <definedName name="_43705П" localSheetId="37">#REF!</definedName>
    <definedName name="_43705П">#REF!</definedName>
    <definedName name="_43706" localSheetId="37">#REF!</definedName>
    <definedName name="_43706">#REF!</definedName>
    <definedName name="_43706А" localSheetId="37">#REF!</definedName>
    <definedName name="_43706А">#REF!</definedName>
    <definedName name="_43706П" localSheetId="37">#REF!</definedName>
    <definedName name="_43706П">#REF!</definedName>
    <definedName name="_43707" localSheetId="37">#REF!</definedName>
    <definedName name="_43707">#REF!</definedName>
    <definedName name="_43707А" localSheetId="37">#REF!</definedName>
    <definedName name="_43707А">#REF!</definedName>
    <definedName name="_43707П" localSheetId="37">#REF!</definedName>
    <definedName name="_43707П">#REF!</definedName>
    <definedName name="_437А" localSheetId="37">#REF!</definedName>
    <definedName name="_437А">#REF!</definedName>
    <definedName name="_437П" localSheetId="37">#REF!</definedName>
    <definedName name="_437П">#REF!</definedName>
    <definedName name="_438" localSheetId="37">#REF!</definedName>
    <definedName name="_438">#REF!</definedName>
    <definedName name="_43801" localSheetId="37">#REF!</definedName>
    <definedName name="_43801">#REF!</definedName>
    <definedName name="_43801А" localSheetId="37">#REF!</definedName>
    <definedName name="_43801А">#REF!</definedName>
    <definedName name="_43801П" localSheetId="37">#REF!</definedName>
    <definedName name="_43801П">#REF!</definedName>
    <definedName name="_43802" localSheetId="37">#REF!</definedName>
    <definedName name="_43802">#REF!</definedName>
    <definedName name="_43802А" localSheetId="37">#REF!</definedName>
    <definedName name="_43802А">#REF!</definedName>
    <definedName name="_43802П" localSheetId="37">#REF!</definedName>
    <definedName name="_43802П">#REF!</definedName>
    <definedName name="_43803" localSheetId="37">#REF!</definedName>
    <definedName name="_43803">#REF!</definedName>
    <definedName name="_43803А" localSheetId="37">#REF!</definedName>
    <definedName name="_43803А">#REF!</definedName>
    <definedName name="_43803П" localSheetId="37">#REF!</definedName>
    <definedName name="_43803П">#REF!</definedName>
    <definedName name="_43804" localSheetId="37">#REF!</definedName>
    <definedName name="_43804">#REF!</definedName>
    <definedName name="_43804А" localSheetId="37">#REF!</definedName>
    <definedName name="_43804А">#REF!</definedName>
    <definedName name="_43804П" localSheetId="37">#REF!</definedName>
    <definedName name="_43804П">#REF!</definedName>
    <definedName name="_43805" localSheetId="37">#REF!</definedName>
    <definedName name="_43805">#REF!</definedName>
    <definedName name="_43805А" localSheetId="37">#REF!</definedName>
    <definedName name="_43805А">#REF!</definedName>
    <definedName name="_43805П" localSheetId="37">#REF!</definedName>
    <definedName name="_43805П">#REF!</definedName>
    <definedName name="_43806" localSheetId="37">#REF!</definedName>
    <definedName name="_43806">#REF!</definedName>
    <definedName name="_43806А" localSheetId="37">#REF!</definedName>
    <definedName name="_43806А">#REF!</definedName>
    <definedName name="_43806П" localSheetId="37">#REF!</definedName>
    <definedName name="_43806П">#REF!</definedName>
    <definedName name="_43807" localSheetId="37">#REF!</definedName>
    <definedName name="_43807">#REF!</definedName>
    <definedName name="_43807А" localSheetId="37">#REF!</definedName>
    <definedName name="_43807А">#REF!</definedName>
    <definedName name="_43807П" localSheetId="37">#REF!</definedName>
    <definedName name="_43807П">#REF!</definedName>
    <definedName name="_438А" localSheetId="37">#REF!</definedName>
    <definedName name="_438А">#REF!</definedName>
    <definedName name="_438П" localSheetId="37">#REF!</definedName>
    <definedName name="_438П">#REF!</definedName>
    <definedName name="_439" localSheetId="37">#REF!</definedName>
    <definedName name="_439">#REF!</definedName>
    <definedName name="_43901" localSheetId="37">#REF!</definedName>
    <definedName name="_43901">#REF!</definedName>
    <definedName name="_43901А" localSheetId="37">#REF!</definedName>
    <definedName name="_43901А">#REF!</definedName>
    <definedName name="_43901П" localSheetId="37">#REF!</definedName>
    <definedName name="_43901П">#REF!</definedName>
    <definedName name="_43902" localSheetId="37">#REF!</definedName>
    <definedName name="_43902">#REF!</definedName>
    <definedName name="_43902А" localSheetId="37">#REF!</definedName>
    <definedName name="_43902А">#REF!</definedName>
    <definedName name="_43902П" localSheetId="37">#REF!</definedName>
    <definedName name="_43902П">#REF!</definedName>
    <definedName name="_43903" localSheetId="37">#REF!</definedName>
    <definedName name="_43903">#REF!</definedName>
    <definedName name="_43903А" localSheetId="37">#REF!</definedName>
    <definedName name="_43903А">#REF!</definedName>
    <definedName name="_43903П" localSheetId="37">#REF!</definedName>
    <definedName name="_43903П">#REF!</definedName>
    <definedName name="_43904" localSheetId="37">#REF!</definedName>
    <definedName name="_43904">#REF!</definedName>
    <definedName name="_43904А" localSheetId="37">#REF!</definedName>
    <definedName name="_43904А">#REF!</definedName>
    <definedName name="_43904П" localSheetId="37">#REF!</definedName>
    <definedName name="_43904П">#REF!</definedName>
    <definedName name="_43905" localSheetId="37">#REF!</definedName>
    <definedName name="_43905">#REF!</definedName>
    <definedName name="_43905А" localSheetId="37">#REF!</definedName>
    <definedName name="_43905А">#REF!</definedName>
    <definedName name="_43905П" localSheetId="37">#REF!</definedName>
    <definedName name="_43905П">#REF!</definedName>
    <definedName name="_43906" localSheetId="37">#REF!</definedName>
    <definedName name="_43906">#REF!</definedName>
    <definedName name="_43906А" localSheetId="37">#REF!</definedName>
    <definedName name="_43906А">#REF!</definedName>
    <definedName name="_43906П" localSheetId="37">#REF!</definedName>
    <definedName name="_43906П">#REF!</definedName>
    <definedName name="_43907" localSheetId="37">#REF!</definedName>
    <definedName name="_43907">#REF!</definedName>
    <definedName name="_43907А" localSheetId="37">#REF!</definedName>
    <definedName name="_43907А">#REF!</definedName>
    <definedName name="_43907П" localSheetId="37">#REF!</definedName>
    <definedName name="_43907П">#REF!</definedName>
    <definedName name="_439А" localSheetId="37">#REF!</definedName>
    <definedName name="_439А">#REF!</definedName>
    <definedName name="_439П" localSheetId="37">#REF!</definedName>
    <definedName name="_439П">#REF!</definedName>
    <definedName name="_440" localSheetId="37">#REF!</definedName>
    <definedName name="_440">#REF!</definedName>
    <definedName name="_44001" localSheetId="37">#REF!</definedName>
    <definedName name="_44001">#REF!</definedName>
    <definedName name="_44001А" localSheetId="37">#REF!</definedName>
    <definedName name="_44001А">#REF!</definedName>
    <definedName name="_44001П" localSheetId="37">#REF!</definedName>
    <definedName name="_44001П">#REF!</definedName>
    <definedName name="_44002" localSheetId="37">#REF!</definedName>
    <definedName name="_44002">#REF!</definedName>
    <definedName name="_44002А" localSheetId="37">#REF!</definedName>
    <definedName name="_44002А">#REF!</definedName>
    <definedName name="_44002П" localSheetId="37">#REF!</definedName>
    <definedName name="_44002П">#REF!</definedName>
    <definedName name="_44003" localSheetId="37">#REF!</definedName>
    <definedName name="_44003">#REF!</definedName>
    <definedName name="_44003А" localSheetId="37">#REF!</definedName>
    <definedName name="_44003А">#REF!</definedName>
    <definedName name="_44003П" localSheetId="37">#REF!</definedName>
    <definedName name="_44003П">#REF!</definedName>
    <definedName name="_44004" localSheetId="37">#REF!</definedName>
    <definedName name="_44004">#REF!</definedName>
    <definedName name="_44004А" localSheetId="37">#REF!</definedName>
    <definedName name="_44004А">#REF!</definedName>
    <definedName name="_44004П" localSheetId="37">#REF!</definedName>
    <definedName name="_44004П">#REF!</definedName>
    <definedName name="_44005" localSheetId="37">#REF!</definedName>
    <definedName name="_44005">#REF!</definedName>
    <definedName name="_44005А" localSheetId="37">#REF!</definedName>
    <definedName name="_44005А">#REF!</definedName>
    <definedName name="_44005П" localSheetId="37">#REF!</definedName>
    <definedName name="_44005П">#REF!</definedName>
    <definedName name="_44006" localSheetId="37">#REF!</definedName>
    <definedName name="_44006">#REF!</definedName>
    <definedName name="_44006А" localSheetId="37">#REF!</definedName>
    <definedName name="_44006А">#REF!</definedName>
    <definedName name="_44006П" localSheetId="37">#REF!</definedName>
    <definedName name="_44006П">#REF!</definedName>
    <definedName name="_44007" localSheetId="37">#REF!</definedName>
    <definedName name="_44007">#REF!</definedName>
    <definedName name="_44007А" localSheetId="37">#REF!</definedName>
    <definedName name="_44007А">#REF!</definedName>
    <definedName name="_44007П" localSheetId="37">#REF!</definedName>
    <definedName name="_44007П">#REF!</definedName>
    <definedName name="_440А" localSheetId="37">#REF!</definedName>
    <definedName name="_440А">#REF!</definedName>
    <definedName name="_440П" localSheetId="37">#REF!</definedName>
    <definedName name="_440П">#REF!</definedName>
    <definedName name="_441" localSheetId="37">#REF!</definedName>
    <definedName name="_441">#REF!</definedName>
    <definedName name="_44101" localSheetId="37">#REF!</definedName>
    <definedName name="_44101">#REF!</definedName>
    <definedName name="_44101А" localSheetId="37">#REF!</definedName>
    <definedName name="_44101А">#REF!</definedName>
    <definedName name="_44101П" localSheetId="37">#REF!</definedName>
    <definedName name="_44101П">#REF!</definedName>
    <definedName name="_44102" localSheetId="37">#REF!</definedName>
    <definedName name="_44102">#REF!</definedName>
    <definedName name="_44102А" localSheetId="37">#REF!</definedName>
    <definedName name="_44102А">#REF!</definedName>
    <definedName name="_44102П" localSheetId="37">#REF!</definedName>
    <definedName name="_44102П">#REF!</definedName>
    <definedName name="_44103" localSheetId="37">#REF!</definedName>
    <definedName name="_44103">#REF!</definedName>
    <definedName name="_44103А" localSheetId="37">#REF!</definedName>
    <definedName name="_44103А">#REF!</definedName>
    <definedName name="_44103П" localSheetId="37">#REF!</definedName>
    <definedName name="_44103П">#REF!</definedName>
    <definedName name="_44104" localSheetId="37">#REF!</definedName>
    <definedName name="_44104">#REF!</definedName>
    <definedName name="_44104А" localSheetId="37">#REF!</definedName>
    <definedName name="_44104А">#REF!</definedName>
    <definedName name="_44104П" localSheetId="37">#REF!</definedName>
    <definedName name="_44104П">#REF!</definedName>
    <definedName name="_44105" localSheetId="37">#REF!</definedName>
    <definedName name="_44105">#REF!</definedName>
    <definedName name="_44105А" localSheetId="37">#REF!</definedName>
    <definedName name="_44105А">#REF!</definedName>
    <definedName name="_44105П" localSheetId="37">#REF!</definedName>
    <definedName name="_44105П">#REF!</definedName>
    <definedName name="_44106" localSheetId="37">#REF!</definedName>
    <definedName name="_44106">#REF!</definedName>
    <definedName name="_44106А" localSheetId="37">#REF!</definedName>
    <definedName name="_44106А">#REF!</definedName>
    <definedName name="_44106П" localSheetId="37">#REF!</definedName>
    <definedName name="_44106П">#REF!</definedName>
    <definedName name="_44107" localSheetId="37">#REF!</definedName>
    <definedName name="_44107">#REF!</definedName>
    <definedName name="_44107А" localSheetId="37">#REF!</definedName>
    <definedName name="_44107А">#REF!</definedName>
    <definedName name="_44107П" localSheetId="37">#REF!</definedName>
    <definedName name="_44107П">#REF!</definedName>
    <definedName name="_44108" localSheetId="37">#REF!</definedName>
    <definedName name="_44108">#REF!</definedName>
    <definedName name="_44108А" localSheetId="37">#REF!</definedName>
    <definedName name="_44108А">#REF!</definedName>
    <definedName name="_44108П" localSheetId="37">#REF!</definedName>
    <definedName name="_44108П">#REF!</definedName>
    <definedName name="_44109" localSheetId="37">#REF!</definedName>
    <definedName name="_44109">#REF!</definedName>
    <definedName name="_44109А" localSheetId="37">#REF!</definedName>
    <definedName name="_44109А">#REF!</definedName>
    <definedName name="_44109П" localSheetId="37">#REF!</definedName>
    <definedName name="_44109П">#REF!</definedName>
    <definedName name="_44115" localSheetId="37">#REF!</definedName>
    <definedName name="_44115">#REF!</definedName>
    <definedName name="_44115А" localSheetId="37">#REF!</definedName>
    <definedName name="_44115А">#REF!</definedName>
    <definedName name="_44115П" localSheetId="37">#REF!</definedName>
    <definedName name="_44115П">#REF!</definedName>
    <definedName name="_441А" localSheetId="37">#REF!</definedName>
    <definedName name="_441А">#REF!</definedName>
    <definedName name="_441П" localSheetId="37">#REF!</definedName>
    <definedName name="_441П">#REF!</definedName>
    <definedName name="_442" localSheetId="37">#REF!</definedName>
    <definedName name="_442">#REF!</definedName>
    <definedName name="_44201" localSheetId="37">#REF!</definedName>
    <definedName name="_44201">#REF!</definedName>
    <definedName name="_44201А" localSheetId="37">#REF!</definedName>
    <definedName name="_44201А">#REF!</definedName>
    <definedName name="_44201П" localSheetId="37">#REF!</definedName>
    <definedName name="_44201П">#REF!</definedName>
    <definedName name="_44202" localSheetId="37">#REF!</definedName>
    <definedName name="_44202">#REF!</definedName>
    <definedName name="_44202А" localSheetId="37">#REF!</definedName>
    <definedName name="_44202А">#REF!</definedName>
    <definedName name="_44202П" localSheetId="37">#REF!</definedName>
    <definedName name="_44202П">#REF!</definedName>
    <definedName name="_44203" localSheetId="37">#REF!</definedName>
    <definedName name="_44203">#REF!</definedName>
    <definedName name="_44203А" localSheetId="37">#REF!</definedName>
    <definedName name="_44203А">#REF!</definedName>
    <definedName name="_44203П" localSheetId="37">#REF!</definedName>
    <definedName name="_44203П">#REF!</definedName>
    <definedName name="_44204" localSheetId="37">#REF!</definedName>
    <definedName name="_44204">#REF!</definedName>
    <definedName name="_44204А" localSheetId="37">#REF!</definedName>
    <definedName name="_44204А">#REF!</definedName>
    <definedName name="_44204П" localSheetId="37">#REF!</definedName>
    <definedName name="_44204П">#REF!</definedName>
    <definedName name="_44205" localSheetId="37">#REF!</definedName>
    <definedName name="_44205">#REF!</definedName>
    <definedName name="_44205А" localSheetId="37">#REF!</definedName>
    <definedName name="_44205А">#REF!</definedName>
    <definedName name="_44205П" localSheetId="37">#REF!</definedName>
    <definedName name="_44205П">#REF!</definedName>
    <definedName name="_44206" localSheetId="37">#REF!</definedName>
    <definedName name="_44206">#REF!</definedName>
    <definedName name="_44206А" localSheetId="37">#REF!</definedName>
    <definedName name="_44206А">#REF!</definedName>
    <definedName name="_44206П" localSheetId="37">#REF!</definedName>
    <definedName name="_44206П">#REF!</definedName>
    <definedName name="_44207" localSheetId="37">#REF!</definedName>
    <definedName name="_44207">#REF!</definedName>
    <definedName name="_44207А" localSheetId="37">#REF!</definedName>
    <definedName name="_44207А">#REF!</definedName>
    <definedName name="_44207П" localSheetId="37">#REF!</definedName>
    <definedName name="_44207П">#REF!</definedName>
    <definedName name="_44208" localSheetId="37">#REF!</definedName>
    <definedName name="_44208">#REF!</definedName>
    <definedName name="_44208А" localSheetId="37">#REF!</definedName>
    <definedName name="_44208А">#REF!</definedName>
    <definedName name="_44208П" localSheetId="37">#REF!</definedName>
    <definedName name="_44208П">#REF!</definedName>
    <definedName name="_44209" localSheetId="37">#REF!</definedName>
    <definedName name="_44209">#REF!</definedName>
    <definedName name="_44209А" localSheetId="37">#REF!</definedName>
    <definedName name="_44209А">#REF!</definedName>
    <definedName name="_44209П" localSheetId="37">#REF!</definedName>
    <definedName name="_44209П">#REF!</definedName>
    <definedName name="_44210" localSheetId="37">#REF!</definedName>
    <definedName name="_44210">#REF!</definedName>
    <definedName name="_44210А" localSheetId="37">#REF!</definedName>
    <definedName name="_44210А">#REF!</definedName>
    <definedName name="_44210П" localSheetId="37">#REF!</definedName>
    <definedName name="_44210П">#REF!</definedName>
    <definedName name="_44215" localSheetId="37">#REF!</definedName>
    <definedName name="_44215">#REF!</definedName>
    <definedName name="_44215А" localSheetId="37">#REF!</definedName>
    <definedName name="_44215А">#REF!</definedName>
    <definedName name="_44215П" localSheetId="37">#REF!</definedName>
    <definedName name="_44215П">#REF!</definedName>
    <definedName name="_442А" localSheetId="37">#REF!</definedName>
    <definedName name="_442А">#REF!</definedName>
    <definedName name="_442П" localSheetId="37">#REF!</definedName>
    <definedName name="_442П">#REF!</definedName>
    <definedName name="_443" localSheetId="37">#REF!</definedName>
    <definedName name="_443">#REF!</definedName>
    <definedName name="_44301" localSheetId="37">#REF!</definedName>
    <definedName name="_44301">#REF!</definedName>
    <definedName name="_44301А" localSheetId="37">#REF!</definedName>
    <definedName name="_44301А">#REF!</definedName>
    <definedName name="_44301П" localSheetId="37">#REF!</definedName>
    <definedName name="_44301П">#REF!</definedName>
    <definedName name="_44302" localSheetId="37">#REF!</definedName>
    <definedName name="_44302">#REF!</definedName>
    <definedName name="_44302А" localSheetId="37">#REF!</definedName>
    <definedName name="_44302А">#REF!</definedName>
    <definedName name="_44302П" localSheetId="37">#REF!</definedName>
    <definedName name="_44302П">#REF!</definedName>
    <definedName name="_44303" localSheetId="37">#REF!</definedName>
    <definedName name="_44303">#REF!</definedName>
    <definedName name="_44303А" localSheetId="37">#REF!</definedName>
    <definedName name="_44303А">#REF!</definedName>
    <definedName name="_44303П" localSheetId="37">#REF!</definedName>
    <definedName name="_44303П">#REF!</definedName>
    <definedName name="_44304" localSheetId="37">#REF!</definedName>
    <definedName name="_44304">#REF!</definedName>
    <definedName name="_44304А" localSheetId="37">#REF!</definedName>
    <definedName name="_44304А">#REF!</definedName>
    <definedName name="_44304П" localSheetId="37">#REF!</definedName>
    <definedName name="_44304П">#REF!</definedName>
    <definedName name="_44305" localSheetId="37">#REF!</definedName>
    <definedName name="_44305">#REF!</definedName>
    <definedName name="_44305А" localSheetId="37">#REF!</definedName>
    <definedName name="_44305А">#REF!</definedName>
    <definedName name="_44305П" localSheetId="37">#REF!</definedName>
    <definedName name="_44305П">#REF!</definedName>
    <definedName name="_44306" localSheetId="37">#REF!</definedName>
    <definedName name="_44306">#REF!</definedName>
    <definedName name="_44306А" localSheetId="37">#REF!</definedName>
    <definedName name="_44306А">#REF!</definedName>
    <definedName name="_44306П" localSheetId="37">#REF!</definedName>
    <definedName name="_44306П">#REF!</definedName>
    <definedName name="_44307" localSheetId="37">#REF!</definedName>
    <definedName name="_44307">#REF!</definedName>
    <definedName name="_44307А" localSheetId="37">#REF!</definedName>
    <definedName name="_44307А">#REF!</definedName>
    <definedName name="_44307П" localSheetId="37">#REF!</definedName>
    <definedName name="_44307П">#REF!</definedName>
    <definedName name="_44308" localSheetId="37">#REF!</definedName>
    <definedName name="_44308">#REF!</definedName>
    <definedName name="_44308А" localSheetId="37">#REF!</definedName>
    <definedName name="_44308А">#REF!</definedName>
    <definedName name="_44308П" localSheetId="37">#REF!</definedName>
    <definedName name="_44308П">#REF!</definedName>
    <definedName name="_44309" localSheetId="37">#REF!</definedName>
    <definedName name="_44309">#REF!</definedName>
    <definedName name="_44309А" localSheetId="37">#REF!</definedName>
    <definedName name="_44309А">#REF!</definedName>
    <definedName name="_44309П" localSheetId="37">#REF!</definedName>
    <definedName name="_44309П">#REF!</definedName>
    <definedName name="_44310" localSheetId="37">#REF!</definedName>
    <definedName name="_44310">#REF!</definedName>
    <definedName name="_44310А" localSheetId="37">#REF!</definedName>
    <definedName name="_44310А">#REF!</definedName>
    <definedName name="_44310П" localSheetId="37">#REF!</definedName>
    <definedName name="_44310П">#REF!</definedName>
    <definedName name="_44315" localSheetId="37">#REF!</definedName>
    <definedName name="_44315">#REF!</definedName>
    <definedName name="_44315А" localSheetId="37">#REF!</definedName>
    <definedName name="_44315А">#REF!</definedName>
    <definedName name="_44315П" localSheetId="37">#REF!</definedName>
    <definedName name="_44315П">#REF!</definedName>
    <definedName name="_443А" localSheetId="37">#REF!</definedName>
    <definedName name="_443А">#REF!</definedName>
    <definedName name="_443П" localSheetId="37">#REF!</definedName>
    <definedName name="_443П">#REF!</definedName>
    <definedName name="_444" localSheetId="37">#REF!</definedName>
    <definedName name="_444">#REF!</definedName>
    <definedName name="_44401" localSheetId="37">#REF!</definedName>
    <definedName name="_44401">#REF!</definedName>
    <definedName name="_44401А" localSheetId="37">#REF!</definedName>
    <definedName name="_44401А">#REF!</definedName>
    <definedName name="_44401П" localSheetId="37">#REF!</definedName>
    <definedName name="_44401П">#REF!</definedName>
    <definedName name="_44402" localSheetId="37">#REF!</definedName>
    <definedName name="_44402">#REF!</definedName>
    <definedName name="_44402А" localSheetId="37">#REF!</definedName>
    <definedName name="_44402А">#REF!</definedName>
    <definedName name="_44402П" localSheetId="37">#REF!</definedName>
    <definedName name="_44402П">#REF!</definedName>
    <definedName name="_44403" localSheetId="37">#REF!</definedName>
    <definedName name="_44403">#REF!</definedName>
    <definedName name="_44403А" localSheetId="37">#REF!</definedName>
    <definedName name="_44403А">#REF!</definedName>
    <definedName name="_44403П" localSheetId="37">#REF!</definedName>
    <definedName name="_44403П">#REF!</definedName>
    <definedName name="_44404" localSheetId="37">#REF!</definedName>
    <definedName name="_44404">#REF!</definedName>
    <definedName name="_44404А" localSheetId="37">#REF!</definedName>
    <definedName name="_44404А">#REF!</definedName>
    <definedName name="_44404П" localSheetId="37">#REF!</definedName>
    <definedName name="_44404П">#REF!</definedName>
    <definedName name="_44405" localSheetId="37">#REF!</definedName>
    <definedName name="_44405">#REF!</definedName>
    <definedName name="_44405А" localSheetId="37">#REF!</definedName>
    <definedName name="_44405А">#REF!</definedName>
    <definedName name="_44405П" localSheetId="37">#REF!</definedName>
    <definedName name="_44405П">#REF!</definedName>
    <definedName name="_44406" localSheetId="37">#REF!</definedName>
    <definedName name="_44406">#REF!</definedName>
    <definedName name="_44406А" localSheetId="37">#REF!</definedName>
    <definedName name="_44406А">#REF!</definedName>
    <definedName name="_44406П" localSheetId="37">#REF!</definedName>
    <definedName name="_44406П">#REF!</definedName>
    <definedName name="_44407" localSheetId="37">#REF!</definedName>
    <definedName name="_44407">#REF!</definedName>
    <definedName name="_44407А" localSheetId="37">#REF!</definedName>
    <definedName name="_44407А">#REF!</definedName>
    <definedName name="_44407П" localSheetId="37">#REF!</definedName>
    <definedName name="_44407П">#REF!</definedName>
    <definedName name="_44408" localSheetId="37">#REF!</definedName>
    <definedName name="_44408">#REF!</definedName>
    <definedName name="_44408А" localSheetId="37">#REF!</definedName>
    <definedName name="_44408А">#REF!</definedName>
    <definedName name="_44408П" localSheetId="37">#REF!</definedName>
    <definedName name="_44408П">#REF!</definedName>
    <definedName name="_44409" localSheetId="37">#REF!</definedName>
    <definedName name="_44409">#REF!</definedName>
    <definedName name="_44409А" localSheetId="37">#REF!</definedName>
    <definedName name="_44409А">#REF!</definedName>
    <definedName name="_44409П" localSheetId="37">#REF!</definedName>
    <definedName name="_44409П">#REF!</definedName>
    <definedName name="_44410" localSheetId="37">#REF!</definedName>
    <definedName name="_44410">#REF!</definedName>
    <definedName name="_44410А" localSheetId="37">#REF!</definedName>
    <definedName name="_44410А">#REF!</definedName>
    <definedName name="_44410П" localSheetId="37">#REF!</definedName>
    <definedName name="_44410П">#REF!</definedName>
    <definedName name="_44415" localSheetId="37">#REF!</definedName>
    <definedName name="_44415">#REF!</definedName>
    <definedName name="_44415А" localSheetId="37">#REF!</definedName>
    <definedName name="_44415А">#REF!</definedName>
    <definedName name="_44415П" localSheetId="37">#REF!</definedName>
    <definedName name="_44415П">#REF!</definedName>
    <definedName name="_444А" localSheetId="37">#REF!</definedName>
    <definedName name="_444А">#REF!</definedName>
    <definedName name="_444П" localSheetId="37">#REF!</definedName>
    <definedName name="_444П">#REF!</definedName>
    <definedName name="_445" localSheetId="37">#REF!</definedName>
    <definedName name="_445">#REF!</definedName>
    <definedName name="_44501" localSheetId="37">#REF!</definedName>
    <definedName name="_44501">#REF!</definedName>
    <definedName name="_44501А" localSheetId="37">#REF!</definedName>
    <definedName name="_44501А">#REF!</definedName>
    <definedName name="_44501П" localSheetId="37">#REF!</definedName>
    <definedName name="_44501П">#REF!</definedName>
    <definedName name="_44503" localSheetId="37">#REF!</definedName>
    <definedName name="_44503">#REF!</definedName>
    <definedName name="_44503А" localSheetId="37">#REF!</definedName>
    <definedName name="_44503А">#REF!</definedName>
    <definedName name="_44503П" localSheetId="37">#REF!</definedName>
    <definedName name="_44503П">#REF!</definedName>
    <definedName name="_44504" localSheetId="37">#REF!</definedName>
    <definedName name="_44504">#REF!</definedName>
    <definedName name="_44504А" localSheetId="37">#REF!</definedName>
    <definedName name="_44504А">#REF!</definedName>
    <definedName name="_44504П" localSheetId="37">#REF!</definedName>
    <definedName name="_44504П">#REF!</definedName>
    <definedName name="_44505" localSheetId="37">#REF!</definedName>
    <definedName name="_44505">#REF!</definedName>
    <definedName name="_44505А" localSheetId="37">#REF!</definedName>
    <definedName name="_44505А">#REF!</definedName>
    <definedName name="_44505П" localSheetId="37">#REF!</definedName>
    <definedName name="_44505П">#REF!</definedName>
    <definedName name="_44506" localSheetId="37">#REF!</definedName>
    <definedName name="_44506">#REF!</definedName>
    <definedName name="_44506А" localSheetId="37">#REF!</definedName>
    <definedName name="_44506А">#REF!</definedName>
    <definedName name="_44506П" localSheetId="37">#REF!</definedName>
    <definedName name="_44506П">#REF!</definedName>
    <definedName name="_44507" localSheetId="37">#REF!</definedName>
    <definedName name="_44507">#REF!</definedName>
    <definedName name="_44507А" localSheetId="37">#REF!</definedName>
    <definedName name="_44507А">#REF!</definedName>
    <definedName name="_44507П" localSheetId="37">#REF!</definedName>
    <definedName name="_44507П">#REF!</definedName>
    <definedName name="_44508" localSheetId="37">#REF!</definedName>
    <definedName name="_44508">#REF!</definedName>
    <definedName name="_44508А" localSheetId="37">#REF!</definedName>
    <definedName name="_44508А">#REF!</definedName>
    <definedName name="_44508П" localSheetId="37">#REF!</definedName>
    <definedName name="_44508П">#REF!</definedName>
    <definedName name="_44509" localSheetId="37">#REF!</definedName>
    <definedName name="_44509">#REF!</definedName>
    <definedName name="_44509А" localSheetId="37">#REF!</definedName>
    <definedName name="_44509А">#REF!</definedName>
    <definedName name="_44509П" localSheetId="37">#REF!</definedName>
    <definedName name="_44509П">#REF!</definedName>
    <definedName name="_44515" localSheetId="37">#REF!</definedName>
    <definedName name="_44515">#REF!</definedName>
    <definedName name="_44515А" localSheetId="37">#REF!</definedName>
    <definedName name="_44515А">#REF!</definedName>
    <definedName name="_44515П" localSheetId="37">#REF!</definedName>
    <definedName name="_44515П">#REF!</definedName>
    <definedName name="_445А" localSheetId="37">#REF!</definedName>
    <definedName name="_445А">#REF!</definedName>
    <definedName name="_445П" localSheetId="37">#REF!</definedName>
    <definedName name="_445П">#REF!</definedName>
    <definedName name="_446" localSheetId="37">#REF!</definedName>
    <definedName name="_446">#REF!</definedName>
    <definedName name="_44601" localSheetId="37">#REF!</definedName>
    <definedName name="_44601">#REF!</definedName>
    <definedName name="_44601А" localSheetId="37">#REF!</definedName>
    <definedName name="_44601А">#REF!</definedName>
    <definedName name="_44601П" localSheetId="37">#REF!</definedName>
    <definedName name="_44601П">#REF!</definedName>
    <definedName name="_44603" localSheetId="37">#REF!</definedName>
    <definedName name="_44603">#REF!</definedName>
    <definedName name="_44603А" localSheetId="37">#REF!</definedName>
    <definedName name="_44603А">#REF!</definedName>
    <definedName name="_44603П" localSheetId="37">#REF!</definedName>
    <definedName name="_44603П">#REF!</definedName>
    <definedName name="_44604" localSheetId="37">#REF!</definedName>
    <definedName name="_44604">#REF!</definedName>
    <definedName name="_44604А" localSheetId="37">#REF!</definedName>
    <definedName name="_44604А">#REF!</definedName>
    <definedName name="_44604П" localSheetId="37">#REF!</definedName>
    <definedName name="_44604П">#REF!</definedName>
    <definedName name="_44605" localSheetId="37">#REF!</definedName>
    <definedName name="_44605">#REF!</definedName>
    <definedName name="_44605А" localSheetId="37">#REF!</definedName>
    <definedName name="_44605А">#REF!</definedName>
    <definedName name="_44605П" localSheetId="37">#REF!</definedName>
    <definedName name="_44605П">#REF!</definedName>
    <definedName name="_44606" localSheetId="37">#REF!</definedName>
    <definedName name="_44606">#REF!</definedName>
    <definedName name="_44606А" localSheetId="37">#REF!</definedName>
    <definedName name="_44606А">#REF!</definedName>
    <definedName name="_44606П" localSheetId="37">#REF!</definedName>
    <definedName name="_44606П">#REF!</definedName>
    <definedName name="_44607" localSheetId="37">#REF!</definedName>
    <definedName name="_44607">#REF!</definedName>
    <definedName name="_44607А" localSheetId="37">#REF!</definedName>
    <definedName name="_44607А">#REF!</definedName>
    <definedName name="_44607П" localSheetId="37">#REF!</definedName>
    <definedName name="_44607П">#REF!</definedName>
    <definedName name="_44608" localSheetId="37">#REF!</definedName>
    <definedName name="_44608">#REF!</definedName>
    <definedName name="_44608А" localSheetId="37">#REF!</definedName>
    <definedName name="_44608А">#REF!</definedName>
    <definedName name="_44608П" localSheetId="37">#REF!</definedName>
    <definedName name="_44608П">#REF!</definedName>
    <definedName name="_44609" localSheetId="37">#REF!</definedName>
    <definedName name="_44609">#REF!</definedName>
    <definedName name="_44609А" localSheetId="37">#REF!</definedName>
    <definedName name="_44609А">#REF!</definedName>
    <definedName name="_44609П" localSheetId="37">#REF!</definedName>
    <definedName name="_44609П">#REF!</definedName>
    <definedName name="_44615" localSheetId="37">#REF!</definedName>
    <definedName name="_44615">#REF!</definedName>
    <definedName name="_44615А" localSheetId="37">#REF!</definedName>
    <definedName name="_44615А">#REF!</definedName>
    <definedName name="_44615П" localSheetId="37">#REF!</definedName>
    <definedName name="_44615П">#REF!</definedName>
    <definedName name="_446А" localSheetId="37">#REF!</definedName>
    <definedName name="_446А">#REF!</definedName>
    <definedName name="_446П" localSheetId="37">#REF!</definedName>
    <definedName name="_446П">#REF!</definedName>
    <definedName name="_447" localSheetId="37">#REF!</definedName>
    <definedName name="_447">#REF!</definedName>
    <definedName name="_44701" localSheetId="37">#REF!</definedName>
    <definedName name="_44701">#REF!</definedName>
    <definedName name="_44701А" localSheetId="37">#REF!</definedName>
    <definedName name="_44701А">#REF!</definedName>
    <definedName name="_44701П" localSheetId="37">#REF!</definedName>
    <definedName name="_44701П">#REF!</definedName>
    <definedName name="_44703" localSheetId="37">#REF!</definedName>
    <definedName name="_44703">#REF!</definedName>
    <definedName name="_44703А" localSheetId="37">#REF!</definedName>
    <definedName name="_44703А">#REF!</definedName>
    <definedName name="_44703П" localSheetId="37">#REF!</definedName>
    <definedName name="_44703П">#REF!</definedName>
    <definedName name="_44704" localSheetId="37">#REF!</definedName>
    <definedName name="_44704">#REF!</definedName>
    <definedName name="_44704А" localSheetId="37">#REF!</definedName>
    <definedName name="_44704А">#REF!</definedName>
    <definedName name="_44704П" localSheetId="37">#REF!</definedName>
    <definedName name="_44704П">#REF!</definedName>
    <definedName name="_44705" localSheetId="37">#REF!</definedName>
    <definedName name="_44705">#REF!</definedName>
    <definedName name="_44705А" localSheetId="37">#REF!</definedName>
    <definedName name="_44705А">#REF!</definedName>
    <definedName name="_44705П" localSheetId="37">#REF!</definedName>
    <definedName name="_44705П">#REF!</definedName>
    <definedName name="_44706" localSheetId="37">#REF!</definedName>
    <definedName name="_44706">#REF!</definedName>
    <definedName name="_44706А" localSheetId="37">#REF!</definedName>
    <definedName name="_44706А">#REF!</definedName>
    <definedName name="_44706П" localSheetId="37">#REF!</definedName>
    <definedName name="_44706П">#REF!</definedName>
    <definedName name="_44707" localSheetId="37">#REF!</definedName>
    <definedName name="_44707">#REF!</definedName>
    <definedName name="_44707А" localSheetId="37">#REF!</definedName>
    <definedName name="_44707А">#REF!</definedName>
    <definedName name="_44707П" localSheetId="37">#REF!</definedName>
    <definedName name="_44707П">#REF!</definedName>
    <definedName name="_44708" localSheetId="37">#REF!</definedName>
    <definedName name="_44708">#REF!</definedName>
    <definedName name="_44708А" localSheetId="37">#REF!</definedName>
    <definedName name="_44708А">#REF!</definedName>
    <definedName name="_44708П" localSheetId="37">#REF!</definedName>
    <definedName name="_44708П">#REF!</definedName>
    <definedName name="_44709" localSheetId="37">#REF!</definedName>
    <definedName name="_44709">#REF!</definedName>
    <definedName name="_44709А" localSheetId="37">#REF!</definedName>
    <definedName name="_44709А">#REF!</definedName>
    <definedName name="_44709П" localSheetId="37">#REF!</definedName>
    <definedName name="_44709П">#REF!</definedName>
    <definedName name="_44715" localSheetId="37">#REF!</definedName>
    <definedName name="_44715">#REF!</definedName>
    <definedName name="_44715А" localSheetId="37">#REF!</definedName>
    <definedName name="_44715А">#REF!</definedName>
    <definedName name="_44715П" localSheetId="37">#REF!</definedName>
    <definedName name="_44715П">#REF!</definedName>
    <definedName name="_447А" localSheetId="37">#REF!</definedName>
    <definedName name="_447А">#REF!</definedName>
    <definedName name="_447П" localSheetId="37">#REF!</definedName>
    <definedName name="_447П">#REF!</definedName>
    <definedName name="_448" localSheetId="37">#REF!</definedName>
    <definedName name="_448">#REF!</definedName>
    <definedName name="_44801" localSheetId="37">#REF!</definedName>
    <definedName name="_44801">#REF!</definedName>
    <definedName name="_44801А" localSheetId="37">#REF!</definedName>
    <definedName name="_44801А">#REF!</definedName>
    <definedName name="_44801П" localSheetId="37">#REF!</definedName>
    <definedName name="_44801П">#REF!</definedName>
    <definedName name="_44803" localSheetId="37">#REF!</definedName>
    <definedName name="_44803">#REF!</definedName>
    <definedName name="_44803А" localSheetId="37">#REF!</definedName>
    <definedName name="_44803А">#REF!</definedName>
    <definedName name="_44803П" localSheetId="37">#REF!</definedName>
    <definedName name="_44803П">#REF!</definedName>
    <definedName name="_44804" localSheetId="37">#REF!</definedName>
    <definedName name="_44804">#REF!</definedName>
    <definedName name="_44804А" localSheetId="37">#REF!</definedName>
    <definedName name="_44804А">#REF!</definedName>
    <definedName name="_44804П" localSheetId="37">#REF!</definedName>
    <definedName name="_44804П">#REF!</definedName>
    <definedName name="_44805" localSheetId="37">#REF!</definedName>
    <definedName name="_44805">#REF!</definedName>
    <definedName name="_44805А" localSheetId="37">#REF!</definedName>
    <definedName name="_44805А">#REF!</definedName>
    <definedName name="_44805П" localSheetId="37">#REF!</definedName>
    <definedName name="_44805П">#REF!</definedName>
    <definedName name="_44806" localSheetId="37">#REF!</definedName>
    <definedName name="_44806">#REF!</definedName>
    <definedName name="_44806А" localSheetId="37">#REF!</definedName>
    <definedName name="_44806А">#REF!</definedName>
    <definedName name="_44806П" localSheetId="37">#REF!</definedName>
    <definedName name="_44806П">#REF!</definedName>
    <definedName name="_44807" localSheetId="37">#REF!</definedName>
    <definedName name="_44807">#REF!</definedName>
    <definedName name="_44807А" localSheetId="37">#REF!</definedName>
    <definedName name="_44807А">#REF!</definedName>
    <definedName name="_44807П" localSheetId="37">#REF!</definedName>
    <definedName name="_44807П">#REF!</definedName>
    <definedName name="_44808" localSheetId="37">#REF!</definedName>
    <definedName name="_44808">#REF!</definedName>
    <definedName name="_44808А" localSheetId="37">#REF!</definedName>
    <definedName name="_44808А">#REF!</definedName>
    <definedName name="_44808П" localSheetId="37">#REF!</definedName>
    <definedName name="_44808П">#REF!</definedName>
    <definedName name="_44809" localSheetId="37">#REF!</definedName>
    <definedName name="_44809">#REF!</definedName>
    <definedName name="_44809А" localSheetId="37">#REF!</definedName>
    <definedName name="_44809А">#REF!</definedName>
    <definedName name="_44809П" localSheetId="37">#REF!</definedName>
    <definedName name="_44809П">#REF!</definedName>
    <definedName name="_44815" localSheetId="37">#REF!</definedName>
    <definedName name="_44815">#REF!</definedName>
    <definedName name="_44815А" localSheetId="37">#REF!</definedName>
    <definedName name="_44815А">#REF!</definedName>
    <definedName name="_44815П" localSheetId="37">#REF!</definedName>
    <definedName name="_44815П">#REF!</definedName>
    <definedName name="_448А" localSheetId="37">#REF!</definedName>
    <definedName name="_448А">#REF!</definedName>
    <definedName name="_448П" localSheetId="37">#REF!</definedName>
    <definedName name="_448П">#REF!</definedName>
    <definedName name="_449" localSheetId="37">#REF!</definedName>
    <definedName name="_449">#REF!</definedName>
    <definedName name="_44901" localSheetId="37">#REF!</definedName>
    <definedName name="_44901">#REF!</definedName>
    <definedName name="_44901А" localSheetId="37">#REF!</definedName>
    <definedName name="_44901А">#REF!</definedName>
    <definedName name="_44901П" localSheetId="37">#REF!</definedName>
    <definedName name="_44901П">#REF!</definedName>
    <definedName name="_44903" localSheetId="37">#REF!</definedName>
    <definedName name="_44903">#REF!</definedName>
    <definedName name="_44903А" localSheetId="37">#REF!</definedName>
    <definedName name="_44903А">#REF!</definedName>
    <definedName name="_44903П" localSheetId="37">#REF!</definedName>
    <definedName name="_44903П">#REF!</definedName>
    <definedName name="_44904" localSheetId="37">#REF!</definedName>
    <definedName name="_44904">#REF!</definedName>
    <definedName name="_44904А" localSheetId="37">#REF!</definedName>
    <definedName name="_44904А">#REF!</definedName>
    <definedName name="_44904П" localSheetId="37">#REF!</definedName>
    <definedName name="_44904П">#REF!</definedName>
    <definedName name="_44905" localSheetId="37">#REF!</definedName>
    <definedName name="_44905">#REF!</definedName>
    <definedName name="_44905А" localSheetId="37">#REF!</definedName>
    <definedName name="_44905А">#REF!</definedName>
    <definedName name="_44905П" localSheetId="37">#REF!</definedName>
    <definedName name="_44905П">#REF!</definedName>
    <definedName name="_44906" localSheetId="37">#REF!</definedName>
    <definedName name="_44906">#REF!</definedName>
    <definedName name="_44906А" localSheetId="37">#REF!</definedName>
    <definedName name="_44906А">#REF!</definedName>
    <definedName name="_44906П" localSheetId="37">#REF!</definedName>
    <definedName name="_44906П">#REF!</definedName>
    <definedName name="_44907" localSheetId="37">#REF!</definedName>
    <definedName name="_44907">#REF!</definedName>
    <definedName name="_44907А" localSheetId="37">#REF!</definedName>
    <definedName name="_44907А">#REF!</definedName>
    <definedName name="_44907П" localSheetId="37">#REF!</definedName>
    <definedName name="_44907П">#REF!</definedName>
    <definedName name="_44908" localSheetId="37">#REF!</definedName>
    <definedName name="_44908">#REF!</definedName>
    <definedName name="_44908А" localSheetId="37">#REF!</definedName>
    <definedName name="_44908А">#REF!</definedName>
    <definedName name="_44908П" localSheetId="37">#REF!</definedName>
    <definedName name="_44908П">#REF!</definedName>
    <definedName name="_44909" localSheetId="37">#REF!</definedName>
    <definedName name="_44909">#REF!</definedName>
    <definedName name="_44909А" localSheetId="37">#REF!</definedName>
    <definedName name="_44909А">#REF!</definedName>
    <definedName name="_44909П" localSheetId="37">#REF!</definedName>
    <definedName name="_44909П">#REF!</definedName>
    <definedName name="_44915" localSheetId="37">#REF!</definedName>
    <definedName name="_44915">#REF!</definedName>
    <definedName name="_44915А" localSheetId="37">#REF!</definedName>
    <definedName name="_44915А">#REF!</definedName>
    <definedName name="_44915П" localSheetId="37">#REF!</definedName>
    <definedName name="_44915П">#REF!</definedName>
    <definedName name="_449А" localSheetId="37">#REF!</definedName>
    <definedName name="_449А">#REF!</definedName>
    <definedName name="_449П" localSheetId="37">#REF!</definedName>
    <definedName name="_449П">#REF!</definedName>
    <definedName name="_450" localSheetId="37">#REF!</definedName>
    <definedName name="_450">#REF!</definedName>
    <definedName name="_45001" localSheetId="37">#REF!</definedName>
    <definedName name="_45001">#REF!</definedName>
    <definedName name="_45001А" localSheetId="37">#REF!</definedName>
    <definedName name="_45001А">#REF!</definedName>
    <definedName name="_45001П" localSheetId="37">#REF!</definedName>
    <definedName name="_45001П">#REF!</definedName>
    <definedName name="_45003" localSheetId="37">#REF!</definedName>
    <definedName name="_45003">#REF!</definedName>
    <definedName name="_45003А" localSheetId="37">#REF!</definedName>
    <definedName name="_45003А">#REF!</definedName>
    <definedName name="_45003П" localSheetId="37">#REF!</definedName>
    <definedName name="_45003П">#REF!</definedName>
    <definedName name="_45004" localSheetId="37">#REF!</definedName>
    <definedName name="_45004">#REF!</definedName>
    <definedName name="_45004А" localSheetId="37">#REF!</definedName>
    <definedName name="_45004А">#REF!</definedName>
    <definedName name="_45004П" localSheetId="37">#REF!</definedName>
    <definedName name="_45004П">#REF!</definedName>
    <definedName name="_45005" localSheetId="37">#REF!</definedName>
    <definedName name="_45005">#REF!</definedName>
    <definedName name="_45005А" localSheetId="37">#REF!</definedName>
    <definedName name="_45005А">#REF!</definedName>
    <definedName name="_45005П" localSheetId="37">#REF!</definedName>
    <definedName name="_45005П">#REF!</definedName>
    <definedName name="_45006" localSheetId="37">#REF!</definedName>
    <definedName name="_45006">#REF!</definedName>
    <definedName name="_45006А" localSheetId="37">#REF!</definedName>
    <definedName name="_45006А">#REF!</definedName>
    <definedName name="_45006П" localSheetId="37">#REF!</definedName>
    <definedName name="_45006П">#REF!</definedName>
    <definedName name="_45007" localSheetId="37">#REF!</definedName>
    <definedName name="_45007">#REF!</definedName>
    <definedName name="_45007А" localSheetId="37">#REF!</definedName>
    <definedName name="_45007А">#REF!</definedName>
    <definedName name="_45007П" localSheetId="37">#REF!</definedName>
    <definedName name="_45007П">#REF!</definedName>
    <definedName name="_45008" localSheetId="37">#REF!</definedName>
    <definedName name="_45008">#REF!</definedName>
    <definedName name="_45008А" localSheetId="37">#REF!</definedName>
    <definedName name="_45008А">#REF!</definedName>
    <definedName name="_45008П" localSheetId="37">#REF!</definedName>
    <definedName name="_45008П">#REF!</definedName>
    <definedName name="_45009" localSheetId="37">#REF!</definedName>
    <definedName name="_45009">#REF!</definedName>
    <definedName name="_45009А" localSheetId="37">#REF!</definedName>
    <definedName name="_45009А">#REF!</definedName>
    <definedName name="_45009П" localSheetId="37">#REF!</definedName>
    <definedName name="_45009П">#REF!</definedName>
    <definedName name="_45015" localSheetId="37">#REF!</definedName>
    <definedName name="_45015">#REF!</definedName>
    <definedName name="_45015А" localSheetId="37">#REF!</definedName>
    <definedName name="_45015А">#REF!</definedName>
    <definedName name="_45015П" localSheetId="37">#REF!</definedName>
    <definedName name="_45015П">#REF!</definedName>
    <definedName name="_450А" localSheetId="37">#REF!</definedName>
    <definedName name="_450А">#REF!</definedName>
    <definedName name="_450П" localSheetId="37">#REF!</definedName>
    <definedName name="_450П">#REF!</definedName>
    <definedName name="_451" localSheetId="37">#REF!</definedName>
    <definedName name="_451">#REF!</definedName>
    <definedName name="_45101" localSheetId="37">#REF!</definedName>
    <definedName name="_45101">#REF!</definedName>
    <definedName name="_45101А" localSheetId="37">#REF!</definedName>
    <definedName name="_45101А">#REF!</definedName>
    <definedName name="_45101П" localSheetId="37">#REF!</definedName>
    <definedName name="_45101П">#REF!</definedName>
    <definedName name="_45103" localSheetId="37">#REF!</definedName>
    <definedName name="_45103">#REF!</definedName>
    <definedName name="_45103А" localSheetId="37">#REF!</definedName>
    <definedName name="_45103А">#REF!</definedName>
    <definedName name="_45103П" localSheetId="37">#REF!</definedName>
    <definedName name="_45103П">#REF!</definedName>
    <definedName name="_45104" localSheetId="37">#REF!</definedName>
    <definedName name="_45104">#REF!</definedName>
    <definedName name="_45104А" localSheetId="37">#REF!</definedName>
    <definedName name="_45104А">#REF!</definedName>
    <definedName name="_45104П" localSheetId="37">#REF!</definedName>
    <definedName name="_45104П">#REF!</definedName>
    <definedName name="_45105" localSheetId="37">#REF!</definedName>
    <definedName name="_45105">#REF!</definedName>
    <definedName name="_45105А" localSheetId="37">#REF!</definedName>
    <definedName name="_45105А">#REF!</definedName>
    <definedName name="_45105П" localSheetId="37">#REF!</definedName>
    <definedName name="_45105П">#REF!</definedName>
    <definedName name="_45106" localSheetId="37">#REF!</definedName>
    <definedName name="_45106">#REF!</definedName>
    <definedName name="_45106А" localSheetId="37">#REF!</definedName>
    <definedName name="_45106А">#REF!</definedName>
    <definedName name="_45106П" localSheetId="37">#REF!</definedName>
    <definedName name="_45106П">#REF!</definedName>
    <definedName name="_45107" localSheetId="37">#REF!</definedName>
    <definedName name="_45107">#REF!</definedName>
    <definedName name="_45107А" localSheetId="37">#REF!</definedName>
    <definedName name="_45107А">#REF!</definedName>
    <definedName name="_45107П" localSheetId="37">#REF!</definedName>
    <definedName name="_45107П">#REF!</definedName>
    <definedName name="_45108" localSheetId="37">#REF!</definedName>
    <definedName name="_45108">#REF!</definedName>
    <definedName name="_45108А" localSheetId="37">#REF!</definedName>
    <definedName name="_45108А">#REF!</definedName>
    <definedName name="_45108П" localSheetId="37">#REF!</definedName>
    <definedName name="_45108П">#REF!</definedName>
    <definedName name="_45109" localSheetId="37">#REF!</definedName>
    <definedName name="_45109">#REF!</definedName>
    <definedName name="_45109А" localSheetId="37">#REF!</definedName>
    <definedName name="_45109А">#REF!</definedName>
    <definedName name="_45109П" localSheetId="37">#REF!</definedName>
    <definedName name="_45109П">#REF!</definedName>
    <definedName name="_45115" localSheetId="37">#REF!</definedName>
    <definedName name="_45115">#REF!</definedName>
    <definedName name="_45115А" localSheetId="37">#REF!</definedName>
    <definedName name="_45115А">#REF!</definedName>
    <definedName name="_45115П" localSheetId="37">#REF!</definedName>
    <definedName name="_45115П">#REF!</definedName>
    <definedName name="_451А" localSheetId="37">#REF!</definedName>
    <definedName name="_451А">#REF!</definedName>
    <definedName name="_451П" localSheetId="37">#REF!</definedName>
    <definedName name="_451П">#REF!</definedName>
    <definedName name="_452" localSheetId="37">#REF!</definedName>
    <definedName name="_452">#REF!</definedName>
    <definedName name="_45201" localSheetId="37">#REF!</definedName>
    <definedName name="_45201">#REF!</definedName>
    <definedName name="_45201А" localSheetId="37">#REF!</definedName>
    <definedName name="_45201А">#REF!</definedName>
    <definedName name="_45201П" localSheetId="37">#REF!</definedName>
    <definedName name="_45201П">#REF!</definedName>
    <definedName name="_45203" localSheetId="37">#REF!</definedName>
    <definedName name="_45203">#REF!</definedName>
    <definedName name="_45203А" localSheetId="37">#REF!</definedName>
    <definedName name="_45203А">#REF!</definedName>
    <definedName name="_45203П" localSheetId="37">#REF!</definedName>
    <definedName name="_45203П">#REF!</definedName>
    <definedName name="_45204" localSheetId="37">#REF!</definedName>
    <definedName name="_45204">#REF!</definedName>
    <definedName name="_45204А" localSheetId="37">#REF!</definedName>
    <definedName name="_45204А">#REF!</definedName>
    <definedName name="_45204П" localSheetId="37">#REF!</definedName>
    <definedName name="_45204П">#REF!</definedName>
    <definedName name="_45205" localSheetId="37">#REF!</definedName>
    <definedName name="_45205">#REF!</definedName>
    <definedName name="_45205А" localSheetId="37">#REF!</definedName>
    <definedName name="_45205А">#REF!</definedName>
    <definedName name="_45205П" localSheetId="37">#REF!</definedName>
    <definedName name="_45205П">#REF!</definedName>
    <definedName name="_45206" localSheetId="37">#REF!</definedName>
    <definedName name="_45206">#REF!</definedName>
    <definedName name="_45206А" localSheetId="37">#REF!</definedName>
    <definedName name="_45206А">#REF!</definedName>
    <definedName name="_45206П" localSheetId="37">#REF!</definedName>
    <definedName name="_45206П">#REF!</definedName>
    <definedName name="_45207" localSheetId="37">#REF!</definedName>
    <definedName name="_45207">#REF!</definedName>
    <definedName name="_45207А" localSheetId="37">#REF!</definedName>
    <definedName name="_45207А">#REF!</definedName>
    <definedName name="_45207П" localSheetId="37">#REF!</definedName>
    <definedName name="_45207П">#REF!</definedName>
    <definedName name="_45208" localSheetId="37">#REF!</definedName>
    <definedName name="_45208">#REF!</definedName>
    <definedName name="_45208А" localSheetId="37">#REF!</definedName>
    <definedName name="_45208А">#REF!</definedName>
    <definedName name="_45208П" localSheetId="37">#REF!</definedName>
    <definedName name="_45208П">#REF!</definedName>
    <definedName name="_45209" localSheetId="37">#REF!</definedName>
    <definedName name="_45209">#REF!</definedName>
    <definedName name="_45209А" localSheetId="37">#REF!</definedName>
    <definedName name="_45209А">#REF!</definedName>
    <definedName name="_45209П" localSheetId="37">#REF!</definedName>
    <definedName name="_45209П">#REF!</definedName>
    <definedName name="_45215" localSheetId="37">#REF!</definedName>
    <definedName name="_45215">#REF!</definedName>
    <definedName name="_45215А" localSheetId="37">#REF!</definedName>
    <definedName name="_45215А">#REF!</definedName>
    <definedName name="_45215П" localSheetId="37">#REF!</definedName>
    <definedName name="_45215П">#REF!</definedName>
    <definedName name="_452А" localSheetId="37">#REF!</definedName>
    <definedName name="_452А">#REF!</definedName>
    <definedName name="_452П" localSheetId="37">#REF!</definedName>
    <definedName name="_452П">#REF!</definedName>
    <definedName name="_453" localSheetId="37">#REF!</definedName>
    <definedName name="_453">#REF!</definedName>
    <definedName name="_45301" localSheetId="37">#REF!</definedName>
    <definedName name="_45301">#REF!</definedName>
    <definedName name="_45301А" localSheetId="37">#REF!</definedName>
    <definedName name="_45301А">#REF!</definedName>
    <definedName name="_45301П" localSheetId="37">#REF!</definedName>
    <definedName name="_45301П">#REF!</definedName>
    <definedName name="_45303" localSheetId="37">#REF!</definedName>
    <definedName name="_45303">#REF!</definedName>
    <definedName name="_45303А" localSheetId="37">#REF!</definedName>
    <definedName name="_45303А">#REF!</definedName>
    <definedName name="_45303П" localSheetId="37">#REF!</definedName>
    <definedName name="_45303П">#REF!</definedName>
    <definedName name="_45304" localSheetId="37">#REF!</definedName>
    <definedName name="_45304">#REF!</definedName>
    <definedName name="_45304А" localSheetId="37">#REF!</definedName>
    <definedName name="_45304А">#REF!</definedName>
    <definedName name="_45304П" localSheetId="37">#REF!</definedName>
    <definedName name="_45304П">#REF!</definedName>
    <definedName name="_45305" localSheetId="37">#REF!</definedName>
    <definedName name="_45305">#REF!</definedName>
    <definedName name="_45305А" localSheetId="37">#REF!</definedName>
    <definedName name="_45305А">#REF!</definedName>
    <definedName name="_45305П" localSheetId="37">#REF!</definedName>
    <definedName name="_45305П">#REF!</definedName>
    <definedName name="_45306" localSheetId="37">#REF!</definedName>
    <definedName name="_45306">#REF!</definedName>
    <definedName name="_45306А" localSheetId="37">#REF!</definedName>
    <definedName name="_45306А">#REF!</definedName>
    <definedName name="_45306П" localSheetId="37">#REF!</definedName>
    <definedName name="_45306П">#REF!</definedName>
    <definedName name="_45307" localSheetId="37">#REF!</definedName>
    <definedName name="_45307">#REF!</definedName>
    <definedName name="_45307А" localSheetId="37">#REF!</definedName>
    <definedName name="_45307А">#REF!</definedName>
    <definedName name="_45307П" localSheetId="37">#REF!</definedName>
    <definedName name="_45307П">#REF!</definedName>
    <definedName name="_45308" localSheetId="37">#REF!</definedName>
    <definedName name="_45308">#REF!</definedName>
    <definedName name="_45308А" localSheetId="37">#REF!</definedName>
    <definedName name="_45308А">#REF!</definedName>
    <definedName name="_45308П" localSheetId="37">#REF!</definedName>
    <definedName name="_45308П">#REF!</definedName>
    <definedName name="_45309" localSheetId="37">#REF!</definedName>
    <definedName name="_45309">#REF!</definedName>
    <definedName name="_45309А" localSheetId="37">#REF!</definedName>
    <definedName name="_45309А">#REF!</definedName>
    <definedName name="_45309П" localSheetId="37">#REF!</definedName>
    <definedName name="_45309П">#REF!</definedName>
    <definedName name="_45315" localSheetId="37">#REF!</definedName>
    <definedName name="_45315">#REF!</definedName>
    <definedName name="_45315А" localSheetId="37">#REF!</definedName>
    <definedName name="_45315А">#REF!</definedName>
    <definedName name="_45315П" localSheetId="37">#REF!</definedName>
    <definedName name="_45315П">#REF!</definedName>
    <definedName name="_453А" localSheetId="37">#REF!</definedName>
    <definedName name="_453А">#REF!</definedName>
    <definedName name="_453П" localSheetId="37">#REF!</definedName>
    <definedName name="_453П">#REF!</definedName>
    <definedName name="_454" localSheetId="37">#REF!</definedName>
    <definedName name="_454">#REF!</definedName>
    <definedName name="_45401" localSheetId="37">#REF!</definedName>
    <definedName name="_45401">#REF!</definedName>
    <definedName name="_45401А" localSheetId="37">#REF!</definedName>
    <definedName name="_45401А">#REF!</definedName>
    <definedName name="_45401П" localSheetId="37">#REF!</definedName>
    <definedName name="_45401П">#REF!</definedName>
    <definedName name="_45403" localSheetId="37">#REF!</definedName>
    <definedName name="_45403">#REF!</definedName>
    <definedName name="_45403А" localSheetId="37">#REF!</definedName>
    <definedName name="_45403А">#REF!</definedName>
    <definedName name="_45403П" localSheetId="37">#REF!</definedName>
    <definedName name="_45403П">#REF!</definedName>
    <definedName name="_45404" localSheetId="37">#REF!</definedName>
    <definedName name="_45404">#REF!</definedName>
    <definedName name="_45404А" localSheetId="37">#REF!</definedName>
    <definedName name="_45404А">#REF!</definedName>
    <definedName name="_45404П" localSheetId="37">#REF!</definedName>
    <definedName name="_45404П">#REF!</definedName>
    <definedName name="_45405" localSheetId="37">#REF!</definedName>
    <definedName name="_45405">#REF!</definedName>
    <definedName name="_45405А" localSheetId="37">#REF!</definedName>
    <definedName name="_45405А">#REF!</definedName>
    <definedName name="_45405П" localSheetId="37">#REF!</definedName>
    <definedName name="_45405П">#REF!</definedName>
    <definedName name="_45406" localSheetId="37">#REF!</definedName>
    <definedName name="_45406">#REF!</definedName>
    <definedName name="_45406А" localSheetId="37">#REF!</definedName>
    <definedName name="_45406А">#REF!</definedName>
    <definedName name="_45406П" localSheetId="37">#REF!</definedName>
    <definedName name="_45406П">#REF!</definedName>
    <definedName name="_45407" localSheetId="37">#REF!</definedName>
    <definedName name="_45407">#REF!</definedName>
    <definedName name="_45407А" localSheetId="37">#REF!</definedName>
    <definedName name="_45407А">#REF!</definedName>
    <definedName name="_45407П" localSheetId="37">#REF!</definedName>
    <definedName name="_45407П">#REF!</definedName>
    <definedName name="_45408" localSheetId="37">#REF!</definedName>
    <definedName name="_45408">#REF!</definedName>
    <definedName name="_45408А" localSheetId="37">#REF!</definedName>
    <definedName name="_45408А">#REF!</definedName>
    <definedName name="_45408П" localSheetId="37">#REF!</definedName>
    <definedName name="_45408П">#REF!</definedName>
    <definedName name="_45409" localSheetId="37">#REF!</definedName>
    <definedName name="_45409">#REF!</definedName>
    <definedName name="_45409А" localSheetId="37">#REF!</definedName>
    <definedName name="_45409А">#REF!</definedName>
    <definedName name="_45409П" localSheetId="37">#REF!</definedName>
    <definedName name="_45409П">#REF!</definedName>
    <definedName name="_45415" localSheetId="37">#REF!</definedName>
    <definedName name="_45415">#REF!</definedName>
    <definedName name="_45415А" localSheetId="37">#REF!</definedName>
    <definedName name="_45415А">#REF!</definedName>
    <definedName name="_45415П" localSheetId="37">#REF!</definedName>
    <definedName name="_45415П">#REF!</definedName>
    <definedName name="_454А" localSheetId="37">#REF!</definedName>
    <definedName name="_454А">#REF!</definedName>
    <definedName name="_454П" localSheetId="37">#REF!</definedName>
    <definedName name="_454П">#REF!</definedName>
    <definedName name="_455" localSheetId="37">#REF!</definedName>
    <definedName name="_455">#REF!</definedName>
    <definedName name="_45502" localSheetId="37">#REF!</definedName>
    <definedName name="_45502">#REF!</definedName>
    <definedName name="_45502А" localSheetId="37">#REF!</definedName>
    <definedName name="_45502А">#REF!</definedName>
    <definedName name="_45502П" localSheetId="37">#REF!</definedName>
    <definedName name="_45502П">#REF!</definedName>
    <definedName name="_45503" localSheetId="37">#REF!</definedName>
    <definedName name="_45503">#REF!</definedName>
    <definedName name="_45503А" localSheetId="37">#REF!</definedName>
    <definedName name="_45503А">#REF!</definedName>
    <definedName name="_45503П" localSheetId="37">#REF!</definedName>
    <definedName name="_45503П">#REF!</definedName>
    <definedName name="_45504" localSheetId="37">#REF!</definedName>
    <definedName name="_45504">#REF!</definedName>
    <definedName name="_45504А" localSheetId="37">#REF!</definedName>
    <definedName name="_45504А">#REF!</definedName>
    <definedName name="_45504П" localSheetId="37">#REF!</definedName>
    <definedName name="_45504П">#REF!</definedName>
    <definedName name="_45505" localSheetId="37">#REF!</definedName>
    <definedName name="_45505">#REF!</definedName>
    <definedName name="_45505А" localSheetId="37">#REF!</definedName>
    <definedName name="_45505А">#REF!</definedName>
    <definedName name="_45505П" localSheetId="37">#REF!</definedName>
    <definedName name="_45505П">#REF!</definedName>
    <definedName name="_45506" localSheetId="37">#REF!</definedName>
    <definedName name="_45506">#REF!</definedName>
    <definedName name="_45506А" localSheetId="37">#REF!</definedName>
    <definedName name="_45506А">#REF!</definedName>
    <definedName name="_45506П" localSheetId="37">#REF!</definedName>
    <definedName name="_45506П">#REF!</definedName>
    <definedName name="_45507" localSheetId="37">#REF!</definedName>
    <definedName name="_45507">#REF!</definedName>
    <definedName name="_45507А" localSheetId="37">#REF!</definedName>
    <definedName name="_45507А">#REF!</definedName>
    <definedName name="_45507П" localSheetId="37">#REF!</definedName>
    <definedName name="_45507П">#REF!</definedName>
    <definedName name="_45508" localSheetId="37">#REF!</definedName>
    <definedName name="_45508">#REF!</definedName>
    <definedName name="_45508А" localSheetId="37">#REF!</definedName>
    <definedName name="_45508А">#REF!</definedName>
    <definedName name="_45508П" localSheetId="37">#REF!</definedName>
    <definedName name="_45508П">#REF!</definedName>
    <definedName name="_45509" localSheetId="37">#REF!</definedName>
    <definedName name="_45509">#REF!</definedName>
    <definedName name="_45509А" localSheetId="37">#REF!</definedName>
    <definedName name="_45509А">#REF!</definedName>
    <definedName name="_45509П" localSheetId="37">#REF!</definedName>
    <definedName name="_45509П">#REF!</definedName>
    <definedName name="_45515" localSheetId="37">#REF!</definedName>
    <definedName name="_45515">#REF!</definedName>
    <definedName name="_45515А" localSheetId="37">#REF!</definedName>
    <definedName name="_45515А">#REF!</definedName>
    <definedName name="_45515П" localSheetId="37">#REF!</definedName>
    <definedName name="_45515П">#REF!</definedName>
    <definedName name="_455А" localSheetId="37">#REF!</definedName>
    <definedName name="_455А">#REF!</definedName>
    <definedName name="_455П" localSheetId="37">#REF!</definedName>
    <definedName name="_455П">#REF!</definedName>
    <definedName name="_456" localSheetId="37">#REF!</definedName>
    <definedName name="_456">#REF!</definedName>
    <definedName name="_45601" localSheetId="37">#REF!</definedName>
    <definedName name="_45601">#REF!</definedName>
    <definedName name="_45601А" localSheetId="37">#REF!</definedName>
    <definedName name="_45601А">#REF!</definedName>
    <definedName name="_45601П" localSheetId="37">#REF!</definedName>
    <definedName name="_45601П">#REF!</definedName>
    <definedName name="_45602" localSheetId="37">#REF!</definedName>
    <definedName name="_45602">#REF!</definedName>
    <definedName name="_45602А" localSheetId="37">#REF!</definedName>
    <definedName name="_45602А">#REF!</definedName>
    <definedName name="_45602П" localSheetId="37">#REF!</definedName>
    <definedName name="_45602П">#REF!</definedName>
    <definedName name="_45603" localSheetId="37">#REF!</definedName>
    <definedName name="_45603">#REF!</definedName>
    <definedName name="_45603А" localSheetId="37">#REF!</definedName>
    <definedName name="_45603А">#REF!</definedName>
    <definedName name="_45603П" localSheetId="37">#REF!</definedName>
    <definedName name="_45603П">#REF!</definedName>
    <definedName name="_45604" localSheetId="37">#REF!</definedName>
    <definedName name="_45604">#REF!</definedName>
    <definedName name="_45604А" localSheetId="37">#REF!</definedName>
    <definedName name="_45604А">#REF!</definedName>
    <definedName name="_45604П" localSheetId="37">#REF!</definedName>
    <definedName name="_45604П">#REF!</definedName>
    <definedName name="_45605" localSheetId="37">#REF!</definedName>
    <definedName name="_45605">#REF!</definedName>
    <definedName name="_45605А" localSheetId="37">#REF!</definedName>
    <definedName name="_45605А">#REF!</definedName>
    <definedName name="_45605П" localSheetId="37">#REF!</definedName>
    <definedName name="_45605П">#REF!</definedName>
    <definedName name="_45606" localSheetId="37">#REF!</definedName>
    <definedName name="_45606">#REF!</definedName>
    <definedName name="_45606А" localSheetId="37">#REF!</definedName>
    <definedName name="_45606А">#REF!</definedName>
    <definedName name="_45606П" localSheetId="37">#REF!</definedName>
    <definedName name="_45606П">#REF!</definedName>
    <definedName name="_45607" localSheetId="37">#REF!</definedName>
    <definedName name="_45607">#REF!</definedName>
    <definedName name="_45607А" localSheetId="37">#REF!</definedName>
    <definedName name="_45607А">#REF!</definedName>
    <definedName name="_45607П" localSheetId="37">#REF!</definedName>
    <definedName name="_45607П">#REF!</definedName>
    <definedName name="_45608" localSheetId="37">#REF!</definedName>
    <definedName name="_45608">#REF!</definedName>
    <definedName name="_45608А" localSheetId="37">#REF!</definedName>
    <definedName name="_45608А">#REF!</definedName>
    <definedName name="_45608П" localSheetId="37">#REF!</definedName>
    <definedName name="_45608П">#REF!</definedName>
    <definedName name="_45615" localSheetId="37">#REF!</definedName>
    <definedName name="_45615">#REF!</definedName>
    <definedName name="_45615А" localSheetId="37">#REF!</definedName>
    <definedName name="_45615А">#REF!</definedName>
    <definedName name="_45615П" localSheetId="37">#REF!</definedName>
    <definedName name="_45615П">#REF!</definedName>
    <definedName name="_456А" localSheetId="37">#REF!</definedName>
    <definedName name="_456А">#REF!</definedName>
    <definedName name="_456П" localSheetId="37">#REF!</definedName>
    <definedName name="_456П">#REF!</definedName>
    <definedName name="_457" localSheetId="37">#REF!</definedName>
    <definedName name="_457">#REF!</definedName>
    <definedName name="_45701" localSheetId="37">#REF!</definedName>
    <definedName name="_45701">#REF!</definedName>
    <definedName name="_45701А" localSheetId="37">#REF!</definedName>
    <definedName name="_45701А">#REF!</definedName>
    <definedName name="_45701П" localSheetId="37">#REF!</definedName>
    <definedName name="_45701П">#REF!</definedName>
    <definedName name="_45702" localSheetId="37">#REF!</definedName>
    <definedName name="_45702">#REF!</definedName>
    <definedName name="_45702А" localSheetId="37">#REF!</definedName>
    <definedName name="_45702А">#REF!</definedName>
    <definedName name="_45702П" localSheetId="37">#REF!</definedName>
    <definedName name="_45702П">#REF!</definedName>
    <definedName name="_45703" localSheetId="37">#REF!</definedName>
    <definedName name="_45703">#REF!</definedName>
    <definedName name="_45703А" localSheetId="37">#REF!</definedName>
    <definedName name="_45703А">#REF!</definedName>
    <definedName name="_45703П" localSheetId="37">#REF!</definedName>
    <definedName name="_45703П">#REF!</definedName>
    <definedName name="_45704" localSheetId="37">#REF!</definedName>
    <definedName name="_45704">#REF!</definedName>
    <definedName name="_45704А" localSheetId="37">#REF!</definedName>
    <definedName name="_45704А">#REF!</definedName>
    <definedName name="_45704П" localSheetId="37">#REF!</definedName>
    <definedName name="_45704П">#REF!</definedName>
    <definedName name="_45705" localSheetId="37">#REF!</definedName>
    <definedName name="_45705">#REF!</definedName>
    <definedName name="_45705А" localSheetId="37">#REF!</definedName>
    <definedName name="_45705А">#REF!</definedName>
    <definedName name="_45705П" localSheetId="37">#REF!</definedName>
    <definedName name="_45705П">#REF!</definedName>
    <definedName name="_45706" localSheetId="37">#REF!</definedName>
    <definedName name="_45706">#REF!</definedName>
    <definedName name="_45706А" localSheetId="37">#REF!</definedName>
    <definedName name="_45706А">#REF!</definedName>
    <definedName name="_45706П" localSheetId="37">#REF!</definedName>
    <definedName name="_45706П">#REF!</definedName>
    <definedName name="_45707" localSheetId="37">#REF!</definedName>
    <definedName name="_45707">#REF!</definedName>
    <definedName name="_45707А" localSheetId="37">#REF!</definedName>
    <definedName name="_45707А">#REF!</definedName>
    <definedName name="_45707П" localSheetId="37">#REF!</definedName>
    <definedName name="_45707П">#REF!</definedName>
    <definedName name="_45708" localSheetId="37">#REF!</definedName>
    <definedName name="_45708">#REF!</definedName>
    <definedName name="_45708А" localSheetId="37">#REF!</definedName>
    <definedName name="_45708А">#REF!</definedName>
    <definedName name="_45708П" localSheetId="37">#REF!</definedName>
    <definedName name="_45708П">#REF!</definedName>
    <definedName name="_45715" localSheetId="37">#REF!</definedName>
    <definedName name="_45715">#REF!</definedName>
    <definedName name="_45715А" localSheetId="37">#REF!</definedName>
    <definedName name="_45715А">#REF!</definedName>
    <definedName name="_45715П" localSheetId="37">#REF!</definedName>
    <definedName name="_45715П">#REF!</definedName>
    <definedName name="_457А" localSheetId="37">#REF!</definedName>
    <definedName name="_457А">#REF!</definedName>
    <definedName name="_457П" localSheetId="37">#REF!</definedName>
    <definedName name="_457П">#REF!</definedName>
    <definedName name="_458" localSheetId="37">#REF!</definedName>
    <definedName name="_458">#REF!</definedName>
    <definedName name="_45801" localSheetId="37">#REF!</definedName>
    <definedName name="_45801">#REF!</definedName>
    <definedName name="_45801А" localSheetId="37">#REF!</definedName>
    <definedName name="_45801А">#REF!</definedName>
    <definedName name="_45801П" localSheetId="37">#REF!</definedName>
    <definedName name="_45801П">#REF!</definedName>
    <definedName name="_45802" localSheetId="37">#REF!</definedName>
    <definedName name="_45802">#REF!</definedName>
    <definedName name="_45802А" localSheetId="37">#REF!</definedName>
    <definedName name="_45802А">#REF!</definedName>
    <definedName name="_45802П" localSheetId="37">#REF!</definedName>
    <definedName name="_45802П">#REF!</definedName>
    <definedName name="_45803" localSheetId="37">#REF!</definedName>
    <definedName name="_45803">#REF!</definedName>
    <definedName name="_45803А" localSheetId="37">#REF!</definedName>
    <definedName name="_45803А">#REF!</definedName>
    <definedName name="_45803П" localSheetId="37">#REF!</definedName>
    <definedName name="_45803П">#REF!</definedName>
    <definedName name="_45804" localSheetId="37">#REF!</definedName>
    <definedName name="_45804">#REF!</definedName>
    <definedName name="_45804А" localSheetId="37">#REF!</definedName>
    <definedName name="_45804А">#REF!</definedName>
    <definedName name="_45804П" localSheetId="37">#REF!</definedName>
    <definedName name="_45804П">#REF!</definedName>
    <definedName name="_45805" localSheetId="37">#REF!</definedName>
    <definedName name="_45805">#REF!</definedName>
    <definedName name="_45805А" localSheetId="37">#REF!</definedName>
    <definedName name="_45805А">#REF!</definedName>
    <definedName name="_45805П" localSheetId="37">#REF!</definedName>
    <definedName name="_45805П">#REF!</definedName>
    <definedName name="_45806" localSheetId="37">#REF!</definedName>
    <definedName name="_45806">#REF!</definedName>
    <definedName name="_45806А" localSheetId="37">#REF!</definedName>
    <definedName name="_45806А">#REF!</definedName>
    <definedName name="_45806П" localSheetId="37">#REF!</definedName>
    <definedName name="_45806П">#REF!</definedName>
    <definedName name="_45807" localSheetId="37">#REF!</definedName>
    <definedName name="_45807">#REF!</definedName>
    <definedName name="_45807А" localSheetId="37">#REF!</definedName>
    <definedName name="_45807А">#REF!</definedName>
    <definedName name="_45807П" localSheetId="37">#REF!</definedName>
    <definedName name="_45807П">#REF!</definedName>
    <definedName name="_45808" localSheetId="37">#REF!</definedName>
    <definedName name="_45808">#REF!</definedName>
    <definedName name="_45808А" localSheetId="37">#REF!</definedName>
    <definedName name="_45808А">#REF!</definedName>
    <definedName name="_45808П" localSheetId="37">#REF!</definedName>
    <definedName name="_45808П">#REF!</definedName>
    <definedName name="_45809" localSheetId="37">#REF!</definedName>
    <definedName name="_45809">#REF!</definedName>
    <definedName name="_45809А" localSheetId="37">#REF!</definedName>
    <definedName name="_45809А">#REF!</definedName>
    <definedName name="_45809П" localSheetId="37">#REF!</definedName>
    <definedName name="_45809П">#REF!</definedName>
    <definedName name="_45810" localSheetId="37">#REF!</definedName>
    <definedName name="_45810">#REF!</definedName>
    <definedName name="_45810А" localSheetId="37">#REF!</definedName>
    <definedName name="_45810А">#REF!</definedName>
    <definedName name="_45810П" localSheetId="37">#REF!</definedName>
    <definedName name="_45810П">#REF!</definedName>
    <definedName name="_45811" localSheetId="37">#REF!</definedName>
    <definedName name="_45811">#REF!</definedName>
    <definedName name="_45811А" localSheetId="37">#REF!</definedName>
    <definedName name="_45811А">#REF!</definedName>
    <definedName name="_45811П" localSheetId="37">#REF!</definedName>
    <definedName name="_45811П">#REF!</definedName>
    <definedName name="_45812" localSheetId="37">#REF!</definedName>
    <definedName name="_45812">#REF!</definedName>
    <definedName name="_45812А" localSheetId="37">#REF!</definedName>
    <definedName name="_45812А">#REF!</definedName>
    <definedName name="_45812П" localSheetId="37">#REF!</definedName>
    <definedName name="_45812П">#REF!</definedName>
    <definedName name="_45813" localSheetId="37">#REF!</definedName>
    <definedName name="_45813">#REF!</definedName>
    <definedName name="_45813А" localSheetId="37">#REF!</definedName>
    <definedName name="_45813А">#REF!</definedName>
    <definedName name="_45813П" localSheetId="37">#REF!</definedName>
    <definedName name="_45813П">#REF!</definedName>
    <definedName name="_45814" localSheetId="37">#REF!</definedName>
    <definedName name="_45814">#REF!</definedName>
    <definedName name="_45814А" localSheetId="37">#REF!</definedName>
    <definedName name="_45814А">#REF!</definedName>
    <definedName name="_45814П" localSheetId="37">#REF!</definedName>
    <definedName name="_45814П">#REF!</definedName>
    <definedName name="_45815" localSheetId="37">#REF!</definedName>
    <definedName name="_45815">#REF!</definedName>
    <definedName name="_45815А" localSheetId="37">#REF!</definedName>
    <definedName name="_45815А">#REF!</definedName>
    <definedName name="_45815П" localSheetId="37">#REF!</definedName>
    <definedName name="_45815П">#REF!</definedName>
    <definedName name="_45816" localSheetId="37">#REF!</definedName>
    <definedName name="_45816">#REF!</definedName>
    <definedName name="_45816А" localSheetId="37">#REF!</definedName>
    <definedName name="_45816А">#REF!</definedName>
    <definedName name="_45816П" localSheetId="37">#REF!</definedName>
    <definedName name="_45816П">#REF!</definedName>
    <definedName name="_45817" localSheetId="37">#REF!</definedName>
    <definedName name="_45817">#REF!</definedName>
    <definedName name="_45817А" localSheetId="37">#REF!</definedName>
    <definedName name="_45817А">#REF!</definedName>
    <definedName name="_45817П" localSheetId="37">#REF!</definedName>
    <definedName name="_45817П">#REF!</definedName>
    <definedName name="_45818" localSheetId="37">#REF!</definedName>
    <definedName name="_45818">#REF!</definedName>
    <definedName name="_45818А" localSheetId="37">#REF!</definedName>
    <definedName name="_45818А">#REF!</definedName>
    <definedName name="_45818П" localSheetId="37">#REF!</definedName>
    <definedName name="_45818П">#REF!</definedName>
    <definedName name="_458А" localSheetId="37">#REF!</definedName>
    <definedName name="_458А">#REF!</definedName>
    <definedName name="_458П" localSheetId="37">#REF!</definedName>
    <definedName name="_458П">#REF!</definedName>
    <definedName name="_459" localSheetId="37">#REF!</definedName>
    <definedName name="_459">#REF!</definedName>
    <definedName name="_45901" localSheetId="37">#REF!</definedName>
    <definedName name="_45901">#REF!</definedName>
    <definedName name="_45901А" localSheetId="37">#REF!</definedName>
    <definedName name="_45901А">#REF!</definedName>
    <definedName name="_45901П" localSheetId="37">#REF!</definedName>
    <definedName name="_45901П">#REF!</definedName>
    <definedName name="_45902" localSheetId="37">#REF!</definedName>
    <definedName name="_45902">#REF!</definedName>
    <definedName name="_45902А" localSheetId="37">#REF!</definedName>
    <definedName name="_45902А">#REF!</definedName>
    <definedName name="_45902П" localSheetId="37">#REF!</definedName>
    <definedName name="_45902П">#REF!</definedName>
    <definedName name="_45903" localSheetId="37">#REF!</definedName>
    <definedName name="_45903">#REF!</definedName>
    <definedName name="_45903А" localSheetId="37">#REF!</definedName>
    <definedName name="_45903А">#REF!</definedName>
    <definedName name="_45903П" localSheetId="37">#REF!</definedName>
    <definedName name="_45903П">#REF!</definedName>
    <definedName name="_45904" localSheetId="37">#REF!</definedName>
    <definedName name="_45904">#REF!</definedName>
    <definedName name="_45904А" localSheetId="37">#REF!</definedName>
    <definedName name="_45904А">#REF!</definedName>
    <definedName name="_45904П" localSheetId="37">#REF!</definedName>
    <definedName name="_45904П">#REF!</definedName>
    <definedName name="_45905" localSheetId="37">#REF!</definedName>
    <definedName name="_45905">#REF!</definedName>
    <definedName name="_45905А" localSheetId="37">#REF!</definedName>
    <definedName name="_45905А">#REF!</definedName>
    <definedName name="_45905П" localSheetId="37">#REF!</definedName>
    <definedName name="_45905П">#REF!</definedName>
    <definedName name="_45906" localSheetId="37">#REF!</definedName>
    <definedName name="_45906">#REF!</definedName>
    <definedName name="_45906А" localSheetId="37">#REF!</definedName>
    <definedName name="_45906А">#REF!</definedName>
    <definedName name="_45906П" localSheetId="37">#REF!</definedName>
    <definedName name="_45906П">#REF!</definedName>
    <definedName name="_45907" localSheetId="37">#REF!</definedName>
    <definedName name="_45907">#REF!</definedName>
    <definedName name="_45907А" localSheetId="37">#REF!</definedName>
    <definedName name="_45907А">#REF!</definedName>
    <definedName name="_45907П" localSheetId="37">#REF!</definedName>
    <definedName name="_45907П">#REF!</definedName>
    <definedName name="_45908" localSheetId="37">#REF!</definedName>
    <definedName name="_45908">#REF!</definedName>
    <definedName name="_45908А" localSheetId="37">#REF!</definedName>
    <definedName name="_45908А">#REF!</definedName>
    <definedName name="_45908П" localSheetId="37">#REF!</definedName>
    <definedName name="_45908П">#REF!</definedName>
    <definedName name="_45909" localSheetId="37">#REF!</definedName>
    <definedName name="_45909">#REF!</definedName>
    <definedName name="_45909А" localSheetId="37">#REF!</definedName>
    <definedName name="_45909А">#REF!</definedName>
    <definedName name="_45909П" localSheetId="37">#REF!</definedName>
    <definedName name="_45909П">#REF!</definedName>
    <definedName name="_45910" localSheetId="37">#REF!</definedName>
    <definedName name="_45910">#REF!</definedName>
    <definedName name="_45910А" localSheetId="37">#REF!</definedName>
    <definedName name="_45910А">#REF!</definedName>
    <definedName name="_45910П" localSheetId="37">#REF!</definedName>
    <definedName name="_45910П">#REF!</definedName>
    <definedName name="_45911" localSheetId="37">#REF!</definedName>
    <definedName name="_45911">#REF!</definedName>
    <definedName name="_45911А" localSheetId="37">#REF!</definedName>
    <definedName name="_45911А">#REF!</definedName>
    <definedName name="_45911П" localSheetId="37">#REF!</definedName>
    <definedName name="_45911П">#REF!</definedName>
    <definedName name="_45912" localSheetId="37">#REF!</definedName>
    <definedName name="_45912">#REF!</definedName>
    <definedName name="_45912А" localSheetId="37">#REF!</definedName>
    <definedName name="_45912А">#REF!</definedName>
    <definedName name="_45912П" localSheetId="37">#REF!</definedName>
    <definedName name="_45912П">#REF!</definedName>
    <definedName name="_45913" localSheetId="37">#REF!</definedName>
    <definedName name="_45913">#REF!</definedName>
    <definedName name="_45913А" localSheetId="37">#REF!</definedName>
    <definedName name="_45913А">#REF!</definedName>
    <definedName name="_45913П" localSheetId="37">#REF!</definedName>
    <definedName name="_45913П">#REF!</definedName>
    <definedName name="_45914" localSheetId="37">#REF!</definedName>
    <definedName name="_45914">#REF!</definedName>
    <definedName name="_45914А" localSheetId="37">#REF!</definedName>
    <definedName name="_45914А">#REF!</definedName>
    <definedName name="_45914П" localSheetId="37">#REF!</definedName>
    <definedName name="_45914П">#REF!</definedName>
    <definedName name="_45915" localSheetId="37">#REF!</definedName>
    <definedName name="_45915">#REF!</definedName>
    <definedName name="_45915А" localSheetId="37">#REF!</definedName>
    <definedName name="_45915А">#REF!</definedName>
    <definedName name="_45915П" localSheetId="37">#REF!</definedName>
    <definedName name="_45915П">#REF!</definedName>
    <definedName name="_45916" localSheetId="37">#REF!</definedName>
    <definedName name="_45916">#REF!</definedName>
    <definedName name="_45916А" localSheetId="37">#REF!</definedName>
    <definedName name="_45916А">#REF!</definedName>
    <definedName name="_45916П" localSheetId="37">#REF!</definedName>
    <definedName name="_45916П">#REF!</definedName>
    <definedName name="_45917" localSheetId="37">#REF!</definedName>
    <definedName name="_45917">#REF!</definedName>
    <definedName name="_45917А" localSheetId="37">#REF!</definedName>
    <definedName name="_45917А">#REF!</definedName>
    <definedName name="_45917П" localSheetId="37">#REF!</definedName>
    <definedName name="_45917П">#REF!</definedName>
    <definedName name="_459А" localSheetId="37">#REF!</definedName>
    <definedName name="_459А">#REF!</definedName>
    <definedName name="_459П" localSheetId="37">#REF!</definedName>
    <definedName name="_459П">#REF!</definedName>
    <definedName name="_460" localSheetId="37">#REF!</definedName>
    <definedName name="_460">#REF!</definedName>
    <definedName name="_46001" localSheetId="37">#REF!</definedName>
    <definedName name="_46001">#REF!</definedName>
    <definedName name="_46001А" localSheetId="37">#REF!</definedName>
    <definedName name="_46001А">#REF!</definedName>
    <definedName name="_46001П" localSheetId="37">#REF!</definedName>
    <definedName name="_46001П">#REF!</definedName>
    <definedName name="_46002" localSheetId="37">#REF!</definedName>
    <definedName name="_46002">#REF!</definedName>
    <definedName name="_46002А" localSheetId="37">#REF!</definedName>
    <definedName name="_46002А">#REF!</definedName>
    <definedName name="_46002П" localSheetId="37">#REF!</definedName>
    <definedName name="_46002П">#REF!</definedName>
    <definedName name="_46003" localSheetId="37">#REF!</definedName>
    <definedName name="_46003">#REF!</definedName>
    <definedName name="_46003А" localSheetId="37">#REF!</definedName>
    <definedName name="_46003А">#REF!</definedName>
    <definedName name="_46003П" localSheetId="37">#REF!</definedName>
    <definedName name="_46003П">#REF!</definedName>
    <definedName name="_46004" localSheetId="37">#REF!</definedName>
    <definedName name="_46004">#REF!</definedName>
    <definedName name="_46004А" localSheetId="37">#REF!</definedName>
    <definedName name="_46004А">#REF!</definedName>
    <definedName name="_46004П" localSheetId="37">#REF!</definedName>
    <definedName name="_46004П">#REF!</definedName>
    <definedName name="_46005" localSheetId="37">#REF!</definedName>
    <definedName name="_46005">#REF!</definedName>
    <definedName name="_46005А" localSheetId="37">#REF!</definedName>
    <definedName name="_46005А">#REF!</definedName>
    <definedName name="_46005П" localSheetId="37">#REF!</definedName>
    <definedName name="_46005П">#REF!</definedName>
    <definedName name="_46006" localSheetId="37">#REF!</definedName>
    <definedName name="_46006">#REF!</definedName>
    <definedName name="_46006А" localSheetId="37">#REF!</definedName>
    <definedName name="_46006А">#REF!</definedName>
    <definedName name="_46006П" localSheetId="37">#REF!</definedName>
    <definedName name="_46006П">#REF!</definedName>
    <definedName name="_46007" localSheetId="37">#REF!</definedName>
    <definedName name="_46007">#REF!</definedName>
    <definedName name="_46007А" localSheetId="37">#REF!</definedName>
    <definedName name="_46007А">#REF!</definedName>
    <definedName name="_46007П" localSheetId="37">#REF!</definedName>
    <definedName name="_46007П">#REF!</definedName>
    <definedName name="_46008" localSheetId="37">#REF!</definedName>
    <definedName name="_46008">#REF!</definedName>
    <definedName name="_46008А" localSheetId="37">#REF!</definedName>
    <definedName name="_46008А">#REF!</definedName>
    <definedName name="_46008П" localSheetId="37">#REF!</definedName>
    <definedName name="_46008П">#REF!</definedName>
    <definedName name="_460А" localSheetId="37">#REF!</definedName>
    <definedName name="_460А">#REF!</definedName>
    <definedName name="_460П" localSheetId="37">#REF!</definedName>
    <definedName name="_460П">#REF!</definedName>
    <definedName name="_461" localSheetId="37">#REF!</definedName>
    <definedName name="_461">#REF!</definedName>
    <definedName name="_46101" localSheetId="37">#REF!</definedName>
    <definedName name="_46101">#REF!</definedName>
    <definedName name="_46101А" localSheetId="37">#REF!</definedName>
    <definedName name="_46101А">#REF!</definedName>
    <definedName name="_46101П" localSheetId="37">#REF!</definedName>
    <definedName name="_46101П">#REF!</definedName>
    <definedName name="_46102" localSheetId="37">#REF!</definedName>
    <definedName name="_46102">#REF!</definedName>
    <definedName name="_46102А" localSheetId="37">#REF!</definedName>
    <definedName name="_46102А">#REF!</definedName>
    <definedName name="_46102П" localSheetId="37">#REF!</definedName>
    <definedName name="_46102П">#REF!</definedName>
    <definedName name="_46103" localSheetId="37">#REF!</definedName>
    <definedName name="_46103">#REF!</definedName>
    <definedName name="_46103А" localSheetId="37">#REF!</definedName>
    <definedName name="_46103А">#REF!</definedName>
    <definedName name="_46103П" localSheetId="37">#REF!</definedName>
    <definedName name="_46103П">#REF!</definedName>
    <definedName name="_46104" localSheetId="37">#REF!</definedName>
    <definedName name="_46104">#REF!</definedName>
    <definedName name="_46104А" localSheetId="37">#REF!</definedName>
    <definedName name="_46104А">#REF!</definedName>
    <definedName name="_46104П" localSheetId="37">#REF!</definedName>
    <definedName name="_46104П">#REF!</definedName>
    <definedName name="_46105" localSheetId="37">#REF!</definedName>
    <definedName name="_46105">#REF!</definedName>
    <definedName name="_46105А" localSheetId="37">#REF!</definedName>
    <definedName name="_46105А">#REF!</definedName>
    <definedName name="_46105П" localSheetId="37">#REF!</definedName>
    <definedName name="_46105П">#REF!</definedName>
    <definedName name="_46106" localSheetId="37">#REF!</definedName>
    <definedName name="_46106">#REF!</definedName>
    <definedName name="_46106А" localSheetId="37">#REF!</definedName>
    <definedName name="_46106А">#REF!</definedName>
    <definedName name="_46106П" localSheetId="37">#REF!</definedName>
    <definedName name="_46106П">#REF!</definedName>
    <definedName name="_46107" localSheetId="37">#REF!</definedName>
    <definedName name="_46107">#REF!</definedName>
    <definedName name="_46107А" localSheetId="37">#REF!</definedName>
    <definedName name="_46107А">#REF!</definedName>
    <definedName name="_46107П" localSheetId="37">#REF!</definedName>
    <definedName name="_46107П">#REF!</definedName>
    <definedName name="_46108" localSheetId="37">#REF!</definedName>
    <definedName name="_46108">#REF!</definedName>
    <definedName name="_46108А" localSheetId="37">#REF!</definedName>
    <definedName name="_46108А">#REF!</definedName>
    <definedName name="_46108П" localSheetId="37">#REF!</definedName>
    <definedName name="_46108П">#REF!</definedName>
    <definedName name="_461А" localSheetId="37">#REF!</definedName>
    <definedName name="_461А">#REF!</definedName>
    <definedName name="_461П" localSheetId="37">#REF!</definedName>
    <definedName name="_461П">#REF!</definedName>
    <definedName name="_462" localSheetId="37">#REF!</definedName>
    <definedName name="_462">#REF!</definedName>
    <definedName name="_46201" localSheetId="37">#REF!</definedName>
    <definedName name="_46201">#REF!</definedName>
    <definedName name="_46201А" localSheetId="37">#REF!</definedName>
    <definedName name="_46201А">#REF!</definedName>
    <definedName name="_46201П" localSheetId="37">#REF!</definedName>
    <definedName name="_46201П">#REF!</definedName>
    <definedName name="_46202" localSheetId="37">#REF!</definedName>
    <definedName name="_46202">#REF!</definedName>
    <definedName name="_46202А" localSheetId="37">#REF!</definedName>
    <definedName name="_46202А">#REF!</definedName>
    <definedName name="_46202П" localSheetId="37">#REF!</definedName>
    <definedName name="_46202П">#REF!</definedName>
    <definedName name="_46203" localSheetId="37">#REF!</definedName>
    <definedName name="_46203">#REF!</definedName>
    <definedName name="_46203А" localSheetId="37">#REF!</definedName>
    <definedName name="_46203А">#REF!</definedName>
    <definedName name="_46203П" localSheetId="37">#REF!</definedName>
    <definedName name="_46203П">#REF!</definedName>
    <definedName name="_46204" localSheetId="37">#REF!</definedName>
    <definedName name="_46204">#REF!</definedName>
    <definedName name="_46204А" localSheetId="37">#REF!</definedName>
    <definedName name="_46204А">#REF!</definedName>
    <definedName name="_46204П" localSheetId="37">#REF!</definedName>
    <definedName name="_46204П">#REF!</definedName>
    <definedName name="_46205" localSheetId="37">#REF!</definedName>
    <definedName name="_46205">#REF!</definedName>
    <definedName name="_46205А" localSheetId="37">#REF!</definedName>
    <definedName name="_46205А">#REF!</definedName>
    <definedName name="_46205П" localSheetId="37">#REF!</definedName>
    <definedName name="_46205П">#REF!</definedName>
    <definedName name="_46206" localSheetId="37">#REF!</definedName>
    <definedName name="_46206">#REF!</definedName>
    <definedName name="_46206А" localSheetId="37">#REF!</definedName>
    <definedName name="_46206А">#REF!</definedName>
    <definedName name="_46206П" localSheetId="37">#REF!</definedName>
    <definedName name="_46206П">#REF!</definedName>
    <definedName name="_46207" localSheetId="37">#REF!</definedName>
    <definedName name="_46207">#REF!</definedName>
    <definedName name="_46207А" localSheetId="37">#REF!</definedName>
    <definedName name="_46207А">#REF!</definedName>
    <definedName name="_46207П" localSheetId="37">#REF!</definedName>
    <definedName name="_46207П">#REF!</definedName>
    <definedName name="_46208" localSheetId="37">#REF!</definedName>
    <definedName name="_46208">#REF!</definedName>
    <definedName name="_46208А" localSheetId="37">#REF!</definedName>
    <definedName name="_46208А">#REF!</definedName>
    <definedName name="_46208П" localSheetId="37">#REF!</definedName>
    <definedName name="_46208П">#REF!</definedName>
    <definedName name="_462А" localSheetId="37">#REF!</definedName>
    <definedName name="_462А">#REF!</definedName>
    <definedName name="_462П" localSheetId="37">#REF!</definedName>
    <definedName name="_462П">#REF!</definedName>
    <definedName name="_463" localSheetId="37">#REF!</definedName>
    <definedName name="_463">#REF!</definedName>
    <definedName name="_46301" localSheetId="37">#REF!</definedName>
    <definedName name="_46301">#REF!</definedName>
    <definedName name="_46301А" localSheetId="37">#REF!</definedName>
    <definedName name="_46301А">#REF!</definedName>
    <definedName name="_46301П" localSheetId="37">#REF!</definedName>
    <definedName name="_46301П">#REF!</definedName>
    <definedName name="_46302" localSheetId="37">#REF!</definedName>
    <definedName name="_46302">#REF!</definedName>
    <definedName name="_46302А" localSheetId="37">#REF!</definedName>
    <definedName name="_46302А">#REF!</definedName>
    <definedName name="_46302П" localSheetId="37">#REF!</definedName>
    <definedName name="_46302П">#REF!</definedName>
    <definedName name="_46303" localSheetId="37">#REF!</definedName>
    <definedName name="_46303">#REF!</definedName>
    <definedName name="_46303А" localSheetId="37">#REF!</definedName>
    <definedName name="_46303А">#REF!</definedName>
    <definedName name="_46303П" localSheetId="37">#REF!</definedName>
    <definedName name="_46303П">#REF!</definedName>
    <definedName name="_46304" localSheetId="37">#REF!</definedName>
    <definedName name="_46304">#REF!</definedName>
    <definedName name="_46304А" localSheetId="37">#REF!</definedName>
    <definedName name="_46304А">#REF!</definedName>
    <definedName name="_46304П" localSheetId="37">#REF!</definedName>
    <definedName name="_46304П">#REF!</definedName>
    <definedName name="_46305" localSheetId="37">#REF!</definedName>
    <definedName name="_46305">#REF!</definedName>
    <definedName name="_46305А" localSheetId="37">#REF!</definedName>
    <definedName name="_46305А">#REF!</definedName>
    <definedName name="_46305П" localSheetId="37">#REF!</definedName>
    <definedName name="_46305П">#REF!</definedName>
    <definedName name="_46306" localSheetId="37">#REF!</definedName>
    <definedName name="_46306">#REF!</definedName>
    <definedName name="_46306А" localSheetId="37">#REF!</definedName>
    <definedName name="_46306А">#REF!</definedName>
    <definedName name="_46306П" localSheetId="37">#REF!</definedName>
    <definedName name="_46306П">#REF!</definedName>
    <definedName name="_46307" localSheetId="37">#REF!</definedName>
    <definedName name="_46307">#REF!</definedName>
    <definedName name="_46307А" localSheetId="37">#REF!</definedName>
    <definedName name="_46307А">#REF!</definedName>
    <definedName name="_46307П" localSheetId="37">#REF!</definedName>
    <definedName name="_46307П">#REF!</definedName>
    <definedName name="_46308" localSheetId="37">#REF!</definedName>
    <definedName name="_46308">#REF!</definedName>
    <definedName name="_46308А" localSheetId="37">#REF!</definedName>
    <definedName name="_46308А">#REF!</definedName>
    <definedName name="_46308П" localSheetId="37">#REF!</definedName>
    <definedName name="_46308П">#REF!</definedName>
    <definedName name="_463А" localSheetId="37">#REF!</definedName>
    <definedName name="_463А">#REF!</definedName>
    <definedName name="_463П" localSheetId="37">#REF!</definedName>
    <definedName name="_463П">#REF!</definedName>
    <definedName name="_464" localSheetId="37">#REF!</definedName>
    <definedName name="_464">#REF!</definedName>
    <definedName name="_46401" localSheetId="37">#REF!</definedName>
    <definedName name="_46401">#REF!</definedName>
    <definedName name="_46401А" localSheetId="37">#REF!</definedName>
    <definedName name="_46401А">#REF!</definedName>
    <definedName name="_46401П" localSheetId="37">#REF!</definedName>
    <definedName name="_46401П">#REF!</definedName>
    <definedName name="_46402" localSheetId="37">#REF!</definedName>
    <definedName name="_46402">#REF!</definedName>
    <definedName name="_46402А" localSheetId="37">#REF!</definedName>
    <definedName name="_46402А">#REF!</definedName>
    <definedName name="_46402П" localSheetId="37">#REF!</definedName>
    <definedName name="_46402П">#REF!</definedName>
    <definedName name="_46403" localSheetId="37">#REF!</definedName>
    <definedName name="_46403">#REF!</definedName>
    <definedName name="_46403А" localSheetId="37">#REF!</definedName>
    <definedName name="_46403А">#REF!</definedName>
    <definedName name="_46403П" localSheetId="37">#REF!</definedName>
    <definedName name="_46403П">#REF!</definedName>
    <definedName name="_46404" localSheetId="37">#REF!</definedName>
    <definedName name="_46404">#REF!</definedName>
    <definedName name="_46404А" localSheetId="37">#REF!</definedName>
    <definedName name="_46404А">#REF!</definedName>
    <definedName name="_46404П" localSheetId="37">#REF!</definedName>
    <definedName name="_46404П">#REF!</definedName>
    <definedName name="_46405" localSheetId="37">#REF!</definedName>
    <definedName name="_46405">#REF!</definedName>
    <definedName name="_46405А" localSheetId="37">#REF!</definedName>
    <definedName name="_46405А">#REF!</definedName>
    <definedName name="_46405П" localSheetId="37">#REF!</definedName>
    <definedName name="_46405П">#REF!</definedName>
    <definedName name="_46406" localSheetId="37">#REF!</definedName>
    <definedName name="_46406">#REF!</definedName>
    <definedName name="_46406А" localSheetId="37">#REF!</definedName>
    <definedName name="_46406А">#REF!</definedName>
    <definedName name="_46406П" localSheetId="37">#REF!</definedName>
    <definedName name="_46406П">#REF!</definedName>
    <definedName name="_46407" localSheetId="37">#REF!</definedName>
    <definedName name="_46407">#REF!</definedName>
    <definedName name="_46407А" localSheetId="37">#REF!</definedName>
    <definedName name="_46407А">#REF!</definedName>
    <definedName name="_46407П" localSheetId="37">#REF!</definedName>
    <definedName name="_46407П">#REF!</definedName>
    <definedName name="_46408" localSheetId="37">#REF!</definedName>
    <definedName name="_46408">#REF!</definedName>
    <definedName name="_46408А" localSheetId="37">#REF!</definedName>
    <definedName name="_46408А">#REF!</definedName>
    <definedName name="_46408П" localSheetId="37">#REF!</definedName>
    <definedName name="_46408П">#REF!</definedName>
    <definedName name="_464А" localSheetId="37">#REF!</definedName>
    <definedName name="_464А">#REF!</definedName>
    <definedName name="_464П" localSheetId="37">#REF!</definedName>
    <definedName name="_464П">#REF!</definedName>
    <definedName name="_465" localSheetId="37">#REF!</definedName>
    <definedName name="_465">#REF!</definedName>
    <definedName name="_46501" localSheetId="37">#REF!</definedName>
    <definedName name="_46501">#REF!</definedName>
    <definedName name="_46501А" localSheetId="37">#REF!</definedName>
    <definedName name="_46501А">#REF!</definedName>
    <definedName name="_46501П" localSheetId="37">#REF!</definedName>
    <definedName name="_46501П">#REF!</definedName>
    <definedName name="_46502" localSheetId="37">#REF!</definedName>
    <definedName name="_46502">#REF!</definedName>
    <definedName name="_46502А" localSheetId="37">#REF!</definedName>
    <definedName name="_46502А">#REF!</definedName>
    <definedName name="_46502П" localSheetId="37">#REF!</definedName>
    <definedName name="_46502П">#REF!</definedName>
    <definedName name="_46503" localSheetId="37">#REF!</definedName>
    <definedName name="_46503">#REF!</definedName>
    <definedName name="_46503А" localSheetId="37">#REF!</definedName>
    <definedName name="_46503А">#REF!</definedName>
    <definedName name="_46503П" localSheetId="37">#REF!</definedName>
    <definedName name="_46503П">#REF!</definedName>
    <definedName name="_46504" localSheetId="37">#REF!</definedName>
    <definedName name="_46504">#REF!</definedName>
    <definedName name="_46504А" localSheetId="37">#REF!</definedName>
    <definedName name="_46504А">#REF!</definedName>
    <definedName name="_46504П" localSheetId="37">#REF!</definedName>
    <definedName name="_46504П">#REF!</definedName>
    <definedName name="_46505" localSheetId="37">#REF!</definedName>
    <definedName name="_46505">#REF!</definedName>
    <definedName name="_46505А" localSheetId="37">#REF!</definedName>
    <definedName name="_46505А">#REF!</definedName>
    <definedName name="_46505П" localSheetId="37">#REF!</definedName>
    <definedName name="_46505П">#REF!</definedName>
    <definedName name="_46506" localSheetId="37">#REF!</definedName>
    <definedName name="_46506">#REF!</definedName>
    <definedName name="_46506А" localSheetId="37">#REF!</definedName>
    <definedName name="_46506А">#REF!</definedName>
    <definedName name="_46506П" localSheetId="37">#REF!</definedName>
    <definedName name="_46506П">#REF!</definedName>
    <definedName name="_46507" localSheetId="37">#REF!</definedName>
    <definedName name="_46507">#REF!</definedName>
    <definedName name="_46507А" localSheetId="37">#REF!</definedName>
    <definedName name="_46507А">#REF!</definedName>
    <definedName name="_46507П" localSheetId="37">#REF!</definedName>
    <definedName name="_46507П">#REF!</definedName>
    <definedName name="_46508" localSheetId="37">#REF!</definedName>
    <definedName name="_46508">#REF!</definedName>
    <definedName name="_46508А" localSheetId="37">#REF!</definedName>
    <definedName name="_46508А">#REF!</definedName>
    <definedName name="_46508П" localSheetId="37">#REF!</definedName>
    <definedName name="_46508П">#REF!</definedName>
    <definedName name="_465А" localSheetId="37">#REF!</definedName>
    <definedName name="_465А">#REF!</definedName>
    <definedName name="_465П" localSheetId="37">#REF!</definedName>
    <definedName name="_465П">#REF!</definedName>
    <definedName name="_466" localSheetId="37">#REF!</definedName>
    <definedName name="_466">#REF!</definedName>
    <definedName name="_46601" localSheetId="37">#REF!</definedName>
    <definedName name="_46601">#REF!</definedName>
    <definedName name="_46601А" localSheetId="37">#REF!</definedName>
    <definedName name="_46601А">#REF!</definedName>
    <definedName name="_46601П" localSheetId="37">#REF!</definedName>
    <definedName name="_46601П">#REF!</definedName>
    <definedName name="_46602" localSheetId="37">#REF!</definedName>
    <definedName name="_46602">#REF!</definedName>
    <definedName name="_46602А" localSheetId="37">#REF!</definedName>
    <definedName name="_46602А">#REF!</definedName>
    <definedName name="_46602П" localSheetId="37">#REF!</definedName>
    <definedName name="_46602П">#REF!</definedName>
    <definedName name="_46603" localSheetId="37">#REF!</definedName>
    <definedName name="_46603">#REF!</definedName>
    <definedName name="_46603А" localSheetId="37">#REF!</definedName>
    <definedName name="_46603А">#REF!</definedName>
    <definedName name="_46603П" localSheetId="37">#REF!</definedName>
    <definedName name="_46603П">#REF!</definedName>
    <definedName name="_46604" localSheetId="37">#REF!</definedName>
    <definedName name="_46604">#REF!</definedName>
    <definedName name="_46604А" localSheetId="37">#REF!</definedName>
    <definedName name="_46604А">#REF!</definedName>
    <definedName name="_46604П" localSheetId="37">#REF!</definedName>
    <definedName name="_46604П">#REF!</definedName>
    <definedName name="_46605" localSheetId="37">#REF!</definedName>
    <definedName name="_46605">#REF!</definedName>
    <definedName name="_46605А" localSheetId="37">#REF!</definedName>
    <definedName name="_46605А">#REF!</definedName>
    <definedName name="_46605П" localSheetId="37">#REF!</definedName>
    <definedName name="_46605П">#REF!</definedName>
    <definedName name="_46606" localSheetId="37">#REF!</definedName>
    <definedName name="_46606">#REF!</definedName>
    <definedName name="_46606А" localSheetId="37">#REF!</definedName>
    <definedName name="_46606А">#REF!</definedName>
    <definedName name="_46606П" localSheetId="37">#REF!</definedName>
    <definedName name="_46606П">#REF!</definedName>
    <definedName name="_46607" localSheetId="37">#REF!</definedName>
    <definedName name="_46607">#REF!</definedName>
    <definedName name="_46607А" localSheetId="37">#REF!</definedName>
    <definedName name="_46607А">#REF!</definedName>
    <definedName name="_46607П" localSheetId="37">#REF!</definedName>
    <definedName name="_46607П">#REF!</definedName>
    <definedName name="_46608" localSheetId="37">#REF!</definedName>
    <definedName name="_46608">#REF!</definedName>
    <definedName name="_46608А" localSheetId="37">#REF!</definedName>
    <definedName name="_46608А">#REF!</definedName>
    <definedName name="_46608П" localSheetId="37">#REF!</definedName>
    <definedName name="_46608П">#REF!</definedName>
    <definedName name="_466А" localSheetId="37">#REF!</definedName>
    <definedName name="_466А">#REF!</definedName>
    <definedName name="_466П" localSheetId="37">#REF!</definedName>
    <definedName name="_466П">#REF!</definedName>
    <definedName name="_467" localSheetId="37">#REF!</definedName>
    <definedName name="_467">#REF!</definedName>
    <definedName name="_46701" localSheetId="37">#REF!</definedName>
    <definedName name="_46701">#REF!</definedName>
    <definedName name="_46701А" localSheetId="37">#REF!</definedName>
    <definedName name="_46701А">#REF!</definedName>
    <definedName name="_46701П" localSheetId="37">#REF!</definedName>
    <definedName name="_46701П">#REF!</definedName>
    <definedName name="_46702" localSheetId="37">#REF!</definedName>
    <definedName name="_46702">#REF!</definedName>
    <definedName name="_46702А" localSheetId="37">#REF!</definedName>
    <definedName name="_46702А">#REF!</definedName>
    <definedName name="_46702П" localSheetId="37">#REF!</definedName>
    <definedName name="_46702П">#REF!</definedName>
    <definedName name="_46703" localSheetId="37">#REF!</definedName>
    <definedName name="_46703">#REF!</definedName>
    <definedName name="_46703А" localSheetId="37">#REF!</definedName>
    <definedName name="_46703А">#REF!</definedName>
    <definedName name="_46703П" localSheetId="37">#REF!</definedName>
    <definedName name="_46703П">#REF!</definedName>
    <definedName name="_46704" localSheetId="37">#REF!</definedName>
    <definedName name="_46704">#REF!</definedName>
    <definedName name="_46704А" localSheetId="37">#REF!</definedName>
    <definedName name="_46704А">#REF!</definedName>
    <definedName name="_46704П" localSheetId="37">#REF!</definedName>
    <definedName name="_46704П">#REF!</definedName>
    <definedName name="_46705" localSheetId="37">#REF!</definedName>
    <definedName name="_46705">#REF!</definedName>
    <definedName name="_46705А" localSheetId="37">#REF!</definedName>
    <definedName name="_46705А">#REF!</definedName>
    <definedName name="_46705П" localSheetId="37">#REF!</definedName>
    <definedName name="_46705П">#REF!</definedName>
    <definedName name="_46706" localSheetId="37">#REF!</definedName>
    <definedName name="_46706">#REF!</definedName>
    <definedName name="_46706А" localSheetId="37">#REF!</definedName>
    <definedName name="_46706А">#REF!</definedName>
    <definedName name="_46706П" localSheetId="37">#REF!</definedName>
    <definedName name="_46706П">#REF!</definedName>
    <definedName name="_46707" localSheetId="37">#REF!</definedName>
    <definedName name="_46707">#REF!</definedName>
    <definedName name="_46707А" localSheetId="37">#REF!</definedName>
    <definedName name="_46707А">#REF!</definedName>
    <definedName name="_46707П" localSheetId="37">#REF!</definedName>
    <definedName name="_46707П">#REF!</definedName>
    <definedName name="_46708" localSheetId="37">#REF!</definedName>
    <definedName name="_46708">#REF!</definedName>
    <definedName name="_46708А" localSheetId="37">#REF!</definedName>
    <definedName name="_46708А">#REF!</definedName>
    <definedName name="_46708П" localSheetId="37">#REF!</definedName>
    <definedName name="_46708П">#REF!</definedName>
    <definedName name="_467А" localSheetId="37">#REF!</definedName>
    <definedName name="_467А">#REF!</definedName>
    <definedName name="_467П" localSheetId="37">#REF!</definedName>
    <definedName name="_467П">#REF!</definedName>
    <definedName name="_468" localSheetId="37">#REF!</definedName>
    <definedName name="_468">#REF!</definedName>
    <definedName name="_46801" localSheetId="37">#REF!</definedName>
    <definedName name="_46801">#REF!</definedName>
    <definedName name="_46801А" localSheetId="37">#REF!</definedName>
    <definedName name="_46801А">#REF!</definedName>
    <definedName name="_46801П" localSheetId="37">#REF!</definedName>
    <definedName name="_46801П">#REF!</definedName>
    <definedName name="_46802" localSheetId="37">#REF!</definedName>
    <definedName name="_46802">#REF!</definedName>
    <definedName name="_46802А" localSheetId="37">#REF!</definedName>
    <definedName name="_46802А">#REF!</definedName>
    <definedName name="_46802П" localSheetId="37">#REF!</definedName>
    <definedName name="_46802П">#REF!</definedName>
    <definedName name="_46803" localSheetId="37">#REF!</definedName>
    <definedName name="_46803">#REF!</definedName>
    <definedName name="_46803А" localSheetId="37">#REF!</definedName>
    <definedName name="_46803А">#REF!</definedName>
    <definedName name="_46803П" localSheetId="37">#REF!</definedName>
    <definedName name="_46803П">#REF!</definedName>
    <definedName name="_46804" localSheetId="37">#REF!</definedName>
    <definedName name="_46804">#REF!</definedName>
    <definedName name="_46804А" localSheetId="37">#REF!</definedName>
    <definedName name="_46804А">#REF!</definedName>
    <definedName name="_46804П" localSheetId="37">#REF!</definedName>
    <definedName name="_46804П">#REF!</definedName>
    <definedName name="_46805" localSheetId="37">#REF!</definedName>
    <definedName name="_46805">#REF!</definedName>
    <definedName name="_46805А" localSheetId="37">#REF!</definedName>
    <definedName name="_46805А">#REF!</definedName>
    <definedName name="_46805П" localSheetId="37">#REF!</definedName>
    <definedName name="_46805П">#REF!</definedName>
    <definedName name="_46806" localSheetId="37">#REF!</definedName>
    <definedName name="_46806">#REF!</definedName>
    <definedName name="_46806А" localSheetId="37">#REF!</definedName>
    <definedName name="_46806А">#REF!</definedName>
    <definedName name="_46806П" localSheetId="37">#REF!</definedName>
    <definedName name="_46806П">#REF!</definedName>
    <definedName name="_46807" localSheetId="37">#REF!</definedName>
    <definedName name="_46807">#REF!</definedName>
    <definedName name="_46807А" localSheetId="37">#REF!</definedName>
    <definedName name="_46807А">#REF!</definedName>
    <definedName name="_46807П" localSheetId="37">#REF!</definedName>
    <definedName name="_46807П">#REF!</definedName>
    <definedName name="_46808" localSheetId="37">#REF!</definedName>
    <definedName name="_46808">#REF!</definedName>
    <definedName name="_46808А" localSheetId="37">#REF!</definedName>
    <definedName name="_46808А">#REF!</definedName>
    <definedName name="_46808П" localSheetId="37">#REF!</definedName>
    <definedName name="_46808П">#REF!</definedName>
    <definedName name="_468А" localSheetId="37">#REF!</definedName>
    <definedName name="_468А">#REF!</definedName>
    <definedName name="_468П" localSheetId="37">#REF!</definedName>
    <definedName name="_468П">#REF!</definedName>
    <definedName name="_469" localSheetId="37">#REF!</definedName>
    <definedName name="_469">#REF!</definedName>
    <definedName name="_46901" localSheetId="37">#REF!</definedName>
    <definedName name="_46901">#REF!</definedName>
    <definedName name="_46901А" localSheetId="37">#REF!</definedName>
    <definedName name="_46901А">#REF!</definedName>
    <definedName name="_46901П" localSheetId="37">#REF!</definedName>
    <definedName name="_46901П">#REF!</definedName>
    <definedName name="_46902" localSheetId="37">#REF!</definedName>
    <definedName name="_46902">#REF!</definedName>
    <definedName name="_46902А" localSheetId="37">#REF!</definedName>
    <definedName name="_46902А">#REF!</definedName>
    <definedName name="_46902П" localSheetId="37">#REF!</definedName>
    <definedName name="_46902П">#REF!</definedName>
    <definedName name="_46903" localSheetId="37">#REF!</definedName>
    <definedName name="_46903">#REF!</definedName>
    <definedName name="_46903А" localSheetId="37">#REF!</definedName>
    <definedName name="_46903А">#REF!</definedName>
    <definedName name="_46903П" localSheetId="37">#REF!</definedName>
    <definedName name="_46903П">#REF!</definedName>
    <definedName name="_46904" localSheetId="37">#REF!</definedName>
    <definedName name="_46904">#REF!</definedName>
    <definedName name="_46904А" localSheetId="37">#REF!</definedName>
    <definedName name="_46904А">#REF!</definedName>
    <definedName name="_46904П" localSheetId="37">#REF!</definedName>
    <definedName name="_46904П">#REF!</definedName>
    <definedName name="_46905" localSheetId="37">#REF!</definedName>
    <definedName name="_46905">#REF!</definedName>
    <definedName name="_46905А" localSheetId="37">#REF!</definedName>
    <definedName name="_46905А">#REF!</definedName>
    <definedName name="_46905П" localSheetId="37">#REF!</definedName>
    <definedName name="_46905П">#REF!</definedName>
    <definedName name="_46906" localSheetId="37">#REF!</definedName>
    <definedName name="_46906">#REF!</definedName>
    <definedName name="_46906А" localSheetId="37">#REF!</definedName>
    <definedName name="_46906А">#REF!</definedName>
    <definedName name="_46906П" localSheetId="37">#REF!</definedName>
    <definedName name="_46906П">#REF!</definedName>
    <definedName name="_46907" localSheetId="37">#REF!</definedName>
    <definedName name="_46907">#REF!</definedName>
    <definedName name="_46907А" localSheetId="37">#REF!</definedName>
    <definedName name="_46907А">#REF!</definedName>
    <definedName name="_46907П" localSheetId="37">#REF!</definedName>
    <definedName name="_46907П">#REF!</definedName>
    <definedName name="_46908" localSheetId="37">#REF!</definedName>
    <definedName name="_46908">#REF!</definedName>
    <definedName name="_46908А" localSheetId="37">#REF!</definedName>
    <definedName name="_46908А">#REF!</definedName>
    <definedName name="_46908П" localSheetId="37">#REF!</definedName>
    <definedName name="_46908П">#REF!</definedName>
    <definedName name="_469А" localSheetId="37">#REF!</definedName>
    <definedName name="_469А">#REF!</definedName>
    <definedName name="_469П" localSheetId="37">#REF!</definedName>
    <definedName name="_469П">#REF!</definedName>
    <definedName name="_470" localSheetId="37">#REF!</definedName>
    <definedName name="_470">#REF!</definedName>
    <definedName name="_47001" localSheetId="37">#REF!</definedName>
    <definedName name="_47001">#REF!</definedName>
    <definedName name="_47001А" localSheetId="37">#REF!</definedName>
    <definedName name="_47001А">#REF!</definedName>
    <definedName name="_47001П" localSheetId="37">#REF!</definedName>
    <definedName name="_47001П">#REF!</definedName>
    <definedName name="_47002" localSheetId="37">#REF!</definedName>
    <definedName name="_47002">#REF!</definedName>
    <definedName name="_47002А" localSheetId="37">#REF!</definedName>
    <definedName name="_47002А">#REF!</definedName>
    <definedName name="_47002П" localSheetId="37">#REF!</definedName>
    <definedName name="_47002П">#REF!</definedName>
    <definedName name="_47003" localSheetId="37">#REF!</definedName>
    <definedName name="_47003">#REF!</definedName>
    <definedName name="_47003А" localSheetId="37">#REF!</definedName>
    <definedName name="_47003А">#REF!</definedName>
    <definedName name="_47003П" localSheetId="37">#REF!</definedName>
    <definedName name="_47003П">#REF!</definedName>
    <definedName name="_47004" localSheetId="37">#REF!</definedName>
    <definedName name="_47004">#REF!</definedName>
    <definedName name="_47004А" localSheetId="37">#REF!</definedName>
    <definedName name="_47004А">#REF!</definedName>
    <definedName name="_47004П" localSheetId="37">#REF!</definedName>
    <definedName name="_47004П">#REF!</definedName>
    <definedName name="_47005" localSheetId="37">#REF!</definedName>
    <definedName name="_47005">#REF!</definedName>
    <definedName name="_47005А" localSheetId="37">#REF!</definedName>
    <definedName name="_47005А">#REF!</definedName>
    <definedName name="_47005П" localSheetId="37">#REF!</definedName>
    <definedName name="_47005П">#REF!</definedName>
    <definedName name="_47006" localSheetId="37">#REF!</definedName>
    <definedName name="_47006">#REF!</definedName>
    <definedName name="_47006А" localSheetId="37">#REF!</definedName>
    <definedName name="_47006А">#REF!</definedName>
    <definedName name="_47006П" localSheetId="37">#REF!</definedName>
    <definedName name="_47006П">#REF!</definedName>
    <definedName name="_47007" localSheetId="37">#REF!</definedName>
    <definedName name="_47007">#REF!</definedName>
    <definedName name="_47007А" localSheetId="37">#REF!</definedName>
    <definedName name="_47007А">#REF!</definedName>
    <definedName name="_47007П" localSheetId="37">#REF!</definedName>
    <definedName name="_47007П">#REF!</definedName>
    <definedName name="_47008" localSheetId="37">#REF!</definedName>
    <definedName name="_47008">#REF!</definedName>
    <definedName name="_47008А" localSheetId="37">#REF!</definedName>
    <definedName name="_47008А">#REF!</definedName>
    <definedName name="_47008П" localSheetId="37">#REF!</definedName>
    <definedName name="_47008П">#REF!</definedName>
    <definedName name="_470А" localSheetId="37">#REF!</definedName>
    <definedName name="_470А">#REF!</definedName>
    <definedName name="_470П" localSheetId="37">#REF!</definedName>
    <definedName name="_470П">#REF!</definedName>
    <definedName name="_471" localSheetId="37">#REF!</definedName>
    <definedName name="_471">#REF!</definedName>
    <definedName name="_47101" localSheetId="37">#REF!</definedName>
    <definedName name="_47101">#REF!</definedName>
    <definedName name="_47101А" localSheetId="37">#REF!</definedName>
    <definedName name="_47101А">#REF!</definedName>
    <definedName name="_47101П" localSheetId="37">#REF!</definedName>
    <definedName name="_47101П">#REF!</definedName>
    <definedName name="_47102" localSheetId="37">#REF!</definedName>
    <definedName name="_47102">#REF!</definedName>
    <definedName name="_47102А" localSheetId="37">#REF!</definedName>
    <definedName name="_47102А">#REF!</definedName>
    <definedName name="_47102П" localSheetId="37">#REF!</definedName>
    <definedName name="_47102П">#REF!</definedName>
    <definedName name="_47103" localSheetId="37">#REF!</definedName>
    <definedName name="_47103">#REF!</definedName>
    <definedName name="_47103А" localSheetId="37">#REF!</definedName>
    <definedName name="_47103А">#REF!</definedName>
    <definedName name="_47103П" localSheetId="37">#REF!</definedName>
    <definedName name="_47103П">#REF!</definedName>
    <definedName name="_47104" localSheetId="37">#REF!</definedName>
    <definedName name="_47104">#REF!</definedName>
    <definedName name="_47104А" localSheetId="37">#REF!</definedName>
    <definedName name="_47104А">#REF!</definedName>
    <definedName name="_47104П" localSheetId="37">#REF!</definedName>
    <definedName name="_47104П">#REF!</definedName>
    <definedName name="_47105" localSheetId="37">#REF!</definedName>
    <definedName name="_47105">#REF!</definedName>
    <definedName name="_47105А" localSheetId="37">#REF!</definedName>
    <definedName name="_47105А">#REF!</definedName>
    <definedName name="_47105П" localSheetId="37">#REF!</definedName>
    <definedName name="_47105П">#REF!</definedName>
    <definedName name="_47106" localSheetId="37">#REF!</definedName>
    <definedName name="_47106">#REF!</definedName>
    <definedName name="_47106А" localSheetId="37">#REF!</definedName>
    <definedName name="_47106А">#REF!</definedName>
    <definedName name="_47106П" localSheetId="37">#REF!</definedName>
    <definedName name="_47106П">#REF!</definedName>
    <definedName name="_47107" localSheetId="37">#REF!</definedName>
    <definedName name="_47107">#REF!</definedName>
    <definedName name="_47107А" localSheetId="37">#REF!</definedName>
    <definedName name="_47107А">#REF!</definedName>
    <definedName name="_47107П" localSheetId="37">#REF!</definedName>
    <definedName name="_47107П">#REF!</definedName>
    <definedName name="_47108" localSheetId="37">#REF!</definedName>
    <definedName name="_47108">#REF!</definedName>
    <definedName name="_47108А" localSheetId="37">#REF!</definedName>
    <definedName name="_47108А">#REF!</definedName>
    <definedName name="_47108П" localSheetId="37">#REF!</definedName>
    <definedName name="_47108П">#REF!</definedName>
    <definedName name="_471А" localSheetId="37">#REF!</definedName>
    <definedName name="_471А">#REF!</definedName>
    <definedName name="_471П" localSheetId="37">#REF!</definedName>
    <definedName name="_471П">#REF!</definedName>
    <definedName name="_472" localSheetId="37">#REF!</definedName>
    <definedName name="_472">#REF!</definedName>
    <definedName name="_47201" localSheetId="37">#REF!</definedName>
    <definedName name="_47201">#REF!</definedName>
    <definedName name="_47201А" localSheetId="37">#REF!</definedName>
    <definedName name="_47201А">#REF!</definedName>
    <definedName name="_47201П" localSheetId="37">#REF!</definedName>
    <definedName name="_47201П">#REF!</definedName>
    <definedName name="_47202" localSheetId="37">#REF!</definedName>
    <definedName name="_47202">#REF!</definedName>
    <definedName name="_47202А" localSheetId="37">#REF!</definedName>
    <definedName name="_47202А">#REF!</definedName>
    <definedName name="_47202П" localSheetId="37">#REF!</definedName>
    <definedName name="_47202П">#REF!</definedName>
    <definedName name="_47203" localSheetId="37">#REF!</definedName>
    <definedName name="_47203">#REF!</definedName>
    <definedName name="_47203А" localSheetId="37">#REF!</definedName>
    <definedName name="_47203А">#REF!</definedName>
    <definedName name="_47203П" localSheetId="37">#REF!</definedName>
    <definedName name="_47203П">#REF!</definedName>
    <definedName name="_47204" localSheetId="37">#REF!</definedName>
    <definedName name="_47204">#REF!</definedName>
    <definedName name="_47204А" localSheetId="37">#REF!</definedName>
    <definedName name="_47204А">#REF!</definedName>
    <definedName name="_47204П" localSheetId="37">#REF!</definedName>
    <definedName name="_47204П">#REF!</definedName>
    <definedName name="_47205" localSheetId="37">#REF!</definedName>
    <definedName name="_47205">#REF!</definedName>
    <definedName name="_47205А" localSheetId="37">#REF!</definedName>
    <definedName name="_47205А">#REF!</definedName>
    <definedName name="_47205П" localSheetId="37">#REF!</definedName>
    <definedName name="_47205П">#REF!</definedName>
    <definedName name="_47206" localSheetId="37">#REF!</definedName>
    <definedName name="_47206">#REF!</definedName>
    <definedName name="_47206А" localSheetId="37">#REF!</definedName>
    <definedName name="_47206А">#REF!</definedName>
    <definedName name="_47206П" localSheetId="37">#REF!</definedName>
    <definedName name="_47206П">#REF!</definedName>
    <definedName name="_47207" localSheetId="37">#REF!</definedName>
    <definedName name="_47207">#REF!</definedName>
    <definedName name="_47207А" localSheetId="37">#REF!</definedName>
    <definedName name="_47207А">#REF!</definedName>
    <definedName name="_47207П" localSheetId="37">#REF!</definedName>
    <definedName name="_47207П">#REF!</definedName>
    <definedName name="_47208" localSheetId="37">#REF!</definedName>
    <definedName name="_47208">#REF!</definedName>
    <definedName name="_47208А" localSheetId="37">#REF!</definedName>
    <definedName name="_47208А">#REF!</definedName>
    <definedName name="_47208П" localSheetId="37">#REF!</definedName>
    <definedName name="_47208П">#REF!</definedName>
    <definedName name="_472А" localSheetId="37">#REF!</definedName>
    <definedName name="_472А">#REF!</definedName>
    <definedName name="_472П" localSheetId="37">#REF!</definedName>
    <definedName name="_472П">#REF!</definedName>
    <definedName name="_473" localSheetId="37">#REF!</definedName>
    <definedName name="_473">#REF!</definedName>
    <definedName name="_47301" localSheetId="37">#REF!</definedName>
    <definedName name="_47301">#REF!</definedName>
    <definedName name="_47301А" localSheetId="37">#REF!</definedName>
    <definedName name="_47301А">#REF!</definedName>
    <definedName name="_47301П" localSheetId="37">#REF!</definedName>
    <definedName name="_47301П">#REF!</definedName>
    <definedName name="_47302" localSheetId="37">#REF!</definedName>
    <definedName name="_47302">#REF!</definedName>
    <definedName name="_47302А" localSheetId="37">#REF!</definedName>
    <definedName name="_47302А">#REF!</definedName>
    <definedName name="_47302П" localSheetId="37">#REF!</definedName>
    <definedName name="_47302П">#REF!</definedName>
    <definedName name="_47303" localSheetId="37">#REF!</definedName>
    <definedName name="_47303">#REF!</definedName>
    <definedName name="_47303А" localSheetId="37">#REF!</definedName>
    <definedName name="_47303А">#REF!</definedName>
    <definedName name="_47303П" localSheetId="37">#REF!</definedName>
    <definedName name="_47303П">#REF!</definedName>
    <definedName name="_47304" localSheetId="37">#REF!</definedName>
    <definedName name="_47304">#REF!</definedName>
    <definedName name="_47304А" localSheetId="37">#REF!</definedName>
    <definedName name="_47304А">#REF!</definedName>
    <definedName name="_47304П" localSheetId="37">#REF!</definedName>
    <definedName name="_47304П">#REF!</definedName>
    <definedName name="_47305" localSheetId="37">#REF!</definedName>
    <definedName name="_47305">#REF!</definedName>
    <definedName name="_47305А" localSheetId="37">#REF!</definedName>
    <definedName name="_47305А">#REF!</definedName>
    <definedName name="_47305П" localSheetId="37">#REF!</definedName>
    <definedName name="_47305П">#REF!</definedName>
    <definedName name="_47306" localSheetId="37">#REF!</definedName>
    <definedName name="_47306">#REF!</definedName>
    <definedName name="_47306А" localSheetId="37">#REF!</definedName>
    <definedName name="_47306А">#REF!</definedName>
    <definedName name="_47306П" localSheetId="37">#REF!</definedName>
    <definedName name="_47306П">#REF!</definedName>
    <definedName name="_47307" localSheetId="37">#REF!</definedName>
    <definedName name="_47307">#REF!</definedName>
    <definedName name="_47307А" localSheetId="37">#REF!</definedName>
    <definedName name="_47307А">#REF!</definedName>
    <definedName name="_47307П" localSheetId="37">#REF!</definedName>
    <definedName name="_47307П">#REF!</definedName>
    <definedName name="_47308" localSheetId="37">#REF!</definedName>
    <definedName name="_47308">#REF!</definedName>
    <definedName name="_47308А" localSheetId="37">#REF!</definedName>
    <definedName name="_47308А">#REF!</definedName>
    <definedName name="_47308П" localSheetId="37">#REF!</definedName>
    <definedName name="_47308П">#REF!</definedName>
    <definedName name="_473А" localSheetId="37">#REF!</definedName>
    <definedName name="_473А">#REF!</definedName>
    <definedName name="_473П" localSheetId="37">#REF!</definedName>
    <definedName name="_473П">#REF!</definedName>
    <definedName name="_474" localSheetId="37">#REF!</definedName>
    <definedName name="_474">#REF!</definedName>
    <definedName name="_47401" localSheetId="37">#REF!</definedName>
    <definedName name="_47401">#REF!</definedName>
    <definedName name="_47401А" localSheetId="37">#REF!</definedName>
    <definedName name="_47401А">#REF!</definedName>
    <definedName name="_47401П" localSheetId="37">#REF!</definedName>
    <definedName name="_47401П">#REF!</definedName>
    <definedName name="_47402" localSheetId="37">#REF!</definedName>
    <definedName name="_47402">#REF!</definedName>
    <definedName name="_47402А" localSheetId="37">#REF!</definedName>
    <definedName name="_47402А">#REF!</definedName>
    <definedName name="_47402П" localSheetId="37">#REF!</definedName>
    <definedName name="_47402П">#REF!</definedName>
    <definedName name="_47403" localSheetId="37">#REF!</definedName>
    <definedName name="_47403">#REF!</definedName>
    <definedName name="_47403А" localSheetId="37">#REF!</definedName>
    <definedName name="_47403А">#REF!</definedName>
    <definedName name="_47403П" localSheetId="37">#REF!</definedName>
    <definedName name="_47403П">#REF!</definedName>
    <definedName name="_47404" localSheetId="37">#REF!</definedName>
    <definedName name="_47404">#REF!</definedName>
    <definedName name="_47404А" localSheetId="37">#REF!</definedName>
    <definedName name="_47404А">#REF!</definedName>
    <definedName name="_47404П" localSheetId="37">#REF!</definedName>
    <definedName name="_47404П">#REF!</definedName>
    <definedName name="_47405" localSheetId="37">#REF!</definedName>
    <definedName name="_47405">#REF!</definedName>
    <definedName name="_47405А" localSheetId="37">#REF!</definedName>
    <definedName name="_47405А">#REF!</definedName>
    <definedName name="_47405П" localSheetId="37">#REF!</definedName>
    <definedName name="_47405П">#REF!</definedName>
    <definedName name="_47406" localSheetId="37">#REF!</definedName>
    <definedName name="_47406">#REF!</definedName>
    <definedName name="_47406А" localSheetId="37">#REF!</definedName>
    <definedName name="_47406А">#REF!</definedName>
    <definedName name="_47406П" localSheetId="37">#REF!</definedName>
    <definedName name="_47406П">#REF!</definedName>
    <definedName name="_47407" localSheetId="37">#REF!</definedName>
    <definedName name="_47407">#REF!</definedName>
    <definedName name="_47407А" localSheetId="37">#REF!</definedName>
    <definedName name="_47407А">#REF!</definedName>
    <definedName name="_47407П" localSheetId="37">#REF!</definedName>
    <definedName name="_47407П">#REF!</definedName>
    <definedName name="_47408" localSheetId="37">#REF!</definedName>
    <definedName name="_47408">#REF!</definedName>
    <definedName name="_47408А" localSheetId="37">#REF!</definedName>
    <definedName name="_47408А">#REF!</definedName>
    <definedName name="_47408П" localSheetId="37">#REF!</definedName>
    <definedName name="_47408П">#REF!</definedName>
    <definedName name="_47409" localSheetId="37">#REF!</definedName>
    <definedName name="_47409">#REF!</definedName>
    <definedName name="_47409А" localSheetId="37">#REF!</definedName>
    <definedName name="_47409А">#REF!</definedName>
    <definedName name="_47409П" localSheetId="37">#REF!</definedName>
    <definedName name="_47409П">#REF!</definedName>
    <definedName name="_47410" localSheetId="37">#REF!</definedName>
    <definedName name="_47410">#REF!</definedName>
    <definedName name="_47410А" localSheetId="37">#REF!</definedName>
    <definedName name="_47410А">#REF!</definedName>
    <definedName name="_47410П" localSheetId="37">#REF!</definedName>
    <definedName name="_47410П">#REF!</definedName>
    <definedName name="_47411" localSheetId="37">#REF!</definedName>
    <definedName name="_47411">#REF!</definedName>
    <definedName name="_47411А" localSheetId="37">#REF!</definedName>
    <definedName name="_47411А">#REF!</definedName>
    <definedName name="_47411П" localSheetId="37">#REF!</definedName>
    <definedName name="_47411П">#REF!</definedName>
    <definedName name="_47412" localSheetId="37">#REF!</definedName>
    <definedName name="_47412">#REF!</definedName>
    <definedName name="_47412А" localSheetId="37">#REF!</definedName>
    <definedName name="_47412А">#REF!</definedName>
    <definedName name="_47412П" localSheetId="37">#REF!</definedName>
    <definedName name="_47412П">#REF!</definedName>
    <definedName name="_47413" localSheetId="37">#REF!</definedName>
    <definedName name="_47413">#REF!</definedName>
    <definedName name="_47413А" localSheetId="37">#REF!</definedName>
    <definedName name="_47413А">#REF!</definedName>
    <definedName name="_47413П" localSheetId="37">#REF!</definedName>
    <definedName name="_47413П">#REF!</definedName>
    <definedName name="_47414" localSheetId="37">#REF!</definedName>
    <definedName name="_47414">#REF!</definedName>
    <definedName name="_47414А" localSheetId="37">#REF!</definedName>
    <definedName name="_47414А">#REF!</definedName>
    <definedName name="_47414П" localSheetId="37">#REF!</definedName>
    <definedName name="_47414П">#REF!</definedName>
    <definedName name="_47415" localSheetId="37">#REF!</definedName>
    <definedName name="_47415">#REF!</definedName>
    <definedName name="_47415А" localSheetId="37">#REF!</definedName>
    <definedName name="_47415А">#REF!</definedName>
    <definedName name="_47415П" localSheetId="37">#REF!</definedName>
    <definedName name="_47415П">#REF!</definedName>
    <definedName name="_47416" localSheetId="37">#REF!</definedName>
    <definedName name="_47416">#REF!</definedName>
    <definedName name="_47416А" localSheetId="37">#REF!</definedName>
    <definedName name="_47416А">#REF!</definedName>
    <definedName name="_47416П" localSheetId="37">#REF!</definedName>
    <definedName name="_47416П">#REF!</definedName>
    <definedName name="_47417" localSheetId="37">#REF!</definedName>
    <definedName name="_47417">#REF!</definedName>
    <definedName name="_47417А" localSheetId="37">#REF!</definedName>
    <definedName name="_47417А">#REF!</definedName>
    <definedName name="_47417П" localSheetId="37">#REF!</definedName>
    <definedName name="_47417П">#REF!</definedName>
    <definedName name="_47418" localSheetId="37">#REF!</definedName>
    <definedName name="_47418">#REF!</definedName>
    <definedName name="_47418А" localSheetId="37">#REF!</definedName>
    <definedName name="_47418А">#REF!</definedName>
    <definedName name="_47418П" localSheetId="37">#REF!</definedName>
    <definedName name="_47418П">#REF!</definedName>
    <definedName name="_47419" localSheetId="37">#REF!</definedName>
    <definedName name="_47419">#REF!</definedName>
    <definedName name="_47419А" localSheetId="37">#REF!</definedName>
    <definedName name="_47419А">#REF!</definedName>
    <definedName name="_47419П" localSheetId="37">#REF!</definedName>
    <definedName name="_47419П">#REF!</definedName>
    <definedName name="_47420" localSheetId="37">#REF!</definedName>
    <definedName name="_47420">#REF!</definedName>
    <definedName name="_47420А" localSheetId="37">#REF!</definedName>
    <definedName name="_47420А">#REF!</definedName>
    <definedName name="_47420П" localSheetId="37">#REF!</definedName>
    <definedName name="_47420П">#REF!</definedName>
    <definedName name="_47422" localSheetId="37">#REF!</definedName>
    <definedName name="_47422">#REF!</definedName>
    <definedName name="_47422А" localSheetId="37">#REF!</definedName>
    <definedName name="_47422А">#REF!</definedName>
    <definedName name="_47422П" localSheetId="37">#REF!</definedName>
    <definedName name="_47422П">#REF!</definedName>
    <definedName name="_47423" localSheetId="37">#REF!</definedName>
    <definedName name="_47423">#REF!</definedName>
    <definedName name="_47423А" localSheetId="37">#REF!</definedName>
    <definedName name="_47423А">#REF!</definedName>
    <definedName name="_47423П" localSheetId="37">#REF!</definedName>
    <definedName name="_47423П">#REF!</definedName>
    <definedName name="_47425" localSheetId="37">#REF!</definedName>
    <definedName name="_47425">#REF!</definedName>
    <definedName name="_47425А" localSheetId="37">#REF!</definedName>
    <definedName name="_47425А">#REF!</definedName>
    <definedName name="_47425П" localSheetId="37">#REF!</definedName>
    <definedName name="_47425П">#REF!</definedName>
    <definedName name="_47426" localSheetId="37">#REF!</definedName>
    <definedName name="_47426">#REF!</definedName>
    <definedName name="_47426А" localSheetId="37">#REF!</definedName>
    <definedName name="_47426А">#REF!</definedName>
    <definedName name="_47426П" localSheetId="37">#REF!</definedName>
    <definedName name="_47426П">#REF!</definedName>
    <definedName name="_47427" localSheetId="37">#REF!</definedName>
    <definedName name="_47427">#REF!</definedName>
    <definedName name="_47427А" localSheetId="37">#REF!</definedName>
    <definedName name="_47427А">#REF!</definedName>
    <definedName name="_47427П" localSheetId="37">#REF!</definedName>
    <definedName name="_47427П">#REF!</definedName>
    <definedName name="_474А" localSheetId="37">#REF!</definedName>
    <definedName name="_474А">#REF!</definedName>
    <definedName name="_474П" localSheetId="37">#REF!</definedName>
    <definedName name="_474П">#REF!</definedName>
    <definedName name="_475" localSheetId="37">#REF!</definedName>
    <definedName name="_475">#REF!</definedName>
    <definedName name="_47501" localSheetId="37">#REF!</definedName>
    <definedName name="_47501">#REF!</definedName>
    <definedName name="_47501А" localSheetId="37">#REF!</definedName>
    <definedName name="_47501А">#REF!</definedName>
    <definedName name="_47501П" localSheetId="37">#REF!</definedName>
    <definedName name="_47501П">#REF!</definedName>
    <definedName name="_47502" localSheetId="37">#REF!</definedName>
    <definedName name="_47502">#REF!</definedName>
    <definedName name="_47502А" localSheetId="37">#REF!</definedName>
    <definedName name="_47502А">#REF!</definedName>
    <definedName name="_47502П" localSheetId="37">#REF!</definedName>
    <definedName name="_47502П">#REF!</definedName>
    <definedName name="_475А" localSheetId="37">#REF!</definedName>
    <definedName name="_475А">#REF!</definedName>
    <definedName name="_475П" localSheetId="37">#REF!</definedName>
    <definedName name="_475П">#REF!</definedName>
    <definedName name="_476" localSheetId="37">#REF!</definedName>
    <definedName name="_476">#REF!</definedName>
    <definedName name="_47601" localSheetId="37">#REF!</definedName>
    <definedName name="_47601">#REF!</definedName>
    <definedName name="_47601А" localSheetId="37">#REF!</definedName>
    <definedName name="_47601А">#REF!</definedName>
    <definedName name="_47601П" localSheetId="37">#REF!</definedName>
    <definedName name="_47601П">#REF!</definedName>
    <definedName name="_47602" localSheetId="37">#REF!</definedName>
    <definedName name="_47602">#REF!</definedName>
    <definedName name="_47602А" localSheetId="37">#REF!</definedName>
    <definedName name="_47602А">#REF!</definedName>
    <definedName name="_47602П" localSheetId="37">#REF!</definedName>
    <definedName name="_47602П">#REF!</definedName>
    <definedName name="_47603" localSheetId="37">#REF!</definedName>
    <definedName name="_47603">#REF!</definedName>
    <definedName name="_47603А" localSheetId="37">#REF!</definedName>
    <definedName name="_47603А">#REF!</definedName>
    <definedName name="_47603П" localSheetId="37">#REF!</definedName>
    <definedName name="_47603П">#REF!</definedName>
    <definedName name="_47605" localSheetId="37">#REF!</definedName>
    <definedName name="_47605">#REF!</definedName>
    <definedName name="_47605А" localSheetId="37">#REF!</definedName>
    <definedName name="_47605А">#REF!</definedName>
    <definedName name="_47605П" localSheetId="37">#REF!</definedName>
    <definedName name="_47605П">#REF!</definedName>
    <definedName name="_47606" localSheetId="37">#REF!</definedName>
    <definedName name="_47606">#REF!</definedName>
    <definedName name="_47606А" localSheetId="37">#REF!</definedName>
    <definedName name="_47606А">#REF!</definedName>
    <definedName name="_47606П" localSheetId="37">#REF!</definedName>
    <definedName name="_47606П">#REF!</definedName>
    <definedName name="_47607" localSheetId="37">#REF!</definedName>
    <definedName name="_47607">#REF!</definedName>
    <definedName name="_47607А" localSheetId="37">#REF!</definedName>
    <definedName name="_47607А">#REF!</definedName>
    <definedName name="_47607П" localSheetId="37">#REF!</definedName>
    <definedName name="_47607П">#REF!</definedName>
    <definedName name="_47608" localSheetId="37">#REF!</definedName>
    <definedName name="_47608">#REF!</definedName>
    <definedName name="_47608А" localSheetId="37">#REF!</definedName>
    <definedName name="_47608А">#REF!</definedName>
    <definedName name="_47608П" localSheetId="37">#REF!</definedName>
    <definedName name="_47608П">#REF!</definedName>
    <definedName name="_47609" localSheetId="37">#REF!</definedName>
    <definedName name="_47609">#REF!</definedName>
    <definedName name="_47609А" localSheetId="37">#REF!</definedName>
    <definedName name="_47609А">#REF!</definedName>
    <definedName name="_47609П" localSheetId="37">#REF!</definedName>
    <definedName name="_47609П">#REF!</definedName>
    <definedName name="_476А" localSheetId="37">#REF!</definedName>
    <definedName name="_476А">#REF!</definedName>
    <definedName name="_476П" localSheetId="37">#REF!</definedName>
    <definedName name="_476П">#REF!</definedName>
    <definedName name="_47702" localSheetId="37">#REF!</definedName>
    <definedName name="_47702">#REF!</definedName>
    <definedName name="_47702А" localSheetId="37">#REF!</definedName>
    <definedName name="_47702А">#REF!</definedName>
    <definedName name="_47702П" localSheetId="37">#REF!</definedName>
    <definedName name="_47702П">#REF!</definedName>
    <definedName name="_501" localSheetId="37">#REF!</definedName>
    <definedName name="_501">#REF!</definedName>
    <definedName name="_50101">[1]BL!#REF!</definedName>
    <definedName name="_50101А">[1]BL!#REF!</definedName>
    <definedName name="_50101П">[1]BL!#REF!</definedName>
    <definedName name="_50102">[2]BL!$E$1017</definedName>
    <definedName name="_50102А" localSheetId="37">[1]BL!#REF!</definedName>
    <definedName name="_50102А">[1]BL!#REF!</definedName>
    <definedName name="_50102П" localSheetId="37">[1]BL!#REF!</definedName>
    <definedName name="_50102П">[1]BL!#REF!</definedName>
    <definedName name="_50103">[2]BL!$E$1018</definedName>
    <definedName name="_50103А" localSheetId="37">[1]BL!#REF!</definedName>
    <definedName name="_50103А">[1]BL!#REF!</definedName>
    <definedName name="_50103П" localSheetId="37">[1]BL!#REF!</definedName>
    <definedName name="_50103П">[1]BL!#REF!</definedName>
    <definedName name="_50104" localSheetId="37">#REF!</definedName>
    <definedName name="_50104">#REF!</definedName>
    <definedName name="_50104А" localSheetId="37">#REF!</definedName>
    <definedName name="_50104А">#REF!</definedName>
    <definedName name="_50104П" localSheetId="37">#REF!</definedName>
    <definedName name="_50104П">#REF!</definedName>
    <definedName name="_50105" localSheetId="37">#REF!</definedName>
    <definedName name="_50105">#REF!</definedName>
    <definedName name="_50105А" localSheetId="37">#REF!</definedName>
    <definedName name="_50105А">#REF!</definedName>
    <definedName name="_50105П" localSheetId="37">#REF!</definedName>
    <definedName name="_50105П">#REF!</definedName>
    <definedName name="_50106" localSheetId="37">#REF!</definedName>
    <definedName name="_50106">#REF!</definedName>
    <definedName name="_50106А" localSheetId="37">#REF!</definedName>
    <definedName name="_50106А">#REF!</definedName>
    <definedName name="_50106П" localSheetId="37">#REF!</definedName>
    <definedName name="_50106П">#REF!</definedName>
    <definedName name="_50107" localSheetId="37">#REF!</definedName>
    <definedName name="_50107">#REF!</definedName>
    <definedName name="_50107А" localSheetId="37">#REF!</definedName>
    <definedName name="_50107А">#REF!</definedName>
    <definedName name="_50107П" localSheetId="37">#REF!</definedName>
    <definedName name="_50107П">#REF!</definedName>
    <definedName name="_50108" localSheetId="37">#REF!</definedName>
    <definedName name="_50108">#REF!</definedName>
    <definedName name="_50108А" localSheetId="37">#REF!</definedName>
    <definedName name="_50108А">#REF!</definedName>
    <definedName name="_50108П" localSheetId="37">#REF!</definedName>
    <definedName name="_50108П">#REF!</definedName>
    <definedName name="_50109" localSheetId="37">#REF!</definedName>
    <definedName name="_50109">#REF!</definedName>
    <definedName name="_50109А" localSheetId="37">#REF!</definedName>
    <definedName name="_50109А">#REF!</definedName>
    <definedName name="_50109П" localSheetId="37">#REF!</definedName>
    <definedName name="_50109П">#REF!</definedName>
    <definedName name="_50110" localSheetId="37">#REF!</definedName>
    <definedName name="_50110">#REF!</definedName>
    <definedName name="_50110А" localSheetId="37">#REF!</definedName>
    <definedName name="_50110А">#REF!</definedName>
    <definedName name="_50110П" localSheetId="37">#REF!</definedName>
    <definedName name="_50110П">#REF!</definedName>
    <definedName name="_50111" localSheetId="37">#REF!</definedName>
    <definedName name="_50111">#REF!</definedName>
    <definedName name="_50111А" localSheetId="37">#REF!</definedName>
    <definedName name="_50111А">#REF!</definedName>
    <definedName name="_50111П" localSheetId="37">#REF!</definedName>
    <definedName name="_50111П">#REF!</definedName>
    <definedName name="_50112" localSheetId="37">#REF!</definedName>
    <definedName name="_50112">#REF!</definedName>
    <definedName name="_50112А" localSheetId="37">#REF!</definedName>
    <definedName name="_50112А">#REF!</definedName>
    <definedName name="_50112П" localSheetId="37">#REF!</definedName>
    <definedName name="_50112П">#REF!</definedName>
    <definedName name="_50113" localSheetId="37">#REF!</definedName>
    <definedName name="_50113">#REF!</definedName>
    <definedName name="_50113А" localSheetId="37">#REF!</definedName>
    <definedName name="_50113А">#REF!</definedName>
    <definedName name="_50113П" localSheetId="37">#REF!</definedName>
    <definedName name="_50113П">#REF!</definedName>
    <definedName name="_50114" localSheetId="37">#REF!</definedName>
    <definedName name="_50114">#REF!</definedName>
    <definedName name="_50114А" localSheetId="37">#REF!</definedName>
    <definedName name="_50114А">#REF!</definedName>
    <definedName name="_50114П" localSheetId="37">#REF!</definedName>
    <definedName name="_50114П">#REF!</definedName>
    <definedName name="_50115" localSheetId="37">#REF!</definedName>
    <definedName name="_50115">#REF!</definedName>
    <definedName name="_50115А" localSheetId="37">#REF!</definedName>
    <definedName name="_50115А">#REF!</definedName>
    <definedName name="_50115П" localSheetId="37">#REF!</definedName>
    <definedName name="_50115П">#REF!</definedName>
    <definedName name="_501А" localSheetId="37">#REF!</definedName>
    <definedName name="_501А">#REF!</definedName>
    <definedName name="_501П" localSheetId="37">#REF!</definedName>
    <definedName name="_501П">#REF!</definedName>
    <definedName name="_502" localSheetId="37">#REF!</definedName>
    <definedName name="_502">#REF!</definedName>
    <definedName name="_50201">[1]BL!#REF!</definedName>
    <definedName name="_50201А">[1]BL!#REF!</definedName>
    <definedName name="_50201П">[1]BL!#REF!</definedName>
    <definedName name="_50202">[2]BL!$E$1021</definedName>
    <definedName name="_50202А" localSheetId="37">[1]BL!#REF!</definedName>
    <definedName name="_50202А">[1]BL!#REF!</definedName>
    <definedName name="_50202П" localSheetId="37">[1]BL!#REF!</definedName>
    <definedName name="_50202П">[1]BL!#REF!</definedName>
    <definedName name="_50203">[2]BL!$E$1022</definedName>
    <definedName name="_50203А" localSheetId="37">[1]BL!#REF!</definedName>
    <definedName name="_50203А">[1]BL!#REF!</definedName>
    <definedName name="_50203П" localSheetId="37">[1]BL!#REF!</definedName>
    <definedName name="_50203П">[1]BL!#REF!</definedName>
    <definedName name="_50204" localSheetId="37">[1]BL!#REF!</definedName>
    <definedName name="_50204">[1]BL!#REF!</definedName>
    <definedName name="_50204А" localSheetId="37">[1]BL!#REF!</definedName>
    <definedName name="_50204А">[1]BL!#REF!</definedName>
    <definedName name="_50204П">[1]BL!#REF!</definedName>
    <definedName name="_50205" localSheetId="37">#REF!</definedName>
    <definedName name="_50205">#REF!</definedName>
    <definedName name="_50205А" localSheetId="37">#REF!</definedName>
    <definedName name="_50205А">#REF!</definedName>
    <definedName name="_50205П" localSheetId="37">#REF!</definedName>
    <definedName name="_50205П">#REF!</definedName>
    <definedName name="_50206" localSheetId="37">#REF!</definedName>
    <definedName name="_50206">#REF!</definedName>
    <definedName name="_50206А" localSheetId="37">#REF!</definedName>
    <definedName name="_50206А">#REF!</definedName>
    <definedName name="_50206П" localSheetId="37">#REF!</definedName>
    <definedName name="_50206П">#REF!</definedName>
    <definedName name="_50207" localSheetId="37">#REF!</definedName>
    <definedName name="_50207">#REF!</definedName>
    <definedName name="_50207А" localSheetId="37">#REF!</definedName>
    <definedName name="_50207А">#REF!</definedName>
    <definedName name="_50207П" localSheetId="37">#REF!</definedName>
    <definedName name="_50207П">#REF!</definedName>
    <definedName name="_50208" localSheetId="37">#REF!</definedName>
    <definedName name="_50208">#REF!</definedName>
    <definedName name="_50208А" localSheetId="37">#REF!</definedName>
    <definedName name="_50208А">#REF!</definedName>
    <definedName name="_50208П" localSheetId="37">#REF!</definedName>
    <definedName name="_50208П">#REF!</definedName>
    <definedName name="_50209" localSheetId="37">#REF!</definedName>
    <definedName name="_50209">#REF!</definedName>
    <definedName name="_50209А" localSheetId="37">#REF!</definedName>
    <definedName name="_50209А">#REF!</definedName>
    <definedName name="_50209П" localSheetId="37">#REF!</definedName>
    <definedName name="_50209П">#REF!</definedName>
    <definedName name="_50210" localSheetId="37">#REF!</definedName>
    <definedName name="_50210">#REF!</definedName>
    <definedName name="_50210А" localSheetId="37">#REF!</definedName>
    <definedName name="_50210А">#REF!</definedName>
    <definedName name="_50210П" localSheetId="37">#REF!</definedName>
    <definedName name="_50210П">#REF!</definedName>
    <definedName name="_50211" localSheetId="37">#REF!</definedName>
    <definedName name="_50211">#REF!</definedName>
    <definedName name="_50211А" localSheetId="37">#REF!</definedName>
    <definedName name="_50211А">#REF!</definedName>
    <definedName name="_50211П" localSheetId="37">#REF!</definedName>
    <definedName name="_50211П">#REF!</definedName>
    <definedName name="_50212" localSheetId="37">#REF!</definedName>
    <definedName name="_50212">#REF!</definedName>
    <definedName name="_50212А" localSheetId="37">#REF!</definedName>
    <definedName name="_50212А">#REF!</definedName>
    <definedName name="_50212П" localSheetId="37">#REF!</definedName>
    <definedName name="_50212П">#REF!</definedName>
    <definedName name="_50213" localSheetId="37">#REF!</definedName>
    <definedName name="_50213">#REF!</definedName>
    <definedName name="_50213А" localSheetId="37">#REF!</definedName>
    <definedName name="_50213А">#REF!</definedName>
    <definedName name="_50213П" localSheetId="37">#REF!</definedName>
    <definedName name="_50213П">#REF!</definedName>
    <definedName name="_502А" localSheetId="37">#REF!</definedName>
    <definedName name="_502А">#REF!</definedName>
    <definedName name="_502П" localSheetId="37">#REF!</definedName>
    <definedName name="_502П">#REF!</definedName>
    <definedName name="_503" localSheetId="37">#REF!</definedName>
    <definedName name="_503">#REF!</definedName>
    <definedName name="_50301">[1]BL!#REF!</definedName>
    <definedName name="_50301А">[1]BL!#REF!</definedName>
    <definedName name="_50301П">[1]BL!#REF!</definedName>
    <definedName name="_50302">[1]BL!#REF!</definedName>
    <definedName name="_50302А">[1]BL!#REF!</definedName>
    <definedName name="_50302П">[1]BL!#REF!</definedName>
    <definedName name="_50303">[1]BL!#REF!</definedName>
    <definedName name="_50303А">[1]BL!#REF!</definedName>
    <definedName name="_50303П">[1]BL!#REF!</definedName>
    <definedName name="_50304">[1]BL!#REF!</definedName>
    <definedName name="_50304А">[1]BL!#REF!</definedName>
    <definedName name="_50304П">[1]BL!#REF!</definedName>
    <definedName name="_50305" localSheetId="37">#REF!</definedName>
    <definedName name="_50305">#REF!</definedName>
    <definedName name="_50305А" localSheetId="37">#REF!</definedName>
    <definedName name="_50305А">#REF!</definedName>
    <definedName name="_50305П" localSheetId="37">#REF!</definedName>
    <definedName name="_50305П">#REF!</definedName>
    <definedName name="_50306" localSheetId="37">#REF!</definedName>
    <definedName name="_50306">#REF!</definedName>
    <definedName name="_50306А" localSheetId="37">#REF!</definedName>
    <definedName name="_50306А">#REF!</definedName>
    <definedName name="_50306П" localSheetId="37">#REF!</definedName>
    <definedName name="_50306П">#REF!</definedName>
    <definedName name="_50307" localSheetId="37">#REF!</definedName>
    <definedName name="_50307">#REF!</definedName>
    <definedName name="_50307А" localSheetId="37">#REF!</definedName>
    <definedName name="_50307А">#REF!</definedName>
    <definedName name="_50307П" localSheetId="37">#REF!</definedName>
    <definedName name="_50307П">#REF!</definedName>
    <definedName name="_50308" localSheetId="37">#REF!</definedName>
    <definedName name="_50308">#REF!</definedName>
    <definedName name="_50308А" localSheetId="37">#REF!</definedName>
    <definedName name="_50308А">#REF!</definedName>
    <definedName name="_50308П" localSheetId="37">#REF!</definedName>
    <definedName name="_50308П">#REF!</definedName>
    <definedName name="_50309" localSheetId="37">#REF!</definedName>
    <definedName name="_50309">#REF!</definedName>
    <definedName name="_50309А" localSheetId="37">#REF!</definedName>
    <definedName name="_50309А">#REF!</definedName>
    <definedName name="_50309П" localSheetId="37">#REF!</definedName>
    <definedName name="_50309П">#REF!</definedName>
    <definedName name="_50310" localSheetId="37">#REF!</definedName>
    <definedName name="_50310">#REF!</definedName>
    <definedName name="_50310А" localSheetId="37">#REF!</definedName>
    <definedName name="_50310А">#REF!</definedName>
    <definedName name="_50310П" localSheetId="37">#REF!</definedName>
    <definedName name="_50310П">#REF!</definedName>
    <definedName name="_50311" localSheetId="37">#REF!</definedName>
    <definedName name="_50311">#REF!</definedName>
    <definedName name="_50311А" localSheetId="37">#REF!</definedName>
    <definedName name="_50311А">#REF!</definedName>
    <definedName name="_50311П" localSheetId="37">#REF!</definedName>
    <definedName name="_50311П">#REF!</definedName>
    <definedName name="_50312" localSheetId="37">#REF!</definedName>
    <definedName name="_50312">#REF!</definedName>
    <definedName name="_50312А" localSheetId="37">#REF!</definedName>
    <definedName name="_50312А">#REF!</definedName>
    <definedName name="_50312П" localSheetId="37">#REF!</definedName>
    <definedName name="_50312П">#REF!</definedName>
    <definedName name="_503А" localSheetId="37">#REF!</definedName>
    <definedName name="_503А">#REF!</definedName>
    <definedName name="_503П" localSheetId="37">#REF!</definedName>
    <definedName name="_503П">#REF!</definedName>
    <definedName name="_504" localSheetId="37">#REF!</definedName>
    <definedName name="_504">#REF!</definedName>
    <definedName name="_50401">[2]BL!$E$1030</definedName>
    <definedName name="_50401А" localSheetId="37">[1]BL!#REF!</definedName>
    <definedName name="_50401А">[1]BL!#REF!</definedName>
    <definedName name="_50401П" localSheetId="37">[1]BL!#REF!</definedName>
    <definedName name="_50401П">[1]BL!#REF!</definedName>
    <definedName name="_50402">[2]BL!$E$1031</definedName>
    <definedName name="_50402А" localSheetId="37">[1]BL!#REF!</definedName>
    <definedName name="_50402А">[1]BL!#REF!</definedName>
    <definedName name="_50402П" localSheetId="37">[1]BL!#REF!</definedName>
    <definedName name="_50402П">[1]BL!#REF!</definedName>
    <definedName name="_50403" localSheetId="37">[1]BL!#REF!</definedName>
    <definedName name="_50403">[1]BL!#REF!</definedName>
    <definedName name="_50403А" localSheetId="37">[1]BL!#REF!</definedName>
    <definedName name="_50403А">[1]BL!#REF!</definedName>
    <definedName name="_50403П">[1]BL!#REF!</definedName>
    <definedName name="_50404">[1]BL!#REF!</definedName>
    <definedName name="_50404А">[1]BL!#REF!</definedName>
    <definedName name="_50404П">[1]BL!#REF!</definedName>
    <definedName name="_50405" localSheetId="37">#REF!</definedName>
    <definedName name="_50405">#REF!</definedName>
    <definedName name="_50405А" localSheetId="37">#REF!</definedName>
    <definedName name="_50405А">#REF!</definedName>
    <definedName name="_50405П" localSheetId="37">#REF!</definedName>
    <definedName name="_50405П">#REF!</definedName>
    <definedName name="_50406" localSheetId="37">#REF!</definedName>
    <definedName name="_50406">#REF!</definedName>
    <definedName name="_50406А" localSheetId="37">#REF!</definedName>
    <definedName name="_50406А">#REF!</definedName>
    <definedName name="_50406П" localSheetId="37">#REF!</definedName>
    <definedName name="_50406П">#REF!</definedName>
    <definedName name="_504А" localSheetId="37">#REF!</definedName>
    <definedName name="_504А">#REF!</definedName>
    <definedName name="_504П" localSheetId="37">#REF!</definedName>
    <definedName name="_504П">#REF!</definedName>
    <definedName name="_505" localSheetId="37">#REF!</definedName>
    <definedName name="_505">#REF!</definedName>
    <definedName name="_50501">[2]BL!$E$1035</definedName>
    <definedName name="_50501А" localSheetId="37">[1]BL!#REF!</definedName>
    <definedName name="_50501А">[1]BL!#REF!</definedName>
    <definedName name="_50501П" localSheetId="37">[1]BL!#REF!</definedName>
    <definedName name="_50501П">[1]BL!#REF!</definedName>
    <definedName name="_50502">[2]BL!$E$1036</definedName>
    <definedName name="_50502А" localSheetId="37">[1]BL!#REF!</definedName>
    <definedName name="_50502А">[1]BL!#REF!</definedName>
    <definedName name="_50502П" localSheetId="37">[1]BL!#REF!</definedName>
    <definedName name="_50502П">[1]BL!#REF!</definedName>
    <definedName name="_50503">[2]BL!$E$1037</definedName>
    <definedName name="_50503А" localSheetId="37">[1]BL!#REF!</definedName>
    <definedName name="_50503А">[1]BL!#REF!</definedName>
    <definedName name="_50503П" localSheetId="37">[1]BL!#REF!</definedName>
    <definedName name="_50503П">[1]BL!#REF!</definedName>
    <definedName name="_50504" localSheetId="37">[1]BL!#REF!</definedName>
    <definedName name="_50504">[1]BL!#REF!</definedName>
    <definedName name="_50504А" localSheetId="37">[1]BL!#REF!</definedName>
    <definedName name="_50504А">[1]BL!#REF!</definedName>
    <definedName name="_50504П">[1]BL!#REF!</definedName>
    <definedName name="_50505" localSheetId="37">#REF!</definedName>
    <definedName name="_50505">#REF!</definedName>
    <definedName name="_50505А" localSheetId="37">#REF!</definedName>
    <definedName name="_50505А">#REF!</definedName>
    <definedName name="_50505П" localSheetId="37">#REF!</definedName>
    <definedName name="_50505П">#REF!</definedName>
    <definedName name="_50506" localSheetId="37">#REF!</definedName>
    <definedName name="_50506">#REF!</definedName>
    <definedName name="_50506А" localSheetId="37">#REF!</definedName>
    <definedName name="_50506А">#REF!</definedName>
    <definedName name="_50506П" localSheetId="37">#REF!</definedName>
    <definedName name="_50506П">#REF!</definedName>
    <definedName name="_50507" localSheetId="37">#REF!</definedName>
    <definedName name="_50507">#REF!</definedName>
    <definedName name="_50507А" localSheetId="37">#REF!</definedName>
    <definedName name="_50507А">#REF!</definedName>
    <definedName name="_50507П" localSheetId="37">#REF!</definedName>
    <definedName name="_50507П">#REF!</definedName>
    <definedName name="_505А" localSheetId="37">#REF!</definedName>
    <definedName name="_505А">#REF!</definedName>
    <definedName name="_505П" localSheetId="37">#REF!</definedName>
    <definedName name="_505П">#REF!</definedName>
    <definedName name="_506" localSheetId="37">#REF!</definedName>
    <definedName name="_506">#REF!</definedName>
    <definedName name="_50601">[2]BL!$E$1040</definedName>
    <definedName name="_50601А" localSheetId="37">[1]BL!#REF!</definedName>
    <definedName name="_50601А">[1]BL!#REF!</definedName>
    <definedName name="_50601П" localSheetId="37">[1]BL!#REF!</definedName>
    <definedName name="_50601П">[1]BL!#REF!</definedName>
    <definedName name="_50602">[2]BL!$E$1041</definedName>
    <definedName name="_50602А" localSheetId="37">[1]BL!#REF!</definedName>
    <definedName name="_50602А">[1]BL!#REF!</definedName>
    <definedName name="_50602П" localSheetId="37">[1]BL!#REF!</definedName>
    <definedName name="_50602П">[1]BL!#REF!</definedName>
    <definedName name="_50603" localSheetId="37">[1]BL!#REF!</definedName>
    <definedName name="_50603">[1]BL!#REF!</definedName>
    <definedName name="_50603А" localSheetId="37">[1]BL!#REF!</definedName>
    <definedName name="_50603А">[1]BL!#REF!</definedName>
    <definedName name="_50603П">[1]BL!#REF!</definedName>
    <definedName name="_50604">[1]BL!#REF!</definedName>
    <definedName name="_50604А">[1]BL!#REF!</definedName>
    <definedName name="_50604П">[1]BL!#REF!</definedName>
    <definedName name="_50605" localSheetId="37">#REF!</definedName>
    <definedName name="_50605">#REF!</definedName>
    <definedName name="_50605А" localSheetId="37">#REF!</definedName>
    <definedName name="_50605А">#REF!</definedName>
    <definedName name="_50605П" localSheetId="37">#REF!</definedName>
    <definedName name="_50605П">#REF!</definedName>
    <definedName name="_50606" localSheetId="37">#REF!</definedName>
    <definedName name="_50606">#REF!</definedName>
    <definedName name="_50606А" localSheetId="37">#REF!</definedName>
    <definedName name="_50606А">#REF!</definedName>
    <definedName name="_50606П" localSheetId="37">#REF!</definedName>
    <definedName name="_50606П">#REF!</definedName>
    <definedName name="_50607" localSheetId="37">#REF!</definedName>
    <definedName name="_50607">#REF!</definedName>
    <definedName name="_50607А" localSheetId="37">#REF!</definedName>
    <definedName name="_50607А">#REF!</definedName>
    <definedName name="_50607П" localSheetId="37">#REF!</definedName>
    <definedName name="_50607П">#REF!</definedName>
    <definedName name="_50608" localSheetId="37">#REF!</definedName>
    <definedName name="_50608">#REF!</definedName>
    <definedName name="_50608А" localSheetId="37">#REF!</definedName>
    <definedName name="_50608А">#REF!</definedName>
    <definedName name="_50608П" localSheetId="37">#REF!</definedName>
    <definedName name="_50608П">#REF!</definedName>
    <definedName name="_50609" localSheetId="37">#REF!</definedName>
    <definedName name="_50609">#REF!</definedName>
    <definedName name="_50609А" localSheetId="37">#REF!</definedName>
    <definedName name="_50609А">#REF!</definedName>
    <definedName name="_50609П" localSheetId="37">#REF!</definedName>
    <definedName name="_50609П">#REF!</definedName>
    <definedName name="_50610" localSheetId="37">#REF!</definedName>
    <definedName name="_50610">#REF!</definedName>
    <definedName name="_50610А" localSheetId="37">#REF!</definedName>
    <definedName name="_50610А">#REF!</definedName>
    <definedName name="_50610П" localSheetId="37">#REF!</definedName>
    <definedName name="_50610П">#REF!</definedName>
    <definedName name="_50611" localSheetId="37">#REF!</definedName>
    <definedName name="_50611">#REF!</definedName>
    <definedName name="_50611А" localSheetId="37">#REF!</definedName>
    <definedName name="_50611А">#REF!</definedName>
    <definedName name="_50611П" localSheetId="37">#REF!</definedName>
    <definedName name="_50611П">#REF!</definedName>
    <definedName name="_50612" localSheetId="37">#REF!</definedName>
    <definedName name="_50612">#REF!</definedName>
    <definedName name="_50612А" localSheetId="37">#REF!</definedName>
    <definedName name="_50612А">#REF!</definedName>
    <definedName name="_50612П" localSheetId="37">#REF!</definedName>
    <definedName name="_50612П">#REF!</definedName>
    <definedName name="_50613" localSheetId="37">#REF!</definedName>
    <definedName name="_50613">#REF!</definedName>
    <definedName name="_50613А" localSheetId="37">#REF!</definedName>
    <definedName name="_50613А">#REF!</definedName>
    <definedName name="_50613П" localSheetId="37">#REF!</definedName>
    <definedName name="_50613П">#REF!</definedName>
    <definedName name="_506А" localSheetId="37">#REF!</definedName>
    <definedName name="_506А">#REF!</definedName>
    <definedName name="_506П" localSheetId="37">#REF!</definedName>
    <definedName name="_506П">#REF!</definedName>
    <definedName name="_507" localSheetId="37">#REF!</definedName>
    <definedName name="_507">#REF!</definedName>
    <definedName name="_50701">[2]BL!$E$1045</definedName>
    <definedName name="_50701А" localSheetId="37">[1]BL!#REF!</definedName>
    <definedName name="_50701А">[1]BL!#REF!</definedName>
    <definedName name="_50701П" localSheetId="37">[1]BL!#REF!</definedName>
    <definedName name="_50701П">[1]BL!#REF!</definedName>
    <definedName name="_50702">[2]BL!$E$1046</definedName>
    <definedName name="_50702А" localSheetId="37">[1]BL!#REF!</definedName>
    <definedName name="_50702А">[1]BL!#REF!</definedName>
    <definedName name="_50702П" localSheetId="37">[1]BL!#REF!</definedName>
    <definedName name="_50702П">[1]BL!#REF!</definedName>
    <definedName name="_50703" localSheetId="37">[1]BL!#REF!</definedName>
    <definedName name="_50703">[1]BL!#REF!</definedName>
    <definedName name="_50703А" localSheetId="37">[1]BL!#REF!</definedName>
    <definedName name="_50703А">[1]BL!#REF!</definedName>
    <definedName name="_50703П">[1]BL!#REF!</definedName>
    <definedName name="_50704">[1]BL!#REF!</definedName>
    <definedName name="_50704А">[1]BL!#REF!</definedName>
    <definedName name="_50704П">[1]BL!#REF!</definedName>
    <definedName name="_50705" localSheetId="37">#REF!</definedName>
    <definedName name="_50705">#REF!</definedName>
    <definedName name="_50705А" localSheetId="37">#REF!</definedName>
    <definedName name="_50705А">#REF!</definedName>
    <definedName name="_50705П" localSheetId="37">#REF!</definedName>
    <definedName name="_50705П">#REF!</definedName>
    <definedName name="_50706" localSheetId="37">#REF!</definedName>
    <definedName name="_50706">#REF!</definedName>
    <definedName name="_50706А" localSheetId="37">#REF!</definedName>
    <definedName name="_50706А">#REF!</definedName>
    <definedName name="_50706П" localSheetId="37">#REF!</definedName>
    <definedName name="_50706П">#REF!</definedName>
    <definedName name="_50707" localSheetId="37">#REF!</definedName>
    <definedName name="_50707">#REF!</definedName>
    <definedName name="_50707А" localSheetId="37">#REF!</definedName>
    <definedName name="_50707А">#REF!</definedName>
    <definedName name="_50707П" localSheetId="37">#REF!</definedName>
    <definedName name="_50707П">#REF!</definedName>
    <definedName name="_50708" localSheetId="37">#REF!</definedName>
    <definedName name="_50708">#REF!</definedName>
    <definedName name="_50708А" localSheetId="37">#REF!</definedName>
    <definedName name="_50708А">#REF!</definedName>
    <definedName name="_50708П" localSheetId="37">#REF!</definedName>
    <definedName name="_50708П">#REF!</definedName>
    <definedName name="_50709" localSheetId="37">#REF!</definedName>
    <definedName name="_50709">#REF!</definedName>
    <definedName name="_50709А" localSheetId="37">#REF!</definedName>
    <definedName name="_50709А">#REF!</definedName>
    <definedName name="_50709П" localSheetId="37">#REF!</definedName>
    <definedName name="_50709П">#REF!</definedName>
    <definedName name="_507А" localSheetId="37">#REF!</definedName>
    <definedName name="_507А">#REF!</definedName>
    <definedName name="_507П" localSheetId="37">#REF!</definedName>
    <definedName name="_507П">#REF!</definedName>
    <definedName name="_508" localSheetId="37">#REF!</definedName>
    <definedName name="_508">#REF!</definedName>
    <definedName name="_50801">[2]BL!$E$1050</definedName>
    <definedName name="_50801А" localSheetId="37">[1]BL!#REF!</definedName>
    <definedName name="_50801А">[1]BL!#REF!</definedName>
    <definedName name="_50801П" localSheetId="37">[1]BL!#REF!</definedName>
    <definedName name="_50801П">[1]BL!#REF!</definedName>
    <definedName name="_50802" localSheetId="37">[1]BL!#REF!</definedName>
    <definedName name="_50802">[1]BL!#REF!</definedName>
    <definedName name="_50802А" localSheetId="37">[1]BL!#REF!</definedName>
    <definedName name="_50802А">[1]BL!#REF!</definedName>
    <definedName name="_50802П">[1]BL!#REF!</definedName>
    <definedName name="_50803">[1]BL!#REF!</definedName>
    <definedName name="_50803А">[1]BL!#REF!</definedName>
    <definedName name="_50803П">[1]BL!#REF!</definedName>
    <definedName name="_50804">[1]BL!#REF!</definedName>
    <definedName name="_50804А">[1]BL!#REF!</definedName>
    <definedName name="_50804П">[1]BL!#REF!</definedName>
    <definedName name="_50805" localSheetId="37">#REF!</definedName>
    <definedName name="_50805">#REF!</definedName>
    <definedName name="_50805А" localSheetId="37">#REF!</definedName>
    <definedName name="_50805А">#REF!</definedName>
    <definedName name="_50805П" localSheetId="37">#REF!</definedName>
    <definedName name="_50805П">#REF!</definedName>
    <definedName name="_50806" localSheetId="37">#REF!</definedName>
    <definedName name="_50806">#REF!</definedName>
    <definedName name="_50806А" localSheetId="37">#REF!</definedName>
    <definedName name="_50806А">#REF!</definedName>
    <definedName name="_50806П" localSheetId="37">#REF!</definedName>
    <definedName name="_50806П">#REF!</definedName>
    <definedName name="_50807" localSheetId="37">#REF!</definedName>
    <definedName name="_50807">#REF!</definedName>
    <definedName name="_50807А" localSheetId="37">#REF!</definedName>
    <definedName name="_50807А">#REF!</definedName>
    <definedName name="_50807П" localSheetId="37">#REF!</definedName>
    <definedName name="_50807П">#REF!</definedName>
    <definedName name="_50808" localSheetId="37">#REF!</definedName>
    <definedName name="_50808">#REF!</definedName>
    <definedName name="_50808А" localSheetId="37">#REF!</definedName>
    <definedName name="_50808А">#REF!</definedName>
    <definedName name="_50808П" localSheetId="37">#REF!</definedName>
    <definedName name="_50808П">#REF!</definedName>
    <definedName name="_50809" localSheetId="37">#REF!</definedName>
    <definedName name="_50809">#REF!</definedName>
    <definedName name="_50809А" localSheetId="37">#REF!</definedName>
    <definedName name="_50809А">#REF!</definedName>
    <definedName name="_50809П" localSheetId="37">#REF!</definedName>
    <definedName name="_50809П">#REF!</definedName>
    <definedName name="_508А" localSheetId="37">#REF!</definedName>
    <definedName name="_508А">#REF!</definedName>
    <definedName name="_508П" localSheetId="37">#REF!</definedName>
    <definedName name="_508П">#REF!</definedName>
    <definedName name="_509" localSheetId="37">#REF!</definedName>
    <definedName name="_509">#REF!</definedName>
    <definedName name="_50901">[2]BL!$E$1055</definedName>
    <definedName name="_50901А" localSheetId="37">[1]BL!#REF!</definedName>
    <definedName name="_50901А">[1]BL!#REF!</definedName>
    <definedName name="_50901П" localSheetId="37">[1]BL!#REF!</definedName>
    <definedName name="_50901П">[1]BL!#REF!</definedName>
    <definedName name="_50902">[2]BL!$E$1056</definedName>
    <definedName name="_50902А" localSheetId="37">[1]BL!#REF!</definedName>
    <definedName name="_50902А">[1]BL!#REF!</definedName>
    <definedName name="_50902П" localSheetId="37">[1]BL!#REF!</definedName>
    <definedName name="_50902П">[1]BL!#REF!</definedName>
    <definedName name="_50903" localSheetId="37">[1]BL!#REF!</definedName>
    <definedName name="_50903">[1]BL!#REF!</definedName>
    <definedName name="_50903А" localSheetId="37">[1]BL!#REF!</definedName>
    <definedName name="_50903А">[1]BL!#REF!</definedName>
    <definedName name="_50903П">[1]BL!#REF!</definedName>
    <definedName name="_50904">[1]BL!#REF!</definedName>
    <definedName name="_50904А">[1]BL!#REF!</definedName>
    <definedName name="_50904П">[1]BL!#REF!</definedName>
    <definedName name="_50905" localSheetId="37">#REF!</definedName>
    <definedName name="_50905">#REF!</definedName>
    <definedName name="_50905А" localSheetId="37">#REF!</definedName>
    <definedName name="_50905А">#REF!</definedName>
    <definedName name="_50905П" localSheetId="37">#REF!</definedName>
    <definedName name="_50905П">#REF!</definedName>
    <definedName name="_509А" localSheetId="37">#REF!</definedName>
    <definedName name="_509А">#REF!</definedName>
    <definedName name="_509П" localSheetId="37">#REF!</definedName>
    <definedName name="_509П">#REF!</definedName>
    <definedName name="_510">[1]BL!#REF!</definedName>
    <definedName name="_51001">[2]BL!$E$1060</definedName>
    <definedName name="_51001А" localSheetId="37">[1]BL!#REF!</definedName>
    <definedName name="_51001А">[1]BL!#REF!</definedName>
    <definedName name="_51001П" localSheetId="37">[1]BL!#REF!</definedName>
    <definedName name="_51001П">[1]BL!#REF!</definedName>
    <definedName name="_51002">[2]BL!$E$1061</definedName>
    <definedName name="_51002А" localSheetId="37">[1]BL!#REF!</definedName>
    <definedName name="_51002А">[1]BL!#REF!</definedName>
    <definedName name="_51002П" localSheetId="37">[1]BL!#REF!</definedName>
    <definedName name="_51002П">[1]BL!#REF!</definedName>
    <definedName name="_51003" localSheetId="37">[1]BL!#REF!</definedName>
    <definedName name="_51003">[1]BL!#REF!</definedName>
    <definedName name="_51003А" localSheetId="37">[1]BL!#REF!</definedName>
    <definedName name="_51003А">[1]BL!#REF!</definedName>
    <definedName name="_51003П">[1]BL!#REF!</definedName>
    <definedName name="_51004">[1]BL!#REF!</definedName>
    <definedName name="_51004А">[1]BL!#REF!</definedName>
    <definedName name="_51004П">[1]BL!#REF!</definedName>
    <definedName name="_510А">[1]BL!#REF!</definedName>
    <definedName name="_510П">[1]BL!#REF!</definedName>
    <definedName name="_511">[1]BL!#REF!</definedName>
    <definedName name="_51101">[2]BL!$E$1065</definedName>
    <definedName name="_51101А" localSheetId="37">[1]BL!#REF!</definedName>
    <definedName name="_51101А">[1]BL!#REF!</definedName>
    <definedName name="_51101П" localSheetId="37">[1]BL!#REF!</definedName>
    <definedName name="_51101П">[1]BL!#REF!</definedName>
    <definedName name="_51102">[2]BL!$E$1066</definedName>
    <definedName name="_51102А" localSheetId="37">[1]BL!#REF!</definedName>
    <definedName name="_51102А">[1]BL!#REF!</definedName>
    <definedName name="_51102П" localSheetId="37">[1]BL!#REF!</definedName>
    <definedName name="_51102П">[1]BL!#REF!</definedName>
    <definedName name="_51103" localSheetId="37">[1]BL!#REF!</definedName>
    <definedName name="_51103">[1]BL!#REF!</definedName>
    <definedName name="_51103А" localSheetId="37">[1]BL!#REF!</definedName>
    <definedName name="_51103А">[1]BL!#REF!</definedName>
    <definedName name="_51103П">[1]BL!#REF!</definedName>
    <definedName name="_51104">[1]BL!#REF!</definedName>
    <definedName name="_51104А">[1]BL!#REF!</definedName>
    <definedName name="_51104П">[1]BL!#REF!</definedName>
    <definedName name="_511А">[1]BL!#REF!</definedName>
    <definedName name="_511П">[1]BL!#REF!</definedName>
    <definedName name="_512" localSheetId="37">#REF!</definedName>
    <definedName name="_512">#REF!</definedName>
    <definedName name="_51201" localSheetId="37">#REF!</definedName>
    <definedName name="_51201">#REF!</definedName>
    <definedName name="_51201А" localSheetId="37">#REF!</definedName>
    <definedName name="_51201А">#REF!</definedName>
    <definedName name="_51201П" localSheetId="37">#REF!</definedName>
    <definedName name="_51201П">#REF!</definedName>
    <definedName name="_51202" localSheetId="37">#REF!</definedName>
    <definedName name="_51202">#REF!</definedName>
    <definedName name="_51202А" localSheetId="37">#REF!</definedName>
    <definedName name="_51202А">#REF!</definedName>
    <definedName name="_51202П" localSheetId="37">#REF!</definedName>
    <definedName name="_51202П">#REF!</definedName>
    <definedName name="_51203" localSheetId="37">#REF!</definedName>
    <definedName name="_51203">#REF!</definedName>
    <definedName name="_51203А" localSheetId="37">#REF!</definedName>
    <definedName name="_51203А">#REF!</definedName>
    <definedName name="_51203П" localSheetId="37">#REF!</definedName>
    <definedName name="_51203П">#REF!</definedName>
    <definedName name="_51204" localSheetId="37">#REF!</definedName>
    <definedName name="_51204">#REF!</definedName>
    <definedName name="_51204А" localSheetId="37">#REF!</definedName>
    <definedName name="_51204А">#REF!</definedName>
    <definedName name="_51204П" localSheetId="37">#REF!</definedName>
    <definedName name="_51204П">#REF!</definedName>
    <definedName name="_51205" localSheetId="37">#REF!</definedName>
    <definedName name="_51205">#REF!</definedName>
    <definedName name="_51205А" localSheetId="37">#REF!</definedName>
    <definedName name="_51205А">#REF!</definedName>
    <definedName name="_51205П" localSheetId="37">#REF!</definedName>
    <definedName name="_51205П">#REF!</definedName>
    <definedName name="_51206" localSheetId="37">#REF!</definedName>
    <definedName name="_51206">#REF!</definedName>
    <definedName name="_51206А" localSheetId="37">#REF!</definedName>
    <definedName name="_51206А">#REF!</definedName>
    <definedName name="_51206П" localSheetId="37">#REF!</definedName>
    <definedName name="_51206П">#REF!</definedName>
    <definedName name="_51207" localSheetId="37">#REF!</definedName>
    <definedName name="_51207">#REF!</definedName>
    <definedName name="_51207А" localSheetId="37">#REF!</definedName>
    <definedName name="_51207А">#REF!</definedName>
    <definedName name="_51207П" localSheetId="37">#REF!</definedName>
    <definedName name="_51207П">#REF!</definedName>
    <definedName name="_51208" localSheetId="37">#REF!</definedName>
    <definedName name="_51208">#REF!</definedName>
    <definedName name="_51208А" localSheetId="37">#REF!</definedName>
    <definedName name="_51208А">#REF!</definedName>
    <definedName name="_51208П" localSheetId="37">#REF!</definedName>
    <definedName name="_51208П">#REF!</definedName>
    <definedName name="_51209" localSheetId="37">#REF!</definedName>
    <definedName name="_51209">#REF!</definedName>
    <definedName name="_51209А" localSheetId="37">#REF!</definedName>
    <definedName name="_51209А">#REF!</definedName>
    <definedName name="_51209П" localSheetId="37">#REF!</definedName>
    <definedName name="_51209П">#REF!</definedName>
    <definedName name="_51210" localSheetId="37">#REF!</definedName>
    <definedName name="_51210">#REF!</definedName>
    <definedName name="_51210А" localSheetId="37">#REF!</definedName>
    <definedName name="_51210А">#REF!</definedName>
    <definedName name="_51210П" localSheetId="37">#REF!</definedName>
    <definedName name="_51210П">#REF!</definedName>
    <definedName name="_512А" localSheetId="37">#REF!</definedName>
    <definedName name="_512А">#REF!</definedName>
    <definedName name="_512П" localSheetId="37">#REF!</definedName>
    <definedName name="_512П">#REF!</definedName>
    <definedName name="_513" localSheetId="37">#REF!</definedName>
    <definedName name="_513">#REF!</definedName>
    <definedName name="_51301" localSheetId="37">#REF!</definedName>
    <definedName name="_51301">#REF!</definedName>
    <definedName name="_51301А" localSheetId="37">#REF!</definedName>
    <definedName name="_51301А">#REF!</definedName>
    <definedName name="_51301П" localSheetId="37">#REF!</definedName>
    <definedName name="_51301П">#REF!</definedName>
    <definedName name="_51302" localSheetId="37">#REF!</definedName>
    <definedName name="_51302">#REF!</definedName>
    <definedName name="_51302А" localSheetId="37">#REF!</definedName>
    <definedName name="_51302А">#REF!</definedName>
    <definedName name="_51302П" localSheetId="37">#REF!</definedName>
    <definedName name="_51302П">#REF!</definedName>
    <definedName name="_51303" localSheetId="37">#REF!</definedName>
    <definedName name="_51303">#REF!</definedName>
    <definedName name="_51303А" localSheetId="37">#REF!</definedName>
    <definedName name="_51303А">#REF!</definedName>
    <definedName name="_51303П" localSheetId="37">#REF!</definedName>
    <definedName name="_51303П">#REF!</definedName>
    <definedName name="_51304" localSheetId="37">#REF!</definedName>
    <definedName name="_51304">#REF!</definedName>
    <definedName name="_51304А" localSheetId="37">#REF!</definedName>
    <definedName name="_51304А">#REF!</definedName>
    <definedName name="_51304П" localSheetId="37">#REF!</definedName>
    <definedName name="_51304П">#REF!</definedName>
    <definedName name="_51305" localSheetId="37">#REF!</definedName>
    <definedName name="_51305">#REF!</definedName>
    <definedName name="_51305А" localSheetId="37">#REF!</definedName>
    <definedName name="_51305А">#REF!</definedName>
    <definedName name="_51305П" localSheetId="37">#REF!</definedName>
    <definedName name="_51305П">#REF!</definedName>
    <definedName name="_51306" localSheetId="37">#REF!</definedName>
    <definedName name="_51306">#REF!</definedName>
    <definedName name="_51306А" localSheetId="37">#REF!</definedName>
    <definedName name="_51306А">#REF!</definedName>
    <definedName name="_51306П" localSheetId="37">#REF!</definedName>
    <definedName name="_51306П">#REF!</definedName>
    <definedName name="_51307" localSheetId="37">#REF!</definedName>
    <definedName name="_51307">#REF!</definedName>
    <definedName name="_51307А" localSheetId="37">#REF!</definedName>
    <definedName name="_51307А">#REF!</definedName>
    <definedName name="_51307П" localSheetId="37">#REF!</definedName>
    <definedName name="_51307П">#REF!</definedName>
    <definedName name="_51308" localSheetId="37">#REF!</definedName>
    <definedName name="_51308">#REF!</definedName>
    <definedName name="_51308А" localSheetId="37">#REF!</definedName>
    <definedName name="_51308А">#REF!</definedName>
    <definedName name="_51308П" localSheetId="37">#REF!</definedName>
    <definedName name="_51308П">#REF!</definedName>
    <definedName name="_51309" localSheetId="37">#REF!</definedName>
    <definedName name="_51309">#REF!</definedName>
    <definedName name="_51309А" localSheetId="37">#REF!</definedName>
    <definedName name="_51309А">#REF!</definedName>
    <definedName name="_51309П" localSheetId="37">#REF!</definedName>
    <definedName name="_51309П">#REF!</definedName>
    <definedName name="_51310" localSheetId="37">#REF!</definedName>
    <definedName name="_51310">#REF!</definedName>
    <definedName name="_51310А" localSheetId="37">#REF!</definedName>
    <definedName name="_51310А">#REF!</definedName>
    <definedName name="_51310П" localSheetId="37">#REF!</definedName>
    <definedName name="_51310П">#REF!</definedName>
    <definedName name="_513А" localSheetId="37">#REF!</definedName>
    <definedName name="_513А">#REF!</definedName>
    <definedName name="_513П" localSheetId="37">#REF!</definedName>
    <definedName name="_513П">#REF!</definedName>
    <definedName name="_514" localSheetId="37">#REF!</definedName>
    <definedName name="_514">#REF!</definedName>
    <definedName name="_51401" localSheetId="37">#REF!</definedName>
    <definedName name="_51401">#REF!</definedName>
    <definedName name="_51401А" localSheetId="37">#REF!</definedName>
    <definedName name="_51401А">#REF!</definedName>
    <definedName name="_51401П" localSheetId="37">#REF!</definedName>
    <definedName name="_51401П">#REF!</definedName>
    <definedName name="_51402" localSheetId="37">#REF!</definedName>
    <definedName name="_51402">#REF!</definedName>
    <definedName name="_51402А" localSheetId="37">#REF!</definedName>
    <definedName name="_51402А">#REF!</definedName>
    <definedName name="_51402П" localSheetId="37">#REF!</definedName>
    <definedName name="_51402П">#REF!</definedName>
    <definedName name="_51403" localSheetId="37">#REF!</definedName>
    <definedName name="_51403">#REF!</definedName>
    <definedName name="_51403А" localSheetId="37">#REF!</definedName>
    <definedName name="_51403А">#REF!</definedName>
    <definedName name="_51403П" localSheetId="37">#REF!</definedName>
    <definedName name="_51403П">#REF!</definedName>
    <definedName name="_51404" localSheetId="37">#REF!</definedName>
    <definedName name="_51404">#REF!</definedName>
    <definedName name="_51404А" localSheetId="37">#REF!</definedName>
    <definedName name="_51404А">#REF!</definedName>
    <definedName name="_51404П" localSheetId="37">#REF!</definedName>
    <definedName name="_51404П">#REF!</definedName>
    <definedName name="_51405" localSheetId="37">#REF!</definedName>
    <definedName name="_51405">#REF!</definedName>
    <definedName name="_51405А" localSheetId="37">#REF!</definedName>
    <definedName name="_51405А">#REF!</definedName>
    <definedName name="_51405П" localSheetId="37">#REF!</definedName>
    <definedName name="_51405П">#REF!</definedName>
    <definedName name="_51406" localSheetId="37">#REF!</definedName>
    <definedName name="_51406">#REF!</definedName>
    <definedName name="_51406А" localSheetId="37">#REF!</definedName>
    <definedName name="_51406А">#REF!</definedName>
    <definedName name="_51406П" localSheetId="37">#REF!</definedName>
    <definedName name="_51406П">#REF!</definedName>
    <definedName name="_51407" localSheetId="37">#REF!</definedName>
    <definedName name="_51407">#REF!</definedName>
    <definedName name="_51407А" localSheetId="37">#REF!</definedName>
    <definedName name="_51407А">#REF!</definedName>
    <definedName name="_51407П" localSheetId="37">#REF!</definedName>
    <definedName name="_51407П">#REF!</definedName>
    <definedName name="_51408" localSheetId="37">#REF!</definedName>
    <definedName name="_51408">#REF!</definedName>
    <definedName name="_51408А" localSheetId="37">#REF!</definedName>
    <definedName name="_51408А">#REF!</definedName>
    <definedName name="_51408П" localSheetId="37">#REF!</definedName>
    <definedName name="_51408П">#REF!</definedName>
    <definedName name="_51409" localSheetId="37">#REF!</definedName>
    <definedName name="_51409">#REF!</definedName>
    <definedName name="_51409А" localSheetId="37">#REF!</definedName>
    <definedName name="_51409А">#REF!</definedName>
    <definedName name="_51409П" localSheetId="37">#REF!</definedName>
    <definedName name="_51409П">#REF!</definedName>
    <definedName name="_51410" localSheetId="37">#REF!</definedName>
    <definedName name="_51410">#REF!</definedName>
    <definedName name="_51410А" localSheetId="37">#REF!</definedName>
    <definedName name="_51410А">#REF!</definedName>
    <definedName name="_51410П" localSheetId="37">#REF!</definedName>
    <definedName name="_51410П">#REF!</definedName>
    <definedName name="_514А" localSheetId="37">#REF!</definedName>
    <definedName name="_514А">#REF!</definedName>
    <definedName name="_514П" localSheetId="37">#REF!</definedName>
    <definedName name="_514П">#REF!</definedName>
    <definedName name="_515" localSheetId="37">#REF!</definedName>
    <definedName name="_515">#REF!</definedName>
    <definedName name="_51501" localSheetId="37">#REF!</definedName>
    <definedName name="_51501">#REF!</definedName>
    <definedName name="_51501А" localSheetId="37">#REF!</definedName>
    <definedName name="_51501А">#REF!</definedName>
    <definedName name="_51501П" localSheetId="37">#REF!</definedName>
    <definedName name="_51501П">#REF!</definedName>
    <definedName name="_51502" localSheetId="37">#REF!</definedName>
    <definedName name="_51502">#REF!</definedName>
    <definedName name="_51502А" localSheetId="37">#REF!</definedName>
    <definedName name="_51502А">#REF!</definedName>
    <definedName name="_51502П" localSheetId="37">#REF!</definedName>
    <definedName name="_51502П">#REF!</definedName>
    <definedName name="_51503" localSheetId="37">#REF!</definedName>
    <definedName name="_51503">#REF!</definedName>
    <definedName name="_51503А" localSheetId="37">#REF!</definedName>
    <definedName name="_51503А">#REF!</definedName>
    <definedName name="_51503П" localSheetId="37">#REF!</definedName>
    <definedName name="_51503П">#REF!</definedName>
    <definedName name="_51504" localSheetId="37">#REF!</definedName>
    <definedName name="_51504">#REF!</definedName>
    <definedName name="_51504А" localSheetId="37">#REF!</definedName>
    <definedName name="_51504А">#REF!</definedName>
    <definedName name="_51504П" localSheetId="37">#REF!</definedName>
    <definedName name="_51504П">#REF!</definedName>
    <definedName name="_51505" localSheetId="37">#REF!</definedName>
    <definedName name="_51505">#REF!</definedName>
    <definedName name="_51505А" localSheetId="37">#REF!</definedName>
    <definedName name="_51505А">#REF!</definedName>
    <definedName name="_51505П" localSheetId="37">#REF!</definedName>
    <definedName name="_51505П">#REF!</definedName>
    <definedName name="_51506" localSheetId="37">#REF!</definedName>
    <definedName name="_51506">#REF!</definedName>
    <definedName name="_51506А" localSheetId="37">#REF!</definedName>
    <definedName name="_51506А">#REF!</definedName>
    <definedName name="_51506П" localSheetId="37">#REF!</definedName>
    <definedName name="_51506П">#REF!</definedName>
    <definedName name="_51507" localSheetId="37">#REF!</definedName>
    <definedName name="_51507">#REF!</definedName>
    <definedName name="_51507А" localSheetId="37">#REF!</definedName>
    <definedName name="_51507А">#REF!</definedName>
    <definedName name="_51507П" localSheetId="37">#REF!</definedName>
    <definedName name="_51507П">#REF!</definedName>
    <definedName name="_51508" localSheetId="37">#REF!</definedName>
    <definedName name="_51508">#REF!</definedName>
    <definedName name="_51508А" localSheetId="37">#REF!</definedName>
    <definedName name="_51508А">#REF!</definedName>
    <definedName name="_51508П" localSheetId="37">#REF!</definedName>
    <definedName name="_51508П">#REF!</definedName>
    <definedName name="_51509" localSheetId="37">#REF!</definedName>
    <definedName name="_51509">#REF!</definedName>
    <definedName name="_51509А" localSheetId="37">#REF!</definedName>
    <definedName name="_51509А">#REF!</definedName>
    <definedName name="_51509П" localSheetId="37">#REF!</definedName>
    <definedName name="_51509П">#REF!</definedName>
    <definedName name="_51510" localSheetId="37">#REF!</definedName>
    <definedName name="_51510">#REF!</definedName>
    <definedName name="_51510А" localSheetId="37">#REF!</definedName>
    <definedName name="_51510А">#REF!</definedName>
    <definedName name="_51510П" localSheetId="37">#REF!</definedName>
    <definedName name="_51510П">#REF!</definedName>
    <definedName name="_515А" localSheetId="37">#REF!</definedName>
    <definedName name="_515А">#REF!</definedName>
    <definedName name="_515П" localSheetId="37">#REF!</definedName>
    <definedName name="_515П">#REF!</definedName>
    <definedName name="_516" localSheetId="37">#REF!</definedName>
    <definedName name="_516">#REF!</definedName>
    <definedName name="_51601" localSheetId="37">#REF!</definedName>
    <definedName name="_51601">#REF!</definedName>
    <definedName name="_51601А" localSheetId="37">#REF!</definedName>
    <definedName name="_51601А">#REF!</definedName>
    <definedName name="_51601П" localSheetId="37">#REF!</definedName>
    <definedName name="_51601П">#REF!</definedName>
    <definedName name="_51602" localSheetId="37">#REF!</definedName>
    <definedName name="_51602">#REF!</definedName>
    <definedName name="_51602А" localSheetId="37">#REF!</definedName>
    <definedName name="_51602А">#REF!</definedName>
    <definedName name="_51602П" localSheetId="37">#REF!</definedName>
    <definedName name="_51602П">#REF!</definedName>
    <definedName name="_51603" localSheetId="37">#REF!</definedName>
    <definedName name="_51603">#REF!</definedName>
    <definedName name="_51603А" localSheetId="37">#REF!</definedName>
    <definedName name="_51603А">#REF!</definedName>
    <definedName name="_51603П" localSheetId="37">#REF!</definedName>
    <definedName name="_51603П">#REF!</definedName>
    <definedName name="_51604" localSheetId="37">#REF!</definedName>
    <definedName name="_51604">#REF!</definedName>
    <definedName name="_51604А" localSheetId="37">#REF!</definedName>
    <definedName name="_51604А">#REF!</definedName>
    <definedName name="_51604П" localSheetId="37">#REF!</definedName>
    <definedName name="_51604П">#REF!</definedName>
    <definedName name="_51605" localSheetId="37">#REF!</definedName>
    <definedName name="_51605">#REF!</definedName>
    <definedName name="_51605А" localSheetId="37">#REF!</definedName>
    <definedName name="_51605А">#REF!</definedName>
    <definedName name="_51605П" localSheetId="37">#REF!</definedName>
    <definedName name="_51605П">#REF!</definedName>
    <definedName name="_51606" localSheetId="37">#REF!</definedName>
    <definedName name="_51606">#REF!</definedName>
    <definedName name="_51606А" localSheetId="37">#REF!</definedName>
    <definedName name="_51606А">#REF!</definedName>
    <definedName name="_51606П" localSheetId="37">#REF!</definedName>
    <definedName name="_51606П">#REF!</definedName>
    <definedName name="_51607" localSheetId="37">#REF!</definedName>
    <definedName name="_51607">#REF!</definedName>
    <definedName name="_51607А" localSheetId="37">#REF!</definedName>
    <definedName name="_51607А">#REF!</definedName>
    <definedName name="_51607П" localSheetId="37">#REF!</definedName>
    <definedName name="_51607П">#REF!</definedName>
    <definedName name="_51608" localSheetId="37">#REF!</definedName>
    <definedName name="_51608">#REF!</definedName>
    <definedName name="_51608А" localSheetId="37">#REF!</definedName>
    <definedName name="_51608А">#REF!</definedName>
    <definedName name="_51608П" localSheetId="37">#REF!</definedName>
    <definedName name="_51608П">#REF!</definedName>
    <definedName name="_51609" localSheetId="37">#REF!</definedName>
    <definedName name="_51609">#REF!</definedName>
    <definedName name="_51609А" localSheetId="37">#REF!</definedName>
    <definedName name="_51609А">#REF!</definedName>
    <definedName name="_51609П" localSheetId="37">#REF!</definedName>
    <definedName name="_51609П">#REF!</definedName>
    <definedName name="_51610" localSheetId="37">#REF!</definedName>
    <definedName name="_51610">#REF!</definedName>
    <definedName name="_51610А" localSheetId="37">#REF!</definedName>
    <definedName name="_51610А">#REF!</definedName>
    <definedName name="_51610П" localSheetId="37">#REF!</definedName>
    <definedName name="_51610П">#REF!</definedName>
    <definedName name="_516А" localSheetId="37">#REF!</definedName>
    <definedName name="_516А">#REF!</definedName>
    <definedName name="_516П" localSheetId="37">#REF!</definedName>
    <definedName name="_516П">#REF!</definedName>
    <definedName name="_517" localSheetId="37">#REF!</definedName>
    <definedName name="_517">#REF!</definedName>
    <definedName name="_51701" localSheetId="37">#REF!</definedName>
    <definedName name="_51701">#REF!</definedName>
    <definedName name="_51701А" localSheetId="37">#REF!</definedName>
    <definedName name="_51701А">#REF!</definedName>
    <definedName name="_51701П" localSheetId="37">#REF!</definedName>
    <definedName name="_51701П">#REF!</definedName>
    <definedName name="_51702" localSheetId="37">#REF!</definedName>
    <definedName name="_51702">#REF!</definedName>
    <definedName name="_51702А" localSheetId="37">#REF!</definedName>
    <definedName name="_51702А">#REF!</definedName>
    <definedName name="_51702П" localSheetId="37">#REF!</definedName>
    <definedName name="_51702П">#REF!</definedName>
    <definedName name="_51703" localSheetId="37">#REF!</definedName>
    <definedName name="_51703">#REF!</definedName>
    <definedName name="_51703А" localSheetId="37">#REF!</definedName>
    <definedName name="_51703А">#REF!</definedName>
    <definedName name="_51703П" localSheetId="37">#REF!</definedName>
    <definedName name="_51703П">#REF!</definedName>
    <definedName name="_51704" localSheetId="37">#REF!</definedName>
    <definedName name="_51704">#REF!</definedName>
    <definedName name="_51704А" localSheetId="37">#REF!</definedName>
    <definedName name="_51704А">#REF!</definedName>
    <definedName name="_51704П" localSheetId="37">#REF!</definedName>
    <definedName name="_51704П">#REF!</definedName>
    <definedName name="_51705" localSheetId="37">#REF!</definedName>
    <definedName name="_51705">#REF!</definedName>
    <definedName name="_51705А" localSheetId="37">#REF!</definedName>
    <definedName name="_51705А">#REF!</definedName>
    <definedName name="_51705П" localSheetId="37">#REF!</definedName>
    <definedName name="_51705П">#REF!</definedName>
    <definedName name="_51706" localSheetId="37">#REF!</definedName>
    <definedName name="_51706">#REF!</definedName>
    <definedName name="_51706А" localSheetId="37">#REF!</definedName>
    <definedName name="_51706А">#REF!</definedName>
    <definedName name="_51706П" localSheetId="37">#REF!</definedName>
    <definedName name="_51706П">#REF!</definedName>
    <definedName name="_51707" localSheetId="37">#REF!</definedName>
    <definedName name="_51707">#REF!</definedName>
    <definedName name="_51707А" localSheetId="37">#REF!</definedName>
    <definedName name="_51707А">#REF!</definedName>
    <definedName name="_51707П" localSheetId="37">#REF!</definedName>
    <definedName name="_51707П">#REF!</definedName>
    <definedName name="_51708" localSheetId="37">#REF!</definedName>
    <definedName name="_51708">#REF!</definedName>
    <definedName name="_51708А" localSheetId="37">#REF!</definedName>
    <definedName name="_51708А">#REF!</definedName>
    <definedName name="_51708П" localSheetId="37">#REF!</definedName>
    <definedName name="_51708П">#REF!</definedName>
    <definedName name="_51709" localSheetId="37">#REF!</definedName>
    <definedName name="_51709">#REF!</definedName>
    <definedName name="_51709А" localSheetId="37">#REF!</definedName>
    <definedName name="_51709А">#REF!</definedName>
    <definedName name="_51709П" localSheetId="37">#REF!</definedName>
    <definedName name="_51709П">#REF!</definedName>
    <definedName name="_51710" localSheetId="37">#REF!</definedName>
    <definedName name="_51710">#REF!</definedName>
    <definedName name="_51710А" localSheetId="37">#REF!</definedName>
    <definedName name="_51710А">#REF!</definedName>
    <definedName name="_51710П" localSheetId="37">#REF!</definedName>
    <definedName name="_51710П">#REF!</definedName>
    <definedName name="_517А" localSheetId="37">#REF!</definedName>
    <definedName name="_517А">#REF!</definedName>
    <definedName name="_517П" localSheetId="37">#REF!</definedName>
    <definedName name="_517П">#REF!</definedName>
    <definedName name="_518" localSheetId="37">#REF!</definedName>
    <definedName name="_518">#REF!</definedName>
    <definedName name="_51801" localSheetId="37">#REF!</definedName>
    <definedName name="_51801">#REF!</definedName>
    <definedName name="_51801А" localSheetId="37">#REF!</definedName>
    <definedName name="_51801А">#REF!</definedName>
    <definedName name="_51801П" localSheetId="37">#REF!</definedName>
    <definedName name="_51801П">#REF!</definedName>
    <definedName name="_51802" localSheetId="37">#REF!</definedName>
    <definedName name="_51802">#REF!</definedName>
    <definedName name="_51802А" localSheetId="37">#REF!</definedName>
    <definedName name="_51802А">#REF!</definedName>
    <definedName name="_51802П" localSheetId="37">#REF!</definedName>
    <definedName name="_51802П">#REF!</definedName>
    <definedName name="_51803" localSheetId="37">#REF!</definedName>
    <definedName name="_51803">#REF!</definedName>
    <definedName name="_51803А" localSheetId="37">#REF!</definedName>
    <definedName name="_51803А">#REF!</definedName>
    <definedName name="_51803П" localSheetId="37">#REF!</definedName>
    <definedName name="_51803П">#REF!</definedName>
    <definedName name="_51804" localSheetId="37">#REF!</definedName>
    <definedName name="_51804">#REF!</definedName>
    <definedName name="_51804А" localSheetId="37">#REF!</definedName>
    <definedName name="_51804А">#REF!</definedName>
    <definedName name="_51804П" localSheetId="37">#REF!</definedName>
    <definedName name="_51804П">#REF!</definedName>
    <definedName name="_51805" localSheetId="37">#REF!</definedName>
    <definedName name="_51805">#REF!</definedName>
    <definedName name="_51805А" localSheetId="37">#REF!</definedName>
    <definedName name="_51805А">#REF!</definedName>
    <definedName name="_51805П" localSheetId="37">#REF!</definedName>
    <definedName name="_51805П">#REF!</definedName>
    <definedName name="_51806" localSheetId="37">#REF!</definedName>
    <definedName name="_51806">#REF!</definedName>
    <definedName name="_51806А" localSheetId="37">#REF!</definedName>
    <definedName name="_51806А">#REF!</definedName>
    <definedName name="_51806П" localSheetId="37">#REF!</definedName>
    <definedName name="_51806П">#REF!</definedName>
    <definedName name="_51807" localSheetId="37">#REF!</definedName>
    <definedName name="_51807">#REF!</definedName>
    <definedName name="_51807А" localSheetId="37">#REF!</definedName>
    <definedName name="_51807А">#REF!</definedName>
    <definedName name="_51807П" localSheetId="37">#REF!</definedName>
    <definedName name="_51807П">#REF!</definedName>
    <definedName name="_51808" localSheetId="37">#REF!</definedName>
    <definedName name="_51808">#REF!</definedName>
    <definedName name="_51808А" localSheetId="37">#REF!</definedName>
    <definedName name="_51808А">#REF!</definedName>
    <definedName name="_51808П" localSheetId="37">#REF!</definedName>
    <definedName name="_51808П">#REF!</definedName>
    <definedName name="_51809" localSheetId="37">#REF!</definedName>
    <definedName name="_51809">#REF!</definedName>
    <definedName name="_51809А" localSheetId="37">#REF!</definedName>
    <definedName name="_51809А">#REF!</definedName>
    <definedName name="_51809П" localSheetId="37">#REF!</definedName>
    <definedName name="_51809П">#REF!</definedName>
    <definedName name="_51810" localSheetId="37">#REF!</definedName>
    <definedName name="_51810">#REF!</definedName>
    <definedName name="_51810А" localSheetId="37">#REF!</definedName>
    <definedName name="_51810А">#REF!</definedName>
    <definedName name="_51810П" localSheetId="37">#REF!</definedName>
    <definedName name="_51810П">#REF!</definedName>
    <definedName name="_518А" localSheetId="37">#REF!</definedName>
    <definedName name="_518А">#REF!</definedName>
    <definedName name="_518П" localSheetId="37">#REF!</definedName>
    <definedName name="_518П">#REF!</definedName>
    <definedName name="_519" localSheetId="37">#REF!</definedName>
    <definedName name="_519">#REF!</definedName>
    <definedName name="_51901" localSheetId="37">#REF!</definedName>
    <definedName name="_51901">#REF!</definedName>
    <definedName name="_51901А" localSheetId="37">#REF!</definedName>
    <definedName name="_51901А">#REF!</definedName>
    <definedName name="_51901П" localSheetId="37">#REF!</definedName>
    <definedName name="_51901П">#REF!</definedName>
    <definedName name="_51902" localSheetId="37">#REF!</definedName>
    <definedName name="_51902">#REF!</definedName>
    <definedName name="_51902А" localSheetId="37">#REF!</definedName>
    <definedName name="_51902А">#REF!</definedName>
    <definedName name="_51902П" localSheetId="37">#REF!</definedName>
    <definedName name="_51902П">#REF!</definedName>
    <definedName name="_51903" localSheetId="37">#REF!</definedName>
    <definedName name="_51903">#REF!</definedName>
    <definedName name="_51903А" localSheetId="37">#REF!</definedName>
    <definedName name="_51903А">#REF!</definedName>
    <definedName name="_51903П" localSheetId="37">#REF!</definedName>
    <definedName name="_51903П">#REF!</definedName>
    <definedName name="_51904" localSheetId="37">#REF!</definedName>
    <definedName name="_51904">#REF!</definedName>
    <definedName name="_51904А" localSheetId="37">#REF!</definedName>
    <definedName name="_51904А">#REF!</definedName>
    <definedName name="_51904П" localSheetId="37">#REF!</definedName>
    <definedName name="_51904П">#REF!</definedName>
    <definedName name="_51905" localSheetId="37">#REF!</definedName>
    <definedName name="_51905">#REF!</definedName>
    <definedName name="_51905А" localSheetId="37">#REF!</definedName>
    <definedName name="_51905А">#REF!</definedName>
    <definedName name="_51905П" localSheetId="37">#REF!</definedName>
    <definedName name="_51905П">#REF!</definedName>
    <definedName name="_51906" localSheetId="37">#REF!</definedName>
    <definedName name="_51906">#REF!</definedName>
    <definedName name="_51906А" localSheetId="37">#REF!</definedName>
    <definedName name="_51906А">#REF!</definedName>
    <definedName name="_51906П" localSheetId="37">#REF!</definedName>
    <definedName name="_51906П">#REF!</definedName>
    <definedName name="_51907" localSheetId="37">#REF!</definedName>
    <definedName name="_51907">#REF!</definedName>
    <definedName name="_51907А" localSheetId="37">#REF!</definedName>
    <definedName name="_51907А">#REF!</definedName>
    <definedName name="_51907П" localSheetId="37">#REF!</definedName>
    <definedName name="_51907П">#REF!</definedName>
    <definedName name="_51908" localSheetId="37">#REF!</definedName>
    <definedName name="_51908">#REF!</definedName>
    <definedName name="_51908А" localSheetId="37">#REF!</definedName>
    <definedName name="_51908А">#REF!</definedName>
    <definedName name="_51908П" localSheetId="37">#REF!</definedName>
    <definedName name="_51908П">#REF!</definedName>
    <definedName name="_51909" localSheetId="37">#REF!</definedName>
    <definedName name="_51909">#REF!</definedName>
    <definedName name="_51909А" localSheetId="37">#REF!</definedName>
    <definedName name="_51909А">#REF!</definedName>
    <definedName name="_51909П" localSheetId="37">#REF!</definedName>
    <definedName name="_51909П">#REF!</definedName>
    <definedName name="_51910" localSheetId="37">#REF!</definedName>
    <definedName name="_51910">#REF!</definedName>
    <definedName name="_51910А" localSheetId="37">#REF!</definedName>
    <definedName name="_51910А">#REF!</definedName>
    <definedName name="_51910П" localSheetId="37">#REF!</definedName>
    <definedName name="_51910П">#REF!</definedName>
    <definedName name="_519А" localSheetId="37">#REF!</definedName>
    <definedName name="_519А">#REF!</definedName>
    <definedName name="_519П" localSheetId="37">#REF!</definedName>
    <definedName name="_519П">#REF!</definedName>
    <definedName name="_520" localSheetId="37">#REF!</definedName>
    <definedName name="_520">#REF!</definedName>
    <definedName name="_52001" localSheetId="37">#REF!</definedName>
    <definedName name="_52001">#REF!</definedName>
    <definedName name="_52001А" localSheetId="37">#REF!</definedName>
    <definedName name="_52001А">#REF!</definedName>
    <definedName name="_52001П" localSheetId="37">#REF!</definedName>
    <definedName name="_52001П">#REF!</definedName>
    <definedName name="_52002" localSheetId="37">#REF!</definedName>
    <definedName name="_52002">#REF!</definedName>
    <definedName name="_52002А" localSheetId="37">#REF!</definedName>
    <definedName name="_52002А">#REF!</definedName>
    <definedName name="_52002П" localSheetId="37">#REF!</definedName>
    <definedName name="_52002П">#REF!</definedName>
    <definedName name="_52003" localSheetId="37">#REF!</definedName>
    <definedName name="_52003">#REF!</definedName>
    <definedName name="_52003А" localSheetId="37">#REF!</definedName>
    <definedName name="_52003А">#REF!</definedName>
    <definedName name="_52003П" localSheetId="37">#REF!</definedName>
    <definedName name="_52003П">#REF!</definedName>
    <definedName name="_52004" localSheetId="37">#REF!</definedName>
    <definedName name="_52004">#REF!</definedName>
    <definedName name="_52004А" localSheetId="37">#REF!</definedName>
    <definedName name="_52004А">#REF!</definedName>
    <definedName name="_52004П" localSheetId="37">#REF!</definedName>
    <definedName name="_52004П">#REF!</definedName>
    <definedName name="_52005" localSheetId="37">#REF!</definedName>
    <definedName name="_52005">#REF!</definedName>
    <definedName name="_52005А" localSheetId="37">#REF!</definedName>
    <definedName name="_52005А">#REF!</definedName>
    <definedName name="_52005П" localSheetId="37">#REF!</definedName>
    <definedName name="_52005П">#REF!</definedName>
    <definedName name="_52006" localSheetId="37">#REF!</definedName>
    <definedName name="_52006">#REF!</definedName>
    <definedName name="_52006А" localSheetId="37">#REF!</definedName>
    <definedName name="_52006А">#REF!</definedName>
    <definedName name="_52006П" localSheetId="37">#REF!</definedName>
    <definedName name="_52006П">#REF!</definedName>
    <definedName name="_520А" localSheetId="37">#REF!</definedName>
    <definedName name="_520А">#REF!</definedName>
    <definedName name="_520П" localSheetId="37">#REF!</definedName>
    <definedName name="_520П">#REF!</definedName>
    <definedName name="_521" localSheetId="37">#REF!</definedName>
    <definedName name="_521">#REF!</definedName>
    <definedName name="_52101" localSheetId="37">#REF!</definedName>
    <definedName name="_52101">#REF!</definedName>
    <definedName name="_52101А" localSheetId="37">#REF!</definedName>
    <definedName name="_52101А">#REF!</definedName>
    <definedName name="_52101П" localSheetId="37">#REF!</definedName>
    <definedName name="_52101П">#REF!</definedName>
    <definedName name="_52102" localSheetId="37">#REF!</definedName>
    <definedName name="_52102">#REF!</definedName>
    <definedName name="_52102А" localSheetId="37">#REF!</definedName>
    <definedName name="_52102А">#REF!</definedName>
    <definedName name="_52102П" localSheetId="37">#REF!</definedName>
    <definedName name="_52102П">#REF!</definedName>
    <definedName name="_52103" localSheetId="37">#REF!</definedName>
    <definedName name="_52103">#REF!</definedName>
    <definedName name="_52103А" localSheetId="37">#REF!</definedName>
    <definedName name="_52103А">#REF!</definedName>
    <definedName name="_52103П" localSheetId="37">#REF!</definedName>
    <definedName name="_52103П">#REF!</definedName>
    <definedName name="_52104" localSheetId="37">#REF!</definedName>
    <definedName name="_52104">#REF!</definedName>
    <definedName name="_52104А" localSheetId="37">#REF!</definedName>
    <definedName name="_52104А">#REF!</definedName>
    <definedName name="_52104П" localSheetId="37">#REF!</definedName>
    <definedName name="_52104П">#REF!</definedName>
    <definedName name="_52105" localSheetId="37">#REF!</definedName>
    <definedName name="_52105">#REF!</definedName>
    <definedName name="_52105А" localSheetId="37">#REF!</definedName>
    <definedName name="_52105А">#REF!</definedName>
    <definedName name="_52105П" localSheetId="37">#REF!</definedName>
    <definedName name="_52105П">#REF!</definedName>
    <definedName name="_52106" localSheetId="37">#REF!</definedName>
    <definedName name="_52106">#REF!</definedName>
    <definedName name="_52106А" localSheetId="37">#REF!</definedName>
    <definedName name="_52106А">#REF!</definedName>
    <definedName name="_52106П" localSheetId="37">#REF!</definedName>
    <definedName name="_52106П">#REF!</definedName>
    <definedName name="_521А" localSheetId="37">#REF!</definedName>
    <definedName name="_521А">#REF!</definedName>
    <definedName name="_521П" localSheetId="37">#REF!</definedName>
    <definedName name="_521П">#REF!</definedName>
    <definedName name="_522" localSheetId="37">#REF!</definedName>
    <definedName name="_522">#REF!</definedName>
    <definedName name="_52201" localSheetId="37">#REF!</definedName>
    <definedName name="_52201">#REF!</definedName>
    <definedName name="_52201А" localSheetId="37">#REF!</definedName>
    <definedName name="_52201А">#REF!</definedName>
    <definedName name="_52201П" localSheetId="37">#REF!</definedName>
    <definedName name="_52201П">#REF!</definedName>
    <definedName name="_52202" localSheetId="37">#REF!</definedName>
    <definedName name="_52202">#REF!</definedName>
    <definedName name="_52202А" localSheetId="37">#REF!</definedName>
    <definedName name="_52202А">#REF!</definedName>
    <definedName name="_52202П" localSheetId="37">#REF!</definedName>
    <definedName name="_52202П">#REF!</definedName>
    <definedName name="_52203" localSheetId="37">#REF!</definedName>
    <definedName name="_52203">#REF!</definedName>
    <definedName name="_52203А" localSheetId="37">#REF!</definedName>
    <definedName name="_52203А">#REF!</definedName>
    <definedName name="_52203П" localSheetId="37">#REF!</definedName>
    <definedName name="_52203П">#REF!</definedName>
    <definedName name="_52204" localSheetId="37">#REF!</definedName>
    <definedName name="_52204">#REF!</definedName>
    <definedName name="_52204А" localSheetId="37">#REF!</definedName>
    <definedName name="_52204А">#REF!</definedName>
    <definedName name="_52204П" localSheetId="37">#REF!</definedName>
    <definedName name="_52204П">#REF!</definedName>
    <definedName name="_52205" localSheetId="37">#REF!</definedName>
    <definedName name="_52205">#REF!</definedName>
    <definedName name="_52205А" localSheetId="37">#REF!</definedName>
    <definedName name="_52205А">#REF!</definedName>
    <definedName name="_52205П" localSheetId="37">#REF!</definedName>
    <definedName name="_52205П">#REF!</definedName>
    <definedName name="_52206" localSheetId="37">#REF!</definedName>
    <definedName name="_52206">#REF!</definedName>
    <definedName name="_52206А" localSheetId="37">#REF!</definedName>
    <definedName name="_52206А">#REF!</definedName>
    <definedName name="_52206П" localSheetId="37">#REF!</definedName>
    <definedName name="_52206П">#REF!</definedName>
    <definedName name="_522А" localSheetId="37">#REF!</definedName>
    <definedName name="_522А">#REF!</definedName>
    <definedName name="_522П" localSheetId="37">#REF!</definedName>
    <definedName name="_522П">#REF!</definedName>
    <definedName name="_523" localSheetId="37">#REF!</definedName>
    <definedName name="_523">#REF!</definedName>
    <definedName name="_52301" localSheetId="37">#REF!</definedName>
    <definedName name="_52301">#REF!</definedName>
    <definedName name="_52301А" localSheetId="37">#REF!</definedName>
    <definedName name="_52301А">#REF!</definedName>
    <definedName name="_52301П" localSheetId="37">#REF!</definedName>
    <definedName name="_52301П">#REF!</definedName>
    <definedName name="_52302" localSheetId="37">#REF!</definedName>
    <definedName name="_52302">#REF!</definedName>
    <definedName name="_52302А" localSheetId="37">#REF!</definedName>
    <definedName name="_52302А">#REF!</definedName>
    <definedName name="_52302П" localSheetId="37">#REF!</definedName>
    <definedName name="_52302П">#REF!</definedName>
    <definedName name="_52303" localSheetId="37">#REF!</definedName>
    <definedName name="_52303">#REF!</definedName>
    <definedName name="_52303А" localSheetId="37">#REF!</definedName>
    <definedName name="_52303А">#REF!</definedName>
    <definedName name="_52303П" localSheetId="37">#REF!</definedName>
    <definedName name="_52303П">#REF!</definedName>
    <definedName name="_52304" localSheetId="37">#REF!</definedName>
    <definedName name="_52304">#REF!</definedName>
    <definedName name="_52304А" localSheetId="37">#REF!</definedName>
    <definedName name="_52304А">#REF!</definedName>
    <definedName name="_52304П" localSheetId="37">#REF!</definedName>
    <definedName name="_52304П">#REF!</definedName>
    <definedName name="_52305" localSheetId="37">#REF!</definedName>
    <definedName name="_52305">#REF!</definedName>
    <definedName name="_52305А" localSheetId="37">#REF!</definedName>
    <definedName name="_52305А">#REF!</definedName>
    <definedName name="_52305П" localSheetId="37">#REF!</definedName>
    <definedName name="_52305П">#REF!</definedName>
    <definedName name="_52306" localSheetId="37">#REF!</definedName>
    <definedName name="_52306">#REF!</definedName>
    <definedName name="_52306А" localSheetId="37">#REF!</definedName>
    <definedName name="_52306А">#REF!</definedName>
    <definedName name="_52306П" localSheetId="37">#REF!</definedName>
    <definedName name="_52306П">#REF!</definedName>
    <definedName name="_52307" localSheetId="37">#REF!</definedName>
    <definedName name="_52307">#REF!</definedName>
    <definedName name="_52307А" localSheetId="37">#REF!</definedName>
    <definedName name="_52307А">#REF!</definedName>
    <definedName name="_52307П" localSheetId="37">#REF!</definedName>
    <definedName name="_52307П">#REF!</definedName>
    <definedName name="_523А" localSheetId="37">#REF!</definedName>
    <definedName name="_523А">#REF!</definedName>
    <definedName name="_523П" localSheetId="37">#REF!</definedName>
    <definedName name="_523П">#REF!</definedName>
    <definedName name="_524" localSheetId="37">#REF!</definedName>
    <definedName name="_524">#REF!</definedName>
    <definedName name="_52401" localSheetId="37">#REF!</definedName>
    <definedName name="_52401">#REF!</definedName>
    <definedName name="_52401А" localSheetId="37">#REF!</definedName>
    <definedName name="_52401А">#REF!</definedName>
    <definedName name="_52401П" localSheetId="37">#REF!</definedName>
    <definedName name="_52401П">#REF!</definedName>
    <definedName name="_52402" localSheetId="37">#REF!</definedName>
    <definedName name="_52402">#REF!</definedName>
    <definedName name="_52402А" localSheetId="37">#REF!</definedName>
    <definedName name="_52402А">#REF!</definedName>
    <definedName name="_52402П" localSheetId="37">#REF!</definedName>
    <definedName name="_52402П">#REF!</definedName>
    <definedName name="_52403" localSheetId="37">#REF!</definedName>
    <definedName name="_52403">#REF!</definedName>
    <definedName name="_52403А" localSheetId="37">#REF!</definedName>
    <definedName name="_52403А">#REF!</definedName>
    <definedName name="_52403П" localSheetId="37">#REF!</definedName>
    <definedName name="_52403П">#REF!</definedName>
    <definedName name="_52404" localSheetId="37">#REF!</definedName>
    <definedName name="_52404">#REF!</definedName>
    <definedName name="_52404А" localSheetId="37">#REF!</definedName>
    <definedName name="_52404А">#REF!</definedName>
    <definedName name="_52404П" localSheetId="37">#REF!</definedName>
    <definedName name="_52404П">#REF!</definedName>
    <definedName name="_52405" localSheetId="37">#REF!</definedName>
    <definedName name="_52405">#REF!</definedName>
    <definedName name="_52405А" localSheetId="37">#REF!</definedName>
    <definedName name="_52405А">#REF!</definedName>
    <definedName name="_52405П" localSheetId="37">#REF!</definedName>
    <definedName name="_52405П">#REF!</definedName>
    <definedName name="_52406" localSheetId="37">#REF!</definedName>
    <definedName name="_52406">#REF!</definedName>
    <definedName name="_52406А" localSheetId="37">#REF!</definedName>
    <definedName name="_52406А">#REF!</definedName>
    <definedName name="_52406П" localSheetId="37">#REF!</definedName>
    <definedName name="_52406П">#REF!</definedName>
    <definedName name="_52407" localSheetId="37">#REF!</definedName>
    <definedName name="_52407">#REF!</definedName>
    <definedName name="_52407А" localSheetId="37">#REF!</definedName>
    <definedName name="_52407А">#REF!</definedName>
    <definedName name="_52407П" localSheetId="37">#REF!</definedName>
    <definedName name="_52407П">#REF!</definedName>
    <definedName name="_524А" localSheetId="37">#REF!</definedName>
    <definedName name="_524А">#REF!</definedName>
    <definedName name="_524П" localSheetId="37">#REF!</definedName>
    <definedName name="_524П">#REF!</definedName>
    <definedName name="_525" localSheetId="37">#REF!</definedName>
    <definedName name="_525">#REF!</definedName>
    <definedName name="_52501" localSheetId="37">#REF!</definedName>
    <definedName name="_52501">#REF!</definedName>
    <definedName name="_52501А" localSheetId="37">#REF!</definedName>
    <definedName name="_52501А">#REF!</definedName>
    <definedName name="_52501П" localSheetId="37">#REF!</definedName>
    <definedName name="_52501П">#REF!</definedName>
    <definedName name="_52502" localSheetId="37">#REF!</definedName>
    <definedName name="_52502">#REF!</definedName>
    <definedName name="_52502А" localSheetId="37">#REF!</definedName>
    <definedName name="_52502А">#REF!</definedName>
    <definedName name="_52502П" localSheetId="37">#REF!</definedName>
    <definedName name="_52502П">#REF!</definedName>
    <definedName name="_525А" localSheetId="37">#REF!</definedName>
    <definedName name="_525А">#REF!</definedName>
    <definedName name="_525П" localSheetId="37">#REF!</definedName>
    <definedName name="_525П">#REF!</definedName>
    <definedName name="_6._Основные_средства" localSheetId="37">#REF!</definedName>
    <definedName name="_6._Основные_средства">#REF!</definedName>
    <definedName name="_601" localSheetId="37">#REF!</definedName>
    <definedName name="_601">#REF!</definedName>
    <definedName name="_60101" localSheetId="37">#REF!</definedName>
    <definedName name="_60101">#REF!</definedName>
    <definedName name="_60101А" localSheetId="37">#REF!</definedName>
    <definedName name="_60101А">#REF!</definedName>
    <definedName name="_60101П" localSheetId="37">#REF!</definedName>
    <definedName name="_60101П">#REF!</definedName>
    <definedName name="_60102" localSheetId="37">#REF!</definedName>
    <definedName name="_60102">#REF!</definedName>
    <definedName name="_60102А" localSheetId="37">#REF!</definedName>
    <definedName name="_60102А">#REF!</definedName>
    <definedName name="_60102П" localSheetId="37">#REF!</definedName>
    <definedName name="_60102П">#REF!</definedName>
    <definedName name="_60103" localSheetId="37">#REF!</definedName>
    <definedName name="_60103">#REF!</definedName>
    <definedName name="_60103А" localSheetId="37">#REF!</definedName>
    <definedName name="_60103А">#REF!</definedName>
    <definedName name="_60103П" localSheetId="37">#REF!</definedName>
    <definedName name="_60103П">#REF!</definedName>
    <definedName name="_60104" localSheetId="37">#REF!</definedName>
    <definedName name="_60104">#REF!</definedName>
    <definedName name="_60104А" localSheetId="37">#REF!</definedName>
    <definedName name="_60104А">#REF!</definedName>
    <definedName name="_60104П" localSheetId="37">#REF!</definedName>
    <definedName name="_60104П">#REF!</definedName>
    <definedName name="_60105" localSheetId="37">#REF!</definedName>
    <definedName name="_60105">#REF!</definedName>
    <definedName name="_60105А" localSheetId="37">#REF!</definedName>
    <definedName name="_60105А">#REF!</definedName>
    <definedName name="_60105П" localSheetId="37">#REF!</definedName>
    <definedName name="_60105П">#REF!</definedName>
    <definedName name="_601А" localSheetId="37">#REF!</definedName>
    <definedName name="_601А">#REF!</definedName>
    <definedName name="_601П" localSheetId="37">#REF!</definedName>
    <definedName name="_601П">#REF!</definedName>
    <definedName name="_602" localSheetId="37">#REF!</definedName>
    <definedName name="_602">#REF!</definedName>
    <definedName name="_60201" localSheetId="37">#REF!</definedName>
    <definedName name="_60201">#REF!</definedName>
    <definedName name="_60201А" localSheetId="37">#REF!</definedName>
    <definedName name="_60201А">#REF!</definedName>
    <definedName name="_60201П" localSheetId="37">#REF!</definedName>
    <definedName name="_60201П">#REF!</definedName>
    <definedName name="_60202" localSheetId="37">#REF!</definedName>
    <definedName name="_60202">#REF!</definedName>
    <definedName name="_60202А" localSheetId="37">#REF!</definedName>
    <definedName name="_60202А">#REF!</definedName>
    <definedName name="_60202П" localSheetId="37">#REF!</definedName>
    <definedName name="_60202П">#REF!</definedName>
    <definedName name="_60203" localSheetId="37">#REF!</definedName>
    <definedName name="_60203">#REF!</definedName>
    <definedName name="_60203А" localSheetId="37">#REF!</definedName>
    <definedName name="_60203А">#REF!</definedName>
    <definedName name="_60203П" localSheetId="37">#REF!</definedName>
    <definedName name="_60203П">#REF!</definedName>
    <definedName name="_60204" localSheetId="37">#REF!</definedName>
    <definedName name="_60204">#REF!</definedName>
    <definedName name="_60204А" localSheetId="37">#REF!</definedName>
    <definedName name="_60204А">#REF!</definedName>
    <definedName name="_60204П" localSheetId="37">#REF!</definedName>
    <definedName name="_60204П">#REF!</definedName>
    <definedName name="_60205" localSheetId="37">#REF!</definedName>
    <definedName name="_60205">#REF!</definedName>
    <definedName name="_60205А" localSheetId="37">#REF!</definedName>
    <definedName name="_60205А">#REF!</definedName>
    <definedName name="_60205П" localSheetId="37">#REF!</definedName>
    <definedName name="_60205П">#REF!</definedName>
    <definedName name="_60206" localSheetId="37">#REF!</definedName>
    <definedName name="_60206">#REF!</definedName>
    <definedName name="_60206А" localSheetId="37">#REF!</definedName>
    <definedName name="_60206А">#REF!</definedName>
    <definedName name="_60206П" localSheetId="37">#REF!</definedName>
    <definedName name="_60206П">#REF!</definedName>
    <definedName name="_602А" localSheetId="37">#REF!</definedName>
    <definedName name="_602А">#REF!</definedName>
    <definedName name="_602П" localSheetId="37">#REF!</definedName>
    <definedName name="_602П">#REF!</definedName>
    <definedName name="_603" localSheetId="37">#REF!</definedName>
    <definedName name="_603">#REF!</definedName>
    <definedName name="_60301" localSheetId="37">#REF!</definedName>
    <definedName name="_60301">#REF!</definedName>
    <definedName name="_60301А" localSheetId="37">#REF!</definedName>
    <definedName name="_60301А">#REF!</definedName>
    <definedName name="_60301П" localSheetId="37">#REF!</definedName>
    <definedName name="_60301П">#REF!</definedName>
    <definedName name="_60302" localSheetId="37">#REF!</definedName>
    <definedName name="_60302">#REF!</definedName>
    <definedName name="_60302А" localSheetId="37">#REF!</definedName>
    <definedName name="_60302А">#REF!</definedName>
    <definedName name="_60302П" localSheetId="37">#REF!</definedName>
    <definedName name="_60302П">#REF!</definedName>
    <definedName name="_60303" localSheetId="37">#REF!</definedName>
    <definedName name="_60303">#REF!</definedName>
    <definedName name="_60303А" localSheetId="37">#REF!</definedName>
    <definedName name="_60303А">#REF!</definedName>
    <definedName name="_60303П" localSheetId="37">#REF!</definedName>
    <definedName name="_60303П">#REF!</definedName>
    <definedName name="_60304" localSheetId="37">#REF!</definedName>
    <definedName name="_60304">#REF!</definedName>
    <definedName name="_60304А" localSheetId="37">#REF!</definedName>
    <definedName name="_60304А">#REF!</definedName>
    <definedName name="_60304П" localSheetId="37">#REF!</definedName>
    <definedName name="_60304П">#REF!</definedName>
    <definedName name="_60305" localSheetId="37">#REF!</definedName>
    <definedName name="_60305">#REF!</definedName>
    <definedName name="_60305А" localSheetId="37">#REF!</definedName>
    <definedName name="_60305А">#REF!</definedName>
    <definedName name="_60305П" localSheetId="37">#REF!</definedName>
    <definedName name="_60305П">#REF!</definedName>
    <definedName name="_60306" localSheetId="37">#REF!</definedName>
    <definedName name="_60306">#REF!</definedName>
    <definedName name="_60306А" localSheetId="37">#REF!</definedName>
    <definedName name="_60306А">#REF!</definedName>
    <definedName name="_60306П" localSheetId="37">#REF!</definedName>
    <definedName name="_60306П">#REF!</definedName>
    <definedName name="_60307" localSheetId="37">#REF!</definedName>
    <definedName name="_60307">#REF!</definedName>
    <definedName name="_60307А" localSheetId="37">#REF!</definedName>
    <definedName name="_60307А">#REF!</definedName>
    <definedName name="_60307П" localSheetId="37">#REF!</definedName>
    <definedName name="_60307П">#REF!</definedName>
    <definedName name="_60308" localSheetId="37">#REF!</definedName>
    <definedName name="_60308">#REF!</definedName>
    <definedName name="_60308А" localSheetId="37">#REF!</definedName>
    <definedName name="_60308А">#REF!</definedName>
    <definedName name="_60308П" localSheetId="37">#REF!</definedName>
    <definedName name="_60308П">#REF!</definedName>
    <definedName name="_60309" localSheetId="37">#REF!</definedName>
    <definedName name="_60309">#REF!</definedName>
    <definedName name="_60309А" localSheetId="37">#REF!</definedName>
    <definedName name="_60309А">#REF!</definedName>
    <definedName name="_60309П" localSheetId="37">#REF!</definedName>
    <definedName name="_60309П">#REF!</definedName>
    <definedName name="_60310" localSheetId="37">#REF!</definedName>
    <definedName name="_60310">#REF!</definedName>
    <definedName name="_60310А" localSheetId="37">#REF!</definedName>
    <definedName name="_60310А">#REF!</definedName>
    <definedName name="_60310П" localSheetId="37">#REF!</definedName>
    <definedName name="_60310П">#REF!</definedName>
    <definedName name="_60311" localSheetId="37">#REF!</definedName>
    <definedName name="_60311">#REF!</definedName>
    <definedName name="_60311А" localSheetId="37">#REF!</definedName>
    <definedName name="_60311А">#REF!</definedName>
    <definedName name="_60311П" localSheetId="37">#REF!</definedName>
    <definedName name="_60311П">#REF!</definedName>
    <definedName name="_60312" localSheetId="37">#REF!</definedName>
    <definedName name="_60312">#REF!</definedName>
    <definedName name="_60312А" localSheetId="37">#REF!</definedName>
    <definedName name="_60312А">#REF!</definedName>
    <definedName name="_60312П" localSheetId="37">#REF!</definedName>
    <definedName name="_60312П">#REF!</definedName>
    <definedName name="_60313" localSheetId="37">#REF!</definedName>
    <definedName name="_60313">#REF!</definedName>
    <definedName name="_60313А" localSheetId="37">#REF!</definedName>
    <definedName name="_60313А">#REF!</definedName>
    <definedName name="_60313П" localSheetId="37">#REF!</definedName>
    <definedName name="_60313П">#REF!</definedName>
    <definedName name="_60314" localSheetId="37">#REF!</definedName>
    <definedName name="_60314">#REF!</definedName>
    <definedName name="_60314А" localSheetId="37">#REF!</definedName>
    <definedName name="_60314А">#REF!</definedName>
    <definedName name="_60314П" localSheetId="37">#REF!</definedName>
    <definedName name="_60314П">#REF!</definedName>
    <definedName name="_60315" localSheetId="37">#REF!</definedName>
    <definedName name="_60315">#REF!</definedName>
    <definedName name="_60315А" localSheetId="37">#REF!</definedName>
    <definedName name="_60315А">#REF!</definedName>
    <definedName name="_60315П" localSheetId="37">#REF!</definedName>
    <definedName name="_60315П">#REF!</definedName>
    <definedName name="_60316" localSheetId="37">#REF!</definedName>
    <definedName name="_60316">#REF!</definedName>
    <definedName name="_60316А" localSheetId="37">#REF!</definedName>
    <definedName name="_60316А">#REF!</definedName>
    <definedName name="_60316П" localSheetId="37">#REF!</definedName>
    <definedName name="_60316П">#REF!</definedName>
    <definedName name="_60317" localSheetId="37">#REF!</definedName>
    <definedName name="_60317">#REF!</definedName>
    <definedName name="_60317А" localSheetId="37">#REF!</definedName>
    <definedName name="_60317А">#REF!</definedName>
    <definedName name="_60317П" localSheetId="37">#REF!</definedName>
    <definedName name="_60317П">#REF!</definedName>
    <definedName name="_60318" localSheetId="37">#REF!</definedName>
    <definedName name="_60318">#REF!</definedName>
    <definedName name="_60318А" localSheetId="37">#REF!</definedName>
    <definedName name="_60318А">#REF!</definedName>
    <definedName name="_60318П" localSheetId="37">#REF!</definedName>
    <definedName name="_60318П">#REF!</definedName>
    <definedName name="_60319" localSheetId="37">#REF!</definedName>
    <definedName name="_60319">#REF!</definedName>
    <definedName name="_60319А" localSheetId="37">#REF!</definedName>
    <definedName name="_60319А">#REF!</definedName>
    <definedName name="_60319П" localSheetId="37">#REF!</definedName>
    <definedName name="_60319П">#REF!</definedName>
    <definedName name="_60320" localSheetId="37">#REF!</definedName>
    <definedName name="_60320">#REF!</definedName>
    <definedName name="_60320А" localSheetId="37">#REF!</definedName>
    <definedName name="_60320А">#REF!</definedName>
    <definedName name="_60320П" localSheetId="37">#REF!</definedName>
    <definedName name="_60320П">#REF!</definedName>
    <definedName name="_60321" localSheetId="37">#REF!</definedName>
    <definedName name="_60321">#REF!</definedName>
    <definedName name="_60321А" localSheetId="37">#REF!</definedName>
    <definedName name="_60321А">#REF!</definedName>
    <definedName name="_60321П" localSheetId="37">#REF!</definedName>
    <definedName name="_60321П">#REF!</definedName>
    <definedName name="_60322" localSheetId="37">#REF!</definedName>
    <definedName name="_60322">#REF!</definedName>
    <definedName name="_60322А" localSheetId="37">#REF!</definedName>
    <definedName name="_60322А">#REF!</definedName>
    <definedName name="_60322П" localSheetId="37">#REF!</definedName>
    <definedName name="_60322П">#REF!</definedName>
    <definedName name="_60323" localSheetId="37">#REF!</definedName>
    <definedName name="_60323">#REF!</definedName>
    <definedName name="_60323А" localSheetId="37">#REF!</definedName>
    <definedName name="_60323А">#REF!</definedName>
    <definedName name="_60323П" localSheetId="37">#REF!</definedName>
    <definedName name="_60323П">#REF!</definedName>
    <definedName name="_60324" localSheetId="37">#REF!</definedName>
    <definedName name="_60324">#REF!</definedName>
    <definedName name="_60324А" localSheetId="37">#REF!</definedName>
    <definedName name="_60324А">#REF!</definedName>
    <definedName name="_60324П" localSheetId="37">#REF!</definedName>
    <definedName name="_60324П">#REF!</definedName>
    <definedName name="_60337" localSheetId="37">#REF!</definedName>
    <definedName name="_60337">#REF!</definedName>
    <definedName name="_60337А" localSheetId="37">#REF!</definedName>
    <definedName name="_60337А">#REF!</definedName>
    <definedName name="_60337П" localSheetId="37">#REF!</definedName>
    <definedName name="_60337П">#REF!</definedName>
    <definedName name="_60338" localSheetId="37">#REF!</definedName>
    <definedName name="_60338">#REF!</definedName>
    <definedName name="_60338А" localSheetId="37">#REF!</definedName>
    <definedName name="_60338А">#REF!</definedName>
    <definedName name="_60338П" localSheetId="37">#REF!</definedName>
    <definedName name="_60338П">#REF!</definedName>
    <definedName name="_60339" localSheetId="37">#REF!</definedName>
    <definedName name="_60339">#REF!</definedName>
    <definedName name="_60339А" localSheetId="37">#REF!</definedName>
    <definedName name="_60339А">#REF!</definedName>
    <definedName name="_60339П" localSheetId="37">#REF!</definedName>
    <definedName name="_60339П">#REF!</definedName>
    <definedName name="_60340" localSheetId="37">#REF!</definedName>
    <definedName name="_60340">#REF!</definedName>
    <definedName name="_60340А" localSheetId="37">#REF!</definedName>
    <definedName name="_60340А">#REF!</definedName>
    <definedName name="_60340П" localSheetId="37">#REF!</definedName>
    <definedName name="_60340П">#REF!</definedName>
    <definedName name="_60341" localSheetId="37">#REF!</definedName>
    <definedName name="_60341">#REF!</definedName>
    <definedName name="_60341А" localSheetId="37">#REF!</definedName>
    <definedName name="_60341А">#REF!</definedName>
    <definedName name="_60341П" localSheetId="37">#REF!</definedName>
    <definedName name="_60341П">#REF!</definedName>
    <definedName name="_60342" localSheetId="37">#REF!</definedName>
    <definedName name="_60342">#REF!</definedName>
    <definedName name="_60342А" localSheetId="37">#REF!</definedName>
    <definedName name="_60342А">#REF!</definedName>
    <definedName name="_60342П" localSheetId="37">#REF!</definedName>
    <definedName name="_60342П">#REF!</definedName>
    <definedName name="_60343" localSheetId="37">#REF!</definedName>
    <definedName name="_60343">#REF!</definedName>
    <definedName name="_60343А" localSheetId="37">#REF!</definedName>
    <definedName name="_60343А">#REF!</definedName>
    <definedName name="_60343П" localSheetId="37">#REF!</definedName>
    <definedName name="_60343П">#REF!</definedName>
    <definedName name="_60344" localSheetId="37">#REF!</definedName>
    <definedName name="_60344">#REF!</definedName>
    <definedName name="_60344А" localSheetId="37">#REF!</definedName>
    <definedName name="_60344А">#REF!</definedName>
    <definedName name="_60344П" localSheetId="37">#REF!</definedName>
    <definedName name="_60344П">#REF!</definedName>
    <definedName name="_603А" localSheetId="37">#REF!</definedName>
    <definedName name="_603А">#REF!</definedName>
    <definedName name="_603П" localSheetId="37">#REF!</definedName>
    <definedName name="_603П">#REF!</definedName>
    <definedName name="_604" localSheetId="37">#REF!</definedName>
    <definedName name="_604">#REF!</definedName>
    <definedName name="_60401" localSheetId="37">#REF!</definedName>
    <definedName name="_60401">#REF!</definedName>
    <definedName name="_60401А" localSheetId="37">#REF!</definedName>
    <definedName name="_60401А">#REF!</definedName>
    <definedName name="_60401П" localSheetId="37">#REF!</definedName>
    <definedName name="_60401П">#REF!</definedName>
    <definedName name="_60402" localSheetId="37">#REF!</definedName>
    <definedName name="_60402">#REF!</definedName>
    <definedName name="_60402А" localSheetId="37">#REF!</definedName>
    <definedName name="_60402А">#REF!</definedName>
    <definedName name="_60402П" localSheetId="37">#REF!</definedName>
    <definedName name="_60402П">#REF!</definedName>
    <definedName name="_60403" localSheetId="37">#REF!</definedName>
    <definedName name="_60403">#REF!</definedName>
    <definedName name="_60403А" localSheetId="37">#REF!</definedName>
    <definedName name="_60403А">#REF!</definedName>
    <definedName name="_60403П" localSheetId="37">#REF!</definedName>
    <definedName name="_60403П">#REF!</definedName>
    <definedName name="_60404" localSheetId="37">#REF!</definedName>
    <definedName name="_60404">#REF!</definedName>
    <definedName name="_60404А" localSheetId="37">#REF!</definedName>
    <definedName name="_60404А">#REF!</definedName>
    <definedName name="_60404П" localSheetId="37">#REF!</definedName>
    <definedName name="_60404П">#REF!</definedName>
    <definedName name="_60405" localSheetId="37">#REF!</definedName>
    <definedName name="_60405">#REF!</definedName>
    <definedName name="_60405А" localSheetId="37">#REF!</definedName>
    <definedName name="_60405А">#REF!</definedName>
    <definedName name="_60405П" localSheetId="37">#REF!</definedName>
    <definedName name="_60405П">#REF!</definedName>
    <definedName name="_604А" localSheetId="37">#REF!</definedName>
    <definedName name="_604А">#REF!</definedName>
    <definedName name="_604П" localSheetId="37">#REF!</definedName>
    <definedName name="_604П">#REF!</definedName>
    <definedName name="_605" localSheetId="37">#REF!</definedName>
    <definedName name="_605">#REF!</definedName>
    <definedName name="_60501" localSheetId="37">#REF!</definedName>
    <definedName name="_60501">#REF!</definedName>
    <definedName name="_60501А" localSheetId="37">#REF!</definedName>
    <definedName name="_60501А">#REF!</definedName>
    <definedName name="_60501П" localSheetId="37">#REF!</definedName>
    <definedName name="_60501П">#REF!</definedName>
    <definedName name="_60502" localSheetId="37">#REF!</definedName>
    <definedName name="_60502">#REF!</definedName>
    <definedName name="_60502А" localSheetId="37">#REF!</definedName>
    <definedName name="_60502А">#REF!</definedName>
    <definedName name="_60502П" localSheetId="37">#REF!</definedName>
    <definedName name="_60502П">#REF!</definedName>
    <definedName name="_60503" localSheetId="37">#REF!</definedName>
    <definedName name="_60503">#REF!</definedName>
    <definedName name="_60503А" localSheetId="37">#REF!</definedName>
    <definedName name="_60503А">#REF!</definedName>
    <definedName name="_60503П" localSheetId="37">#REF!</definedName>
    <definedName name="_60503П">#REF!</definedName>
    <definedName name="_60504" localSheetId="37">#REF!</definedName>
    <definedName name="_60504">#REF!</definedName>
    <definedName name="_60504А" localSheetId="37">#REF!</definedName>
    <definedName name="_60504А">#REF!</definedName>
    <definedName name="_60504П" localSheetId="37">#REF!</definedName>
    <definedName name="_60504П">#REF!</definedName>
    <definedName name="_60505" localSheetId="37">#REF!</definedName>
    <definedName name="_60505">#REF!</definedName>
    <definedName name="_60505А" localSheetId="37">#REF!</definedName>
    <definedName name="_60505А">#REF!</definedName>
    <definedName name="_60505П" localSheetId="37">#REF!</definedName>
    <definedName name="_60505П">#REF!</definedName>
    <definedName name="_605А" localSheetId="37">#REF!</definedName>
    <definedName name="_605А">#REF!</definedName>
    <definedName name="_605П" localSheetId="37">#REF!</definedName>
    <definedName name="_605П">#REF!</definedName>
    <definedName name="_606" localSheetId="37">#REF!</definedName>
    <definedName name="_606">#REF!</definedName>
    <definedName name="_60601" localSheetId="37">#REF!</definedName>
    <definedName name="_60601">#REF!</definedName>
    <definedName name="_60601А" localSheetId="37">#REF!</definedName>
    <definedName name="_60601А">#REF!</definedName>
    <definedName name="_60601П" localSheetId="37">#REF!</definedName>
    <definedName name="_60601П">#REF!</definedName>
    <definedName name="_60602" localSheetId="37">#REF!</definedName>
    <definedName name="_60602">#REF!</definedName>
    <definedName name="_60602А" localSheetId="37">#REF!</definedName>
    <definedName name="_60602А">#REF!</definedName>
    <definedName name="_60602П" localSheetId="37">#REF!</definedName>
    <definedName name="_60602П">#REF!</definedName>
    <definedName name="_60603" localSheetId="37">#REF!</definedName>
    <definedName name="_60603">#REF!</definedName>
    <definedName name="_60603А" localSheetId="37">#REF!</definedName>
    <definedName name="_60603А">#REF!</definedName>
    <definedName name="_60603П" localSheetId="37">#REF!</definedName>
    <definedName name="_60603П">#REF!</definedName>
    <definedName name="_60604" localSheetId="37">#REF!</definedName>
    <definedName name="_60604">#REF!</definedName>
    <definedName name="_60604А" localSheetId="37">#REF!</definedName>
    <definedName name="_60604А">#REF!</definedName>
    <definedName name="_60604П" localSheetId="37">#REF!</definedName>
    <definedName name="_60604П">#REF!</definedName>
    <definedName name="_60605" localSheetId="37">#REF!</definedName>
    <definedName name="_60605">#REF!</definedName>
    <definedName name="_60605А" localSheetId="37">#REF!</definedName>
    <definedName name="_60605А">#REF!</definedName>
    <definedName name="_60605П" localSheetId="37">#REF!</definedName>
    <definedName name="_60605П">#REF!</definedName>
    <definedName name="_60606" localSheetId="37">#REF!</definedName>
    <definedName name="_60606">#REF!</definedName>
    <definedName name="_60606А" localSheetId="37">#REF!</definedName>
    <definedName name="_60606А">#REF!</definedName>
    <definedName name="_60606П" localSheetId="37">#REF!</definedName>
    <definedName name="_60606П">#REF!</definedName>
    <definedName name="_60607" localSheetId="37">#REF!</definedName>
    <definedName name="_60607">#REF!</definedName>
    <definedName name="_60607А" localSheetId="37">#REF!</definedName>
    <definedName name="_60607А">#REF!</definedName>
    <definedName name="_60607П" localSheetId="37">#REF!</definedName>
    <definedName name="_60607П">#REF!</definedName>
    <definedName name="_60608" localSheetId="37">#REF!</definedName>
    <definedName name="_60608">#REF!</definedName>
    <definedName name="_60608А" localSheetId="37">#REF!</definedName>
    <definedName name="_60608А">#REF!</definedName>
    <definedName name="_60608П" localSheetId="37">#REF!</definedName>
    <definedName name="_60608П">#REF!</definedName>
    <definedName name="_60609" localSheetId="37">#REF!</definedName>
    <definedName name="_60609">#REF!</definedName>
    <definedName name="_60609А" localSheetId="37">#REF!</definedName>
    <definedName name="_60609А">#REF!</definedName>
    <definedName name="_60609П" localSheetId="37">#REF!</definedName>
    <definedName name="_60609П">#REF!</definedName>
    <definedName name="_60610" localSheetId="37">#REF!</definedName>
    <definedName name="_60610">#REF!</definedName>
    <definedName name="_60610А" localSheetId="37">#REF!</definedName>
    <definedName name="_60610А">#REF!</definedName>
    <definedName name="_60610П" localSheetId="37">#REF!</definedName>
    <definedName name="_60610П">#REF!</definedName>
    <definedName name="_60611" localSheetId="37">#REF!</definedName>
    <definedName name="_60611">#REF!</definedName>
    <definedName name="_60611А" localSheetId="37">#REF!</definedName>
    <definedName name="_60611А">#REF!</definedName>
    <definedName name="_60611П" localSheetId="37">#REF!</definedName>
    <definedName name="_60611П">#REF!</definedName>
    <definedName name="_606А" localSheetId="37">#REF!</definedName>
    <definedName name="_606А">#REF!</definedName>
    <definedName name="_606П" localSheetId="37">#REF!</definedName>
    <definedName name="_606П">#REF!</definedName>
    <definedName name="_607" localSheetId="37">#REF!</definedName>
    <definedName name="_607">#REF!</definedName>
    <definedName name="_60701" localSheetId="37">#REF!</definedName>
    <definedName name="_60701">#REF!</definedName>
    <definedName name="_60701А" localSheetId="37">#REF!</definedName>
    <definedName name="_60701А">#REF!</definedName>
    <definedName name="_60701П" localSheetId="37">#REF!</definedName>
    <definedName name="_60701П">#REF!</definedName>
    <definedName name="_607А" localSheetId="37">#REF!</definedName>
    <definedName name="_607А">#REF!</definedName>
    <definedName name="_607П" localSheetId="37">#REF!</definedName>
    <definedName name="_607П">#REF!</definedName>
    <definedName name="_608" localSheetId="37">#REF!</definedName>
    <definedName name="_608">#REF!</definedName>
    <definedName name="_60801" localSheetId="37">#REF!</definedName>
    <definedName name="_60801">#REF!</definedName>
    <definedName name="_60801А" localSheetId="37">#REF!</definedName>
    <definedName name="_60801А">#REF!</definedName>
    <definedName name="_60801П" localSheetId="37">#REF!</definedName>
    <definedName name="_60801П">#REF!</definedName>
    <definedName name="_60802" localSheetId="37">#REF!</definedName>
    <definedName name="_60802">#REF!</definedName>
    <definedName name="_60802А" localSheetId="37">#REF!</definedName>
    <definedName name="_60802А">#REF!</definedName>
    <definedName name="_60802П" localSheetId="37">#REF!</definedName>
    <definedName name="_60802П">#REF!</definedName>
    <definedName name="_60803" localSheetId="37">#REF!</definedName>
    <definedName name="_60803">#REF!</definedName>
    <definedName name="_60803А" localSheetId="37">#REF!</definedName>
    <definedName name="_60803А">#REF!</definedName>
    <definedName name="_60803П" localSheetId="37">#REF!</definedName>
    <definedName name="_60803П">#REF!</definedName>
    <definedName name="_608А" localSheetId="37">#REF!</definedName>
    <definedName name="_608А">#REF!</definedName>
    <definedName name="_608П" localSheetId="37">#REF!</definedName>
    <definedName name="_608П">#REF!</definedName>
    <definedName name="_609" localSheetId="37">#REF!</definedName>
    <definedName name="_609">#REF!</definedName>
    <definedName name="_60901" localSheetId="37">#REF!</definedName>
    <definedName name="_60901">#REF!</definedName>
    <definedName name="_60901А" localSheetId="37">#REF!</definedName>
    <definedName name="_60901А">#REF!</definedName>
    <definedName name="_60901П" localSheetId="37">#REF!</definedName>
    <definedName name="_60901П">#REF!</definedName>
    <definedName name="_60902" localSheetId="37">#REF!</definedName>
    <definedName name="_60902">#REF!</definedName>
    <definedName name="_60902А" localSheetId="37">#REF!</definedName>
    <definedName name="_60902А">#REF!</definedName>
    <definedName name="_60902П" localSheetId="37">#REF!</definedName>
    <definedName name="_60902П">#REF!</definedName>
    <definedName name="_60903" localSheetId="37">#REF!</definedName>
    <definedName name="_60903">#REF!</definedName>
    <definedName name="_60903А" localSheetId="37">#REF!</definedName>
    <definedName name="_60903А">#REF!</definedName>
    <definedName name="_60903П" localSheetId="37">#REF!</definedName>
    <definedName name="_60903П">#REF!</definedName>
    <definedName name="_609А" localSheetId="37">#REF!</definedName>
    <definedName name="_609А">#REF!</definedName>
    <definedName name="_609П" localSheetId="37">#REF!</definedName>
    <definedName name="_609П">#REF!</definedName>
    <definedName name="_610" localSheetId="37">#REF!</definedName>
    <definedName name="_610">#REF!</definedName>
    <definedName name="_61001" localSheetId="37">#REF!</definedName>
    <definedName name="_61001">#REF!</definedName>
    <definedName name="_61001А" localSheetId="37">#REF!</definedName>
    <definedName name="_61001А">#REF!</definedName>
    <definedName name="_61001П" localSheetId="37">#REF!</definedName>
    <definedName name="_61001П">#REF!</definedName>
    <definedName name="_61002" localSheetId="37">#REF!</definedName>
    <definedName name="_61002">#REF!</definedName>
    <definedName name="_61002А" localSheetId="37">#REF!</definedName>
    <definedName name="_61002А">#REF!</definedName>
    <definedName name="_61002П" localSheetId="37">#REF!</definedName>
    <definedName name="_61002П">#REF!</definedName>
    <definedName name="_61003" localSheetId="37">#REF!</definedName>
    <definedName name="_61003">#REF!</definedName>
    <definedName name="_61003А" localSheetId="37">#REF!</definedName>
    <definedName name="_61003А">#REF!</definedName>
    <definedName name="_61003П" localSheetId="37">#REF!</definedName>
    <definedName name="_61003П">#REF!</definedName>
    <definedName name="_61004" localSheetId="37">#REF!</definedName>
    <definedName name="_61004">#REF!</definedName>
    <definedName name="_61004А" localSheetId="37">#REF!</definedName>
    <definedName name="_61004А">#REF!</definedName>
    <definedName name="_61004П" localSheetId="37">#REF!</definedName>
    <definedName name="_61004П">#REF!</definedName>
    <definedName name="_61005" localSheetId="37">#REF!</definedName>
    <definedName name="_61005">#REF!</definedName>
    <definedName name="_61005А" localSheetId="37">#REF!</definedName>
    <definedName name="_61005А">#REF!</definedName>
    <definedName name="_61005П" localSheetId="37">#REF!</definedName>
    <definedName name="_61005П">#REF!</definedName>
    <definedName name="_61006" localSheetId="37">#REF!</definedName>
    <definedName name="_61006">#REF!</definedName>
    <definedName name="_61006А" localSheetId="37">#REF!</definedName>
    <definedName name="_61006А">#REF!</definedName>
    <definedName name="_61006П" localSheetId="37">#REF!</definedName>
    <definedName name="_61006П">#REF!</definedName>
    <definedName name="_61007" localSheetId="37">#REF!</definedName>
    <definedName name="_61007">#REF!</definedName>
    <definedName name="_61007А" localSheetId="37">#REF!</definedName>
    <definedName name="_61007А">#REF!</definedName>
    <definedName name="_61007П" localSheetId="37">#REF!</definedName>
    <definedName name="_61007П">#REF!</definedName>
    <definedName name="_610А" localSheetId="37">#REF!</definedName>
    <definedName name="_610А">#REF!</definedName>
    <definedName name="_610П" localSheetId="37">#REF!</definedName>
    <definedName name="_610П">#REF!</definedName>
    <definedName name="_611" localSheetId="37">#REF!</definedName>
    <definedName name="_611">#REF!</definedName>
    <definedName name="_61101" localSheetId="37">#REF!</definedName>
    <definedName name="_61101">#REF!</definedName>
    <definedName name="_61101А" localSheetId="37">#REF!</definedName>
    <definedName name="_61101А">#REF!</definedName>
    <definedName name="_61101П" localSheetId="37">#REF!</definedName>
    <definedName name="_61101П">#REF!</definedName>
    <definedName name="_61102" localSheetId="37">#REF!</definedName>
    <definedName name="_61102">#REF!</definedName>
    <definedName name="_61102А" localSheetId="37">#REF!</definedName>
    <definedName name="_61102А">#REF!</definedName>
    <definedName name="_61102П" localSheetId="37">#REF!</definedName>
    <definedName name="_61102П">#REF!</definedName>
    <definedName name="_61103" localSheetId="37">#REF!</definedName>
    <definedName name="_61103">#REF!</definedName>
    <definedName name="_61103А" localSheetId="37">#REF!</definedName>
    <definedName name="_61103А">#REF!</definedName>
    <definedName name="_61103П" localSheetId="37">#REF!</definedName>
    <definedName name="_61103П">#REF!</definedName>
    <definedName name="_611А" localSheetId="37">#REF!</definedName>
    <definedName name="_611А">#REF!</definedName>
    <definedName name="_611П" localSheetId="37">#REF!</definedName>
    <definedName name="_611П">#REF!</definedName>
    <definedName name="_612" localSheetId="37">#REF!</definedName>
    <definedName name="_612">#REF!</definedName>
    <definedName name="_61201" localSheetId="37">#REF!</definedName>
    <definedName name="_61201">#REF!</definedName>
    <definedName name="_61201А" localSheetId="37">#REF!</definedName>
    <definedName name="_61201А">#REF!</definedName>
    <definedName name="_61201П" localSheetId="37">#REF!</definedName>
    <definedName name="_61201П">#REF!</definedName>
    <definedName name="_61202" localSheetId="37">#REF!</definedName>
    <definedName name="_61202">#REF!</definedName>
    <definedName name="_61202А" localSheetId="37">#REF!</definedName>
    <definedName name="_61202А">#REF!</definedName>
    <definedName name="_61202П" localSheetId="37">#REF!</definedName>
    <definedName name="_61202П">#REF!</definedName>
    <definedName name="_61203" localSheetId="37">#REF!</definedName>
    <definedName name="_61203">#REF!</definedName>
    <definedName name="_61203А" localSheetId="37">#REF!</definedName>
    <definedName name="_61203А">#REF!</definedName>
    <definedName name="_61203П" localSheetId="37">#REF!</definedName>
    <definedName name="_61203П">#REF!</definedName>
    <definedName name="_61204" localSheetId="37">#REF!</definedName>
    <definedName name="_61204">#REF!</definedName>
    <definedName name="_61204А" localSheetId="37">#REF!</definedName>
    <definedName name="_61204А">#REF!</definedName>
    <definedName name="_61204П" localSheetId="37">#REF!</definedName>
    <definedName name="_61204П">#REF!</definedName>
    <definedName name="_612А" localSheetId="37">#REF!</definedName>
    <definedName name="_612А">#REF!</definedName>
    <definedName name="_612П" localSheetId="37">#REF!</definedName>
    <definedName name="_612П">#REF!</definedName>
    <definedName name="_613" localSheetId="37">#REF!</definedName>
    <definedName name="_613">#REF!</definedName>
    <definedName name="_61301" localSheetId="37">#REF!</definedName>
    <definedName name="_61301">#REF!</definedName>
    <definedName name="_61301А" localSheetId="37">#REF!</definedName>
    <definedName name="_61301А">#REF!</definedName>
    <definedName name="_61301П" localSheetId="37">#REF!</definedName>
    <definedName name="_61301П">#REF!</definedName>
    <definedName name="_61302" localSheetId="37">#REF!</definedName>
    <definedName name="_61302">#REF!</definedName>
    <definedName name="_61302А" localSheetId="37">#REF!</definedName>
    <definedName name="_61302А">#REF!</definedName>
    <definedName name="_61302П" localSheetId="37">#REF!</definedName>
    <definedName name="_61302П">#REF!</definedName>
    <definedName name="_61303" localSheetId="37">#REF!</definedName>
    <definedName name="_61303">#REF!</definedName>
    <definedName name="_61303А" localSheetId="37">#REF!</definedName>
    <definedName name="_61303А">#REF!</definedName>
    <definedName name="_61303П" localSheetId="37">#REF!</definedName>
    <definedName name="_61303П">#REF!</definedName>
    <definedName name="_61304" localSheetId="37">#REF!</definedName>
    <definedName name="_61304">#REF!</definedName>
    <definedName name="_61304А" localSheetId="37">#REF!</definedName>
    <definedName name="_61304А">#REF!</definedName>
    <definedName name="_61304П" localSheetId="37">#REF!</definedName>
    <definedName name="_61304П">#REF!</definedName>
    <definedName name="_61305">[1]BL!#REF!</definedName>
    <definedName name="_61305А">[1]BL!#REF!</definedName>
    <definedName name="_61305П">[1]BL!#REF!</definedName>
    <definedName name="_61306" localSheetId="37">#REF!</definedName>
    <definedName name="_61306">#REF!</definedName>
    <definedName name="_61306А" localSheetId="37">#REF!</definedName>
    <definedName name="_61306А">#REF!</definedName>
    <definedName name="_61306П" localSheetId="37">#REF!</definedName>
    <definedName name="_61306П">#REF!</definedName>
    <definedName name="_61307" localSheetId="37">[1]BL!#REF!</definedName>
    <definedName name="_61307">[1]BL!#REF!</definedName>
    <definedName name="_61307А" localSheetId="37">[1]BL!#REF!</definedName>
    <definedName name="_61307А">[1]BL!#REF!</definedName>
    <definedName name="_61307П" localSheetId="37">[1]BL!#REF!</definedName>
    <definedName name="_61307П">[1]BL!#REF!</definedName>
    <definedName name="_61308" localSheetId="37">#REF!</definedName>
    <definedName name="_61308">#REF!</definedName>
    <definedName name="_61308А" localSheetId="37">#REF!</definedName>
    <definedName name="_61308А">#REF!</definedName>
    <definedName name="_61308П" localSheetId="37">#REF!</definedName>
    <definedName name="_61308П">#REF!</definedName>
    <definedName name="_613А" localSheetId="37">#REF!</definedName>
    <definedName name="_613А">#REF!</definedName>
    <definedName name="_613П" localSheetId="37">#REF!</definedName>
    <definedName name="_613П">#REF!</definedName>
    <definedName name="_614" localSheetId="37">#REF!</definedName>
    <definedName name="_614">#REF!</definedName>
    <definedName name="_61401" localSheetId="37">#REF!</definedName>
    <definedName name="_61401">#REF!</definedName>
    <definedName name="_61401А" localSheetId="37">#REF!</definedName>
    <definedName name="_61401А">#REF!</definedName>
    <definedName name="_61401П" localSheetId="37">#REF!</definedName>
    <definedName name="_61401П">#REF!</definedName>
    <definedName name="_61402" localSheetId="37">#REF!</definedName>
    <definedName name="_61402">#REF!</definedName>
    <definedName name="_61402А" localSheetId="37">#REF!</definedName>
    <definedName name="_61402А">#REF!</definedName>
    <definedName name="_61402П" localSheetId="37">#REF!</definedName>
    <definedName name="_61402П">#REF!</definedName>
    <definedName name="_61403" localSheetId="37">#REF!</definedName>
    <definedName name="_61403">#REF!</definedName>
    <definedName name="_61403А" localSheetId="37">#REF!</definedName>
    <definedName name="_61403А">#REF!</definedName>
    <definedName name="_61403П" localSheetId="37">#REF!</definedName>
    <definedName name="_61403П">#REF!</definedName>
    <definedName name="_61404" localSheetId="37">#REF!</definedName>
    <definedName name="_61404">#REF!</definedName>
    <definedName name="_61404А" localSheetId="37">#REF!</definedName>
    <definedName name="_61404А">#REF!</definedName>
    <definedName name="_61404П" localSheetId="37">#REF!</definedName>
    <definedName name="_61404П">#REF!</definedName>
    <definedName name="_61405">[1]BL!#REF!</definedName>
    <definedName name="_61405А">[1]BL!#REF!</definedName>
    <definedName name="_61405П">[1]BL!#REF!</definedName>
    <definedName name="_61406" localSheetId="37">#REF!</definedName>
    <definedName name="_61406">#REF!</definedName>
    <definedName name="_61406А" localSheetId="37">#REF!</definedName>
    <definedName name="_61406А">#REF!</definedName>
    <definedName name="_61406П" localSheetId="37">#REF!</definedName>
    <definedName name="_61406П">#REF!</definedName>
    <definedName name="_61407" localSheetId="37">[1]BL!#REF!</definedName>
    <definedName name="_61407">[1]BL!#REF!</definedName>
    <definedName name="_61407А" localSheetId="37">[1]BL!#REF!</definedName>
    <definedName name="_61407А">[1]BL!#REF!</definedName>
    <definedName name="_61407П" localSheetId="37">[1]BL!#REF!</definedName>
    <definedName name="_61407П">[1]BL!#REF!</definedName>
    <definedName name="_61408" localSheetId="37">#REF!</definedName>
    <definedName name="_61408">#REF!</definedName>
    <definedName name="_61408А" localSheetId="37">#REF!</definedName>
    <definedName name="_61408А">#REF!</definedName>
    <definedName name="_61408П" localSheetId="37">#REF!</definedName>
    <definedName name="_61408П">#REF!</definedName>
    <definedName name="_614А" localSheetId="37">#REF!</definedName>
    <definedName name="_614А">#REF!</definedName>
    <definedName name="_614П" localSheetId="37">#REF!</definedName>
    <definedName name="_614П">#REF!</definedName>
    <definedName name="_7._Прочие_активы" localSheetId="37">#REF!</definedName>
    <definedName name="_7._Прочие_активы">#REF!</definedName>
    <definedName name="_701" localSheetId="37">#REF!</definedName>
    <definedName name="_701">#REF!</definedName>
    <definedName name="_70101" localSheetId="37">#REF!</definedName>
    <definedName name="_70101">#REF!</definedName>
    <definedName name="_70101А" localSheetId="37">#REF!</definedName>
    <definedName name="_70101А">#REF!</definedName>
    <definedName name="_70101П" localSheetId="37">#REF!</definedName>
    <definedName name="_70101П">#REF!</definedName>
    <definedName name="_70102" localSheetId="37">#REF!</definedName>
    <definedName name="_70102">#REF!</definedName>
    <definedName name="_70102А" localSheetId="37">#REF!</definedName>
    <definedName name="_70102А">#REF!</definedName>
    <definedName name="_70102П" localSheetId="37">#REF!</definedName>
    <definedName name="_70102П">#REF!</definedName>
    <definedName name="_70103" localSheetId="37">#REF!</definedName>
    <definedName name="_70103">#REF!</definedName>
    <definedName name="_70103А" localSheetId="37">#REF!</definedName>
    <definedName name="_70103А">#REF!</definedName>
    <definedName name="_70103П" localSheetId="37">#REF!</definedName>
    <definedName name="_70103П">#REF!</definedName>
    <definedName name="_70104" localSheetId="37">#REF!</definedName>
    <definedName name="_70104">#REF!</definedName>
    <definedName name="_70104А" localSheetId="37">#REF!</definedName>
    <definedName name="_70104А">#REF!</definedName>
    <definedName name="_70104П" localSheetId="37">#REF!</definedName>
    <definedName name="_70104П">#REF!</definedName>
    <definedName name="_70105" localSheetId="37">#REF!</definedName>
    <definedName name="_70105">#REF!</definedName>
    <definedName name="_70105А" localSheetId="37">#REF!</definedName>
    <definedName name="_70105А">#REF!</definedName>
    <definedName name="_70105П" localSheetId="37">#REF!</definedName>
    <definedName name="_70105П">#REF!</definedName>
    <definedName name="_70106" localSheetId="37">#REF!</definedName>
    <definedName name="_70106">#REF!</definedName>
    <definedName name="_70106А" localSheetId="37">#REF!</definedName>
    <definedName name="_70106А">#REF!</definedName>
    <definedName name="_70106П" localSheetId="37">#REF!</definedName>
    <definedName name="_70106П">#REF!</definedName>
    <definedName name="_70107" localSheetId="37">#REF!</definedName>
    <definedName name="_70107">#REF!</definedName>
    <definedName name="_70107А" localSheetId="37">#REF!</definedName>
    <definedName name="_70107А">#REF!</definedName>
    <definedName name="_70107П" localSheetId="37">#REF!</definedName>
    <definedName name="_70107П">#REF!</definedName>
    <definedName name="_701А" localSheetId="37">#REF!</definedName>
    <definedName name="_701А">#REF!</definedName>
    <definedName name="_701П" localSheetId="37">#REF!</definedName>
    <definedName name="_701П">#REF!</definedName>
    <definedName name="_702" localSheetId="37">#REF!</definedName>
    <definedName name="_702">#REF!</definedName>
    <definedName name="_70201" localSheetId="37">#REF!</definedName>
    <definedName name="_70201">#REF!</definedName>
    <definedName name="_70201А" localSheetId="37">#REF!</definedName>
    <definedName name="_70201А">#REF!</definedName>
    <definedName name="_70201П" localSheetId="37">#REF!</definedName>
    <definedName name="_70201П">#REF!</definedName>
    <definedName name="_70202" localSheetId="37">#REF!</definedName>
    <definedName name="_70202">#REF!</definedName>
    <definedName name="_70202А" localSheetId="37">#REF!</definedName>
    <definedName name="_70202А">#REF!</definedName>
    <definedName name="_70202П" localSheetId="37">#REF!</definedName>
    <definedName name="_70202П">#REF!</definedName>
    <definedName name="_70203" localSheetId="37">#REF!</definedName>
    <definedName name="_70203">#REF!</definedName>
    <definedName name="_70203А" localSheetId="37">#REF!</definedName>
    <definedName name="_70203А">#REF!</definedName>
    <definedName name="_70203П" localSheetId="37">#REF!</definedName>
    <definedName name="_70203П">#REF!</definedName>
    <definedName name="_70204" localSheetId="37">#REF!</definedName>
    <definedName name="_70204">#REF!</definedName>
    <definedName name="_70204А" localSheetId="37">#REF!</definedName>
    <definedName name="_70204А">#REF!</definedName>
    <definedName name="_70204П" localSheetId="37">#REF!</definedName>
    <definedName name="_70204П">#REF!</definedName>
    <definedName name="_70205" localSheetId="37">#REF!</definedName>
    <definedName name="_70205">#REF!</definedName>
    <definedName name="_70205А" localSheetId="37">#REF!</definedName>
    <definedName name="_70205А">#REF!</definedName>
    <definedName name="_70205П" localSheetId="37">#REF!</definedName>
    <definedName name="_70205П">#REF!</definedName>
    <definedName name="_70206" localSheetId="37">#REF!</definedName>
    <definedName name="_70206">#REF!</definedName>
    <definedName name="_70206А" localSheetId="37">#REF!</definedName>
    <definedName name="_70206А">#REF!</definedName>
    <definedName name="_70206П" localSheetId="37">#REF!</definedName>
    <definedName name="_70206П">#REF!</definedName>
    <definedName name="_70207" localSheetId="37">#REF!</definedName>
    <definedName name="_70207">#REF!</definedName>
    <definedName name="_70207А" localSheetId="37">#REF!</definedName>
    <definedName name="_70207А">#REF!</definedName>
    <definedName name="_70207П" localSheetId="37">#REF!</definedName>
    <definedName name="_70207П">#REF!</definedName>
    <definedName name="_70208" localSheetId="37">#REF!</definedName>
    <definedName name="_70208">#REF!</definedName>
    <definedName name="_70208А" localSheetId="37">#REF!</definedName>
    <definedName name="_70208А">#REF!</definedName>
    <definedName name="_70208П" localSheetId="37">#REF!</definedName>
    <definedName name="_70208П">#REF!</definedName>
    <definedName name="_70209" localSheetId="37">#REF!</definedName>
    <definedName name="_70209">#REF!</definedName>
    <definedName name="_70209А" localSheetId="37">#REF!</definedName>
    <definedName name="_70209А">#REF!</definedName>
    <definedName name="_70209П" localSheetId="37">#REF!</definedName>
    <definedName name="_70209П">#REF!</definedName>
    <definedName name="_702А" localSheetId="37">#REF!</definedName>
    <definedName name="_702А">#REF!</definedName>
    <definedName name="_702П" localSheetId="37">#REF!</definedName>
    <definedName name="_702П">#REF!</definedName>
    <definedName name="_703" localSheetId="37">#REF!</definedName>
    <definedName name="_703">#REF!</definedName>
    <definedName name="_70301" localSheetId="37">#REF!</definedName>
    <definedName name="_70301">#REF!</definedName>
    <definedName name="_70301А" localSheetId="37">#REF!</definedName>
    <definedName name="_70301А">#REF!</definedName>
    <definedName name="_70301П" localSheetId="37">#REF!</definedName>
    <definedName name="_70301П">#REF!</definedName>
    <definedName name="_70302" localSheetId="37">#REF!</definedName>
    <definedName name="_70302">#REF!</definedName>
    <definedName name="_70302А" localSheetId="37">#REF!</definedName>
    <definedName name="_70302А">#REF!</definedName>
    <definedName name="_70302П" localSheetId="37">#REF!</definedName>
    <definedName name="_70302П">#REF!</definedName>
    <definedName name="_703А" localSheetId="37">#REF!</definedName>
    <definedName name="_703А">#REF!</definedName>
    <definedName name="_703П" localSheetId="37">#REF!</definedName>
    <definedName name="_703П">#REF!</definedName>
    <definedName name="_704" localSheetId="37">#REF!</definedName>
    <definedName name="_704">#REF!</definedName>
    <definedName name="_70401" localSheetId="37">#REF!</definedName>
    <definedName name="_70401">#REF!</definedName>
    <definedName name="_70401А" localSheetId="37">#REF!</definedName>
    <definedName name="_70401А">#REF!</definedName>
    <definedName name="_70401П" localSheetId="37">#REF!</definedName>
    <definedName name="_70401П">#REF!</definedName>
    <definedName name="_70402" localSheetId="37">#REF!</definedName>
    <definedName name="_70402">#REF!</definedName>
    <definedName name="_70402А" localSheetId="37">#REF!</definedName>
    <definedName name="_70402А">#REF!</definedName>
    <definedName name="_70402П" localSheetId="37">#REF!</definedName>
    <definedName name="_70402П">#REF!</definedName>
    <definedName name="_704А" localSheetId="37">#REF!</definedName>
    <definedName name="_704А">#REF!</definedName>
    <definedName name="_704П" localSheetId="37">#REF!</definedName>
    <definedName name="_704П">#REF!</definedName>
    <definedName name="_705" localSheetId="37">#REF!</definedName>
    <definedName name="_705">#REF!</definedName>
    <definedName name="_70501" localSheetId="37">#REF!</definedName>
    <definedName name="_70501">#REF!</definedName>
    <definedName name="_70501А" localSheetId="37">#REF!</definedName>
    <definedName name="_70501А">#REF!</definedName>
    <definedName name="_70501П" localSheetId="37">#REF!</definedName>
    <definedName name="_70501П">#REF!</definedName>
    <definedName name="_70502" localSheetId="37">#REF!</definedName>
    <definedName name="_70502">#REF!</definedName>
    <definedName name="_70502А" localSheetId="37">#REF!</definedName>
    <definedName name="_70502А">#REF!</definedName>
    <definedName name="_70502П" localSheetId="37">#REF!</definedName>
    <definedName name="_70502П">#REF!</definedName>
    <definedName name="_705А" localSheetId="37">#REF!</definedName>
    <definedName name="_705А">#REF!</definedName>
    <definedName name="_705П" localSheetId="37">#REF!</definedName>
    <definedName name="_705П">#REF!</definedName>
    <definedName name="_8._Средства__принадлежащие_вкладчикам" localSheetId="37">#REF!</definedName>
    <definedName name="_8._Средства__принадлежащие_вкладчикам">#REF!</definedName>
    <definedName name="_801" localSheetId="37">#REF!</definedName>
    <definedName name="_801">#REF!</definedName>
    <definedName name="_80101" localSheetId="37">#REF!</definedName>
    <definedName name="_80101">#REF!</definedName>
    <definedName name="_80101А" localSheetId="37">#REF!</definedName>
    <definedName name="_80101А">#REF!</definedName>
    <definedName name="_80101П" localSheetId="37">#REF!</definedName>
    <definedName name="_80101П">#REF!</definedName>
    <definedName name="_801А" localSheetId="37">#REF!</definedName>
    <definedName name="_801А">#REF!</definedName>
    <definedName name="_801П" localSheetId="37">#REF!</definedName>
    <definedName name="_801П">#REF!</definedName>
    <definedName name="_802" localSheetId="37">#REF!</definedName>
    <definedName name="_802">#REF!</definedName>
    <definedName name="_80201" localSheetId="37">#REF!</definedName>
    <definedName name="_80201">#REF!</definedName>
    <definedName name="_80201А" localSheetId="37">#REF!</definedName>
    <definedName name="_80201А">#REF!</definedName>
    <definedName name="_80201П" localSheetId="37">#REF!</definedName>
    <definedName name="_80201П">#REF!</definedName>
    <definedName name="_802А" localSheetId="37">#REF!</definedName>
    <definedName name="_802А">#REF!</definedName>
    <definedName name="_802П" localSheetId="37">#REF!</definedName>
    <definedName name="_802П">#REF!</definedName>
    <definedName name="_803" localSheetId="37">#REF!</definedName>
    <definedName name="_803">#REF!</definedName>
    <definedName name="_80301" localSheetId="37">#REF!</definedName>
    <definedName name="_80301">#REF!</definedName>
    <definedName name="_80301А" localSheetId="37">#REF!</definedName>
    <definedName name="_80301А">#REF!</definedName>
    <definedName name="_80301П" localSheetId="37">#REF!</definedName>
    <definedName name="_80301П">#REF!</definedName>
    <definedName name="_803А" localSheetId="37">#REF!</definedName>
    <definedName name="_803А">#REF!</definedName>
    <definedName name="_803П" localSheetId="37">#REF!</definedName>
    <definedName name="_803П">#REF!</definedName>
    <definedName name="_804" localSheetId="37">#REF!</definedName>
    <definedName name="_804">#REF!</definedName>
    <definedName name="_80401" localSheetId="37">#REF!</definedName>
    <definedName name="_80401">#REF!</definedName>
    <definedName name="_80401А" localSheetId="37">#REF!</definedName>
    <definedName name="_80401А">#REF!</definedName>
    <definedName name="_80401П" localSheetId="37">#REF!</definedName>
    <definedName name="_80401П">#REF!</definedName>
    <definedName name="_804А" localSheetId="37">#REF!</definedName>
    <definedName name="_804А">#REF!</definedName>
    <definedName name="_804П" localSheetId="37">#REF!</definedName>
    <definedName name="_804П">#REF!</definedName>
    <definedName name="_805" localSheetId="37">#REF!</definedName>
    <definedName name="_805">#REF!</definedName>
    <definedName name="_80501" localSheetId="37">#REF!</definedName>
    <definedName name="_80501">#REF!</definedName>
    <definedName name="_80501А" localSheetId="37">#REF!</definedName>
    <definedName name="_80501А">#REF!</definedName>
    <definedName name="_80501П" localSheetId="37">#REF!</definedName>
    <definedName name="_80501П">#REF!</definedName>
    <definedName name="_805А" localSheetId="37">#REF!</definedName>
    <definedName name="_805А">#REF!</definedName>
    <definedName name="_805П" localSheetId="37">#REF!</definedName>
    <definedName name="_805П">#REF!</definedName>
    <definedName name="_806" localSheetId="37">#REF!</definedName>
    <definedName name="_806">#REF!</definedName>
    <definedName name="_80601" localSheetId="37">#REF!</definedName>
    <definedName name="_80601">#REF!</definedName>
    <definedName name="_80601А" localSheetId="37">#REF!</definedName>
    <definedName name="_80601А">#REF!</definedName>
    <definedName name="_80601П" localSheetId="37">#REF!</definedName>
    <definedName name="_80601П">#REF!</definedName>
    <definedName name="_806А" localSheetId="37">#REF!</definedName>
    <definedName name="_806А">#REF!</definedName>
    <definedName name="_806П" localSheetId="37">#REF!</definedName>
    <definedName name="_806П">#REF!</definedName>
    <definedName name="_807" localSheetId="37">#REF!</definedName>
    <definedName name="_807">#REF!</definedName>
    <definedName name="_80701" localSheetId="37">#REF!</definedName>
    <definedName name="_80701">#REF!</definedName>
    <definedName name="_80701А" localSheetId="37">#REF!</definedName>
    <definedName name="_80701А">#REF!</definedName>
    <definedName name="_80701П" localSheetId="37">#REF!</definedName>
    <definedName name="_80701П">#REF!</definedName>
    <definedName name="_807А" localSheetId="37">#REF!</definedName>
    <definedName name="_807А">#REF!</definedName>
    <definedName name="_807П" localSheetId="37">#REF!</definedName>
    <definedName name="_807П">#REF!</definedName>
    <definedName name="_808" localSheetId="37">#REF!</definedName>
    <definedName name="_808">#REF!</definedName>
    <definedName name="_80801" localSheetId="37">#REF!</definedName>
    <definedName name="_80801">#REF!</definedName>
    <definedName name="_80801А" localSheetId="37">#REF!</definedName>
    <definedName name="_80801А">#REF!</definedName>
    <definedName name="_80801П" localSheetId="37">#REF!</definedName>
    <definedName name="_80801П">#REF!</definedName>
    <definedName name="_808А" localSheetId="37">#REF!</definedName>
    <definedName name="_808А">#REF!</definedName>
    <definedName name="_808П" localSheetId="37">#REF!</definedName>
    <definedName name="_808П">#REF!</definedName>
    <definedName name="_809" localSheetId="37">#REF!</definedName>
    <definedName name="_809">#REF!</definedName>
    <definedName name="_80901" localSheetId="37">#REF!</definedName>
    <definedName name="_80901">#REF!</definedName>
    <definedName name="_80901А" localSheetId="37">#REF!</definedName>
    <definedName name="_80901А">#REF!</definedName>
    <definedName name="_80901П" localSheetId="37">#REF!</definedName>
    <definedName name="_80901П">#REF!</definedName>
    <definedName name="_809А" localSheetId="37">#REF!</definedName>
    <definedName name="_809А">#REF!</definedName>
    <definedName name="_809П" localSheetId="37">#REF!</definedName>
    <definedName name="_809П">#REF!</definedName>
    <definedName name="_810" localSheetId="37">#REF!</definedName>
    <definedName name="_810">#REF!</definedName>
    <definedName name="_81001" localSheetId="37">#REF!</definedName>
    <definedName name="_81001">#REF!</definedName>
    <definedName name="_81001А" localSheetId="37">#REF!</definedName>
    <definedName name="_81001А">#REF!</definedName>
    <definedName name="_81001П" localSheetId="37">#REF!</definedName>
    <definedName name="_81001П">#REF!</definedName>
    <definedName name="_810А" localSheetId="37">#REF!</definedName>
    <definedName name="_810А">#REF!</definedName>
    <definedName name="_810П" localSheetId="37">#REF!</definedName>
    <definedName name="_810П">#REF!</definedName>
    <definedName name="_851" localSheetId="37">#REF!</definedName>
    <definedName name="_851">#REF!</definedName>
    <definedName name="_85101" localSheetId="37">#REF!</definedName>
    <definedName name="_85101">#REF!</definedName>
    <definedName name="_85101А" localSheetId="37">#REF!</definedName>
    <definedName name="_85101А">#REF!</definedName>
    <definedName name="_85101П" localSheetId="37">#REF!</definedName>
    <definedName name="_85101П">#REF!</definedName>
    <definedName name="_851А" localSheetId="37">#REF!</definedName>
    <definedName name="_851А">#REF!</definedName>
    <definedName name="_851П" localSheetId="37">#REF!</definedName>
    <definedName name="_851П">#REF!</definedName>
    <definedName name="_852" localSheetId="37">#REF!</definedName>
    <definedName name="_852">#REF!</definedName>
    <definedName name="_85201" localSheetId="37">#REF!</definedName>
    <definedName name="_85201">#REF!</definedName>
    <definedName name="_85201А" localSheetId="37">#REF!</definedName>
    <definedName name="_85201А">#REF!</definedName>
    <definedName name="_85201П" localSheetId="37">#REF!</definedName>
    <definedName name="_85201П">#REF!</definedName>
    <definedName name="_852А" localSheetId="37">#REF!</definedName>
    <definedName name="_852А">#REF!</definedName>
    <definedName name="_852П" localSheetId="37">#REF!</definedName>
    <definedName name="_852П">#REF!</definedName>
    <definedName name="_853" localSheetId="37">#REF!</definedName>
    <definedName name="_853">#REF!</definedName>
    <definedName name="_85301" localSheetId="37">#REF!</definedName>
    <definedName name="_85301">#REF!</definedName>
    <definedName name="_85301А" localSheetId="37">#REF!</definedName>
    <definedName name="_85301А">#REF!</definedName>
    <definedName name="_85301П" localSheetId="37">#REF!</definedName>
    <definedName name="_85301П">#REF!</definedName>
    <definedName name="_853А" localSheetId="37">#REF!</definedName>
    <definedName name="_853А">#REF!</definedName>
    <definedName name="_853П" localSheetId="37">#REF!</definedName>
    <definedName name="_853П">#REF!</definedName>
    <definedName name="_854" localSheetId="37">#REF!</definedName>
    <definedName name="_854">#REF!</definedName>
    <definedName name="_85401" localSheetId="37">#REF!</definedName>
    <definedName name="_85401">#REF!</definedName>
    <definedName name="_85401А" localSheetId="37">#REF!</definedName>
    <definedName name="_85401А">#REF!</definedName>
    <definedName name="_85401П" localSheetId="37">#REF!</definedName>
    <definedName name="_85401П">#REF!</definedName>
    <definedName name="_854А" localSheetId="37">#REF!</definedName>
    <definedName name="_854А">#REF!</definedName>
    <definedName name="_854П" localSheetId="37">#REF!</definedName>
    <definedName name="_854П">#REF!</definedName>
    <definedName name="_855" localSheetId="37">#REF!</definedName>
    <definedName name="_855">#REF!</definedName>
    <definedName name="_85501" localSheetId="37">#REF!</definedName>
    <definedName name="_85501">#REF!</definedName>
    <definedName name="_85501А" localSheetId="37">#REF!</definedName>
    <definedName name="_85501А">#REF!</definedName>
    <definedName name="_85501П" localSheetId="37">#REF!</definedName>
    <definedName name="_85501П">#REF!</definedName>
    <definedName name="_855А" localSheetId="37">#REF!</definedName>
    <definedName name="_855А">#REF!</definedName>
    <definedName name="_855П" localSheetId="37">#REF!</definedName>
    <definedName name="_855П">#REF!</definedName>
    <definedName name="_9._Депозиты_других_банков" localSheetId="37">#REF!</definedName>
    <definedName name="_9._Депозиты_других_банков">#REF!</definedName>
    <definedName name="_906" localSheetId="37">#REF!</definedName>
    <definedName name="_906">#REF!</definedName>
    <definedName name="_90601" localSheetId="37">#REF!</definedName>
    <definedName name="_90601">#REF!</definedName>
    <definedName name="_90601А" localSheetId="37">#REF!</definedName>
    <definedName name="_90601А">#REF!</definedName>
    <definedName name="_90601П" localSheetId="37">#REF!</definedName>
    <definedName name="_90601П">#REF!</definedName>
    <definedName name="_90602" localSheetId="37">#REF!</definedName>
    <definedName name="_90602">#REF!</definedName>
    <definedName name="_90602А" localSheetId="37">#REF!</definedName>
    <definedName name="_90602А">#REF!</definedName>
    <definedName name="_90602П" localSheetId="37">#REF!</definedName>
    <definedName name="_90602П">#REF!</definedName>
    <definedName name="_906А" localSheetId="37">#REF!</definedName>
    <definedName name="_906А">#REF!</definedName>
    <definedName name="_906П" localSheetId="37">#REF!</definedName>
    <definedName name="_906П">#REF!</definedName>
    <definedName name="_907" localSheetId="37">#REF!</definedName>
    <definedName name="_907">#REF!</definedName>
    <definedName name="_90701" localSheetId="37">#REF!</definedName>
    <definedName name="_90701">#REF!</definedName>
    <definedName name="_90701А" localSheetId="37">#REF!</definedName>
    <definedName name="_90701А">#REF!</definedName>
    <definedName name="_90701П" localSheetId="37">#REF!</definedName>
    <definedName name="_90701П">#REF!</definedName>
    <definedName name="_90702" localSheetId="37">#REF!</definedName>
    <definedName name="_90702">#REF!</definedName>
    <definedName name="_90702А" localSheetId="37">#REF!</definedName>
    <definedName name="_90702А">#REF!</definedName>
    <definedName name="_90702П" localSheetId="37">#REF!</definedName>
    <definedName name="_90702П">#REF!</definedName>
    <definedName name="_90703" localSheetId="37">#REF!</definedName>
    <definedName name="_90703">#REF!</definedName>
    <definedName name="_90703А" localSheetId="37">#REF!</definedName>
    <definedName name="_90703А">#REF!</definedName>
    <definedName name="_90703П" localSheetId="37">#REF!</definedName>
    <definedName name="_90703П">#REF!</definedName>
    <definedName name="_90704" localSheetId="37">#REF!</definedName>
    <definedName name="_90704">#REF!</definedName>
    <definedName name="_90704А" localSheetId="37">#REF!</definedName>
    <definedName name="_90704А">#REF!</definedName>
    <definedName name="_90704П" localSheetId="37">#REF!</definedName>
    <definedName name="_90704П">#REF!</definedName>
    <definedName name="_90705" localSheetId="37">#REF!</definedName>
    <definedName name="_90705">#REF!</definedName>
    <definedName name="_90705А" localSheetId="37">#REF!</definedName>
    <definedName name="_90705А">#REF!</definedName>
    <definedName name="_90705П" localSheetId="37">#REF!</definedName>
    <definedName name="_90705П">#REF!</definedName>
    <definedName name="_907А" localSheetId="37">#REF!</definedName>
    <definedName name="_907А">#REF!</definedName>
    <definedName name="_907П" localSheetId="37">#REF!</definedName>
    <definedName name="_907П">#REF!</definedName>
    <definedName name="_908" localSheetId="37">#REF!</definedName>
    <definedName name="_908">#REF!</definedName>
    <definedName name="_90801" localSheetId="37">#REF!</definedName>
    <definedName name="_90801">#REF!</definedName>
    <definedName name="_90801А" localSheetId="37">#REF!</definedName>
    <definedName name="_90801А">#REF!</definedName>
    <definedName name="_90801П" localSheetId="37">#REF!</definedName>
    <definedName name="_90801П">#REF!</definedName>
    <definedName name="_90802" localSheetId="37">#REF!</definedName>
    <definedName name="_90802">#REF!</definedName>
    <definedName name="_90802А" localSheetId="37">#REF!</definedName>
    <definedName name="_90802А">#REF!</definedName>
    <definedName name="_90802П" localSheetId="37">#REF!</definedName>
    <definedName name="_90802П">#REF!</definedName>
    <definedName name="_90803" localSheetId="37">#REF!</definedName>
    <definedName name="_90803">#REF!</definedName>
    <definedName name="_90803А" localSheetId="37">#REF!</definedName>
    <definedName name="_90803А">#REF!</definedName>
    <definedName name="_90803П" localSheetId="37">#REF!</definedName>
    <definedName name="_90803П">#REF!</definedName>
    <definedName name="_90804" localSheetId="37">#REF!</definedName>
    <definedName name="_90804">#REF!</definedName>
    <definedName name="_90804А" localSheetId="37">#REF!</definedName>
    <definedName name="_90804А">#REF!</definedName>
    <definedName name="_90804П" localSheetId="37">#REF!</definedName>
    <definedName name="_90804П">#REF!</definedName>
    <definedName name="_90805" localSheetId="37">#REF!</definedName>
    <definedName name="_90805">#REF!</definedName>
    <definedName name="_90805А" localSheetId="37">#REF!</definedName>
    <definedName name="_90805А">#REF!</definedName>
    <definedName name="_90805П" localSheetId="37">#REF!</definedName>
    <definedName name="_90805П">#REF!</definedName>
    <definedName name="_908А" localSheetId="37">#REF!</definedName>
    <definedName name="_908А">#REF!</definedName>
    <definedName name="_908П" localSheetId="37">#REF!</definedName>
    <definedName name="_908П">#REF!</definedName>
    <definedName name="_909" localSheetId="37">#REF!</definedName>
    <definedName name="_909">#REF!</definedName>
    <definedName name="_90901" localSheetId="37">#REF!</definedName>
    <definedName name="_90901">#REF!</definedName>
    <definedName name="_90901А" localSheetId="37">#REF!</definedName>
    <definedName name="_90901А">#REF!</definedName>
    <definedName name="_90901П" localSheetId="37">#REF!</definedName>
    <definedName name="_90901П">#REF!</definedName>
    <definedName name="_90902" localSheetId="37">#REF!</definedName>
    <definedName name="_90902">#REF!</definedName>
    <definedName name="_90902А" localSheetId="37">#REF!</definedName>
    <definedName name="_90902А">#REF!</definedName>
    <definedName name="_90902П" localSheetId="37">#REF!</definedName>
    <definedName name="_90902П">#REF!</definedName>
    <definedName name="_90903" localSheetId="37">#REF!</definedName>
    <definedName name="_90903">#REF!</definedName>
    <definedName name="_90903А" localSheetId="37">#REF!</definedName>
    <definedName name="_90903А">#REF!</definedName>
    <definedName name="_90903П" localSheetId="37">#REF!</definedName>
    <definedName name="_90903П">#REF!</definedName>
    <definedName name="_90904" localSheetId="37">#REF!</definedName>
    <definedName name="_90904">#REF!</definedName>
    <definedName name="_90904А" localSheetId="37">#REF!</definedName>
    <definedName name="_90904А">#REF!</definedName>
    <definedName name="_90904П" localSheetId="37">#REF!</definedName>
    <definedName name="_90904П">#REF!</definedName>
    <definedName name="_90905" localSheetId="37">#REF!</definedName>
    <definedName name="_90905">#REF!</definedName>
    <definedName name="_90905А" localSheetId="37">#REF!</definedName>
    <definedName name="_90905А">#REF!</definedName>
    <definedName name="_90905П" localSheetId="37">#REF!</definedName>
    <definedName name="_90905П">#REF!</definedName>
    <definedName name="_90906" localSheetId="37">#REF!</definedName>
    <definedName name="_90906">#REF!</definedName>
    <definedName name="_90906А" localSheetId="37">#REF!</definedName>
    <definedName name="_90906А">#REF!</definedName>
    <definedName name="_90906П" localSheetId="37">#REF!</definedName>
    <definedName name="_90906П">#REF!</definedName>
    <definedName name="_90907" localSheetId="37">#REF!</definedName>
    <definedName name="_90907">#REF!</definedName>
    <definedName name="_90907А" localSheetId="37">#REF!</definedName>
    <definedName name="_90907А">#REF!</definedName>
    <definedName name="_90907П" localSheetId="37">#REF!</definedName>
    <definedName name="_90907П">#REF!</definedName>
    <definedName name="_90908" localSheetId="37">#REF!</definedName>
    <definedName name="_90908">#REF!</definedName>
    <definedName name="_90908А" localSheetId="37">#REF!</definedName>
    <definedName name="_90908А">#REF!</definedName>
    <definedName name="_90908П" localSheetId="37">#REF!</definedName>
    <definedName name="_90908П">#REF!</definedName>
    <definedName name="_90909" localSheetId="37">#REF!</definedName>
    <definedName name="_90909">#REF!</definedName>
    <definedName name="_90909А" localSheetId="37">#REF!</definedName>
    <definedName name="_90909А">#REF!</definedName>
    <definedName name="_90909П" localSheetId="37">#REF!</definedName>
    <definedName name="_90909П">#REF!</definedName>
    <definedName name="_909А" localSheetId="37">#REF!</definedName>
    <definedName name="_909А">#REF!</definedName>
    <definedName name="_909П" localSheetId="37">#REF!</definedName>
    <definedName name="_909П">#REF!</definedName>
    <definedName name="_910" localSheetId="37">#REF!</definedName>
    <definedName name="_910">#REF!</definedName>
    <definedName name="_91003" localSheetId="37">#REF!</definedName>
    <definedName name="_91003">#REF!</definedName>
    <definedName name="_91003А" localSheetId="37">#REF!</definedName>
    <definedName name="_91003А">#REF!</definedName>
    <definedName name="_91003П" localSheetId="37">#REF!</definedName>
    <definedName name="_91003П">#REF!</definedName>
    <definedName name="_91004" localSheetId="37">#REF!</definedName>
    <definedName name="_91004">#REF!</definedName>
    <definedName name="_91004А" localSheetId="37">#REF!</definedName>
    <definedName name="_91004А">#REF!</definedName>
    <definedName name="_91004П" localSheetId="37">#REF!</definedName>
    <definedName name="_91004П">#REF!</definedName>
    <definedName name="_91007" localSheetId="37">#REF!</definedName>
    <definedName name="_91007">#REF!</definedName>
    <definedName name="_91007А" localSheetId="37">#REF!</definedName>
    <definedName name="_91007А">#REF!</definedName>
    <definedName name="_91007П" localSheetId="37">#REF!</definedName>
    <definedName name="_91007П">#REF!</definedName>
    <definedName name="_91008" localSheetId="37">#REF!</definedName>
    <definedName name="_91008">#REF!</definedName>
    <definedName name="_91008А" localSheetId="37">#REF!</definedName>
    <definedName name="_91008А">#REF!</definedName>
    <definedName name="_91008П" localSheetId="37">#REF!</definedName>
    <definedName name="_91008П">#REF!</definedName>
    <definedName name="_91010" localSheetId="37">#REF!</definedName>
    <definedName name="_91010">#REF!</definedName>
    <definedName name="_91010А" localSheetId="37">#REF!</definedName>
    <definedName name="_91010А">#REF!</definedName>
    <definedName name="_91010П" localSheetId="37">#REF!</definedName>
    <definedName name="_91010П">#REF!</definedName>
    <definedName name="_910А" localSheetId="37">#REF!</definedName>
    <definedName name="_910А">#REF!</definedName>
    <definedName name="_910П" localSheetId="37">#REF!</definedName>
    <definedName name="_910П">#REF!</definedName>
    <definedName name="_911" localSheetId="37">#REF!</definedName>
    <definedName name="_911">#REF!</definedName>
    <definedName name="_91101" localSheetId="37">#REF!</definedName>
    <definedName name="_91101">#REF!</definedName>
    <definedName name="_91101А" localSheetId="37">#REF!</definedName>
    <definedName name="_91101А">#REF!</definedName>
    <definedName name="_91101П" localSheetId="37">#REF!</definedName>
    <definedName name="_91101П">#REF!</definedName>
    <definedName name="_91102" localSheetId="37">#REF!</definedName>
    <definedName name="_91102">#REF!</definedName>
    <definedName name="_91102А" localSheetId="37">#REF!</definedName>
    <definedName name="_91102А">#REF!</definedName>
    <definedName name="_91102П" localSheetId="37">#REF!</definedName>
    <definedName name="_91102П">#REF!</definedName>
    <definedName name="_91103" localSheetId="37">#REF!</definedName>
    <definedName name="_91103">#REF!</definedName>
    <definedName name="_91103А" localSheetId="37">#REF!</definedName>
    <definedName name="_91103А">#REF!</definedName>
    <definedName name="_91103П" localSheetId="37">#REF!</definedName>
    <definedName name="_91103П">#REF!</definedName>
    <definedName name="_91104" localSheetId="37">#REF!</definedName>
    <definedName name="_91104">#REF!</definedName>
    <definedName name="_91104А" localSheetId="37">#REF!</definedName>
    <definedName name="_91104А">#REF!</definedName>
    <definedName name="_91104П" localSheetId="37">#REF!</definedName>
    <definedName name="_91104П">#REF!</definedName>
    <definedName name="_91105" localSheetId="37">#REF!</definedName>
    <definedName name="_91105">#REF!</definedName>
    <definedName name="_91105А" localSheetId="37">#REF!</definedName>
    <definedName name="_91105А">#REF!</definedName>
    <definedName name="_91105П" localSheetId="37">#REF!</definedName>
    <definedName name="_91105П">#REF!</definedName>
    <definedName name="_911А" localSheetId="37">#REF!</definedName>
    <definedName name="_911А">#REF!</definedName>
    <definedName name="_911П" localSheetId="37">#REF!</definedName>
    <definedName name="_911П">#REF!</definedName>
    <definedName name="_912" localSheetId="37">#REF!</definedName>
    <definedName name="_912">#REF!</definedName>
    <definedName name="_91201" localSheetId="37">#REF!</definedName>
    <definedName name="_91201">#REF!</definedName>
    <definedName name="_91201А" localSheetId="37">#REF!</definedName>
    <definedName name="_91201А">#REF!</definedName>
    <definedName name="_91201П" localSheetId="37">#REF!</definedName>
    <definedName name="_91201П">#REF!</definedName>
    <definedName name="_91202" localSheetId="37">#REF!</definedName>
    <definedName name="_91202">#REF!</definedName>
    <definedName name="_91202А" localSheetId="37">#REF!</definedName>
    <definedName name="_91202А">#REF!</definedName>
    <definedName name="_91202П" localSheetId="37">#REF!</definedName>
    <definedName name="_91202П">#REF!</definedName>
    <definedName name="_91203" localSheetId="37">#REF!</definedName>
    <definedName name="_91203">#REF!</definedName>
    <definedName name="_91203А" localSheetId="37">#REF!</definedName>
    <definedName name="_91203А">#REF!</definedName>
    <definedName name="_91203П" localSheetId="37">#REF!</definedName>
    <definedName name="_91203П">#REF!</definedName>
    <definedName name="_91204" localSheetId="37">#REF!</definedName>
    <definedName name="_91204">#REF!</definedName>
    <definedName name="_91204А" localSheetId="37">#REF!</definedName>
    <definedName name="_91204А">#REF!</definedName>
    <definedName name="_91204П" localSheetId="37">#REF!</definedName>
    <definedName name="_91204П">#REF!</definedName>
    <definedName name="_91205" localSheetId="37">#REF!</definedName>
    <definedName name="_91205">#REF!</definedName>
    <definedName name="_91205А" localSheetId="37">#REF!</definedName>
    <definedName name="_91205А">#REF!</definedName>
    <definedName name="_91205П" localSheetId="37">#REF!</definedName>
    <definedName name="_91205П">#REF!</definedName>
    <definedName name="_91206" localSheetId="37">#REF!</definedName>
    <definedName name="_91206">#REF!</definedName>
    <definedName name="_91206А" localSheetId="37">#REF!</definedName>
    <definedName name="_91206А">#REF!</definedName>
    <definedName name="_91206П" localSheetId="37">#REF!</definedName>
    <definedName name="_91206П">#REF!</definedName>
    <definedName name="_91207" localSheetId="37">#REF!</definedName>
    <definedName name="_91207">#REF!</definedName>
    <definedName name="_91207А" localSheetId="37">#REF!</definedName>
    <definedName name="_91207А">#REF!</definedName>
    <definedName name="_91207П" localSheetId="37">#REF!</definedName>
    <definedName name="_91207П">#REF!</definedName>
    <definedName name="_912А" localSheetId="37">#REF!</definedName>
    <definedName name="_912А">#REF!</definedName>
    <definedName name="_912П" localSheetId="37">#REF!</definedName>
    <definedName name="_912П">#REF!</definedName>
    <definedName name="_913" localSheetId="37">#REF!</definedName>
    <definedName name="_913">#REF!</definedName>
    <definedName name="_91301" localSheetId="37">#REF!</definedName>
    <definedName name="_91301">#REF!</definedName>
    <definedName name="_91301А" localSheetId="37">#REF!</definedName>
    <definedName name="_91301А">#REF!</definedName>
    <definedName name="_91301П" localSheetId="37">#REF!</definedName>
    <definedName name="_91301П">#REF!</definedName>
    <definedName name="_91302" localSheetId="37">#REF!</definedName>
    <definedName name="_91302">#REF!</definedName>
    <definedName name="_91302А" localSheetId="37">#REF!</definedName>
    <definedName name="_91302А">#REF!</definedName>
    <definedName name="_91302П" localSheetId="37">#REF!</definedName>
    <definedName name="_91302П">#REF!</definedName>
    <definedName name="_91303" localSheetId="37">#REF!</definedName>
    <definedName name="_91303">#REF!</definedName>
    <definedName name="_91303А" localSheetId="37">#REF!</definedName>
    <definedName name="_91303А">#REF!</definedName>
    <definedName name="_91303П" localSheetId="37">#REF!</definedName>
    <definedName name="_91303П">#REF!</definedName>
    <definedName name="_91305" localSheetId="37">#REF!</definedName>
    <definedName name="_91305">#REF!</definedName>
    <definedName name="_91305А" localSheetId="37">#REF!</definedName>
    <definedName name="_91305А">#REF!</definedName>
    <definedName name="_91305П" localSheetId="37">#REF!</definedName>
    <definedName name="_91305П">#REF!</definedName>
    <definedName name="_91307" localSheetId="37">#REF!</definedName>
    <definedName name="_91307">#REF!</definedName>
    <definedName name="_91307А" localSheetId="37">#REF!</definedName>
    <definedName name="_91307А">#REF!</definedName>
    <definedName name="_91307П" localSheetId="37">#REF!</definedName>
    <definedName name="_91307П">#REF!</definedName>
    <definedName name="_91308" localSheetId="37">#REF!</definedName>
    <definedName name="_91308">#REF!</definedName>
    <definedName name="_91308А" localSheetId="37">#REF!</definedName>
    <definedName name="_91308А">#REF!</definedName>
    <definedName name="_91308П" localSheetId="37">#REF!</definedName>
    <definedName name="_91308П">#REF!</definedName>
    <definedName name="_91309" localSheetId="37">#REF!</definedName>
    <definedName name="_91309">#REF!</definedName>
    <definedName name="_91309А" localSheetId="37">#REF!</definedName>
    <definedName name="_91309А">#REF!</definedName>
    <definedName name="_91309П" localSheetId="37">#REF!</definedName>
    <definedName name="_91309П">#REF!</definedName>
    <definedName name="_913А" localSheetId="37">#REF!</definedName>
    <definedName name="_913А">#REF!</definedName>
    <definedName name="_913П" localSheetId="37">#REF!</definedName>
    <definedName name="_913П">#REF!</definedName>
    <definedName name="_914" localSheetId="37">#REF!</definedName>
    <definedName name="_914">#REF!</definedName>
    <definedName name="_91401" localSheetId="37">#REF!</definedName>
    <definedName name="_91401">#REF!</definedName>
    <definedName name="_91401А" localSheetId="37">#REF!</definedName>
    <definedName name="_91401А">#REF!</definedName>
    <definedName name="_91401П" localSheetId="37">#REF!</definedName>
    <definedName name="_91401П">#REF!</definedName>
    <definedName name="_91402" localSheetId="37">#REF!</definedName>
    <definedName name="_91402">#REF!</definedName>
    <definedName name="_91402А" localSheetId="37">#REF!</definedName>
    <definedName name="_91402А">#REF!</definedName>
    <definedName name="_91402П" localSheetId="37">#REF!</definedName>
    <definedName name="_91402П">#REF!</definedName>
    <definedName name="_91403" localSheetId="37">#REF!</definedName>
    <definedName name="_91403">#REF!</definedName>
    <definedName name="_91403А" localSheetId="37">#REF!</definedName>
    <definedName name="_91403А">#REF!</definedName>
    <definedName name="_91403П" localSheetId="37">#REF!</definedName>
    <definedName name="_91403П">#REF!</definedName>
    <definedName name="_91404" localSheetId="37">#REF!</definedName>
    <definedName name="_91404">#REF!</definedName>
    <definedName name="_91404А" localSheetId="37">#REF!</definedName>
    <definedName name="_91404А">#REF!</definedName>
    <definedName name="_91404П" localSheetId="37">#REF!</definedName>
    <definedName name="_91404П">#REF!</definedName>
    <definedName name="_91405" localSheetId="37">#REF!</definedName>
    <definedName name="_91405">#REF!</definedName>
    <definedName name="_91405А" localSheetId="37">#REF!</definedName>
    <definedName name="_91405А">#REF!</definedName>
    <definedName name="_91405П" localSheetId="37">#REF!</definedName>
    <definedName name="_91405П">#REF!</definedName>
    <definedName name="_91406" localSheetId="37">#REF!</definedName>
    <definedName name="_91406">#REF!</definedName>
    <definedName name="_91406А" localSheetId="37">#REF!</definedName>
    <definedName name="_91406А">#REF!</definedName>
    <definedName name="_91406П" localSheetId="37">#REF!</definedName>
    <definedName name="_91406П">#REF!</definedName>
    <definedName name="_914А" localSheetId="37">#REF!</definedName>
    <definedName name="_914А">#REF!</definedName>
    <definedName name="_914П" localSheetId="37">#REF!</definedName>
    <definedName name="_914П">#REF!</definedName>
    <definedName name="_915" localSheetId="37">#REF!</definedName>
    <definedName name="_915">#REF!</definedName>
    <definedName name="_91501" localSheetId="37">#REF!</definedName>
    <definedName name="_91501">#REF!</definedName>
    <definedName name="_91501А" localSheetId="37">#REF!</definedName>
    <definedName name="_91501А">#REF!</definedName>
    <definedName name="_91501П" localSheetId="37">#REF!</definedName>
    <definedName name="_91501П">#REF!</definedName>
    <definedName name="_91502" localSheetId="37">#REF!</definedName>
    <definedName name="_91502">#REF!</definedName>
    <definedName name="_91502А" localSheetId="37">#REF!</definedName>
    <definedName name="_91502А">#REF!</definedName>
    <definedName name="_91502П" localSheetId="37">#REF!</definedName>
    <definedName name="_91502П">#REF!</definedName>
    <definedName name="_91503" localSheetId="37">#REF!</definedName>
    <definedName name="_91503">#REF!</definedName>
    <definedName name="_91503А" localSheetId="37">#REF!</definedName>
    <definedName name="_91503А">#REF!</definedName>
    <definedName name="_91503П" localSheetId="37">#REF!</definedName>
    <definedName name="_91503П">#REF!</definedName>
    <definedName name="_91504" localSheetId="37">#REF!</definedName>
    <definedName name="_91504">#REF!</definedName>
    <definedName name="_91504А" localSheetId="37">#REF!</definedName>
    <definedName name="_91504А">#REF!</definedName>
    <definedName name="_91504П" localSheetId="37">#REF!</definedName>
    <definedName name="_91504П">#REF!</definedName>
    <definedName name="_91505" localSheetId="37">#REF!</definedName>
    <definedName name="_91505">#REF!</definedName>
    <definedName name="_91505А" localSheetId="37">#REF!</definedName>
    <definedName name="_91505А">#REF!</definedName>
    <definedName name="_91505П" localSheetId="37">#REF!</definedName>
    <definedName name="_91505П">#REF!</definedName>
    <definedName name="_915А" localSheetId="37">#REF!</definedName>
    <definedName name="_915А">#REF!</definedName>
    <definedName name="_915П" localSheetId="37">#REF!</definedName>
    <definedName name="_915П">#REF!</definedName>
    <definedName name="_916" localSheetId="37">#REF!</definedName>
    <definedName name="_916">#REF!</definedName>
    <definedName name="_91603" localSheetId="37">#REF!</definedName>
    <definedName name="_91603">#REF!</definedName>
    <definedName name="_91603А" localSheetId="37">#REF!</definedName>
    <definedName name="_91603А">#REF!</definedName>
    <definedName name="_91603П" localSheetId="37">#REF!</definedName>
    <definedName name="_91603П">#REF!</definedName>
    <definedName name="_91604" localSheetId="37">#REF!</definedName>
    <definedName name="_91604">#REF!</definedName>
    <definedName name="_91604А" localSheetId="37">#REF!</definedName>
    <definedName name="_91604А">#REF!</definedName>
    <definedName name="_91604П" localSheetId="37">#REF!</definedName>
    <definedName name="_91604П">#REF!</definedName>
    <definedName name="_916А" localSheetId="37">#REF!</definedName>
    <definedName name="_916А">#REF!</definedName>
    <definedName name="_916П" localSheetId="37">#REF!</definedName>
    <definedName name="_916П">#REF!</definedName>
    <definedName name="_917" localSheetId="37">#REF!</definedName>
    <definedName name="_917">#REF!</definedName>
    <definedName name="_91703" localSheetId="37">#REF!</definedName>
    <definedName name="_91703">#REF!</definedName>
    <definedName name="_91703А" localSheetId="37">#REF!</definedName>
    <definedName name="_91703А">#REF!</definedName>
    <definedName name="_91703П" localSheetId="37">#REF!</definedName>
    <definedName name="_91703П">#REF!</definedName>
    <definedName name="_91704" localSheetId="37">#REF!</definedName>
    <definedName name="_91704">#REF!</definedName>
    <definedName name="_91704А" localSheetId="37">#REF!</definedName>
    <definedName name="_91704А">#REF!</definedName>
    <definedName name="_91704П" localSheetId="37">#REF!</definedName>
    <definedName name="_91704П">#REF!</definedName>
    <definedName name="_91705" localSheetId="37">#REF!</definedName>
    <definedName name="_91705">#REF!</definedName>
    <definedName name="_91705А" localSheetId="37">#REF!</definedName>
    <definedName name="_91705А">#REF!</definedName>
    <definedName name="_91705П" localSheetId="37">#REF!</definedName>
    <definedName name="_91705П">#REF!</definedName>
    <definedName name="_917А" localSheetId="37">#REF!</definedName>
    <definedName name="_917А">#REF!</definedName>
    <definedName name="_917П" localSheetId="37">#REF!</definedName>
    <definedName name="_917П">#REF!</definedName>
    <definedName name="_918" localSheetId="37">#REF!</definedName>
    <definedName name="_918">#REF!</definedName>
    <definedName name="_91801" localSheetId="37">#REF!</definedName>
    <definedName name="_91801">#REF!</definedName>
    <definedName name="_91801А" localSheetId="37">#REF!</definedName>
    <definedName name="_91801А">#REF!</definedName>
    <definedName name="_91801П" localSheetId="37">#REF!</definedName>
    <definedName name="_91801П">#REF!</definedName>
    <definedName name="_91802" localSheetId="37">#REF!</definedName>
    <definedName name="_91802">#REF!</definedName>
    <definedName name="_91802А" localSheetId="37">#REF!</definedName>
    <definedName name="_91802А">#REF!</definedName>
    <definedName name="_91802П" localSheetId="37">#REF!</definedName>
    <definedName name="_91802П">#REF!</definedName>
    <definedName name="_91803" localSheetId="37">#REF!</definedName>
    <definedName name="_91803">#REF!</definedName>
    <definedName name="_91803А" localSheetId="37">#REF!</definedName>
    <definedName name="_91803А">#REF!</definedName>
    <definedName name="_91803П" localSheetId="37">#REF!</definedName>
    <definedName name="_91803П">#REF!</definedName>
    <definedName name="_918А" localSheetId="37">#REF!</definedName>
    <definedName name="_918А">#REF!</definedName>
    <definedName name="_918П" localSheetId="37">#REF!</definedName>
    <definedName name="_918П">#REF!</definedName>
    <definedName name="_919">[1]BL!#REF!</definedName>
    <definedName name="_91901">[1]BL!#REF!</definedName>
    <definedName name="_91901А">[1]BL!#REF!</definedName>
    <definedName name="_91901П">[1]BL!#REF!</definedName>
    <definedName name="_91902">[1]BL!#REF!</definedName>
    <definedName name="_91902А">[1]BL!#REF!</definedName>
    <definedName name="_91902П">[1]BL!#REF!</definedName>
    <definedName name="_91903">[1]BL!#REF!</definedName>
    <definedName name="_91903А">[1]BL!#REF!</definedName>
    <definedName name="_91903П">[1]BL!#REF!</definedName>
    <definedName name="_91904">[1]BL!#REF!</definedName>
    <definedName name="_91904А">[1]BL!#REF!</definedName>
    <definedName name="_91904П">[1]BL!#REF!</definedName>
    <definedName name="_919А">[1]BL!#REF!</definedName>
    <definedName name="_919П">[1]BL!#REF!</definedName>
    <definedName name="_930" localSheetId="37">#REF!</definedName>
    <definedName name="_930">#REF!</definedName>
    <definedName name="_93001" localSheetId="37">#REF!</definedName>
    <definedName name="_93001">#REF!</definedName>
    <definedName name="_93001А" localSheetId="37">#REF!</definedName>
    <definedName name="_93001А">#REF!</definedName>
    <definedName name="_93001П" localSheetId="37">#REF!</definedName>
    <definedName name="_93001П">#REF!</definedName>
    <definedName name="_93002" localSheetId="37">#REF!</definedName>
    <definedName name="_93002">#REF!</definedName>
    <definedName name="_93002А" localSheetId="37">#REF!</definedName>
    <definedName name="_93002А">#REF!</definedName>
    <definedName name="_93002П" localSheetId="37">#REF!</definedName>
    <definedName name="_93002П">#REF!</definedName>
    <definedName name="_930А" localSheetId="37">#REF!</definedName>
    <definedName name="_930А">#REF!</definedName>
    <definedName name="_930П" localSheetId="37">#REF!</definedName>
    <definedName name="_930П">#REF!</definedName>
    <definedName name="_931" localSheetId="37">#REF!</definedName>
    <definedName name="_931">#REF!</definedName>
    <definedName name="_93101" localSheetId="37">#REF!</definedName>
    <definedName name="_93101">#REF!</definedName>
    <definedName name="_93101А" localSheetId="37">#REF!</definedName>
    <definedName name="_93101А">#REF!</definedName>
    <definedName name="_93101П" localSheetId="37">#REF!</definedName>
    <definedName name="_93101П">#REF!</definedName>
    <definedName name="_93102" localSheetId="37">#REF!</definedName>
    <definedName name="_93102">#REF!</definedName>
    <definedName name="_93102А" localSheetId="37">#REF!</definedName>
    <definedName name="_93102А">#REF!</definedName>
    <definedName name="_93102П" localSheetId="37">#REF!</definedName>
    <definedName name="_93102П">#REF!</definedName>
    <definedName name="_931А" localSheetId="37">#REF!</definedName>
    <definedName name="_931А">#REF!</definedName>
    <definedName name="_931П" localSheetId="37">#REF!</definedName>
    <definedName name="_931П">#REF!</definedName>
    <definedName name="_932" localSheetId="37">#REF!</definedName>
    <definedName name="_932">#REF!</definedName>
    <definedName name="_93201" localSheetId="37">#REF!</definedName>
    <definedName name="_93201">#REF!</definedName>
    <definedName name="_93201А" localSheetId="37">#REF!</definedName>
    <definedName name="_93201А">#REF!</definedName>
    <definedName name="_93201П" localSheetId="37">#REF!</definedName>
    <definedName name="_93201П">#REF!</definedName>
    <definedName name="_93202" localSheetId="37">#REF!</definedName>
    <definedName name="_93202">#REF!</definedName>
    <definedName name="_93202А" localSheetId="37">#REF!</definedName>
    <definedName name="_93202А">#REF!</definedName>
    <definedName name="_93202П" localSheetId="37">#REF!</definedName>
    <definedName name="_93202П">#REF!</definedName>
    <definedName name="_932А" localSheetId="37">#REF!</definedName>
    <definedName name="_932А">#REF!</definedName>
    <definedName name="_932П" localSheetId="37">#REF!</definedName>
    <definedName name="_932П">#REF!</definedName>
    <definedName name="_933" localSheetId="37">#REF!</definedName>
    <definedName name="_933">#REF!</definedName>
    <definedName name="_93301" localSheetId="37">#REF!</definedName>
    <definedName name="_93301">#REF!</definedName>
    <definedName name="_93301А" localSheetId="37">#REF!</definedName>
    <definedName name="_93301А">#REF!</definedName>
    <definedName name="_93301П" localSheetId="37">#REF!</definedName>
    <definedName name="_93301П">#REF!</definedName>
    <definedName name="_93302" localSheetId="37">#REF!</definedName>
    <definedName name="_93302">#REF!</definedName>
    <definedName name="_93302А" localSheetId="37">#REF!</definedName>
    <definedName name="_93302А">#REF!</definedName>
    <definedName name="_93302П" localSheetId="37">#REF!</definedName>
    <definedName name="_93302П">#REF!</definedName>
    <definedName name="_93303" localSheetId="37">#REF!</definedName>
    <definedName name="_93303">#REF!</definedName>
    <definedName name="_93303А" localSheetId="37">#REF!</definedName>
    <definedName name="_93303А">#REF!</definedName>
    <definedName name="_93303П" localSheetId="37">#REF!</definedName>
    <definedName name="_93303П">#REF!</definedName>
    <definedName name="_93304" localSheetId="37">#REF!</definedName>
    <definedName name="_93304">#REF!</definedName>
    <definedName name="_93304А" localSheetId="37">#REF!</definedName>
    <definedName name="_93304А">#REF!</definedName>
    <definedName name="_93304П" localSheetId="37">#REF!</definedName>
    <definedName name="_93304П">#REF!</definedName>
    <definedName name="_93305" localSheetId="37">#REF!</definedName>
    <definedName name="_93305">#REF!</definedName>
    <definedName name="_93305А" localSheetId="37">#REF!</definedName>
    <definedName name="_93305А">#REF!</definedName>
    <definedName name="_93305П" localSheetId="37">#REF!</definedName>
    <definedName name="_93305П">#REF!</definedName>
    <definedName name="_93306" localSheetId="37">#REF!</definedName>
    <definedName name="_93306">#REF!</definedName>
    <definedName name="_93306А" localSheetId="37">#REF!</definedName>
    <definedName name="_93306А">#REF!</definedName>
    <definedName name="_93306П" localSheetId="37">#REF!</definedName>
    <definedName name="_93306П">#REF!</definedName>
    <definedName name="_93307" localSheetId="37">#REF!</definedName>
    <definedName name="_93307">#REF!</definedName>
    <definedName name="_93307А" localSheetId="37">#REF!</definedName>
    <definedName name="_93307А">#REF!</definedName>
    <definedName name="_93307П" localSheetId="37">#REF!</definedName>
    <definedName name="_93307П">#REF!</definedName>
    <definedName name="_93308" localSheetId="37">#REF!</definedName>
    <definedName name="_93308">#REF!</definedName>
    <definedName name="_93308А" localSheetId="37">#REF!</definedName>
    <definedName name="_93308А">#REF!</definedName>
    <definedName name="_93308П" localSheetId="37">#REF!</definedName>
    <definedName name="_93308П">#REF!</definedName>
    <definedName name="_93309" localSheetId="37">#REF!</definedName>
    <definedName name="_93309">#REF!</definedName>
    <definedName name="_93309А" localSheetId="37">#REF!</definedName>
    <definedName name="_93309А">#REF!</definedName>
    <definedName name="_93309П" localSheetId="37">#REF!</definedName>
    <definedName name="_93309П">#REF!</definedName>
    <definedName name="_93310" localSheetId="37">#REF!</definedName>
    <definedName name="_93310">#REF!</definedName>
    <definedName name="_93310А" localSheetId="37">#REF!</definedName>
    <definedName name="_93310А">#REF!</definedName>
    <definedName name="_93310П" localSheetId="37">#REF!</definedName>
    <definedName name="_93310П">#REF!</definedName>
    <definedName name="_93311" localSheetId="37">#REF!</definedName>
    <definedName name="_93311">#REF!</definedName>
    <definedName name="_93311А" localSheetId="37">#REF!</definedName>
    <definedName name="_93311А">#REF!</definedName>
    <definedName name="_93311П" localSheetId="37">#REF!</definedName>
    <definedName name="_93311П">#REF!</definedName>
    <definedName name="_933А" localSheetId="37">#REF!</definedName>
    <definedName name="_933А">#REF!</definedName>
    <definedName name="_933П" localSheetId="37">#REF!</definedName>
    <definedName name="_933П">#REF!</definedName>
    <definedName name="_934" localSheetId="37">#REF!</definedName>
    <definedName name="_934">#REF!</definedName>
    <definedName name="_93401" localSheetId="37">#REF!</definedName>
    <definedName name="_93401">#REF!</definedName>
    <definedName name="_93401А" localSheetId="37">#REF!</definedName>
    <definedName name="_93401А">#REF!</definedName>
    <definedName name="_93401П" localSheetId="37">#REF!</definedName>
    <definedName name="_93401П">#REF!</definedName>
    <definedName name="_93402" localSheetId="37">#REF!</definedName>
    <definedName name="_93402">#REF!</definedName>
    <definedName name="_93402А" localSheetId="37">#REF!</definedName>
    <definedName name="_93402А">#REF!</definedName>
    <definedName name="_93402П" localSheetId="37">#REF!</definedName>
    <definedName name="_93402П">#REF!</definedName>
    <definedName name="_93403" localSheetId="37">#REF!</definedName>
    <definedName name="_93403">#REF!</definedName>
    <definedName name="_93403А" localSheetId="37">#REF!</definedName>
    <definedName name="_93403А">#REF!</definedName>
    <definedName name="_93403П" localSheetId="37">#REF!</definedName>
    <definedName name="_93403П">#REF!</definedName>
    <definedName name="_93404" localSheetId="37">#REF!</definedName>
    <definedName name="_93404">#REF!</definedName>
    <definedName name="_93404А" localSheetId="37">#REF!</definedName>
    <definedName name="_93404А">#REF!</definedName>
    <definedName name="_93404П" localSheetId="37">#REF!</definedName>
    <definedName name="_93404П">#REF!</definedName>
    <definedName name="_93405" localSheetId="37">#REF!</definedName>
    <definedName name="_93405">#REF!</definedName>
    <definedName name="_93405А" localSheetId="37">#REF!</definedName>
    <definedName name="_93405А">#REF!</definedName>
    <definedName name="_93405П" localSheetId="37">#REF!</definedName>
    <definedName name="_93405П">#REF!</definedName>
    <definedName name="_93406" localSheetId="37">#REF!</definedName>
    <definedName name="_93406">#REF!</definedName>
    <definedName name="_93406А" localSheetId="37">#REF!</definedName>
    <definedName name="_93406А">#REF!</definedName>
    <definedName name="_93406П" localSheetId="37">#REF!</definedName>
    <definedName name="_93406П">#REF!</definedName>
    <definedName name="_93407" localSheetId="37">#REF!</definedName>
    <definedName name="_93407">#REF!</definedName>
    <definedName name="_93407А" localSheetId="37">#REF!</definedName>
    <definedName name="_93407А">#REF!</definedName>
    <definedName name="_93407П" localSheetId="37">#REF!</definedName>
    <definedName name="_93407П">#REF!</definedName>
    <definedName name="_93408" localSheetId="37">#REF!</definedName>
    <definedName name="_93408">#REF!</definedName>
    <definedName name="_93408А" localSheetId="37">#REF!</definedName>
    <definedName name="_93408А">#REF!</definedName>
    <definedName name="_93408П" localSheetId="37">#REF!</definedName>
    <definedName name="_93408П">#REF!</definedName>
    <definedName name="_93409" localSheetId="37">#REF!</definedName>
    <definedName name="_93409">#REF!</definedName>
    <definedName name="_93409А" localSheetId="37">#REF!</definedName>
    <definedName name="_93409А">#REF!</definedName>
    <definedName name="_93409П" localSheetId="37">#REF!</definedName>
    <definedName name="_93409П">#REF!</definedName>
    <definedName name="_93410" localSheetId="37">#REF!</definedName>
    <definedName name="_93410">#REF!</definedName>
    <definedName name="_93410А" localSheetId="37">#REF!</definedName>
    <definedName name="_93410А">#REF!</definedName>
    <definedName name="_93410П" localSheetId="37">#REF!</definedName>
    <definedName name="_93410П">#REF!</definedName>
    <definedName name="_93411" localSheetId="37">#REF!</definedName>
    <definedName name="_93411">#REF!</definedName>
    <definedName name="_93411А" localSheetId="37">#REF!</definedName>
    <definedName name="_93411А">#REF!</definedName>
    <definedName name="_93411П" localSheetId="37">#REF!</definedName>
    <definedName name="_93411П">#REF!</definedName>
    <definedName name="_934А" localSheetId="37">#REF!</definedName>
    <definedName name="_934А">#REF!</definedName>
    <definedName name="_934П" localSheetId="37">#REF!</definedName>
    <definedName name="_934П">#REF!</definedName>
    <definedName name="_935" localSheetId="37">#REF!</definedName>
    <definedName name="_935">#REF!</definedName>
    <definedName name="_93501" localSheetId="37">#REF!</definedName>
    <definedName name="_93501">#REF!</definedName>
    <definedName name="_93501А" localSheetId="37">#REF!</definedName>
    <definedName name="_93501А">#REF!</definedName>
    <definedName name="_93501П" localSheetId="37">#REF!</definedName>
    <definedName name="_93501П">#REF!</definedName>
    <definedName name="_93502" localSheetId="37">#REF!</definedName>
    <definedName name="_93502">#REF!</definedName>
    <definedName name="_93502А" localSheetId="37">#REF!</definedName>
    <definedName name="_93502А">#REF!</definedName>
    <definedName name="_93502П" localSheetId="37">#REF!</definedName>
    <definedName name="_93502П">#REF!</definedName>
    <definedName name="_93503" localSheetId="37">#REF!</definedName>
    <definedName name="_93503">#REF!</definedName>
    <definedName name="_93503А" localSheetId="37">#REF!</definedName>
    <definedName name="_93503А">#REF!</definedName>
    <definedName name="_93503П" localSheetId="37">#REF!</definedName>
    <definedName name="_93503П">#REF!</definedName>
    <definedName name="_93504" localSheetId="37">#REF!</definedName>
    <definedName name="_93504">#REF!</definedName>
    <definedName name="_93504А" localSheetId="37">#REF!</definedName>
    <definedName name="_93504А">#REF!</definedName>
    <definedName name="_93504П" localSheetId="37">#REF!</definedName>
    <definedName name="_93504П">#REF!</definedName>
    <definedName name="_93505" localSheetId="37">#REF!</definedName>
    <definedName name="_93505">#REF!</definedName>
    <definedName name="_93505А" localSheetId="37">#REF!</definedName>
    <definedName name="_93505А">#REF!</definedName>
    <definedName name="_93505П" localSheetId="37">#REF!</definedName>
    <definedName name="_93505П">#REF!</definedName>
    <definedName name="_93506" localSheetId="37">#REF!</definedName>
    <definedName name="_93506">#REF!</definedName>
    <definedName name="_93506А" localSheetId="37">#REF!</definedName>
    <definedName name="_93506А">#REF!</definedName>
    <definedName name="_93506П" localSheetId="37">#REF!</definedName>
    <definedName name="_93506П">#REF!</definedName>
    <definedName name="_93507" localSheetId="37">#REF!</definedName>
    <definedName name="_93507">#REF!</definedName>
    <definedName name="_93507А" localSheetId="37">#REF!</definedName>
    <definedName name="_93507А">#REF!</definedName>
    <definedName name="_93507П" localSheetId="37">#REF!</definedName>
    <definedName name="_93507П">#REF!</definedName>
    <definedName name="_93508" localSheetId="37">#REF!</definedName>
    <definedName name="_93508">#REF!</definedName>
    <definedName name="_93508А" localSheetId="37">#REF!</definedName>
    <definedName name="_93508А">#REF!</definedName>
    <definedName name="_93508П" localSheetId="37">#REF!</definedName>
    <definedName name="_93508П">#REF!</definedName>
    <definedName name="_93509" localSheetId="37">#REF!</definedName>
    <definedName name="_93509">#REF!</definedName>
    <definedName name="_93509А" localSheetId="37">#REF!</definedName>
    <definedName name="_93509А">#REF!</definedName>
    <definedName name="_93509П" localSheetId="37">#REF!</definedName>
    <definedName name="_93509П">#REF!</definedName>
    <definedName name="_93510" localSheetId="37">#REF!</definedName>
    <definedName name="_93510">#REF!</definedName>
    <definedName name="_93510А" localSheetId="37">#REF!</definedName>
    <definedName name="_93510А">#REF!</definedName>
    <definedName name="_93510П" localSheetId="37">#REF!</definedName>
    <definedName name="_93510П">#REF!</definedName>
    <definedName name="_935А" localSheetId="37">#REF!</definedName>
    <definedName name="_935А">#REF!</definedName>
    <definedName name="_935П" localSheetId="37">#REF!</definedName>
    <definedName name="_935П">#REF!</definedName>
    <definedName name="_936" localSheetId="37">#REF!</definedName>
    <definedName name="_936">#REF!</definedName>
    <definedName name="_93601" localSheetId="37">#REF!</definedName>
    <definedName name="_93601">#REF!</definedName>
    <definedName name="_93601А" localSheetId="37">#REF!</definedName>
    <definedName name="_93601А">#REF!</definedName>
    <definedName name="_93601П" localSheetId="37">#REF!</definedName>
    <definedName name="_93601П">#REF!</definedName>
    <definedName name="_93602" localSheetId="37">#REF!</definedName>
    <definedName name="_93602">#REF!</definedName>
    <definedName name="_93602А" localSheetId="37">#REF!</definedName>
    <definedName name="_93602А">#REF!</definedName>
    <definedName name="_93602П" localSheetId="37">#REF!</definedName>
    <definedName name="_93602П">#REF!</definedName>
    <definedName name="_93603" localSheetId="37">#REF!</definedName>
    <definedName name="_93603">#REF!</definedName>
    <definedName name="_93603А" localSheetId="37">#REF!</definedName>
    <definedName name="_93603А">#REF!</definedName>
    <definedName name="_93603П" localSheetId="37">#REF!</definedName>
    <definedName name="_93603П">#REF!</definedName>
    <definedName name="_93604" localSheetId="37">#REF!</definedName>
    <definedName name="_93604">#REF!</definedName>
    <definedName name="_93604А" localSheetId="37">#REF!</definedName>
    <definedName name="_93604А">#REF!</definedName>
    <definedName name="_93604П" localSheetId="37">#REF!</definedName>
    <definedName name="_93604П">#REF!</definedName>
    <definedName name="_93605" localSheetId="37">#REF!</definedName>
    <definedName name="_93605">#REF!</definedName>
    <definedName name="_93605А" localSheetId="37">#REF!</definedName>
    <definedName name="_93605А">#REF!</definedName>
    <definedName name="_93605П" localSheetId="37">#REF!</definedName>
    <definedName name="_93605П">#REF!</definedName>
    <definedName name="_93606" localSheetId="37">#REF!</definedName>
    <definedName name="_93606">#REF!</definedName>
    <definedName name="_93606А" localSheetId="37">#REF!</definedName>
    <definedName name="_93606А">#REF!</definedName>
    <definedName name="_93606П" localSheetId="37">#REF!</definedName>
    <definedName name="_93606П">#REF!</definedName>
    <definedName name="_93607" localSheetId="37">#REF!</definedName>
    <definedName name="_93607">#REF!</definedName>
    <definedName name="_93607А" localSheetId="37">#REF!</definedName>
    <definedName name="_93607А">#REF!</definedName>
    <definedName name="_93607П" localSheetId="37">#REF!</definedName>
    <definedName name="_93607П">#REF!</definedName>
    <definedName name="_93608" localSheetId="37">#REF!</definedName>
    <definedName name="_93608">#REF!</definedName>
    <definedName name="_93608А" localSheetId="37">#REF!</definedName>
    <definedName name="_93608А">#REF!</definedName>
    <definedName name="_93608П" localSheetId="37">#REF!</definedName>
    <definedName name="_93608П">#REF!</definedName>
    <definedName name="_93609" localSheetId="37">#REF!</definedName>
    <definedName name="_93609">#REF!</definedName>
    <definedName name="_93609А" localSheetId="37">#REF!</definedName>
    <definedName name="_93609А">#REF!</definedName>
    <definedName name="_93609П" localSheetId="37">#REF!</definedName>
    <definedName name="_93609П">#REF!</definedName>
    <definedName name="_93610" localSheetId="37">#REF!</definedName>
    <definedName name="_93610">#REF!</definedName>
    <definedName name="_93610А" localSheetId="37">#REF!</definedName>
    <definedName name="_93610А">#REF!</definedName>
    <definedName name="_93610П" localSheetId="37">#REF!</definedName>
    <definedName name="_93610П">#REF!</definedName>
    <definedName name="_936А" localSheetId="37">#REF!</definedName>
    <definedName name="_936А">#REF!</definedName>
    <definedName name="_936П" localSheetId="37">#REF!</definedName>
    <definedName name="_936П">#REF!</definedName>
    <definedName name="_937" localSheetId="37">#REF!</definedName>
    <definedName name="_937">#REF!</definedName>
    <definedName name="_93701" localSheetId="37">#REF!</definedName>
    <definedName name="_93701">#REF!</definedName>
    <definedName name="_93701А" localSheetId="37">#REF!</definedName>
    <definedName name="_93701А">#REF!</definedName>
    <definedName name="_93701П" localSheetId="37">#REF!</definedName>
    <definedName name="_93701П">#REF!</definedName>
    <definedName name="_93702" localSheetId="37">#REF!</definedName>
    <definedName name="_93702">#REF!</definedName>
    <definedName name="_93702А" localSheetId="37">#REF!</definedName>
    <definedName name="_93702А">#REF!</definedName>
    <definedName name="_93702П" localSheetId="37">#REF!</definedName>
    <definedName name="_93702П">#REF!</definedName>
    <definedName name="_93703" localSheetId="37">#REF!</definedName>
    <definedName name="_93703">#REF!</definedName>
    <definedName name="_93703А" localSheetId="37">#REF!</definedName>
    <definedName name="_93703А">#REF!</definedName>
    <definedName name="_93703П" localSheetId="37">#REF!</definedName>
    <definedName name="_93703П">#REF!</definedName>
    <definedName name="_93704" localSheetId="37">#REF!</definedName>
    <definedName name="_93704">#REF!</definedName>
    <definedName name="_93704А" localSheetId="37">#REF!</definedName>
    <definedName name="_93704А">#REF!</definedName>
    <definedName name="_93704П" localSheetId="37">#REF!</definedName>
    <definedName name="_93704П">#REF!</definedName>
    <definedName name="_93705" localSheetId="37">#REF!</definedName>
    <definedName name="_93705">#REF!</definedName>
    <definedName name="_93705А" localSheetId="37">#REF!</definedName>
    <definedName name="_93705А">#REF!</definedName>
    <definedName name="_93705П" localSheetId="37">#REF!</definedName>
    <definedName name="_93705П">#REF!</definedName>
    <definedName name="_93706" localSheetId="37">#REF!</definedName>
    <definedName name="_93706">#REF!</definedName>
    <definedName name="_93706А" localSheetId="37">#REF!</definedName>
    <definedName name="_93706А">#REF!</definedName>
    <definedName name="_93706П" localSheetId="37">#REF!</definedName>
    <definedName name="_93706П">#REF!</definedName>
    <definedName name="_93707" localSheetId="37">#REF!</definedName>
    <definedName name="_93707">#REF!</definedName>
    <definedName name="_93707А" localSheetId="37">#REF!</definedName>
    <definedName name="_93707А">#REF!</definedName>
    <definedName name="_93707П" localSheetId="37">#REF!</definedName>
    <definedName name="_93707П">#REF!</definedName>
    <definedName name="_93708" localSheetId="37">#REF!</definedName>
    <definedName name="_93708">#REF!</definedName>
    <definedName name="_93708А" localSheetId="37">#REF!</definedName>
    <definedName name="_93708А">#REF!</definedName>
    <definedName name="_93708П" localSheetId="37">#REF!</definedName>
    <definedName name="_93708П">#REF!</definedName>
    <definedName name="_93709" localSheetId="37">#REF!</definedName>
    <definedName name="_93709">#REF!</definedName>
    <definedName name="_93709А" localSheetId="37">#REF!</definedName>
    <definedName name="_93709А">#REF!</definedName>
    <definedName name="_93709П" localSheetId="37">#REF!</definedName>
    <definedName name="_93709П">#REF!</definedName>
    <definedName name="_93710" localSheetId="37">#REF!</definedName>
    <definedName name="_93710">#REF!</definedName>
    <definedName name="_93710А" localSheetId="37">#REF!</definedName>
    <definedName name="_93710А">#REF!</definedName>
    <definedName name="_93710П" localSheetId="37">#REF!</definedName>
    <definedName name="_93710П">#REF!</definedName>
    <definedName name="_937А" localSheetId="37">#REF!</definedName>
    <definedName name="_937А">#REF!</definedName>
    <definedName name="_937П" localSheetId="37">#REF!</definedName>
    <definedName name="_937П">#REF!</definedName>
    <definedName name="_938" localSheetId="37">#REF!</definedName>
    <definedName name="_938">#REF!</definedName>
    <definedName name="_93801" localSheetId="37">#REF!</definedName>
    <definedName name="_93801">#REF!</definedName>
    <definedName name="_93801А" localSheetId="37">#REF!</definedName>
    <definedName name="_93801А">#REF!</definedName>
    <definedName name="_93801П" localSheetId="37">#REF!</definedName>
    <definedName name="_93801П">#REF!</definedName>
    <definedName name="_938А" localSheetId="37">#REF!</definedName>
    <definedName name="_938А">#REF!</definedName>
    <definedName name="_938П" localSheetId="37">#REF!</definedName>
    <definedName name="_938П">#REF!</definedName>
    <definedName name="_939" localSheetId="37">#REF!</definedName>
    <definedName name="_939">#REF!</definedName>
    <definedName name="_93901" localSheetId="37">#REF!</definedName>
    <definedName name="_93901">#REF!</definedName>
    <definedName name="_93901А" localSheetId="37">#REF!</definedName>
    <definedName name="_93901А">#REF!</definedName>
    <definedName name="_93901П" localSheetId="37">#REF!</definedName>
    <definedName name="_93901П">#REF!</definedName>
    <definedName name="_939А" localSheetId="37">#REF!</definedName>
    <definedName name="_939А">#REF!</definedName>
    <definedName name="_939П" localSheetId="37">#REF!</definedName>
    <definedName name="_939П">#REF!</definedName>
    <definedName name="_940" localSheetId="37">#REF!</definedName>
    <definedName name="_940">#REF!</definedName>
    <definedName name="_94001" localSheetId="37">#REF!</definedName>
    <definedName name="_94001">#REF!</definedName>
    <definedName name="_94001А" localSheetId="37">#REF!</definedName>
    <definedName name="_94001А">#REF!</definedName>
    <definedName name="_94001П" localSheetId="37">#REF!</definedName>
    <definedName name="_94001П">#REF!</definedName>
    <definedName name="_940А" localSheetId="37">#REF!</definedName>
    <definedName name="_940А">#REF!</definedName>
    <definedName name="_940П" localSheetId="37">#REF!</definedName>
    <definedName name="_940П">#REF!</definedName>
    <definedName name="_960" localSheetId="37">#REF!</definedName>
    <definedName name="_960">#REF!</definedName>
    <definedName name="_96001" localSheetId="37">#REF!</definedName>
    <definedName name="_96001">#REF!</definedName>
    <definedName name="_96001А" localSheetId="37">#REF!</definedName>
    <definedName name="_96001А">#REF!</definedName>
    <definedName name="_96001П" localSheetId="37">#REF!</definedName>
    <definedName name="_96001П">#REF!</definedName>
    <definedName name="_96002" localSheetId="37">#REF!</definedName>
    <definedName name="_96002">#REF!</definedName>
    <definedName name="_96002А" localSheetId="37">#REF!</definedName>
    <definedName name="_96002А">#REF!</definedName>
    <definedName name="_96002П" localSheetId="37">#REF!</definedName>
    <definedName name="_96002П">#REF!</definedName>
    <definedName name="_960А" localSheetId="37">#REF!</definedName>
    <definedName name="_960А">#REF!</definedName>
    <definedName name="_960П" localSheetId="37">#REF!</definedName>
    <definedName name="_960П">#REF!</definedName>
    <definedName name="_961" localSheetId="37">#REF!</definedName>
    <definedName name="_961">#REF!</definedName>
    <definedName name="_96101" localSheetId="37">#REF!</definedName>
    <definedName name="_96101">#REF!</definedName>
    <definedName name="_96101А" localSheetId="37">#REF!</definedName>
    <definedName name="_96101А">#REF!</definedName>
    <definedName name="_96101П" localSheetId="37">#REF!</definedName>
    <definedName name="_96101П">#REF!</definedName>
    <definedName name="_96102" localSheetId="37">#REF!</definedName>
    <definedName name="_96102">#REF!</definedName>
    <definedName name="_96102А" localSheetId="37">#REF!</definedName>
    <definedName name="_96102А">#REF!</definedName>
    <definedName name="_96102П" localSheetId="37">#REF!</definedName>
    <definedName name="_96102П">#REF!</definedName>
    <definedName name="_961А" localSheetId="37">#REF!</definedName>
    <definedName name="_961А">#REF!</definedName>
    <definedName name="_961П" localSheetId="37">#REF!</definedName>
    <definedName name="_961П">#REF!</definedName>
    <definedName name="_962" localSheetId="37">#REF!</definedName>
    <definedName name="_962">#REF!</definedName>
    <definedName name="_96201" localSheetId="37">#REF!</definedName>
    <definedName name="_96201">#REF!</definedName>
    <definedName name="_96201А" localSheetId="37">#REF!</definedName>
    <definedName name="_96201А">#REF!</definedName>
    <definedName name="_96201П" localSheetId="37">#REF!</definedName>
    <definedName name="_96201П">#REF!</definedName>
    <definedName name="_96202" localSheetId="37">#REF!</definedName>
    <definedName name="_96202">#REF!</definedName>
    <definedName name="_96202А" localSheetId="37">#REF!</definedName>
    <definedName name="_96202А">#REF!</definedName>
    <definedName name="_96202П" localSheetId="37">#REF!</definedName>
    <definedName name="_96202П">#REF!</definedName>
    <definedName name="_962А" localSheetId="37">#REF!</definedName>
    <definedName name="_962А">#REF!</definedName>
    <definedName name="_962П" localSheetId="37">#REF!</definedName>
    <definedName name="_962П">#REF!</definedName>
    <definedName name="_963" localSheetId="37">#REF!</definedName>
    <definedName name="_963">#REF!</definedName>
    <definedName name="_96301" localSheetId="37">#REF!</definedName>
    <definedName name="_96301">#REF!</definedName>
    <definedName name="_96301А" localSheetId="37">#REF!</definedName>
    <definedName name="_96301А">#REF!</definedName>
    <definedName name="_96301П" localSheetId="37">#REF!</definedName>
    <definedName name="_96301П">#REF!</definedName>
    <definedName name="_96302" localSheetId="37">#REF!</definedName>
    <definedName name="_96302">#REF!</definedName>
    <definedName name="_96302А" localSheetId="37">#REF!</definedName>
    <definedName name="_96302А">#REF!</definedName>
    <definedName name="_96302П" localSheetId="37">#REF!</definedName>
    <definedName name="_96302П">#REF!</definedName>
    <definedName name="_96303" localSheetId="37">#REF!</definedName>
    <definedName name="_96303">#REF!</definedName>
    <definedName name="_96303А" localSheetId="37">#REF!</definedName>
    <definedName name="_96303А">#REF!</definedName>
    <definedName name="_96303П" localSheetId="37">#REF!</definedName>
    <definedName name="_96303П">#REF!</definedName>
    <definedName name="_96304" localSheetId="37">#REF!</definedName>
    <definedName name="_96304">#REF!</definedName>
    <definedName name="_96304А" localSheetId="37">#REF!</definedName>
    <definedName name="_96304А">#REF!</definedName>
    <definedName name="_96304П" localSheetId="37">#REF!</definedName>
    <definedName name="_96304П">#REF!</definedName>
    <definedName name="_96305" localSheetId="37">#REF!</definedName>
    <definedName name="_96305">#REF!</definedName>
    <definedName name="_96305А" localSheetId="37">#REF!</definedName>
    <definedName name="_96305А">#REF!</definedName>
    <definedName name="_96305П" localSheetId="37">#REF!</definedName>
    <definedName name="_96305П">#REF!</definedName>
    <definedName name="_96306" localSheetId="37">#REF!</definedName>
    <definedName name="_96306">#REF!</definedName>
    <definedName name="_96306А" localSheetId="37">#REF!</definedName>
    <definedName name="_96306А">#REF!</definedName>
    <definedName name="_96306П" localSheetId="37">#REF!</definedName>
    <definedName name="_96306П">#REF!</definedName>
    <definedName name="_96307" localSheetId="37">#REF!</definedName>
    <definedName name="_96307">#REF!</definedName>
    <definedName name="_96307А" localSheetId="37">#REF!</definedName>
    <definedName name="_96307А">#REF!</definedName>
    <definedName name="_96307П" localSheetId="37">#REF!</definedName>
    <definedName name="_96307П">#REF!</definedName>
    <definedName name="_96308" localSheetId="37">#REF!</definedName>
    <definedName name="_96308">#REF!</definedName>
    <definedName name="_96308А" localSheetId="37">#REF!</definedName>
    <definedName name="_96308А">#REF!</definedName>
    <definedName name="_96308П" localSheetId="37">#REF!</definedName>
    <definedName name="_96308П">#REF!</definedName>
    <definedName name="_96309" localSheetId="37">#REF!</definedName>
    <definedName name="_96309">#REF!</definedName>
    <definedName name="_96309А" localSheetId="37">#REF!</definedName>
    <definedName name="_96309А">#REF!</definedName>
    <definedName name="_96309П" localSheetId="37">#REF!</definedName>
    <definedName name="_96309П">#REF!</definedName>
    <definedName name="_96310" localSheetId="37">#REF!</definedName>
    <definedName name="_96310">#REF!</definedName>
    <definedName name="_96310А" localSheetId="37">#REF!</definedName>
    <definedName name="_96310А">#REF!</definedName>
    <definedName name="_96310П" localSheetId="37">#REF!</definedName>
    <definedName name="_96310П">#REF!</definedName>
    <definedName name="_96311" localSheetId="37">#REF!</definedName>
    <definedName name="_96311">#REF!</definedName>
    <definedName name="_96311А" localSheetId="37">#REF!</definedName>
    <definedName name="_96311А">#REF!</definedName>
    <definedName name="_96311П" localSheetId="37">#REF!</definedName>
    <definedName name="_96311П">#REF!</definedName>
    <definedName name="_963А" localSheetId="37">#REF!</definedName>
    <definedName name="_963А">#REF!</definedName>
    <definedName name="_963П" localSheetId="37">#REF!</definedName>
    <definedName name="_963П">#REF!</definedName>
    <definedName name="_964" localSheetId="37">#REF!</definedName>
    <definedName name="_964">#REF!</definedName>
    <definedName name="_96401" localSheetId="37">#REF!</definedName>
    <definedName name="_96401">#REF!</definedName>
    <definedName name="_96401А" localSheetId="37">#REF!</definedName>
    <definedName name="_96401А">#REF!</definedName>
    <definedName name="_96401П" localSheetId="37">#REF!</definedName>
    <definedName name="_96401П">#REF!</definedName>
    <definedName name="_96402" localSheetId="37">#REF!</definedName>
    <definedName name="_96402">#REF!</definedName>
    <definedName name="_96402А" localSheetId="37">#REF!</definedName>
    <definedName name="_96402А">#REF!</definedName>
    <definedName name="_96402П" localSheetId="37">#REF!</definedName>
    <definedName name="_96402П">#REF!</definedName>
    <definedName name="_96403" localSheetId="37">#REF!</definedName>
    <definedName name="_96403">#REF!</definedName>
    <definedName name="_96403А" localSheetId="37">#REF!</definedName>
    <definedName name="_96403А">#REF!</definedName>
    <definedName name="_96403П" localSheetId="37">#REF!</definedName>
    <definedName name="_96403П">#REF!</definedName>
    <definedName name="_96404" localSheetId="37">#REF!</definedName>
    <definedName name="_96404">#REF!</definedName>
    <definedName name="_96404А" localSheetId="37">#REF!</definedName>
    <definedName name="_96404А">#REF!</definedName>
    <definedName name="_96404П" localSheetId="37">#REF!</definedName>
    <definedName name="_96404П">#REF!</definedName>
    <definedName name="_96405" localSheetId="37">#REF!</definedName>
    <definedName name="_96405">#REF!</definedName>
    <definedName name="_96405А" localSheetId="37">#REF!</definedName>
    <definedName name="_96405А">#REF!</definedName>
    <definedName name="_96405П" localSheetId="37">#REF!</definedName>
    <definedName name="_96405П">#REF!</definedName>
    <definedName name="_96406" localSheetId="37">#REF!</definedName>
    <definedName name="_96406">#REF!</definedName>
    <definedName name="_96406А" localSheetId="37">#REF!</definedName>
    <definedName name="_96406А">#REF!</definedName>
    <definedName name="_96406П" localSheetId="37">#REF!</definedName>
    <definedName name="_96406П">#REF!</definedName>
    <definedName name="_96407" localSheetId="37">#REF!</definedName>
    <definedName name="_96407">#REF!</definedName>
    <definedName name="_96407А" localSheetId="37">#REF!</definedName>
    <definedName name="_96407А">#REF!</definedName>
    <definedName name="_96407П" localSheetId="37">#REF!</definedName>
    <definedName name="_96407П">#REF!</definedName>
    <definedName name="_96408" localSheetId="37">#REF!</definedName>
    <definedName name="_96408">#REF!</definedName>
    <definedName name="_96408А" localSheetId="37">#REF!</definedName>
    <definedName name="_96408А">#REF!</definedName>
    <definedName name="_96408П" localSheetId="37">#REF!</definedName>
    <definedName name="_96408П">#REF!</definedName>
    <definedName name="_96409" localSheetId="37">#REF!</definedName>
    <definedName name="_96409">#REF!</definedName>
    <definedName name="_96409А" localSheetId="37">#REF!</definedName>
    <definedName name="_96409А">#REF!</definedName>
    <definedName name="_96409П" localSheetId="37">#REF!</definedName>
    <definedName name="_96409П">#REF!</definedName>
    <definedName name="_96410" localSheetId="37">#REF!</definedName>
    <definedName name="_96410">#REF!</definedName>
    <definedName name="_96410А" localSheetId="37">#REF!</definedName>
    <definedName name="_96410А">#REF!</definedName>
    <definedName name="_96410П" localSheetId="37">#REF!</definedName>
    <definedName name="_96410П">#REF!</definedName>
    <definedName name="_96411" localSheetId="37">#REF!</definedName>
    <definedName name="_96411">#REF!</definedName>
    <definedName name="_96411А" localSheetId="37">#REF!</definedName>
    <definedName name="_96411А">#REF!</definedName>
    <definedName name="_96411П" localSheetId="37">#REF!</definedName>
    <definedName name="_96411П">#REF!</definedName>
    <definedName name="_964А" localSheetId="37">#REF!</definedName>
    <definedName name="_964А">#REF!</definedName>
    <definedName name="_964П" localSheetId="37">#REF!</definedName>
    <definedName name="_964П">#REF!</definedName>
    <definedName name="_965" localSheetId="37">#REF!</definedName>
    <definedName name="_965">#REF!</definedName>
    <definedName name="_96501" localSheetId="37">#REF!</definedName>
    <definedName name="_96501">#REF!</definedName>
    <definedName name="_96501А" localSheetId="37">#REF!</definedName>
    <definedName name="_96501А">#REF!</definedName>
    <definedName name="_96501П" localSheetId="37">#REF!</definedName>
    <definedName name="_96501П">#REF!</definedName>
    <definedName name="_96502" localSheetId="37">#REF!</definedName>
    <definedName name="_96502">#REF!</definedName>
    <definedName name="_96502А" localSheetId="37">#REF!</definedName>
    <definedName name="_96502А">#REF!</definedName>
    <definedName name="_96502П" localSheetId="37">#REF!</definedName>
    <definedName name="_96502П">#REF!</definedName>
    <definedName name="_96503" localSheetId="37">#REF!</definedName>
    <definedName name="_96503">#REF!</definedName>
    <definedName name="_96503А" localSheetId="37">#REF!</definedName>
    <definedName name="_96503А">#REF!</definedName>
    <definedName name="_96503П" localSheetId="37">#REF!</definedName>
    <definedName name="_96503П">#REF!</definedName>
    <definedName name="_96504" localSheetId="37">#REF!</definedName>
    <definedName name="_96504">#REF!</definedName>
    <definedName name="_96504А" localSheetId="37">#REF!</definedName>
    <definedName name="_96504А">#REF!</definedName>
    <definedName name="_96504П" localSheetId="37">#REF!</definedName>
    <definedName name="_96504П">#REF!</definedName>
    <definedName name="_96505" localSheetId="37">#REF!</definedName>
    <definedName name="_96505">#REF!</definedName>
    <definedName name="_96505А" localSheetId="37">#REF!</definedName>
    <definedName name="_96505А">#REF!</definedName>
    <definedName name="_96505П" localSheetId="37">#REF!</definedName>
    <definedName name="_96505П">#REF!</definedName>
    <definedName name="_96506" localSheetId="37">#REF!</definedName>
    <definedName name="_96506">#REF!</definedName>
    <definedName name="_96506А" localSheetId="37">#REF!</definedName>
    <definedName name="_96506А">#REF!</definedName>
    <definedName name="_96506П" localSheetId="37">#REF!</definedName>
    <definedName name="_96506П">#REF!</definedName>
    <definedName name="_96507" localSheetId="37">#REF!</definedName>
    <definedName name="_96507">#REF!</definedName>
    <definedName name="_96507А" localSheetId="37">#REF!</definedName>
    <definedName name="_96507А">#REF!</definedName>
    <definedName name="_96507П" localSheetId="37">#REF!</definedName>
    <definedName name="_96507П">#REF!</definedName>
    <definedName name="_96508" localSheetId="37">#REF!</definedName>
    <definedName name="_96508">#REF!</definedName>
    <definedName name="_96508А" localSheetId="37">#REF!</definedName>
    <definedName name="_96508А">#REF!</definedName>
    <definedName name="_96508П" localSheetId="37">#REF!</definedName>
    <definedName name="_96508П">#REF!</definedName>
    <definedName name="_96509" localSheetId="37">#REF!</definedName>
    <definedName name="_96509">#REF!</definedName>
    <definedName name="_96509А" localSheetId="37">#REF!</definedName>
    <definedName name="_96509А">#REF!</definedName>
    <definedName name="_96509П" localSheetId="37">#REF!</definedName>
    <definedName name="_96509П">#REF!</definedName>
    <definedName name="_96510" localSheetId="37">#REF!</definedName>
    <definedName name="_96510">#REF!</definedName>
    <definedName name="_96510А" localSheetId="37">#REF!</definedName>
    <definedName name="_96510А">#REF!</definedName>
    <definedName name="_96510П" localSheetId="37">#REF!</definedName>
    <definedName name="_96510П">#REF!</definedName>
    <definedName name="_965А" localSheetId="37">#REF!</definedName>
    <definedName name="_965А">#REF!</definedName>
    <definedName name="_965П" localSheetId="37">#REF!</definedName>
    <definedName name="_965П">#REF!</definedName>
    <definedName name="_966" localSheetId="37">#REF!</definedName>
    <definedName name="_966">#REF!</definedName>
    <definedName name="_96601" localSheetId="37">#REF!</definedName>
    <definedName name="_96601">#REF!</definedName>
    <definedName name="_96601А" localSheetId="37">#REF!</definedName>
    <definedName name="_96601А">#REF!</definedName>
    <definedName name="_96601П" localSheetId="37">#REF!</definedName>
    <definedName name="_96601П">#REF!</definedName>
    <definedName name="_96602" localSheetId="37">#REF!</definedName>
    <definedName name="_96602">#REF!</definedName>
    <definedName name="_96602А" localSheetId="37">#REF!</definedName>
    <definedName name="_96602А">#REF!</definedName>
    <definedName name="_96602П" localSheetId="37">#REF!</definedName>
    <definedName name="_96602П">#REF!</definedName>
    <definedName name="_96603" localSheetId="37">#REF!</definedName>
    <definedName name="_96603">#REF!</definedName>
    <definedName name="_96603А" localSheetId="37">#REF!</definedName>
    <definedName name="_96603А">#REF!</definedName>
    <definedName name="_96603П" localSheetId="37">#REF!</definedName>
    <definedName name="_96603П">#REF!</definedName>
    <definedName name="_96604" localSheetId="37">#REF!</definedName>
    <definedName name="_96604">#REF!</definedName>
    <definedName name="_96604А" localSheetId="37">#REF!</definedName>
    <definedName name="_96604А">#REF!</definedName>
    <definedName name="_96604П" localSheetId="37">#REF!</definedName>
    <definedName name="_96604П">#REF!</definedName>
    <definedName name="_96605" localSheetId="37">#REF!</definedName>
    <definedName name="_96605">#REF!</definedName>
    <definedName name="_96605А" localSheetId="37">#REF!</definedName>
    <definedName name="_96605А">#REF!</definedName>
    <definedName name="_96605П" localSheetId="37">#REF!</definedName>
    <definedName name="_96605П">#REF!</definedName>
    <definedName name="_96606" localSheetId="37">#REF!</definedName>
    <definedName name="_96606">#REF!</definedName>
    <definedName name="_96606А" localSheetId="37">#REF!</definedName>
    <definedName name="_96606А">#REF!</definedName>
    <definedName name="_96606П" localSheetId="37">#REF!</definedName>
    <definedName name="_96606П">#REF!</definedName>
    <definedName name="_96607" localSheetId="37">#REF!</definedName>
    <definedName name="_96607">#REF!</definedName>
    <definedName name="_96607А" localSheetId="37">#REF!</definedName>
    <definedName name="_96607А">#REF!</definedName>
    <definedName name="_96607П" localSheetId="37">#REF!</definedName>
    <definedName name="_96607П">#REF!</definedName>
    <definedName name="_96608" localSheetId="37">#REF!</definedName>
    <definedName name="_96608">#REF!</definedName>
    <definedName name="_96608А" localSheetId="37">#REF!</definedName>
    <definedName name="_96608А">#REF!</definedName>
    <definedName name="_96608П" localSheetId="37">#REF!</definedName>
    <definedName name="_96608П">#REF!</definedName>
    <definedName name="_96609" localSheetId="37">#REF!</definedName>
    <definedName name="_96609">#REF!</definedName>
    <definedName name="_96609А" localSheetId="37">#REF!</definedName>
    <definedName name="_96609А">#REF!</definedName>
    <definedName name="_96609П" localSheetId="37">#REF!</definedName>
    <definedName name="_96609П">#REF!</definedName>
    <definedName name="_96610" localSheetId="37">#REF!</definedName>
    <definedName name="_96610">#REF!</definedName>
    <definedName name="_96610А" localSheetId="37">#REF!</definedName>
    <definedName name="_96610А">#REF!</definedName>
    <definedName name="_96610П" localSheetId="37">#REF!</definedName>
    <definedName name="_96610П">#REF!</definedName>
    <definedName name="_966А" localSheetId="37">#REF!</definedName>
    <definedName name="_966А">#REF!</definedName>
    <definedName name="_966П" localSheetId="37">#REF!</definedName>
    <definedName name="_966П">#REF!</definedName>
    <definedName name="_967" localSheetId="37">#REF!</definedName>
    <definedName name="_967">#REF!</definedName>
    <definedName name="_96701" localSheetId="37">#REF!</definedName>
    <definedName name="_96701">#REF!</definedName>
    <definedName name="_96701А" localSheetId="37">#REF!</definedName>
    <definedName name="_96701А">#REF!</definedName>
    <definedName name="_96701П" localSheetId="37">#REF!</definedName>
    <definedName name="_96701П">#REF!</definedName>
    <definedName name="_96702" localSheetId="37">#REF!</definedName>
    <definedName name="_96702">#REF!</definedName>
    <definedName name="_96702А" localSheetId="37">#REF!</definedName>
    <definedName name="_96702А">#REF!</definedName>
    <definedName name="_96702П" localSheetId="37">#REF!</definedName>
    <definedName name="_96702П">#REF!</definedName>
    <definedName name="_96703" localSheetId="37">#REF!</definedName>
    <definedName name="_96703">#REF!</definedName>
    <definedName name="_96703А" localSheetId="37">#REF!</definedName>
    <definedName name="_96703А">#REF!</definedName>
    <definedName name="_96703П" localSheetId="37">#REF!</definedName>
    <definedName name="_96703П">#REF!</definedName>
    <definedName name="_96704" localSheetId="37">#REF!</definedName>
    <definedName name="_96704">#REF!</definedName>
    <definedName name="_96704А" localSheetId="37">#REF!</definedName>
    <definedName name="_96704А">#REF!</definedName>
    <definedName name="_96704П" localSheetId="37">#REF!</definedName>
    <definedName name="_96704П">#REF!</definedName>
    <definedName name="_96705" localSheetId="37">#REF!</definedName>
    <definedName name="_96705">#REF!</definedName>
    <definedName name="_96705А" localSheetId="37">#REF!</definedName>
    <definedName name="_96705А">#REF!</definedName>
    <definedName name="_96705П" localSheetId="37">#REF!</definedName>
    <definedName name="_96705П">#REF!</definedName>
    <definedName name="_96706" localSheetId="37">#REF!</definedName>
    <definedName name="_96706">#REF!</definedName>
    <definedName name="_96706А" localSheetId="37">#REF!</definedName>
    <definedName name="_96706А">#REF!</definedName>
    <definedName name="_96706П" localSheetId="37">#REF!</definedName>
    <definedName name="_96706П">#REF!</definedName>
    <definedName name="_96707" localSheetId="37">#REF!</definedName>
    <definedName name="_96707">#REF!</definedName>
    <definedName name="_96707А" localSheetId="37">#REF!</definedName>
    <definedName name="_96707А">#REF!</definedName>
    <definedName name="_96707П" localSheetId="37">#REF!</definedName>
    <definedName name="_96707П">#REF!</definedName>
    <definedName name="_96708" localSheetId="37">#REF!</definedName>
    <definedName name="_96708">#REF!</definedName>
    <definedName name="_96708А" localSheetId="37">#REF!</definedName>
    <definedName name="_96708А">#REF!</definedName>
    <definedName name="_96708П" localSheetId="37">#REF!</definedName>
    <definedName name="_96708П">#REF!</definedName>
    <definedName name="_96709" localSheetId="37">#REF!</definedName>
    <definedName name="_96709">#REF!</definedName>
    <definedName name="_96709А" localSheetId="37">#REF!</definedName>
    <definedName name="_96709А">#REF!</definedName>
    <definedName name="_96709П" localSheetId="37">#REF!</definedName>
    <definedName name="_96709П">#REF!</definedName>
    <definedName name="_96710" localSheetId="37">#REF!</definedName>
    <definedName name="_96710">#REF!</definedName>
    <definedName name="_96710А" localSheetId="37">#REF!</definedName>
    <definedName name="_96710А">#REF!</definedName>
    <definedName name="_96710П" localSheetId="37">#REF!</definedName>
    <definedName name="_96710П">#REF!</definedName>
    <definedName name="_967А" localSheetId="37">#REF!</definedName>
    <definedName name="_967А">#REF!</definedName>
    <definedName name="_967П" localSheetId="37">#REF!</definedName>
    <definedName name="_967П">#REF!</definedName>
    <definedName name="_968" localSheetId="37">#REF!</definedName>
    <definedName name="_968">#REF!</definedName>
    <definedName name="_96801" localSheetId="37">#REF!</definedName>
    <definedName name="_96801">#REF!</definedName>
    <definedName name="_96801А" localSheetId="37">#REF!</definedName>
    <definedName name="_96801А">#REF!</definedName>
    <definedName name="_96801П" localSheetId="37">#REF!</definedName>
    <definedName name="_96801П">#REF!</definedName>
    <definedName name="_968А" localSheetId="37">#REF!</definedName>
    <definedName name="_968А">#REF!</definedName>
    <definedName name="_968П" localSheetId="37">#REF!</definedName>
    <definedName name="_968П">#REF!</definedName>
    <definedName name="_969" localSheetId="37">#REF!</definedName>
    <definedName name="_969">#REF!</definedName>
    <definedName name="_96901" localSheetId="37">#REF!</definedName>
    <definedName name="_96901">#REF!</definedName>
    <definedName name="_96901А" localSheetId="37">#REF!</definedName>
    <definedName name="_96901А">#REF!</definedName>
    <definedName name="_96901П" localSheetId="37">#REF!</definedName>
    <definedName name="_96901П">#REF!</definedName>
    <definedName name="_969А" localSheetId="37">#REF!</definedName>
    <definedName name="_969А">#REF!</definedName>
    <definedName name="_969П" localSheetId="37">#REF!</definedName>
    <definedName name="_969П">#REF!</definedName>
    <definedName name="_970" localSheetId="37">#REF!</definedName>
    <definedName name="_970">#REF!</definedName>
    <definedName name="_97001" localSheetId="37">#REF!</definedName>
    <definedName name="_97001">#REF!</definedName>
    <definedName name="_97001А" localSheetId="37">#REF!</definedName>
    <definedName name="_97001А">#REF!</definedName>
    <definedName name="_97001П" localSheetId="37">#REF!</definedName>
    <definedName name="_97001П">#REF!</definedName>
    <definedName name="_970А" localSheetId="37">#REF!</definedName>
    <definedName name="_970А">#REF!</definedName>
    <definedName name="_970П" localSheetId="37">#REF!</definedName>
    <definedName name="_970П">#REF!</definedName>
    <definedName name="_98000" localSheetId="37">#REF!</definedName>
    <definedName name="_98000">#REF!</definedName>
    <definedName name="_98000А" localSheetId="37">#REF!</definedName>
    <definedName name="_98000А">#REF!</definedName>
    <definedName name="_98000П" localSheetId="37">#REF!</definedName>
    <definedName name="_98000П">#REF!</definedName>
    <definedName name="_98010" localSheetId="37">#REF!</definedName>
    <definedName name="_98010">#REF!</definedName>
    <definedName name="_98010А" localSheetId="37">#REF!</definedName>
    <definedName name="_98010А">#REF!</definedName>
    <definedName name="_98010П" localSheetId="37">#REF!</definedName>
    <definedName name="_98010П">#REF!</definedName>
    <definedName name="_98015" localSheetId="37">#REF!</definedName>
    <definedName name="_98015">#REF!</definedName>
    <definedName name="_98015А" localSheetId="37">#REF!</definedName>
    <definedName name="_98015А">#REF!</definedName>
    <definedName name="_98015П" localSheetId="37">#REF!</definedName>
    <definedName name="_98015П">#REF!</definedName>
    <definedName name="_98020" localSheetId="37">#REF!</definedName>
    <definedName name="_98020">#REF!</definedName>
    <definedName name="_98020А" localSheetId="37">#REF!</definedName>
    <definedName name="_98020А">#REF!</definedName>
    <definedName name="_98020П" localSheetId="37">#REF!</definedName>
    <definedName name="_98020П">#REF!</definedName>
    <definedName name="_98030" localSheetId="37">#REF!</definedName>
    <definedName name="_98030">#REF!</definedName>
    <definedName name="_98030А" localSheetId="37">#REF!</definedName>
    <definedName name="_98030А">#REF!</definedName>
    <definedName name="_98030П" localSheetId="37">#REF!</definedName>
    <definedName name="_98030П">#REF!</definedName>
    <definedName name="_98035" localSheetId="37">#REF!</definedName>
    <definedName name="_98035">#REF!</definedName>
    <definedName name="_98035А" localSheetId="37">#REF!</definedName>
    <definedName name="_98035А">#REF!</definedName>
    <definedName name="_98035П" localSheetId="37">#REF!</definedName>
    <definedName name="_98035П">#REF!</definedName>
    <definedName name="_98040" localSheetId="37">#REF!</definedName>
    <definedName name="_98040">#REF!</definedName>
    <definedName name="_98040А" localSheetId="37">#REF!</definedName>
    <definedName name="_98040А">#REF!</definedName>
    <definedName name="_98040П" localSheetId="37">#REF!</definedName>
    <definedName name="_98040П">#REF!</definedName>
    <definedName name="_98050" localSheetId="37">#REF!</definedName>
    <definedName name="_98050">#REF!</definedName>
    <definedName name="_98050А" localSheetId="37">#REF!</definedName>
    <definedName name="_98050А">#REF!</definedName>
    <definedName name="_98050П" localSheetId="37">#REF!</definedName>
    <definedName name="_98050П">#REF!</definedName>
    <definedName name="_98053" localSheetId="37">#REF!</definedName>
    <definedName name="_98053">#REF!</definedName>
    <definedName name="_98053А" localSheetId="37">#REF!</definedName>
    <definedName name="_98053А">#REF!</definedName>
    <definedName name="_98053П" localSheetId="37">#REF!</definedName>
    <definedName name="_98053П">#REF!</definedName>
    <definedName name="_98055" localSheetId="37">#REF!</definedName>
    <definedName name="_98055">#REF!</definedName>
    <definedName name="_98055А" localSheetId="37">#REF!</definedName>
    <definedName name="_98055А">#REF!</definedName>
    <definedName name="_98055П" localSheetId="37">#REF!</definedName>
    <definedName name="_98055П">#REF!</definedName>
    <definedName name="_98060" localSheetId="37">#REF!</definedName>
    <definedName name="_98060">#REF!</definedName>
    <definedName name="_98060А" localSheetId="37">#REF!</definedName>
    <definedName name="_98060А">#REF!</definedName>
    <definedName name="_98060П" localSheetId="37">#REF!</definedName>
    <definedName name="_98060П">#REF!</definedName>
    <definedName name="_98065" localSheetId="37">#REF!</definedName>
    <definedName name="_98065">#REF!</definedName>
    <definedName name="_98065А" localSheetId="37">#REF!</definedName>
    <definedName name="_98065А">#REF!</definedName>
    <definedName name="_98065П" localSheetId="37">#REF!</definedName>
    <definedName name="_98065П">#REF!</definedName>
    <definedName name="_98070" localSheetId="37">#REF!</definedName>
    <definedName name="_98070">#REF!</definedName>
    <definedName name="_98070А" localSheetId="37">#REF!</definedName>
    <definedName name="_98070А">#REF!</definedName>
    <definedName name="_98070П" localSheetId="37">#REF!</definedName>
    <definedName name="_98070П">#REF!</definedName>
    <definedName name="_98080" localSheetId="37">#REF!</definedName>
    <definedName name="_98080">#REF!</definedName>
    <definedName name="_98080А" localSheetId="37">#REF!</definedName>
    <definedName name="_98080А">#REF!</definedName>
    <definedName name="_98080П" localSheetId="37">#REF!</definedName>
    <definedName name="_98080П">#REF!</definedName>
    <definedName name="_98090" localSheetId="37">#REF!</definedName>
    <definedName name="_98090">#REF!</definedName>
    <definedName name="_98090А" localSheetId="37">#REF!</definedName>
    <definedName name="_98090А">#REF!</definedName>
    <definedName name="_98090П" localSheetId="37">#REF!</definedName>
    <definedName name="_98090П">#REF!</definedName>
    <definedName name="_99998" localSheetId="37">#REF!</definedName>
    <definedName name="_99998">#REF!</definedName>
    <definedName name="_99998А" localSheetId="37">#REF!</definedName>
    <definedName name="_99998А">#REF!</definedName>
    <definedName name="_99998П" localSheetId="37">#REF!</definedName>
    <definedName name="_99998П">#REF!</definedName>
    <definedName name="_99999" localSheetId="37">#REF!</definedName>
    <definedName name="_99999">#REF!</definedName>
    <definedName name="_99999А" localSheetId="37">#REF!</definedName>
    <definedName name="_99999А">#REF!</definedName>
    <definedName name="_99999П" localSheetId="37">#REF!</definedName>
    <definedName name="_99999П">#REF!</definedName>
    <definedName name="_acc1001" localSheetId="37">#REF!</definedName>
    <definedName name="_acc1001">#REF!</definedName>
    <definedName name="_acc1002" localSheetId="37">#REF!,#REF!</definedName>
    <definedName name="_acc1002">#REF!,#REF!</definedName>
    <definedName name="_BQ4.10" localSheetId="37" hidden="1">#REF!</definedName>
    <definedName name="_BQ4.10" hidden="1">#REF!</definedName>
    <definedName name="_BQ4.11" localSheetId="37" hidden="1">#REF!</definedName>
    <definedName name="_BQ4.11" hidden="1">#REF!</definedName>
    <definedName name="_BQ4.2" hidden="1">'[3]Acc # 60301 Dr'!$A$1:$F$572</definedName>
    <definedName name="_BQ4.3" hidden="1">'[3]Acc # 60301 Cr'!$A$1:$F$8953</definedName>
    <definedName name="_BQ4.4" hidden="1">'[3]Acc # 60302 Cr'!$A$1:$F$26</definedName>
    <definedName name="_BQ4.5" hidden="1">'[3]Acc # 60302_Dr'!$A$1:$F$13</definedName>
    <definedName name="_BQ4.6" hidden="1">'[3]After acc period 60302'!$A$1:$F$2</definedName>
    <definedName name="_BQ4.7" hidden="1">'[3]After acc period 60302'!$A$4:$F$6</definedName>
    <definedName name="_BQ4.8" localSheetId="37" hidden="1">'[3]After acc period 60302'!#REF!</definedName>
    <definedName name="_BQ4.8" hidden="1">'[3]After acc period 60302'!#REF!</definedName>
    <definedName name="_BQ4.9" localSheetId="37" hidden="1">#REF!</definedName>
    <definedName name="_BQ4.9" hidden="1">#REF!</definedName>
    <definedName name="_cfa2" localSheetId="37">#REF!</definedName>
    <definedName name="_cfa2">#REF!</definedName>
    <definedName name="_cfc2" localSheetId="37">#REF!</definedName>
    <definedName name="_cfc2">#REF!</definedName>
    <definedName name="_cfh2" localSheetId="37">#REF!</definedName>
    <definedName name="_cfh2">#REF!</definedName>
    <definedName name="_clr30.10" localSheetId="37">#REF!,#REF!,#REF!</definedName>
    <definedName name="_clr30.10">#REF!,#REF!,#REF!</definedName>
    <definedName name="_dd" localSheetId="37">#REF!</definedName>
    <definedName name="_dd">#REF!</definedName>
    <definedName name="_err30.1" localSheetId="37">#REF!</definedName>
    <definedName name="_err30.1">#REF!</definedName>
    <definedName name="_err30.10" localSheetId="37">#REF!</definedName>
    <definedName name="_err30.10">#REF!</definedName>
    <definedName name="_err30.11" localSheetId="37">#REF!</definedName>
    <definedName name="_err30.11">#REF!</definedName>
    <definedName name="_err30.13" localSheetId="37">#REF!</definedName>
    <definedName name="_err30.13">#REF!</definedName>
    <definedName name="_err30.14" localSheetId="37">#REF!</definedName>
    <definedName name="_err30.14">#REF!</definedName>
    <definedName name="_err30.17" localSheetId="37">#REF!</definedName>
    <definedName name="_err30.17">#REF!</definedName>
    <definedName name="_err30.18" localSheetId="37">#REF!</definedName>
    <definedName name="_err30.18">#REF!</definedName>
    <definedName name="_err30.4" localSheetId="37">#REF!</definedName>
    <definedName name="_err30.4">#REF!</definedName>
    <definedName name="_err30.7" localSheetId="37">#REF!</definedName>
    <definedName name="_err30.7">#REF!</definedName>
    <definedName name="_err30.8" localSheetId="37">#REF!</definedName>
    <definedName name="_err30.8">#REF!</definedName>
    <definedName name="_err31" localSheetId="37">#REF!</definedName>
    <definedName name="_err31">#REF!</definedName>
    <definedName name="_err40" localSheetId="37">#REF!</definedName>
    <definedName name="_err40">#REF!</definedName>
    <definedName name="_eStart" localSheetId="37">#REF!</definedName>
    <definedName name="_eStart">#REF!</definedName>
    <definedName name="_EUR04">[4]R1!#REF!</definedName>
    <definedName name="_EUR300605">[4]R1!$F$11</definedName>
    <definedName name="_EUR300606">[4]R1!$F$15</definedName>
    <definedName name="_EUR300906">[4]R1!$F$17</definedName>
    <definedName name="_EUR311204">[4]R1!$F$9</definedName>
    <definedName name="_EUR311205">[4]R1!$F$13</definedName>
    <definedName name="_Fill" localSheetId="37" hidden="1">#REF!</definedName>
    <definedName name="_Fill" hidden="1">#REF!</definedName>
    <definedName name="_xlnm._FilterDatabase" localSheetId="27" hidden="1">'6-7'!$A$1:$Z$393</definedName>
    <definedName name="_xlnm._FilterDatabase" localSheetId="23" hidden="1">'PBC BS EUR'!$A$6:$C$45</definedName>
    <definedName name="_xlnm._FilterDatabase" localSheetId="38" hidden="1">'PBC_Trade Pay 2012'!$A$1:$Z$37</definedName>
    <definedName name="_xlnm._FilterDatabase" localSheetId="37" hidden="1">#REF!</definedName>
    <definedName name="_xlnm._FilterDatabase" localSheetId="29" hidden="1">'TB Data'!$A$1:$T$66</definedName>
    <definedName name="_xlnm._FilterDatabase" hidden="1">#REF!</definedName>
    <definedName name="_hui" localSheetId="37">#REF!</definedName>
    <definedName name="_hui">#REF!</definedName>
    <definedName name="_hui1" localSheetId="37">#REF!</definedName>
    <definedName name="_hui1">#REF!</definedName>
    <definedName name="_Key1" localSheetId="37" hidden="1">#REF!</definedName>
    <definedName name="_Key1" hidden="1">#REF!</definedName>
    <definedName name="_kod1" localSheetId="37">#REF!</definedName>
    <definedName name="_kod1">#REF!</definedName>
    <definedName name="_m1">"[b_1805.xlw]Журнал лицевого учета 3 (зап.).!"</definedName>
    <definedName name="_m3">"[b_1805.xlw]Журнал лицевого учета 3 (зап.).!$f$20"</definedName>
    <definedName name="_MailRange" localSheetId="37">#REF!</definedName>
    <definedName name="_MailRange">#REF!</definedName>
    <definedName name="_mm" localSheetId="37">#REF!</definedName>
    <definedName name="_mm">#REF!</definedName>
    <definedName name="_NFil" localSheetId="37">#REF!</definedName>
    <definedName name="_NFil">#REF!</definedName>
    <definedName name="_Order1" hidden="1">255</definedName>
    <definedName name="_Order2" hidden="1">255</definedName>
    <definedName name="_Parse_In" localSheetId="37" hidden="1">#REF!</definedName>
    <definedName name="_Parse_In" hidden="1">#REF!</definedName>
    <definedName name="_pin" localSheetId="37" hidden="1">#REF!</definedName>
    <definedName name="_pin" hidden="1">#REF!</definedName>
    <definedName name="_repArea" localSheetId="37">#REF!</definedName>
    <definedName name="_repArea">#REF!</definedName>
    <definedName name="_rr01" localSheetId="37">#REF!,#REF!,#REF!,#REF!,#REF!,#REF!,#REF!,#REF!,#REF!,#REF!,#REF!,#REF!,#REF!,#REF!,#REF!,#REF!,#REF!,#REF!,#REF!,#REF!</definedName>
    <definedName name="_rr01">#REF!,#REF!,#REF!,#REF!,#REF!,#REF!,#REF!,#REF!,#REF!,#REF!,#REF!,#REF!,#REF!,#REF!,#REF!,#REF!,#REF!,#REF!,#REF!,#REF!</definedName>
    <definedName name="_rr02">[5]Oborot!$B$2:$C$51,[5]Oborot!$B$53:$C$69</definedName>
    <definedName name="_rr03" localSheetId="37">#REF!,#REF!,#REF!</definedName>
    <definedName name="_rr03">#REF!,#REF!,#REF!</definedName>
    <definedName name="_Sort" localSheetId="37" hidden="1">#REF!</definedName>
    <definedName name="_Sort" hidden="1">#REF!</definedName>
    <definedName name="_vlt" localSheetId="37">#REF!</definedName>
    <definedName name="_vlt">#REF!</definedName>
    <definedName name="_www1">[6]Summary!$W$19</definedName>
    <definedName name="_www2" localSheetId="37">#REF!</definedName>
    <definedName name="_www2">#REF!</definedName>
    <definedName name="_www4" localSheetId="37">#REF!</definedName>
    <definedName name="_www4">#REF!</definedName>
    <definedName name="_www5" localSheetId="37">#REF!</definedName>
    <definedName name="_www5">#REF!</definedName>
    <definedName name="_www6" hidden="1">5</definedName>
    <definedName name="_YA05" localSheetId="37">#REF!</definedName>
    <definedName name="_YA05">#REF!</definedName>
    <definedName name="_YE05" localSheetId="37">#REF!</definedName>
    <definedName name="_YE05">#REF!</definedName>
    <definedName name="_yy" localSheetId="37">#REF!</definedName>
    <definedName name="_yy">#REF!</definedName>
    <definedName name="A1h259" localSheetId="37">#REF!</definedName>
    <definedName name="A1h259">#REF!</definedName>
    <definedName name="a6\">[7]a1108209!#REF!</definedName>
    <definedName name="aaaa6">[7]a1108209!#REF!</definedName>
    <definedName name="aaaaa8">[7]a1108209!#REF!</definedName>
    <definedName name="acc" localSheetId="37">#REF!</definedName>
    <definedName name="acc">#REF!</definedName>
    <definedName name="AccAmount" localSheetId="37">#REF!</definedName>
    <definedName name="AccAmount">#REF!</definedName>
    <definedName name="AccDigits">[8]Assets!#REF!</definedName>
    <definedName name="Access_Button" hidden="1">"Cosmo_Links_LINKS_List"</definedName>
    <definedName name="AccessDatabase" hidden="1">"D:\LINKS\Cosmo_Links.mdb"</definedName>
    <definedName name="AccNum" localSheetId="37">#REF!</definedName>
    <definedName name="AccNum">#REF!</definedName>
    <definedName name="AccNumSource" localSheetId="37">#REF!</definedName>
    <definedName name="AccNumSource">#REF!</definedName>
    <definedName name="accode" localSheetId="37">[9]Sheet2!#REF!</definedName>
    <definedName name="accode">[9]Sheet2!#REF!</definedName>
    <definedName name="ACTIVITY" localSheetId="37">#REF!</definedName>
    <definedName name="ACTIVITY">#REF!</definedName>
    <definedName name="ad">[10]Title!$D$21</definedName>
    <definedName name="adjc2">[11]Adjustments!$A$5:$A$70</definedName>
    <definedName name="adjcold">[12]Adjustments!$A$5:$A$75</definedName>
    <definedName name="ADJCOLUMN" localSheetId="37">#REF!</definedName>
    <definedName name="ADJCOLUMN">#REF!</definedName>
    <definedName name="ADJCOLUMN2">[13]Adjustments!$A$5:$A$70</definedName>
    <definedName name="ADJCOLUMN3">[11]Adjustments!$A$5:$A$70</definedName>
    <definedName name="adjh1" localSheetId="37">#REF!</definedName>
    <definedName name="adjh1">#REF!</definedName>
    <definedName name="ADJHEADER" localSheetId="37">#REF!</definedName>
    <definedName name="ADJHEADER">#REF!</definedName>
    <definedName name="adju1" localSheetId="37">#REF!</definedName>
    <definedName name="adju1">#REF!</definedName>
    <definedName name="adju2">[11]Adjustments!$A$1:$BB$4</definedName>
    <definedName name="adju3">[11]Adjustments!$B$5:$BB$75</definedName>
    <definedName name="ADJUSTER2">[13]Adjustments!$A$1:$BB$4</definedName>
    <definedName name="ADJUSTER3">[11]Adjustments!$A$1:$BB$4</definedName>
    <definedName name="ADJUSTS" localSheetId="37">#REF!</definedName>
    <definedName name="ADJUSTS">#REF!</definedName>
    <definedName name="ADJUSTS2">[13]Adjustments!$B$5:$BB$75</definedName>
    <definedName name="ADJUSTS3">[11]Adjustments!$B$5:$BB$75</definedName>
    <definedName name="AfG_nach_Marken" localSheetId="37">#REF!</definedName>
    <definedName name="AfG_nach_Marken">#REF!</definedName>
    <definedName name="Akciz" localSheetId="37">#REF!</definedName>
    <definedName name="Akciz">#REF!</definedName>
    <definedName name="AMC" localSheetId="37">#REF!</definedName>
    <definedName name="AMC">#REF!</definedName>
    <definedName name="AMORT" localSheetId="37">#REF!</definedName>
    <definedName name="AMORT">#REF!</definedName>
    <definedName name="Array" localSheetId="37">#REF!</definedName>
    <definedName name="Array">#REF!</definedName>
    <definedName name="AS2DocOpenMode" hidden="1">"AS2DocumentEdit"</definedName>
    <definedName name="AS2NamedRange" hidden="1">6</definedName>
    <definedName name="asd" localSheetId="37">#REF!</definedName>
    <definedName name="asd">#REF!</definedName>
    <definedName name="atdate" localSheetId="37">[14]Sheet1!#REF!</definedName>
    <definedName name="atdate">[14]Sheet1!#REF!</definedName>
    <definedName name="B" localSheetId="37">[7]a1108209!#REF!</definedName>
    <definedName name="B">[7]a1108209!#REF!</definedName>
    <definedName name="BalanceSheetDates" localSheetId="37">#REF!</definedName>
    <definedName name="BalanceSheetDates">#REF!</definedName>
    <definedName name="BANK_CASH" localSheetId="37">#REF!</definedName>
    <definedName name="BANK_CASH">#REF!</definedName>
    <definedName name="BANK_CASH1" localSheetId="37">#REF!</definedName>
    <definedName name="BANK_CASH1">#REF!</definedName>
    <definedName name="bank_cash2" localSheetId="37">#REF!</definedName>
    <definedName name="bank_cash2">#REF!</definedName>
    <definedName name="BankName" localSheetId="37">#REF!</definedName>
    <definedName name="BankName">#REF!</definedName>
    <definedName name="BANKS" localSheetId="37">#REF!</definedName>
    <definedName name="BANKS">#REF!</definedName>
    <definedName name="banks1" localSheetId="37">#REF!</definedName>
    <definedName name="banks1">#REF!</definedName>
    <definedName name="baubau" localSheetId="37">#REF!</definedName>
    <definedName name="baubau">#REF!</definedName>
    <definedName name="bc" localSheetId="37">#REF!</definedName>
    <definedName name="bc">#REF!</definedName>
    <definedName name="Benzol" localSheetId="37">#REF!</definedName>
    <definedName name="Benzol">#REF!</definedName>
    <definedName name="Blerje" localSheetId="37">#REF!</definedName>
    <definedName name="Blerje">#REF!</definedName>
    <definedName name="Blerjetsasi" localSheetId="37">#REF!</definedName>
    <definedName name="Blerjetsasi">#REF!</definedName>
    <definedName name="bName" localSheetId="37">#REF!</definedName>
    <definedName name="bName">#REF!</definedName>
    <definedName name="book">"C:\GKO\[b_1805]"</definedName>
    <definedName name="BORD" localSheetId="37">#REF!</definedName>
    <definedName name="BORD">#REF!</definedName>
    <definedName name="BORD1" localSheetId="37">#REF!</definedName>
    <definedName name="BORD1">#REF!</definedName>
    <definedName name="boss_name" localSheetId="37">#REF!</definedName>
    <definedName name="boss_name">#REF!</definedName>
    <definedName name="boss_post" localSheetId="37">#REF!</definedName>
    <definedName name="boss_post">#REF!</definedName>
    <definedName name="BranchName">[15]General!$A$2</definedName>
    <definedName name="BS9.11" localSheetId="37">#REF!</definedName>
    <definedName name="BS9.11">#REF!</definedName>
    <definedName name="bukh_name" localSheetId="37">#REF!</definedName>
    <definedName name="bukh_name">#REF!</definedName>
    <definedName name="buydol" localSheetId="37">#REF!</definedName>
    <definedName name="buydol">#REF!</definedName>
    <definedName name="buyrub" localSheetId="37">#REF!</definedName>
    <definedName name="buyrub">#REF!</definedName>
    <definedName name="bvfhbs" localSheetId="37">#REF!</definedName>
    <definedName name="bvfhbs">#REF!</definedName>
    <definedName name="cap" localSheetId="37">#REF!</definedName>
    <definedName name="cap">#REF!</definedName>
    <definedName name="cas">[16]Adjustments!$A$5:$A$73</definedName>
    <definedName name="casg">[16]Adjustments!$A$1:$BC$4</definedName>
    <definedName name="Cash" localSheetId="37">#REF!</definedName>
    <definedName name="Cash">#REF!</definedName>
    <definedName name="CASHFLOW" localSheetId="37">#REF!</definedName>
    <definedName name="CASHFLOW">#REF!</definedName>
    <definedName name="cashflow1" localSheetId="37">#REF!</definedName>
    <definedName name="cashflow1">#REF!</definedName>
    <definedName name="CASHFLOW2" localSheetId="37">#REF!</definedName>
    <definedName name="CASHFLOW2">#REF!</definedName>
    <definedName name="cashflowa" localSheetId="37">#REF!</definedName>
    <definedName name="cashflowa">#REF!</definedName>
    <definedName name="cb_midas" localSheetId="37">#REF!</definedName>
    <definedName name="cb_midas">#REF!</definedName>
    <definedName name="CCY" localSheetId="37">#REF!</definedName>
    <definedName name="CCY">#REF!</definedName>
    <definedName name="cell" localSheetId="37">#REF!</definedName>
    <definedName name="cell">#REF!</definedName>
    <definedName name="cell123" localSheetId="37">#REF!</definedName>
    <definedName name="cell123">#REF!</definedName>
    <definedName name="cellIsStratified" localSheetId="37">#REF!</definedName>
    <definedName name="cellIsStratified">#REF!</definedName>
    <definedName name="cellProjectedMisstatementWarning" localSheetId="37">#REF!</definedName>
    <definedName name="cellProjectedMisstatementWarning">#REF!</definedName>
    <definedName name="cellSampleSize" localSheetId="37">#REF!</definedName>
    <definedName name="cellSampleSize">#REF!</definedName>
    <definedName name="cellSampleSizeWarning" localSheetId="37">#REF!</definedName>
    <definedName name="cellSampleSizeWarning">#REF!</definedName>
    <definedName name="cellSSF" localSheetId="37">#REF!</definedName>
    <definedName name="cellSSF">#REF!</definedName>
    <definedName name="cfca" localSheetId="37">#REF!</definedName>
    <definedName name="cfca">#REF!</definedName>
    <definedName name="CFCALC" localSheetId="37">#REF!</definedName>
    <definedName name="CFCALC">#REF!</definedName>
    <definedName name="cfcalc1" localSheetId="37">#REF!</definedName>
    <definedName name="cfcalc1">#REF!</definedName>
    <definedName name="CFCALC2" localSheetId="37">#REF!</definedName>
    <definedName name="CFCALC2">#REF!</definedName>
    <definedName name="CFCALC3" localSheetId="37">#REF!</definedName>
    <definedName name="CFCALC3">#REF!</definedName>
    <definedName name="CFCALCHEAD" localSheetId="37">#REF!</definedName>
    <definedName name="CFCALCHEAD">#REF!</definedName>
    <definedName name="CFCALCHEAD1" localSheetId="37">#REF!</definedName>
    <definedName name="CFCALCHEAD1">#REF!</definedName>
    <definedName name="CFHEADER" localSheetId="37">#REF!</definedName>
    <definedName name="CFHEADER">#REF!</definedName>
    <definedName name="CFHEADER1" localSheetId="37">#REF!</definedName>
    <definedName name="CFHEADER1">#REF!</definedName>
    <definedName name="cfs" localSheetId="37">#REF!</definedName>
    <definedName name="cfs">#REF!</definedName>
    <definedName name="CHART">[17]Chart_of_accs!$A$1:$B$268</definedName>
    <definedName name="ChartCaptions" localSheetId="37">#REF!</definedName>
    <definedName name="ChartCaptions">#REF!</definedName>
    <definedName name="ChartingArea">[18]PL9!$A$6:$A$16,[18]PL9!$F$6:$L$16</definedName>
    <definedName name="ChartingLabels" localSheetId="37">#REF!</definedName>
    <definedName name="ChartingLabels">#REF!</definedName>
    <definedName name="ChessFinal" localSheetId="37">#REF!</definedName>
    <definedName name="ChessFinal">#REF!</definedName>
    <definedName name="CLIENT" localSheetId="38">'[19]N-Client Information'!$D$7</definedName>
    <definedName name="CLIENT" localSheetId="37">'[20]T0 - Lead'!$D$7</definedName>
    <definedName name="CLIENT">'[21]T0 - Lead'!$D$7</definedName>
    <definedName name="Client_Name">#REF!</definedName>
    <definedName name="CM">[22]Cover!$F$39</definedName>
    <definedName name="Cmimi" localSheetId="37">#REF!</definedName>
    <definedName name="Cmimi">#REF!</definedName>
    <definedName name="cmndDocNum" localSheetId="37">#REF!</definedName>
    <definedName name="cmndDocNum">#REF!</definedName>
    <definedName name="cmndDocSer" localSheetId="37">#REF!</definedName>
    <definedName name="cmndDocSer">#REF!</definedName>
    <definedName name="cmndFIO" localSheetId="37">#REF!</definedName>
    <definedName name="cmndFIO">#REF!</definedName>
    <definedName name="cmndOrdDay" localSheetId="37">#REF!</definedName>
    <definedName name="cmndOrdDay">#REF!</definedName>
    <definedName name="cmndOrdMonth" localSheetId="37">#REF!</definedName>
    <definedName name="cmndOrdMonth">#REF!</definedName>
    <definedName name="cmndOrdNum" localSheetId="37">#REF!</definedName>
    <definedName name="cmndOrdNum">#REF!</definedName>
    <definedName name="cmndOrdYear" localSheetId="37">#REF!</definedName>
    <definedName name="cmndOrdYear">#REF!</definedName>
    <definedName name="cmndPoint" localSheetId="37">#REF!</definedName>
    <definedName name="cmndPoint">#REF!</definedName>
    <definedName name="cmndPoint1" localSheetId="37">#REF!</definedName>
    <definedName name="cmndPoint1">#REF!</definedName>
    <definedName name="cmndPos" localSheetId="37">#REF!</definedName>
    <definedName name="cmndPos">#REF!</definedName>
    <definedName name="cmndYearTo" localSheetId="37">#REF!</definedName>
    <definedName name="cmndYearTo">#REF!</definedName>
    <definedName name="cntAddition" localSheetId="37">#REF!</definedName>
    <definedName name="cntAddition">#REF!</definedName>
    <definedName name="cntDay" localSheetId="37">#REF!</definedName>
    <definedName name="cntDay">#REF!</definedName>
    <definedName name="cntMonth" localSheetId="37">#REF!</definedName>
    <definedName name="cntMonth">#REF!</definedName>
    <definedName name="cntName" localSheetId="37">#REF!</definedName>
    <definedName name="cntName">#REF!</definedName>
    <definedName name="cntNumber" localSheetId="37">#REF!</definedName>
    <definedName name="cntNumber">#REF!</definedName>
    <definedName name="cntPayer" localSheetId="37">#REF!</definedName>
    <definedName name="cntPayer">#REF!</definedName>
    <definedName name="cntPayer1" localSheetId="37">#REF!</definedName>
    <definedName name="cntPayer1">#REF!</definedName>
    <definedName name="cntPayerAddr1" localSheetId="37">#REF!</definedName>
    <definedName name="cntPayerAddr1">#REF!</definedName>
    <definedName name="cntPayerAddr2" localSheetId="37">#REF!</definedName>
    <definedName name="cntPayerAddr2">#REF!</definedName>
    <definedName name="cntPayerBank1" localSheetId="37">#REF!</definedName>
    <definedName name="cntPayerBank1">#REF!</definedName>
    <definedName name="cntPayerBank2" localSheetId="37">#REF!</definedName>
    <definedName name="cntPayerBank2">#REF!</definedName>
    <definedName name="cntPayerBank3" localSheetId="37">#REF!</definedName>
    <definedName name="cntPayerBank3">#REF!</definedName>
    <definedName name="cntPayerCount" localSheetId="37">#REF!</definedName>
    <definedName name="cntPayerCount">#REF!</definedName>
    <definedName name="cntPayerCountCor" localSheetId="37">#REF!</definedName>
    <definedName name="cntPayerCountCor">#REF!</definedName>
    <definedName name="cntPriceC" localSheetId="37">#REF!</definedName>
    <definedName name="cntPriceC">#REF!</definedName>
    <definedName name="cntPriceR" localSheetId="37">#REF!</definedName>
    <definedName name="cntPriceR">#REF!</definedName>
    <definedName name="cntQnt" localSheetId="37">#REF!</definedName>
    <definedName name="cntQnt">#REF!</definedName>
    <definedName name="cntSumC" localSheetId="37">#REF!</definedName>
    <definedName name="cntSumC">#REF!</definedName>
    <definedName name="cntSumR" localSheetId="37">#REF!</definedName>
    <definedName name="cntSumR">#REF!</definedName>
    <definedName name="cntSuppAddr1" localSheetId="37">#REF!</definedName>
    <definedName name="cntSuppAddr1">#REF!</definedName>
    <definedName name="cntSuppAddr2" localSheetId="37">#REF!</definedName>
    <definedName name="cntSuppAddr2">#REF!</definedName>
    <definedName name="cntSuppBank" localSheetId="37">#REF!</definedName>
    <definedName name="cntSuppBank">#REF!</definedName>
    <definedName name="cntSuppCount" localSheetId="37">#REF!</definedName>
    <definedName name="cntSuppCount">#REF!</definedName>
    <definedName name="cntSuppCountCor" localSheetId="37">#REF!</definedName>
    <definedName name="cntSuppCountCor">#REF!</definedName>
    <definedName name="cntSupplier" localSheetId="37">#REF!</definedName>
    <definedName name="cntSupplier">#REF!</definedName>
    <definedName name="cntSuppMFO1" localSheetId="37">#REF!</definedName>
    <definedName name="cntSuppMFO1">#REF!</definedName>
    <definedName name="cntSuppMFO2" localSheetId="37">#REF!</definedName>
    <definedName name="cntSuppMFO2">#REF!</definedName>
    <definedName name="cntSuppTlf" localSheetId="37">#REF!</definedName>
    <definedName name="cntSuppTlf">#REF!</definedName>
    <definedName name="cntUnit" localSheetId="37">#REF!</definedName>
    <definedName name="cntUnit">#REF!</definedName>
    <definedName name="cntYear" localSheetId="37">#REF!</definedName>
    <definedName name="cntYear">#REF!</definedName>
    <definedName name="codecontr">[9]Sheet2!#REF!</definedName>
    <definedName name="colleteral" localSheetId="37">#REF!</definedName>
    <definedName name="colleteral">#REF!</definedName>
    <definedName name="ColorNames" localSheetId="37">#REF!</definedName>
    <definedName name="ColorNames">#REF!</definedName>
    <definedName name="ComName">[23]Title!$D$21</definedName>
    <definedName name="ComNumb" localSheetId="37">#REF!</definedName>
    <definedName name="ComNumb">#REF!</definedName>
    <definedName name="Company_Name" localSheetId="37">#REF!</definedName>
    <definedName name="Company_Name">#REF!</definedName>
    <definedName name="Conventions" localSheetId="37">#REF!</definedName>
    <definedName name="Conventions">#REF!</definedName>
    <definedName name="cosmohold" localSheetId="37">#REF!</definedName>
    <definedName name="cosmohold">#REF!</definedName>
    <definedName name="COSMOONE" localSheetId="37">#REF!</definedName>
    <definedName name="COSMOONE">#REF!</definedName>
    <definedName name="Cr" localSheetId="37">#REF!</definedName>
    <definedName name="Cr">#REF!</definedName>
    <definedName name="cr_ppccy">[9]Sheet2!#REF!</definedName>
    <definedName name="cr_pplfa">[9]Sheet2!#REF!</definedName>
    <definedName name="cr_ppnumb">[9]Sheet2!#REF!</definedName>
    <definedName name="cr_quant">[9]Sheet2!#REF!</definedName>
    <definedName name="cr_smcode">[9]Sheet2!#REF!</definedName>
    <definedName name="cr_summa">[9]Sheet2!#REF!</definedName>
    <definedName name="cr_tfcode">[9]Sheet2!#REF!</definedName>
    <definedName name="cuurency" localSheetId="37">#REF!</definedName>
    <definedName name="cuurency">#REF!</definedName>
    <definedName name="cva" localSheetId="37">#REF!</definedName>
    <definedName name="cva">#REF!</definedName>
    <definedName name="CY">[22]Cover!$F$38</definedName>
    <definedName name="Data" localSheetId="37">#REF!</definedName>
    <definedName name="Data">#REF!</definedName>
    <definedName name="_xlnm.Database" localSheetId="37">#REF!</definedName>
    <definedName name="_xlnm.Database">#REF!</definedName>
    <definedName name="DatabasePath">[15]General!$F$13</definedName>
    <definedName name="DatabasePathe">[15]General!$F$13</definedName>
    <definedName name="Date" localSheetId="37">#REF!</definedName>
    <definedName name="Date">#REF!</definedName>
    <definedName name="date_op" localSheetId="37">#REF!</definedName>
    <definedName name="date_op">#REF!</definedName>
    <definedName name="date_oper" localSheetId="37">#REF!</definedName>
    <definedName name="date_oper">#REF!</definedName>
    <definedName name="date_ot" localSheetId="37">#REF!</definedName>
    <definedName name="date_ot">#REF!</definedName>
    <definedName name="date_period" localSheetId="37">#REF!</definedName>
    <definedName name="date_period">#REF!</definedName>
    <definedName name="date_tax">[9]Sheet2!#REF!</definedName>
    <definedName name="Date1" localSheetId="37">#REF!</definedName>
    <definedName name="Date1">#REF!</definedName>
    <definedName name="Date2" localSheetId="37">#REF!</definedName>
    <definedName name="Date2">#REF!</definedName>
    <definedName name="Date3" localSheetId="37">#REF!</definedName>
    <definedName name="Date3">#REF!</definedName>
    <definedName name="DateId_CY">#REF!</definedName>
    <definedName name="DateId_CYA">#REF!</definedName>
    <definedName name="DateId_INT">#REF!</definedName>
    <definedName name="DateId_PY">#REF!</definedName>
    <definedName name="Dates" localSheetId="37">#REF!</definedName>
    <definedName name="Dates">#REF!</definedName>
    <definedName name="datmov" localSheetId="37">#REF!</definedName>
    <definedName name="datmov">#REF!</definedName>
    <definedName name="DAYS00">[24]REF!$B$6</definedName>
    <definedName name="DAYS01">[24]REF!$B$7</definedName>
    <definedName name="DAYS02">[24]REF!$B$8</definedName>
    <definedName name="DAYS03">[24]REF!$B$9</definedName>
    <definedName name="DAYS04">[24]REF!$B$10</definedName>
    <definedName name="DAYS05">[24]REF!$B$11</definedName>
    <definedName name="DAYS99">[24]REF!$B$5</definedName>
    <definedName name="db" localSheetId="37">#REF!</definedName>
    <definedName name="db">#REF!</definedName>
    <definedName name="db_loans" localSheetId="37">#REF!</definedName>
    <definedName name="db_loans">#REF!</definedName>
    <definedName name="DBler" localSheetId="37">#REF!</definedName>
    <definedName name="DBler">#REF!</definedName>
    <definedName name="DBPATH" localSheetId="37">#REF!</definedName>
    <definedName name="DBPATH">#REF!</definedName>
    <definedName name="dd" localSheetId="37">#REF!</definedName>
    <definedName name="dd">#REF!</definedName>
    <definedName name="Debt_Service" localSheetId="37">#REF!</definedName>
    <definedName name="Debt_Service">#REF!</definedName>
    <definedName name="dep" localSheetId="37">#REF!</definedName>
    <definedName name="dep">#REF!</definedName>
    <definedName name="DEPOSITS" localSheetId="37">#REF!</definedName>
    <definedName name="DEPOSITS">#REF!</definedName>
    <definedName name="DEPOSITS1" localSheetId="37">#REF!</definedName>
    <definedName name="DEPOSITS1">#REF!</definedName>
    <definedName name="dfa">[16]Adjustments!$B$5:$BC$77</definedName>
    <definedName name="dfds" localSheetId="37">#REF!</definedName>
    <definedName name="dfds">#REF!</definedName>
    <definedName name="dfGl" localSheetId="37">#REF!</definedName>
    <definedName name="dfGl">#REF!</definedName>
    <definedName name="dGl" localSheetId="37">#REF!</definedName>
    <definedName name="dGl">#REF!</definedName>
    <definedName name="dItemsToTest" localSheetId="37">#REF!</definedName>
    <definedName name="dItemsToTest">#REF!</definedName>
    <definedName name="dOb" localSheetId="37">#REF!</definedName>
    <definedName name="dOb">#REF!</definedName>
    <definedName name="dOe" localSheetId="37">#REF!</definedName>
    <definedName name="dOe">#REF!</definedName>
    <definedName name="dolost" localSheetId="37">#REF!</definedName>
    <definedName name="dolost">#REF!</definedName>
    <definedName name="dolpos" localSheetId="37">#REF!</definedName>
    <definedName name="dolpos">#REF!</definedName>
    <definedName name="dolpr" localSheetId="37">#REF!</definedName>
    <definedName name="dolpr">#REF!</definedName>
    <definedName name="dPlanningMateriality" localSheetId="37">#REF!</definedName>
    <definedName name="dPlanningMateriality">#REF!</definedName>
    <definedName name="dProjectedBookValue" localSheetId="37">#REF!</definedName>
    <definedName name="dProjectedBookValue">#REF!</definedName>
    <definedName name="dProjectedBookValueStratified" localSheetId="37">#REF!</definedName>
    <definedName name="dProjectedBookValueStratified">#REF!</definedName>
    <definedName name="dProjectedNumbersOfItems" localSheetId="37">#REF!</definedName>
    <definedName name="dProjectedNumbersOfItems">#REF!</definedName>
    <definedName name="dProjectedNumbersOfItemsStratified" localSheetId="37">#REF!</definedName>
    <definedName name="dProjectedNumbersOfItemsStratified">#REF!</definedName>
    <definedName name="dR" localSheetId="37">#REF!</definedName>
    <definedName name="dR">#REF!</definedName>
    <definedName name="druck14" localSheetId="37">#REF!</definedName>
    <definedName name="druck14">#REF!</definedName>
    <definedName name="druck141" localSheetId="37">#REF!</definedName>
    <definedName name="druck141">#REF!</definedName>
    <definedName name="dSampleSize" localSheetId="37">#REF!</definedName>
    <definedName name="dSampleSize">#REF!</definedName>
    <definedName name="dTotalPopulationBookValue" localSheetId="37">#REF!</definedName>
    <definedName name="dTotalPopulationBookValue">#REF!</definedName>
    <definedName name="dTotalProjectedBookValue" localSheetId="37">#REF!</definedName>
    <definedName name="dTotalProjectedBookValue">#REF!</definedName>
    <definedName name="dTotalProjectedNumbersOfItems" localSheetId="37">#REF!</definedName>
    <definedName name="dTotalProjectedNumbersOfItems">#REF!</definedName>
    <definedName name="dTotIndSignItems" localSheetId="37">#REF!</definedName>
    <definedName name="dTotIndSignItems">#REF!</definedName>
    <definedName name="dvrCustomer" localSheetId="37">#REF!</definedName>
    <definedName name="dvrCustomer">#REF!</definedName>
    <definedName name="dvrDay" localSheetId="37">#REF!</definedName>
    <definedName name="dvrDay">#REF!</definedName>
    <definedName name="dvrDocDay" localSheetId="37">#REF!</definedName>
    <definedName name="dvrDocDay">#REF!</definedName>
    <definedName name="dvrDocIss" localSheetId="37">#REF!</definedName>
    <definedName name="dvrDocIss">#REF!</definedName>
    <definedName name="dvrDocMonth" localSheetId="37">#REF!</definedName>
    <definedName name="dvrDocMonth">#REF!</definedName>
    <definedName name="dvrDocNum" localSheetId="37">#REF!</definedName>
    <definedName name="dvrDocNum">#REF!</definedName>
    <definedName name="dvrDocSer" localSheetId="37">#REF!</definedName>
    <definedName name="dvrDocSer">#REF!</definedName>
    <definedName name="dvrDocYear" localSheetId="37">#REF!</definedName>
    <definedName name="dvrDocYear">#REF!</definedName>
    <definedName name="dvrMonth" localSheetId="37">#REF!</definedName>
    <definedName name="dvrMonth">#REF!</definedName>
    <definedName name="dvrName" localSheetId="37">#REF!</definedName>
    <definedName name="dvrName">#REF!</definedName>
    <definedName name="dvrNo" localSheetId="37">#REF!</definedName>
    <definedName name="dvrNo">#REF!</definedName>
    <definedName name="dvrNumber" localSheetId="37">#REF!</definedName>
    <definedName name="dvrNumber">#REF!</definedName>
    <definedName name="dvrOrder" localSheetId="37">#REF!</definedName>
    <definedName name="dvrOrder">#REF!</definedName>
    <definedName name="dvrPayer" localSheetId="37">#REF!</definedName>
    <definedName name="dvrPayer">#REF!</definedName>
    <definedName name="dvrPayerBank1" localSheetId="37">#REF!</definedName>
    <definedName name="dvrPayerBank1">#REF!</definedName>
    <definedName name="dvrPayerBank2" localSheetId="37">#REF!</definedName>
    <definedName name="dvrPayerBank2">#REF!</definedName>
    <definedName name="dvrPayerCount" localSheetId="37">#REF!</definedName>
    <definedName name="dvrPayerCount">#REF!</definedName>
    <definedName name="dvrQnt" localSheetId="37">#REF!</definedName>
    <definedName name="dvrQnt">#REF!</definedName>
    <definedName name="dvrReceiver" localSheetId="37">#REF!</definedName>
    <definedName name="dvrReceiver">#REF!</definedName>
    <definedName name="dvrSupplier" localSheetId="37">#REF!</definedName>
    <definedName name="dvrSupplier">#REF!</definedName>
    <definedName name="dvrUnit" localSheetId="37">#REF!</definedName>
    <definedName name="dvrUnit">#REF!</definedName>
    <definedName name="dvrValidDay" localSheetId="37">#REF!</definedName>
    <definedName name="dvrValidDay">#REF!</definedName>
    <definedName name="dvrValidMonth" localSheetId="37">#REF!</definedName>
    <definedName name="dvrValidMonth">#REF!</definedName>
    <definedName name="dvrValidYear" localSheetId="37">#REF!</definedName>
    <definedName name="dvrValidYear">#REF!</definedName>
    <definedName name="dvrYear" localSheetId="37">#REF!</definedName>
    <definedName name="dvrYear">#REF!</definedName>
    <definedName name="e" localSheetId="37">#REF!</definedName>
    <definedName name="e">#REF!</definedName>
    <definedName name="EBITDA_Bridge" localSheetId="37">#REF!</definedName>
    <definedName name="EBITDA_Bridge">#REF!</definedName>
    <definedName name="ef">7.217466</definedName>
    <definedName name="elkAddr1" localSheetId="37">#REF!</definedName>
    <definedName name="elkAddr1">#REF!</definedName>
    <definedName name="elkAddr2" localSheetId="37">#REF!</definedName>
    <definedName name="elkAddr2">#REF!</definedName>
    <definedName name="elkCount" localSheetId="37">#REF!</definedName>
    <definedName name="elkCount">#REF!</definedName>
    <definedName name="elkCountFrom" localSheetId="37">#REF!</definedName>
    <definedName name="elkCountFrom">#REF!</definedName>
    <definedName name="elkCountTo" localSheetId="37">#REF!</definedName>
    <definedName name="elkCountTo">#REF!</definedName>
    <definedName name="elkDateFrom" localSheetId="37">#REF!</definedName>
    <definedName name="elkDateFrom">#REF!</definedName>
    <definedName name="elkDateTo" localSheetId="37">#REF!</definedName>
    <definedName name="elkDateTo">#REF!</definedName>
    <definedName name="elkDiscount" localSheetId="37">#REF!</definedName>
    <definedName name="elkDiscount">#REF!</definedName>
    <definedName name="elkKAddr1" localSheetId="37">#REF!</definedName>
    <definedName name="elkKAddr1">#REF!</definedName>
    <definedName name="elkKAddr2" localSheetId="37">#REF!</definedName>
    <definedName name="elkKAddr2">#REF!</definedName>
    <definedName name="elkKCount" localSheetId="37">#REF!</definedName>
    <definedName name="elkKCount">#REF!</definedName>
    <definedName name="elkKCountFrom" localSheetId="37">#REF!</definedName>
    <definedName name="elkKCountFrom">#REF!</definedName>
    <definedName name="elkKCountTo" localSheetId="37">#REF!</definedName>
    <definedName name="elkKCountTo">#REF!</definedName>
    <definedName name="elkKDateFrom" localSheetId="37">#REF!</definedName>
    <definedName name="elkKDateFrom">#REF!</definedName>
    <definedName name="elkKDateTo" localSheetId="37">#REF!</definedName>
    <definedName name="elkKDateTo">#REF!</definedName>
    <definedName name="elkKDiscount" localSheetId="37">#REF!</definedName>
    <definedName name="elkKDiscount">#REF!</definedName>
    <definedName name="elkKNumber" localSheetId="37">#REF!</definedName>
    <definedName name="elkKNumber">#REF!</definedName>
    <definedName name="elkKSumC" localSheetId="37">#REF!</definedName>
    <definedName name="elkKSumC">#REF!</definedName>
    <definedName name="elkKSumR" localSheetId="37">#REF!</definedName>
    <definedName name="elkKSumR">#REF!</definedName>
    <definedName name="elkKTarif" localSheetId="37">#REF!</definedName>
    <definedName name="elkKTarif">#REF!</definedName>
    <definedName name="elkNumber" localSheetId="37">#REF!</definedName>
    <definedName name="elkNumber">#REF!</definedName>
    <definedName name="elkSumC" localSheetId="37">#REF!</definedName>
    <definedName name="elkSumC">#REF!</definedName>
    <definedName name="elkSumR" localSheetId="37">#REF!</definedName>
    <definedName name="elkSumR">#REF!</definedName>
    <definedName name="elkTarif" localSheetId="37">#REF!</definedName>
    <definedName name="elkTarif">#REF!</definedName>
    <definedName name="Emri_bleresit" localSheetId="37">#REF!</definedName>
    <definedName name="Emri_bleresit">#REF!</definedName>
    <definedName name="EndDate">[23]N1!$G$8</definedName>
    <definedName name="EntireWorksheet" localSheetId="37">#REF!</definedName>
    <definedName name="EntireWorksheet">#REF!</definedName>
    <definedName name="entries" localSheetId="37">#REF!</definedName>
    <definedName name="entries">#REF!</definedName>
    <definedName name="et">6.6622</definedName>
    <definedName name="eur" localSheetId="37">#REF!</definedName>
    <definedName name="eur">#REF!</definedName>
    <definedName name="EUR04Av">[4]R1!$F$10</definedName>
    <definedName name="EUR05Av">[4]R1!$F$14</definedName>
    <definedName name="EUR1H05Av">[4]R1!$F$12</definedName>
    <definedName name="EUR1H06Av">[4]R1!$F$16</definedName>
    <definedName name="eur2006av">[25]R1!$F$20</definedName>
    <definedName name="EUR9m06av">[4]R1!$F$18</definedName>
    <definedName name="Euro">[26]Gesamt!$L$1</definedName>
    <definedName name="eurY" localSheetId="37">#REF!</definedName>
    <definedName name="eurY">#REF!</definedName>
    <definedName name="ev">6.093297</definedName>
    <definedName name="ewewd" localSheetId="37">#REF!</definedName>
    <definedName name="ewewd">#REF!</definedName>
    <definedName name="exch" localSheetId="37">#REF!</definedName>
    <definedName name="exch">#REF!</definedName>
    <definedName name="explain" localSheetId="37">[23]BS!#REF!</definedName>
    <definedName name="explain">[23]BS!#REF!</definedName>
    <definedName name="ExternalData" localSheetId="37">#REF!</definedName>
    <definedName name="ExternalData">#REF!</definedName>
    <definedName name="_xlnm.Extract" localSheetId="37">#REF!</definedName>
    <definedName name="_xlnm.Extract">#REF!</definedName>
    <definedName name="EY_Rating" localSheetId="37">#REF!</definedName>
    <definedName name="EY_Rating">#REF!</definedName>
    <definedName name="F100Level">[15]General!#REF!</definedName>
    <definedName name="fa" localSheetId="37">#REF!</definedName>
    <definedName name="fa">#REF!</definedName>
    <definedName name="FACTOR" localSheetId="37">#REF!</definedName>
    <definedName name="FACTOR">#REF!</definedName>
    <definedName name="fds" localSheetId="37">#REF!</definedName>
    <definedName name="fds">#REF!</definedName>
    <definedName name="fe">[18]Index!$D$4</definedName>
    <definedName name="fGl" localSheetId="37">#REF!</definedName>
    <definedName name="fGl">#REF!</definedName>
    <definedName name="Financial_Performance" localSheetId="37">#REF!</definedName>
    <definedName name="Financial_Performance">#REF!</definedName>
    <definedName name="FIRST00">[24]REF!$A$6</definedName>
    <definedName name="FIRST01">[24]REF!$A$7</definedName>
    <definedName name="FIRST02">[24]REF!$A$8</definedName>
    <definedName name="FIRST03">[24]REF!$A$9</definedName>
    <definedName name="FIRST04">[24]REF!$A$10</definedName>
    <definedName name="FIRST05">[24]REF!$A$11</definedName>
    <definedName name="FIRST06">[24]REF!$A$12</definedName>
    <definedName name="FIRST99">[24]REF!$A$5</definedName>
    <definedName name="FIXEDASSETS" localSheetId="37">#REF!</definedName>
    <definedName name="FIXEDASSETS">#REF!</definedName>
    <definedName name="flCl" localSheetId="37">#REF!</definedName>
    <definedName name="flCl">#REF!</definedName>
    <definedName name="flTr" localSheetId="37">#REF!</definedName>
    <definedName name="flTr">#REF!</definedName>
    <definedName name="FR_AvAP_CY" localSheetId="0">FR!$N$91</definedName>
    <definedName name="FR_AvAP_CYA" localSheetId="0">FR!$R$91</definedName>
    <definedName name="FR_AvAP_INT" localSheetId="0">FR!$J$91</definedName>
    <definedName name="FR_AvAP_PY" localSheetId="0">FR!$F$91</definedName>
    <definedName name="FR_AvAR_CY" localSheetId="0">FR!$N$89</definedName>
    <definedName name="FR_AvAR_CYA" localSheetId="0">FR!$R$89</definedName>
    <definedName name="FR_AvAR_INT" localSheetId="0">FR!$J$89</definedName>
    <definedName name="FR_AvAR_PY" localSheetId="0">FR!$F$89</definedName>
    <definedName name="FR_Cur_Assets_CY" localSheetId="0">FR!$N$87</definedName>
    <definedName name="FR_Cur_Assets_CYA" localSheetId="0">FR!$R$87</definedName>
    <definedName name="FR_Cur_Assets_INT" localSheetId="0">FR!$J$87</definedName>
    <definedName name="FR_Cur_Assets_PY" localSheetId="0">FR!$F$87</definedName>
    <definedName name="FR_Cur_Liab_CY" localSheetId="0">FR!$N$88</definedName>
    <definedName name="FR_Cur_Liab_CYA" localSheetId="0">FR!$R$88</definedName>
    <definedName name="FR_Cur_Liab_INT" localSheetId="0">FR!$J$88</definedName>
    <definedName name="FR_Cur_Liab_PY" localSheetId="0">FR!$F$88</definedName>
    <definedName name="FR_Inv_CY" localSheetId="0">FR!$N$90</definedName>
    <definedName name="FR_Inv_CYA" localSheetId="0">FR!$R$90</definedName>
    <definedName name="FR_Inv_INT" localSheetId="0">FR!$J$90</definedName>
    <definedName name="FR_Inv_PY" localSheetId="0">FR!$F$90</definedName>
    <definedName name="FR_Sequity_CY" localSheetId="0">FR!$N$92</definedName>
    <definedName name="FR_Sequity_CYA" localSheetId="0">FR!$R$92</definedName>
    <definedName name="FR_Sequity_INT" localSheetId="0">FR!$J$92</definedName>
    <definedName name="FR_Sequity_PY" localSheetId="0">FR!$F$92</definedName>
    <definedName name="FR_Tot_Assets_CY" localSheetId="0">FR!$N$85</definedName>
    <definedName name="FR_Tot_Assets_CYA" localSheetId="0">FR!$R$85</definedName>
    <definedName name="FR_Tot_Assets_INT" localSheetId="0">FR!$J$85</definedName>
    <definedName name="FR_Tot_Assets_PY" localSheetId="0">FR!$F$85</definedName>
    <definedName name="FR_Tot_Liab_CY" localSheetId="0">FR!$N$86</definedName>
    <definedName name="FR_Tot_Liab_CYA" localSheetId="0">FR!$R$86</definedName>
    <definedName name="FR_Tot_Liab_INT" localSheetId="0">FR!$J$86</definedName>
    <definedName name="FR_Tot_Liab_PY" localSheetId="0">FR!$F$86</definedName>
    <definedName name="Furnitor" localSheetId="37">#REF!</definedName>
    <definedName name="Furnitor">#REF!</definedName>
    <definedName name="fvgfbvgf" localSheetId="37">#REF!</definedName>
    <definedName name="fvgfbvgf">#REF!</definedName>
    <definedName name="fy" localSheetId="37">#REF!</definedName>
    <definedName name="fy">#REF!</definedName>
    <definedName name="fyCoverDate" localSheetId="37">#REF!</definedName>
    <definedName name="fyCoverDate">#REF!</definedName>
    <definedName name="fyCoverDraft">[27]Cover!$E$14</definedName>
    <definedName name="fyProjectName" localSheetId="37">#REF!</definedName>
    <definedName name="fyProjectName">#REF!</definedName>
    <definedName name="fyProjectName1" localSheetId="37">#REF!</definedName>
    <definedName name="fyProjectName1">#REF!</definedName>
    <definedName name="fySectionName" localSheetId="37">#REF!</definedName>
    <definedName name="fySectionName">#REF!</definedName>
    <definedName name="fySheetName" localSheetId="37">#REF!</definedName>
    <definedName name="fySheetName">#REF!</definedName>
    <definedName name="gazp_report">'[28]Gazprom on SPBEX-RTS'!#REF!</definedName>
    <definedName name="gfr" localSheetId="37">#REF!</definedName>
    <definedName name="gfr">#REF!</definedName>
    <definedName name="gp_middle" localSheetId="37">[9]Sheet2!#REF!</definedName>
    <definedName name="gp_middle">[9]Sheet2!#REF!</definedName>
    <definedName name="gp_quant1" localSheetId="37">[9]Sheet2!#REF!</definedName>
    <definedName name="gp_quant1">[9]Sheet2!#REF!</definedName>
    <definedName name="gp_quant2">[9]Sheet2!#REF!</definedName>
    <definedName name="gp_smcode">[9]Sheet2!#REF!</definedName>
    <definedName name="gp_summa1">[9]Sheet2!#REF!</definedName>
    <definedName name="gp_summa2">[9]Sheet2!#REF!</definedName>
    <definedName name="GR">5.05*1000000</definedName>
    <definedName name="GV3122010">[29]GV!$I$306</definedName>
    <definedName name="GV3122020">[29]GV!$J$306</definedName>
    <definedName name="GV3122030">[29]GV!$K$306</definedName>
    <definedName name="GV3122040">[29]GV!$L$306</definedName>
    <definedName name="GV3122050">[29]GV!$P$306</definedName>
    <definedName name="GV3122060">[29]GV!$M$306</definedName>
    <definedName name="GV3122070">[29]GV!$N$306</definedName>
    <definedName name="GV3122080">[29]GV!$O$306</definedName>
    <definedName name="GV3123001">[29]GV!$R$306</definedName>
    <definedName name="GV3123010">[29]GV!$S$306</definedName>
    <definedName name="GV3123020">[29]GV!$T$306</definedName>
    <definedName name="GV3123030">[29]GV!$U$306</definedName>
    <definedName name="H1_1" localSheetId="37">#REF!</definedName>
    <definedName name="H1_1">#REF!</definedName>
    <definedName name="H1_2" localSheetId="37">#REF!</definedName>
    <definedName name="H1_2">#REF!</definedName>
    <definedName name="H1_3" localSheetId="37">#REF!</definedName>
    <definedName name="H1_3">#REF!</definedName>
    <definedName name="H10_1" localSheetId="37">#REF!</definedName>
    <definedName name="H10_1">#REF!</definedName>
    <definedName name="h10_2" localSheetId="37">#REF!</definedName>
    <definedName name="h10_2">#REF!</definedName>
    <definedName name="h10_3" localSheetId="37">#REF!</definedName>
    <definedName name="h10_3">#REF!</definedName>
    <definedName name="h10_4" localSheetId="37">#REF!</definedName>
    <definedName name="h10_4">#REF!</definedName>
    <definedName name="h11_1" localSheetId="37">#REF!</definedName>
    <definedName name="h11_1">#REF!</definedName>
    <definedName name="h11_2" localSheetId="37">#REF!</definedName>
    <definedName name="h11_2">#REF!</definedName>
    <definedName name="h12_1" localSheetId="37">#REF!</definedName>
    <definedName name="h12_1">#REF!</definedName>
    <definedName name="h12_2" localSheetId="37">#REF!</definedName>
    <definedName name="h12_2">#REF!</definedName>
    <definedName name="h12_3" localSheetId="37">#REF!</definedName>
    <definedName name="h12_3">#REF!</definedName>
    <definedName name="h12_4" localSheetId="37">#REF!</definedName>
    <definedName name="h12_4">#REF!</definedName>
    <definedName name="h13_1" localSheetId="37">#REF!</definedName>
    <definedName name="h13_1">#REF!</definedName>
    <definedName name="h13_2" localSheetId="37">#REF!</definedName>
    <definedName name="h13_2">#REF!</definedName>
    <definedName name="h13_3" localSheetId="37">#REF!</definedName>
    <definedName name="h13_3">#REF!</definedName>
    <definedName name="h13_4" localSheetId="37">#REF!</definedName>
    <definedName name="h13_4">#REF!</definedName>
    <definedName name="h14_1" localSheetId="37">#REF!</definedName>
    <definedName name="h14_1">#REF!</definedName>
    <definedName name="h14_2" localSheetId="37">#REF!</definedName>
    <definedName name="h14_2">#REF!</definedName>
    <definedName name="h15_1" localSheetId="37">#REF!</definedName>
    <definedName name="h15_1">#REF!</definedName>
    <definedName name="H15_2" localSheetId="37">#REF!</definedName>
    <definedName name="H15_2">#REF!</definedName>
    <definedName name="h15_3" localSheetId="37">#REF!</definedName>
    <definedName name="h15_3">#REF!</definedName>
    <definedName name="h2_1" localSheetId="37">#REF!</definedName>
    <definedName name="h2_1">#REF!</definedName>
    <definedName name="h2_2" localSheetId="37">#REF!</definedName>
    <definedName name="h2_2">#REF!</definedName>
    <definedName name="h2_3" localSheetId="37">#REF!</definedName>
    <definedName name="h2_3">#REF!</definedName>
    <definedName name="h2_4" localSheetId="37">#REF!</definedName>
    <definedName name="h2_4">#REF!</definedName>
    <definedName name="h2_5" localSheetId="37">#REF!</definedName>
    <definedName name="h2_5">#REF!</definedName>
    <definedName name="h3_1" localSheetId="37">#REF!</definedName>
    <definedName name="h3_1">#REF!</definedName>
    <definedName name="h4_1" localSheetId="37">#REF!</definedName>
    <definedName name="h4_1">#REF!</definedName>
    <definedName name="H4_2" localSheetId="37">#REF!</definedName>
    <definedName name="H4_2">#REF!</definedName>
    <definedName name="H5_1" localSheetId="37">#REF!</definedName>
    <definedName name="H5_1">#REF!</definedName>
    <definedName name="H5_2" localSheetId="37">#REF!</definedName>
    <definedName name="H5_2">#REF!</definedName>
    <definedName name="H6_1" localSheetId="37">#REF!</definedName>
    <definedName name="H6_1">#REF!</definedName>
    <definedName name="H6_2" localSheetId="37">#REF!</definedName>
    <definedName name="H6_2">#REF!</definedName>
    <definedName name="H6_3" localSheetId="37">#REF!</definedName>
    <definedName name="H6_3">#REF!</definedName>
    <definedName name="H7_1" localSheetId="37">#REF!</definedName>
    <definedName name="H7_1">#REF!</definedName>
    <definedName name="H7_2" localSheetId="37">#REF!</definedName>
    <definedName name="H7_2">#REF!</definedName>
    <definedName name="H8_1" localSheetId="37">#REF!</definedName>
    <definedName name="H8_1">#REF!</definedName>
    <definedName name="H9_1" localSheetId="37">#REF!</definedName>
    <definedName name="H9_1">#REF!</definedName>
    <definedName name="H9_2" localSheetId="37">#REF!</definedName>
    <definedName name="H9_2">#REF!</definedName>
    <definedName name="head_quarter" localSheetId="37">#REF!</definedName>
    <definedName name="head_quarter">#REF!</definedName>
    <definedName name="hiddenbal" localSheetId="37">#REF!,#REF!,#REF!,#REF!,#REF!,#REF!</definedName>
    <definedName name="hiddenbal">#REF!,#REF!,#REF!,#REF!,#REF!,#REF!</definedName>
    <definedName name="HTML_CodePage" hidden="1">1251</definedName>
    <definedName name="HTML_Description" hidden="1">""</definedName>
    <definedName name="HTML_Email" hidden="1">""</definedName>
    <definedName name="HTML_Header" hidden="1">"Всего"</definedName>
    <definedName name="HTML_LastUpdate" hidden="1">"02.03.2001"</definedName>
    <definedName name="HTML_LineAfter" hidden="1">TRUE</definedName>
    <definedName name="HTML_LineBefore" hidden="1">TRUE</definedName>
    <definedName name="HTML_Name" hidden="1">"Олег Радченко"</definedName>
    <definedName name="HTML_OBDlg2" hidden="1">TRUE</definedName>
    <definedName name="HTML_OBDlg4" hidden="1">TRUE</definedName>
    <definedName name="HTML_OS" hidden="1">0</definedName>
    <definedName name="HTML_PathFile" hidden="1">"C:\WINNT\Profiles\OLegR\Рабочий стол\MyHTML.htm"</definedName>
    <definedName name="HTML_Title" hidden="1">"Расчет налога на прибыль"</definedName>
    <definedName name="iDate">[30]Loans!$J$11:$J$574</definedName>
    <definedName name="IFRS_loans" localSheetId="37">#REF!</definedName>
    <definedName name="IFRS_loans">#REF!</definedName>
    <definedName name="Inactual_Notification" localSheetId="37">#REF!</definedName>
    <definedName name="Inactual_Notification">#REF!</definedName>
    <definedName name="IncomeStatementDates" localSheetId="37">#REF!</definedName>
    <definedName name="IncomeStatementDates">#REF!</definedName>
    <definedName name="Index_2000" localSheetId="37">#REF!</definedName>
    <definedName name="Index_2000">#REF!</definedName>
    <definedName name="Index_2001" localSheetId="37">#REF!</definedName>
    <definedName name="Index_2001">#REF!</definedName>
    <definedName name="Inshelp" localSheetId="37">#REF!</definedName>
    <definedName name="Inshelp">#REF!</definedName>
    <definedName name="inv" localSheetId="37">#REF!</definedName>
    <definedName name="inv">#REF!</definedName>
    <definedName name="INVESTMENTS" localSheetId="37">#REF!</definedName>
    <definedName name="INVESTMENTS">#REF!</definedName>
    <definedName name="it" localSheetId="37">#REF!</definedName>
    <definedName name="it">#REF!</definedName>
    <definedName name="jo_te_zbritshme" localSheetId="37">#REF!</definedName>
    <definedName name="jo_te_zbritshme">#REF!</definedName>
    <definedName name="jujy" localSheetId="37">#REF!</definedName>
    <definedName name="jujy">#REF!</definedName>
    <definedName name="k">'[31]Макро-прогноз'!#REF!</definedName>
    <definedName name="la" localSheetId="37">#REF!</definedName>
    <definedName name="la">#REF!</definedName>
    <definedName name="laf" localSheetId="37">#REF!</definedName>
    <definedName name="laf">#REF!</definedName>
    <definedName name="LINE" localSheetId="37">#REF!</definedName>
    <definedName name="LINE">#REF!</definedName>
    <definedName name="link14" localSheetId="37">#REF!</definedName>
    <definedName name="link14">#REF!</definedName>
    <definedName name="link24" localSheetId="37">#REF!</definedName>
    <definedName name="link24">#REF!</definedName>
    <definedName name="link51" localSheetId="37">#REF!</definedName>
    <definedName name="link51">#REF!</definedName>
    <definedName name="link52" localSheetId="37">#REF!</definedName>
    <definedName name="link52">#REF!</definedName>
    <definedName name="link53" localSheetId="37">#REF!</definedName>
    <definedName name="link53">#REF!</definedName>
    <definedName name="link54" localSheetId="37">#REF!</definedName>
    <definedName name="link54">#REF!</definedName>
    <definedName name="link55" localSheetId="37">#REF!</definedName>
    <definedName name="link55">#REF!</definedName>
    <definedName name="link56" localSheetId="37">#REF!</definedName>
    <definedName name="link56">#REF!</definedName>
    <definedName name="link57" localSheetId="37">#REF!</definedName>
    <definedName name="link57">#REF!</definedName>
    <definedName name="link58" localSheetId="37">#REF!</definedName>
    <definedName name="link58">#REF!</definedName>
    <definedName name="link59" localSheetId="37">#REF!</definedName>
    <definedName name="link59">#REF!</definedName>
    <definedName name="link60" localSheetId="37">#REF!</definedName>
    <definedName name="link60">#REF!</definedName>
    <definedName name="link61" localSheetId="37">#REF!</definedName>
    <definedName name="link61">#REF!</definedName>
    <definedName name="link62" localSheetId="37">#REF!</definedName>
    <definedName name="link62">#REF!</definedName>
    <definedName name="link63" localSheetId="37">#REF!</definedName>
    <definedName name="link63">#REF!</definedName>
    <definedName name="link64" localSheetId="37">#REF!</definedName>
    <definedName name="link64">#REF!</definedName>
    <definedName name="link65" localSheetId="37">#REF!</definedName>
    <definedName name="link65">#REF!</definedName>
    <definedName name="link66" localSheetId="37">#REF!</definedName>
    <definedName name="link66">#REF!</definedName>
    <definedName name="link67" localSheetId="37">#REF!</definedName>
    <definedName name="link67">#REF!</definedName>
    <definedName name="link68" localSheetId="37">#REF!</definedName>
    <definedName name="link68">#REF!</definedName>
    <definedName name="link69" localSheetId="37">#REF!</definedName>
    <definedName name="link69">#REF!</definedName>
    <definedName name="link70" localSheetId="37">#REF!</definedName>
    <definedName name="link70">#REF!</definedName>
    <definedName name="link71" localSheetId="37">#REF!</definedName>
    <definedName name="link71">#REF!</definedName>
    <definedName name="link72" localSheetId="37">#REF!</definedName>
    <definedName name="link72">#REF!</definedName>
    <definedName name="link73" localSheetId="37">#REF!</definedName>
    <definedName name="link73">#REF!</definedName>
    <definedName name="link74" localSheetId="37">#REF!</definedName>
    <definedName name="link74">#REF!</definedName>
    <definedName name="link75" localSheetId="37">#REF!</definedName>
    <definedName name="link75">#REF!</definedName>
    <definedName name="link76" localSheetId="37">#REF!</definedName>
    <definedName name="link76">#REF!</definedName>
    <definedName name="link77" localSheetId="37">#REF!</definedName>
    <definedName name="link77">#REF!</definedName>
    <definedName name="link78" localSheetId="37">#REF!</definedName>
    <definedName name="link78">#REF!</definedName>
    <definedName name="link79" localSheetId="37">#REF!</definedName>
    <definedName name="link79">#REF!</definedName>
    <definedName name="link80" localSheetId="37">#REF!</definedName>
    <definedName name="link80">#REF!</definedName>
    <definedName name="ListCurrency" localSheetId="37">#REF!</definedName>
    <definedName name="ListCurrency">#REF!</definedName>
    <definedName name="litra" localSheetId="37">#REF!</definedName>
    <definedName name="litra">#REF!</definedName>
    <definedName name="LOAN.AMC" localSheetId="37">#REF!</definedName>
    <definedName name="LOAN.AMC">#REF!</definedName>
    <definedName name="loan_ind" localSheetId="37">#REF!</definedName>
    <definedName name="loan_ind">#REF!</definedName>
    <definedName name="loans" localSheetId="37">#REF!</definedName>
    <definedName name="loans">#REF!</definedName>
    <definedName name="LOANS.COSMOONE" localSheetId="37">#REF!</definedName>
    <definedName name="LOANS.COSMOONE">#REF!</definedName>
    <definedName name="LOANS_ADVANCES" localSheetId="37">#REF!</definedName>
    <definedName name="LOANS_ADVANCES">#REF!</definedName>
    <definedName name="LOANS_ADVANCES1" localSheetId="37">#REF!</definedName>
    <definedName name="LOANS_ADVANCES1">#REF!</definedName>
    <definedName name="LR">[32]BL!#REF!</definedName>
    <definedName name="M_BRANCH">[33]Premises!#REF!</definedName>
    <definedName name="M_DATE_FROM">[33]Premises!#REF!</definedName>
    <definedName name="M_DATE_TILL">[33]Premises!#REF!</definedName>
    <definedName name="M_DOC_NUMBER">[33]Premises!#REF!</definedName>
    <definedName name="M_INV_NUMBER">[33]Premises!#REF!</definedName>
    <definedName name="M_MOL">[33]Premises!#REF!</definedName>
    <definedName name="M_NAME">[33]Premises!#REF!</definedName>
    <definedName name="M_NAME_DB">[33]Premises!#REF!</definedName>
    <definedName name="M_PATH">[33]Premises!#REF!</definedName>
    <definedName name="M_TARGET">[33]Premises!#REF!</definedName>
    <definedName name="M_USER_MOL">[33]Premises!#REF!</definedName>
    <definedName name="maker" localSheetId="37">#REF!</definedName>
    <definedName name="maker">#REF!</definedName>
    <definedName name="mallit" localSheetId="37">#REF!</definedName>
    <definedName name="mallit">#REF!</definedName>
    <definedName name="matese" localSheetId="37">#REF!</definedName>
    <definedName name="matese">#REF!</definedName>
    <definedName name="matjes" localSheetId="37">#REF!</definedName>
    <definedName name="matjes">#REF!</definedName>
    <definedName name="me__TVSH" localSheetId="37">#REF!</definedName>
    <definedName name="me__TVSH">#REF!</definedName>
    <definedName name="me_TVSH" localSheetId="37">#REF!</definedName>
    <definedName name="me_TVSH">#REF!</definedName>
    <definedName name="Metka_Oleynik">[34]port!#REF!</definedName>
    <definedName name="MobTel" localSheetId="37">#REF!</definedName>
    <definedName name="MobTel">#REF!</definedName>
    <definedName name="movdate" localSheetId="37">#REF!</definedName>
    <definedName name="movdate">#REF!</definedName>
    <definedName name="MP">[35]FIRST!$B$8</definedName>
    <definedName name="Nafte" localSheetId="37">#REF!</definedName>
    <definedName name="Nafte">#REF!</definedName>
    <definedName name="nakDay" localSheetId="37">#REF!</definedName>
    <definedName name="nakDay">#REF!</definedName>
    <definedName name="nakFrom" localSheetId="37">#REF!</definedName>
    <definedName name="nakFrom">#REF!</definedName>
    <definedName name="nakMonth" localSheetId="37">#REF!</definedName>
    <definedName name="nakMonth">#REF!</definedName>
    <definedName name="nakName" localSheetId="37">#REF!</definedName>
    <definedName name="nakName">#REF!</definedName>
    <definedName name="nakNo" localSheetId="37">#REF!</definedName>
    <definedName name="nakNo">#REF!</definedName>
    <definedName name="nakNumber" localSheetId="37">#REF!</definedName>
    <definedName name="nakNumber">#REF!</definedName>
    <definedName name="nakPriceC" localSheetId="37">#REF!</definedName>
    <definedName name="nakPriceC">#REF!</definedName>
    <definedName name="nakPriceR" localSheetId="37">#REF!</definedName>
    <definedName name="nakPriceR">#REF!</definedName>
    <definedName name="nakQnt" localSheetId="37">#REF!</definedName>
    <definedName name="nakQnt">#REF!</definedName>
    <definedName name="nakSumC" localSheetId="37">#REF!</definedName>
    <definedName name="nakSumC">#REF!</definedName>
    <definedName name="nakSumR" localSheetId="37">#REF!</definedName>
    <definedName name="nakSumR">#REF!</definedName>
    <definedName name="nakTo" localSheetId="37">#REF!</definedName>
    <definedName name="nakTo">#REF!</definedName>
    <definedName name="nakYear" localSheetId="37">#REF!</definedName>
    <definedName name="nakYear">#REF!</definedName>
    <definedName name="Name">'[36]Standing data'!$B$1</definedName>
    <definedName name="newL" localSheetId="37">#REF!</definedName>
    <definedName name="newL">#REF!</definedName>
    <definedName name="newl2" localSheetId="37">#REF!</definedName>
    <definedName name="newl2">#REF!</definedName>
    <definedName name="NIPT" localSheetId="37">#REF!</definedName>
    <definedName name="NIPT">#REF!</definedName>
    <definedName name="Njesia_e" localSheetId="37">#REF!</definedName>
    <definedName name="Njesia_e">#REF!</definedName>
    <definedName name="NOTES.AMC" localSheetId="37">#REF!</definedName>
    <definedName name="NOTES.AMC">#REF!</definedName>
    <definedName name="NOTES.COSMO_ONE" localSheetId="37">#REF!</definedName>
    <definedName name="NOTES.COSMO_ONE">#REF!</definedName>
    <definedName name="Nr" localSheetId="37">#REF!</definedName>
    <definedName name="Nr">#REF!</definedName>
    <definedName name="Nr.Fat" localSheetId="37">#REF!</definedName>
    <definedName name="Nr.Fat">#REF!</definedName>
    <definedName name="Nr.Serise" localSheetId="37">#REF!</definedName>
    <definedName name="Nr.Serise">#REF!</definedName>
    <definedName name="Numbers" localSheetId="37">#REF!,#REF!,#REF!,#REF!,#REF!</definedName>
    <definedName name="Numbers">#REF!,#REF!,#REF!,#REF!,#REF!</definedName>
    <definedName name="oa" localSheetId="37">#REF!</definedName>
    <definedName name="oa">#REF!</definedName>
    <definedName name="ol" localSheetId="37">#REF!</definedName>
    <definedName name="ol">#REF!</definedName>
    <definedName name="olddate" localSheetId="37">#REF!</definedName>
    <definedName name="olddate">#REF!</definedName>
    <definedName name="Org_Address" localSheetId="37">#REF!</definedName>
    <definedName name="Org_Address">#REF!</definedName>
    <definedName name="Org_Name" localSheetId="37">#REF!</definedName>
    <definedName name="Org_Name">#REF!</definedName>
    <definedName name="ostdol" localSheetId="37">#REF!</definedName>
    <definedName name="ostdol">#REF!</definedName>
    <definedName name="ostrub" localSheetId="37">#REF!</definedName>
    <definedName name="ostrub">#REF!</definedName>
    <definedName name="otdate" localSheetId="37">#REF!</definedName>
    <definedName name="otdate">#REF!</definedName>
    <definedName name="OTHERASSETS" localSheetId="37">#REF!</definedName>
    <definedName name="OTHERASSETS">#REF!</definedName>
    <definedName name="OTHERASSETS1" localSheetId="37">#REF!</definedName>
    <definedName name="OTHERASSETS1">#REF!</definedName>
    <definedName name="OTHERLIAB" localSheetId="37">#REF!</definedName>
    <definedName name="OTHERLIAB">#REF!</definedName>
    <definedName name="OTHERLIAB1" localSheetId="37">#REF!</definedName>
    <definedName name="OTHERLIAB1">#REF!</definedName>
    <definedName name="Output" localSheetId="37">#REF!</definedName>
    <definedName name="Output">#REF!</definedName>
    <definedName name="p">'[31]Макро-прогноз'!#REF!</definedName>
    <definedName name="pa">[37]UnadjBS!#REF!</definedName>
    <definedName name="pa_TVSH" localSheetId="37">#REF!</definedName>
    <definedName name="pa_TVSH">#REF!</definedName>
    <definedName name="PAJE" localSheetId="37">#REF!</definedName>
    <definedName name="PAJE">#REF!</definedName>
    <definedName name="pall" localSheetId="37">#REF!</definedName>
    <definedName name="pall">#REF!</definedName>
    <definedName name="pallh" localSheetId="37">#REF!</definedName>
    <definedName name="pallh">#REF!</definedName>
    <definedName name="pay_tax">[9]Sheet2!#REF!</definedName>
    <definedName name="pb" localSheetId="37">#REF!</definedName>
    <definedName name="pb">#REF!</definedName>
    <definedName name="pc" localSheetId="37">[37]UnadjBS!#REF!</definedName>
    <definedName name="pc">[37]UnadjBS!#REF!</definedName>
    <definedName name="pe" localSheetId="37">[37]UnadjBS!#REF!</definedName>
    <definedName name="pe">[37]UnadjBS!#REF!</definedName>
    <definedName name="PE_headings">'[36]Standing data'!$B$2</definedName>
    <definedName name="per_njesi" localSheetId="37">#REF!</definedName>
    <definedName name="per_njesi">#REF!</definedName>
    <definedName name="period">'[36]Standing data'!$B$4</definedName>
    <definedName name="pers" localSheetId="37">#REF!</definedName>
    <definedName name="pers">#REF!</definedName>
    <definedName name="Pershkrimi_I" localSheetId="37">#REF!</definedName>
    <definedName name="Pershkrimi_I">#REF!</definedName>
    <definedName name="pf">[37]UnadjBS!#REF!</definedName>
    <definedName name="PFTS" localSheetId="37">#REF!</definedName>
    <definedName name="PFTS">#REF!</definedName>
    <definedName name="pha" localSheetId="37">[37]UnadjBS!#REF!</definedName>
    <definedName name="pha">[37]UnadjBS!#REF!</definedName>
    <definedName name="phl">[37]UnadjBS!#REF!</definedName>
    <definedName name="pi">[37]UnadjBS!#REF!</definedName>
    <definedName name="pj" localSheetId="37">#REF!</definedName>
    <definedName name="pj">#REF!</definedName>
    <definedName name="pmnCCode1" localSheetId="37">#REF!</definedName>
    <definedName name="pmnCCode1">#REF!</definedName>
    <definedName name="pmnCCode2" localSheetId="37">#REF!</definedName>
    <definedName name="pmnCCode2">#REF!</definedName>
    <definedName name="pmnDay" localSheetId="37">#REF!</definedName>
    <definedName name="pmnDay">#REF!</definedName>
    <definedName name="pmnDCode1" localSheetId="37">#REF!</definedName>
    <definedName name="pmnDCode1">#REF!</definedName>
    <definedName name="pmnDCode2" localSheetId="37">#REF!</definedName>
    <definedName name="pmnDCode2">#REF!</definedName>
    <definedName name="pmnDirection" localSheetId="37">#REF!</definedName>
    <definedName name="pmnDirection">#REF!</definedName>
    <definedName name="pmnMonth" localSheetId="37">#REF!</definedName>
    <definedName name="pmnMonth">#REF!</definedName>
    <definedName name="pmnNumber" localSheetId="37">#REF!</definedName>
    <definedName name="pmnNumber">#REF!</definedName>
    <definedName name="pmnOper" localSheetId="37">#REF!</definedName>
    <definedName name="pmnOper">#REF!</definedName>
    <definedName name="pmnPayer" localSheetId="37">#REF!</definedName>
    <definedName name="pmnPayer">#REF!</definedName>
    <definedName name="pmnPayer1" localSheetId="37">#REF!</definedName>
    <definedName name="pmnPayer1">#REF!</definedName>
    <definedName name="pmnPayerBank1" localSheetId="37">#REF!</definedName>
    <definedName name="pmnPayerBank1">#REF!</definedName>
    <definedName name="pmnPayerBank2" localSheetId="37">#REF!</definedName>
    <definedName name="pmnPayerBank2">#REF!</definedName>
    <definedName name="pmnPayerBank3" localSheetId="37">#REF!</definedName>
    <definedName name="pmnPayerBank3">#REF!</definedName>
    <definedName name="pmnPayerCode" localSheetId="37">#REF!</definedName>
    <definedName name="pmnPayerCode">#REF!</definedName>
    <definedName name="pmnPayerCount1" localSheetId="37">#REF!</definedName>
    <definedName name="pmnPayerCount1">#REF!</definedName>
    <definedName name="pmnPayerCount2" localSheetId="37">#REF!</definedName>
    <definedName name="pmnPayerCount2">#REF!</definedName>
    <definedName name="pmnPayerCount3" localSheetId="37">#REF!</definedName>
    <definedName name="pmnPayerCount3">#REF!</definedName>
    <definedName name="pmnRecBank1" localSheetId="37">#REF!</definedName>
    <definedName name="pmnRecBank1">#REF!</definedName>
    <definedName name="pmnRecBank2" localSheetId="37">#REF!</definedName>
    <definedName name="pmnRecBank2">#REF!</definedName>
    <definedName name="pmnRecBank3" localSheetId="37">#REF!</definedName>
    <definedName name="pmnRecBank3">#REF!</definedName>
    <definedName name="pmnRecCode" localSheetId="37">#REF!</definedName>
    <definedName name="pmnRecCode">#REF!</definedName>
    <definedName name="pmnRecCount1" localSheetId="37">#REF!</definedName>
    <definedName name="pmnRecCount1">#REF!</definedName>
    <definedName name="pmnRecCount2" localSheetId="37">#REF!</definedName>
    <definedName name="pmnRecCount2">#REF!</definedName>
    <definedName name="pmnRecCount3" localSheetId="37">#REF!</definedName>
    <definedName name="pmnRecCount3">#REF!</definedName>
    <definedName name="pmnReceiver" localSheetId="37">#REF!</definedName>
    <definedName name="pmnReceiver">#REF!</definedName>
    <definedName name="pmnReceiver1" localSheetId="37">#REF!</definedName>
    <definedName name="pmnReceiver1">#REF!</definedName>
    <definedName name="pmnSum1" localSheetId="37">#REF!</definedName>
    <definedName name="pmnSum1">#REF!</definedName>
    <definedName name="pmnSum2" localSheetId="37">#REF!</definedName>
    <definedName name="pmnSum2">#REF!</definedName>
    <definedName name="pmnWNalog" localSheetId="37">#REF!</definedName>
    <definedName name="pmnWNalog">#REF!</definedName>
    <definedName name="pmnWSum1" localSheetId="37">#REF!</definedName>
    <definedName name="pmnWSum1">#REF!</definedName>
    <definedName name="pmnWSum2" localSheetId="37">#REF!</definedName>
    <definedName name="pmnWSum2">#REF!</definedName>
    <definedName name="pmnWSum3" localSheetId="37">#REF!</definedName>
    <definedName name="pmnWSum3">#REF!</definedName>
    <definedName name="pmnYear" localSheetId="37">#REF!</definedName>
    <definedName name="pmnYear">#REF!</definedName>
    <definedName name="poluch">[9]Sheet2!#REF!</definedName>
    <definedName name="port" localSheetId="37">#REF!</definedName>
    <definedName name="port">#REF!</definedName>
    <definedName name="Portfel" localSheetId="37">#REF!</definedName>
    <definedName name="Portfel">#REF!</definedName>
    <definedName name="PPP" localSheetId="37">#REF!</definedName>
    <definedName name="PPP">#REF!</definedName>
    <definedName name="prb" localSheetId="37">#REF!</definedName>
    <definedName name="prb">#REF!</definedName>
    <definedName name="prec" localSheetId="37">#REF!</definedName>
    <definedName name="prec">#REF!</definedName>
    <definedName name="preca" localSheetId="37">#REF!</definedName>
    <definedName name="preca">#REF!</definedName>
    <definedName name="precl" localSheetId="37">#REF!</definedName>
    <definedName name="precl">#REF!</definedName>
    <definedName name="priApplication1" localSheetId="37">#REF!</definedName>
    <definedName name="priApplication1">#REF!</definedName>
    <definedName name="priApplication2" localSheetId="37">#REF!</definedName>
    <definedName name="priApplication2">#REF!</definedName>
    <definedName name="priDate1" localSheetId="37">#REF!</definedName>
    <definedName name="priDate1">#REF!</definedName>
    <definedName name="priDate2" localSheetId="37">#REF!</definedName>
    <definedName name="priDate2">#REF!</definedName>
    <definedName name="priKDay" localSheetId="37">#REF!</definedName>
    <definedName name="priKDay">#REF!</definedName>
    <definedName name="priKMonth" localSheetId="37">#REF!</definedName>
    <definedName name="priKMonth">#REF!</definedName>
    <definedName name="priKNumber" localSheetId="37">#REF!</definedName>
    <definedName name="priKNumber">#REF!</definedName>
    <definedName name="priKOrgn" localSheetId="37">#REF!</definedName>
    <definedName name="priKOrgn">#REF!</definedName>
    <definedName name="priKPayer1" localSheetId="37">#REF!</definedName>
    <definedName name="priKPayer1">#REF!</definedName>
    <definedName name="priKPayer2" localSheetId="37">#REF!</definedName>
    <definedName name="priKPayer2">#REF!</definedName>
    <definedName name="priKPayer3" localSheetId="37">#REF!</definedName>
    <definedName name="priKPayer3">#REF!</definedName>
    <definedName name="priKSubject1" localSheetId="37">#REF!</definedName>
    <definedName name="priKSubject1">#REF!</definedName>
    <definedName name="priKSubject2" localSheetId="37">#REF!</definedName>
    <definedName name="priKSubject2">#REF!</definedName>
    <definedName name="priKSubject3" localSheetId="37">#REF!</definedName>
    <definedName name="priKSubject3">#REF!</definedName>
    <definedName name="priKWSum1" localSheetId="37">#REF!</definedName>
    <definedName name="priKWSum1">#REF!</definedName>
    <definedName name="priKWSum2" localSheetId="37">#REF!</definedName>
    <definedName name="priKWSum2">#REF!</definedName>
    <definedName name="priKWSum3" localSheetId="37">#REF!</definedName>
    <definedName name="priKWSum3">#REF!</definedName>
    <definedName name="priKWSum4" localSheetId="37">#REF!</definedName>
    <definedName name="priKWSum4">#REF!</definedName>
    <definedName name="priKWSum5" localSheetId="37">#REF!</definedName>
    <definedName name="priKWSum5">#REF!</definedName>
    <definedName name="priKWSumC" localSheetId="37">#REF!</definedName>
    <definedName name="priKWSumC">#REF!</definedName>
    <definedName name="priKYear" localSheetId="37">#REF!</definedName>
    <definedName name="priKYear">#REF!</definedName>
    <definedName name="PRINT_1" localSheetId="37">#REF!</definedName>
    <definedName name="PRINT_1">#REF!</definedName>
    <definedName name="Print_2" localSheetId="37">#REF!</definedName>
    <definedName name="Print_2">#REF!</definedName>
    <definedName name="print_3" localSheetId="37">#REF!</definedName>
    <definedName name="print_3">#REF!</definedName>
    <definedName name="print_5" localSheetId="37">#REF!</definedName>
    <definedName name="print_5">#REF!</definedName>
    <definedName name="print_6" localSheetId="37">#REF!</definedName>
    <definedName name="print_6">#REF!</definedName>
    <definedName name="print_7">[37]UnadjBS!#REF!</definedName>
    <definedName name="_xlnm.Print_Area" localSheetId="37">'T01-Equity Rec'!$A$1:$L$69</definedName>
    <definedName name="_xlnm.Print_Area" localSheetId="29">'TB Data'!$A$1</definedName>
    <definedName name="_xlnm.Print_Area">#REF!</definedName>
    <definedName name="PRINT_AREA_MI" localSheetId="37">#REF!</definedName>
    <definedName name="PRINT_AREA_MI">#REF!</definedName>
    <definedName name="_xlnm.Print_Titles" localSheetId="1">D!$2:$10</definedName>
    <definedName name="_xlnm.Print_Titles" localSheetId="2">E!$2:$10</definedName>
    <definedName name="_xlnm.Print_Titles" localSheetId="3">F!$2:$10</definedName>
    <definedName name="_xlnm.Print_Titles" localSheetId="4">'F1'!$2:$10</definedName>
    <definedName name="_xlnm.Print_Titles" localSheetId="0">FR!$2:$10</definedName>
    <definedName name="_xlnm.Print_Titles" localSheetId="5">H!$2:$10</definedName>
    <definedName name="_xlnm.Print_Titles" localSheetId="6">I!$2:$10</definedName>
    <definedName name="_xlnm.Print_Titles" localSheetId="7">J!$2:$10</definedName>
    <definedName name="_xlnm.Print_Titles" localSheetId="8">L!$2:$10</definedName>
    <definedName name="_xlnm.Print_Titles" localSheetId="9">M!$2:$10</definedName>
    <definedName name="_xlnm.Print_Titles" localSheetId="18">O!$2:$10</definedName>
    <definedName name="_xlnm.Print_Titles" localSheetId="10">OOT!$2:$10</definedName>
    <definedName name="_xlnm.Print_Titles" localSheetId="11">Q!$2:$10</definedName>
    <definedName name="_xlnm.Print_Titles" localSheetId="12">S!$2:$10</definedName>
    <definedName name="_xlnm.Print_Titles" localSheetId="37">#REF!</definedName>
    <definedName name="_xlnm.Print_Titles" localSheetId="29">'TB Data'!$1:$7</definedName>
    <definedName name="_xlnm.Print_Titles" localSheetId="13">UA!$2:$10</definedName>
    <definedName name="_xlnm.Print_Titles" localSheetId="14">UC!$2:$10</definedName>
    <definedName name="_xlnm.Print_Titles" localSheetId="15">VA!$2:$10</definedName>
    <definedName name="_xlnm.Print_Titles" localSheetId="16">VC!$2:$10</definedName>
    <definedName name="_xlnm.Print_Titles" localSheetId="17">VO!$2:$10</definedName>
    <definedName name="_xlnm.Print_Titles" localSheetId="19">Z!$2:$10</definedName>
    <definedName name="_xlnm.Print_Titles">#REF!</definedName>
    <definedName name="PRINT1" localSheetId="37">#REF!</definedName>
    <definedName name="PRINT1">#REF!</definedName>
    <definedName name="PRINT2" localSheetId="37">#REF!</definedName>
    <definedName name="PRINT2">#REF!</definedName>
    <definedName name="PRINT3" localSheetId="37">#REF!</definedName>
    <definedName name="PRINT3">#REF!</definedName>
    <definedName name="PRINT4">[37]UnadjBS!#REF!</definedName>
    <definedName name="PRINT5" localSheetId="37">#REF!</definedName>
    <definedName name="PRINT5">#REF!</definedName>
    <definedName name="PRINT6" localSheetId="37">#REF!</definedName>
    <definedName name="PRINT6">#REF!</definedName>
    <definedName name="PRINT7">[37]UnadjBS!#REF!</definedName>
    <definedName name="PRINTA">[37]UnadjBS!#REF!</definedName>
    <definedName name="printa_">[37]UnadjBS!#REF!</definedName>
    <definedName name="PRINTALL" localSheetId="37">#REF!</definedName>
    <definedName name="PRINTALL">#REF!</definedName>
    <definedName name="printall_" localSheetId="37">#REF!</definedName>
    <definedName name="printall_">#REF!</definedName>
    <definedName name="printalllead_" localSheetId="37">#REF!</definedName>
    <definedName name="printalllead_">#REF!</definedName>
    <definedName name="PRINTALLLEADS" localSheetId="37">#REF!</definedName>
    <definedName name="PRINTALLLEADS">#REF!</definedName>
    <definedName name="PRINTB" localSheetId="37">#REF!</definedName>
    <definedName name="PRINTB">#REF!</definedName>
    <definedName name="printb_" localSheetId="37">#REF!</definedName>
    <definedName name="printb_">#REF!</definedName>
    <definedName name="PRINTC">[37]UnadjBS!#REF!</definedName>
    <definedName name="printc_">[37]UnadjBS!#REF!</definedName>
    <definedName name="PRINTE">[37]UnadjBS!#REF!</definedName>
    <definedName name="printe_">[37]UnadjBS!#REF!</definedName>
    <definedName name="PRINTF">[37]UnadjBS!#REF!</definedName>
    <definedName name="printf_">[37]UnadjBS!#REF!</definedName>
    <definedName name="PRINTHA">[37]UnadjBS!#REF!</definedName>
    <definedName name="printha_">[37]UnadjBS!#REF!</definedName>
    <definedName name="PRINTHL">[37]UnadjBS!#REF!</definedName>
    <definedName name="printhl_">[37]UnadjBS!#REF!</definedName>
    <definedName name="PRINTI">[37]UnadjBS!#REF!</definedName>
    <definedName name="printi_">[37]UnadjBS!#REF!</definedName>
    <definedName name="PRINTJ" localSheetId="37">#REF!</definedName>
    <definedName name="PRINTJ">#REF!</definedName>
    <definedName name="printj_" localSheetId="37">#REF!</definedName>
    <definedName name="printj_">#REF!</definedName>
    <definedName name="priNumber" localSheetId="37">#REF!</definedName>
    <definedName name="priNumber">#REF!</definedName>
    <definedName name="priOrgn" localSheetId="37">#REF!</definedName>
    <definedName name="priOrgn">#REF!</definedName>
    <definedName name="priPayer" localSheetId="37">#REF!</definedName>
    <definedName name="priPayer">#REF!</definedName>
    <definedName name="priSubject1" localSheetId="37">#REF!</definedName>
    <definedName name="priSubject1">#REF!</definedName>
    <definedName name="priSubject2" localSheetId="37">#REF!</definedName>
    <definedName name="priSubject2">#REF!</definedName>
    <definedName name="priSum" localSheetId="37">#REF!</definedName>
    <definedName name="priSum">#REF!</definedName>
    <definedName name="priWSum1" localSheetId="37">#REF!</definedName>
    <definedName name="priWSum1">#REF!</definedName>
    <definedName name="priWSum2" localSheetId="37">#REF!</definedName>
    <definedName name="priWSum2">#REF!</definedName>
    <definedName name="priWSumC" localSheetId="37">#REF!</definedName>
    <definedName name="priWSumC">#REF!</definedName>
    <definedName name="pscode">[9]Sheet2!#REF!</definedName>
    <definedName name="PUsd">5.33</definedName>
    <definedName name="q">[38]Векселя!$I$2:$I$65536</definedName>
    <definedName name="qr_vvn_AuthorizList" localSheetId="37">#REF!</definedName>
    <definedName name="qr_vvn_AuthorizList">#REF!</definedName>
    <definedName name="qr_vvn_BranchesList" localSheetId="37">#REF!</definedName>
    <definedName name="qr_vvn_BranchesList">#REF!</definedName>
    <definedName name="qr_vvn_ClientsList" localSheetId="37">#REF!</definedName>
    <definedName name="qr_vvn_ClientsList">#REF!</definedName>
    <definedName name="qr_vvn_LoanInfo_Amnts" localSheetId="37">#REF!</definedName>
    <definedName name="qr_vvn_LoanInfo_Amnts">#REF!</definedName>
    <definedName name="qr_yyk_CrPortfolioOnDate" localSheetId="37">#REF!</definedName>
    <definedName name="qr_yyk_CrPortfolioOnDate">#REF!</definedName>
    <definedName name="Query5" localSheetId="37">#REF!</definedName>
    <definedName name="Query5">#REF!</definedName>
    <definedName name="rasApplication1" localSheetId="37">#REF!</definedName>
    <definedName name="rasApplication1">#REF!</definedName>
    <definedName name="rasApplication2" localSheetId="37">#REF!</definedName>
    <definedName name="rasApplication2">#REF!</definedName>
    <definedName name="rasDate1" localSheetId="37">#REF!</definedName>
    <definedName name="rasDate1">#REF!</definedName>
    <definedName name="rasDate2" localSheetId="37">#REF!</definedName>
    <definedName name="rasDate2">#REF!</definedName>
    <definedName name="rasDoc1" localSheetId="37">#REF!</definedName>
    <definedName name="rasDoc1">#REF!</definedName>
    <definedName name="rasDoc2" localSheetId="37">#REF!</definedName>
    <definedName name="rasDoc2">#REF!</definedName>
    <definedName name="rasNumber" localSheetId="37">#REF!</definedName>
    <definedName name="rasNumber">#REF!</definedName>
    <definedName name="rasOrgn" localSheetId="37">#REF!</definedName>
    <definedName name="rasOrgn">#REF!</definedName>
    <definedName name="rasRecDay" localSheetId="37">#REF!</definedName>
    <definedName name="rasRecDay">#REF!</definedName>
    <definedName name="rasReceiver" localSheetId="37">#REF!</definedName>
    <definedName name="rasReceiver">#REF!</definedName>
    <definedName name="rasRecMonth" localSheetId="37">#REF!</definedName>
    <definedName name="rasRecMonth">#REF!</definedName>
    <definedName name="rasRecYear" localSheetId="37">#REF!</definedName>
    <definedName name="rasRecYear">#REF!</definedName>
    <definedName name="rasSubject1" localSheetId="37">#REF!</definedName>
    <definedName name="rasSubject1">#REF!</definedName>
    <definedName name="rasSubject2" localSheetId="37">#REF!</definedName>
    <definedName name="rasSubject2">#REF!</definedName>
    <definedName name="rasSum" localSheetId="37">#REF!</definedName>
    <definedName name="rasSum">#REF!</definedName>
    <definedName name="rasWRecSum1" localSheetId="37">#REF!</definedName>
    <definedName name="rasWRecSum1">#REF!</definedName>
    <definedName name="rasWRecSum2" localSheetId="37">#REF!</definedName>
    <definedName name="rasWRecSum2">#REF!</definedName>
    <definedName name="rasWRecSumC" localSheetId="37">#REF!</definedName>
    <definedName name="rasWRecSumC">#REF!</definedName>
    <definedName name="rasWSum1" localSheetId="37">#REF!</definedName>
    <definedName name="rasWSum1">#REF!</definedName>
    <definedName name="rasWSum2" localSheetId="37">#REF!</definedName>
    <definedName name="rasWSum2">#REF!</definedName>
    <definedName name="rasWSumC" localSheetId="37">#REF!</definedName>
    <definedName name="rasWSumC">#REF!</definedName>
    <definedName name="Rate_BEF_RUR" localSheetId="37">#REF!</definedName>
    <definedName name="Rate_BEF_RUR">#REF!</definedName>
    <definedName name="Rate_BYR_RUR" localSheetId="37">#REF!</definedName>
    <definedName name="Rate_BYR_RUR">#REF!</definedName>
    <definedName name="Rate_CHF_RUR" localSheetId="37">#REF!</definedName>
    <definedName name="Rate_CHF_RUR">#REF!</definedName>
    <definedName name="Rate_DEM_RUR" localSheetId="37">#REF!</definedName>
    <definedName name="Rate_DEM_RUR">#REF!</definedName>
    <definedName name="Rate_EUR_RUR" localSheetId="37">#REF!</definedName>
    <definedName name="Rate_EUR_RUR">#REF!</definedName>
    <definedName name="Rate_FIM_RUR" localSheetId="37">#REF!</definedName>
    <definedName name="Rate_FIM_RUR">#REF!</definedName>
    <definedName name="Rate_FRF_RUR" localSheetId="37">#REF!</definedName>
    <definedName name="Rate_FRF_RUR">#REF!</definedName>
    <definedName name="Rate_GBP_RUR" localSheetId="37">#REF!</definedName>
    <definedName name="Rate_GBP_RUR">#REF!</definedName>
    <definedName name="Rate_JPY_RUR" localSheetId="37">#REF!</definedName>
    <definedName name="Rate_JPY_RUR">#REF!</definedName>
    <definedName name="Rate_USD_RUR" localSheetId="37">#REF!</definedName>
    <definedName name="Rate_USD_RUR">#REF!</definedName>
    <definedName name="rateCHF" localSheetId="37">#REF!</definedName>
    <definedName name="rateCHF">#REF!</definedName>
    <definedName name="rateEUR" localSheetId="37">#REF!</definedName>
    <definedName name="rateEUR">#REF!</definedName>
    <definedName name="RateRange" localSheetId="37">#REF!</definedName>
    <definedName name="RateRange">#REF!</definedName>
    <definedName name="rateRUR" localSheetId="37">#REF!</definedName>
    <definedName name="rateRUR">#REF!</definedName>
    <definedName name="rateUSD" localSheetId="37">#REF!</definedName>
    <definedName name="rateUSD">#REF!</definedName>
    <definedName name="RBS" localSheetId="37">#REF!</definedName>
    <definedName name="RBS">#REF!</definedName>
    <definedName name="RBSHEADER" localSheetId="37">#REF!</definedName>
    <definedName name="RBSHEADER">#REF!</definedName>
    <definedName name="rbsheader_" localSheetId="37">#REF!</definedName>
    <definedName name="rbsheader_">#REF!</definedName>
    <definedName name="RECATBSHEAD" localSheetId="37">#REF!</definedName>
    <definedName name="RECATBSHEAD">#REF!</definedName>
    <definedName name="recatbshead_" localSheetId="37">#REF!</definedName>
    <definedName name="recatbshead_">#REF!</definedName>
    <definedName name="RECATEGORISDBS" localSheetId="37">#REF!</definedName>
    <definedName name="RECATEGORISDBS">#REF!</definedName>
    <definedName name="RECATP_L" localSheetId="37">#REF!</definedName>
    <definedName name="RECATP_L">#REF!</definedName>
    <definedName name="RECATP_LHEADER" localSheetId="37">#REF!</definedName>
    <definedName name="RECATP_LHEADER">#REF!</definedName>
    <definedName name="_xlnm.Recorder">[39]Портфель!$A$1:$A$65536</definedName>
    <definedName name="Ref_1" localSheetId="37">#REF!</definedName>
    <definedName name="Ref_1">#REF!</definedName>
    <definedName name="Ref_2" localSheetId="37">#REF!</definedName>
    <definedName name="Ref_2">#REF!</definedName>
    <definedName name="Ref_3" localSheetId="37">#REF!</definedName>
    <definedName name="Ref_3">#REF!</definedName>
    <definedName name="Ref_4" localSheetId="37">#REF!</definedName>
    <definedName name="Ref_4">#REF!</definedName>
    <definedName name="Ref_5" localSheetId="37">#REF!</definedName>
    <definedName name="Ref_5">#REF!</definedName>
    <definedName name="RELATED" localSheetId="37">#REF!</definedName>
    <definedName name="RELATED">#REF!</definedName>
    <definedName name="Rep_Codes" localSheetId="37">#REF!</definedName>
    <definedName name="Rep_Codes">#REF!</definedName>
    <definedName name="Rep_Date" localSheetId="37">#REF!</definedName>
    <definedName name="Rep_Date">#REF!</definedName>
    <definedName name="Rep_Footer" localSheetId="37">#REF!</definedName>
    <definedName name="Rep_Footer">#REF!</definedName>
    <definedName name="Rep_FooterDate" localSheetId="37">#REF!</definedName>
    <definedName name="Rep_FooterDate">#REF!</definedName>
    <definedName name="Rep_Header" localSheetId="37">#REF!</definedName>
    <definedName name="Rep_Header">#REF!</definedName>
    <definedName name="Rep_Reference" localSheetId="37">#REF!</definedName>
    <definedName name="Rep_Reference">#REF!</definedName>
    <definedName name="Rep_Table" localSheetId="37">#REF!</definedName>
    <definedName name="Rep_Table">#REF!</definedName>
    <definedName name="Rep_Units" localSheetId="37">#REF!</definedName>
    <definedName name="Rep_Units">#REF!</definedName>
    <definedName name="Report_Date" localSheetId="37">#REF!</definedName>
    <definedName name="Report_Date">#REF!</definedName>
    <definedName name="ReportDate">[15]General!$F$9</definedName>
    <definedName name="ReportedBy">[15]General!$F$11</definedName>
    <definedName name="RESERVES" localSheetId="37">#REF!</definedName>
    <definedName name="RESERVES">#REF!</definedName>
    <definedName name="rng30_7" localSheetId="37">#REF!,#REF!</definedName>
    <definedName name="rng30_7">#REF!,#REF!</definedName>
    <definedName name="ROUND" localSheetId="37">#REF!</definedName>
    <definedName name="ROUND">#REF!</definedName>
    <definedName name="RskGroup" localSheetId="37">#REF!,#REF!</definedName>
    <definedName name="RskGroup">#REF!,#REF!</definedName>
    <definedName name="rts_report" localSheetId="37">#REF!</definedName>
    <definedName name="rts_report">#REF!</definedName>
    <definedName name="rub" localSheetId="37">#REF!</definedName>
    <definedName name="rub">#REF!</definedName>
    <definedName name="rubost" localSheetId="37">#REF!</definedName>
    <definedName name="rubost">#REF!</definedName>
    <definedName name="rubpos" localSheetId="37">#REF!</definedName>
    <definedName name="rubpos">#REF!</definedName>
    <definedName name="rubpr" localSheetId="37">#REF!</definedName>
    <definedName name="rubpr">#REF!</definedName>
    <definedName name="rurnote">[9]Sheet2!#REF!</definedName>
    <definedName name="rursum">[9]Sheet2!#REF!</definedName>
    <definedName name="rursump" localSheetId="37">#REF!</definedName>
    <definedName name="rursump">#REF!</definedName>
    <definedName name="rursumr" localSheetId="37">#REF!</definedName>
    <definedName name="rursumr">#REF!</definedName>
    <definedName name="rurY" localSheetId="37">#REF!</definedName>
    <definedName name="rurY">#REF!</definedName>
    <definedName name="RUSBSHEADER" localSheetId="37">#REF!</definedName>
    <definedName name="RUSBSHEADER">#REF!</definedName>
    <definedName name="RUSP_LHEADER" localSheetId="37">#REF!</definedName>
    <definedName name="RUSP_LHEADER">#REF!</definedName>
    <definedName name="RUSSIANBS" localSheetId="37">#REF!</definedName>
    <definedName name="RUSSIANBS">#REF!</definedName>
    <definedName name="RUSSIANP_L" localSheetId="37">#REF!</definedName>
    <definedName name="RUSSIANP_L">#REF!</definedName>
    <definedName name="s">'[31]Макро-прогноз'!#REF!</definedName>
    <definedName name="SAD" localSheetId="38">#REF!</definedName>
    <definedName name="SAD" localSheetId="37">#REF!</definedName>
    <definedName name="SAD">#REF!</definedName>
    <definedName name="saldol" localSheetId="37">#REF!</definedName>
    <definedName name="saldol">#REF!</definedName>
    <definedName name="salrub" localSheetId="37">#REF!</definedName>
    <definedName name="salrub">#REF!</definedName>
    <definedName name="Sasia" localSheetId="37">#REF!</definedName>
    <definedName name="Sasia">#REF!</definedName>
    <definedName name="sectionNames" localSheetId="37">#REF!</definedName>
    <definedName name="sectionNames">#REF!</definedName>
    <definedName name="selectie" localSheetId="37">#REF!</definedName>
    <definedName name="selectie">#REF!</definedName>
    <definedName name="SHARECAPITAL" localSheetId="37">#REF!</definedName>
    <definedName name="SHARECAPITAL">#REF!</definedName>
    <definedName name="Shit" localSheetId="37">#REF!</definedName>
    <definedName name="Shit">#REF!</definedName>
    <definedName name="Shitesi" localSheetId="37">#REF!</definedName>
    <definedName name="Shitesi">#REF!</definedName>
    <definedName name="Shitje_distributor" localSheetId="37">#REF!</definedName>
    <definedName name="Shitje_distributor">#REF!</definedName>
    <definedName name="Simbol_Svod" localSheetId="37">#REF!</definedName>
    <definedName name="Simbol_Svod">#REF!</definedName>
    <definedName name="sLoan" localSheetId="37">#REF!</definedName>
    <definedName name="sLoan">#REF!</definedName>
    <definedName name="Solar" localSheetId="37">#REF!</definedName>
    <definedName name="Solar">#REF!</definedName>
    <definedName name="st_bal">'[40]Статьи баланса'!$B$1:$C$65536</definedName>
    <definedName name="StartDate">[23]N1!$G$7</definedName>
    <definedName name="STot_C_CY">#REF!</definedName>
    <definedName name="STot_C_CYA">#REF!</definedName>
    <definedName name="STot_C_INT">#REF!</definedName>
    <definedName name="STot_C_PY">#REF!</definedName>
    <definedName name="STot_G_CY">#REF!</definedName>
    <definedName name="STot_G_CYA">#REF!</definedName>
    <definedName name="STot_G_INT">#REF!</definedName>
    <definedName name="STot_G_PY">#REF!</definedName>
    <definedName name="STot_K_CY">#REF!</definedName>
    <definedName name="STot_K_CYA">#REF!</definedName>
    <definedName name="STot_K_INT">#REF!</definedName>
    <definedName name="STot_K_PY">#REF!</definedName>
    <definedName name="STot_N_CY">#REF!</definedName>
    <definedName name="STot_N_CYA">#REF!</definedName>
    <definedName name="STot_N_INT">#REF!</definedName>
    <definedName name="STot_N_PY">#REF!</definedName>
    <definedName name="STot_P_CY">#REF!</definedName>
    <definedName name="STot_P_CYA">#REF!</definedName>
    <definedName name="STot_P_INT">#REF!</definedName>
    <definedName name="STot_P_PY">#REF!</definedName>
    <definedName name="STot_Result_CY">#REF!</definedName>
    <definedName name="STot_Result_CYA">#REF!</definedName>
    <definedName name="STot_Result_INT">#REF!</definedName>
    <definedName name="STot_Result_PY">#REF!</definedName>
    <definedName name="STot_T_OTHER_CY">#REF!</definedName>
    <definedName name="STot_T_OTHER_CYA">#REF!</definedName>
    <definedName name="STot_T_OTHER_INT">#REF!</definedName>
    <definedName name="STot_T_OTHER_PY">#REF!</definedName>
    <definedName name="STot_T_Result_CY">#REF!</definedName>
    <definedName name="STot_T_Result_CYA">#REF!</definedName>
    <definedName name="STot_T_Result_INT">#REF!</definedName>
    <definedName name="STot_T_Result_PY">#REF!</definedName>
    <definedName name="STot_UB_CY">#REF!</definedName>
    <definedName name="STot_UB_CYA">#REF!</definedName>
    <definedName name="STot_UB_INT">#REF!</definedName>
    <definedName name="STot_UB_PY">#REF!</definedName>
    <definedName name="STot_VB_CY">#REF!</definedName>
    <definedName name="STot_VB_CYA">#REF!</definedName>
    <definedName name="STot_VB_INT">#REF!</definedName>
    <definedName name="STot_VB_PY">#REF!</definedName>
    <definedName name="STot_VD_CY">#REF!</definedName>
    <definedName name="STot_VD_CYA">#REF!</definedName>
    <definedName name="STot_VD_INT">#REF!</definedName>
    <definedName name="STot_VD_PY">#REF!</definedName>
    <definedName name="STot_VE_CY">#REF!</definedName>
    <definedName name="STot_VE_CYA">#REF!</definedName>
    <definedName name="STot_VE_INT">#REF!</definedName>
    <definedName name="STot_VE_PY">#REF!</definedName>
    <definedName name="StrGrn">[41]Параметры!$E$3</definedName>
    <definedName name="StrVal">[41]Параметры!$E$4</definedName>
    <definedName name="SUBLINE" localSheetId="37">#REF!</definedName>
    <definedName name="SUBLINE">#REF!</definedName>
    <definedName name="summary" localSheetId="37">[42]PY_Delotte_LLA!#REF!</definedName>
    <definedName name="summary">[42]PY_Delotte_LLA!#REF!</definedName>
    <definedName name="sunbuy" localSheetId="37">[9]Sheet2!#REF!</definedName>
    <definedName name="sunbuy">[9]Sheet2!#REF!</definedName>
    <definedName name="svCAS" localSheetId="37">#REF!</definedName>
    <definedName name="svCAS">#REF!</definedName>
    <definedName name="svDRB" localSheetId="37">#REF!</definedName>
    <definedName name="svDRB">#REF!</definedName>
    <definedName name="svGor" localSheetId="37">#REF!</definedName>
    <definedName name="svGor">#REF!</definedName>
    <definedName name="svKDS" localSheetId="37">#REF!</definedName>
    <definedName name="svKDS">#REF!</definedName>
    <definedName name="Symb_31003" localSheetId="37">#REF!</definedName>
    <definedName name="Symb_31003">#REF!</definedName>
    <definedName name="Symb_31004" localSheetId="37">#REF!</definedName>
    <definedName name="Symb_31004">#REF!</definedName>
    <definedName name="Symb_31005" localSheetId="37">#REF!</definedName>
    <definedName name="Symb_31005">#REF!</definedName>
    <definedName name="Symb_32003" localSheetId="37">#REF!</definedName>
    <definedName name="Symb_32003">#REF!</definedName>
    <definedName name="Symb_32004" localSheetId="37">#REF!</definedName>
    <definedName name="Symb_32004">#REF!</definedName>
    <definedName name="Symb_32005" localSheetId="37">#REF!</definedName>
    <definedName name="Symb_32005">#REF!</definedName>
    <definedName name="Symbols" localSheetId="37">#REF!</definedName>
    <definedName name="Symbols">#REF!</definedName>
    <definedName name="SYSTEM" localSheetId="37">#REF!</definedName>
    <definedName name="SYSTEM">#REF!</definedName>
    <definedName name="T.Dogan" localSheetId="37">#REF!</definedName>
    <definedName name="T.Dogan">#REF!</definedName>
    <definedName name="T1_3" localSheetId="37">#REF!</definedName>
    <definedName name="T1_3">#REF!</definedName>
    <definedName name="T10_1" localSheetId="37">#REF!</definedName>
    <definedName name="T10_1">#REF!</definedName>
    <definedName name="T10_2" localSheetId="37">#REF!</definedName>
    <definedName name="T10_2">#REF!</definedName>
    <definedName name="T10_3" localSheetId="37">#REF!</definedName>
    <definedName name="T10_3">#REF!</definedName>
    <definedName name="T10_4" localSheetId="37">#REF!</definedName>
    <definedName name="T10_4">#REF!</definedName>
    <definedName name="T10_5" localSheetId="37">#REF!</definedName>
    <definedName name="T10_5">#REF!</definedName>
    <definedName name="T11_1" localSheetId="37">#REF!</definedName>
    <definedName name="T11_1">#REF!</definedName>
    <definedName name="T11_2" localSheetId="37">#REF!</definedName>
    <definedName name="T11_2">#REF!</definedName>
    <definedName name="T12_1" localSheetId="37">#REF!</definedName>
    <definedName name="T12_1">#REF!</definedName>
    <definedName name="T12_2" localSheetId="37">#REF!</definedName>
    <definedName name="T12_2">#REF!</definedName>
    <definedName name="T12_3" localSheetId="37">#REF!</definedName>
    <definedName name="T12_3">#REF!</definedName>
    <definedName name="T12_4" localSheetId="37">#REF!</definedName>
    <definedName name="T12_4">#REF!</definedName>
    <definedName name="T12_5" localSheetId="37">#REF!</definedName>
    <definedName name="T12_5">#REF!</definedName>
    <definedName name="T13_1" localSheetId="37">#REF!</definedName>
    <definedName name="T13_1">#REF!</definedName>
    <definedName name="T13_2" localSheetId="37">#REF!</definedName>
    <definedName name="T13_2">#REF!</definedName>
    <definedName name="T13_3" localSheetId="37">#REF!</definedName>
    <definedName name="T13_3">#REF!</definedName>
    <definedName name="T13_4" localSheetId="37">#REF!</definedName>
    <definedName name="T13_4">#REF!</definedName>
    <definedName name="T14_1" localSheetId="37">#REF!</definedName>
    <definedName name="T14_1">#REF!</definedName>
    <definedName name="T14_2" localSheetId="37">#REF!</definedName>
    <definedName name="T14_2">#REF!</definedName>
    <definedName name="T14_3" localSheetId="37">#REF!</definedName>
    <definedName name="T14_3">#REF!</definedName>
    <definedName name="T15_1" localSheetId="37">#REF!</definedName>
    <definedName name="T15_1">#REF!</definedName>
    <definedName name="T15_2" localSheetId="37">#REF!</definedName>
    <definedName name="T15_2">#REF!</definedName>
    <definedName name="T15_3" localSheetId="37">#REF!</definedName>
    <definedName name="T15_3">#REF!</definedName>
    <definedName name="T15_4" localSheetId="37">#REF!</definedName>
    <definedName name="T15_4">#REF!</definedName>
    <definedName name="T2_1" localSheetId="37">#REF!</definedName>
    <definedName name="T2_1">#REF!</definedName>
    <definedName name="T2_2" localSheetId="37">#REF!</definedName>
    <definedName name="T2_2">#REF!</definedName>
    <definedName name="T2_3" localSheetId="37">#REF!</definedName>
    <definedName name="T2_3">#REF!</definedName>
    <definedName name="T2_4" localSheetId="37">#REF!</definedName>
    <definedName name="T2_4">#REF!</definedName>
    <definedName name="T2_5" localSheetId="37">#REF!</definedName>
    <definedName name="T2_5">#REF!</definedName>
    <definedName name="T2_6" localSheetId="37">#REF!</definedName>
    <definedName name="T2_6">#REF!</definedName>
    <definedName name="T3_1" localSheetId="37">#REF!</definedName>
    <definedName name="T3_1">#REF!</definedName>
    <definedName name="T4_1" localSheetId="37">#REF!</definedName>
    <definedName name="T4_1">#REF!</definedName>
    <definedName name="T4_2" localSheetId="37">#REF!</definedName>
    <definedName name="T4_2">#REF!</definedName>
    <definedName name="T4_3" localSheetId="37">#REF!</definedName>
    <definedName name="T4_3">#REF!</definedName>
    <definedName name="T5_1" localSheetId="37">#REF!</definedName>
    <definedName name="T5_1">#REF!</definedName>
    <definedName name="T5_2" localSheetId="37">#REF!</definedName>
    <definedName name="T5_2">#REF!</definedName>
    <definedName name="T6_1" localSheetId="37">#REF!</definedName>
    <definedName name="T6_1">#REF!</definedName>
    <definedName name="T6_2" localSheetId="37">#REF!</definedName>
    <definedName name="T6_2">#REF!</definedName>
    <definedName name="T6_3" localSheetId="37">#REF!</definedName>
    <definedName name="T6_3">#REF!</definedName>
    <definedName name="T6_4" localSheetId="37">#REF!</definedName>
    <definedName name="T6_4">#REF!</definedName>
    <definedName name="T7_1" localSheetId="37">#REF!</definedName>
    <definedName name="T7_1">#REF!</definedName>
    <definedName name="T7_2" localSheetId="37">#REF!</definedName>
    <definedName name="T7_2">#REF!</definedName>
    <definedName name="T7_3" localSheetId="37">#REF!</definedName>
    <definedName name="T7_3">#REF!</definedName>
    <definedName name="T8_1" localSheetId="37">#REF!</definedName>
    <definedName name="T8_1">#REF!</definedName>
    <definedName name="T8_2" localSheetId="37">#REF!</definedName>
    <definedName name="T8_2">#REF!</definedName>
    <definedName name="T9_1" localSheetId="37">#REF!</definedName>
    <definedName name="T9_1">#REF!</definedName>
    <definedName name="T9_2" localSheetId="37">#REF!</definedName>
    <definedName name="T9_2">#REF!</definedName>
    <definedName name="T9_3" localSheetId="37">#REF!</definedName>
    <definedName name="T9_3">#REF!</definedName>
    <definedName name="TABLE" localSheetId="37">#REF!</definedName>
    <definedName name="TABLE">#REF!</definedName>
    <definedName name="TABLE_2" localSheetId="37">#REF!</definedName>
    <definedName name="TABLE_2">#REF!</definedName>
    <definedName name="TABLE_3" localSheetId="37">#REF!</definedName>
    <definedName name="TABLE_3">#REF!</definedName>
    <definedName name="TABLE_4" localSheetId="37">#REF!</definedName>
    <definedName name="TABLE_4">#REF!</definedName>
    <definedName name="tax">[9]Sheet2!#REF!</definedName>
    <definedName name="TB">[43]Mapping!$A$1:$IV$65536</definedName>
    <definedName name="TBData" localSheetId="37">#REF!</definedName>
    <definedName name="TBData">#REF!</definedName>
    <definedName name="Tbl_Hdr" localSheetId="37">#REF!</definedName>
    <definedName name="Tbl_Hdr">#REF!</definedName>
    <definedName name="Tbl_Hdr_1" localSheetId="37">#REF!</definedName>
    <definedName name="Tbl_Hdr_1">#REF!</definedName>
    <definedName name="Tbl_Hdr_2" localSheetId="37">#REF!</definedName>
    <definedName name="Tbl_Hdr_2">#REF!</definedName>
    <definedName name="Tbl_Hdr_3" localSheetId="37">#REF!</definedName>
    <definedName name="Tbl_Hdr_3">#REF!</definedName>
    <definedName name="Tbl_Hdr_4" localSheetId="37">#REF!</definedName>
    <definedName name="Tbl_Hdr_4">#REF!</definedName>
    <definedName name="Tbl_hdr2" localSheetId="37">#REF!</definedName>
    <definedName name="Tbl_hdr2">#REF!</definedName>
    <definedName name="Tbl_Hdr3" localSheetId="37">#REF!</definedName>
    <definedName name="Tbl_Hdr3">#REF!</definedName>
    <definedName name="Tbl_Hdr4" localSheetId="37">#REF!</definedName>
    <definedName name="Tbl_Hdr4">#REF!</definedName>
    <definedName name="Tbl_Lines" localSheetId="37">#REF!</definedName>
    <definedName name="Tbl_Lines">#REF!</definedName>
    <definedName name="Tbl_lines2" localSheetId="37">#REF!</definedName>
    <definedName name="Tbl_lines2">#REF!</definedName>
    <definedName name="Tbl_lines3" localSheetId="37">#REF!</definedName>
    <definedName name="Tbl_lines3">#REF!</definedName>
    <definedName name="Tbl_lines4" localSheetId="37">#REF!</definedName>
    <definedName name="Tbl_lines4">#REF!</definedName>
    <definedName name="TE" localSheetId="38">#REF!</definedName>
    <definedName name="TE" localSheetId="37">#REF!</definedName>
    <definedName name="TE">#REF!</definedName>
    <definedName name="telephone" localSheetId="37">#REF!</definedName>
    <definedName name="telephone">#REF!</definedName>
    <definedName name="Test" localSheetId="37">#REF!</definedName>
    <definedName name="Test">#REF!</definedName>
    <definedName name="TextRefCopy1" localSheetId="37">#REF!</definedName>
    <definedName name="TextRefCopy1">#REF!</definedName>
    <definedName name="TextRefCopy2" localSheetId="37">#REF!</definedName>
    <definedName name="TextRefCopy2">#REF!</definedName>
    <definedName name="TextRefCopy3" localSheetId="37">#REF!</definedName>
    <definedName name="TextRefCopy3">#REF!</definedName>
    <definedName name="TextRefCopy4" localSheetId="37">#REF!</definedName>
    <definedName name="TextRefCopy4">#REF!</definedName>
    <definedName name="TextRefCopy5" localSheetId="37">#REF!</definedName>
    <definedName name="TextRefCopy5">#REF!</definedName>
    <definedName name="TextRefCopy6" localSheetId="37">#REF!</definedName>
    <definedName name="TextRefCopy6">#REF!</definedName>
    <definedName name="TextRefCopy7" localSheetId="37">#REF!</definedName>
    <definedName name="TextRefCopy7">#REF!</definedName>
    <definedName name="TextRefCopyRangeCount" hidden="1">7</definedName>
    <definedName name="tlfAprt" localSheetId="37">#REF!</definedName>
    <definedName name="tlfAprt">#REF!</definedName>
    <definedName name="tlfBank" localSheetId="37">#REF!</definedName>
    <definedName name="tlfBank">#REF!</definedName>
    <definedName name="tlfCorp" localSheetId="37">#REF!</definedName>
    <definedName name="tlfCorp">#REF!</definedName>
    <definedName name="tlfCount" localSheetId="37">#REF!</definedName>
    <definedName name="tlfCount">#REF!</definedName>
    <definedName name="tlfFIO" localSheetId="37">#REF!</definedName>
    <definedName name="tlfFIO">#REF!</definedName>
    <definedName name="tlfHouse" localSheetId="37">#REF!</definedName>
    <definedName name="tlfHouse">#REF!</definedName>
    <definedName name="tlfKAprt" localSheetId="37">#REF!</definedName>
    <definedName name="tlfKAprt">#REF!</definedName>
    <definedName name="tlfKBank" localSheetId="37">#REF!</definedName>
    <definedName name="tlfKBank">#REF!</definedName>
    <definedName name="tlfKCorp" localSheetId="37">#REF!</definedName>
    <definedName name="tlfKCorp">#REF!</definedName>
    <definedName name="tlfKCount" localSheetId="37">#REF!</definedName>
    <definedName name="tlfKCount">#REF!</definedName>
    <definedName name="tlfKFio" localSheetId="37">#REF!</definedName>
    <definedName name="tlfKFio">#REF!</definedName>
    <definedName name="tlfKHouse" localSheetId="37">#REF!</definedName>
    <definedName name="tlfKHouse">#REF!</definedName>
    <definedName name="tlfKMonth" localSheetId="37">#REF!</definedName>
    <definedName name="tlfKMonth">#REF!</definedName>
    <definedName name="tlfKStreet" localSheetId="37">#REF!</definedName>
    <definedName name="tlfKStreet">#REF!</definedName>
    <definedName name="tlfKSum" localSheetId="37">#REF!</definedName>
    <definedName name="tlfKSum">#REF!</definedName>
    <definedName name="tlfKTarif" localSheetId="37">#REF!</definedName>
    <definedName name="tlfKTarif">#REF!</definedName>
    <definedName name="tlfKTlfNum" localSheetId="37">#REF!</definedName>
    <definedName name="tlfKTlfNum">#REF!</definedName>
    <definedName name="tlfKTotal" localSheetId="37">#REF!</definedName>
    <definedName name="tlfKTotal">#REF!</definedName>
    <definedName name="tlfKYear" localSheetId="37">#REF!</definedName>
    <definedName name="tlfKYear">#REF!</definedName>
    <definedName name="tlfMonth" localSheetId="37">#REF!</definedName>
    <definedName name="tlfMonth">#REF!</definedName>
    <definedName name="tlfStreet" localSheetId="37">#REF!</definedName>
    <definedName name="tlfStreet">#REF!</definedName>
    <definedName name="tlfSum" localSheetId="37">#REF!</definedName>
    <definedName name="tlfSum">#REF!</definedName>
    <definedName name="tlfTarif" localSheetId="37">#REF!</definedName>
    <definedName name="tlfTarif">#REF!</definedName>
    <definedName name="tlfTlfNum" localSheetId="37">#REF!</definedName>
    <definedName name="tlfTlfNum">#REF!</definedName>
    <definedName name="tlfTotal" localSheetId="37">#REF!</definedName>
    <definedName name="tlfTotal">#REF!</definedName>
    <definedName name="tlfYear" localSheetId="37">#REF!</definedName>
    <definedName name="tlfYear">#REF!</definedName>
    <definedName name="tmpbal">[44]tmp!$H$1:$H$18,[44]tmp!$H$21:$H$80</definedName>
    <definedName name="todate">[14]Sheet1!#REF!</definedName>
    <definedName name="todays" localSheetId="37">#REF!</definedName>
    <definedName name="todays">#REF!</definedName>
    <definedName name="Tot_C_CY">#REF!</definedName>
    <definedName name="Tot_C_CYA">#REF!</definedName>
    <definedName name="Tot_C_INT">#REF!</definedName>
    <definedName name="Tot_C_PY">#REF!</definedName>
    <definedName name="Tot_D_CY">#REF!</definedName>
    <definedName name="Tot_D_CYA">#REF!</definedName>
    <definedName name="Tot_D_INT">#REF!</definedName>
    <definedName name="Tot_D_PY">#REF!</definedName>
    <definedName name="Tot_E_CY">#REF!</definedName>
    <definedName name="Tot_E_CYA">#REF!</definedName>
    <definedName name="Tot_E_INT">#REF!</definedName>
    <definedName name="Tot_E_PY">#REF!</definedName>
    <definedName name="Tot_F_CY">#REF!</definedName>
    <definedName name="Tot_F_CYA">#REF!</definedName>
    <definedName name="Tot_F_INT">#REF!</definedName>
    <definedName name="Tot_F_PY">#REF!</definedName>
    <definedName name="Tot_F1_CY">#REF!</definedName>
    <definedName name="Tot_F1_CYA">#REF!</definedName>
    <definedName name="Tot_F1_INT">#REF!</definedName>
    <definedName name="Tot_F1_PY">#REF!</definedName>
    <definedName name="Tot_G_CY">#REF!</definedName>
    <definedName name="Tot_G_CYA">#REF!</definedName>
    <definedName name="Tot_G_INT">#REF!</definedName>
    <definedName name="Tot_G_PY">#REF!</definedName>
    <definedName name="Tot_H_CY">#REF!</definedName>
    <definedName name="Tot_H_CYA">#REF!</definedName>
    <definedName name="Tot_H_INT">#REF!</definedName>
    <definedName name="Tot_H_PY">#REF!</definedName>
    <definedName name="Tot_I_CY">#REF!</definedName>
    <definedName name="Tot_I_CYA">#REF!</definedName>
    <definedName name="Tot_I_INT">#REF!</definedName>
    <definedName name="Tot_I_PY">#REF!</definedName>
    <definedName name="Tot_J_CY">#REF!</definedName>
    <definedName name="Tot_J_CYA">#REF!</definedName>
    <definedName name="Tot_J_INT">#REF!</definedName>
    <definedName name="Tot_J_PY">#REF!</definedName>
    <definedName name="Tot_K_CY">#REF!</definedName>
    <definedName name="Tot_K_CYA">#REF!</definedName>
    <definedName name="Tot_K_INT">#REF!</definedName>
    <definedName name="Tot_K_PY">#REF!</definedName>
    <definedName name="Tot_L_CY">#REF!</definedName>
    <definedName name="Tot_L_CYA">#REF!</definedName>
    <definedName name="Tot_L_INT">#REF!</definedName>
    <definedName name="Tot_L_PY">#REF!</definedName>
    <definedName name="Tot_M_CY">#REF!</definedName>
    <definedName name="Tot_M_CYA">#REF!</definedName>
    <definedName name="Tot_M_INT">#REF!</definedName>
    <definedName name="Tot_M_PY">#REF!</definedName>
    <definedName name="Tot_N_CY">#REF!</definedName>
    <definedName name="Tot_N_CYA">#REF!</definedName>
    <definedName name="Tot_N_INT">#REF!</definedName>
    <definedName name="Tot_N_PY">#REF!</definedName>
    <definedName name="Tot_O_CY" localSheetId="38">[45]A!$C$38</definedName>
    <definedName name="Tot_O_CY" localSheetId="37">[46]A!$C$38</definedName>
    <definedName name="Tot_O_CY">#REF!</definedName>
    <definedName name="Tot_O_CYA" localSheetId="38">[45]A!$E$38</definedName>
    <definedName name="Tot_O_CYA" localSheetId="37">[46]A!$E$38</definedName>
    <definedName name="Tot_O_CYA">#REF!</definedName>
    <definedName name="Tot_O_INT" localSheetId="38">[45]A!$F$38</definedName>
    <definedName name="Tot_O_INT" localSheetId="37">[46]A!$F$38</definedName>
    <definedName name="Tot_O_INT">#REF!</definedName>
    <definedName name="Tot_O_PY" localSheetId="38">[45]A!$G$38</definedName>
    <definedName name="Tot_O_PY" localSheetId="37">[46]A!$G$38</definedName>
    <definedName name="Tot_O_PY">#REF!</definedName>
    <definedName name="Tot_OOT_CY">#REF!</definedName>
    <definedName name="Tot_OOT_CYA">#REF!</definedName>
    <definedName name="Tot_OOT_INT">#REF!</definedName>
    <definedName name="Tot_OOT_PY">#REF!</definedName>
    <definedName name="Tot_P_CY">#REF!</definedName>
    <definedName name="Tot_P_CYA">#REF!</definedName>
    <definedName name="Tot_P_INT">#REF!</definedName>
    <definedName name="Tot_P_PY">#REF!</definedName>
    <definedName name="Tot_Q_CY">#REF!</definedName>
    <definedName name="Tot_Q_CYA">#REF!</definedName>
    <definedName name="Tot_Q_INT">#REF!</definedName>
    <definedName name="Tot_Q_PY">#REF!</definedName>
    <definedName name="Tot_Result_CY" localSheetId="38">[45]A!$C$40</definedName>
    <definedName name="Tot_Result_CY" localSheetId="37">[46]A!$C$40</definedName>
    <definedName name="Tot_Result_CY">#REF!</definedName>
    <definedName name="Tot_Result_CYA" localSheetId="38">[45]A!$E$40</definedName>
    <definedName name="Tot_Result_CYA" localSheetId="37">[46]A!$E$40</definedName>
    <definedName name="Tot_Result_CYA">#REF!</definedName>
    <definedName name="Tot_Result_INT" localSheetId="38">[45]A!$F$40</definedName>
    <definedName name="Tot_Result_INT" localSheetId="37">[46]A!$F$40</definedName>
    <definedName name="Tot_Result_INT">#REF!</definedName>
    <definedName name="Tot_Result_PY" localSheetId="38">[45]A!$G$40</definedName>
    <definedName name="Tot_Result_PY" localSheetId="37">[46]A!$G$40</definedName>
    <definedName name="Tot_Result_PY">#REF!</definedName>
    <definedName name="Tot_S_CY">#REF!</definedName>
    <definedName name="Tot_S_CYA">#REF!</definedName>
    <definedName name="Tot_S_INT">#REF!</definedName>
    <definedName name="Tot_S_PY">#REF!</definedName>
    <definedName name="Tot_T_CY" localSheetId="38">[45]A!$C$28</definedName>
    <definedName name="Tot_T_CY" localSheetId="37">[46]A!$C$28</definedName>
    <definedName name="Tot_T_CY">#REF!</definedName>
    <definedName name="Tot_T_CYA" localSheetId="38">[45]A!$E$28</definedName>
    <definedName name="Tot_T_CYA" localSheetId="37">[46]A!$E$28</definedName>
    <definedName name="Tot_T_CYA">#REF!</definedName>
    <definedName name="Tot_T_INT" localSheetId="38">[45]A!$F$28</definedName>
    <definedName name="Tot_T_INT" localSheetId="37">[46]A!$F$28</definedName>
    <definedName name="Tot_T_INT">#REF!</definedName>
    <definedName name="Tot_T_PY" localSheetId="38">[45]A!$G$28</definedName>
    <definedName name="Tot_T_PY" localSheetId="37">[46]A!$G$28</definedName>
    <definedName name="Tot_T_PY">#REF!</definedName>
    <definedName name="Tot_UA_CY" localSheetId="38">[45]A!$C$29</definedName>
    <definedName name="Tot_UA_CY" localSheetId="37">[46]A!$C$29</definedName>
    <definedName name="Tot_UA_CY">#REF!</definedName>
    <definedName name="Tot_UA_CYA" localSheetId="38">[45]A!$E$29</definedName>
    <definedName name="Tot_UA_CYA" localSheetId="37">[46]A!$E$29</definedName>
    <definedName name="Tot_UA_CYA">#REF!</definedName>
    <definedName name="Tot_UA_INT" localSheetId="38">[45]A!$F$29</definedName>
    <definedName name="Tot_UA_INT" localSheetId="37">[46]A!$F$29</definedName>
    <definedName name="Tot_UA_INT">#REF!</definedName>
    <definedName name="Tot_UA_PY" localSheetId="38">[45]A!$G$29</definedName>
    <definedName name="Tot_UA_PY" localSheetId="37">[46]A!$G$29</definedName>
    <definedName name="Tot_UA_PY">#REF!</definedName>
    <definedName name="Tot_UB_CY">#REF!</definedName>
    <definedName name="Tot_UB_CYA">#REF!</definedName>
    <definedName name="Tot_UB_INT">#REF!</definedName>
    <definedName name="Tot_UB_PY">#REF!</definedName>
    <definedName name="Tot_UC_CY" localSheetId="38">[45]A!$C$31</definedName>
    <definedName name="Tot_UC_CY" localSheetId="37">[46]A!$C$31</definedName>
    <definedName name="Tot_UC_CY">#REF!</definedName>
    <definedName name="Tot_UC_CYA" localSheetId="38">[45]A!$E$31</definedName>
    <definedName name="Tot_UC_CYA" localSheetId="37">[46]A!$E$31</definedName>
    <definedName name="Tot_UC_CYA">#REF!</definedName>
    <definedName name="Tot_UC_INT" localSheetId="38">[45]A!$F$31</definedName>
    <definedName name="Tot_UC_INT" localSheetId="37">[46]A!$F$31</definedName>
    <definedName name="Tot_UC_INT">#REF!</definedName>
    <definedName name="Tot_UC_PY" localSheetId="38">[45]A!$G$31</definedName>
    <definedName name="Tot_UC_PY" localSheetId="37">[46]A!$G$31</definedName>
    <definedName name="Tot_UC_PY">#REF!</definedName>
    <definedName name="Tot_VA_CY" localSheetId="38">[45]A!$C$32</definedName>
    <definedName name="Tot_VA_CY" localSheetId="37">[46]A!$C$32</definedName>
    <definedName name="Tot_VA_CY">#REF!</definedName>
    <definedName name="Tot_VA_CYA" localSheetId="38">[45]A!$E$32</definedName>
    <definedName name="Tot_VA_CYA" localSheetId="37">[46]A!$E$32</definedName>
    <definedName name="Tot_VA_CYA">#REF!</definedName>
    <definedName name="Tot_VA_INT" localSheetId="38">[45]A!$F$32</definedName>
    <definedName name="Tot_VA_INT" localSheetId="37">[46]A!$F$32</definedName>
    <definedName name="Tot_VA_INT">#REF!</definedName>
    <definedName name="Tot_VA_PY" localSheetId="38">[45]A!$G$32</definedName>
    <definedName name="Tot_VA_PY" localSheetId="37">[46]A!$G$32</definedName>
    <definedName name="Tot_VA_PY">#REF!</definedName>
    <definedName name="Tot_VB_CY">#REF!</definedName>
    <definedName name="Tot_VB_CYA">#REF!</definedName>
    <definedName name="Tot_VB_INT">#REF!</definedName>
    <definedName name="Tot_VB_PY">#REF!</definedName>
    <definedName name="Tot_VC_CY">#REF!</definedName>
    <definedName name="Tot_VC_CYA">#REF!</definedName>
    <definedName name="Tot_VC_INT">#REF!</definedName>
    <definedName name="Tot_VC_PY">#REF!</definedName>
    <definedName name="Tot_VD_CY">#REF!</definedName>
    <definedName name="Tot_VD_CYA">#REF!</definedName>
    <definedName name="Tot_VD_INT">#REF!</definedName>
    <definedName name="Tot_VD_PY">#REF!</definedName>
    <definedName name="Tot_VE_CY" localSheetId="38">[45]A!$C$36</definedName>
    <definedName name="Tot_VE_CY" localSheetId="37">[46]A!$C$36</definedName>
    <definedName name="Tot_VE_CY">#REF!</definedName>
    <definedName name="Tot_VE_CYA" localSheetId="38">[45]A!$E$36</definedName>
    <definedName name="Tot_VE_CYA" localSheetId="37">[46]A!$E$36</definedName>
    <definedName name="Tot_VE_CYA">#REF!</definedName>
    <definedName name="Tot_VE_INT" localSheetId="38">[45]A!$F$36</definedName>
    <definedName name="Tot_VE_INT" localSheetId="37">[46]A!$F$36</definedName>
    <definedName name="Tot_VE_INT">#REF!</definedName>
    <definedName name="Tot_VE_PY" localSheetId="38">[45]A!$G$36</definedName>
    <definedName name="Tot_VE_PY" localSheetId="37">[46]A!$G$36</definedName>
    <definedName name="Tot_VE_PY">#REF!</definedName>
    <definedName name="Tot_VO_CY" localSheetId="38">[45]A!$C$37</definedName>
    <definedName name="Tot_VO_CY" localSheetId="37">[46]A!$C$37</definedName>
    <definedName name="Tot_VO_CY">#REF!</definedName>
    <definedName name="Tot_VO_CYA" localSheetId="38">[45]A!$E$37</definedName>
    <definedName name="Tot_VO_CYA" localSheetId="37">[46]A!$E$37</definedName>
    <definedName name="Tot_VO_CYA">#REF!</definedName>
    <definedName name="Tot_VO_INT" localSheetId="38">[45]A!$F$37</definedName>
    <definedName name="Tot_VO_INT" localSheetId="37">[46]A!$F$37</definedName>
    <definedName name="Tot_VO_INT">#REF!</definedName>
    <definedName name="Tot_VO_PY" localSheetId="38">[45]A!$G$37</definedName>
    <definedName name="Tot_VO_PY" localSheetId="37">[46]A!$G$37</definedName>
    <definedName name="Tot_VO_PY">#REF!</definedName>
    <definedName name="Tot_Z_CY">#REF!</definedName>
    <definedName name="Tot_Z_CYA">#REF!</definedName>
    <definedName name="Tot_Z_INT">#REF!</definedName>
    <definedName name="Tot_Z_PY">#REF!</definedName>
    <definedName name="total" localSheetId="37">#REF!</definedName>
    <definedName name="total">#REF!</definedName>
    <definedName name="tradedate" localSheetId="37">[9]Sheet2!#REF!</definedName>
    <definedName name="tradedate">[9]Sheet2!#REF!</definedName>
    <definedName name="trdescr" localSheetId="37">[9]Sheet2!#REF!</definedName>
    <definedName name="trdescr">[9]Sheet2!#REF!</definedName>
    <definedName name="trtewt" localSheetId="37">#REF!</definedName>
    <definedName name="trtewt">#REF!</definedName>
    <definedName name="TVSH" localSheetId="37">#REF!</definedName>
    <definedName name="TVSH">#REF!</definedName>
    <definedName name="ui" localSheetId="37">#REF!</definedName>
    <definedName name="ui">#REF!</definedName>
    <definedName name="Unit" localSheetId="38">'[19]N-Client Information'!$D$9</definedName>
    <definedName name="Unit" localSheetId="37">'[20]T0 - Lead'!$D$9</definedName>
    <definedName name="Unit">'[21]T0 - Lead'!$D$9</definedName>
    <definedName name="Units" localSheetId="37">#REF!</definedName>
    <definedName name="Units">#REF!</definedName>
    <definedName name="usd" localSheetId="37">#REF!</definedName>
    <definedName name="usd">#REF!</definedName>
    <definedName name="USD___0">"$#ССЫЛ!.$C$4"</definedName>
    <definedName name="USD_RUR" localSheetId="37">#REF!</definedName>
    <definedName name="USD_RUR">#REF!</definedName>
    <definedName name="USDP" localSheetId="37">'[47]Для Нины'!#REF!</definedName>
    <definedName name="USDP">'[47]Для Нины'!#REF!</definedName>
    <definedName name="usdsum" localSheetId="37">[9]Sheet2!#REF!</definedName>
    <definedName name="usdsum">[9]Sheet2!#REF!</definedName>
    <definedName name="usdsump" localSheetId="37">#REF!</definedName>
    <definedName name="usdsump">#REF!</definedName>
    <definedName name="usdsumr" localSheetId="37">#REF!</definedName>
    <definedName name="usdsumr">#REF!</definedName>
    <definedName name="usdY" localSheetId="37">#REF!</definedName>
    <definedName name="usdY">#REF!</definedName>
    <definedName name="v">[48]Архив_собст!$H$6:$H$22</definedName>
    <definedName name="ValFromHistToKurs" localSheetId="37">#REF!</definedName>
    <definedName name="ValFromHistToKurs">#REF!</definedName>
    <definedName name="VALUES" localSheetId="37">#REF!</definedName>
    <definedName name="VALUES">#REF!</definedName>
    <definedName name="vf">[37]UnadjBS!#REF!</definedName>
    <definedName name="vfdsvdjf" localSheetId="37">#REF!</definedName>
    <definedName name="vfdsvdjf">#REF!</definedName>
    <definedName name="vhjdsb" localSheetId="37">[37]UnadjBS!#REF!</definedName>
    <definedName name="vhjdsb">[37]UnadjBS!#REF!</definedName>
    <definedName name="Vl.tatueshme" localSheetId="37">#REF!</definedName>
    <definedName name="Vl.tatueshme">#REF!</definedName>
    <definedName name="Vlefta" localSheetId="37">#REF!</definedName>
    <definedName name="Vlefta">#REF!</definedName>
    <definedName name="vnebAcc" localSheetId="37">#REF!</definedName>
    <definedName name="vnebAcc">#REF!</definedName>
    <definedName name="vnebSum" localSheetId="37">#REF!</definedName>
    <definedName name="vnebSum">#REF!</definedName>
    <definedName name="vvn_AuthorizList.End" localSheetId="37">#REF!</definedName>
    <definedName name="vvn_AuthorizList.End">#REF!</definedName>
    <definedName name="vvn_BranchesList.End" localSheetId="37">#REF!</definedName>
    <definedName name="vvn_BranchesList.End">#REF!</definedName>
    <definedName name="vvn_ClientsList.End" localSheetId="37">#REF!</definedName>
    <definedName name="vvn_ClientsList.End">#REF!</definedName>
    <definedName name="vvn_LoanInfo_Amnts.End" localSheetId="37">#REF!</definedName>
    <definedName name="vvn_LoanInfo_Amnts.End">#REF!</definedName>
    <definedName name="vvn_LoanInfo_Amnts.Param._dBeg" localSheetId="37">#REF!</definedName>
    <definedName name="vvn_LoanInfo_Amnts.Param._dBeg">#REF!</definedName>
    <definedName name="vvn_LoanInfo_Amnts.Param._dEnd" localSheetId="37">#REF!</definedName>
    <definedName name="vvn_LoanInfo_Amnts.Param._dEnd">#REF!</definedName>
    <definedName name="vvn_LoanInfo_Amnts.Param.Acc" localSheetId="37">#REF!</definedName>
    <definedName name="vvn_LoanInfo_Amnts.Param.Acc">#REF!</definedName>
    <definedName name="vvn_LoanInfo_Amnts.Param.BR" localSheetId="37">#REF!</definedName>
    <definedName name="vvn_LoanInfo_Amnts.Param.BR">#REF!</definedName>
    <definedName name="vvn_LoanInfo_Amnts.Param.CCY" localSheetId="37">#REF!</definedName>
    <definedName name="vvn_LoanInfo_Amnts.Param.CCY">#REF!</definedName>
    <definedName name="vvn_LoanInfo_Amnts.Param.ClientName" localSheetId="37">#REF!</definedName>
    <definedName name="vvn_LoanInfo_Amnts.Param.ClientName">#REF!</definedName>
    <definedName name="vvn_LoanInfo_Amnts.Param.Sanct" localSheetId="37">#REF!</definedName>
    <definedName name="vvn_LoanInfo_Amnts.Param.Sanct">#REF!</definedName>
    <definedName name="W" localSheetId="37">#REF!</definedName>
    <definedName name="W">#REF!</definedName>
    <definedName name="wdw" localSheetId="37">#REF!</definedName>
    <definedName name="wdw">#REF!</definedName>
    <definedName name="wUSD">#N/A</definedName>
    <definedName name="wwwwww">[6]Summary!$F$19</definedName>
    <definedName name="xrate" localSheetId="37">#REF!</definedName>
    <definedName name="xrate">#REF!</definedName>
    <definedName name="XRefColumnsCount" hidden="1">4</definedName>
    <definedName name="XRefCopyRangeCount" hidden="1">1</definedName>
    <definedName name="XRefPasteRangeCount" hidden="1">3</definedName>
    <definedName name="YE" localSheetId="38">'[19]N-Client Information'!$D$8</definedName>
    <definedName name="YE" localSheetId="37">'[20]T0 - Lead'!$D$8</definedName>
    <definedName name="YE">'[21]T0 - Lead'!$D$8</definedName>
    <definedName name="YearEnd">#REF!</definedName>
    <definedName name="YearStart1" localSheetId="37">#REF!</definedName>
    <definedName name="YearStart1">#REF!</definedName>
    <definedName name="YearStart2" localSheetId="37">#REF!</definedName>
    <definedName name="YearStart2">#REF!</definedName>
    <definedName name="YearStart3">[18]PL9!#REF!</definedName>
    <definedName name="YearStart4">[18]PL9!#REF!</definedName>
    <definedName name="YearStart5">[18]PL9!#REF!</definedName>
    <definedName name="YearStart6">[18]PL9!#REF!</definedName>
    <definedName name="YearStart7">[18]PL9!#REF!</definedName>
    <definedName name="yjytu" localSheetId="37">#REF!</definedName>
    <definedName name="yjytu">#REF!</definedName>
    <definedName name="yyk_CrPortfolioOnDate.End" localSheetId="37">#REF!</definedName>
    <definedName name="yyk_CrPortfolioOnDate.End">#REF!</definedName>
    <definedName name="yyk_CrPortfolioOnDate.Param.PDate" localSheetId="37">#REF!</definedName>
    <definedName name="yyk_CrPortfolioOnDate.Param.PDate">#REF!</definedName>
    <definedName name="yyk_CrPortWithRatingsOnDate.end">[49]юрлица!#REF!</definedName>
    <definedName name="yyk_CrPortWithRatingsOnDate.Param.PDate">[49]юрлица!#REF!</definedName>
    <definedName name="Z_BB05C984_8CCC_4E85_BB6E_DCE07D9445F1_.wvu.Cols" hidden="1">[50]Фин!$G$1:$H$65536,[50]Фин!$J$1:$M$65536</definedName>
    <definedName name="Z_D3A71505_464F_11D3_8BF2_00A0C9C769DF_.wvu.Cols" localSheetId="37" hidden="1">#REF!,#REF!,#REF!,#REF!</definedName>
    <definedName name="Z_D3A71505_464F_11D3_8BF2_00A0C9C769DF_.wvu.Cols" hidden="1">#REF!,#REF!,#REF!,#REF!</definedName>
    <definedName name="Z_D3A71505_464F_11D3_8BF2_00A0C9C769DF_.wvu.FilterData" localSheetId="37" hidden="1">#REF!</definedName>
    <definedName name="Z_D3A71505_464F_11D3_8BF2_00A0C9C769DF_.wvu.FilterData" hidden="1">#REF!</definedName>
    <definedName name="Z_D3A71505_464F_11D3_8BF2_00A0C9C769DF_.wvu.Rows" localSheetId="37" hidden="1">#REF!</definedName>
    <definedName name="Z_D3A71505_464F_11D3_8BF2_00A0C9C769DF_.wvu.Rows" hidden="1">#REF!</definedName>
    <definedName name="Z1.wvu.Cols" hidden="1">[50]Фин!$G$1:$H$65536,[50]Фин!$J$1:$M$65536</definedName>
    <definedName name="zzz" localSheetId="37">#REF!</definedName>
    <definedName name="zzz">#REF!</definedName>
    <definedName name="zzz2" localSheetId="37">#REF!</definedName>
    <definedName name="zzz2">#REF!</definedName>
    <definedName name="ΛΟΓΑΡΙΑΣΜΟΙ" localSheetId="37">#REF!</definedName>
    <definedName name="ΛΟΓΑΡΙΑΣΜΟΙ">#REF!</definedName>
    <definedName name="ΠΟΣΑ.ΣΥΜΜΕΤΟΧΩΝ" localSheetId="37">#REF!</definedName>
    <definedName name="ΠΟΣΑ.ΣΥΜΜΕΤΟΧΩΝ">#REF!</definedName>
    <definedName name="ΠΟΣΟΣΤΑ.ΣΥΜΜΕΤΟΧΗΣ" localSheetId="37">#REF!</definedName>
    <definedName name="ΠΟΣΟΣΤΑ.ΣΥΜΜΕΤΟΧΗΣ">#REF!</definedName>
    <definedName name="Υπολογισμός_καθαρών_κερδών_θυγατρικών_εταιρειών" localSheetId="37">#REF!</definedName>
    <definedName name="Υπολογισμός_καθαρών_κερδών_θυγατρικών_εταιρειών">#REF!</definedName>
    <definedName name="а">[51]bonds!#REF!</definedName>
    <definedName name="а2">[7]a1108209!#REF!</definedName>
    <definedName name="АвтобанкСрПок" localSheetId="37">#REF!</definedName>
    <definedName name="АвтобанкСрПок">#REF!</definedName>
    <definedName name="АвтобанкСрПрод" localSheetId="37">#REF!</definedName>
    <definedName name="АвтобанкСрПрод">#REF!</definedName>
    <definedName name="АгропромСрПок" localSheetId="37">#REF!</definedName>
    <definedName name="АгропромСрПок">#REF!</definedName>
    <definedName name="АгропромСрПрод" localSheetId="37">#REF!</definedName>
    <definedName name="АгропромСрПрод">#REF!</definedName>
    <definedName name="адрес">[48]Клиенты!$O$2:$O$702</definedName>
    <definedName name="Акції_акціонерів">[52]PFTS!$A$1:$J$65536</definedName>
    <definedName name="АльфабаСрПок" localSheetId="37">#REF!</definedName>
    <definedName name="АльфабаСрПок">#REF!</definedName>
    <definedName name="АльфабаСрПрод" localSheetId="37">#REF!</definedName>
    <definedName name="АльфабаСрПрод">#REF!</definedName>
    <definedName name="Архив_собст">[48]Архив_собст!$A$6:$AJ$59</definedName>
    <definedName name="Архив_собств">[48]Архив_собст!$J$6:$AJ$59</definedName>
    <definedName name="Архив_учтен">[48]Архив_учтен!$A$24:$AI$18080</definedName>
    <definedName name="АэрофлотОтн" localSheetId="37">#REF!</definedName>
    <definedName name="АэрофлотОтн">#REF!</definedName>
    <definedName name="АэрофлотСрПок" localSheetId="37">#REF!</definedName>
    <definedName name="АэрофлотСрПок">#REF!</definedName>
    <definedName name="АэрофлотСрПрод" localSheetId="37">#REF!</definedName>
    <definedName name="АэрофлотСрПрод">#REF!</definedName>
    <definedName name="б">[51]bonds!#REF!</definedName>
    <definedName name="б_с_банк">[48]База!$Q$5:$Q$11</definedName>
    <definedName name="б_с_прочие">[48]База!$R$5:$R$11</definedName>
    <definedName name="база_проц" localSheetId="37">#REF!</definedName>
    <definedName name="база_проц">#REF!</definedName>
    <definedName name="бал_счета">[48]База!$L$5:$L$12</definedName>
    <definedName name="БАЛАНС" localSheetId="37">#REF!</definedName>
    <definedName name="БАЛАНС">#REF!</definedName>
    <definedName name="Баланс_Титул_Таблица" localSheetId="37">#REF!</definedName>
    <definedName name="Баланс_Титул_Таблица">#REF!</definedName>
    <definedName name="банк">[48]База!$Q$5:$Q$14</definedName>
    <definedName name="Банк_рекв_1">[48]Клиенты!$S$2:$S$702</definedName>
    <definedName name="Банк_рекв_2">[48]Клиенты!$T$2:$T$702</definedName>
    <definedName name="Банк_рекв_3">[48]Клиенты!$U$2:$U$702</definedName>
    <definedName name="БанкРазСрПок" localSheetId="37">#REF!</definedName>
    <definedName name="БанкРазСрПок">#REF!</definedName>
    <definedName name="БанкРазСрПрод" localSheetId="37">#REF!</definedName>
    <definedName name="БанкРазСрПрод">#REF!</definedName>
    <definedName name="БашкирэнОтн" localSheetId="37">#REF!</definedName>
    <definedName name="БашкирэнОтн">#REF!</definedName>
    <definedName name="БашкирэнСрПок" localSheetId="37">#REF!</definedName>
    <definedName name="БашкирэнСрПок">#REF!</definedName>
    <definedName name="БашкирэнСрПрод" localSheetId="37">#REF!</definedName>
    <definedName name="БашкирэнСрПрод">#REF!</definedName>
    <definedName name="в.д.стр.010.итого102ф" localSheetId="37">#REF!</definedName>
    <definedName name="в.д.стр.010.итого102ф">#REF!</definedName>
    <definedName name="в.д.стр.010.с.д.н." localSheetId="37">#REF!</definedName>
    <definedName name="в.д.стр.010.с.д.н.">#REF!</definedName>
    <definedName name="в.д.стр.010итого.нар.к" localSheetId="37">#REF!</definedName>
    <definedName name="в.д.стр.010итого.нар.к">#REF!</definedName>
    <definedName name="в.д.стр.010итого.НОБ" localSheetId="37">#REF!</definedName>
    <definedName name="в.д.стр.010итого.НОБ">#REF!</definedName>
    <definedName name="в.д.стр.010кв.1" localSheetId="37">#REF!</definedName>
    <definedName name="в.д.стр.010кв.1">#REF!</definedName>
    <definedName name="в.д.стр.010кв.1нар.к" localSheetId="37">#REF!</definedName>
    <definedName name="в.д.стр.010кв.1нар.к">#REF!</definedName>
    <definedName name="в.д.стр.010кв.1НОБ" localSheetId="37">#REF!</definedName>
    <definedName name="в.д.стр.010кв.1НОБ">#REF!</definedName>
    <definedName name="в.д.стр.010кв.2" localSheetId="37">#REF!</definedName>
    <definedName name="в.д.стр.010кв.2">#REF!</definedName>
    <definedName name="в.д.стр.010кв.2нар.к" localSheetId="37">#REF!</definedName>
    <definedName name="в.д.стр.010кв.2нар.к">#REF!</definedName>
    <definedName name="в.д.стр.010кв.2НОБ" localSheetId="37">#REF!</definedName>
    <definedName name="в.д.стр.010кв.2НОБ">#REF!</definedName>
    <definedName name="в.д.стр.010кв.3" localSheetId="37">#REF!</definedName>
    <definedName name="в.д.стр.010кв.3">#REF!</definedName>
    <definedName name="в.д.стр.010кв.3нар.к" localSheetId="37">#REF!</definedName>
    <definedName name="в.д.стр.010кв.3нар.к">#REF!</definedName>
    <definedName name="в.д.стр.010кв.3НОБ" localSheetId="37">#REF!</definedName>
    <definedName name="в.д.стр.010кв.3НОБ">#REF!</definedName>
    <definedName name="в.д.стр.010кв.4" localSheetId="37">#REF!</definedName>
    <definedName name="в.д.стр.010кв.4">#REF!</definedName>
    <definedName name="в.д.стр.010кв.4нар.к" localSheetId="37">#REF!</definedName>
    <definedName name="в.д.стр.010кв.4нар.к">#REF!</definedName>
    <definedName name="в.д.стр.010кв.4НОБ" localSheetId="37">#REF!</definedName>
    <definedName name="в.д.стр.010кв.4НОБ">#REF!</definedName>
    <definedName name="в.д.стр.010нар.н" localSheetId="37">#REF!</definedName>
    <definedName name="в.д.стр.010нар.н">#REF!</definedName>
    <definedName name="в.д.стр.020.итого102ф" localSheetId="37">#REF!</definedName>
    <definedName name="в.д.стр.020.итого102ф">#REF!</definedName>
    <definedName name="в.д.стр.020.с.д.н." localSheetId="37">#REF!</definedName>
    <definedName name="в.д.стр.020.с.д.н.">#REF!</definedName>
    <definedName name="в.д.стр.020итого.нар.к" localSheetId="37">#REF!</definedName>
    <definedName name="в.д.стр.020итого.нар.к">#REF!</definedName>
    <definedName name="в.д.стр.020итого.НОБ" localSheetId="37">#REF!</definedName>
    <definedName name="в.д.стр.020итого.НОБ">#REF!</definedName>
    <definedName name="в.д.стр.020кв.1" localSheetId="37">#REF!</definedName>
    <definedName name="в.д.стр.020кв.1">#REF!</definedName>
    <definedName name="в.д.стр.020кв.1нар.к" localSheetId="37">#REF!</definedName>
    <definedName name="в.д.стр.020кв.1нар.к">#REF!</definedName>
    <definedName name="в.д.стр.020кв.1НОБ" localSheetId="37">#REF!</definedName>
    <definedName name="в.д.стр.020кв.1НОБ">#REF!</definedName>
    <definedName name="в.д.стр.020кв.2" localSheetId="37">#REF!</definedName>
    <definedName name="в.д.стр.020кв.2">#REF!</definedName>
    <definedName name="в.д.стр.020кв.2нар.к" localSheetId="37">#REF!</definedName>
    <definedName name="в.д.стр.020кв.2нар.к">#REF!</definedName>
    <definedName name="в.д.стр.020кв.2НОБ" localSheetId="37">#REF!</definedName>
    <definedName name="в.д.стр.020кв.2НОБ">#REF!</definedName>
    <definedName name="в.д.стр.020кв.3" localSheetId="37">#REF!</definedName>
    <definedName name="в.д.стр.020кв.3">#REF!</definedName>
    <definedName name="в.д.стр.020кв.3нар.к" localSheetId="37">#REF!</definedName>
    <definedName name="в.д.стр.020кв.3нар.к">#REF!</definedName>
    <definedName name="в.д.стр.020кв.3НОБ" localSheetId="37">#REF!</definedName>
    <definedName name="в.д.стр.020кв.3НОБ">#REF!</definedName>
    <definedName name="в.д.стр.020кв.4" localSheetId="37">#REF!</definedName>
    <definedName name="в.д.стр.020кв.4">#REF!</definedName>
    <definedName name="в.д.стр.020кв.4нар.к" localSheetId="37">#REF!</definedName>
    <definedName name="в.д.стр.020кв.4нар.к">#REF!</definedName>
    <definedName name="в.д.стр.020кв.4НОБ" localSheetId="37">#REF!</definedName>
    <definedName name="в.д.стр.020кв.4НОБ">#REF!</definedName>
    <definedName name="в.д.стр.020нар.н" localSheetId="37">#REF!</definedName>
    <definedName name="в.д.стр.020нар.н">#REF!</definedName>
    <definedName name="в.д.стр.030.итого102ф" localSheetId="37">#REF!</definedName>
    <definedName name="в.д.стр.030.итого102ф">#REF!</definedName>
    <definedName name="в.д.стр.030.с.д.н." localSheetId="37">#REF!</definedName>
    <definedName name="в.д.стр.030.с.д.н.">#REF!</definedName>
    <definedName name="в.д.стр.030итого.нар.к" localSheetId="37">#REF!</definedName>
    <definedName name="в.д.стр.030итого.нар.к">#REF!</definedName>
    <definedName name="в.д.стр.030итого.НОБ" localSheetId="37">#REF!</definedName>
    <definedName name="в.д.стр.030итого.НОБ">#REF!</definedName>
    <definedName name="в.д.стр.030кв.1" localSheetId="37">#REF!</definedName>
    <definedName name="в.д.стр.030кв.1">#REF!</definedName>
    <definedName name="в.д.стр.030кв.1нар.к" localSheetId="37">#REF!</definedName>
    <definedName name="в.д.стр.030кв.1нар.к">#REF!</definedName>
    <definedName name="в.д.стр.030кв.1НОБ" localSheetId="37">#REF!</definedName>
    <definedName name="в.д.стр.030кв.1НОБ">#REF!</definedName>
    <definedName name="в.д.стр.030кв.2" localSheetId="37">#REF!</definedName>
    <definedName name="в.д.стр.030кв.2">#REF!</definedName>
    <definedName name="в.д.стр.030кв.2нар.к" localSheetId="37">#REF!</definedName>
    <definedName name="в.д.стр.030кв.2нар.к">#REF!</definedName>
    <definedName name="в.д.стр.030кв.2НОБ" localSheetId="37">#REF!</definedName>
    <definedName name="в.д.стр.030кв.2НОБ">#REF!</definedName>
    <definedName name="в.д.стр.030кв.3" localSheetId="37">#REF!</definedName>
    <definedName name="в.д.стр.030кв.3">#REF!</definedName>
    <definedName name="в.д.стр.030кв.3нар.к" localSheetId="37">#REF!</definedName>
    <definedName name="в.д.стр.030кв.3нар.к">#REF!</definedName>
    <definedName name="в.д.стр.030кв.3НОБ" localSheetId="37">#REF!</definedName>
    <definedName name="в.д.стр.030кв.3НОБ">#REF!</definedName>
    <definedName name="в.д.стр.030кв.4" localSheetId="37">#REF!</definedName>
    <definedName name="в.д.стр.030кв.4">#REF!</definedName>
    <definedName name="в.д.стр.030кв.4нар.к" localSheetId="37">#REF!</definedName>
    <definedName name="в.д.стр.030кв.4нар.к">#REF!</definedName>
    <definedName name="в.д.стр.030кв.4НОБ" localSheetId="37">#REF!</definedName>
    <definedName name="в.д.стр.030кв.4НОБ">#REF!</definedName>
    <definedName name="в.д.стр.030нар.н" localSheetId="37">#REF!</definedName>
    <definedName name="в.д.стр.030нар.н">#REF!</definedName>
    <definedName name="в.д.стр.040.итого102ф" localSheetId="37">#REF!</definedName>
    <definedName name="в.д.стр.040.итого102ф">#REF!</definedName>
    <definedName name="в.д.стр.040.с.д.н." localSheetId="37">#REF!</definedName>
    <definedName name="в.д.стр.040.с.д.н.">#REF!</definedName>
    <definedName name="в.д.стр.040итого.нар.к" localSheetId="37">#REF!</definedName>
    <definedName name="в.д.стр.040итого.нар.к">#REF!</definedName>
    <definedName name="в.д.стр.040итого.НОБ" localSheetId="37">#REF!</definedName>
    <definedName name="в.д.стр.040итого.НОБ">#REF!</definedName>
    <definedName name="в.д.стр.040кв.1" localSheetId="37">#REF!</definedName>
    <definedName name="в.д.стр.040кв.1">#REF!</definedName>
    <definedName name="в.д.стр.040кв.1нар.к" localSheetId="37">#REF!</definedName>
    <definedName name="в.д.стр.040кв.1нар.к">#REF!</definedName>
    <definedName name="в.д.стр.040кв.1НОБ" localSheetId="37">#REF!</definedName>
    <definedName name="в.д.стр.040кв.1НОБ">#REF!</definedName>
    <definedName name="в.д.стр.040кв.2" localSheetId="37">#REF!</definedName>
    <definedName name="в.д.стр.040кв.2">#REF!</definedName>
    <definedName name="в.д.стр.040кв.2нар.к" localSheetId="37">#REF!</definedName>
    <definedName name="в.д.стр.040кв.2нар.к">#REF!</definedName>
    <definedName name="в.д.стр.040кв.2НОБ" localSheetId="37">#REF!</definedName>
    <definedName name="в.д.стр.040кв.2НОБ">#REF!</definedName>
    <definedName name="в.д.стр.040кв.3" localSheetId="37">#REF!</definedName>
    <definedName name="в.д.стр.040кв.3">#REF!</definedName>
    <definedName name="в.д.стр.040кв.3нар.к" localSheetId="37">#REF!</definedName>
    <definedName name="в.д.стр.040кв.3нар.к">#REF!</definedName>
    <definedName name="в.д.стр.040кв.3НОБ" localSheetId="37">#REF!</definedName>
    <definedName name="в.д.стр.040кв.3НОБ">#REF!</definedName>
    <definedName name="в.д.стр.040кв.4" localSheetId="37">#REF!</definedName>
    <definedName name="в.д.стр.040кв.4">#REF!</definedName>
    <definedName name="в.д.стр.040кв.4нар.к" localSheetId="37">#REF!</definedName>
    <definedName name="в.д.стр.040кв.4нар.к">#REF!</definedName>
    <definedName name="в.д.стр.040кв.4НОБ" localSheetId="37">#REF!</definedName>
    <definedName name="в.д.стр.040кв.4НОБ">#REF!</definedName>
    <definedName name="в.д.стр.040нар.н" localSheetId="37">#REF!</definedName>
    <definedName name="в.д.стр.040нар.н">#REF!</definedName>
    <definedName name="в.д.стр.041.с.д.н." localSheetId="37">#REF!</definedName>
    <definedName name="в.д.стр.041.с.д.н.">#REF!</definedName>
    <definedName name="в.д.стр.041итого.НОБ" localSheetId="37">#REF!</definedName>
    <definedName name="в.д.стр.041итого.НОБ">#REF!</definedName>
    <definedName name="в.д.стр.041кв.1" localSheetId="37">#REF!</definedName>
    <definedName name="в.д.стр.041кв.1">#REF!</definedName>
    <definedName name="в.д.стр.041кв.1нар.к" localSheetId="37">#REF!</definedName>
    <definedName name="в.д.стр.041кв.1нар.к">#REF!</definedName>
    <definedName name="в.д.стр.041кв.1НОБ" localSheetId="37">#REF!</definedName>
    <definedName name="в.д.стр.041кв.1НОБ">#REF!</definedName>
    <definedName name="в.д.стр.041кв.2" localSheetId="37">#REF!</definedName>
    <definedName name="в.д.стр.041кв.2">#REF!</definedName>
    <definedName name="в.д.стр.041кв.2нар.к" localSheetId="37">#REF!</definedName>
    <definedName name="в.д.стр.041кв.2нар.к">#REF!</definedName>
    <definedName name="в.д.стр.041кв.2НОБ" localSheetId="37">#REF!</definedName>
    <definedName name="в.д.стр.041кв.2НОБ">#REF!</definedName>
    <definedName name="в.д.стр.041кв.3" localSheetId="37">#REF!</definedName>
    <definedName name="в.д.стр.041кв.3">#REF!</definedName>
    <definedName name="в.д.стр.041кв.3нар.к" localSheetId="37">#REF!</definedName>
    <definedName name="в.д.стр.041кв.3нар.к">#REF!</definedName>
    <definedName name="в.д.стр.041кв.3НОБ" localSheetId="37">#REF!</definedName>
    <definedName name="в.д.стр.041кв.3НОБ">#REF!</definedName>
    <definedName name="в.д.стр.041кв.4" localSheetId="37">#REF!</definedName>
    <definedName name="в.д.стр.041кв.4">#REF!</definedName>
    <definedName name="в.д.стр.041кв.4нар.к" localSheetId="37">#REF!</definedName>
    <definedName name="в.д.стр.041кв.4нар.к">#REF!</definedName>
    <definedName name="в.д.стр.041кв.4НОБ" localSheetId="37">#REF!</definedName>
    <definedName name="в.д.стр.041кв.4НОБ">#REF!</definedName>
    <definedName name="в.д.стр.041нар.н" localSheetId="37">#REF!</definedName>
    <definedName name="в.д.стр.041нар.н">#REF!</definedName>
    <definedName name="в.д.стр.042.кв1" localSheetId="37">#REF!</definedName>
    <definedName name="в.д.стр.042.кв1">#REF!</definedName>
    <definedName name="в.д.стр.042.с.д.н." localSheetId="37">#REF!</definedName>
    <definedName name="в.д.стр.042.с.д.н.">#REF!</definedName>
    <definedName name="в.д.стр.042кв.1нар.к" localSheetId="37">#REF!</definedName>
    <definedName name="в.д.стр.042кв.1нар.к">#REF!</definedName>
    <definedName name="в.д.стр.042кв.1НОБ" localSheetId="37">#REF!</definedName>
    <definedName name="в.д.стр.042кв.1НОБ">#REF!</definedName>
    <definedName name="в.д.стр.042кв.2" localSheetId="37">#REF!</definedName>
    <definedName name="в.д.стр.042кв.2">#REF!</definedName>
    <definedName name="в.д.стр.042кв.2нар.к" localSheetId="37">#REF!</definedName>
    <definedName name="в.д.стр.042кв.2нар.к">#REF!</definedName>
    <definedName name="в.д.стр.042кв.2НОБ" localSheetId="37">#REF!</definedName>
    <definedName name="в.д.стр.042кв.2НОБ">#REF!</definedName>
    <definedName name="в.д.стр.042кв.3" localSheetId="37">#REF!</definedName>
    <definedName name="в.д.стр.042кв.3">#REF!</definedName>
    <definedName name="в.д.стр.042кв.3нар.к" localSheetId="37">#REF!</definedName>
    <definedName name="в.д.стр.042кв.3нар.к">#REF!</definedName>
    <definedName name="в.д.стр.042кв.3НОБ" localSheetId="37">#REF!</definedName>
    <definedName name="в.д.стр.042кв.3НОБ">#REF!</definedName>
    <definedName name="в.д.стр.042кв.4" localSheetId="37">#REF!</definedName>
    <definedName name="в.д.стр.042кв.4">#REF!</definedName>
    <definedName name="в.д.стр.042кв.4нар.к" localSheetId="37">#REF!</definedName>
    <definedName name="в.д.стр.042кв.4нар.к">#REF!</definedName>
    <definedName name="в.д.стр.042кв.4НОБ" localSheetId="37">#REF!</definedName>
    <definedName name="в.д.стр.042кв.4НОБ">#REF!</definedName>
    <definedName name="в.д.стр.042нар.н" localSheetId="37">#REF!</definedName>
    <definedName name="в.д.стр.042нар.н">#REF!</definedName>
    <definedName name="в.д.стр.043.с.д.н." localSheetId="37">#REF!</definedName>
    <definedName name="в.д.стр.043.с.д.н.">#REF!</definedName>
    <definedName name="в.д.стр.043кв.1" localSheetId="37">#REF!</definedName>
    <definedName name="в.д.стр.043кв.1">#REF!</definedName>
    <definedName name="в.д.стр.043кв.1нар.к" localSheetId="37">#REF!</definedName>
    <definedName name="в.д.стр.043кв.1нар.к">#REF!</definedName>
    <definedName name="в.д.стр.043кв.1НОБ" localSheetId="37">#REF!</definedName>
    <definedName name="в.д.стр.043кв.1НОБ">#REF!</definedName>
    <definedName name="в.д.стр.043кв.2" localSheetId="37">#REF!</definedName>
    <definedName name="в.д.стр.043кв.2">#REF!</definedName>
    <definedName name="в.д.стр.043кв.2нар.к" localSheetId="37">#REF!</definedName>
    <definedName name="в.д.стр.043кв.2нар.к">#REF!</definedName>
    <definedName name="в.д.стр.043кв.2НОБ" localSheetId="37">#REF!</definedName>
    <definedName name="в.д.стр.043кв.2НОБ">#REF!</definedName>
    <definedName name="в.д.стр.043кв.3" localSheetId="37">#REF!</definedName>
    <definedName name="в.д.стр.043кв.3">#REF!</definedName>
    <definedName name="в.д.стр.043кв.3нар.к" localSheetId="37">#REF!</definedName>
    <definedName name="в.д.стр.043кв.3нар.к">#REF!</definedName>
    <definedName name="в.д.стр.043кв.3НОБ" localSheetId="37">#REF!</definedName>
    <definedName name="в.д.стр.043кв.3НОБ">#REF!</definedName>
    <definedName name="в.д.стр.043кв.4" localSheetId="37">#REF!</definedName>
    <definedName name="в.д.стр.043кв.4">#REF!</definedName>
    <definedName name="в.д.стр.043кв.4нар.к" localSheetId="37">#REF!</definedName>
    <definedName name="в.д.стр.043кв.4нар.к">#REF!</definedName>
    <definedName name="в.д.стр.043кв.4НОБ" localSheetId="37">#REF!</definedName>
    <definedName name="в.д.стр.043кв.4НОБ">#REF!</definedName>
    <definedName name="в.д.стр.043нар.н" localSheetId="37">#REF!</definedName>
    <definedName name="в.д.стр.043нар.н">#REF!</definedName>
    <definedName name="в.д.стр.050.итого102ф" localSheetId="37">#REF!</definedName>
    <definedName name="в.д.стр.050.итого102ф">#REF!</definedName>
    <definedName name="в.д.стр.050.с.д.н." localSheetId="37">#REF!</definedName>
    <definedName name="в.д.стр.050.с.д.н.">#REF!</definedName>
    <definedName name="в.д.стр.050итого.нар.к" localSheetId="37">#REF!</definedName>
    <definedName name="в.д.стр.050итого.нар.к">#REF!</definedName>
    <definedName name="в.д.стр.050итого.НОБ" localSheetId="37">#REF!</definedName>
    <definedName name="в.д.стр.050итого.НОБ">#REF!</definedName>
    <definedName name="в.д.стр.050кв.1" localSheetId="37">#REF!</definedName>
    <definedName name="в.д.стр.050кв.1">#REF!</definedName>
    <definedName name="в.д.стр.050кв.1нар.к" localSheetId="37">#REF!</definedName>
    <definedName name="в.д.стр.050кв.1нар.к">#REF!</definedName>
    <definedName name="в.д.стр.050кв.1НОБ" localSheetId="37">#REF!</definedName>
    <definedName name="в.д.стр.050кв.1НОБ">#REF!</definedName>
    <definedName name="в.д.стр.050кв.2" localSheetId="37">#REF!</definedName>
    <definedName name="в.д.стр.050кв.2">#REF!</definedName>
    <definedName name="в.д.стр.050кв.2нар.к" localSheetId="37">#REF!</definedName>
    <definedName name="в.д.стр.050кв.2нар.к">#REF!</definedName>
    <definedName name="в.д.стр.050кв.2НОБ" localSheetId="37">#REF!</definedName>
    <definedName name="в.д.стр.050кв.2НОБ">#REF!</definedName>
    <definedName name="в.д.стр.050кв.3" localSheetId="37">#REF!</definedName>
    <definedName name="в.д.стр.050кв.3">#REF!</definedName>
    <definedName name="в.д.стр.050кв.3нар.к" localSheetId="37">#REF!</definedName>
    <definedName name="в.д.стр.050кв.3нар.к">#REF!</definedName>
    <definedName name="в.д.стр.050кв.3НОБ" localSheetId="37">#REF!</definedName>
    <definedName name="в.д.стр.050кв.3НОБ">#REF!</definedName>
    <definedName name="в.д.стр.050кв.4" localSheetId="37">#REF!</definedName>
    <definedName name="в.д.стр.050кв.4">#REF!</definedName>
    <definedName name="в.д.стр.050кв.4нар.к" localSheetId="37">#REF!</definedName>
    <definedName name="в.д.стр.050кв.4нар.к">#REF!</definedName>
    <definedName name="в.д.стр.050кв.4НОБ" localSheetId="37">#REF!</definedName>
    <definedName name="в.д.стр.050кв.4НОБ">#REF!</definedName>
    <definedName name="в.д.стр.050нар.н" localSheetId="37">#REF!</definedName>
    <definedName name="в.д.стр.050нар.н">#REF!</definedName>
    <definedName name="в.д.стр.060.итого102ф" localSheetId="37">#REF!</definedName>
    <definedName name="в.д.стр.060.итого102ф">#REF!</definedName>
    <definedName name="в.д.стр.060.с.д.н." localSheetId="37">#REF!</definedName>
    <definedName name="в.д.стр.060.с.д.н.">#REF!</definedName>
    <definedName name="в.д.стр.060итого.нар.к" localSheetId="37">#REF!</definedName>
    <definedName name="в.д.стр.060итого.нар.к">#REF!</definedName>
    <definedName name="в.д.стр.060итого.НОБ" localSheetId="37">#REF!</definedName>
    <definedName name="в.д.стр.060итого.НОБ">#REF!</definedName>
    <definedName name="в.д.стр.060кв.1" localSheetId="37">#REF!</definedName>
    <definedName name="в.д.стр.060кв.1">#REF!</definedName>
    <definedName name="в.д.стр.060кв.1нар.к" localSheetId="37">#REF!</definedName>
    <definedName name="в.д.стр.060кв.1нар.к">#REF!</definedName>
    <definedName name="в.д.стр.060кв.1НОБ" localSheetId="37">#REF!</definedName>
    <definedName name="в.д.стр.060кв.1НОБ">#REF!</definedName>
    <definedName name="в.д.стр.060кв.2" localSheetId="37">#REF!</definedName>
    <definedName name="в.д.стр.060кв.2">#REF!</definedName>
    <definedName name="в.д.стр.060кв.2нар.к" localSheetId="37">#REF!</definedName>
    <definedName name="в.д.стр.060кв.2нар.к">#REF!</definedName>
    <definedName name="в.д.стр.060кв.2НОБ" localSheetId="37">#REF!</definedName>
    <definedName name="в.д.стр.060кв.2НОБ">#REF!</definedName>
    <definedName name="в.д.стр.060кв.3" localSheetId="37">#REF!</definedName>
    <definedName name="в.д.стр.060кв.3">#REF!</definedName>
    <definedName name="в.д.стр.060кв.3нар.к" localSheetId="37">#REF!</definedName>
    <definedName name="в.д.стр.060кв.3нар.к">#REF!</definedName>
    <definedName name="в.д.стр.060кв.3НОБ" localSheetId="37">#REF!</definedName>
    <definedName name="в.д.стр.060кв.3НОБ">#REF!</definedName>
    <definedName name="в.д.стр.060кв.4" localSheetId="37">#REF!</definedName>
    <definedName name="в.д.стр.060кв.4">#REF!</definedName>
    <definedName name="в.д.стр.060кв.4нар.к" localSheetId="37">#REF!</definedName>
    <definedName name="в.д.стр.060кв.4нар.к">#REF!</definedName>
    <definedName name="в.д.стр.060кв.4НОБ" localSheetId="37">#REF!</definedName>
    <definedName name="в.д.стр.060кв.4НОБ">#REF!</definedName>
    <definedName name="в.д.стр.060нар.н" localSheetId="37">#REF!</definedName>
    <definedName name="в.д.стр.060нар.н">#REF!</definedName>
    <definedName name="в.д.стр.070.итого102ф" localSheetId="37">#REF!</definedName>
    <definedName name="в.д.стр.070.итого102ф">#REF!</definedName>
    <definedName name="в.д.стр.070.с.д.н." localSheetId="37">#REF!</definedName>
    <definedName name="в.д.стр.070.с.д.н.">#REF!</definedName>
    <definedName name="в.д.стр.070итого.нар.к" localSheetId="37">#REF!</definedName>
    <definedName name="в.д.стр.070итого.нар.к">#REF!</definedName>
    <definedName name="в.д.стр.070итого.НОБ" localSheetId="37">#REF!</definedName>
    <definedName name="в.д.стр.070итого.НОБ">#REF!</definedName>
    <definedName name="в.д.стр.070кв.1" localSheetId="37">#REF!</definedName>
    <definedName name="в.д.стр.070кв.1">#REF!</definedName>
    <definedName name="в.д.стр.070кв.1нар.к" localSheetId="37">#REF!</definedName>
    <definedName name="в.д.стр.070кв.1нар.к">#REF!</definedName>
    <definedName name="в.д.стр.070кв.1НОБ" localSheetId="37">#REF!</definedName>
    <definedName name="в.д.стр.070кв.1НОБ">#REF!</definedName>
    <definedName name="в.д.стр.070кв.2" localSheetId="37">#REF!</definedName>
    <definedName name="в.д.стр.070кв.2">#REF!</definedName>
    <definedName name="в.д.стр.070кв.2нар.к" localSheetId="37">#REF!</definedName>
    <definedName name="в.д.стр.070кв.2нар.к">#REF!</definedName>
    <definedName name="в.д.стр.070кв.2НОБ" localSheetId="37">#REF!</definedName>
    <definedName name="в.д.стр.070кв.2НОБ">#REF!</definedName>
    <definedName name="в.д.стр.070кв.3" localSheetId="37">#REF!</definedName>
    <definedName name="в.д.стр.070кв.3">#REF!</definedName>
    <definedName name="в.д.стр.070кв.3нар.к" localSheetId="37">#REF!</definedName>
    <definedName name="в.д.стр.070кв.3нар.к">#REF!</definedName>
    <definedName name="в.д.стр.070кв.3НОБ" localSheetId="37">#REF!</definedName>
    <definedName name="в.д.стр.070кв.3НОБ">#REF!</definedName>
    <definedName name="в.д.стр.070кв.4" localSheetId="37">#REF!</definedName>
    <definedName name="в.д.стр.070кв.4">#REF!</definedName>
    <definedName name="в.д.стр.070кв.4нар.к" localSheetId="37">#REF!</definedName>
    <definedName name="в.д.стр.070кв.4нар.к">#REF!</definedName>
    <definedName name="в.д.стр.070кв.4НОБ" localSheetId="37">#REF!</definedName>
    <definedName name="в.д.стр.070кв.4НОБ">#REF!</definedName>
    <definedName name="в.д.стр.070нар.н" localSheetId="37">#REF!</definedName>
    <definedName name="в.д.стр.070нар.н">#REF!</definedName>
    <definedName name="в.д.стр.080.итого102ф" localSheetId="37">#REF!</definedName>
    <definedName name="в.д.стр.080.итого102ф">#REF!</definedName>
    <definedName name="в.д.стр.080.с.д.н." localSheetId="37">#REF!</definedName>
    <definedName name="в.д.стр.080.с.д.н.">#REF!</definedName>
    <definedName name="в.д.стр.080итого.нар.к" localSheetId="37">#REF!</definedName>
    <definedName name="в.д.стр.080итого.нар.к">#REF!</definedName>
    <definedName name="в.д.стр.080итого.НОБ" localSheetId="37">#REF!</definedName>
    <definedName name="в.д.стр.080итого.НОБ">#REF!</definedName>
    <definedName name="в.д.стр.080кв.1" localSheetId="37">#REF!</definedName>
    <definedName name="в.д.стр.080кв.1">#REF!</definedName>
    <definedName name="в.д.стр.080кв.1нар.к" localSheetId="37">#REF!</definedName>
    <definedName name="в.д.стр.080кв.1нар.к">#REF!</definedName>
    <definedName name="в.д.стр.080кв.1НОБ" localSheetId="37">#REF!</definedName>
    <definedName name="в.д.стр.080кв.1НОБ">#REF!</definedName>
    <definedName name="в.д.стр.080кв.2" localSheetId="37">#REF!</definedName>
    <definedName name="в.д.стр.080кв.2">#REF!</definedName>
    <definedName name="в.д.стр.080кв.2нар.к" localSheetId="37">#REF!</definedName>
    <definedName name="в.д.стр.080кв.2нар.к">#REF!</definedName>
    <definedName name="в.д.стр.080кв.2НОБ" localSheetId="37">#REF!</definedName>
    <definedName name="в.д.стр.080кв.2НОБ">#REF!</definedName>
    <definedName name="в.д.стр.080кв.3" localSheetId="37">#REF!</definedName>
    <definedName name="в.д.стр.080кв.3">#REF!</definedName>
    <definedName name="в.д.стр.080кв.3нар.к" localSheetId="37">#REF!</definedName>
    <definedName name="в.д.стр.080кв.3нар.к">#REF!</definedName>
    <definedName name="в.д.стр.080кв.3НОБ" localSheetId="37">#REF!</definedName>
    <definedName name="в.д.стр.080кв.3НОБ">#REF!</definedName>
    <definedName name="в.д.стр.080кв.4" localSheetId="37">#REF!</definedName>
    <definedName name="в.д.стр.080кв.4">#REF!</definedName>
    <definedName name="в.д.стр.080кв.4нар.к" localSheetId="37">#REF!</definedName>
    <definedName name="в.д.стр.080кв.4нар.к">#REF!</definedName>
    <definedName name="в.д.стр.080кв.4НОБ" localSheetId="37">#REF!</definedName>
    <definedName name="в.д.стр.080кв.4НОБ">#REF!</definedName>
    <definedName name="в.д.стр.080нар.н" localSheetId="37">#REF!</definedName>
    <definedName name="в.д.стр.080нар.н">#REF!</definedName>
    <definedName name="в.д.стр.090.итого102ф" localSheetId="37">#REF!</definedName>
    <definedName name="в.д.стр.090.итого102ф">#REF!</definedName>
    <definedName name="в.д.стр.090.с.д.н." localSheetId="37">#REF!</definedName>
    <definedName name="в.д.стр.090.с.д.н.">#REF!</definedName>
    <definedName name="в.д.стр.090итого.нар.к" localSheetId="37">#REF!</definedName>
    <definedName name="в.д.стр.090итого.нар.к">#REF!</definedName>
    <definedName name="в.д.стр.090итого.НОБ" localSheetId="37">#REF!</definedName>
    <definedName name="в.д.стр.090итого.НОБ">#REF!</definedName>
    <definedName name="в.д.стр.090кв.1" localSheetId="37">#REF!</definedName>
    <definedName name="в.д.стр.090кв.1">#REF!</definedName>
    <definedName name="в.д.стр.090кв.1нар.к" localSheetId="37">#REF!</definedName>
    <definedName name="в.д.стр.090кв.1нар.к">#REF!</definedName>
    <definedName name="в.д.стр.090кв.1НОБ" localSheetId="37">#REF!</definedName>
    <definedName name="в.д.стр.090кв.1НОБ">#REF!</definedName>
    <definedName name="в.д.стр.090кв.2" localSheetId="37">#REF!</definedName>
    <definedName name="в.д.стр.090кв.2">#REF!</definedName>
    <definedName name="в.д.стр.090кв.2нар.к" localSheetId="37">#REF!</definedName>
    <definedName name="в.д.стр.090кв.2нар.к">#REF!</definedName>
    <definedName name="в.д.стр.090кв.2НОБ" localSheetId="37">#REF!</definedName>
    <definedName name="в.д.стр.090кв.2НОБ">#REF!</definedName>
    <definedName name="в.д.стр.090кв.3" localSheetId="37">#REF!</definedName>
    <definedName name="в.д.стр.090кв.3">#REF!</definedName>
    <definedName name="в.д.стр.090кв.3нар.к" localSheetId="37">#REF!</definedName>
    <definedName name="в.д.стр.090кв.3нар.к">#REF!</definedName>
    <definedName name="в.д.стр.090кв.3НОБ" localSheetId="37">#REF!</definedName>
    <definedName name="в.д.стр.090кв.3НОБ">#REF!</definedName>
    <definedName name="в.д.стр.090кв.4" localSheetId="37">#REF!</definedName>
    <definedName name="в.д.стр.090кв.4">#REF!</definedName>
    <definedName name="в.д.стр.090кв.4нар.к" localSheetId="37">#REF!</definedName>
    <definedName name="в.д.стр.090кв.4нар.к">#REF!</definedName>
    <definedName name="в.д.стр.090кв.4НОБ" localSheetId="37">#REF!</definedName>
    <definedName name="в.д.стр.090кв.4НОБ">#REF!</definedName>
    <definedName name="в.д.стр.090нар.н" localSheetId="37">#REF!</definedName>
    <definedName name="в.д.стр.090нар.н">#REF!</definedName>
    <definedName name="в.д.стр.100.итого102ф" localSheetId="37">#REF!</definedName>
    <definedName name="в.д.стр.100.итого102ф">#REF!</definedName>
    <definedName name="в.д.стр.100.с.д.н." localSheetId="37">#REF!</definedName>
    <definedName name="в.д.стр.100.с.д.н.">#REF!</definedName>
    <definedName name="в.д.стр.100итого.нар.к" localSheetId="37">#REF!</definedName>
    <definedName name="в.д.стр.100итого.нар.к">#REF!</definedName>
    <definedName name="в.д.стр.100итого.НОБ" localSheetId="37">#REF!</definedName>
    <definedName name="в.д.стр.100итого.НОБ">#REF!</definedName>
    <definedName name="в.д.стр.100кв.1" localSheetId="37">#REF!</definedName>
    <definedName name="в.д.стр.100кв.1">#REF!</definedName>
    <definedName name="в.д.стр.100кв.1нар.к" localSheetId="37">#REF!</definedName>
    <definedName name="в.д.стр.100кв.1нар.к">#REF!</definedName>
    <definedName name="в.д.стр.100кв.1НОБ" localSheetId="37">#REF!</definedName>
    <definedName name="в.д.стр.100кв.1НОБ">#REF!</definedName>
    <definedName name="в.д.стр.100кв.2" localSheetId="37">#REF!</definedName>
    <definedName name="в.д.стр.100кв.2">#REF!</definedName>
    <definedName name="в.д.стр.100кв.2нар.к" localSheetId="37">#REF!</definedName>
    <definedName name="в.д.стр.100кв.2нар.к">#REF!</definedName>
    <definedName name="в.д.стр.100кв.2НОБ" localSheetId="37">#REF!</definedName>
    <definedName name="в.д.стр.100кв.2НОБ">#REF!</definedName>
    <definedName name="в.д.стр.100кв.3" localSheetId="37">#REF!</definedName>
    <definedName name="в.д.стр.100кв.3">#REF!</definedName>
    <definedName name="в.д.стр.100кв.3нар.к" localSheetId="37">#REF!</definedName>
    <definedName name="в.д.стр.100кв.3нар.к">#REF!</definedName>
    <definedName name="в.д.стр.100кв.3НОБ" localSheetId="37">#REF!</definedName>
    <definedName name="в.д.стр.100кв.3НОБ">#REF!</definedName>
    <definedName name="в.д.стр.100кв.4" localSheetId="37">#REF!</definedName>
    <definedName name="в.д.стр.100кв.4">#REF!</definedName>
    <definedName name="в.д.стр.100кв.4нар.к" localSheetId="37">#REF!</definedName>
    <definedName name="в.д.стр.100кв.4нар.к">#REF!</definedName>
    <definedName name="в.д.стр.100кв.4НОБ" localSheetId="37">#REF!</definedName>
    <definedName name="в.д.стр.100кв.4НОБ">#REF!</definedName>
    <definedName name="в.д.стр.100нар.н" localSheetId="37">#REF!</definedName>
    <definedName name="в.д.стр.100нар.н">#REF!</definedName>
    <definedName name="в.р.стр.030итого.ф102">'[53]расчет внеар.расх.'!$I$73</definedName>
    <definedName name="в.р.стр.030с.д.н.">'[53]расчет внеар.расх.'!$U$73</definedName>
    <definedName name="вал_код" localSheetId="37">#REF!</definedName>
    <definedName name="вал_код">#REF!</definedName>
    <definedName name="валют_список">[48]База!$E$5:$E$10</definedName>
    <definedName name="ВарьеганКолПок" localSheetId="37">#REF!</definedName>
    <definedName name="ВарьеганКолПок">#REF!</definedName>
    <definedName name="ВарьеганКолПрод" localSheetId="37">#REF!</definedName>
    <definedName name="ВарьеганКолПрод">#REF!</definedName>
    <definedName name="ВарьеганОтн" localSheetId="37">#REF!</definedName>
    <definedName name="ВарьеганОтн">#REF!</definedName>
    <definedName name="ВарьеганСрПок" localSheetId="37">#REF!</definedName>
    <definedName name="ВарьеганСрПок">#REF!</definedName>
    <definedName name="ВарьеганСрПрод" localSheetId="37">#REF!</definedName>
    <definedName name="ВарьеганСрПрод">#REF!</definedName>
    <definedName name="ваыр" localSheetId="37">#REF!</definedName>
    <definedName name="ваыр">#REF!</definedName>
    <definedName name="внеш_код" localSheetId="37">#REF!</definedName>
    <definedName name="внеш_код">#REF!</definedName>
    <definedName name="ВНЕШНИЙ_КОД" localSheetId="37">#REF!</definedName>
    <definedName name="ВНЕШНИЙ_КОД">#REF!</definedName>
    <definedName name="ВозрождеСрПок" localSheetId="37">#REF!</definedName>
    <definedName name="ВозрождеСрПок">#REF!</definedName>
    <definedName name="ВозрождеСрПрод" localSheetId="37">#REF!</definedName>
    <definedName name="ВозрождеСрПрод">#REF!</definedName>
    <definedName name="ВолготанКолПок" localSheetId="37">#REF!</definedName>
    <definedName name="ВолготанКолПок">#REF!</definedName>
    <definedName name="ВолготанКолПрод" localSheetId="37">#REF!</definedName>
    <definedName name="ВолготанКолПрод">#REF!</definedName>
    <definedName name="ВолготанОтн" localSheetId="37">#REF!</definedName>
    <definedName name="ВолготанОтн">#REF!</definedName>
    <definedName name="ВолготанСрПок" localSheetId="37">#REF!</definedName>
    <definedName name="ВолготанСрПок">#REF!</definedName>
    <definedName name="ВолготанСрПрод" localSheetId="37">#REF!</definedName>
    <definedName name="ВолготанСрПрод">#REF!</definedName>
    <definedName name="ГАЗКолПок" localSheetId="37">#REF!</definedName>
    <definedName name="ГАЗКолПок">#REF!</definedName>
    <definedName name="ГАЗКолПрод" localSheetId="37">#REF!</definedName>
    <definedName name="ГАЗКолПрод">#REF!</definedName>
    <definedName name="ГАЗОтн" localSheetId="37">#REF!</definedName>
    <definedName name="ГАЗОтн">#REF!</definedName>
    <definedName name="ГазпромКолПок" localSheetId="37">#REF!</definedName>
    <definedName name="ГазпромКолПок">#REF!</definedName>
    <definedName name="ГазпромКолПрод" localSheetId="37">#REF!</definedName>
    <definedName name="ГазпромКолПрод">#REF!</definedName>
    <definedName name="ГазпромОтн" localSheetId="37">#REF!</definedName>
    <definedName name="ГазпромОтн">#REF!</definedName>
    <definedName name="ГазпромСрПок" localSheetId="37">#REF!</definedName>
    <definedName name="ГазпромСрПок">#REF!</definedName>
    <definedName name="ГазпромСрПрод" localSheetId="37">#REF!</definedName>
    <definedName name="ГазпромСрПрод">#REF!</definedName>
    <definedName name="ГАЗСрПок" localSheetId="37">#REF!</definedName>
    <definedName name="ГАЗСрПок">#REF!</definedName>
    <definedName name="ГАЗСрПрод" localSheetId="37">#REF!</definedName>
    <definedName name="ГАЗСрПрод">#REF!</definedName>
    <definedName name="Глав_бух">[48]Клиенты!$M$2:$M$702</definedName>
    <definedName name="Голова">[54]Голова!$C$19:$F$457</definedName>
    <definedName name="ГорьковсСрПок" localSheetId="37">#REF!</definedName>
    <definedName name="ГорьковсСрПок">#REF!</definedName>
    <definedName name="ГорьковсСрПрод" localSheetId="37">#REF!</definedName>
    <definedName name="ГорьковсСрПрод">#REF!</definedName>
    <definedName name="Гос_рег">[48]Клиенты!$P$2:$P$702</definedName>
    <definedName name="ГУМКолПок" localSheetId="37">#REF!</definedName>
    <definedName name="ГУМКолПок">#REF!</definedName>
    <definedName name="ГУМКолПрод" localSheetId="37">#REF!</definedName>
    <definedName name="ГУМКолПрод">#REF!</definedName>
    <definedName name="ГУМОтн" localSheetId="37">#REF!</definedName>
    <definedName name="ГУМОтн">#REF!</definedName>
    <definedName name="ГУМСрПок" localSheetId="37">#REF!</definedName>
    <definedName name="ГУМСрПок">#REF!</definedName>
    <definedName name="ГУМСрПрод" localSheetId="37">#REF!</definedName>
    <definedName name="ГУМСрПрод">#REF!</definedName>
    <definedName name="гшщ" localSheetId="37">#REF!</definedName>
    <definedName name="гшщ">#REF!</definedName>
    <definedName name="д" localSheetId="37">#REF!</definedName>
    <definedName name="д">#REF!</definedName>
    <definedName name="д.р.стр.010.с.д.н.">'[55]расчет д. р.'!$U$6</definedName>
    <definedName name="д.р.стр.060.с.д.н.">'[55]расчет д. р.'!$U$21</definedName>
    <definedName name="д.р.стр.101.с.д.н.">'[55]расчет д. р.'!$U$31</definedName>
    <definedName name="д1" localSheetId="37">#REF!</definedName>
    <definedName name="д1">#REF!</definedName>
    <definedName name="д10" localSheetId="37">#REF!</definedName>
    <definedName name="д10">#REF!</definedName>
    <definedName name="д11" localSheetId="37">#REF!</definedName>
    <definedName name="д11">#REF!</definedName>
    <definedName name="д12" localSheetId="37">#REF!</definedName>
    <definedName name="д12">#REF!</definedName>
    <definedName name="д13" localSheetId="37">#REF!</definedName>
    <definedName name="д13">#REF!</definedName>
    <definedName name="д2" localSheetId="37">#REF!</definedName>
    <definedName name="д2">#REF!</definedName>
    <definedName name="д3" localSheetId="37">#REF!</definedName>
    <definedName name="д3">#REF!</definedName>
    <definedName name="д4" localSheetId="37">#REF!</definedName>
    <definedName name="д4">#REF!</definedName>
    <definedName name="д6" localSheetId="37">#REF!</definedName>
    <definedName name="д6">#REF!</definedName>
    <definedName name="д7" localSheetId="37">#REF!</definedName>
    <definedName name="д7">#REF!</definedName>
    <definedName name="д8" localSheetId="37">#REF!</definedName>
    <definedName name="д8">#REF!</definedName>
    <definedName name="д9" localSheetId="37">#REF!</definedName>
    <definedName name="д9">#REF!</definedName>
    <definedName name="ДальнждСрПок" localSheetId="37">#REF!</definedName>
    <definedName name="ДальнждСрПок">#REF!</definedName>
    <definedName name="ДальнждСрПрод" localSheetId="37">#REF!</definedName>
    <definedName name="ДальнждСрПрод">#REF!</definedName>
    <definedName name="дата">[51]bonds!#REF!</definedName>
    <definedName name="дата_погашения" localSheetId="37">#REF!</definedName>
    <definedName name="дата_погашения">#REF!</definedName>
    <definedName name="дата_покупки" localSheetId="37">#REF!</definedName>
    <definedName name="дата_покупки">#REF!</definedName>
    <definedName name="джэ" localSheetId="37">#REF!</definedName>
    <definedName name="джэ">#REF!</definedName>
    <definedName name="Долж_рук_1">[48]Клиенты!$D$2:$D$702</definedName>
    <definedName name="Долж_рук_2">[48]Клиенты!$G$2:$G$702</definedName>
    <definedName name="Долж_рук_3">[48]Клиенты!$J$2:$J$702</definedName>
    <definedName name="Доля_банкоматов__по_которым_установка" localSheetId="37">[56]Вспомог!#REF!</definedName>
    <definedName name="Доля_банкоматов__по_которым_установка">[56]Вспомог!#REF!</definedName>
    <definedName name="доходность_к_погашению" localSheetId="37">#REF!</definedName>
    <definedName name="доходность_к_погашению">#REF!</definedName>
    <definedName name="Драгоценные_металлы" localSheetId="37">#REF!</definedName>
    <definedName name="Драгоценные_металлы">#REF!</definedName>
    <definedName name="Е10" localSheetId="37">#REF!</definedName>
    <definedName name="Е10">#REF!</definedName>
    <definedName name="Е31" localSheetId="37">#REF!</definedName>
    <definedName name="Е31">#REF!</definedName>
    <definedName name="еждугорКолПок" localSheetId="37">#REF!</definedName>
    <definedName name="еждугорКолПок">#REF!</definedName>
    <definedName name="еждугорКолПрод" localSheetId="37">#REF!</definedName>
    <definedName name="еждугорКолПрод">#REF!</definedName>
    <definedName name="еждугорОтн" localSheetId="37">#REF!</definedName>
    <definedName name="еждугорОтн">#REF!</definedName>
    <definedName name="еждугорСрПок" localSheetId="37">#REF!</definedName>
    <definedName name="еждугорСрПок">#REF!</definedName>
    <definedName name="еждугорСрПрод" localSheetId="37">#REF!</definedName>
    <definedName name="еждугорСрПрод">#REF!</definedName>
    <definedName name="ЗабайкалСрПок" localSheetId="37">#REF!</definedName>
    <definedName name="ЗабайкалСрПок">#REF!</definedName>
    <definedName name="ЗабайкалСрПрод" localSheetId="37">#REF!</definedName>
    <definedName name="ЗабайкалСрПрод">#REF!</definedName>
    <definedName name="Зам_гл_бух">[48]Клиенты!$N$2:$N$702</definedName>
    <definedName name="замечания">[48]Архив_собст!$AH$1:$AH$65536</definedName>
    <definedName name="ЗападноСрПок" localSheetId="37">#REF!</definedName>
    <definedName name="ЗападноСрПок">#REF!</definedName>
    <definedName name="ЗападноСрПрод" localSheetId="37">#REF!</definedName>
    <definedName name="ЗападноСрПрод">#REF!</definedName>
    <definedName name="й" localSheetId="37">#REF!</definedName>
    <definedName name="й">#REF!</definedName>
    <definedName name="ИнкомбанСрПок" localSheetId="37">#REF!</definedName>
    <definedName name="ИнкомбанСрПок">#REF!</definedName>
    <definedName name="ИнкомбанСрПрод" localSheetId="37">#REF!</definedName>
    <definedName name="ИнкомбанСрПрод">#REF!</definedName>
    <definedName name="ИНН">[48]Клиенты!$W$2:$W$702</definedName>
    <definedName name="ИнтерТЭКСрПок" localSheetId="37">#REF!</definedName>
    <definedName name="ИнтерТЭКСрПок">#REF!</definedName>
    <definedName name="ИнтерТЭКСрПрод" localSheetId="37">#REF!</definedName>
    <definedName name="ИнтерТЭКСрПрод">#REF!</definedName>
    <definedName name="ирг" localSheetId="37">#REF!</definedName>
    <definedName name="ирг">#REF!</definedName>
    <definedName name="ИркутскэКолПок" localSheetId="37">#REF!</definedName>
    <definedName name="ИркутскэКолПок">#REF!</definedName>
    <definedName name="ИркутскэКолПрод" localSheetId="37">#REF!</definedName>
    <definedName name="ИркутскэКолПрод">#REF!</definedName>
    <definedName name="ИркутскэОтн" localSheetId="37">#REF!</definedName>
    <definedName name="ИркутскэОтн">#REF!</definedName>
    <definedName name="ИркутскэСрПок" localSheetId="37">#REF!</definedName>
    <definedName name="ИркутскэСрПок">#REF!</definedName>
    <definedName name="ИркутскэСрПрод" localSheetId="37">#REF!</definedName>
    <definedName name="ИркутскэСрПрод">#REF!</definedName>
    <definedName name="итдж" localSheetId="37">#REF!</definedName>
    <definedName name="итдж">#REF!</definedName>
    <definedName name="ить" localSheetId="37">#REF!</definedName>
    <definedName name="ить">#REF!</definedName>
    <definedName name="КазначСрПок" localSheetId="37">#REF!</definedName>
    <definedName name="КазначСрПок">#REF!</definedName>
    <definedName name="КазначСрПрод" localSheetId="37">#REF!</definedName>
    <definedName name="КазначСрПрод">#REF!</definedName>
    <definedName name="КамАЗКолПок" localSheetId="37">#REF!</definedName>
    <definedName name="КамАЗКолПок">#REF!</definedName>
    <definedName name="КамАЗКолПрод" localSheetId="37">#REF!</definedName>
    <definedName name="КамАЗКолПрод">#REF!</definedName>
    <definedName name="КамАЗОтн" localSheetId="37">#REF!</definedName>
    <definedName name="КамАЗОтн">#REF!</definedName>
    <definedName name="КамАЗСрПок" localSheetId="37">#REF!</definedName>
    <definedName name="КамАЗСрПок">#REF!</definedName>
    <definedName name="КамАЗСрПрод" localSheetId="37">#REF!</definedName>
    <definedName name="КамАЗСрПрод">#REF!</definedName>
    <definedName name="кгктщеу">[9]Sheet2!#REF!</definedName>
    <definedName name="КемеровсСрПок" localSheetId="37">#REF!</definedName>
    <definedName name="КемеровсСрПок">#REF!</definedName>
    <definedName name="КемеровсСрПрод" localSheetId="37">#REF!</definedName>
    <definedName name="КемеровсСрПрод">#REF!</definedName>
    <definedName name="кен" localSheetId="37">#REF!</definedName>
    <definedName name="кен">#REF!</definedName>
    <definedName name="клиентов_список">[48]Клиенты!$B$2:$B$702</definedName>
    <definedName name="код_валюты">[48]База!$F$5:$F$10</definedName>
    <definedName name="колво_номинал" localSheetId="37">#REF!</definedName>
    <definedName name="колво_номинал">#REF!</definedName>
    <definedName name="колво_прош_дней" localSheetId="37">#REF!</definedName>
    <definedName name="колво_прош_дней">#REF!</definedName>
    <definedName name="КоминефтКолПок" localSheetId="37">#REF!</definedName>
    <definedName name="КоминефтКолПок">#REF!</definedName>
    <definedName name="КоминефтКолПрод" localSheetId="37">#REF!</definedName>
    <definedName name="КоминефтКолПрод">#REF!</definedName>
    <definedName name="КоминефтОтн" localSheetId="37">#REF!</definedName>
    <definedName name="КоминефтОтн">#REF!</definedName>
    <definedName name="КоминефтСрПок" localSheetId="37">#REF!</definedName>
    <definedName name="КоминефтСрПок">#REF!</definedName>
    <definedName name="КоминефтСрПрод" localSheetId="37">#REF!</definedName>
    <definedName name="КоминефтСрПрод">#REF!</definedName>
    <definedName name="КондопогКолПок" localSheetId="37">#REF!</definedName>
    <definedName name="КондопогКолПок">#REF!</definedName>
    <definedName name="КондопогКолПрод" localSheetId="37">#REF!</definedName>
    <definedName name="КондопогКолПрод">#REF!</definedName>
    <definedName name="КондопогОтн" localSheetId="37">#REF!</definedName>
    <definedName name="КондопогОтн">#REF!</definedName>
    <definedName name="КондопогСрПок" localSheetId="37">#REF!</definedName>
    <definedName name="КондопогСрПок">#REF!</definedName>
    <definedName name="КондопогСрПрод" localSheetId="37">#REF!</definedName>
    <definedName name="КондопогСрПрод">#REF!</definedName>
    <definedName name="КондпетрКолПок" localSheetId="37">#REF!</definedName>
    <definedName name="КондпетрКолПок">#REF!</definedName>
    <definedName name="КондпетрКолПрод" localSheetId="37">#REF!</definedName>
    <definedName name="КондпетрКолПрод">#REF!</definedName>
    <definedName name="КондпетрОтн" localSheetId="37">#REF!</definedName>
    <definedName name="КондпетрОтн">#REF!</definedName>
    <definedName name="КондпетрСрПок" localSheetId="37">#REF!</definedName>
    <definedName name="КондпетрСрПок">#REF!</definedName>
    <definedName name="КондпетрСрПрод" localSheetId="37">#REF!</definedName>
    <definedName name="КондпетрСрПрод">#REF!</definedName>
    <definedName name="КрасноярСрПок" localSheetId="37">#REF!</definedName>
    <definedName name="КрасноярСрПок">#REF!</definedName>
    <definedName name="КрасноярСрПрод" localSheetId="37">#REF!</definedName>
    <definedName name="КрасноярСрПрод">#REF!</definedName>
    <definedName name="КрасноярэнКолПок" localSheetId="37">#REF!</definedName>
    <definedName name="КрасноярэнКолПок">#REF!</definedName>
    <definedName name="КрасноярэнКолПрод" localSheetId="37">#REF!</definedName>
    <definedName name="КрасноярэнКолПрод">#REF!</definedName>
    <definedName name="КрасноярэнОтн" localSheetId="37">#REF!</definedName>
    <definedName name="КрасноярэнОтн">#REF!</definedName>
    <definedName name="КрасноярэнСрПок" localSheetId="37">#REF!</definedName>
    <definedName name="КрасноярэнСрПок">#REF!</definedName>
    <definedName name="КрасноярэнСрПрод" localSheetId="37">#REF!</definedName>
    <definedName name="КрасноярэнСрПрод">#REF!</definedName>
    <definedName name="КрасныйКолПок" localSheetId="37">#REF!</definedName>
    <definedName name="КрасныйКолПок">#REF!</definedName>
    <definedName name="КрасныйКолПрод" localSheetId="37">#REF!</definedName>
    <definedName name="КрасныйКолПрод">#REF!</definedName>
    <definedName name="КрасныйОтн" localSheetId="37">#REF!</definedName>
    <definedName name="КрасныйОтн">#REF!</definedName>
    <definedName name="КрасныйСрПок" localSheetId="37">#REF!</definedName>
    <definedName name="КрасныйСрПок">#REF!</definedName>
    <definedName name="КрасныйСрПрод" localSheetId="37">#REF!</definedName>
    <definedName name="КрасныйСрПрод">#REF!</definedName>
    <definedName name="КуйбышевСрПок" localSheetId="37">#REF!</definedName>
    <definedName name="КуйбышевСрПок">#REF!</definedName>
    <definedName name="КуйбышевСрПрод" localSheetId="37">#REF!</definedName>
    <definedName name="КуйбышевСрПрод">#REF!</definedName>
    <definedName name="Курс" localSheetId="37">#REF!</definedName>
    <definedName name="Курс">#REF!</definedName>
    <definedName name="Курс_EUR__НБУ" localSheetId="37">#REF!</definedName>
    <definedName name="Курс_EUR__НБУ">#REF!</definedName>
    <definedName name="Курс_USD__НБУ" localSheetId="37">#REF!</definedName>
    <definedName name="Курс_USD__НБУ">#REF!</definedName>
    <definedName name="курс_доллара" localSheetId="37">#REF!</definedName>
    <definedName name="курс_доллара">#REF!</definedName>
    <definedName name="КурскАЭССрПок" localSheetId="37">#REF!</definedName>
    <definedName name="КурскАЭССрПок">#REF!</definedName>
    <definedName name="КурскАЭССрПрод" localSheetId="37">#REF!</definedName>
    <definedName name="КурскАЭССрПрод">#REF!</definedName>
    <definedName name="л">'[31]Макро-прогноз'!#REF!</definedName>
    <definedName name="л_с_эмитентов">[48]Эмитенты!$T$6:$AC$54</definedName>
    <definedName name="лд" localSheetId="37">#REF!</definedName>
    <definedName name="лд">#REF!</definedName>
    <definedName name="ЛенэКолПок" localSheetId="37">#REF!</definedName>
    <definedName name="ЛенэКолПок">#REF!</definedName>
    <definedName name="ЛенэКолПрод" localSheetId="37">#REF!</definedName>
    <definedName name="ЛенэКолПрод">#REF!</definedName>
    <definedName name="ЛенэОтн" localSheetId="37">#REF!</definedName>
    <definedName name="ЛенэОтн">#REF!</definedName>
    <definedName name="ЛенэСрПок" localSheetId="37">#REF!</definedName>
    <definedName name="ЛенэСрПок">#REF!</definedName>
    <definedName name="ЛенэСрПрод" localSheetId="37">#REF!</definedName>
    <definedName name="ЛенэСрПрод">#REF!</definedName>
    <definedName name="лллллл" localSheetId="37">#REF!</definedName>
    <definedName name="лллллл">#REF!</definedName>
    <definedName name="лллллллл" localSheetId="37">#REF!</definedName>
    <definedName name="лллллллл">#REF!</definedName>
    <definedName name="лшнр" localSheetId="37">#REF!</definedName>
    <definedName name="лшнр">#REF!</definedName>
    <definedName name="лщз" localSheetId="37">#REF!</definedName>
    <definedName name="лщз">#REF!</definedName>
    <definedName name="МагнитМКСрПок" localSheetId="37">#REF!</definedName>
    <definedName name="МагнитМКСрПок">#REF!</definedName>
    <definedName name="МагнитМКСрПрод" localSheetId="37">#REF!</definedName>
    <definedName name="МагнитМКСрПрод">#REF!</definedName>
    <definedName name="МБК_для_рез_по_МСБУ__итог_">[57]МБК!$A$1:$H$23</definedName>
    <definedName name="МБОЕЭЭКСрПок" localSheetId="37">#REF!</definedName>
    <definedName name="МБОЕЭЭКСрПок">#REF!</definedName>
    <definedName name="МБОЕЭЭКСрПрод" localSheetId="37">#REF!</definedName>
    <definedName name="МБОЕЭЭКСрПрод">#REF!</definedName>
    <definedName name="МегионнеКолПок" localSheetId="37">#REF!</definedName>
    <definedName name="МегионнеКолПок">#REF!</definedName>
    <definedName name="МегионнеКолПрод" localSheetId="37">#REF!</definedName>
    <definedName name="МегионнеКолПрод">#REF!</definedName>
    <definedName name="МегионнеОтн" localSheetId="37">#REF!</definedName>
    <definedName name="МегионнеОтн">#REF!</definedName>
    <definedName name="МегионнеСрПок" localSheetId="37">#REF!</definedName>
    <definedName name="МегионнеСрПок">#REF!</definedName>
    <definedName name="МегионнеСрПрод" localSheetId="37">#REF!</definedName>
    <definedName name="МегионнеСрПрод">#REF!</definedName>
    <definedName name="МежкомбаСрПок" localSheetId="37">#REF!</definedName>
    <definedName name="МежкомбаСрПок">#REF!</definedName>
    <definedName name="МежкомбаСрПрод" localSheetId="37">#REF!</definedName>
    <definedName name="МежкомбаСрПрод">#REF!</definedName>
    <definedName name="МенатепСрПок" localSheetId="37">#REF!</definedName>
    <definedName name="МенатепСрПок">#REF!</definedName>
    <definedName name="МенатепСрПрод" localSheetId="37">#REF!</definedName>
    <definedName name="МенатепСрПрод">#REF!</definedName>
    <definedName name="Место_наим_клиента" localSheetId="37">#REF!</definedName>
    <definedName name="Место_наим_клиента">#REF!</definedName>
    <definedName name="месяц">[48]База!$X$5:$X$16</definedName>
    <definedName name="месяц_р">[48]База!$Z$5:$Z$16</definedName>
    <definedName name="МИкро">[58]Аккредитив!$B$65516</definedName>
    <definedName name="Минфин1СрПок" localSheetId="37">#REF!</definedName>
    <definedName name="Минфин1СрПок">#REF!</definedName>
    <definedName name="Минфин1СрПрод" localSheetId="37">#REF!</definedName>
    <definedName name="Минфин1СрПрод">#REF!</definedName>
    <definedName name="Минфин2СрПок" localSheetId="37">#REF!</definedName>
    <definedName name="Минфин2СрПок">#REF!</definedName>
    <definedName name="Минфин2СрПрод" localSheetId="37">#REF!</definedName>
    <definedName name="Минфин2СрПрод">#REF!</definedName>
    <definedName name="Минфин3СрПок" localSheetId="37">#REF!</definedName>
    <definedName name="Минфин3СрПок">#REF!</definedName>
    <definedName name="Минфин3СрПрод" localSheetId="37">#REF!</definedName>
    <definedName name="Минфин3СрПрод">#REF!</definedName>
    <definedName name="Минфин4СрПок" localSheetId="37">#REF!</definedName>
    <definedName name="Минфин4СрПок">#REF!</definedName>
    <definedName name="Минфин4СрПрод" localSheetId="37">#REF!</definedName>
    <definedName name="Минфин4СрПрод">#REF!</definedName>
    <definedName name="Минфин5СрПок" localSheetId="37">#REF!</definedName>
    <definedName name="Минфин5СрПок">#REF!</definedName>
    <definedName name="Минфин5СрПрод" localSheetId="37">#REF!</definedName>
    <definedName name="Минфин5СрПрод">#REF!</definedName>
    <definedName name="Минфин6СрПок" localSheetId="37">#REF!</definedName>
    <definedName name="Минфин6СрПок">#REF!</definedName>
    <definedName name="Минфин6СрПрод" localSheetId="37">#REF!</definedName>
    <definedName name="Минфин6СрПрод">#REF!</definedName>
    <definedName name="Минфин7СрПок" localSheetId="37">#REF!</definedName>
    <definedName name="Минфин7СрПок">#REF!</definedName>
    <definedName name="Минфин7СрПрод" localSheetId="37">#REF!</definedName>
    <definedName name="Минфин7СрПрод">#REF!</definedName>
    <definedName name="Минфин8СрПок" localSheetId="37">#REF!</definedName>
    <definedName name="Минфин8СрПок">#REF!</definedName>
    <definedName name="Минфин8СрПрод" localSheetId="37">#REF!</definedName>
    <definedName name="Минфин8СрПрод">#REF!</definedName>
    <definedName name="МосвканбанкСрПок" localSheetId="37">#REF!</definedName>
    <definedName name="МосвканбанкСрПок">#REF!</definedName>
    <definedName name="МосвканбанкСрПрод" localSheetId="37">#REF!</definedName>
    <definedName name="МосвканбанкСрПрод">#REF!</definedName>
    <definedName name="МоскнацбСрПок" localSheetId="37">#REF!</definedName>
    <definedName name="МоскнацбСрПок">#REF!</definedName>
    <definedName name="МоскнацбСрПрод" localSheetId="37">#REF!</definedName>
    <definedName name="МоскнацбСрПрод">#REF!</definedName>
    <definedName name="МосковскКолПок" localSheetId="37">#REF!</definedName>
    <definedName name="МосковскКолПок">#REF!</definedName>
    <definedName name="МосковскКолПрод" localSheetId="37">#REF!</definedName>
    <definedName name="МосковскКолПрод">#REF!</definedName>
    <definedName name="МосковскОтн" localSheetId="37">#REF!</definedName>
    <definedName name="МосковскОтн">#REF!</definedName>
    <definedName name="МосковскСрПок" localSheetId="37">#REF!</definedName>
    <definedName name="МосковскСрПок">#REF!</definedName>
    <definedName name="МосковскСрПрод" localSheetId="37">#REF!</definedName>
    <definedName name="МосковскСрПрод">#REF!</definedName>
    <definedName name="МосэКолПок" localSheetId="37">#REF!</definedName>
    <definedName name="МосэКолПок">#REF!</definedName>
    <definedName name="МосэКолПрод" localSheetId="37">#REF!</definedName>
    <definedName name="МосэКолПрод">#REF!</definedName>
    <definedName name="МосэОтн" localSheetId="37">#REF!</definedName>
    <definedName name="МосэОтн">#REF!</definedName>
    <definedName name="МосэСрПок" localSheetId="37">#REF!</definedName>
    <definedName name="МосэСрПок">#REF!</definedName>
    <definedName name="МосэСрПрод" localSheetId="37">#REF!</definedName>
    <definedName name="МосэСрПрод">#REF!</definedName>
    <definedName name="МФД" localSheetId="37">#REF!</definedName>
    <definedName name="МФД">#REF!</definedName>
    <definedName name="МФР" localSheetId="37">#REF!</definedName>
    <definedName name="МФР">#REF!</definedName>
    <definedName name="НАЧ">[56]Вспомог!$F$10</definedName>
    <definedName name="наш_в_лице">[48]База!$AD$5:$AD$16</definedName>
    <definedName name="наш_в_лице_долж">[48]База!$AE$5:$AE$16</definedName>
    <definedName name="наш_в_лице_осн">[48]База!$AF$5:$AF$16</definedName>
    <definedName name="наш_должность">[48]База!$AB$5:$AB$16</definedName>
    <definedName name="наш_основание">[48]База!$AC$5:$AC$16</definedName>
    <definedName name="наш_рук">[48]База!$AA$3</definedName>
    <definedName name="наш_рук_погаш">[48]База!$AA$2</definedName>
    <definedName name="наш_рук_учет">[48]База!$AA$1</definedName>
    <definedName name="наш_руководитель">[48]База!$AA$5:$AA$16</definedName>
    <definedName name="наши_рек">[48]База!$AG$5:$AG$23</definedName>
    <definedName name="Неработающие_кредиты" localSheetId="37">#REF!</definedName>
    <definedName name="Неработающие_кредиты">#REF!</definedName>
    <definedName name="НефтехимСрПок" localSheetId="37">#REF!</definedName>
    <definedName name="НефтехимСрПок">#REF!</definedName>
    <definedName name="НефтехимСрПрод" localSheetId="37">#REF!</definedName>
    <definedName name="НефтехимСрПрод">#REF!</definedName>
    <definedName name="НижневарКолПок" localSheetId="37">#REF!</definedName>
    <definedName name="НижневарКолПок">#REF!</definedName>
    <definedName name="НижневарКолПрод" localSheetId="37">#REF!</definedName>
    <definedName name="НижневарКолПрод">#REF!</definedName>
    <definedName name="НижневарОтн" localSheetId="37">#REF!</definedName>
    <definedName name="НижневарОтн">#REF!</definedName>
    <definedName name="НижневарСрПок" localSheetId="37">#REF!</definedName>
    <definedName name="НижневарСрПок">#REF!</definedName>
    <definedName name="НижневарСрПрод" localSheetId="37">#REF!</definedName>
    <definedName name="НижневарСрПрод">#REF!</definedName>
    <definedName name="НижнетагКолПок" localSheetId="37">#REF!</definedName>
    <definedName name="НижнетагКолПок">#REF!</definedName>
    <definedName name="НижнетагКолПрод" localSheetId="37">#REF!</definedName>
    <definedName name="НижнетагКолПрод">#REF!</definedName>
    <definedName name="НижнетагОтн" localSheetId="37">#REF!</definedName>
    <definedName name="НижнетагОтн">#REF!</definedName>
    <definedName name="НижнетагСрПок" localSheetId="37">#REF!</definedName>
    <definedName name="НижнетагСрПок">#REF!</definedName>
    <definedName name="НижнетагСрПрод" localSheetId="37">#REF!</definedName>
    <definedName name="НижнетагСрПрод">#REF!</definedName>
    <definedName name="НижтагМКСрПок" localSheetId="37">#REF!</definedName>
    <definedName name="НижтагМКСрПок">#REF!</definedName>
    <definedName name="НижтагМКСрПрод" localSheetId="37">#REF!</definedName>
    <definedName name="НижтагМКСрПрод">#REF!</definedName>
    <definedName name="НоволипеКолПок" localSheetId="37">#REF!</definedName>
    <definedName name="НоволипеКолПок">#REF!</definedName>
    <definedName name="НоволипеКолПрод" localSheetId="37">#REF!</definedName>
    <definedName name="НоволипеКолПрод">#REF!</definedName>
    <definedName name="НоволипеОтн" localSheetId="37">#REF!</definedName>
    <definedName name="НоволипеОтн">#REF!</definedName>
    <definedName name="НоволипеСрПок" localSheetId="37">#REF!</definedName>
    <definedName name="НоволипеСрПок">#REF!</definedName>
    <definedName name="НоволипеСрПрод" localSheetId="37">#REF!</definedName>
    <definedName name="НоволипеСрПрод">#REF!</definedName>
    <definedName name="НовосибиКолПок" localSheetId="37">#REF!</definedName>
    <definedName name="НовосибиКолПок">#REF!</definedName>
    <definedName name="НовосибиКолПрод" localSheetId="37">#REF!</definedName>
    <definedName name="НовосибиКолПрод">#REF!</definedName>
    <definedName name="НовосибиОтн" localSheetId="37">#REF!</definedName>
    <definedName name="НовосибиОтн">#REF!</definedName>
    <definedName name="НовосибиСрПок" localSheetId="37">#REF!</definedName>
    <definedName name="НовосибиСрПок">#REF!</definedName>
    <definedName name="НовосибиСрПрод" localSheetId="37">#REF!</definedName>
    <definedName name="НовосибиСрПрод">#REF!</definedName>
    <definedName name="номер_бух">[48]База!$J$3</definedName>
    <definedName name="номер_бух_учет">[48]База!$J$1</definedName>
    <definedName name="номер_валюты">[48]База!$E$3</definedName>
    <definedName name="номер_валюты_погаш">[48]База!$E$2</definedName>
    <definedName name="номер_векселя_погаш">[48]База!$W$2</definedName>
    <definedName name="номер_дог_1">[48]Форма_выпуск!$I$8</definedName>
    <definedName name="номер_дог_2">[48]Форма_выпуск!$J$8</definedName>
    <definedName name="номер_клиента">[48]База!$A$3</definedName>
    <definedName name="номер_клиента_погашение">[48]База!$A$2</definedName>
    <definedName name="номер_клиента_учет">[48]База!$A$1</definedName>
    <definedName name="номер_опер_учет">[48]База!$N$1</definedName>
    <definedName name="номер_рек">[48]База!$AH$3</definedName>
    <definedName name="номер_рек_учет">[48]База!$AH$1</definedName>
    <definedName name="номер_реквизитов">[48]База!$K$3</definedName>
    <definedName name="номер_реквизитов_погаш">[48]База!$K$2</definedName>
    <definedName name="номер_реквизитов_учет">[48]База!$K$1</definedName>
    <definedName name="номер_рук">[48]База!$I$3</definedName>
    <definedName name="номер_рук_погаш">[48]База!$I$2</definedName>
    <definedName name="номер_рук_учет">[48]База!$I$1</definedName>
    <definedName name="номер_срок_погаш_диск">[48]База!$G$3</definedName>
    <definedName name="номер_тип_векс">[48]База!$D$3</definedName>
    <definedName name="номер_тип_векс_погаш">[48]База!$D$2</definedName>
    <definedName name="номинал" localSheetId="37">#REF!</definedName>
    <definedName name="номинал">#REF!</definedName>
    <definedName name="Номинал_ОВГЗ" localSheetId="37">[51]bonds!#REF!</definedName>
    <definedName name="Номинал_ОВГЗ">[51]bonds!#REF!</definedName>
    <definedName name="НорильскКолПок" localSheetId="37">#REF!</definedName>
    <definedName name="НорильскКолПок">#REF!</definedName>
    <definedName name="НорильскКолПрод" localSheetId="37">#REF!</definedName>
    <definedName name="НорильскКолПрод">#REF!</definedName>
    <definedName name="НорильскОтн" localSheetId="37">#REF!</definedName>
    <definedName name="НорильскОтн">#REF!</definedName>
    <definedName name="НорильскСрПок" localSheetId="37">#REF!</definedName>
    <definedName name="НорильскСрПок">#REF!</definedName>
    <definedName name="НорильскСрПрод" localSheetId="37">#REF!</definedName>
    <definedName name="НорильскСрПрод">#REF!</definedName>
    <definedName name="НоябрьскКолПок" localSheetId="37">#REF!</definedName>
    <definedName name="НоябрьскКолПок">#REF!</definedName>
    <definedName name="НоябрьскКолПрод" localSheetId="37">#REF!</definedName>
    <definedName name="НоябрьскКолПрод">#REF!</definedName>
    <definedName name="НоябрьскОтн" localSheetId="37">#REF!</definedName>
    <definedName name="НоябрьскОтн">#REF!</definedName>
    <definedName name="НоябрьскСрПок" localSheetId="37">#REF!</definedName>
    <definedName name="НоябрьскСрПок">#REF!</definedName>
    <definedName name="НоябрьскСрПрод" localSheetId="37">#REF!</definedName>
    <definedName name="НоябрьскСрПрод">#REF!</definedName>
    <definedName name="объем" localSheetId="37">#REF!</definedName>
    <definedName name="объем">#REF!</definedName>
    <definedName name="ОктябрьсСрПок" localSheetId="37">#REF!</definedName>
    <definedName name="ОктябрьсСрПок">#REF!</definedName>
    <definedName name="ОктябрьсСрПрод" localSheetId="37">#REF!</definedName>
    <definedName name="ОктябрьсСрПрод">#REF!</definedName>
    <definedName name="ОнэксимбСрПок" localSheetId="37">#REF!</definedName>
    <definedName name="ОнэксимбСрПок">#REF!</definedName>
    <definedName name="ОнэксимбСрПрод" localSheetId="37">#REF!</definedName>
    <definedName name="ОнэксимбСрПрод">#REF!</definedName>
    <definedName name="ооооооо" localSheetId="37">#REF!</definedName>
    <definedName name="ооооооо">#REF!</definedName>
    <definedName name="ооооооооо" localSheetId="37">#REF!</definedName>
    <definedName name="ооооооооо">#REF!</definedName>
    <definedName name="опер_уч">[48]База!$N$5:$N$11</definedName>
    <definedName name="ОренбургКолПок" localSheetId="37">#REF!</definedName>
    <definedName name="ОренбургКолПок">#REF!</definedName>
    <definedName name="ОренбургКолПрод" localSheetId="37">#REF!</definedName>
    <definedName name="ОренбургКолПрод">#REF!</definedName>
    <definedName name="ОренбургОтн" localSheetId="37">#REF!</definedName>
    <definedName name="ОренбургОтн">#REF!</definedName>
    <definedName name="ОренбургСрПок" localSheetId="37">#REF!</definedName>
    <definedName name="ОренбургСрПок">#REF!</definedName>
    <definedName name="ОренбургСрПрод" localSheetId="37">#REF!</definedName>
    <definedName name="ОренбургСрПрод">#REF!</definedName>
    <definedName name="Основание_рук_1">[48]Клиенты!$F$2:$F$702</definedName>
    <definedName name="Основание_рук_2">[48]Клиенты!$I$2:$I$702</definedName>
    <definedName name="Основание_рук_3">[48]Клиенты!$L$2:$L$702</definedName>
    <definedName name="Паспорт">[48]Клиенты!$Q$2:$Q$702</definedName>
    <definedName name="переоценка" localSheetId="37">#REF!</definedName>
    <definedName name="переоценка">#REF!</definedName>
    <definedName name="ПермьнефКолПок" localSheetId="37">#REF!</definedName>
    <definedName name="ПермьнефКолПок">#REF!</definedName>
    <definedName name="ПермьнефКолПрод" localSheetId="37">#REF!</definedName>
    <definedName name="ПермьнефКолПрод">#REF!</definedName>
    <definedName name="ПермьнефОтн" localSheetId="37">#REF!</definedName>
    <definedName name="ПермьнефОтн">#REF!</definedName>
    <definedName name="ПермьнефСрПок" localSheetId="37">#REF!</definedName>
    <definedName name="ПермьнефСрПок">#REF!</definedName>
    <definedName name="ПермьнефСрПрод" localSheetId="37">#REF!</definedName>
    <definedName name="ПермьнефСрПрод">#REF!</definedName>
    <definedName name="Пок10" localSheetId="37">#REF!</definedName>
    <definedName name="Пок10">#REF!</definedName>
    <definedName name="Пок11" localSheetId="37">#REF!</definedName>
    <definedName name="Пок11">#REF!</definedName>
    <definedName name="Пок12" localSheetId="37">#REF!</definedName>
    <definedName name="Пок12">#REF!</definedName>
    <definedName name="Пок13" localSheetId="37">#REF!</definedName>
    <definedName name="Пок13">#REF!</definedName>
    <definedName name="Пок14" localSheetId="37">#REF!</definedName>
    <definedName name="Пок14">#REF!</definedName>
    <definedName name="Пок15" localSheetId="37">#REF!</definedName>
    <definedName name="Пок15">#REF!</definedName>
    <definedName name="Пок16" localSheetId="37">#REF!</definedName>
    <definedName name="Пок16">#REF!</definedName>
    <definedName name="Пок17" localSheetId="37">#REF!</definedName>
    <definedName name="Пок17">#REF!</definedName>
    <definedName name="Пок18" localSheetId="37">#REF!</definedName>
    <definedName name="Пок18">#REF!</definedName>
    <definedName name="Пок19" localSheetId="37">#REF!</definedName>
    <definedName name="Пок19">#REF!</definedName>
    <definedName name="Пок20" localSheetId="37">#REF!</definedName>
    <definedName name="Пок20">#REF!</definedName>
    <definedName name="Пок21" localSheetId="37">#REF!</definedName>
    <definedName name="Пок21">#REF!</definedName>
    <definedName name="Пок22" localSheetId="37">#REF!</definedName>
    <definedName name="Пок22">#REF!</definedName>
    <definedName name="Пок23" localSheetId="37">#REF!</definedName>
    <definedName name="Пок23">#REF!</definedName>
    <definedName name="Пок24" localSheetId="37">#REF!</definedName>
    <definedName name="Пок24">#REF!</definedName>
    <definedName name="Пок25" localSheetId="37">#REF!</definedName>
    <definedName name="Пок25">#REF!</definedName>
    <definedName name="Пок26" localSheetId="37">#REF!</definedName>
    <definedName name="Пок26">#REF!</definedName>
    <definedName name="Пок27" localSheetId="37">#REF!</definedName>
    <definedName name="Пок27">#REF!</definedName>
    <definedName name="Пок28" localSheetId="37">#REF!</definedName>
    <definedName name="Пок28">#REF!</definedName>
    <definedName name="Пок29" localSheetId="37">#REF!</definedName>
    <definedName name="Пок29">#REF!</definedName>
    <definedName name="Пок30" localSheetId="37">#REF!</definedName>
    <definedName name="Пок30">#REF!</definedName>
    <definedName name="Пок31" localSheetId="37">#REF!</definedName>
    <definedName name="Пок31">#REF!</definedName>
    <definedName name="Пок32" localSheetId="37">#REF!</definedName>
    <definedName name="Пок32">#REF!</definedName>
    <definedName name="Пок8" localSheetId="37">#REF!</definedName>
    <definedName name="Пок8">#REF!</definedName>
    <definedName name="Пок9" localSheetId="37">#REF!</definedName>
    <definedName name="Пок9">#REF!</definedName>
    <definedName name="пппппп" localSheetId="37">#REF!</definedName>
    <definedName name="пппппп">#REF!</definedName>
    <definedName name="ппппппп" localSheetId="37">#REF!</definedName>
    <definedName name="ппппппп">#REF!</definedName>
    <definedName name="ппппппппп" localSheetId="37">#REF!</definedName>
    <definedName name="ппппппппп">#REF!</definedName>
    <definedName name="Прод10" localSheetId="37">#REF!</definedName>
    <definedName name="Прод10">#REF!</definedName>
    <definedName name="Прод11" localSheetId="37">#REF!</definedName>
    <definedName name="Прод11">#REF!</definedName>
    <definedName name="Прод12" localSheetId="37">#REF!</definedName>
    <definedName name="Прод12">#REF!</definedName>
    <definedName name="Прод13" localSheetId="37">#REF!</definedName>
    <definedName name="Прод13">#REF!</definedName>
    <definedName name="Прод14" localSheetId="37">#REF!</definedName>
    <definedName name="Прод14">#REF!</definedName>
    <definedName name="Прод15" localSheetId="37">#REF!</definedName>
    <definedName name="Прод15">#REF!</definedName>
    <definedName name="Прод16" localSheetId="37">#REF!</definedName>
    <definedName name="Прод16">#REF!</definedName>
    <definedName name="Прод17" localSheetId="37">#REF!</definedName>
    <definedName name="Прод17">#REF!</definedName>
    <definedName name="Прод18" localSheetId="37">#REF!</definedName>
    <definedName name="Прод18">#REF!</definedName>
    <definedName name="Прод19" localSheetId="37">#REF!</definedName>
    <definedName name="Прод19">#REF!</definedName>
    <definedName name="Прод20" localSheetId="37">#REF!</definedName>
    <definedName name="Прод20">#REF!</definedName>
    <definedName name="Прод21" localSheetId="37">#REF!</definedName>
    <definedName name="Прод21">#REF!</definedName>
    <definedName name="Прод22" localSheetId="37">#REF!</definedName>
    <definedName name="Прод22">#REF!</definedName>
    <definedName name="Прод23" localSheetId="37">#REF!</definedName>
    <definedName name="Прод23">#REF!</definedName>
    <definedName name="Прод24" localSheetId="37">#REF!</definedName>
    <definedName name="Прод24">#REF!</definedName>
    <definedName name="Прод25" localSheetId="37">#REF!</definedName>
    <definedName name="Прод25">#REF!</definedName>
    <definedName name="Прод26" localSheetId="37">#REF!</definedName>
    <definedName name="Прод26">#REF!</definedName>
    <definedName name="Прод27" localSheetId="37">#REF!</definedName>
    <definedName name="Прод27">#REF!</definedName>
    <definedName name="Прод28" localSheetId="37">#REF!</definedName>
    <definedName name="Прод28">#REF!</definedName>
    <definedName name="Прод29" localSheetId="37">#REF!</definedName>
    <definedName name="Прод29">#REF!</definedName>
    <definedName name="Прод30" localSheetId="37">#REF!</definedName>
    <definedName name="Прод30">#REF!</definedName>
    <definedName name="Прод31" localSheetId="37">#REF!</definedName>
    <definedName name="Прод31">#REF!</definedName>
    <definedName name="Прод32" localSheetId="37">#REF!</definedName>
    <definedName name="Прод32">#REF!</definedName>
    <definedName name="Прод8" localSheetId="37">#REF!</definedName>
    <definedName name="Прод8">#REF!</definedName>
    <definedName name="Прод9" localSheetId="37">#REF!</definedName>
    <definedName name="Прод9">#REF!</definedName>
    <definedName name="Пролонгированные" localSheetId="37">#REF!</definedName>
    <definedName name="Пролонгированные">#REF!</definedName>
    <definedName name="Пролонгированные_кредиты" localSheetId="37">#REF!</definedName>
    <definedName name="Пролонгированные_кредиты">#REF!</definedName>
    <definedName name="ПромстроСрПок" localSheetId="37">#REF!</definedName>
    <definedName name="ПромстроСрПок">#REF!</definedName>
    <definedName name="ПромстроСрПрод" localSheetId="37">#REF!</definedName>
    <definedName name="ПромстроСрПрод">#REF!</definedName>
    <definedName name="прочие">[48]База!$R$5:$R$14</definedName>
    <definedName name="ПурнефтеКолПок" localSheetId="37">#REF!</definedName>
    <definedName name="ПурнефтеКолПок">#REF!</definedName>
    <definedName name="ПурнефтеКолПрод" localSheetId="37">#REF!</definedName>
    <definedName name="ПурнефтеКолПрод">#REF!</definedName>
    <definedName name="ПурнефтеОтн" localSheetId="37">#REF!</definedName>
    <definedName name="ПурнефтеОтн">#REF!</definedName>
    <definedName name="ПурнефтеСрПок" localSheetId="37">#REF!</definedName>
    <definedName name="ПурнефтеСрПок">#REF!</definedName>
    <definedName name="ПурнефтеСрПрод" localSheetId="37">#REF!</definedName>
    <definedName name="ПурнефтеСрПрод">#REF!</definedName>
    <definedName name="р.не.уч.стр.290">'[59]прил.к расч.р.р.стр.2(р.не.уч)'!$Z$21</definedName>
    <definedName name="р.не.уч.стр.300">'[59]прил.к расч.р.р.стр.2(р.не.уч)'!$Z$22</definedName>
    <definedName name="РАОКолПок" localSheetId="37">#REF!</definedName>
    <definedName name="РАОКолПок">#REF!</definedName>
    <definedName name="РАОКолПрод" localSheetId="37">#REF!</definedName>
    <definedName name="РАОКолПрод">#REF!</definedName>
    <definedName name="РАООтн" localSheetId="37">#REF!</definedName>
    <definedName name="РАООтн">#REF!</definedName>
    <definedName name="РАОСрПок" localSheetId="37">#REF!</definedName>
    <definedName name="РАОСрПок">#REF!</definedName>
    <definedName name="РАОСрПрод" localSheetId="37">#REF!</definedName>
    <definedName name="РАОСрПрод">#REF!</definedName>
    <definedName name="рвд010" localSheetId="37">#REF!</definedName>
    <definedName name="рвд010">#REF!</definedName>
    <definedName name="рвд020" localSheetId="37">#REF!</definedName>
    <definedName name="рвд020">#REF!</definedName>
    <definedName name="рвд030" localSheetId="37">#REF!</definedName>
    <definedName name="рвд030">#REF!</definedName>
    <definedName name="рвд040" localSheetId="37">#REF!</definedName>
    <definedName name="рвд040">#REF!</definedName>
    <definedName name="рвд041" localSheetId="37">#REF!</definedName>
    <definedName name="рвд041">#REF!</definedName>
    <definedName name="рвд042" localSheetId="37">#REF!</definedName>
    <definedName name="рвд042">#REF!</definedName>
    <definedName name="рвд043" localSheetId="37">#REF!</definedName>
    <definedName name="рвд043">#REF!</definedName>
    <definedName name="рвд050" localSheetId="37">#REF!</definedName>
    <definedName name="рвд050">#REF!</definedName>
    <definedName name="рвд060" localSheetId="37">#REF!</definedName>
    <definedName name="рвд060">#REF!</definedName>
    <definedName name="рвд070" localSheetId="37">#REF!</definedName>
    <definedName name="рвд070">#REF!</definedName>
    <definedName name="рвд080" localSheetId="37">#REF!</definedName>
    <definedName name="рвд080">#REF!</definedName>
    <definedName name="рвд090" localSheetId="37">#REF!</definedName>
    <definedName name="рвд090">#REF!</definedName>
    <definedName name="рвд100" localSheetId="37">#REF!</definedName>
    <definedName name="рвд100">#REF!</definedName>
    <definedName name="Резервы_по_корп_кред_МСБУ__итог_">'[57]Корп кред'!$A$1:$H$141</definedName>
    <definedName name="РКО_Севастополь" localSheetId="37">#REF!</definedName>
    <definedName name="РКО_Севастополь">#REF!</definedName>
    <definedName name="РКО_Северодонецк" localSheetId="37">#REF!</definedName>
    <definedName name="РКО_Северодонецк">#REF!</definedName>
    <definedName name="рлг" localSheetId="37">#REF!</definedName>
    <definedName name="рлг">#REF!</definedName>
    <definedName name="РоссийскСрПок" localSheetId="37">#REF!</definedName>
    <definedName name="РоссийскСрПок">#REF!</definedName>
    <definedName name="РоссийскСрПрод" localSheetId="37">#REF!</definedName>
    <definedName name="РоссийскСрПрод">#REF!</definedName>
    <definedName name="РостелекКолПок" localSheetId="37">#REF!</definedName>
    <definedName name="РостелекКолПок">#REF!</definedName>
    <definedName name="РостелекКолПрод" localSheetId="37">#REF!</definedName>
    <definedName name="РостелекКолПрод">#REF!</definedName>
    <definedName name="РостелекОтн" localSheetId="37">#REF!</definedName>
    <definedName name="РостелекОтн">#REF!</definedName>
    <definedName name="РостелекСрПок" localSheetId="37">#REF!</definedName>
    <definedName name="РостелекСрПок">#REF!</definedName>
    <definedName name="РостелекСрПрод" localSheetId="37">#REF!</definedName>
    <definedName name="РостелекСрПрод">#REF!</definedName>
    <definedName name="ррррррр" localSheetId="37">#REF!</definedName>
    <definedName name="ррррррр">#REF!</definedName>
    <definedName name="СамаранеКолПок" localSheetId="37">#REF!</definedName>
    <definedName name="СамаранеКолПок">#REF!</definedName>
    <definedName name="СамаранеКолПрод" localSheetId="37">#REF!</definedName>
    <definedName name="СамаранеКолПрод">#REF!</definedName>
    <definedName name="СамаранеОтн" localSheetId="37">#REF!</definedName>
    <definedName name="СамаранеОтн">#REF!</definedName>
    <definedName name="СамаранеСрПок" localSheetId="37">#REF!</definedName>
    <definedName name="СамаранеСрПок">#REF!</definedName>
    <definedName name="СамаранеСрПрод" localSheetId="37">#REF!</definedName>
    <definedName name="СамаранеСрПрод">#REF!</definedName>
    <definedName name="СамарэнеКолПок" localSheetId="37">#REF!</definedName>
    <definedName name="СамарэнеКолПок">#REF!</definedName>
    <definedName name="СамарэнеКолПрод" localSheetId="37">#REF!</definedName>
    <definedName name="СамарэнеКолПрод">#REF!</definedName>
    <definedName name="СамарэнеОтн" localSheetId="37">#REF!</definedName>
    <definedName name="СамарэнеОтн">#REF!</definedName>
    <definedName name="СамарэнеСрПок" localSheetId="37">#REF!</definedName>
    <definedName name="СамарэнеСрПок">#REF!</definedName>
    <definedName name="СамарэнеСрПрод" localSheetId="37">#REF!</definedName>
    <definedName name="СамарэнеСрПрод">#REF!</definedName>
    <definedName name="СбербанкКолПок" localSheetId="37">#REF!</definedName>
    <definedName name="СбербанкКолПок">#REF!</definedName>
    <definedName name="СбербанкКолПрод" localSheetId="37">#REF!</definedName>
    <definedName name="СбербанкКолПрод">#REF!</definedName>
    <definedName name="СбербанкОтн" localSheetId="37">#REF!</definedName>
    <definedName name="СбербанкОтн">#REF!</definedName>
    <definedName name="СбербанкСрПок" localSheetId="37">#REF!</definedName>
    <definedName name="СбербанкСрПок">#REF!</definedName>
    <definedName name="СбербанкСрПрод" localSheetId="37">#REF!</definedName>
    <definedName name="СбербанкСрПрод">#REF!</definedName>
    <definedName name="СберРФСрПок" localSheetId="37">#REF!</definedName>
    <definedName name="СберРФСрПок">#REF!</definedName>
    <definedName name="СберРФСрПрод" localSheetId="37">#REF!</definedName>
    <definedName name="СберРФСрПрод">#REF!</definedName>
    <definedName name="СвердловКолПок" localSheetId="37">#REF!</definedName>
    <definedName name="СвердловКолПок">#REF!</definedName>
    <definedName name="СвердловКолПрод" localSheetId="37">#REF!</definedName>
    <definedName name="СвердловКолПрод">#REF!</definedName>
    <definedName name="СвердловОтн" localSheetId="37">#REF!</definedName>
    <definedName name="СвердловОтн">#REF!</definedName>
    <definedName name="СвердловСрПок" localSheetId="37">#REF!</definedName>
    <definedName name="СвердловСрПок">#REF!</definedName>
    <definedName name="СвердловСрПрод" localSheetId="37">#REF!</definedName>
    <definedName name="СвердловСрПрод">#REF!</definedName>
    <definedName name="Свод">[54]Свод!$C$19:$F$457</definedName>
    <definedName name="СВОД_для_экспорта" localSheetId="37">#REF!</definedName>
    <definedName name="СВОД_для_экспорта">#REF!</definedName>
    <definedName name="СевернаяСрПок" localSheetId="37">#REF!</definedName>
    <definedName name="СевернаяСрПок">#REF!</definedName>
    <definedName name="СевернаяСрПрод" localSheetId="37">#REF!</definedName>
    <definedName name="СевернаяСрПрод">#REF!</definedName>
    <definedName name="СевероКаСрПок" localSheetId="37">#REF!</definedName>
    <definedName name="СевероКаСрПок">#REF!</definedName>
    <definedName name="СевероКаСрПрод" localSheetId="37">#REF!</definedName>
    <definedName name="СевероКаСрПрод">#REF!</definedName>
    <definedName name="СеверстаСрПок" localSheetId="37">#REF!</definedName>
    <definedName name="СеверстаСрПок">#REF!</definedName>
    <definedName name="СеверстаСрПрод" localSheetId="37">#REF!</definedName>
    <definedName name="СеверстаСрПрод">#REF!</definedName>
    <definedName name="СегодняRTS" localSheetId="37">#REF!</definedName>
    <definedName name="СегодняRTS">#REF!</definedName>
    <definedName name="сми" localSheetId="37">#REF!</definedName>
    <definedName name="сми">#REF!</definedName>
    <definedName name="Сопр">'[60]File №02'!$A$11:$AB$5000</definedName>
    <definedName name="СПбГТСКолПок" localSheetId="37">#REF!</definedName>
    <definedName name="СПбГТСКолПок">#REF!</definedName>
    <definedName name="СПбГТСКолПрод" localSheetId="37">#REF!</definedName>
    <definedName name="СПбГТСКолПрод">#REF!</definedName>
    <definedName name="СПбГТСОтн" localSheetId="37">#REF!</definedName>
    <definedName name="СПбГТСОтн">#REF!</definedName>
    <definedName name="СПбГТССрПок" localSheetId="37">#REF!</definedName>
    <definedName name="СПбГТССрПок">#REF!</definedName>
    <definedName name="СПбГТССрПрод" localSheetId="37">#REF!</definedName>
    <definedName name="СПбГТССрПрод">#REF!</definedName>
    <definedName name="спис_эмит">[48]Эмитенты!$B$2:$B$118</definedName>
    <definedName name="Ср.курс" localSheetId="37">'[31]Макро-прогноз'!#REF!</definedName>
    <definedName name="Ср.курс">'[31]Макро-прогноз'!#REF!</definedName>
    <definedName name="ср_цена_покупки" localSheetId="37">#REF!</definedName>
    <definedName name="ср_цена_покупки">#REF!</definedName>
    <definedName name="срок_обр">[48]База!$M$5:$M$11</definedName>
    <definedName name="срок_погаш_диск">[48]База!$G$5:$G$8</definedName>
    <definedName name="Ставка_RUR" localSheetId="37">#REF!</definedName>
    <definedName name="Ставка_RUR">#REF!</definedName>
    <definedName name="Ставка_UAH" localSheetId="37">#REF!</definedName>
    <definedName name="Ставка_UAH">#REF!</definedName>
    <definedName name="Ставка_USD" localSheetId="37">#REF!</definedName>
    <definedName name="Ставка_USD">#REF!</definedName>
    <definedName name="Статус_клиента">[48]Клиенты!$C$2:$C$702</definedName>
    <definedName name="сумм">[39]Портфель!$I$94</definedName>
    <definedName name="сумма_покупки_д" localSheetId="37">#REF!</definedName>
    <definedName name="сумма_покупки_д">#REF!</definedName>
    <definedName name="сумма_покупки_р" localSheetId="37">#REF!</definedName>
    <definedName name="сумма_покупки_р">#REF!</definedName>
    <definedName name="сумма_сделки" localSheetId="37">#REF!</definedName>
    <definedName name="сумма_сделки">#REF!</definedName>
    <definedName name="СургутнеКолПок" localSheetId="37">#REF!</definedName>
    <definedName name="СургутнеКолПок">#REF!</definedName>
    <definedName name="СургутнеКолПрод" localSheetId="37">#REF!</definedName>
    <definedName name="СургутнеКолПрод">#REF!</definedName>
    <definedName name="СургутнеОтн" localSheetId="37">#REF!</definedName>
    <definedName name="СургутнеОтн">#REF!</definedName>
    <definedName name="СургутнеСрПок" localSheetId="37">#REF!</definedName>
    <definedName name="СургутнеСрПок">#REF!</definedName>
    <definedName name="СургутнеСрПрод" localSheetId="37">#REF!</definedName>
    <definedName name="СургутнеСрПрод">#REF!</definedName>
    <definedName name="Счет">[61]Фильтр!$A$3:$A$24</definedName>
    <definedName name="ТатнефтьКолПок" localSheetId="37">#REF!</definedName>
    <definedName name="ТатнефтьКолПок">#REF!</definedName>
    <definedName name="ТатнефтьКолПрод" localSheetId="37">#REF!</definedName>
    <definedName name="ТатнефтьКолПрод">#REF!</definedName>
    <definedName name="ТатнефтьОтн" localSheetId="37">#REF!</definedName>
    <definedName name="ТатнефтьОтн">#REF!</definedName>
    <definedName name="ТатнефтьСрПок" localSheetId="37">#REF!</definedName>
    <definedName name="ТатнефтьСрПок">#REF!</definedName>
    <definedName name="ТатнефтьСрПрод" localSheetId="37">#REF!</definedName>
    <definedName name="ТатнефтьСрПрод">#REF!</definedName>
    <definedName name="ТверьуниСрПок" localSheetId="37">#REF!</definedName>
    <definedName name="ТверьуниСрПок">#REF!</definedName>
    <definedName name="ТверьуниСрПрод" localSheetId="37">#REF!</definedName>
    <definedName name="ТверьуниСрПрод">#REF!</definedName>
    <definedName name="текущая_дата" localSheetId="37">#REF!</definedName>
    <definedName name="текущая_дата">#REF!</definedName>
    <definedName name="текущая_дата_акц" localSheetId="37">#REF!</definedName>
    <definedName name="текущая_дата_акц">#REF!</definedName>
    <definedName name="текущая_стоимость" localSheetId="37">#REF!</definedName>
    <definedName name="текущая_стоимость">#REF!</definedName>
    <definedName name="текущая_цена" localSheetId="37">#REF!</definedName>
    <definedName name="текущая_цена">#REF!</definedName>
    <definedName name="текущая_цена_д" localSheetId="37">#REF!</definedName>
    <definedName name="текущая_цена_д">#REF!</definedName>
    <definedName name="текущая_цена_р" localSheetId="37">#REF!</definedName>
    <definedName name="текущая_цена_р">#REF!</definedName>
    <definedName name="телефон">[48]Клиенты!$X$2:$X$702</definedName>
    <definedName name="тип_векс">[48]База!$D$5:$D$6</definedName>
    <definedName name="тип_эмит">[48]Эмитенты!$S$2:$S$118</definedName>
    <definedName name="ТомскнефКолПок" localSheetId="37">#REF!</definedName>
    <definedName name="ТомскнефКолПок">#REF!</definedName>
    <definedName name="ТомскнефКолПрод" localSheetId="37">#REF!</definedName>
    <definedName name="ТомскнефКолПрод">#REF!</definedName>
    <definedName name="ТомскнефОтн" localSheetId="37">#REF!</definedName>
    <definedName name="ТомскнефОтн">#REF!</definedName>
    <definedName name="ТомскнефСрПок" localSheetId="37">#REF!</definedName>
    <definedName name="ТомскнефСрПок">#REF!</definedName>
    <definedName name="ТомскнефСрПрод" localSheetId="37">#REF!</definedName>
    <definedName name="ТомскнефСрПрод">#REF!</definedName>
    <definedName name="ТюменьэнСрПок" localSheetId="37">#REF!</definedName>
    <definedName name="ТюменьэнСрПок">#REF!</definedName>
    <definedName name="ТюменьэнСрПрод" localSheetId="37">#REF!</definedName>
    <definedName name="ТюменьэнСрПрод">#REF!</definedName>
    <definedName name="УдмуртнКолПок" localSheetId="37">#REF!</definedName>
    <definedName name="УдмуртнКолПок">#REF!</definedName>
    <definedName name="УдмуртнКолПрод" localSheetId="37">#REF!</definedName>
    <definedName name="УдмуртнКолПрод">#REF!</definedName>
    <definedName name="УдмуртнОтн" localSheetId="37">#REF!</definedName>
    <definedName name="УдмуртнОтн">#REF!</definedName>
    <definedName name="УдмуртнСрПок" localSheetId="37">#REF!</definedName>
    <definedName name="УдмуртнСрПок">#REF!</definedName>
    <definedName name="УдмуртнСрПрод" localSheetId="37">#REF!</definedName>
    <definedName name="УдмуртнСрПрод">#REF!</definedName>
    <definedName name="уке" localSheetId="37">#REF!</definedName>
    <definedName name="уке">#REF!</definedName>
    <definedName name="укен" localSheetId="37">#REF!</definedName>
    <definedName name="укен">#REF!</definedName>
    <definedName name="управленческий" localSheetId="37">#REF!</definedName>
    <definedName name="управленческий">#REF!</definedName>
    <definedName name="факс">[48]Клиенты!$Y$2:$Y$702</definedName>
    <definedName name="фил_код" localSheetId="37">#REF!</definedName>
    <definedName name="фил_код">#REF!</definedName>
    <definedName name="фил_кред" localSheetId="37">#REF!</definedName>
    <definedName name="фил_кред">#REF!</definedName>
    <definedName name="ФИО_рук_1">[48]Клиенты!$E$2:$E$702</definedName>
    <definedName name="ФИО_рук_2">[48]Клиенты!$H$2:$H$702</definedName>
    <definedName name="ФИО_рук_3">[48]Клиенты!$K$2:$K$702</definedName>
    <definedName name="ХолдингКолПок" localSheetId="37">#REF!</definedName>
    <definedName name="ХолдингКолПок">#REF!</definedName>
    <definedName name="ХолдингКолПрод" localSheetId="37">#REF!</definedName>
    <definedName name="ХолдингКолПрод">#REF!</definedName>
    <definedName name="ХолдингОтн" localSheetId="37">#REF!</definedName>
    <definedName name="ХолдингОтн">#REF!</definedName>
    <definedName name="ХолдингСрПок" localSheetId="37">#REF!</definedName>
    <definedName name="ХолдингСрПок">#REF!</definedName>
    <definedName name="ХолдингСрПрод" localSheetId="37">#REF!</definedName>
    <definedName name="ХолдингСрПрод">#REF!</definedName>
    <definedName name="цена_покупки" localSheetId="37">#REF!</definedName>
    <definedName name="цена_покупки">#REF!</definedName>
    <definedName name="цена1" localSheetId="37">#REF!</definedName>
    <definedName name="цена1">#REF!</definedName>
    <definedName name="ЦУМКолПок" localSheetId="37">#REF!</definedName>
    <definedName name="ЦУМКолПок">#REF!</definedName>
    <definedName name="ЦУМКолПрод" localSheetId="37">#REF!</definedName>
    <definedName name="ЦУМКолПрод">#REF!</definedName>
    <definedName name="ЦУМОтн" localSheetId="37">#REF!</definedName>
    <definedName name="ЦУМОтн">#REF!</definedName>
    <definedName name="ЦУМСрПок" localSheetId="37">#REF!</definedName>
    <definedName name="ЦУМСрПок">#REF!</definedName>
    <definedName name="ЦУМСрПрод" localSheetId="37">#REF!</definedName>
    <definedName name="ЦУМСрПрод">#REF!</definedName>
    <definedName name="ЧерногорКолПок" localSheetId="37">#REF!</definedName>
    <definedName name="ЧерногорКолПок">#REF!</definedName>
    <definedName name="ЧерногорКолПрод" localSheetId="37">#REF!</definedName>
    <definedName name="ЧерногорКолПрод">#REF!</definedName>
    <definedName name="ЧерногорОтн" localSheetId="37">#REF!</definedName>
    <definedName name="ЧерногорОтн">#REF!</definedName>
    <definedName name="ЧерногорСрПок" localSheetId="37">#REF!</definedName>
    <definedName name="ЧерногорСрПок">#REF!</definedName>
    <definedName name="ЧерногорСрПрод" localSheetId="37">#REF!</definedName>
    <definedName name="ЧерногорСрПрод">#REF!</definedName>
    <definedName name="шщгз" localSheetId="37">#REF!</definedName>
    <definedName name="шщгз">#REF!</definedName>
    <definedName name="шщз" localSheetId="37">#REF!</definedName>
    <definedName name="шщз">#REF!</definedName>
    <definedName name="щлдго" localSheetId="37">#REF!</definedName>
    <definedName name="щлдго">#REF!</definedName>
    <definedName name="ыуек" localSheetId="37">#REF!</definedName>
    <definedName name="ыуек">#REF!</definedName>
    <definedName name="эмит">[48]Эмитенты!$B$15:$B$118</definedName>
    <definedName name="Эмитент" localSheetId="37">#REF!</definedName>
    <definedName name="Эмитент">#REF!</definedName>
    <definedName name="ЭнергоатСрПок" localSheetId="37">#REF!</definedName>
    <definedName name="ЭнергоатСрПок">#REF!</definedName>
    <definedName name="ЭнергоатСрПрод" localSheetId="37">#REF!</definedName>
    <definedName name="ЭнергоатСрПрод">#REF!</definedName>
    <definedName name="ЮганскнеКолПок" localSheetId="37">#REF!</definedName>
    <definedName name="ЮганскнеКолПок">#REF!</definedName>
    <definedName name="ЮганскнеКолПрод" localSheetId="37">#REF!</definedName>
    <definedName name="ЮганскнеКолПрод">#REF!</definedName>
    <definedName name="ЮганскнеОтн" localSheetId="37">#REF!</definedName>
    <definedName name="ЮганскнеОтн">#REF!</definedName>
    <definedName name="ЮганскнеСрПок" localSheetId="37">#REF!</definedName>
    <definedName name="ЮганскнеСрПок">#REF!</definedName>
    <definedName name="ЮганскнеСрПрод" localSheetId="37">#REF!</definedName>
    <definedName name="ЮганскнеСрПрод">#REF!</definedName>
    <definedName name="ЮгоВостоСрПок" localSheetId="37">#REF!</definedName>
    <definedName name="ЮгоВостоСрПок">#REF!</definedName>
    <definedName name="ЮгоВостоСрПрод" localSheetId="37">#REF!</definedName>
    <definedName name="ЮгоВостоСрПрод">#REF!</definedName>
  </definedNames>
  <calcPr calcId="125725"/>
</workbook>
</file>

<file path=xl/calcChain.xml><?xml version="1.0" encoding="utf-8"?>
<calcChain xmlns="http://schemas.openxmlformats.org/spreadsheetml/2006/main">
  <c r="E8" i="54"/>
  <c r="I49" i="55"/>
  <c r="E44"/>
  <c r="D41"/>
  <c r="G41" s="1"/>
  <c r="E41"/>
  <c r="F41"/>
  <c r="D42"/>
  <c r="E42"/>
  <c r="G42" s="1"/>
  <c r="F42"/>
  <c r="D43"/>
  <c r="E43"/>
  <c r="F43"/>
  <c r="D44"/>
  <c r="F44"/>
  <c r="D45"/>
  <c r="E45"/>
  <c r="F45"/>
  <c r="D46"/>
  <c r="E46"/>
  <c r="G46" s="1"/>
  <c r="F46"/>
  <c r="E40"/>
  <c r="F40"/>
  <c r="D40"/>
  <c r="E28"/>
  <c r="E27"/>
  <c r="D28"/>
  <c r="G28" s="1"/>
  <c r="D27"/>
  <c r="E13"/>
  <c r="D12"/>
  <c r="G12" s="1"/>
  <c r="D11"/>
  <c r="E9"/>
  <c r="D9"/>
  <c r="E8"/>
  <c r="D8"/>
  <c r="G48"/>
  <c r="G47"/>
  <c r="F49"/>
  <c r="F33"/>
  <c r="G32"/>
  <c r="G29"/>
  <c r="D33"/>
  <c r="G26"/>
  <c r="G25"/>
  <c r="G24"/>
  <c r="F17"/>
  <c r="G16"/>
  <c r="G15"/>
  <c r="G14"/>
  <c r="G13"/>
  <c r="G10"/>
  <c r="G9"/>
  <c r="J15" i="45"/>
  <c r="J11"/>
  <c r="H15"/>
  <c r="H11"/>
  <c r="D15"/>
  <c r="E17" i="55" l="1"/>
  <c r="G45"/>
  <c r="G43"/>
  <c r="D17"/>
  <c r="E33"/>
  <c r="E49"/>
  <c r="G44"/>
  <c r="G8"/>
  <c r="G11"/>
  <c r="G27"/>
  <c r="G33" s="1"/>
  <c r="D27" i="44"/>
  <c r="D28"/>
  <c r="D59"/>
  <c r="X289" i="46"/>
  <c r="G17" i="55" l="1"/>
  <c r="G40"/>
  <c r="G49" s="1"/>
  <c r="D49"/>
  <c r="V286" i="46"/>
  <c r="T286"/>
  <c r="R286"/>
  <c r="M327"/>
  <c r="AF358"/>
  <c r="AF359" s="1"/>
  <c r="AF360" s="1"/>
  <c r="AF361" s="1"/>
  <c r="AF350"/>
  <c r="AF351" s="1"/>
  <c r="AF352" s="1"/>
  <c r="AF353" s="1"/>
  <c r="AD369"/>
  <c r="AD370" s="1"/>
  <c r="AD371" s="1"/>
  <c r="AD372" s="1"/>
  <c r="AD373" s="1"/>
  <c r="AD374" s="1"/>
  <c r="AD375" s="1"/>
  <c r="AD376" s="1"/>
  <c r="AD382"/>
  <c r="AD383" s="1"/>
  <c r="AD384" s="1"/>
  <c r="AD385" s="1"/>
  <c r="AD386" s="1"/>
  <c r="AD387" s="1"/>
  <c r="AD388" s="1"/>
  <c r="AD389" s="1"/>
  <c r="AE327" l="1"/>
  <c r="AE324"/>
  <c r="AE323"/>
  <c r="AE316"/>
  <c r="R316" s="1"/>
  <c r="AE315"/>
  <c r="R315" s="1"/>
  <c r="AE312"/>
  <c r="Z312" s="1"/>
  <c r="AE311"/>
  <c r="Z311" s="1"/>
  <c r="X312"/>
  <c r="T312"/>
  <c r="R311"/>
  <c r="T333"/>
  <c r="R333"/>
  <c r="AB314"/>
  <c r="Z315"/>
  <c r="Z316" s="1"/>
  <c r="T327"/>
  <c r="T328" s="1"/>
  <c r="T323"/>
  <c r="T212"/>
  <c r="T244" s="1"/>
  <c r="R212"/>
  <c r="V72"/>
  <c r="V130" s="1"/>
  <c r="T72"/>
  <c r="T77" s="1"/>
  <c r="R72"/>
  <c r="C398"/>
  <c r="D32" i="53"/>
  <c r="G19"/>
  <c r="G20"/>
  <c r="G21"/>
  <c r="G22"/>
  <c r="G23"/>
  <c r="G24"/>
  <c r="G25"/>
  <c r="G26"/>
  <c r="G27"/>
  <c r="G28"/>
  <c r="G29"/>
  <c r="G30"/>
  <c r="G31"/>
  <c r="G18"/>
  <c r="I19"/>
  <c r="I20"/>
  <c r="I21"/>
  <c r="I22"/>
  <c r="I23"/>
  <c r="I24"/>
  <c r="I25"/>
  <c r="I26"/>
  <c r="I27"/>
  <c r="I28"/>
  <c r="I29"/>
  <c r="I30"/>
  <c r="I31"/>
  <c r="I18"/>
  <c r="E28"/>
  <c r="F28" s="1"/>
  <c r="H31"/>
  <c r="F31"/>
  <c r="H29"/>
  <c r="F29"/>
  <c r="E23"/>
  <c r="E19"/>
  <c r="F19"/>
  <c r="H19"/>
  <c r="E20"/>
  <c r="F20" s="1"/>
  <c r="E21"/>
  <c r="F21" s="1"/>
  <c r="F26"/>
  <c r="E27"/>
  <c r="F27" s="1"/>
  <c r="E30"/>
  <c r="F30" s="1"/>
  <c r="E24"/>
  <c r="F24" s="1"/>
  <c r="E22"/>
  <c r="F22" s="1"/>
  <c r="D49"/>
  <c r="H48"/>
  <c r="I48" s="1"/>
  <c r="F48"/>
  <c r="G48" s="1"/>
  <c r="E48"/>
  <c r="E47"/>
  <c r="H47" s="1"/>
  <c r="I47" s="1"/>
  <c r="H46"/>
  <c r="I46" s="1"/>
  <c r="F46"/>
  <c r="G46" s="1"/>
  <c r="H45"/>
  <c r="I45" s="1"/>
  <c r="F45"/>
  <c r="G45" s="1"/>
  <c r="E45"/>
  <c r="I44"/>
  <c r="H44"/>
  <c r="G44"/>
  <c r="F44"/>
  <c r="E43"/>
  <c r="H43" s="1"/>
  <c r="I43" s="1"/>
  <c r="E42"/>
  <c r="H42" s="1"/>
  <c r="I42" s="1"/>
  <c r="E41"/>
  <c r="H41" s="1"/>
  <c r="I41" s="1"/>
  <c r="E40"/>
  <c r="H40" s="1"/>
  <c r="I40" s="1"/>
  <c r="E39"/>
  <c r="H39" s="1"/>
  <c r="I39" s="1"/>
  <c r="E38"/>
  <c r="H38" s="1"/>
  <c r="I38" s="1"/>
  <c r="E37"/>
  <c r="H37" s="1"/>
  <c r="I37" s="1"/>
  <c r="E18"/>
  <c r="H18" s="1"/>
  <c r="Z323" i="46" l="1"/>
  <c r="X323"/>
  <c r="V323"/>
  <c r="V327"/>
  <c r="V328" s="1"/>
  <c r="Z327"/>
  <c r="Z328" s="1"/>
  <c r="X327"/>
  <c r="X328" s="1"/>
  <c r="V77"/>
  <c r="T124"/>
  <c r="T125"/>
  <c r="T130"/>
  <c r="T237"/>
  <c r="T241"/>
  <c r="T245"/>
  <c r="T316"/>
  <c r="V124"/>
  <c r="V125"/>
  <c r="T240"/>
  <c r="V316"/>
  <c r="Z313"/>
  <c r="T311"/>
  <c r="V311"/>
  <c r="X311"/>
  <c r="H28" i="53"/>
  <c r="H30"/>
  <c r="H27"/>
  <c r="E25"/>
  <c r="H25" s="1"/>
  <c r="H21"/>
  <c r="F23"/>
  <c r="H23"/>
  <c r="F25"/>
  <c r="H26"/>
  <c r="H24"/>
  <c r="H22"/>
  <c r="H20"/>
  <c r="I49"/>
  <c r="I50" s="1"/>
  <c r="F18"/>
  <c r="F38"/>
  <c r="G38" s="1"/>
  <c r="F40"/>
  <c r="G40" s="1"/>
  <c r="F42"/>
  <c r="G42" s="1"/>
  <c r="F37"/>
  <c r="G37" s="1"/>
  <c r="F39"/>
  <c r="G39" s="1"/>
  <c r="F41"/>
  <c r="G41" s="1"/>
  <c r="F43"/>
  <c r="G43" s="1"/>
  <c r="F47"/>
  <c r="G47" s="1"/>
  <c r="AB311" i="46" l="1"/>
  <c r="I32" i="53"/>
  <c r="I33" s="1"/>
  <c r="G32"/>
  <c r="G33" s="1"/>
  <c r="G49"/>
  <c r="G50" s="1"/>
  <c r="G371" i="46"/>
  <c r="E371"/>
  <c r="O9" i="53"/>
  <c r="E358" i="46" l="1"/>
  <c r="I316"/>
  <c r="M398" i="52"/>
  <c r="M397"/>
  <c r="G315" i="46" s="1"/>
  <c r="K324"/>
  <c r="Z324" s="1"/>
  <c r="Z325" s="1"/>
  <c r="O6" i="51"/>
  <c r="C324" i="46"/>
  <c r="W41" i="47"/>
  <c r="V41"/>
  <c r="K328" i="46"/>
  <c r="K325"/>
  <c r="I324"/>
  <c r="X324" s="1"/>
  <c r="X325" s="1"/>
  <c r="E324"/>
  <c r="T324" s="1"/>
  <c r="T325" s="1"/>
  <c r="E290"/>
  <c r="O23" i="50"/>
  <c r="C290" i="46"/>
  <c r="G12" i="50"/>
  <c r="I317" i="46" l="1"/>
  <c r="M316"/>
  <c r="X316"/>
  <c r="AB316" s="1"/>
  <c r="I312" l="1"/>
  <c r="C312"/>
  <c r="E312"/>
  <c r="D32" i="49" l="1"/>
  <c r="T13" i="46" l="1"/>
  <c r="V8"/>
  <c r="V20"/>
  <c r="X31"/>
  <c r="X30"/>
  <c r="X19"/>
  <c r="X18"/>
  <c r="E21"/>
  <c r="I31"/>
  <c r="I30"/>
  <c r="I19"/>
  <c r="I18"/>
  <c r="C21"/>
  <c r="AC52" i="45"/>
  <c r="AC51" s="1"/>
  <c r="AC56"/>
  <c r="AC55" s="1"/>
  <c r="AC71" s="1"/>
  <c r="AC76" s="1"/>
  <c r="M185" i="46" s="1"/>
  <c r="AC59" i="45"/>
  <c r="AC58" s="1"/>
  <c r="AC72" s="1"/>
  <c r="AC77" s="1"/>
  <c r="M186" i="46" s="1"/>
  <c r="AC62" i="45"/>
  <c r="D36"/>
  <c r="S52"/>
  <c r="S51" s="1"/>
  <c r="V32" i="46" l="1"/>
  <c r="I21"/>
  <c r="K13" i="49" s="1"/>
  <c r="AC63" i="45"/>
  <c r="AC61" s="1"/>
  <c r="F22"/>
  <c r="D13"/>
  <c r="K70" i="44"/>
  <c r="M70"/>
  <c r="D62"/>
  <c r="D23"/>
  <c r="D24"/>
  <c r="D25"/>
  <c r="G65" i="3"/>
  <c r="G30"/>
  <c r="C124" i="46" s="1"/>
  <c r="R124" s="1"/>
  <c r="F10" i="3"/>
  <c r="K10"/>
  <c r="G9"/>
  <c r="G13" i="46" s="1"/>
  <c r="V13" s="1"/>
  <c r="G14" i="3"/>
  <c r="G20"/>
  <c r="G28"/>
  <c r="C126" i="46" s="1"/>
  <c r="G24" i="3"/>
  <c r="G38"/>
  <c r="G3"/>
  <c r="D26" i="44" s="1"/>
  <c r="G4" i="3"/>
  <c r="K27" i="44" s="1"/>
  <c r="G5" i="3"/>
  <c r="G6"/>
  <c r="G7"/>
  <c r="G8"/>
  <c r="G11"/>
  <c r="G12"/>
  <c r="G13"/>
  <c r="G15"/>
  <c r="G16"/>
  <c r="G17"/>
  <c r="G18"/>
  <c r="C77" i="46" s="1"/>
  <c r="R77" s="1"/>
  <c r="G19" i="3"/>
  <c r="C173" i="46" s="1"/>
  <c r="G21" i="3"/>
  <c r="C174" i="46" s="1"/>
  <c r="G22" i="3"/>
  <c r="G23"/>
  <c r="C75" i="46" s="1"/>
  <c r="G27" i="3"/>
  <c r="C131" i="46" s="1"/>
  <c r="G31" i="3"/>
  <c r="G32"/>
  <c r="G34"/>
  <c r="G35"/>
  <c r="G36"/>
  <c r="G37"/>
  <c r="G39"/>
  <c r="G40"/>
  <c r="G2"/>
  <c r="D22" i="44" s="1"/>
  <c r="K22" s="1"/>
  <c r="D29" l="1"/>
  <c r="G29" i="3"/>
  <c r="C130" i="46" s="1"/>
  <c r="E32" i="49"/>
  <c r="G33" i="3"/>
  <c r="E25" i="49"/>
  <c r="R25" s="1"/>
  <c r="J41" i="45"/>
  <c r="W41"/>
  <c r="D39" i="44"/>
  <c r="K39" s="1"/>
  <c r="D41"/>
  <c r="G10" i="3"/>
  <c r="C132" i="46" l="1"/>
  <c r="R130"/>
  <c r="D38" i="44"/>
  <c r="C125" i="46"/>
  <c r="R32" i="49"/>
  <c r="U32" s="1"/>
  <c r="E33"/>
  <c r="R33" s="1"/>
  <c r="H32"/>
  <c r="D11"/>
  <c r="H11"/>
  <c r="H18" i="45"/>
  <c r="U18" s="1"/>
  <c r="G62" i="3"/>
  <c r="G64"/>
  <c r="C278" i="46" s="1"/>
  <c r="G54" i="3"/>
  <c r="G56"/>
  <c r="C244" i="46" s="1"/>
  <c r="R244" s="1"/>
  <c r="G59" i="3"/>
  <c r="C268" i="46" s="1"/>
  <c r="G43" i="3"/>
  <c r="C225" i="46" s="1"/>
  <c r="G47" i="3"/>
  <c r="C238" i="46" s="1"/>
  <c r="R238" s="1"/>
  <c r="G48" i="3"/>
  <c r="C239" i="46" s="1"/>
  <c r="R239" s="1"/>
  <c r="G49" i="3"/>
  <c r="C240" i="46" s="1"/>
  <c r="R240" s="1"/>
  <c r="G52" i="3"/>
  <c r="C256" i="46" s="1"/>
  <c r="G53" i="3"/>
  <c r="C257" i="46" s="1"/>
  <c r="G60" i="3"/>
  <c r="G61"/>
  <c r="C127" i="46" l="1"/>
  <c r="R125"/>
  <c r="D61" i="44"/>
  <c r="D60"/>
  <c r="G57" i="3"/>
  <c r="C246" i="46" s="1"/>
  <c r="R246" s="1"/>
  <c r="G41" i="3"/>
  <c r="C224" i="46" s="1"/>
  <c r="G51" i="3"/>
  <c r="C243" i="46" s="1"/>
  <c r="R243" s="1"/>
  <c r="G44" i="3"/>
  <c r="C237" i="46" s="1"/>
  <c r="R237" s="1"/>
  <c r="G58" i="3"/>
  <c r="G50"/>
  <c r="C242" i="46" s="1"/>
  <c r="R242" s="1"/>
  <c r="G46" i="3"/>
  <c r="C236" i="46" s="1"/>
  <c r="R236" s="1"/>
  <c r="G42" i="3"/>
  <c r="C235" i="46" s="1"/>
  <c r="G55" i="3"/>
  <c r="C241" i="46" s="1"/>
  <c r="R241" s="1"/>
  <c r="G45" i="3"/>
  <c r="C245" i="46" s="1"/>
  <c r="R245" s="1"/>
  <c r="G63" i="3"/>
  <c r="D63" i="44" l="1"/>
  <c r="F12" i="49" s="1"/>
  <c r="C267" i="46"/>
  <c r="D64" i="44"/>
  <c r="C279" i="46"/>
  <c r="D58" i="44"/>
  <c r="E68" i="3"/>
  <c r="E69" s="1"/>
  <c r="G26" l="1"/>
  <c r="C143" i="46" s="1"/>
  <c r="F66" i="3"/>
  <c r="G25"/>
  <c r="D34" i="44" l="1"/>
  <c r="AC83" i="45"/>
  <c r="D30" i="44"/>
  <c r="K30" s="1"/>
  <c r="D33"/>
  <c r="K33" s="1"/>
  <c r="I352" i="46" l="1"/>
  <c r="G312"/>
  <c r="V312" s="1"/>
  <c r="O22" i="44"/>
  <c r="J68" i="3" l="1"/>
  <c r="J66"/>
  <c r="L64"/>
  <c r="L63"/>
  <c r="L62"/>
  <c r="L61"/>
  <c r="L60"/>
  <c r="L58"/>
  <c r="L54"/>
  <c r="L53"/>
  <c r="L52"/>
  <c r="L51"/>
  <c r="L50"/>
  <c r="L48"/>
  <c r="L47"/>
  <c r="L46"/>
  <c r="L43"/>
  <c r="L42"/>
  <c r="L41"/>
  <c r="L40"/>
  <c r="L39"/>
  <c r="L38"/>
  <c r="L37"/>
  <c r="L36"/>
  <c r="L35"/>
  <c r="L34"/>
  <c r="L32"/>
  <c r="L31"/>
  <c r="L28"/>
  <c r="K27"/>
  <c r="L27" s="1"/>
  <c r="F33" i="44" s="1"/>
  <c r="L23" i="3"/>
  <c r="L22"/>
  <c r="L21"/>
  <c r="L20"/>
  <c r="E76" i="46" s="1"/>
  <c r="K19" i="3"/>
  <c r="L19" s="1"/>
  <c r="E173" i="46" s="1"/>
  <c r="L18" i="3"/>
  <c r="L17"/>
  <c r="L16"/>
  <c r="L15"/>
  <c r="L13"/>
  <c r="L12"/>
  <c r="L11"/>
  <c r="L8"/>
  <c r="L7"/>
  <c r="L6"/>
  <c r="L5"/>
  <c r="L3"/>
  <c r="L2"/>
  <c r="M68"/>
  <c r="M66"/>
  <c r="O64"/>
  <c r="O63"/>
  <c r="O62"/>
  <c r="O61"/>
  <c r="O60"/>
  <c r="O59"/>
  <c r="O58"/>
  <c r="O54"/>
  <c r="O53"/>
  <c r="O52"/>
  <c r="O51"/>
  <c r="O50"/>
  <c r="O48"/>
  <c r="O47"/>
  <c r="O46"/>
  <c r="O43"/>
  <c r="O42"/>
  <c r="O41"/>
  <c r="O40"/>
  <c r="O39"/>
  <c r="O38"/>
  <c r="O37"/>
  <c r="O36"/>
  <c r="O35"/>
  <c r="O34"/>
  <c r="O32"/>
  <c r="O31"/>
  <c r="O28"/>
  <c r="N27"/>
  <c r="O27" s="1"/>
  <c r="O25"/>
  <c r="O23"/>
  <c r="O22"/>
  <c r="O21"/>
  <c r="O20"/>
  <c r="O19"/>
  <c r="O18"/>
  <c r="O17"/>
  <c r="O16"/>
  <c r="O15"/>
  <c r="O13"/>
  <c r="O12"/>
  <c r="O11"/>
  <c r="O10"/>
  <c r="O8"/>
  <c r="O7"/>
  <c r="O6"/>
  <c r="O5"/>
  <c r="O3"/>
  <c r="O2"/>
  <c r="O66" l="1"/>
  <c r="L10"/>
  <c r="E66"/>
  <c r="AC104" i="45"/>
  <c r="AK92"/>
  <c r="AK83"/>
  <c r="AA105"/>
  <c r="AD105" s="1"/>
  <c r="K14" i="3" l="1"/>
  <c r="AK51" i="45"/>
  <c r="AF52"/>
  <c r="AA53"/>
  <c r="AG53" s="1"/>
  <c r="V76" i="46"/>
  <c r="T76"/>
  <c r="W42" i="47"/>
  <c r="W43"/>
  <c r="C165" i="46"/>
  <c r="C153" s="1"/>
  <c r="W40" i="47"/>
  <c r="V43"/>
  <c r="V44"/>
  <c r="V42"/>
  <c r="V40"/>
  <c r="F43"/>
  <c r="F44" s="1"/>
  <c r="F42"/>
  <c r="F41"/>
  <c r="F40"/>
  <c r="C203" i="46"/>
  <c r="C202"/>
  <c r="C154" l="1"/>
  <c r="E350"/>
  <c r="L14" i="3"/>
  <c r="E143" i="46" s="1"/>
  <c r="G324" s="1"/>
  <c r="U41" i="45"/>
  <c r="S19"/>
  <c r="Q19"/>
  <c r="S11"/>
  <c r="Q11"/>
  <c r="S8"/>
  <c r="Q8"/>
  <c r="W18"/>
  <c r="Y53"/>
  <c r="C201" i="46" s="1"/>
  <c r="C204" s="1"/>
  <c r="AA63" i="45"/>
  <c r="AE53"/>
  <c r="AF53" s="1"/>
  <c r="AA52"/>
  <c r="Y63"/>
  <c r="Q53"/>
  <c r="R201" i="46" s="1"/>
  <c r="Z62" i="45"/>
  <c r="Z61"/>
  <c r="U62"/>
  <c r="S63"/>
  <c r="AK58"/>
  <c r="AA107" s="1"/>
  <c r="AD107" s="1"/>
  <c r="AA58"/>
  <c r="AA72" s="1"/>
  <c r="E195" i="46" s="1"/>
  <c r="Y58" i="45"/>
  <c r="S58"/>
  <c r="AA55"/>
  <c r="AA71" s="1"/>
  <c r="E194" i="46" s="1"/>
  <c r="Y55" i="45"/>
  <c r="S55"/>
  <c r="S71" s="1"/>
  <c r="U51"/>
  <c r="Z50"/>
  <c r="S53"/>
  <c r="S76"/>
  <c r="S72"/>
  <c r="Q59"/>
  <c r="R203" i="46" s="1"/>
  <c r="Q56" i="45"/>
  <c r="R202" i="46" s="1"/>
  <c r="X59" i="45"/>
  <c r="S42"/>
  <c r="Q42"/>
  <c r="S34"/>
  <c r="Q34"/>
  <c r="S31"/>
  <c r="X62"/>
  <c r="X61"/>
  <c r="X58"/>
  <c r="X57"/>
  <c r="X55"/>
  <c r="X54"/>
  <c r="X53"/>
  <c r="X50"/>
  <c r="X49"/>
  <c r="X48"/>
  <c r="V62"/>
  <c r="V61"/>
  <c r="V59"/>
  <c r="V58"/>
  <c r="V57"/>
  <c r="V55"/>
  <c r="V54"/>
  <c r="V53"/>
  <c r="V50"/>
  <c r="V49"/>
  <c r="V48"/>
  <c r="T62"/>
  <c r="T57"/>
  <c r="T54"/>
  <c r="T53"/>
  <c r="T49"/>
  <c r="T48"/>
  <c r="R62"/>
  <c r="R61"/>
  <c r="R59"/>
  <c r="R58"/>
  <c r="R57"/>
  <c r="R55"/>
  <c r="R54"/>
  <c r="R53"/>
  <c r="R50"/>
  <c r="R49"/>
  <c r="R48"/>
  <c r="M24" i="44"/>
  <c r="T398" i="46"/>
  <c r="R398"/>
  <c r="D9" i="44"/>
  <c r="T195" i="46" l="1"/>
  <c r="V324"/>
  <c r="V325" s="1"/>
  <c r="M324"/>
  <c r="AB324" s="1"/>
  <c r="AB185"/>
  <c r="AA76" i="45"/>
  <c r="AA77"/>
  <c r="S83"/>
  <c r="Q63"/>
  <c r="AF59"/>
  <c r="U59"/>
  <c r="U58" s="1"/>
  <c r="U72" s="1"/>
  <c r="Q72" s="1"/>
  <c r="Q77" s="1"/>
  <c r="Q84" s="1"/>
  <c r="S77"/>
  <c r="U56"/>
  <c r="AF56"/>
  <c r="AA62"/>
  <c r="AJ52"/>
  <c r="AL52" s="1"/>
  <c r="Y52"/>
  <c r="Y62" s="1"/>
  <c r="E201" i="46" s="1"/>
  <c r="E204" s="1"/>
  <c r="E206" s="1"/>
  <c r="Y66" i="45"/>
  <c r="AA61"/>
  <c r="AA51"/>
  <c r="E185" i="46" l="1"/>
  <c r="K185"/>
  <c r="AB186"/>
  <c r="E186"/>
  <c r="K186"/>
  <c r="AK55" i="45"/>
  <c r="S84"/>
  <c r="U84" s="1"/>
  <c r="U63"/>
  <c r="U61" s="1"/>
  <c r="U55"/>
  <c r="U71" s="1"/>
  <c r="T194" i="46" s="1"/>
  <c r="U77" i="45"/>
  <c r="T186" i="46" s="1"/>
  <c r="Y72" i="45"/>
  <c r="AL53"/>
  <c r="AJ53" s="1"/>
  <c r="AJ51" s="1"/>
  <c r="Y65"/>
  <c r="AA66"/>
  <c r="AC66" s="1"/>
  <c r="Y51"/>
  <c r="AA70"/>
  <c r="E193" i="46" s="1"/>
  <c r="E196" s="1"/>
  <c r="H31" i="45"/>
  <c r="K62"/>
  <c r="J62"/>
  <c r="I62"/>
  <c r="H62"/>
  <c r="G62"/>
  <c r="E62"/>
  <c r="D62"/>
  <c r="K61"/>
  <c r="J61"/>
  <c r="I61"/>
  <c r="H61"/>
  <c r="G61"/>
  <c r="F61"/>
  <c r="E61"/>
  <c r="D58"/>
  <c r="D59"/>
  <c r="K57"/>
  <c r="I57"/>
  <c r="I59" s="1"/>
  <c r="H57"/>
  <c r="G57"/>
  <c r="G59" s="1"/>
  <c r="F57"/>
  <c r="F59" s="1"/>
  <c r="E57"/>
  <c r="D57"/>
  <c r="K54"/>
  <c r="J54"/>
  <c r="I54"/>
  <c r="H54"/>
  <c r="G54"/>
  <c r="E54"/>
  <c r="D54"/>
  <c r="E59"/>
  <c r="J58"/>
  <c r="I58"/>
  <c r="G58"/>
  <c r="F58"/>
  <c r="E58"/>
  <c r="I55"/>
  <c r="G55"/>
  <c r="E55"/>
  <c r="K53"/>
  <c r="K55" s="1"/>
  <c r="J53"/>
  <c r="I53"/>
  <c r="H53"/>
  <c r="G53"/>
  <c r="F53"/>
  <c r="E53"/>
  <c r="K50"/>
  <c r="J50"/>
  <c r="I50"/>
  <c r="G50"/>
  <c r="F50"/>
  <c r="E50"/>
  <c r="D50"/>
  <c r="K49"/>
  <c r="I49"/>
  <c r="H49"/>
  <c r="G49"/>
  <c r="F49"/>
  <c r="F51" s="1"/>
  <c r="E49"/>
  <c r="D49"/>
  <c r="D51" s="1"/>
  <c r="I48"/>
  <c r="G48"/>
  <c r="F48"/>
  <c r="E48"/>
  <c r="K48"/>
  <c r="K58" s="1"/>
  <c r="K59" s="1"/>
  <c r="F42"/>
  <c r="D42"/>
  <c r="F34"/>
  <c r="D34"/>
  <c r="AW70" i="48"/>
  <c r="AY67"/>
  <c r="AW67"/>
  <c r="AU67"/>
  <c r="AY64"/>
  <c r="AW64"/>
  <c r="AU64"/>
  <c r="AY55"/>
  <c r="AW55"/>
  <c r="AU55"/>
  <c r="AO64"/>
  <c r="AO55"/>
  <c r="V203" i="46"/>
  <c r="V202"/>
  <c r="V201"/>
  <c r="V204" s="1"/>
  <c r="G203"/>
  <c r="G202"/>
  <c r="G201"/>
  <c r="G204" s="1"/>
  <c r="AW69" i="48"/>
  <c r="BD29"/>
  <c r="BD41"/>
  <c r="BD40"/>
  <c r="BD39"/>
  <c r="BD38"/>
  <c r="BD37"/>
  <c r="BD34"/>
  <c r="BD33"/>
  <c r="BD32"/>
  <c r="BD25"/>
  <c r="BD22"/>
  <c r="BD17"/>
  <c r="BD16"/>
  <c r="BD15"/>
  <c r="BD14"/>
  <c r="BD12"/>
  <c r="BD11"/>
  <c r="BD10"/>
  <c r="AU42"/>
  <c r="BD42" s="1"/>
  <c r="AU35"/>
  <c r="BD35" s="1"/>
  <c r="AU18"/>
  <c r="BD18" s="1"/>
  <c r="AU66"/>
  <c r="AW66"/>
  <c r="AY66"/>
  <c r="AW63"/>
  <c r="AU63"/>
  <c r="AW62"/>
  <c r="AU62"/>
  <c r="AY62" s="1"/>
  <c r="AW61"/>
  <c r="AU61"/>
  <c r="AW60"/>
  <c r="AU60"/>
  <c r="AW59"/>
  <c r="AU59"/>
  <c r="AW58"/>
  <c r="AU58"/>
  <c r="AY58" s="1"/>
  <c r="AW57"/>
  <c r="AU57"/>
  <c r="AW54"/>
  <c r="AU54"/>
  <c r="AW53"/>
  <c r="AU53"/>
  <c r="AO69"/>
  <c r="AO66"/>
  <c r="AM66"/>
  <c r="AQ66" s="1"/>
  <c r="AO63"/>
  <c r="AM63"/>
  <c r="AO62"/>
  <c r="AM62"/>
  <c r="AO61"/>
  <c r="AM61"/>
  <c r="AO60"/>
  <c r="AM60"/>
  <c r="AO59"/>
  <c r="AM59"/>
  <c r="AO58"/>
  <c r="AM58"/>
  <c r="AO57"/>
  <c r="AM57"/>
  <c r="AO54"/>
  <c r="AM54"/>
  <c r="AO53"/>
  <c r="AM53"/>
  <c r="AM55" s="1"/>
  <c r="AG69"/>
  <c r="AG66"/>
  <c r="AE66"/>
  <c r="AG63"/>
  <c r="AG62"/>
  <c r="AI62" s="1"/>
  <c r="AG61"/>
  <c r="AG60"/>
  <c r="AG59"/>
  <c r="AG58"/>
  <c r="AG57"/>
  <c r="AG54"/>
  <c r="AG53"/>
  <c r="AE63"/>
  <c r="AE62"/>
  <c r="AE61"/>
  <c r="AE60"/>
  <c r="AI60" s="1"/>
  <c r="AE59"/>
  <c r="AE58"/>
  <c r="AE57"/>
  <c r="AE54"/>
  <c r="AE53"/>
  <c r="AW41"/>
  <c r="AW40"/>
  <c r="AW39"/>
  <c r="AW38"/>
  <c r="AY38" s="1"/>
  <c r="AW37"/>
  <c r="AW34"/>
  <c r="AW33"/>
  <c r="AW32"/>
  <c r="AW27"/>
  <c r="AW26"/>
  <c r="AW24"/>
  <c r="AW23"/>
  <c r="AU41"/>
  <c r="AU40"/>
  <c r="AU39"/>
  <c r="AU38"/>
  <c r="AU37"/>
  <c r="AU34"/>
  <c r="AU33"/>
  <c r="AU32"/>
  <c r="AW17"/>
  <c r="AU17"/>
  <c r="AW16"/>
  <c r="AU16"/>
  <c r="AW15"/>
  <c r="AU15"/>
  <c r="AW14"/>
  <c r="AU14"/>
  <c r="AW12"/>
  <c r="AW11"/>
  <c r="AW10"/>
  <c r="AW9"/>
  <c r="AU12"/>
  <c r="AU11"/>
  <c r="AU10"/>
  <c r="AU9"/>
  <c r="AU13" s="1"/>
  <c r="AO41"/>
  <c r="AO40"/>
  <c r="AO39"/>
  <c r="AO38"/>
  <c r="AO37"/>
  <c r="AO34"/>
  <c r="AO33"/>
  <c r="AO35" s="1"/>
  <c r="AO32"/>
  <c r="AO29"/>
  <c r="AO28"/>
  <c r="AO27"/>
  <c r="AO26"/>
  <c r="AO25"/>
  <c r="AO24"/>
  <c r="AO23"/>
  <c r="AO22"/>
  <c r="AO17"/>
  <c r="AO16"/>
  <c r="AO15"/>
  <c r="AO14"/>
  <c r="AO12"/>
  <c r="AO11"/>
  <c r="AO9"/>
  <c r="AO10"/>
  <c r="AM25"/>
  <c r="AQ25" s="1"/>
  <c r="AM41"/>
  <c r="AM40"/>
  <c r="AM39"/>
  <c r="AM38"/>
  <c r="AM37"/>
  <c r="AM34"/>
  <c r="AM33"/>
  <c r="AM32"/>
  <c r="AM17"/>
  <c r="AM16"/>
  <c r="AM15"/>
  <c r="AM14"/>
  <c r="AM12"/>
  <c r="AM11"/>
  <c r="AM9"/>
  <c r="AM10"/>
  <c r="AQ10" s="1"/>
  <c r="AE25"/>
  <c r="AI25" s="1"/>
  <c r="AJ25" s="1"/>
  <c r="AE22"/>
  <c r="AI22" s="1"/>
  <c r="AJ22" s="1"/>
  <c r="AE38"/>
  <c r="AE33"/>
  <c r="AE17"/>
  <c r="AE14"/>
  <c r="AE11"/>
  <c r="AE10"/>
  <c r="AI66"/>
  <c r="AY63"/>
  <c r="AI63"/>
  <c r="AQ62"/>
  <c r="AY61"/>
  <c r="AQ61"/>
  <c r="AI61"/>
  <c r="AY60"/>
  <c r="AQ60"/>
  <c r="AY59"/>
  <c r="AQ59"/>
  <c r="AI59"/>
  <c r="AQ58"/>
  <c r="AI58"/>
  <c r="AY57"/>
  <c r="AO67"/>
  <c r="AO70" s="1"/>
  <c r="AI57"/>
  <c r="AG64"/>
  <c r="AG67" s="1"/>
  <c r="AG70" s="1"/>
  <c r="AY54"/>
  <c r="AQ54"/>
  <c r="AI54"/>
  <c r="AY53"/>
  <c r="AO42"/>
  <c r="AG42"/>
  <c r="AY41"/>
  <c r="AQ41"/>
  <c r="AM42"/>
  <c r="AY39"/>
  <c r="AQ39"/>
  <c r="AQ38"/>
  <c r="AI38"/>
  <c r="AY37"/>
  <c r="AQ37"/>
  <c r="AW35"/>
  <c r="AM35"/>
  <c r="AG35"/>
  <c r="AG43" s="1"/>
  <c r="AG44" s="1"/>
  <c r="AG46" s="1"/>
  <c r="AY34"/>
  <c r="AQ34"/>
  <c r="AY33"/>
  <c r="AI33"/>
  <c r="AY32"/>
  <c r="AQ32"/>
  <c r="AO30"/>
  <c r="AG30"/>
  <c r="AY25"/>
  <c r="AZ25" s="1"/>
  <c r="AW18"/>
  <c r="AM18"/>
  <c r="AG18"/>
  <c r="AY17"/>
  <c r="AQ17"/>
  <c r="AI17"/>
  <c r="AY16"/>
  <c r="AQ16"/>
  <c r="AY15"/>
  <c r="AQ15"/>
  <c r="AY14"/>
  <c r="AY18" s="1"/>
  <c r="AQ14"/>
  <c r="AI14"/>
  <c r="AW13"/>
  <c r="AW19" s="1"/>
  <c r="AG13"/>
  <c r="AG19" s="1"/>
  <c r="AY12"/>
  <c r="AQ12"/>
  <c r="AY11"/>
  <c r="AQ11"/>
  <c r="AI11"/>
  <c r="AY10"/>
  <c r="AO13"/>
  <c r="AI10"/>
  <c r="AY9"/>
  <c r="AY13" s="1"/>
  <c r="AQ9"/>
  <c r="V389" i="46"/>
  <c r="V388"/>
  <c r="T388"/>
  <c r="T387"/>
  <c r="T386"/>
  <c r="V384"/>
  <c r="V383"/>
  <c r="V382"/>
  <c r="V376"/>
  <c r="V375"/>
  <c r="T375"/>
  <c r="T373"/>
  <c r="V371"/>
  <c r="T371"/>
  <c r="T370"/>
  <c r="V369"/>
  <c r="Z360"/>
  <c r="V360"/>
  <c r="V361"/>
  <c r="T361"/>
  <c r="Z359"/>
  <c r="X359"/>
  <c r="V359"/>
  <c r="Z358"/>
  <c r="X358"/>
  <c r="V358"/>
  <c r="Z352"/>
  <c r="Z351"/>
  <c r="Z350"/>
  <c r="X352"/>
  <c r="X351"/>
  <c r="X350"/>
  <c r="V353"/>
  <c r="V352"/>
  <c r="V351"/>
  <c r="V354" s="1"/>
  <c r="V350"/>
  <c r="T353"/>
  <c r="R327"/>
  <c r="R328" s="1"/>
  <c r="R323"/>
  <c r="X315"/>
  <c r="X317" s="1"/>
  <c r="V315"/>
  <c r="V317" s="1"/>
  <c r="T315"/>
  <c r="T317"/>
  <c r="R317"/>
  <c r="AB317" s="1"/>
  <c r="X290"/>
  <c r="V290"/>
  <c r="T290"/>
  <c r="R290"/>
  <c r="X291"/>
  <c r="R195"/>
  <c r="R194"/>
  <c r="R193"/>
  <c r="Z188"/>
  <c r="R188"/>
  <c r="V164"/>
  <c r="T164"/>
  <c r="R164"/>
  <c r="V163"/>
  <c r="T163"/>
  <c r="R163"/>
  <c r="V162"/>
  <c r="T162"/>
  <c r="R162"/>
  <c r="V161"/>
  <c r="V165" s="1"/>
  <c r="T161"/>
  <c r="R161"/>
  <c r="V110"/>
  <c r="T110"/>
  <c r="R110"/>
  <c r="T61"/>
  <c r="R61"/>
  <c r="T60"/>
  <c r="R60"/>
  <c r="T59"/>
  <c r="R59"/>
  <c r="T56"/>
  <c r="R56"/>
  <c r="T55"/>
  <c r="R55"/>
  <c r="V55" s="1"/>
  <c r="T54"/>
  <c r="R54"/>
  <c r="T49"/>
  <c r="R49"/>
  <c r="V49" s="1"/>
  <c r="T48"/>
  <c r="R48"/>
  <c r="V48" s="1"/>
  <c r="T44"/>
  <c r="R44"/>
  <c r="V61"/>
  <c r="V56"/>
  <c r="V54"/>
  <c r="T27"/>
  <c r="R27"/>
  <c r="T26"/>
  <c r="R26"/>
  <c r="X26" s="1"/>
  <c r="T22"/>
  <c r="R22"/>
  <c r="X22" s="1"/>
  <c r="T15"/>
  <c r="R15"/>
  <c r="X15" s="1"/>
  <c r="T14"/>
  <c r="R14"/>
  <c r="X14" s="1"/>
  <c r="T10"/>
  <c r="R10"/>
  <c r="X10" s="1"/>
  <c r="T9"/>
  <c r="U10" i="49"/>
  <c r="W31"/>
  <c r="AB31" s="1"/>
  <c r="W26"/>
  <c r="AB26" s="1"/>
  <c r="W20"/>
  <c r="W16"/>
  <c r="AB16" s="1"/>
  <c r="W14"/>
  <c r="W13"/>
  <c r="W12"/>
  <c r="Q31"/>
  <c r="U31" s="1"/>
  <c r="Q26"/>
  <c r="U26" s="1"/>
  <c r="Q20"/>
  <c r="Q16"/>
  <c r="U16" s="1"/>
  <c r="Q14"/>
  <c r="Q13"/>
  <c r="Q12"/>
  <c r="X25" i="44"/>
  <c r="W38" i="49" s="1"/>
  <c r="AB38" s="1"/>
  <c r="V25" i="44"/>
  <c r="Q38" i="49" s="1"/>
  <c r="U38" s="1"/>
  <c r="AB315" i="46" l="1"/>
  <c r="V362"/>
  <c r="V60"/>
  <c r="R388"/>
  <c r="R375"/>
  <c r="R371"/>
  <c r="AC65" i="45"/>
  <c r="AC70"/>
  <c r="AC69" s="1"/>
  <c r="AD186" i="46"/>
  <c r="X27"/>
  <c r="Q71" i="45"/>
  <c r="Q76" s="1"/>
  <c r="Q83" s="1"/>
  <c r="U83" s="1"/>
  <c r="U76"/>
  <c r="T185" i="46" s="1"/>
  <c r="AF77" i="45"/>
  <c r="Y71"/>
  <c r="C195" i="46"/>
  <c r="Y77" i="45"/>
  <c r="AA106"/>
  <c r="AD106" s="1"/>
  <c r="AD104" s="1"/>
  <c r="K25" i="3" s="1"/>
  <c r="AK61" i="45"/>
  <c r="AL51"/>
  <c r="Y61"/>
  <c r="E207" i="46" s="1"/>
  <c r="R165"/>
  <c r="X296"/>
  <c r="R300"/>
  <c r="T165"/>
  <c r="V59"/>
  <c r="AM64" i="48"/>
  <c r="AM67" s="1"/>
  <c r="AQ55"/>
  <c r="AQ64" s="1"/>
  <c r="AQ67" s="1"/>
  <c r="BD13"/>
  <c r="AU19"/>
  <c r="BD19" s="1"/>
  <c r="AQ53"/>
  <c r="AU43"/>
  <c r="BD43" s="1"/>
  <c r="U31" i="45"/>
  <c r="AA69"/>
  <c r="R196" i="46"/>
  <c r="AA65" i="45"/>
  <c r="AA75"/>
  <c r="R204" i="46"/>
  <c r="H48" i="45"/>
  <c r="AR25" i="48"/>
  <c r="AU69"/>
  <c r="AU70" s="1"/>
  <c r="AU28"/>
  <c r="BD28" s="1"/>
  <c r="AE64"/>
  <c r="AE67" s="1"/>
  <c r="AI53"/>
  <c r="AW42"/>
  <c r="AW43" s="1"/>
  <c r="AY22"/>
  <c r="AO43"/>
  <c r="AO44"/>
  <c r="AM43"/>
  <c r="AY19"/>
  <c r="AQ13"/>
  <c r="AQ18"/>
  <c r="AY40"/>
  <c r="AM13"/>
  <c r="AM19" s="1"/>
  <c r="AO18"/>
  <c r="AO19" s="1"/>
  <c r="AY35"/>
  <c r="AI64"/>
  <c r="AQ33"/>
  <c r="AQ57"/>
  <c r="AQ40"/>
  <c r="AQ63"/>
  <c r="X293" i="46"/>
  <c r="V44"/>
  <c r="K184" l="1"/>
  <c r="E184"/>
  <c r="E188" s="1"/>
  <c r="AD185"/>
  <c r="AC75" i="45"/>
  <c r="K59" i="3"/>
  <c r="L59" s="1"/>
  <c r="L25"/>
  <c r="K66"/>
  <c r="AF76" i="45"/>
  <c r="AA104"/>
  <c r="AK84"/>
  <c r="AK95" s="1"/>
  <c r="C194" i="46"/>
  <c r="Y76" i="45"/>
  <c r="G193" i="46"/>
  <c r="G196" s="1"/>
  <c r="AA74" i="45"/>
  <c r="AW28" i="48"/>
  <c r="AY69"/>
  <c r="AY28"/>
  <c r="AO46"/>
  <c r="AQ19"/>
  <c r="AY42"/>
  <c r="AI67"/>
  <c r="AY43"/>
  <c r="AQ35"/>
  <c r="AQ42"/>
  <c r="AC74" i="45" l="1"/>
  <c r="M184" i="46"/>
  <c r="M188" s="1"/>
  <c r="G184"/>
  <c r="L66" i="3"/>
  <c r="G188" i="46"/>
  <c r="AZ69" i="48"/>
  <c r="AY70"/>
  <c r="S14" i="45"/>
  <c r="Y70"/>
  <c r="C193" i="46" s="1"/>
  <c r="AQ43" i="48"/>
  <c r="AC84" i="45" l="1"/>
  <c r="AC85" s="1"/>
  <c r="AC81"/>
  <c r="W14"/>
  <c r="S15"/>
  <c r="S23" s="1"/>
  <c r="AK85"/>
  <c r="W22"/>
  <c r="Y69"/>
  <c r="Q13" s="1"/>
  <c r="Y75"/>
  <c r="Y74" s="1"/>
  <c r="J31" i="49"/>
  <c r="O31" s="1"/>
  <c r="J26"/>
  <c r="O26" s="1"/>
  <c r="J20"/>
  <c r="J16"/>
  <c r="O16" s="1"/>
  <c r="J14"/>
  <c r="J13"/>
  <c r="J12"/>
  <c r="H15"/>
  <c r="H10"/>
  <c r="D31"/>
  <c r="H31" s="1"/>
  <c r="D26"/>
  <c r="H26" s="1"/>
  <c r="D20"/>
  <c r="D16"/>
  <c r="H16" s="1"/>
  <c r="D14"/>
  <c r="D13"/>
  <c r="D12"/>
  <c r="I43" i="46" l="1"/>
  <c r="W13" i="45"/>
  <c r="AD13"/>
  <c r="Q15"/>
  <c r="W21"/>
  <c r="Q23"/>
  <c r="K188" i="46"/>
  <c r="I188"/>
  <c r="C188"/>
  <c r="V62" i="48"/>
  <c r="V57"/>
  <c r="V64" s="1"/>
  <c r="V67" s="1"/>
  <c r="V70" s="1"/>
  <c r="N57"/>
  <c r="F57"/>
  <c r="L63"/>
  <c r="L64"/>
  <c r="L67" s="1"/>
  <c r="L70" s="1"/>
  <c r="N64"/>
  <c r="N67" s="1"/>
  <c r="N70" s="1"/>
  <c r="T64"/>
  <c r="T67" s="1"/>
  <c r="T70" s="1"/>
  <c r="X69"/>
  <c r="X66"/>
  <c r="X63"/>
  <c r="X62"/>
  <c r="X61"/>
  <c r="X60"/>
  <c r="X59"/>
  <c r="X58"/>
  <c r="X54"/>
  <c r="X53"/>
  <c r="P69"/>
  <c r="P66"/>
  <c r="P63"/>
  <c r="P62"/>
  <c r="P61"/>
  <c r="P60"/>
  <c r="P59"/>
  <c r="P58"/>
  <c r="P57"/>
  <c r="P54"/>
  <c r="P53"/>
  <c r="F64"/>
  <c r="F67" s="1"/>
  <c r="F70" s="1"/>
  <c r="D64"/>
  <c r="D67" s="1"/>
  <c r="D70" s="1"/>
  <c r="H69"/>
  <c r="H66"/>
  <c r="H63"/>
  <c r="H62"/>
  <c r="H61"/>
  <c r="H60"/>
  <c r="H59"/>
  <c r="H58"/>
  <c r="H57"/>
  <c r="H54"/>
  <c r="H53"/>
  <c r="V11"/>
  <c r="V13" s="1"/>
  <c r="V40"/>
  <c r="V28"/>
  <c r="F46"/>
  <c r="X34"/>
  <c r="X33"/>
  <c r="X32"/>
  <c r="X41"/>
  <c r="X40"/>
  <c r="X39"/>
  <c r="X38"/>
  <c r="X37"/>
  <c r="X29"/>
  <c r="X28"/>
  <c r="X27"/>
  <c r="X26"/>
  <c r="X25"/>
  <c r="X24"/>
  <c r="X23"/>
  <c r="X22"/>
  <c r="X17"/>
  <c r="X16"/>
  <c r="X15"/>
  <c r="X14"/>
  <c r="X12"/>
  <c r="X11"/>
  <c r="X10"/>
  <c r="X9"/>
  <c r="V42"/>
  <c r="V43" s="1"/>
  <c r="T42"/>
  <c r="V35"/>
  <c r="T35"/>
  <c r="V30"/>
  <c r="T30"/>
  <c r="V18"/>
  <c r="T18"/>
  <c r="T13"/>
  <c r="N33"/>
  <c r="N15"/>
  <c r="N10"/>
  <c r="L40"/>
  <c r="L10"/>
  <c r="P41"/>
  <c r="P40"/>
  <c r="P39"/>
  <c r="P38"/>
  <c r="P37"/>
  <c r="P34"/>
  <c r="P33"/>
  <c r="P32"/>
  <c r="P29"/>
  <c r="P28"/>
  <c r="P27"/>
  <c r="P26"/>
  <c r="P25"/>
  <c r="P24"/>
  <c r="P23"/>
  <c r="P22"/>
  <c r="P17"/>
  <c r="P16"/>
  <c r="P15"/>
  <c r="P14"/>
  <c r="P12"/>
  <c r="P11"/>
  <c r="P10"/>
  <c r="P9"/>
  <c r="D40"/>
  <c r="AE40" s="1"/>
  <c r="AI40" s="1"/>
  <c r="N42"/>
  <c r="L42"/>
  <c r="N35"/>
  <c r="L35"/>
  <c r="N30"/>
  <c r="L30"/>
  <c r="N18"/>
  <c r="L18"/>
  <c r="N13"/>
  <c r="L13"/>
  <c r="H38"/>
  <c r="H33"/>
  <c r="H28"/>
  <c r="H26"/>
  <c r="H22"/>
  <c r="H17"/>
  <c r="H14"/>
  <c r="H11"/>
  <c r="H10"/>
  <c r="F43"/>
  <c r="F44" s="1"/>
  <c r="F42"/>
  <c r="F35"/>
  <c r="F30"/>
  <c r="F18"/>
  <c r="F19" s="1"/>
  <c r="F13"/>
  <c r="E165" i="46"/>
  <c r="G165"/>
  <c r="H40" i="48" l="1"/>
  <c r="C196" i="46"/>
  <c r="C197" s="1"/>
  <c r="X57" i="48"/>
  <c r="X64"/>
  <c r="H64"/>
  <c r="H67" s="1"/>
  <c r="P64"/>
  <c r="P67" s="1"/>
  <c r="T43"/>
  <c r="T44" s="1"/>
  <c r="T46" s="1"/>
  <c r="P42"/>
  <c r="V19"/>
  <c r="V44"/>
  <c r="X42"/>
  <c r="X35"/>
  <c r="X30"/>
  <c r="X18"/>
  <c r="T19"/>
  <c r="X13"/>
  <c r="P35"/>
  <c r="N43"/>
  <c r="N44" s="1"/>
  <c r="N19"/>
  <c r="P30"/>
  <c r="L43"/>
  <c r="L44" s="1"/>
  <c r="L46" s="1"/>
  <c r="L19"/>
  <c r="P13"/>
  <c r="P18"/>
  <c r="G153" i="46"/>
  <c r="V153" s="1"/>
  <c r="C388"/>
  <c r="C375"/>
  <c r="C371"/>
  <c r="G362"/>
  <c r="G354"/>
  <c r="R324"/>
  <c r="R325" s="1"/>
  <c r="F9" i="47"/>
  <c r="F34" s="1"/>
  <c r="F46" s="1"/>
  <c r="G32"/>
  <c r="G31"/>
  <c r="G27"/>
  <c r="G28"/>
  <c r="G26"/>
  <c r="G24"/>
  <c r="G23"/>
  <c r="G22"/>
  <c r="G21"/>
  <c r="G20"/>
  <c r="G19"/>
  <c r="G18"/>
  <c r="G17"/>
  <c r="G16"/>
  <c r="G15"/>
  <c r="G14"/>
  <c r="G12"/>
  <c r="G13"/>
  <c r="G10"/>
  <c r="G11"/>
  <c r="G9"/>
  <c r="G7"/>
  <c r="G8"/>
  <c r="G6"/>
  <c r="G5"/>
  <c r="G4"/>
  <c r="G3"/>
  <c r="G2"/>
  <c r="G30"/>
  <c r="G29"/>
  <c r="G25"/>
  <c r="I328" i="46"/>
  <c r="G328"/>
  <c r="C328"/>
  <c r="I325"/>
  <c r="M323"/>
  <c r="AB323" s="1"/>
  <c r="AB325" s="1"/>
  <c r="K317"/>
  <c r="E317"/>
  <c r="C317"/>
  <c r="K313"/>
  <c r="R312"/>
  <c r="AB312" s="1"/>
  <c r="T53" i="47"/>
  <c r="S53"/>
  <c r="T52"/>
  <c r="S52"/>
  <c r="R49"/>
  <c r="R47"/>
  <c r="S47" s="1"/>
  <c r="R46"/>
  <c r="S46" s="1"/>
  <c r="R45"/>
  <c r="S45" s="1"/>
  <c r="R44"/>
  <c r="S44" s="1"/>
  <c r="W33"/>
  <c r="U33"/>
  <c r="T33"/>
  <c r="S33"/>
  <c r="R33"/>
  <c r="Q33"/>
  <c r="P33"/>
  <c r="O33"/>
  <c r="N33"/>
  <c r="M33"/>
  <c r="Y32"/>
  <c r="Y31"/>
  <c r="Y30"/>
  <c r="Y29"/>
  <c r="Y28"/>
  <c r="Y27"/>
  <c r="Y26"/>
  <c r="Y25"/>
  <c r="Y24"/>
  <c r="Y23"/>
  <c r="Y22"/>
  <c r="Y21"/>
  <c r="Y20"/>
  <c r="Y19"/>
  <c r="Y18"/>
  <c r="Y17"/>
  <c r="Y16"/>
  <c r="Y15"/>
  <c r="Y14"/>
  <c r="Y13"/>
  <c r="Y12"/>
  <c r="Y11"/>
  <c r="Y10"/>
  <c r="Y9"/>
  <c r="Y8"/>
  <c r="Y7"/>
  <c r="Y6"/>
  <c r="AB5"/>
  <c r="Y5"/>
  <c r="Y4"/>
  <c r="AB3"/>
  <c r="Y3"/>
  <c r="AB2"/>
  <c r="AB4" s="1"/>
  <c r="AB6" s="1"/>
  <c r="Y2"/>
  <c r="V46" l="1"/>
  <c r="I313" i="46"/>
  <c r="X313"/>
  <c r="G325"/>
  <c r="E313"/>
  <c r="T313"/>
  <c r="E325"/>
  <c r="R313"/>
  <c r="X67" i="48"/>
  <c r="H70"/>
  <c r="X70"/>
  <c r="P70"/>
  <c r="P43"/>
  <c r="N46"/>
  <c r="V46"/>
  <c r="X43"/>
  <c r="X19"/>
  <c r="P19"/>
  <c r="C325" i="46"/>
  <c r="T54" i="47"/>
  <c r="T56" s="1"/>
  <c r="C313" i="46"/>
  <c r="F36" i="47"/>
  <c r="S54"/>
  <c r="R48"/>
  <c r="R50" s="1"/>
  <c r="S48"/>
  <c r="M325" i="46" l="1"/>
  <c r="X44" i="48"/>
  <c r="P44"/>
  <c r="M311" i="46"/>
  <c r="I291"/>
  <c r="I295" s="1"/>
  <c r="I296" s="1"/>
  <c r="X46" i="48" l="1"/>
  <c r="P46"/>
  <c r="I293" i="46"/>
  <c r="C300"/>
  <c r="E153"/>
  <c r="R153"/>
  <c r="AD350" s="1"/>
  <c r="E58"/>
  <c r="T58" s="1"/>
  <c r="T57" s="1"/>
  <c r="C58"/>
  <c r="R58" s="1"/>
  <c r="G62"/>
  <c r="G61"/>
  <c r="G60"/>
  <c r="G59"/>
  <c r="G57"/>
  <c r="G56"/>
  <c r="G55"/>
  <c r="G54"/>
  <c r="G50"/>
  <c r="G49"/>
  <c r="G48"/>
  <c r="G45"/>
  <c r="G44"/>
  <c r="G28"/>
  <c r="I28" s="1"/>
  <c r="G27"/>
  <c r="I27" s="1"/>
  <c r="G26"/>
  <c r="I26" s="1"/>
  <c r="G23"/>
  <c r="I23" s="1"/>
  <c r="G22"/>
  <c r="I22" s="1"/>
  <c r="G16"/>
  <c r="I16" s="1"/>
  <c r="G15"/>
  <c r="I15" s="1"/>
  <c r="G14"/>
  <c r="I14" s="1"/>
  <c r="G11"/>
  <c r="I11" s="1"/>
  <c r="G10"/>
  <c r="I10" s="1"/>
  <c r="M358" l="1"/>
  <c r="T153"/>
  <c r="AD358" s="1"/>
  <c r="R57"/>
  <c r="V57" s="1"/>
  <c r="V58"/>
  <c r="M350"/>
  <c r="E63"/>
  <c r="T63" s="1"/>
  <c r="T62" s="1"/>
  <c r="C63"/>
  <c r="R63" s="1"/>
  <c r="R62" s="1"/>
  <c r="G58"/>
  <c r="C350" l="1"/>
  <c r="N350" s="1"/>
  <c r="T350"/>
  <c r="R350" s="1"/>
  <c r="AE350" s="1"/>
  <c r="C358"/>
  <c r="N358" s="1"/>
  <c r="T358"/>
  <c r="R358" s="1"/>
  <c r="AE358" s="1"/>
  <c r="G63"/>
  <c r="H41" i="45" l="1"/>
  <c r="D31"/>
  <c r="J21"/>
  <c r="J18"/>
  <c r="J13"/>
  <c r="J10"/>
  <c r="F11"/>
  <c r="AM69" i="48"/>
  <c r="AE69"/>
  <c r="O30" i="44"/>
  <c r="O27"/>
  <c r="M27"/>
  <c r="O24"/>
  <c r="K24"/>
  <c r="O23"/>
  <c r="M23"/>
  <c r="K23"/>
  <c r="H70"/>
  <c r="I69" i="48" s="1"/>
  <c r="H67" i="44"/>
  <c r="H62"/>
  <c r="H54"/>
  <c r="H42"/>
  <c r="H40"/>
  <c r="H35"/>
  <c r="H30"/>
  <c r="H27"/>
  <c r="H25"/>
  <c r="H24"/>
  <c r="H23"/>
  <c r="H12"/>
  <c r="H9"/>
  <c r="H55"/>
  <c r="H63"/>
  <c r="H64"/>
  <c r="G109" i="46"/>
  <c r="G101"/>
  <c r="V101" s="1"/>
  <c r="G100"/>
  <c r="G106"/>
  <c r="V106" s="1"/>
  <c r="G105"/>
  <c r="H16" i="44"/>
  <c r="G142" i="46"/>
  <c r="G143"/>
  <c r="V143" s="1"/>
  <c r="G75"/>
  <c r="G78"/>
  <c r="V78" s="1"/>
  <c r="G174"/>
  <c r="V174" s="1"/>
  <c r="G172"/>
  <c r="G88"/>
  <c r="G89"/>
  <c r="V89" s="1"/>
  <c r="E20"/>
  <c r="T20" s="1"/>
  <c r="C20"/>
  <c r="E42"/>
  <c r="T42" s="1"/>
  <c r="T66" s="1"/>
  <c r="E8"/>
  <c r="T8" s="1"/>
  <c r="C8"/>
  <c r="R20" l="1"/>
  <c r="X20" s="1"/>
  <c r="I20"/>
  <c r="R8"/>
  <c r="X8" s="1"/>
  <c r="I8"/>
  <c r="D19" i="45"/>
  <c r="K189" i="46"/>
  <c r="I211" s="1"/>
  <c r="AI69" i="48"/>
  <c r="AE70"/>
  <c r="H33" i="45"/>
  <c r="L33" s="1"/>
  <c r="AQ69" i="48"/>
  <c r="AM70"/>
  <c r="D53" i="45"/>
  <c r="Q31"/>
  <c r="D48"/>
  <c r="D38"/>
  <c r="D46" s="1"/>
  <c r="L36"/>
  <c r="L44"/>
  <c r="D61"/>
  <c r="U33"/>
  <c r="H34"/>
  <c r="H38" s="1"/>
  <c r="H50"/>
  <c r="L50" s="1"/>
  <c r="V105" i="46"/>
  <c r="V107" s="1"/>
  <c r="G107"/>
  <c r="H39" i="44"/>
  <c r="G156" i="46" s="1"/>
  <c r="G154"/>
  <c r="V75"/>
  <c r="V79" s="1"/>
  <c r="G79"/>
  <c r="G173"/>
  <c r="V173" s="1"/>
  <c r="V88"/>
  <c r="V90" s="1"/>
  <c r="G90"/>
  <c r="V172"/>
  <c r="G175"/>
  <c r="V142"/>
  <c r="V144" s="1"/>
  <c r="G144"/>
  <c r="V100"/>
  <c r="V102" s="1"/>
  <c r="G102"/>
  <c r="H33" i="44"/>
  <c r="D32" i="48" s="1"/>
  <c r="G131" i="46"/>
  <c r="V109"/>
  <c r="V111" s="1"/>
  <c r="G111"/>
  <c r="H38" i="44"/>
  <c r="D37" i="48" s="1"/>
  <c r="G126" i="46"/>
  <c r="L41" i="45"/>
  <c r="H58"/>
  <c r="H42"/>
  <c r="T32" i="46"/>
  <c r="D27" i="48"/>
  <c r="H27" s="1"/>
  <c r="I27" s="1"/>
  <c r="O16" i="44"/>
  <c r="D16" i="48"/>
  <c r="O9" i="44"/>
  <c r="D9" i="48"/>
  <c r="D25"/>
  <c r="H25" s="1"/>
  <c r="I25" s="1"/>
  <c r="O40" i="44"/>
  <c r="D39" i="48"/>
  <c r="O67" i="44"/>
  <c r="AJ66" i="48" s="1"/>
  <c r="I66"/>
  <c r="AE23"/>
  <c r="V27" i="44"/>
  <c r="Q11" i="49" s="1"/>
  <c r="U11" s="1"/>
  <c r="AU27" i="48"/>
  <c r="O42" i="44"/>
  <c r="D41" i="48"/>
  <c r="O63" i="44"/>
  <c r="AJ62" i="48" s="1"/>
  <c r="I62"/>
  <c r="D24"/>
  <c r="H24" s="1"/>
  <c r="I24" s="1"/>
  <c r="O35" i="44"/>
  <c r="D34" i="48"/>
  <c r="O62" i="44"/>
  <c r="AJ61" i="48" s="1"/>
  <c r="I61"/>
  <c r="AM23"/>
  <c r="AQ23" s="1"/>
  <c r="AR23" s="1"/>
  <c r="X23" i="44"/>
  <c r="AE24" i="48"/>
  <c r="AI24" s="1"/>
  <c r="AJ24" s="1"/>
  <c r="AE29"/>
  <c r="AI29" s="1"/>
  <c r="AJ29" s="1"/>
  <c r="O12" i="44"/>
  <c r="D12" i="48"/>
  <c r="O64" i="44"/>
  <c r="AJ63" i="48" s="1"/>
  <c r="I63"/>
  <c r="O55" i="44"/>
  <c r="AJ54" i="48" s="1"/>
  <c r="I54"/>
  <c r="D23"/>
  <c r="D29"/>
  <c r="H29" s="1"/>
  <c r="I29" s="1"/>
  <c r="O54" i="44"/>
  <c r="I53" i="48"/>
  <c r="AU23"/>
  <c r="V23" i="44"/>
  <c r="X24"/>
  <c r="AM24" i="48"/>
  <c r="AQ24" s="1"/>
  <c r="AR24" s="1"/>
  <c r="AE27"/>
  <c r="AI27" s="1"/>
  <c r="AJ27" s="1"/>
  <c r="AU24"/>
  <c r="V24" i="44"/>
  <c r="AM27" i="48"/>
  <c r="AQ27" s="1"/>
  <c r="AR27" s="1"/>
  <c r="X27" i="44"/>
  <c r="H11"/>
  <c r="C42" i="46"/>
  <c r="R42" s="1"/>
  <c r="E66"/>
  <c r="H26" i="44"/>
  <c r="H61"/>
  <c r="E12" i="46"/>
  <c r="T12" s="1"/>
  <c r="E32"/>
  <c r="C32"/>
  <c r="H34" i="44"/>
  <c r="H59"/>
  <c r="H10"/>
  <c r="H41"/>
  <c r="H14"/>
  <c r="H60"/>
  <c r="H15"/>
  <c r="H17"/>
  <c r="H58"/>
  <c r="D23" i="45"/>
  <c r="E189" i="46" s="1"/>
  <c r="E190" s="1"/>
  <c r="H46" i="45" l="1"/>
  <c r="R32" i="46"/>
  <c r="X32" s="1"/>
  <c r="K190"/>
  <c r="O39" i="44"/>
  <c r="V156" i="46" s="1"/>
  <c r="O26" i="44"/>
  <c r="AJ69" i="48"/>
  <c r="AI70"/>
  <c r="AR69"/>
  <c r="AQ70"/>
  <c r="O33" i="44"/>
  <c r="L61" i="45"/>
  <c r="U34"/>
  <c r="U38" s="1"/>
  <c r="Y33"/>
  <c r="L53"/>
  <c r="D55"/>
  <c r="D63" s="1"/>
  <c r="H51"/>
  <c r="H55" s="1"/>
  <c r="V112" i="46"/>
  <c r="V113" s="1"/>
  <c r="G134"/>
  <c r="V126"/>
  <c r="V127" s="1"/>
  <c r="G127"/>
  <c r="V131"/>
  <c r="V132" s="1"/>
  <c r="G132"/>
  <c r="I38" i="48"/>
  <c r="AJ53"/>
  <c r="O56" i="44"/>
  <c r="O38"/>
  <c r="V175" i="46"/>
  <c r="G112"/>
  <c r="G113" s="1"/>
  <c r="V154"/>
  <c r="V155" s="1"/>
  <c r="G155"/>
  <c r="G157" s="1"/>
  <c r="Y41" i="45"/>
  <c r="U42"/>
  <c r="L58"/>
  <c r="H59"/>
  <c r="T11" i="46"/>
  <c r="R66"/>
  <c r="V42"/>
  <c r="V66" s="1"/>
  <c r="O15" i="44"/>
  <c r="D15" i="48"/>
  <c r="G91" i="46"/>
  <c r="G92" s="1"/>
  <c r="O17" i="44"/>
  <c r="J37" i="49"/>
  <c r="O37" s="1"/>
  <c r="I17" i="48"/>
  <c r="G114" i="46"/>
  <c r="O41" i="44"/>
  <c r="I40" i="48"/>
  <c r="G176" i="46"/>
  <c r="G177" s="1"/>
  <c r="AY23" i="48"/>
  <c r="BD23"/>
  <c r="AE37"/>
  <c r="H37"/>
  <c r="D42"/>
  <c r="AE32"/>
  <c r="H32"/>
  <c r="I32" s="1"/>
  <c r="D35"/>
  <c r="AJ38"/>
  <c r="BD27"/>
  <c r="AY27"/>
  <c r="AZ27" s="1"/>
  <c r="O58" i="44"/>
  <c r="AJ57" i="48" s="1"/>
  <c r="I57"/>
  <c r="O14" i="44"/>
  <c r="I14" i="48"/>
  <c r="G80" i="46"/>
  <c r="G81" s="1"/>
  <c r="O34" i="44"/>
  <c r="I33" i="48"/>
  <c r="G145" i="46"/>
  <c r="G146" s="1"/>
  <c r="BD24" i="48"/>
  <c r="AY24"/>
  <c r="AZ24" s="1"/>
  <c r="AE34"/>
  <c r="AI34" s="1"/>
  <c r="AJ34" s="1"/>
  <c r="H34"/>
  <c r="AE41"/>
  <c r="AI41" s="1"/>
  <c r="AJ41" s="1"/>
  <c r="H41"/>
  <c r="I41" s="1"/>
  <c r="AI23"/>
  <c r="AE9"/>
  <c r="H9"/>
  <c r="D13"/>
  <c r="AE16"/>
  <c r="AI16" s="1"/>
  <c r="AJ16" s="1"/>
  <c r="H16"/>
  <c r="I16" s="1"/>
  <c r="O60" i="44"/>
  <c r="AJ59" i="48" s="1"/>
  <c r="I59"/>
  <c r="O59" i="44"/>
  <c r="AJ58" i="48" s="1"/>
  <c r="I58"/>
  <c r="I26"/>
  <c r="H23"/>
  <c r="D30"/>
  <c r="AE39"/>
  <c r="AI39" s="1"/>
  <c r="AJ39" s="1"/>
  <c r="H39"/>
  <c r="I39" s="1"/>
  <c r="O10" i="44"/>
  <c r="I10" i="48"/>
  <c r="O61" i="44"/>
  <c r="AJ60" i="48" s="1"/>
  <c r="I60"/>
  <c r="O11" i="44"/>
  <c r="Z66" i="46" s="1"/>
  <c r="I11" i="48"/>
  <c r="AE12"/>
  <c r="AI12" s="1"/>
  <c r="AJ12" s="1"/>
  <c r="H12"/>
  <c r="I12" s="1"/>
  <c r="I66" i="46"/>
  <c r="C66"/>
  <c r="G42"/>
  <c r="G32"/>
  <c r="I32" s="1"/>
  <c r="E17"/>
  <c r="T17" s="1"/>
  <c r="K32"/>
  <c r="H22" i="44"/>
  <c r="I22" i="48" s="1"/>
  <c r="V134" i="46" l="1"/>
  <c r="U46" i="45"/>
  <c r="V133" i="46"/>
  <c r="V157"/>
  <c r="H63" i="45"/>
  <c r="O13" i="44"/>
  <c r="V135" i="46"/>
  <c r="G115"/>
  <c r="O18" i="44"/>
  <c r="O65"/>
  <c r="G133" i="46"/>
  <c r="G135" s="1"/>
  <c r="D43" i="48"/>
  <c r="D44" s="1"/>
  <c r="T16" i="46"/>
  <c r="Z32"/>
  <c r="AB32" s="1"/>
  <c r="AJ10" i="48"/>
  <c r="H35"/>
  <c r="I34"/>
  <c r="AE35"/>
  <c r="AI32"/>
  <c r="AE42"/>
  <c r="AI37"/>
  <c r="V91" i="46"/>
  <c r="V92" s="1"/>
  <c r="AB66"/>
  <c r="AJ11" i="48"/>
  <c r="AI9"/>
  <c r="AE13"/>
  <c r="H30"/>
  <c r="I23"/>
  <c r="AE26"/>
  <c r="H13"/>
  <c r="I9"/>
  <c r="AJ33"/>
  <c r="V145" i="46"/>
  <c r="V146" s="1"/>
  <c r="O36" i="44"/>
  <c r="AJ14" i="48"/>
  <c r="V80" i="46"/>
  <c r="V81" s="1"/>
  <c r="H42" i="48"/>
  <c r="I37"/>
  <c r="AZ23"/>
  <c r="W37" i="49"/>
  <c r="AB37" s="1"/>
  <c r="AJ17" i="48"/>
  <c r="V114" i="46"/>
  <c r="V115" s="1"/>
  <c r="AJ23" i="48"/>
  <c r="AJ40"/>
  <c r="V176" i="46"/>
  <c r="V177" s="1"/>
  <c r="O43" i="44"/>
  <c r="D18" i="48"/>
  <c r="D19" s="1"/>
  <c r="AE15"/>
  <c r="H15"/>
  <c r="G66" i="46"/>
  <c r="O19" i="44" l="1"/>
  <c r="O68"/>
  <c r="O71" s="1"/>
  <c r="AJ70" i="48" s="1"/>
  <c r="AJ64"/>
  <c r="AE18"/>
  <c r="AE19" s="1"/>
  <c r="AI15"/>
  <c r="H18"/>
  <c r="H19" s="1"/>
  <c r="I15"/>
  <c r="D46"/>
  <c r="O44" i="44"/>
  <c r="AE43" i="48"/>
  <c r="AI13"/>
  <c r="AJ9"/>
  <c r="AI42"/>
  <c r="AJ42" s="1"/>
  <c r="AJ37"/>
  <c r="AI35"/>
  <c r="AJ35" s="1"/>
  <c r="AJ32"/>
  <c r="AI26"/>
  <c r="H43"/>
  <c r="H44" s="1"/>
  <c r="H46" l="1"/>
  <c r="O28" i="44"/>
  <c r="M26" s="1"/>
  <c r="AJ67" i="48"/>
  <c r="AI18"/>
  <c r="AJ18" s="1"/>
  <c r="AJ15"/>
  <c r="AJ13"/>
  <c r="AI43"/>
  <c r="AJ26"/>
  <c r="J31" i="45" l="1"/>
  <c r="J48" s="1"/>
  <c r="L48" s="1"/>
  <c r="O29" i="44"/>
  <c r="O31" s="1"/>
  <c r="O45" s="1"/>
  <c r="AE28" i="48"/>
  <c r="AE30" s="1"/>
  <c r="AE44" s="1"/>
  <c r="AE46" s="1"/>
  <c r="AI19"/>
  <c r="AJ19" s="1"/>
  <c r="AM26"/>
  <c r="X26" i="44"/>
  <c r="AI28" i="48"/>
  <c r="AJ43"/>
  <c r="W31" i="45" l="1"/>
  <c r="Y31" s="1"/>
  <c r="AA31" s="1"/>
  <c r="L31"/>
  <c r="N31"/>
  <c r="O47" i="44"/>
  <c r="AI30" i="48"/>
  <c r="AJ28"/>
  <c r="AQ26"/>
  <c r="F70" i="44"/>
  <c r="Q69" i="48" s="1"/>
  <c r="D70" i="44"/>
  <c r="Y69" i="48" s="1"/>
  <c r="F67" i="44"/>
  <c r="D67"/>
  <c r="F62"/>
  <c r="F54"/>
  <c r="D54"/>
  <c r="O31" i="45" l="1"/>
  <c r="M62" i="44"/>
  <c r="AR61" i="48" s="1"/>
  <c r="Q61"/>
  <c r="K54" i="44"/>
  <c r="Y53" i="48"/>
  <c r="K67" i="44"/>
  <c r="AZ66" i="48" s="1"/>
  <c r="Y66"/>
  <c r="AJ30"/>
  <c r="AI44"/>
  <c r="K62" i="44"/>
  <c r="AZ61" i="48" s="1"/>
  <c r="Y61"/>
  <c r="M54" i="44"/>
  <c r="Q53" i="48"/>
  <c r="M67" i="44"/>
  <c r="AR66" i="48" s="1"/>
  <c r="Q66"/>
  <c r="AR26"/>
  <c r="F42" i="44"/>
  <c r="D42"/>
  <c r="F40"/>
  <c r="D40"/>
  <c r="F35"/>
  <c r="D35"/>
  <c r="F30"/>
  <c r="F27"/>
  <c r="F25"/>
  <c r="F24"/>
  <c r="F23"/>
  <c r="F12"/>
  <c r="D12"/>
  <c r="F9"/>
  <c r="E278" i="46"/>
  <c r="T278" s="1"/>
  <c r="E267"/>
  <c r="T267" s="1"/>
  <c r="E279"/>
  <c r="T279" s="1"/>
  <c r="E246"/>
  <c r="T246" s="1"/>
  <c r="E257"/>
  <c r="T257" s="1"/>
  <c r="E256"/>
  <c r="T256" s="1"/>
  <c r="E243"/>
  <c r="T243" s="1"/>
  <c r="E242"/>
  <c r="T242" s="1"/>
  <c r="E239"/>
  <c r="T239" s="1"/>
  <c r="E238"/>
  <c r="T238" s="1"/>
  <c r="E236"/>
  <c r="T236" s="1"/>
  <c r="E225"/>
  <c r="T225" s="1"/>
  <c r="E235"/>
  <c r="T235" s="1"/>
  <c r="E224"/>
  <c r="T224" s="1"/>
  <c r="E109"/>
  <c r="E101"/>
  <c r="T101" s="1"/>
  <c r="E100"/>
  <c r="T100" s="1"/>
  <c r="E106"/>
  <c r="T106" s="1"/>
  <c r="E105"/>
  <c r="T105" s="1"/>
  <c r="F16" i="44"/>
  <c r="E142" i="46"/>
  <c r="T142" s="1"/>
  <c r="E131"/>
  <c r="T143"/>
  <c r="E75"/>
  <c r="T75" s="1"/>
  <c r="E78"/>
  <c r="T78" s="1"/>
  <c r="E174"/>
  <c r="T174" s="1"/>
  <c r="E172"/>
  <c r="T172" s="1"/>
  <c r="E88"/>
  <c r="T88" s="1"/>
  <c r="E89"/>
  <c r="T89" s="1"/>
  <c r="R21"/>
  <c r="E43"/>
  <c r="T43" s="1"/>
  <c r="R278"/>
  <c r="R279"/>
  <c r="R257"/>
  <c r="R225"/>
  <c r="R235"/>
  <c r="C109"/>
  <c r="C101"/>
  <c r="R101" s="1"/>
  <c r="C100"/>
  <c r="R100" s="1"/>
  <c r="C106"/>
  <c r="R106" s="1"/>
  <c r="C105"/>
  <c r="R105" s="1"/>
  <c r="D16" i="44"/>
  <c r="K16" s="1"/>
  <c r="C78" i="46"/>
  <c r="R78" s="1"/>
  <c r="R174"/>
  <c r="C76"/>
  <c r="R76" s="1"/>
  <c r="R172"/>
  <c r="C88"/>
  <c r="R88" s="1"/>
  <c r="E47"/>
  <c r="T47" s="1"/>
  <c r="M30" i="44" l="1"/>
  <c r="F14" i="45"/>
  <c r="R75" i="46"/>
  <c r="C79"/>
  <c r="E369" s="1"/>
  <c r="T369" s="1"/>
  <c r="R280"/>
  <c r="T79"/>
  <c r="AR53" i="48"/>
  <c r="AZ53"/>
  <c r="T280" i="46"/>
  <c r="T102"/>
  <c r="T226"/>
  <c r="T258"/>
  <c r="E46"/>
  <c r="T46" s="1"/>
  <c r="E111"/>
  <c r="T109"/>
  <c r="T111" s="1"/>
  <c r="R247"/>
  <c r="T90"/>
  <c r="T247"/>
  <c r="R79"/>
  <c r="R102"/>
  <c r="T107"/>
  <c r="C111"/>
  <c r="R109"/>
  <c r="R111" s="1"/>
  <c r="E24"/>
  <c r="T21"/>
  <c r="X21" s="1"/>
  <c r="X13" i="49" s="1"/>
  <c r="AB13" s="1"/>
  <c r="E132" i="46"/>
  <c r="K361" s="1"/>
  <c r="T131"/>
  <c r="T132" s="1"/>
  <c r="R107"/>
  <c r="T144"/>
  <c r="Y22" i="48"/>
  <c r="K9" i="44"/>
  <c r="AZ9" i="48" s="1"/>
  <c r="Y9"/>
  <c r="M12" i="44"/>
  <c r="R12"/>
  <c r="Q12" i="48"/>
  <c r="T12" i="44"/>
  <c r="T24"/>
  <c r="Q24" i="48"/>
  <c r="T27" i="44"/>
  <c r="Q27" i="48"/>
  <c r="K40" i="44"/>
  <c r="R40"/>
  <c r="Y39" i="48"/>
  <c r="K12" i="44"/>
  <c r="AZ12" i="48" s="1"/>
  <c r="Y12"/>
  <c r="R24" i="44"/>
  <c r="Y24" i="48"/>
  <c r="R27" i="44"/>
  <c r="Y27" i="48"/>
  <c r="M35" i="44"/>
  <c r="T35"/>
  <c r="Q34" i="48"/>
  <c r="M42" i="44"/>
  <c r="T42"/>
  <c r="Q41" i="48"/>
  <c r="I371" i="46"/>
  <c r="K371" s="1"/>
  <c r="Y16" i="48"/>
  <c r="T23" i="44"/>
  <c r="Q23" i="48"/>
  <c r="T25" i="44"/>
  <c r="Q25" i="48"/>
  <c r="K35" i="44"/>
  <c r="R35"/>
  <c r="Y34" i="48"/>
  <c r="K42" i="44"/>
  <c r="R42"/>
  <c r="Y41" i="48"/>
  <c r="M9" i="44"/>
  <c r="R9"/>
  <c r="Q9" i="48"/>
  <c r="T9" i="44"/>
  <c r="M16"/>
  <c r="R16"/>
  <c r="I384" i="46"/>
  <c r="E384"/>
  <c r="Q16" i="48"/>
  <c r="T16" i="44"/>
  <c r="R23"/>
  <c r="Y23" i="48"/>
  <c r="R25" i="44"/>
  <c r="Y25" i="48"/>
  <c r="T30" i="44"/>
  <c r="Q29" i="48"/>
  <c r="M40" i="44"/>
  <c r="T40"/>
  <c r="Q39" i="48"/>
  <c r="AI46"/>
  <c r="AJ44"/>
  <c r="E385" i="46"/>
  <c r="T385" s="1"/>
  <c r="G372"/>
  <c r="V372" s="1"/>
  <c r="E372"/>
  <c r="T372" s="1"/>
  <c r="G385"/>
  <c r="V385" s="1"/>
  <c r="G317"/>
  <c r="M315"/>
  <c r="M317" s="1"/>
  <c r="C280"/>
  <c r="E328"/>
  <c r="E280"/>
  <c r="E258"/>
  <c r="F63" i="44"/>
  <c r="E268" i="46"/>
  <c r="Y59" i="48"/>
  <c r="C247" i="46"/>
  <c r="E247"/>
  <c r="E226"/>
  <c r="T173"/>
  <c r="T175" s="1"/>
  <c r="Y57" i="48"/>
  <c r="F55" i="44"/>
  <c r="Q54" i="48" s="1"/>
  <c r="E215" i="46"/>
  <c r="D55" i="44"/>
  <c r="Y54" i="48" s="1"/>
  <c r="C215" i="46"/>
  <c r="F39" i="44"/>
  <c r="E154" i="46"/>
  <c r="E144"/>
  <c r="G387" s="1"/>
  <c r="C142"/>
  <c r="F38" i="44"/>
  <c r="E126" i="46"/>
  <c r="C47"/>
  <c r="E79"/>
  <c r="E382" s="1"/>
  <c r="T382" s="1"/>
  <c r="R382" s="1"/>
  <c r="E25"/>
  <c r="C107"/>
  <c r="E102"/>
  <c r="C102"/>
  <c r="F64" i="44"/>
  <c r="F26"/>
  <c r="E107" i="46"/>
  <c r="E90"/>
  <c r="E383" s="1"/>
  <c r="D15" i="44"/>
  <c r="F11"/>
  <c r="M11" s="1"/>
  <c r="Z67" i="46" s="1"/>
  <c r="C43"/>
  <c r="F14" i="44"/>
  <c r="D10"/>
  <c r="K10" s="1"/>
  <c r="C13" i="46"/>
  <c r="C24"/>
  <c r="R24" s="1"/>
  <c r="D17" i="44"/>
  <c r="D11"/>
  <c r="C25" i="46"/>
  <c r="F15" i="44"/>
  <c r="F41"/>
  <c r="F17"/>
  <c r="F10"/>
  <c r="R9" i="46"/>
  <c r="X9" s="1"/>
  <c r="D14" i="44"/>
  <c r="F34"/>
  <c r="Y58" i="48"/>
  <c r="F59" i="44"/>
  <c r="Q58" i="48" s="1"/>
  <c r="F61" i="44"/>
  <c r="F22"/>
  <c r="R22" s="1"/>
  <c r="F58"/>
  <c r="Q57" i="48" s="1"/>
  <c r="F60" i="44"/>
  <c r="Q59" i="48" s="1"/>
  <c r="H65" i="44"/>
  <c r="H43"/>
  <c r="I42" i="48" s="1"/>
  <c r="H36" i="44"/>
  <c r="I35" i="48" s="1"/>
  <c r="H18" i="44"/>
  <c r="I18" i="48" s="1"/>
  <c r="H13" i="44"/>
  <c r="I13" i="48" s="1"/>
  <c r="M34" i="44" l="1"/>
  <c r="E360" i="46"/>
  <c r="T360" s="1"/>
  <c r="K15" i="44"/>
  <c r="G370" i="46"/>
  <c r="E51"/>
  <c r="T51" s="1"/>
  <c r="T50" s="1"/>
  <c r="R43"/>
  <c r="K43"/>
  <c r="E67"/>
  <c r="R25"/>
  <c r="I25"/>
  <c r="E13" i="49" s="1"/>
  <c r="T24" i="46"/>
  <c r="T33" s="1"/>
  <c r="J14" i="45"/>
  <c r="F15"/>
  <c r="F19" s="1"/>
  <c r="F23" s="1"/>
  <c r="E33" i="46"/>
  <c r="C112"/>
  <c r="C113" s="1"/>
  <c r="E112"/>
  <c r="E113" s="1"/>
  <c r="E175"/>
  <c r="E389" s="1"/>
  <c r="T389" s="1"/>
  <c r="R389" s="1"/>
  <c r="V43"/>
  <c r="M328"/>
  <c r="AB327"/>
  <c r="AB328" s="1"/>
  <c r="T112"/>
  <c r="T113" s="1"/>
  <c r="R23"/>
  <c r="E29"/>
  <c r="T25"/>
  <c r="C387"/>
  <c r="V387"/>
  <c r="R387" s="1"/>
  <c r="R372"/>
  <c r="T45"/>
  <c r="T67"/>
  <c r="R112"/>
  <c r="R113" s="1"/>
  <c r="I13"/>
  <c r="R13"/>
  <c r="X13" s="1"/>
  <c r="C90"/>
  <c r="R89"/>
  <c r="R90" s="1"/>
  <c r="E127"/>
  <c r="E133" s="1"/>
  <c r="T126"/>
  <c r="I353"/>
  <c r="X353" s="1"/>
  <c r="R126"/>
  <c r="R127" s="1"/>
  <c r="R369"/>
  <c r="M359"/>
  <c r="T154"/>
  <c r="C216"/>
  <c r="R215"/>
  <c r="R216" s="1"/>
  <c r="C226"/>
  <c r="R224"/>
  <c r="R226" s="1"/>
  <c r="X24" i="49"/>
  <c r="G24" i="46"/>
  <c r="G47"/>
  <c r="R47"/>
  <c r="V47" s="1"/>
  <c r="C175"/>
  <c r="E376" s="1"/>
  <c r="R173"/>
  <c r="R175" s="1"/>
  <c r="K362"/>
  <c r="Z361"/>
  <c r="Z362" s="1"/>
  <c r="C383"/>
  <c r="T383"/>
  <c r="R383" s="1"/>
  <c r="K353"/>
  <c r="R131"/>
  <c r="R132" s="1"/>
  <c r="R142"/>
  <c r="M351"/>
  <c r="R154"/>
  <c r="E216"/>
  <c r="T215"/>
  <c r="T216" s="1"/>
  <c r="C258"/>
  <c r="R256"/>
  <c r="R258" s="1"/>
  <c r="E269"/>
  <c r="T268"/>
  <c r="T269" s="1"/>
  <c r="R385"/>
  <c r="M15" i="44"/>
  <c r="R15"/>
  <c r="Q15" i="48"/>
  <c r="I383" i="46"/>
  <c r="T15" i="44"/>
  <c r="Y10" i="48"/>
  <c r="N14" i="49"/>
  <c r="Q63" i="48"/>
  <c r="M38" i="44"/>
  <c r="T38"/>
  <c r="Q37" i="48"/>
  <c r="K38" i="44"/>
  <c r="R38"/>
  <c r="Y37" i="48"/>
  <c r="M39" i="44"/>
  <c r="T39"/>
  <c r="J18" i="49" s="1"/>
  <c r="Q38" i="48"/>
  <c r="I388" i="46"/>
  <c r="K388" s="1"/>
  <c r="V35" i="44"/>
  <c r="AZ34" i="48"/>
  <c r="K14" i="44"/>
  <c r="C336" i="46"/>
  <c r="Y14" i="48"/>
  <c r="I369" i="46"/>
  <c r="K17" i="44"/>
  <c r="D41" i="49"/>
  <c r="H41" s="1"/>
  <c r="C337" i="46"/>
  <c r="R337" s="1"/>
  <c r="I372"/>
  <c r="Y17" i="48"/>
  <c r="Y15"/>
  <c r="I370" i="46"/>
  <c r="T34" i="44"/>
  <c r="M360" i="46"/>
  <c r="I387"/>
  <c r="Q33" i="48"/>
  <c r="M41" i="44"/>
  <c r="T41"/>
  <c r="Q40" i="48"/>
  <c r="I389" i="46"/>
  <c r="K11" i="44"/>
  <c r="Y11" i="48"/>
  <c r="H8" i="45"/>
  <c r="T26" i="44"/>
  <c r="Q26" i="48"/>
  <c r="C384" i="46"/>
  <c r="K384" s="1"/>
  <c r="T384"/>
  <c r="Z371"/>
  <c r="AB371" s="1"/>
  <c r="AZ16" i="48"/>
  <c r="M17" i="44"/>
  <c r="R17"/>
  <c r="J41" i="49"/>
  <c r="O41" s="1"/>
  <c r="D37"/>
  <c r="H37" s="1"/>
  <c r="E337" i="46"/>
  <c r="T337" s="1"/>
  <c r="I385"/>
  <c r="Q17" i="48"/>
  <c r="T17" i="44"/>
  <c r="G14" i="49"/>
  <c r="Y63" i="48"/>
  <c r="R33" i="44"/>
  <c r="Y32" i="48"/>
  <c r="I373" i="46"/>
  <c r="L12" i="49"/>
  <c r="Q62" i="48"/>
  <c r="X40" i="44"/>
  <c r="AR39" i="48"/>
  <c r="Z384" i="46"/>
  <c r="V16" i="44"/>
  <c r="AR16" i="48"/>
  <c r="X16" i="44"/>
  <c r="V9"/>
  <c r="AR9" i="48"/>
  <c r="X9" i="44"/>
  <c r="X42"/>
  <c r="AR41" i="48"/>
  <c r="V40" i="44"/>
  <c r="AZ39" i="48"/>
  <c r="V12" i="44"/>
  <c r="AR12" i="48"/>
  <c r="X12" i="44"/>
  <c r="M61"/>
  <c r="AR60" i="48" s="1"/>
  <c r="Q60"/>
  <c r="R26" i="44"/>
  <c r="Y26" i="48"/>
  <c r="G289" i="46"/>
  <c r="I64" i="48"/>
  <c r="T22" i="44"/>
  <c r="J30" i="49" s="1"/>
  <c r="Q22" i="48"/>
  <c r="T33" i="44"/>
  <c r="Q32" i="48"/>
  <c r="I386" i="46"/>
  <c r="K41" i="44"/>
  <c r="R41"/>
  <c r="Y40" i="48"/>
  <c r="I376" i="46"/>
  <c r="M10" i="44"/>
  <c r="M13" s="1"/>
  <c r="AR13" i="48" s="1"/>
  <c r="R10" i="44"/>
  <c r="D24" i="49" s="1"/>
  <c r="Q10" i="48"/>
  <c r="T10" i="44"/>
  <c r="J24" i="49" s="1"/>
  <c r="K61" i="44"/>
  <c r="AZ60" i="48" s="1"/>
  <c r="Y60"/>
  <c r="M14" i="44"/>
  <c r="R14"/>
  <c r="E336" i="46"/>
  <c r="Q14" i="48"/>
  <c r="I382" i="46"/>
  <c r="T14" i="44"/>
  <c r="R11"/>
  <c r="Q11" i="48"/>
  <c r="T11" i="44"/>
  <c r="J25" i="49" s="1"/>
  <c r="O25" s="1"/>
  <c r="V42" i="44"/>
  <c r="AZ41" i="48"/>
  <c r="X35" i="44"/>
  <c r="AR34" i="48"/>
  <c r="C385" i="46"/>
  <c r="C372"/>
  <c r="C382"/>
  <c r="C369"/>
  <c r="E155"/>
  <c r="E359"/>
  <c r="T359" s="1"/>
  <c r="C155"/>
  <c r="E351"/>
  <c r="M64" i="44"/>
  <c r="AA14" i="49" s="1"/>
  <c r="E281" i="46"/>
  <c r="E282" s="1"/>
  <c r="K64" i="44"/>
  <c r="T14" i="49" s="1"/>
  <c r="C281" i="46"/>
  <c r="C282" s="1"/>
  <c r="M63" i="44"/>
  <c r="Y12" i="49" s="1"/>
  <c r="AB12" s="1"/>
  <c r="E270" i="46"/>
  <c r="M60" i="44"/>
  <c r="E259" i="46"/>
  <c r="E260" s="1"/>
  <c r="K60" i="44"/>
  <c r="C259" i="46"/>
  <c r="M59" i="44"/>
  <c r="E248" i="46"/>
  <c r="E249" s="1"/>
  <c r="K59" i="44"/>
  <c r="C248" i="46"/>
  <c r="C249" s="1"/>
  <c r="K58" i="44"/>
  <c r="C227" i="46"/>
  <c r="M58" i="44"/>
  <c r="E227" i="46"/>
  <c r="E228" s="1"/>
  <c r="M55" i="44"/>
  <c r="M56" s="1"/>
  <c r="E217" i="46"/>
  <c r="K55" i="44"/>
  <c r="K56" s="1"/>
  <c r="C217" i="46"/>
  <c r="C176"/>
  <c r="E176"/>
  <c r="E156"/>
  <c r="E145"/>
  <c r="E146" s="1"/>
  <c r="M33" i="44"/>
  <c r="E134" i="46"/>
  <c r="C134"/>
  <c r="C114"/>
  <c r="E114"/>
  <c r="C91"/>
  <c r="E91"/>
  <c r="E92" s="1"/>
  <c r="E80"/>
  <c r="E81" s="1"/>
  <c r="C80"/>
  <c r="C81" s="1"/>
  <c r="I68"/>
  <c r="I67"/>
  <c r="G43"/>
  <c r="G46" s="1"/>
  <c r="G67" s="1"/>
  <c r="C46"/>
  <c r="R46" s="1"/>
  <c r="V46" s="1"/>
  <c r="K33"/>
  <c r="K34"/>
  <c r="C12"/>
  <c r="G9"/>
  <c r="C29"/>
  <c r="R29" s="1"/>
  <c r="H68" i="44"/>
  <c r="I67" i="48" s="1"/>
  <c r="H44" i="44"/>
  <c r="H19"/>
  <c r="I19" i="48" s="1"/>
  <c r="F43" i="44"/>
  <c r="Q42" i="48" s="1"/>
  <c r="F18" i="44"/>
  <c r="Q18" i="48" s="1"/>
  <c r="F36" i="44"/>
  <c r="Q35" i="48" s="1"/>
  <c r="D18" i="44"/>
  <c r="Y18" i="48" s="1"/>
  <c r="F13" i="44"/>
  <c r="Q13" i="48" s="1"/>
  <c r="F65" i="44"/>
  <c r="Q64" i="48" s="1"/>
  <c r="D13" i="44"/>
  <c r="Y13" i="48" s="1"/>
  <c r="K13" i="44" l="1"/>
  <c r="AZ13" i="48" s="1"/>
  <c r="Z68" i="46"/>
  <c r="T127"/>
  <c r="T133" s="1"/>
  <c r="AD361" s="1"/>
  <c r="V370"/>
  <c r="R370" s="1"/>
  <c r="C370"/>
  <c r="K370" s="1"/>
  <c r="D33" i="49"/>
  <c r="H33" s="1"/>
  <c r="E68" i="46"/>
  <c r="I24"/>
  <c r="V24"/>
  <c r="X24" s="1"/>
  <c r="C389"/>
  <c r="K389" s="1"/>
  <c r="T23"/>
  <c r="X23" s="1"/>
  <c r="D25" i="49"/>
  <c r="H25" s="1"/>
  <c r="E218" i="46"/>
  <c r="E271"/>
  <c r="X25"/>
  <c r="R13" i="49" s="1"/>
  <c r="R24" s="1"/>
  <c r="G12" i="46"/>
  <c r="V12" s="1"/>
  <c r="V33" s="1"/>
  <c r="I9"/>
  <c r="R12"/>
  <c r="X12" s="1"/>
  <c r="U8" i="45"/>
  <c r="W8" s="1"/>
  <c r="J8"/>
  <c r="C92" i="46"/>
  <c r="E177"/>
  <c r="I361"/>
  <c r="X361" s="1"/>
  <c r="R361" s="1"/>
  <c r="J17" i="49"/>
  <c r="O17" s="1"/>
  <c r="K387" i="46"/>
  <c r="E390"/>
  <c r="C353"/>
  <c r="E115"/>
  <c r="C133"/>
  <c r="C177"/>
  <c r="C228"/>
  <c r="M43" i="44"/>
  <c r="AR42" i="48" s="1"/>
  <c r="K383" i="46"/>
  <c r="I354"/>
  <c r="K385"/>
  <c r="J33" i="49"/>
  <c r="O33" s="1"/>
  <c r="V67" i="46"/>
  <c r="R45"/>
  <c r="V45" s="1"/>
  <c r="J19" i="49"/>
  <c r="O19" s="1"/>
  <c r="D17"/>
  <c r="H17" s="1"/>
  <c r="I43" i="48"/>
  <c r="C218" i="46"/>
  <c r="C260"/>
  <c r="K369"/>
  <c r="K372"/>
  <c r="M65" i="44"/>
  <c r="M68" s="1"/>
  <c r="J32" i="45" s="1"/>
  <c r="J49" s="1"/>
  <c r="L49" s="1"/>
  <c r="E135" i="46"/>
  <c r="E157"/>
  <c r="Y18" i="49"/>
  <c r="AA20"/>
  <c r="AB20" s="1"/>
  <c r="AB14"/>
  <c r="T20"/>
  <c r="U20" s="1"/>
  <c r="U14"/>
  <c r="C351" i="46"/>
  <c r="N351" s="1"/>
  <c r="T351"/>
  <c r="R351" s="1"/>
  <c r="AD359"/>
  <c r="T155"/>
  <c r="R133"/>
  <c r="AD353" s="1"/>
  <c r="R28"/>
  <c r="R67"/>
  <c r="G29"/>
  <c r="O24" i="49"/>
  <c r="O27" s="1"/>
  <c r="O13"/>
  <c r="T362" i="46"/>
  <c r="R359"/>
  <c r="K354"/>
  <c r="Z353"/>
  <c r="Z354" s="1"/>
  <c r="C376"/>
  <c r="K376" s="1"/>
  <c r="T376"/>
  <c r="R376" s="1"/>
  <c r="E34"/>
  <c r="T29"/>
  <c r="R155"/>
  <c r="AD351"/>
  <c r="T68"/>
  <c r="X354"/>
  <c r="T217"/>
  <c r="T218" s="1"/>
  <c r="AR54" i="48"/>
  <c r="D27" i="49"/>
  <c r="AZ11" i="48"/>
  <c r="T176" i="46"/>
  <c r="T177" s="1"/>
  <c r="X41" i="44"/>
  <c r="Z389" i="46"/>
  <c r="AB389" s="1"/>
  <c r="AR40" i="48"/>
  <c r="Z370" i="46"/>
  <c r="AB370" s="1"/>
  <c r="R91"/>
  <c r="R92" s="1"/>
  <c r="AZ15" i="48"/>
  <c r="C338" i="46"/>
  <c r="R336"/>
  <c r="R338" s="1"/>
  <c r="O30" i="49"/>
  <c r="T248" i="46"/>
  <c r="T249" s="1"/>
  <c r="AR58" i="48"/>
  <c r="Z387" i="46"/>
  <c r="AB387" s="1"/>
  <c r="AD360"/>
  <c r="T145"/>
  <c r="T146" s="1"/>
  <c r="X34" i="44"/>
  <c r="AR33" i="48"/>
  <c r="G291" i="46"/>
  <c r="V289"/>
  <c r="V291" s="1"/>
  <c r="R217"/>
  <c r="R218" s="1"/>
  <c r="AZ54" i="48"/>
  <c r="T227" i="46"/>
  <c r="T228" s="1"/>
  <c r="AR57" i="48"/>
  <c r="R248" i="46"/>
  <c r="R249" s="1"/>
  <c r="AZ58" i="48"/>
  <c r="R259" i="46"/>
  <c r="R260" s="1"/>
  <c r="AZ59" i="48"/>
  <c r="R281" i="46"/>
  <c r="R282" s="1"/>
  <c r="AZ63" i="48"/>
  <c r="Z382" i="46"/>
  <c r="AB382" s="1"/>
  <c r="T80"/>
  <c r="T81" s="1"/>
  <c r="V14" i="44"/>
  <c r="AR14" i="48"/>
  <c r="X14" i="44"/>
  <c r="L18" i="49"/>
  <c r="O18" s="1"/>
  <c r="O12"/>
  <c r="G20"/>
  <c r="H20" s="1"/>
  <c r="H14"/>
  <c r="T114" i="46"/>
  <c r="T115" s="1"/>
  <c r="W41" i="49"/>
  <c r="AB41" s="1"/>
  <c r="Z385" i="46"/>
  <c r="AB385" s="1"/>
  <c r="V17" i="44"/>
  <c r="Q37" i="49"/>
  <c r="U37" s="1"/>
  <c r="AR17" i="48"/>
  <c r="X17" i="44"/>
  <c r="T156" i="46"/>
  <c r="Z388"/>
  <c r="AB388" s="1"/>
  <c r="X39" i="44"/>
  <c r="W18" i="49" s="1"/>
  <c r="AR38" i="48"/>
  <c r="N20" i="49"/>
  <c r="O20" s="1"/>
  <c r="O14"/>
  <c r="J27"/>
  <c r="R384" i="46"/>
  <c r="T390"/>
  <c r="V38" i="44"/>
  <c r="AZ37" i="48"/>
  <c r="Z383" i="46"/>
  <c r="AB383" s="1"/>
  <c r="V15" i="44"/>
  <c r="T91" i="46"/>
  <c r="T92" s="1"/>
  <c r="AR15" i="48"/>
  <c r="X15" i="44"/>
  <c r="M36"/>
  <c r="AR35" i="48" s="1"/>
  <c r="Z386" i="46"/>
  <c r="X33" i="44"/>
  <c r="T134" i="46"/>
  <c r="AR32" i="48"/>
  <c r="R227" i="46"/>
  <c r="R228" s="1"/>
  <c r="AZ57" i="48"/>
  <c r="T259" i="46"/>
  <c r="T260" s="1"/>
  <c r="AR59" i="48"/>
  <c r="T270" i="46"/>
  <c r="T271" s="1"/>
  <c r="AR62" i="48"/>
  <c r="T281" i="46"/>
  <c r="T282" s="1"/>
  <c r="AR63" i="48"/>
  <c r="V11" i="44"/>
  <c r="Q25" i="49" s="1"/>
  <c r="U25" s="1"/>
  <c r="AR11" i="48"/>
  <c r="X11" i="44"/>
  <c r="W25" i="49" s="1"/>
  <c r="AB25" s="1"/>
  <c r="T336" i="46"/>
  <c r="T338" s="1"/>
  <c r="E338"/>
  <c r="V10" i="44"/>
  <c r="Q24" i="49" s="1"/>
  <c r="Z33" i="46"/>
  <c r="AR10" i="48"/>
  <c r="X10" i="44"/>
  <c r="W24" i="49" s="1"/>
  <c r="R176" i="46"/>
  <c r="R177" s="1"/>
  <c r="Z376"/>
  <c r="V41" i="44"/>
  <c r="AZ40" i="48"/>
  <c r="Z373" i="46"/>
  <c r="V33" i="44"/>
  <c r="R134" i="46"/>
  <c r="AZ32" i="48"/>
  <c r="C360" i="46"/>
  <c r="N360" s="1"/>
  <c r="X360"/>
  <c r="R114"/>
  <c r="R115" s="1"/>
  <c r="Z372"/>
  <c r="AB372" s="1"/>
  <c r="Q41" i="49"/>
  <c r="U41" s="1"/>
  <c r="AZ17" i="48"/>
  <c r="Z369" i="46"/>
  <c r="AB369" s="1"/>
  <c r="R80"/>
  <c r="R81" s="1"/>
  <c r="AZ14" i="48"/>
  <c r="X38" i="44"/>
  <c r="AR37" i="48"/>
  <c r="Z34" i="46"/>
  <c r="AZ10" i="48"/>
  <c r="M361" i="46"/>
  <c r="G386"/>
  <c r="V386" s="1"/>
  <c r="K382"/>
  <c r="E362"/>
  <c r="C359"/>
  <c r="N359" s="1"/>
  <c r="F68" i="44"/>
  <c r="F28" s="1"/>
  <c r="E289" i="46"/>
  <c r="C115"/>
  <c r="M18" i="44"/>
  <c r="K18"/>
  <c r="C67" i="46"/>
  <c r="C51"/>
  <c r="R51" s="1"/>
  <c r="V51" s="1"/>
  <c r="G51"/>
  <c r="G68" s="1"/>
  <c r="C17"/>
  <c r="C33"/>
  <c r="H71" i="44"/>
  <c r="I70" i="48" s="1"/>
  <c r="H28" i="44"/>
  <c r="F44"/>
  <c r="F19"/>
  <c r="Q19" i="48" s="1"/>
  <c r="D19" i="44"/>
  <c r="Y19" i="48" s="1"/>
  <c r="AE361" i="46" l="1"/>
  <c r="T135"/>
  <c r="C135"/>
  <c r="G373"/>
  <c r="V373" s="1"/>
  <c r="G33"/>
  <c r="G17"/>
  <c r="V17" s="1"/>
  <c r="V34" s="1"/>
  <c r="I12"/>
  <c r="I29"/>
  <c r="V29"/>
  <c r="X29"/>
  <c r="M28" i="44"/>
  <c r="K26" s="1"/>
  <c r="U13" i="49"/>
  <c r="I362" i="46"/>
  <c r="R11"/>
  <c r="X11" s="1"/>
  <c r="C361"/>
  <c r="N361" s="1"/>
  <c r="R33"/>
  <c r="X33" s="1"/>
  <c r="AB33" s="1"/>
  <c r="J34" i="49"/>
  <c r="I33" i="46"/>
  <c r="M353"/>
  <c r="N353" s="1"/>
  <c r="AB18" i="49"/>
  <c r="O34"/>
  <c r="AB67" i="46"/>
  <c r="T157"/>
  <c r="R135"/>
  <c r="W19" i="49"/>
  <c r="AB19" s="1"/>
  <c r="R353" i="46"/>
  <c r="AE353" s="1"/>
  <c r="Q43" i="48"/>
  <c r="AB376" i="46"/>
  <c r="F29" i="44"/>
  <c r="F31" s="1"/>
  <c r="F45" s="1"/>
  <c r="I28" i="48"/>
  <c r="H29" i="44"/>
  <c r="H31" s="1"/>
  <c r="AR64" i="48"/>
  <c r="M44" i="44"/>
  <c r="M71"/>
  <c r="H9" i="45"/>
  <c r="J9" s="1"/>
  <c r="F71" i="44"/>
  <c r="Q70" i="48" s="1"/>
  <c r="W33" i="49"/>
  <c r="Q67" i="48"/>
  <c r="U9" i="45"/>
  <c r="W32"/>
  <c r="L32"/>
  <c r="L34" s="1"/>
  <c r="J34"/>
  <c r="J38" s="1"/>
  <c r="E24" i="49"/>
  <c r="H24" s="1"/>
  <c r="H27" s="1"/>
  <c r="H13"/>
  <c r="AE359" i="46"/>
  <c r="T28"/>
  <c r="X28" s="1"/>
  <c r="T34"/>
  <c r="AE351"/>
  <c r="C34"/>
  <c r="R17"/>
  <c r="R386"/>
  <c r="R390" s="1"/>
  <c r="V390"/>
  <c r="C68"/>
  <c r="X362"/>
  <c r="R360"/>
  <c r="R362" s="1"/>
  <c r="V296"/>
  <c r="R301"/>
  <c r="V293"/>
  <c r="Q33" i="49"/>
  <c r="W17"/>
  <c r="AB17" s="1"/>
  <c r="M19" i="44"/>
  <c r="AR19" i="48" s="1"/>
  <c r="AR18"/>
  <c r="AB24" i="49"/>
  <c r="AB27" s="1"/>
  <c r="W27"/>
  <c r="AB384" i="46"/>
  <c r="E291"/>
  <c r="T289"/>
  <c r="T291" s="1"/>
  <c r="K19" i="44"/>
  <c r="AZ19" i="48" s="1"/>
  <c r="AZ18"/>
  <c r="Q27" i="49"/>
  <c r="U24"/>
  <c r="U27" s="1"/>
  <c r="AR67" i="48"/>
  <c r="Q17" i="49"/>
  <c r="U17" s="1"/>
  <c r="T28" i="44"/>
  <c r="J9" i="49" s="1"/>
  <c r="Q28" i="48"/>
  <c r="G295" i="46"/>
  <c r="G296" s="1"/>
  <c r="C301"/>
  <c r="G293"/>
  <c r="C386"/>
  <c r="G390"/>
  <c r="E295" l="1"/>
  <c r="E296" s="1"/>
  <c r="C302"/>
  <c r="E302" s="1"/>
  <c r="X28" i="44"/>
  <c r="W9" i="49" s="1"/>
  <c r="W21" s="1"/>
  <c r="M29" i="44"/>
  <c r="I17" i="46"/>
  <c r="X17"/>
  <c r="G34"/>
  <c r="I34" s="1"/>
  <c r="C362"/>
  <c r="AM28" i="48"/>
  <c r="AQ28" s="1"/>
  <c r="R373" i="46"/>
  <c r="AB373" s="1"/>
  <c r="C373"/>
  <c r="K373" s="1"/>
  <c r="H45" i="44"/>
  <c r="Y8" i="45"/>
  <c r="AR43" i="48"/>
  <c r="AR70"/>
  <c r="AB33" i="49"/>
  <c r="E293" i="46"/>
  <c r="AE360"/>
  <c r="W34" i="45"/>
  <c r="W38" s="1"/>
  <c r="Y32"/>
  <c r="Y34" s="1"/>
  <c r="J51"/>
  <c r="J55" s="1"/>
  <c r="L51"/>
  <c r="AB386" i="46"/>
  <c r="U11" i="45"/>
  <c r="U15" s="1"/>
  <c r="W9"/>
  <c r="W11" s="1"/>
  <c r="W15" s="1"/>
  <c r="R16" i="46"/>
  <c r="X16" s="1"/>
  <c r="R34"/>
  <c r="X34" s="1"/>
  <c r="AB34" s="1"/>
  <c r="R50"/>
  <c r="V50" s="1"/>
  <c r="R68"/>
  <c r="I30" i="48"/>
  <c r="J21" i="49"/>
  <c r="J36" s="1"/>
  <c r="J39" s="1"/>
  <c r="J42" s="1"/>
  <c r="O9"/>
  <c r="O21" s="1"/>
  <c r="O36" s="1"/>
  <c r="O39" s="1"/>
  <c r="O42" s="1"/>
  <c r="L15" i="45"/>
  <c r="M15" s="1"/>
  <c r="Q30" i="48"/>
  <c r="R302" i="46"/>
  <c r="T302" s="1"/>
  <c r="T295"/>
  <c r="T296" s="1"/>
  <c r="T293"/>
  <c r="AU26" i="48"/>
  <c r="V26" i="44"/>
  <c r="U33" i="49"/>
  <c r="K386" i="46"/>
  <c r="C390"/>
  <c r="Q44" i="48"/>
  <c r="AB9" i="49" l="1"/>
  <c r="AB21" s="1"/>
  <c r="Y15" i="45"/>
  <c r="Y11"/>
  <c r="AA34"/>
  <c r="AR28" i="48"/>
  <c r="H47" i="44"/>
  <c r="I44" i="48"/>
  <c r="BD26"/>
  <c r="AY26"/>
  <c r="AU30"/>
  <c r="F47" i="44"/>
  <c r="AZ26" i="48" l="1"/>
  <c r="AU44"/>
  <c r="BD30"/>
  <c r="AU46" l="1"/>
  <c r="BD44"/>
  <c r="C78" i="42" l="1"/>
  <c r="C75"/>
  <c r="G23"/>
  <c r="E94" l="1"/>
  <c r="D94"/>
  <c r="E96"/>
  <c r="D96"/>
  <c r="E95"/>
  <c r="D95"/>
  <c r="E91"/>
  <c r="D91"/>
  <c r="F88"/>
  <c r="F87"/>
  <c r="C87"/>
  <c r="F86"/>
  <c r="E86"/>
  <c r="D86"/>
  <c r="C86"/>
  <c r="E83"/>
  <c r="D83"/>
  <c r="C83"/>
  <c r="C84" s="1"/>
  <c r="E80"/>
  <c r="D80"/>
  <c r="F78"/>
  <c r="E78"/>
  <c r="D78"/>
  <c r="F75"/>
  <c r="E75"/>
  <c r="D75"/>
  <c r="C77"/>
  <c r="F61"/>
  <c r="F60"/>
  <c r="F59"/>
  <c r="B58"/>
  <c r="O52"/>
  <c r="O49"/>
  <c r="H49"/>
  <c r="F49"/>
  <c r="C49"/>
  <c r="F45"/>
  <c r="M47"/>
  <c r="F41"/>
  <c r="E76"/>
  <c r="F40"/>
  <c r="G40"/>
  <c r="L39"/>
  <c r="C43"/>
  <c r="L38"/>
  <c r="G38"/>
  <c r="C38"/>
  <c r="E32"/>
  <c r="D32"/>
  <c r="E31"/>
  <c r="D31"/>
  <c r="F30"/>
  <c r="F31" s="1"/>
  <c r="I28" s="1"/>
  <c r="C31"/>
  <c r="C32" s="1"/>
  <c r="I29"/>
  <c r="F24"/>
  <c r="E25" s="1"/>
  <c r="E24"/>
  <c r="D24"/>
  <c r="C24"/>
  <c r="C25" s="1"/>
  <c r="F23"/>
  <c r="H13" s="1"/>
  <c r="C23"/>
  <c r="I18"/>
  <c r="E18"/>
  <c r="D18"/>
  <c r="B18"/>
  <c r="J18"/>
  <c r="G17"/>
  <c r="K17" s="1"/>
  <c r="F18"/>
  <c r="K16"/>
  <c r="G16"/>
  <c r="K15"/>
  <c r="G15"/>
  <c r="K14"/>
  <c r="G14"/>
  <c r="G13"/>
  <c r="D13"/>
  <c r="I30" l="1"/>
  <c r="L40"/>
  <c r="L42"/>
  <c r="G18"/>
  <c r="I31"/>
  <c r="E77"/>
  <c r="E93" s="1"/>
  <c r="E98" s="1"/>
  <c r="G39"/>
  <c r="G41"/>
  <c r="E43"/>
  <c r="D43"/>
  <c r="F43" s="1"/>
  <c r="F46" s="1"/>
  <c r="D76"/>
  <c r="C80"/>
  <c r="C96" s="1"/>
  <c r="F96" s="1"/>
  <c r="C95"/>
  <c r="F95" s="1"/>
  <c r="F79"/>
  <c r="G20"/>
  <c r="G31"/>
  <c r="K13"/>
  <c r="H18"/>
  <c r="K18" s="1"/>
  <c r="K20" s="1"/>
  <c r="L13"/>
  <c r="N13" s="1"/>
  <c r="F84"/>
  <c r="C92"/>
  <c r="F25"/>
  <c r="D25"/>
  <c r="C47"/>
  <c r="C50"/>
  <c r="F80"/>
  <c r="F83"/>
  <c r="C91"/>
  <c r="F91" s="1"/>
  <c r="D50"/>
  <c r="C85"/>
  <c r="F85" s="1"/>
  <c r="E50"/>
  <c r="F76"/>
  <c r="E92"/>
  <c r="I32" l="1"/>
  <c r="H46"/>
  <c r="F52"/>
  <c r="F53" s="1"/>
  <c r="F54" s="1"/>
  <c r="F47"/>
  <c r="D77"/>
  <c r="D92"/>
  <c r="F92" s="1"/>
  <c r="C94"/>
  <c r="D58"/>
  <c r="D62" s="1"/>
  <c r="C58"/>
  <c r="E58"/>
  <c r="E62" s="1"/>
  <c r="C93"/>
  <c r="C98" l="1"/>
  <c r="F94"/>
  <c r="D93"/>
  <c r="D98" s="1"/>
  <c r="F77"/>
  <c r="C62"/>
  <c r="F62" s="1"/>
  <c r="F58"/>
  <c r="X30" i="44" l="1"/>
  <c r="AM29" i="48"/>
  <c r="AQ29" s="1"/>
  <c r="AR29" s="1"/>
  <c r="M22" i="44"/>
  <c r="AF22" i="45"/>
  <c r="AC22"/>
  <c r="V30" i="44"/>
  <c r="F93" i="42"/>
  <c r="F98" s="1"/>
  <c r="J22" i="45"/>
  <c r="I20" i="41"/>
  <c r="H20"/>
  <c r="I19"/>
  <c r="H19"/>
  <c r="I17"/>
  <c r="I16"/>
  <c r="H16"/>
  <c r="I14"/>
  <c r="H14"/>
  <c r="I8"/>
  <c r="I6"/>
  <c r="A6"/>
  <c r="A7" s="1"/>
  <c r="A8" s="1"/>
  <c r="A9" s="1"/>
  <c r="A10" s="1"/>
  <c r="I41" i="40"/>
  <c r="H41"/>
  <c r="D41"/>
  <c r="I34"/>
  <c r="E34"/>
  <c r="I17"/>
  <c r="AM22" i="48" l="1"/>
  <c r="X22" i="44"/>
  <c r="W30" i="49" s="1"/>
  <c r="AB189" i="46"/>
  <c r="M31" i="44"/>
  <c r="I12" i="40"/>
  <c r="D29"/>
  <c r="T189" i="46"/>
  <c r="AZ22" i="48"/>
  <c r="V22" i="44"/>
  <c r="F15" i="41"/>
  <c r="F18" s="1"/>
  <c r="F21" s="1"/>
  <c r="E12" i="40"/>
  <c r="H34"/>
  <c r="Q30" i="49"/>
  <c r="H6" i="41"/>
  <c r="J15"/>
  <c r="J18" s="1"/>
  <c r="J21" s="1"/>
  <c r="E15"/>
  <c r="E18" s="1"/>
  <c r="E21" s="1"/>
  <c r="H17" i="40"/>
  <c r="H12"/>
  <c r="E17"/>
  <c r="I29"/>
  <c r="D12"/>
  <c r="D17"/>
  <c r="E29"/>
  <c r="H29"/>
  <c r="D34"/>
  <c r="D42"/>
  <c r="H7" i="41"/>
  <c r="H42" i="40"/>
  <c r="I18"/>
  <c r="I42"/>
  <c r="E41"/>
  <c r="E42" s="1"/>
  <c r="I7" i="41"/>
  <c r="H8"/>
  <c r="L15"/>
  <c r="H93" i="42"/>
  <c r="I93" s="1"/>
  <c r="D2" i="40"/>
  <c r="A11" i="41"/>
  <c r="M45" i="44" l="1"/>
  <c r="N38" i="45"/>
  <c r="AQ22" i="48"/>
  <c r="AM30"/>
  <c r="AM44" s="1"/>
  <c r="AM46" s="1"/>
  <c r="AB30" i="49"/>
  <c r="AB34" s="1"/>
  <c r="AB36" s="1"/>
  <c r="AB39" s="1"/>
  <c r="AB42" s="1"/>
  <c r="W34"/>
  <c r="W36" s="1"/>
  <c r="W39" s="1"/>
  <c r="W42" s="1"/>
  <c r="E18" i="40"/>
  <c r="E43"/>
  <c r="E45" s="1"/>
  <c r="D43"/>
  <c r="D18"/>
  <c r="H43"/>
  <c r="U30" i="49"/>
  <c r="U34" s="1"/>
  <c r="Q34"/>
  <c r="I43" i="40"/>
  <c r="I45" s="1"/>
  <c r="H18"/>
  <c r="H45" s="1"/>
  <c r="L18" i="41"/>
  <c r="L21" s="1"/>
  <c r="H10"/>
  <c r="I10"/>
  <c r="I9"/>
  <c r="A12"/>
  <c r="H9"/>
  <c r="AQ30" i="48" l="1"/>
  <c r="AR22"/>
  <c r="M47" i="44"/>
  <c r="D45" i="40"/>
  <c r="D43" i="44"/>
  <c r="Y42" i="48" s="1"/>
  <c r="R34" i="44"/>
  <c r="D19" i="49" s="1"/>
  <c r="H19" s="1"/>
  <c r="C145" i="46"/>
  <c r="Y33" i="48"/>
  <c r="K34" i="44"/>
  <c r="M352" i="46"/>
  <c r="D36" i="44"/>
  <c r="Y35" i="48" s="1"/>
  <c r="I374" i="46"/>
  <c r="R143"/>
  <c r="R144" s="1"/>
  <c r="C144"/>
  <c r="G374" s="1"/>
  <c r="R39" i="44"/>
  <c r="D18" i="49" s="1"/>
  <c r="Y38" i="48"/>
  <c r="C156" i="46"/>
  <c r="C157" s="1"/>
  <c r="I375"/>
  <c r="K375" s="1"/>
  <c r="AZ38" i="48"/>
  <c r="R156" i="46"/>
  <c r="R157" s="1"/>
  <c r="Z375"/>
  <c r="AB375" s="1"/>
  <c r="K43" i="44"/>
  <c r="V39"/>
  <c r="Q18" i="49" s="1"/>
  <c r="I11" i="41"/>
  <c r="A13"/>
  <c r="H11"/>
  <c r="V374" i="46" l="1"/>
  <c r="V377" s="1"/>
  <c r="G377"/>
  <c r="AQ44" i="48"/>
  <c r="AR30"/>
  <c r="C146" i="46"/>
  <c r="M312"/>
  <c r="M313" s="1"/>
  <c r="G313"/>
  <c r="Z374"/>
  <c r="AZ33" i="48"/>
  <c r="V34" i="44"/>
  <c r="Q19" i="49" s="1"/>
  <c r="U19" s="1"/>
  <c r="K36" i="44"/>
  <c r="AZ35" i="48" s="1"/>
  <c r="R145" i="46"/>
  <c r="R146" s="1"/>
  <c r="AD352"/>
  <c r="C352"/>
  <c r="T352"/>
  <c r="E354"/>
  <c r="D44" i="44"/>
  <c r="Y43" i="48" s="1"/>
  <c r="E377" i="46"/>
  <c r="C374"/>
  <c r="T374"/>
  <c r="AZ42" i="48"/>
  <c r="R267" i="46"/>
  <c r="H12" i="41"/>
  <c r="I12"/>
  <c r="A17"/>
  <c r="AQ46" i="48" l="1"/>
  <c r="AR44"/>
  <c r="K44" i="44"/>
  <c r="AZ43" i="48" s="1"/>
  <c r="N352" i="46"/>
  <c r="C354"/>
  <c r="K374"/>
  <c r="C377"/>
  <c r="T354"/>
  <c r="R352"/>
  <c r="R354" s="1"/>
  <c r="R374"/>
  <c r="T377"/>
  <c r="V313"/>
  <c r="AB313" s="1"/>
  <c r="I13" i="41"/>
  <c r="H17"/>
  <c r="H13"/>
  <c r="H15"/>
  <c r="AE352" i="46" l="1"/>
  <c r="AB374"/>
  <c r="R377"/>
  <c r="I15" i="41"/>
  <c r="I18" l="1"/>
  <c r="I21"/>
  <c r="H18"/>
  <c r="H21" l="1"/>
  <c r="X64" i="3" l="1"/>
  <c r="Y64" s="1"/>
  <c r="X63"/>
  <c r="Y63" s="1"/>
  <c r="Y62"/>
  <c r="X61"/>
  <c r="Y61" s="1"/>
  <c r="X60"/>
  <c r="Y60" s="1"/>
  <c r="X59"/>
  <c r="Y59" s="1"/>
  <c r="X58"/>
  <c r="Y58" s="1"/>
  <c r="X54"/>
  <c r="Y54" s="1"/>
  <c r="X53"/>
  <c r="Y53" s="1"/>
  <c r="X52"/>
  <c r="Y52" s="1"/>
  <c r="X51"/>
  <c r="Y51" s="1"/>
  <c r="X50"/>
  <c r="Y50" s="1"/>
  <c r="X48"/>
  <c r="Y48" s="1"/>
  <c r="X47"/>
  <c r="Y47" s="1"/>
  <c r="X46"/>
  <c r="Y46" s="1"/>
  <c r="X43"/>
  <c r="Y43" s="1"/>
  <c r="X42"/>
  <c r="Y42" s="1"/>
  <c r="X41"/>
  <c r="Y41" s="1"/>
  <c r="Y40"/>
  <c r="Y39"/>
  <c r="Y38"/>
  <c r="X37"/>
  <c r="Y37" s="1"/>
  <c r="X36"/>
  <c r="Y36" s="1"/>
  <c r="X35"/>
  <c r="Y35" s="1"/>
  <c r="X34"/>
  <c r="Y34" s="1"/>
  <c r="X32"/>
  <c r="Y32" s="1"/>
  <c r="Y31"/>
  <c r="X27"/>
  <c r="Y27" s="1"/>
  <c r="X25"/>
  <c r="Y25" s="1"/>
  <c r="X23"/>
  <c r="Y23" s="1"/>
  <c r="X22"/>
  <c r="Y22" s="1"/>
  <c r="X21"/>
  <c r="Y21" s="1"/>
  <c r="X20"/>
  <c r="Y20" s="1"/>
  <c r="X19"/>
  <c r="Y19" s="1"/>
  <c r="X18"/>
  <c r="Y18" s="1"/>
  <c r="Y17"/>
  <c r="Y16"/>
  <c r="X15"/>
  <c r="Y15" s="1"/>
  <c r="X13"/>
  <c r="Y13" s="1"/>
  <c r="X12"/>
  <c r="Y12" s="1"/>
  <c r="X11"/>
  <c r="Y11" s="1"/>
  <c r="X10"/>
  <c r="Y10" s="1"/>
  <c r="X8"/>
  <c r="Y8" s="1"/>
  <c r="X7"/>
  <c r="Y7" s="1"/>
  <c r="X6"/>
  <c r="Y6" s="1"/>
  <c r="X5"/>
  <c r="Y5" s="1"/>
  <c r="X3"/>
  <c r="Y3" s="1"/>
  <c r="X2"/>
  <c r="W20"/>
  <c r="V19"/>
  <c r="S48" i="36"/>
  <c r="S47"/>
  <c r="S46"/>
  <c r="S45"/>
  <c r="S44"/>
  <c r="S43"/>
  <c r="S42"/>
  <c r="S41"/>
  <c r="S40"/>
  <c r="S39"/>
  <c r="S38"/>
  <c r="S37"/>
  <c r="S36"/>
  <c r="S35"/>
  <c r="S34"/>
  <c r="S33"/>
  <c r="S32"/>
  <c r="S31"/>
  <c r="S30"/>
  <c r="S29"/>
  <c r="S28"/>
  <c r="S27"/>
  <c r="S26"/>
  <c r="S25"/>
  <c r="S24"/>
  <c r="S23"/>
  <c r="S22"/>
  <c r="S21"/>
  <c r="S20"/>
  <c r="S19"/>
  <c r="S18"/>
  <c r="S17"/>
  <c r="S16"/>
  <c r="S15"/>
  <c r="S14"/>
  <c r="S13"/>
  <c r="S12"/>
  <c r="S11"/>
  <c r="S10"/>
  <c r="S9"/>
  <c r="S8"/>
  <c r="S7"/>
  <c r="S6"/>
  <c r="S5"/>
  <c r="S4"/>
  <c r="S3"/>
  <c r="S2"/>
  <c r="V15" i="3"/>
  <c r="W31"/>
  <c r="W17"/>
  <c r="V64"/>
  <c r="W64" s="1"/>
  <c r="V63"/>
  <c r="W63" s="1"/>
  <c r="V62"/>
  <c r="W62" s="1"/>
  <c r="V61"/>
  <c r="W61" s="1"/>
  <c r="V60"/>
  <c r="W60" s="1"/>
  <c r="V59"/>
  <c r="W59" s="1"/>
  <c r="V58"/>
  <c r="W58" s="1"/>
  <c r="V54"/>
  <c r="W54" s="1"/>
  <c r="V53"/>
  <c r="W53" s="1"/>
  <c r="V52"/>
  <c r="W52" s="1"/>
  <c r="V51"/>
  <c r="W51" s="1"/>
  <c r="V50"/>
  <c r="W50" s="1"/>
  <c r="V48"/>
  <c r="W48" s="1"/>
  <c r="V47"/>
  <c r="W47" s="1"/>
  <c r="V46"/>
  <c r="W46" s="1"/>
  <c r="V43"/>
  <c r="W43" s="1"/>
  <c r="V42"/>
  <c r="W42" s="1"/>
  <c r="V41"/>
  <c r="W41" s="1"/>
  <c r="V40"/>
  <c r="W40" s="1"/>
  <c r="V39"/>
  <c r="V38"/>
  <c r="W38" s="1"/>
  <c r="V37"/>
  <c r="W37" s="1"/>
  <c r="V36"/>
  <c r="W36" s="1"/>
  <c r="V35"/>
  <c r="W35" s="1"/>
  <c r="V34"/>
  <c r="W34" s="1"/>
  <c r="V32"/>
  <c r="W32" s="1"/>
  <c r="V27"/>
  <c r="W27" s="1"/>
  <c r="V25"/>
  <c r="W25" s="1"/>
  <c r="V23"/>
  <c r="W23" s="1"/>
  <c r="V22"/>
  <c r="W22" s="1"/>
  <c r="V21"/>
  <c r="W21" s="1"/>
  <c r="V18"/>
  <c r="W18" s="1"/>
  <c r="V16"/>
  <c r="W16" s="1"/>
  <c r="V13"/>
  <c r="W13" s="1"/>
  <c r="V12"/>
  <c r="W12" s="1"/>
  <c r="V11"/>
  <c r="W11" s="1"/>
  <c r="V10"/>
  <c r="W10" s="1"/>
  <c r="V8"/>
  <c r="W8" s="1"/>
  <c r="V7"/>
  <c r="W7" s="1"/>
  <c r="V6"/>
  <c r="W6" s="1"/>
  <c r="V5"/>
  <c r="W5" s="1"/>
  <c r="V3"/>
  <c r="W3" s="1"/>
  <c r="V2"/>
  <c r="X66" l="1"/>
  <c r="V66"/>
  <c r="Y2"/>
  <c r="W2"/>
  <c r="R92" i="35" l="1"/>
  <c r="N92"/>
  <c r="J92"/>
  <c r="F92"/>
  <c r="T80"/>
  <c r="P80"/>
  <c r="L80"/>
  <c r="H80"/>
  <c r="T77"/>
  <c r="P77"/>
  <c r="L77"/>
  <c r="H77"/>
  <c r="R71"/>
  <c r="N71"/>
  <c r="J71"/>
  <c r="F71"/>
  <c r="R67"/>
  <c r="N67"/>
  <c r="J67"/>
  <c r="F67"/>
  <c r="T66"/>
  <c r="P66"/>
  <c r="L66"/>
  <c r="H66"/>
  <c r="R64"/>
  <c r="N64"/>
  <c r="J64"/>
  <c r="F64"/>
  <c r="R63"/>
  <c r="T63" s="1"/>
  <c r="N63"/>
  <c r="P63" s="1"/>
  <c r="J63"/>
  <c r="F63"/>
  <c r="R59"/>
  <c r="N59"/>
  <c r="J59"/>
  <c r="F59"/>
  <c r="R50"/>
  <c r="T50" s="1"/>
  <c r="N50"/>
  <c r="P50" s="1"/>
  <c r="J50"/>
  <c r="L50" s="1"/>
  <c r="F50"/>
  <c r="H50" s="1"/>
  <c r="R45"/>
  <c r="N45"/>
  <c r="J45"/>
  <c r="F45"/>
  <c r="R39"/>
  <c r="N39"/>
  <c r="J39"/>
  <c r="F39"/>
  <c r="R75"/>
  <c r="T74" s="1"/>
  <c r="N75"/>
  <c r="P74" s="1"/>
  <c r="J75"/>
  <c r="L74" s="1"/>
  <c r="F75"/>
  <c r="H74" s="1"/>
  <c r="N27"/>
  <c r="R27"/>
  <c r="J27"/>
  <c r="R44"/>
  <c r="J44"/>
  <c r="L44" s="1"/>
  <c r="J48" s="1"/>
  <c r="L47" s="1"/>
  <c r="F44"/>
  <c r="N19"/>
  <c r="J56"/>
  <c r="L55" s="1"/>
  <c r="F56"/>
  <c r="H55" s="1"/>
  <c r="G1" i="32"/>
  <c r="F1"/>
  <c r="D1"/>
  <c r="C1"/>
  <c r="G1" i="31"/>
  <c r="F1"/>
  <c r="D1"/>
  <c r="C1"/>
  <c r="G1" i="30"/>
  <c r="F1"/>
  <c r="D1"/>
  <c r="C1"/>
  <c r="G1" i="27"/>
  <c r="F1"/>
  <c r="D1"/>
  <c r="C1"/>
  <c r="G1" i="25"/>
  <c r="F1"/>
  <c r="D1"/>
  <c r="C1"/>
  <c r="G1" i="24"/>
  <c r="F1"/>
  <c r="D1"/>
  <c r="C1"/>
  <c r="G1" i="22"/>
  <c r="F1"/>
  <c r="D1"/>
  <c r="C1"/>
  <c r="G1" i="20"/>
  <c r="F1"/>
  <c r="D1"/>
  <c r="C1"/>
  <c r="G1" i="19"/>
  <c r="F1"/>
  <c r="D1"/>
  <c r="C1"/>
  <c r="G1" i="17"/>
  <c r="F1"/>
  <c r="D1"/>
  <c r="C1"/>
  <c r="G1" i="15"/>
  <c r="F1"/>
  <c r="D1"/>
  <c r="C1"/>
  <c r="G1" i="14"/>
  <c r="F1"/>
  <c r="D1"/>
  <c r="C1"/>
  <c r="G1" i="12"/>
  <c r="F1"/>
  <c r="D1"/>
  <c r="C1"/>
  <c r="G1" i="11"/>
  <c r="F1"/>
  <c r="D1"/>
  <c r="C1"/>
  <c r="G1" i="10"/>
  <c r="F1"/>
  <c r="D1"/>
  <c r="C1"/>
  <c r="G1" i="8"/>
  <c r="F1"/>
  <c r="D1"/>
  <c r="C1"/>
  <c r="G1" i="7"/>
  <c r="F1"/>
  <c r="D1"/>
  <c r="C1"/>
  <c r="G1" i="6"/>
  <c r="F1"/>
  <c r="D1"/>
  <c r="C1"/>
  <c r="G1" i="5"/>
  <c r="F1"/>
  <c r="D1"/>
  <c r="C1"/>
  <c r="T44" i="35" l="1"/>
  <c r="R48" s="1"/>
  <c r="T47" s="1"/>
  <c r="R18"/>
  <c r="F27"/>
  <c r="N18"/>
  <c r="F38"/>
  <c r="H38" s="1"/>
  <c r="F42" s="1"/>
  <c r="H41" s="1"/>
  <c r="N56"/>
  <c r="P55" s="1"/>
  <c r="N22"/>
  <c r="L63"/>
  <c r="F19"/>
  <c r="P18"/>
  <c r="J19"/>
  <c r="R22"/>
  <c r="J38"/>
  <c r="L38" s="1"/>
  <c r="J42" s="1"/>
  <c r="L41" s="1"/>
  <c r="N44"/>
  <c r="P44" s="1"/>
  <c r="N48" s="1"/>
  <c r="P47" s="1"/>
  <c r="R56"/>
  <c r="T55" s="1"/>
  <c r="R38"/>
  <c r="T38" s="1"/>
  <c r="R42" s="1"/>
  <c r="T41" s="1"/>
  <c r="H44"/>
  <c r="F48" s="1"/>
  <c r="H47" s="1"/>
  <c r="J18"/>
  <c r="R19"/>
  <c r="J22"/>
  <c r="N38"/>
  <c r="P38" s="1"/>
  <c r="N42" s="1"/>
  <c r="P41" s="1"/>
  <c r="F18"/>
  <c r="F22"/>
  <c r="H63"/>
  <c r="R72"/>
  <c r="T71" s="1"/>
  <c r="N72"/>
  <c r="P71" s="1"/>
  <c r="J72"/>
  <c r="L71" s="1"/>
  <c r="F72"/>
  <c r="H71" s="1"/>
  <c r="T18" l="1"/>
  <c r="H18"/>
  <c r="J58"/>
  <c r="L58" s="1"/>
  <c r="N30"/>
  <c r="F29"/>
  <c r="L18"/>
  <c r="F58" l="1"/>
  <c r="H58" s="1"/>
  <c r="J29"/>
  <c r="J30"/>
  <c r="J21"/>
  <c r="L21" s="1"/>
  <c r="J15"/>
  <c r="J16" s="1"/>
  <c r="L15" s="1"/>
  <c r="J26"/>
  <c r="L26" s="1"/>
  <c r="N29"/>
  <c r="P29" s="1"/>
  <c r="R21"/>
  <c r="T21" s="1"/>
  <c r="N21"/>
  <c r="P21" s="1"/>
  <c r="N26"/>
  <c r="P26" s="1"/>
  <c r="N15"/>
  <c r="N58"/>
  <c r="P58" s="1"/>
  <c r="F30"/>
  <c r="H29" s="1"/>
  <c r="F21"/>
  <c r="H21" s="1"/>
  <c r="F15"/>
  <c r="F16" s="1"/>
  <c r="H15" s="1"/>
  <c r="F26"/>
  <c r="H26" s="1"/>
  <c r="N16" l="1"/>
  <c r="P15" s="1"/>
  <c r="L29"/>
  <c r="R26"/>
  <c r="T26" s="1"/>
  <c r="R58"/>
  <c r="T58" s="1"/>
  <c r="R30"/>
  <c r="R15"/>
  <c r="R29"/>
  <c r="R16" l="1"/>
  <c r="T15" s="1"/>
  <c r="T29"/>
  <c r="V62" i="46" l="1"/>
  <c r="V63"/>
  <c r="V68" s="1"/>
  <c r="AB68" s="1"/>
  <c r="G66" i="3" l="1"/>
  <c r="K63" i="44"/>
  <c r="S12" i="49" s="1"/>
  <c r="C270" i="46"/>
  <c r="Y62" i="48"/>
  <c r="D65" i="44"/>
  <c r="Y29" i="48" l="1"/>
  <c r="R30" i="44"/>
  <c r="D30" i="49" s="1"/>
  <c r="Y64" i="48"/>
  <c r="C289" i="46"/>
  <c r="C269"/>
  <c r="C271" s="1"/>
  <c r="R268"/>
  <c r="R269" s="1"/>
  <c r="F18" i="49"/>
  <c r="H18" s="1"/>
  <c r="H12"/>
  <c r="AZ62" i="48"/>
  <c r="R270" i="46"/>
  <c r="K65" i="44"/>
  <c r="D68"/>
  <c r="H17" i="45" s="1"/>
  <c r="H19" s="1"/>
  <c r="D71" i="44" l="1"/>
  <c r="R271" i="46"/>
  <c r="K68" i="44"/>
  <c r="K28" s="1"/>
  <c r="K29" s="1"/>
  <c r="AZ64" i="48"/>
  <c r="C291" i="46"/>
  <c r="R289"/>
  <c r="R291" s="1"/>
  <c r="D34" i="49"/>
  <c r="H30"/>
  <c r="H34" s="1"/>
  <c r="U17" i="45"/>
  <c r="Y67" i="48"/>
  <c r="U12" i="49"/>
  <c r="S18"/>
  <c r="U18" s="1"/>
  <c r="C295" i="46" l="1"/>
  <c r="C296" s="1"/>
  <c r="C303"/>
  <c r="E303" s="1"/>
  <c r="Y70" i="48"/>
  <c r="Y28"/>
  <c r="K31" i="44"/>
  <c r="K45" s="1"/>
  <c r="K47" s="1"/>
  <c r="AZ67" i="48"/>
  <c r="K71" i="44"/>
  <c r="J40" i="45"/>
  <c r="C293" i="46"/>
  <c r="U19" i="45"/>
  <c r="U23" s="1"/>
  <c r="W17"/>
  <c r="W19" s="1"/>
  <c r="J17"/>
  <c r="J19" s="1"/>
  <c r="J23" s="1"/>
  <c r="H23"/>
  <c r="R293" i="46"/>
  <c r="R295"/>
  <c r="R296" s="1"/>
  <c r="R303"/>
  <c r="T303" s="1"/>
  <c r="W23" i="45" l="1"/>
  <c r="Y19"/>
  <c r="R28" i="44"/>
  <c r="D9" i="49" s="1"/>
  <c r="D21" s="1"/>
  <c r="D36" s="1"/>
  <c r="D39" s="1"/>
  <c r="D42" s="1"/>
  <c r="D31" i="44"/>
  <c r="D45" s="1"/>
  <c r="AZ70" i="48"/>
  <c r="D47" i="44"/>
  <c r="V28"/>
  <c r="Q9" i="49" s="1"/>
  <c r="AZ28" i="48"/>
  <c r="J42" i="45"/>
  <c r="J46" s="1"/>
  <c r="L40"/>
  <c r="L42" s="1"/>
  <c r="J57"/>
  <c r="W40"/>
  <c r="Y30" i="48" l="1"/>
  <c r="L23" i="45"/>
  <c r="M23" s="1"/>
  <c r="Y23"/>
  <c r="H9" i="49"/>
  <c r="Y44" i="48"/>
  <c r="Q21" i="49"/>
  <c r="Q36" s="1"/>
  <c r="Q39" s="1"/>
  <c r="Q42" s="1"/>
  <c r="U9"/>
  <c r="U21" s="1"/>
  <c r="U36" s="1"/>
  <c r="U39" s="1"/>
  <c r="U42" s="1"/>
  <c r="W42" i="45"/>
  <c r="W46" s="1"/>
  <c r="Y40"/>
  <c r="Y42" s="1"/>
  <c r="AA42" s="1"/>
  <c r="N46"/>
  <c r="J59"/>
  <c r="J63" s="1"/>
  <c r="L57"/>
  <c r="L59" s="1"/>
  <c r="H21" i="49" l="1"/>
  <c r="H36" s="1"/>
  <c r="H39" s="1"/>
  <c r="H42" s="1"/>
  <c r="Q38" i="45" l="1"/>
  <c r="Y36"/>
  <c r="AG52"/>
  <c r="Q66" l="1"/>
  <c r="Q52"/>
  <c r="T201" i="46" s="1"/>
  <c r="S62" i="45"/>
  <c r="S61" s="1"/>
  <c r="Q65" l="1"/>
  <c r="S66"/>
  <c r="Q51"/>
  <c r="T204" i="46"/>
  <c r="T206" s="1"/>
  <c r="T208" s="1"/>
  <c r="Q62" i="45"/>
  <c r="S65" l="1"/>
  <c r="S70"/>
  <c r="S75" s="1"/>
  <c r="U66"/>
  <c r="Q61"/>
  <c r="AF51"/>
  <c r="S69" l="1"/>
  <c r="T193" i="46"/>
  <c r="T196" s="1"/>
  <c r="U65" i="45"/>
  <c r="U70"/>
  <c r="U75" s="1"/>
  <c r="S82" l="1"/>
  <c r="S81" s="1"/>
  <c r="AB188" i="46"/>
  <c r="V184"/>
  <c r="AD184"/>
  <c r="AD188" s="1"/>
  <c r="S74" i="45"/>
  <c r="T188" i="46"/>
  <c r="V193"/>
  <c r="V196" s="1"/>
  <c r="U69" i="45"/>
  <c r="Q70"/>
  <c r="AB190" i="46" l="1"/>
  <c r="Q69" i="45"/>
  <c r="R197" i="46" s="1"/>
  <c r="Q75" i="45"/>
  <c r="V188" i="46"/>
  <c r="T190" s="1"/>
  <c r="U74" i="45"/>
  <c r="AF74" s="1"/>
  <c r="AF75"/>
  <c r="S37"/>
  <c r="F37" s="1"/>
  <c r="Q74" l="1"/>
  <c r="Q82"/>
  <c r="F38"/>
  <c r="F54"/>
  <c r="L37"/>
  <c r="L38" s="1"/>
  <c r="Y37"/>
  <c r="Y38" s="1"/>
  <c r="S38"/>
  <c r="M38" l="1"/>
  <c r="O38"/>
  <c r="L54"/>
  <c r="L55" s="1"/>
  <c r="F55"/>
  <c r="U82"/>
  <c r="U81" s="1"/>
  <c r="S45" s="1"/>
  <c r="S46" s="1"/>
  <c r="Q81"/>
  <c r="Y44"/>
  <c r="Q46"/>
  <c r="AA38"/>
  <c r="F45" l="1"/>
  <c r="Y45"/>
  <c r="Y46" s="1"/>
  <c r="AA46" s="1"/>
  <c r="AB62"/>
  <c r="F46" l="1"/>
  <c r="L45"/>
  <c r="L46" s="1"/>
  <c r="F62"/>
  <c r="AW29" i="48"/>
  <c r="F63" i="45" l="1"/>
  <c r="L62"/>
  <c r="L63" s="1"/>
  <c r="AW30" i="48"/>
  <c r="AW44" s="1"/>
  <c r="AW46" s="1"/>
  <c r="AY29"/>
  <c r="M46" i="45"/>
  <c r="O46"/>
  <c r="AY30" i="48" l="1"/>
  <c r="AZ29"/>
  <c r="AY44" l="1"/>
  <c r="AZ30"/>
  <c r="AY46" l="1"/>
  <c r="AZ44"/>
</calcChain>
</file>

<file path=xl/comments1.xml><?xml version="1.0" encoding="utf-8"?>
<comments xmlns="http://schemas.openxmlformats.org/spreadsheetml/2006/main">
  <authors>
    <author>a.ramolli</author>
  </authors>
  <commentList>
    <comment ref="E25" authorId="0">
      <text>
        <r>
          <rPr>
            <b/>
            <sz val="9"/>
            <color indexed="81"/>
            <rFont val="Tahoma"/>
            <family val="2"/>
          </rPr>
          <t>a.ramolli:</t>
        </r>
        <r>
          <rPr>
            <sz val="9"/>
            <color indexed="81"/>
            <rFont val="Tahoma"/>
            <family val="2"/>
          </rPr>
          <t xml:space="preserve">
interesat e perllogaritur. Ketu perfshihen edhe borrowing cost</t>
        </r>
      </text>
    </comment>
  </commentList>
</comments>
</file>

<file path=xl/sharedStrings.xml><?xml version="1.0" encoding="utf-8"?>
<sst xmlns="http://schemas.openxmlformats.org/spreadsheetml/2006/main" count="6763" uniqueCount="1419">
  <si>
    <t>DO NOT REMOVE OR USE THIS ROW</t>
  </si>
  <si>
    <t>Client:</t>
  </si>
  <si>
    <t>Tirana Logistic Park</t>
  </si>
  <si>
    <t>t</t>
  </si>
  <si>
    <t>Year-end:</t>
  </si>
  <si>
    <t>31 dhjetor 2012</t>
  </si>
  <si>
    <t>Reference:</t>
  </si>
  <si>
    <t>Preparer / Date:</t>
  </si>
  <si>
    <t>EN / 2 Pri 2013</t>
  </si>
  <si>
    <t>Account Name</t>
  </si>
  <si>
    <t>Pre-adjusted</t>
  </si>
  <si>
    <t>Adjustments</t>
  </si>
  <si>
    <t>Adjusted Current Year</t>
  </si>
  <si>
    <t>Interim</t>
  </si>
  <si>
    <t>Prior Year</t>
  </si>
  <si>
    <t>Variance</t>
  </si>
  <si>
    <t>In %</t>
  </si>
  <si>
    <t>Xref</t>
  </si>
  <si>
    <t>TOTAL</t>
  </si>
  <si>
    <t>C</t>
  </si>
  <si>
    <t>5121</t>
  </si>
  <si>
    <t>Vlera monetare ne lek</t>
  </si>
  <si>
    <t>BS</t>
  </si>
  <si>
    <t>5122</t>
  </si>
  <si>
    <t>Vlera monetare ne Euro</t>
  </si>
  <si>
    <t>5311</t>
  </si>
  <si>
    <t>Vlera monetare ne leke</t>
  </si>
  <si>
    <t>5312</t>
  </si>
  <si>
    <t>591</t>
  </si>
  <si>
    <t>Depozita afatshkurter</t>
  </si>
  <si>
    <t>D Lead</t>
  </si>
  <si>
    <t>D</t>
  </si>
  <si>
    <t>D-TOTAL</t>
  </si>
  <si>
    <t>Marketable Securities</t>
  </si>
  <si>
    <t>E Lead</t>
  </si>
  <si>
    <t>E</t>
  </si>
  <si>
    <t>E-TOTAL</t>
  </si>
  <si>
    <t>Accounts Receivable trade</t>
  </si>
  <si>
    <t>F Lead</t>
  </si>
  <si>
    <t>F</t>
  </si>
  <si>
    <t>F-TOTAL</t>
  </si>
  <si>
    <t>Inventories</t>
  </si>
  <si>
    <t>F1 Lead</t>
  </si>
  <si>
    <t>F1</t>
  </si>
  <si>
    <t>F1-TOTAL</t>
  </si>
  <si>
    <t>LIFO reserve and related income statement accounts</t>
  </si>
  <si>
    <t>G</t>
  </si>
  <si>
    <t>409</t>
  </si>
  <si>
    <t>Parapagime te dhena</t>
  </si>
  <si>
    <t>444</t>
  </si>
  <si>
    <t>Tatim mbi fitimin</t>
  </si>
  <si>
    <t>4456</t>
  </si>
  <si>
    <t>Shteti TVSH e zbritshme</t>
  </si>
  <si>
    <t>455</t>
  </si>
  <si>
    <t>Te drejta dhe detyrime ndaj ortakeve dhe aksionereve</t>
  </si>
  <si>
    <t>467</t>
  </si>
  <si>
    <t>Debitore te tjere</t>
  </si>
  <si>
    <t>486</t>
  </si>
  <si>
    <t>Shpenzime te periudhave te ardhshme</t>
  </si>
  <si>
    <t>H Lead</t>
  </si>
  <si>
    <t>H</t>
  </si>
  <si>
    <t>H-TOTAL</t>
  </si>
  <si>
    <t>Investments, including investments in affiliates</t>
  </si>
  <si>
    <t>I Lead</t>
  </si>
  <si>
    <t>I</t>
  </si>
  <si>
    <t>I-TOTAL</t>
  </si>
  <si>
    <t>Intercompany balances and transactions</t>
  </si>
  <si>
    <t>J Lead</t>
  </si>
  <si>
    <t>J</t>
  </si>
  <si>
    <t>J-TOTAL</t>
  </si>
  <si>
    <t>Long-term receivables, non-current deposits, and other long-term financial assets</t>
  </si>
  <si>
    <t>K</t>
  </si>
  <si>
    <t>211</t>
  </si>
  <si>
    <t>Toka</t>
  </si>
  <si>
    <t>215</t>
  </si>
  <si>
    <t>Mjete transporti</t>
  </si>
  <si>
    <t>2182</t>
  </si>
  <si>
    <t>Pajisje informative</t>
  </si>
  <si>
    <t>232</t>
  </si>
  <si>
    <t>Aktive afatgjate jomateriale ne proces</t>
  </si>
  <si>
    <t>2815</t>
  </si>
  <si>
    <t>Per mjetet e transportit</t>
  </si>
  <si>
    <t>28182</t>
  </si>
  <si>
    <t>Pajisje informatike</t>
  </si>
  <si>
    <t>L Lead</t>
  </si>
  <si>
    <t>L</t>
  </si>
  <si>
    <t>L-TOTAL</t>
  </si>
  <si>
    <t>Intangibles, including Goodwill</t>
  </si>
  <si>
    <t>M Lead</t>
  </si>
  <si>
    <t>M</t>
  </si>
  <si>
    <t>M-TOTAL</t>
  </si>
  <si>
    <t>Notes payables</t>
  </si>
  <si>
    <t>N</t>
  </si>
  <si>
    <t>401</t>
  </si>
  <si>
    <t>Furnitore per mallra</t>
  </si>
  <si>
    <t>OOT Lead</t>
  </si>
  <si>
    <t>OOT</t>
  </si>
  <si>
    <t>OOT-TOTAL</t>
  </si>
  <si>
    <t>Indirect Taxes</t>
  </si>
  <si>
    <t>P</t>
  </si>
  <si>
    <t>408</t>
  </si>
  <si>
    <t>Furnitor fatura te pamberritura</t>
  </si>
  <si>
    <t>421</t>
  </si>
  <si>
    <t>Paga dhe shperblime</t>
  </si>
  <si>
    <t>431</t>
  </si>
  <si>
    <t>Sigurime shoqerore dhe shendetsore</t>
  </si>
  <si>
    <t>442</t>
  </si>
  <si>
    <t>Tatim mbi te ardhurat personale</t>
  </si>
  <si>
    <t>460</t>
  </si>
  <si>
    <t>Qera financiare/leasing</t>
  </si>
  <si>
    <t>Q Lead</t>
  </si>
  <si>
    <t>Q</t>
  </si>
  <si>
    <t>Q-TOTAL</t>
  </si>
  <si>
    <t>Long-term debt, leases and related income statement accounts</t>
  </si>
  <si>
    <t>S Lead</t>
  </si>
  <si>
    <t>S</t>
  </si>
  <si>
    <t>S-TOTAL</t>
  </si>
  <si>
    <t>Derivatives/Hedging/Commitments/Contingencies</t>
  </si>
  <si>
    <t>T</t>
  </si>
  <si>
    <t>Equity</t>
  </si>
  <si>
    <t>101</t>
  </si>
  <si>
    <t>Kapital i paguar</t>
  </si>
  <si>
    <t>108</t>
  </si>
  <si>
    <t>Fitim/Humbja e pashperndare</t>
  </si>
  <si>
    <t>121Z</t>
  </si>
  <si>
    <t xml:space="preserve">HUMBJE/FITIM </t>
  </si>
  <si>
    <t>T-OTHER</t>
  </si>
  <si>
    <t>UA Lead</t>
  </si>
  <si>
    <t>UA</t>
  </si>
  <si>
    <t>UA-TOTAL</t>
  </si>
  <si>
    <t>Revenue/Sales</t>
  </si>
  <si>
    <t>UB</t>
  </si>
  <si>
    <t>715</t>
  </si>
  <si>
    <t>Te ardhura te tjera</t>
  </si>
  <si>
    <t>UC Lead</t>
  </si>
  <si>
    <t>UC</t>
  </si>
  <si>
    <t>UC-TOTAL</t>
  </si>
  <si>
    <t>Finance Income</t>
  </si>
  <si>
    <t>VA Lead</t>
  </si>
  <si>
    <t>VA</t>
  </si>
  <si>
    <t>VA-TOTAL</t>
  </si>
  <si>
    <t>Cost of sales</t>
  </si>
  <si>
    <t>VB</t>
  </si>
  <si>
    <t>641</t>
  </si>
  <si>
    <t>Pagat dhe shperblimet e personelit</t>
  </si>
  <si>
    <t>644</t>
  </si>
  <si>
    <t>Sigurimet shoqerore dhe shendetesore</t>
  </si>
  <si>
    <t>VC Lead</t>
  </si>
  <si>
    <t>VC</t>
  </si>
  <si>
    <t>VC-TOTAL</t>
  </si>
  <si>
    <t>Selling and Distribution Expenses</t>
  </si>
  <si>
    <t>VD</t>
  </si>
  <si>
    <t>611</t>
  </si>
  <si>
    <t>Shpenzime noteriale dhe ligjore</t>
  </si>
  <si>
    <t>613</t>
  </si>
  <si>
    <t>Qera</t>
  </si>
  <si>
    <t>618</t>
  </si>
  <si>
    <t>Shpenzime te tjera per sherbime</t>
  </si>
  <si>
    <t>626</t>
  </si>
  <si>
    <t>Shpenzime postare dhe tekomunikacion</t>
  </si>
  <si>
    <t>6273</t>
  </si>
  <si>
    <t>Per sigurim dhe taksa</t>
  </si>
  <si>
    <t>6276</t>
  </si>
  <si>
    <t>Per karburant</t>
  </si>
  <si>
    <t>628</t>
  </si>
  <si>
    <t>Shpenzime per sherbime bankare</t>
  </si>
  <si>
    <t>634</t>
  </si>
  <si>
    <t>Taksa dhe tarifa vendore</t>
  </si>
  <si>
    <t>654</t>
  </si>
  <si>
    <t>Shpenzime per pritje, dhurata dhe sponsorizime</t>
  </si>
  <si>
    <t>6815</t>
  </si>
  <si>
    <t>Amortizim mjete transporti</t>
  </si>
  <si>
    <t>6818</t>
  </si>
  <si>
    <t>Amortizim pajisje zyre dhe informatike</t>
  </si>
  <si>
    <t>VE</t>
  </si>
  <si>
    <t>667</t>
  </si>
  <si>
    <t>Shpenzime per interesa</t>
  </si>
  <si>
    <t>669</t>
  </si>
  <si>
    <t>Humbje nga kembimet dhe perkthimet valutore</t>
  </si>
  <si>
    <t>766</t>
  </si>
  <si>
    <t>Fitim nga kembimet valutore</t>
  </si>
  <si>
    <t>767</t>
  </si>
  <si>
    <t>Te ardhura nga interesat</t>
  </si>
  <si>
    <t>VO Lead</t>
  </si>
  <si>
    <t>VO</t>
  </si>
  <si>
    <t>VO-TOTAL</t>
  </si>
  <si>
    <t>Other Taxes</t>
  </si>
  <si>
    <t>O Lead</t>
  </si>
  <si>
    <t>O</t>
  </si>
  <si>
    <t>O-TOTAL</t>
  </si>
  <si>
    <t>Income taxes, deferred taxes and related income statement accounts</t>
  </si>
  <si>
    <t>Z Lead</t>
  </si>
  <si>
    <t>Z</t>
  </si>
  <si>
    <t>Z-TOTAL</t>
  </si>
  <si>
    <t>Other BS and P&amp;L</t>
  </si>
  <si>
    <t>A</t>
  </si>
  <si>
    <t>1- Computed Ratios (Calculation made by the macro)</t>
  </si>
  <si>
    <t>Profitability Ratios</t>
  </si>
  <si>
    <t>Return on Equity Ratio =</t>
  </si>
  <si>
    <t>Net Income</t>
  </si>
  <si>
    <t>=</t>
  </si>
  <si>
    <t>Shareholder's Equity</t>
  </si>
  <si>
    <t>Gross Margin =</t>
  </si>
  <si>
    <t>Net Sales - Cost of Goods Sold</t>
  </si>
  <si>
    <t>Net Sales</t>
  </si>
  <si>
    <t>Net Profit Margin =</t>
  </si>
  <si>
    <t>Leverage Ratios</t>
  </si>
  <si>
    <t>Times Interest Earned =</t>
  </si>
  <si>
    <t>Income before Taxes and Interest</t>
  </si>
  <si>
    <t>Interest expense</t>
  </si>
  <si>
    <t>Financial Coverage =</t>
  </si>
  <si>
    <t>Income before Taxes</t>
  </si>
  <si>
    <t>2- Other Financial Ratios (To be completed by end-user)</t>
  </si>
  <si>
    <t>(Fill-in the grey cells)</t>
  </si>
  <si>
    <t>Activity Ratios</t>
  </si>
  <si>
    <t>A/R Turnover =</t>
  </si>
  <si>
    <t>Average A/R</t>
  </si>
  <si>
    <t>Average Collection Period =</t>
  </si>
  <si>
    <t>360 Days</t>
  </si>
  <si>
    <t>A/R Turnover</t>
  </si>
  <si>
    <t>Inventory Turnover =</t>
  </si>
  <si>
    <t>Cost of Goods Sold</t>
  </si>
  <si>
    <t>Average Inventory</t>
  </si>
  <si>
    <t>Average Age of Inventory =</t>
  </si>
  <si>
    <t>Inventory turnover</t>
  </si>
  <si>
    <t>Average Payment Period =</t>
  </si>
  <si>
    <t>360 Days x Average A/P</t>
  </si>
  <si>
    <t>Annual Purchases of Goods and Services</t>
  </si>
  <si>
    <t>Operating Margin =</t>
  </si>
  <si>
    <t>Net Sales before Taxes and Interest</t>
  </si>
  <si>
    <t>Operating Return on Assets =</t>
  </si>
  <si>
    <t>Total Assets</t>
  </si>
  <si>
    <t>Liquidity Ratios</t>
  </si>
  <si>
    <t>Current Ratio =</t>
  </si>
  <si>
    <t>Current Assets</t>
  </si>
  <si>
    <t>Current Liabilities</t>
  </si>
  <si>
    <t>Quick Ratio =</t>
  </si>
  <si>
    <t>Cash + S-Term Mark. Sec. + Net A/R</t>
  </si>
  <si>
    <t>Asset Leverage =</t>
  </si>
  <si>
    <t>Debt to Equity Ratio =</t>
  </si>
  <si>
    <t>Long Term Debt</t>
  </si>
  <si>
    <t>Shareholder's equity</t>
  </si>
  <si>
    <t>Ratio of Earnings to Fixed Charges =</t>
  </si>
  <si>
    <t>Income before Taxes, Interest and Other Fixed Charges</t>
  </si>
  <si>
    <t>Annual Interest Expense and Other Fixed Charges</t>
  </si>
  <si>
    <t>Debt Service Coverage =</t>
  </si>
  <si>
    <t>Net Income, Interest, Depreciation, and Other non-Cash Charges</t>
  </si>
  <si>
    <t>Annual Principal and Interest Payments</t>
  </si>
  <si>
    <t>Common data used for ratio calculation</t>
  </si>
  <si>
    <t>Total Liabilities (w/o Shldrs' Equity)</t>
  </si>
  <si>
    <t>Average A/P</t>
  </si>
  <si>
    <t>Shareholders' Equity</t>
  </si>
  <si>
    <t>3- Customized Charts (e.g. Analytical Review, Covenants, ...)</t>
  </si>
  <si>
    <t>2011-12-31 (Prior Year)</t>
  </si>
  <si>
    <t xml:space="preserve"> (Interim)</t>
  </si>
  <si>
    <t xml:space="preserve"> (Adj. Current Year)</t>
  </si>
  <si>
    <t>2012-12-31 (Current Year)</t>
  </si>
  <si>
    <t>FR Lead</t>
  </si>
  <si>
    <t>FR</t>
  </si>
  <si>
    <t>Financial Ratios</t>
  </si>
  <si>
    <t>GL Account Number</t>
  </si>
  <si>
    <t>Name</t>
  </si>
  <si>
    <t>Account Type</t>
  </si>
  <si>
    <t>Account Class</t>
  </si>
  <si>
    <t>GAMx Index Official</t>
  </si>
  <si>
    <t>GAMx Index Subtotal</t>
  </si>
  <si>
    <t>Assets</t>
  </si>
  <si>
    <t>Fixed Assets</t>
  </si>
  <si>
    <t>Liabilities</t>
  </si>
  <si>
    <t>Accounts Payable</t>
  </si>
  <si>
    <t>Other LT Liabilities</t>
  </si>
  <si>
    <t>Other Current Assets</t>
  </si>
  <si>
    <t>419</t>
  </si>
  <si>
    <t xml:space="preserve">Parapagimet </t>
  </si>
  <si>
    <t>466</t>
  </si>
  <si>
    <t>Kreditore te tjere</t>
  </si>
  <si>
    <t>Cash</t>
  </si>
  <si>
    <t>581</t>
  </si>
  <si>
    <t>Xhirime te brendshme banka</t>
  </si>
  <si>
    <t>Expenses</t>
  </si>
  <si>
    <t>Other Operating Expenses</t>
  </si>
  <si>
    <t>Interest Income/Expense</t>
  </si>
  <si>
    <t>Revenues</t>
  </si>
  <si>
    <t>Other Income/Expense</t>
  </si>
  <si>
    <t>As per FS</t>
  </si>
  <si>
    <t>Difference</t>
  </si>
  <si>
    <t>Prepayments given</t>
  </si>
  <si>
    <t>Taxes &amp; other receivables</t>
  </si>
  <si>
    <t>Other assets</t>
  </si>
  <si>
    <t>Trade and other receivables &gt; 1 year</t>
  </si>
  <si>
    <t>Total</t>
  </si>
  <si>
    <t>Diff</t>
  </si>
  <si>
    <t>Retained earnings</t>
  </si>
  <si>
    <t>Other income</t>
  </si>
  <si>
    <t>Lead</t>
  </si>
  <si>
    <t>FS 2012</t>
  </si>
  <si>
    <t>FS 2011</t>
  </si>
  <si>
    <t>Note 2012</t>
  </si>
  <si>
    <t>Note 2011</t>
  </si>
  <si>
    <t>CF</t>
  </si>
  <si>
    <t>Proceeds from increase of the paid in capital</t>
  </si>
  <si>
    <t>Revalued at YE</t>
  </si>
  <si>
    <t>EUR</t>
  </si>
  <si>
    <t>Purchase of assets</t>
  </si>
  <si>
    <t>Depreciation and amortisation</t>
  </si>
  <si>
    <t>Increase/(Decrease) in trade payables</t>
  </si>
  <si>
    <t>Increase/(Decrease) taxes and other payables</t>
  </si>
  <si>
    <t>Increase/(Decrease) taxes and other receivables</t>
  </si>
  <si>
    <t>431_A</t>
  </si>
  <si>
    <t>Repayment of borrowings</t>
  </si>
  <si>
    <t>Vlera monetare ne EURO</t>
  </si>
  <si>
    <t xml:space="preserve">Net Interest Expense/(Income) </t>
  </si>
  <si>
    <t>Net foreign exchange gain/(loss)</t>
  </si>
  <si>
    <t xml:space="preserve"> Cash flows-gross </t>
  </si>
  <si>
    <t xml:space="preserve"> Actual cash flows </t>
  </si>
  <si>
    <t xml:space="preserve"> -      </t>
  </si>
  <si>
    <t>CHECK TO LS</t>
  </si>
  <si>
    <t>EY LEK</t>
  </si>
  <si>
    <t>PBC</t>
  </si>
  <si>
    <t>EY Reconcilition CODE FS line</t>
  </si>
  <si>
    <t>Non-current assets</t>
  </si>
  <si>
    <t xml:space="preserve">Intangible assets </t>
  </si>
  <si>
    <t xml:space="preserve">Property, plant and equipment </t>
  </si>
  <si>
    <t>Investment properties</t>
  </si>
  <si>
    <t>Total non-current assets</t>
  </si>
  <si>
    <t>Cash and cash equivalent</t>
  </si>
  <si>
    <t>Total current assets</t>
  </si>
  <si>
    <t>Total assets</t>
  </si>
  <si>
    <t>Equity &amp; Liabilities</t>
  </si>
  <si>
    <t xml:space="preserve">Share capital </t>
  </si>
  <si>
    <t>Reserves</t>
  </si>
  <si>
    <t>Revaluation Reserves</t>
  </si>
  <si>
    <t>Currency Translation  difference</t>
  </si>
  <si>
    <t>Adjustements prior year profit</t>
  </si>
  <si>
    <t>Profit of the period</t>
  </si>
  <si>
    <t>Unpaid capital</t>
  </si>
  <si>
    <t>Total equity</t>
  </si>
  <si>
    <t>Non-current liabilities</t>
  </si>
  <si>
    <t>Interest-bearing loans &amp; borrowings</t>
  </si>
  <si>
    <t>Other non-current liabilities</t>
  </si>
  <si>
    <t>Trade payables</t>
  </si>
  <si>
    <t>Total non-current liabilities</t>
  </si>
  <si>
    <t>Current liabilities</t>
  </si>
  <si>
    <t>Trade payables Short</t>
  </si>
  <si>
    <t>Prepayments received</t>
  </si>
  <si>
    <t>Taxes and other payable</t>
  </si>
  <si>
    <t>Other current liabilities</t>
  </si>
  <si>
    <t>Total current liabilities</t>
  </si>
  <si>
    <t>Total liabilities</t>
  </si>
  <si>
    <t>Total Liabilities and Equity</t>
  </si>
  <si>
    <t>Exchange rate</t>
  </si>
  <si>
    <t xml:space="preserve">Varification </t>
  </si>
  <si>
    <t>Revenue</t>
  </si>
  <si>
    <t>Services</t>
  </si>
  <si>
    <t>Operating Services</t>
  </si>
  <si>
    <t>Personnel expenses</t>
  </si>
  <si>
    <t>Depreciation and amortization</t>
  </si>
  <si>
    <t>Other operating expenses</t>
  </si>
  <si>
    <t>Finance (cost)/ income, net</t>
  </si>
  <si>
    <t>Loss before tax</t>
  </si>
  <si>
    <t>Income tax expense</t>
  </si>
  <si>
    <t>Net loss for the period</t>
  </si>
  <si>
    <t>Other comprehensive income</t>
  </si>
  <si>
    <t>Total comprehensive income</t>
  </si>
  <si>
    <t>LAST FS BY CLIENT 2011</t>
  </si>
  <si>
    <t>LAST FS BY CLIENT 2012</t>
  </si>
  <si>
    <t>in '000 LEK</t>
  </si>
  <si>
    <t>in %</t>
  </si>
  <si>
    <t>PBC EUR</t>
  </si>
  <si>
    <t>PBC- EUR</t>
  </si>
  <si>
    <t>Note: "+"= debit   "-" = credit</t>
  </si>
  <si>
    <t xml:space="preserve">Beginning total equity as of </t>
  </si>
  <si>
    <t>TM/Ref</t>
  </si>
  <si>
    <t>Issue of Share Capital</t>
  </si>
  <si>
    <t>Contribution in kind</t>
  </si>
  <si>
    <t>Profit for the period</t>
  </si>
  <si>
    <t>Ending total equity as of</t>
  </si>
  <si>
    <t>Capital</t>
  </si>
  <si>
    <t>1/01/2010</t>
  </si>
  <si>
    <t>12/31/2011</t>
  </si>
  <si>
    <t>12/31/2012</t>
  </si>
  <si>
    <t>Issued capital</t>
  </si>
  <si>
    <t>Note 1</t>
  </si>
  <si>
    <t>Shared premium</t>
  </si>
  <si>
    <t>Treasury shares</t>
  </si>
  <si>
    <t>Retained Earnings</t>
  </si>
  <si>
    <t>Equity per Statutory Accounts</t>
  </si>
  <si>
    <t>Shareholder Assembly decision of capital increase</t>
  </si>
  <si>
    <t>ER</t>
  </si>
  <si>
    <t>Date</t>
  </si>
  <si>
    <t>Balfin</t>
  </si>
  <si>
    <t>AAEF</t>
  </si>
  <si>
    <t>ALBSTAR</t>
  </si>
  <si>
    <t>Addition for the year</t>
  </si>
  <si>
    <t>Contibution to be made</t>
  </si>
  <si>
    <t>1/11/2012</t>
  </si>
  <si>
    <t>Initial contribution</t>
  </si>
  <si>
    <t>Liabilities Balfin reclassed as Equity</t>
  </si>
  <si>
    <t>Up to Oct 31, 2012</t>
  </si>
  <si>
    <t>Total Equivalent in LEK</t>
  </si>
  <si>
    <t>Historical value of capital</t>
  </si>
  <si>
    <t>CF works</t>
  </si>
  <si>
    <t>Check</t>
  </si>
  <si>
    <t>Contibution to be made (EUR)</t>
  </si>
  <si>
    <t>Paid</t>
  </si>
  <si>
    <t>Historical value</t>
  </si>
  <si>
    <t>Liabilities reclassed</t>
  </si>
  <si>
    <t>Reconcile to supporting for additions and unpaid capital</t>
  </si>
  <si>
    <t>Trace to supporting</t>
  </si>
  <si>
    <t>Balfin Contribution</t>
  </si>
  <si>
    <t>Contribution in Kind</t>
  </si>
  <si>
    <t>Reclass of liabilities</t>
  </si>
  <si>
    <t>Test shareholder contribution'!A1</t>
  </si>
  <si>
    <t>LEK</t>
  </si>
  <si>
    <t>Contribution in CASH</t>
  </si>
  <si>
    <t>12 TLP_TT01_Bank statement payment of capital_AAEF&amp;Albstar</t>
  </si>
  <si>
    <t>Check to LEAD</t>
  </si>
  <si>
    <t>Total contribution revalued</t>
  </si>
  <si>
    <t>Unpaid</t>
  </si>
  <si>
    <t>As per Balfin Confirmation</t>
  </si>
  <si>
    <t>Revaluation effect</t>
  </si>
  <si>
    <t>Capital accoidng to decision</t>
  </si>
  <si>
    <t>Contribution HC+Unpaid</t>
  </si>
  <si>
    <t>Revaluation</t>
  </si>
  <si>
    <t>Actual Shareholding structure</t>
  </si>
  <si>
    <t>IN QKR</t>
  </si>
  <si>
    <t xml:space="preserve">Notes </t>
  </si>
  <si>
    <t>Capital reconciles with NRC Exctract</t>
  </si>
  <si>
    <t>Note 2</t>
  </si>
  <si>
    <t>We have noticed that the actual shareholding quotas do not match to the contributions. We have checked the legal implications and obtained confirmation from our tax consultants that this is a legal action.</t>
  </si>
  <si>
    <t>Point to be included in SRM</t>
  </si>
  <si>
    <t>Unpaid capital should be classified in equity, while the client has classified it as receivable. Balance to be reclassified.</t>
  </si>
  <si>
    <t xml:space="preserve">Total additional subscription of capital </t>
  </si>
  <si>
    <t>Alb Star</t>
  </si>
  <si>
    <t>Capital Addiiton in 2012</t>
  </si>
  <si>
    <t>in LEK</t>
  </si>
  <si>
    <t xml:space="preserve">as per Shareholder's Decision and QKR </t>
  </si>
  <si>
    <t>-paid</t>
  </si>
  <si>
    <t>As per payments made up to 31/12/2012</t>
  </si>
  <si>
    <t>-unpaid</t>
  </si>
  <si>
    <t>remaining unpaid amount in LEK</t>
  </si>
  <si>
    <t>in EUR</t>
  </si>
  <si>
    <t>As per Share Subscription Agreement</t>
  </si>
  <si>
    <t>As per payments made with historical rate/equivalent amount on date of transaction</t>
  </si>
  <si>
    <t>remaining unpaid amount in EUR</t>
  </si>
  <si>
    <t>Capital Paid as at 31/12/2011</t>
  </si>
  <si>
    <t>Samir Mane</t>
  </si>
  <si>
    <t>Amount of in-kind contribution for land + LEK 100k of initial capital subscription</t>
  </si>
  <si>
    <t>Equivalent of the in kind contribution in EUR (as per valuation report) + equivalent of initial capital subscription</t>
  </si>
  <si>
    <t>Capital Paid as at 31/12/2012</t>
  </si>
  <si>
    <t>EOY</t>
  </si>
  <si>
    <t>Land</t>
  </si>
  <si>
    <t>31 December 2012</t>
  </si>
  <si>
    <t>31 December 2011</t>
  </si>
  <si>
    <t>Amount contributed in kind</t>
  </si>
  <si>
    <t>Albstar</t>
  </si>
  <si>
    <t>A1010</t>
  </si>
  <si>
    <t>A1011</t>
  </si>
  <si>
    <t>A1012</t>
  </si>
  <si>
    <t>A1013</t>
  </si>
  <si>
    <t>A2010</t>
  </si>
  <si>
    <t>A2011</t>
  </si>
  <si>
    <t>A2012</t>
  </si>
  <si>
    <t>A2013</t>
  </si>
  <si>
    <t>L1010</t>
  </si>
  <si>
    <t>L1011</t>
  </si>
  <si>
    <t>L1012</t>
  </si>
  <si>
    <t>L2010</t>
  </si>
  <si>
    <t>L2011</t>
  </si>
  <si>
    <t>L2012</t>
  </si>
  <si>
    <t>L2013</t>
  </si>
  <si>
    <t>L2014</t>
  </si>
  <si>
    <t>C1010</t>
  </si>
  <si>
    <t>C1011</t>
  </si>
  <si>
    <t>C1012</t>
  </si>
  <si>
    <t>C1013</t>
  </si>
  <si>
    <t>C1014</t>
  </si>
  <si>
    <t>C1015</t>
  </si>
  <si>
    <t>C1016</t>
  </si>
  <si>
    <t>C1017</t>
  </si>
  <si>
    <t>R1010</t>
  </si>
  <si>
    <t>R1011</t>
  </si>
  <si>
    <t>E1010</t>
  </si>
  <si>
    <t>E1011</t>
  </si>
  <si>
    <t>E1012</t>
  </si>
  <si>
    <t>E1013</t>
  </si>
  <si>
    <t>E1014</t>
  </si>
  <si>
    <t>E2010</t>
  </si>
  <si>
    <t>E3010</t>
  </si>
  <si>
    <t>E4010</t>
  </si>
  <si>
    <t>Adj Description</t>
  </si>
  <si>
    <t>Qera financiare/leasing (Current)</t>
  </si>
  <si>
    <t>Allocation of current portion of financial lease</t>
  </si>
  <si>
    <t>Transfer of demolition cost to cost of construction</t>
  </si>
  <si>
    <t>31 December 2010</t>
  </si>
  <si>
    <t>AVG</t>
  </si>
  <si>
    <t>Loss of the year</t>
  </si>
  <si>
    <t>Retained earnings/(losses)</t>
  </si>
  <si>
    <t>Issue of share capital</t>
  </si>
  <si>
    <t>Share capital</t>
  </si>
  <si>
    <t>Unpaid contribution</t>
  </si>
  <si>
    <t>As 31 December 2012</t>
  </si>
  <si>
    <t>Foreign currency translation reserve</t>
  </si>
  <si>
    <t>Additions</t>
  </si>
  <si>
    <t>Disposals</t>
  </si>
  <si>
    <t>Transalation difference</t>
  </si>
  <si>
    <t>Transfer</t>
  </si>
  <si>
    <t>At December 31, 2012</t>
  </si>
  <si>
    <t>Cost</t>
  </si>
  <si>
    <t>Computers equipments</t>
  </si>
  <si>
    <t>Vehicle</t>
  </si>
  <si>
    <t>Depreciation and impairment</t>
  </si>
  <si>
    <t>Charge for the period</t>
  </si>
  <si>
    <t>Net book value</t>
  </si>
  <si>
    <t>PROPERTY, PLANT AND EQUIPMENT</t>
  </si>
  <si>
    <t>INVESTMENT PROPERTY</t>
  </si>
  <si>
    <t>Construction in progress</t>
  </si>
  <si>
    <t>TAXES AND OTHER RECEIVABLES</t>
  </si>
  <si>
    <t>VAT Receivable</t>
  </si>
  <si>
    <t>Prepaid Corporate Income Tax</t>
  </si>
  <si>
    <t>PREPAYMENTS GIVEN</t>
  </si>
  <si>
    <t>Other prepayments</t>
  </si>
  <si>
    <t>CASH AND CASH EQUIVALENT</t>
  </si>
  <si>
    <t>Cash on hand</t>
  </si>
  <si>
    <t>- in domestic currency (ALL)</t>
  </si>
  <si>
    <t xml:space="preserve">- in foreign currency </t>
  </si>
  <si>
    <t>Cash at Banks</t>
  </si>
  <si>
    <t>Deposits</t>
  </si>
  <si>
    <t>Current accounts</t>
  </si>
  <si>
    <t>Total cash on hand</t>
  </si>
  <si>
    <t>Total cash at Banks</t>
  </si>
  <si>
    <t>INTEREST BEARING LOANS AND BORROWINGS</t>
  </si>
  <si>
    <t>Current interest bearing loans and borrowings</t>
  </si>
  <si>
    <t>Obligations under finance leases</t>
  </si>
  <si>
    <t>Non current interest bearing loans and borrowings</t>
  </si>
  <si>
    <t>Total interest bearing loans and borrowing</t>
  </si>
  <si>
    <t>OTHER NON CURRENT LIABILITIES</t>
  </si>
  <si>
    <t>Other debtors</t>
  </si>
  <si>
    <t>Due to related parties</t>
  </si>
  <si>
    <t>TRADE PAYABLE</t>
  </si>
  <si>
    <t>Due to shareholders</t>
  </si>
  <si>
    <t>Other trade payable</t>
  </si>
  <si>
    <t>Mane TCI</t>
  </si>
  <si>
    <t>TAXES AND OTHER PAYABLE</t>
  </si>
  <si>
    <t>Salaries payable</t>
  </si>
  <si>
    <t>Social and health contributions payable</t>
  </si>
  <si>
    <t>Personal income tax payable</t>
  </si>
  <si>
    <t>OTHER INCOME</t>
  </si>
  <si>
    <t>Reversal of provision</t>
  </si>
  <si>
    <t>Legal services</t>
  </si>
  <si>
    <t>OPERATING SERVICES</t>
  </si>
  <si>
    <t>Rent</t>
  </si>
  <si>
    <t>Fuel</t>
  </si>
  <si>
    <t>Bank charges</t>
  </si>
  <si>
    <t>Local taxes</t>
  </si>
  <si>
    <t>Insurance</t>
  </si>
  <si>
    <t>Receptions, gifts and sponsorship</t>
  </si>
  <si>
    <t>PERSONNEL EXPENSES</t>
  </si>
  <si>
    <t>Social and health contributions</t>
  </si>
  <si>
    <t>NET FOREIGN EXCHANGE GAIN/(LOSS)</t>
  </si>
  <si>
    <t>Foreign exchange gains</t>
  </si>
  <si>
    <t>Foreign exchange losses</t>
  </si>
  <si>
    <t>NET FINANCE INCOME/(COST)</t>
  </si>
  <si>
    <t xml:space="preserve">Interest income </t>
  </si>
  <si>
    <t>INCOME TAX EXPENSE</t>
  </si>
  <si>
    <t>Management and support services</t>
  </si>
  <si>
    <t>Postage and telecommunication</t>
  </si>
  <si>
    <t>Salaries</t>
  </si>
  <si>
    <t>Accounting loss before tax</t>
  </si>
  <si>
    <t>Add: Undeductible expenses</t>
  </si>
  <si>
    <t>Taxable loss</t>
  </si>
  <si>
    <t>CIT @ 10%</t>
  </si>
  <si>
    <t>Tax losses carried forward</t>
  </si>
  <si>
    <t>Tax loss carried forward</t>
  </si>
  <si>
    <t>Accumulated tax losses carried forward</t>
  </si>
  <si>
    <t>As at 31 December 2010</t>
  </si>
  <si>
    <t>As at 31 December 2011</t>
  </si>
  <si>
    <t>As at 31 December 2012</t>
  </si>
  <si>
    <t>Annual Tax Loss CF</t>
  </si>
  <si>
    <t>Accumulated Tax Loss CF</t>
  </si>
  <si>
    <t xml:space="preserve">Expires on </t>
  </si>
  <si>
    <t>31 December 2013</t>
  </si>
  <si>
    <t>31 December 2014</t>
  </si>
  <si>
    <t>31 December 2015</t>
  </si>
  <si>
    <t xml:space="preserve">RELATED PARTIES </t>
  </si>
  <si>
    <t>Due from related parties</t>
  </si>
  <si>
    <t>Net position</t>
  </si>
  <si>
    <t>Consulting and managing services</t>
  </si>
  <si>
    <t>Total expenses</t>
  </si>
  <si>
    <t>Neptun</t>
  </si>
  <si>
    <t>KOD</t>
  </si>
  <si>
    <t>PERSHKRIMLB</t>
  </si>
  <si>
    <t>PERSHKRIM</t>
  </si>
  <si>
    <t>KMON</t>
  </si>
  <si>
    <t>PERSHKRIMMON</t>
  </si>
  <si>
    <t>GJENDJE</t>
  </si>
  <si>
    <t>janar</t>
  </si>
  <si>
    <t>GJENDJEDB</t>
  </si>
  <si>
    <t>GJENDJEKR</t>
  </si>
  <si>
    <t>SIMBOLDB</t>
  </si>
  <si>
    <t>SIMBOLKR</t>
  </si>
  <si>
    <t>Shkurt</t>
  </si>
  <si>
    <t>Mars</t>
  </si>
  <si>
    <t>Prill</t>
  </si>
  <si>
    <t>Maj</t>
  </si>
  <si>
    <t>Qershor</t>
  </si>
  <si>
    <t>Gusht</t>
  </si>
  <si>
    <t>Shtator</t>
  </si>
  <si>
    <t>Tetor</t>
  </si>
  <si>
    <t>Nentor</t>
  </si>
  <si>
    <t>Dhjetor Ocy</t>
  </si>
  <si>
    <t>Dhjetor</t>
  </si>
  <si>
    <t>Intercompany</t>
  </si>
  <si>
    <t>Volume</t>
  </si>
  <si>
    <t>Studio Grafike Tartari</t>
  </si>
  <si>
    <t xml:space="preserve">Lek Shqiptar      </t>
  </si>
  <si>
    <t>Total suppliers</t>
  </si>
  <si>
    <t>Edlira Hyseni</t>
  </si>
  <si>
    <t>Canon</t>
  </si>
  <si>
    <t>Other suppliers</t>
  </si>
  <si>
    <t>Geo Sky</t>
  </si>
  <si>
    <t>Selected</t>
  </si>
  <si>
    <t>Ruko Sako</t>
  </si>
  <si>
    <t>Coverage</t>
  </si>
  <si>
    <t>Yes</t>
  </si>
  <si>
    <t xml:space="preserve">Mane TCI </t>
  </si>
  <si>
    <t>MImoza Sadushaj</t>
  </si>
  <si>
    <t>Plus Communication</t>
  </si>
  <si>
    <t>Raiffeisen Leasing</t>
  </si>
  <si>
    <t>Atlantik Sh.a</t>
  </si>
  <si>
    <t>Laura Pustina</t>
  </si>
  <si>
    <t>Silva Studio</t>
  </si>
  <si>
    <t>Kuid shpk</t>
  </si>
  <si>
    <t>Tirana Auditing 1</t>
  </si>
  <si>
    <t>Sonila Bejtja</t>
  </si>
  <si>
    <t>E.M.C shpk</t>
  </si>
  <si>
    <t>Brecani ROSP</t>
  </si>
  <si>
    <t>Landmark Communications</t>
  </si>
  <si>
    <t>Diezela</t>
  </si>
  <si>
    <t>Eva Blushi</t>
  </si>
  <si>
    <t>ADC Studio</t>
  </si>
  <si>
    <t>Euro</t>
  </si>
  <si>
    <t>€</t>
  </si>
  <si>
    <t>KUbe Studio</t>
  </si>
  <si>
    <t>Nejon shpk</t>
  </si>
  <si>
    <t>Drakopoulos Law Firm</t>
  </si>
  <si>
    <t>Reconcilation of opening balance</t>
  </si>
  <si>
    <t>Check to Lead</t>
  </si>
  <si>
    <t>m</t>
  </si>
  <si>
    <t>MANE</t>
  </si>
  <si>
    <t>RP</t>
  </si>
  <si>
    <t>RISK MANAGEMENT</t>
  </si>
  <si>
    <t>- LIQUIDITY RISK</t>
  </si>
  <si>
    <t>Carrying Amounts</t>
  </si>
  <si>
    <t xml:space="preserve">&lt; 3 Months </t>
  </si>
  <si>
    <t xml:space="preserve">3-6 Months </t>
  </si>
  <si>
    <t>6-12 months</t>
  </si>
  <si>
    <t>1-10Years</t>
  </si>
  <si>
    <t>In LEK</t>
  </si>
  <si>
    <t>Financial liabilities</t>
  </si>
  <si>
    <t>Trade payables (net of due to related parties)</t>
  </si>
  <si>
    <t>Interest bearing loan &amp; borrowings</t>
  </si>
  <si>
    <t>- FOREIGN EXCHANGE RISK</t>
  </si>
  <si>
    <t>Change in net profit/(loss) for the year</t>
  </si>
  <si>
    <t>EUR depreciates/appreciates by 10%</t>
  </si>
  <si>
    <t>+/-7.135.168</t>
  </si>
  <si>
    <t>Notes</t>
  </si>
  <si>
    <t>ALB GAAP</t>
  </si>
  <si>
    <t>Remeasurements</t>
  </si>
  <si>
    <t>IFRS as at 
1 January 2011</t>
  </si>
  <si>
    <t>IFRS as at 
31 December 2011</t>
  </si>
  <si>
    <t>Check to FS</t>
  </si>
  <si>
    <t>IFRS as at 
31 December 2012</t>
  </si>
  <si>
    <t>IFRS for the year ended  
1 January 2011</t>
  </si>
  <si>
    <t>IFRS for the year ended  
31 December 2011</t>
  </si>
  <si>
    <t>IFRS for the year ended  
31 December 2012</t>
  </si>
  <si>
    <t>B</t>
  </si>
  <si>
    <t>Notes to the reconciliation of equity as at 1 January 2011 and 31 December 2011 and total comprehensive income for the year ended 31 December 2011</t>
  </si>
  <si>
    <t xml:space="preserve">The Company accounted for its land, received as part of an equity consideration, as Property, plant and equipment under the Albanian GAAP. The land however, will be used to build warehouses and other </t>
  </si>
  <si>
    <t xml:space="preserve">spaces that are to be leased out to tenants, and for which the Company's involvement will be minimal. As such, under IAS 40, land fulfills the requirements for being recognized as an Investment property. </t>
  </si>
  <si>
    <t xml:space="preserve">Hence, the reclassification is done between the two accounts, with no effect in the statement of comprehensive income for the year, as land is not depreciable. </t>
  </si>
  <si>
    <t xml:space="preserve">The Company had recognized under Albanian GAAP only its investment in progress as non-current asset. The Albanian GAAP does not have a specific account reference to Investment property, but under IAS 40 </t>
  </si>
  <si>
    <t xml:space="preserve">these investments in progress and the land on which these investments are being carried out, are both recognized as Investment property under IFRS. Hence, the reclassification to Investment Property. </t>
  </si>
  <si>
    <t xml:space="preserve">In the Financial Statements prepared in accordance with Albanian GAAP there has only been one account for all prepayments, while for consistency with this year's classification, prepayments given are presented separately, </t>
  </si>
  <si>
    <t xml:space="preserve">and reporting other prepayments for services separately. Hence, the reclassification from Prepayments given to Other assets. </t>
  </si>
  <si>
    <t xml:space="preserve">For consistency purposes with 2012 IFRS Reporting, other prepayments and other debtors are presented separately, in order to have prepayments given for the project separately under Prepayments given. </t>
  </si>
  <si>
    <t xml:space="preserve">Hence, there has been a reclassification of the other debtors and prepayments from Prepayments given. </t>
  </si>
  <si>
    <t xml:space="preserve">The Company has received a vehicle in 2011 under a finance lease agreement, with a tenor of 5 (five) years, and in its Financial Statements prepared under Albanian GAAP, the whole liability arising from </t>
  </si>
  <si>
    <t>the finance lease obligations has been presented in one account, with the current and non current portion presented in one financial statement line. In accordance with IAS 17 and IAS 1, assets and liabilities</t>
  </si>
  <si>
    <t xml:space="preserve">are to be presented based on their maturity, splitting the amount that is payable in the current period (within 12 months from the reporting date) and non current period (later than 12 months). </t>
  </si>
  <si>
    <t xml:space="preserve">The Company has presented all non-current obligations (including total obligations under the finance lease) in one account. Hence, the reclassification from Other non-current liabilities to Non-current interest bearing loans and borrowings. </t>
  </si>
  <si>
    <t xml:space="preserve">The Company accounted for all non current obligations (including total obligations under the finance lease) under Other non-current liabilities. As obligations that arise from finance leases are to be </t>
  </si>
  <si>
    <t xml:space="preserve">presented under interest bearing loans &amp; borrowings, there has been a reclassification of the finance obligations, into the non-current and current interest bearing loans and borrowings. </t>
  </si>
  <si>
    <t xml:space="preserve">As the Company did not present the current portion due under the finance lease obligations separately, there has been a reclassification from Other non-current liabilities to Current interest bearing loans and borrowings. </t>
  </si>
  <si>
    <t>In its Financial Statements prepared under the Albanian GAAP, the Company accumulated all its operating expenses in one FS line, not distinguishing between "Services" and "Operating Services," as presented in the</t>
  </si>
  <si>
    <t xml:space="preserve">Statement of comprehensive income for the year ended 31 December 2012. Consequently, a reclassification has been made from "Services" to "Operating Services" for the year ended 31 December 2011. </t>
  </si>
  <si>
    <t xml:space="preserve">In its Financial Statements prepared under the Albanian GAAP, the Company did not present separately "Operating Services," as presented in the Financial Statements for the year ended in 31 December 2012. </t>
  </si>
  <si>
    <t xml:space="preserve">Hence, there has been a reclassification from "Services" account for the respective expense presentation as in 2012. </t>
  </si>
  <si>
    <t xml:space="preserve">Bank charges had been included from the Company in its Financial Statements prepared under Albanian GAAP as finance expenses, while their purpose is not related to finance services, rather as a charge </t>
  </si>
  <si>
    <t>incurred during the administrative and operating services of the Company. As such, there has been a reclassification from "Finance expenses" to "Operating services."</t>
  </si>
  <si>
    <t>Prepayments given for the project</t>
  </si>
  <si>
    <t>SHARE CAPITAL</t>
  </si>
  <si>
    <t>Alb-Star</t>
  </si>
  <si>
    <t>% of Equity</t>
  </si>
  <si>
    <t>Shareholders</t>
  </si>
  <si>
    <t>Year ended 
31 December 2012</t>
  </si>
  <si>
    <t>- CREDIT RISK</t>
  </si>
  <si>
    <t>Trade and other receivables</t>
  </si>
  <si>
    <t>Cash and cash equivalents</t>
  </si>
  <si>
    <t>(Increase)/Decrease in trade and accounts receivable</t>
  </si>
  <si>
    <t>Proceeds from sale of property, land &amp; equipment</t>
  </si>
  <si>
    <t>Proceeds from issuance of share capital</t>
  </si>
  <si>
    <t>CF1001</t>
  </si>
  <si>
    <t>CF1002</t>
  </si>
  <si>
    <t>CF1003</t>
  </si>
  <si>
    <t>CF1004</t>
  </si>
  <si>
    <t>CF1005</t>
  </si>
  <si>
    <t>CF1007</t>
  </si>
  <si>
    <t>CF1008</t>
  </si>
  <si>
    <t>CF1009</t>
  </si>
  <si>
    <t>CF1010</t>
  </si>
  <si>
    <t>CF1011</t>
  </si>
  <si>
    <t>CF1012</t>
  </si>
  <si>
    <t>CF1013</t>
  </si>
  <si>
    <t>CF1014</t>
  </si>
  <si>
    <t>CF1015</t>
  </si>
  <si>
    <t>CF1016</t>
  </si>
  <si>
    <t>CF1017</t>
  </si>
  <si>
    <t>CF1018</t>
  </si>
  <si>
    <t>CF1019</t>
  </si>
  <si>
    <t>CF1020</t>
  </si>
  <si>
    <t>CF1021</t>
  </si>
  <si>
    <t>CF1022</t>
  </si>
  <si>
    <t>CF1023</t>
  </si>
  <si>
    <t>CF1024</t>
  </si>
  <si>
    <t>CF1025</t>
  </si>
  <si>
    <t>CF1026</t>
  </si>
  <si>
    <t>CF1027</t>
  </si>
  <si>
    <t>CF1028</t>
  </si>
  <si>
    <t>Variance 2012 - 2011</t>
  </si>
  <si>
    <t>CF Code</t>
  </si>
  <si>
    <t>CF1029</t>
  </si>
  <si>
    <t xml:space="preserve">Depreciation </t>
  </si>
  <si>
    <t>Forex Balances</t>
  </si>
  <si>
    <t>Net Interest</t>
  </si>
  <si>
    <t>Before Adjustments</t>
  </si>
  <si>
    <t>Equity contribution</t>
  </si>
  <si>
    <t>Translation difference</t>
  </si>
  <si>
    <t>CF1030</t>
  </si>
  <si>
    <t>MANAGEMENT SERVICES</t>
  </si>
  <si>
    <t>Shareholder quota</t>
  </si>
  <si>
    <t>Amount contributed in cash</t>
  </si>
  <si>
    <t>Foreign exchange (loss)/gain, net</t>
  </si>
  <si>
    <t>+/- 51.269</t>
  </si>
  <si>
    <t xml:space="preserve">BALFIN </t>
  </si>
  <si>
    <t xml:space="preserve">contribution in kind </t>
  </si>
  <si>
    <t>contribution in cash</t>
  </si>
  <si>
    <t xml:space="preserve">Paid </t>
  </si>
  <si>
    <t>Not yet paid</t>
  </si>
  <si>
    <t>TOTAL SHAREHOLDERS</t>
  </si>
  <si>
    <t>Additional contribution in 2012</t>
  </si>
  <si>
    <t>Contribution as at 31/12/2012</t>
  </si>
  <si>
    <t>Contribution as at 31/12/2011</t>
  </si>
  <si>
    <t>Issue of share capital in total</t>
  </si>
  <si>
    <t xml:space="preserve">contribution transferred back to liability to Balfin </t>
  </si>
  <si>
    <t xml:space="preserve">Detyrime ndaj Balfin </t>
  </si>
  <si>
    <t xml:space="preserve">Unpaid capital after transfer of liability to Balfin </t>
  </si>
  <si>
    <t xml:space="preserve">As it should be using the historical exchange rate: </t>
  </si>
  <si>
    <t>Difference:</t>
  </si>
  <si>
    <t>BALFIN</t>
  </si>
  <si>
    <t>Total Contributions</t>
  </si>
  <si>
    <t>Paid Contribution</t>
  </si>
  <si>
    <t>Unpaid Contribution</t>
  </si>
  <si>
    <t>Due to Related Parties</t>
  </si>
  <si>
    <t>Others</t>
  </si>
  <si>
    <t>Prepaid social and health contribution</t>
  </si>
  <si>
    <t>Adjusting entires:</t>
  </si>
  <si>
    <t xml:space="preserve">Total unpaid contribution as it should be: </t>
  </si>
  <si>
    <t>Adjustment</t>
  </si>
  <si>
    <t>transferred to liability</t>
  </si>
  <si>
    <t>transferred to P&amp;L</t>
  </si>
  <si>
    <t xml:space="preserve">As per TB (after revaluation) </t>
  </si>
  <si>
    <t xml:space="preserve">As should be </t>
  </si>
  <si>
    <t>Adjusted 2012</t>
  </si>
  <si>
    <t>2012</t>
  </si>
  <si>
    <t>FS 2013</t>
  </si>
  <si>
    <t>As at 
31 January 2011</t>
  </si>
  <si>
    <t>Variance 2013 - 2012</t>
  </si>
  <si>
    <t>Sistemim I fitim humbjes te pashperndare</t>
  </si>
  <si>
    <t>Huamarrjet afatgjate</t>
  </si>
  <si>
    <t>Shteti TVSH per tu rimbursuar</t>
  </si>
  <si>
    <t>Interesa pasive te llogaritura</t>
  </si>
  <si>
    <t>Te tjera</t>
  </si>
  <si>
    <t>Shpenzime marketingu</t>
  </si>
  <si>
    <t>Transferime udhetim dhe dieta</t>
  </si>
  <si>
    <t>Per riparim makinash</t>
  </si>
  <si>
    <t>Shpenzime te tjera</t>
  </si>
  <si>
    <t>Blerje/Shpenzime te tjera per kancelari</t>
  </si>
  <si>
    <t>Gjoba dhe demshperblime</t>
  </si>
  <si>
    <t>Allocation of current portion of loan</t>
  </si>
  <si>
    <t>As at 1 January 2012</t>
  </si>
  <si>
    <t>As 31 December 2013</t>
  </si>
  <si>
    <t>Contribution as at 31/12/2013</t>
  </si>
  <si>
    <t xml:space="preserve">
31 December 2013</t>
  </si>
  <si>
    <t xml:space="preserve">
31 December 2012</t>
  </si>
  <si>
    <t>Adjustments prior year profit</t>
  </si>
  <si>
    <t>At 01 January 1, 2012</t>
  </si>
  <si>
    <t>At December 31, 2013</t>
  </si>
  <si>
    <t>Other</t>
  </si>
  <si>
    <t>As at 
1 January 2012</t>
  </si>
  <si>
    <t>Amount subscribed in 2013</t>
  </si>
  <si>
    <t>Total Subscribed capital 31/12/2013</t>
  </si>
  <si>
    <t>Year ended 
31 December 2013</t>
  </si>
  <si>
    <t>As at 31 December 2013</t>
  </si>
  <si>
    <t>Prepaid payment for maternity leave</t>
  </si>
  <si>
    <t>Obligations under loan</t>
  </si>
  <si>
    <t>Obligations under loan for matured interest</t>
  </si>
  <si>
    <t>2011</t>
  </si>
  <si>
    <t>Adjusted 2011</t>
  </si>
  <si>
    <t>Car Maintenace</t>
  </si>
  <si>
    <t>Advertising</t>
  </si>
  <si>
    <t>Travel</t>
  </si>
  <si>
    <t>Tax Fines</t>
  </si>
  <si>
    <t>Stationary</t>
  </si>
  <si>
    <t>PERSHKRIMLLOG1</t>
  </si>
  <si>
    <t>KLASA</t>
  </si>
  <si>
    <t>COLUMN1</t>
  </si>
  <si>
    <t>COLUMN2</t>
  </si>
  <si>
    <t>COLUMN3</t>
  </si>
  <si>
    <t>COLUMN4</t>
  </si>
  <si>
    <t>DBKRMV</t>
  </si>
  <si>
    <t>COLUMN5</t>
  </si>
  <si>
    <t>COLUMN6</t>
  </si>
  <si>
    <t>DKMV</t>
  </si>
  <si>
    <t>DBKRMVSH</t>
  </si>
  <si>
    <t>DBKRMVAR</t>
  </si>
  <si>
    <t>PROMPTASH</t>
  </si>
  <si>
    <t>DBKRMVFH</t>
  </si>
  <si>
    <t>611.001...</t>
  </si>
  <si>
    <t>09/09/2013</t>
  </si>
  <si>
    <t>SHPENZIME</t>
  </si>
  <si>
    <t>618.001...</t>
  </si>
  <si>
    <t>21/11/2013</t>
  </si>
  <si>
    <t>6276.001...</t>
  </si>
  <si>
    <t>11/07/2013</t>
  </si>
  <si>
    <t>628.001...</t>
  </si>
  <si>
    <t>02/04/2013</t>
  </si>
  <si>
    <t>634.001...</t>
  </si>
  <si>
    <t>23/12/2013</t>
  </si>
  <si>
    <t>641.001...</t>
  </si>
  <si>
    <t>30/06/2013</t>
  </si>
  <si>
    <t>644.001...</t>
  </si>
  <si>
    <t>654.001...</t>
  </si>
  <si>
    <t>07/11/2013</t>
  </si>
  <si>
    <t>657.001...</t>
  </si>
  <si>
    <t>658.001...</t>
  </si>
  <si>
    <t>26/07/2013</t>
  </si>
  <si>
    <t>DTDOK</t>
  </si>
  <si>
    <t>REFERDK</t>
  </si>
  <si>
    <t>LLOGARIPK</t>
  </si>
  <si>
    <t>GJENDJEMB</t>
  </si>
  <si>
    <t>GJENDJEMBMV</t>
  </si>
  <si>
    <t>DEBI</t>
  </si>
  <si>
    <t>KREDI</t>
  </si>
  <si>
    <t>DEBIMV</t>
  </si>
  <si>
    <t>KREDIMV</t>
  </si>
  <si>
    <t>GJENDJEMV</t>
  </si>
  <si>
    <t>TIPDOK</t>
  </si>
  <si>
    <t>NUMDOK</t>
  </si>
  <si>
    <t>KOMENT</t>
  </si>
  <si>
    <t>ORGJ</t>
  </si>
  <si>
    <t>KURS</t>
  </si>
  <si>
    <t>PERSHKRIMLM</t>
  </si>
  <si>
    <t>TR</t>
  </si>
  <si>
    <t>SIMB</t>
  </si>
  <si>
    <t>REFNRDSHOQ</t>
  </si>
  <si>
    <t>REFDTDSHOQ</t>
  </si>
  <si>
    <t>110.001...</t>
  </si>
  <si>
    <t>01/04/2013</t>
  </si>
  <si>
    <t>FF</t>
  </si>
  <si>
    <t>Plus Communication/Plus Communication</t>
  </si>
  <si>
    <t>Sistemim I fitim humbjes te pashperndare/Te panjohura</t>
  </si>
  <si>
    <t>31/05/2013</t>
  </si>
  <si>
    <t>VS</t>
  </si>
  <si>
    <t>Sistemim fatura e Neptun dt 10/11/2010/Sistemim i vleres se TVSH te mbartur sipas Raportit 10/06/2013</t>
  </si>
  <si>
    <t>30/12/1899</t>
  </si>
  <si>
    <t>Sistemim fatura e Neptun dt 30/12/2011/Sistemim i vleres se TVSH te mbartur sipas Raportit 10/06/2013</t>
  </si>
  <si>
    <t>Sistemim fatura e Silva Studio dt 19/08/2011/Sistemim i vleres se TVSH te mbartur sipas Raportit 10/06/2013</t>
  </si>
  <si>
    <t>REFKLASIFIKIM</t>
  </si>
  <si>
    <t>455..KR001..</t>
  </si>
  <si>
    <t>01/01/1900</t>
  </si>
  <si>
    <t>Gjendje fillim periudhe</t>
  </si>
  <si>
    <t>466..KR001..</t>
  </si>
  <si>
    <t>467..KR001..</t>
  </si>
  <si>
    <t>5122..KR001..</t>
  </si>
  <si>
    <t>611....</t>
  </si>
  <si>
    <t>28/01/2013</t>
  </si>
  <si>
    <t>Edlira Hyseni/Edlira Hyseni</t>
  </si>
  <si>
    <t>27/02/2013</t>
  </si>
  <si>
    <t>Sonila Bejtja/Sonila Bejtja</t>
  </si>
  <si>
    <t>20/06/2013</t>
  </si>
  <si>
    <t>Eva Blushi/Eva Blushi</t>
  </si>
  <si>
    <t>07/08/2013</t>
  </si>
  <si>
    <t>20/08/2013</t>
  </si>
  <si>
    <t>Julian Zhelegu/Julian Zhelegu</t>
  </si>
  <si>
    <t>Shpenzime noteriale dhe ligjore/Te panjohura</t>
  </si>
  <si>
    <t>Gjergj Gjika/Gjergj Gjika</t>
  </si>
  <si>
    <t>20/05/2013</t>
  </si>
  <si>
    <t>613....</t>
  </si>
  <si>
    <t>03/01/2013</t>
  </si>
  <si>
    <t>Mane TCI/Mane TCI</t>
  </si>
  <si>
    <t>01/02/2013</t>
  </si>
  <si>
    <t>01/03/2013</t>
  </si>
  <si>
    <t>613..ICT2..</t>
  </si>
  <si>
    <t>01/05/2013</t>
  </si>
  <si>
    <t>03/06/2013</t>
  </si>
  <si>
    <t>01/07/2013</t>
  </si>
  <si>
    <t>01/08/2013</t>
  </si>
  <si>
    <t>02/09/2013</t>
  </si>
  <si>
    <t>01/10/2013</t>
  </si>
  <si>
    <t>01/11/2013</t>
  </si>
  <si>
    <t>02/12/2013</t>
  </si>
  <si>
    <t>618....</t>
  </si>
  <si>
    <t>25/01/2013</t>
  </si>
  <si>
    <t>AML</t>
  </si>
  <si>
    <t>XJ</t>
  </si>
  <si>
    <t>Cesh Shperndarje/Pagese per pike te re lidhje ne objektin Laknas/XJ nr 45 dt 25/01/2013 AML</t>
  </si>
  <si>
    <t>30/01/2013</t>
  </si>
  <si>
    <t>Balfin/Balfin</t>
  </si>
  <si>
    <t>31/01/2013</t>
  </si>
  <si>
    <t>Brecani ROSP/Brecani ROSP</t>
  </si>
  <si>
    <t>Silva Studio/Silva Studio</t>
  </si>
  <si>
    <t>22/02/2013</t>
  </si>
  <si>
    <t>28/02/2013</t>
  </si>
  <si>
    <t>04/03/2013</t>
  </si>
  <si>
    <t>A01</t>
  </si>
  <si>
    <t>MP</t>
  </si>
  <si>
    <t>Ervin Gjikola/Pagese per kontrate shkembimi me F.Gjocin/MP nr 3 dt 04/03/2013 A01</t>
  </si>
  <si>
    <t>31/03/2013</t>
  </si>
  <si>
    <t>08/04/2013</t>
  </si>
  <si>
    <t>Ernest &amp; Young/Ernest &amp; Young</t>
  </si>
  <si>
    <t>30/04/2013</t>
  </si>
  <si>
    <t>19/06/2013</t>
  </si>
  <si>
    <t>24/06/2013</t>
  </si>
  <si>
    <t>31/07/2013</t>
  </si>
  <si>
    <t>31/08/2013</t>
  </si>
  <si>
    <t>Studi Load/Studi Load</t>
  </si>
  <si>
    <t>12/06/2013</t>
  </si>
  <si>
    <t>17/09/2013</t>
  </si>
  <si>
    <t>KUbe Studio/KUbe Studio</t>
  </si>
  <si>
    <t>27/09/2013</t>
  </si>
  <si>
    <t>Instituti i Ndertimit Tirane/Instituti i Ndertimit Tirane</t>
  </si>
  <si>
    <t>30/09/2013</t>
  </si>
  <si>
    <t>09/10/2013</t>
  </si>
  <si>
    <t>Califano Carreli/Califano Carreli</t>
  </si>
  <si>
    <t>Ylli Gorka/Ylli Gorka</t>
  </si>
  <si>
    <t>20/11/2013</t>
  </si>
  <si>
    <t>Concept Design sh.p.k/Concept Design sh.p.k</t>
  </si>
  <si>
    <t>30/11/2013</t>
  </si>
  <si>
    <t>Pelikan Security/Pelikan Security</t>
  </si>
  <si>
    <t>31/12/2013</t>
  </si>
  <si>
    <t>618..ICT3..</t>
  </si>
  <si>
    <t>Shpenzime te tjera per sherbime/Balfin</t>
  </si>
  <si>
    <t>29/03/2013</t>
  </si>
  <si>
    <t>16/05/2013</t>
  </si>
  <si>
    <t>24/07/2013</t>
  </si>
  <si>
    <t>26/08/2013</t>
  </si>
  <si>
    <t>20/09/2013</t>
  </si>
  <si>
    <t>18/10/2013</t>
  </si>
  <si>
    <t>25/11/2013</t>
  </si>
  <si>
    <t>26/12/2013</t>
  </si>
  <si>
    <t>Drini Zeqo/Pagese per ceremonine e hapjes TLP/MP nr 12 dt 18/10/2013 A01</t>
  </si>
  <si>
    <t>06/11/2013</t>
  </si>
  <si>
    <t>11/11/2013</t>
  </si>
  <si>
    <t>Endrit Alikaj/Pagese per blerje mates TM dhe montim per kabinen TLP CEZ/MP nr 15 dt 11/11/2013 A01</t>
  </si>
  <si>
    <t>Endrit Alikaj/Pagese per punime per lidhjen e energjise rrjeti 20KV/MP nr 16 dt 21/11/2013 A01</t>
  </si>
  <si>
    <t>623....</t>
  </si>
  <si>
    <t>Media Union/Media Union</t>
  </si>
  <si>
    <t>26/02/2013</t>
  </si>
  <si>
    <t>26/03/2013</t>
  </si>
  <si>
    <t>29/04/2013</t>
  </si>
  <si>
    <t>29/05/2013</t>
  </si>
  <si>
    <t>28/06/2013</t>
  </si>
  <si>
    <t>Media 6 (TV Klan)/Media 6 (TV Klan)</t>
  </si>
  <si>
    <t>Top Channel/Top Channel</t>
  </si>
  <si>
    <t>ABC News/ABC News</t>
  </si>
  <si>
    <t>12/09/2013</t>
  </si>
  <si>
    <t>Focus Media News/Focus Media News</t>
  </si>
  <si>
    <t>625....</t>
  </si>
  <si>
    <t>06/05/2013</t>
  </si>
  <si>
    <t>Premier Travel/Premier Travel</t>
  </si>
  <si>
    <t>24/05/2013</t>
  </si>
  <si>
    <t>626....</t>
  </si>
  <si>
    <t>01/06/2013</t>
  </si>
  <si>
    <t>01/09/2013</t>
  </si>
  <si>
    <t>04/10/2013</t>
  </si>
  <si>
    <t>Posta Shqiptare/Postim ftesa inagurimi/MP nr 10 dt 04/10/2013 A01</t>
  </si>
  <si>
    <t>01/12/2013</t>
  </si>
  <si>
    <t>6273....</t>
  </si>
  <si>
    <t>DP</t>
  </si>
  <si>
    <t>Kontabilizim sigurim mjeti Janar 2013/Kontabilizim sigurim mjeti Janar 2013</t>
  </si>
  <si>
    <t>Kontabilizim sigurim mjeti muaji Shkurt 2013/Kontabilizim sigurim mjeti muaji Shkurt 2013</t>
  </si>
  <si>
    <t>Kontabilizim sigurim mjeti muaji Mars 2013/Kontabilizim sigurim mjeti muaji Mars 2013</t>
  </si>
  <si>
    <t>Kontabilizim sigurim mjeti Prill 2013/Kontabilizim sigurim mjeti Prill 2013</t>
  </si>
  <si>
    <t>Kontabilizm sigurim mjeti Maj 2013/Kontabilizm sigurim mjeti Maj 2013</t>
  </si>
  <si>
    <t xml:space="preserve">Kotabilizim sigurim mjeti dhe shpnz domain Qershor 2013 /Kotabilizim sigurim mjeti dhe shpnz domain Qershor 2013 </t>
  </si>
  <si>
    <t>Kontabilzim sigurim mjeti dhe shpnz domain Korrik 2013/Kontabilzim sigurim mjeti dhe shpnz domain Korrik 2013</t>
  </si>
  <si>
    <t>Kontabilizim sigurim mjeti dhe shpnz domain Korrik 2013/Kontabilizim sigurim mjeti dhe shpnz domain Gusht 2013</t>
  </si>
  <si>
    <t>Kontabilizim sigurim mjeti dhe shpnz Domain Shtator 2013/Kontabilizim sigurim mjeti dhe shpnz Domain Shtator 2013</t>
  </si>
  <si>
    <t>31/10/2013</t>
  </si>
  <si>
    <t>Kontabilizim sigurim mjeti dhe shpenzime Domain Tetor 2013/Kontabilizim sigurim mjeti dhe shpenzime Domain Tetor 2013</t>
  </si>
  <si>
    <t>Kontabilizim sigurim mjeti dhe shpenzime Domain Nentor 2013/Kontabilizim sigurim mjeti dhe shpenzime Domain Nentor 2013</t>
  </si>
  <si>
    <t>Kontabilizim sigurim mjeti dhe shpenzime Domain Dhjetor 2013/Kontabilizim sigurim mjeti dhe shpenzime Domain Dhjetor 2013</t>
  </si>
  <si>
    <t>6276....</t>
  </si>
  <si>
    <t>17/06/2013</t>
  </si>
  <si>
    <t>Kastrati shpk/Kastrati shpk</t>
  </si>
  <si>
    <t>17/07/2013</t>
  </si>
  <si>
    <t>11/09/2013</t>
  </si>
  <si>
    <t>24/09/2013</t>
  </si>
  <si>
    <t>11/10/2013</t>
  </si>
  <si>
    <t>29/10/2013</t>
  </si>
  <si>
    <t>Kontabilizim fature Kastrati (ardhur me vonese ne Janar 2014)/Kontabilizim fature Kastrati (ardhur me vonese ne Janar 2014)</t>
  </si>
  <si>
    <t>Bolv-oil/Bolv-oil</t>
  </si>
  <si>
    <t>Per karburant/Te panjohura</t>
  </si>
  <si>
    <t>6277....</t>
  </si>
  <si>
    <t>26/06/2013</t>
  </si>
  <si>
    <t>Porche Albania/Porche Albania</t>
  </si>
  <si>
    <t>628....</t>
  </si>
  <si>
    <t>21/01/2013</t>
  </si>
  <si>
    <t>Komision/Komision per pagese detyrime/XJ nr 39 dt 21/01/2013 AML</t>
  </si>
  <si>
    <t>Komision /Komision per pagese detyrime tatimore/XJ nr 40 dt 21/01/2013 AML</t>
  </si>
  <si>
    <t>Komision/Komision per pagese detyrime tatimore/XJ nr 42 dt 21/01/2013 AML</t>
  </si>
  <si>
    <t>Komision/Komision per pagese detyrime tatimore/XJ nr 43 dt 21/01/2013 AML</t>
  </si>
  <si>
    <t>Komision mujor fiks/Komision mujor fiks/XJ nr 46 dt 31/01/2013 AML</t>
  </si>
  <si>
    <t>19/02/2013</t>
  </si>
  <si>
    <t>Komision /Komision per pagese detyrime tatimore/XJ nr 48 dt 19/02/2013 AML</t>
  </si>
  <si>
    <t>Komision/Komision per pagese/XJ nr 49 dt 19/02/2013 AML</t>
  </si>
  <si>
    <t>Komiion /Komision per pagese/XJ nr 51 dt 19/02/2013 AML</t>
  </si>
  <si>
    <t>Komision/Komision per pagese/XJ nr 52 dt 19/02/2013 AML</t>
  </si>
  <si>
    <t>Komision mujor/Komision mujor/XJ nr 55 dt 28/02/2013 AML</t>
  </si>
  <si>
    <t>20/03/2013</t>
  </si>
  <si>
    <t>Shpenzim per kalim TAP/Shpenzim per kalim TAP/XJ nr 60 dt 20/03/2013 AML</t>
  </si>
  <si>
    <t>Shpenzim komision transferte/Shpenzim komision transferte/XJ nr 61 dt 20/03/2013 AML</t>
  </si>
  <si>
    <t>Shpenzim komision per pagesen e ISSH/Shpenzim komision per pagesen e ISSH/XJ nr 63 dt 20/03/2013 AML</t>
  </si>
  <si>
    <t>Shpenzim komision transferte/Shpenzim komision transferte/XJ nr 64 dt 20/03/2013 AML</t>
  </si>
  <si>
    <t>AME</t>
  </si>
  <si>
    <t>Shpenzim komision mirembajtje/Shpenzim komision mirembajtje/XJ nr 51 dt 29/03/2013 AME</t>
  </si>
  <si>
    <t>Shpenzim komision mirembajtje/Shpenzim komision mirembajte/XJ nr 65 dt 29/03/2013 AML</t>
  </si>
  <si>
    <t>03/04/2013</t>
  </si>
  <si>
    <t>Shpenzim komision per konfirmim bankar e&amp;y/Shpenzim komision per konfirmim bankar e&amp;y/XJ nr 54 dt 03/04/2013 AME</t>
  </si>
  <si>
    <t>12/04/2013</t>
  </si>
  <si>
    <t>Ervin Kajno/Pagese komisioni per likujdim fat te Gjergji Gjika ne NBG Ba/MP nr 6 dt 12/04/2013 A01</t>
  </si>
  <si>
    <t>16/04/2013</t>
  </si>
  <si>
    <t>RBE</t>
  </si>
  <si>
    <t>Komision per konfirmim bankar auditoret e&amp;y/Komision per konfirmim bankar auditoret e&amp;y/XJ nr 45 dt 16/04/2013 RBE</t>
  </si>
  <si>
    <t>22/04/2013</t>
  </si>
  <si>
    <t>Shpenzim per komision sistemi i taksave/Shpenzim per komision sistemi i taksave/XJ nr 73 dt 22/04/2013 AML</t>
  </si>
  <si>
    <t>Shpenzim komision transferte/Shpenzim komision transferte/XJ nr 74 dt 22/04/2013 AML</t>
  </si>
  <si>
    <t>Shpenzim komision per sistemin e taksave/Shpenzim komision per sistemin e taksave/XJ nr 76 dt 22/04/2013 AML</t>
  </si>
  <si>
    <t>Shpenzim per komision transferte/Shpenzim per komision transferte/XJ nr 77 dt 22/04/2013 AML</t>
  </si>
  <si>
    <t>24/04/2013</t>
  </si>
  <si>
    <t>Shpenzim per komision per pagesa utilitare/Shpenzim per komision per pagesa utilitare/XJ nr 79 dt 24/04/2013 AML</t>
  </si>
  <si>
    <t>Shpenzim per komisione per pagesa utilitare/Shpenzim per komisione per pagesa utilitare/XJ nr 81 dt 24/04/2013 AML</t>
  </si>
  <si>
    <t>Shpenzim per komisione per pagesa utilitare/Shpenzim per komisione per pagesa utilitare/XJ nr 83 dt 24/04/2013 AML</t>
  </si>
  <si>
    <t>Shpenzim per komsione mirembajtje mujore/Shpenzim per komisione mirembajtje mujore/XJ nr 59 dt 30/04/2013 AME</t>
  </si>
  <si>
    <t>Shpenzim per komision mirembajtje mujor/Shpenzim per komision mirembajtje mujor/XJ nr 84 dt 30/04/2013 AML</t>
  </si>
  <si>
    <t>Shpenzim per komision konfirmimi E&amp;Y (AUP Balfin)/Shpenzim per komision konfirmimi E&amp;Y (AUP Balfin)/XJ nr 62 dt 16/05/2013 AME</t>
  </si>
  <si>
    <t>Shpenzim komision mirembajtje llogarie/Shpenzim komision mirembajtje llogarie/XJ nr 69 dt 31/05/2013 AME</t>
  </si>
  <si>
    <t>Shpenzim komision mirmbajtje llogarie/Shpenzim komision mirmbajtje llogarie/XJ nr 87 dt 31/05/2013 AML</t>
  </si>
  <si>
    <t>Shpenzim komsion per konfirmim auditit aup/Shpenzim komsion per konfirmim auditit aup/XJ nr 53 dt 03/06/2013 RBE</t>
  </si>
  <si>
    <t>11/06/2013</t>
  </si>
  <si>
    <t>Rroku "Guest"/Komision per transferte/XJ nr 90 dt 11/06/2013 AML</t>
  </si>
  <si>
    <t>06/06/2013</t>
  </si>
  <si>
    <t>Shpenzim komisioni per pagese TAP/Shpenzim komisioni per pagese TAP/XJ nr 92 dt 20/06/2013 AML</t>
  </si>
  <si>
    <t>Shpenzim komisioni per pagese TAP/Shpenzim komisioni per pagese TAP/XJ nr 93 dt 20/06/2013 AML</t>
  </si>
  <si>
    <t>Shpenzim per komisione pagese ISSH/Shpenzim per komisione pagese ISSH/XJ nr 95 dt 20/06/2013 AML</t>
  </si>
  <si>
    <t>Shpenzim per komisione pagese ISSH/Shpenzim per komisione pagese ISSH/XJ nr 96 dt 20/06/2013 AML</t>
  </si>
  <si>
    <t>Komision per transferte bankare/Komision per transferte bankare/XJ nr 74 dt 24/06/2013 AME</t>
  </si>
  <si>
    <t>Shpenzim komisioni per transferte bankare/Shpenzim komisioni per transferte bankare/XJ nr 75 dt 24/06/2013 AME</t>
  </si>
  <si>
    <t>SOE</t>
  </si>
  <si>
    <t>Shpenzime per interesa balance debitore/Shpenzime per interesa balance debitore/XJ nr 1 dt 28/06/2013 SOE</t>
  </si>
  <si>
    <t>SOA</t>
  </si>
  <si>
    <t>Shpenzim komision mirembajtje/Shpenzim komsion mirembajtje/XJ nr 2 dt 28/06/2013 SOA</t>
  </si>
  <si>
    <t>Shpenzim per komision/Shpenzim per komision/XJ nr 2 dt 28/06/2013 SOE</t>
  </si>
  <si>
    <t>Shpenzim komision fiks/Shpenzim komision fiks/XJ nr 56 dt 28/06/2013 RBE</t>
  </si>
  <si>
    <t>Shpenzim komision mujor mirembajtje/Shpenzim komision mujor mirembajtje/XJ nr 80 dt 28/06/2013 AME</t>
  </si>
  <si>
    <t>Shpenzim komision mirembajtje mujor/Shpenzim komision mirembajtje mujor/XJ nr 98 dt 28/06/2013 AML</t>
  </si>
  <si>
    <t>RAL</t>
  </si>
  <si>
    <t>Shpenzim komision fiks/Shpenzim komision fiks/XJ nr 102 dt 28/06/2013 RAL</t>
  </si>
  <si>
    <t>04/07/2013</t>
  </si>
  <si>
    <t>Shpenzim komisioni per bllok ceqesh/Shpenzim komisioni per bllok ceqesh/XJ nr 81 dt 04/07/2013 AME</t>
  </si>
  <si>
    <t>16/07/2013</t>
  </si>
  <si>
    <t>Shpenzim komision multicash per 6 muaj/Shpenzim komision multicash per 6 muaj/XJ nr 58 dt 16/07/2013 RBE</t>
  </si>
  <si>
    <t>Shpenzim komision mirembajtje/Shpenzim komsion mirembajtje/XJ nr 3 dt 31/07/2013 SOA</t>
  </si>
  <si>
    <t>Shpenzim per komsion/Shpenzim per komsion/XJ nr 3 dt 31/07/2013 SOE</t>
  </si>
  <si>
    <t>Shpenzim komision mujor /Shpenzim komsion mujor/XJ nr 60 dt 31/07/2013 RBE</t>
  </si>
  <si>
    <t>Shpenzim komision mujor mirembajtje/Shpenzim komision mujor mirembajtje/XJ nr 84 dt 31/07/2013 AME</t>
  </si>
  <si>
    <t>Shpenzim komision mujor mirembajtje/Shpenzim komision mujor mirembajtje/XJ nr 99 dt 31/07/2013 AML</t>
  </si>
  <si>
    <t>Shpenzim komision mirembajtje/Shpenzim komision mirembajtje/XJ nr 114 dt 31/07/2013 RAL</t>
  </si>
  <si>
    <t>Shpenzim komsion mujor/Shpenzim komsion mujor/XJ nr 115 dt 31/07/2013 RAL</t>
  </si>
  <si>
    <t>29/08/2013</t>
  </si>
  <si>
    <t>Shpenzim komsion per multicash/Shpenzim komision per multicash/XJ nr 62 dt 29/08/2013 RBE</t>
  </si>
  <si>
    <t>30/08/2013</t>
  </si>
  <si>
    <t>Shpenzim komsion mirembajtje/Shpenzim komsion mirembajtje/XJ nr 4 dt 30/08/2013 SOA</t>
  </si>
  <si>
    <t>Shpenzim per komision/Shpenzim per komison/XJ nr 4 dt 30/08/2013 SOE</t>
  </si>
  <si>
    <t>Shpenzim komision mirembajtje/Shpenzim komision mirembajtje/XJ nr 63 dt 30/08/2013 RBE</t>
  </si>
  <si>
    <t>Shpenzim komision mirembajtje/Shpenzim komision mirembajtje/XJ nr 86 dt 30/08/2013 AME</t>
  </si>
  <si>
    <t>Shpenzim komision mirembajtje/Shpenzim komision mirembajtje/XJ nr 101 dt 30/08/2013 AML</t>
  </si>
  <si>
    <t>Shpenzim komision mujor/Shpenzim komsion mujor/XJ nr 127 dt 30/08/2013 RAL</t>
  </si>
  <si>
    <t>16/09/2013</t>
  </si>
  <si>
    <t>Shpenzim per komsion nxjerrje llogarie/Shpenzim per komsion nxjerrje llogarie/XJ nr 5 dt 16/09/2013 SOE</t>
  </si>
  <si>
    <t>Shpenzim komsioni per nxjerrje llogarie/Shpenzim komsioni per nxjerrje llogarie/XJ nr 8 dt 24/09/2013 SOA</t>
  </si>
  <si>
    <t>Shpenzim komision per nxjerrje llogarie/Shpenzim komision per nxjerrje llogarie/XJ nr 9 dt 24/09/2013 SOE</t>
  </si>
  <si>
    <t>Shpenzim per komisione/Shpenzim per komisione/XJ nr 11 dt 30/09/2013 SOA</t>
  </si>
  <si>
    <t>Shpenzim per komision/Shpenzim per komsion/XJ nr 12 dt 30/09/2013 SOE</t>
  </si>
  <si>
    <t>Shpenzim komision multi cash/Shpenzim komision multi cash/XJ nr 67 dt 30/09/2013 RBE</t>
  </si>
  <si>
    <t>Shpenzim komision fiks/Shpenzim komision fiks/XJ nr 68 dt 30/09/2013 RBE</t>
  </si>
  <si>
    <t>Shpenzim komision mirembajtje/Shpenzim komision mirembajtje/XJ nr 88 dt 30/09/2013 AME</t>
  </si>
  <si>
    <t>Shpenzim komision mirembajtje/Shpenzim komision mirembajtje/XJ nr 102 dt 30/09/2013 AML</t>
  </si>
  <si>
    <t>Instituti i Ndertimit Tirane/Shpenzim komsion transferte/XJ nr 139 dt 30/09/2013 RAL</t>
  </si>
  <si>
    <t>Shpenzim komsion fiks/Shpenzim komsion fiks/XJ nr 141 dt 30/09/2013 RAL</t>
  </si>
  <si>
    <t>Shpenzim komsion nxjerrje llogarie/Shpenzim komsion nxjerrje llogarie/XJ nr 12 dt 01/10/2013 SOA</t>
  </si>
  <si>
    <t>Shpenzim nxjerrje llogarie/Shpenzim nxjerrje llogarie/XJ nr 13 dt 01/10/2013 SOE</t>
  </si>
  <si>
    <t>30/10/2013</t>
  </si>
  <si>
    <t>Shpenzim komision per multi cash/Shpenzim komision per multi cash/XJ nr 70 dt 30/10/2013 RBE</t>
  </si>
  <si>
    <t>Shpenzim komsion llogarie/Shpenzim komision llogarie/XJ nr 13 dt 31/10/2013 SOA</t>
  </si>
  <si>
    <t>Shpenzim komision llogarie rrjedhese/Shpenzim komision llogarie rrjedhese/XJ nr 14 dt 31/10/2013 SOE</t>
  </si>
  <si>
    <t>Shpenzim per komision fiks/Shpenzim per komision fiks/XJ nr 71 dt 31/10/2013 RBE</t>
  </si>
  <si>
    <t>Shpenzim komision mirembajtje/Shpenzim komision mirembajtje/XJ nr 89 dt 31/10/2013 AME</t>
  </si>
  <si>
    <t>Shpenzim komision mirembajtje/Shpenzim komsion mirembajtje/XJ nr 105 dt 31/10/2013 AML</t>
  </si>
  <si>
    <t>Shpenzim komision mujor/Shpenzim komision mujor/XJ nr 160 dt 31/10/2013 RAL</t>
  </si>
  <si>
    <t>Shpenzim komision nxjerrje llogarie/Shpenzim komision nxjerrje llogarie/XJ nr 14 dt 01/11/2013 SOA</t>
  </si>
  <si>
    <t>Shpenzim komision nxjerrje llogarie/Shpenzim komision nxjerrje llogarie/XJ nr 15 dt 01/11/2013 SOE</t>
  </si>
  <si>
    <t>12/11/2013</t>
  </si>
  <si>
    <t>Shpenzim komision llogari rrjedhese/Shpenzim komision llogari rrjedhese/XJ nr 18 dt 12/11/2013 SOE</t>
  </si>
  <si>
    <t>13/11/2013</t>
  </si>
  <si>
    <t>Shpenzim komision per konfirmim bankar/Shpenzim komision per konfirmim bankar/XJ nr 15 dt 13/11/2013 SOA</t>
  </si>
  <si>
    <t>14/11/2013</t>
  </si>
  <si>
    <t>Komision per vertetim bankar/Komision per vertetim bankar/XJ nr 174 dt 14/11/2013 RAL</t>
  </si>
  <si>
    <t>27/11/2013</t>
  </si>
  <si>
    <t>Shpenzim komision mirembajtje llogari rrjedhese/Shpenzim komision mirembajtje llogari rrjedhese /XJ nr 16 dt 27/11/2013 SOA</t>
  </si>
  <si>
    <t>Shpenzim komision mirembajtje/Shpenzim komision mirembajtje/XJ nr 73 dt 27/11/2013 RBE</t>
  </si>
  <si>
    <t>Shpenzim komision mirembajtje/Shpenzim komision mirembajtje/XJ nr 90 dt 27/11/2013 AME</t>
  </si>
  <si>
    <t>Shpenzim komision mirembajtje/Shpenzim komision mirembajtje/XJ nr 107 dt 27/11/2013 AML</t>
  </si>
  <si>
    <t>Shpenzim per komision fiks/Shpenzim per komision fiks/XJ nr 178 dt 27/11/2013 RAL</t>
  </si>
  <si>
    <t>Shpenzim komision nxjerrje llogarie/Shpenzim komision nxjerrje llogarie/XJ nr 17 dt 02/12/2013 SOA</t>
  </si>
  <si>
    <t>Shpenzim komision nxjerrje llogarie/Shpenzim komision nxjerrje llogarie/XJ nr 19 dt 02/12/2013 SOE</t>
  </si>
  <si>
    <t>03/12/2013</t>
  </si>
  <si>
    <t>Shpenzim komision multi cash/Shpenzim komision multi cash/XJ nr 74 dt 03/12/2013 RBE</t>
  </si>
  <si>
    <t>Shpenzim komisioni per konfirmim bankar auditoret/Shpenzim komisioni per konfirmim bankar auditoret/XJ nr 91 dt 03/12/2013 AME</t>
  </si>
  <si>
    <t>11/12/2013</t>
  </si>
  <si>
    <t>Alb Garden/Komision transferte/XJ nr 185 dt 11/12/2013 RAL</t>
  </si>
  <si>
    <t>14/10/2013</t>
  </si>
  <si>
    <t>12/12/2013</t>
  </si>
  <si>
    <t>Shpenzim komision transferte/Shpenzim komision transfete/XJ nr 92 dt 12/12/2013 AME</t>
  </si>
  <si>
    <t>Shpenzim komision transferte/Shpenzim komsion transferte/XJ nr 93 dt 12/12/2013 AME</t>
  </si>
  <si>
    <t>18/12/2013</t>
  </si>
  <si>
    <t>Shpenzim komision per konfirmim bankar/Shpenzim komision per konfirmim bankar/XJ nr 22 dt 18/12/2013 SOE</t>
  </si>
  <si>
    <t>Shpenzim komision pagese/Shpenzim komision pagese/XJ nr 109 dt 23/12/2013 AML</t>
  </si>
  <si>
    <t>30/12/2013</t>
  </si>
  <si>
    <t>Shpenzim komision multicash/Shpenzim komision multicash/XJ nr 78 dt 30/12/2013 RBE</t>
  </si>
  <si>
    <t>Shpenzim komision mirembajtje/Shpenzim komision mirembajtje/XJ nr 19 dt 31/12/2013 SOA</t>
  </si>
  <si>
    <t>Shpenzim komision mirembajtje/Shpenzim komision mirembajtje/XJ nr 26 dt 31/12/2013 SOE</t>
  </si>
  <si>
    <t>Shpenzim per komision mujor/Shpenzim per komision mujor/XJ nr 79 dt 31/12/2013 RBE</t>
  </si>
  <si>
    <t>Shpenzim komision mirembajtje/Shpenzim komision mirembajtje/XJ nr 96 dt 31/12/2013 AME</t>
  </si>
  <si>
    <t>Shpenzim komision mirembajtje/Shpenzim komision mirembajtje/XJ nr 113 dt 31/12/2013 AML</t>
  </si>
  <si>
    <t>Shpenzim per komision mujor/Shpenzim per komision mujor/XJ nr 191 dt 31/12/2013 RAL</t>
  </si>
  <si>
    <t>Raiffeisen Leasing/Raiffeisen Leasing</t>
  </si>
  <si>
    <t>634....</t>
  </si>
  <si>
    <t>Komuna Kashar/Taksa e tabeles per vitin 2013/XJ nr 76 dt 29/03/2013 RAL</t>
  </si>
  <si>
    <t>Komuna Kashar/Taksa e pastrimit/XJ nr 77 dt 29/03/2013 RAL</t>
  </si>
  <si>
    <t>Komuna Kashar/Tatim mbi ndertesat/XJ nr 78 dt 29/03/2013 RAL</t>
  </si>
  <si>
    <t>Bashkia Kamez/Pike lidhje KUN dhe uji/XJ nr 142 dt 01/10/2013 RAL</t>
  </si>
  <si>
    <t>Bashkia Kamez/Kontroll piketim strukture/XJ nr 157 dt 30/10/2013 RAL</t>
  </si>
  <si>
    <t>Bashkia Kamez/Kontroll i karabinase se objektit/XJ nr 158 dt 30/10/2013 RAL</t>
  </si>
  <si>
    <t>Taksa e Tables Bashkia Tirane 2009/Taksa e Tables Bashkia Tirane 2009/XJ nr 110 dt 23/12/2013 AML</t>
  </si>
  <si>
    <t>Taksa e Gjelber Bashkia Tirane 2009/Taksa e Gjelber Bashkia Tirane 2009/XJ nr 111 dt 23/12/2013 AML</t>
  </si>
  <si>
    <t>Tarifa e pastrimit Bashkia Tirane 2009/Tarifa e pastrimit Bashkia Tirane 2009/XJ nr 112 dt 23/12/2013 AML</t>
  </si>
  <si>
    <t>641....</t>
  </si>
  <si>
    <t>Kontabilizime Paga muaji Janar 2013/Kontabilizime Paga muaji Janar 2013</t>
  </si>
  <si>
    <t>Kontabilizime Paga muaji Shkurt 2013/Kontabilizime Paga muaji Shkurt 2013</t>
  </si>
  <si>
    <t>Kontabilizim Paga muaji Mars 2013/Kontabilizim Paga muaji Mars 2013</t>
  </si>
  <si>
    <t>Kontabilizim Paga muaji Prill 2013/Kontabilizim Paga muaji Prill 2013</t>
  </si>
  <si>
    <t>Kontabilizim Paga muaji Maj 2013/Kontabilizim Paga muaji Maj 2013</t>
  </si>
  <si>
    <t>Kontabilizim Paga muaji Qershor 2013/Kontabilizim Paga muaji Qershor 2013</t>
  </si>
  <si>
    <t>Kontabilizim paga muaji Korrik 2013/Kontabilizim paga muaji Korrik 2013</t>
  </si>
  <si>
    <t>Kontabilizim paga muaji Gusht 2013/Kontabilizim paga muaji Gusht 2013</t>
  </si>
  <si>
    <t>Kontabilizim paga Shtator 2013/Kontabilizim paga Shtator 2013</t>
  </si>
  <si>
    <t>Kontabilizim paga Tetor 2013/Kontabilizim paga Tetor 2013</t>
  </si>
  <si>
    <t>Kontabilizim paga Nentor 2013/Kontabilizim paga Nentor 2013</t>
  </si>
  <si>
    <t>Kontabilizim paga Dhjetor 2013/Kontabilizim paga Dhjetor 2013</t>
  </si>
  <si>
    <t>Sistemim per pagesa issh+tap teper ne gusht 2012/Sistemim per pagesa issh+tap teper ne gusht 2012</t>
  </si>
  <si>
    <t>644....</t>
  </si>
  <si>
    <t>654....</t>
  </si>
  <si>
    <t>Shpenzime per pritje, dhurata dhe sponsorizime/Te panjohura</t>
  </si>
  <si>
    <t>16/01/2013</t>
  </si>
  <si>
    <t>Ervin Gjikola/Sponsorizimin per projektin TLP/MP nr 2 dt 16/01/2013 A01</t>
  </si>
  <si>
    <t>18/04/2013</t>
  </si>
  <si>
    <t>Neptun/Neptun</t>
  </si>
  <si>
    <t>18/06/2013</t>
  </si>
  <si>
    <t>Restorant Gourmet/Pagese fature restoranti per pritje klient potencial/MP nr 13 dt 07/11/2013 A01</t>
  </si>
  <si>
    <t>Alket Hajdini/Pagese Restorant PIZZA SNACK, dreke pune me klient potyencia/MP nr 14 dt 07/11/2013 A01</t>
  </si>
  <si>
    <t>655....</t>
  </si>
  <si>
    <t>Fatmir Gashi/Blerje prane Drejt Pergjithshme Tatimeve 2 blloqe TVSH/MP nr 7 dt 20/08/2013 A01</t>
  </si>
  <si>
    <t>Avrid Tartari/Avrid Tartari</t>
  </si>
  <si>
    <t>657....</t>
  </si>
  <si>
    <t>Pagese Gjobe per TAP Nentor 2008/Pagese Gjobe per TAP Nentor 2008/XJ nr 96 dt 06/06/2013 RAL</t>
  </si>
  <si>
    <t>Pagese Gjobe per sigurime Nentor 2008/Pagese Gjobe per sigurime Nentor 2008/XJ nr 97 dt 06/06/2013 RAL</t>
  </si>
  <si>
    <t>Gjobe per vonese likujdimi Bashkia Tirane Taksa vendore 2009/Gjobe per vonese likujdimi Bashkia Tira/XJ nr 108 dt 23/12/2013 AML</t>
  </si>
  <si>
    <t>658....</t>
  </si>
  <si>
    <t>28/10/2013</t>
  </si>
  <si>
    <t>New Politics/New Politics</t>
  </si>
  <si>
    <t>Shpenzime te tjera/Te panjohura</t>
  </si>
  <si>
    <t>666....</t>
  </si>
  <si>
    <t>Shpenzime komisione BG, LC</t>
  </si>
  <si>
    <t>667....</t>
  </si>
  <si>
    <t>Shpenzim interesa debitore/Shpenzim interesa debitore/XJ nr 1 dt 28/06/2013 SOA</t>
  </si>
  <si>
    <t>Shpenzim per interesa nga balanca debitore/Shpenzim per interesa nga balanca debitore/XJ nr 9 dt 30/09/2013 SOA</t>
  </si>
  <si>
    <t>Shpenzime per interesa per balance debitore/Shpenzime per interesa per balance debitore/XJ nr 11 dt 30/09/2013 SOE</t>
  </si>
  <si>
    <t>667..BASOCGEN..</t>
  </si>
  <si>
    <t>Kontabilizim interesa per kredine e SocGen/Kontabilizim interesa per kredine e SocGen</t>
  </si>
  <si>
    <t>Shpenzime per interesa/Societe General</t>
  </si>
  <si>
    <t>Kontabilizim per Interesa per kredine SocGen Tetor 2013/Kontabilizim per Interesa per kredine SocGen Tetor 2013</t>
  </si>
  <si>
    <t>Kontabilizim per Interesa per kredine SocGen Nentor 2013/Kontabilizim per Interesa per kredine SocGen Nentor 2013</t>
  </si>
  <si>
    <t>Kontabilizim per Interesa per kredine SocGen Dhjetor 2013/Kontabilizim per Interesa per kredine SocGen Dhjetor 2013</t>
  </si>
  <si>
    <t>667..RLEA..</t>
  </si>
  <si>
    <t>02/05/2013</t>
  </si>
  <si>
    <t>667.001...</t>
  </si>
  <si>
    <t>669....</t>
  </si>
  <si>
    <t>Sistemim per efekt kursi kembimit/Sistemim per efekt kursi kembimit</t>
  </si>
  <si>
    <t>Rivleresim valute Liber i Madh dt. 31/12/2013/Rivleresim valute Liber i Madh dt. 31/12/2013</t>
  </si>
  <si>
    <t>6815....</t>
  </si>
  <si>
    <t>Kontabilizim amortizimi muaji Janar 2013/Kontabilizim amortizimi muaji Janar 2013</t>
  </si>
  <si>
    <t>Kontabilizim amortizim muaji Shkurt 2013/Kontabilizim amortizim muaji Shkurt 2013</t>
  </si>
  <si>
    <t>Kontabilizim amortizimi muaji Mars 2013/Kontabilizim amortizimi muaji Mars 2013</t>
  </si>
  <si>
    <t>Kontabilizim amortizimi muaji Prill 2013/Kontabilizim amortizimi muaji Prill 2013</t>
  </si>
  <si>
    <t>Kontabilizim amortizim muaji Maj 2013/Kontabilizim amortizim muaji Maj 2013</t>
  </si>
  <si>
    <t>Kontabilizim amaortizimi muaji Qershor 2013/Kontabilizim amaortizimi muaji Qershor 2013</t>
  </si>
  <si>
    <t>Kontabilizim amortizimi muaji Korrik 2013/Kontabilizim amortizimi muaji Korrik 2013</t>
  </si>
  <si>
    <t>Kontabilizim amortizimi muaji Gusht 2013/Kontabilizim amortizimi muaji Gusht 2013</t>
  </si>
  <si>
    <t>Kontabilizim amortizimi muaji Shtator 2013/Kontabilizim amortizimi muaji Shtator 2013</t>
  </si>
  <si>
    <t>Kontabilizim amortizimi muaji Tetor 2013/Kontabilizim amortizimi muaji Tetor 2013</t>
  </si>
  <si>
    <t>Kontabilizim amortizimi muaji Nentor 2013/Kontabilizim amortizimi muaji Nentor 2013</t>
  </si>
  <si>
    <t>Kontabilizm amortizimi muaji Dhjetor 2013/Kontabilizm amortizimi muaji Dhjetor 2013</t>
  </si>
  <si>
    <t>6818....</t>
  </si>
  <si>
    <t>715....</t>
  </si>
  <si>
    <t>766....</t>
  </si>
  <si>
    <t>Sistemim per efekt te kursit te kembimit te depozites/Sistemim per efekt te kursit te kembimit te depozites</t>
  </si>
  <si>
    <t>767....</t>
  </si>
  <si>
    <t>XK</t>
  </si>
  <si>
    <t>Te ardhura nga Intersat per balancen kreditore/Te ardhura nga Intersat per balancen kreditore/XK nr 10 dt 30/09/2013 SOA</t>
  </si>
  <si>
    <t>Te ardhura nga interesat per balance kreditore/Te ardhura nga interesat per balance kreditore/XK nr 10 dt 30/09/2013 SOE</t>
  </si>
  <si>
    <t>Te ardhura nga interesi llogari rrjedhese/Te ardhura nga interesi llogari rrjedhese/XJ nr 18 dt 31/12/2013 SOA</t>
  </si>
  <si>
    <t>Te ardhura nga interesi/Te ardhura nga interesi/XK nr 25 dt 31/12/2013 SOE</t>
  </si>
  <si>
    <t>618.001...EUR</t>
  </si>
  <si>
    <t>628....EUR</t>
  </si>
  <si>
    <t>14/01/2013</t>
  </si>
  <si>
    <t>Komision/Komision per kalim fondeme 1 dite date valute/XJ nr 38 dt 14/01/2013 AME</t>
  </si>
  <si>
    <t>1-139.72</t>
  </si>
  <si>
    <t>Komision fiks/Komision fiks/XJ nr 42 dt 31/01/2013 AME</t>
  </si>
  <si>
    <t>Komision mujor/Komision mujor/XJ nr 47 dt 28/02/2013 AME</t>
  </si>
  <si>
    <t>1-139.49</t>
  </si>
  <si>
    <t>767....EUR</t>
  </si>
  <si>
    <t>Interesa pozitive/Interesa pozitive/XK nr 33 dt 03/01/2013 AME</t>
  </si>
  <si>
    <t>09/01/2013</t>
  </si>
  <si>
    <t>Interesa pozitive/Interesa pozitive/XK nr 34 dt 09/01/2013 AME</t>
  </si>
  <si>
    <t>Interesa pozitiv/Interesa pozitiv/XK nr 41 dt 28/01/2013 AME</t>
  </si>
  <si>
    <t>04/02/2013</t>
  </si>
  <si>
    <t>Interes pozitiv/Interes pozitiv/XK nr 43 dt 04/02/2013 AME</t>
  </si>
  <si>
    <t>11/02/2013</t>
  </si>
  <si>
    <t>Interes pozitiv/Interes pozitiv/XK nr 44 dt 11/02/2013 AME</t>
  </si>
  <si>
    <t>Other expenses</t>
  </si>
  <si>
    <t>486....</t>
  </si>
  <si>
    <t>1-140.2</t>
  </si>
  <si>
    <t>486....EUR</t>
  </si>
  <si>
    <t>Shpenzime te periudhave te ardhshme/Euro</t>
  </si>
  <si>
    <t>ALL</t>
  </si>
  <si>
    <t>Sensistivity</t>
  </si>
  <si>
    <t>Appreciates 10%</t>
  </si>
  <si>
    <t>Depreciates 10%</t>
  </si>
  <si>
    <t>Raiffesien bank</t>
  </si>
  <si>
    <t>Intesa SanPaolo EUR</t>
  </si>
  <si>
    <t>Furnitore fatura te pamberritura</t>
  </si>
  <si>
    <t>Qera financiare</t>
  </si>
  <si>
    <t>Te drejta dhe detyrime ndaj ortakeve</t>
  </si>
  <si>
    <t>Depozita afatshkurte</t>
  </si>
  <si>
    <t>Increase/decrease</t>
  </si>
  <si>
    <t>GJENDJE EUR 2012</t>
  </si>
  <si>
    <t>GJENDJE ALL 2012</t>
  </si>
  <si>
    <t>Exchange rate2012</t>
  </si>
  <si>
    <t>GJENDJE EUR 2013</t>
  </si>
  <si>
    <t>GJENDJE ALL 2013</t>
  </si>
  <si>
    <t>Exchange rate2013</t>
  </si>
  <si>
    <t>Interest Rate</t>
  </si>
  <si>
    <t>Increase/ Decrease in basis point</t>
  </si>
  <si>
    <t xml:space="preserve">Effect on equity </t>
  </si>
  <si>
    <t>Effect on profit before tax</t>
  </si>
  <si>
    <t>Euribor</t>
  </si>
  <si>
    <t>+50</t>
  </si>
  <si>
    <t>-50</t>
  </si>
  <si>
    <t>Interest rate sensitivity analysis</t>
  </si>
  <si>
    <r>
      <t>2012</t>
    </r>
    <r>
      <rPr>
        <sz val="11"/>
        <color rgb="FF1F497D"/>
        <rFont val="Calibri"/>
        <family val="2"/>
      </rPr>
      <t xml:space="preserve">, 12 month Euribor was 1.213% </t>
    </r>
    <r>
      <rPr>
        <sz val="7"/>
        <color rgb="FF1F497D"/>
        <rFont val="Calibri"/>
        <family val="2"/>
      </rPr>
      <t>(http://www.euribor-rates.eu/euribor-2011.asp?i1=15&amp;i2=1)</t>
    </r>
    <r>
      <rPr>
        <sz val="11"/>
        <color rgb="FF1F497D"/>
        <rFont val="Calibri"/>
        <family val="2"/>
      </rPr>
      <t xml:space="preserve">  total Interest rate 1.213%+5%=</t>
    </r>
    <r>
      <rPr>
        <b/>
        <sz val="11"/>
        <color rgb="FF1F497D"/>
        <rFont val="Calibri"/>
        <family val="2"/>
      </rPr>
      <t xml:space="preserve">6.172% . </t>
    </r>
    <r>
      <rPr>
        <sz val="11"/>
        <color rgb="FF1F497D"/>
        <rFont val="Calibri"/>
        <family val="2"/>
      </rPr>
      <t>A decrease of Euriobor will affect equity and profit/loss before tax because of the minimum interest rate of 7.75%. An increase by 50 basis points will give an interest rate equal to</t>
    </r>
    <r>
      <rPr>
        <b/>
        <sz val="11"/>
        <color rgb="FF1F497D"/>
        <rFont val="Calibri"/>
        <family val="2"/>
      </rPr>
      <t xml:space="preserve"> 6.672%, </t>
    </r>
    <r>
      <rPr>
        <sz val="11"/>
        <color rgb="FF1F497D"/>
        <rFont val="Calibri"/>
        <family val="2"/>
      </rPr>
      <t>which is less than the minimum of 7.75%</t>
    </r>
  </si>
  <si>
    <t xml:space="preserve">Societe General </t>
  </si>
  <si>
    <t>A.K.M</t>
  </si>
  <si>
    <t>Kredi afatgjate</t>
  </si>
  <si>
    <t>+/-44.343.032</t>
  </si>
  <si>
    <r>
      <t>2013</t>
    </r>
    <r>
      <rPr>
        <sz val="11"/>
        <color rgb="FF1F497D"/>
        <rFont val="Calibri"/>
        <family val="2"/>
      </rPr>
      <t>, 12 month Euribor was 0.502% and 3 month Euribor 0.236 %</t>
    </r>
    <r>
      <rPr>
        <sz val="7"/>
        <color rgb="FF1F497D"/>
        <rFont val="Calibri"/>
        <family val="2"/>
      </rPr>
      <t>(http://www.euribor-rates.eu/euribor-2013.asp?i1=15&amp;i2=1)</t>
    </r>
    <r>
      <rPr>
        <sz val="11"/>
        <color rgb="FF1F497D"/>
        <rFont val="Calibri"/>
        <family val="2"/>
      </rPr>
      <t xml:space="preserve">  total Interest rate for leasing would be 0.502%+5%=</t>
    </r>
    <r>
      <rPr>
        <b/>
        <sz val="11"/>
        <color rgb="FF1F497D"/>
        <rFont val="Calibri"/>
        <family val="2"/>
      </rPr>
      <t xml:space="preserve">5.502% </t>
    </r>
    <r>
      <rPr>
        <sz val="11"/>
        <color rgb="FF1F497D"/>
        <rFont val="Calibri"/>
        <family val="2"/>
      </rPr>
      <t>and</t>
    </r>
    <r>
      <rPr>
        <b/>
        <sz val="11"/>
        <color rgb="FF1F497D"/>
        <rFont val="Calibri"/>
        <family val="2"/>
      </rPr>
      <t xml:space="preserve"> </t>
    </r>
    <r>
      <rPr>
        <sz val="11"/>
        <color rgb="FF1F497D"/>
        <rFont val="Calibri"/>
        <family val="2"/>
      </rPr>
      <t>for the loan</t>
    </r>
    <r>
      <rPr>
        <b/>
        <sz val="11"/>
        <color rgb="FF1F497D"/>
        <rFont val="Calibri"/>
        <family val="2"/>
      </rPr>
      <t xml:space="preserve">  would be 0.236+6%=6.236%. </t>
    </r>
    <r>
      <rPr>
        <sz val="11"/>
        <color rgb="FF1F497D"/>
        <rFont val="Calibri"/>
        <family val="2"/>
      </rPr>
      <t>A decrease of Euriobor will not affect equity and  profit/loss before tax because of the minimum interest rate of 7.75% for the leasing and 6.9% for the loan. An increase by 50 basis points will give an interest rate equal to</t>
    </r>
    <r>
      <rPr>
        <b/>
        <sz val="11"/>
        <color rgb="FF1F497D"/>
        <rFont val="Calibri"/>
        <family val="2"/>
      </rPr>
      <t xml:space="preserve"> 6.002% for the yaer rate and 6.736% for the loan, </t>
    </r>
    <r>
      <rPr>
        <sz val="11"/>
        <color rgb="FF1F497D"/>
        <rFont val="Calibri"/>
        <family val="2"/>
      </rPr>
      <t>which is less than the minimum of 7.75% and 6.9% respectively for the leasing and the loan</t>
    </r>
  </si>
  <si>
    <t>+/- 316.104</t>
  </si>
  <si>
    <t>As at 
31 December 2011</t>
  </si>
  <si>
    <t>Translations difference</t>
  </si>
  <si>
    <t>Car Maintenance</t>
  </si>
  <si>
    <t>8, 9, 10</t>
  </si>
  <si>
    <t>31 Dhjetor 2013</t>
  </si>
  <si>
    <t>31 Dhjetor 2012</t>
  </si>
  <si>
    <t>Aktivet</t>
  </si>
  <si>
    <t>Aktivet Afatgjata</t>
  </si>
  <si>
    <t>Aktive afatgjata materiale</t>
  </si>
  <si>
    <t>Aktive afatgjata investimi</t>
  </si>
  <si>
    <t>Total - Aktive Afatgjata</t>
  </si>
  <si>
    <t>Te drejta tatimore dhe te tjera</t>
  </si>
  <si>
    <t>Parapagime</t>
  </si>
  <si>
    <t>Aktive te tjera</t>
  </si>
  <si>
    <t>Mjete monetare dhe te ngjashme</t>
  </si>
  <si>
    <t>Total - Aktive Afatshkurtra</t>
  </si>
  <si>
    <t>TOTAL AKTIVE</t>
  </si>
  <si>
    <t>Kapitali dhe Detyrimet</t>
  </si>
  <si>
    <t>Kapitali aksionar</t>
  </si>
  <si>
    <t>Humbja e akumuluar</t>
  </si>
  <si>
    <t>Kapitali i papaguar</t>
  </si>
  <si>
    <t>Total -Kapitali</t>
  </si>
  <si>
    <t>Detyrime afatgjata</t>
  </si>
  <si>
    <t>Huate nga insitucionet financiare</t>
  </si>
  <si>
    <t>Detyrime te tjera afatgjata</t>
  </si>
  <si>
    <t>Total - Detyrime afatgjata</t>
  </si>
  <si>
    <t>Detyrime afatshkurtra</t>
  </si>
  <si>
    <t>Llogari te pagueshme</t>
  </si>
  <si>
    <t>Detyrime tatimore dhe te tjera</t>
  </si>
  <si>
    <t>Total - Detyrime afatshkurtra</t>
  </si>
  <si>
    <t>Total - Detyrime</t>
  </si>
  <si>
    <t>TOTAL KAPITALI DHE DETYRIMET</t>
  </si>
  <si>
    <t>Shenime</t>
  </si>
  <si>
    <t>ne LEK</t>
  </si>
  <si>
    <t>Te ardhura</t>
  </si>
  <si>
    <t>Total te ardhura</t>
  </si>
  <si>
    <t>Sherbime menaxhimi</t>
  </si>
  <si>
    <t>Sherbime operative</t>
  </si>
  <si>
    <t>Shpenzimet per personelin</t>
  </si>
  <si>
    <t>Amortizimi dhe zhvleresimi</t>
  </si>
  <si>
    <t>Shpenzime te tjera operative</t>
  </si>
  <si>
    <t>(Kosto)/ Te ardhura financiare, neto</t>
  </si>
  <si>
    <t>(Humbja)/Fitimi para tatimit</t>
  </si>
  <si>
    <t>Tatimi mbi fitimin</t>
  </si>
  <si>
    <t>(Humbja)/Fitimi neto per vitin</t>
  </si>
  <si>
    <t>Te ardhurat te tjera permbledhese</t>
  </si>
  <si>
    <t>(Humbja)/Fitimi permbledhes per vitin</t>
  </si>
  <si>
    <t>Kapitali i Nenshkruar</t>
  </si>
  <si>
    <t>Gjendja me 1 Janar 2012</t>
  </si>
  <si>
    <t>Humbja e vitit</t>
  </si>
  <si>
    <t>Totali i te ardhurave permbledhese</t>
  </si>
  <si>
    <t>Emetimi i kapitalit aksionar</t>
  </si>
  <si>
    <t>Kontribute te papaguara</t>
  </si>
  <si>
    <t>Gjendja me 31 Dhjetor 2012</t>
  </si>
  <si>
    <t>Gjendja me 31 Dhjetor 2013</t>
  </si>
  <si>
    <t>Shenim</t>
  </si>
  <si>
    <t>Viti i Mbyllur me 
31 Dhjetor 2013</t>
  </si>
  <si>
    <t>Viti i Mbyllur me 
31 Dhjetor 2012</t>
  </si>
  <si>
    <t>Aktivitetet operative</t>
  </si>
  <si>
    <t>(Humbja)/Te ardhurat para tatimit</t>
  </si>
  <si>
    <t>Korrigjime mbi humbjen neto per te perfituar flukset monetare nga aktiviteti operativ</t>
  </si>
  <si>
    <t>(Humbje)/Fitim nga kursi i kembimit neto</t>
  </si>
  <si>
    <t>Shpenzime (te ardhura) nga interesat neto</t>
  </si>
  <si>
    <t>Rregullimet e kapitalit punues</t>
  </si>
  <si>
    <t>(Rritje)/Zvogelim ne te drejta tatimore dhe te tjera</t>
  </si>
  <si>
    <t>Rritje/Zvogelim ne llogari te pagueshme</t>
  </si>
  <si>
    <t>Rritje/Zvogelim ne detyrime tatimore dhe te tjera</t>
  </si>
  <si>
    <t>Interesi neto i paguar</t>
  </si>
  <si>
    <t>Mjetet monetare neto te perdorura/perfituara nga aktivitetet e shfrytezimit</t>
  </si>
  <si>
    <t>Aktivitetet investuese</t>
  </si>
  <si>
    <t>Blerja e aktiveve</t>
  </si>
  <si>
    <t>Pagesat per ndertimin ne proces</t>
  </si>
  <si>
    <t>Mjetet monetare neto te perdorura ne aktivitetet investuese</t>
  </si>
  <si>
    <t>Aktivitet financuese</t>
  </si>
  <si>
    <t>Te hyra nga emetimi I kapitali aksionar</t>
  </si>
  <si>
    <t>Te hyra nga huamarrjet</t>
  </si>
  <si>
    <t>Parapagesa e huamarrjeve</t>
  </si>
  <si>
    <t>Mjetet monetare neto te perfiturar ne aktivitetet financiare</t>
  </si>
  <si>
    <t>Rrtja neto e mjeteve monetare</t>
  </si>
  <si>
    <t>Mjete monetare ne fillim te periudhes</t>
  </si>
  <si>
    <t>Mjete monetare ne fund te periudhes</t>
  </si>
  <si>
    <t>Subjekti</t>
  </si>
  <si>
    <t>NIPT</t>
  </si>
  <si>
    <t>K81715012B</t>
  </si>
  <si>
    <t>Nr.</t>
  </si>
  <si>
    <t>Lloji automjetit</t>
  </si>
  <si>
    <t>Kapaciteti</t>
  </si>
  <si>
    <t>Targa</t>
  </si>
  <si>
    <t>Vlera</t>
  </si>
  <si>
    <t>Autoveture</t>
  </si>
  <si>
    <t>4+1</t>
  </si>
  <si>
    <t>AA860AU</t>
  </si>
  <si>
    <t>etj</t>
  </si>
  <si>
    <t>Administratori</t>
  </si>
  <si>
    <t>Ervin Kajno</t>
  </si>
  <si>
    <t>SHOQERIA</t>
  </si>
  <si>
    <t xml:space="preserve">NIPT </t>
  </si>
  <si>
    <t>Nr</t>
  </si>
  <si>
    <t>Emertimi</t>
  </si>
  <si>
    <t>Sasia</t>
  </si>
  <si>
    <t>Gjendje</t>
  </si>
  <si>
    <t>Shtesa</t>
  </si>
  <si>
    <t>Pakesime</t>
  </si>
  <si>
    <t>Ndertime</t>
  </si>
  <si>
    <t>Makineri,paisje</t>
  </si>
  <si>
    <t>kompjuterike</t>
  </si>
  <si>
    <t xml:space="preserve">             TOTALI</t>
  </si>
  <si>
    <t>Makineri,paisje,vegla</t>
  </si>
  <si>
    <t>Aktivet Afatgjata Materiale  me vlere fillestare   2013</t>
  </si>
  <si>
    <t>Amortizimi A.A.Materiale   2013</t>
  </si>
  <si>
    <t>Vlera Kontabel Neto e A.A.Materiale  2013</t>
  </si>
</sst>
</file>

<file path=xl/styles.xml><?xml version="1.0" encoding="utf-8"?>
<styleSheet xmlns="http://schemas.openxmlformats.org/spreadsheetml/2006/main">
  <numFmts count="103">
    <numFmt numFmtId="41" formatCode="_(* #,##0_);_(* \(#,##0\);_(* &quot;-&quot;_);_(@_)"/>
    <numFmt numFmtId="43" formatCode="_(* #,##0.00_);_(* \(#,##0.00\);_(* &quot;-&quot;??_);_(@_)"/>
    <numFmt numFmtId="164" formatCode="_-* #,##0.00_L_e_k_-;\-* #,##0.00_L_e_k_-;_-* &quot;-&quot;??_L_e_k_-;_-@_-"/>
    <numFmt numFmtId="165" formatCode="0.0%"/>
    <numFmt numFmtId="166" formatCode="d/m/yy"/>
    <numFmt numFmtId="167" formatCode="0.0"/>
    <numFmt numFmtId="168" formatCode="_-* #,##0_L_e_k_-;\-* #,##0_L_e_k_-;_-* &quot;-&quot;??_L_e_k_-;_-@_-"/>
    <numFmt numFmtId="169" formatCode="[$-409]d\-mmm\-yy;@"/>
    <numFmt numFmtId="170" formatCode="_(* #,##0_);_(* \(#,##0\);_(* &quot;-&quot;??_);_(@_)"/>
    <numFmt numFmtId="171" formatCode="_ * #,##0.00_ ;_ * \-#,##0.00_ ;_ * &quot;-&quot;??_ ;_ @_ "/>
    <numFmt numFmtId="172" formatCode="_-* #,##0.00\ _€_-;\-* #,##0.00\ _€_-;_-* &quot;-&quot;??\ _€_-;_-@_-"/>
    <numFmt numFmtId="173" formatCode="@\ *."/>
    <numFmt numFmtId="174" formatCode="_-* #,##0_'_-;\-* #,##0_'_-;_-* &quot;-&quot;_'_-;_-@_-"/>
    <numFmt numFmtId="175" formatCode="_(* #,##0.0_);_(* \(#,##0.0\);_(* &quot;-&quot;?_);@_)"/>
    <numFmt numFmtId="176" formatCode="#,##0;\-#,##0;&quot;-&quot;"/>
    <numFmt numFmtId="177" formatCode="\ \ \ \ \ \ \ \ @"/>
    <numFmt numFmtId="178" formatCode="\ \ \ \ \ \ \ \ \ \ @"/>
    <numFmt numFmtId="179" formatCode="\ \ \ \ \ \ \ @"/>
    <numFmt numFmtId="180" formatCode="\ \ \ \ @"/>
    <numFmt numFmtId="181" formatCode="0000"/>
    <numFmt numFmtId="182" formatCode="#,##0_%_);\(#,##0\)_%;#,##0_%_);@_%_)"/>
    <numFmt numFmtId="183" formatCode="#,##0_%_);\(#,##0\)_%;**;@_%_)"/>
    <numFmt numFmtId="184" formatCode="#,##0.00_%_);\(#,##0.00\)_%;**;@_%_)"/>
    <numFmt numFmtId="185" formatCode="#,##0.000_%_);\(#,##0.000\)_%;**;@_%_)"/>
    <numFmt numFmtId="186" formatCode="#,##0.0_%_);\(#,##0.0\)_%;**;@_%_)"/>
    <numFmt numFmtId="187" formatCode="#,##0;[Red]\(#,##0\);\-"/>
    <numFmt numFmtId="188" formatCode="&quot;$&quot;#,##0_%_);\(&quot;$&quot;#,##0\)_%;&quot;$&quot;#,##0_%_);@_%_)"/>
    <numFmt numFmtId="189" formatCode="&quot;$&quot;#,##0.00_%_);\(&quot;$&quot;#,##0.00\)_%;&quot;$&quot;#,##0.00_%_);@_%_)"/>
    <numFmt numFmtId="190" formatCode="&quot;$&quot;#,##0.00_%_);\(&quot;$&quot;#,##0.00\)_%;**;@_%_)"/>
    <numFmt numFmtId="191" formatCode="&quot;$&quot;#,##0.000_%_);\(&quot;$&quot;#,##0.000\)_%;**;@_%_)"/>
    <numFmt numFmtId="192" formatCode="&quot;$&quot;#,##0.0_%_);\(&quot;$&quot;#,##0.0\)_%;**;@_%_)"/>
    <numFmt numFmtId="193" formatCode="#,"/>
    <numFmt numFmtId="194" formatCode="m/d/yy_%_)"/>
    <numFmt numFmtId="195" formatCode="m/d/yy_%_);;**"/>
    <numFmt numFmtId="196" formatCode="#,##0_ ;[Red]\ \(#,##0\)\ "/>
    <numFmt numFmtId="197" formatCode="#,##0,_ ;[Red]\ \(#,##0,\)\ "/>
    <numFmt numFmtId="198" formatCode="_-* #,##0\ _D_M_-;\-* #,##0\ _D_M_-;_-* &quot;-&quot;\ _D_M_-;_-@_-"/>
    <numFmt numFmtId="199" formatCode="0_%_);\(0\)_%;0_%_);@_%_)"/>
    <numFmt numFmtId="200" formatCode=";;;*="/>
    <numFmt numFmtId="201" formatCode="&quot;EUR&quot;\ * #,##0_ ;[Red]&quot;EUR&quot;\ * \(#,##0\)\ "/>
    <numFmt numFmtId="202" formatCode="&quot;EUR&quot;\ * #,##0,_ ;[Red]&quot;EUR&quot;\ * \(#,##0,\)\ "/>
    <numFmt numFmtId="203" formatCode="_([$€-2]* #,##0.00_);_([$€-2]* \(#,##0.00\);_([$€-2]* &quot;-&quot;??_)"/>
    <numFmt numFmtId="204" formatCode="_-* #,##0_)_-;\-* \(#,##0\)_-;_-* &quot;-&quot;_)_-;_-@_-"/>
    <numFmt numFmtId="205" formatCode="_(\ #,##0.0_%_);_(\ \(#,##0.0_%\);_(\ &quot; - &quot;_%_);_(@_)"/>
    <numFmt numFmtId="206" formatCode="_(\ #,##0.0%_);_(\ \(#,##0.0%\);_(\ &quot; - &quot;\%_);_(@_)"/>
    <numFmt numFmtId="207" formatCode="_(* #,###,_);_(* \(#,###,\);_(* &quot; - &quot;_);_(@_)"/>
    <numFmt numFmtId="208" formatCode="_(* #,##0_);_(* \(#,##0\);_(* &quot; - &quot;_);_(@_)"/>
    <numFmt numFmtId="209" formatCode="\ #,##0.0_);\(#,##0.0\);&quot; - &quot;_);@_)"/>
    <numFmt numFmtId="210" formatCode="\ #,##0.00_);\(#,##0.00\);&quot; - &quot;_);@_)"/>
    <numFmt numFmtId="211" formatCode="\ #,##0.000_);\(#,##0.000\);&quot; - &quot;_);@_)"/>
    <numFmt numFmtId="212" formatCode="_(* #,##0.0000_);_(* \(#,##0.0000\);_(* &quot;-&quot;??_);_(@_)"/>
    <numFmt numFmtId="213" formatCode="#,##0;\(#,##0\);&quot;-&quot;"/>
    <numFmt numFmtId="214" formatCode="d\ mmmm\ yyyy"/>
    <numFmt numFmtId="215" formatCode="#,##0;[Red]\(#,##0\);0"/>
    <numFmt numFmtId="216" formatCode="[$-419]d\ mmm\ yy;@"/>
    <numFmt numFmtId="217" formatCode="_-* #,##0_-;\-* #,##0_-;_-* &quot;-&quot;_-;_-@_-"/>
    <numFmt numFmtId="218" formatCode="#,##0\ \ ;\(#,##0\)\ ;\—\ \ \ \ "/>
    <numFmt numFmtId="219" formatCode="#,###"/>
    <numFmt numFmtId="220" formatCode="0.0\%_);\(0.0\%\);0.0\%_);@_%_)"/>
    <numFmt numFmtId="221" formatCode="_-* #,##0.00\ [$€]_-;\-* #,##0.00\ [$€]_-;_-* &quot;-&quot;??\ [$€]_-;_-@_-"/>
    <numFmt numFmtId="222" formatCode="#,##0_ ;[Red]\-#,##0\ "/>
    <numFmt numFmtId="223" formatCode="#\.##\.##0"/>
    <numFmt numFmtId="224" formatCode="#\.##\.####"/>
    <numFmt numFmtId="225" formatCode="#\.##\.###"/>
    <numFmt numFmtId="226" formatCode="0000000"/>
    <numFmt numFmtId="227" formatCode="_-* #,##0.00_-;\-* #,##0.00_-;_-* &quot;-&quot;??_-;_-@_-"/>
    <numFmt numFmtId="228" formatCode="#,##0%_);\(#,##0%\)"/>
    <numFmt numFmtId="229" formatCode="_-&quot;£&quot;* #,##0_-;\-&quot;£&quot;* #,##0_-;_-&quot;£&quot;* &quot;-&quot;_-;_-@_-"/>
    <numFmt numFmtId="230" formatCode="_-&quot;£&quot;* #,##0.00_-;\-&quot;£&quot;* #,##0.00_-;_-&quot;£&quot;* &quot;-&quot;??_-;_-@_-"/>
    <numFmt numFmtId="231" formatCode="###\ ###\ ###\ ###\ ##0.00"/>
    <numFmt numFmtId="232" formatCode="0.0\x_)_);&quot;NM&quot;_x_)_);0.0\x_)_);@_%_)"/>
    <numFmt numFmtId="233" formatCode="#,##0.0_x_)_);&quot;NM&quot;_x_)_);#,##0.0_x_)_);@_x_)_)"/>
    <numFmt numFmtId="234" formatCode="_-* #,##0.0000_-;\-* #,##0.0000_-;_-* &quot;-&quot;????_-;_-@_-"/>
    <numFmt numFmtId="235" formatCode="0.0%_);\(0.0%\);**;@_%_)"/>
    <numFmt numFmtId="236" formatCode="0.0%;[Red]\(\-0.0%\)"/>
    <numFmt numFmtId="237" formatCode="\G\e\w\i\c\h\t\ 0\ %"/>
    <numFmt numFmtId="238" formatCode="0.00\ %;[Red]\ \ \-0.00\ %"/>
    <numFmt numFmtId="239" formatCode="_-* #,##0\ _г_р_н_._-;\-* #,##0\ _г_р_н_._-;_-* &quot;-&quot;\ _г_р_н_._-;_-@_-"/>
    <numFmt numFmtId="240" formatCode="0.00;[Red]0.00"/>
    <numFmt numFmtId="241" formatCode=";;;*-"/>
    <numFmt numFmtId="242" formatCode="_(* #,##0_);_(* \(#,##0\);_(* &quot;-&quot;_);@_)"/>
    <numFmt numFmtId="243" formatCode="0%_);\(0%\)"/>
    <numFmt numFmtId="244" formatCode="&quot;UAH&quot;\ * #,##0_ ;[Red]&quot;UAH&quot;\ * \(#,##0\)\ "/>
    <numFmt numFmtId="245" formatCode="&quot;UAH&quot;\ * #,##0,_ ;[Red]&quot;UAH&quot;\ * \(#,##0,\)\ "/>
    <numFmt numFmtId="246" formatCode="&quot;$&quot;\ * #,##0_ ;[Red]&quot;$&quot;\ * \(#,##0\)\ "/>
    <numFmt numFmtId="247" formatCode="&quot;$&quot;\ * #,##0,_ ;[Red]&quot;$&quot;\ * \(#,##0,\)\ "/>
    <numFmt numFmtId="248" formatCode="\G\e\w\i\c\h\t\ \V\e\r\t\r\a\g\s\p\a\r\t\n\e\r\ 0\ %"/>
    <numFmt numFmtId="249" formatCode="_-* #,##0.00\ _L_E_I_-;\-* #,##0.00\ _L_E_I_-;_-* &quot;-&quot;??\ _L_E_I_-;_-@_-"/>
    <numFmt numFmtId="250" formatCode="_-* #,##0\ &quot;DM&quot;_-;\-* #,##0\ &quot;DM&quot;_-;_-* &quot;-&quot;\ &quot;DM&quot;_-;_-@_-"/>
    <numFmt numFmtId="251" formatCode="_-* #,##0.00\ &quot;DM&quot;_-;\-* #,##0.00\ &quot;DM&quot;_-;_-* &quot;-&quot;??\ &quot;DM&quot;_-;_-@_-"/>
    <numFmt numFmtId="252" formatCode="_-* #,##0\ _G_R_D_-;\-* #,##0\ _G_R_D_-;_-* &quot;-&quot;\ _G_R_D_-;_-@_-"/>
    <numFmt numFmtId="253" formatCode="_-* #,##0.00\ _G_R_D_-;\-* #,##0.00\ _G_R_D_-;_-* &quot;-&quot;??\ _G_R_D_-;_-@_-"/>
    <numFmt numFmtId="254" formatCode="_-* #,##0\ &quot;GRD&quot;_-;\-* #,##0\ &quot;GRD&quot;_-;_-* &quot;-&quot;\ &quot;GRD&quot;_-;_-@_-"/>
    <numFmt numFmtId="255" formatCode="_-* #,##0.00\ &quot;GRD&quot;_-;\-* #,##0.00\ &quot;GRD&quot;_-;_-* &quot;-&quot;??\ &quot;GRD&quot;_-;_-@_-"/>
    <numFmt numFmtId="256" formatCode="_-&quot;$&quot;* #,##0_-;\-&quot;$&quot;* #,##0_-;_-&quot;$&quot;* &quot;-&quot;_-;_-@_-"/>
    <numFmt numFmtId="257" formatCode="_-&quot;$&quot;* #,##0.00_-;\-&quot;$&quot;* #,##0.00_-;_-&quot;$&quot;* &quot;-&quot;??_-;_-@_-"/>
    <numFmt numFmtId="258" formatCode="##,###,###,###,###,###,###"/>
    <numFmt numFmtId="259" formatCode="_-* #,##0.00_'_-;\-* #,##0.00_'_-;_-* &quot;-&quot;??_'_-;_-@_-"/>
    <numFmt numFmtId="260" formatCode="_-* #,##0.00_р_._-;\-* #,##0.00_р_._-;_-* &quot;-&quot;??_р_._-;_-@_-"/>
    <numFmt numFmtId="261" formatCode="_-* #,##0\ _€_-;\-* #,##0\ _€_-;_-* &quot;-&quot;??\ _€_-;_-@_-"/>
    <numFmt numFmtId="262" formatCode="[$-F800]dddd\,\ mmmm\ dd\,\ yyyy"/>
    <numFmt numFmtId="263" formatCode="_(* #,##0_);_(* \(#,##0\);_(* &quot;-&quot;?_);@_)"/>
    <numFmt numFmtId="264" formatCode="_(* #,##0.00_);_(* \(#,##0.00\);_(* &quot;-&quot;?_);@_)"/>
  </numFmts>
  <fonts count="212">
    <font>
      <sz val="10"/>
      <color theme="1"/>
      <name val="Arial"/>
      <family val="2"/>
      <charset val="238"/>
    </font>
    <font>
      <sz val="11"/>
      <color theme="1"/>
      <name val="Calibri"/>
      <family val="2"/>
      <scheme val="minor"/>
    </font>
    <font>
      <sz val="11"/>
      <color theme="1"/>
      <name val="Calibri"/>
      <family val="2"/>
      <scheme val="minor"/>
    </font>
    <font>
      <sz val="10"/>
      <color theme="1"/>
      <name val="Arial"/>
      <family val="2"/>
      <charset val="238"/>
    </font>
    <font>
      <sz val="10"/>
      <name val="Times New Roman"/>
      <family val="1"/>
    </font>
    <font>
      <sz val="8"/>
      <name val="Arial"/>
      <family val="2"/>
    </font>
    <font>
      <b/>
      <sz val="8"/>
      <color indexed="10"/>
      <name val="Arial"/>
      <family val="2"/>
    </font>
    <font>
      <sz val="8"/>
      <color indexed="9"/>
      <name val="Arial"/>
      <family val="2"/>
    </font>
    <font>
      <sz val="10"/>
      <color indexed="8"/>
      <name val="Arial"/>
      <family val="2"/>
    </font>
    <font>
      <sz val="10"/>
      <color indexed="23"/>
      <name val="Arial"/>
      <family val="2"/>
    </font>
    <font>
      <i/>
      <sz val="10"/>
      <color indexed="13"/>
      <name val="EYInterstate Light"/>
    </font>
    <font>
      <sz val="10"/>
      <color theme="1"/>
      <name val="Arial"/>
      <family val="2"/>
    </font>
    <font>
      <sz val="10"/>
      <color indexed="13"/>
      <name val="EYInterstate Light"/>
    </font>
    <font>
      <b/>
      <sz val="10"/>
      <color indexed="13"/>
      <name val="EYInterstate Light"/>
    </font>
    <font>
      <sz val="14"/>
      <color indexed="13"/>
      <name val="EYInterstate Light"/>
    </font>
    <font>
      <sz val="14"/>
      <color indexed="13"/>
      <name val="EY Tagline"/>
    </font>
    <font>
      <sz val="10"/>
      <color indexed="13"/>
      <name val="EY Tagline"/>
    </font>
    <font>
      <b/>
      <sz val="14"/>
      <color indexed="13"/>
      <name val="EYInterstate Light"/>
    </font>
    <font>
      <b/>
      <sz val="10"/>
      <color indexed="11"/>
      <name val="EYInterstate Light"/>
    </font>
    <font>
      <sz val="11"/>
      <name val="Times New Roman"/>
      <family val="1"/>
    </font>
    <font>
      <sz val="8"/>
      <color indexed="23"/>
      <name val="Arial"/>
      <family val="2"/>
    </font>
    <font>
      <b/>
      <sz val="8"/>
      <color indexed="23"/>
      <name val="Arial"/>
      <family val="2"/>
    </font>
    <font>
      <b/>
      <sz val="8"/>
      <color indexed="63"/>
      <name val="Arial"/>
      <family val="2"/>
    </font>
    <font>
      <b/>
      <sz val="8"/>
      <name val="Arial"/>
      <family val="2"/>
    </font>
    <font>
      <sz val="8"/>
      <name val="Arial"/>
      <family val="2"/>
      <charset val="238"/>
    </font>
    <font>
      <b/>
      <sz val="8"/>
      <name val="Arial"/>
      <family val="2"/>
      <charset val="238"/>
    </font>
    <font>
      <u/>
      <sz val="10"/>
      <color theme="10"/>
      <name val="Arial"/>
      <family val="2"/>
      <charset val="238"/>
    </font>
    <font>
      <i/>
      <sz val="8"/>
      <name val="Arial"/>
      <family val="2"/>
    </font>
    <font>
      <b/>
      <sz val="8"/>
      <color indexed="9"/>
      <name val="Arial"/>
      <family val="2"/>
    </font>
    <font>
      <u/>
      <sz val="8"/>
      <name val="Arial"/>
      <family val="2"/>
    </font>
    <font>
      <sz val="8"/>
      <color theme="1"/>
      <name val="Arial"/>
      <family val="2"/>
      <charset val="238"/>
    </font>
    <font>
      <b/>
      <sz val="8"/>
      <color theme="1"/>
      <name val="Arial"/>
      <family val="2"/>
      <charset val="238"/>
    </font>
    <font>
      <sz val="10"/>
      <color rgb="FFFF0000"/>
      <name val="Arial"/>
      <family val="2"/>
      <charset val="238"/>
    </font>
    <font>
      <b/>
      <sz val="10"/>
      <color theme="1"/>
      <name val="Arial"/>
      <family val="2"/>
      <charset val="238"/>
    </font>
    <font>
      <sz val="8"/>
      <color indexed="8"/>
      <name val="Arial"/>
      <family val="2"/>
    </font>
    <font>
      <b/>
      <sz val="9"/>
      <color rgb="FFFF0000"/>
      <name val="Arial"/>
      <family val="2"/>
      <charset val="238"/>
    </font>
    <font>
      <b/>
      <sz val="9"/>
      <name val="Arial"/>
      <family val="2"/>
    </font>
    <font>
      <sz val="9"/>
      <color rgb="FFFF0000"/>
      <name val="Arial"/>
      <family val="2"/>
    </font>
    <font>
      <sz val="10"/>
      <name val="Arial"/>
      <family val="2"/>
    </font>
    <font>
      <sz val="9"/>
      <name val="Arial"/>
      <family val="2"/>
    </font>
    <font>
      <sz val="8.5"/>
      <name val="Arial"/>
      <family val="2"/>
    </font>
    <font>
      <sz val="9"/>
      <color indexed="8"/>
      <name val="Arial"/>
      <family val="2"/>
    </font>
    <font>
      <b/>
      <sz val="10"/>
      <name val="Arial"/>
      <family val="2"/>
    </font>
    <font>
      <sz val="11"/>
      <color theme="1"/>
      <name val="Calibri"/>
      <family val="2"/>
      <scheme val="minor"/>
    </font>
    <font>
      <sz val="10"/>
      <name val="Arial"/>
      <family val="2"/>
      <charset val="238"/>
    </font>
    <font>
      <sz val="12"/>
      <color indexed="21"/>
      <name val="Arial"/>
      <family val="2"/>
    </font>
    <font>
      <b/>
      <sz val="10"/>
      <color rgb="FFFF0000"/>
      <name val="Arial"/>
      <family val="2"/>
      <charset val="238"/>
    </font>
    <font>
      <sz val="9"/>
      <name val="Arial"/>
      <family val="2"/>
      <charset val="238"/>
    </font>
    <font>
      <sz val="10"/>
      <name val="Helv"/>
      <charset val="204"/>
    </font>
    <font>
      <sz val="10"/>
      <name val="Helv"/>
    </font>
    <font>
      <sz val="10"/>
      <name val="Helv"/>
      <charset val="238"/>
    </font>
    <font>
      <sz val="10"/>
      <color indexed="0"/>
      <name val="Helv"/>
    </font>
    <font>
      <b/>
      <sz val="10"/>
      <color indexed="18"/>
      <name val="Arial"/>
      <family val="2"/>
    </font>
    <font>
      <sz val="10"/>
      <name val="Pragmatica"/>
    </font>
    <font>
      <b/>
      <sz val="10"/>
      <name val="Pragmatica"/>
      <charset val="204"/>
    </font>
    <font>
      <sz val="11"/>
      <color indexed="8"/>
      <name val="Calibri"/>
      <family val="2"/>
    </font>
    <font>
      <b/>
      <sz val="12"/>
      <name val="Arial"/>
      <family val="2"/>
    </font>
    <font>
      <sz val="11"/>
      <color indexed="9"/>
      <name val="Calibri"/>
      <family val="2"/>
    </font>
    <font>
      <sz val="8"/>
      <name val="Helv"/>
      <charset val="204"/>
    </font>
    <font>
      <u/>
      <sz val="10"/>
      <color indexed="12"/>
      <name val="Arial Cyr"/>
      <charset val="204"/>
    </font>
    <font>
      <sz val="11"/>
      <color indexed="10"/>
      <name val="Calibri"/>
      <family val="2"/>
    </font>
    <font>
      <i/>
      <sz val="10"/>
      <name val="Arial"/>
      <family val="2"/>
    </font>
    <font>
      <u/>
      <sz val="10"/>
      <color indexed="36"/>
      <name val="Arial"/>
      <family val="2"/>
    </font>
    <font>
      <sz val="10"/>
      <color indexed="39"/>
      <name val="Arial"/>
      <family val="2"/>
    </font>
    <font>
      <b/>
      <sz val="8"/>
      <color indexed="24"/>
      <name val="Arial"/>
      <family val="2"/>
      <charset val="238"/>
    </font>
    <font>
      <b/>
      <sz val="9"/>
      <color indexed="24"/>
      <name val="Arial"/>
      <family val="2"/>
      <charset val="238"/>
    </font>
    <font>
      <b/>
      <sz val="11"/>
      <color indexed="24"/>
      <name val="Arial"/>
      <family val="2"/>
      <charset val="238"/>
    </font>
    <font>
      <b/>
      <sz val="11"/>
      <color indexed="52"/>
      <name val="Calibri"/>
      <family val="2"/>
    </font>
    <font>
      <sz val="11"/>
      <color indexed="52"/>
      <name val="Calibri"/>
      <family val="2"/>
    </font>
    <font>
      <b/>
      <sz val="12"/>
      <color indexed="8"/>
      <name val="Arial"/>
      <family val="2"/>
      <charset val="238"/>
    </font>
    <font>
      <sz val="12"/>
      <name val="Helv"/>
    </font>
    <font>
      <sz val="10"/>
      <name val="Times New Roman"/>
      <family val="1"/>
      <charset val="161"/>
    </font>
    <font>
      <sz val="10"/>
      <color indexed="12"/>
      <name val="Arial"/>
      <family val="2"/>
    </font>
    <font>
      <sz val="1"/>
      <color indexed="16"/>
      <name val="Courier"/>
      <family val="3"/>
    </font>
    <font>
      <sz val="10"/>
      <name val="Times New Roman"/>
      <family val="1"/>
      <charset val="204"/>
    </font>
    <font>
      <sz val="10"/>
      <name val="Arial Cyr"/>
      <charset val="204"/>
    </font>
    <font>
      <sz val="12"/>
      <name val="Times New Roman"/>
      <family val="1"/>
    </font>
    <font>
      <sz val="8"/>
      <name val="Times New Roman Greek"/>
      <family val="1"/>
    </font>
    <font>
      <sz val="12"/>
      <name val="Palatino"/>
      <family val="1"/>
    </font>
    <font>
      <sz val="11"/>
      <color indexed="62"/>
      <name val="Calibri"/>
      <family val="2"/>
    </font>
    <font>
      <sz val="11"/>
      <name val="Courier New"/>
      <family val="3"/>
    </font>
    <font>
      <sz val="10"/>
      <name val="Arial Narrow"/>
      <family val="2"/>
    </font>
    <font>
      <i/>
      <sz val="10"/>
      <name val="Arial Narrow"/>
      <family val="2"/>
    </font>
    <font>
      <sz val="9"/>
      <name val="Times New Roman"/>
      <family val="1"/>
    </font>
    <font>
      <sz val="9"/>
      <name val="Times New Roman"/>
      <family val="1"/>
      <charset val="204"/>
    </font>
    <font>
      <sz val="9"/>
      <name val="Arial Narrow"/>
      <family val="2"/>
    </font>
    <font>
      <b/>
      <sz val="10"/>
      <color indexed="32"/>
      <name val="Arial Narrow"/>
      <family val="2"/>
    </font>
    <font>
      <i/>
      <sz val="10"/>
      <color indexed="32"/>
      <name val="Arial Narrow"/>
      <family val="2"/>
    </font>
    <font>
      <sz val="14"/>
      <name val="Arial"/>
      <family val="2"/>
    </font>
    <font>
      <b/>
      <sz val="12"/>
      <color indexed="55"/>
      <name val="Arial"/>
      <family val="2"/>
    </font>
    <font>
      <b/>
      <sz val="14"/>
      <name val="Arial"/>
      <family val="2"/>
    </font>
    <font>
      <b/>
      <sz val="11"/>
      <name val="Times New Roman"/>
      <family val="1"/>
    </font>
    <font>
      <b/>
      <sz val="10"/>
      <name val="Times New Roman"/>
      <family val="1"/>
    </font>
    <font>
      <b/>
      <i/>
      <sz val="9.5"/>
      <name val="Times New Roman"/>
      <family val="1"/>
    </font>
    <font>
      <sz val="10"/>
      <color indexed="32"/>
      <name val="Arial Narrow"/>
      <family val="2"/>
    </font>
    <font>
      <sz val="12"/>
      <name val="Arial"/>
      <family val="2"/>
    </font>
    <font>
      <b/>
      <sz val="16"/>
      <name val="Arial"/>
      <family val="2"/>
    </font>
    <font>
      <b/>
      <sz val="14"/>
      <color indexed="32"/>
      <name val="Arial"/>
      <family val="2"/>
    </font>
    <font>
      <sz val="8"/>
      <color indexed="32"/>
      <name val="Arial Narrow"/>
      <family val="2"/>
    </font>
    <font>
      <b/>
      <sz val="10"/>
      <name val="Arial Narrow"/>
      <family val="2"/>
    </font>
    <font>
      <b/>
      <i/>
      <sz val="10"/>
      <name val="Arial Narrow"/>
      <family val="2"/>
    </font>
    <font>
      <sz val="10"/>
      <name val="Courier New"/>
      <family val="3"/>
    </font>
    <font>
      <sz val="7"/>
      <name val="Arial"/>
      <family val="2"/>
    </font>
    <font>
      <sz val="6"/>
      <color indexed="16"/>
      <name val="Arial"/>
      <family val="2"/>
    </font>
    <font>
      <b/>
      <sz val="1"/>
      <color indexed="16"/>
      <name val="Courier"/>
      <family val="3"/>
    </font>
    <font>
      <b/>
      <sz val="14"/>
      <name val="Times New Roman"/>
      <family val="1"/>
      <charset val="161"/>
    </font>
    <font>
      <u/>
      <sz val="10"/>
      <color theme="10"/>
      <name val="Arial"/>
      <family val="2"/>
    </font>
    <font>
      <u/>
      <sz val="10"/>
      <color indexed="12"/>
      <name val="Arial"/>
      <family val="2"/>
    </font>
    <font>
      <sz val="10"/>
      <name val="NewtonCTT"/>
      <charset val="204"/>
    </font>
    <font>
      <u/>
      <sz val="10"/>
      <color indexed="36"/>
      <name val="Arial Cyr"/>
      <charset val="204"/>
    </font>
    <font>
      <sz val="11"/>
      <color indexed="20"/>
      <name val="Calibri"/>
      <family val="2"/>
    </font>
    <font>
      <sz val="6"/>
      <name val="Small Fonts"/>
      <family val="2"/>
    </font>
    <font>
      <sz val="10"/>
      <color indexed="17"/>
      <name val="Arial"/>
      <family val="2"/>
    </font>
    <font>
      <sz val="18"/>
      <name val="Times New Roman"/>
      <family val="1"/>
    </font>
    <font>
      <b/>
      <sz val="13"/>
      <name val="Times New Roman"/>
      <family val="1"/>
    </font>
    <font>
      <b/>
      <i/>
      <sz val="12"/>
      <name val="Times New Roman"/>
      <family val="1"/>
    </font>
    <font>
      <i/>
      <sz val="12"/>
      <name val="Times New Roman"/>
      <family val="1"/>
    </font>
    <font>
      <sz val="8"/>
      <name val="MS Sans Serif"/>
      <family val="2"/>
    </font>
    <font>
      <sz val="10"/>
      <name val="MS Sans Serif"/>
      <family val="2"/>
    </font>
    <font>
      <sz val="11"/>
      <color indexed="60"/>
      <name val="Calibri"/>
      <family val="2"/>
    </font>
    <font>
      <sz val="10"/>
      <name val="Arial CE"/>
    </font>
    <font>
      <sz val="9"/>
      <name val="Times New Roman"/>
      <family val="1"/>
      <charset val="161"/>
    </font>
    <font>
      <sz val="8"/>
      <name val="Arial CE"/>
      <family val="2"/>
      <charset val="238"/>
    </font>
    <font>
      <sz val="12"/>
      <name val="Times New Roman Cyr"/>
      <charset val="204"/>
    </font>
    <font>
      <sz val="7"/>
      <color indexed="8"/>
      <name val="Arial"/>
      <family val="2"/>
      <charset val="204"/>
    </font>
    <font>
      <sz val="6"/>
      <color indexed="8"/>
      <name val="Arial"/>
      <family val="2"/>
      <charset val="204"/>
    </font>
    <font>
      <sz val="11"/>
      <color indexed="17"/>
      <name val="Calibri"/>
      <family val="2"/>
    </font>
    <font>
      <b/>
      <sz val="9"/>
      <color theme="3"/>
      <name val="Calibri"/>
      <family val="2"/>
      <scheme val="minor"/>
    </font>
    <font>
      <sz val="9"/>
      <color theme="1"/>
      <name val="Calibri"/>
      <family val="2"/>
      <scheme val="minor"/>
    </font>
    <font>
      <sz val="8"/>
      <color theme="1"/>
      <name val="Calibri"/>
      <family val="2"/>
      <scheme val="minor"/>
    </font>
    <font>
      <b/>
      <sz val="9"/>
      <color theme="1"/>
      <name val="Calibri"/>
      <family val="2"/>
      <scheme val="minor"/>
    </font>
    <font>
      <b/>
      <sz val="11"/>
      <color theme="3"/>
      <name val="Calibri"/>
      <family val="2"/>
      <scheme val="minor"/>
    </font>
    <font>
      <b/>
      <sz val="11"/>
      <color indexed="63"/>
      <name val="Calibri"/>
      <family val="2"/>
    </font>
    <font>
      <sz val="10"/>
      <color indexed="0"/>
      <name val="Helv"/>
      <charset val="204"/>
    </font>
    <font>
      <sz val="10"/>
      <name val="Times New Roman Greek"/>
      <family val="1"/>
    </font>
    <font>
      <b/>
      <sz val="8"/>
      <color indexed="21"/>
      <name val="Arial"/>
      <family val="2"/>
    </font>
    <font>
      <i/>
      <sz val="11"/>
      <color indexed="23"/>
      <name val="Calibri"/>
      <family val="2"/>
    </font>
    <font>
      <b/>
      <sz val="10"/>
      <color indexed="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indexed="10"/>
      <name val="MS Sans Serif"/>
      <family val="2"/>
    </font>
    <font>
      <b/>
      <sz val="11"/>
      <color indexed="9"/>
      <name val="Calibri"/>
      <family val="2"/>
    </font>
    <font>
      <sz val="10"/>
      <name val="Book Antiqua"/>
      <family val="1"/>
    </font>
    <font>
      <sz val="10"/>
      <name val="Arial Greek"/>
      <charset val="161"/>
    </font>
    <font>
      <b/>
      <sz val="8"/>
      <name val="TypeTimes"/>
    </font>
    <font>
      <sz val="18"/>
      <name val="Academy"/>
    </font>
    <font>
      <b/>
      <sz val="14"/>
      <name val="Academy"/>
    </font>
    <font>
      <sz val="12"/>
      <name val="Times New Roman Cyr"/>
      <family val="1"/>
      <charset val="204"/>
    </font>
    <font>
      <b/>
      <i/>
      <sz val="7.5"/>
      <name val="Arial"/>
      <family val="2"/>
    </font>
    <font>
      <sz val="9"/>
      <name val="Times New Roman Cyr"/>
      <family val="1"/>
      <charset val="204"/>
    </font>
    <font>
      <sz val="7.5"/>
      <name val="Arial"/>
      <family val="2"/>
    </font>
    <font>
      <sz val="10"/>
      <name val="Arial Cyr"/>
      <family val="2"/>
      <charset val="204"/>
    </font>
    <font>
      <sz val="10"/>
      <name val="Times New Roman Cyr"/>
      <family val="1"/>
      <charset val="204"/>
    </font>
    <font>
      <sz val="10"/>
      <name val="Tahoma"/>
      <family val="2"/>
    </font>
    <font>
      <sz val="10"/>
      <name val="NewtonCTT"/>
    </font>
    <font>
      <sz val="8"/>
      <name val="Helv"/>
    </font>
    <font>
      <sz val="10"/>
      <name val="Courier New CYR"/>
      <family val="3"/>
      <charset val="204"/>
    </font>
    <font>
      <sz val="10"/>
      <name val="Courier New Cyr"/>
      <charset val="204"/>
    </font>
    <font>
      <sz val="10"/>
      <name val="Arial Cyr"/>
    </font>
    <font>
      <sz val="8"/>
      <name val="Arial Cyr"/>
      <family val="2"/>
      <charset val="204"/>
    </font>
    <font>
      <b/>
      <sz val="8"/>
      <color rgb="FFFF0000"/>
      <name val="Arial"/>
      <family val="2"/>
      <charset val="238"/>
    </font>
    <font>
      <sz val="8"/>
      <color rgb="FFFF0000"/>
      <name val="Arial"/>
      <family val="2"/>
      <charset val="238"/>
    </font>
    <font>
      <b/>
      <sz val="10"/>
      <color theme="0"/>
      <name val="Arial"/>
      <family val="2"/>
      <charset val="238"/>
    </font>
    <font>
      <sz val="10"/>
      <color theme="0"/>
      <name val="Arial"/>
      <family val="2"/>
      <charset val="238"/>
    </font>
    <font>
      <sz val="9"/>
      <color rgb="FF0000CC"/>
      <name val="Arial"/>
      <family val="2"/>
    </font>
    <font>
      <b/>
      <sz val="10"/>
      <name val="Arial"/>
      <family val="2"/>
      <charset val="238"/>
    </font>
    <font>
      <sz val="10"/>
      <color indexed="8"/>
      <name val="Arial"/>
      <family val="2"/>
      <charset val="238"/>
    </font>
    <font>
      <b/>
      <sz val="10"/>
      <color indexed="24"/>
      <name val="Arial"/>
      <family val="2"/>
      <charset val="238"/>
    </font>
    <font>
      <b/>
      <sz val="10"/>
      <color indexed="9"/>
      <name val="Arial"/>
      <family val="2"/>
      <charset val="238"/>
    </font>
    <font>
      <b/>
      <i/>
      <sz val="10"/>
      <color theme="0"/>
      <name val="Arial"/>
      <family val="2"/>
      <charset val="238"/>
    </font>
    <font>
      <sz val="10"/>
      <color indexed="10"/>
      <name val="Arial"/>
      <family val="2"/>
      <charset val="238"/>
    </font>
    <font>
      <b/>
      <sz val="10"/>
      <color indexed="10"/>
      <name val="Arial"/>
      <family val="2"/>
      <charset val="238"/>
    </font>
    <font>
      <i/>
      <sz val="10"/>
      <color rgb="FFFF0000"/>
      <name val="Arial"/>
      <family val="2"/>
      <charset val="238"/>
    </font>
    <font>
      <b/>
      <i/>
      <sz val="10"/>
      <name val="Arial"/>
      <family val="2"/>
      <charset val="238"/>
    </font>
    <font>
      <sz val="10"/>
      <color rgb="FF000000"/>
      <name val="Arial"/>
      <family val="2"/>
      <charset val="238"/>
    </font>
    <font>
      <b/>
      <u/>
      <sz val="10"/>
      <color rgb="FF0070C0"/>
      <name val="Arial"/>
      <family val="2"/>
      <charset val="238"/>
    </font>
    <font>
      <b/>
      <sz val="10"/>
      <color rgb="FF0070C0"/>
      <name val="Arial"/>
      <family val="2"/>
      <charset val="238"/>
    </font>
    <font>
      <b/>
      <u/>
      <sz val="10"/>
      <name val="Arial"/>
      <family val="2"/>
    </font>
    <font>
      <sz val="10"/>
      <name val="Arial"/>
      <family val="2"/>
      <charset val="204"/>
    </font>
    <font>
      <sz val="10"/>
      <color theme="1"/>
      <name val="Times New Roman"/>
      <family val="1"/>
    </font>
    <font>
      <b/>
      <sz val="10"/>
      <color theme="1"/>
      <name val="Times New Roman"/>
      <family val="1"/>
    </font>
    <font>
      <sz val="10"/>
      <color rgb="FFFF0000"/>
      <name val="Times New Roman"/>
      <family val="1"/>
    </font>
    <font>
      <b/>
      <sz val="10"/>
      <color rgb="FFFF0000"/>
      <name val="Times New Roman"/>
      <family val="1"/>
    </font>
    <font>
      <b/>
      <u/>
      <sz val="10"/>
      <color theme="1"/>
      <name val="Times New Roman"/>
      <family val="1"/>
    </font>
    <font>
      <b/>
      <sz val="8"/>
      <color theme="0"/>
      <name val="Arial"/>
      <family val="2"/>
      <charset val="238"/>
    </font>
    <font>
      <b/>
      <strike/>
      <sz val="10"/>
      <color indexed="10"/>
      <name val="Arial"/>
      <family val="2"/>
      <charset val="238"/>
    </font>
    <font>
      <sz val="8"/>
      <name val="EYInterstate Light"/>
    </font>
    <font>
      <b/>
      <sz val="10"/>
      <color rgb="FF000000"/>
      <name val="Times New Roman"/>
      <family val="1"/>
    </font>
    <font>
      <b/>
      <sz val="10"/>
      <color indexed="8"/>
      <name val="Times New Roman"/>
      <family val="1"/>
    </font>
    <font>
      <sz val="11"/>
      <color theme="1"/>
      <name val="Calibri"/>
      <family val="2"/>
    </font>
    <font>
      <sz val="10"/>
      <color rgb="FF000000"/>
      <name val="Times New Roman"/>
      <family val="1"/>
    </font>
    <font>
      <b/>
      <u/>
      <sz val="10"/>
      <color rgb="FF0070C0"/>
      <name val="Times New Roman"/>
      <family val="1"/>
    </font>
    <font>
      <b/>
      <sz val="10"/>
      <color rgb="FF0070C0"/>
      <name val="Times New Roman"/>
      <family val="1"/>
    </font>
    <font>
      <sz val="10"/>
      <color rgb="FF0070C0"/>
      <name val="Times New Roman"/>
      <family val="1"/>
    </font>
    <font>
      <sz val="9"/>
      <color indexed="81"/>
      <name val="Tahoma"/>
      <family val="2"/>
    </font>
    <font>
      <b/>
      <sz val="9"/>
      <color indexed="81"/>
      <name val="Tahoma"/>
      <family val="2"/>
    </font>
    <font>
      <sz val="12"/>
      <color theme="1"/>
      <name val="Calibri"/>
      <family val="2"/>
      <scheme val="minor"/>
    </font>
    <font>
      <sz val="12"/>
      <color theme="1"/>
      <name val="Arial"/>
      <family val="2"/>
      <charset val="238"/>
    </font>
    <font>
      <b/>
      <sz val="12"/>
      <color theme="1"/>
      <name val="Calibri"/>
      <family val="2"/>
      <scheme val="minor"/>
    </font>
    <font>
      <b/>
      <sz val="11"/>
      <color rgb="FF1F497D"/>
      <name val="Calibri"/>
      <family val="2"/>
    </font>
    <font>
      <sz val="11"/>
      <color rgb="FF1F497D"/>
      <name val="Calibri"/>
      <family val="2"/>
    </font>
    <font>
      <sz val="7"/>
      <color rgb="FF1F497D"/>
      <name val="Calibri"/>
      <family val="2"/>
    </font>
    <font>
      <b/>
      <sz val="12"/>
      <color theme="1"/>
      <name val="Arial"/>
      <family val="2"/>
    </font>
    <font>
      <b/>
      <sz val="11"/>
      <color theme="1"/>
      <name val="Calibri"/>
      <family val="2"/>
      <scheme val="minor"/>
    </font>
    <font>
      <b/>
      <i/>
      <u/>
      <sz val="10"/>
      <name val="Arial"/>
      <family val="2"/>
    </font>
    <font>
      <b/>
      <u/>
      <sz val="11"/>
      <color theme="1"/>
      <name val="Calibri"/>
      <family val="2"/>
      <scheme val="minor"/>
    </font>
    <font>
      <b/>
      <sz val="13"/>
      <color theme="1"/>
      <name val="Calibri"/>
      <family val="2"/>
      <scheme val="minor"/>
    </font>
    <font>
      <sz val="10"/>
      <name val="Arial"/>
    </font>
    <font>
      <b/>
      <i/>
      <sz val="10"/>
      <name val="Arial"/>
      <family val="2"/>
    </font>
    <font>
      <b/>
      <u/>
      <sz val="12"/>
      <name val="Arial"/>
      <family val="2"/>
    </font>
  </fonts>
  <fills count="46">
    <fill>
      <patternFill patternType="none"/>
    </fill>
    <fill>
      <patternFill patternType="gray125"/>
    </fill>
    <fill>
      <patternFill patternType="solid">
        <fgColor indexed="23"/>
        <bgColor indexed="64"/>
      </patternFill>
    </fill>
    <fill>
      <patternFill patternType="solid">
        <fgColor indexed="22"/>
        <bgColor indexed="64"/>
      </patternFill>
    </fill>
    <fill>
      <patternFill patternType="solid">
        <fgColor indexed="9"/>
        <bgColor indexed="64"/>
      </patternFill>
    </fill>
    <fill>
      <patternFill patternType="solid">
        <fgColor theme="0" tint="-4.9989318521683403E-2"/>
        <bgColor indexed="64"/>
      </patternFill>
    </fill>
    <fill>
      <patternFill patternType="solid">
        <fgColor indexed="43"/>
        <bgColor indexed="64"/>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9"/>
        <bgColor indexed="8"/>
      </patternFill>
    </fill>
    <fill>
      <patternFill patternType="solid">
        <fgColor indexed="22"/>
      </patternFill>
    </fill>
    <fill>
      <patternFill patternType="solid">
        <fgColor indexed="26"/>
      </patternFill>
    </fill>
    <fill>
      <patternFill patternType="solid">
        <fgColor indexed="44"/>
        <bgColor indexed="64"/>
      </patternFill>
    </fill>
    <fill>
      <patternFill patternType="solid">
        <fgColor indexed="26"/>
        <bgColor indexed="64"/>
      </patternFill>
    </fill>
    <fill>
      <patternFill patternType="solid">
        <fgColor indexed="59"/>
        <bgColor indexed="64"/>
      </patternFill>
    </fill>
    <fill>
      <patternFill patternType="solid">
        <fgColor indexed="43"/>
      </patternFill>
    </fill>
    <fill>
      <patternFill patternType="solid">
        <fgColor indexed="9"/>
      </patternFill>
    </fill>
    <fill>
      <patternFill patternType="solid">
        <fgColor indexed="40"/>
        <bgColor indexed="64"/>
      </patternFill>
    </fill>
    <fill>
      <patternFill patternType="solid">
        <fgColor indexed="41"/>
        <bgColor indexed="64"/>
      </patternFill>
    </fill>
    <fill>
      <patternFill patternType="solid">
        <fgColor theme="2" tint="-0.14996795556505021"/>
        <bgColor indexed="64"/>
      </patternFill>
    </fill>
    <fill>
      <patternFill patternType="solid">
        <fgColor theme="4" tint="0.79998168889431442"/>
        <bgColor indexed="64"/>
      </patternFill>
    </fill>
    <fill>
      <patternFill patternType="solid">
        <fgColor indexed="42"/>
        <bgColor indexed="64"/>
      </patternFill>
    </fill>
    <fill>
      <patternFill patternType="solid">
        <fgColor indexed="16"/>
        <bgColor indexed="64"/>
      </patternFill>
    </fill>
    <fill>
      <patternFill patternType="solid">
        <fgColor indexed="8"/>
        <bgColor indexed="64"/>
      </patternFill>
    </fill>
    <fill>
      <patternFill patternType="solid">
        <fgColor indexed="55"/>
      </patternFill>
    </fill>
    <fill>
      <patternFill patternType="solid">
        <fgColor rgb="FFFFFF00"/>
        <bgColor indexed="64"/>
      </patternFill>
    </fill>
    <fill>
      <patternFill patternType="solid">
        <fgColor theme="0"/>
        <bgColor indexed="64"/>
      </patternFill>
    </fill>
    <fill>
      <patternFill patternType="solid">
        <fgColor theme="1" tint="0.499984740745262"/>
        <bgColor indexed="64"/>
      </patternFill>
    </fill>
    <fill>
      <patternFill patternType="solid">
        <fgColor rgb="FF00B0F0"/>
        <bgColor indexed="64"/>
      </patternFill>
    </fill>
    <fill>
      <patternFill patternType="solid">
        <fgColor rgb="FF00B050"/>
        <bgColor indexed="64"/>
      </patternFill>
    </fill>
    <fill>
      <patternFill patternType="solid">
        <fgColor rgb="FF7030A0"/>
        <bgColor indexed="64"/>
      </patternFill>
    </fill>
    <fill>
      <patternFill patternType="solid">
        <fgColor theme="0" tint="-0.14999847407452621"/>
        <bgColor indexed="64"/>
      </patternFill>
    </fill>
    <fill>
      <patternFill patternType="solid">
        <fgColor theme="0" tint="-0.249977111117893"/>
        <bgColor indexed="64"/>
      </patternFill>
    </fill>
  </fills>
  <borders count="73">
    <border>
      <left/>
      <right/>
      <top/>
      <bottom/>
      <diagonal/>
    </border>
    <border>
      <left/>
      <right/>
      <top style="thin">
        <color indexed="64"/>
      </top>
      <bottom/>
      <diagonal/>
    </border>
    <border>
      <left style="thin">
        <color indexed="63"/>
      </left>
      <right style="thin">
        <color indexed="63"/>
      </right>
      <top style="thin">
        <color indexed="63"/>
      </top>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style="thin">
        <color indexed="63"/>
      </right>
      <top/>
      <bottom style="thin">
        <color indexed="63"/>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bottom style="thin">
        <color indexed="64"/>
      </bottom>
      <diagonal/>
    </border>
    <border>
      <left style="thin">
        <color indexed="63"/>
      </left>
      <right style="thin">
        <color indexed="63"/>
      </right>
      <top style="thin">
        <color indexed="63"/>
      </top>
      <bottom style="thin">
        <color indexed="63"/>
      </bottom>
      <diagonal/>
    </border>
    <border>
      <left/>
      <right/>
      <top/>
      <bottom style="double">
        <color indexed="23"/>
      </bottom>
      <diagonal/>
    </border>
    <border>
      <left/>
      <right/>
      <top style="thin">
        <color indexed="64"/>
      </top>
      <bottom style="double">
        <color indexed="64"/>
      </bottom>
      <diagonal/>
    </border>
    <border>
      <left/>
      <right/>
      <top style="medium">
        <color indexed="64"/>
      </top>
      <bottom style="medium">
        <color indexed="64"/>
      </bottom>
      <diagonal/>
    </border>
    <border>
      <left/>
      <right/>
      <top/>
      <bottom style="medium">
        <color indexed="18"/>
      </bottom>
      <diagonal/>
    </border>
    <border>
      <left style="thin">
        <color indexed="64"/>
      </left>
      <right style="thin">
        <color indexed="9"/>
      </right>
      <top style="thin">
        <color indexed="64"/>
      </top>
      <bottom style="thin">
        <color indexed="9"/>
      </bottom>
      <diagonal/>
    </border>
    <border>
      <left style="hair">
        <color indexed="16"/>
      </left>
      <right style="hair">
        <color indexed="16"/>
      </right>
      <top style="hair">
        <color indexed="16"/>
      </top>
      <bottom style="hair">
        <color indexed="16"/>
      </bottom>
      <diagonal/>
    </border>
    <border>
      <left style="hair">
        <color indexed="17"/>
      </left>
      <right style="hair">
        <color indexed="17"/>
      </right>
      <top style="hair">
        <color indexed="17"/>
      </top>
      <bottom style="hair">
        <color indexed="17"/>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medium">
        <color indexed="64"/>
      </left>
      <right style="thin">
        <color indexed="64"/>
      </right>
      <top/>
      <bottom style="dotted">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64"/>
      </left>
      <right style="medium">
        <color indexed="64"/>
      </right>
      <top/>
      <bottom/>
      <diagonal/>
    </border>
    <border>
      <left/>
      <right/>
      <top style="thin">
        <color indexed="32"/>
      </top>
      <bottom style="thin">
        <color indexed="32"/>
      </bottom>
      <diagonal/>
    </border>
    <border>
      <left style="thin">
        <color indexed="14"/>
      </left>
      <right style="thin">
        <color indexed="14"/>
      </right>
      <top style="thin">
        <color indexed="14"/>
      </top>
      <bottom style="thin">
        <color indexed="14"/>
      </bottom>
      <diagonal/>
    </border>
    <border>
      <left style="hair">
        <color indexed="8"/>
      </left>
      <right style="hair">
        <color indexed="8"/>
      </right>
      <top style="hair">
        <color indexed="8"/>
      </top>
      <bottom style="thin">
        <color indexed="8"/>
      </bottom>
      <diagonal/>
    </border>
    <border>
      <left/>
      <right/>
      <top style="thin">
        <color indexed="64"/>
      </top>
      <bottom style="thin">
        <color indexed="64"/>
      </bottom>
      <diagonal/>
    </border>
    <border>
      <left style="hair">
        <color indexed="12"/>
      </left>
      <right style="hair">
        <color indexed="12"/>
      </right>
      <top style="hair">
        <color indexed="12"/>
      </top>
      <bottom style="hair">
        <color indexed="12"/>
      </bottom>
      <diagonal/>
    </border>
    <border>
      <left style="thin">
        <color indexed="22"/>
      </left>
      <right style="thin">
        <color indexed="22"/>
      </right>
      <top/>
      <bottom style="thin">
        <color indexed="22"/>
      </bottom>
      <diagonal/>
    </border>
    <border>
      <left style="hair">
        <color indexed="8"/>
      </left>
      <right style="hair">
        <color indexed="8"/>
      </right>
      <top style="hair">
        <color indexed="8"/>
      </top>
      <bottom style="hair">
        <color indexed="8"/>
      </bottom>
      <diagonal/>
    </border>
    <border>
      <left style="hair">
        <color indexed="14"/>
      </left>
      <right style="hair">
        <color indexed="14"/>
      </right>
      <top style="hair">
        <color indexed="14"/>
      </top>
      <bottom style="hair">
        <color indexed="14"/>
      </bottom>
      <diagonal/>
    </border>
    <border>
      <left style="thin">
        <color indexed="12"/>
      </left>
      <right style="thin">
        <color indexed="12"/>
      </right>
      <top style="thin">
        <color indexed="12"/>
      </top>
      <bottom style="thin">
        <color indexed="12"/>
      </bottom>
      <diagonal/>
    </border>
    <border>
      <left style="hair">
        <color indexed="10"/>
      </left>
      <right style="hair">
        <color indexed="10"/>
      </right>
      <top style="hair">
        <color indexed="10"/>
      </top>
      <bottom style="hair">
        <color indexed="10"/>
      </bottom>
      <diagonal/>
    </border>
    <border>
      <left style="dotted">
        <color indexed="64"/>
      </left>
      <right style="dotted">
        <color indexed="64"/>
      </right>
      <top style="dotted">
        <color indexed="64"/>
      </top>
      <bottom style="dotted">
        <color indexed="64"/>
      </bottom>
      <diagonal/>
    </border>
    <border>
      <left style="dotted">
        <color indexed="10"/>
      </left>
      <right style="dotted">
        <color indexed="10"/>
      </right>
      <top style="dotted">
        <color indexed="10"/>
      </top>
      <bottom style="dotted">
        <color indexed="10"/>
      </bottom>
      <diagonal/>
    </border>
    <border>
      <left style="thin">
        <color indexed="48"/>
      </left>
      <right style="thin">
        <color indexed="48"/>
      </right>
      <top style="thin">
        <color indexed="48"/>
      </top>
      <bottom style="thin">
        <color indexed="48"/>
      </bottom>
      <diagonal/>
    </border>
    <border>
      <left/>
      <right/>
      <top/>
      <bottom style="medium">
        <color theme="4"/>
      </bottom>
      <diagonal/>
    </border>
    <border>
      <left/>
      <right/>
      <top style="thin">
        <color theme="4"/>
      </top>
      <bottom/>
      <diagonal/>
    </border>
    <border>
      <left/>
      <right/>
      <top style="thin">
        <color theme="4"/>
      </top>
      <bottom style="medium">
        <color theme="4"/>
      </bottom>
      <diagonal/>
    </border>
    <border>
      <left style="hair">
        <color indexed="8"/>
      </left>
      <right style="hair">
        <color indexed="8"/>
      </right>
      <top style="thin">
        <color indexed="64"/>
      </top>
      <bottom style="medium">
        <color indexed="64"/>
      </bottom>
      <diagonal/>
    </border>
    <border>
      <left style="thin">
        <color indexed="64"/>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double">
        <color indexed="63"/>
      </left>
      <right style="double">
        <color indexed="63"/>
      </right>
      <top style="double">
        <color indexed="63"/>
      </top>
      <bottom style="double">
        <color indexed="63"/>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style="thin">
        <color indexed="64"/>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676">
    <xf numFmtId="0" fontId="0" fillId="0" borderId="0"/>
    <xf numFmtId="9" fontId="3" fillId="0" borderId="0" applyFont="0" applyFill="0" applyBorder="0" applyAlignment="0" applyProtection="0"/>
    <xf numFmtId="0" fontId="4" fillId="0" borderId="0"/>
    <xf numFmtId="9" fontId="8" fillId="0" borderId="0" applyFont="0" applyFill="0" applyBorder="0" applyAlignment="0" applyProtection="0"/>
    <xf numFmtId="0" fontId="11" fillId="0" borderId="0"/>
    <xf numFmtId="0" fontId="19" fillId="0" borderId="0"/>
    <xf numFmtId="0" fontId="8" fillId="0" borderId="0"/>
    <xf numFmtId="0" fontId="26" fillId="0" borderId="0" applyNumberFormat="0" applyFill="0" applyBorder="0" applyAlignment="0" applyProtection="0">
      <alignment vertical="top"/>
      <protection locked="0"/>
    </xf>
    <xf numFmtId="164" fontId="3" fillId="0" borderId="0" applyFont="0" applyFill="0" applyBorder="0" applyAlignment="0" applyProtection="0"/>
    <xf numFmtId="9" fontId="8" fillId="0" borderId="0" applyFont="0" applyFill="0" applyBorder="0" applyAlignment="0" applyProtection="0"/>
    <xf numFmtId="0" fontId="38" fillId="0" borderId="0"/>
    <xf numFmtId="0" fontId="40" fillId="0" borderId="0" applyFill="0" applyBorder="0" applyProtection="0"/>
    <xf numFmtId="0" fontId="38" fillId="0" borderId="0"/>
    <xf numFmtId="0" fontId="43" fillId="0" borderId="0"/>
    <xf numFmtId="0" fontId="44" fillId="0" borderId="0"/>
    <xf numFmtId="43" fontId="38" fillId="0" borderId="0" applyFont="0" applyFill="0" applyBorder="0" applyAlignment="0" applyProtection="0"/>
    <xf numFmtId="0" fontId="40" fillId="0" borderId="0" applyFill="0" applyBorder="0" applyProtection="0"/>
    <xf numFmtId="43" fontId="38"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38"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43" fillId="0" borderId="0"/>
    <xf numFmtId="0" fontId="43" fillId="0" borderId="0"/>
    <xf numFmtId="0" fontId="38" fillId="0" borderId="0"/>
    <xf numFmtId="0" fontId="43" fillId="0" borderId="0"/>
    <xf numFmtId="0" fontId="43" fillId="0" borderId="0"/>
    <xf numFmtId="0" fontId="43" fillId="0" borderId="0"/>
    <xf numFmtId="0" fontId="8" fillId="0" borderId="0" applyNumberFormat="0" applyFill="0" applyBorder="0" applyAlignment="0" applyProtection="0"/>
    <xf numFmtId="0" fontId="38" fillId="0" borderId="0"/>
    <xf numFmtId="0" fontId="8" fillId="0" borderId="0" applyNumberFormat="0" applyFill="0" applyBorder="0" applyAlignment="0" applyProtection="0"/>
    <xf numFmtId="0" fontId="3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5" fillId="0" borderId="0" applyFill="0">
      <alignment vertical="center"/>
    </xf>
    <xf numFmtId="9" fontId="38" fillId="0" borderId="0" applyFont="0" applyFill="0" applyBorder="0" applyAlignment="0" applyProtection="0"/>
    <xf numFmtId="172" fontId="38" fillId="0" borderId="0" applyFont="0" applyFill="0" applyBorder="0" applyAlignment="0" applyProtection="0"/>
    <xf numFmtId="0" fontId="48" fillId="0" borderId="0"/>
    <xf numFmtId="0" fontId="48" fillId="0" borderId="0"/>
    <xf numFmtId="0" fontId="49" fillId="0" borderId="0"/>
    <xf numFmtId="0" fontId="48" fillId="0" borderId="0"/>
    <xf numFmtId="0" fontId="48" fillId="0" borderId="0"/>
    <xf numFmtId="0" fontId="49" fillId="0" borderId="0"/>
    <xf numFmtId="0" fontId="48" fillId="0" borderId="0"/>
    <xf numFmtId="0" fontId="48" fillId="0" borderId="0"/>
    <xf numFmtId="0" fontId="48" fillId="0" borderId="0"/>
    <xf numFmtId="0" fontId="48" fillId="0" borderId="0"/>
    <xf numFmtId="0" fontId="48" fillId="0" borderId="0"/>
    <xf numFmtId="0" fontId="49" fillId="0" borderId="0"/>
    <xf numFmtId="0" fontId="48" fillId="0" borderId="0"/>
    <xf numFmtId="0" fontId="49" fillId="0" borderId="0"/>
    <xf numFmtId="0" fontId="48" fillId="0" borderId="0"/>
    <xf numFmtId="0" fontId="48" fillId="0" borderId="0"/>
    <xf numFmtId="0" fontId="48" fillId="0" borderId="0"/>
    <xf numFmtId="0" fontId="49" fillId="0" borderId="0"/>
    <xf numFmtId="0" fontId="48" fillId="0" borderId="0"/>
    <xf numFmtId="0" fontId="48" fillId="0" borderId="0"/>
    <xf numFmtId="0" fontId="48" fillId="0" borderId="0"/>
    <xf numFmtId="0" fontId="48" fillId="0" borderId="0"/>
    <xf numFmtId="0" fontId="49" fillId="0" borderId="0"/>
    <xf numFmtId="0" fontId="48" fillId="0" borderId="0"/>
    <xf numFmtId="0" fontId="50" fillId="0" borderId="0"/>
    <xf numFmtId="0" fontId="48" fillId="0" borderId="0"/>
    <xf numFmtId="0" fontId="49" fillId="0" borderId="0"/>
    <xf numFmtId="0" fontId="48" fillId="0" borderId="0"/>
    <xf numFmtId="0" fontId="48" fillId="0" borderId="0"/>
    <xf numFmtId="0" fontId="49" fillId="0" borderId="0"/>
    <xf numFmtId="0" fontId="48" fillId="0" borderId="0"/>
    <xf numFmtId="0" fontId="48" fillId="0" borderId="0"/>
    <xf numFmtId="0" fontId="50" fillId="0" borderId="0"/>
    <xf numFmtId="0" fontId="48" fillId="0" borderId="0"/>
    <xf numFmtId="0" fontId="48" fillId="0" borderId="0"/>
    <xf numFmtId="0" fontId="48" fillId="0" borderId="0"/>
    <xf numFmtId="0" fontId="50" fillId="0" borderId="0"/>
    <xf numFmtId="0" fontId="50" fillId="0" borderId="0"/>
    <xf numFmtId="0" fontId="49" fillId="0" borderId="0"/>
    <xf numFmtId="0" fontId="48" fillId="0" borderId="0"/>
    <xf numFmtId="0" fontId="49" fillId="0" borderId="0"/>
    <xf numFmtId="0" fontId="49" fillId="0" borderId="0"/>
    <xf numFmtId="0" fontId="48" fillId="0" borderId="0"/>
    <xf numFmtId="0" fontId="49" fillId="0" borderId="0"/>
    <xf numFmtId="0" fontId="49" fillId="0" borderId="0"/>
    <xf numFmtId="0" fontId="8" fillId="0" borderId="0">
      <alignment vertical="top"/>
    </xf>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50" fillId="0" borderId="0"/>
    <xf numFmtId="0" fontId="48" fillId="0" borderId="0"/>
    <xf numFmtId="0" fontId="49" fillId="0" borderId="0"/>
    <xf numFmtId="0" fontId="48" fillId="0" borderId="0"/>
    <xf numFmtId="0" fontId="50" fillId="0" borderId="0"/>
    <xf numFmtId="0" fontId="48" fillId="0" borderId="0"/>
    <xf numFmtId="0" fontId="51" fillId="0" borderId="0"/>
    <xf numFmtId="0" fontId="48" fillId="0" borderId="0"/>
    <xf numFmtId="0" fontId="48" fillId="0" borderId="0"/>
    <xf numFmtId="0" fontId="51" fillId="0" borderId="0"/>
    <xf numFmtId="0" fontId="48" fillId="0" borderId="0"/>
    <xf numFmtId="0" fontId="48" fillId="0" borderId="0"/>
    <xf numFmtId="0" fontId="48" fillId="0" borderId="0"/>
    <xf numFmtId="0" fontId="48" fillId="0" borderId="0"/>
    <xf numFmtId="0" fontId="50" fillId="0" borderId="0"/>
    <xf numFmtId="0" fontId="49" fillId="0" borderId="0"/>
    <xf numFmtId="0" fontId="48" fillId="0" borderId="0"/>
    <xf numFmtId="0" fontId="49" fillId="0" borderId="0"/>
    <xf numFmtId="0" fontId="49" fillId="0" borderId="0"/>
    <xf numFmtId="0" fontId="49" fillId="0" borderId="0"/>
    <xf numFmtId="0" fontId="48" fillId="0" borderId="0"/>
    <xf numFmtId="0" fontId="49" fillId="0" borderId="0"/>
    <xf numFmtId="0" fontId="48" fillId="0" borderId="0"/>
    <xf numFmtId="0" fontId="49" fillId="0" borderId="0"/>
    <xf numFmtId="0" fontId="48" fillId="0" borderId="0"/>
    <xf numFmtId="0" fontId="50" fillId="0" borderId="0"/>
    <xf numFmtId="0" fontId="38" fillId="0" borderId="0"/>
    <xf numFmtId="0" fontId="49" fillId="0" borderId="0"/>
    <xf numFmtId="0" fontId="48" fillId="0" borderId="0"/>
    <xf numFmtId="0" fontId="48" fillId="0" borderId="0"/>
    <xf numFmtId="0" fontId="50" fillId="0" borderId="0"/>
    <xf numFmtId="0" fontId="48" fillId="0" borderId="0"/>
    <xf numFmtId="0" fontId="48" fillId="0" borderId="0"/>
    <xf numFmtId="0" fontId="50"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0" fontId="49" fillId="0" borderId="0"/>
    <xf numFmtId="0" fontId="51" fillId="0" borderId="0"/>
    <xf numFmtId="0" fontId="51" fillId="0" borderId="0"/>
    <xf numFmtId="0" fontId="48" fillId="0" borderId="0"/>
    <xf numFmtId="0" fontId="48" fillId="0" borderId="0"/>
    <xf numFmtId="0" fontId="52" fillId="0" borderId="17" applyNumberFormat="0" applyFill="0" applyProtection="0">
      <alignment horizontal="center"/>
    </xf>
    <xf numFmtId="0" fontId="48" fillId="0" borderId="0"/>
    <xf numFmtId="0" fontId="48" fillId="0" borderId="0"/>
    <xf numFmtId="0" fontId="50" fillId="0" borderId="0"/>
    <xf numFmtId="0" fontId="50" fillId="0" borderId="0"/>
    <xf numFmtId="0" fontId="49" fillId="0" borderId="0"/>
    <xf numFmtId="0" fontId="48" fillId="0" borderId="0"/>
    <xf numFmtId="0" fontId="49" fillId="0" borderId="0"/>
    <xf numFmtId="0" fontId="48" fillId="0" borderId="0"/>
    <xf numFmtId="0" fontId="49" fillId="0" borderId="0"/>
    <xf numFmtId="0" fontId="49" fillId="0" borderId="0"/>
    <xf numFmtId="0" fontId="48" fillId="0" borderId="0"/>
    <xf numFmtId="0" fontId="48" fillId="0" borderId="0"/>
    <xf numFmtId="0" fontId="49" fillId="0" borderId="0"/>
    <xf numFmtId="0" fontId="48" fillId="0" borderId="0"/>
    <xf numFmtId="0" fontId="49" fillId="0" borderId="0"/>
    <xf numFmtId="0" fontId="49" fillId="0" borderId="0"/>
    <xf numFmtId="0" fontId="48" fillId="0" borderId="0"/>
    <xf numFmtId="0" fontId="49" fillId="0" borderId="0"/>
    <xf numFmtId="0" fontId="48" fillId="0" borderId="0"/>
    <xf numFmtId="0" fontId="49" fillId="0" borderId="0"/>
    <xf numFmtId="0" fontId="48"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0" fontId="48" fillId="0" borderId="0"/>
    <xf numFmtId="0" fontId="48" fillId="0" borderId="0"/>
    <xf numFmtId="0" fontId="49" fillId="0" borderId="0"/>
    <xf numFmtId="0" fontId="49" fillId="0" borderId="0"/>
    <xf numFmtId="0" fontId="48" fillId="0" borderId="0"/>
    <xf numFmtId="0" fontId="48" fillId="0" borderId="0"/>
    <xf numFmtId="0" fontId="48" fillId="0" borderId="0"/>
    <xf numFmtId="0" fontId="49" fillId="0" borderId="0"/>
    <xf numFmtId="0" fontId="48" fillId="0" borderId="0"/>
    <xf numFmtId="0" fontId="48" fillId="0" borderId="0"/>
    <xf numFmtId="0" fontId="48" fillId="0" borderId="0"/>
    <xf numFmtId="0" fontId="48" fillId="0" borderId="0"/>
    <xf numFmtId="0" fontId="49" fillId="0" borderId="0"/>
    <xf numFmtId="0" fontId="48" fillId="0" borderId="0"/>
    <xf numFmtId="0" fontId="49" fillId="0" borderId="0"/>
    <xf numFmtId="0" fontId="48" fillId="0" borderId="0"/>
    <xf numFmtId="0" fontId="49" fillId="0" borderId="0"/>
    <xf numFmtId="0" fontId="48" fillId="0" borderId="0"/>
    <xf numFmtId="0" fontId="48" fillId="0" borderId="0"/>
    <xf numFmtId="0" fontId="48" fillId="0" borderId="0"/>
    <xf numFmtId="0" fontId="49" fillId="0" borderId="0"/>
    <xf numFmtId="0" fontId="48" fillId="0" borderId="0"/>
    <xf numFmtId="0" fontId="48" fillId="0" borderId="0"/>
    <xf numFmtId="0" fontId="48" fillId="0" borderId="0"/>
    <xf numFmtId="0" fontId="49" fillId="0" borderId="0"/>
    <xf numFmtId="0" fontId="48" fillId="0" borderId="0"/>
    <xf numFmtId="0" fontId="48" fillId="0" borderId="0"/>
    <xf numFmtId="0" fontId="48" fillId="0" borderId="0"/>
    <xf numFmtId="0" fontId="49" fillId="0" borderId="0"/>
    <xf numFmtId="0" fontId="48" fillId="0" borderId="0"/>
    <xf numFmtId="0" fontId="48" fillId="0" borderId="0"/>
    <xf numFmtId="0" fontId="49" fillId="0" borderId="0"/>
    <xf numFmtId="0" fontId="48" fillId="0" borderId="0"/>
    <xf numFmtId="0" fontId="49" fillId="0" borderId="0"/>
    <xf numFmtId="0" fontId="48" fillId="0" borderId="0"/>
    <xf numFmtId="0" fontId="48" fillId="0" borderId="0"/>
    <xf numFmtId="0" fontId="48" fillId="0" borderId="0"/>
    <xf numFmtId="0" fontId="49" fillId="0" borderId="0"/>
    <xf numFmtId="0" fontId="48" fillId="0" borderId="0"/>
    <xf numFmtId="0" fontId="49" fillId="0" borderId="0"/>
    <xf numFmtId="0" fontId="48" fillId="0" borderId="0"/>
    <xf numFmtId="0" fontId="48" fillId="0" borderId="0"/>
    <xf numFmtId="0" fontId="49" fillId="0" borderId="0"/>
    <xf numFmtId="0" fontId="48" fillId="0" borderId="0"/>
    <xf numFmtId="0" fontId="49" fillId="0" borderId="0"/>
    <xf numFmtId="0" fontId="48" fillId="0" borderId="0"/>
    <xf numFmtId="0" fontId="49" fillId="0" borderId="0"/>
    <xf numFmtId="0" fontId="48" fillId="0" borderId="0"/>
    <xf numFmtId="0" fontId="48" fillId="0" borderId="0"/>
    <xf numFmtId="0" fontId="48" fillId="0" borderId="0"/>
    <xf numFmtId="0" fontId="48"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0" fontId="49" fillId="0" borderId="0"/>
    <xf numFmtId="0" fontId="49" fillId="0" borderId="0"/>
    <xf numFmtId="0" fontId="48" fillId="0" borderId="0"/>
    <xf numFmtId="0" fontId="48" fillId="0" borderId="0"/>
    <xf numFmtId="0" fontId="48" fillId="0" borderId="0"/>
    <xf numFmtId="0" fontId="48" fillId="0" borderId="0"/>
    <xf numFmtId="0" fontId="49"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9" fillId="0" borderId="0"/>
    <xf numFmtId="0" fontId="48" fillId="0" borderId="0"/>
    <xf numFmtId="0" fontId="49" fillId="0" borderId="0"/>
    <xf numFmtId="0" fontId="48" fillId="0" borderId="0"/>
    <xf numFmtId="0" fontId="48" fillId="0" borderId="0"/>
    <xf numFmtId="0" fontId="48" fillId="0" borderId="0"/>
    <xf numFmtId="0" fontId="49" fillId="0" borderId="0"/>
    <xf numFmtId="0" fontId="48" fillId="0" borderId="0"/>
    <xf numFmtId="0" fontId="48" fillId="0" borderId="0"/>
    <xf numFmtId="0" fontId="48" fillId="0" borderId="0"/>
    <xf numFmtId="0" fontId="48" fillId="0" borderId="0"/>
    <xf numFmtId="0" fontId="49" fillId="0" borderId="0"/>
    <xf numFmtId="173" fontId="4" fillId="0" borderId="0">
      <alignment horizontal="center"/>
    </xf>
    <xf numFmtId="174" fontId="53" fillId="0" borderId="0" applyFont="0" applyFill="0" applyBorder="0" applyAlignment="0" applyProtection="0"/>
    <xf numFmtId="0" fontId="54" fillId="0" borderId="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3" borderId="18" applyNumberFormat="0" applyFont="0" applyAlignment="0" applyProtection="0">
      <alignment horizontal="centerContinuous"/>
    </xf>
    <xf numFmtId="0" fontId="55" fillId="14" borderId="0" applyNumberFormat="0" applyBorder="0" applyAlignment="0" applyProtection="0"/>
    <xf numFmtId="0" fontId="55" fillId="15" borderId="0" applyNumberFormat="0" applyBorder="0" applyAlignment="0" applyProtection="0"/>
    <xf numFmtId="0" fontId="55" fillId="16" borderId="0" applyNumberFormat="0" applyBorder="0" applyAlignment="0" applyProtection="0"/>
    <xf numFmtId="0" fontId="55" fillId="11" borderId="0" applyNumberFormat="0" applyBorder="0" applyAlignment="0" applyProtection="0"/>
    <xf numFmtId="0" fontId="55" fillId="14" borderId="0" applyNumberFormat="0" applyBorder="0" applyAlignment="0" applyProtection="0"/>
    <xf numFmtId="0" fontId="55" fillId="17" borderId="0" applyNumberFormat="0" applyBorder="0" applyAlignment="0" applyProtection="0"/>
    <xf numFmtId="0" fontId="57" fillId="18"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8" fillId="0" borderId="0">
      <alignment horizontal="right"/>
    </xf>
    <xf numFmtId="0" fontId="59" fillId="0" borderId="0" applyNumberFormat="0" applyFill="0" applyBorder="0" applyAlignment="0" applyProtection="0">
      <alignment vertical="top"/>
      <protection locked="0"/>
    </xf>
    <xf numFmtId="40" fontId="39" fillId="0" borderId="19">
      <protection locked="0"/>
    </xf>
    <xf numFmtId="0" fontId="60" fillId="0" borderId="0" applyNumberFormat="0" applyFill="0" applyBorder="0" applyAlignment="0" applyProtection="0"/>
    <xf numFmtId="0" fontId="61" fillId="0" borderId="0" applyNumberFormat="0" applyFill="0" applyBorder="0" applyProtection="0">
      <alignment horizontal="center"/>
    </xf>
    <xf numFmtId="0" fontId="62" fillId="0" borderId="0" applyNumberFormat="0" applyFill="0" applyBorder="0" applyAlignment="0" applyProtection="0">
      <alignment vertical="top"/>
      <protection locked="0"/>
    </xf>
    <xf numFmtId="40" fontId="39" fillId="0" borderId="20">
      <protection locked="0"/>
    </xf>
    <xf numFmtId="10" fontId="63" fillId="22" borderId="0" applyNumberFormat="0" applyFont="0" applyFill="0" applyBorder="0" applyAlignment="0" applyProtection="0"/>
    <xf numFmtId="49" fontId="64" fillId="0" borderId="0" applyFont="0" applyFill="0" applyBorder="0" applyAlignment="0" applyProtection="0">
      <alignment horizontal="left"/>
    </xf>
    <xf numFmtId="175" fontId="47" fillId="0" borderId="0" applyAlignment="0" applyProtection="0"/>
    <xf numFmtId="175" fontId="39" fillId="0" borderId="0" applyAlignment="0" applyProtection="0"/>
    <xf numFmtId="165" fontId="24" fillId="0" borderId="0" applyFill="0" applyBorder="0" applyAlignment="0" applyProtection="0"/>
    <xf numFmtId="49" fontId="24" fillId="0" borderId="0" applyNumberFormat="0" applyAlignment="0" applyProtection="0">
      <alignment horizontal="left"/>
    </xf>
    <xf numFmtId="49" fontId="65" fillId="0" borderId="21" applyNumberFormat="0" applyAlignment="0" applyProtection="0">
      <alignment horizontal="left" wrapText="1"/>
    </xf>
    <xf numFmtId="49" fontId="65" fillId="0" borderId="0" applyNumberFormat="0" applyAlignment="0" applyProtection="0">
      <alignment horizontal="left" wrapText="1"/>
    </xf>
    <xf numFmtId="49" fontId="66" fillId="0" borderId="0" applyAlignment="0" applyProtection="0">
      <alignment horizontal="left"/>
    </xf>
    <xf numFmtId="49" fontId="66" fillId="0" borderId="0" applyAlignment="0" applyProtection="0">
      <alignment horizontal="left"/>
    </xf>
    <xf numFmtId="49" fontId="66" fillId="0" borderId="0" applyAlignment="0" applyProtection="0">
      <alignment horizontal="left"/>
    </xf>
    <xf numFmtId="176" fontId="8" fillId="0" borderId="0" applyFill="0" applyBorder="0" applyAlignment="0"/>
    <xf numFmtId="177" fontId="49" fillId="0" borderId="0" applyFill="0" applyBorder="0" applyAlignment="0"/>
    <xf numFmtId="178" fontId="49" fillId="0" borderId="0" applyFill="0" applyBorder="0" applyAlignment="0"/>
    <xf numFmtId="179" fontId="49" fillId="0" borderId="0" applyFill="0" applyBorder="0" applyAlignment="0"/>
    <xf numFmtId="177" fontId="49" fillId="0" borderId="0" applyFill="0" applyBorder="0" applyAlignment="0"/>
    <xf numFmtId="180" fontId="49" fillId="0" borderId="0" applyFill="0" applyBorder="0" applyAlignment="0"/>
    <xf numFmtId="178" fontId="49" fillId="0" borderId="0" applyFill="0" applyBorder="0" applyAlignment="0"/>
    <xf numFmtId="177" fontId="49" fillId="0" borderId="0" applyFill="0" applyBorder="0" applyAlignment="0"/>
    <xf numFmtId="0" fontId="67" fillId="23" borderId="22" applyNumberFormat="0" applyAlignment="0" applyProtection="0"/>
    <xf numFmtId="0" fontId="68" fillId="0" borderId="23" applyNumberFormat="0" applyFill="0" applyAlignment="0" applyProtection="0"/>
    <xf numFmtId="181" fontId="38" fillId="0" borderId="24" applyFont="0" applyFill="0" applyBorder="0" applyProtection="0">
      <alignment horizontal="center"/>
      <protection locked="0"/>
    </xf>
    <xf numFmtId="41" fontId="38" fillId="0" borderId="0" applyFont="0" applyFill="0" applyBorder="0" applyAlignment="0" applyProtection="0"/>
    <xf numFmtId="41" fontId="38" fillId="0" borderId="0" applyFont="0" applyFill="0" applyBorder="0" applyAlignment="0" applyProtection="0"/>
    <xf numFmtId="180" fontId="49" fillId="0" borderId="0" applyFont="0" applyFill="0" applyBorder="0" applyAlignment="0" applyProtection="0"/>
    <xf numFmtId="182" fontId="5" fillId="0" borderId="0" applyFill="0" applyBorder="0" applyAlignment="0" applyProtection="0">
      <alignment horizontal="right"/>
    </xf>
    <xf numFmtId="183" fontId="5" fillId="0" borderId="0" applyFill="0" applyBorder="0" applyAlignment="0" applyProtection="0"/>
    <xf numFmtId="172" fontId="38" fillId="0" borderId="0" applyFont="0" applyFill="0" applyBorder="0" applyAlignment="0" applyProtection="0"/>
    <xf numFmtId="43" fontId="44" fillId="0" borderId="0" applyFont="0" applyFill="0" applyBorder="0" applyAlignment="0" applyProtection="0"/>
    <xf numFmtId="184" fontId="5" fillId="0" borderId="0" applyFill="0" applyBorder="0" applyAlignment="0" applyProtection="0"/>
    <xf numFmtId="185" fontId="5" fillId="0" borderId="0" applyFill="0" applyBorder="0" applyAlignment="0" applyProtection="0"/>
    <xf numFmtId="43" fontId="69" fillId="0" borderId="0" applyFont="0" applyFill="0" applyBorder="0" applyAlignment="0" applyProtection="0"/>
    <xf numFmtId="43" fontId="44"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86" fontId="5" fillId="0" borderId="0" applyFill="0" applyBorder="0" applyAlignment="0" applyProtection="0"/>
    <xf numFmtId="0" fontId="70" fillId="0" borderId="0"/>
    <xf numFmtId="0" fontId="38" fillId="24" borderId="25" applyNumberFormat="0" applyFont="0" applyAlignment="0" applyProtection="0"/>
    <xf numFmtId="0" fontId="38" fillId="24" borderId="25" applyNumberFormat="0" applyFont="0" applyAlignment="0" applyProtection="0"/>
    <xf numFmtId="187" fontId="71" fillId="0" borderId="0"/>
    <xf numFmtId="177" fontId="49" fillId="0" borderId="0" applyFont="0" applyFill="0" applyBorder="0" applyAlignment="0" applyProtection="0"/>
    <xf numFmtId="188" fontId="5" fillId="0" borderId="0" applyFill="0" applyBorder="0" applyAlignment="0" applyProtection="0">
      <alignment horizontal="right"/>
    </xf>
    <xf numFmtId="189" fontId="5" fillId="0" borderId="0" applyFill="0" applyBorder="0" applyAlignment="0" applyProtection="0">
      <alignment horizontal="right"/>
    </xf>
    <xf numFmtId="190" fontId="5" fillId="0" borderId="0" applyFill="0" applyBorder="0" applyAlignment="0" applyProtection="0"/>
    <xf numFmtId="189" fontId="5" fillId="0" borderId="0" applyFill="0" applyBorder="0" applyAlignment="0" applyProtection="0">
      <alignment horizontal="right"/>
    </xf>
    <xf numFmtId="191" fontId="5" fillId="0" borderId="0" applyFill="0" applyBorder="0" applyAlignment="0" applyProtection="0"/>
    <xf numFmtId="37" fontId="72" fillId="0" borderId="26" applyFont="0" applyFill="0" applyBorder="0">
      <protection locked="0"/>
    </xf>
    <xf numFmtId="192" fontId="5" fillId="0" borderId="0" applyFill="0" applyBorder="0" applyAlignment="0" applyProtection="0"/>
    <xf numFmtId="193" fontId="73" fillId="0" borderId="0">
      <protection locked="0"/>
    </xf>
    <xf numFmtId="0" fontId="70" fillId="0" borderId="0"/>
    <xf numFmtId="194" fontId="5" fillId="0" borderId="0" applyFill="0" applyBorder="0" applyAlignment="0" applyProtection="0"/>
    <xf numFmtId="195" fontId="5" fillId="0" borderId="0" applyFill="0" applyBorder="0" applyAlignment="0" applyProtection="0"/>
    <xf numFmtId="14" fontId="8" fillId="0" borderId="0" applyFill="0" applyBorder="0" applyAlignment="0"/>
    <xf numFmtId="14" fontId="74" fillId="0" borderId="27">
      <alignment horizontal="right" vertical="top" wrapText="1"/>
    </xf>
    <xf numFmtId="14" fontId="38" fillId="0" borderId="12">
      <alignment horizontal="center"/>
    </xf>
    <xf numFmtId="196" fontId="75" fillId="0" borderId="0" applyFont="0" applyFill="0" applyBorder="0" applyAlignment="0" applyProtection="0"/>
    <xf numFmtId="197" fontId="75" fillId="0" borderId="0" applyFont="0" applyFill="0" applyBorder="0" applyAlignment="0" applyProtection="0"/>
    <xf numFmtId="198" fontId="76" fillId="0" borderId="0" applyFont="0" applyFill="0" applyBorder="0" applyAlignment="0" applyProtection="0"/>
    <xf numFmtId="40" fontId="39" fillId="0" borderId="0" applyFill="0" applyBorder="0" applyAlignment="0" applyProtection="0"/>
    <xf numFmtId="0" fontId="38" fillId="0" borderId="0"/>
    <xf numFmtId="199" fontId="5" fillId="0" borderId="28" applyNumberFormat="0" applyFill="0" applyAlignment="0" applyProtection="0"/>
    <xf numFmtId="200" fontId="77" fillId="0" borderId="0"/>
    <xf numFmtId="0" fontId="78" fillId="0" borderId="0" applyNumberFormat="0" applyFill="0" applyBorder="0" applyAlignment="0" applyProtection="0"/>
    <xf numFmtId="0" fontId="78" fillId="0" borderId="0" applyNumberFormat="0" applyFill="0" applyBorder="0" applyAlignment="0" applyProtection="0"/>
    <xf numFmtId="180" fontId="49" fillId="0" borderId="0" applyFill="0" applyBorder="0" applyAlignment="0"/>
    <xf numFmtId="177" fontId="49" fillId="0" borderId="0" applyFill="0" applyBorder="0" applyAlignment="0"/>
    <xf numFmtId="180" fontId="49" fillId="0" borderId="0" applyFill="0" applyBorder="0" applyAlignment="0"/>
    <xf numFmtId="178" fontId="49" fillId="0" borderId="0" applyFill="0" applyBorder="0" applyAlignment="0"/>
    <xf numFmtId="177" fontId="49" fillId="0" borderId="0" applyFill="0" applyBorder="0" applyAlignment="0"/>
    <xf numFmtId="0" fontId="79" fillId="13" borderId="22" applyNumberFormat="0" applyAlignment="0" applyProtection="0"/>
    <xf numFmtId="201" fontId="80" fillId="0" borderId="29" applyFont="0" applyFill="0" applyBorder="0" applyAlignment="0" applyProtection="0"/>
    <xf numFmtId="202" fontId="75" fillId="0" borderId="0" applyFont="0" applyFill="0" applyBorder="0" applyAlignment="0" applyProtection="0"/>
    <xf numFmtId="203" fontId="48" fillId="0" borderId="0" applyFont="0" applyFill="0" applyBorder="0" applyAlignment="0" applyProtection="0"/>
    <xf numFmtId="49" fontId="81" fillId="0" borderId="0" applyNumberFormat="0" applyFill="0" applyBorder="0" applyProtection="0">
      <alignment horizontal="center" vertical="top"/>
    </xf>
    <xf numFmtId="204" fontId="81" fillId="0" borderId="0" applyNumberFormat="0" applyFont="0" applyBorder="0" applyAlignment="0"/>
    <xf numFmtId="205" fontId="82" fillId="0" borderId="0" applyBorder="0">
      <alignment horizontal="right" vertical="top"/>
    </xf>
    <xf numFmtId="206" fontId="81" fillId="0" borderId="0" applyBorder="0">
      <alignment horizontal="right" vertical="top"/>
    </xf>
    <xf numFmtId="206" fontId="82" fillId="0" borderId="0" applyBorder="0">
      <alignment horizontal="right" vertical="top"/>
    </xf>
    <xf numFmtId="207" fontId="83" fillId="0" borderId="0" applyFill="0" applyBorder="0">
      <alignment horizontal="right" vertical="top"/>
    </xf>
    <xf numFmtId="208" fontId="83" fillId="0" borderId="0" applyFill="0" applyBorder="0">
      <alignment horizontal="right" vertical="top"/>
    </xf>
    <xf numFmtId="209" fontId="81" fillId="0" borderId="0" applyFill="0" applyBorder="0">
      <alignment horizontal="right" vertical="top"/>
    </xf>
    <xf numFmtId="210" fontId="81" fillId="0" borderId="0" applyFill="0" applyBorder="0">
      <alignment horizontal="right" vertical="top"/>
    </xf>
    <xf numFmtId="211" fontId="81" fillId="0" borderId="0" applyFill="0" applyBorder="0">
      <alignment horizontal="right" vertical="top"/>
    </xf>
    <xf numFmtId="212" fontId="84" fillId="0" borderId="0" applyFont="0">
      <alignment horizontal="left" vertical="top"/>
    </xf>
    <xf numFmtId="204" fontId="85" fillId="0" borderId="0">
      <alignment horizontal="left" indent="2"/>
    </xf>
    <xf numFmtId="204" fontId="85" fillId="0" borderId="0">
      <alignment horizontal="left" indent="2"/>
    </xf>
    <xf numFmtId="0" fontId="86" fillId="0" borderId="0">
      <alignment horizontal="left"/>
    </xf>
    <xf numFmtId="0" fontId="86" fillId="0" borderId="30">
      <alignment horizontal="right" wrapText="1"/>
    </xf>
    <xf numFmtId="213" fontId="87" fillId="0" borderId="30">
      <alignment horizontal="left"/>
    </xf>
    <xf numFmtId="0" fontId="88" fillId="0" borderId="0">
      <alignment vertical="center"/>
    </xf>
    <xf numFmtId="214" fontId="88" fillId="0" borderId="0">
      <alignment horizontal="left" vertical="center"/>
    </xf>
    <xf numFmtId="215" fontId="89" fillId="0" borderId="0">
      <alignment vertical="center"/>
    </xf>
    <xf numFmtId="0" fontId="90" fillId="0" borderId="0">
      <alignment vertical="center"/>
    </xf>
    <xf numFmtId="213" fontId="87" fillId="0" borderId="30">
      <alignment horizontal="left"/>
    </xf>
    <xf numFmtId="216" fontId="38" fillId="0" borderId="0" applyBorder="0" applyAlignment="0">
      <alignment wrapText="1"/>
    </xf>
    <xf numFmtId="4" fontId="38" fillId="0" borderId="27">
      <alignment horizontal="center" vertical="center"/>
    </xf>
    <xf numFmtId="213" fontId="91" fillId="0" borderId="0" applyFill="0" applyBorder="0">
      <alignment vertical="top"/>
    </xf>
    <xf numFmtId="213" fontId="92" fillId="0" borderId="0" applyFill="0" applyBorder="0" applyProtection="0">
      <alignment vertical="top"/>
    </xf>
    <xf numFmtId="213" fontId="93" fillId="0" borderId="0">
      <alignment vertical="top"/>
    </xf>
    <xf numFmtId="204" fontId="81" fillId="0" borderId="0" applyNumberFormat="0" applyFont="0" applyBorder="0" applyAlignment="0"/>
    <xf numFmtId="213" fontId="81" fillId="0" borderId="0">
      <alignment horizontal="center"/>
    </xf>
    <xf numFmtId="213" fontId="94" fillId="0" borderId="30">
      <alignment horizontal="center"/>
    </xf>
    <xf numFmtId="217" fontId="81" fillId="0" borderId="30" applyFill="0" applyBorder="0" applyProtection="0">
      <alignment horizontal="right" vertical="top"/>
    </xf>
    <xf numFmtId="214" fontId="95" fillId="0" borderId="0">
      <alignment horizontal="left" vertical="center"/>
    </xf>
    <xf numFmtId="213" fontId="95" fillId="0" borderId="0"/>
    <xf numFmtId="213" fontId="96" fillId="0" borderId="0"/>
    <xf numFmtId="213" fontId="97" fillId="0" borderId="0"/>
    <xf numFmtId="213" fontId="38" fillId="0" borderId="0"/>
    <xf numFmtId="213" fontId="98" fillId="0" borderId="0">
      <alignment horizontal="left" vertical="top"/>
    </xf>
    <xf numFmtId="0" fontId="81" fillId="0" borderId="0" applyFill="0" applyBorder="0">
      <alignment horizontal="left" vertical="top" wrapText="1"/>
    </xf>
    <xf numFmtId="0" fontId="99" fillId="0" borderId="0">
      <alignment horizontal="left" vertical="top" wrapText="1"/>
    </xf>
    <xf numFmtId="0" fontId="100" fillId="0" borderId="0">
      <alignment horizontal="left" vertical="top" wrapText="1"/>
    </xf>
    <xf numFmtId="0" fontId="82" fillId="0" borderId="0">
      <alignment horizontal="left" vertical="top" wrapText="1"/>
    </xf>
    <xf numFmtId="0" fontId="101" fillId="0" borderId="0" applyNumberFormat="0" applyFont="0" applyFill="0" applyBorder="0" applyAlignment="0">
      <alignment horizontal="center"/>
    </xf>
    <xf numFmtId="193" fontId="73" fillId="0" borderId="0">
      <protection locked="0"/>
    </xf>
    <xf numFmtId="0" fontId="102" fillId="0" borderId="0" applyFill="0" applyBorder="0" applyProtection="0">
      <alignment horizontal="left"/>
    </xf>
    <xf numFmtId="218" fontId="19" fillId="0" borderId="0">
      <alignment horizontal="right"/>
    </xf>
    <xf numFmtId="218" fontId="19" fillId="0" borderId="0">
      <alignment horizontal="right"/>
    </xf>
    <xf numFmtId="0" fontId="75" fillId="0" borderId="0"/>
    <xf numFmtId="219" fontId="38" fillId="0" borderId="31">
      <protection locked="0"/>
    </xf>
    <xf numFmtId="38" fontId="5" fillId="3" borderId="0" applyNumberFormat="0" applyBorder="0" applyAlignment="0" applyProtection="0"/>
    <xf numFmtId="220" fontId="5" fillId="0" borderId="0" applyFill="0" applyBorder="0" applyAlignment="0" applyProtection="0">
      <alignment horizontal="right"/>
    </xf>
    <xf numFmtId="40" fontId="39" fillId="0" borderId="32">
      <protection locked="0"/>
    </xf>
    <xf numFmtId="0" fontId="103" fillId="0" borderId="0" applyProtection="0">
      <alignment horizontal="right"/>
    </xf>
    <xf numFmtId="0" fontId="56" fillId="0" borderId="16" applyNumberFormat="0" applyAlignment="0" applyProtection="0">
      <alignment horizontal="left" vertical="center"/>
    </xf>
    <xf numFmtId="0" fontId="56" fillId="0" borderId="33">
      <alignment horizontal="left" vertical="center"/>
    </xf>
    <xf numFmtId="193" fontId="104" fillId="0" borderId="0">
      <protection locked="0"/>
    </xf>
    <xf numFmtId="193" fontId="104" fillId="0" borderId="0">
      <protection locked="0"/>
    </xf>
    <xf numFmtId="221" fontId="105" fillId="0" borderId="0"/>
    <xf numFmtId="40" fontId="39" fillId="0" borderId="34">
      <protection locked="0"/>
    </xf>
    <xf numFmtId="0" fontId="106" fillId="0" borderId="0" applyNumberFormat="0" applyFill="0" applyBorder="0" applyAlignment="0" applyProtection="0">
      <alignment vertical="top"/>
      <protection locked="0"/>
    </xf>
    <xf numFmtId="221" fontId="107" fillId="0" borderId="0" applyNumberFormat="0" applyFill="0" applyBorder="0" applyAlignment="0" applyProtection="0">
      <alignment vertical="top"/>
      <protection locked="0"/>
    </xf>
    <xf numFmtId="0" fontId="62" fillId="0" borderId="0" applyNumberFormat="0" applyFill="0" applyBorder="0" applyAlignment="0" applyProtection="0">
      <alignment vertical="top"/>
      <protection locked="0"/>
    </xf>
    <xf numFmtId="0" fontId="75" fillId="0" borderId="0"/>
    <xf numFmtId="0" fontId="108" fillId="0" borderId="0"/>
    <xf numFmtId="222" fontId="39" fillId="25" borderId="35"/>
    <xf numFmtId="0" fontId="109" fillId="0" borderId="0" applyNumberFormat="0" applyFill="0" applyBorder="0" applyAlignment="0" applyProtection="0">
      <alignment vertical="top"/>
      <protection locked="0"/>
    </xf>
    <xf numFmtId="10" fontId="5" fillId="26" borderId="27" applyNumberFormat="0" applyBorder="0" applyAlignment="0" applyProtection="0"/>
    <xf numFmtId="0" fontId="110" fillId="9" borderId="0" applyNumberFormat="0" applyBorder="0" applyAlignment="0" applyProtection="0"/>
    <xf numFmtId="223" fontId="111" fillId="0" borderId="0">
      <alignment horizontal="center"/>
    </xf>
    <xf numFmtId="224" fontId="112" fillId="0" borderId="0">
      <alignment horizontal="center"/>
    </xf>
    <xf numFmtId="225" fontId="38" fillId="0" borderId="0" applyFill="0">
      <alignment horizontal="center"/>
    </xf>
    <xf numFmtId="224" fontId="42" fillId="0" borderId="0" applyFont="0" applyAlignment="0">
      <alignment horizontal="center"/>
    </xf>
    <xf numFmtId="40" fontId="5" fillId="0" borderId="36">
      <protection locked="0"/>
    </xf>
    <xf numFmtId="40" fontId="39" fillId="27" borderId="37"/>
    <xf numFmtId="40" fontId="5" fillId="0" borderId="37">
      <protection locked="0"/>
    </xf>
    <xf numFmtId="38" fontId="38" fillId="0" borderId="38">
      <protection locked="0"/>
    </xf>
    <xf numFmtId="38" fontId="113" fillId="0" borderId="0"/>
    <xf numFmtId="38" fontId="114" fillId="0" borderId="0"/>
    <xf numFmtId="38" fontId="115" fillId="0" borderId="0"/>
    <xf numFmtId="38" fontId="116" fillId="0" borderId="0"/>
    <xf numFmtId="0" fontId="19" fillId="0" borderId="0"/>
    <xf numFmtId="0" fontId="19" fillId="0" borderId="0"/>
    <xf numFmtId="180" fontId="49" fillId="0" borderId="0" applyFill="0" applyBorder="0" applyAlignment="0"/>
    <xf numFmtId="177" fontId="49" fillId="0" borderId="0" applyFill="0" applyBorder="0" applyAlignment="0"/>
    <xf numFmtId="180" fontId="49" fillId="0" borderId="0" applyFill="0" applyBorder="0" applyAlignment="0"/>
    <xf numFmtId="178" fontId="49" fillId="0" borderId="0" applyFill="0" applyBorder="0" applyAlignment="0"/>
    <xf numFmtId="177" fontId="49" fillId="0" borderId="0" applyFill="0" applyBorder="0" applyAlignment="0"/>
    <xf numFmtId="226" fontId="5" fillId="0" borderId="0">
      <alignment horizontal="center"/>
    </xf>
    <xf numFmtId="226" fontId="117" fillId="0" borderId="0">
      <alignment horizontal="center"/>
    </xf>
    <xf numFmtId="40" fontId="38" fillId="0" borderId="39"/>
    <xf numFmtId="217" fontId="38" fillId="0" borderId="0" applyFont="0" applyFill="0" applyBorder="0" applyAlignment="0" applyProtection="0"/>
    <xf numFmtId="227" fontId="38" fillId="0" borderId="0" applyFont="0" applyFill="0" applyBorder="0" applyAlignment="0" applyProtection="0"/>
    <xf numFmtId="37" fontId="38" fillId="0" borderId="0" applyFont="0" applyFill="0" applyBorder="0" applyAlignment="0" applyProtection="0"/>
    <xf numFmtId="228" fontId="38" fillId="0" borderId="0" applyFont="0" applyFill="0" applyBorder="0" applyAlignment="0" applyProtection="0"/>
    <xf numFmtId="229" fontId="38" fillId="0" borderId="0" applyFont="0" applyFill="0" applyBorder="0" applyAlignment="0" applyProtection="0"/>
    <xf numFmtId="230" fontId="38" fillId="0" borderId="0" applyFont="0" applyFill="0" applyBorder="0" applyAlignment="0" applyProtection="0"/>
    <xf numFmtId="231" fontId="118" fillId="0" borderId="0">
      <alignment horizontal="right" vertical="top"/>
    </xf>
    <xf numFmtId="232" fontId="5" fillId="0" borderId="0" applyFill="0" applyBorder="0" applyAlignment="0" applyProtection="0">
      <alignment horizontal="right"/>
    </xf>
    <xf numFmtId="233" fontId="5" fillId="0" borderId="0" applyFill="0" applyBorder="0" applyAlignment="0" applyProtection="0">
      <alignment horizontal="right"/>
    </xf>
    <xf numFmtId="0" fontId="119" fillId="28" borderId="0" applyNumberFormat="0" applyBorder="0" applyAlignment="0" applyProtection="0"/>
    <xf numFmtId="234" fontId="49" fillId="0" borderId="0"/>
    <xf numFmtId="221" fontId="44" fillId="0" borderId="0"/>
    <xf numFmtId="0" fontId="11" fillId="0" borderId="0"/>
    <xf numFmtId="0" fontId="58" fillId="0" borderId="0"/>
    <xf numFmtId="0" fontId="8" fillId="0" borderId="0"/>
    <xf numFmtId="0" fontId="120" fillId="0" borderId="0"/>
    <xf numFmtId="0" fontId="49" fillId="0" borderId="0"/>
    <xf numFmtId="49" fontId="118" fillId="0" borderId="0" applyNumberFormat="0" applyAlignment="0"/>
    <xf numFmtId="0" fontId="38" fillId="0" borderId="0"/>
    <xf numFmtId="1" fontId="42" fillId="0" borderId="0" applyProtection="0">
      <alignment horizontal="right" vertical="center"/>
    </xf>
    <xf numFmtId="0" fontId="70" fillId="0" borderId="0"/>
    <xf numFmtId="177" fontId="49" fillId="0" borderId="0" applyFont="0" applyFill="0" applyBorder="0" applyAlignment="0" applyProtection="0"/>
    <xf numFmtId="234" fontId="49" fillId="0" borderId="0" applyFont="0" applyFill="0" applyBorder="0" applyAlignment="0" applyProtection="0"/>
    <xf numFmtId="10" fontId="38"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8" fillId="0" borderId="0" applyFont="0" applyFill="0" applyBorder="0" applyAlignment="0" applyProtection="0"/>
    <xf numFmtId="9" fontId="1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235" fontId="5" fillId="0" borderId="0" applyFill="0" applyBorder="0" applyAlignment="0" applyProtection="0"/>
    <xf numFmtId="10" fontId="121" fillId="0" borderId="0"/>
    <xf numFmtId="236" fontId="71" fillId="0" borderId="27"/>
    <xf numFmtId="180" fontId="49" fillId="0" borderId="0" applyFill="0" applyBorder="0" applyAlignment="0"/>
    <xf numFmtId="177" fontId="49" fillId="0" borderId="0" applyFill="0" applyBorder="0" applyAlignment="0"/>
    <xf numFmtId="180" fontId="49" fillId="0" borderId="0" applyFill="0" applyBorder="0" applyAlignment="0"/>
    <xf numFmtId="178" fontId="49" fillId="0" borderId="0" applyFill="0" applyBorder="0" applyAlignment="0"/>
    <xf numFmtId="177" fontId="49" fillId="0" borderId="0" applyFill="0" applyBorder="0" applyAlignment="0"/>
    <xf numFmtId="0" fontId="38" fillId="0" borderId="0"/>
    <xf numFmtId="0" fontId="38" fillId="0" borderId="0"/>
    <xf numFmtId="0" fontId="5" fillId="0" borderId="0"/>
    <xf numFmtId="237" fontId="38" fillId="0" borderId="0">
      <alignment horizontal="right"/>
    </xf>
    <xf numFmtId="238" fontId="42" fillId="0" borderId="40">
      <alignment horizontal="right"/>
    </xf>
    <xf numFmtId="238" fontId="42" fillId="0" borderId="41">
      <alignment horizontal="right"/>
      <protection locked="0"/>
    </xf>
    <xf numFmtId="0" fontId="122" fillId="0" borderId="0" applyNumberFormat="0" applyBorder="0">
      <alignment horizontal="left" vertical="center"/>
    </xf>
    <xf numFmtId="239" fontId="123" fillId="0" borderId="0" applyFont="0" applyFill="0" applyBorder="0" applyAlignment="0" applyProtection="0"/>
    <xf numFmtId="14" fontId="74" fillId="0" borderId="27">
      <alignment vertical="top" wrapText="1"/>
    </xf>
    <xf numFmtId="0" fontId="5" fillId="0" borderId="0"/>
    <xf numFmtId="14" fontId="74" fillId="0" borderId="27">
      <alignment horizontal="right" vertical="top" wrapText="1"/>
    </xf>
    <xf numFmtId="0" fontId="124" fillId="29" borderId="0">
      <alignment horizontal="right" vertical="center"/>
    </xf>
    <xf numFmtId="0" fontId="124" fillId="29" borderId="0">
      <alignment horizontal="left" vertical="center"/>
    </xf>
    <xf numFmtId="0" fontId="124" fillId="29" borderId="0">
      <alignment horizontal="center" vertical="center"/>
    </xf>
    <xf numFmtId="0" fontId="124" fillId="29" borderId="0">
      <alignment horizontal="right" vertical="center"/>
    </xf>
    <xf numFmtId="0" fontId="124" fillId="29" borderId="0">
      <alignment horizontal="left" vertical="center"/>
    </xf>
    <xf numFmtId="0" fontId="125" fillId="29" borderId="0">
      <alignment horizontal="right" vertical="top"/>
    </xf>
    <xf numFmtId="0" fontId="125" fillId="29" borderId="0">
      <alignment horizontal="right" vertical="top"/>
    </xf>
    <xf numFmtId="0" fontId="124" fillId="29" borderId="0">
      <alignment horizontal="center" vertical="center"/>
    </xf>
    <xf numFmtId="0" fontId="42" fillId="30" borderId="42" applyNumberFormat="0" applyProtection="0">
      <alignment horizontal="left" vertical="center" indent="1"/>
    </xf>
    <xf numFmtId="240" fontId="8" fillId="31" borderId="42" applyProtection="0">
      <alignment horizontal="right" vertical="center"/>
    </xf>
    <xf numFmtId="0" fontId="126" fillId="10" borderId="0" applyNumberFormat="0" applyBorder="0" applyAlignment="0" applyProtection="0"/>
    <xf numFmtId="241" fontId="77" fillId="0" borderId="0"/>
    <xf numFmtId="0" fontId="58" fillId="0" borderId="0" applyNumberFormat="0" applyFill="0" applyBorder="0" applyAlignment="0" applyProtection="0">
      <alignment horizontal="center"/>
    </xf>
    <xf numFmtId="242" fontId="127" fillId="0" borderId="0" applyNumberFormat="0" applyFill="0" applyBorder="0" applyAlignment="0" applyProtection="0"/>
    <xf numFmtId="242" fontId="128" fillId="32" borderId="0" applyNumberFormat="0" applyFont="0" applyBorder="0" applyAlignment="0" applyProtection="0"/>
    <xf numFmtId="221" fontId="128" fillId="0" borderId="0" applyFill="0" applyBorder="0" applyProtection="0"/>
    <xf numFmtId="242" fontId="128" fillId="33" borderId="0" applyNumberFormat="0" applyFont="0" applyBorder="0" applyAlignment="0" applyProtection="0"/>
    <xf numFmtId="243" fontId="128" fillId="0" borderId="0" applyFill="0" applyBorder="0" applyAlignment="0" applyProtection="0"/>
    <xf numFmtId="221" fontId="129" fillId="0" borderId="0" applyNumberFormat="0" applyAlignment="0" applyProtection="0"/>
    <xf numFmtId="221" fontId="127" fillId="0" borderId="43" applyFill="0" applyProtection="0">
      <alignment horizontal="right" wrapText="1"/>
    </xf>
    <xf numFmtId="221" fontId="127" fillId="0" borderId="0" applyFill="0" applyProtection="0">
      <alignment wrapText="1"/>
    </xf>
    <xf numFmtId="242" fontId="130" fillId="0" borderId="44" applyNumberFormat="0" applyFill="0" applyAlignment="0" applyProtection="0"/>
    <xf numFmtId="221" fontId="131" fillId="0" borderId="0" applyAlignment="0" applyProtection="0"/>
    <xf numFmtId="221" fontId="130" fillId="0" borderId="45" applyNumberFormat="0" applyFill="0" applyAlignment="0" applyProtection="0"/>
    <xf numFmtId="0" fontId="132" fillId="23" borderId="13" applyNumberFormat="0" applyAlignment="0" applyProtection="0"/>
    <xf numFmtId="40" fontId="38" fillId="0" borderId="0"/>
    <xf numFmtId="0" fontId="38" fillId="0" borderId="0" applyAlignment="0">
      <alignment horizontal="centerContinuous"/>
    </xf>
    <xf numFmtId="4" fontId="42" fillId="0" borderId="27" applyNumberFormat="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51" fillId="0" borderId="0"/>
    <xf numFmtId="0" fontId="133" fillId="0" borderId="0"/>
    <xf numFmtId="0" fontId="133" fillId="0" borderId="0"/>
    <xf numFmtId="0" fontId="133" fillId="0" borderId="0"/>
    <xf numFmtId="0" fontId="133" fillId="0" borderId="0"/>
    <xf numFmtId="0" fontId="51" fillId="0" borderId="0"/>
    <xf numFmtId="0" fontId="133" fillId="0" borderId="0"/>
    <xf numFmtId="0" fontId="51" fillId="0" borderId="0"/>
    <xf numFmtId="0" fontId="133" fillId="0" borderId="0"/>
    <xf numFmtId="0" fontId="133" fillId="0" borderId="0"/>
    <xf numFmtId="0" fontId="51"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133" fillId="0" borderId="0"/>
    <xf numFmtId="0" fontId="4" fillId="0" borderId="27" applyNumberFormat="0" applyFont="0" applyFill="0" applyBorder="0" applyAlignment="0">
      <protection hidden="1"/>
    </xf>
    <xf numFmtId="40" fontId="39" fillId="0" borderId="37"/>
    <xf numFmtId="40" fontId="39" fillId="34" borderId="32"/>
    <xf numFmtId="40" fontId="23" fillId="0" borderId="46"/>
    <xf numFmtId="221" fontId="134" fillId="3" borderId="27" applyNumberFormat="0" applyFont="0">
      <alignment horizontal="center" vertical="center" wrapText="1"/>
    </xf>
    <xf numFmtId="0" fontId="23" fillId="0" borderId="0" applyBorder="0" applyProtection="0">
      <alignment vertical="center"/>
    </xf>
    <xf numFmtId="199" fontId="23" fillId="0" borderId="12" applyBorder="0" applyProtection="0">
      <alignment horizontal="right" vertical="center"/>
    </xf>
    <xf numFmtId="0" fontId="135" fillId="35" borderId="0" applyBorder="0" applyProtection="0">
      <alignment horizontal="centerContinuous" vertical="center"/>
    </xf>
    <xf numFmtId="0" fontId="135" fillId="36" borderId="12" applyBorder="0" applyProtection="0">
      <alignment horizontal="centerContinuous" vertical="center"/>
    </xf>
    <xf numFmtId="0" fontId="36" fillId="0" borderId="0" applyFill="0" applyBorder="0" applyProtection="0">
      <alignment horizontal="left"/>
    </xf>
    <xf numFmtId="0" fontId="102" fillId="0" borderId="47" applyFill="0" applyBorder="0" applyProtection="0">
      <alignment horizontal="left" vertical="top"/>
    </xf>
    <xf numFmtId="49" fontId="8" fillId="0" borderId="0" applyFill="0" applyBorder="0" applyAlignment="0"/>
    <xf numFmtId="179" fontId="49" fillId="0" borderId="0" applyFill="0" applyBorder="0" applyAlignment="0"/>
    <xf numFmtId="180" fontId="8" fillId="0" borderId="0" applyFill="0" applyBorder="0" applyAlignment="0"/>
    <xf numFmtId="0" fontId="136" fillId="0" borderId="0" applyNumberFormat="0" applyFill="0" applyBorder="0" applyAlignment="0" applyProtection="0"/>
    <xf numFmtId="0" fontId="51" fillId="0" borderId="0"/>
    <xf numFmtId="0" fontId="137" fillId="0" borderId="0">
      <alignment horizontal="center" vertical="top"/>
    </xf>
    <xf numFmtId="0" fontId="138" fillId="0" borderId="0" applyNumberFormat="0" applyFill="0" applyBorder="0" applyAlignment="0" applyProtection="0"/>
    <xf numFmtId="0" fontId="139" fillId="0" borderId="48" applyNumberFormat="0" applyFill="0" applyAlignment="0" applyProtection="0"/>
    <xf numFmtId="0" fontId="140" fillId="0" borderId="49" applyNumberFormat="0" applyFill="0" applyAlignment="0" applyProtection="0"/>
    <xf numFmtId="0" fontId="141" fillId="0" borderId="50" applyNumberFormat="0" applyFill="0" applyAlignment="0" applyProtection="0"/>
    <xf numFmtId="0" fontId="141" fillId="0" borderId="0" applyNumberFormat="0" applyFill="0" applyBorder="0" applyAlignment="0" applyProtection="0"/>
    <xf numFmtId="244" fontId="80" fillId="0" borderId="0" applyFont="0" applyFill="0" applyBorder="0" applyAlignment="0" applyProtection="0"/>
    <xf numFmtId="245" fontId="75" fillId="0" borderId="0" applyFont="0" applyFill="0" applyBorder="0" applyAlignment="0" applyProtection="0"/>
    <xf numFmtId="0" fontId="38" fillId="0" borderId="0"/>
    <xf numFmtId="246" fontId="80" fillId="0" borderId="29" applyFont="0" applyFill="0" applyBorder="0" applyAlignment="0" applyProtection="0"/>
    <xf numFmtId="247" fontId="75" fillId="0" borderId="0" applyFont="0" applyFill="0" applyBorder="0" applyAlignment="0" applyProtection="0"/>
    <xf numFmtId="38" fontId="142" fillId="0" borderId="0" applyNumberFormat="0" applyFill="0" applyBorder="0" applyProtection="0">
      <alignment horizontal="center"/>
    </xf>
    <xf numFmtId="0" fontId="143" fillId="37" borderId="51" applyNumberFormat="0" applyAlignment="0" applyProtection="0"/>
    <xf numFmtId="217" fontId="144" fillId="0" borderId="0">
      <alignment horizontal="center" vertical="center"/>
    </xf>
    <xf numFmtId="248" fontId="38" fillId="0" borderId="0"/>
    <xf numFmtId="249" fontId="38" fillId="0" borderId="0" applyFont="0" applyFill="0" applyBorder="0" applyAlignment="0" applyProtection="0"/>
    <xf numFmtId="250" fontId="76" fillId="0" borderId="0" applyFont="0" applyFill="0" applyBorder="0" applyAlignment="0" applyProtection="0"/>
    <xf numFmtId="251" fontId="76" fillId="0" borderId="0" applyFont="0" applyFill="0" applyBorder="0" applyAlignment="0" applyProtection="0"/>
    <xf numFmtId="0" fontId="145" fillId="0" borderId="0"/>
    <xf numFmtId="0" fontId="107" fillId="0" borderId="0" applyNumberFormat="0" applyFill="0" applyBorder="0" applyAlignment="0" applyProtection="0">
      <alignment vertical="top"/>
      <protection locked="0"/>
    </xf>
    <xf numFmtId="252" fontId="145" fillId="0" borderId="0" applyFont="0" applyFill="0" applyBorder="0" applyAlignment="0" applyProtection="0"/>
    <xf numFmtId="253" fontId="145" fillId="0" borderId="0" applyFont="0" applyFill="0" applyBorder="0" applyAlignment="0" applyProtection="0"/>
    <xf numFmtId="254" fontId="145" fillId="0" borderId="0" applyFont="0" applyFill="0" applyBorder="0" applyAlignment="0" applyProtection="0"/>
    <xf numFmtId="255" fontId="145" fillId="0" borderId="0" applyFont="0" applyFill="0" applyBorder="0" applyAlignment="0" applyProtection="0"/>
    <xf numFmtId="0" fontId="59" fillId="0" borderId="0" applyNumberFormat="0" applyFill="0" applyBorder="0" applyAlignment="0" applyProtection="0">
      <alignment vertical="top"/>
      <protection locked="0"/>
    </xf>
    <xf numFmtId="256" fontId="38" fillId="0" borderId="0" applyFont="0" applyFill="0" applyBorder="0" applyAlignment="0" applyProtection="0"/>
    <xf numFmtId="257" fontId="38" fillId="0" borderId="0" applyFont="0" applyFill="0" applyBorder="0" applyAlignment="0" applyProtection="0"/>
    <xf numFmtId="0" fontId="146" fillId="0" borderId="0">
      <alignment horizontal="centerContinuous" vertical="center"/>
    </xf>
    <xf numFmtId="0" fontId="147" fillId="0" borderId="33">
      <alignment horizontal="left" vertical="center"/>
    </xf>
    <xf numFmtId="0" fontId="148" fillId="1" borderId="33">
      <alignment horizontal="left" vertical="center"/>
      <protection locked="0"/>
    </xf>
    <xf numFmtId="0" fontId="75" fillId="0" borderId="0"/>
    <xf numFmtId="0" fontId="149" fillId="0" borderId="0"/>
    <xf numFmtId="0" fontId="150" fillId="34" borderId="0" applyBorder="0">
      <alignment horizontal="center" vertical="center"/>
    </xf>
    <xf numFmtId="258" fontId="151" fillId="0" borderId="27">
      <alignment horizontal="center" vertical="center" wrapText="1"/>
    </xf>
    <xf numFmtId="0" fontId="75" fillId="0" borderId="0"/>
    <xf numFmtId="0" fontId="109" fillId="0" borderId="0" applyNumberFormat="0" applyFill="0" applyBorder="0" applyAlignment="0" applyProtection="0">
      <alignment vertical="top"/>
      <protection locked="0"/>
    </xf>
    <xf numFmtId="0" fontId="152" fillId="0" borderId="28" applyFill="0" applyBorder="0">
      <alignment horizontal="center" vertical="center"/>
    </xf>
    <xf numFmtId="49" fontId="153" fillId="0" borderId="27" applyNumberFormat="0" applyFill="0" applyAlignment="0" applyProtection="0"/>
    <xf numFmtId="49" fontId="154" fillId="0" borderId="0" applyFill="0" applyBorder="0" applyProtection="0"/>
    <xf numFmtId="0" fontId="155" fillId="0" borderId="0" applyFill="0" applyBorder="0" applyProtection="0">
      <alignment horizontal="left" vertical="center" wrapText="1"/>
    </xf>
    <xf numFmtId="0" fontId="95" fillId="0" borderId="0" applyNumberFormat="0" applyFill="0" applyBorder="0" applyAlignment="0" applyProtection="0"/>
    <xf numFmtId="174" fontId="38" fillId="0" borderId="0" applyFont="0" applyFill="0" applyBorder="0" applyAlignment="0" applyProtection="0"/>
    <xf numFmtId="3" fontId="156" fillId="0" borderId="27" applyFont="0" applyFill="0" applyBorder="0" applyAlignment="0" applyProtection="0">
      <alignment horizontal="center" vertical="center"/>
      <protection locked="0"/>
    </xf>
    <xf numFmtId="259" fontId="38" fillId="0" borderId="0" applyFont="0" applyFill="0" applyBorder="0" applyAlignment="0" applyProtection="0"/>
    <xf numFmtId="0" fontId="157" fillId="0" borderId="27">
      <alignment horizontal="centerContinuous" vertical="center" wrapText="1"/>
    </xf>
    <xf numFmtId="197" fontId="158" fillId="0" borderId="0"/>
    <xf numFmtId="260" fontId="159" fillId="0" borderId="0" applyFont="0" applyFill="0" applyBorder="0" applyAlignment="0" applyProtection="0"/>
    <xf numFmtId="260" fontId="159" fillId="0" borderId="0" applyFont="0" applyFill="0" applyBorder="0" applyAlignment="0" applyProtection="0"/>
    <xf numFmtId="40" fontId="160" fillId="0" borderId="0" applyFont="0" applyFill="0" applyBorder="0" applyAlignment="0" applyProtection="0"/>
    <xf numFmtId="217" fontId="38" fillId="0" borderId="0" applyFont="0" applyFill="0" applyBorder="0" applyAlignment="0" applyProtection="0"/>
    <xf numFmtId="227" fontId="38" fillId="0" borderId="0" applyFont="0" applyFill="0" applyBorder="0" applyAlignment="0" applyProtection="0"/>
    <xf numFmtId="49" fontId="161" fillId="0" borderId="27" applyNumberFormat="0" applyFill="0" applyAlignment="0" applyProtection="0"/>
    <xf numFmtId="43" fontId="180" fillId="0" borderId="0" applyFont="0" applyFill="0" applyBorder="0" applyAlignment="0" applyProtection="0"/>
    <xf numFmtId="0" fontId="44" fillId="0" borderId="0"/>
    <xf numFmtId="9" fontId="38" fillId="0" borderId="0" applyFont="0" applyFill="0" applyBorder="0" applyAlignment="0" applyProtection="0"/>
    <xf numFmtId="0" fontId="188" fillId="0" borderId="0">
      <alignment vertical="center"/>
    </xf>
    <xf numFmtId="9" fontId="38" fillId="0" borderId="0" applyFont="0" applyFill="0" applyBorder="0" applyAlignment="0" applyProtection="0"/>
    <xf numFmtId="0" fontId="38"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1" fillId="0" borderId="0"/>
    <xf numFmtId="43" fontId="1" fillId="0" borderId="0" applyFont="0" applyFill="0" applyBorder="0" applyAlignment="0" applyProtection="0"/>
    <xf numFmtId="164" fontId="209" fillId="0" borderId="0" applyFont="0" applyFill="0" applyBorder="0" applyAlignment="0" applyProtection="0"/>
  </cellStyleXfs>
  <cellXfs count="733">
    <xf numFmtId="0" fontId="0" fillId="0" borderId="0" xfId="0"/>
    <xf numFmtId="0" fontId="5" fillId="0" borderId="0" xfId="2" applyFont="1"/>
    <xf numFmtId="3" fontId="6" fillId="0" borderId="0" xfId="2" applyNumberFormat="1" applyFont="1" applyAlignment="1">
      <alignment horizontal="center"/>
    </xf>
    <xf numFmtId="3" fontId="7" fillId="0" borderId="0" xfId="2" applyNumberFormat="1" applyFont="1"/>
    <xf numFmtId="3" fontId="5" fillId="0" borderId="1" xfId="2" applyNumberFormat="1" applyFont="1" applyBorder="1" applyAlignment="1">
      <alignment horizontal="right"/>
    </xf>
    <xf numFmtId="9" fontId="5" fillId="0" borderId="0" xfId="3" applyFont="1" applyAlignment="1">
      <alignment horizontal="right"/>
    </xf>
    <xf numFmtId="0" fontId="9" fillId="0" borderId="0" xfId="2" applyFont="1"/>
    <xf numFmtId="0" fontId="10" fillId="2" borderId="2" xfId="2" applyFont="1" applyFill="1" applyBorder="1" applyAlignment="1">
      <alignment horizontal="left"/>
    </xf>
    <xf numFmtId="0" fontId="12" fillId="2" borderId="3" xfId="4" applyFont="1" applyFill="1" applyBorder="1"/>
    <xf numFmtId="3" fontId="12" fillId="2" borderId="4" xfId="2" applyNumberFormat="1" applyFont="1" applyFill="1" applyBorder="1" applyAlignment="1">
      <alignment horizontal="centerContinuous" vertical="center"/>
    </xf>
    <xf numFmtId="165" fontId="12" fillId="2" borderId="5" xfId="2" applyNumberFormat="1" applyFont="1" applyFill="1" applyBorder="1" applyAlignment="1">
      <alignment horizontal="centerContinuous"/>
    </xf>
    <xf numFmtId="165" fontId="12" fillId="2" borderId="3" xfId="2" applyNumberFormat="1" applyFont="1" applyFill="1" applyBorder="1" applyAlignment="1">
      <alignment horizontal="centerContinuous"/>
    </xf>
    <xf numFmtId="165" fontId="12" fillId="2" borderId="4" xfId="2" applyNumberFormat="1" applyFont="1" applyFill="1" applyBorder="1" applyAlignment="1">
      <alignment horizontal="centerContinuous" vertical="center"/>
    </xf>
    <xf numFmtId="165" fontId="12" fillId="2" borderId="5" xfId="4" applyNumberFormat="1" applyFont="1" applyFill="1" applyBorder="1" applyAlignment="1">
      <alignment horizontal="centerContinuous"/>
    </xf>
    <xf numFmtId="0" fontId="13" fillId="2" borderId="6" xfId="2" applyNumberFormat="1" applyFont="1" applyFill="1" applyBorder="1" applyAlignment="1">
      <alignment horizontal="center" vertical="center" wrapText="1"/>
    </xf>
    <xf numFmtId="0" fontId="12" fillId="2" borderId="7" xfId="4" applyFont="1" applyFill="1" applyBorder="1" applyAlignment="1">
      <alignment horizontal="centerContinuous"/>
    </xf>
    <xf numFmtId="3" fontId="12" fillId="2" borderId="0" xfId="2" applyNumberFormat="1" applyFont="1" applyFill="1" applyBorder="1" applyAlignment="1">
      <alignment vertical="center"/>
    </xf>
    <xf numFmtId="3" fontId="12" fillId="2" borderId="0" xfId="2" applyNumberFormat="1" applyFont="1" applyFill="1" applyBorder="1" applyAlignment="1">
      <alignment horizontal="centerContinuous" vertical="center"/>
    </xf>
    <xf numFmtId="165" fontId="14" fillId="2" borderId="8" xfId="2" applyNumberFormat="1" applyFont="1" applyFill="1" applyBorder="1" applyAlignment="1">
      <alignment horizontal="centerContinuous"/>
    </xf>
    <xf numFmtId="165" fontId="15" fillId="2" borderId="7" xfId="2" applyNumberFormat="1" applyFont="1" applyFill="1" applyBorder="1" applyAlignment="1">
      <alignment horizontal="centerContinuous"/>
    </xf>
    <xf numFmtId="165" fontId="16" fillId="2" borderId="0" xfId="2" applyNumberFormat="1" applyFont="1" applyFill="1" applyBorder="1" applyAlignment="1">
      <alignment horizontal="centerContinuous" vertical="center"/>
    </xf>
    <xf numFmtId="165" fontId="12" fillId="2" borderId="8" xfId="4" applyNumberFormat="1" applyFont="1" applyFill="1" applyBorder="1" applyAlignment="1">
      <alignment horizontal="centerContinuous"/>
    </xf>
    <xf numFmtId="0" fontId="10" fillId="2" borderId="2" xfId="2" applyFont="1" applyFill="1" applyBorder="1" applyAlignment="1">
      <alignment horizontal="left" vertical="top"/>
    </xf>
    <xf numFmtId="3" fontId="17" fillId="2" borderId="7" xfId="2" applyNumberFormat="1" applyFont="1" applyFill="1" applyBorder="1" applyAlignment="1">
      <alignment horizontal="centerContinuous" vertical="center"/>
    </xf>
    <xf numFmtId="3" fontId="17" fillId="2" borderId="0" xfId="2" applyNumberFormat="1" applyFont="1" applyFill="1" applyBorder="1" applyAlignment="1">
      <alignment horizontal="centerContinuous" vertical="center"/>
    </xf>
    <xf numFmtId="3" fontId="13" fillId="2" borderId="0" xfId="2" applyNumberFormat="1" applyFont="1" applyFill="1" applyBorder="1" applyAlignment="1">
      <alignment horizontal="centerContinuous" vertical="center"/>
    </xf>
    <xf numFmtId="165" fontId="12" fillId="2" borderId="8" xfId="2" applyNumberFormat="1" applyFont="1" applyFill="1" applyBorder="1" applyAlignment="1">
      <alignment horizontal="centerContinuous"/>
    </xf>
    <xf numFmtId="165" fontId="12" fillId="2" borderId="9" xfId="2" applyNumberFormat="1" applyFont="1" applyFill="1" applyBorder="1" applyAlignment="1"/>
    <xf numFmtId="165" fontId="13" fillId="2" borderId="10" xfId="2" applyNumberFormat="1" applyFont="1" applyFill="1" applyBorder="1" applyAlignment="1">
      <alignment horizontal="centerContinuous" vertical="center"/>
    </xf>
    <xf numFmtId="165" fontId="12" fillId="2" borderId="11" xfId="4" applyNumberFormat="1" applyFont="1" applyFill="1" applyBorder="1" applyAlignment="1">
      <alignment horizontal="centerContinuous"/>
    </xf>
    <xf numFmtId="17" fontId="13" fillId="2" borderId="6" xfId="2" applyNumberFormat="1" applyFont="1" applyFill="1" applyBorder="1" applyAlignment="1">
      <alignment horizontal="center" vertical="center"/>
    </xf>
    <xf numFmtId="0" fontId="13" fillId="2" borderId="7" xfId="2" applyFont="1" applyFill="1" applyBorder="1" applyAlignment="1">
      <alignment horizontal="centerContinuous"/>
    </xf>
    <xf numFmtId="0" fontId="13" fillId="2" borderId="0" xfId="2" applyFont="1" applyFill="1" applyBorder="1" applyAlignment="1">
      <alignment horizontal="centerContinuous"/>
    </xf>
    <xf numFmtId="0" fontId="12" fillId="2" borderId="0" xfId="2" applyFont="1" applyFill="1" applyBorder="1" applyAlignment="1">
      <alignment horizontal="centerContinuous"/>
    </xf>
    <xf numFmtId="3" fontId="12" fillId="2" borderId="0" xfId="2" applyNumberFormat="1" applyFont="1" applyFill="1" applyBorder="1" applyAlignment="1">
      <alignment horizontal="centerContinuous"/>
    </xf>
    <xf numFmtId="165" fontId="10" fillId="2" borderId="8" xfId="2" applyNumberFormat="1" applyFont="1" applyFill="1" applyBorder="1" applyAlignment="1">
      <alignment horizontal="centerContinuous"/>
    </xf>
    <xf numFmtId="165" fontId="10" fillId="2" borderId="3" xfId="2" applyNumberFormat="1" applyFont="1" applyFill="1" applyBorder="1" applyAlignment="1">
      <alignment horizontal="centerContinuous"/>
    </xf>
    <xf numFmtId="165" fontId="12" fillId="2" borderId="4" xfId="2" applyNumberFormat="1" applyFont="1" applyFill="1" applyBorder="1" applyAlignment="1">
      <alignment horizontal="centerContinuous"/>
    </xf>
    <xf numFmtId="0" fontId="12" fillId="2" borderId="7" xfId="4" applyFont="1" applyFill="1" applyBorder="1"/>
    <xf numFmtId="165" fontId="13" fillId="2" borderId="8" xfId="2" applyNumberFormat="1" applyFont="1" applyFill="1" applyBorder="1" applyAlignment="1">
      <alignment horizontal="centerContinuous"/>
    </xf>
    <xf numFmtId="165" fontId="18" fillId="2" borderId="7" xfId="2" applyNumberFormat="1" applyFont="1" applyFill="1" applyBorder="1" applyAlignment="1">
      <alignment horizontal="centerContinuous"/>
    </xf>
    <xf numFmtId="0" fontId="13" fillId="2" borderId="6" xfId="5" applyFont="1" applyFill="1" applyBorder="1" applyAlignment="1">
      <alignment horizontal="center"/>
    </xf>
    <xf numFmtId="0" fontId="13" fillId="2" borderId="9" xfId="4" applyFont="1" applyFill="1" applyBorder="1" applyAlignment="1">
      <alignment horizontal="centerContinuous"/>
    </xf>
    <xf numFmtId="3" fontId="12" fillId="2" borderId="10" xfId="2" applyNumberFormat="1" applyFont="1" applyFill="1" applyBorder="1" applyAlignment="1">
      <alignment horizontal="left"/>
    </xf>
    <xf numFmtId="3" fontId="12" fillId="2" borderId="10" xfId="2" applyNumberFormat="1" applyFont="1" applyFill="1" applyBorder="1"/>
    <xf numFmtId="165" fontId="12" fillId="2" borderId="11" xfId="2" quotePrefix="1" applyNumberFormat="1" applyFont="1" applyFill="1" applyBorder="1" applyAlignment="1"/>
    <xf numFmtId="165" fontId="12" fillId="2" borderId="9" xfId="2" quotePrefix="1" applyNumberFormat="1" applyFont="1" applyFill="1" applyBorder="1" applyAlignment="1"/>
    <xf numFmtId="165" fontId="12" fillId="2" borderId="10" xfId="4" applyNumberFormat="1" applyFont="1" applyFill="1" applyBorder="1" applyAlignment="1">
      <alignment horizontal="centerContinuous"/>
    </xf>
    <xf numFmtId="165" fontId="12" fillId="2" borderId="11" xfId="4" quotePrefix="1" applyNumberFormat="1" applyFont="1" applyFill="1" applyBorder="1" applyAlignment="1">
      <alignment horizontal="right"/>
    </xf>
    <xf numFmtId="0" fontId="20" fillId="0" borderId="0" xfId="2" applyFont="1" applyFill="1"/>
    <xf numFmtId="0" fontId="21" fillId="0" borderId="0" xfId="5" applyFont="1" applyFill="1" applyBorder="1" applyAlignment="1">
      <alignment horizontal="centerContinuous"/>
    </xf>
    <xf numFmtId="0" fontId="21" fillId="0" borderId="0" xfId="4" applyFont="1" applyFill="1" applyBorder="1" applyAlignment="1">
      <alignment horizontal="centerContinuous"/>
    </xf>
    <xf numFmtId="3" fontId="20" fillId="0" borderId="0" xfId="2" applyNumberFormat="1" applyFont="1" applyFill="1" applyBorder="1" applyAlignment="1">
      <alignment horizontal="left"/>
    </xf>
    <xf numFmtId="3" fontId="20" fillId="0" borderId="0" xfId="2" applyNumberFormat="1" applyFont="1" applyFill="1" applyBorder="1"/>
    <xf numFmtId="165" fontId="20" fillId="0" borderId="0" xfId="2" quotePrefix="1" applyNumberFormat="1" applyFont="1" applyFill="1" applyBorder="1" applyAlignment="1"/>
    <xf numFmtId="165" fontId="20" fillId="0" borderId="0" xfId="4" applyNumberFormat="1" applyFont="1" applyFill="1" applyBorder="1" applyAlignment="1">
      <alignment horizontal="centerContinuous"/>
    </xf>
    <xf numFmtId="165" fontId="20" fillId="0" borderId="0" xfId="4" quotePrefix="1" applyNumberFormat="1" applyFont="1" applyFill="1" applyBorder="1" applyAlignment="1">
      <alignment horizontal="right"/>
    </xf>
    <xf numFmtId="14" fontId="21" fillId="0" borderId="0" xfId="4" applyNumberFormat="1" applyFont="1" applyFill="1" applyBorder="1" applyAlignment="1">
      <alignment horizontal="center"/>
    </xf>
    <xf numFmtId="0" fontId="21" fillId="0" borderId="0" xfId="4" applyFont="1" applyFill="1" applyBorder="1" applyAlignment="1">
      <alignment horizontal="center"/>
    </xf>
    <xf numFmtId="166" fontId="22" fillId="0" borderId="0" xfId="2" applyNumberFormat="1" applyFont="1" applyAlignment="1">
      <alignment horizontal="center" wrapText="1"/>
    </xf>
    <xf numFmtId="3" fontId="22" fillId="0" borderId="0" xfId="2" applyNumberFormat="1" applyFont="1" applyBorder="1" applyAlignment="1">
      <alignment horizontal="center" wrapText="1"/>
    </xf>
    <xf numFmtId="3" fontId="22" fillId="0" borderId="12" xfId="2" applyNumberFormat="1" applyFont="1" applyBorder="1" applyAlignment="1">
      <alignment horizontal="center" wrapText="1"/>
    </xf>
    <xf numFmtId="0" fontId="7" fillId="0" borderId="0" xfId="2" applyFont="1" applyBorder="1"/>
    <xf numFmtId="0" fontId="5" fillId="0" borderId="0" xfId="2" applyFont="1" applyBorder="1"/>
    <xf numFmtId="3" fontId="5" fillId="0" borderId="0" xfId="2" applyNumberFormat="1" applyFont="1"/>
    <xf numFmtId="3" fontId="5" fillId="0" borderId="0" xfId="2" applyNumberFormat="1" applyFont="1" applyBorder="1"/>
    <xf numFmtId="0" fontId="25" fillId="3" borderId="1" xfId="2" applyFont="1" applyFill="1" applyBorder="1" applyAlignment="1">
      <alignment horizontal="center" vertical="top"/>
    </xf>
    <xf numFmtId="0" fontId="25" fillId="3" borderId="1" xfId="2" applyFont="1" applyFill="1" applyBorder="1" applyAlignment="1">
      <alignment horizontal="left" vertical="top"/>
    </xf>
    <xf numFmtId="3" fontId="25" fillId="3" borderId="1" xfId="2" applyNumberFormat="1" applyFont="1" applyFill="1" applyBorder="1" applyAlignment="1">
      <alignment horizontal="right" vertical="top"/>
    </xf>
    <xf numFmtId="166" fontId="22" fillId="0" borderId="0" xfId="2" applyNumberFormat="1" applyFont="1" applyBorder="1" applyAlignment="1">
      <alignment horizontal="center" wrapText="1"/>
    </xf>
    <xf numFmtId="0" fontId="22" fillId="0" borderId="0" xfId="2" applyNumberFormat="1" applyFont="1" applyBorder="1" applyAlignment="1">
      <alignment horizontal="center" wrapText="1"/>
    </xf>
    <xf numFmtId="9" fontId="25" fillId="3" borderId="1" xfId="3" applyFont="1" applyFill="1" applyBorder="1" applyAlignment="1">
      <alignment horizontal="right" vertical="top"/>
    </xf>
    <xf numFmtId="0" fontId="5" fillId="0" borderId="1" xfId="2" applyFont="1" applyBorder="1"/>
    <xf numFmtId="3" fontId="5" fillId="0" borderId="0" xfId="2" applyNumberFormat="1" applyFont="1" applyAlignment="1">
      <alignment horizontal="left"/>
    </xf>
    <xf numFmtId="3" fontId="5" fillId="0" borderId="0" xfId="2" applyNumberFormat="1" applyFont="1" applyAlignment="1">
      <alignment horizontal="right"/>
    </xf>
    <xf numFmtId="0" fontId="21" fillId="0" borderId="0" xfId="6" applyFont="1" applyFill="1" applyBorder="1" applyAlignment="1">
      <alignment horizontal="centerContinuous"/>
    </xf>
    <xf numFmtId="3" fontId="27" fillId="0" borderId="0" xfId="2" applyNumberFormat="1" applyFont="1" applyAlignment="1">
      <alignment horizontal="left"/>
    </xf>
    <xf numFmtId="0" fontId="21" fillId="0" borderId="14" xfId="6" applyFont="1" applyFill="1" applyBorder="1" applyAlignment="1">
      <alignment horizontal="centerContinuous"/>
    </xf>
    <xf numFmtId="0" fontId="21" fillId="0" borderId="0" xfId="6" applyFont="1" applyFill="1" applyBorder="1" applyAlignment="1"/>
    <xf numFmtId="0" fontId="28" fillId="0" borderId="0" xfId="6" applyFont="1" applyFill="1" applyBorder="1" applyAlignment="1">
      <alignment horizontal="centerContinuous"/>
    </xf>
    <xf numFmtId="0" fontId="28" fillId="0" borderId="0" xfId="6" applyFont="1" applyFill="1" applyBorder="1" applyAlignment="1"/>
    <xf numFmtId="166" fontId="22" fillId="3" borderId="12" xfId="2" applyNumberFormat="1" applyFont="1" applyFill="1" applyBorder="1" applyAlignment="1">
      <alignment horizontal="left"/>
    </xf>
    <xf numFmtId="3" fontId="5" fillId="3" borderId="12" xfId="2" applyNumberFormat="1" applyFont="1" applyFill="1" applyBorder="1" applyAlignment="1"/>
    <xf numFmtId="3" fontId="5" fillId="3" borderId="12" xfId="2" applyNumberFormat="1" applyFont="1" applyFill="1" applyBorder="1"/>
    <xf numFmtId="3" fontId="27" fillId="0" borderId="0" xfId="2" applyNumberFormat="1" applyFont="1" applyAlignment="1">
      <alignment horizontal="left" indent="1"/>
    </xf>
    <xf numFmtId="3" fontId="5" fillId="0" borderId="0" xfId="2" applyNumberFormat="1" applyFont="1" applyAlignment="1">
      <alignment horizontal="left" indent="1"/>
    </xf>
    <xf numFmtId="3" fontId="5" fillId="0" borderId="12" xfId="2" applyNumberFormat="1" applyFont="1" applyBorder="1" applyAlignment="1">
      <alignment horizontal="center"/>
    </xf>
    <xf numFmtId="165" fontId="5" fillId="0" borderId="0" xfId="3" applyNumberFormat="1" applyFont="1" applyAlignment="1">
      <alignment horizontal="left" indent="1"/>
    </xf>
    <xf numFmtId="3" fontId="5" fillId="0" borderId="0" xfId="2" applyNumberFormat="1" applyFont="1" applyAlignment="1">
      <alignment horizontal="center"/>
    </xf>
    <xf numFmtId="3" fontId="5" fillId="0" borderId="1" xfId="2" applyNumberFormat="1" applyFont="1" applyBorder="1" applyAlignment="1">
      <alignment horizontal="center"/>
    </xf>
    <xf numFmtId="167" fontId="5" fillId="0" borderId="0" xfId="3" applyNumberFormat="1" applyFont="1" applyAlignment="1">
      <alignment horizontal="left" indent="1"/>
    </xf>
    <xf numFmtId="167" fontId="5" fillId="0" borderId="0" xfId="2" applyNumberFormat="1" applyFont="1" applyAlignment="1">
      <alignment horizontal="left" indent="1"/>
    </xf>
    <xf numFmtId="0" fontId="5" fillId="0" borderId="0" xfId="2" applyFont="1" applyAlignment="1">
      <alignment horizontal="left" indent="1"/>
    </xf>
    <xf numFmtId="3" fontId="5" fillId="4" borderId="0" xfId="2" applyNumberFormat="1" applyFont="1" applyFill="1" applyAlignment="1">
      <alignment horizontal="center"/>
    </xf>
    <xf numFmtId="3" fontId="5" fillId="4" borderId="12" xfId="2" applyNumberFormat="1" applyFont="1" applyFill="1" applyBorder="1" applyAlignment="1">
      <alignment horizontal="center"/>
    </xf>
    <xf numFmtId="3" fontId="5" fillId="0" borderId="12" xfId="2" applyNumberFormat="1" applyFont="1" applyBorder="1" applyAlignment="1">
      <alignment horizontal="center" wrapText="1"/>
    </xf>
    <xf numFmtId="3" fontId="5" fillId="0" borderId="0" xfId="2" applyNumberFormat="1" applyFont="1" applyAlignment="1">
      <alignment horizontal="center" wrapText="1"/>
    </xf>
    <xf numFmtId="3" fontId="29" fillId="0" borderId="0" xfId="2" applyNumberFormat="1" applyFont="1" applyAlignment="1">
      <alignment horizontal="left" indent="1"/>
    </xf>
    <xf numFmtId="3" fontId="5" fillId="4" borderId="0" xfId="2" applyNumberFormat="1" applyFont="1" applyFill="1" applyBorder="1" applyAlignment="1">
      <alignment horizontal="right"/>
    </xf>
    <xf numFmtId="3" fontId="5" fillId="0" borderId="0" xfId="2" applyNumberFormat="1" applyFont="1" applyBorder="1" applyAlignment="1">
      <alignment horizontal="center"/>
    </xf>
    <xf numFmtId="0" fontId="12" fillId="2" borderId="3" xfId="0" applyFont="1" applyFill="1" applyBorder="1"/>
    <xf numFmtId="165" fontId="12" fillId="2" borderId="5" xfId="0" applyNumberFormat="1" applyFont="1" applyFill="1" applyBorder="1" applyAlignment="1">
      <alignment horizontal="centerContinuous"/>
    </xf>
    <xf numFmtId="0" fontId="12" fillId="2" borderId="7" xfId="0" applyFont="1" applyFill="1" applyBorder="1" applyAlignment="1">
      <alignment horizontal="centerContinuous"/>
    </xf>
    <xf numFmtId="165" fontId="12" fillId="2" borderId="8" xfId="0" applyNumberFormat="1" applyFont="1" applyFill="1" applyBorder="1" applyAlignment="1">
      <alignment horizontal="centerContinuous"/>
    </xf>
    <xf numFmtId="165" fontId="12" fillId="2" borderId="11" xfId="0" applyNumberFormat="1" applyFont="1" applyFill="1" applyBorder="1" applyAlignment="1">
      <alignment horizontal="centerContinuous"/>
    </xf>
    <xf numFmtId="0" fontId="12" fillId="2" borderId="7" xfId="0" applyFont="1" applyFill="1" applyBorder="1"/>
    <xf numFmtId="0" fontId="13" fillId="2" borderId="9" xfId="0" applyFont="1" applyFill="1" applyBorder="1" applyAlignment="1">
      <alignment horizontal="centerContinuous"/>
    </xf>
    <xf numFmtId="165" fontId="12" fillId="2" borderId="10" xfId="0" applyNumberFormat="1" applyFont="1" applyFill="1" applyBorder="1" applyAlignment="1">
      <alignment horizontal="centerContinuous"/>
    </xf>
    <xf numFmtId="165" fontId="12" fillId="2" borderId="11" xfId="0" quotePrefix="1" applyNumberFormat="1" applyFont="1" applyFill="1" applyBorder="1" applyAlignment="1">
      <alignment horizontal="right"/>
    </xf>
    <xf numFmtId="0" fontId="12" fillId="2" borderId="4" xfId="0" applyFont="1" applyFill="1" applyBorder="1"/>
    <xf numFmtId="0" fontId="12" fillId="2" borderId="0" xfId="0" applyFont="1" applyFill="1" applyBorder="1" applyAlignment="1">
      <alignment horizontal="centerContinuous"/>
    </xf>
    <xf numFmtId="0" fontId="12" fillId="2" borderId="0" xfId="0" applyFont="1" applyFill="1" applyBorder="1"/>
    <xf numFmtId="0" fontId="13" fillId="2" borderId="10" xfId="0" applyFont="1" applyFill="1" applyBorder="1" applyAlignment="1">
      <alignment horizontal="centerContinuous"/>
    </xf>
    <xf numFmtId="0" fontId="30" fillId="0" borderId="0" xfId="0" applyFont="1"/>
    <xf numFmtId="0" fontId="30" fillId="0" borderId="0" xfId="0" quotePrefix="1" applyFont="1"/>
    <xf numFmtId="4" fontId="30" fillId="0" borderId="0" xfId="0" applyNumberFormat="1" applyFont="1"/>
    <xf numFmtId="0" fontId="31" fillId="0" borderId="0" xfId="0" applyFont="1"/>
    <xf numFmtId="4" fontId="31" fillId="0" borderId="0" xfId="0" applyNumberFormat="1" applyFont="1"/>
    <xf numFmtId="0" fontId="163" fillId="0" borderId="0" xfId="0" applyFont="1"/>
    <xf numFmtId="4" fontId="163" fillId="0" borderId="0" xfId="0" applyNumberFormat="1" applyFont="1"/>
    <xf numFmtId="0" fontId="162" fillId="0" borderId="0" xfId="0" applyFont="1"/>
    <xf numFmtId="0" fontId="0" fillId="0" borderId="0" xfId="0"/>
    <xf numFmtId="0" fontId="5" fillId="0" borderId="0" xfId="4" applyFont="1" applyFill="1" applyAlignment="1">
      <alignment horizontal="left" vertical="center"/>
    </xf>
    <xf numFmtId="49" fontId="5" fillId="0" borderId="0" xfId="4" applyNumberFormat="1" applyFont="1" applyFill="1" applyAlignment="1">
      <alignment horizontal="center" vertical="center"/>
    </xf>
    <xf numFmtId="168" fontId="5" fillId="0" borderId="0" xfId="8" applyNumberFormat="1" applyFont="1" applyFill="1" applyAlignment="1">
      <alignment horizontal="right" vertical="center"/>
    </xf>
    <xf numFmtId="49" fontId="34" fillId="0" borderId="0" xfId="4" applyNumberFormat="1" applyFont="1" applyBorder="1" applyAlignment="1">
      <alignment horizontal="center" vertical="center"/>
    </xf>
    <xf numFmtId="0" fontId="0" fillId="0" borderId="0" xfId="0" applyFill="1"/>
    <xf numFmtId="168" fontId="0" fillId="0" borderId="0" xfId="8" applyNumberFormat="1" applyFont="1"/>
    <xf numFmtId="0" fontId="32" fillId="0" borderId="0" xfId="0" applyFont="1"/>
    <xf numFmtId="0" fontId="46" fillId="0" borderId="15" xfId="0" applyFont="1" applyBorder="1"/>
    <xf numFmtId="168" fontId="46" fillId="0" borderId="15" xfId="8" applyNumberFormat="1" applyFont="1" applyBorder="1"/>
    <xf numFmtId="168" fontId="32" fillId="0" borderId="0" xfId="8" applyNumberFormat="1" applyFont="1"/>
    <xf numFmtId="168" fontId="0" fillId="0" borderId="0" xfId="8" applyNumberFormat="1" applyFont="1" applyFill="1"/>
    <xf numFmtId="0" fontId="0" fillId="0" borderId="0" xfId="0" applyAlignment="1">
      <alignment horizontal="center"/>
    </xf>
    <xf numFmtId="0" fontId="0" fillId="0" borderId="1" xfId="0" applyBorder="1"/>
    <xf numFmtId="168" fontId="0" fillId="0" borderId="1" xfId="8" applyNumberFormat="1" applyFont="1" applyBorder="1"/>
    <xf numFmtId="49" fontId="5" fillId="7" borderId="1" xfId="4" applyNumberFormat="1" applyFont="1" applyFill="1" applyBorder="1" applyAlignment="1">
      <alignment horizontal="center" vertical="center"/>
    </xf>
    <xf numFmtId="0" fontId="5" fillId="7" borderId="1" xfId="4" applyFont="1" applyFill="1" applyBorder="1" applyAlignment="1">
      <alignment horizontal="left" vertical="center"/>
    </xf>
    <xf numFmtId="0" fontId="0" fillId="7" borderId="1" xfId="0" applyFill="1" applyBorder="1"/>
    <xf numFmtId="168" fontId="5" fillId="7" borderId="1" xfId="8" applyNumberFormat="1" applyFont="1" applyFill="1" applyBorder="1" applyAlignment="1">
      <alignment horizontal="right" vertical="center"/>
    </xf>
    <xf numFmtId="49" fontId="34" fillId="7" borderId="1" xfId="4" applyNumberFormat="1" applyFont="1" applyFill="1" applyBorder="1" applyAlignment="1">
      <alignment horizontal="center" vertical="center"/>
    </xf>
    <xf numFmtId="49" fontId="5" fillId="7" borderId="0" xfId="4" applyNumberFormat="1" applyFont="1" applyFill="1" applyAlignment="1">
      <alignment horizontal="center" vertical="center"/>
    </xf>
    <xf numFmtId="0" fontId="5" fillId="7" borderId="0" xfId="4" applyFont="1" applyFill="1" applyAlignment="1">
      <alignment horizontal="left" vertical="center"/>
    </xf>
    <xf numFmtId="0" fontId="0" fillId="7" borderId="0" xfId="0" applyFill="1"/>
    <xf numFmtId="168" fontId="5" fillId="7" borderId="0" xfId="8" applyNumberFormat="1" applyFont="1" applyFill="1" applyAlignment="1">
      <alignment horizontal="right" vertical="center"/>
    </xf>
    <xf numFmtId="49" fontId="34" fillId="7" borderId="0" xfId="4" applyNumberFormat="1" applyFont="1" applyFill="1" applyBorder="1" applyAlignment="1">
      <alignment horizontal="center" vertical="center"/>
    </xf>
    <xf numFmtId="168" fontId="44" fillId="0" borderId="0" xfId="8" applyNumberFormat="1" applyFont="1"/>
    <xf numFmtId="0" fontId="44" fillId="0" borderId="1" xfId="0" applyFont="1" applyBorder="1"/>
    <xf numFmtId="0" fontId="44" fillId="0" borderId="0" xfId="0" applyFont="1"/>
    <xf numFmtId="168" fontId="44" fillId="0" borderId="0" xfId="8" applyNumberFormat="1" applyFont="1" applyFill="1"/>
    <xf numFmtId="0" fontId="44" fillId="0" borderId="1" xfId="0" applyFont="1" applyFill="1" applyBorder="1"/>
    <xf numFmtId="0" fontId="44" fillId="0" borderId="0" xfId="0" applyFont="1" applyFill="1"/>
    <xf numFmtId="168" fontId="44" fillId="0" borderId="0" xfId="0" applyNumberFormat="1" applyFont="1"/>
    <xf numFmtId="0" fontId="0" fillId="0" borderId="0" xfId="0" applyFont="1"/>
    <xf numFmtId="0" fontId="0" fillId="0" borderId="0" xfId="0" applyFont="1" applyBorder="1"/>
    <xf numFmtId="0" fontId="0" fillId="0" borderId="0" xfId="0"/>
    <xf numFmtId="169" fontId="35" fillId="0" borderId="0" xfId="0" applyNumberFormat="1" applyFont="1" applyFill="1" applyBorder="1" applyAlignment="1">
      <alignment vertical="center" wrapText="1"/>
    </xf>
    <xf numFmtId="0" fontId="36" fillId="0" borderId="0" xfId="0" applyFont="1" applyFill="1" applyBorder="1" applyAlignment="1">
      <alignment vertical="top"/>
    </xf>
    <xf numFmtId="0" fontId="37" fillId="0" borderId="0" xfId="0" applyFont="1" applyFill="1"/>
    <xf numFmtId="0" fontId="36" fillId="0" borderId="0" xfId="10" applyFont="1" applyFill="1" applyBorder="1" applyAlignment="1"/>
    <xf numFmtId="0" fontId="37" fillId="0" borderId="0" xfId="0" applyFont="1" applyFill="1" applyAlignment="1">
      <alignment horizontal="center"/>
    </xf>
    <xf numFmtId="0" fontId="39" fillId="0" borderId="0" xfId="10" applyFont="1" applyFill="1" applyBorder="1" applyAlignment="1">
      <alignment horizontal="left"/>
    </xf>
    <xf numFmtId="0" fontId="39" fillId="0" borderId="0" xfId="10" applyFont="1" applyFill="1" applyBorder="1" applyAlignment="1">
      <alignment vertical="top"/>
    </xf>
    <xf numFmtId="0" fontId="36" fillId="0" borderId="0" xfId="11" applyFont="1" applyFill="1" applyBorder="1" applyAlignment="1">
      <alignment vertical="top"/>
    </xf>
    <xf numFmtId="0" fontId="37" fillId="0" borderId="0" xfId="0" applyFont="1" applyFill="1" applyBorder="1" applyAlignment="1">
      <alignment horizontal="center"/>
    </xf>
    <xf numFmtId="0" fontId="36" fillId="0" borderId="0" xfId="11" applyFont="1" applyFill="1" applyBorder="1" applyAlignment="1"/>
    <xf numFmtId="0" fontId="39" fillId="0" borderId="0" xfId="11" applyFont="1" applyFill="1" applyBorder="1" applyAlignment="1"/>
    <xf numFmtId="0" fontId="36" fillId="0" borderId="0" xfId="10" applyFont="1" applyFill="1" applyBorder="1" applyAlignment="1">
      <alignment vertical="top"/>
    </xf>
    <xf numFmtId="170" fontId="36" fillId="0" borderId="0" xfId="8" applyNumberFormat="1" applyFont="1" applyFill="1" applyBorder="1" applyAlignment="1"/>
    <xf numFmtId="0" fontId="36" fillId="0" borderId="0" xfId="0" applyFont="1" applyFill="1" applyAlignment="1"/>
    <xf numFmtId="0" fontId="39" fillId="0" borderId="0" xfId="0" applyFont="1" applyFill="1" applyAlignment="1"/>
    <xf numFmtId="0" fontId="0" fillId="0" borderId="0" xfId="0" applyFill="1"/>
    <xf numFmtId="168" fontId="0" fillId="0" borderId="0" xfId="8" applyNumberFormat="1" applyFont="1"/>
    <xf numFmtId="168" fontId="33" fillId="0" borderId="0" xfId="8" applyNumberFormat="1" applyFont="1"/>
    <xf numFmtId="168" fontId="0" fillId="0" borderId="0" xfId="0" applyNumberFormat="1"/>
    <xf numFmtId="168" fontId="33" fillId="6" borderId="0" xfId="8" applyNumberFormat="1" applyFont="1" applyFill="1"/>
    <xf numFmtId="0" fontId="33" fillId="0" borderId="0" xfId="0" applyNumberFormat="1" applyFont="1" applyAlignment="1">
      <alignment horizontal="center"/>
    </xf>
    <xf numFmtId="0" fontId="33" fillId="0" borderId="0" xfId="8" applyNumberFormat="1" applyFont="1" applyAlignment="1">
      <alignment horizontal="center"/>
    </xf>
    <xf numFmtId="0" fontId="0" fillId="0" borderId="0" xfId="0" applyNumberFormat="1"/>
    <xf numFmtId="170" fontId="0" fillId="0" borderId="0" xfId="0" applyNumberFormat="1"/>
    <xf numFmtId="170" fontId="0" fillId="0" borderId="0" xfId="8" applyNumberFormat="1" applyFont="1"/>
    <xf numFmtId="170" fontId="33" fillId="0" borderId="0" xfId="8" applyNumberFormat="1" applyFont="1"/>
    <xf numFmtId="170" fontId="0" fillId="0" borderId="0" xfId="8" applyNumberFormat="1" applyFont="1" applyFill="1"/>
    <xf numFmtId="170" fontId="33" fillId="6" borderId="0" xfId="8" applyNumberFormat="1" applyFont="1" applyFill="1"/>
    <xf numFmtId="170" fontId="33" fillId="0" borderId="0" xfId="0" applyNumberFormat="1" applyFont="1"/>
    <xf numFmtId="170" fontId="33" fillId="6" borderId="0" xfId="0" applyNumberFormat="1" applyFont="1" applyFill="1"/>
    <xf numFmtId="0" fontId="0" fillId="0" borderId="0" xfId="0"/>
    <xf numFmtId="49" fontId="34" fillId="0" borderId="0" xfId="4" applyNumberFormat="1" applyFont="1" applyBorder="1" applyAlignment="1">
      <alignment horizontal="center" vertical="center"/>
    </xf>
    <xf numFmtId="0" fontId="39" fillId="0" borderId="0" xfId="12" applyFont="1"/>
    <xf numFmtId="0" fontId="39" fillId="0" borderId="0" xfId="12" applyFont="1" applyAlignment="1">
      <alignment horizontal="left"/>
    </xf>
    <xf numFmtId="0" fontId="41" fillId="0" borderId="0" xfId="12" applyFont="1" applyAlignment="1"/>
    <xf numFmtId="0" fontId="36" fillId="0" borderId="0" xfId="12" applyFont="1" applyAlignment="1">
      <alignment horizontal="left"/>
    </xf>
    <xf numFmtId="168" fontId="0" fillId="0" borderId="0" xfId="8" applyNumberFormat="1" applyFont="1"/>
    <xf numFmtId="168" fontId="33" fillId="0" borderId="0" xfId="8" applyNumberFormat="1" applyFont="1"/>
    <xf numFmtId="168" fontId="33" fillId="6" borderId="0" xfId="8" applyNumberFormat="1" applyFont="1" applyFill="1"/>
    <xf numFmtId="0" fontId="33" fillId="0" borderId="0" xfId="0" applyNumberFormat="1" applyFont="1" applyAlignment="1">
      <alignment horizontal="center"/>
    </xf>
    <xf numFmtId="0" fontId="33" fillId="0" borderId="0" xfId="8" applyNumberFormat="1" applyFont="1" applyAlignment="1">
      <alignment horizontal="center"/>
    </xf>
    <xf numFmtId="0" fontId="36" fillId="0" borderId="0" xfId="0" applyFont="1" applyFill="1" applyBorder="1" applyAlignment="1">
      <alignment vertical="top" wrapText="1"/>
    </xf>
    <xf numFmtId="169" fontId="35" fillId="0" borderId="0" xfId="0" applyNumberFormat="1" applyFont="1" applyFill="1" applyBorder="1" applyAlignment="1">
      <alignment vertical="top" wrapText="1"/>
    </xf>
    <xf numFmtId="0" fontId="0" fillId="0" borderId="0" xfId="0" applyAlignment="1">
      <alignment vertical="top"/>
    </xf>
    <xf numFmtId="168" fontId="0" fillId="0" borderId="0" xfId="8" applyNumberFormat="1" applyFont="1" applyFill="1"/>
    <xf numFmtId="0" fontId="0" fillId="0" borderId="0" xfId="0" applyFill="1" applyAlignment="1"/>
    <xf numFmtId="171" fontId="39" fillId="0" borderId="0" xfId="15" applyNumberFormat="1" applyFont="1" applyFill="1"/>
    <xf numFmtId="0" fontId="0" fillId="0" borderId="0" xfId="0" applyFill="1" applyAlignment="1">
      <alignment horizontal="center"/>
    </xf>
    <xf numFmtId="168" fontId="33" fillId="0" borderId="0" xfId="8" applyNumberFormat="1" applyFont="1" applyFill="1"/>
    <xf numFmtId="170" fontId="0" fillId="0" borderId="0" xfId="8" applyNumberFormat="1" applyFont="1"/>
    <xf numFmtId="170" fontId="33" fillId="0" borderId="0" xfId="8" applyNumberFormat="1" applyFont="1"/>
    <xf numFmtId="170" fontId="33" fillId="6" borderId="0" xfId="8" applyNumberFormat="1" applyFont="1" applyFill="1"/>
    <xf numFmtId="0" fontId="30" fillId="0" borderId="0" xfId="0" applyFont="1"/>
    <xf numFmtId="170" fontId="0" fillId="0" borderId="0" xfId="8" applyNumberFormat="1" applyFont="1"/>
    <xf numFmtId="170" fontId="0" fillId="0" borderId="0" xfId="8" applyNumberFormat="1" applyFont="1" applyFill="1"/>
    <xf numFmtId="170" fontId="0" fillId="0" borderId="0" xfId="8" applyNumberFormat="1" applyFont="1"/>
    <xf numFmtId="0" fontId="0" fillId="0" borderId="0" xfId="0" applyAlignment="1">
      <alignment horizontal="center"/>
    </xf>
    <xf numFmtId="168" fontId="0" fillId="0" borderId="0" xfId="8" applyNumberFormat="1" applyFont="1" applyAlignment="1">
      <alignment horizontal="center"/>
    </xf>
    <xf numFmtId="168" fontId="32" fillId="0" borderId="0" xfId="8" applyNumberFormat="1" applyFont="1" applyAlignment="1">
      <alignment horizontal="center"/>
    </xf>
    <xf numFmtId="168" fontId="33" fillId="0" borderId="0" xfId="8" applyNumberFormat="1" applyFont="1" applyAlignment="1">
      <alignment horizontal="center"/>
    </xf>
    <xf numFmtId="168" fontId="0" fillId="38" borderId="0" xfId="8" applyNumberFormat="1" applyFont="1" applyFill="1"/>
    <xf numFmtId="171" fontId="39" fillId="0" borderId="0" xfId="15" applyNumberFormat="1" applyFont="1"/>
    <xf numFmtId="168" fontId="39" fillId="0" borderId="0" xfId="8" applyNumberFormat="1" applyFont="1"/>
    <xf numFmtId="0" fontId="166" fillId="0" borderId="0" xfId="12" applyFont="1" applyBorder="1"/>
    <xf numFmtId="0" fontId="44" fillId="39" borderId="0" xfId="25" applyFont="1" applyFill="1" applyBorder="1" applyAlignment="1" applyProtection="1">
      <alignment horizontal="left"/>
    </xf>
    <xf numFmtId="0" fontId="44" fillId="39" borderId="0" xfId="25" applyFont="1" applyFill="1" applyBorder="1" applyAlignment="1" applyProtection="1">
      <alignment horizontal="right"/>
    </xf>
    <xf numFmtId="0" fontId="167" fillId="39" borderId="0" xfId="25" applyFont="1" applyFill="1" applyBorder="1" applyAlignment="1" applyProtection="1">
      <alignment horizontal="right"/>
    </xf>
    <xf numFmtId="0" fontId="44" fillId="39" borderId="0" xfId="25" applyFont="1" applyFill="1" applyBorder="1" applyProtection="1"/>
    <xf numFmtId="0" fontId="167" fillId="39" borderId="0" xfId="25" applyFont="1" applyFill="1" applyBorder="1" applyAlignment="1" applyProtection="1"/>
    <xf numFmtId="0" fontId="44" fillId="39" borderId="0" xfId="25" applyFont="1" applyFill="1" applyBorder="1" applyAlignment="1" applyProtection="1">
      <alignment vertical="center"/>
    </xf>
    <xf numFmtId="14" fontId="168" fillId="39" borderId="0" xfId="25" quotePrefix="1" applyNumberFormat="1" applyFont="1" applyFill="1" applyBorder="1" applyAlignment="1" applyProtection="1">
      <alignment horizontal="right"/>
    </xf>
    <xf numFmtId="0" fontId="167" fillId="39" borderId="0" xfId="25" applyFont="1" applyFill="1" applyBorder="1" applyAlignment="1" applyProtection="1">
      <alignment horizontal="center"/>
    </xf>
    <xf numFmtId="0" fontId="167" fillId="39" borderId="0" xfId="25" applyFont="1" applyFill="1" applyBorder="1" applyAlignment="1" applyProtection="1">
      <alignment vertical="center"/>
    </xf>
    <xf numFmtId="0" fontId="169" fillId="39" borderId="0" xfId="25" applyFont="1" applyFill="1" applyBorder="1" applyAlignment="1" applyProtection="1">
      <alignment horizontal="center"/>
    </xf>
    <xf numFmtId="0" fontId="169" fillId="39" borderId="0" xfId="25" applyFont="1" applyFill="1" applyBorder="1" applyAlignment="1" applyProtection="1">
      <alignment horizontal="centerContinuous"/>
    </xf>
    <xf numFmtId="17" fontId="44" fillId="39" borderId="0" xfId="25" applyNumberFormat="1" applyFont="1" applyFill="1" applyBorder="1" applyAlignment="1" applyProtection="1">
      <alignment horizontal="center"/>
    </xf>
    <xf numFmtId="0" fontId="167" fillId="39" borderId="0" xfId="25" applyFont="1" applyFill="1" applyBorder="1" applyProtection="1"/>
    <xf numFmtId="0" fontId="167" fillId="4" borderId="0" xfId="25" applyFont="1" applyFill="1" applyBorder="1" applyAlignment="1" applyProtection="1">
      <alignment horizontal="center"/>
    </xf>
    <xf numFmtId="0" fontId="44" fillId="4" borderId="0" xfId="25" applyFont="1" applyFill="1" applyBorder="1" applyProtection="1"/>
    <xf numFmtId="0" fontId="44" fillId="4" borderId="0" xfId="25" applyFont="1" applyFill="1" applyBorder="1" applyAlignment="1" applyProtection="1">
      <alignment horizontal="right"/>
    </xf>
    <xf numFmtId="0" fontId="167" fillId="39" borderId="0" xfId="25" applyFont="1" applyFill="1" applyAlignment="1" applyProtection="1">
      <alignment horizontal="left"/>
    </xf>
    <xf numFmtId="41" fontId="44" fillId="39" borderId="0" xfId="25" applyNumberFormat="1" applyFont="1" applyFill="1" applyBorder="1" applyAlignment="1" applyProtection="1"/>
    <xf numFmtId="41" fontId="44" fillId="39" borderId="0" xfId="25" applyNumberFormat="1" applyFont="1" applyFill="1" applyProtection="1"/>
    <xf numFmtId="41" fontId="44" fillId="39" borderId="0" xfId="25" applyNumberFormat="1" applyFont="1" applyFill="1" applyBorder="1" applyProtection="1"/>
    <xf numFmtId="170" fontId="165" fillId="40" borderId="52" xfId="324" applyNumberFormat="1" applyFont="1" applyFill="1" applyBorder="1" applyAlignment="1">
      <alignment horizontal="center" vertical="center" wrapText="1"/>
    </xf>
    <xf numFmtId="170" fontId="164" fillId="40" borderId="53" xfId="324" applyNumberFormat="1" applyFont="1" applyFill="1" applyBorder="1" applyAlignment="1">
      <alignment horizontal="center" vertical="top" wrapText="1"/>
    </xf>
    <xf numFmtId="0" fontId="44" fillId="39" borderId="0" xfId="25" applyFont="1" applyFill="1" applyAlignment="1">
      <alignment vertical="center"/>
    </xf>
    <xf numFmtId="170" fontId="165" fillId="40" borderId="54" xfId="324" applyNumberFormat="1" applyFont="1" applyFill="1" applyBorder="1" applyAlignment="1">
      <alignment horizontal="center" vertical="top" wrapText="1"/>
    </xf>
    <xf numFmtId="14" fontId="170" fillId="40" borderId="55" xfId="25" applyNumberFormat="1" applyFont="1" applyFill="1" applyBorder="1" applyAlignment="1">
      <alignment horizontal="center" vertical="top"/>
    </xf>
    <xf numFmtId="0" fontId="171" fillId="40" borderId="55" xfId="25" applyFont="1" applyFill="1" applyBorder="1" applyAlignment="1">
      <alignment horizontal="center" vertical="top" wrapText="1"/>
    </xf>
    <xf numFmtId="0" fontId="44" fillId="39" borderId="0" xfId="25" applyFont="1" applyFill="1"/>
    <xf numFmtId="170" fontId="44" fillId="39" borderId="52" xfId="324" applyNumberFormat="1" applyFont="1" applyFill="1" applyBorder="1" applyAlignment="1">
      <alignment horizontal="right"/>
    </xf>
    <xf numFmtId="41" fontId="44" fillId="39" borderId="53" xfId="324" applyNumberFormat="1" applyFont="1" applyFill="1" applyBorder="1"/>
    <xf numFmtId="41" fontId="46" fillId="39" borderId="53" xfId="2" applyNumberFormat="1" applyFont="1" applyFill="1" applyBorder="1" applyAlignment="1">
      <alignment horizontal="center" vertical="top"/>
    </xf>
    <xf numFmtId="41" fontId="44" fillId="39" borderId="1" xfId="324" applyNumberFormat="1" applyFont="1" applyFill="1" applyBorder="1"/>
    <xf numFmtId="41" fontId="172" fillId="39" borderId="1" xfId="25" applyNumberFormat="1" applyFont="1" applyFill="1" applyBorder="1" applyAlignment="1">
      <alignment horizontal="right"/>
    </xf>
    <xf numFmtId="3" fontId="46" fillId="39" borderId="53" xfId="2" applyNumberFormat="1" applyFont="1" applyFill="1" applyBorder="1" applyAlignment="1">
      <alignment horizontal="center" vertical="top"/>
    </xf>
    <xf numFmtId="3" fontId="44" fillId="39" borderId="1" xfId="25" applyNumberFormat="1" applyFont="1" applyFill="1" applyBorder="1"/>
    <xf numFmtId="0" fontId="44" fillId="39" borderId="1" xfId="25" applyFont="1" applyFill="1" applyBorder="1"/>
    <xf numFmtId="170" fontId="44" fillId="39" borderId="47" xfId="324" applyNumberFormat="1" applyFont="1" applyFill="1" applyBorder="1" applyAlignment="1">
      <alignment horizontal="right"/>
    </xf>
    <xf numFmtId="41" fontId="44" fillId="39" borderId="56" xfId="324" applyNumberFormat="1" applyFont="1" applyFill="1" applyBorder="1"/>
    <xf numFmtId="41" fontId="46" fillId="39" borderId="56" xfId="2" applyNumberFormat="1" applyFont="1" applyFill="1" applyBorder="1" applyAlignment="1">
      <alignment horizontal="center" vertical="top"/>
    </xf>
    <xf numFmtId="41" fontId="44" fillId="39" borderId="0" xfId="324" applyNumberFormat="1" applyFont="1" applyFill="1" applyBorder="1"/>
    <xf numFmtId="41" fontId="172" fillId="39" borderId="0" xfId="25" applyNumberFormat="1" applyFont="1" applyFill="1" applyBorder="1" applyAlignment="1">
      <alignment horizontal="right"/>
    </xf>
    <xf numFmtId="3" fontId="46" fillId="39" borderId="56" xfId="2" applyNumberFormat="1" applyFont="1" applyFill="1" applyBorder="1" applyAlignment="1">
      <alignment horizontal="center" vertical="top"/>
    </xf>
    <xf numFmtId="41" fontId="172" fillId="39" borderId="0" xfId="25" quotePrefix="1" applyNumberFormat="1" applyFont="1" applyFill="1" applyBorder="1" applyAlignment="1">
      <alignment horizontal="right"/>
    </xf>
    <xf numFmtId="41" fontId="44" fillId="39" borderId="0" xfId="324" applyNumberFormat="1" applyFont="1" applyFill="1" applyBorder="1" applyAlignment="1">
      <alignment horizontal="right"/>
    </xf>
    <xf numFmtId="170" fontId="167" fillId="39" borderId="52" xfId="324" applyNumberFormat="1" applyFont="1" applyFill="1" applyBorder="1"/>
    <xf numFmtId="41" fontId="167" fillId="39" borderId="27" xfId="324" applyNumberFormat="1" applyFont="1" applyFill="1" applyBorder="1"/>
    <xf numFmtId="41" fontId="46" fillId="39" borderId="27" xfId="2" applyNumberFormat="1" applyFont="1" applyFill="1" applyBorder="1" applyAlignment="1">
      <alignment horizontal="center"/>
    </xf>
    <xf numFmtId="41" fontId="167" fillId="39" borderId="33" xfId="324" applyNumberFormat="1" applyFont="1" applyFill="1" applyBorder="1"/>
    <xf numFmtId="3" fontId="46" fillId="39" borderId="27" xfId="2" applyNumberFormat="1" applyFont="1" applyFill="1" applyBorder="1" applyAlignment="1">
      <alignment horizontal="center"/>
    </xf>
    <xf numFmtId="0" fontId="44" fillId="0" borderId="54" xfId="25" applyFont="1" applyFill="1" applyBorder="1" applyAlignment="1" applyProtection="1">
      <alignment horizontal="right" vertical="center" wrapText="1"/>
    </xf>
    <xf numFmtId="41" fontId="46" fillId="39" borderId="55" xfId="324" applyNumberFormat="1" applyFont="1" applyFill="1" applyBorder="1" applyAlignment="1">
      <alignment vertical="center"/>
    </xf>
    <xf numFmtId="41" fontId="46" fillId="39" borderId="55" xfId="2" applyNumberFormat="1" applyFont="1" applyFill="1" applyBorder="1" applyAlignment="1">
      <alignment horizontal="center" vertical="center"/>
    </xf>
    <xf numFmtId="41" fontId="46" fillId="39" borderId="12" xfId="25" quotePrefix="1" applyNumberFormat="1" applyFont="1" applyFill="1" applyBorder="1" applyAlignment="1">
      <alignment horizontal="right" vertical="center"/>
    </xf>
    <xf numFmtId="41" fontId="46" fillId="39" borderId="12" xfId="25" applyNumberFormat="1" applyFont="1" applyFill="1" applyBorder="1" applyAlignment="1">
      <alignment horizontal="right" vertical="center"/>
    </xf>
    <xf numFmtId="3" fontId="46" fillId="39" borderId="55" xfId="2" applyNumberFormat="1" applyFont="1" applyFill="1" applyBorder="1" applyAlignment="1">
      <alignment horizontal="center" vertical="center"/>
    </xf>
    <xf numFmtId="41" fontId="44" fillId="39" borderId="0" xfId="25" applyNumberFormat="1" applyFont="1" applyFill="1" applyBorder="1"/>
    <xf numFmtId="41" fontId="44" fillId="39" borderId="0" xfId="25" applyNumberFormat="1" applyFont="1" applyFill="1" applyBorder="1" applyAlignment="1">
      <alignment horizontal="center"/>
    </xf>
    <xf numFmtId="41" fontId="173" fillId="39" borderId="0" xfId="25" applyNumberFormat="1" applyFont="1" applyFill="1" applyBorder="1" applyAlignment="1">
      <alignment horizontal="right"/>
    </xf>
    <xf numFmtId="0" fontId="44" fillId="39" borderId="0" xfId="25" applyFont="1" applyFill="1" applyProtection="1"/>
    <xf numFmtId="41" fontId="44" fillId="39" borderId="0" xfId="25" applyNumberFormat="1" applyFont="1" applyFill="1"/>
    <xf numFmtId="0" fontId="46" fillId="39" borderId="0" xfId="25" applyFont="1" applyFill="1" applyAlignment="1">
      <alignment horizontal="left"/>
    </xf>
    <xf numFmtId="0" fontId="174" fillId="39" borderId="0" xfId="25" applyFont="1" applyFill="1" applyProtection="1"/>
    <xf numFmtId="170" fontId="164" fillId="40" borderId="27" xfId="324" applyNumberFormat="1" applyFont="1" applyFill="1" applyBorder="1" applyAlignment="1">
      <alignment horizontal="center" vertical="top" wrapText="1"/>
    </xf>
    <xf numFmtId="14" fontId="170" fillId="40" borderId="55" xfId="25" applyNumberFormat="1" applyFont="1" applyFill="1" applyBorder="1" applyAlignment="1">
      <alignment horizontal="center" wrapText="1"/>
    </xf>
    <xf numFmtId="170" fontId="46" fillId="40" borderId="53" xfId="324" applyNumberFormat="1" applyFont="1" applyFill="1" applyBorder="1" applyAlignment="1">
      <alignment horizontal="center" vertical="top" wrapText="1"/>
    </xf>
    <xf numFmtId="170" fontId="44" fillId="39" borderId="57" xfId="324" applyNumberFormat="1" applyFont="1" applyFill="1" applyBorder="1" applyAlignment="1">
      <alignment horizontal="right"/>
    </xf>
    <xf numFmtId="261" fontId="167" fillId="39" borderId="27" xfId="324" applyNumberFormat="1" applyFont="1" applyFill="1" applyBorder="1" applyAlignment="1">
      <alignment horizontal="center" vertical="top"/>
    </xf>
    <xf numFmtId="261" fontId="44" fillId="39" borderId="27" xfId="324" applyNumberFormat="1" applyFont="1" applyFill="1" applyBorder="1" applyProtection="1"/>
    <xf numFmtId="41" fontId="44" fillId="39" borderId="27" xfId="324" applyNumberFormat="1" applyFont="1" applyFill="1" applyBorder="1"/>
    <xf numFmtId="261" fontId="32" fillId="39" borderId="27" xfId="324" applyNumberFormat="1" applyFont="1" applyFill="1" applyBorder="1"/>
    <xf numFmtId="0" fontId="46" fillId="39" borderId="0" xfId="25" applyFont="1" applyFill="1" applyAlignment="1">
      <alignment horizontal="right"/>
    </xf>
    <xf numFmtId="261" fontId="44" fillId="39" borderId="0" xfId="25" applyNumberFormat="1" applyFont="1" applyFill="1" applyProtection="1"/>
    <xf numFmtId="0" fontId="46" fillId="39" borderId="0" xfId="25" quotePrefix="1" applyFont="1" applyFill="1" applyAlignment="1">
      <alignment horizontal="right"/>
    </xf>
    <xf numFmtId="10" fontId="44" fillId="39" borderId="0" xfId="482" applyNumberFormat="1" applyFont="1" applyFill="1" applyProtection="1"/>
    <xf numFmtId="10" fontId="44" fillId="39" borderId="0" xfId="25" applyNumberFormat="1" applyFont="1" applyFill="1" applyProtection="1"/>
    <xf numFmtId="261" fontId="44" fillId="39" borderId="0" xfId="324" applyNumberFormat="1" applyFont="1" applyFill="1" applyBorder="1" applyProtection="1"/>
    <xf numFmtId="261" fontId="44" fillId="39" borderId="0" xfId="324" applyNumberFormat="1" applyFont="1" applyFill="1" applyProtection="1"/>
    <xf numFmtId="261" fontId="167" fillId="39" borderId="0" xfId="25" applyNumberFormat="1" applyFont="1" applyFill="1" applyBorder="1" applyProtection="1"/>
    <xf numFmtId="14" fontId="170" fillId="40" borderId="55" xfId="25" applyNumberFormat="1" applyFont="1" applyFill="1" applyBorder="1" applyAlignment="1">
      <alignment horizontal="center" vertical="top" wrapText="1"/>
    </xf>
    <xf numFmtId="14" fontId="46" fillId="40" borderId="55" xfId="25" applyNumberFormat="1" applyFont="1" applyFill="1" applyBorder="1" applyAlignment="1">
      <alignment horizontal="center" vertical="top" wrapText="1"/>
    </xf>
    <xf numFmtId="0" fontId="44" fillId="39" borderId="0" xfId="25" applyFont="1" applyFill="1" applyAlignment="1" applyProtection="1">
      <alignment horizontal="left"/>
    </xf>
    <xf numFmtId="172" fontId="44" fillId="39" borderId="0" xfId="324" applyFont="1" applyFill="1" applyProtection="1"/>
    <xf numFmtId="0" fontId="46" fillId="39" borderId="0" xfId="25" applyFont="1" applyFill="1" applyBorder="1" applyAlignment="1">
      <alignment horizontal="right"/>
    </xf>
    <xf numFmtId="0" fontId="44" fillId="39" borderId="0" xfId="2" applyFont="1" applyFill="1" applyBorder="1" applyAlignment="1">
      <alignment horizontal="left" vertical="center"/>
    </xf>
    <xf numFmtId="261" fontId="44" fillId="39" borderId="0" xfId="25" applyNumberFormat="1" applyFont="1" applyFill="1" applyBorder="1" applyProtection="1"/>
    <xf numFmtId="261" fontId="44" fillId="39" borderId="0" xfId="324" applyNumberFormat="1" applyFont="1" applyFill="1" applyAlignment="1" applyProtection="1"/>
    <xf numFmtId="261" fontId="44" fillId="39" borderId="0" xfId="324" applyNumberFormat="1" applyFont="1" applyFill="1" applyBorder="1" applyAlignment="1">
      <alignment horizontal="center"/>
    </xf>
    <xf numFmtId="261" fontId="44" fillId="39" borderId="0" xfId="2" applyNumberFormat="1" applyFont="1" applyFill="1" applyBorder="1" applyAlignment="1">
      <alignment horizontal="left" vertical="top"/>
    </xf>
    <xf numFmtId="261" fontId="175" fillId="39" borderId="0" xfId="324" applyNumberFormat="1" applyFont="1" applyFill="1" applyAlignment="1" applyProtection="1">
      <alignment horizontal="center"/>
    </xf>
    <xf numFmtId="0" fontId="44" fillId="39" borderId="0" xfId="2" applyFont="1" applyFill="1" applyBorder="1" applyAlignment="1">
      <alignment horizontal="left" vertical="top"/>
    </xf>
    <xf numFmtId="261" fontId="44" fillId="39" borderId="27" xfId="324" applyNumberFormat="1" applyFont="1" applyFill="1" applyBorder="1"/>
    <xf numFmtId="261" fontId="44" fillId="39" borderId="0" xfId="324" applyNumberFormat="1" applyFont="1" applyFill="1" applyBorder="1" applyAlignment="1">
      <alignment horizontal="center" vertical="top"/>
    </xf>
    <xf numFmtId="170" fontId="44" fillId="39" borderId="0" xfId="324" applyNumberFormat="1" applyFont="1" applyFill="1" applyBorder="1" applyAlignment="1">
      <alignment horizontal="right"/>
    </xf>
    <xf numFmtId="261" fontId="44" fillId="39" borderId="56" xfId="324" applyNumberFormat="1" applyFont="1" applyFill="1" applyBorder="1" applyProtection="1"/>
    <xf numFmtId="261" fontId="44" fillId="0" borderId="56" xfId="324" applyNumberFormat="1" applyFont="1" applyFill="1" applyBorder="1"/>
    <xf numFmtId="261" fontId="44" fillId="0" borderId="56" xfId="25" applyNumberFormat="1" applyFont="1" applyFill="1" applyBorder="1" applyProtection="1"/>
    <xf numFmtId="261" fontId="32" fillId="39" borderId="56" xfId="324" applyNumberFormat="1" applyFont="1" applyFill="1" applyBorder="1"/>
    <xf numFmtId="0" fontId="26" fillId="0" borderId="0" xfId="7" quotePrefix="1" applyFont="1" applyFill="1" applyAlignment="1" applyProtection="1"/>
    <xf numFmtId="261" fontId="44" fillId="39" borderId="56" xfId="324" applyNumberFormat="1" applyFont="1" applyFill="1" applyBorder="1"/>
    <xf numFmtId="0" fontId="32" fillId="39" borderId="0" xfId="25" applyFont="1" applyFill="1" applyProtection="1"/>
    <xf numFmtId="261" fontId="176" fillId="39" borderId="0" xfId="324" applyNumberFormat="1" applyFont="1" applyFill="1"/>
    <xf numFmtId="261" fontId="44" fillId="39" borderId="0" xfId="2" applyNumberFormat="1" applyFont="1" applyFill="1" applyBorder="1" applyAlignment="1">
      <alignment horizontal="center" vertical="top"/>
    </xf>
    <xf numFmtId="261" fontId="46" fillId="39" borderId="0" xfId="324" applyNumberFormat="1" applyFont="1" applyFill="1" applyBorder="1" applyAlignment="1">
      <alignment horizontal="left" vertical="top"/>
    </xf>
    <xf numFmtId="3" fontId="44" fillId="39" borderId="0" xfId="2" applyNumberFormat="1" applyFont="1" applyFill="1" applyBorder="1" applyAlignment="1">
      <alignment horizontal="right" vertical="top"/>
    </xf>
    <xf numFmtId="170" fontId="44" fillId="39" borderId="12" xfId="324" applyNumberFormat="1" applyFont="1" applyFill="1" applyBorder="1" applyAlignment="1">
      <alignment horizontal="right"/>
    </xf>
    <xf numFmtId="261" fontId="44" fillId="39" borderId="55" xfId="324" applyNumberFormat="1" applyFont="1" applyFill="1" applyBorder="1" applyProtection="1"/>
    <xf numFmtId="261" fontId="44" fillId="39" borderId="55" xfId="324" applyNumberFormat="1" applyFont="1" applyFill="1" applyBorder="1"/>
    <xf numFmtId="261" fontId="32" fillId="39" borderId="55" xfId="324" applyNumberFormat="1" applyFont="1" applyFill="1" applyBorder="1"/>
    <xf numFmtId="0" fontId="44" fillId="39" borderId="0" xfId="2" applyFont="1" applyFill="1" applyBorder="1" applyAlignment="1">
      <alignment horizontal="center" vertical="top"/>
    </xf>
    <xf numFmtId="261" fontId="44" fillId="39" borderId="0" xfId="324" applyNumberFormat="1" applyFont="1" applyFill="1" applyBorder="1" applyAlignment="1">
      <alignment horizontal="left" vertical="top"/>
    </xf>
    <xf numFmtId="0" fontId="167" fillId="39" borderId="0" xfId="25" applyFont="1" applyFill="1" applyProtection="1"/>
    <xf numFmtId="261" fontId="167" fillId="39" borderId="0" xfId="324" applyNumberFormat="1" applyFont="1" applyFill="1" applyBorder="1" applyAlignment="1">
      <alignment horizontal="left" vertical="top"/>
    </xf>
    <xf numFmtId="0" fontId="167" fillId="39" borderId="0" xfId="2" applyFont="1" applyFill="1" applyBorder="1" applyAlignment="1">
      <alignment horizontal="left" vertical="center"/>
    </xf>
    <xf numFmtId="261" fontId="167" fillId="39" borderId="0" xfId="324" applyNumberFormat="1" applyFont="1" applyFill="1" applyProtection="1"/>
    <xf numFmtId="261" fontId="167" fillId="5" borderId="0" xfId="324" applyNumberFormat="1" applyFont="1" applyFill="1" applyProtection="1"/>
    <xf numFmtId="261" fontId="32" fillId="39" borderId="0" xfId="25" applyNumberFormat="1" applyFont="1" applyFill="1" applyProtection="1"/>
    <xf numFmtId="3" fontId="167" fillId="39" borderId="0" xfId="25" applyNumberFormat="1" applyFont="1" applyFill="1" applyProtection="1"/>
    <xf numFmtId="0" fontId="32" fillId="39" borderId="15" xfId="25" applyFont="1" applyFill="1" applyBorder="1" applyProtection="1"/>
    <xf numFmtId="0" fontId="32" fillId="39" borderId="15" xfId="2" applyFont="1" applyFill="1" applyBorder="1" applyAlignment="1">
      <alignment horizontal="left" vertical="center"/>
    </xf>
    <xf numFmtId="261" fontId="32" fillId="39" borderId="15" xfId="324" applyNumberFormat="1" applyFont="1" applyFill="1" applyBorder="1" applyProtection="1"/>
    <xf numFmtId="0" fontId="32" fillId="39" borderId="0" xfId="2" applyFont="1" applyFill="1" applyBorder="1" applyAlignment="1">
      <alignment horizontal="left" vertical="center"/>
    </xf>
    <xf numFmtId="261" fontId="46" fillId="39" borderId="0" xfId="324" applyNumberFormat="1" applyFont="1" applyFill="1" applyProtection="1"/>
    <xf numFmtId="261" fontId="32" fillId="39" borderId="0" xfId="324" applyNumberFormat="1" applyFont="1" applyFill="1" applyProtection="1"/>
    <xf numFmtId="0" fontId="46" fillId="39" borderId="0" xfId="25" applyFont="1" applyFill="1" applyBorder="1" applyAlignment="1" applyProtection="1">
      <alignment horizontal="center"/>
    </xf>
    <xf numFmtId="261" fontId="32" fillId="39" borderId="52" xfId="25" applyNumberFormat="1" applyFont="1" applyFill="1" applyBorder="1" applyProtection="1"/>
    <xf numFmtId="261" fontId="32" fillId="39" borderId="1" xfId="25" applyNumberFormat="1" applyFont="1" applyFill="1" applyBorder="1" applyProtection="1"/>
    <xf numFmtId="261" fontId="32" fillId="39" borderId="1" xfId="324" applyNumberFormat="1" applyFont="1" applyFill="1" applyBorder="1" applyProtection="1"/>
    <xf numFmtId="0" fontId="167" fillId="39" borderId="58" xfId="25" applyFont="1" applyFill="1" applyBorder="1" applyProtection="1"/>
    <xf numFmtId="165" fontId="44" fillId="39" borderId="0" xfId="482" applyNumberFormat="1" applyFont="1" applyFill="1" applyBorder="1" applyProtection="1"/>
    <xf numFmtId="0" fontId="44" fillId="39" borderId="59" xfId="25" applyFont="1" applyFill="1" applyBorder="1" applyProtection="1"/>
    <xf numFmtId="165" fontId="46" fillId="39" borderId="0" xfId="482" applyNumberFormat="1" applyFont="1" applyFill="1" applyBorder="1" applyProtection="1"/>
    <xf numFmtId="261" fontId="46" fillId="39" borderId="0" xfId="324" applyNumberFormat="1" applyFont="1" applyFill="1" applyBorder="1" applyProtection="1"/>
    <xf numFmtId="165" fontId="167" fillId="39" borderId="15" xfId="482" applyNumberFormat="1" applyFont="1" applyFill="1" applyBorder="1" applyProtection="1"/>
    <xf numFmtId="261" fontId="167" fillId="39" borderId="15" xfId="25" applyNumberFormat="1" applyFont="1" applyFill="1" applyBorder="1" applyProtection="1"/>
    <xf numFmtId="165" fontId="44" fillId="39" borderId="54" xfId="482" applyNumberFormat="1" applyFont="1" applyFill="1" applyBorder="1" applyProtection="1"/>
    <xf numFmtId="165" fontId="44" fillId="39" borderId="12" xfId="482" applyNumberFormat="1" applyFont="1" applyFill="1" applyBorder="1" applyProtection="1"/>
    <xf numFmtId="0" fontId="44" fillId="39" borderId="12" xfId="25" applyFont="1" applyFill="1" applyBorder="1" applyProtection="1"/>
    <xf numFmtId="0" fontId="44" fillId="39" borderId="60" xfId="25" applyFont="1" applyFill="1" applyBorder="1" applyProtection="1"/>
    <xf numFmtId="165" fontId="44" fillId="39" borderId="0" xfId="482" applyNumberFormat="1" applyFont="1" applyFill="1" applyProtection="1"/>
    <xf numFmtId="0" fontId="44" fillId="39" borderId="52" xfId="25" applyFont="1" applyFill="1" applyBorder="1" applyProtection="1"/>
    <xf numFmtId="0" fontId="44" fillId="39" borderId="1" xfId="2" applyFont="1" applyFill="1" applyBorder="1" applyAlignment="1">
      <alignment horizontal="left" vertical="center"/>
    </xf>
    <xf numFmtId="165" fontId="44" fillId="39" borderId="1" xfId="482" applyNumberFormat="1" applyFont="1" applyFill="1" applyBorder="1" applyProtection="1"/>
    <xf numFmtId="0" fontId="44" fillId="39" borderId="1" xfId="25" applyFont="1" applyFill="1" applyBorder="1" applyProtection="1"/>
    <xf numFmtId="0" fontId="44" fillId="39" borderId="58" xfId="25" applyFont="1" applyFill="1" applyBorder="1" applyProtection="1"/>
    <xf numFmtId="0" fontId="44" fillId="39" borderId="47" xfId="25" applyFont="1" applyFill="1" applyBorder="1" applyProtection="1"/>
    <xf numFmtId="9" fontId="44" fillId="39" borderId="0" xfId="25" applyNumberFormat="1" applyFont="1" applyFill="1" applyBorder="1" applyProtection="1"/>
    <xf numFmtId="261" fontId="42" fillId="39" borderId="0" xfId="324" applyNumberFormat="1" applyFont="1" applyFill="1" applyProtection="1"/>
    <xf numFmtId="0" fontId="167" fillId="39" borderId="0" xfId="2" applyFont="1" applyFill="1" applyBorder="1" applyAlignment="1">
      <alignment horizontal="center" vertical="top" wrapText="1"/>
    </xf>
    <xf numFmtId="0" fontId="167" fillId="39" borderId="0" xfId="2" applyFont="1" applyFill="1" applyBorder="1" applyAlignment="1">
      <alignment horizontal="left" vertical="top"/>
    </xf>
    <xf numFmtId="10" fontId="44" fillId="39" borderId="0" xfId="25" applyNumberFormat="1" applyFont="1" applyFill="1" applyBorder="1" applyProtection="1"/>
    <xf numFmtId="0" fontId="167" fillId="39" borderId="0" xfId="2" applyFont="1" applyFill="1" applyBorder="1" applyAlignment="1">
      <alignment horizontal="center" vertical="top"/>
    </xf>
    <xf numFmtId="0" fontId="32" fillId="39" borderId="47" xfId="25" applyFont="1" applyFill="1" applyBorder="1" applyProtection="1"/>
    <xf numFmtId="0" fontId="32" fillId="39" borderId="0" xfId="25" applyFont="1" applyFill="1" applyBorder="1" applyProtection="1"/>
    <xf numFmtId="9" fontId="32" fillId="39" borderId="0" xfId="25" applyNumberFormat="1" applyFont="1" applyFill="1" applyBorder="1" applyProtection="1"/>
    <xf numFmtId="3" fontId="167" fillId="39" borderId="0" xfId="2" applyNumberFormat="1" applyFont="1" applyFill="1" applyBorder="1" applyAlignment="1">
      <alignment horizontal="right" vertical="top"/>
    </xf>
    <xf numFmtId="0" fontId="44" fillId="39" borderId="54" xfId="25" applyFont="1" applyFill="1" applyBorder="1" applyProtection="1"/>
    <xf numFmtId="10" fontId="44" fillId="39" borderId="12" xfId="482" applyNumberFormat="1" applyFont="1" applyFill="1" applyBorder="1" applyProtection="1"/>
    <xf numFmtId="0" fontId="177" fillId="39" borderId="0" xfId="25" applyFont="1" applyFill="1" applyProtection="1"/>
    <xf numFmtId="9" fontId="44" fillId="39" borderId="0" xfId="482" applyFont="1" applyFill="1" applyProtection="1"/>
    <xf numFmtId="0" fontId="178" fillId="39" borderId="0" xfId="25" applyFont="1" applyFill="1" applyProtection="1"/>
    <xf numFmtId="0" fontId="179" fillId="39" borderId="0" xfId="25" applyFont="1" applyFill="1" applyAlignment="1" applyProtection="1">
      <alignment horizontal="center"/>
    </xf>
    <xf numFmtId="0" fontId="44" fillId="39" borderId="0" xfId="25" applyFont="1" applyFill="1" applyAlignment="1" applyProtection="1">
      <alignment horizontal="center"/>
    </xf>
    <xf numFmtId="0" fontId="42" fillId="39" borderId="0" xfId="25" applyFont="1" applyFill="1" applyProtection="1"/>
    <xf numFmtId="261" fontId="42" fillId="39" borderId="33" xfId="25" applyNumberFormat="1" applyFont="1" applyFill="1" applyBorder="1" applyProtection="1"/>
    <xf numFmtId="0" fontId="44" fillId="39" borderId="0" xfId="25" quotePrefix="1" applyFont="1" applyFill="1" applyProtection="1"/>
    <xf numFmtId="261" fontId="42" fillId="39" borderId="0" xfId="25" applyNumberFormat="1" applyFont="1" applyFill="1" applyProtection="1"/>
    <xf numFmtId="0" fontId="44" fillId="39" borderId="61" xfId="25" applyFont="1" applyFill="1" applyBorder="1" applyProtection="1"/>
    <xf numFmtId="0" fontId="179" fillId="39" borderId="62" xfId="25" applyFont="1" applyFill="1" applyBorder="1" applyAlignment="1" applyProtection="1">
      <alignment horizontal="center"/>
    </xf>
    <xf numFmtId="0" fontId="179" fillId="39" borderId="63" xfId="25" applyFont="1" applyFill="1" applyBorder="1" applyAlignment="1" applyProtection="1">
      <alignment horizontal="center"/>
    </xf>
    <xf numFmtId="0" fontId="42" fillId="39" borderId="64" xfId="25" applyFont="1" applyFill="1" applyBorder="1" applyProtection="1"/>
    <xf numFmtId="261" fontId="42" fillId="39" borderId="65" xfId="25" applyNumberFormat="1" applyFont="1" applyFill="1" applyBorder="1" applyProtection="1"/>
    <xf numFmtId="0" fontId="44" fillId="39" borderId="64" xfId="25" quotePrefix="1" applyFont="1" applyFill="1" applyBorder="1" applyProtection="1"/>
    <xf numFmtId="261" fontId="42" fillId="39" borderId="66" xfId="25" applyNumberFormat="1" applyFont="1" applyFill="1" applyBorder="1" applyProtection="1"/>
    <xf numFmtId="0" fontId="44" fillId="39" borderId="67" xfId="25" quotePrefix="1" applyFont="1" applyFill="1" applyBorder="1" applyProtection="1"/>
    <xf numFmtId="261" fontId="44" fillId="39" borderId="68" xfId="25" applyNumberFormat="1" applyFont="1" applyFill="1" applyBorder="1" applyProtection="1"/>
    <xf numFmtId="261" fontId="42" fillId="39" borderId="69" xfId="25" applyNumberFormat="1" applyFont="1" applyFill="1" applyBorder="1" applyProtection="1"/>
    <xf numFmtId="164" fontId="44" fillId="39" borderId="0" xfId="8" applyNumberFormat="1" applyFont="1" applyFill="1" applyProtection="1"/>
    <xf numFmtId="0" fontId="181" fillId="0" borderId="0" xfId="0" applyFont="1"/>
    <xf numFmtId="0" fontId="92" fillId="0" borderId="0" xfId="0" applyFont="1" applyFill="1" applyBorder="1" applyAlignment="1">
      <alignment vertical="top"/>
    </xf>
    <xf numFmtId="0" fontId="92" fillId="0" borderId="0" xfId="10" applyFont="1" applyFill="1" applyBorder="1" applyAlignment="1"/>
    <xf numFmtId="0" fontId="4" fillId="0" borderId="0" xfId="10" applyFont="1" applyFill="1" applyBorder="1" applyAlignment="1">
      <alignment horizontal="left"/>
    </xf>
    <xf numFmtId="0" fontId="4" fillId="0" borderId="0" xfId="10" applyFont="1" applyFill="1" applyBorder="1" applyAlignment="1">
      <alignment vertical="top"/>
    </xf>
    <xf numFmtId="0" fontId="92" fillId="0" borderId="0" xfId="11" applyFont="1" applyFill="1" applyBorder="1" applyAlignment="1">
      <alignment vertical="top"/>
    </xf>
    <xf numFmtId="0" fontId="92" fillId="0" borderId="0" xfId="11" applyFont="1" applyFill="1" applyBorder="1" applyAlignment="1"/>
    <xf numFmtId="0" fontId="4" fillId="0" borderId="0" xfId="11" applyFont="1" applyFill="1" applyBorder="1" applyAlignment="1"/>
    <xf numFmtId="0" fontId="92" fillId="0" borderId="0" xfId="10" applyFont="1" applyFill="1" applyBorder="1" applyAlignment="1">
      <alignment vertical="top"/>
    </xf>
    <xf numFmtId="170" fontId="92" fillId="0" borderId="0" xfId="8" applyNumberFormat="1" applyFont="1" applyFill="1" applyBorder="1" applyAlignment="1"/>
    <xf numFmtId="0" fontId="182" fillId="0" borderId="0" xfId="0" applyFont="1"/>
    <xf numFmtId="0" fontId="181" fillId="0" borderId="0" xfId="0" applyFont="1" applyAlignment="1">
      <alignment horizontal="right"/>
    </xf>
    <xf numFmtId="0" fontId="182" fillId="0" borderId="0" xfId="0" applyFont="1" applyAlignment="1">
      <alignment horizontal="right"/>
    </xf>
    <xf numFmtId="0" fontId="182" fillId="0" borderId="1" xfId="0" quotePrefix="1" applyFont="1" applyBorder="1" applyAlignment="1">
      <alignment horizontal="right"/>
    </xf>
    <xf numFmtId="0" fontId="182" fillId="0" borderId="12" xfId="0" applyFont="1" applyBorder="1" applyAlignment="1">
      <alignment horizontal="right"/>
    </xf>
    <xf numFmtId="0" fontId="182" fillId="0" borderId="1" xfId="0" applyFont="1" applyBorder="1" applyAlignment="1">
      <alignment horizontal="right" wrapText="1"/>
    </xf>
    <xf numFmtId="170" fontId="181" fillId="0" borderId="0" xfId="8" applyNumberFormat="1" applyFont="1"/>
    <xf numFmtId="170" fontId="182" fillId="0" borderId="0" xfId="8" applyNumberFormat="1" applyFont="1"/>
    <xf numFmtId="170" fontId="183" fillId="0" borderId="0" xfId="8" applyNumberFormat="1" applyFont="1"/>
    <xf numFmtId="170" fontId="181" fillId="0" borderId="12" xfId="8" applyNumberFormat="1" applyFont="1" applyBorder="1"/>
    <xf numFmtId="170" fontId="182" fillId="0" borderId="15" xfId="8" applyNumberFormat="1" applyFont="1" applyBorder="1"/>
    <xf numFmtId="170" fontId="182" fillId="0" borderId="33" xfId="8" applyNumberFormat="1" applyFont="1" applyBorder="1"/>
    <xf numFmtId="4" fontId="31" fillId="0" borderId="0" xfId="0" quotePrefix="1" applyNumberFormat="1" applyFont="1"/>
    <xf numFmtId="0" fontId="4" fillId="0" borderId="0" xfId="14" applyFont="1" applyFill="1"/>
    <xf numFmtId="262" fontId="4" fillId="0" borderId="0" xfId="42" applyNumberFormat="1" applyFont="1" applyFill="1"/>
    <xf numFmtId="263" fontId="92" fillId="0" borderId="15" xfId="42" applyNumberFormat="1" applyFont="1" applyFill="1" applyBorder="1"/>
    <xf numFmtId="263" fontId="4" fillId="0" borderId="0" xfId="42" applyNumberFormat="1" applyFont="1" applyFill="1"/>
    <xf numFmtId="263" fontId="181" fillId="0" borderId="0" xfId="42" applyNumberFormat="1" applyFont="1" applyFill="1"/>
    <xf numFmtId="0" fontId="181" fillId="0" borderId="0" xfId="0" applyFont="1" applyFill="1"/>
    <xf numFmtId="0" fontId="92" fillId="0" borderId="0" xfId="14" applyFont="1" applyFill="1" applyAlignment="1">
      <alignment horizontal="right" vertical="top" wrapText="1"/>
    </xf>
    <xf numFmtId="263" fontId="181" fillId="0" borderId="12" xfId="42" applyNumberFormat="1" applyFont="1" applyFill="1" applyBorder="1"/>
    <xf numFmtId="263" fontId="4" fillId="0" borderId="12" xfId="42" applyNumberFormat="1" applyFont="1" applyFill="1" applyBorder="1"/>
    <xf numFmtId="263" fontId="182" fillId="0" borderId="0" xfId="42" applyNumberFormat="1" applyFont="1" applyFill="1"/>
    <xf numFmtId="262" fontId="92" fillId="0" borderId="0" xfId="42" applyNumberFormat="1" applyFont="1" applyFill="1"/>
    <xf numFmtId="263" fontId="92" fillId="0" borderId="0" xfId="42" applyNumberFormat="1" applyFont="1" applyFill="1" applyBorder="1"/>
    <xf numFmtId="263" fontId="181" fillId="0" borderId="0" xfId="0" applyNumberFormat="1" applyFont="1"/>
    <xf numFmtId="0" fontId="92" fillId="0" borderId="1" xfId="14" applyFont="1" applyFill="1" applyBorder="1" applyAlignment="1">
      <alignment horizontal="right" vertical="top" wrapText="1"/>
    </xf>
    <xf numFmtId="263" fontId="4" fillId="0" borderId="0" xfId="42" applyNumberFormat="1" applyFont="1" applyFill="1" applyBorder="1"/>
    <xf numFmtId="0" fontId="92" fillId="0" borderId="0" xfId="12" applyFont="1" applyBorder="1"/>
    <xf numFmtId="0" fontId="4" fillId="0" borderId="0" xfId="12" applyFont="1" applyBorder="1"/>
    <xf numFmtId="0" fontId="4" fillId="0" borderId="0" xfId="12" applyFont="1" applyAlignment="1">
      <alignment horizontal="left"/>
    </xf>
    <xf numFmtId="170" fontId="92" fillId="0" borderId="33" xfId="15" applyNumberFormat="1" applyFont="1" applyBorder="1" applyAlignment="1">
      <alignment horizontal="right" vertical="top" wrapText="1"/>
    </xf>
    <xf numFmtId="43" fontId="4" fillId="0" borderId="0" xfId="12" applyNumberFormat="1" applyFont="1" applyBorder="1"/>
    <xf numFmtId="170" fontId="4" fillId="0" borderId="0" xfId="15" applyNumberFormat="1" applyFont="1" applyBorder="1"/>
    <xf numFmtId="170" fontId="92" fillId="0" borderId="0" xfId="15" applyNumberFormat="1" applyFont="1" applyBorder="1"/>
    <xf numFmtId="170" fontId="92" fillId="0" borderId="33" xfId="15" applyNumberFormat="1" applyFont="1" applyBorder="1"/>
    <xf numFmtId="170" fontId="92" fillId="0" borderId="15" xfId="15" applyNumberFormat="1" applyFont="1" applyBorder="1"/>
    <xf numFmtId="170" fontId="92" fillId="0" borderId="12" xfId="15" applyNumberFormat="1" applyFont="1" applyBorder="1"/>
    <xf numFmtId="170" fontId="184" fillId="0" borderId="0" xfId="15" applyNumberFormat="1" applyFont="1" applyBorder="1"/>
    <xf numFmtId="0" fontId="185" fillId="0" borderId="0" xfId="0" applyFont="1"/>
    <xf numFmtId="4" fontId="186" fillId="43" borderId="0" xfId="0" applyNumberFormat="1" applyFont="1" applyFill="1"/>
    <xf numFmtId="4" fontId="186" fillId="42" borderId="0" xfId="0" applyNumberFormat="1" applyFont="1" applyFill="1"/>
    <xf numFmtId="4" fontId="186" fillId="41" borderId="0" xfId="0" applyNumberFormat="1" applyFont="1" applyFill="1"/>
    <xf numFmtId="170" fontId="92" fillId="0" borderId="0" xfId="15" applyNumberFormat="1" applyFont="1" applyBorder="1" applyAlignment="1">
      <alignment horizontal="right"/>
    </xf>
    <xf numFmtId="170" fontId="184" fillId="0" borderId="0" xfId="15" applyNumberFormat="1" applyFont="1" applyBorder="1" applyAlignment="1">
      <alignment horizontal="right"/>
    </xf>
    <xf numFmtId="0" fontId="181" fillId="0" borderId="0" xfId="0" applyFont="1" applyBorder="1"/>
    <xf numFmtId="170" fontId="92" fillId="0" borderId="0" xfId="15" applyNumberFormat="1" applyFont="1" applyBorder="1" applyAlignment="1">
      <alignment horizontal="right" vertical="top" wrapText="1"/>
    </xf>
    <xf numFmtId="0" fontId="182" fillId="0" borderId="0" xfId="0" applyFont="1" applyBorder="1" applyAlignment="1">
      <alignment horizontal="right"/>
    </xf>
    <xf numFmtId="170" fontId="4" fillId="0" borderId="0" xfId="15" quotePrefix="1" applyNumberFormat="1" applyFont="1" applyBorder="1"/>
    <xf numFmtId="170" fontId="4" fillId="0" borderId="0" xfId="15" applyNumberFormat="1" applyFont="1" applyBorder="1" applyAlignment="1">
      <alignment horizontal="right" vertical="top"/>
    </xf>
    <xf numFmtId="0" fontId="181" fillId="0" borderId="0" xfId="0" applyFont="1" applyBorder="1" applyAlignment="1">
      <alignment horizontal="right" vertical="top"/>
    </xf>
    <xf numFmtId="0" fontId="182" fillId="0" borderId="1" xfId="0" applyFont="1" applyBorder="1" applyAlignment="1">
      <alignment horizontal="right" vertical="top"/>
    </xf>
    <xf numFmtId="0" fontId="182" fillId="0" borderId="12" xfId="0" applyFont="1" applyBorder="1" applyAlignment="1">
      <alignment horizontal="right" vertical="top"/>
    </xf>
    <xf numFmtId="0" fontId="184" fillId="0" borderId="0" xfId="0" applyFont="1"/>
    <xf numFmtId="0" fontId="181" fillId="0" borderId="0" xfId="0" quotePrefix="1" applyFont="1"/>
    <xf numFmtId="0" fontId="181" fillId="0" borderId="0" xfId="0" applyFont="1" applyAlignment="1">
      <alignment horizontal="left" indent="1"/>
    </xf>
    <xf numFmtId="0" fontId="181" fillId="0" borderId="0" xfId="0" quotePrefix="1" applyFont="1" applyAlignment="1">
      <alignment horizontal="left" indent="1"/>
    </xf>
    <xf numFmtId="170" fontId="4" fillId="0" borderId="12" xfId="15" applyNumberFormat="1" applyFont="1" applyBorder="1"/>
    <xf numFmtId="0" fontId="182" fillId="0" borderId="0" xfId="0" applyFont="1" applyBorder="1" applyAlignment="1">
      <alignment horizontal="right" wrapText="1"/>
    </xf>
    <xf numFmtId="170" fontId="181" fillId="0" borderId="0" xfId="0" applyNumberFormat="1" applyFont="1"/>
    <xf numFmtId="0" fontId="182" fillId="0" borderId="33" xfId="0" applyFont="1" applyBorder="1" applyAlignment="1">
      <alignment horizontal="right" vertical="top" wrapText="1"/>
    </xf>
    <xf numFmtId="0" fontId="182" fillId="0" borderId="0" xfId="0" applyFont="1" applyAlignment="1">
      <alignment vertical="top"/>
    </xf>
    <xf numFmtId="170" fontId="4" fillId="0" borderId="15" xfId="15" applyNumberFormat="1" applyFont="1" applyBorder="1"/>
    <xf numFmtId="170" fontId="92" fillId="0" borderId="0" xfId="15" applyNumberFormat="1" applyFont="1" applyBorder="1" applyAlignment="1">
      <alignment horizontal="right" vertical="top"/>
    </xf>
    <xf numFmtId="0" fontId="182" fillId="0" borderId="0" xfId="0" applyFont="1" applyBorder="1" applyAlignment="1">
      <alignment horizontal="right" vertical="top"/>
    </xf>
    <xf numFmtId="0" fontId="43" fillId="0" borderId="0" xfId="33" applyFill="1"/>
    <xf numFmtId="0" fontId="43" fillId="0" borderId="0" xfId="33" applyFont="1" applyFill="1"/>
    <xf numFmtId="0" fontId="43" fillId="44" borderId="0" xfId="33" applyFont="1" applyFill="1"/>
    <xf numFmtId="0" fontId="180" fillId="0" borderId="0" xfId="661" applyFont="1" applyFill="1"/>
    <xf numFmtId="0" fontId="44" fillId="0" borderId="0" xfId="661" applyFill="1"/>
    <xf numFmtId="170" fontId="43" fillId="0" borderId="0" xfId="19" applyNumberFormat="1" applyFont="1" applyFill="1"/>
    <xf numFmtId="170" fontId="0" fillId="0" borderId="0" xfId="15" applyNumberFormat="1" applyFont="1" applyFill="1"/>
    <xf numFmtId="170" fontId="44" fillId="0" borderId="0" xfId="661" applyNumberFormat="1" applyFill="1"/>
    <xf numFmtId="170" fontId="38" fillId="0" borderId="0" xfId="25" applyNumberFormat="1" applyFill="1"/>
    <xf numFmtId="0" fontId="43" fillId="0" borderId="0" xfId="23" applyFill="1"/>
    <xf numFmtId="37" fontId="44" fillId="0" borderId="0" xfId="661" applyNumberFormat="1" applyFill="1"/>
    <xf numFmtId="9" fontId="0" fillId="0" borderId="0" xfId="662" applyFont="1" applyFill="1"/>
    <xf numFmtId="0" fontId="43" fillId="44" borderId="0" xfId="33" applyFill="1"/>
    <xf numFmtId="170" fontId="43" fillId="44" borderId="0" xfId="19" applyNumberFormat="1" applyFont="1" applyFill="1"/>
    <xf numFmtId="170" fontId="0" fillId="44" borderId="0" xfId="15" applyNumberFormat="1" applyFont="1" applyFill="1"/>
    <xf numFmtId="170" fontId="44" fillId="44" borderId="0" xfId="661" applyNumberFormat="1" applyFill="1"/>
    <xf numFmtId="37" fontId="44" fillId="44" borderId="0" xfId="661" applyNumberFormat="1" applyFill="1"/>
    <xf numFmtId="170" fontId="38" fillId="44" borderId="0" xfId="25" applyNumberFormat="1" applyFill="1"/>
    <xf numFmtId="0" fontId="180" fillId="44" borderId="0" xfId="661" applyFont="1" applyFill="1"/>
    <xf numFmtId="0" fontId="43" fillId="44" borderId="0" xfId="23" applyFill="1"/>
    <xf numFmtId="0" fontId="44" fillId="44" borderId="0" xfId="661" applyFill="1"/>
    <xf numFmtId="261" fontId="44" fillId="0" borderId="0" xfId="324" applyNumberFormat="1" applyFont="1" applyFill="1"/>
    <xf numFmtId="0" fontId="43" fillId="0" borderId="0" xfId="13" applyFill="1"/>
    <xf numFmtId="0" fontId="43" fillId="0" borderId="0" xfId="13" applyFont="1" applyFill="1"/>
    <xf numFmtId="170" fontId="38" fillId="0" borderId="0" xfId="25" applyNumberFormat="1"/>
    <xf numFmtId="0" fontId="167" fillId="0" borderId="0" xfId="661" applyFont="1" applyFill="1"/>
    <xf numFmtId="170" fontId="167" fillId="0" borderId="0" xfId="661" applyNumberFormat="1" applyFont="1" applyFill="1"/>
    <xf numFmtId="0" fontId="38" fillId="0" borderId="0" xfId="25"/>
    <xf numFmtId="43" fontId="44" fillId="0" borderId="0" xfId="661" applyNumberFormat="1" applyFill="1"/>
    <xf numFmtId="0" fontId="32" fillId="0" borderId="0" xfId="661" applyFont="1" applyFill="1"/>
    <xf numFmtId="170" fontId="32" fillId="0" borderId="0" xfId="661" applyNumberFormat="1" applyFont="1" applyFill="1"/>
    <xf numFmtId="0" fontId="187" fillId="0" borderId="0" xfId="661" applyNumberFormat="1" applyFont="1" applyFill="1" applyAlignment="1"/>
    <xf numFmtId="0" fontId="44" fillId="0" borderId="0" xfId="661"/>
    <xf numFmtId="170" fontId="44" fillId="0" borderId="0" xfId="661" applyNumberFormat="1"/>
    <xf numFmtId="170" fontId="0" fillId="0" borderId="0" xfId="19" applyNumberFormat="1" applyFont="1"/>
    <xf numFmtId="261" fontId="167" fillId="0" borderId="0" xfId="324" applyNumberFormat="1" applyFont="1"/>
    <xf numFmtId="261" fontId="44" fillId="0" borderId="0" xfId="324" applyNumberFormat="1" applyFont="1"/>
    <xf numFmtId="261" fontId="44" fillId="0" borderId="0" xfId="661" applyNumberFormat="1"/>
    <xf numFmtId="261" fontId="167" fillId="0" borderId="0" xfId="661" applyNumberFormat="1" applyFont="1"/>
    <xf numFmtId="0" fontId="182" fillId="0" borderId="0" xfId="0" quotePrefix="1" applyFont="1"/>
    <xf numFmtId="0" fontId="185" fillId="0" borderId="0" xfId="0" quotePrefix="1" applyFont="1"/>
    <xf numFmtId="0" fontId="181" fillId="0" borderId="12" xfId="0" applyFont="1" applyBorder="1" applyAlignment="1">
      <alignment horizontal="right" vertical="top"/>
    </xf>
    <xf numFmtId="170" fontId="183" fillId="0" borderId="0" xfId="0" applyNumberFormat="1" applyFont="1"/>
    <xf numFmtId="170" fontId="92" fillId="0" borderId="1" xfId="15" applyNumberFormat="1" applyFont="1" applyBorder="1" applyAlignment="1">
      <alignment horizontal="right" vertical="top"/>
    </xf>
    <xf numFmtId="0" fontId="183" fillId="0" borderId="0" xfId="0" applyFont="1"/>
    <xf numFmtId="0" fontId="182" fillId="0" borderId="0" xfId="35" applyFont="1" applyAlignment="1">
      <alignment horizontal="left"/>
    </xf>
    <xf numFmtId="0" fontId="189" fillId="0" borderId="0" xfId="0" applyFont="1" applyAlignment="1">
      <alignment horizontal="justify" wrapText="1"/>
    </xf>
    <xf numFmtId="15" fontId="182" fillId="0" borderId="0" xfId="35" applyNumberFormat="1" applyFont="1" applyAlignment="1">
      <alignment horizontal="right"/>
    </xf>
    <xf numFmtId="0" fontId="4" fillId="0" borderId="0" xfId="0" applyFont="1" applyAlignment="1">
      <alignment horizontal="justify" wrapText="1"/>
    </xf>
    <xf numFmtId="170" fontId="181" fillId="0" borderId="0" xfId="35" applyNumberFormat="1" applyFont="1" applyFill="1" applyAlignment="1">
      <alignment horizontal="right"/>
    </xf>
    <xf numFmtId="170" fontId="181" fillId="0" borderId="0" xfId="35" quotePrefix="1" applyNumberFormat="1" applyFont="1" applyFill="1" applyAlignment="1">
      <alignment horizontal="right"/>
    </xf>
    <xf numFmtId="170" fontId="4" fillId="0" borderId="0" xfId="15" applyNumberFormat="1" applyFont="1" applyFill="1" applyBorder="1"/>
    <xf numFmtId="170" fontId="181" fillId="0" borderId="0" xfId="8" applyNumberFormat="1" applyFont="1" applyBorder="1"/>
    <xf numFmtId="170" fontId="182" fillId="0" borderId="0" xfId="8" applyNumberFormat="1" applyFont="1" applyBorder="1"/>
    <xf numFmtId="170" fontId="183" fillId="0" borderId="0" xfId="8" applyNumberFormat="1" applyFont="1" applyBorder="1"/>
    <xf numFmtId="0" fontId="182" fillId="0" borderId="1" xfId="0" applyFont="1" applyBorder="1" applyAlignment="1">
      <alignment horizontal="right" vertical="top" wrapText="1"/>
    </xf>
    <xf numFmtId="10" fontId="4" fillId="0" borderId="0" xfId="1" applyNumberFormat="1" applyFont="1" applyBorder="1"/>
    <xf numFmtId="10" fontId="92" fillId="0" borderId="15" xfId="1" applyNumberFormat="1" applyFont="1" applyBorder="1"/>
    <xf numFmtId="0" fontId="183" fillId="0" borderId="0" xfId="0" applyFont="1" applyBorder="1"/>
    <xf numFmtId="0" fontId="191" fillId="0" borderId="0" xfId="0" applyFont="1"/>
    <xf numFmtId="0" fontId="189" fillId="0" borderId="0" xfId="0" applyFont="1" applyAlignment="1">
      <alignment horizontal="right" wrapText="1"/>
    </xf>
    <xf numFmtId="0" fontId="192" fillId="0" borderId="0" xfId="0" applyFont="1" applyAlignment="1">
      <alignment horizontal="left"/>
    </xf>
    <xf numFmtId="0" fontId="194" fillId="0" borderId="0" xfId="0" applyFont="1" applyAlignment="1">
      <alignment horizontal="right"/>
    </xf>
    <xf numFmtId="0" fontId="195" fillId="0" borderId="0" xfId="0" applyFont="1"/>
    <xf numFmtId="170" fontId="195" fillId="0" borderId="0" xfId="0" applyNumberFormat="1" applyFont="1"/>
    <xf numFmtId="0" fontId="182" fillId="0" borderId="0" xfId="0" applyFont="1" applyAlignment="1">
      <alignment wrapText="1"/>
    </xf>
    <xf numFmtId="168" fontId="181" fillId="0" borderId="0" xfId="8" applyNumberFormat="1" applyFont="1"/>
    <xf numFmtId="168" fontId="182" fillId="0" borderId="0" xfId="0" applyNumberFormat="1" applyFont="1"/>
    <xf numFmtId="168" fontId="182" fillId="0" borderId="0" xfId="8" applyNumberFormat="1" applyFont="1"/>
    <xf numFmtId="0" fontId="181" fillId="43" borderId="0" xfId="0" applyFont="1" applyFill="1"/>
    <xf numFmtId="170" fontId="4" fillId="43" borderId="0" xfId="15" applyNumberFormat="1" applyFont="1" applyFill="1" applyBorder="1"/>
    <xf numFmtId="0" fontId="181" fillId="43" borderId="0" xfId="0" applyFont="1" applyFill="1" applyBorder="1"/>
    <xf numFmtId="43" fontId="4" fillId="0" borderId="0" xfId="15" applyNumberFormat="1" applyFont="1" applyBorder="1"/>
    <xf numFmtId="168" fontId="181" fillId="0" borderId="0" xfId="8" applyNumberFormat="1" applyFont="1" applyBorder="1"/>
    <xf numFmtId="0" fontId="183" fillId="43" borderId="0" xfId="0" applyFont="1" applyFill="1"/>
    <xf numFmtId="0" fontId="181" fillId="0" borderId="0" xfId="0" applyFont="1" applyAlignment="1">
      <alignment horizontal="center"/>
    </xf>
    <xf numFmtId="0" fontId="182" fillId="0" borderId="0" xfId="0" applyFont="1" applyAlignment="1">
      <alignment horizontal="center"/>
    </xf>
    <xf numFmtId="0" fontId="182" fillId="0" borderId="33" xfId="0" applyFont="1" applyBorder="1"/>
    <xf numFmtId="0" fontId="182" fillId="0" borderId="15" xfId="0" applyFont="1" applyBorder="1"/>
    <xf numFmtId="0" fontId="182" fillId="0" borderId="0" xfId="0" applyFont="1" applyAlignment="1">
      <alignment horizontal="right" wrapText="1"/>
    </xf>
    <xf numFmtId="0" fontId="182" fillId="0" borderId="0" xfId="0" applyFont="1" applyBorder="1" applyAlignment="1">
      <alignment horizontal="center"/>
    </xf>
    <xf numFmtId="0" fontId="182" fillId="0" borderId="12" xfId="0" applyFont="1" applyBorder="1" applyAlignment="1">
      <alignment horizontal="right" wrapText="1"/>
    </xf>
    <xf numFmtId="10" fontId="181" fillId="0" borderId="0" xfId="0" applyNumberFormat="1" applyFont="1" applyAlignment="1">
      <alignment horizontal="right" wrapText="1"/>
    </xf>
    <xf numFmtId="0" fontId="181" fillId="0" borderId="0" xfId="0" applyFont="1" applyBorder="1" applyAlignment="1">
      <alignment horizontal="right"/>
    </xf>
    <xf numFmtId="264" fontId="182" fillId="0" borderId="0" xfId="42" applyNumberFormat="1" applyFont="1" applyFill="1"/>
    <xf numFmtId="263" fontId="182" fillId="0" borderId="0" xfId="0" applyNumberFormat="1" applyFont="1"/>
    <xf numFmtId="0" fontId="181" fillId="45" borderId="0" xfId="0" applyFont="1" applyFill="1"/>
    <xf numFmtId="0" fontId="182" fillId="45" borderId="0" xfId="0" applyFont="1" applyFill="1" applyAlignment="1">
      <alignment horizontal="right"/>
    </xf>
    <xf numFmtId="0" fontId="182" fillId="45" borderId="0" xfId="0" applyFont="1" applyFill="1"/>
    <xf numFmtId="263" fontId="182" fillId="45" borderId="0" xfId="0" applyNumberFormat="1" applyFont="1" applyFill="1"/>
    <xf numFmtId="0" fontId="181" fillId="0" borderId="61" xfId="0" applyFont="1" applyBorder="1"/>
    <xf numFmtId="0" fontId="181" fillId="0" borderId="62" xfId="0" applyFont="1" applyBorder="1"/>
    <xf numFmtId="0" fontId="181" fillId="0" borderId="62" xfId="0" applyFont="1" applyFill="1" applyBorder="1"/>
    <xf numFmtId="0" fontId="181" fillId="0" borderId="63" xfId="0" applyFont="1" applyBorder="1"/>
    <xf numFmtId="0" fontId="181" fillId="0" borderId="64" xfId="0" applyFont="1" applyBorder="1"/>
    <xf numFmtId="0" fontId="181" fillId="0" borderId="0" xfId="0" applyFont="1" applyFill="1" applyBorder="1"/>
    <xf numFmtId="0" fontId="181" fillId="0" borderId="66" xfId="0" applyFont="1" applyBorder="1"/>
    <xf numFmtId="0" fontId="92" fillId="0" borderId="0" xfId="14" applyFont="1" applyFill="1" applyBorder="1" applyAlignment="1">
      <alignment horizontal="right" vertical="top" wrapText="1"/>
    </xf>
    <xf numFmtId="263" fontId="181" fillId="0" borderId="0" xfId="42" applyNumberFormat="1" applyFont="1" applyFill="1" applyBorder="1"/>
    <xf numFmtId="263" fontId="182" fillId="0" borderId="0" xfId="42" applyNumberFormat="1" applyFont="1" applyFill="1" applyBorder="1"/>
    <xf numFmtId="0" fontId="181" fillId="0" borderId="67" xfId="0" applyFont="1" applyBorder="1"/>
    <xf numFmtId="0" fontId="181" fillId="0" borderId="68" xfId="0" applyFont="1" applyBorder="1"/>
    <xf numFmtId="0" fontId="181" fillId="0" borderId="68" xfId="0" applyFont="1" applyFill="1" applyBorder="1"/>
    <xf numFmtId="0" fontId="181" fillId="0" borderId="69" xfId="0" applyFont="1" applyBorder="1"/>
    <xf numFmtId="0" fontId="181" fillId="0" borderId="52" xfId="0" applyFont="1" applyBorder="1"/>
    <xf numFmtId="0" fontId="181" fillId="0" borderId="1" xfId="0" applyFont="1" applyBorder="1"/>
    <xf numFmtId="0" fontId="182" fillId="0" borderId="1" xfId="0" applyFont="1" applyBorder="1" applyAlignment="1">
      <alignment horizontal="right"/>
    </xf>
    <xf numFmtId="0" fontId="182" fillId="0" borderId="1" xfId="0" applyFont="1" applyBorder="1"/>
    <xf numFmtId="263" fontId="182" fillId="0" borderId="1" xfId="0" applyNumberFormat="1" applyFont="1" applyBorder="1"/>
    <xf numFmtId="263" fontId="92" fillId="0" borderId="1" xfId="42" applyNumberFormat="1" applyFont="1" applyFill="1" applyBorder="1"/>
    <xf numFmtId="263" fontId="182" fillId="0" borderId="58" xfId="0" applyNumberFormat="1" applyFont="1" applyBorder="1"/>
    <xf numFmtId="0" fontId="181" fillId="0" borderId="47" xfId="0" applyFont="1" applyBorder="1"/>
    <xf numFmtId="263" fontId="181" fillId="0" borderId="0" xfId="0" applyNumberFormat="1" applyFont="1" applyBorder="1"/>
    <xf numFmtId="263" fontId="181" fillId="0" borderId="59" xfId="0" applyNumberFormat="1" applyFont="1" applyBorder="1"/>
    <xf numFmtId="0" fontId="181" fillId="0" borderId="54" xfId="0" applyFont="1" applyBorder="1"/>
    <xf numFmtId="0" fontId="181" fillId="0" borderId="12" xfId="0" applyFont="1" applyBorder="1"/>
    <xf numFmtId="0" fontId="181" fillId="0" borderId="12" xfId="0" applyFont="1" applyBorder="1" applyAlignment="1">
      <alignment horizontal="right"/>
    </xf>
    <xf numFmtId="263" fontId="181" fillId="0" borderId="12" xfId="0" applyNumberFormat="1" applyFont="1" applyBorder="1"/>
    <xf numFmtId="263" fontId="92" fillId="0" borderId="12" xfId="42" applyNumberFormat="1" applyFont="1" applyFill="1" applyBorder="1"/>
    <xf numFmtId="263" fontId="181" fillId="0" borderId="60" xfId="0" applyNumberFormat="1" applyFont="1" applyBorder="1"/>
    <xf numFmtId="0" fontId="181" fillId="45" borderId="52" xfId="0" applyFont="1" applyFill="1" applyBorder="1"/>
    <xf numFmtId="0" fontId="181" fillId="45" borderId="1" xfId="0" applyFont="1" applyFill="1" applyBorder="1"/>
    <xf numFmtId="0" fontId="182" fillId="45" borderId="1" xfId="0" applyFont="1" applyFill="1" applyBorder="1" applyAlignment="1">
      <alignment horizontal="right"/>
    </xf>
    <xf numFmtId="0" fontId="182" fillId="45" borderId="1" xfId="0" applyFont="1" applyFill="1" applyBorder="1"/>
    <xf numFmtId="263" fontId="182" fillId="45" borderId="1" xfId="0" applyNumberFormat="1" applyFont="1" applyFill="1" applyBorder="1"/>
    <xf numFmtId="263" fontId="182" fillId="45" borderId="58" xfId="0" applyNumberFormat="1" applyFont="1" applyFill="1" applyBorder="1"/>
    <xf numFmtId="0" fontId="181" fillId="0" borderId="12" xfId="0" applyFont="1" applyFill="1" applyBorder="1"/>
    <xf numFmtId="263" fontId="92" fillId="0" borderId="12" xfId="42" applyNumberFormat="1" applyFont="1" applyFill="1" applyBorder="1" applyAlignment="1">
      <alignment horizontal="right"/>
    </xf>
    <xf numFmtId="0" fontId="181" fillId="0" borderId="12" xfId="0" applyFont="1" applyFill="1" applyBorder="1" applyAlignment="1">
      <alignment horizontal="right"/>
    </xf>
    <xf numFmtId="263" fontId="182" fillId="0" borderId="52" xfId="0" applyNumberFormat="1" applyFont="1" applyBorder="1"/>
    <xf numFmtId="263" fontId="181" fillId="0" borderId="47" xfId="0" applyNumberFormat="1" applyFont="1" applyBorder="1"/>
    <xf numFmtId="263" fontId="181" fillId="0" borderId="54" xfId="0" applyNumberFormat="1" applyFont="1" applyBorder="1"/>
    <xf numFmtId="263" fontId="182" fillId="45" borderId="52" xfId="0" applyNumberFormat="1" applyFont="1" applyFill="1" applyBorder="1"/>
    <xf numFmtId="263" fontId="181" fillId="38" borderId="0" xfId="0" applyNumberFormat="1" applyFont="1" applyFill="1"/>
    <xf numFmtId="4" fontId="181" fillId="0" borderId="0" xfId="0" applyNumberFormat="1" applyFont="1"/>
    <xf numFmtId="0" fontId="184" fillId="0" borderId="0" xfId="0" applyFont="1" applyAlignment="1">
      <alignment horizontal="right"/>
    </xf>
    <xf numFmtId="4" fontId="183" fillId="0" borderId="0" xfId="0" applyNumberFormat="1" applyFont="1"/>
    <xf numFmtId="263" fontId="92" fillId="0" borderId="68" xfId="42" applyNumberFormat="1" applyFont="1" applyFill="1" applyBorder="1"/>
    <xf numFmtId="263" fontId="183" fillId="0" borderId="0" xfId="0" applyNumberFormat="1" applyFont="1" applyBorder="1"/>
    <xf numFmtId="0" fontId="183" fillId="0" borderId="0" xfId="0" applyFont="1" applyBorder="1" applyAlignment="1">
      <alignment horizontal="right"/>
    </xf>
    <xf numFmtId="0" fontId="183" fillId="0" borderId="0" xfId="0" applyFont="1" applyAlignment="1">
      <alignment horizontal="right"/>
    </xf>
    <xf numFmtId="263" fontId="183" fillId="0" borderId="0" xfId="0" applyNumberFormat="1" applyFont="1"/>
    <xf numFmtId="0" fontId="185" fillId="0" borderId="0" xfId="0" quotePrefix="1" applyFont="1" applyAlignment="1"/>
    <xf numFmtId="263" fontId="92" fillId="0" borderId="33" xfId="42" applyNumberFormat="1" applyFont="1" applyFill="1" applyBorder="1"/>
    <xf numFmtId="0" fontId="42" fillId="0" borderId="0" xfId="661" applyFont="1" applyFill="1"/>
    <xf numFmtId="170" fontId="42" fillId="0" borderId="0" xfId="661" applyNumberFormat="1" applyFont="1" applyFill="1"/>
    <xf numFmtId="170" fontId="42" fillId="0" borderId="0" xfId="25" applyNumberFormat="1" applyFont="1"/>
    <xf numFmtId="0" fontId="182" fillId="0" borderId="12" xfId="0" applyFont="1" applyBorder="1" applyAlignment="1">
      <alignment horizontal="right" vertical="top" wrapText="1"/>
    </xf>
    <xf numFmtId="0" fontId="184" fillId="0" borderId="1" xfId="0" applyFont="1" applyBorder="1" applyAlignment="1">
      <alignment horizontal="right" wrapText="1"/>
    </xf>
    <xf numFmtId="0" fontId="184" fillId="0" borderId="12" xfId="0" applyFont="1" applyBorder="1" applyAlignment="1">
      <alignment horizontal="right"/>
    </xf>
    <xf numFmtId="170" fontId="183" fillId="0" borderId="12" xfId="8" applyNumberFormat="1" applyFont="1" applyBorder="1"/>
    <xf numFmtId="170" fontId="184" fillId="0" borderId="33" xfId="8" applyNumberFormat="1" applyFont="1" applyBorder="1"/>
    <xf numFmtId="170" fontId="184" fillId="0" borderId="0" xfId="8" applyNumberFormat="1" applyFont="1"/>
    <xf numFmtId="170" fontId="184" fillId="0" borderId="15" xfId="8" applyNumberFormat="1" applyFont="1" applyBorder="1"/>
    <xf numFmtId="0" fontId="184" fillId="0" borderId="1" xfId="0" quotePrefix="1" applyFont="1" applyBorder="1" applyAlignment="1">
      <alignment horizontal="right"/>
    </xf>
    <xf numFmtId="0" fontId="183" fillId="0" borderId="0" xfId="8" applyNumberFormat="1" applyFont="1"/>
    <xf numFmtId="0" fontId="30" fillId="0" borderId="0" xfId="0" quotePrefix="1" applyNumberFormat="1" applyFont="1"/>
    <xf numFmtId="0" fontId="30" fillId="0" borderId="0" xfId="0" quotePrefix="1" applyFont="1" applyAlignment="1">
      <alignment horizontal="left"/>
    </xf>
    <xf numFmtId="0" fontId="30" fillId="0" borderId="0" xfId="0" applyFont="1" applyAlignment="1">
      <alignment horizontal="left"/>
    </xf>
    <xf numFmtId="263" fontId="181" fillId="0" borderId="0" xfId="0" applyNumberFormat="1" applyFont="1" applyFill="1"/>
    <xf numFmtId="212" fontId="181" fillId="0" borderId="0" xfId="8" applyNumberFormat="1" applyFont="1"/>
    <xf numFmtId="49" fontId="182" fillId="0" borderId="1" xfId="0" applyNumberFormat="1" applyFont="1" applyBorder="1" applyAlignment="1">
      <alignment horizontal="right" vertical="top"/>
    </xf>
    <xf numFmtId="49" fontId="4" fillId="0" borderId="0" xfId="15" applyNumberFormat="1" applyFont="1" applyBorder="1" applyAlignment="1">
      <alignment horizontal="right" vertical="top"/>
    </xf>
    <xf numFmtId="0" fontId="4" fillId="0" borderId="0" xfId="15" applyNumberFormat="1" applyFont="1" applyBorder="1" applyAlignment="1">
      <alignment horizontal="right" vertical="top"/>
    </xf>
    <xf numFmtId="0" fontId="181" fillId="0" borderId="0" xfId="0" applyNumberFormat="1" applyFont="1" applyBorder="1"/>
    <xf numFmtId="0" fontId="182" fillId="0" borderId="1" xfId="0" quotePrefix="1" applyNumberFormat="1" applyFont="1" applyBorder="1" applyAlignment="1">
      <alignment horizontal="right" vertical="top"/>
    </xf>
    <xf numFmtId="0" fontId="182" fillId="0" borderId="1" xfId="0" quotePrefix="1" applyFont="1" applyBorder="1" applyAlignment="1">
      <alignment horizontal="right" vertical="top"/>
    </xf>
    <xf numFmtId="169" fontId="190" fillId="0" borderId="12" xfId="665" quotePrefix="1" applyNumberFormat="1" applyFont="1" applyFill="1" applyBorder="1" applyAlignment="1">
      <alignment horizontal="right" vertical="top"/>
    </xf>
    <xf numFmtId="0" fontId="2" fillId="0" borderId="0" xfId="666"/>
    <xf numFmtId="0" fontId="2" fillId="0" borderId="0" xfId="666" quotePrefix="1"/>
    <xf numFmtId="170" fontId="2" fillId="0" borderId="0" xfId="667" applyNumberFormat="1" applyFont="1"/>
    <xf numFmtId="0" fontId="30" fillId="0" borderId="0" xfId="0" applyFont="1" applyFill="1"/>
    <xf numFmtId="0" fontId="30" fillId="0" borderId="0" xfId="0" applyFont="1" applyFill="1" applyAlignment="1">
      <alignment horizontal="left"/>
    </xf>
    <xf numFmtId="0" fontId="2" fillId="0" borderId="0" xfId="668"/>
    <xf numFmtId="0" fontId="2" fillId="0" borderId="0" xfId="668" quotePrefix="1"/>
    <xf numFmtId="16" fontId="2" fillId="0" borderId="0" xfId="668" applyNumberFormat="1"/>
    <xf numFmtId="168" fontId="2" fillId="0" borderId="0" xfId="8" applyNumberFormat="1" applyFont="1"/>
    <xf numFmtId="0" fontId="2" fillId="0" borderId="0" xfId="669"/>
    <xf numFmtId="0" fontId="2" fillId="0" borderId="0" xfId="669" quotePrefix="1"/>
    <xf numFmtId="0" fontId="2" fillId="0" borderId="0" xfId="670"/>
    <xf numFmtId="0" fontId="2" fillId="0" borderId="0" xfId="670" quotePrefix="1"/>
    <xf numFmtId="11" fontId="2" fillId="0" borderId="0" xfId="670" applyNumberFormat="1"/>
    <xf numFmtId="16" fontId="2" fillId="0" borderId="0" xfId="670" applyNumberFormat="1"/>
    <xf numFmtId="0" fontId="198" fillId="0" borderId="0" xfId="671" applyFont="1"/>
    <xf numFmtId="0" fontId="199" fillId="0" borderId="0" xfId="0" applyFont="1"/>
    <xf numFmtId="0" fontId="198" fillId="0" borderId="0" xfId="671" quotePrefix="1" applyFont="1"/>
    <xf numFmtId="168" fontId="198" fillId="0" borderId="0" xfId="8" applyNumberFormat="1" applyFont="1"/>
    <xf numFmtId="16" fontId="198" fillId="0" borderId="0" xfId="671" applyNumberFormat="1" applyFont="1"/>
    <xf numFmtId="168" fontId="199" fillId="0" borderId="0" xfId="0" applyNumberFormat="1" applyFont="1"/>
    <xf numFmtId="170" fontId="199" fillId="0" borderId="0" xfId="667" applyNumberFormat="1" applyFont="1"/>
    <xf numFmtId="43" fontId="199" fillId="0" borderId="0" xfId="667" applyNumberFormat="1" applyFont="1"/>
    <xf numFmtId="43" fontId="199" fillId="0" borderId="0" xfId="0" applyNumberFormat="1" applyFont="1"/>
    <xf numFmtId="0" fontId="200" fillId="0" borderId="0" xfId="0" applyFont="1"/>
    <xf numFmtId="170" fontId="200" fillId="0" borderId="0" xfId="0" applyNumberFormat="1" applyFont="1"/>
    <xf numFmtId="170" fontId="199" fillId="0" borderId="0" xfId="0" applyNumberFormat="1" applyFont="1"/>
    <xf numFmtId="43" fontId="199" fillId="0" borderId="0" xfId="667" applyFont="1"/>
    <xf numFmtId="0" fontId="199" fillId="0" borderId="0" xfId="0" applyFont="1" applyAlignment="1">
      <alignment horizontal="center" vertical="center" wrapText="1"/>
    </xf>
    <xf numFmtId="0" fontId="181" fillId="0" borderId="0" xfId="0" applyFont="1" applyBorder="1" applyAlignment="1">
      <alignment horizontal="right" wrapText="1"/>
    </xf>
    <xf numFmtId="49" fontId="181" fillId="0" borderId="0" xfId="0" applyNumberFormat="1" applyFont="1" applyBorder="1" applyAlignment="1">
      <alignment horizontal="right"/>
    </xf>
    <xf numFmtId="0" fontId="201" fillId="0" borderId="0" xfId="0" applyFont="1"/>
    <xf numFmtId="0" fontId="202" fillId="0" borderId="0" xfId="0" applyFont="1"/>
    <xf numFmtId="0" fontId="204" fillId="0" borderId="0" xfId="0" applyFont="1"/>
    <xf numFmtId="49" fontId="181" fillId="0" borderId="0" xfId="35" applyNumberFormat="1" applyFont="1" applyFill="1" applyAlignment="1">
      <alignment horizontal="right"/>
    </xf>
    <xf numFmtId="0" fontId="182" fillId="0" borderId="0" xfId="0" applyFont="1" applyAlignment="1">
      <alignment horizontal="center"/>
    </xf>
    <xf numFmtId="0" fontId="92" fillId="0" borderId="0" xfId="14" applyFont="1" applyFill="1"/>
    <xf numFmtId="0" fontId="181" fillId="0" borderId="0" xfId="0" applyFont="1" applyAlignment="1">
      <alignment wrapText="1"/>
    </xf>
    <xf numFmtId="0" fontId="182" fillId="0" borderId="33" xfId="0" applyFont="1" applyBorder="1" applyAlignment="1">
      <alignment wrapText="1"/>
    </xf>
    <xf numFmtId="168" fontId="0" fillId="6" borderId="0" xfId="8" applyNumberFormat="1" applyFont="1" applyFill="1" applyAlignment="1">
      <alignment horizontal="center"/>
    </xf>
    <xf numFmtId="0" fontId="0" fillId="6" borderId="0" xfId="0" applyFill="1" applyAlignment="1">
      <alignment horizontal="center"/>
    </xf>
    <xf numFmtId="0" fontId="0" fillId="0" borderId="0" xfId="0" applyAlignment="1">
      <alignment horizontal="center"/>
    </xf>
    <xf numFmtId="168" fontId="0" fillId="0" borderId="0" xfId="8" applyNumberFormat="1" applyFont="1" applyAlignment="1">
      <alignment horizontal="center"/>
    </xf>
    <xf numFmtId="0" fontId="193" fillId="0" borderId="0" xfId="0" applyFont="1" applyAlignment="1">
      <alignment horizontal="center"/>
    </xf>
    <xf numFmtId="0" fontId="185" fillId="0" borderId="0" xfId="0" quotePrefix="1" applyFont="1" applyAlignment="1">
      <alignment horizontal="center"/>
    </xf>
    <xf numFmtId="0" fontId="182" fillId="0" borderId="0" xfId="0" applyFont="1" applyAlignment="1">
      <alignment horizontal="center"/>
    </xf>
    <xf numFmtId="0" fontId="185" fillId="0" borderId="0" xfId="0" applyFont="1" applyAlignment="1">
      <alignment horizontal="center"/>
    </xf>
    <xf numFmtId="3" fontId="182" fillId="0" borderId="0" xfId="35" applyNumberFormat="1" applyFont="1" applyBorder="1" applyAlignment="1">
      <alignment horizontal="center"/>
    </xf>
    <xf numFmtId="0" fontId="184" fillId="0" borderId="0" xfId="0" applyFont="1" applyAlignment="1">
      <alignment horizontal="center" wrapText="1"/>
    </xf>
    <xf numFmtId="165" fontId="46" fillId="39" borderId="47" xfId="482" applyNumberFormat="1" applyFont="1" applyFill="1" applyBorder="1" applyAlignment="1" applyProtection="1">
      <alignment horizontal="center" vertical="center"/>
    </xf>
    <xf numFmtId="0" fontId="179" fillId="39" borderId="0" xfId="25" applyFont="1" applyFill="1" applyAlignment="1" applyProtection="1">
      <alignment horizontal="center"/>
    </xf>
    <xf numFmtId="170" fontId="164" fillId="40" borderId="27" xfId="324" applyNumberFormat="1" applyFont="1" applyFill="1" applyBorder="1" applyAlignment="1">
      <alignment horizontal="center" vertical="top" wrapText="1"/>
    </xf>
    <xf numFmtId="170" fontId="164" fillId="40" borderId="53" xfId="324" applyNumberFormat="1" applyFont="1" applyFill="1" applyBorder="1" applyAlignment="1">
      <alignment horizontal="center" vertical="top" wrapText="1"/>
    </xf>
    <xf numFmtId="170" fontId="164" fillId="40" borderId="55" xfId="324" applyNumberFormat="1" applyFont="1" applyFill="1" applyBorder="1" applyAlignment="1">
      <alignment horizontal="center" vertical="top" wrapText="1"/>
    </xf>
    <xf numFmtId="0" fontId="1" fillId="0" borderId="0" xfId="673"/>
    <xf numFmtId="0" fontId="205" fillId="0" borderId="0" xfId="673" applyFont="1"/>
    <xf numFmtId="0" fontId="206" fillId="0" borderId="0" xfId="673" applyFont="1"/>
    <xf numFmtId="0" fontId="207" fillId="0" borderId="0" xfId="673" applyFont="1"/>
    <xf numFmtId="0" fontId="1" fillId="0" borderId="27" xfId="673" applyBorder="1" applyAlignment="1">
      <alignment horizontal="center"/>
    </xf>
    <xf numFmtId="170" fontId="1" fillId="0" borderId="27" xfId="674" applyNumberFormat="1" applyFont="1" applyBorder="1"/>
    <xf numFmtId="0" fontId="1" fillId="0" borderId="27" xfId="673" applyBorder="1"/>
    <xf numFmtId="0" fontId="56" fillId="0" borderId="0" xfId="673" applyFont="1" applyAlignment="1">
      <alignment horizontal="center"/>
    </xf>
    <xf numFmtId="0" fontId="208" fillId="0" borderId="0" xfId="673" applyFont="1" applyAlignment="1">
      <alignment horizontal="center"/>
    </xf>
    <xf numFmtId="0" fontId="210" fillId="0" borderId="0" xfId="673" applyFont="1"/>
    <xf numFmtId="0" fontId="211" fillId="0" borderId="0" xfId="673" applyFont="1" applyAlignment="1">
      <alignment horizontal="center"/>
    </xf>
    <xf numFmtId="0" fontId="38" fillId="0" borderId="53" xfId="673" applyFont="1" applyBorder="1" applyAlignment="1">
      <alignment horizontal="center" vertical="center"/>
    </xf>
    <xf numFmtId="0" fontId="95" fillId="0" borderId="53" xfId="673" applyFont="1" applyBorder="1" applyAlignment="1">
      <alignment horizontal="center" vertical="center"/>
    </xf>
    <xf numFmtId="0" fontId="38" fillId="0" borderId="53" xfId="673" applyFont="1" applyBorder="1" applyAlignment="1">
      <alignment horizontal="center"/>
    </xf>
    <xf numFmtId="0" fontId="38" fillId="0" borderId="55" xfId="673" applyFont="1" applyBorder="1" applyAlignment="1">
      <alignment horizontal="center" vertical="center"/>
    </xf>
    <xf numFmtId="0" fontId="95" fillId="0" borderId="55" xfId="673" applyFont="1" applyBorder="1" applyAlignment="1">
      <alignment horizontal="center" vertical="center"/>
    </xf>
    <xf numFmtId="14" fontId="38" fillId="0" borderId="55" xfId="673" applyNumberFormat="1" applyFont="1" applyBorder="1" applyAlignment="1">
      <alignment horizontal="center"/>
    </xf>
    <xf numFmtId="0" fontId="1" fillId="0" borderId="0" xfId="673" applyBorder="1"/>
    <xf numFmtId="0" fontId="5" fillId="0" borderId="27" xfId="673" applyFont="1" applyBorder="1"/>
    <xf numFmtId="170" fontId="209" fillId="0" borderId="27" xfId="674" applyNumberFormat="1" applyFont="1" applyBorder="1"/>
    <xf numFmtId="170" fontId="209" fillId="0" borderId="27" xfId="674" applyNumberFormat="1" applyFont="1" applyBorder="1" applyAlignment="1"/>
    <xf numFmtId="3" fontId="5" fillId="0" borderId="0" xfId="673" applyNumberFormat="1" applyFont="1" applyBorder="1"/>
    <xf numFmtId="170" fontId="38" fillId="0" borderId="27" xfId="674" applyNumberFormat="1" applyFont="1" applyBorder="1" applyAlignment="1"/>
    <xf numFmtId="0" fontId="1" fillId="0" borderId="53" xfId="673" applyBorder="1" applyAlignment="1">
      <alignment horizontal="center"/>
    </xf>
    <xf numFmtId="0" fontId="1" fillId="0" borderId="53" xfId="673" applyBorder="1"/>
    <xf numFmtId="170" fontId="209" fillId="0" borderId="53" xfId="674" applyNumberFormat="1" applyFont="1" applyBorder="1"/>
    <xf numFmtId="0" fontId="38" fillId="0" borderId="70" xfId="673" applyFont="1" applyBorder="1" applyAlignment="1">
      <alignment vertical="center"/>
    </xf>
    <xf numFmtId="0" fontId="61" fillId="0" borderId="71" xfId="673" applyFont="1" applyBorder="1" applyAlignment="1">
      <alignment vertical="center"/>
    </xf>
    <xf numFmtId="0" fontId="61" fillId="0" borderId="71" xfId="673" applyFont="1" applyBorder="1" applyAlignment="1">
      <alignment horizontal="center" vertical="center"/>
    </xf>
    <xf numFmtId="3" fontId="61" fillId="0" borderId="71" xfId="675" applyNumberFormat="1" applyFont="1" applyBorder="1" applyAlignment="1">
      <alignment vertical="center"/>
    </xf>
    <xf numFmtId="3" fontId="61" fillId="0" borderId="72" xfId="675" applyNumberFormat="1" applyFont="1" applyBorder="1" applyAlignment="1">
      <alignment vertical="center"/>
    </xf>
    <xf numFmtId="170" fontId="1" fillId="0" borderId="27" xfId="674" applyNumberFormat="1" applyFont="1" applyBorder="1" applyAlignment="1">
      <alignment horizontal="center"/>
    </xf>
    <xf numFmtId="168" fontId="209" fillId="0" borderId="27" xfId="674" applyNumberFormat="1" applyFont="1" applyBorder="1"/>
    <xf numFmtId="3" fontId="209" fillId="0" borderId="53" xfId="675" applyNumberFormat="1" applyBorder="1"/>
    <xf numFmtId="1" fontId="1" fillId="0" borderId="0" xfId="673" applyNumberFormat="1"/>
    <xf numFmtId="0" fontId="5" fillId="0" borderId="0" xfId="673" applyFont="1"/>
    <xf numFmtId="170" fontId="1" fillId="0" borderId="53" xfId="674" applyNumberFormat="1" applyFont="1" applyBorder="1" applyAlignment="1">
      <alignment horizontal="center"/>
    </xf>
    <xf numFmtId="3" fontId="1" fillId="0" borderId="0" xfId="673" applyNumberFormat="1" applyBorder="1"/>
    <xf numFmtId="3" fontId="209" fillId="0" borderId="0" xfId="675" applyNumberFormat="1" applyFill="1" applyBorder="1"/>
    <xf numFmtId="3" fontId="1" fillId="0" borderId="0" xfId="673" applyNumberFormat="1"/>
  </cellXfs>
  <cellStyles count="676">
    <cellStyle name="__48CA~1" xfId="43"/>
    <cellStyle name="__48CA~11" xfId="44"/>
    <cellStyle name="_~19D95~12" xfId="45"/>
    <cellStyle name="_~19D95~12_Лист1" xfId="46"/>
    <cellStyle name="_12-8" xfId="47"/>
    <cellStyle name="_129680~1" xfId="48"/>
    <cellStyle name="_129680~1_Лист1" xfId="49"/>
    <cellStyle name="_16.14.10 NFT loan portfolio" xfId="50"/>
    <cellStyle name="_16.14.4-1 NFT fin stat b" xfId="51"/>
    <cellStyle name="_16.14.5.1 Insurance fin stat" xfId="52"/>
    <cellStyle name="_16.14.6 Leasing" xfId="53"/>
    <cellStyle name="_2005~1" xfId="54"/>
    <cellStyle name="_2005~1_Лист1" xfId="55"/>
    <cellStyle name="_203E5A~11" xfId="56"/>
    <cellStyle name="_203E5A~11_выбытие" xfId="57"/>
    <cellStyle name="_203E5A~11_передачи" xfId="58"/>
    <cellStyle name="_241220~1" xfId="59"/>
    <cellStyle name="_257FF~11" xfId="60"/>
    <cellStyle name="_257FF~11_выбытие" xfId="61"/>
    <cellStyle name="_257FF~11_закрытие 2002" xfId="62"/>
    <cellStyle name="_257FF~11_передачи" xfId="63"/>
    <cellStyle name="_30_ind_borrowers_list" xfId="64"/>
    <cellStyle name="_33CC~1" xfId="65"/>
    <cellStyle name="_33CC~1_Лист1" xfId="66"/>
    <cellStyle name="_4_16_" xfId="67"/>
    <cellStyle name="_-56D3~1" xfId="68"/>
    <cellStyle name="_7431 хозяйственные расходы" xfId="69"/>
    <cellStyle name="_7431 хозяйственные расходы_выбытие" xfId="70"/>
    <cellStyle name="_7431 хозяйственные расходы_передачи" xfId="71"/>
    <cellStyle name="_8М_КОР" xfId="72"/>
    <cellStyle name="_8М_КОР_Лист1" xfId="73"/>
    <cellStyle name="_Additional info" xfId="74"/>
    <cellStyle name="_Adjustments" xfId="75"/>
    <cellStyle name="_Akbars_31.12.2004_Loans" xfId="76"/>
    <cellStyle name="_BP2002_2" xfId="77"/>
    <cellStyle name="_BS Bank only statutory" xfId="78"/>
    <cellStyle name="_BS44" xfId="79"/>
    <cellStyle name="_BS45" xfId="80"/>
    <cellStyle name="_budg_NFT" xfId="81"/>
    <cellStyle name="_Conterparty" xfId="82"/>
    <cellStyle name="_D741~1" xfId="83"/>
    <cellStyle name="_databook MA 15.12.05" xfId="84"/>
    <cellStyle name="_Databook_Kontrakt" xfId="85"/>
    <cellStyle name="_Databook_Lipatti_041005" xfId="86"/>
    <cellStyle name="_Databook_Uranus_211005" xfId="87"/>
    <cellStyle name="_F3 FS and Leads  Intersig 2008(17 April 2009)" xfId="88"/>
    <cellStyle name="_FA brkdn 30June05" xfId="89"/>
    <cellStyle name="_Final analytical procedures_RSbnew" xfId="90"/>
    <cellStyle name="_for Note" xfId="91"/>
    <cellStyle name="_FS_2005YE_(02.02.08)" xfId="92"/>
    <cellStyle name="_IAS Conv Agency 30.09.2004" xfId="93"/>
    <cellStyle name="_Individuals loans 2004_MS" xfId="94"/>
    <cellStyle name="_Investments_Databook_231005" xfId="95"/>
    <cellStyle name="_J-01.04.06-commission final" xfId="96"/>
    <cellStyle name="_Kostroma_Databook_Draft_KGB3" xfId="97"/>
    <cellStyle name="_Leasing  SSB_31.12.2003" xfId="98"/>
    <cellStyle name="_leasing portfolios" xfId="99"/>
    <cellStyle name="_Liquidity_report_cards" xfId="100"/>
    <cellStyle name="_Loan review form from Alyna" xfId="101"/>
    <cellStyle name="_Loan review form_25.12.2006" xfId="102"/>
    <cellStyle name="_Loan_portfolio-Aja_30.09.06_DB" xfId="103"/>
    <cellStyle name="_Loan_portfolio-Aja_30.09.06_m" xfId="104"/>
    <cellStyle name="_Loans" xfId="105"/>
    <cellStyle name="_Loans assessment_Master_300107 " xfId="106"/>
    <cellStyle name="_Loans portfolio as of 31.12.05 and 31.03.06 for NFT" xfId="107"/>
    <cellStyle name="_Loans review results_281005" xfId="108"/>
    <cellStyle name="_Loans to related parties new" xfId="109"/>
    <cellStyle name="_Note" xfId="110"/>
    <cellStyle name="_OS" xfId="111"/>
    <cellStyle name="_OV_Securities portfolio 31122005V2" xfId="112"/>
    <cellStyle name="_Petrocom0301" xfId="113"/>
    <cellStyle name="_PL14" xfId="114"/>
    <cellStyle name="_PL5" xfId="115"/>
    <cellStyle name="_PLI Model ABB_6M" xfId="116"/>
    <cellStyle name="_PLI model source v(1).1.1 - individuals (version 1)" xfId="117"/>
    <cellStyle name="_premises DA" xfId="118"/>
    <cellStyle name="_PRICE-01.05." xfId="119"/>
    <cellStyle name="_Project Andromeda II - Draft Transaction Foundations Databook 190407" xfId="120"/>
    <cellStyle name="_PSB-Transformation Table 01_01_2006 final" xfId="121"/>
    <cellStyle name="_Purple_databook_19_09" xfId="122"/>
    <cellStyle name="_QV" xfId="123"/>
    <cellStyle name="_QV_Лист1" xfId="124"/>
    <cellStyle name="_R4" xfId="125"/>
    <cellStyle name="_Recart BS" xfId="126"/>
    <cellStyle name="_Reconciliation Rossia_Final" xfId="127"/>
    <cellStyle name="_Reconciliation_9m_05 v.2" xfId="128"/>
    <cellStyle name="_revaluation" xfId="129"/>
    <cellStyle name="_Rossiya Cons IAS Conversion 31.12.2004" xfId="130"/>
    <cellStyle name="_Rossiya IAS Conversion 31.12.2004 adj_v3" xfId="131"/>
    <cellStyle name="_Rossiya IAS Conversion 31.12.2004 SA" xfId="132"/>
    <cellStyle name="_RSB IAS adj_01072004" xfId="133"/>
    <cellStyle name="_RSB IAS adj_01102004_final" xfId="134"/>
    <cellStyle name="_Securities 2002" xfId="135"/>
    <cellStyle name="_Securities portfolio DA" xfId="136"/>
    <cellStyle name="_Securities_add_to_databook" xfId="137"/>
    <cellStyle name="_Securities_databook add_241005" xfId="138"/>
    <cellStyle name="_SEVERO~1(Сероштан)" xfId="139"/>
    <cellStyle name="_Shares&amp; bonds 2004" xfId="140"/>
    <cellStyle name="_Sheet1" xfId="141"/>
    <cellStyle name="_SLB_FS_010106" xfId="142"/>
    <cellStyle name="_Sputnik_Loan review_KGB_AS" xfId="143"/>
    <cellStyle name="_Sputnik_Loan review_KGB_DC" xfId="144"/>
    <cellStyle name="_SSB_IAS conversion_ 31.12.03_FINAL_Cons_ep" xfId="145"/>
    <cellStyle name="_Strategic plan_SG" xfId="146"/>
    <cellStyle name="_TableHead" xfId="147"/>
    <cellStyle name="_Tax Reconciliation_9m_05" xfId="148"/>
    <cellStyle name="_Top 30 by industy" xfId="149"/>
    <cellStyle name="_Trading securities @ 01.01.2007_AM" xfId="150"/>
    <cellStyle name="_Trading securities @30.06.07" xfId="151"/>
    <cellStyle name="_UBRD_IAS conversion_ 31.12.03_FINAL" xfId="152"/>
    <cellStyle name="_Ukrsibbank_Rest_check_31122005 vmav" xfId="153"/>
    <cellStyle name="_Uranus Post Closing Appendix_3007" xfId="154"/>
    <cellStyle name="_Uranus shares&amp;bonds 300605" xfId="155"/>
    <cellStyle name="_Uranus_Adjustments" xfId="156"/>
    <cellStyle name="_Uranus_Databook_23.12.05" xfId="157"/>
    <cellStyle name="_А_РУСС~2" xfId="158"/>
    <cellStyle name="_АБС" xfId="159"/>
    <cellStyle name="_Бюджет SAP" xfId="160"/>
    <cellStyle name="_Бюджет SAP_Лист1" xfId="161"/>
    <cellStyle name="_Бюджет ИТ" xfId="162"/>
    <cellStyle name="_Бюджет ИТ СП" xfId="163"/>
    <cellStyle name="_Бюджет ИТ_Лист1" xfId="164"/>
    <cellStyle name="_Бюджет ТЭР" xfId="165"/>
    <cellStyle name="_Бюджет ТЭР_Лист1" xfId="166"/>
    <cellStyle name="_БюджетSA2" xfId="167"/>
    <cellStyle name="_выбытие" xfId="168"/>
    <cellStyle name="_Данные" xfId="169"/>
    <cellStyle name="_данные ГБ" xfId="170"/>
    <cellStyle name="_данные ГБ (опл до 09)" xfId="171"/>
    <cellStyle name="_данные ГБ (оплата 09)" xfId="172"/>
    <cellStyle name="_данные ГБ (оплата 10)" xfId="173"/>
    <cellStyle name="_данные Ф (оплата 06)" xfId="174"/>
    <cellStyle name="_данные Ф (оплата 10)" xfId="175"/>
    <cellStyle name="_данные_дебет" xfId="176"/>
    <cellStyle name="_данныеГБ" xfId="177"/>
    <cellStyle name="_данныеГБ_выбытие" xfId="178"/>
    <cellStyle name="_данныеГБ_передачи" xfId="179"/>
    <cellStyle name="_дебет" xfId="180"/>
    <cellStyle name="_для_включения" xfId="181"/>
    <cellStyle name="_для_включения_выбытие" xfId="182"/>
    <cellStyle name="_для_включения_Лист1" xfId="183"/>
    <cellStyle name="_для_включения_передачи" xfId="184"/>
    <cellStyle name="_Днепропетровск" xfId="185"/>
    <cellStyle name="_Днепропетровск_Лист1" xfId="186"/>
    <cellStyle name="_до 05.09. (2)" xfId="187"/>
    <cellStyle name="_ЕИС" xfId="188"/>
    <cellStyle name="_закрытие 2002" xfId="189"/>
    <cellStyle name="_ЗП" xfId="190"/>
    <cellStyle name="_ЗП_Лист1" xfId="191"/>
    <cellStyle name="_Инвестиции акционеров" xfId="192"/>
    <cellStyle name="_Инвестиции акционеров_Лист1" xfId="193"/>
    <cellStyle name="_Инвестиции в строительство ГБ" xfId="194"/>
    <cellStyle name="_Инвестиции в строительство ГБ_Лист1" xfId="195"/>
    <cellStyle name="_Карточный проект" xfId="196"/>
    <cellStyle name="_КНИГА11" xfId="197"/>
    <cellStyle name="_КНИГА22" xfId="198"/>
    <cellStyle name="_КНИГА22_выбытие" xfId="199"/>
    <cellStyle name="_КНИГА22_Лист1" xfId="200"/>
    <cellStyle name="_КНИГА22_передачи" xfId="201"/>
    <cellStyle name="_КНИГА24" xfId="202"/>
    <cellStyle name="_КНИГА24_выбытие" xfId="203"/>
    <cellStyle name="_КНИГА24_Лист1" xfId="204"/>
    <cellStyle name="_КНИГА24_передачи" xfId="205"/>
    <cellStyle name="_КНИГА25" xfId="206"/>
    <cellStyle name="_КНИГА25_Андреевская" xfId="207"/>
    <cellStyle name="_КНИГА25_Лист1" xfId="208"/>
    <cellStyle name="_Книга3" xfId="209"/>
    <cellStyle name="_Книга3_Лист1" xfId="210"/>
    <cellStyle name="_КНИГА62" xfId="211"/>
    <cellStyle name="_КНИГА62_выбытие" xfId="212"/>
    <cellStyle name="_КНИГА62_Лист1" xfId="213"/>
    <cellStyle name="_КНИГА62_передачи" xfId="214"/>
    <cellStyle name="_Книга9" xfId="215"/>
    <cellStyle name="_Книга9_Лист1" xfId="216"/>
    <cellStyle name="_Лист1" xfId="217"/>
    <cellStyle name="_Лист1_Лист1" xfId="218"/>
    <cellStyle name="_Лист1_Лист2" xfId="219"/>
    <cellStyle name="_Лист1_платежи" xfId="220"/>
    <cellStyle name="_Лист2" xfId="221"/>
    <cellStyle name="_НРМ ГБ" xfId="222"/>
    <cellStyle name="_НРМ ГБ_Лист1" xfId="223"/>
    <cellStyle name="_ОБОСНОВАНИЕ" xfId="224"/>
    <cellStyle name="_ОБОСНОВАНИЕ_выбытие" xfId="225"/>
    <cellStyle name="_ОБОСНОВАНИЕ_Лист1" xfId="226"/>
    <cellStyle name="_ОБОСНОВАНИЕ_передачи" xfId="227"/>
    <cellStyle name="_ОБР 01.09 (2)" xfId="228"/>
    <cellStyle name="_Общебанковские 1 квартал" xfId="229"/>
    <cellStyle name="_Общебанковские 1 квартал_выбытие" xfId="230"/>
    <cellStyle name="_Общебанковские 1 квартал_Лист1" xfId="231"/>
    <cellStyle name="_Общебанковские 1 квартал_передачи" xfId="232"/>
    <cellStyle name="_передачи" xfId="233"/>
    <cellStyle name="_передачи в филиал" xfId="234"/>
    <cellStyle name="_план" xfId="235"/>
    <cellStyle name="_План на 2002" xfId="236"/>
    <cellStyle name="_План ОБР(22)" xfId="237"/>
    <cellStyle name="_платежи" xfId="238"/>
    <cellStyle name="_Прайсна0704" xfId="239"/>
    <cellStyle name="_Предварительные итоги3" xfId="240"/>
    <cellStyle name="_Проекты" xfId="241"/>
    <cellStyle name="_Проекты_выбытие" xfId="242"/>
    <cellStyle name="_Проекты_Лист1" xfId="243"/>
    <cellStyle name="_Проекты_передачи" xfId="244"/>
    <cellStyle name="_Раздел 12" xfId="245"/>
    <cellStyle name="_Свод" xfId="246"/>
    <cellStyle name="_Свод_1" xfId="247"/>
    <cellStyle name="_Свод_выбытие" xfId="248"/>
    <cellStyle name="_Свод_Лист1" xfId="249"/>
    <cellStyle name="_Свод_передачи" xfId="250"/>
    <cellStyle name="_Свод_Прибыль_убытки" xfId="251"/>
    <cellStyle name="_Свод2" xfId="252"/>
    <cellStyle name="_Свод7" xfId="253"/>
    <cellStyle name="_Свод7_4" xfId="254"/>
    <cellStyle name="_Согласования" xfId="255"/>
    <cellStyle name="_Согласования2" xfId="256"/>
    <cellStyle name="_Согласования2_Лист1" xfId="257"/>
    <cellStyle name="_Счета 7 класса (Смета)" xfId="258"/>
    <cellStyle name="_Счета 7 класса (Смета)_выбытие" xfId="259"/>
    <cellStyle name="_Счета 7 класса (Смета)_Лист1" xfId="260"/>
    <cellStyle name="_Счета 7 класса (Смета)_передачи" xfId="261"/>
    <cellStyle name="_Счета 7 класса_(А_П)" xfId="262"/>
    <cellStyle name="_Счета 7 класса_(А_П)_выбытие" xfId="263"/>
    <cellStyle name="_Счета 7 класса_(А_П)_Лист1" xfId="264"/>
    <cellStyle name="_Счета 7 класса_(А_П)_передачи" xfId="265"/>
    <cellStyle name="_ЦБ  на 2004 и 2003" xfId="266"/>
    <cellStyle name="_Чернигов" xfId="267"/>
    <cellStyle name="0,00;0;" xfId="268"/>
    <cellStyle name="01" xfId="269"/>
    <cellStyle name="2.Жирный" xfId="270"/>
    <cellStyle name="20 % - Accent1" xfId="271"/>
    <cellStyle name="20 % - Accent2" xfId="272"/>
    <cellStyle name="20 % - Accent3" xfId="273"/>
    <cellStyle name="20 % - Accent4" xfId="274"/>
    <cellStyle name="20 % - Accent5" xfId="275"/>
    <cellStyle name="20 % - Accent6" xfId="276"/>
    <cellStyle name="3d" xfId="277"/>
    <cellStyle name="40 % - Accent1" xfId="278"/>
    <cellStyle name="40 % - Accent2" xfId="279"/>
    <cellStyle name="40 % - Accent3" xfId="280"/>
    <cellStyle name="40 % - Accent4" xfId="281"/>
    <cellStyle name="40 % - Accent5" xfId="282"/>
    <cellStyle name="40 % - Accent6" xfId="283"/>
    <cellStyle name="60 % - Accent1" xfId="284"/>
    <cellStyle name="60 % - Accent2" xfId="285"/>
    <cellStyle name="60 % - Accent3" xfId="286"/>
    <cellStyle name="60 % - Accent4" xfId="287"/>
    <cellStyle name="60 % - Accent5" xfId="288"/>
    <cellStyle name="60 % - Accent6" xfId="289"/>
    <cellStyle name="8pt" xfId="290"/>
    <cellStyle name="Acdldnnueer" xfId="291"/>
    <cellStyle name="AnhPos" xfId="292"/>
    <cellStyle name="Avertissement" xfId="293"/>
    <cellStyle name="Beiwerk" xfId="294"/>
    <cellStyle name="Besuchter Hyperlink" xfId="295"/>
    <cellStyle name="BilPos" xfId="296"/>
    <cellStyle name="blue" xfId="297"/>
    <cellStyle name="Brand Align Left Text" xfId="298"/>
    <cellStyle name="Brand Default" xfId="299"/>
    <cellStyle name="Brand Default 3" xfId="300"/>
    <cellStyle name="Brand Percent" xfId="301"/>
    <cellStyle name="Brand Source" xfId="302"/>
    <cellStyle name="Brand Subtitle with Underline" xfId="303"/>
    <cellStyle name="Brand Subtitle without Underline" xfId="304"/>
    <cellStyle name="Brand Title" xfId="305"/>
    <cellStyle name="Brand Title 2" xfId="306"/>
    <cellStyle name="Brand Title_~8966540" xfId="307"/>
    <cellStyle name="C02_Text" xfId="16"/>
    <cellStyle name="C02_Text 2" xfId="11"/>
    <cellStyle name="Calc Currency (0)" xfId="308"/>
    <cellStyle name="Calc Currency (2)" xfId="309"/>
    <cellStyle name="Calc Percent (0)" xfId="310"/>
    <cellStyle name="Calc Percent (1)" xfId="311"/>
    <cellStyle name="Calc Percent (2)" xfId="312"/>
    <cellStyle name="Calc Units (0)" xfId="313"/>
    <cellStyle name="Calc Units (1)" xfId="314"/>
    <cellStyle name="Calc Units (2)" xfId="315"/>
    <cellStyle name="Calcul" xfId="316"/>
    <cellStyle name="Cellule liée" xfId="317"/>
    <cellStyle name="Code" xfId="318"/>
    <cellStyle name="Comma" xfId="8" builtinId="3"/>
    <cellStyle name="Comma [0] 2" xfId="319"/>
    <cellStyle name="Comma [0] 2 2" xfId="320"/>
    <cellStyle name="Comma [00]" xfId="321"/>
    <cellStyle name="Comma 0" xfId="322"/>
    <cellStyle name="Comma 0*" xfId="323"/>
    <cellStyle name="Comma 10" xfId="324"/>
    <cellStyle name="Comma 11" xfId="660"/>
    <cellStyle name="Comma 12" xfId="667"/>
    <cellStyle name="Comma 13" xfId="672"/>
    <cellStyle name="Comma 14" xfId="674"/>
    <cellStyle name="Comma 2" xfId="15"/>
    <cellStyle name="Comma 2 2" xfId="17"/>
    <cellStyle name="Comma 2 3" xfId="325"/>
    <cellStyle name="Comma 2*" xfId="326"/>
    <cellStyle name="Comma 3" xfId="18"/>
    <cellStyle name="Comma 3 2" xfId="19"/>
    <cellStyle name="Comma 3*" xfId="327"/>
    <cellStyle name="Comma 4" xfId="20"/>
    <cellStyle name="Comma 4 2" xfId="328"/>
    <cellStyle name="Comma 5" xfId="21"/>
    <cellStyle name="Comma 6" xfId="22"/>
    <cellStyle name="Comma 7" xfId="42"/>
    <cellStyle name="Comma 8" xfId="329"/>
    <cellStyle name="Comma 9" xfId="330"/>
    <cellStyle name="Comma 9 2" xfId="331"/>
    <cellStyle name="Comma*" xfId="332"/>
    <cellStyle name="Comma_21.Aktivet Afatgjata Materiale  09" xfId="675"/>
    <cellStyle name="Comma0 - Style3" xfId="333"/>
    <cellStyle name="Commentaire" xfId="334"/>
    <cellStyle name="Commentaire 2" xfId="335"/>
    <cellStyle name="Cons" xfId="336"/>
    <cellStyle name="Currency [00]" xfId="337"/>
    <cellStyle name="Currency 0" xfId="338"/>
    <cellStyle name="Currency 2" xfId="339"/>
    <cellStyle name="Currency 2*" xfId="340"/>
    <cellStyle name="Currency 2_Book3" xfId="341"/>
    <cellStyle name="Currency 3*" xfId="342"/>
    <cellStyle name="Currency RU" xfId="343"/>
    <cellStyle name="Currency*" xfId="344"/>
    <cellStyle name="Date" xfId="345"/>
    <cellStyle name="Date - Style2" xfId="346"/>
    <cellStyle name="Date Aligned" xfId="347"/>
    <cellStyle name="Date Aligned*" xfId="348"/>
    <cellStyle name="Date Short" xfId="349"/>
    <cellStyle name="Date_PL14" xfId="350"/>
    <cellStyle name="Datum" xfId="351"/>
    <cellStyle name="Den" xfId="352"/>
    <cellStyle name="Den000" xfId="353"/>
    <cellStyle name="Dezimal [0]_DEFTAX~1" xfId="354"/>
    <cellStyle name="Dezimal_Bilanzgliederung 2002_draft" xfId="355"/>
    <cellStyle name="DistributionType" xfId="356"/>
    <cellStyle name="Dotted Line" xfId="357"/>
    <cellStyle name="Double line" xfId="358"/>
    <cellStyle name="E&amp;Y House" xfId="359"/>
    <cellStyle name="E&amp;Y House 2" xfId="360"/>
    <cellStyle name="Enter Currency (0)" xfId="361"/>
    <cellStyle name="Enter Currency (2)" xfId="362"/>
    <cellStyle name="Enter Units (0)" xfId="363"/>
    <cellStyle name="Enter Units (1)" xfId="364"/>
    <cellStyle name="Enter Units (2)" xfId="365"/>
    <cellStyle name="Entrée" xfId="366"/>
    <cellStyle name="EUR" xfId="367"/>
    <cellStyle name="EUR000" xfId="368"/>
    <cellStyle name="Euro" xfId="369"/>
    <cellStyle name="EY Narrative text" xfId="370"/>
    <cellStyle name="EY text" xfId="371"/>
    <cellStyle name="EY%colcalc" xfId="372"/>
    <cellStyle name="EY%input" xfId="373"/>
    <cellStyle name="EY%rowcalc" xfId="374"/>
    <cellStyle name="EY0 m" xfId="375"/>
    <cellStyle name="EY0dp" xfId="376"/>
    <cellStyle name="EY1dp" xfId="377"/>
    <cellStyle name="EY2dp" xfId="378"/>
    <cellStyle name="EY3dp" xfId="379"/>
    <cellStyle name="EY4dp" xfId="380"/>
    <cellStyle name="EYCahr" xfId="381"/>
    <cellStyle name="EYCharat" xfId="382"/>
    <cellStyle name="EYChartTitle" xfId="383"/>
    <cellStyle name="EYColumnHeading" xfId="384"/>
    <cellStyle name="EYColumnHeadingItalic" xfId="385"/>
    <cellStyle name="EYCoverDatabookName" xfId="386"/>
    <cellStyle name="EYCoverDate" xfId="387"/>
    <cellStyle name="EYCoverDraft" xfId="388"/>
    <cellStyle name="EYCoverProjectName" xfId="389"/>
    <cellStyle name="EYCurrency" xfId="390"/>
    <cellStyle name="EYdate" xfId="391"/>
    <cellStyle name="EYdop" xfId="392"/>
    <cellStyle name="EYHeading1" xfId="393"/>
    <cellStyle name="EYheading2" xfId="394"/>
    <cellStyle name="EYheading3" xfId="395"/>
    <cellStyle name="EYNormal" xfId="396"/>
    <cellStyle name="EYNotes" xfId="397"/>
    <cellStyle name="EYNotesHeading" xfId="398"/>
    <cellStyle name="EYnumber" xfId="399"/>
    <cellStyle name="EYRelianceRestricted" xfId="400"/>
    <cellStyle name="EYSectionHeading" xfId="401"/>
    <cellStyle name="EYSheetHeader1" xfId="402"/>
    <cellStyle name="EYSheetHeading" xfId="403"/>
    <cellStyle name="EYsmallheading" xfId="404"/>
    <cellStyle name="EYSource" xfId="405"/>
    <cellStyle name="EYtext" xfId="406"/>
    <cellStyle name="EYtextbold" xfId="407"/>
    <cellStyle name="EYtextbolditalic" xfId="408"/>
    <cellStyle name="EYtextitalic" xfId="409"/>
    <cellStyle name="Financial_Report" xfId="410"/>
    <cellStyle name="Fixed" xfId="411"/>
    <cellStyle name="Footnote" xfId="412"/>
    <cellStyle name="Format Number Column" xfId="413"/>
    <cellStyle name="Format Number Column 2" xfId="414"/>
    <cellStyle name="FreeSetCTT" xfId="415"/>
    <cellStyle name="Gewichtung" xfId="416"/>
    <cellStyle name="Grey" xfId="417"/>
    <cellStyle name="Hard Percent" xfId="418"/>
    <cellStyle name="HauptPos" xfId="419"/>
    <cellStyle name="Header" xfId="420"/>
    <cellStyle name="Header1" xfId="421"/>
    <cellStyle name="Header2" xfId="422"/>
    <cellStyle name="Heading1" xfId="423"/>
    <cellStyle name="Heading2" xfId="424"/>
    <cellStyle name="Heading3" xfId="425"/>
    <cellStyle name="HievPos" xfId="426"/>
    <cellStyle name="Hyperlink" xfId="7" builtinId="8"/>
    <cellStyle name="Hyperlink 2" xfId="427"/>
    <cellStyle name="Hyperlink 3" xfId="428"/>
    <cellStyle name="Hyperlink Parcurs" xfId="429"/>
    <cellStyle name="Iau?iue_Eicar1" xfId="430"/>
    <cellStyle name="Îáû÷íûé_qu-65 Parson" xfId="431"/>
    <cellStyle name="IC" xfId="432"/>
    <cellStyle name="Ineduararr?n? acdldnnueer" xfId="433"/>
    <cellStyle name="Input [yellow]" xfId="434"/>
    <cellStyle name="Insatisfaisant" xfId="435"/>
    <cellStyle name="KAKlein" xfId="436"/>
    <cellStyle name="KA-Konto" xfId="437"/>
    <cellStyle name="KA-Konto HB" xfId="438"/>
    <cellStyle name="KA-Konto_add-in larus" xfId="439"/>
    <cellStyle name="KonsAnmerk" xfId="440"/>
    <cellStyle name="KonsPos" xfId="441"/>
    <cellStyle name="KonsPosII" xfId="442"/>
    <cellStyle name="Korr. Maus-Position" xfId="443"/>
    <cellStyle name="KPMG Heading 1" xfId="444"/>
    <cellStyle name="KPMG Heading 2" xfId="445"/>
    <cellStyle name="KPMG Heading 3" xfId="446"/>
    <cellStyle name="KPMG Heading 4" xfId="447"/>
    <cellStyle name="KPMG Normal" xfId="448"/>
    <cellStyle name="KPMG Normal Text" xfId="449"/>
    <cellStyle name="Link Currency (0)" xfId="450"/>
    <cellStyle name="Link Currency (2)" xfId="451"/>
    <cellStyle name="Link Units (0)" xfId="452"/>
    <cellStyle name="Link Units (1)" xfId="453"/>
    <cellStyle name="Link Units (2)" xfId="454"/>
    <cellStyle name="Mausnummer" xfId="455"/>
    <cellStyle name="Mausposition" xfId="456"/>
    <cellStyle name="Maus-Position" xfId="457"/>
    <cellStyle name="Milliers [0]_ADSA MoF 94-2001 00-12-31 F Stats Rom Final - 01-11-26" xfId="458"/>
    <cellStyle name="Milliers_ADSA MoF 94-2001 00-12-31 F Stats Rom Final - 01-11-26" xfId="459"/>
    <cellStyle name="MLComma0" xfId="460"/>
    <cellStyle name="MLPercent0" xfId="461"/>
    <cellStyle name="Monétaire [0]_ADSA MoF 94-2001 00-12-31 F Stats Rom Final - 01-11-26" xfId="462"/>
    <cellStyle name="Monétaire_ADSA MoF 94-2001 00-12-31 F Stats Rom Final - 01-11-26" xfId="463"/>
    <cellStyle name="Money" xfId="464"/>
    <cellStyle name="Multiple" xfId="465"/>
    <cellStyle name="MultipleBelow" xfId="466"/>
    <cellStyle name="Neutre" xfId="467"/>
    <cellStyle name="Normal" xfId="0" builtinId="0"/>
    <cellStyle name="Normal - Style1" xfId="468"/>
    <cellStyle name="Normal 10" xfId="23"/>
    <cellStyle name="Normal 10 2" xfId="24"/>
    <cellStyle name="Normal 11" xfId="25"/>
    <cellStyle name="Normal 12" xfId="26"/>
    <cellStyle name="Normal 13" xfId="27"/>
    <cellStyle name="Normal 14" xfId="28"/>
    <cellStyle name="Normal 15" xfId="666"/>
    <cellStyle name="Normal 16" xfId="668"/>
    <cellStyle name="Normal 17" xfId="663"/>
    <cellStyle name="Normal 18" xfId="669"/>
    <cellStyle name="Normal 19" xfId="670"/>
    <cellStyle name="Normal 2" xfId="4"/>
    <cellStyle name="Normal 2 2" xfId="12"/>
    <cellStyle name="Normal 2 3" xfId="469"/>
    <cellStyle name="Normal 2 4" xfId="470"/>
    <cellStyle name="Normal 20" xfId="671"/>
    <cellStyle name="Normal 21" xfId="673"/>
    <cellStyle name="Normal 3" xfId="14"/>
    <cellStyle name="Normal 3 2" xfId="29"/>
    <cellStyle name="Normal 4" xfId="30"/>
    <cellStyle name="Normal 4 2" xfId="31"/>
    <cellStyle name="Normal 5" xfId="32"/>
    <cellStyle name="Normal 5 2" xfId="661"/>
    <cellStyle name="Normal 6" xfId="33"/>
    <cellStyle name="Normal 6 2" xfId="34"/>
    <cellStyle name="Normal 7" xfId="35"/>
    <cellStyle name="Normal 7 2" xfId="36"/>
    <cellStyle name="Normal 8" xfId="37"/>
    <cellStyle name="Normal 8 2" xfId="38"/>
    <cellStyle name="Normal 9" xfId="13"/>
    <cellStyle name="Normal 9 2" xfId="39"/>
    <cellStyle name="Normal 9 2 2" xfId="665"/>
    <cellStyle name="Normal_Bilan Ancenis" xfId="2"/>
    <cellStyle name="Normal_Circu. Frs" xfId="5"/>
    <cellStyle name="Normal_FS 2" xfId="10"/>
    <cellStyle name="Normal_GAMx LSG V2 BETA" xfId="6"/>
    <cellStyle name="Normal1" xfId="471"/>
    <cellStyle name="Normale_certificati" xfId="472"/>
    <cellStyle name="normální_Sešit1" xfId="473"/>
    <cellStyle name="normбlnм_laroux" xfId="474"/>
    <cellStyle name="Only_Text" xfId="475"/>
    <cellStyle name="Option" xfId="476"/>
    <cellStyle name="Page heading" xfId="40"/>
    <cellStyle name="Page Number" xfId="477"/>
    <cellStyle name="Percen - Style1" xfId="478"/>
    <cellStyle name="Percent" xfId="1" builtinId="5"/>
    <cellStyle name="Percent [0]" xfId="479"/>
    <cellStyle name="Percent [00]" xfId="480"/>
    <cellStyle name="Percent [2]" xfId="481"/>
    <cellStyle name="Percent 10" xfId="664"/>
    <cellStyle name="Percent 2" xfId="3"/>
    <cellStyle name="Percent 2 2" xfId="41"/>
    <cellStyle name="Percent 2 2 2" xfId="482"/>
    <cellStyle name="Percent 2 3" xfId="483"/>
    <cellStyle name="Percent 2 3 2" xfId="662"/>
    <cellStyle name="Percent 2 4" xfId="484"/>
    <cellStyle name="Percent 3" xfId="9"/>
    <cellStyle name="Percent 4" xfId="485"/>
    <cellStyle name="Percent 5" xfId="486"/>
    <cellStyle name="Percent 6" xfId="487"/>
    <cellStyle name="Percent 7" xfId="488"/>
    <cellStyle name="Percent*" xfId="489"/>
    <cellStyle name="Percent00" xfId="490"/>
    <cellStyle name="PercentCons" xfId="491"/>
    <cellStyle name="PrePop Currency (0)" xfId="492"/>
    <cellStyle name="PrePop Currency (2)" xfId="493"/>
    <cellStyle name="PrePop Units (0)" xfId="494"/>
    <cellStyle name="PrePop Units (1)" xfId="495"/>
    <cellStyle name="PrePop Units (2)" xfId="496"/>
    <cellStyle name="Price" xfId="497"/>
    <cellStyle name="ProductClass" xfId="498"/>
    <cellStyle name="ProductType" xfId="499"/>
    <cellStyle name="Prozentgewichtung" xfId="500"/>
    <cellStyle name="ProzentRahmen" xfId="501"/>
    <cellStyle name="ProzentRahmen2" xfId="502"/>
    <cellStyle name="rand" xfId="503"/>
    <cellStyle name="Regular" xfId="504"/>
    <cellStyle name="Report_Date" xfId="505"/>
    <cellStyle name="ResellerType" xfId="506"/>
    <cellStyle name="RunRep_Date" xfId="507"/>
    <cellStyle name="S10" xfId="508"/>
    <cellStyle name="S11" xfId="509"/>
    <cellStyle name="S12" xfId="510"/>
    <cellStyle name="S13" xfId="511"/>
    <cellStyle name="S14" xfId="512"/>
    <cellStyle name="S15" xfId="513"/>
    <cellStyle name="S6" xfId="514"/>
    <cellStyle name="S9" xfId="515"/>
    <cellStyle name="SAPBEXHLevel1" xfId="516"/>
    <cellStyle name="SAPBEXstdData" xfId="517"/>
    <cellStyle name="Satisfaisant" xfId="518"/>
    <cellStyle name="single line" xfId="519"/>
    <cellStyle name="small" xfId="520"/>
    <cellStyle name="Smart Bold" xfId="521"/>
    <cellStyle name="Smart Forecast" xfId="522"/>
    <cellStyle name="Smart General" xfId="523"/>
    <cellStyle name="Smart Highlight" xfId="524"/>
    <cellStyle name="Smart Percent" xfId="525"/>
    <cellStyle name="Smart Source" xfId="526"/>
    <cellStyle name="Smart Subtitle 1" xfId="527"/>
    <cellStyle name="Smart Subtitle 2" xfId="528"/>
    <cellStyle name="Smart Subtotal" xfId="529"/>
    <cellStyle name="Smart Title" xfId="530"/>
    <cellStyle name="Smart Total" xfId="531"/>
    <cellStyle name="Sortie" xfId="532"/>
    <cellStyle name="Standard_add-in larus" xfId="533"/>
    <cellStyle name="Standard10" xfId="534"/>
    <cellStyle name="Style 1" xfId="535"/>
    <cellStyle name="Style 10" xfId="536"/>
    <cellStyle name="Style 11" xfId="537"/>
    <cellStyle name="Style 12" xfId="538"/>
    <cellStyle name="Style 13" xfId="539"/>
    <cellStyle name="Style 14" xfId="540"/>
    <cellStyle name="Style 15" xfId="541"/>
    <cellStyle name="Style 16" xfId="542"/>
    <cellStyle name="Style 17" xfId="543"/>
    <cellStyle name="Style 18" xfId="544"/>
    <cellStyle name="Style 19" xfId="545"/>
    <cellStyle name="Style 2" xfId="546"/>
    <cellStyle name="Style 20" xfId="547"/>
    <cellStyle name="Style 21" xfId="548"/>
    <cellStyle name="Style 22" xfId="549"/>
    <cellStyle name="Style 23" xfId="550"/>
    <cellStyle name="Style 24" xfId="551"/>
    <cellStyle name="Style 25" xfId="552"/>
    <cellStyle name="Style 26" xfId="553"/>
    <cellStyle name="Style 27" xfId="554"/>
    <cellStyle name="Style 28" xfId="555"/>
    <cellStyle name="Style 29" xfId="556"/>
    <cellStyle name="Style 3" xfId="557"/>
    <cellStyle name="Style 30" xfId="558"/>
    <cellStyle name="Style 31" xfId="559"/>
    <cellStyle name="Style 32" xfId="560"/>
    <cellStyle name="Style 33" xfId="561"/>
    <cellStyle name="Style 34" xfId="562"/>
    <cellStyle name="Style 35" xfId="563"/>
    <cellStyle name="Style 36" xfId="564"/>
    <cellStyle name="Style 37" xfId="565"/>
    <cellStyle name="Style 38" xfId="566"/>
    <cellStyle name="Style 39" xfId="567"/>
    <cellStyle name="Style 4" xfId="568"/>
    <cellStyle name="Style 40" xfId="569"/>
    <cellStyle name="Style 41" xfId="570"/>
    <cellStyle name="Style 42" xfId="571"/>
    <cellStyle name="Style 43" xfId="572"/>
    <cellStyle name="Style 44" xfId="573"/>
    <cellStyle name="Style 45" xfId="574"/>
    <cellStyle name="Style 46" xfId="575"/>
    <cellStyle name="Style 47" xfId="576"/>
    <cellStyle name="Style 48" xfId="577"/>
    <cellStyle name="Style 49" xfId="578"/>
    <cellStyle name="Style 5" xfId="579"/>
    <cellStyle name="Style 50" xfId="580"/>
    <cellStyle name="Style 51" xfId="581"/>
    <cellStyle name="Style 52" xfId="582"/>
    <cellStyle name="Style 53" xfId="583"/>
    <cellStyle name="Style 54" xfId="584"/>
    <cellStyle name="Style 55" xfId="585"/>
    <cellStyle name="Style 56" xfId="586"/>
    <cellStyle name="Style 57" xfId="587"/>
    <cellStyle name="Style 6" xfId="588"/>
    <cellStyle name="Style 7" xfId="589"/>
    <cellStyle name="Style 8" xfId="590"/>
    <cellStyle name="Style 9" xfId="591"/>
    <cellStyle name="Summe" xfId="592"/>
    <cellStyle name="Summe Maus-Position" xfId="593"/>
    <cellStyle name="SumPos" xfId="594"/>
    <cellStyle name="SumPosII" xfId="595"/>
    <cellStyle name="Tab Header" xfId="596"/>
    <cellStyle name="Table Head" xfId="597"/>
    <cellStyle name="Table Head Aligned" xfId="598"/>
    <cellStyle name="Table Head Blue" xfId="599"/>
    <cellStyle name="Table Head Green" xfId="600"/>
    <cellStyle name="Table Title" xfId="601"/>
    <cellStyle name="Table Units" xfId="602"/>
    <cellStyle name="Text Indent A" xfId="603"/>
    <cellStyle name="Text Indent B" xfId="604"/>
    <cellStyle name="Text Indent C" xfId="605"/>
    <cellStyle name="Texte explicatif" xfId="606"/>
    <cellStyle name="þ_x001d_ðG_x000c_íþ_x0017__x000d_àþU_x0001_¨_x0005__x000d__x0007__x0001__x0001_" xfId="607"/>
    <cellStyle name="Tickmark" xfId="608"/>
    <cellStyle name="Titre" xfId="609"/>
    <cellStyle name="Titre 1" xfId="610"/>
    <cellStyle name="Titre 2" xfId="611"/>
    <cellStyle name="Titre 3" xfId="612"/>
    <cellStyle name="Titre 4" xfId="613"/>
    <cellStyle name="UAH" xfId="614"/>
    <cellStyle name="UAH000" xfId="615"/>
    <cellStyle name="Unit" xfId="616"/>
    <cellStyle name="USD" xfId="617"/>
    <cellStyle name="USD000" xfId="618"/>
    <cellStyle name="Vergleich" xfId="619"/>
    <cellStyle name="Vérification" xfId="620"/>
    <cellStyle name="Vertical Center" xfId="621"/>
    <cellStyle name="Vertragspartner" xfId="622"/>
    <cellStyle name="Virgulă_SITMF 12.2003" xfId="623"/>
    <cellStyle name="Währung [0]_DEFTAX~1" xfId="624"/>
    <cellStyle name="Währung_DEFTAX~1" xfId="625"/>
    <cellStyle name="Βασικό_11-99" xfId="626"/>
    <cellStyle name="Δεσμός_cosmote us gaap 31.3.2000" xfId="627"/>
    <cellStyle name="Διαχωριστικό χιλιάδων/υποδιαστολή [0]_11-99" xfId="628"/>
    <cellStyle name="Διαχωριστικό χιλιάδων/υποδιαστολή_11-99" xfId="629"/>
    <cellStyle name="Νομισματικό [0]_11-99" xfId="630"/>
    <cellStyle name="Νομισματικό_11-99" xfId="631"/>
    <cellStyle name="Гиперссылка" xfId="632"/>
    <cellStyle name="Денежный [0]_~1036658" xfId="633"/>
    <cellStyle name="Денежный_~1036658" xfId="634"/>
    <cellStyle name="Заголовок" xfId="635"/>
    <cellStyle name="Заголовок1" xfId="636"/>
    <cellStyle name="Заголовок2" xfId="637"/>
    <cellStyle name="Звичайний_Аркуш1" xfId="638"/>
    <cellStyle name="Личный" xfId="639"/>
    <cellStyle name="Модель" xfId="640"/>
    <cellStyle name="Настраиваемый" xfId="641"/>
    <cellStyle name="Обычный_%% nach 31.12.06" xfId="642"/>
    <cellStyle name="Открывавшаяся гиперссылка" xfId="643"/>
    <cellStyle name="Размеры" xfId="644"/>
    <cellStyle name="Субсчет" xfId="645"/>
    <cellStyle name="Счет" xfId="646"/>
    <cellStyle name="таблица" xfId="647"/>
    <cellStyle name="ТЕКСТ" xfId="648"/>
    <cellStyle name="Тысячи [0]_12_1" xfId="649"/>
    <cellStyle name="Тысячи(0)" xfId="650"/>
    <cellStyle name="Тысячи_12_1" xfId="651"/>
    <cellStyle name="Упаковка" xfId="652"/>
    <cellStyle name="Финанс 000" xfId="653"/>
    <cellStyle name="Финансов?й_Торги_Position" xfId="654"/>
    <cellStyle name="Финансовًй_Торги_Position" xfId="655"/>
    <cellStyle name="Финансовщй_Модуль2_Модуль3" xfId="656"/>
    <cellStyle name="Финансовый [0]_~1036658" xfId="657"/>
    <cellStyle name="Финансовый_~1036658" xfId="658"/>
    <cellStyle name="ШАУ" xfId="659"/>
  </cellStyles>
  <dxfs count="1">
    <dxf>
      <fill>
        <patternFill>
          <bgColor indexed="22"/>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3.xml"/><Relationship Id="rId47" Type="http://schemas.openxmlformats.org/officeDocument/2006/relationships/externalLink" Target="externalLinks/externalLink8.xml"/><Relationship Id="rId63" Type="http://schemas.openxmlformats.org/officeDocument/2006/relationships/externalLink" Target="externalLinks/externalLink24.xml"/><Relationship Id="rId68" Type="http://schemas.openxmlformats.org/officeDocument/2006/relationships/externalLink" Target="externalLinks/externalLink29.xml"/><Relationship Id="rId84" Type="http://schemas.openxmlformats.org/officeDocument/2006/relationships/externalLink" Target="externalLinks/externalLink45.xml"/><Relationship Id="rId89" Type="http://schemas.openxmlformats.org/officeDocument/2006/relationships/externalLink" Target="externalLinks/externalLink50.xml"/><Relationship Id="rId7" Type="http://schemas.openxmlformats.org/officeDocument/2006/relationships/worksheet" Target="worksheets/sheet7.xml"/><Relationship Id="rId71" Type="http://schemas.openxmlformats.org/officeDocument/2006/relationships/externalLink" Target="externalLinks/externalLink32.xml"/><Relationship Id="rId92" Type="http://schemas.openxmlformats.org/officeDocument/2006/relationships/externalLink" Target="externalLinks/externalLink5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3" Type="http://schemas.openxmlformats.org/officeDocument/2006/relationships/externalLink" Target="externalLinks/externalLink14.xml"/><Relationship Id="rId58" Type="http://schemas.openxmlformats.org/officeDocument/2006/relationships/externalLink" Target="externalLinks/externalLink19.xml"/><Relationship Id="rId66" Type="http://schemas.openxmlformats.org/officeDocument/2006/relationships/externalLink" Target="externalLinks/externalLink27.xml"/><Relationship Id="rId74" Type="http://schemas.openxmlformats.org/officeDocument/2006/relationships/externalLink" Target="externalLinks/externalLink35.xml"/><Relationship Id="rId79" Type="http://schemas.openxmlformats.org/officeDocument/2006/relationships/externalLink" Target="externalLinks/externalLink40.xml"/><Relationship Id="rId87" Type="http://schemas.openxmlformats.org/officeDocument/2006/relationships/externalLink" Target="externalLinks/externalLink48.xml"/><Relationship Id="rId102"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externalLink" Target="externalLinks/externalLink22.xml"/><Relationship Id="rId82" Type="http://schemas.openxmlformats.org/officeDocument/2006/relationships/externalLink" Target="externalLinks/externalLink43.xml"/><Relationship Id="rId90" Type="http://schemas.openxmlformats.org/officeDocument/2006/relationships/externalLink" Target="externalLinks/externalLink51.xml"/><Relationship Id="rId95" Type="http://schemas.openxmlformats.org/officeDocument/2006/relationships/externalLink" Target="externalLinks/externalLink56.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externalLink" Target="externalLinks/externalLink9.xml"/><Relationship Id="rId56" Type="http://schemas.openxmlformats.org/officeDocument/2006/relationships/externalLink" Target="externalLinks/externalLink17.xml"/><Relationship Id="rId64" Type="http://schemas.openxmlformats.org/officeDocument/2006/relationships/externalLink" Target="externalLinks/externalLink25.xml"/><Relationship Id="rId69" Type="http://schemas.openxmlformats.org/officeDocument/2006/relationships/externalLink" Target="externalLinks/externalLink30.xml"/><Relationship Id="rId77" Type="http://schemas.openxmlformats.org/officeDocument/2006/relationships/externalLink" Target="externalLinks/externalLink38.xml"/><Relationship Id="rId100" Type="http://schemas.openxmlformats.org/officeDocument/2006/relationships/externalLink" Target="externalLinks/externalLink61.xml"/><Relationship Id="rId8" Type="http://schemas.openxmlformats.org/officeDocument/2006/relationships/worksheet" Target="worksheets/sheet8.xml"/><Relationship Id="rId51" Type="http://schemas.openxmlformats.org/officeDocument/2006/relationships/externalLink" Target="externalLinks/externalLink12.xml"/><Relationship Id="rId72" Type="http://schemas.openxmlformats.org/officeDocument/2006/relationships/externalLink" Target="externalLinks/externalLink33.xml"/><Relationship Id="rId80" Type="http://schemas.openxmlformats.org/officeDocument/2006/relationships/externalLink" Target="externalLinks/externalLink41.xml"/><Relationship Id="rId85" Type="http://schemas.openxmlformats.org/officeDocument/2006/relationships/externalLink" Target="externalLinks/externalLink46.xml"/><Relationship Id="rId93" Type="http://schemas.openxmlformats.org/officeDocument/2006/relationships/externalLink" Target="externalLinks/externalLink54.xml"/><Relationship Id="rId98" Type="http://schemas.openxmlformats.org/officeDocument/2006/relationships/externalLink" Target="externalLinks/externalLink5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59" Type="http://schemas.openxmlformats.org/officeDocument/2006/relationships/externalLink" Target="externalLinks/externalLink20.xml"/><Relationship Id="rId67" Type="http://schemas.openxmlformats.org/officeDocument/2006/relationships/externalLink" Target="externalLinks/externalLink28.xml"/><Relationship Id="rId103"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externalLink" Target="externalLinks/externalLink2.xml"/><Relationship Id="rId54" Type="http://schemas.openxmlformats.org/officeDocument/2006/relationships/externalLink" Target="externalLinks/externalLink15.xml"/><Relationship Id="rId62" Type="http://schemas.openxmlformats.org/officeDocument/2006/relationships/externalLink" Target="externalLinks/externalLink23.xml"/><Relationship Id="rId70" Type="http://schemas.openxmlformats.org/officeDocument/2006/relationships/externalLink" Target="externalLinks/externalLink31.xml"/><Relationship Id="rId75" Type="http://schemas.openxmlformats.org/officeDocument/2006/relationships/externalLink" Target="externalLinks/externalLink36.xml"/><Relationship Id="rId83" Type="http://schemas.openxmlformats.org/officeDocument/2006/relationships/externalLink" Target="externalLinks/externalLink44.xml"/><Relationship Id="rId88" Type="http://schemas.openxmlformats.org/officeDocument/2006/relationships/externalLink" Target="externalLinks/externalLink49.xml"/><Relationship Id="rId91" Type="http://schemas.openxmlformats.org/officeDocument/2006/relationships/externalLink" Target="externalLinks/externalLink52.xml"/><Relationship Id="rId96" Type="http://schemas.openxmlformats.org/officeDocument/2006/relationships/externalLink" Target="externalLinks/externalLink5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0.xml"/><Relationship Id="rId57" Type="http://schemas.openxmlformats.org/officeDocument/2006/relationships/externalLink" Target="externalLinks/externalLink18.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5.xml"/><Relationship Id="rId52" Type="http://schemas.openxmlformats.org/officeDocument/2006/relationships/externalLink" Target="externalLinks/externalLink13.xml"/><Relationship Id="rId60" Type="http://schemas.openxmlformats.org/officeDocument/2006/relationships/externalLink" Target="externalLinks/externalLink21.xml"/><Relationship Id="rId65" Type="http://schemas.openxmlformats.org/officeDocument/2006/relationships/externalLink" Target="externalLinks/externalLink26.xml"/><Relationship Id="rId73" Type="http://schemas.openxmlformats.org/officeDocument/2006/relationships/externalLink" Target="externalLinks/externalLink34.xml"/><Relationship Id="rId78" Type="http://schemas.openxmlformats.org/officeDocument/2006/relationships/externalLink" Target="externalLinks/externalLink39.xml"/><Relationship Id="rId81" Type="http://schemas.openxmlformats.org/officeDocument/2006/relationships/externalLink" Target="externalLinks/externalLink42.xml"/><Relationship Id="rId86" Type="http://schemas.openxmlformats.org/officeDocument/2006/relationships/externalLink" Target="externalLinks/externalLink47.xml"/><Relationship Id="rId94" Type="http://schemas.openxmlformats.org/officeDocument/2006/relationships/externalLink" Target="externalLinks/externalLink55.xml"/><Relationship Id="rId99" Type="http://schemas.openxmlformats.org/officeDocument/2006/relationships/externalLink" Target="externalLinks/externalLink60.xml"/><Relationship Id="rId10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1.xml"/><Relationship Id="rId55" Type="http://schemas.openxmlformats.org/officeDocument/2006/relationships/externalLink" Target="externalLinks/externalLink16.xml"/><Relationship Id="rId76" Type="http://schemas.openxmlformats.org/officeDocument/2006/relationships/externalLink" Target="externalLinks/externalLink37.xml"/><Relationship Id="rId97" Type="http://schemas.openxmlformats.org/officeDocument/2006/relationships/externalLink" Target="externalLinks/externalLink58.xml"/><Relationship Id="rId10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850900</xdr:colOff>
      <xdr:row>20</xdr:row>
      <xdr:rowOff>0</xdr:rowOff>
    </xdr:from>
    <xdr:to>
      <xdr:col>0</xdr:col>
      <xdr:colOff>850900</xdr:colOff>
      <xdr:row>21</xdr:row>
      <xdr:rowOff>12700</xdr:rowOff>
    </xdr:to>
    <xdr:pic>
      <xdr:nvPicPr>
        <xdr:cNvPr id="2" name="Picture 1" descr="1.jpg"/>
        <xdr:cNvPicPr>
          <a:picLocks noChangeAspect="1"/>
        </xdr:cNvPicPr>
      </xdr:nvPicPr>
      <xdr:blipFill>
        <a:blip xmlns:r="http://schemas.openxmlformats.org/officeDocument/2006/relationships" r:embed="rId1" cstate="print"/>
        <a:stretch>
          <a:fillRect/>
        </a:stretch>
      </xdr:blipFill>
      <xdr:spPr>
        <a:xfrm>
          <a:off x="850900" y="3228975"/>
          <a:ext cx="0" cy="174625"/>
        </a:xfrm>
        <a:prstGeom prst="rect">
          <a:avLst/>
        </a:prstGeom>
      </xdr:spPr>
    </xdr:pic>
    <xdr:clientData/>
  </xdr:twoCellAnchor>
  <xdr:twoCellAnchor editAs="oneCell">
    <xdr:from>
      <xdr:col>0</xdr:col>
      <xdr:colOff>850900</xdr:colOff>
      <xdr:row>20</xdr:row>
      <xdr:rowOff>0</xdr:rowOff>
    </xdr:from>
    <xdr:to>
      <xdr:col>0</xdr:col>
      <xdr:colOff>850900</xdr:colOff>
      <xdr:row>21</xdr:row>
      <xdr:rowOff>12700</xdr:rowOff>
    </xdr:to>
    <xdr:pic>
      <xdr:nvPicPr>
        <xdr:cNvPr id="3" name="Picture 2" descr="2.jpg"/>
        <xdr:cNvPicPr>
          <a:picLocks noChangeAspect="1"/>
        </xdr:cNvPicPr>
      </xdr:nvPicPr>
      <xdr:blipFill>
        <a:blip xmlns:r="http://schemas.openxmlformats.org/officeDocument/2006/relationships" r:embed="rId2" cstate="print"/>
        <a:stretch>
          <a:fillRect/>
        </a:stretch>
      </xdr:blipFill>
      <xdr:spPr>
        <a:xfrm>
          <a:off x="850900" y="3228975"/>
          <a:ext cx="0" cy="174625"/>
        </a:xfrm>
        <a:prstGeom prst="rect">
          <a:avLst/>
        </a:prstGeom>
      </xdr:spPr>
    </xdr:pic>
    <xdr:clientData/>
  </xdr:twoCellAnchor>
  <xdr:twoCellAnchor editAs="oneCell">
    <xdr:from>
      <xdr:col>0</xdr:col>
      <xdr:colOff>850900</xdr:colOff>
      <xdr:row>26</xdr:row>
      <xdr:rowOff>0</xdr:rowOff>
    </xdr:from>
    <xdr:to>
      <xdr:col>0</xdr:col>
      <xdr:colOff>850900</xdr:colOff>
      <xdr:row>27</xdr:row>
      <xdr:rowOff>12700</xdr:rowOff>
    </xdr:to>
    <xdr:pic>
      <xdr:nvPicPr>
        <xdr:cNvPr id="4" name="Picture 3" descr="1.jpg"/>
        <xdr:cNvPicPr>
          <a:picLocks noChangeAspect="1"/>
        </xdr:cNvPicPr>
      </xdr:nvPicPr>
      <xdr:blipFill>
        <a:blip xmlns:r="http://schemas.openxmlformats.org/officeDocument/2006/relationships" r:embed="rId1" cstate="print"/>
        <a:stretch>
          <a:fillRect/>
        </a:stretch>
      </xdr:blipFill>
      <xdr:spPr>
        <a:xfrm>
          <a:off x="850900" y="4362450"/>
          <a:ext cx="0" cy="174625"/>
        </a:xfrm>
        <a:prstGeom prst="rect">
          <a:avLst/>
        </a:prstGeom>
      </xdr:spPr>
    </xdr:pic>
    <xdr:clientData/>
  </xdr:twoCellAnchor>
  <xdr:twoCellAnchor editAs="oneCell">
    <xdr:from>
      <xdr:col>0</xdr:col>
      <xdr:colOff>850900</xdr:colOff>
      <xdr:row>26</xdr:row>
      <xdr:rowOff>0</xdr:rowOff>
    </xdr:from>
    <xdr:to>
      <xdr:col>0</xdr:col>
      <xdr:colOff>850900</xdr:colOff>
      <xdr:row>27</xdr:row>
      <xdr:rowOff>12700</xdr:rowOff>
    </xdr:to>
    <xdr:pic>
      <xdr:nvPicPr>
        <xdr:cNvPr id="5" name="Picture 4" descr="2.jpg"/>
        <xdr:cNvPicPr>
          <a:picLocks noChangeAspect="1"/>
        </xdr:cNvPicPr>
      </xdr:nvPicPr>
      <xdr:blipFill>
        <a:blip xmlns:r="http://schemas.openxmlformats.org/officeDocument/2006/relationships" r:embed="rId2" cstate="print"/>
        <a:stretch>
          <a:fillRect/>
        </a:stretch>
      </xdr:blipFill>
      <xdr:spPr>
        <a:xfrm>
          <a:off x="850900" y="4362450"/>
          <a:ext cx="0" cy="174625"/>
        </a:xfrm>
        <a:prstGeom prst="rect">
          <a:avLst/>
        </a:prstGeom>
      </xdr:spPr>
    </xdr:pic>
    <xdr:clientData/>
  </xdr:twoCellAnchor>
  <xdr:twoCellAnchor editAs="oneCell">
    <xdr:from>
      <xdr:col>0</xdr:col>
      <xdr:colOff>850900</xdr:colOff>
      <xdr:row>26</xdr:row>
      <xdr:rowOff>0</xdr:rowOff>
    </xdr:from>
    <xdr:to>
      <xdr:col>0</xdr:col>
      <xdr:colOff>850900</xdr:colOff>
      <xdr:row>27</xdr:row>
      <xdr:rowOff>12700</xdr:rowOff>
    </xdr:to>
    <xdr:pic>
      <xdr:nvPicPr>
        <xdr:cNvPr id="6" name="Picture 5" descr="1.jpg"/>
        <xdr:cNvPicPr>
          <a:picLocks noChangeAspect="1"/>
        </xdr:cNvPicPr>
      </xdr:nvPicPr>
      <xdr:blipFill>
        <a:blip xmlns:r="http://schemas.openxmlformats.org/officeDocument/2006/relationships" r:embed="rId1" cstate="print"/>
        <a:stretch>
          <a:fillRect/>
        </a:stretch>
      </xdr:blipFill>
      <xdr:spPr>
        <a:xfrm>
          <a:off x="850900" y="4362450"/>
          <a:ext cx="0" cy="174625"/>
        </a:xfrm>
        <a:prstGeom prst="rect">
          <a:avLst/>
        </a:prstGeom>
      </xdr:spPr>
    </xdr:pic>
    <xdr:clientData/>
  </xdr:twoCellAnchor>
  <xdr:twoCellAnchor editAs="oneCell">
    <xdr:from>
      <xdr:col>0</xdr:col>
      <xdr:colOff>850900</xdr:colOff>
      <xdr:row>26</xdr:row>
      <xdr:rowOff>0</xdr:rowOff>
    </xdr:from>
    <xdr:to>
      <xdr:col>0</xdr:col>
      <xdr:colOff>850900</xdr:colOff>
      <xdr:row>27</xdr:row>
      <xdr:rowOff>12700</xdr:rowOff>
    </xdr:to>
    <xdr:pic>
      <xdr:nvPicPr>
        <xdr:cNvPr id="7" name="Picture 6" descr="2.jpg"/>
        <xdr:cNvPicPr>
          <a:picLocks noChangeAspect="1"/>
        </xdr:cNvPicPr>
      </xdr:nvPicPr>
      <xdr:blipFill>
        <a:blip xmlns:r="http://schemas.openxmlformats.org/officeDocument/2006/relationships" r:embed="rId2" cstate="print"/>
        <a:stretch>
          <a:fillRect/>
        </a:stretch>
      </xdr:blipFill>
      <xdr:spPr>
        <a:xfrm>
          <a:off x="850900" y="4362450"/>
          <a:ext cx="0" cy="1746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daria.churilova\Desktop\Clients\Sputnik\Working%20files\&#1060;&#1086;&#1088;&#1084;&#1072;_115\&#1052;&#1086;&#1080;%20&#1076;&#1086;&#1082;&#1091;&#1084;&#1077;&#1085;&#1090;&#1099;\&#1053;&#1054;&#1056;&#1052;&#1040;&#1058;&#1048;&#1042;&#1067;\&#1045;&#1078;&#1077;&#1076;&#1085;&#1077;&#1074;&#1085;&#1099;&#1077;\020404\&#1057;&#1074;&#1086;&#1076;_&#1090;&#1077;&#1089;&#109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ABAS\FS\Office\Banks\Vneshtorgbank\2000\2000%20YE%20Final\IAS%20FS%20preparation\Audited%20GRF%20form%20subs\EWUB\EWUB%20GRFs%20_audited.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My%20Documents\MyClients\1998\Neftehim\con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notes\data\CLIENTS\Standard%20docs\IASconv_200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non%20chargeable%20projects\conversion\MyClients\1998\Neftehim\conv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IGNATOR\REPORT\09_09_02\movmon2.xlt"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masters\c\ALBANI~1\BoA\AlbanianReport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F:\ABAS\FS\Office\Banks\Dialog%20optim\2000\IAS%20FS\cashflow%2020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WINDOWS\TEMP\Rar$DI10.131\General%20ledger%20NZF%209%20m%20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WINDOWS\Temp\Databook%20Project%20Summer_KGB.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WINDOWS\TEMP\GAMxFiles\h4mqjthygb9irwgei62sq98ismreye2wz26nh623ckh4c2dnzw3n\Maj%2021%2013\5465322b68134227a55f9f1a895dd864\12TLP_N_Trade%20Payabl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daria.churilova\Desktop\Clients\Sputnik\Working%20files\&#1060;&#1086;&#1088;&#1084;&#1072;_115\WINDOWS\Temporary%20Internet%20Files\OLKE1B2\&#1053;&#1086;&#1088;&#1084;&#1072;&#1090;&#1080;&#1074;&#1099;\2002\010402\&#1057;&#1074;&#1086;&#1076;.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DOWS\TEMP\GAMxFiles\h4mqjthygb9irwgei62sq98ismreye2wz26nh623ckh4c2dnzw3n\Maj%2015%2013\ecbdf4e7e1b04f09b38caa0a342e6cca\12%20TLP_T01_Equity%20test%20and%20reconciliation.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INDOWS\TEMP\GAMxFiles\h4mqjthygb9irwgei62sq98ismreye2wz26nh623ckh4c2dnzw3n\Pri%2025%2013\a539d07f3ba64d33b015a982e15e6a30\12%20TLP_T01_Equity%20test%20and%20reconciliation.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rathemeyfl01\tsd\Due%20Diligence\PROJECTS\FY%202005\8343%20-%20HTO%20SA%20(re.%20GloBul%20Sofia)\C.%20DELIVERABLES\Final%20Draft%2017.1.2005%20(as%20mailed)\Old%20Databook%20Vrsns\Globul%2021%20Rep%20Pack%20(Cum%20Source)\2004.09%20-%20Sep%20(up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F:\Documents%20and%20Settings\garutyun\Local%20Settings\Temp\VTB%20REP%202001123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Documents%20and%20Settings\dpetro.AL\Desktop\Clients\Rogner\Rogner%20'05\PBC\disposals%2016_08_200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F:\WINDOWS\TEMP\notesE1EF34\28954\Different\Americano%20Second%20Stage\DataBook%20Stage%202%20March%2017_Draft_v36.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Excel\Thurner\ROGNER\Golden%20Eagle\Golden%20Eagle%2094-0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W:\Documents%20and%20Settings\kassima\My%20Documents\Marios\MARIOS\PROJECTS\ADVENT\DUFA\DELIVERABLES\SENT%20TO%20CLIENT\Telcoml%20-%20Charts%20(7%20Jan04)%20=%20MP.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WINDOWS\TEMP\notesE1EF34\WINNT\Temp\FINANCIAL%20INSTRUMENTS%20AS%20OF%20THE%20END%20OF%20DECEMBER%202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BYWMINKORNEVRO\aws\WINDOWS\TEMP\notesE1EF34\Engagements\PriorBank\2005\Workings\Loans\RBBY200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E&amp;Y/Draft_2Q_2002/Draft/Breakdown_tax.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F:\WINDOWS\TEMP\notesE1EF34\WINDOWS\Temp\Loan%20portfolio%20311205up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Documents%20and%20Settings\aud1\&#1056;&#1072;&#1073;&#1086;&#1095;&#1080;&#1081;%20&#1089;&#1090;&#1086;&#1083;\DTRM%20DOCS\PUBLIC\GROUP2\NON\CURR_JOB\INFO\BUDGET1.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Documents%20and%20Settings\aleksey.shatalov\Desktop\&#1060;&#1086;&#1088;&#1084;&#1072;_115\&#1052;&#1086;&#1080;%20&#1076;&#1086;&#1082;&#1091;&#1084;&#1077;&#1085;&#1090;&#1099;\&#1053;&#1054;&#1056;&#1052;&#1040;&#1058;&#1048;&#1042;&#1067;\&#1045;&#1078;&#1077;&#1076;&#1085;&#1077;&#1074;&#1085;&#1099;&#1077;\020404\&#1057;&#1074;&#1086;&#1076;_&#1090;&#1077;&#1089;&#109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F:\My%20documents\Clients\Surgut\fa\FA%20disclosur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WINNT\TEMP\d.notes.data\Comparatives\Corporate%20loan%20portfolio_3112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F:\&#1052;&#1086;&#1080;%20&#1076;&#1086;&#1082;&#1091;&#1084;&#1077;&#1085;&#1090;&#1099;\&#1044;&#1086;&#1093;_&#1088;&#1072;&#1089;&#1093;\nnc_13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WINDOWS\TEMP\notesE1EF34\Conversion%20RosEuro%206m06_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BBS.ABS\BANK\STNDFRM\IASCONV\Examples\conv_E1.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Y:\PUBLIC\GROUP2\ATALANTA\Cbum\09_2003\260903.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Documents%20and%20Settings\aud1\&#1056;&#1072;&#1073;&#1086;&#1095;&#1080;&#1081;%20&#1089;&#1090;&#1086;&#1083;\DTRM%20DOCS\ALEX-1\BUHGLTR\INTORG\INTORG.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Documents%20and%20Settings\Olga.Kugatkina\Desktop\BNP%20Paribas\Project%20Americano_%20Databook_draft_AN.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F:\My%20Documents\ICB%202003\Final%20from%20IK\Balans_2003q4.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Samarina\&#1055;&#1083;&#1072;&#1085;&#1080;&#1088;&#1086;&#1074;&#1072;&#1085;&#1080;&#1077;\&#1041;&#1055;2005\&#1043;&#1086;&#1076;&#1086;&#1074;&#1086;&#1081;%20&#1087;&#1083;&#1072;&#1085;\&#1058;&#1045;&#1050;&#1057;&#1058;.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BYWMINKORNEVRO\aws\Documents%20and%20Settings\All%20Users\Documents\aws\Engagements\Slavneftebank\Stat%20&amp;%20IFRS%202005\Documents\E_150_SNB_Loans_311205.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Documents%20and%20Settings\Olena.Skoropys\My%20Documents\IUD_Tax_reviews\2005%20AISW\A4-5%20New%20Line%2031.12.04%20Transformation.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Documents%20and%20Settings\daria.churilova\Desktop\Clients\Sputnik\Working%20files\&#1060;&#1086;&#1088;&#1084;&#1072;_115\Documents%20and%20Settings\kurnakova\Local%20Settings\Temporary%20Internet%20Files\OLK65\&#1044;&#1072;&#1085;&#1085;&#1099;&#1077;_01.03.05\&#1076;&#1072;&#1085;&#1085;&#1099;&#107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WINDOWS\TEMP\GAMxFiles\h4mqjthygb9irwgei62sq98ismreye2wz26nh623ckh4c2dnzw3n\Apr%204%2012\4741c374ccc843e09276c8632a692774\12%20TLP_A-01_Leadsheet%20V1%202.4.2013.xlsx"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WINDOWS\TEMP\GAMxFiles\ReadOnly\5426ff4be1664072bcfd5350011e2cb8\12%20TLP_A-01_Leadsheet%20V1%202.4.2013.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F:\Documents%20and%20Settings\AndreyLa\Local%20Settings\Temporary%20Internet%20Files\OLK9\2004%20&#1052;&#1086;&#1085;&#1080;&#1090;&#1086;&#1088;&#1080;&#1085;&#1075;.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Documents%20and%20Settings\daria.churilova\Desktop\Clients\Sputnik\Working%20files\&#1060;&#1086;&#1088;&#1084;&#1072;_115\Normativ_2005\&#1042;&#1077;&#1082;&#1089;&#1077;&#1083;&#1103;_2005\veksel_&#1072;&#1087;&#1088;&#1077;&#1083;&#1100;\Veksel\veksel.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Clients\BANKS\Ukrsib\2004\PBC%20received\Reserves%20Loans\01072004.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Documents%20and%20Settings\daria.churilova\Desktop\Clients\Sputnik\Working%20files\&#1060;&#1086;&#1088;&#1084;&#1072;_115\&#1052;&#1086;&#1080;%20&#1076;&#1086;&#1082;&#1091;&#1084;&#1077;&#1085;&#1090;&#1099;\125\&#1050;&#1086;&#1088;&#1088;&#1077;&#1082;&#1090;&#1080;&#1088;&#1086;&#1074;&#1082;&#1080;\010304\F_15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X:\RSBANK\REPORT\FIN_RES\CURRENT.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1044;&#1077;&#1087;&#1072;&#1088;&#1090;&#1072;&#1084;&#1077;&#1085;&#1090;_&#1073;&#1091;&#1093;&#1075;&#1072;&#1083;&#1090;&#1077;&#1088;&#1089;&#1082;&#1086;&#1075;&#1086;_&#1091;&#1095;&#1077;&#1090;&#1072;\&#1059;&#1087;&#1088;&#1072;&#1074;&#1083;&#1077;&#1085;&#1080;&#1077;_&#1073;&#1091;&#1093;&#1075;&#1072;&#1083;&#1090;&#1077;&#1088;&#1089;&#1082;&#1086;&#1075;&#1086;_&#1091;&#1095;&#1077;&#1090;&#1072;_&#1073;&#1072;&#1085;&#1082;&#1086;&#1074;&#1089;&#1082;&#1080;&#1093;_&#1086;&#1087;&#1077;&#1088;&#1072;&#1094;&#1080;&#1081;\&#1054;&#1090;&#1076;&#1077;&#1083;_&#1091;&#1095;&#1077;&#1090;&#1072;%20_&#1086;&#1087;&#1077;&#1088;&#1072;&#1094;&#1080;&#1081;_&#1089;_&#1062;&#1041;\&#1056;&#1072;&#1089;&#1095;&#1077;&#1090;%20&#1087;&#1086;&#1082;&#1091;&#1087;&#1082;&#1080;%20&#1086;&#1073;&#1083;&#1080;&#1075;&#1072;&#1094;&#1080;&#1081;%202005.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WIK\&#1054;&#1090;&#1095;&#1077;&#1090;&#1099;\&#1055;&#1083;&#1072;&#1085;&#1077;&#1088;&#1082;&#1072;\2004\03\$270303.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ABAS\FSIP\LIBRARY\BANKS\Bank_Rossia\2005\9%20months%202005\Conversion\Adjustments%209m2005\Reconciliation_9m_05%20v.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F:\BANKTAX\2002\MDM\MDM\Profit%20tax%20&#1053;&#1072;&#1083;&#1086;&#1075;&#1086;&#1074;&#1072;&#1103;%20&#1073;&#1072;&#1079;&#1072;%20&#1085;&#1072;%2001.07.0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WINDOWS\TEMP\Rar$DI00.131\Adjustments%209m2005\Tax%20Reconciliation_9m_05.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A-SUBBOTIN-M\&#1041;&#1055;2004\&#1055;&#1083;&#1072;&#1085;%20&#1054;&#1056;%202004%20NEW%2018-12-20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WinSTIM\STIM\&#1054;&#1090;&#1095;&#1077;&#1090;&#1099;%20&#1087;&#1086;%20&#1052;&#1057;&#1041;&#1059;\01.01.99\1_&#1056;&#1077;&#1079;&#1077;&#1088;&#1074;&#1099;%20&#1087;&#1086;%20&#1052;&#1057;&#1041;&#1059;%20&#1085;&#1072;%2001.01.99%20(&#1080;&#1090;&#1086;&#1075;)-NEW.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Documents%20and%20Settings\OksanaBe\Local%20Settings\Temporary%20Internet%20Files\OLK6\010704~2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WINDOWS\TEMP\notesEA312D\2005&#1075;&#1086;&#1076;-&#1086;&#1082;&#1086;&#1085;&#1095;&#1072;&#1090;&#1077;&#1083;&#1100;&#1085;&#1099;&#1081;-&#1089;&#1076;&#1072;&#1085;&#1072;270306.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Worksheet%20in%205306%20%20Loan%20review%20II%20-%201%2010%201998%20by%20Dmitry"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Operativka\&#1052;&#1086;&#1085;&#1080;&#1090;&#1086;&#1088;&#1080;&#1085;&#107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A:\&#1044;&#1072;&#1085;&#1085;&#1099;&#1077;%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WINDOWS\TEMP\notesE1EF34\Documents%20and%20Settings\ylogovin\Local%20Settings\Temp\05-01-01\05-01-01\munic_cb\A2912209%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bg000dc2\Users\Accounting\KPMG\Audit%202003\raportimi%20BoA\Dep.sup.kerk.publik%20inf\viti%202003\bilanci\BOAReport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WINNT\TEMP\corpbndru_pl_200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п.7"/>
      <sheetName val="30val"/>
      <sheetName val="30list"/>
      <sheetName val="Лист1"/>
      <sheetName val="BL"/>
      <sheetName val="Свод"/>
      <sheetName val="Прил. 7-конт."/>
      <sheetName val="Реквизиты"/>
      <sheetName val="tmp"/>
      <sheetName val="К-л"/>
      <sheetName val="N"/>
      <sheetName val="N1"/>
      <sheetName val="Тыс."/>
      <sheetName val="Список"/>
      <sheetName val="НБ"/>
      <sheetName val="%"/>
      <sheetName val="Н6"/>
      <sheetName val="Н8 (пр.3)"/>
      <sheetName val="Н8"/>
      <sheetName val="Н9"/>
      <sheetName val="Н10"/>
      <sheetName val="Справка"/>
      <sheetName val="30"/>
      <sheetName val="Пр.1"/>
      <sheetName val="30.1"/>
      <sheetName val="11"/>
      <sheetName val="30.2"/>
      <sheetName val="30.2."/>
      <sheetName val="30.3"/>
      <sheetName val="30.4"/>
      <sheetName val="30.5"/>
      <sheetName val="30.6"/>
      <sheetName val="30.7"/>
      <sheetName val="30.8"/>
      <sheetName val="30.9"/>
      <sheetName val="30.10"/>
      <sheetName val="30.11"/>
      <sheetName val="30.12"/>
      <sheetName val="30.13"/>
      <sheetName val="30.18"/>
      <sheetName val="32"/>
      <sheetName val="31"/>
      <sheetName val="33"/>
      <sheetName val="35"/>
      <sheetName val="36"/>
      <sheetName val="36.1"/>
      <sheetName val="37"/>
      <sheetName val="37.1"/>
      <sheetName val="Критер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0.xml><?xml version="1.0" encoding="utf-8"?>
<externalLink xmlns="http://schemas.openxmlformats.org/spreadsheetml/2006/main">
  <externalBook xmlns:r="http://schemas.openxmlformats.org/officeDocument/2006/relationships" r:id="rId1">
    <sheetNames>
      <sheetName val="Title"/>
      <sheetName val="Contents"/>
      <sheetName val="User Guide"/>
      <sheetName val="ManRep"/>
      <sheetName val="BS"/>
      <sheetName val="IS"/>
      <sheetName val="Cashflow"/>
      <sheetName val="Equity"/>
      <sheetName val="N1"/>
      <sheetName val="N2"/>
      <sheetName val="N3-1"/>
      <sheetName val="N3-2"/>
      <sheetName val="N3-3"/>
      <sheetName val="N3-4"/>
      <sheetName val="N3-5"/>
      <sheetName val="N3C"/>
      <sheetName val="N4-1"/>
      <sheetName val="N4-2"/>
      <sheetName val="N4-3"/>
      <sheetName val="N4-4"/>
      <sheetName val="N4-5"/>
      <sheetName val="N4-6"/>
      <sheetName val="N4C"/>
      <sheetName val="N5-1"/>
      <sheetName val="N5-2"/>
      <sheetName val="N5-3"/>
      <sheetName val="N5-4"/>
      <sheetName val="N5-5"/>
      <sheetName val="N5-6"/>
      <sheetName val="N5-7"/>
      <sheetName val="N6-1"/>
      <sheetName val="N6-2"/>
      <sheetName val="N6-3"/>
      <sheetName val="N7"/>
      <sheetName val="N8"/>
      <sheetName val="N8C"/>
      <sheetName val="N9"/>
      <sheetName val="N9C"/>
      <sheetName val="N10-1"/>
      <sheetName val="N10-2"/>
      <sheetName val="N10C"/>
      <sheetName val="N11"/>
      <sheetName val="N12"/>
      <sheetName val="N13"/>
      <sheetName val="N14"/>
      <sheetName val="N15"/>
      <sheetName val="N16"/>
      <sheetName val="N17"/>
      <sheetName val="N18-1"/>
      <sheetName val="N18-2"/>
      <sheetName val="N18-3"/>
      <sheetName val="N19-1"/>
      <sheetName val="N19-2"/>
      <sheetName val="N20-1"/>
      <sheetName val="N20-2"/>
      <sheetName val="N20-3"/>
      <sheetName val="N20C"/>
      <sheetName val="N21-1"/>
      <sheetName val="N21-2"/>
      <sheetName val="N21-3"/>
      <sheetName val="N21-4"/>
      <sheetName val="N21-5"/>
      <sheetName val="N21-6"/>
      <sheetName val="N21-7"/>
      <sheetName val="N21-8 "/>
      <sheetName val="N21-9"/>
      <sheetName val="N22-1 "/>
      <sheetName val="N22-2 "/>
      <sheetName val="N23"/>
      <sheetName val="N24"/>
      <sheetName val="N25 "/>
      <sheetName val="N26"/>
      <sheetName val="Comments"/>
      <sheetName val="App 1"/>
      <sheetName val="App 2"/>
    </sheetNames>
    <sheetDataSet>
      <sheetData sheetId="0" refreshError="1">
        <row r="21">
          <cell r="D21" t="str">
            <v>EAST-WEST UNITED BANK S.A.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Set>
  </externalBook>
</externalLink>
</file>

<file path=xl/externalLinks/externalLink11.xml><?xml version="1.0" encoding="utf-8"?>
<externalLink xmlns="http://schemas.openxmlformats.org/spreadsheetml/2006/main">
  <externalBook xmlns:r="http://schemas.openxmlformats.org/officeDocument/2006/relationships" r:id="rId1">
    <sheetNames>
      <sheetName val="USER GUIDE"/>
      <sheetName val="UnadjBS"/>
      <sheetName val="UnadjPL"/>
      <sheetName val="RecatBS"/>
      <sheetName val="RecatPL"/>
      <sheetName val="Adjustments"/>
      <sheetName val="IAS_BS"/>
      <sheetName val="IAS_PL"/>
      <sheetName val="Cash Flow preparation"/>
      <sheetName val="Cash flow final"/>
      <sheetName val="Cash"/>
      <sheetName val="PrecMetals"/>
      <sheetName val="Loans&amp;Adv"/>
      <sheetName val="BankLoans"/>
      <sheetName val="Invest"/>
      <sheetName val="FA"/>
      <sheetName val="OA"/>
      <sheetName val="Deposits"/>
      <sheetName val="BankDeposit"/>
      <sheetName val="OL"/>
      <sheetName val="Capital"/>
      <sheetName val="Reserves"/>
    </sheetNames>
    <sheetDataSet>
      <sheetData sheetId="0"/>
      <sheetData sheetId="1"/>
      <sheetData sheetId="2"/>
      <sheetData sheetId="3"/>
      <sheetData sheetId="4"/>
      <sheetData sheetId="5" refreshError="1">
        <row r="1">
          <cell r="A1" t="str">
            <v>BFG-Credit   as at 1/07/98</v>
          </cell>
        </row>
        <row r="2">
          <cell r="A2" t="str">
            <v>КОРРЕКТИРОВКИ</v>
          </cell>
        </row>
        <row r="3">
          <cell r="A3" t="str">
            <v>Year Ended 31/12/98</v>
          </cell>
        </row>
        <row r="4">
          <cell r="A4" t="str">
            <v>BALANCE SHEET</v>
          </cell>
          <cell r="B4" t="str">
            <v>RR'000</v>
          </cell>
        </row>
        <row r="5">
          <cell r="B5" t="str">
            <v>Российская отчетность</v>
          </cell>
          <cell r="AY5" t="str">
            <v>Отчетность по МСБУ</v>
          </cell>
        </row>
        <row r="6">
          <cell r="C6" t="str">
            <v>1998 HC revaluation</v>
          </cell>
          <cell r="D6" t="str">
            <v>1998 securities revaluation</v>
          </cell>
          <cell r="E6" t="str">
            <v>1998 precious metals revaluation</v>
          </cell>
        </row>
        <row r="7">
          <cell r="A7" t="str">
            <v>Number of adjustment</v>
          </cell>
          <cell r="C7">
            <v>1</v>
          </cell>
          <cell r="D7">
            <v>2</v>
          </cell>
          <cell r="E7">
            <v>3</v>
          </cell>
          <cell r="F7">
            <v>4</v>
          </cell>
          <cell r="G7">
            <v>5</v>
          </cell>
          <cell r="H7">
            <v>6</v>
          </cell>
          <cell r="I7">
            <v>7</v>
          </cell>
          <cell r="J7">
            <v>8</v>
          </cell>
          <cell r="K7">
            <v>9</v>
          </cell>
          <cell r="L7">
            <v>10</v>
          </cell>
          <cell r="M7">
            <v>11</v>
          </cell>
          <cell r="N7">
            <v>12</v>
          </cell>
          <cell r="O7">
            <v>13</v>
          </cell>
          <cell r="P7">
            <v>14</v>
          </cell>
          <cell r="Q7">
            <v>15</v>
          </cell>
          <cell r="R7">
            <v>16</v>
          </cell>
          <cell r="S7">
            <v>17</v>
          </cell>
          <cell r="T7">
            <v>18</v>
          </cell>
          <cell r="U7">
            <v>19</v>
          </cell>
          <cell r="V7">
            <v>20</v>
          </cell>
          <cell r="W7">
            <v>21</v>
          </cell>
          <cell r="X7">
            <v>22</v>
          </cell>
          <cell r="Y7">
            <v>23</v>
          </cell>
          <cell r="Z7">
            <v>24</v>
          </cell>
          <cell r="AA7">
            <v>25</v>
          </cell>
          <cell r="AB7">
            <v>26</v>
          </cell>
          <cell r="AC7">
            <v>27</v>
          </cell>
          <cell r="AD7">
            <v>28</v>
          </cell>
          <cell r="AE7">
            <v>29</v>
          </cell>
          <cell r="AF7">
            <v>30</v>
          </cell>
          <cell r="AG7">
            <v>31</v>
          </cell>
          <cell r="AH7">
            <v>32</v>
          </cell>
          <cell r="AI7">
            <v>33</v>
          </cell>
          <cell r="AJ7">
            <v>34</v>
          </cell>
          <cell r="AK7">
            <v>35</v>
          </cell>
          <cell r="AL7">
            <v>36</v>
          </cell>
          <cell r="AM7">
            <v>37</v>
          </cell>
          <cell r="AN7">
            <v>38</v>
          </cell>
          <cell r="AO7">
            <v>39</v>
          </cell>
          <cell r="AP7">
            <v>40</v>
          </cell>
          <cell r="AQ7">
            <v>41</v>
          </cell>
          <cell r="AR7">
            <v>42</v>
          </cell>
          <cell r="AS7">
            <v>43</v>
          </cell>
          <cell r="AT7">
            <v>44</v>
          </cell>
          <cell r="AU7">
            <v>45</v>
          </cell>
          <cell r="AV7">
            <v>46</v>
          </cell>
          <cell r="AW7">
            <v>47</v>
          </cell>
          <cell r="AX7">
            <v>48</v>
          </cell>
        </row>
        <row r="8">
          <cell r="A8" t="str">
            <v>ASSETS</v>
          </cell>
        </row>
        <row r="9">
          <cell r="A9" t="str">
            <v>Номер корректировки</v>
          </cell>
          <cell r="B9">
            <v>0</v>
          </cell>
          <cell r="C9">
            <v>1</v>
          </cell>
          <cell r="D9">
            <v>2</v>
          </cell>
          <cell r="E9">
            <v>3</v>
          </cell>
          <cell r="F9">
            <v>4</v>
          </cell>
          <cell r="G9">
            <v>5</v>
          </cell>
          <cell r="H9">
            <v>6</v>
          </cell>
          <cell r="I9">
            <v>7</v>
          </cell>
          <cell r="J9">
            <v>8</v>
          </cell>
          <cell r="K9">
            <v>9</v>
          </cell>
          <cell r="L9">
            <v>10</v>
          </cell>
          <cell r="M9">
            <v>11</v>
          </cell>
          <cell r="N9">
            <v>12</v>
          </cell>
          <cell r="O9">
            <v>13</v>
          </cell>
          <cell r="P9">
            <v>14</v>
          </cell>
          <cell r="Q9">
            <v>15</v>
          </cell>
          <cell r="R9">
            <v>16</v>
          </cell>
          <cell r="S9">
            <v>17</v>
          </cell>
          <cell r="T9">
            <v>18</v>
          </cell>
          <cell r="U9">
            <v>19</v>
          </cell>
          <cell r="V9">
            <v>20</v>
          </cell>
          <cell r="W9">
            <v>21</v>
          </cell>
          <cell r="X9">
            <v>22</v>
          </cell>
          <cell r="Y9">
            <v>23</v>
          </cell>
          <cell r="Z9">
            <v>24</v>
          </cell>
          <cell r="AA9">
            <v>25</v>
          </cell>
          <cell r="AB9">
            <v>26</v>
          </cell>
          <cell r="AC9">
            <v>27</v>
          </cell>
          <cell r="AD9">
            <v>28</v>
          </cell>
          <cell r="AE9">
            <v>29</v>
          </cell>
          <cell r="AF9">
            <v>30</v>
          </cell>
          <cell r="AG9">
            <v>31</v>
          </cell>
          <cell r="AH9">
            <v>32</v>
          </cell>
          <cell r="AI9">
            <v>33</v>
          </cell>
          <cell r="AJ9">
            <v>34</v>
          </cell>
          <cell r="AK9">
            <v>35</v>
          </cell>
          <cell r="AL9">
            <v>36</v>
          </cell>
          <cell r="AM9">
            <v>37</v>
          </cell>
          <cell r="AN9">
            <v>38</v>
          </cell>
          <cell r="AO9">
            <v>39</v>
          </cell>
          <cell r="AP9">
            <v>40</v>
          </cell>
          <cell r="AQ9">
            <v>41</v>
          </cell>
          <cell r="AR9">
            <v>42</v>
          </cell>
          <cell r="AS9">
            <v>43</v>
          </cell>
          <cell r="AT9">
            <v>44</v>
          </cell>
          <cell r="AU9">
            <v>45</v>
          </cell>
          <cell r="AV9">
            <v>46</v>
          </cell>
          <cell r="AW9">
            <v>47</v>
          </cell>
          <cell r="AX9">
            <v>48</v>
          </cell>
          <cell r="AY9">
            <v>0</v>
          </cell>
        </row>
        <row r="10">
          <cell r="A10" t="str">
            <v>Precious metals and stones</v>
          </cell>
          <cell r="B10">
            <v>0</v>
          </cell>
          <cell r="AY10">
            <v>0</v>
          </cell>
        </row>
        <row r="11">
          <cell r="A11" t="str">
            <v>Касса и краткосрочные средства</v>
          </cell>
          <cell r="B11">
            <v>15156</v>
          </cell>
          <cell r="AY11">
            <v>15156</v>
          </cell>
          <cell r="AZ11">
            <v>-500</v>
          </cell>
        </row>
        <row r="12">
          <cell r="A12" t="str">
            <v>Драгоценные металлы</v>
          </cell>
          <cell r="B12">
            <v>0</v>
          </cell>
          <cell r="AY12">
            <v>0</v>
          </cell>
        </row>
        <row r="13">
          <cell r="A13" t="str">
            <v>Ценные бумаги для перепродажи</v>
          </cell>
          <cell r="B13">
            <v>21538</v>
          </cell>
          <cell r="AY13">
            <v>21538</v>
          </cell>
          <cell r="AZ13">
            <v>0</v>
          </cell>
        </row>
        <row r="14">
          <cell r="A14" t="str">
            <v>Ценные бумаги по договорам репо</v>
          </cell>
          <cell r="B14">
            <v>0</v>
          </cell>
          <cell r="AY14">
            <v>0</v>
          </cell>
        </row>
        <row r="15">
          <cell r="A15" t="str">
            <v>Ссуды и авансовые платежи клиентам</v>
          </cell>
          <cell r="B15">
            <v>42703</v>
          </cell>
          <cell r="AY15">
            <v>42703</v>
          </cell>
          <cell r="AZ15">
            <v>42479</v>
          </cell>
        </row>
        <row r="16">
          <cell r="A16" t="str">
            <v>За вычетом:Резерва на покрытие безнадежных и сомнительныхдолгов</v>
          </cell>
          <cell r="B16">
            <v>-224</v>
          </cell>
          <cell r="AY16">
            <v>-224</v>
          </cell>
        </row>
        <row r="17">
          <cell r="A17" t="str">
            <v>Ссуды и авансовые платежи банкам</v>
          </cell>
          <cell r="B17">
            <v>11400</v>
          </cell>
          <cell r="AY17">
            <v>11400</v>
          </cell>
          <cell r="AZ17">
            <v>11354</v>
          </cell>
        </row>
        <row r="18">
          <cell r="A18" t="str">
            <v>За вычетом:Резерва на покрытие безнадежных и сомнительныхдолгов</v>
          </cell>
          <cell r="B18">
            <v>-46</v>
          </cell>
          <cell r="AY18">
            <v>-46</v>
          </cell>
        </row>
        <row r="19">
          <cell r="A19" t="str">
            <v>Основные средства</v>
          </cell>
          <cell r="B19">
            <v>784</v>
          </cell>
          <cell r="AY19">
            <v>784</v>
          </cell>
          <cell r="AZ19">
            <v>0</v>
          </cell>
        </row>
        <row r="20">
          <cell r="A20" t="str">
            <v xml:space="preserve">Инвестиции в неконсолидированные дочерние, </v>
          </cell>
          <cell r="B20">
            <v>0</v>
          </cell>
          <cell r="AY20">
            <v>0</v>
          </cell>
        </row>
        <row r="21">
          <cell r="A21" t="str">
            <v>ассоциированные компании</v>
          </cell>
          <cell r="B21">
            <v>0</v>
          </cell>
          <cell r="AY21">
            <v>0</v>
          </cell>
        </row>
        <row r="22">
          <cell r="A22" t="str">
            <v xml:space="preserve"> и прочие долгосрочные инвестиции</v>
          </cell>
          <cell r="B22">
            <v>12</v>
          </cell>
          <cell r="AY22">
            <v>12</v>
          </cell>
          <cell r="AZ22">
            <v>-1170</v>
          </cell>
        </row>
        <row r="23">
          <cell r="A23" t="str">
            <v>Резерв под обесценение долгосрочных инвестиций</v>
          </cell>
          <cell r="B23">
            <v>-1182</v>
          </cell>
          <cell r="AY23">
            <v>-1182</v>
          </cell>
        </row>
        <row r="24">
          <cell r="A24" t="str">
            <v xml:space="preserve">Наращенные доходы и отложенные расходы (предоплаты) </v>
          </cell>
          <cell r="B24">
            <v>-500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row>
        <row r="25">
          <cell r="A25" t="str">
            <v>Прочие активы</v>
          </cell>
          <cell r="B25">
            <v>2295</v>
          </cell>
          <cell r="AY25">
            <v>2295</v>
          </cell>
          <cell r="AZ25">
            <v>2295</v>
          </cell>
        </row>
        <row r="26">
          <cell r="A26" t="str">
            <v>Резерв на покрытие убытков по прочим активам</v>
          </cell>
          <cell r="B26">
            <v>0</v>
          </cell>
        </row>
        <row r="27">
          <cell r="A27" t="str">
            <v>Итого по активам</v>
          </cell>
          <cell r="B27">
            <v>92436</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92436</v>
          </cell>
        </row>
        <row r="28">
          <cell r="A28" t="str">
            <v>Customer accounts</v>
          </cell>
          <cell r="B28">
            <v>123</v>
          </cell>
          <cell r="AY28">
            <v>123</v>
          </cell>
        </row>
        <row r="29">
          <cell r="A29" t="str">
            <v>Заемные средства</v>
          </cell>
          <cell r="B29">
            <v>0</v>
          </cell>
          <cell r="AY29">
            <v>0</v>
          </cell>
        </row>
        <row r="30">
          <cell r="A30" t="str">
            <v>Deposits from banks</v>
          </cell>
          <cell r="B30">
            <v>0</v>
          </cell>
          <cell r="AY30">
            <v>0</v>
          </cell>
        </row>
        <row r="31">
          <cell r="A31" t="str">
            <v>Средства клиентов</v>
          </cell>
          <cell r="B31">
            <v>-17709</v>
          </cell>
          <cell r="AY31">
            <v>-17709</v>
          </cell>
        </row>
        <row r="32">
          <cell r="A32" t="str">
            <v>Счета других банков</v>
          </cell>
          <cell r="B32">
            <v>-4000</v>
          </cell>
          <cell r="AY32">
            <v>-4000</v>
          </cell>
        </row>
        <row r="33">
          <cell r="A33" t="str">
            <v>Ценные бумаги, выпущенные Банком</v>
          </cell>
          <cell r="B33">
            <v>-4036</v>
          </cell>
          <cell r="AY33">
            <v>-4036</v>
          </cell>
        </row>
        <row r="34">
          <cell r="A34" t="str">
            <v>Наращенные расходы и отложенные доходы</v>
          </cell>
          <cell r="B34">
            <v>123</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row>
        <row r="35">
          <cell r="A35" t="str">
            <v>Прочие заемные средства</v>
          </cell>
          <cell r="B35">
            <v>-29373</v>
          </cell>
          <cell r="AY35">
            <v>-29373</v>
          </cell>
        </row>
        <row r="36">
          <cell r="B36">
            <v>-55118</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-55118</v>
          </cell>
        </row>
        <row r="37">
          <cell r="A37" t="str">
            <v>Средства акционеров</v>
          </cell>
          <cell r="B37">
            <v>0</v>
          </cell>
          <cell r="AY37">
            <v>0</v>
          </cell>
        </row>
        <row r="38">
          <cell r="A38" t="str">
            <v>Share premium</v>
          </cell>
          <cell r="B38">
            <v>0</v>
          </cell>
          <cell r="AY38">
            <v>0</v>
          </cell>
        </row>
        <row r="39">
          <cell r="A39" t="str">
            <v>Акционерный капитал</v>
          </cell>
          <cell r="B39">
            <v>-35000</v>
          </cell>
          <cell r="AY39">
            <v>-35000</v>
          </cell>
        </row>
        <row r="40">
          <cell r="A40" t="str">
            <v>Эмиссионный доход</v>
          </cell>
          <cell r="B40">
            <v>0</v>
          </cell>
          <cell r="C40">
            <v>0</v>
          </cell>
          <cell r="D40">
            <v>0</v>
          </cell>
          <cell r="E40">
            <v>0</v>
          </cell>
          <cell r="AY40">
            <v>0</v>
          </cell>
          <cell r="AZ40">
            <v>0</v>
          </cell>
        </row>
        <row r="41">
          <cell r="A41" t="str">
            <v>Резерв по переоценке основных средств</v>
          </cell>
          <cell r="B41">
            <v>0</v>
          </cell>
          <cell r="AY41">
            <v>0</v>
          </cell>
        </row>
        <row r="42">
          <cell r="A42" t="str">
            <v>Нераспределенная прибыль и прочие фонды</v>
          </cell>
          <cell r="B42">
            <v>-1467</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-1467</v>
          </cell>
          <cell r="AZ42">
            <v>-2318</v>
          </cell>
        </row>
        <row r="43">
          <cell r="A43" t="str">
            <v>Переоценка иностранной валюты</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-377</v>
          </cell>
        </row>
        <row r="44">
          <cell r="A44" t="str">
            <v>Прибыль за отчетный период</v>
          </cell>
          <cell r="B44">
            <v>-851</v>
          </cell>
          <cell r="AY44">
            <v>-851</v>
          </cell>
        </row>
        <row r="45">
          <cell r="A45" t="str">
            <v>Итого по заемным средствам и средствам акционеров</v>
          </cell>
          <cell r="B45">
            <v>-92436</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-92436</v>
          </cell>
        </row>
        <row r="47">
          <cell r="A47" t="str">
            <v>ПРИБЫЛЬ И УБЫТКИ</v>
          </cell>
          <cell r="B47">
            <v>0</v>
          </cell>
          <cell r="AY47">
            <v>0</v>
          </cell>
        </row>
        <row r="48">
          <cell r="A48" t="str">
            <v>Interest income on securities</v>
          </cell>
          <cell r="B48">
            <v>0</v>
          </cell>
          <cell r="AY48">
            <v>0</v>
          </cell>
        </row>
        <row r="49">
          <cell r="A49" t="str">
            <v>Процентные доходы по ссудам</v>
          </cell>
          <cell r="B49">
            <v>-123271</v>
          </cell>
          <cell r="AY49">
            <v>-123271</v>
          </cell>
        </row>
        <row r="50">
          <cell r="A50" t="str">
            <v>Процентные доходы по ценным бумагам</v>
          </cell>
          <cell r="B50">
            <v>-18214</v>
          </cell>
          <cell r="AY50">
            <v>-18214</v>
          </cell>
        </row>
        <row r="51">
          <cell r="A51" t="str">
            <v>Процентные расходы по счетам клиентов и банков</v>
          </cell>
          <cell r="B51">
            <v>79036</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79036</v>
          </cell>
        </row>
        <row r="52">
          <cell r="A52" t="str">
            <v>Процентные расходы по ценным бумагам</v>
          </cell>
          <cell r="B52">
            <v>6032</v>
          </cell>
          <cell r="AY52">
            <v>6032</v>
          </cell>
        </row>
        <row r="53">
          <cell r="A53" t="str">
            <v>Чистые процентные доходы</v>
          </cell>
          <cell r="B53">
            <v>-56417</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row>
        <row r="54">
          <cell r="A54" t="str">
            <v>Доходы от платных услуг и комиссионные</v>
          </cell>
          <cell r="B54">
            <v>-14920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-14920</v>
          </cell>
        </row>
        <row r="55">
          <cell r="A55" t="str">
            <v>Расходы на оплату услуг и комиссионные</v>
          </cell>
          <cell r="B55">
            <v>5330</v>
          </cell>
          <cell r="AY55">
            <v>5330</v>
          </cell>
        </row>
        <row r="56">
          <cell r="A56" t="str">
            <v>Чистый доход от валютных операций</v>
          </cell>
          <cell r="B56">
            <v>86</v>
          </cell>
          <cell r="D56">
            <v>0</v>
          </cell>
          <cell r="AY56">
            <v>86</v>
          </cell>
        </row>
        <row r="57">
          <cell r="A57" t="str">
            <v>Чистый доход от переоценки иностранной валюты</v>
          </cell>
          <cell r="B57">
            <v>10166</v>
          </cell>
          <cell r="E57">
            <v>0</v>
          </cell>
          <cell r="AY57">
            <v>10166</v>
          </cell>
        </row>
        <row r="58">
          <cell r="A58" t="str">
            <v>Чистый  доход от операций с ценными бумагами</v>
          </cell>
          <cell r="B58">
            <v>19718</v>
          </cell>
          <cell r="C58">
            <v>0</v>
          </cell>
          <cell r="AY58">
            <v>19718</v>
          </cell>
        </row>
        <row r="59">
          <cell r="A59" t="str">
            <v>Чистый доход от операций с драгметаллами</v>
          </cell>
          <cell r="B59">
            <v>0</v>
          </cell>
          <cell r="AY59">
            <v>0</v>
          </cell>
        </row>
        <row r="60">
          <cell r="A60" t="str">
            <v>Прибыль до налогообложения и отчислений в резервы</v>
          </cell>
          <cell r="B60">
            <v>-562</v>
          </cell>
          <cell r="AY60">
            <v>-562</v>
          </cell>
        </row>
        <row r="61">
          <cell r="A61" t="str">
            <v>Прочие операционные доходы</v>
          </cell>
          <cell r="B61">
            <v>-683</v>
          </cell>
          <cell r="AY61">
            <v>-683</v>
          </cell>
        </row>
        <row r="62">
          <cell r="A62" t="str">
            <v>Резерв на покрытие безнадежных и сомнительных долгов</v>
          </cell>
          <cell r="B62">
            <v>3557</v>
          </cell>
          <cell r="AY62">
            <v>3557</v>
          </cell>
        </row>
        <row r="63">
          <cell r="A63" t="str">
            <v>Резерв под обесценение инвестиций</v>
          </cell>
          <cell r="B63">
            <v>767</v>
          </cell>
          <cell r="AY63">
            <v>767</v>
          </cell>
        </row>
        <row r="64">
          <cell r="A64" t="str">
            <v>Резерв на покрытие убытков по прочим активам</v>
          </cell>
          <cell r="B64">
            <v>0</v>
          </cell>
          <cell r="AY64">
            <v>0</v>
          </cell>
        </row>
        <row r="65">
          <cell r="A65" t="str">
            <v>Расходы на содержание персонала</v>
          </cell>
          <cell r="B65">
            <v>5096</v>
          </cell>
          <cell r="AY65">
            <v>5096</v>
          </cell>
        </row>
        <row r="66">
          <cell r="A66" t="str">
            <v>Общие, хозяйственные и прочие операционные расходы</v>
          </cell>
          <cell r="B66">
            <v>23649</v>
          </cell>
          <cell r="AY66">
            <v>23649</v>
          </cell>
          <cell r="AZ66">
            <v>23649</v>
          </cell>
        </row>
        <row r="67">
          <cell r="A67" t="str">
            <v>Прибыль до налогообложения</v>
          </cell>
          <cell r="B67">
            <v>-4213</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-4213</v>
          </cell>
        </row>
        <row r="68">
          <cell r="A68" t="str">
            <v>Дивиденды</v>
          </cell>
          <cell r="AY68">
            <v>0</v>
          </cell>
        </row>
        <row r="69">
          <cell r="A69" t="str">
            <v>Налогообложение</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row>
        <row r="70">
          <cell r="A70" t="str">
            <v>Чистая прибыль</v>
          </cell>
          <cell r="B70">
            <v>-4213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t="str">
            <v>Control:</v>
          </cell>
        </row>
        <row r="71">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row>
        <row r="72">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-377</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externalBook xmlns:r="http://schemas.openxmlformats.org/officeDocument/2006/relationships" r:id="rId1">
    <sheetNames>
      <sheetName val="USER GUIDE"/>
      <sheetName val="Source BS"/>
      <sheetName val="Source P&amp;L"/>
      <sheetName val="Unadj BS"/>
      <sheetName val="Unadj P&amp;L"/>
      <sheetName val="Unadj Off BS"/>
      <sheetName val="Recat BS"/>
      <sheetName val="Recat PL"/>
      <sheetName val="Adjustments"/>
      <sheetName val="IAS_BS"/>
      <sheetName val="IAS_PL"/>
      <sheetName val="IAS_BS_graph"/>
      <sheetName val="IAS_PL_graph"/>
      <sheetName val="Published BS"/>
      <sheetName val="Published PL"/>
      <sheetName val="Reconciliation"/>
      <sheetName val="Cash Flow preparation"/>
      <sheetName val="Cash flow final"/>
      <sheetName val="Cash"/>
      <sheetName val="PrecMetals"/>
      <sheetName val="Loans&amp;Adv"/>
      <sheetName val="BoEs purchased"/>
      <sheetName val="BankLoans"/>
      <sheetName val="securities"/>
      <sheetName val="other invest"/>
      <sheetName val="FA"/>
      <sheetName val="OA"/>
      <sheetName val="Custaccounts"/>
      <sheetName val="SecIssued"/>
      <sheetName val="BankDeposit"/>
      <sheetName val="OL"/>
      <sheetName val="Capital"/>
      <sheetName val="Reserves"/>
    </sheetNames>
    <sheetDataSet>
      <sheetData sheetId="0"/>
      <sheetData sheetId="1"/>
      <sheetData sheetId="2"/>
      <sheetData sheetId="3"/>
      <sheetData sheetId="4"/>
      <sheetData sheetId="5"/>
      <sheetData sheetId="6"/>
      <sheetData sheetId="7"/>
      <sheetData sheetId="8" refreshError="1">
        <row r="7">
          <cell r="A7" t="str">
            <v>Number of adjustment</v>
          </cell>
        </row>
        <row r="8">
          <cell r="A8" t="str">
            <v>ASSETS</v>
          </cell>
        </row>
        <row r="9">
          <cell r="A9" t="str">
            <v>Cash and cash equivalents</v>
          </cell>
        </row>
        <row r="10">
          <cell r="A10" t="str">
            <v>Mandatory cash balances with the CBRF</v>
          </cell>
        </row>
        <row r="11">
          <cell r="A11" t="str">
            <v>Precious metals and stones</v>
          </cell>
        </row>
        <row r="12">
          <cell r="A12" t="str">
            <v>Loans &amp; advances to customers</v>
          </cell>
        </row>
        <row r="13">
          <cell r="A13" t="str">
            <v>Less:LLP on loans and advances to customers</v>
          </cell>
        </row>
        <row r="14">
          <cell r="A14" t="str">
            <v>Bills of exchange purchased</v>
          </cell>
        </row>
        <row r="15">
          <cell r="A15" t="str">
            <v>Less:Provision for diminuition in value</v>
          </cell>
        </row>
        <row r="16">
          <cell r="A16" t="str">
            <v>Loans and advances to  banks</v>
          </cell>
        </row>
        <row r="17">
          <cell r="A17" t="str">
            <v>Less:LLP on loans and advances to banks</v>
          </cell>
        </row>
        <row r="18">
          <cell r="A18" t="str">
            <v>Securities</v>
          </cell>
        </row>
        <row r="19">
          <cell r="A19" t="str">
            <v>Less:Provision for permanent diminuition in value</v>
          </cell>
        </row>
        <row r="20">
          <cell r="A20" t="str">
            <v>Other investments</v>
          </cell>
        </row>
        <row r="21">
          <cell r="A21" t="str">
            <v>Less:Other invesments devaluation provision</v>
          </cell>
        </row>
        <row r="22">
          <cell r="A22" t="str">
            <v>Fixed assets</v>
          </cell>
        </row>
        <row r="23">
          <cell r="A23" t="str">
            <v>Less:Accumulated depreciation</v>
          </cell>
        </row>
        <row r="24">
          <cell r="A24" t="str">
            <v>Accrued income</v>
          </cell>
        </row>
        <row r="25">
          <cell r="A25" t="str">
            <v>Other Assets</v>
          </cell>
        </row>
        <row r="26">
          <cell r="A26" t="str">
            <v>TOTAL ASSETS</v>
          </cell>
        </row>
        <row r="28">
          <cell r="A28" t="str">
            <v>LIABILITIES</v>
          </cell>
        </row>
        <row r="30">
          <cell r="A30" t="str">
            <v>Customer accounts</v>
          </cell>
        </row>
        <row r="31">
          <cell r="A31" t="str">
            <v>Securities issued by the bank</v>
          </cell>
        </row>
        <row r="32">
          <cell r="A32" t="str">
            <v>Deposits from banks</v>
          </cell>
        </row>
        <row r="33">
          <cell r="A33" t="str">
            <v>Other borrowed funds</v>
          </cell>
        </row>
        <row r="34">
          <cell r="A34" t="str">
            <v>Accrued interest expense</v>
          </cell>
        </row>
        <row r="35">
          <cell r="A35" t="str">
            <v>Deferred tax</v>
          </cell>
        </row>
        <row r="36">
          <cell r="A36" t="str">
            <v>Other liabilities</v>
          </cell>
        </row>
        <row r="37">
          <cell r="A37" t="str">
            <v>Total liabilities</v>
          </cell>
        </row>
        <row r="38">
          <cell r="A38" t="str">
            <v>SHAREHOLDERS EQUITY</v>
          </cell>
        </row>
        <row r="40">
          <cell r="A40" t="str">
            <v>Share capital</v>
          </cell>
        </row>
        <row r="41">
          <cell r="A41" t="str">
            <v>Treasury shares</v>
          </cell>
        </row>
        <row r="42">
          <cell r="A42" t="str">
            <v>Share premium</v>
          </cell>
        </row>
        <row r="43">
          <cell r="A43" t="str">
            <v>Revaluation reserve for premises and equipment</v>
          </cell>
        </row>
        <row r="44">
          <cell r="A44" t="str">
            <v>Other Reserves (Funds)</v>
          </cell>
        </row>
        <row r="45">
          <cell r="A45" t="str">
            <v>Allocation of profit</v>
          </cell>
        </row>
        <row r="46">
          <cell r="A46" t="str">
            <v>Profit For the Year</v>
          </cell>
        </row>
        <row r="47">
          <cell r="A47" t="str">
            <v>Total liabilities and shareholders' funds</v>
          </cell>
        </row>
        <row r="49">
          <cell r="A49" t="str">
            <v>PROFIT &amp; LOSS</v>
          </cell>
        </row>
        <row r="51">
          <cell r="A51" t="str">
            <v>Interest income on loans and advances</v>
          </cell>
        </row>
        <row r="52">
          <cell r="A52" t="str">
            <v>Interest income on securities</v>
          </cell>
        </row>
        <row r="53">
          <cell r="A53" t="str">
            <v>Interest expense on deposits</v>
          </cell>
        </row>
        <row r="54">
          <cell r="A54" t="str">
            <v>Interest expense on securities</v>
          </cell>
        </row>
        <row r="55">
          <cell r="A55" t="str">
            <v>Net interest income/(expense)</v>
          </cell>
        </row>
        <row r="56">
          <cell r="A56" t="str">
            <v xml:space="preserve">Fee and commission income </v>
          </cell>
        </row>
        <row r="57">
          <cell r="A57" t="str">
            <v>Fee and commission expense</v>
          </cell>
        </row>
        <row r="58">
          <cell r="A58" t="str">
            <v>Net fee and comission income/(expense)</v>
          </cell>
        </row>
        <row r="59">
          <cell r="A59" t="str">
            <v>Net income/(expense) from dealing in foreign currencies</v>
          </cell>
        </row>
        <row r="60">
          <cell r="A60" t="str">
            <v>Net income/(expense) from dealing in securities</v>
          </cell>
        </row>
        <row r="61">
          <cell r="A61" t="str">
            <v>Net income/(expense) from dealing in precious metals</v>
          </cell>
        </row>
        <row r="62">
          <cell r="A62" t="str">
            <v>Net income/(expense) from currency balances revaluation</v>
          </cell>
        </row>
        <row r="63">
          <cell r="A63" t="str">
            <v>Dividends received</v>
          </cell>
        </row>
        <row r="64">
          <cell r="A64" t="str">
            <v>Other operating income</v>
          </cell>
        </row>
        <row r="65">
          <cell r="A65" t="str">
            <v>Operating income/(expense)</v>
          </cell>
        </row>
        <row r="66">
          <cell r="A66" t="str">
            <v>Staff costs</v>
          </cell>
        </row>
        <row r="67">
          <cell r="A67" t="str">
            <v>General and administrative expenses and other operating expenses</v>
          </cell>
        </row>
        <row r="68">
          <cell r="A68" t="str">
            <v>Profit/(loss) before taxation and provisions</v>
          </cell>
        </row>
        <row r="69">
          <cell r="A69" t="str">
            <v>Provision for bad and doubtful debts</v>
          </cell>
        </row>
        <row r="70">
          <cell r="A70" t="str">
            <v>Provision for diminution in value of investments</v>
          </cell>
        </row>
        <row r="71">
          <cell r="A71" t="str">
            <v>Profit/(loss) before taxation</v>
          </cell>
        </row>
        <row r="72">
          <cell r="A72" t="str">
            <v>Taxation</v>
          </cell>
        </row>
        <row r="73">
          <cell r="A73" t="str">
            <v>Profit/(loss) after taxation</v>
          </cell>
        </row>
        <row r="74">
          <cell r="A74" t="str">
            <v>Dividends</v>
          </cell>
        </row>
        <row r="75">
          <cell r="A75" t="str">
            <v>Net Profit/(Loss)</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3.xml><?xml version="1.0" encoding="utf-8"?>
<externalLink xmlns="http://schemas.openxmlformats.org/spreadsheetml/2006/main">
  <externalBook xmlns:r="http://schemas.openxmlformats.org/officeDocument/2006/relationships" r:id="rId1">
    <sheetNames>
      <sheetName val="USER GUIDE"/>
      <sheetName val="UnadjBS"/>
      <sheetName val="UnadjPL"/>
      <sheetName val="RecatBS"/>
      <sheetName val="RecatPL"/>
      <sheetName val="Adjustments"/>
      <sheetName val="IAS_BS"/>
      <sheetName val="IAS_PL"/>
      <sheetName val="Cash Flow preparation"/>
      <sheetName val="Cash flow final"/>
      <sheetName val="Cash"/>
      <sheetName val="PrecMetals"/>
      <sheetName val="Loans&amp;Adv"/>
      <sheetName val="BankLoans"/>
      <sheetName val="Invest"/>
      <sheetName val="FA"/>
      <sheetName val="OA"/>
      <sheetName val="Deposits"/>
      <sheetName val="BankDeposit"/>
      <sheetName val="OL"/>
      <sheetName val="Capital"/>
      <sheetName val="Reserves"/>
      <sheetName val="Source BS"/>
      <sheetName val="Source P&amp;L"/>
      <sheetName val="Unadj P&amp;L"/>
      <sheetName val="Unadj Off BS"/>
      <sheetName val="Recat BS"/>
      <sheetName val="Recat PL"/>
      <sheetName val="Unadj BS"/>
      <sheetName val="PL IAS 29"/>
      <sheetName val="IAS_BS_graph"/>
      <sheetName val="IAS_PL_graph"/>
      <sheetName val="Published BS"/>
      <sheetName val="Published PL"/>
      <sheetName val="Reconciliation"/>
      <sheetName val="BoEs purchased"/>
      <sheetName val="securities"/>
      <sheetName val="other invest"/>
      <sheetName val="Custaccounts"/>
      <sheetName val="SecIssued"/>
      <sheetName val="Investments restatement"/>
      <sheetName val="Investments restmnt"/>
      <sheetName val="Analyt - BS, PL"/>
      <sheetName val="Analyt - MonLoss"/>
      <sheetName val="DT summary"/>
      <sheetName val="Treasury Shares "/>
      <sheetName val="Inflation"/>
    </sheetNames>
    <sheetDataSet>
      <sheetData sheetId="0"/>
      <sheetData sheetId="1"/>
      <sheetData sheetId="2"/>
      <sheetData sheetId="3"/>
      <sheetData sheetId="4"/>
      <sheetData sheetId="5" refreshError="1">
        <row r="1">
          <cell r="A1" t="str">
            <v>BFG-Credit   as at 1/07/98</v>
          </cell>
          <cell r="B1" t="str">
            <v>target for reserves</v>
          </cell>
          <cell r="C1">
            <v>0</v>
          </cell>
          <cell r="D1">
            <v>0</v>
          </cell>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0.29990611391303901</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0.29990611392713618</v>
          </cell>
          <cell r="AO1">
            <v>0</v>
          </cell>
          <cell r="AP1">
            <v>0</v>
          </cell>
          <cell r="AQ1">
            <v>0</v>
          </cell>
          <cell r="AR1">
            <v>0</v>
          </cell>
          <cell r="AS1">
            <v>0</v>
          </cell>
          <cell r="AT1">
            <v>0</v>
          </cell>
          <cell r="AU1">
            <v>0</v>
          </cell>
          <cell r="AV1">
            <v>0</v>
          </cell>
          <cell r="AW1">
            <v>-0.20745535117011471</v>
          </cell>
          <cell r="AX1">
            <v>0</v>
          </cell>
          <cell r="AY1">
            <v>0</v>
          </cell>
          <cell r="AZ1">
            <v>0</v>
          </cell>
          <cell r="BA1">
            <v>0</v>
          </cell>
          <cell r="BB1">
            <v>0</v>
          </cell>
        </row>
        <row r="2">
          <cell r="A2" t="str">
            <v>КОРРЕКТИРОВКИ</v>
          </cell>
          <cell r="B2">
            <v>703249.35532588977</v>
          </cell>
          <cell r="AN2">
            <v>-24786.069000000018</v>
          </cell>
          <cell r="AO2">
            <v>1.2013</v>
          </cell>
          <cell r="AS2" t="str">
            <v>Differences on opening accounting entries</v>
          </cell>
        </row>
        <row r="3">
          <cell r="A3" t="str">
            <v>Year Ended 31/12/98</v>
          </cell>
          <cell r="B3">
            <v>-0.49232588976155967</v>
          </cell>
          <cell r="C3" t="str">
            <v>inflation of RE</v>
          </cell>
          <cell r="D3">
            <v>0</v>
          </cell>
          <cell r="E3">
            <v>0</v>
          </cell>
          <cell r="F3">
            <v>0</v>
          </cell>
          <cell r="G3">
            <v>0</v>
          </cell>
          <cell r="H3">
            <v>0</v>
          </cell>
          <cell r="I3">
            <v>72330</v>
          </cell>
          <cell r="J3">
            <v>0</v>
          </cell>
          <cell r="K3">
            <v>0</v>
          </cell>
          <cell r="L3">
            <v>0</v>
          </cell>
          <cell r="M3">
            <v>0</v>
          </cell>
          <cell r="N3">
            <v>0</v>
          </cell>
          <cell r="O3">
            <v>0</v>
          </cell>
          <cell r="P3">
            <v>-157.32</v>
          </cell>
          <cell r="Q3">
            <v>-135.09</v>
          </cell>
          <cell r="R3">
            <v>0</v>
          </cell>
          <cell r="S3">
            <v>-689.13</v>
          </cell>
          <cell r="T3">
            <v>0</v>
          </cell>
          <cell r="U3">
            <v>0</v>
          </cell>
          <cell r="V3">
            <v>14.25</v>
          </cell>
          <cell r="W3">
            <v>2</v>
          </cell>
          <cell r="X3">
            <v>291.44094648493046</v>
          </cell>
          <cell r="Y3">
            <v>-247.95000000000002</v>
          </cell>
          <cell r="Z3">
            <v>-33.629999999999995</v>
          </cell>
          <cell r="AA3">
            <v>0</v>
          </cell>
          <cell r="AB3">
            <v>0</v>
          </cell>
          <cell r="AC3">
            <v>7.98</v>
          </cell>
          <cell r="AD3">
            <v>94.05</v>
          </cell>
          <cell r="AE3">
            <v>2588.94</v>
          </cell>
          <cell r="AF3">
            <v>0</v>
          </cell>
          <cell r="AG3">
            <v>0</v>
          </cell>
          <cell r="AH3">
            <v>0</v>
          </cell>
          <cell r="AI3">
            <v>0</v>
          </cell>
          <cell r="AJ3">
            <v>700.53</v>
          </cell>
          <cell r="AK3">
            <v>-2590.08</v>
          </cell>
          <cell r="AL3" t="str">
            <v>Current year adjustments</v>
          </cell>
          <cell r="AM3">
            <v>0</v>
          </cell>
          <cell r="AO3">
            <v>1.1013755367969329</v>
          </cell>
          <cell r="AP3">
            <v>-291.27</v>
          </cell>
          <cell r="AQ3">
            <v>0</v>
          </cell>
          <cell r="AR3">
            <v>0</v>
          </cell>
          <cell r="AS3">
            <v>4</v>
          </cell>
          <cell r="AT3">
            <v>5</v>
          </cell>
          <cell r="AU3">
            <v>7</v>
          </cell>
          <cell r="AV3">
            <v>8</v>
          </cell>
          <cell r="AW3">
            <v>15</v>
          </cell>
          <cell r="AX3">
            <v>14</v>
          </cell>
          <cell r="AY3">
            <v>29</v>
          </cell>
          <cell r="AZ3">
            <v>34</v>
          </cell>
          <cell r="BA3" t="str">
            <v>4, 6</v>
          </cell>
        </row>
        <row r="4">
          <cell r="A4" t="str">
            <v>BALANCE SHEET</v>
          </cell>
          <cell r="B4" t="str">
            <v>RR'000</v>
          </cell>
          <cell r="C4" t="str">
            <v>RR'000</v>
          </cell>
          <cell r="D4" t="str">
            <v>RR'000</v>
          </cell>
          <cell r="I4" t="str">
            <v>ok</v>
          </cell>
          <cell r="P4" t="str">
            <v>ok</v>
          </cell>
          <cell r="Q4" t="str">
            <v>ok</v>
          </cell>
          <cell r="S4" t="str">
            <v>ok</v>
          </cell>
          <cell r="T4" t="str">
            <v>ok</v>
          </cell>
          <cell r="V4" t="str">
            <v>ok</v>
          </cell>
          <cell r="W4" t="str">
            <v>ok</v>
          </cell>
          <cell r="X4" t="str">
            <v>ok</v>
          </cell>
          <cell r="Y4" t="str">
            <v>ok</v>
          </cell>
          <cell r="Z4" t="str">
            <v>ok</v>
          </cell>
          <cell r="AA4" t="str">
            <v>ok</v>
          </cell>
          <cell r="AC4" t="str">
            <v>ok</v>
          </cell>
          <cell r="AD4" t="str">
            <v>ok</v>
          </cell>
          <cell r="AE4" t="str">
            <v>ok</v>
          </cell>
          <cell r="AJ4" t="str">
            <v>ok</v>
          </cell>
          <cell r="AK4" t="str">
            <v>ok</v>
          </cell>
          <cell r="AL4">
            <v>1</v>
          </cell>
          <cell r="AM4">
            <v>2</v>
          </cell>
          <cell r="AN4">
            <v>4</v>
          </cell>
          <cell r="AO4">
            <v>5</v>
          </cell>
          <cell r="AP4">
            <v>6</v>
          </cell>
          <cell r="AQ4" t="str">
            <v>7, 8, 9, 10, 11, 12</v>
          </cell>
          <cell r="AR4">
            <v>13</v>
          </cell>
          <cell r="AS4">
            <v>16</v>
          </cell>
          <cell r="AT4">
            <v>17</v>
          </cell>
          <cell r="AU4">
            <v>18</v>
          </cell>
          <cell r="AV4">
            <v>23</v>
          </cell>
          <cell r="AW4">
            <v>24</v>
          </cell>
          <cell r="AX4">
            <v>25</v>
          </cell>
          <cell r="AY4">
            <v>22</v>
          </cell>
          <cell r="AZ4">
            <v>28</v>
          </cell>
          <cell r="BA4">
            <v>21</v>
          </cell>
        </row>
        <row r="5">
          <cell r="A5" t="str">
            <v>Adj. to confirm</v>
          </cell>
          <cell r="B5" t="str">
            <v>Российская отчетность</v>
          </cell>
          <cell r="C5" t="str">
            <v>RUSSIAN</v>
          </cell>
          <cell r="D5" t="str">
            <v>Bank</v>
          </cell>
          <cell r="E5">
            <v>3</v>
          </cell>
          <cell r="F5">
            <v>6</v>
          </cell>
          <cell r="G5">
            <v>8</v>
          </cell>
          <cell r="H5" t="str">
            <v>12, 13, 14</v>
          </cell>
          <cell r="I5">
            <v>15</v>
          </cell>
          <cell r="J5">
            <v>18</v>
          </cell>
          <cell r="K5">
            <v>20</v>
          </cell>
          <cell r="L5">
            <v>21</v>
          </cell>
          <cell r="M5">
            <v>22</v>
          </cell>
          <cell r="N5">
            <v>23</v>
          </cell>
          <cell r="O5" t="str">
            <v>25, 52</v>
          </cell>
          <cell r="P5">
            <v>26</v>
          </cell>
          <cell r="Q5">
            <v>27</v>
          </cell>
          <cell r="R5" t="str">
            <v>30a</v>
          </cell>
          <cell r="S5" t="str">
            <v>30b</v>
          </cell>
          <cell r="T5">
            <v>35</v>
          </cell>
          <cell r="U5">
            <v>40</v>
          </cell>
          <cell r="V5">
            <v>41</v>
          </cell>
          <cell r="W5">
            <v>50</v>
          </cell>
          <cell r="X5">
            <v>51</v>
          </cell>
          <cell r="Y5">
            <v>62</v>
          </cell>
          <cell r="Z5">
            <v>66</v>
          </cell>
          <cell r="AA5">
            <v>68</v>
          </cell>
          <cell r="AB5">
            <v>74</v>
          </cell>
          <cell r="AC5">
            <v>77</v>
          </cell>
          <cell r="AD5">
            <v>80</v>
          </cell>
          <cell r="AE5">
            <v>86</v>
          </cell>
          <cell r="AF5">
            <v>87</v>
          </cell>
          <cell r="AG5">
            <v>95</v>
          </cell>
          <cell r="AH5">
            <v>96</v>
          </cell>
          <cell r="AI5">
            <v>97</v>
          </cell>
          <cell r="AJ5">
            <v>98</v>
          </cell>
          <cell r="AK5" t="str">
            <v>???</v>
          </cell>
          <cell r="AM5" t="str">
            <v>IAS</v>
          </cell>
          <cell r="AN5" t="str">
            <v>IAS</v>
          </cell>
          <cell r="AO5" t="str">
            <v>ok</v>
          </cell>
          <cell r="AP5" t="str">
            <v>ok</v>
          </cell>
          <cell r="AQ5" t="str">
            <v>ok</v>
          </cell>
          <cell r="AR5">
            <v>2000</v>
          </cell>
          <cell r="AW5" t="str">
            <v>IAS</v>
          </cell>
          <cell r="AX5" t="str">
            <v>IAS</v>
          </cell>
          <cell r="AY5" t="str">
            <v>Отчетность по МСБУ</v>
          </cell>
        </row>
        <row r="6">
          <cell r="B6" t="str">
            <v>Output</v>
          </cell>
          <cell r="C6" t="str">
            <v>1998 HC revaluation</v>
          </cell>
          <cell r="D6" t="str">
            <v>1998 securities revaluation</v>
          </cell>
          <cell r="E6" t="str">
            <v>1998 precious metals revaluation</v>
          </cell>
          <cell r="F6" t="str">
            <v>advances written off to pl (60312&amp;61403)</v>
          </cell>
          <cell r="G6" t="str">
            <v>audit expenses for 2000 written off (60312)</v>
          </cell>
          <cell r="H6" t="str">
            <v>stationary &amp; materials  written off to pl (610, except 61003)</v>
          </cell>
          <cell r="I6" t="str">
            <v>advance payment of turnover taxes written off to pl (a/c 60302 without VAT)</v>
          </cell>
          <cell r="J6" t="str">
            <v xml:space="preserve">accrued expenses on interbank loans (61401) </v>
          </cell>
          <cell r="K6" t="str">
            <v>carry forward of provision on PFK for 1999</v>
          </cell>
          <cell r="L6" t="str">
            <v>provision on PFK for 2000 reversed</v>
          </cell>
          <cell r="M6" t="str">
            <v>MTM Buriatzoloto (Troika, mid 99 valuation)</v>
          </cell>
          <cell r="N6" t="str">
            <v>provision on repossessed loans reversed (2000)</v>
          </cell>
          <cell r="O6" t="str">
            <v>LLP provision for 2000 created</v>
          </cell>
          <cell r="P6" t="str">
            <v>interest and discount income to PL (52502)</v>
          </cell>
          <cell r="Q6" t="str">
            <v xml:space="preserve">accrued expenses on deposits (61401) </v>
          </cell>
          <cell r="R6" t="str">
            <v>carry forward of prior year LLP provision (pwc)</v>
          </cell>
          <cell r="S6" t="str">
            <v>carry forward of prior year LLP provision (kmb)</v>
          </cell>
          <cell r="T6" t="str">
            <v>prior year provision on nostro in imperial reversed</v>
          </cell>
          <cell r="U6" t="str">
            <v>interest income on loans - BS, a/c 47427 without repossessed (see also adj 50)</v>
          </cell>
          <cell r="V6" t="str">
            <v>% accrued on interbank reclas</v>
          </cell>
          <cell r="W6" t="str">
            <v>interest income on loans - off BS 2rated loans (see also adj 40)</v>
          </cell>
          <cell r="X6" t="str">
            <v xml:space="preserve">reversal of statutory depn of FA </v>
          </cell>
          <cell r="Y6" t="str">
            <v>amounts due to auditors and lawers for 2000 services</v>
          </cell>
          <cell r="Z6" t="str">
            <v>employee bonuses for december accrued</v>
          </cell>
          <cell r="AA6" t="str">
            <v>Elimination of the % on assigned loans (client adj 24,30)</v>
          </cell>
          <cell r="AB6" t="str">
            <v>BALANCING</v>
          </cell>
          <cell r="AC6" t="str">
            <v>fa reclas (diasoft &amp; cabel, electrics) capitalised</v>
          </cell>
          <cell r="AD6" t="str">
            <v>carry forward of 1999 write off of materials and stationary</v>
          </cell>
          <cell r="AE6" t="str">
            <v>loss on currency forward accrued</v>
          </cell>
          <cell r="AF6" t="str">
            <v>additional depreciation accrued</v>
          </cell>
          <cell r="AG6" t="str">
            <v>adj to FA and depreciation to make it closer to IAS</v>
          </cell>
          <cell r="AH6" t="str">
            <v>additional PwC LLP provision</v>
          </cell>
          <cell r="AI6" t="str">
            <v>Release of provision on interbank loans</v>
          </cell>
          <cell r="AJ6" t="str">
            <v>additional PwC Buriatzoloto provision</v>
          </cell>
          <cell r="AK6" t="str">
            <v>Allocation of profit, 2001</v>
          </cell>
          <cell r="AL6" t="str">
            <v>Reclass of suspense account balance to customer accounts</v>
          </cell>
          <cell r="AM6" t="str">
            <v>Reclass of conversion account balance to customer accounts</v>
          </cell>
          <cell r="AN6" t="str">
            <v>Reclass of transit account balance (repayment of loans) to customer accounts</v>
          </cell>
          <cell r="AO6" t="str">
            <v>Reclass of transit account balance (purchase of BoE issued) to BoE issued</v>
          </cell>
          <cell r="AP6" t="str">
            <v>Reversal of expenses to other debtors (60312 a/c)</v>
          </cell>
          <cell r="AQ6" t="str">
            <v>stationary &amp; materials  written off to expenses (610, part of 61003 and 61006)</v>
          </cell>
          <cell r="AR6" t="str">
            <v>Reconciliation of tax settlements (60302 a/c)</v>
          </cell>
          <cell r="AS6" t="str">
            <v xml:space="preserve"> bad debts write off (60323)</v>
          </cell>
          <cell r="AT6" t="str">
            <v>audit expenses for 2000 written off (60312)</v>
          </cell>
          <cell r="AU6" t="str">
            <v>advance payment of turnover taxes written off to pl (a/c 60302 without VAT)</v>
          </cell>
          <cell r="AV6" t="str">
            <v xml:space="preserve">accrued expenses on interbank loans (61401) </v>
          </cell>
          <cell r="AW6" t="str">
            <v xml:space="preserve">accrued expenses on deposits (61401) </v>
          </cell>
          <cell r="AX6" t="str">
            <v>interest and discount income to PL (52502)</v>
          </cell>
          <cell r="AY6" t="str">
            <v>amounts due to auditors and lawers for 2000 services</v>
          </cell>
          <cell r="AZ6" t="str">
            <v>loss on currency forward accrued</v>
          </cell>
          <cell r="BA6" t="str">
            <v>advances written off to pl (60312&amp;61403) and stationary &amp; materials  written off to pl (610, except 61003)</v>
          </cell>
          <cell r="BB6" t="str">
            <v>PP 2001</v>
          </cell>
        </row>
        <row r="7">
          <cell r="A7" t="str">
            <v>Number of adjustment</v>
          </cell>
          <cell r="C7">
            <v>1</v>
          </cell>
          <cell r="D7">
            <v>2</v>
          </cell>
          <cell r="E7">
            <v>3</v>
          </cell>
          <cell r="F7">
            <v>4</v>
          </cell>
          <cell r="G7">
            <v>5</v>
          </cell>
          <cell r="H7">
            <v>6</v>
          </cell>
          <cell r="I7">
            <v>7</v>
          </cell>
          <cell r="J7">
            <v>8</v>
          </cell>
          <cell r="K7">
            <v>9</v>
          </cell>
          <cell r="L7">
            <v>10</v>
          </cell>
          <cell r="M7">
            <v>11</v>
          </cell>
          <cell r="N7">
            <v>12</v>
          </cell>
          <cell r="O7">
            <v>13</v>
          </cell>
          <cell r="P7">
            <v>14</v>
          </cell>
          <cell r="Q7">
            <v>15</v>
          </cell>
          <cell r="R7">
            <v>16</v>
          </cell>
          <cell r="S7">
            <v>17</v>
          </cell>
          <cell r="T7">
            <v>18</v>
          </cell>
          <cell r="U7">
            <v>19</v>
          </cell>
          <cell r="V7">
            <v>20</v>
          </cell>
          <cell r="W7">
            <v>21</v>
          </cell>
          <cell r="X7">
            <v>22</v>
          </cell>
          <cell r="Y7">
            <v>23</v>
          </cell>
          <cell r="Z7">
            <v>24</v>
          </cell>
          <cell r="AA7">
            <v>25</v>
          </cell>
          <cell r="AB7">
            <v>26</v>
          </cell>
          <cell r="AC7">
            <v>27</v>
          </cell>
          <cell r="AD7">
            <v>28</v>
          </cell>
          <cell r="AE7">
            <v>29</v>
          </cell>
          <cell r="AF7">
            <v>30</v>
          </cell>
          <cell r="AG7">
            <v>31</v>
          </cell>
          <cell r="AH7">
            <v>32</v>
          </cell>
          <cell r="AI7">
            <v>33</v>
          </cell>
          <cell r="AJ7">
            <v>34</v>
          </cell>
          <cell r="AK7">
            <v>35</v>
          </cell>
          <cell r="AL7">
            <v>36</v>
          </cell>
          <cell r="AM7">
            <v>37</v>
          </cell>
          <cell r="AN7">
            <v>38</v>
          </cell>
          <cell r="AO7">
            <v>39</v>
          </cell>
          <cell r="AP7">
            <v>40</v>
          </cell>
          <cell r="AQ7">
            <v>41</v>
          </cell>
          <cell r="AR7">
            <v>42</v>
          </cell>
          <cell r="AS7">
            <v>43</v>
          </cell>
          <cell r="AT7">
            <v>44</v>
          </cell>
          <cell r="AU7">
            <v>45</v>
          </cell>
          <cell r="AV7">
            <v>46</v>
          </cell>
          <cell r="AW7">
            <v>47</v>
          </cell>
          <cell r="AX7">
            <v>48</v>
          </cell>
          <cell r="AY7">
            <v>48</v>
          </cell>
          <cell r="AZ7">
            <v>49</v>
          </cell>
          <cell r="BA7">
            <v>50</v>
          </cell>
          <cell r="BB7">
            <v>51</v>
          </cell>
        </row>
        <row r="8">
          <cell r="A8" t="str">
            <v>ASSETS</v>
          </cell>
        </row>
        <row r="9">
          <cell r="A9" t="str">
            <v>Номер корректировки</v>
          </cell>
          <cell r="B9">
            <v>0</v>
          </cell>
          <cell r="C9">
            <v>1</v>
          </cell>
          <cell r="D9">
            <v>2</v>
          </cell>
          <cell r="E9">
            <v>3</v>
          </cell>
          <cell r="F9">
            <v>4</v>
          </cell>
          <cell r="G9">
            <v>5</v>
          </cell>
          <cell r="H9">
            <v>6</v>
          </cell>
          <cell r="I9">
            <v>7</v>
          </cell>
          <cell r="J9">
            <v>8</v>
          </cell>
          <cell r="K9">
            <v>9</v>
          </cell>
          <cell r="L9">
            <v>10</v>
          </cell>
          <cell r="M9">
            <v>11</v>
          </cell>
          <cell r="N9">
            <v>12</v>
          </cell>
          <cell r="O9">
            <v>13</v>
          </cell>
          <cell r="P9">
            <v>14</v>
          </cell>
          <cell r="Q9">
            <v>15</v>
          </cell>
          <cell r="R9">
            <v>16</v>
          </cell>
          <cell r="S9">
            <v>17</v>
          </cell>
          <cell r="T9">
            <v>18</v>
          </cell>
          <cell r="U9">
            <v>19</v>
          </cell>
          <cell r="V9">
            <v>20</v>
          </cell>
          <cell r="W9">
            <v>21</v>
          </cell>
          <cell r="X9">
            <v>22</v>
          </cell>
          <cell r="Y9">
            <v>23</v>
          </cell>
          <cell r="Z9">
            <v>24</v>
          </cell>
          <cell r="AA9">
            <v>25</v>
          </cell>
          <cell r="AB9">
            <v>26</v>
          </cell>
          <cell r="AC9">
            <v>27</v>
          </cell>
          <cell r="AD9">
            <v>28</v>
          </cell>
          <cell r="AE9">
            <v>29</v>
          </cell>
          <cell r="AF9">
            <v>30</v>
          </cell>
          <cell r="AG9">
            <v>31</v>
          </cell>
          <cell r="AH9">
            <v>32</v>
          </cell>
          <cell r="AI9">
            <v>33</v>
          </cell>
          <cell r="AJ9">
            <v>34</v>
          </cell>
          <cell r="AK9">
            <v>35</v>
          </cell>
          <cell r="AL9">
            <v>36</v>
          </cell>
          <cell r="AM9">
            <v>37</v>
          </cell>
          <cell r="AN9">
            <v>38</v>
          </cell>
          <cell r="AO9">
            <v>39</v>
          </cell>
          <cell r="AP9">
            <v>40</v>
          </cell>
          <cell r="AQ9">
            <v>41</v>
          </cell>
          <cell r="AR9">
            <v>42</v>
          </cell>
          <cell r="AS9">
            <v>43</v>
          </cell>
          <cell r="AT9">
            <v>44</v>
          </cell>
          <cell r="AU9">
            <v>45</v>
          </cell>
          <cell r="AV9">
            <v>46</v>
          </cell>
          <cell r="AW9">
            <v>47</v>
          </cell>
          <cell r="AX9">
            <v>48</v>
          </cell>
          <cell r="AY9">
            <v>0</v>
          </cell>
          <cell r="BA9">
            <v>83320.1486</v>
          </cell>
          <cell r="BB9">
            <v>83320.1486</v>
          </cell>
        </row>
        <row r="10">
          <cell r="A10" t="str">
            <v>Precious metals and stones</v>
          </cell>
          <cell r="B10">
            <v>0</v>
          </cell>
          <cell r="C10">
            <v>64895</v>
          </cell>
          <cell r="D10">
            <v>459381</v>
          </cell>
          <cell r="M10" t="str">
            <v xml:space="preserve"> </v>
          </cell>
          <cell r="AM10">
            <v>5974</v>
          </cell>
          <cell r="AN10">
            <v>64895</v>
          </cell>
          <cell r="AO10">
            <v>7176.5662000000002</v>
          </cell>
          <cell r="AP10">
            <v>8527.1959588400005</v>
          </cell>
          <cell r="AW10">
            <v>64895</v>
          </cell>
          <cell r="AX10">
            <v>64895</v>
          </cell>
          <cell r="AY10">
            <v>0</v>
          </cell>
          <cell r="BA10">
            <v>77108.239000000001</v>
          </cell>
          <cell r="BB10">
            <v>77108.239000000001</v>
          </cell>
        </row>
        <row r="11">
          <cell r="A11" t="str">
            <v>Касса и краткосрочные средства</v>
          </cell>
          <cell r="B11">
            <v>15156</v>
          </cell>
          <cell r="C11">
            <v>2133</v>
          </cell>
          <cell r="AC11">
            <v>-3032</v>
          </cell>
          <cell r="AM11">
            <v>0</v>
          </cell>
          <cell r="AN11">
            <v>2133</v>
          </cell>
          <cell r="AO11">
            <v>0</v>
          </cell>
          <cell r="AP11">
            <v>0</v>
          </cell>
          <cell r="AW11">
            <v>2133</v>
          </cell>
          <cell r="AX11">
            <v>2133</v>
          </cell>
          <cell r="AY11">
            <v>15156</v>
          </cell>
          <cell r="AZ11">
            <v>-500</v>
          </cell>
          <cell r="BA11">
            <v>2534.4305999999997</v>
          </cell>
          <cell r="BB11">
            <v>2534.4305999999997</v>
          </cell>
        </row>
        <row r="12">
          <cell r="A12" t="str">
            <v>Драгоценные металлы</v>
          </cell>
          <cell r="B12">
            <v>0</v>
          </cell>
          <cell r="C12">
            <v>2471</v>
          </cell>
          <cell r="D12">
            <v>19510</v>
          </cell>
          <cell r="AM12">
            <v>89110</v>
          </cell>
          <cell r="AN12">
            <v>82709</v>
          </cell>
          <cell r="AO12">
            <v>107047.84300000001</v>
          </cell>
          <cell r="AP12">
            <v>127194.2470526</v>
          </cell>
          <cell r="AW12">
            <v>2471</v>
          </cell>
          <cell r="AX12">
            <v>2471</v>
          </cell>
          <cell r="AY12">
            <v>0</v>
          </cell>
          <cell r="BA12">
            <v>2936.0421999999999</v>
          </cell>
          <cell r="BB12">
            <v>2936.0421999999999</v>
          </cell>
        </row>
        <row r="13">
          <cell r="A13" t="str">
            <v>Ценные бумаги для перепродажи</v>
          </cell>
          <cell r="B13">
            <v>21538</v>
          </cell>
          <cell r="C13">
            <v>626</v>
          </cell>
          <cell r="D13">
            <v>36873</v>
          </cell>
          <cell r="E13">
            <v>1378</v>
          </cell>
          <cell r="K13">
            <v>79</v>
          </cell>
          <cell r="L13">
            <v>26</v>
          </cell>
          <cell r="N13">
            <v>1557</v>
          </cell>
          <cell r="O13">
            <v>-16129</v>
          </cell>
          <cell r="R13">
            <v>-6750</v>
          </cell>
          <cell r="S13">
            <v>-7371</v>
          </cell>
          <cell r="W13">
            <v>-2</v>
          </cell>
          <cell r="AH13">
            <v>-20566</v>
          </cell>
          <cell r="AM13">
            <v>-6401</v>
          </cell>
          <cell r="AN13">
            <v>624</v>
          </cell>
          <cell r="AO13">
            <v>-7689.5213000000003</v>
          </cell>
          <cell r="AP13">
            <v>-9136.6892086600001</v>
          </cell>
          <cell r="AW13">
            <v>624</v>
          </cell>
          <cell r="AX13">
            <v>624</v>
          </cell>
          <cell r="AY13">
            <v>21538</v>
          </cell>
          <cell r="AZ13">
            <v>0</v>
          </cell>
          <cell r="BA13">
            <v>741.43679999999995</v>
          </cell>
          <cell r="BB13">
            <v>741.43679999999995</v>
          </cell>
        </row>
        <row r="14">
          <cell r="A14" t="str">
            <v>Ценные бумаги по договорам репо</v>
          </cell>
          <cell r="B14">
            <v>0</v>
          </cell>
          <cell r="C14">
            <v>3384</v>
          </cell>
          <cell r="D14">
            <v>-19510</v>
          </cell>
          <cell r="AM14">
            <v>0</v>
          </cell>
          <cell r="AN14">
            <v>0</v>
          </cell>
          <cell r="AO14">
            <v>0</v>
          </cell>
          <cell r="AP14">
            <v>0</v>
          </cell>
          <cell r="AW14">
            <v>3384</v>
          </cell>
          <cell r="AX14">
            <v>3384</v>
          </cell>
          <cell r="AY14">
            <v>0</v>
          </cell>
          <cell r="BA14">
            <v>4020.8687999999997</v>
          </cell>
          <cell r="BB14">
            <v>4020.8687999999997</v>
          </cell>
        </row>
        <row r="15">
          <cell r="A15" t="str">
            <v>Ссуды и авансовые платежи клиентам</v>
          </cell>
          <cell r="B15">
            <v>42703</v>
          </cell>
          <cell r="C15">
            <v>0</v>
          </cell>
          <cell r="D15">
            <v>163202</v>
          </cell>
          <cell r="E15">
            <v>147</v>
          </cell>
          <cell r="AM15">
            <v>0</v>
          </cell>
          <cell r="AN15">
            <v>0</v>
          </cell>
          <cell r="AO15">
            <v>0</v>
          </cell>
          <cell r="AP15">
            <v>0</v>
          </cell>
          <cell r="AW15">
            <v>0</v>
          </cell>
          <cell r="AX15">
            <v>0</v>
          </cell>
          <cell r="AY15">
            <v>42703</v>
          </cell>
          <cell r="AZ15">
            <v>42479</v>
          </cell>
          <cell r="BA15">
            <v>0</v>
          </cell>
          <cell r="BB15">
            <v>0</v>
          </cell>
        </row>
        <row r="16">
          <cell r="A16" t="str">
            <v>За вычетом:Резерва на покрытие безнадежных и сомнительныхдолгов</v>
          </cell>
          <cell r="B16">
            <v>-224</v>
          </cell>
          <cell r="C16">
            <v>27559</v>
          </cell>
          <cell r="D16">
            <v>0</v>
          </cell>
          <cell r="R16">
            <v>23690</v>
          </cell>
          <cell r="AM16">
            <v>0</v>
          </cell>
          <cell r="AN16">
            <v>0</v>
          </cell>
          <cell r="AO16">
            <v>0</v>
          </cell>
          <cell r="AP16">
            <v>0</v>
          </cell>
          <cell r="AW16">
            <v>51249</v>
          </cell>
          <cell r="AX16">
            <v>51249</v>
          </cell>
          <cell r="AY16">
            <v>-224</v>
          </cell>
          <cell r="AZ16">
            <v>46707</v>
          </cell>
          <cell r="BA16">
            <v>60894.061799999996</v>
          </cell>
          <cell r="BB16">
            <v>60894.061799999996</v>
          </cell>
        </row>
        <row r="17">
          <cell r="A17" t="str">
            <v>Ссуды и авансовые платежи банкам</v>
          </cell>
          <cell r="B17">
            <v>11400</v>
          </cell>
          <cell r="C17">
            <v>7500</v>
          </cell>
          <cell r="D17">
            <v>1481521</v>
          </cell>
          <cell r="W17">
            <v>213000</v>
          </cell>
          <cell r="AA17">
            <v>980226</v>
          </cell>
          <cell r="AC17">
            <v>-12000</v>
          </cell>
          <cell r="AM17">
            <v>0</v>
          </cell>
          <cell r="AN17">
            <v>7500</v>
          </cell>
          <cell r="AO17">
            <v>0</v>
          </cell>
          <cell r="AP17">
            <v>0</v>
          </cell>
          <cell r="AW17">
            <v>7500</v>
          </cell>
          <cell r="AX17">
            <v>7500</v>
          </cell>
          <cell r="AY17">
            <v>11400</v>
          </cell>
          <cell r="AZ17">
            <v>11354</v>
          </cell>
          <cell r="BA17">
            <v>8911.5</v>
          </cell>
          <cell r="BB17">
            <v>8911.5</v>
          </cell>
        </row>
        <row r="18">
          <cell r="A18" t="str">
            <v>За вычетом:Резерва на покрытие безнадежных и сомнительныхдолгов</v>
          </cell>
          <cell r="B18">
            <v>-46</v>
          </cell>
          <cell r="C18">
            <v>3650</v>
          </cell>
          <cell r="D18">
            <v>315000</v>
          </cell>
          <cell r="I18">
            <v>-1196</v>
          </cell>
          <cell r="M18">
            <v>9156</v>
          </cell>
          <cell r="AM18">
            <v>1547</v>
          </cell>
          <cell r="AN18">
            <v>1547</v>
          </cell>
          <cell r="AO18">
            <v>1858.4111</v>
          </cell>
          <cell r="AP18">
            <v>2208.1640690199997</v>
          </cell>
          <cell r="AW18">
            <v>3650</v>
          </cell>
          <cell r="AX18">
            <v>3650</v>
          </cell>
          <cell r="AY18">
            <v>-46</v>
          </cell>
          <cell r="BA18">
            <v>4336.9299999999994</v>
          </cell>
          <cell r="BB18">
            <v>4336.9299999999994</v>
          </cell>
        </row>
        <row r="19">
          <cell r="A19" t="str">
            <v>Основные средства</v>
          </cell>
          <cell r="B19">
            <v>784</v>
          </cell>
          <cell r="C19">
            <v>3000</v>
          </cell>
          <cell r="D19">
            <v>250000</v>
          </cell>
          <cell r="AM19">
            <v>0</v>
          </cell>
          <cell r="AN19">
            <v>3000</v>
          </cell>
          <cell r="AO19">
            <v>0</v>
          </cell>
          <cell r="AP19">
            <v>0</v>
          </cell>
          <cell r="AW19">
            <v>3000</v>
          </cell>
          <cell r="AX19">
            <v>3000</v>
          </cell>
          <cell r="AY19">
            <v>784</v>
          </cell>
          <cell r="AZ19">
            <v>0</v>
          </cell>
          <cell r="BA19">
            <v>3564.6</v>
          </cell>
          <cell r="BB19">
            <v>3564.6</v>
          </cell>
        </row>
        <row r="20">
          <cell r="A20" t="str">
            <v xml:space="preserve">Инвестиции в неконсолидированные дочерние, </v>
          </cell>
          <cell r="B20">
            <v>0</v>
          </cell>
          <cell r="C20">
            <v>2500</v>
          </cell>
          <cell r="D20">
            <v>200000</v>
          </cell>
          <cell r="G20">
            <v>-9</v>
          </cell>
          <cell r="L20">
            <v>341.83793067003501</v>
          </cell>
          <cell r="AM20">
            <v>841.83793067003501</v>
          </cell>
          <cell r="AN20">
            <v>500</v>
          </cell>
          <cell r="AO20">
            <v>1011.299906113913</v>
          </cell>
          <cell r="AP20">
            <v>1201.6265484445514</v>
          </cell>
          <cell r="AW20">
            <v>2500</v>
          </cell>
          <cell r="AX20">
            <v>2500</v>
          </cell>
          <cell r="AY20">
            <v>0</v>
          </cell>
          <cell r="BA20">
            <v>2970.5</v>
          </cell>
          <cell r="BB20">
            <v>2970.5</v>
          </cell>
        </row>
        <row r="21">
          <cell r="A21" t="str">
            <v>ассоциированные компании</v>
          </cell>
          <cell r="B21">
            <v>0</v>
          </cell>
          <cell r="C21">
            <v>2500</v>
          </cell>
          <cell r="D21">
            <v>155761</v>
          </cell>
          <cell r="M21">
            <v>-341.83793067003501</v>
          </cell>
          <cell r="AM21">
            <v>-341.83793067003501</v>
          </cell>
          <cell r="AN21">
            <v>2500</v>
          </cell>
          <cell r="AO21">
            <v>-410.64990611391306</v>
          </cell>
          <cell r="AP21">
            <v>-487.93421844455145</v>
          </cell>
          <cell r="AW21">
            <v>2500</v>
          </cell>
          <cell r="AX21">
            <v>2500</v>
          </cell>
          <cell r="AY21">
            <v>0</v>
          </cell>
          <cell r="BA21">
            <v>2970.5</v>
          </cell>
          <cell r="BB21">
            <v>2970.5</v>
          </cell>
        </row>
        <row r="22">
          <cell r="A22" t="str">
            <v xml:space="preserve"> и прочие долгосрочные инвестиции</v>
          </cell>
          <cell r="B22">
            <v>12</v>
          </cell>
          <cell r="C22">
            <v>-14228</v>
          </cell>
          <cell r="D22">
            <v>131300</v>
          </cell>
          <cell r="Q22">
            <v>3156</v>
          </cell>
          <cell r="AC22">
            <v>650</v>
          </cell>
          <cell r="AD22">
            <v>-85</v>
          </cell>
          <cell r="AG22">
            <v>8883</v>
          </cell>
          <cell r="AM22">
            <v>6930</v>
          </cell>
          <cell r="AN22">
            <v>5592</v>
          </cell>
          <cell r="AO22">
            <v>8325.009</v>
          </cell>
          <cell r="AP22">
            <v>9891.7756938000002</v>
          </cell>
          <cell r="AW22">
            <v>4350</v>
          </cell>
          <cell r="AX22">
            <v>4350</v>
          </cell>
          <cell r="AY22">
            <v>12</v>
          </cell>
          <cell r="AZ22">
            <v>-1170</v>
          </cell>
          <cell r="BA22">
            <v>5168.67</v>
          </cell>
          <cell r="BB22">
            <v>5168.67</v>
          </cell>
        </row>
        <row r="23">
          <cell r="A23" t="str">
            <v>Резерв под обесценение долгосрочных инвестиций</v>
          </cell>
          <cell r="B23">
            <v>-1182</v>
          </cell>
          <cell r="C23">
            <v>14228</v>
          </cell>
          <cell r="D23">
            <v>131203</v>
          </cell>
          <cell r="H23">
            <v>571</v>
          </cell>
          <cell r="P23">
            <v>-622</v>
          </cell>
          <cell r="R23">
            <v>-716</v>
          </cell>
          <cell r="X23">
            <v>768</v>
          </cell>
          <cell r="AF23">
            <v>-3373</v>
          </cell>
          <cell r="AG23">
            <v>-13419</v>
          </cell>
          <cell r="AM23">
            <v>-1338</v>
          </cell>
          <cell r="AN23">
            <v>4059</v>
          </cell>
          <cell r="AO23">
            <v>-1607.3394000000001</v>
          </cell>
          <cell r="AP23">
            <v>-1909.84067508</v>
          </cell>
          <cell r="AW23">
            <v>4059</v>
          </cell>
          <cell r="AX23">
            <v>4059</v>
          </cell>
          <cell r="AY23">
            <v>-1182</v>
          </cell>
          <cell r="BA23">
            <v>4822.9038</v>
          </cell>
          <cell r="BB23">
            <v>4822.9038</v>
          </cell>
        </row>
        <row r="24">
          <cell r="A24" t="str">
            <v xml:space="preserve">Наращенные доходы и отложенные расходы (предоплаты) </v>
          </cell>
          <cell r="B24">
            <v>-500</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BA24">
            <v>0</v>
          </cell>
          <cell r="BB24">
            <v>0</v>
          </cell>
        </row>
        <row r="25">
          <cell r="A25" t="str">
            <v>Прочие активы</v>
          </cell>
          <cell r="B25">
            <v>2295</v>
          </cell>
          <cell r="F25">
            <v>-4316</v>
          </cell>
          <cell r="R25">
            <v>9340</v>
          </cell>
          <cell r="AM25">
            <v>442</v>
          </cell>
          <cell r="AN25">
            <v>9340</v>
          </cell>
          <cell r="AO25">
            <v>530.97460000000001</v>
          </cell>
          <cell r="AP25">
            <v>630.90401971999995</v>
          </cell>
          <cell r="AW25">
            <v>9340</v>
          </cell>
          <cell r="AX25">
            <v>9340</v>
          </cell>
          <cell r="AY25">
            <v>2295</v>
          </cell>
          <cell r="AZ25">
            <v>2295</v>
          </cell>
          <cell r="BA25">
            <v>11097.787999999999</v>
          </cell>
          <cell r="BB25">
            <v>11097.787999999999</v>
          </cell>
        </row>
        <row r="26">
          <cell r="A26" t="str">
            <v>Резерв на покрытие убытков по прочим активам</v>
          </cell>
          <cell r="B26">
            <v>0</v>
          </cell>
          <cell r="C26">
            <v>0</v>
          </cell>
          <cell r="D26">
            <v>-1349136</v>
          </cell>
          <cell r="E26">
            <v>1525</v>
          </cell>
          <cell r="F26">
            <v>-4316</v>
          </cell>
          <cell r="G26">
            <v>-9</v>
          </cell>
          <cell r="H26">
            <v>571</v>
          </cell>
          <cell r="I26">
            <v>-1196</v>
          </cell>
          <cell r="J26">
            <v>0</v>
          </cell>
          <cell r="K26">
            <v>0</v>
          </cell>
          <cell r="L26">
            <v>341.83793067003501</v>
          </cell>
          <cell r="M26" t="str">
            <v xml:space="preserve"> </v>
          </cell>
          <cell r="N26">
            <v>-6401</v>
          </cell>
          <cell r="O26">
            <v>69</v>
          </cell>
          <cell r="P26">
            <v>-622</v>
          </cell>
          <cell r="Q26">
            <v>3156</v>
          </cell>
          <cell r="R26">
            <v>-716</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108377</v>
          </cell>
          <cell r="AN26">
            <v>5160</v>
          </cell>
          <cell r="AO26">
            <v>130193.2901</v>
          </cell>
          <cell r="AP26">
            <v>1064</v>
          </cell>
          <cell r="AQ26">
            <v>-1743</v>
          </cell>
          <cell r="AR26">
            <v>1795</v>
          </cell>
          <cell r="AW26">
            <v>5160</v>
          </cell>
          <cell r="AX26">
            <v>5160</v>
          </cell>
          <cell r="AY26">
            <v>5160</v>
          </cell>
          <cell r="BA26">
            <v>6131.1119999999992</v>
          </cell>
          <cell r="BB26">
            <v>6131.1119999999992</v>
          </cell>
        </row>
        <row r="27">
          <cell r="A27" t="str">
            <v>Итого по активам</v>
          </cell>
          <cell r="B27">
            <v>92436</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92436</v>
          </cell>
          <cell r="AZ27">
            <v>0</v>
          </cell>
          <cell r="BA27">
            <v>0</v>
          </cell>
          <cell r="BB27">
            <v>0</v>
          </cell>
        </row>
        <row r="28">
          <cell r="A28" t="str">
            <v>Customer accounts</v>
          </cell>
          <cell r="B28">
            <v>123</v>
          </cell>
          <cell r="D28">
            <v>0</v>
          </cell>
          <cell r="R28">
            <v>4190</v>
          </cell>
          <cell r="W28">
            <v>12000</v>
          </cell>
          <cell r="AC28">
            <v>-12000</v>
          </cell>
          <cell r="AN28">
            <v>4190</v>
          </cell>
          <cell r="AW28">
            <v>4190</v>
          </cell>
          <cell r="AX28">
            <v>4190</v>
          </cell>
          <cell r="AY28">
            <v>123</v>
          </cell>
          <cell r="BA28">
            <v>4978.558</v>
          </cell>
          <cell r="BB28">
            <v>4978.558</v>
          </cell>
        </row>
        <row r="29">
          <cell r="A29" t="str">
            <v>Заемные средства</v>
          </cell>
          <cell r="B29">
            <v>0</v>
          </cell>
          <cell r="D29">
            <v>0</v>
          </cell>
          <cell r="W29">
            <v>9000</v>
          </cell>
          <cell r="AN29">
            <v>0</v>
          </cell>
          <cell r="AY29">
            <v>0</v>
          </cell>
          <cell r="BA29">
            <v>0</v>
          </cell>
          <cell r="BB29">
            <v>0</v>
          </cell>
        </row>
        <row r="30">
          <cell r="A30" t="str">
            <v>Deposits from banks</v>
          </cell>
          <cell r="B30">
            <v>0</v>
          </cell>
          <cell r="D30">
            <v>0</v>
          </cell>
          <cell r="W30">
            <v>0</v>
          </cell>
          <cell r="AA30">
            <v>249840</v>
          </cell>
          <cell r="AM30">
            <v>-17886</v>
          </cell>
          <cell r="AN30">
            <v>0</v>
          </cell>
          <cell r="AO30">
            <v>-21486.451799999999</v>
          </cell>
          <cell r="AP30">
            <v>-25530.202028759995</v>
          </cell>
          <cell r="AY30">
            <v>0</v>
          </cell>
          <cell r="BA30">
            <v>0</v>
          </cell>
          <cell r="BB30">
            <v>0</v>
          </cell>
        </row>
        <row r="31">
          <cell r="A31" t="str">
            <v>Средства клиентов</v>
          </cell>
          <cell r="B31">
            <v>-17709</v>
          </cell>
          <cell r="C31">
            <v>-276</v>
          </cell>
          <cell r="D31">
            <v>0</v>
          </cell>
          <cell r="P31">
            <v>276</v>
          </cell>
          <cell r="W31">
            <v>0</v>
          </cell>
          <cell r="AA31">
            <v>249760</v>
          </cell>
          <cell r="AE31">
            <v>-4542</v>
          </cell>
          <cell r="AL31">
            <v>-460</v>
          </cell>
          <cell r="AM31">
            <v>-448</v>
          </cell>
          <cell r="AN31">
            <v>-2612</v>
          </cell>
          <cell r="AO31">
            <v>-46850.700000000004</v>
          </cell>
          <cell r="AP31">
            <v>-55668.00174</v>
          </cell>
          <cell r="AW31">
            <v>-4542</v>
          </cell>
          <cell r="AX31">
            <v>-4542</v>
          </cell>
          <cell r="AY31">
            <v>-17709</v>
          </cell>
          <cell r="BA31">
            <v>-5396.8044</v>
          </cell>
          <cell r="BB31">
            <v>-5396.8044</v>
          </cell>
        </row>
        <row r="32">
          <cell r="A32" t="str">
            <v>Счета других банков</v>
          </cell>
          <cell r="B32">
            <v>-4000</v>
          </cell>
          <cell r="C32">
            <v>23690</v>
          </cell>
          <cell r="D32">
            <v>0</v>
          </cell>
          <cell r="R32">
            <v>-23690</v>
          </cell>
          <cell r="W32">
            <v>0</v>
          </cell>
          <cell r="AA32">
            <v>248365</v>
          </cell>
          <cell r="AM32">
            <v>0</v>
          </cell>
          <cell r="AN32">
            <v>0</v>
          </cell>
          <cell r="AO32">
            <v>-181</v>
          </cell>
          <cell r="AP32">
            <v>0</v>
          </cell>
          <cell r="AW32">
            <v>0</v>
          </cell>
          <cell r="AX32">
            <v>0</v>
          </cell>
          <cell r="AY32">
            <v>-4000</v>
          </cell>
          <cell r="AZ32">
            <v>0</v>
          </cell>
          <cell r="BA32">
            <v>0</v>
          </cell>
          <cell r="BB32">
            <v>0</v>
          </cell>
        </row>
        <row r="33">
          <cell r="A33" t="str">
            <v>Ценные бумаги, выпущенные Банком</v>
          </cell>
          <cell r="B33">
            <v>-4036</v>
          </cell>
          <cell r="C33">
            <v>9340</v>
          </cell>
          <cell r="D33">
            <v>0</v>
          </cell>
          <cell r="R33">
            <v>-9340</v>
          </cell>
          <cell r="W33">
            <v>0</v>
          </cell>
          <cell r="AA33">
            <v>232261</v>
          </cell>
          <cell r="AM33">
            <v>0</v>
          </cell>
          <cell r="AN33">
            <v>0</v>
          </cell>
          <cell r="AO33">
            <v>0</v>
          </cell>
          <cell r="AP33">
            <v>0</v>
          </cell>
          <cell r="AW33">
            <v>0</v>
          </cell>
          <cell r="AX33">
            <v>0</v>
          </cell>
          <cell r="AY33">
            <v>-4036</v>
          </cell>
          <cell r="BA33">
            <v>0</v>
          </cell>
          <cell r="BB33">
            <v>0</v>
          </cell>
        </row>
        <row r="34">
          <cell r="A34" t="str">
            <v>Наращенные расходы и отложенные доходы</v>
          </cell>
          <cell r="B34">
            <v>123</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BA34">
            <v>0</v>
          </cell>
          <cell r="BB34">
            <v>0</v>
          </cell>
        </row>
        <row r="35">
          <cell r="A35" t="str">
            <v>Прочие заемные средства</v>
          </cell>
          <cell r="B35">
            <v>-29373</v>
          </cell>
          <cell r="C35">
            <v>5000</v>
          </cell>
          <cell r="D35">
            <v>0</v>
          </cell>
          <cell r="E35">
            <v>-579.5</v>
          </cell>
          <cell r="F35">
            <v>0</v>
          </cell>
          <cell r="G35">
            <v>0</v>
          </cell>
          <cell r="H35">
            <v>-216.98</v>
          </cell>
          <cell r="I35">
            <v>454.48</v>
          </cell>
          <cell r="J35">
            <v>0</v>
          </cell>
          <cell r="K35">
            <v>0</v>
          </cell>
          <cell r="L35">
            <v>-129.89841365461331</v>
          </cell>
          <cell r="M35">
            <v>129.89841365461331</v>
          </cell>
          <cell r="N35">
            <v>2432.38</v>
          </cell>
          <cell r="O35">
            <v>-26.22</v>
          </cell>
          <cell r="P35">
            <v>236.36</v>
          </cell>
          <cell r="Q35">
            <v>-1199.28</v>
          </cell>
          <cell r="R35">
            <v>-5000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-1852.88</v>
          </cell>
          <cell r="AM35">
            <v>0</v>
          </cell>
          <cell r="AN35">
            <v>0</v>
          </cell>
          <cell r="AO35">
            <v>0</v>
          </cell>
          <cell r="AP35">
            <v>0</v>
          </cell>
          <cell r="AW35">
            <v>0</v>
          </cell>
          <cell r="AX35">
            <v>0</v>
          </cell>
          <cell r="AY35">
            <v>-29373</v>
          </cell>
          <cell r="BA35">
            <v>0</v>
          </cell>
          <cell r="BB35">
            <v>0</v>
          </cell>
        </row>
        <row r="36">
          <cell r="A36" t="str">
            <v>Deferred tax</v>
          </cell>
          <cell r="B36">
            <v>-55118</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-55118</v>
          </cell>
          <cell r="BA36">
            <v>0</v>
          </cell>
          <cell r="BB36">
            <v>0</v>
          </cell>
        </row>
        <row r="37">
          <cell r="A37" t="str">
            <v>Средства акционеров</v>
          </cell>
          <cell r="B37">
            <v>0</v>
          </cell>
          <cell r="C37">
            <v>0</v>
          </cell>
          <cell r="D37">
            <v>1349136</v>
          </cell>
          <cell r="E37">
            <v>0</v>
          </cell>
          <cell r="F37">
            <v>4316</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460</v>
          </cell>
          <cell r="AM37">
            <v>448</v>
          </cell>
          <cell r="AN37">
            <v>2612</v>
          </cell>
          <cell r="AO37">
            <v>181</v>
          </cell>
          <cell r="AP37">
            <v>-81378.05423591999</v>
          </cell>
          <cell r="AY37">
            <v>0</v>
          </cell>
          <cell r="BA37">
            <v>0</v>
          </cell>
          <cell r="BB37">
            <v>0</v>
          </cell>
        </row>
        <row r="38">
          <cell r="A38" t="str">
            <v>Share premium</v>
          </cell>
          <cell r="B38">
            <v>0</v>
          </cell>
          <cell r="C38">
            <v>0</v>
          </cell>
          <cell r="D38">
            <v>1349136</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-12269</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row>
        <row r="39">
          <cell r="A39" t="str">
            <v>Акционерный капитал</v>
          </cell>
          <cell r="B39">
            <v>-35000</v>
          </cell>
          <cell r="C39">
            <v>0</v>
          </cell>
          <cell r="D39">
            <v>221806</v>
          </cell>
          <cell r="W39">
            <v>-221806</v>
          </cell>
          <cell r="AN39">
            <v>0</v>
          </cell>
          <cell r="AW39">
            <v>0</v>
          </cell>
          <cell r="AX39">
            <v>0</v>
          </cell>
          <cell r="AY39">
            <v>-35000</v>
          </cell>
          <cell r="AZ39">
            <v>0</v>
          </cell>
          <cell r="BA39">
            <v>0</v>
          </cell>
          <cell r="BB39">
            <v>0</v>
          </cell>
        </row>
        <row r="40">
          <cell r="A40" t="str">
            <v>Эмиссионный доход</v>
          </cell>
          <cell r="B40">
            <v>0</v>
          </cell>
          <cell r="C40">
            <v>0</v>
          </cell>
          <cell r="D40">
            <v>0</v>
          </cell>
          <cell r="E40">
            <v>0</v>
          </cell>
          <cell r="J40">
            <v>-72330</v>
          </cell>
          <cell r="W40">
            <v>-100000</v>
          </cell>
          <cell r="AM40">
            <v>-123130</v>
          </cell>
          <cell r="AN40">
            <v>0</v>
          </cell>
          <cell r="AO40">
            <v>-147916.06900000002</v>
          </cell>
          <cell r="AP40">
            <v>-175753.87318580001</v>
          </cell>
          <cell r="AW40">
            <v>0</v>
          </cell>
          <cell r="AX40">
            <v>0</v>
          </cell>
          <cell r="AY40">
            <v>0</v>
          </cell>
          <cell r="AZ40">
            <v>0</v>
          </cell>
          <cell r="BA40">
            <v>0</v>
          </cell>
          <cell r="BB40">
            <v>0</v>
          </cell>
        </row>
        <row r="41">
          <cell r="A41" t="str">
            <v>Резерв по переоценке основных средств</v>
          </cell>
          <cell r="B41">
            <v>0</v>
          </cell>
          <cell r="C41">
            <v>2743</v>
          </cell>
          <cell r="D41">
            <v>92000</v>
          </cell>
          <cell r="W41">
            <v>-92000</v>
          </cell>
          <cell r="Y41">
            <v>435</v>
          </cell>
          <cell r="AM41">
            <v>0</v>
          </cell>
          <cell r="AN41">
            <v>3178</v>
          </cell>
          <cell r="AO41">
            <v>0</v>
          </cell>
          <cell r="AP41">
            <v>0</v>
          </cell>
          <cell r="AW41">
            <v>3178</v>
          </cell>
          <cell r="AX41">
            <v>3178</v>
          </cell>
          <cell r="AY41">
            <v>0</v>
          </cell>
          <cell r="AZ41">
            <v>3178</v>
          </cell>
          <cell r="BA41">
            <v>3776.0995999999996</v>
          </cell>
          <cell r="BB41">
            <v>3776.0995999999996</v>
          </cell>
        </row>
        <row r="42">
          <cell r="A42" t="str">
            <v>Нераспределенная прибыль и прочие фонды</v>
          </cell>
          <cell r="B42">
            <v>-1467</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-1467</v>
          </cell>
          <cell r="AZ42">
            <v>-2318</v>
          </cell>
          <cell r="BA42">
            <v>3776.0995999999996</v>
          </cell>
          <cell r="BB42">
            <v>3776.0995999999996</v>
          </cell>
        </row>
        <row r="43">
          <cell r="A43" t="str">
            <v>Переоценка иностранной валюты</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-377</v>
          </cell>
          <cell r="BA43">
            <v>0</v>
          </cell>
          <cell r="BB43">
            <v>0</v>
          </cell>
        </row>
        <row r="44">
          <cell r="A44" t="str">
            <v>Прибыль за отчетный период</v>
          </cell>
          <cell r="B44">
            <v>-851</v>
          </cell>
          <cell r="C44">
            <v>0</v>
          </cell>
          <cell r="D44">
            <v>8806</v>
          </cell>
          <cell r="E44">
            <v>-1525</v>
          </cell>
          <cell r="G44">
            <v>9</v>
          </cell>
          <cell r="H44">
            <v>-571</v>
          </cell>
          <cell r="I44">
            <v>1196</v>
          </cell>
          <cell r="J44">
            <v>72330</v>
          </cell>
          <cell r="L44">
            <v>-341.83793067003501</v>
          </cell>
          <cell r="M44">
            <v>341.83793067003501</v>
          </cell>
          <cell r="N44">
            <v>6401</v>
          </cell>
          <cell r="O44">
            <v>-69</v>
          </cell>
          <cell r="P44">
            <v>622</v>
          </cell>
          <cell r="Q44">
            <v>-3156</v>
          </cell>
          <cell r="R44">
            <v>716</v>
          </cell>
          <cell r="W44">
            <v>-8806</v>
          </cell>
          <cell r="AM44">
            <v>72604</v>
          </cell>
          <cell r="AN44">
            <v>71765</v>
          </cell>
          <cell r="AO44">
            <v>87219.185200000007</v>
          </cell>
          <cell r="AP44">
            <v>103633.83585464</v>
          </cell>
          <cell r="AW44">
            <v>0</v>
          </cell>
          <cell r="AX44">
            <v>0</v>
          </cell>
          <cell r="AY44">
            <v>-851</v>
          </cell>
          <cell r="BA44">
            <v>0</v>
          </cell>
          <cell r="BB44">
            <v>0</v>
          </cell>
        </row>
        <row r="45">
          <cell r="A45" t="str">
            <v>Итого по заемным средствам и средствам акционеров</v>
          </cell>
          <cell r="B45">
            <v>-92436</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-92436</v>
          </cell>
          <cell r="AZ45">
            <v>594.09999999999991</v>
          </cell>
          <cell r="BA45">
            <v>594.09999999999991</v>
          </cell>
          <cell r="BB45">
            <v>594.09999999999991</v>
          </cell>
        </row>
        <row r="46">
          <cell r="A46" t="str">
            <v>Other Reserves (Funds)</v>
          </cell>
          <cell r="B46">
            <v>-43882</v>
          </cell>
          <cell r="C46">
            <v>0</v>
          </cell>
          <cell r="D46">
            <v>0</v>
          </cell>
          <cell r="E46">
            <v>304</v>
          </cell>
          <cell r="F46">
            <v>909</v>
          </cell>
          <cell r="G46">
            <v>1504</v>
          </cell>
          <cell r="H46">
            <v>263</v>
          </cell>
          <cell r="I46">
            <v>2297</v>
          </cell>
          <cell r="J46">
            <v>6563</v>
          </cell>
          <cell r="K46">
            <v>-79</v>
          </cell>
          <cell r="L46">
            <v>-26</v>
          </cell>
          <cell r="M46">
            <v>-9156</v>
          </cell>
          <cell r="N46">
            <v>-1557</v>
          </cell>
          <cell r="O46">
            <v>16129</v>
          </cell>
          <cell r="P46">
            <v>1815</v>
          </cell>
          <cell r="Q46">
            <v>36</v>
          </cell>
          <cell r="R46">
            <v>6750</v>
          </cell>
          <cell r="S46">
            <v>7371</v>
          </cell>
          <cell r="T46">
            <v>148</v>
          </cell>
          <cell r="U46">
            <v>-11571</v>
          </cell>
          <cell r="V46">
            <v>-70</v>
          </cell>
          <cell r="W46">
            <v>-279</v>
          </cell>
          <cell r="X46">
            <v>-768</v>
          </cell>
          <cell r="Y46">
            <v>2834</v>
          </cell>
          <cell r="Z46">
            <v>597</v>
          </cell>
          <cell r="AA46">
            <v>8979</v>
          </cell>
          <cell r="AB46">
            <v>-188</v>
          </cell>
          <cell r="AC46">
            <v>-650</v>
          </cell>
          <cell r="AD46">
            <v>85</v>
          </cell>
          <cell r="AE46">
            <v>1183</v>
          </cell>
          <cell r="AF46">
            <v>3373</v>
          </cell>
          <cell r="AG46">
            <v>4536</v>
          </cell>
          <cell r="AH46">
            <v>20566</v>
          </cell>
          <cell r="AI46">
            <v>-935</v>
          </cell>
          <cell r="AJ46">
            <v>2479</v>
          </cell>
          <cell r="AL46">
            <v>1852.88</v>
          </cell>
          <cell r="AM46">
            <v>-5947</v>
          </cell>
          <cell r="AN46" t="str">
            <v>Control:</v>
          </cell>
          <cell r="AO46">
            <v>-7144.1311000000005</v>
          </cell>
          <cell r="AP46">
            <v>-8488.65657302</v>
          </cell>
          <cell r="AS46">
            <v>67.963000000000022</v>
          </cell>
          <cell r="AT46">
            <v>1533.5</v>
          </cell>
          <cell r="AU46">
            <v>-27.29300000000012</v>
          </cell>
          <cell r="AV46">
            <v>101.96399999999994</v>
          </cell>
          <cell r="AW46">
            <v>1.6629999999999967</v>
          </cell>
          <cell r="AX46">
            <v>-32.16599999999994</v>
          </cell>
          <cell r="AY46">
            <v>-1536.307</v>
          </cell>
          <cell r="AZ46">
            <v>-15.852000000000089</v>
          </cell>
          <cell r="BA46">
            <v>-21.608999999999924</v>
          </cell>
          <cell r="BB46">
            <v>594.09999999999991</v>
          </cell>
        </row>
        <row r="47">
          <cell r="A47" t="str">
            <v>ПРИБЫЛЬ И УБЫТКИ</v>
          </cell>
          <cell r="B47">
            <v>0</v>
          </cell>
          <cell r="C47">
            <v>0</v>
          </cell>
          <cell r="D47">
            <v>0</v>
          </cell>
          <cell r="E47">
            <v>-1525</v>
          </cell>
          <cell r="F47">
            <v>4316</v>
          </cell>
          <cell r="G47">
            <v>9</v>
          </cell>
          <cell r="H47">
            <v>-571</v>
          </cell>
          <cell r="I47">
            <v>1196</v>
          </cell>
          <cell r="J47">
            <v>0</v>
          </cell>
          <cell r="K47">
            <v>0</v>
          </cell>
          <cell r="L47">
            <v>-341.83793067003501</v>
          </cell>
          <cell r="M47">
            <v>341.83793067003501</v>
          </cell>
          <cell r="N47">
            <v>6401</v>
          </cell>
          <cell r="O47">
            <v>-69</v>
          </cell>
          <cell r="P47">
            <v>622</v>
          </cell>
          <cell r="Q47">
            <v>-3156</v>
          </cell>
          <cell r="R47">
            <v>716</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-5633</v>
          </cell>
          <cell r="AL47">
            <v>0</v>
          </cell>
          <cell r="AM47">
            <v>-108377</v>
          </cell>
          <cell r="AN47">
            <v>0</v>
          </cell>
          <cell r="AO47">
            <v>-130193.2901</v>
          </cell>
          <cell r="AP47">
            <v>-154695.66729682</v>
          </cell>
          <cell r="AY47">
            <v>0</v>
          </cell>
          <cell r="BA47">
            <v>0</v>
          </cell>
          <cell r="BB47">
            <v>0</v>
          </cell>
        </row>
        <row r="48">
          <cell r="A48" t="str">
            <v>Interest income on securities</v>
          </cell>
          <cell r="B48">
            <v>0</v>
          </cell>
          <cell r="C48">
            <v>0</v>
          </cell>
          <cell r="D48">
            <v>0</v>
          </cell>
          <cell r="E48">
            <v>-304</v>
          </cell>
          <cell r="F48">
            <v>-909</v>
          </cell>
          <cell r="G48">
            <v>-1504</v>
          </cell>
          <cell r="H48">
            <v>-263</v>
          </cell>
          <cell r="I48">
            <v>-2297</v>
          </cell>
          <cell r="J48">
            <v>-6563</v>
          </cell>
          <cell r="K48">
            <v>0</v>
          </cell>
          <cell r="L48">
            <v>0</v>
          </cell>
          <cell r="M48">
            <v>0</v>
          </cell>
          <cell r="N48">
            <v>0</v>
          </cell>
          <cell r="O48">
            <v>0</v>
          </cell>
          <cell r="P48">
            <v>-1815</v>
          </cell>
          <cell r="Q48">
            <v>-36</v>
          </cell>
          <cell r="R48">
            <v>0</v>
          </cell>
          <cell r="S48">
            <v>0</v>
          </cell>
          <cell r="T48">
            <v>-148</v>
          </cell>
          <cell r="U48">
            <v>11571</v>
          </cell>
          <cell r="V48">
            <v>70</v>
          </cell>
          <cell r="W48">
            <v>279</v>
          </cell>
          <cell r="X48">
            <v>0</v>
          </cell>
          <cell r="Y48">
            <v>-2834</v>
          </cell>
          <cell r="Z48">
            <v>-597</v>
          </cell>
          <cell r="AA48">
            <v>3290</v>
          </cell>
          <cell r="AB48">
            <v>188</v>
          </cell>
          <cell r="AC48">
            <v>0</v>
          </cell>
          <cell r="AD48">
            <v>0</v>
          </cell>
          <cell r="AE48">
            <v>-1183</v>
          </cell>
          <cell r="AF48">
            <v>0</v>
          </cell>
          <cell r="AG48">
            <v>0</v>
          </cell>
          <cell r="AH48">
            <v>0</v>
          </cell>
          <cell r="AI48">
            <v>935</v>
          </cell>
          <cell r="AJ48">
            <v>-2479</v>
          </cell>
          <cell r="AK48">
            <v>5633</v>
          </cell>
          <cell r="AL48">
            <v>0</v>
          </cell>
          <cell r="AM48">
            <v>0</v>
          </cell>
          <cell r="AN48">
            <v>0</v>
          </cell>
          <cell r="AO48">
            <v>0</v>
          </cell>
          <cell r="AP48">
            <v>-1064</v>
          </cell>
          <cell r="AQ48">
            <v>1743</v>
          </cell>
          <cell r="AR48">
            <v>-1795</v>
          </cell>
          <cell r="AS48">
            <v>-68</v>
          </cell>
          <cell r="AT48">
            <v>-1533.5</v>
          </cell>
          <cell r="AU48">
            <v>27.29300000000012</v>
          </cell>
          <cell r="AV48">
            <v>-101.96399999999994</v>
          </cell>
          <cell r="AW48">
            <v>-1.6629999999999967</v>
          </cell>
          <cell r="AX48">
            <v>32.16599999999994</v>
          </cell>
          <cell r="AY48">
            <v>0</v>
          </cell>
          <cell r="AZ48">
            <v>15.852000000000089</v>
          </cell>
          <cell r="BA48">
            <v>21.608999999999924</v>
          </cell>
          <cell r="BB48">
            <v>0</v>
          </cell>
        </row>
        <row r="49">
          <cell r="A49" t="str">
            <v>Процентные доходы по ссудам</v>
          </cell>
          <cell r="B49">
            <v>-123271</v>
          </cell>
          <cell r="C49">
            <v>0</v>
          </cell>
          <cell r="D49">
            <v>1349136</v>
          </cell>
          <cell r="E49">
            <v>0</v>
          </cell>
          <cell r="F49">
            <v>0</v>
          </cell>
          <cell r="G49">
            <v>0</v>
          </cell>
          <cell r="H49">
            <v>0</v>
          </cell>
          <cell r="I49">
            <v>0</v>
          </cell>
          <cell r="J49">
            <v>0</v>
          </cell>
          <cell r="K49">
            <v>-79</v>
          </cell>
          <cell r="L49">
            <v>-26</v>
          </cell>
          <cell r="M49">
            <v>-9156</v>
          </cell>
          <cell r="N49">
            <v>-1557</v>
          </cell>
          <cell r="O49">
            <v>16129</v>
          </cell>
          <cell r="P49">
            <v>0</v>
          </cell>
          <cell r="Q49">
            <v>0</v>
          </cell>
          <cell r="R49">
            <v>6750</v>
          </cell>
          <cell r="S49">
            <v>7371</v>
          </cell>
          <cell r="T49">
            <v>0</v>
          </cell>
          <cell r="U49">
            <v>0</v>
          </cell>
          <cell r="V49">
            <v>0</v>
          </cell>
          <cell r="W49">
            <v>0</v>
          </cell>
          <cell r="X49">
            <v>-768</v>
          </cell>
          <cell r="Y49">
            <v>0</v>
          </cell>
          <cell r="Z49">
            <v>0</v>
          </cell>
          <cell r="AA49">
            <v>0</v>
          </cell>
          <cell r="AB49">
            <v>0</v>
          </cell>
          <cell r="AC49">
            <v>-650</v>
          </cell>
          <cell r="AD49">
            <v>85</v>
          </cell>
          <cell r="AE49">
            <v>0</v>
          </cell>
          <cell r="AF49">
            <v>3373</v>
          </cell>
          <cell r="AG49">
            <v>4536</v>
          </cell>
          <cell r="AH49">
            <v>20566</v>
          </cell>
          <cell r="AI49">
            <v>0</v>
          </cell>
          <cell r="AJ49">
            <v>0</v>
          </cell>
          <cell r="AK49">
            <v>0</v>
          </cell>
          <cell r="AL49">
            <v>0</v>
          </cell>
          <cell r="AM49">
            <v>0</v>
          </cell>
          <cell r="AN49">
            <v>0</v>
          </cell>
          <cell r="AO49">
            <v>0</v>
          </cell>
          <cell r="AP49">
            <v>-1064</v>
          </cell>
          <cell r="AQ49">
            <v>1743</v>
          </cell>
          <cell r="AR49">
            <v>-1795</v>
          </cell>
          <cell r="AS49">
            <v>-3.6999999999977717E-2</v>
          </cell>
          <cell r="AT49">
            <v>0</v>
          </cell>
          <cell r="AU49">
            <v>0</v>
          </cell>
          <cell r="AV49">
            <v>0</v>
          </cell>
          <cell r="AW49">
            <v>0</v>
          </cell>
          <cell r="AX49">
            <v>0</v>
          </cell>
          <cell r="AY49">
            <v>-123271</v>
          </cell>
          <cell r="AZ49">
            <v>0</v>
          </cell>
          <cell r="BA49">
            <v>0</v>
          </cell>
          <cell r="BB49">
            <v>0</v>
          </cell>
        </row>
        <row r="50">
          <cell r="A50" t="str">
            <v>Процентные доходы по ценным бумагам</v>
          </cell>
          <cell r="B50">
            <v>-18214</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-3.6999999999977717E-2</v>
          </cell>
          <cell r="AT50">
            <v>0</v>
          </cell>
          <cell r="AU50">
            <v>0</v>
          </cell>
          <cell r="AV50">
            <v>0</v>
          </cell>
          <cell r="AW50">
            <v>0</v>
          </cell>
          <cell r="AX50">
            <v>0</v>
          </cell>
          <cell r="AY50">
            <v>-18214</v>
          </cell>
          <cell r="AZ50">
            <v>0</v>
          </cell>
          <cell r="BA50">
            <v>0</v>
          </cell>
          <cell r="BB50">
            <v>0</v>
          </cell>
        </row>
        <row r="51">
          <cell r="A51" t="str">
            <v>Процентные расходы по счетам клиентов и банков</v>
          </cell>
          <cell r="B51">
            <v>79036</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79036</v>
          </cell>
          <cell r="BA51">
            <v>70.103799999999993</v>
          </cell>
          <cell r="BB51">
            <v>70.103799999999993</v>
          </cell>
        </row>
        <row r="52">
          <cell r="A52" t="str">
            <v>Процентные расходы по ценным бумагам</v>
          </cell>
          <cell r="B52">
            <v>6032</v>
          </cell>
          <cell r="C52">
            <v>1599</v>
          </cell>
          <cell r="D52">
            <v>1942</v>
          </cell>
          <cell r="O52">
            <v>-1253</v>
          </cell>
          <cell r="V52">
            <v>-25</v>
          </cell>
          <cell r="W52">
            <v>8806</v>
          </cell>
          <cell r="Y52">
            <v>819</v>
          </cell>
          <cell r="AB52">
            <v>-15</v>
          </cell>
          <cell r="AD52">
            <v>-165</v>
          </cell>
          <cell r="AM52">
            <v>1259</v>
          </cell>
          <cell r="AN52">
            <v>141</v>
          </cell>
          <cell r="AW52">
            <v>141</v>
          </cell>
          <cell r="AX52">
            <v>141</v>
          </cell>
          <cell r="AY52">
            <v>6032</v>
          </cell>
          <cell r="BA52">
            <v>167.53619999999998</v>
          </cell>
          <cell r="BB52">
            <v>167.53619999999998</v>
          </cell>
        </row>
        <row r="53">
          <cell r="A53" t="str">
            <v>Чистые процентные доходы</v>
          </cell>
          <cell r="B53">
            <v>-56417</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BA53">
            <v>0</v>
          </cell>
          <cell r="BB53">
            <v>0</v>
          </cell>
        </row>
        <row r="54">
          <cell r="A54" t="str">
            <v>Доходы от платных услуг и комиссионные</v>
          </cell>
          <cell r="B54">
            <v>-14920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-14920</v>
          </cell>
          <cell r="BA54">
            <v>0</v>
          </cell>
          <cell r="BB54">
            <v>0</v>
          </cell>
        </row>
        <row r="55">
          <cell r="A55" t="str">
            <v>Расходы на оплату услуг и комиссионные</v>
          </cell>
          <cell r="B55">
            <v>5330</v>
          </cell>
          <cell r="C55">
            <v>0</v>
          </cell>
          <cell r="D55">
            <v>0</v>
          </cell>
          <cell r="E55">
            <v>0</v>
          </cell>
          <cell r="F55">
            <v>0</v>
          </cell>
          <cell r="G55">
            <v>0</v>
          </cell>
          <cell r="H55">
            <v>0</v>
          </cell>
          <cell r="I55">
            <v>0</v>
          </cell>
          <cell r="J55">
            <v>6563</v>
          </cell>
          <cell r="K55">
            <v>0</v>
          </cell>
          <cell r="L55">
            <v>0</v>
          </cell>
          <cell r="M55">
            <v>0</v>
          </cell>
          <cell r="N55">
            <v>0</v>
          </cell>
          <cell r="O55">
            <v>0</v>
          </cell>
          <cell r="P55">
            <v>0</v>
          </cell>
          <cell r="Q55">
            <v>36</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17227</v>
          </cell>
          <cell r="AN55">
            <v>0</v>
          </cell>
          <cell r="AV55">
            <v>101.96399999999994</v>
          </cell>
          <cell r="AW55">
            <v>1.6629999999999967</v>
          </cell>
          <cell r="AX55">
            <v>0</v>
          </cell>
          <cell r="AY55">
            <v>5330</v>
          </cell>
          <cell r="BA55">
            <v>0</v>
          </cell>
          <cell r="BB55">
            <v>0</v>
          </cell>
        </row>
        <row r="56">
          <cell r="A56" t="str">
            <v>Чистый доход от валютных операций</v>
          </cell>
          <cell r="B56">
            <v>86</v>
          </cell>
          <cell r="C56">
            <v>165</v>
          </cell>
          <cell r="D56">
            <v>0</v>
          </cell>
          <cell r="P56">
            <v>1815</v>
          </cell>
          <cell r="AD56">
            <v>-165</v>
          </cell>
          <cell r="AM56">
            <v>261</v>
          </cell>
          <cell r="AN56">
            <v>0</v>
          </cell>
          <cell r="AW56">
            <v>0</v>
          </cell>
          <cell r="AX56">
            <v>-32.16599999999994</v>
          </cell>
          <cell r="AY56">
            <v>86</v>
          </cell>
          <cell r="BA56">
            <v>0</v>
          </cell>
          <cell r="BB56">
            <v>0</v>
          </cell>
        </row>
        <row r="57">
          <cell r="A57" t="str">
            <v>Чистый доход от переоценки иностранной валюты</v>
          </cell>
          <cell r="B57">
            <v>10166</v>
          </cell>
          <cell r="C57">
            <v>0</v>
          </cell>
          <cell r="D57">
            <v>0</v>
          </cell>
          <cell r="E57">
            <v>0</v>
          </cell>
          <cell r="F57">
            <v>0</v>
          </cell>
          <cell r="G57">
            <v>0</v>
          </cell>
          <cell r="H57">
            <v>0</v>
          </cell>
          <cell r="I57">
            <v>0</v>
          </cell>
          <cell r="J57">
            <v>6563</v>
          </cell>
          <cell r="K57">
            <v>0</v>
          </cell>
          <cell r="L57">
            <v>0</v>
          </cell>
          <cell r="M57">
            <v>0</v>
          </cell>
          <cell r="N57">
            <v>0</v>
          </cell>
          <cell r="O57">
            <v>0</v>
          </cell>
          <cell r="P57">
            <v>1815</v>
          </cell>
          <cell r="Q57">
            <v>36</v>
          </cell>
          <cell r="R57">
            <v>0</v>
          </cell>
          <cell r="S57">
            <v>0</v>
          </cell>
          <cell r="T57">
            <v>0</v>
          </cell>
          <cell r="U57">
            <v>-11571</v>
          </cell>
          <cell r="V57">
            <v>-70</v>
          </cell>
          <cell r="W57">
            <v>-279</v>
          </cell>
          <cell r="X57">
            <v>0</v>
          </cell>
          <cell r="Y57">
            <v>0</v>
          </cell>
          <cell r="Z57">
            <v>0</v>
          </cell>
          <cell r="AA57">
            <v>-2804</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101.96399999999994</v>
          </cell>
          <cell r="AW57">
            <v>1.6629999999999967</v>
          </cell>
          <cell r="AX57">
            <v>-32.16599999999994</v>
          </cell>
          <cell r="AY57">
            <v>10166</v>
          </cell>
          <cell r="AZ57">
            <v>0</v>
          </cell>
          <cell r="BA57">
            <v>0</v>
          </cell>
          <cell r="BB57">
            <v>0</v>
          </cell>
        </row>
        <row r="58">
          <cell r="A58" t="str">
            <v>Чистый  доход от операций с ценными бумагами</v>
          </cell>
          <cell r="B58">
            <v>19718</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248</v>
          </cell>
          <cell r="AN58">
            <v>85</v>
          </cell>
          <cell r="AW58">
            <v>85</v>
          </cell>
          <cell r="AX58">
            <v>85</v>
          </cell>
          <cell r="AY58">
            <v>19718</v>
          </cell>
          <cell r="BA58">
            <v>100.997</v>
          </cell>
          <cell r="BB58">
            <v>100.997</v>
          </cell>
        </row>
        <row r="59">
          <cell r="A59" t="str">
            <v>Чистый доход от операций с драгметаллами</v>
          </cell>
          <cell r="B59">
            <v>0</v>
          </cell>
          <cell r="C59">
            <v>21</v>
          </cell>
          <cell r="D59">
            <v>60</v>
          </cell>
          <cell r="AM59">
            <v>76</v>
          </cell>
          <cell r="AN59">
            <v>21</v>
          </cell>
          <cell r="AW59">
            <v>21</v>
          </cell>
          <cell r="AX59">
            <v>21</v>
          </cell>
          <cell r="AY59">
            <v>0</v>
          </cell>
          <cell r="BA59">
            <v>24.952199999999998</v>
          </cell>
          <cell r="BB59">
            <v>24.952199999999998</v>
          </cell>
        </row>
        <row r="60">
          <cell r="A60" t="str">
            <v>Прибыль до налогообложения и отчислений в резервы</v>
          </cell>
          <cell r="B60">
            <v>-562</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-562</v>
          </cell>
          <cell r="AZ60">
            <v>0</v>
          </cell>
          <cell r="BA60">
            <v>0</v>
          </cell>
          <cell r="BB60">
            <v>0</v>
          </cell>
        </row>
        <row r="61">
          <cell r="A61" t="str">
            <v>Прочие операционные доходы</v>
          </cell>
          <cell r="B61">
            <v>-683</v>
          </cell>
          <cell r="C61">
            <v>131641</v>
          </cell>
          <cell r="D61">
            <v>0</v>
          </cell>
          <cell r="E61">
            <v>0</v>
          </cell>
          <cell r="F61">
            <v>0</v>
          </cell>
          <cell r="G61">
            <v>0</v>
          </cell>
          <cell r="H61">
            <v>0</v>
          </cell>
          <cell r="I61">
            <v>0</v>
          </cell>
          <cell r="J61">
            <v>0</v>
          </cell>
          <cell r="K61">
            <v>0</v>
          </cell>
          <cell r="L61">
            <v>0</v>
          </cell>
          <cell r="M61">
            <v>0</v>
          </cell>
          <cell r="N61">
            <v>0</v>
          </cell>
          <cell r="O61">
            <v>-1253</v>
          </cell>
          <cell r="P61">
            <v>276</v>
          </cell>
          <cell r="Q61">
            <v>237</v>
          </cell>
          <cell r="R61">
            <v>0</v>
          </cell>
          <cell r="S61">
            <v>1209</v>
          </cell>
          <cell r="T61">
            <v>0</v>
          </cell>
          <cell r="U61">
            <v>0</v>
          </cell>
          <cell r="V61">
            <v>-25</v>
          </cell>
          <cell r="W61">
            <v>-2</v>
          </cell>
          <cell r="X61">
            <v>-511</v>
          </cell>
          <cell r="Y61">
            <v>435</v>
          </cell>
          <cell r="Z61">
            <v>59</v>
          </cell>
          <cell r="AA61">
            <v>0</v>
          </cell>
          <cell r="AB61">
            <v>-15</v>
          </cell>
          <cell r="AC61">
            <v>0</v>
          </cell>
          <cell r="AD61">
            <v>-165</v>
          </cell>
          <cell r="AE61">
            <v>1183</v>
          </cell>
          <cell r="AF61">
            <v>0</v>
          </cell>
          <cell r="AG61">
            <v>0</v>
          </cell>
          <cell r="AH61">
            <v>0</v>
          </cell>
          <cell r="AI61">
            <v>0</v>
          </cell>
          <cell r="AJ61">
            <v>2479</v>
          </cell>
          <cell r="AK61">
            <v>4544</v>
          </cell>
          <cell r="AL61">
            <v>-1697</v>
          </cell>
          <cell r="AM61">
            <v>0</v>
          </cell>
          <cell r="AN61">
            <v>128962</v>
          </cell>
          <cell r="AO61">
            <v>0</v>
          </cell>
          <cell r="AP61">
            <v>511</v>
          </cell>
          <cell r="AQ61">
            <v>0</v>
          </cell>
          <cell r="AR61">
            <v>0</v>
          </cell>
          <cell r="AS61">
            <v>0</v>
          </cell>
          <cell r="AT61">
            <v>0</v>
          </cell>
          <cell r="AU61">
            <v>0</v>
          </cell>
          <cell r="AV61">
            <v>0</v>
          </cell>
          <cell r="AW61">
            <v>0</v>
          </cell>
          <cell r="AX61">
            <v>0</v>
          </cell>
          <cell r="AY61">
            <v>-683</v>
          </cell>
          <cell r="AZ61">
            <v>-15.852000000000089</v>
          </cell>
          <cell r="BA61">
            <v>153839.8186</v>
          </cell>
          <cell r="BB61">
            <v>153839.8186</v>
          </cell>
        </row>
        <row r="62">
          <cell r="A62" t="str">
            <v>Резерв на покрытие безнадежных и сомнительных долгов</v>
          </cell>
          <cell r="B62">
            <v>3557</v>
          </cell>
          <cell r="D62">
            <v>14721</v>
          </cell>
          <cell r="E62">
            <v>-2773</v>
          </cell>
          <cell r="R62">
            <v>0</v>
          </cell>
          <cell r="AM62">
            <v>120</v>
          </cell>
          <cell r="AY62">
            <v>3557</v>
          </cell>
          <cell r="AZ62">
            <v>6478</v>
          </cell>
        </row>
        <row r="63">
          <cell r="A63" t="str">
            <v>Резерв под обесценение инвестиций</v>
          </cell>
          <cell r="B63">
            <v>767</v>
          </cell>
          <cell r="AE63">
            <v>1192</v>
          </cell>
          <cell r="AM63">
            <v>0</v>
          </cell>
          <cell r="AY63">
            <v>767</v>
          </cell>
        </row>
        <row r="64">
          <cell r="A64" t="str">
            <v>Резерв на покрытие убытков по прочим активам</v>
          </cell>
          <cell r="B64">
            <v>0</v>
          </cell>
          <cell r="C64">
            <v>24766</v>
          </cell>
          <cell r="AM64">
            <v>126</v>
          </cell>
          <cell r="AO64">
            <v>1386</v>
          </cell>
          <cell r="AY64">
            <v>0</v>
          </cell>
        </row>
        <row r="65">
          <cell r="A65" t="str">
            <v>Расходы на содержание персонала</v>
          </cell>
          <cell r="B65">
            <v>5096</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17608</v>
          </cell>
          <cell r="AN65">
            <v>-41246</v>
          </cell>
          <cell r="AO65">
            <v>-1386</v>
          </cell>
          <cell r="AW65">
            <v>-41246</v>
          </cell>
          <cell r="AX65">
            <v>-41246</v>
          </cell>
          <cell r="AY65">
            <v>5096</v>
          </cell>
          <cell r="BA65">
            <v>-49008.497199999998</v>
          </cell>
          <cell r="BB65">
            <v>-49008.497199999998</v>
          </cell>
        </row>
        <row r="66">
          <cell r="A66" t="str">
            <v>Общие, хозяйственные и прочие операционные расходы</v>
          </cell>
          <cell r="B66">
            <v>23649</v>
          </cell>
          <cell r="C66">
            <v>-4326</v>
          </cell>
          <cell r="D66">
            <v>-4782</v>
          </cell>
          <cell r="E66">
            <v>2773</v>
          </cell>
          <cell r="T66">
            <v>148</v>
          </cell>
          <cell r="AA66">
            <v>-188</v>
          </cell>
          <cell r="AL66">
            <v>13817</v>
          </cell>
          <cell r="AM66">
            <v>-2869</v>
          </cell>
          <cell r="AN66">
            <v>-4326</v>
          </cell>
          <cell r="AW66">
            <v>-4326</v>
          </cell>
          <cell r="AX66">
            <v>-4326</v>
          </cell>
          <cell r="AY66">
            <v>23649</v>
          </cell>
          <cell r="AZ66">
            <v>23649</v>
          </cell>
          <cell r="BA66">
            <v>-3230</v>
          </cell>
          <cell r="BB66">
            <v>-5140.1531999999997</v>
          </cell>
        </row>
        <row r="67">
          <cell r="A67" t="str">
            <v>Прибыль до налогообложения</v>
          </cell>
          <cell r="B67">
            <v>-4213</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-4213</v>
          </cell>
          <cell r="AZ67">
            <v>-15.852000000000089</v>
          </cell>
          <cell r="BA67">
            <v>0</v>
          </cell>
          <cell r="BB67">
            <v>0</v>
          </cell>
        </row>
        <row r="68">
          <cell r="A68" t="str">
            <v>Дивиденды</v>
          </cell>
          <cell r="B68">
            <v>-146454</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597</v>
          </cell>
          <cell r="AA68">
            <v>0</v>
          </cell>
          <cell r="AB68">
            <v>0</v>
          </cell>
          <cell r="AC68">
            <v>0</v>
          </cell>
          <cell r="AD68">
            <v>0</v>
          </cell>
          <cell r="AE68">
            <v>0</v>
          </cell>
          <cell r="AF68">
            <v>0</v>
          </cell>
          <cell r="AG68">
            <v>0</v>
          </cell>
          <cell r="AH68">
            <v>0</v>
          </cell>
          <cell r="AI68">
            <v>0</v>
          </cell>
          <cell r="AJ68">
            <v>0</v>
          </cell>
          <cell r="AK68">
            <v>0</v>
          </cell>
          <cell r="AL68">
            <v>0</v>
          </cell>
          <cell r="AM68">
            <v>7041</v>
          </cell>
          <cell r="AN68">
            <v>-1174</v>
          </cell>
          <cell r="AW68">
            <v>-1174</v>
          </cell>
          <cell r="AX68">
            <v>-1174</v>
          </cell>
          <cell r="AY68">
            <v>0</v>
          </cell>
          <cell r="BA68">
            <v>-1394.9467999999999</v>
          </cell>
          <cell r="BB68">
            <v>-1394.9467999999999</v>
          </cell>
        </row>
        <row r="69">
          <cell r="A69" t="str">
            <v>Налогообложение</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BA69">
            <v>-21.608999999999924</v>
          </cell>
          <cell r="BB69">
            <v>-2051.7993999999999</v>
          </cell>
        </row>
        <row r="70">
          <cell r="A70" t="str">
            <v>Чистая прибыль</v>
          </cell>
          <cell r="B70">
            <v>-4213</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t="str">
            <v>Control:</v>
          </cell>
          <cell r="BA70">
            <v>-21.608999999999924</v>
          </cell>
          <cell r="BB70">
            <v>0</v>
          </cell>
        </row>
        <row r="71">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-15945.643999999998</v>
          </cell>
          <cell r="BB71">
            <v>-15945.643999999998</v>
          </cell>
        </row>
        <row r="72">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-377</v>
          </cell>
          <cell r="BA72">
            <v>0</v>
          </cell>
          <cell r="BB72">
            <v>0</v>
          </cell>
        </row>
        <row r="73">
          <cell r="B73">
            <v>0</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5760</v>
          </cell>
          <cell r="AN73">
            <v>-3908</v>
          </cell>
          <cell r="AW73">
            <v>-3908</v>
          </cell>
          <cell r="AX73">
            <v>-3908</v>
          </cell>
          <cell r="AY73">
            <v>-3908</v>
          </cell>
          <cell r="BA73">
            <v>-4643.4856</v>
          </cell>
          <cell r="BB73">
            <v>-4643.4856</v>
          </cell>
        </row>
        <row r="74">
          <cell r="B74">
            <v>0</v>
          </cell>
          <cell r="C74">
            <v>-1408</v>
          </cell>
          <cell r="D74">
            <v>9620</v>
          </cell>
          <cell r="U74">
            <v>-9620</v>
          </cell>
          <cell r="AM74">
            <v>0</v>
          </cell>
          <cell r="AN74" t="str">
            <v>Control:</v>
          </cell>
          <cell r="AW74">
            <v>-1408</v>
          </cell>
          <cell r="AX74">
            <v>-1408</v>
          </cell>
          <cell r="AY74">
            <v>-1408</v>
          </cell>
          <cell r="BA74">
            <v>-1672.9856</v>
          </cell>
          <cell r="BB74">
            <v>-1672.9856</v>
          </cell>
        </row>
        <row r="75">
          <cell r="B75">
            <v>-38621</v>
          </cell>
          <cell r="C75">
            <v>0</v>
          </cell>
          <cell r="D75">
            <v>0</v>
          </cell>
          <cell r="E75">
            <v>304</v>
          </cell>
          <cell r="F75">
            <v>909</v>
          </cell>
          <cell r="G75">
            <v>1504</v>
          </cell>
          <cell r="H75">
            <v>263</v>
          </cell>
          <cell r="I75">
            <v>2297</v>
          </cell>
          <cell r="J75">
            <v>6563</v>
          </cell>
          <cell r="K75">
            <v>0</v>
          </cell>
          <cell r="L75">
            <v>0</v>
          </cell>
          <cell r="M75">
            <v>0</v>
          </cell>
          <cell r="N75">
            <v>0</v>
          </cell>
          <cell r="O75">
            <v>0</v>
          </cell>
          <cell r="P75">
            <v>1815</v>
          </cell>
          <cell r="Q75">
            <v>36</v>
          </cell>
          <cell r="R75">
            <v>0</v>
          </cell>
          <cell r="S75">
            <v>0</v>
          </cell>
          <cell r="T75">
            <v>148</v>
          </cell>
          <cell r="U75">
            <v>-11571</v>
          </cell>
          <cell r="V75">
            <v>-70</v>
          </cell>
          <cell r="W75">
            <v>-279</v>
          </cell>
          <cell r="X75">
            <v>0</v>
          </cell>
          <cell r="Y75">
            <v>2834</v>
          </cell>
          <cell r="Z75">
            <v>597</v>
          </cell>
          <cell r="AA75">
            <v>-3290</v>
          </cell>
          <cell r="AB75">
            <v>-188</v>
          </cell>
          <cell r="AC75">
            <v>0</v>
          </cell>
          <cell r="AD75">
            <v>0</v>
          </cell>
          <cell r="AE75">
            <v>1183</v>
          </cell>
          <cell r="AF75">
            <v>0</v>
          </cell>
          <cell r="AG75">
            <v>0</v>
          </cell>
          <cell r="AH75">
            <v>0</v>
          </cell>
          <cell r="AI75">
            <v>-935</v>
          </cell>
          <cell r="AJ75">
            <v>2479</v>
          </cell>
          <cell r="AK75">
            <v>0</v>
          </cell>
          <cell r="AL75">
            <v>0</v>
          </cell>
          <cell r="AM75">
            <v>0</v>
          </cell>
          <cell r="AN75">
            <v>0</v>
          </cell>
          <cell r="AO75">
            <v>0</v>
          </cell>
          <cell r="AP75">
            <v>1064</v>
          </cell>
          <cell r="AQ75">
            <v>-1743</v>
          </cell>
          <cell r="AR75">
            <v>1795</v>
          </cell>
          <cell r="AS75">
            <v>68</v>
          </cell>
          <cell r="AT75">
            <v>1533.5</v>
          </cell>
          <cell r="AU75">
            <v>-27.29300000000012</v>
          </cell>
          <cell r="AV75">
            <v>101.96399999999994</v>
          </cell>
          <cell r="AW75">
            <v>1.6629999999999967</v>
          </cell>
          <cell r="AX75">
            <v>-32.16599999999994</v>
          </cell>
          <cell r="AY75">
            <v>-1536.307</v>
          </cell>
          <cell r="AZ75">
            <v>-15.852000000000089</v>
          </cell>
          <cell r="BA75">
            <v>-21.608999999999924</v>
          </cell>
          <cell r="BB75">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4.xml><?xml version="1.0" encoding="utf-8"?>
<externalLink xmlns="http://schemas.openxmlformats.org/spreadsheetml/2006/main">
  <externalBook xmlns:r="http://schemas.openxmlformats.org/officeDocument/2006/relationships" r:id="rId1">
    <sheetNames>
      <sheetName val="Sheet1"/>
    </sheetNames>
    <sheetDataSet>
      <sheetData sheetId="0"/>
    </sheetDataSet>
  </externalBook>
</externalLink>
</file>

<file path=xl/externalLinks/externalLink15.xml><?xml version="1.0" encoding="utf-8"?>
<externalLink xmlns="http://schemas.openxmlformats.org/spreadsheetml/2006/main">
  <externalBook xmlns:r="http://schemas.openxmlformats.org/officeDocument/2006/relationships" r:id="rId1">
    <sheetNames>
      <sheetName val="General"/>
      <sheetName val="22 ORG"/>
      <sheetName val="23 ORG"/>
      <sheetName val="24 ORG"/>
      <sheetName val="30 ORG"/>
      <sheetName val="35 ORG"/>
      <sheetName val="39 ORG"/>
      <sheetName val="40 ORG"/>
      <sheetName val="41 ORG"/>
      <sheetName val="42 ORG"/>
      <sheetName val="55 ORG"/>
      <sheetName val="Form430"/>
      <sheetName val="Weekly"/>
    </sheetNames>
    <sheetDataSet>
      <sheetData sheetId="0" refreshError="1">
        <row r="2">
          <cell r="A2" t="str">
            <v>TIRANA BRANCH</v>
          </cell>
        </row>
        <row r="9">
          <cell r="F9">
            <v>36188</v>
          </cell>
        </row>
        <row r="11">
          <cell r="F11" t="str">
            <v>Orfea Duchi</v>
          </cell>
        </row>
        <row r="13">
          <cell r="F13" t="str">
            <v>c:\AlbanianGL\INA_FE.mdb</v>
          </cell>
        </row>
      </sheetData>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6.xml><?xml version="1.0" encoding="utf-8"?>
<externalLink xmlns="http://schemas.openxmlformats.org/spreadsheetml/2006/main">
  <externalBook xmlns:r="http://schemas.openxmlformats.org/officeDocument/2006/relationships" r:id="rId1">
    <sheetNames>
      <sheetName val="USER GUIDE"/>
      <sheetName val="Source BS_OffBS"/>
      <sheetName val="Source P&amp;L"/>
      <sheetName val="Unadj BS"/>
      <sheetName val="Unadj P&amp;L"/>
      <sheetName val="Unadj Off BS"/>
      <sheetName val="Recat BS"/>
      <sheetName val="Recat PL"/>
      <sheetName val="Adjustments"/>
      <sheetName val="IAS_BS"/>
      <sheetName val="IAS_PL"/>
      <sheetName val="Reconciliation"/>
      <sheetName val="Cash Flow preparation"/>
      <sheetName val="FX effect"/>
      <sheetName val="Infl effect"/>
      <sheetName val="Cash flow final"/>
      <sheetName val="Cash"/>
      <sheetName val="PrecMetals"/>
      <sheetName val="Loans&amp;Adv"/>
      <sheetName val="BoEs purchased"/>
      <sheetName val="BankLoans"/>
      <sheetName val="securities"/>
      <sheetName val="other invest"/>
      <sheetName val="FA"/>
      <sheetName val="OA"/>
      <sheetName val="Custaccounts"/>
      <sheetName val="SecIssued"/>
      <sheetName val="BankDeposit"/>
      <sheetName val="OL"/>
      <sheetName val="Capital"/>
      <sheetName val="Reserves"/>
    </sheetNames>
    <sheetDataSet>
      <sheetData sheetId="0"/>
      <sheetData sheetId="1"/>
      <sheetData sheetId="2"/>
      <sheetData sheetId="3"/>
      <sheetData sheetId="4"/>
      <sheetData sheetId="5"/>
      <sheetData sheetId="6"/>
      <sheetData sheetId="7"/>
      <sheetData sheetId="8" refreshError="1">
        <row r="1">
          <cell r="A1" t="str">
            <v>Dialog Optim Bank (consolidated)</v>
          </cell>
        </row>
        <row r="2">
          <cell r="A2" t="str">
            <v>ADJUSTMENTS</v>
          </cell>
        </row>
        <row r="3">
          <cell r="A3" t="str">
            <v>Year ended 01.01.2001</v>
          </cell>
        </row>
        <row r="4">
          <cell r="A4" t="str">
            <v>BALANCE SHEET</v>
          </cell>
          <cell r="B4" t="str">
            <v>RR'000</v>
          </cell>
          <cell r="AR4" t="str">
            <v>RR'000</v>
          </cell>
        </row>
        <row r="5">
          <cell r="B5" t="str">
            <v>RUSSIAN</v>
          </cell>
          <cell r="C5" t="str">
            <v>Statutory adjustments</v>
          </cell>
          <cell r="E5" t="str">
            <v>REVERSALS</v>
          </cell>
          <cell r="F5" t="str">
            <v>REVERSALS</v>
          </cell>
          <cell r="AR5" t="str">
            <v>before IAS 29</v>
          </cell>
          <cell r="AZ5" t="str">
            <v>IAS</v>
          </cell>
        </row>
        <row r="6">
          <cell r="C6" t="str">
            <v>Wrong classification of provision on BoE</v>
          </cell>
          <cell r="D6" t="str">
            <v>Wrong classification of coupon income</v>
          </cell>
          <cell r="E6" t="str">
            <v>Prior year adj. - LLP</v>
          </cell>
          <cell r="F6" t="str">
            <v>Prior year adj. - LLP (banks)</v>
          </cell>
          <cell r="G6" t="str">
            <v>Prior year adj.- Accrued income</v>
          </cell>
          <cell r="H6" t="str">
            <v>Prior year adj. - MTM</v>
          </cell>
          <cell r="M6" t="str">
            <v>Net off interbranch settlements</v>
          </cell>
          <cell r="N6" t="str">
            <v xml:space="preserve">Write-off  LVI </v>
          </cell>
          <cell r="O6" t="str">
            <v>Reverse of allocation of profit for 2000</v>
          </cell>
          <cell r="P6" t="str">
            <v>IAS LLP (additional charge)</v>
          </cell>
          <cell r="Q6" t="str">
            <v>IAS LLP (additional charge) - banks</v>
          </cell>
          <cell r="R6" t="str">
            <v>Reclass of overnight deposits</v>
          </cell>
          <cell r="S6" t="str">
            <v>BoE reclass</v>
          </cell>
          <cell r="T6" t="str">
            <v>Restorement of BoE provision reclassified into securities</v>
          </cell>
          <cell r="U6" t="str">
            <v>Mark to market (Eurobonds)</v>
          </cell>
          <cell r="V6" t="str">
            <v>Elimination of paid coupon from  Eurobonds book value</v>
          </cell>
          <cell r="W6" t="str">
            <v>Mark to market (BoE)</v>
          </cell>
          <cell r="X6" t="str">
            <v>Repo restorement</v>
          </cell>
          <cell r="Y6" t="str">
            <v>Reclas. of commission income on FOREX</v>
          </cell>
          <cell r="Z6" t="str">
            <v>Reclas. of commission expense on FOREX</v>
          </cell>
          <cell r="AA6" t="str">
            <v>Netting and reclass of interbank balances from OA&amp;OL</v>
          </cell>
          <cell r="AB6" t="str">
            <v>Reclass of suspense account</v>
          </cell>
          <cell r="AC6" t="str">
            <v>Reclass of mandatory sale of currency</v>
          </cell>
          <cell r="AD6" t="str">
            <v>Staff expenses</v>
          </cell>
          <cell r="AF6" t="str">
            <v>Matching of coupon income</v>
          </cell>
          <cell r="AG6" t="str">
            <v>Accrued expense on repo</v>
          </cell>
          <cell r="AH6" t="str">
            <v>Accrued coupon income on repo</v>
          </cell>
          <cell r="AI6" t="str">
            <v>Accrued discount income on BoE with investment nature</v>
          </cell>
          <cell r="AJ6" t="str">
            <v>Accrued discount income on BoE with lending nature</v>
          </cell>
          <cell r="AK6" t="str">
            <v>Accrued interest income on loans</v>
          </cell>
          <cell r="AL6" t="str">
            <v>Accrued interest expense on deposits</v>
          </cell>
          <cell r="AM6" t="str">
            <v>Accrued interest income on Nostro</v>
          </cell>
          <cell r="AN6" t="str">
            <v>Accrued interest expense on Loro</v>
          </cell>
          <cell r="AO6" t="str">
            <v>Accrued interest and discount expense on issued BoE</v>
          </cell>
          <cell r="AP6" t="str">
            <v>To post into P&amp;L prepaid expenses related to 2000</v>
          </cell>
          <cell r="AQ6" t="str">
            <v>Revaluation of the off BS items</v>
          </cell>
          <cell r="AS6" t="str">
            <v>Restatement of share capital</v>
          </cell>
          <cell r="AT6" t="str">
            <v>Elimination of statutory revaluation</v>
          </cell>
          <cell r="AU6" t="str">
            <v>Restatement of fixed assets</v>
          </cell>
          <cell r="AV6" t="str">
            <v>Restatement of depreciation</v>
          </cell>
          <cell r="AW6" t="str">
            <v>Restatement of opening reserves</v>
          </cell>
          <cell r="AX6" t="str">
            <v>Restatement of income statement</v>
          </cell>
          <cell r="AY6" t="str">
            <v>Deferred tax</v>
          </cell>
        </row>
        <row r="7">
          <cell r="A7" t="str">
            <v>Number of adjustment</v>
          </cell>
          <cell r="C7">
            <v>1</v>
          </cell>
          <cell r="D7">
            <v>2</v>
          </cell>
          <cell r="E7">
            <v>2</v>
          </cell>
          <cell r="F7">
            <v>3</v>
          </cell>
          <cell r="G7">
            <v>4</v>
          </cell>
          <cell r="H7">
            <v>5</v>
          </cell>
          <cell r="I7">
            <v>6</v>
          </cell>
          <cell r="J7">
            <v>7</v>
          </cell>
          <cell r="K7">
            <v>8</v>
          </cell>
          <cell r="L7">
            <v>9</v>
          </cell>
          <cell r="M7">
            <v>10</v>
          </cell>
          <cell r="N7">
            <v>11</v>
          </cell>
          <cell r="O7">
            <v>12</v>
          </cell>
          <cell r="P7">
            <v>12</v>
          </cell>
          <cell r="Q7">
            <v>13</v>
          </cell>
          <cell r="R7">
            <v>14</v>
          </cell>
          <cell r="S7">
            <v>15</v>
          </cell>
          <cell r="T7">
            <v>16</v>
          </cell>
          <cell r="U7">
            <v>17</v>
          </cell>
          <cell r="V7">
            <v>17</v>
          </cell>
          <cell r="W7">
            <v>18</v>
          </cell>
          <cell r="X7">
            <v>19</v>
          </cell>
          <cell r="Y7">
            <v>20</v>
          </cell>
          <cell r="Z7">
            <v>21</v>
          </cell>
          <cell r="AA7">
            <v>22</v>
          </cell>
          <cell r="AB7">
            <v>23</v>
          </cell>
          <cell r="AC7">
            <v>24</v>
          </cell>
          <cell r="AD7">
            <v>25</v>
          </cell>
          <cell r="AE7">
            <v>26</v>
          </cell>
          <cell r="AF7">
            <v>27</v>
          </cell>
          <cell r="AG7">
            <v>28</v>
          </cell>
          <cell r="AH7">
            <v>29</v>
          </cell>
          <cell r="AI7">
            <v>30</v>
          </cell>
          <cell r="AJ7">
            <v>31</v>
          </cell>
          <cell r="AK7">
            <v>32</v>
          </cell>
          <cell r="AL7">
            <v>33</v>
          </cell>
          <cell r="AM7">
            <v>34</v>
          </cell>
          <cell r="AN7">
            <v>35</v>
          </cell>
          <cell r="AO7">
            <v>34</v>
          </cell>
          <cell r="AP7">
            <v>35</v>
          </cell>
          <cell r="AQ7">
            <v>36</v>
          </cell>
          <cell r="AR7">
            <v>37</v>
          </cell>
          <cell r="AS7">
            <v>38</v>
          </cell>
          <cell r="AT7">
            <v>39</v>
          </cell>
          <cell r="AU7">
            <v>40</v>
          </cell>
          <cell r="AV7">
            <v>41</v>
          </cell>
          <cell r="AW7">
            <v>42</v>
          </cell>
          <cell r="AX7">
            <v>43</v>
          </cell>
          <cell r="AY7">
            <v>44</v>
          </cell>
        </row>
        <row r="8">
          <cell r="A8" t="str">
            <v>ASSETS</v>
          </cell>
        </row>
        <row r="9">
          <cell r="A9" t="str">
            <v>Cash and cash equivalents</v>
          </cell>
          <cell r="B9">
            <v>570873</v>
          </cell>
          <cell r="R9">
            <v>84543</v>
          </cell>
          <cell r="AR9">
            <v>655416</v>
          </cell>
          <cell r="AZ9">
            <v>655416</v>
          </cell>
          <cell r="BB9">
            <v>0.25915594092780625</v>
          </cell>
        </row>
        <row r="10">
          <cell r="A10" t="str">
            <v>Mandatory cash balances with the CBRF</v>
          </cell>
          <cell r="B10">
            <v>94075</v>
          </cell>
          <cell r="AR10">
            <v>94075</v>
          </cell>
          <cell r="AZ10">
            <v>94075</v>
          </cell>
          <cell r="BB10">
            <v>3.7197894379727335E-2</v>
          </cell>
        </row>
        <row r="11">
          <cell r="A11" t="str">
            <v>Loans &amp; advances to customers</v>
          </cell>
          <cell r="B11">
            <v>629843</v>
          </cell>
          <cell r="S11">
            <v>534797</v>
          </cell>
          <cell r="AR11">
            <v>1164640</v>
          </cell>
          <cell r="AZ11">
            <v>1164640</v>
          </cell>
          <cell r="BA11">
            <v>938406</v>
          </cell>
          <cell r="BB11">
            <v>0.46050657146325424</v>
          </cell>
        </row>
        <row r="12">
          <cell r="A12" t="str">
            <v>Less:LLP on loans and advances to customers</v>
          </cell>
          <cell r="B12">
            <v>-90624</v>
          </cell>
          <cell r="P12">
            <v>-130262</v>
          </cell>
          <cell r="S12">
            <v>-5348</v>
          </cell>
          <cell r="AR12">
            <v>-226234</v>
          </cell>
          <cell r="AZ12">
            <v>-226234</v>
          </cell>
        </row>
        <row r="13">
          <cell r="A13" t="str">
            <v>Bills of exchange</v>
          </cell>
          <cell r="B13">
            <v>751820</v>
          </cell>
          <cell r="S13">
            <v>-751820</v>
          </cell>
          <cell r="AR13">
            <v>0</v>
          </cell>
          <cell r="AZ13">
            <v>0</v>
          </cell>
          <cell r="BA13">
            <v>0</v>
          </cell>
          <cell r="BB13">
            <v>0</v>
          </cell>
        </row>
        <row r="14">
          <cell r="A14" t="str">
            <v>Less:Provision for diminuition in value</v>
          </cell>
          <cell r="B14">
            <v>-7519</v>
          </cell>
          <cell r="S14">
            <v>7519</v>
          </cell>
          <cell r="AR14">
            <v>0</v>
          </cell>
          <cell r="AZ14">
            <v>0</v>
          </cell>
        </row>
        <row r="15">
          <cell r="A15" t="str">
            <v>Loans and advances to  banks</v>
          </cell>
          <cell r="B15">
            <v>497035</v>
          </cell>
          <cell r="R15">
            <v>-84543</v>
          </cell>
          <cell r="AR15">
            <v>412492</v>
          </cell>
          <cell r="AZ15">
            <v>412492</v>
          </cell>
          <cell r="BA15">
            <v>402551</v>
          </cell>
          <cell r="BB15">
            <v>0.16310214029744871</v>
          </cell>
        </row>
        <row r="16">
          <cell r="A16" t="str">
            <v>Less:LLP on loans and advances to banks</v>
          </cell>
          <cell r="B16">
            <v>-7654</v>
          </cell>
          <cell r="Q16">
            <v>-2287</v>
          </cell>
          <cell r="AR16">
            <v>-9941</v>
          </cell>
          <cell r="AZ16">
            <v>-9941</v>
          </cell>
        </row>
        <row r="17">
          <cell r="A17" t="str">
            <v>Securities</v>
          </cell>
          <cell r="B17">
            <v>131280</v>
          </cell>
          <cell r="S17">
            <v>217023</v>
          </cell>
          <cell r="U17">
            <v>-6336</v>
          </cell>
          <cell r="V17">
            <v>-141</v>
          </cell>
          <cell r="W17">
            <v>-283</v>
          </cell>
          <cell r="X17">
            <v>61178</v>
          </cell>
          <cell r="AR17">
            <v>402721</v>
          </cell>
          <cell r="AZ17">
            <v>402721</v>
          </cell>
          <cell r="BA17">
            <v>402201</v>
          </cell>
          <cell r="BB17">
            <v>0.15923862048895213</v>
          </cell>
        </row>
        <row r="18">
          <cell r="A18" t="str">
            <v>Less:Provision for permanent diminuition in value</v>
          </cell>
          <cell r="B18">
            <v>-520</v>
          </cell>
          <cell r="S18">
            <v>-2171</v>
          </cell>
          <cell r="T18">
            <v>2171</v>
          </cell>
          <cell r="AR18">
            <v>-520</v>
          </cell>
          <cell r="AZ18">
            <v>-520</v>
          </cell>
        </row>
        <row r="19">
          <cell r="A19" t="str">
            <v>Other investments</v>
          </cell>
          <cell r="B19">
            <v>0</v>
          </cell>
          <cell r="AR19">
            <v>0</v>
          </cell>
          <cell r="AZ19">
            <v>0</v>
          </cell>
          <cell r="BA19">
            <v>0</v>
          </cell>
        </row>
        <row r="20">
          <cell r="A20" t="str">
            <v>Less:Other invesments devaluation provision</v>
          </cell>
          <cell r="B20">
            <v>0</v>
          </cell>
          <cell r="AR20">
            <v>0</v>
          </cell>
          <cell r="AZ20">
            <v>0</v>
          </cell>
        </row>
        <row r="21">
          <cell r="A21" t="str">
            <v>Fixed assets</v>
          </cell>
          <cell r="B21">
            <v>18969</v>
          </cell>
          <cell r="N21">
            <v>-1903</v>
          </cell>
          <cell r="AR21">
            <v>17066</v>
          </cell>
          <cell r="AT21">
            <v>-48</v>
          </cell>
          <cell r="AU21">
            <v>6444</v>
          </cell>
          <cell r="AZ21">
            <v>23462</v>
          </cell>
          <cell r="BA21">
            <v>20130</v>
          </cell>
          <cell r="BB21">
            <v>9.2770342592310689E-3</v>
          </cell>
        </row>
        <row r="22">
          <cell r="A22" t="str">
            <v>Less:Accumulated depreciation</v>
          </cell>
          <cell r="B22">
            <v>-3508</v>
          </cell>
          <cell r="N22">
            <v>1903</v>
          </cell>
          <cell r="AR22">
            <v>-1605</v>
          </cell>
          <cell r="AT22">
            <v>5</v>
          </cell>
          <cell r="AV22">
            <v>-1732</v>
          </cell>
          <cell r="AZ22">
            <v>-3332</v>
          </cell>
        </row>
        <row r="23">
          <cell r="A23" t="str">
            <v>Accrued income</v>
          </cell>
          <cell r="U23">
            <v>235</v>
          </cell>
          <cell r="AH23">
            <v>3524</v>
          </cell>
          <cell r="AI23">
            <v>1354</v>
          </cell>
          <cell r="AJ23">
            <v>898</v>
          </cell>
          <cell r="AK23">
            <v>529</v>
          </cell>
          <cell r="AM23">
            <v>530</v>
          </cell>
          <cell r="AR23">
            <v>7070</v>
          </cell>
          <cell r="AZ23">
            <v>7070</v>
          </cell>
          <cell r="BB23">
            <v>2.7955260511790831E-3</v>
          </cell>
        </row>
        <row r="24">
          <cell r="A24" t="str">
            <v>Other Assets</v>
          </cell>
          <cell r="B24">
            <v>131619</v>
          </cell>
          <cell r="M24">
            <v>-105506</v>
          </cell>
          <cell r="V24">
            <v>141</v>
          </cell>
          <cell r="AA24">
            <v>-12172</v>
          </cell>
          <cell r="AF24">
            <v>-293</v>
          </cell>
          <cell r="AK24">
            <v>-529</v>
          </cell>
          <cell r="AL24">
            <v>-1826</v>
          </cell>
          <cell r="AO24">
            <v>-1539</v>
          </cell>
          <cell r="AP24">
            <v>-703</v>
          </cell>
          <cell r="AR24">
            <v>9192</v>
          </cell>
          <cell r="AZ24">
            <v>9192</v>
          </cell>
          <cell r="BB24">
            <v>3.6345792733292978E-3</v>
          </cell>
        </row>
        <row r="25">
          <cell r="A25" t="str">
            <v>TOTAL ASSETS</v>
          </cell>
          <cell r="B25">
            <v>2715689</v>
          </cell>
          <cell r="C25">
            <v>0</v>
          </cell>
          <cell r="D25">
            <v>0</v>
          </cell>
          <cell r="E25">
            <v>0</v>
          </cell>
          <cell r="F25">
            <v>0</v>
          </cell>
          <cell r="G25">
            <v>0</v>
          </cell>
          <cell r="H25">
            <v>0</v>
          </cell>
          <cell r="I25">
            <v>0</v>
          </cell>
          <cell r="J25">
            <v>0</v>
          </cell>
          <cell r="K25">
            <v>0</v>
          </cell>
          <cell r="L25">
            <v>0</v>
          </cell>
          <cell r="M25">
            <v>-105506</v>
          </cell>
          <cell r="N25">
            <v>0</v>
          </cell>
          <cell r="O25">
            <v>0</v>
          </cell>
          <cell r="P25">
            <v>-130262</v>
          </cell>
          <cell r="Q25">
            <v>-2287</v>
          </cell>
          <cell r="R25">
            <v>0</v>
          </cell>
          <cell r="S25">
            <v>0</v>
          </cell>
          <cell r="T25">
            <v>2171</v>
          </cell>
          <cell r="U25">
            <v>-6101</v>
          </cell>
          <cell r="V25">
            <v>0</v>
          </cell>
          <cell r="W25">
            <v>-283</v>
          </cell>
          <cell r="X25">
            <v>61178</v>
          </cell>
          <cell r="Y25">
            <v>0</v>
          </cell>
          <cell r="Z25">
            <v>0</v>
          </cell>
          <cell r="AA25">
            <v>-12172</v>
          </cell>
          <cell r="AB25">
            <v>0</v>
          </cell>
          <cell r="AC25">
            <v>0</v>
          </cell>
          <cell r="AD25">
            <v>0</v>
          </cell>
          <cell r="AE25">
            <v>0</v>
          </cell>
          <cell r="AF25">
            <v>-293</v>
          </cell>
          <cell r="AG25">
            <v>0</v>
          </cell>
          <cell r="AH25">
            <v>3524</v>
          </cell>
          <cell r="AI25">
            <v>1354</v>
          </cell>
          <cell r="AJ25">
            <v>898</v>
          </cell>
          <cell r="AK25">
            <v>0</v>
          </cell>
          <cell r="AL25">
            <v>-1826</v>
          </cell>
          <cell r="AM25">
            <v>530</v>
          </cell>
          <cell r="AN25">
            <v>0</v>
          </cell>
          <cell r="AO25">
            <v>-1539</v>
          </cell>
          <cell r="AP25">
            <v>-703</v>
          </cell>
          <cell r="AQ25">
            <v>0</v>
          </cell>
          <cell r="AR25">
            <v>2524372</v>
          </cell>
          <cell r="AS25">
            <v>0</v>
          </cell>
          <cell r="AT25">
            <v>-43</v>
          </cell>
          <cell r="AU25">
            <v>6444</v>
          </cell>
          <cell r="AV25">
            <v>-1732</v>
          </cell>
          <cell r="AW25">
            <v>0</v>
          </cell>
          <cell r="AX25">
            <v>0</v>
          </cell>
          <cell r="AY25">
            <v>0</v>
          </cell>
          <cell r="AZ25">
            <v>2529041</v>
          </cell>
        </row>
        <row r="26">
          <cell r="AR26">
            <v>0</v>
          </cell>
          <cell r="AZ26">
            <v>0</v>
          </cell>
        </row>
        <row r="27">
          <cell r="A27" t="str">
            <v>LIABILITIES</v>
          </cell>
          <cell r="AR27">
            <v>0</v>
          </cell>
          <cell r="AZ27">
            <v>0</v>
          </cell>
        </row>
        <row r="28">
          <cell r="AR28">
            <v>0</v>
          </cell>
          <cell r="AZ28">
            <v>0</v>
          </cell>
        </row>
        <row r="29">
          <cell r="A29" t="str">
            <v>Customer accounts</v>
          </cell>
          <cell r="B29">
            <v>-836197</v>
          </cell>
          <cell r="AB29">
            <v>-11065</v>
          </cell>
          <cell r="AC29">
            <v>-3339</v>
          </cell>
          <cell r="AL29">
            <v>902</v>
          </cell>
          <cell r="AR29">
            <v>-849699</v>
          </cell>
          <cell r="AZ29">
            <v>-849699</v>
          </cell>
          <cell r="BB29">
            <v>0.33597675957012957</v>
          </cell>
        </row>
        <row r="30">
          <cell r="A30" t="str">
            <v>Securities issued by the bank</v>
          </cell>
          <cell r="B30">
            <v>-345231</v>
          </cell>
          <cell r="AO30">
            <v>1539</v>
          </cell>
          <cell r="AR30">
            <v>-343692</v>
          </cell>
          <cell r="AZ30">
            <v>-343692</v>
          </cell>
          <cell r="BB30">
            <v>0.13589815269898747</v>
          </cell>
        </row>
        <row r="31">
          <cell r="A31" t="str">
            <v>Deposits from banks</v>
          </cell>
          <cell r="B31">
            <v>-927662</v>
          </cell>
          <cell r="X31">
            <v>-60403</v>
          </cell>
          <cell r="AA31">
            <v>-19508</v>
          </cell>
          <cell r="AR31">
            <v>-1007573</v>
          </cell>
          <cell r="AZ31">
            <v>-1007573</v>
          </cell>
          <cell r="BB31">
            <v>0.39840121215907531</v>
          </cell>
        </row>
        <row r="32">
          <cell r="A32" t="str">
            <v>Other borrowed funds</v>
          </cell>
          <cell r="B32">
            <v>0</v>
          </cell>
          <cell r="AR32">
            <v>0</v>
          </cell>
          <cell r="AZ32">
            <v>0</v>
          </cell>
        </row>
        <row r="33">
          <cell r="A33" t="str">
            <v>Accrued interest expense</v>
          </cell>
          <cell r="B33">
            <v>0</v>
          </cell>
          <cell r="AG33">
            <v>-206</v>
          </cell>
          <cell r="AL33">
            <v>-1826</v>
          </cell>
          <cell r="AN33">
            <v>-307</v>
          </cell>
          <cell r="AO33">
            <v>-1539</v>
          </cell>
          <cell r="AR33">
            <v>-3878</v>
          </cell>
          <cell r="AZ33">
            <v>-3878</v>
          </cell>
          <cell r="BB33">
            <v>1.5333875567853585E-3</v>
          </cell>
        </row>
        <row r="34">
          <cell r="A34" t="str">
            <v>Deferred tax</v>
          </cell>
          <cell r="B34">
            <v>0</v>
          </cell>
          <cell r="AR34">
            <v>0</v>
          </cell>
          <cell r="AZ34">
            <v>0</v>
          </cell>
          <cell r="BB34">
            <v>0</v>
          </cell>
        </row>
        <row r="35">
          <cell r="A35" t="str">
            <v>Other liabilities</v>
          </cell>
          <cell r="B35">
            <v>-191646</v>
          </cell>
          <cell r="M35">
            <v>105506</v>
          </cell>
          <cell r="AA35">
            <v>31680</v>
          </cell>
          <cell r="AB35">
            <v>11065</v>
          </cell>
          <cell r="AC35">
            <v>3339</v>
          </cell>
          <cell r="AF35">
            <v>455</v>
          </cell>
          <cell r="AK35">
            <v>529</v>
          </cell>
          <cell r="AL35">
            <v>924</v>
          </cell>
          <cell r="AQ35">
            <v>-698</v>
          </cell>
          <cell r="AR35">
            <v>-38846</v>
          </cell>
          <cell r="AZ35">
            <v>-38846</v>
          </cell>
          <cell r="BB35">
            <v>1.5359972416421877E-2</v>
          </cell>
        </row>
        <row r="36">
          <cell r="A36" t="str">
            <v>Total liabilities</v>
          </cell>
          <cell r="B36">
            <v>-2300736</v>
          </cell>
          <cell r="C36">
            <v>0</v>
          </cell>
          <cell r="D36">
            <v>0</v>
          </cell>
          <cell r="E36">
            <v>0</v>
          </cell>
          <cell r="F36">
            <v>0</v>
          </cell>
          <cell r="G36">
            <v>0</v>
          </cell>
          <cell r="H36">
            <v>0</v>
          </cell>
          <cell r="I36">
            <v>0</v>
          </cell>
          <cell r="J36">
            <v>0</v>
          </cell>
          <cell r="K36">
            <v>0</v>
          </cell>
          <cell r="L36">
            <v>0</v>
          </cell>
          <cell r="M36">
            <v>105506</v>
          </cell>
          <cell r="N36">
            <v>0</v>
          </cell>
          <cell r="O36">
            <v>0</v>
          </cell>
          <cell r="P36">
            <v>0</v>
          </cell>
          <cell r="Q36">
            <v>0</v>
          </cell>
          <cell r="R36">
            <v>0</v>
          </cell>
          <cell r="S36">
            <v>0</v>
          </cell>
          <cell r="T36">
            <v>0</v>
          </cell>
          <cell r="U36">
            <v>0</v>
          </cell>
          <cell r="V36">
            <v>0</v>
          </cell>
          <cell r="W36">
            <v>0</v>
          </cell>
          <cell r="X36">
            <v>-60403</v>
          </cell>
          <cell r="Y36">
            <v>0</v>
          </cell>
          <cell r="Z36">
            <v>0</v>
          </cell>
          <cell r="AA36">
            <v>12172</v>
          </cell>
          <cell r="AB36">
            <v>0</v>
          </cell>
          <cell r="AC36">
            <v>0</v>
          </cell>
          <cell r="AD36">
            <v>0</v>
          </cell>
          <cell r="AE36">
            <v>0</v>
          </cell>
          <cell r="AF36">
            <v>455</v>
          </cell>
          <cell r="AG36">
            <v>-206</v>
          </cell>
          <cell r="AH36">
            <v>0</v>
          </cell>
          <cell r="AI36">
            <v>0</v>
          </cell>
          <cell r="AJ36">
            <v>0</v>
          </cell>
          <cell r="AK36">
            <v>529</v>
          </cell>
          <cell r="AL36">
            <v>0</v>
          </cell>
          <cell r="AM36">
            <v>0</v>
          </cell>
          <cell r="AN36">
            <v>-307</v>
          </cell>
          <cell r="AO36">
            <v>0</v>
          </cell>
          <cell r="AP36">
            <v>0</v>
          </cell>
          <cell r="AQ36">
            <v>-698</v>
          </cell>
          <cell r="AR36">
            <v>-2243688</v>
          </cell>
          <cell r="AS36">
            <v>0</v>
          </cell>
          <cell r="AT36">
            <v>0</v>
          </cell>
          <cell r="AU36">
            <v>0</v>
          </cell>
          <cell r="AV36">
            <v>0</v>
          </cell>
          <cell r="AW36">
            <v>0</v>
          </cell>
          <cell r="AX36">
            <v>0</v>
          </cell>
          <cell r="AY36">
            <v>0</v>
          </cell>
          <cell r="AZ36">
            <v>-2243688</v>
          </cell>
        </row>
        <row r="37">
          <cell r="A37" t="str">
            <v>SHAREHOLDERS EQUITY</v>
          </cell>
          <cell r="AR37">
            <v>0</v>
          </cell>
          <cell r="AZ37">
            <v>0</v>
          </cell>
        </row>
        <row r="38">
          <cell r="AR38">
            <v>0</v>
          </cell>
          <cell r="AZ38">
            <v>0</v>
          </cell>
        </row>
        <row r="39">
          <cell r="A39" t="str">
            <v>Share capital</v>
          </cell>
          <cell r="B39">
            <v>-378000</v>
          </cell>
          <cell r="AR39">
            <v>-378000</v>
          </cell>
          <cell r="AS39">
            <v>-119883</v>
          </cell>
          <cell r="AZ39">
            <v>-497883</v>
          </cell>
        </row>
        <row r="40">
          <cell r="A40" t="str">
            <v>Treasury shares</v>
          </cell>
          <cell r="B40">
            <v>0</v>
          </cell>
          <cell r="AR40">
            <v>0</v>
          </cell>
          <cell r="AZ40">
            <v>0</v>
          </cell>
        </row>
        <row r="41">
          <cell r="A41" t="str">
            <v>Share premium</v>
          </cell>
          <cell r="B41">
            <v>0</v>
          </cell>
          <cell r="AR41">
            <v>0</v>
          </cell>
          <cell r="AZ41">
            <v>0</v>
          </cell>
        </row>
        <row r="42">
          <cell r="A42" t="str">
            <v>Revaluation reserve for premises and equipment</v>
          </cell>
          <cell r="B42">
            <v>-70</v>
          </cell>
          <cell r="AR42">
            <v>-70</v>
          </cell>
          <cell r="AT42">
            <v>43</v>
          </cell>
          <cell r="AZ42">
            <v>-27</v>
          </cell>
        </row>
        <row r="43">
          <cell r="A43" t="str">
            <v xml:space="preserve">Opening reserves </v>
          </cell>
          <cell r="B43">
            <v>-23434</v>
          </cell>
          <cell r="E43">
            <v>57180</v>
          </cell>
          <cell r="F43">
            <v>1253</v>
          </cell>
          <cell r="G43">
            <v>-4166</v>
          </cell>
          <cell r="H43">
            <v>1358</v>
          </cell>
          <cell r="O43">
            <v>10666</v>
          </cell>
          <cell r="AR43">
            <v>42857</v>
          </cell>
          <cell r="AS43">
            <v>52430</v>
          </cell>
          <cell r="AU43">
            <v>-3739</v>
          </cell>
          <cell r="AV43">
            <v>807</v>
          </cell>
          <cell r="AW43">
            <v>18562</v>
          </cell>
          <cell r="AZ43">
            <v>110917</v>
          </cell>
          <cell r="BA43">
            <v>212557</v>
          </cell>
        </row>
        <row r="44">
          <cell r="A44" t="str">
            <v>Allocation of profit</v>
          </cell>
          <cell r="B44">
            <v>12554</v>
          </cell>
          <cell r="O44">
            <v>-12554</v>
          </cell>
          <cell r="AR44">
            <v>0</v>
          </cell>
          <cell r="AZ44">
            <v>0</v>
          </cell>
        </row>
        <row r="45">
          <cell r="A45" t="str">
            <v>Profit For the Year</v>
          </cell>
          <cell r="B45">
            <v>-26003</v>
          </cell>
          <cell r="E45">
            <v>-57180</v>
          </cell>
          <cell r="F45">
            <v>-1253</v>
          </cell>
          <cell r="G45">
            <v>4166</v>
          </cell>
          <cell r="H45">
            <v>-1358</v>
          </cell>
          <cell r="I45">
            <v>0</v>
          </cell>
          <cell r="J45">
            <v>0</v>
          </cell>
          <cell r="K45">
            <v>0</v>
          </cell>
          <cell r="L45">
            <v>0</v>
          </cell>
          <cell r="M45">
            <v>0</v>
          </cell>
          <cell r="N45">
            <v>0</v>
          </cell>
          <cell r="O45">
            <v>1888</v>
          </cell>
          <cell r="P45">
            <v>130262</v>
          </cell>
          <cell r="Q45">
            <v>2287</v>
          </cell>
          <cell r="R45">
            <v>0</v>
          </cell>
          <cell r="S45">
            <v>0</v>
          </cell>
          <cell r="T45">
            <v>-2171</v>
          </cell>
          <cell r="U45">
            <v>6101</v>
          </cell>
          <cell r="V45">
            <v>0</v>
          </cell>
          <cell r="W45">
            <v>283</v>
          </cell>
          <cell r="X45">
            <v>-775</v>
          </cell>
          <cell r="Y45">
            <v>0</v>
          </cell>
          <cell r="Z45">
            <v>0</v>
          </cell>
          <cell r="AA45">
            <v>0</v>
          </cell>
          <cell r="AB45">
            <v>0</v>
          </cell>
          <cell r="AC45">
            <v>0</v>
          </cell>
          <cell r="AD45">
            <v>0</v>
          </cell>
          <cell r="AE45">
            <v>0</v>
          </cell>
          <cell r="AF45">
            <v>-162</v>
          </cell>
          <cell r="AG45">
            <v>206</v>
          </cell>
          <cell r="AH45">
            <v>-3524</v>
          </cell>
          <cell r="AI45">
            <v>-1354</v>
          </cell>
          <cell r="AJ45">
            <v>-898</v>
          </cell>
          <cell r="AK45">
            <v>-529</v>
          </cell>
          <cell r="AL45">
            <v>1826</v>
          </cell>
          <cell r="AM45">
            <v>-530</v>
          </cell>
          <cell r="AN45">
            <v>307</v>
          </cell>
          <cell r="AO45">
            <v>1539</v>
          </cell>
          <cell r="AP45">
            <v>703</v>
          </cell>
          <cell r="AQ45">
            <v>698</v>
          </cell>
          <cell r="AR45">
            <v>54529</v>
          </cell>
          <cell r="AS45">
            <v>67453</v>
          </cell>
          <cell r="AT45">
            <v>0</v>
          </cell>
          <cell r="AU45">
            <v>-2705</v>
          </cell>
          <cell r="AV45">
            <v>925</v>
          </cell>
          <cell r="AW45">
            <v>-18562</v>
          </cell>
          <cell r="AY45">
            <v>0</v>
          </cell>
          <cell r="AZ45">
            <v>101640</v>
          </cell>
          <cell r="BA45" t="str">
            <v>Control:</v>
          </cell>
        </row>
        <row r="46">
          <cell r="A46" t="str">
            <v>Total liabilities and shareholders' funds</v>
          </cell>
          <cell r="B46">
            <v>-2715689</v>
          </cell>
          <cell r="C46">
            <v>0</v>
          </cell>
          <cell r="D46">
            <v>0</v>
          </cell>
          <cell r="E46">
            <v>0</v>
          </cell>
          <cell r="F46">
            <v>0</v>
          </cell>
          <cell r="G46">
            <v>0</v>
          </cell>
          <cell r="H46">
            <v>0</v>
          </cell>
          <cell r="I46">
            <v>0</v>
          </cell>
          <cell r="J46">
            <v>0</v>
          </cell>
          <cell r="K46">
            <v>0</v>
          </cell>
          <cell r="L46">
            <v>0</v>
          </cell>
          <cell r="M46">
            <v>105506</v>
          </cell>
          <cell r="N46">
            <v>0</v>
          </cell>
          <cell r="O46">
            <v>0</v>
          </cell>
          <cell r="P46">
            <v>130262</v>
          </cell>
          <cell r="Q46">
            <v>2287</v>
          </cell>
          <cell r="R46">
            <v>0</v>
          </cell>
          <cell r="S46">
            <v>0</v>
          </cell>
          <cell r="T46">
            <v>-2171</v>
          </cell>
          <cell r="U46">
            <v>6101</v>
          </cell>
          <cell r="V46">
            <v>0</v>
          </cell>
          <cell r="W46">
            <v>283</v>
          </cell>
          <cell r="X46">
            <v>-61178</v>
          </cell>
          <cell r="Y46">
            <v>0</v>
          </cell>
          <cell r="Z46">
            <v>0</v>
          </cell>
          <cell r="AA46">
            <v>12172</v>
          </cell>
          <cell r="AB46">
            <v>0</v>
          </cell>
          <cell r="AC46">
            <v>0</v>
          </cell>
          <cell r="AD46">
            <v>0</v>
          </cell>
          <cell r="AE46">
            <v>0</v>
          </cell>
          <cell r="AF46">
            <v>293</v>
          </cell>
          <cell r="AG46">
            <v>0</v>
          </cell>
          <cell r="AH46">
            <v>-3524</v>
          </cell>
          <cell r="AI46">
            <v>-1354</v>
          </cell>
          <cell r="AJ46">
            <v>-898</v>
          </cell>
          <cell r="AK46">
            <v>0</v>
          </cell>
          <cell r="AL46">
            <v>1826</v>
          </cell>
          <cell r="AM46">
            <v>-530</v>
          </cell>
          <cell r="AN46">
            <v>0</v>
          </cell>
          <cell r="AO46">
            <v>1539</v>
          </cell>
          <cell r="AP46">
            <v>703</v>
          </cell>
          <cell r="AQ46">
            <v>0</v>
          </cell>
          <cell r="AR46">
            <v>-2524372</v>
          </cell>
          <cell r="AS46">
            <v>0</v>
          </cell>
          <cell r="AT46">
            <v>43</v>
          </cell>
          <cell r="AU46">
            <v>-6444</v>
          </cell>
          <cell r="AV46">
            <v>1732</v>
          </cell>
          <cell r="AW46">
            <v>0</v>
          </cell>
          <cell r="AX46">
            <v>0</v>
          </cell>
          <cell r="AY46">
            <v>0</v>
          </cell>
          <cell r="AZ46">
            <v>-2529041</v>
          </cell>
          <cell r="BA46">
            <v>0</v>
          </cell>
        </row>
        <row r="47">
          <cell r="AZ47">
            <v>0</v>
          </cell>
        </row>
        <row r="48">
          <cell r="A48" t="str">
            <v>PROFIT &amp; LOSS</v>
          </cell>
          <cell r="AZ48">
            <v>0</v>
          </cell>
        </row>
        <row r="49">
          <cell r="AZ49">
            <v>0</v>
          </cell>
        </row>
        <row r="50">
          <cell r="A50" t="str">
            <v>Interest income on loans and advances</v>
          </cell>
          <cell r="B50">
            <v>82980</v>
          </cell>
          <cell r="G50">
            <v>-1458</v>
          </cell>
          <cell r="M50">
            <v>-3628</v>
          </cell>
          <cell r="AK50">
            <v>529</v>
          </cell>
          <cell r="AM50">
            <v>530</v>
          </cell>
          <cell r="AR50">
            <v>78953</v>
          </cell>
          <cell r="AX50">
            <v>5816</v>
          </cell>
          <cell r="AZ50">
            <v>84769</v>
          </cell>
        </row>
        <row r="51">
          <cell r="A51" t="str">
            <v>Interest income on securities</v>
          </cell>
          <cell r="B51">
            <v>238</v>
          </cell>
          <cell r="D51">
            <v>37444</v>
          </cell>
          <cell r="G51">
            <v>-3580</v>
          </cell>
          <cell r="M51">
            <v>-147</v>
          </cell>
          <cell r="U51">
            <v>235</v>
          </cell>
          <cell r="AF51">
            <v>162</v>
          </cell>
          <cell r="AH51">
            <v>3524</v>
          </cell>
          <cell r="AI51">
            <v>1354</v>
          </cell>
          <cell r="AJ51">
            <v>898</v>
          </cell>
          <cell r="AR51">
            <v>40128</v>
          </cell>
          <cell r="AX51">
            <v>1807</v>
          </cell>
          <cell r="AZ51">
            <v>41935</v>
          </cell>
        </row>
        <row r="52">
          <cell r="A52" t="str">
            <v>Interest expense on deposits</v>
          </cell>
          <cell r="B52">
            <v>-41733</v>
          </cell>
          <cell r="G52">
            <v>872</v>
          </cell>
          <cell r="M52">
            <v>3628</v>
          </cell>
          <cell r="AL52">
            <v>-1826</v>
          </cell>
          <cell r="AN52">
            <v>-307</v>
          </cell>
          <cell r="AR52">
            <v>-39366</v>
          </cell>
          <cell r="AX52">
            <v>-3117</v>
          </cell>
          <cell r="AZ52">
            <v>-42483</v>
          </cell>
        </row>
        <row r="53">
          <cell r="A53" t="str">
            <v>Interest expense on securities</v>
          </cell>
          <cell r="B53">
            <v>-7151</v>
          </cell>
          <cell r="M53">
            <v>147</v>
          </cell>
          <cell r="AG53">
            <v>-206</v>
          </cell>
          <cell r="AO53">
            <v>-1539</v>
          </cell>
          <cell r="AR53">
            <v>-8749</v>
          </cell>
          <cell r="AX53">
            <v>-833</v>
          </cell>
          <cell r="AZ53">
            <v>-9582</v>
          </cell>
        </row>
        <row r="54">
          <cell r="A54" t="str">
            <v>Net interest income/(expense)</v>
          </cell>
          <cell r="B54">
            <v>34334</v>
          </cell>
          <cell r="C54">
            <v>0</v>
          </cell>
          <cell r="D54">
            <v>37444</v>
          </cell>
          <cell r="E54">
            <v>0</v>
          </cell>
          <cell r="F54">
            <v>0</v>
          </cell>
          <cell r="G54">
            <v>-4166</v>
          </cell>
          <cell r="H54">
            <v>0</v>
          </cell>
          <cell r="I54">
            <v>0</v>
          </cell>
          <cell r="J54">
            <v>0</v>
          </cell>
          <cell r="K54">
            <v>0</v>
          </cell>
          <cell r="L54">
            <v>0</v>
          </cell>
          <cell r="M54">
            <v>0</v>
          </cell>
          <cell r="N54">
            <v>0</v>
          </cell>
          <cell r="O54">
            <v>0</v>
          </cell>
          <cell r="P54">
            <v>0</v>
          </cell>
          <cell r="Q54">
            <v>0</v>
          </cell>
          <cell r="R54">
            <v>0</v>
          </cell>
          <cell r="S54">
            <v>0</v>
          </cell>
          <cell r="T54">
            <v>0</v>
          </cell>
          <cell r="U54">
            <v>235</v>
          </cell>
          <cell r="V54">
            <v>0</v>
          </cell>
          <cell r="W54">
            <v>0</v>
          </cell>
          <cell r="X54">
            <v>0</v>
          </cell>
          <cell r="Y54">
            <v>0</v>
          </cell>
          <cell r="Z54">
            <v>0</v>
          </cell>
          <cell r="AA54">
            <v>0</v>
          </cell>
          <cell r="AB54">
            <v>0</v>
          </cell>
          <cell r="AC54">
            <v>0</v>
          </cell>
          <cell r="AD54">
            <v>0</v>
          </cell>
          <cell r="AE54">
            <v>0</v>
          </cell>
          <cell r="AF54">
            <v>162</v>
          </cell>
          <cell r="AG54">
            <v>-206</v>
          </cell>
          <cell r="AH54">
            <v>3524</v>
          </cell>
          <cell r="AI54">
            <v>1354</v>
          </cell>
          <cell r="AJ54">
            <v>898</v>
          </cell>
          <cell r="AK54">
            <v>529</v>
          </cell>
          <cell r="AL54">
            <v>-1826</v>
          </cell>
          <cell r="AM54">
            <v>530</v>
          </cell>
          <cell r="AN54">
            <v>-307</v>
          </cell>
          <cell r="AO54">
            <v>-1539</v>
          </cell>
          <cell r="AP54">
            <v>0</v>
          </cell>
          <cell r="AQ54">
            <v>0</v>
          </cell>
          <cell r="AR54">
            <v>70966</v>
          </cell>
          <cell r="AS54">
            <v>0</v>
          </cell>
          <cell r="AT54">
            <v>0</v>
          </cell>
          <cell r="AU54">
            <v>0</v>
          </cell>
          <cell r="AV54">
            <v>0</v>
          </cell>
          <cell r="AW54">
            <v>0</v>
          </cell>
          <cell r="AX54">
            <v>3673</v>
          </cell>
          <cell r="AY54">
            <v>0</v>
          </cell>
          <cell r="AZ54">
            <v>74639</v>
          </cell>
        </row>
        <row r="55">
          <cell r="A55" t="str">
            <v xml:space="preserve">Fee and commission income </v>
          </cell>
          <cell r="B55">
            <v>12367</v>
          </cell>
          <cell r="Y55">
            <v>25011</v>
          </cell>
          <cell r="AR55">
            <v>37378</v>
          </cell>
          <cell r="AX55">
            <v>3646</v>
          </cell>
          <cell r="AZ55">
            <v>41024</v>
          </cell>
        </row>
        <row r="56">
          <cell r="A56" t="str">
            <v>Fee and commission expense</v>
          </cell>
          <cell r="B56">
            <v>-3346</v>
          </cell>
          <cell r="Z56">
            <v>-12622</v>
          </cell>
          <cell r="AR56">
            <v>-15968</v>
          </cell>
          <cell r="AX56">
            <v>-1549</v>
          </cell>
          <cell r="AZ56">
            <v>-17517</v>
          </cell>
        </row>
        <row r="57">
          <cell r="A57" t="str">
            <v>Net fee and comission income/(expense)</v>
          </cell>
          <cell r="B57">
            <v>9021</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25011</v>
          </cell>
          <cell r="Z57">
            <v>-12622</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21410</v>
          </cell>
          <cell r="AS57">
            <v>0</v>
          </cell>
          <cell r="AT57">
            <v>0</v>
          </cell>
          <cell r="AU57">
            <v>0</v>
          </cell>
          <cell r="AV57">
            <v>0</v>
          </cell>
          <cell r="AW57">
            <v>0</v>
          </cell>
          <cell r="AX57">
            <v>2097</v>
          </cell>
          <cell r="AY57">
            <v>0</v>
          </cell>
          <cell r="AZ57">
            <v>23507</v>
          </cell>
        </row>
        <row r="58">
          <cell r="A58" t="str">
            <v>Net income/(expense) from dealing in foreign currencies</v>
          </cell>
          <cell r="B58">
            <v>1078</v>
          </cell>
          <cell r="Y58">
            <v>-25011</v>
          </cell>
          <cell r="Z58">
            <v>12622</v>
          </cell>
          <cell r="AR58">
            <v>-11311</v>
          </cell>
          <cell r="AX58">
            <v>-193</v>
          </cell>
          <cell r="AZ58">
            <v>-11504</v>
          </cell>
        </row>
        <row r="59">
          <cell r="A59" t="str">
            <v>Net income/(expense) from dealing in securities</v>
          </cell>
          <cell r="B59">
            <v>152383</v>
          </cell>
          <cell r="D59">
            <v>-37444</v>
          </cell>
          <cell r="H59">
            <v>1358</v>
          </cell>
          <cell r="U59">
            <v>-6336</v>
          </cell>
          <cell r="W59">
            <v>-283</v>
          </cell>
          <cell r="X59">
            <v>775</v>
          </cell>
          <cell r="AD59">
            <v>44169</v>
          </cell>
          <cell r="AR59">
            <v>154622</v>
          </cell>
          <cell r="AX59">
            <v>12621</v>
          </cell>
          <cell r="AZ59">
            <v>167243</v>
          </cell>
        </row>
        <row r="60">
          <cell r="A60" t="str">
            <v>Net income/(expense) from currency balances revaluation</v>
          </cell>
          <cell r="B60">
            <v>10347</v>
          </cell>
          <cell r="AQ60">
            <v>-698</v>
          </cell>
          <cell r="AR60">
            <v>9649</v>
          </cell>
          <cell r="AX60">
            <v>871</v>
          </cell>
          <cell r="AZ60">
            <v>10520</v>
          </cell>
        </row>
        <row r="61">
          <cell r="A61" t="str">
            <v>Dividends received</v>
          </cell>
          <cell r="B61">
            <v>106</v>
          </cell>
          <cell r="AR61">
            <v>106</v>
          </cell>
          <cell r="AX61">
            <v>3</v>
          </cell>
          <cell r="AZ61">
            <v>109</v>
          </cell>
        </row>
        <row r="62">
          <cell r="A62" t="str">
            <v>Other operating income</v>
          </cell>
          <cell r="B62">
            <v>58207</v>
          </cell>
          <cell r="C62">
            <v>-56366</v>
          </cell>
          <cell r="AR62">
            <v>1841</v>
          </cell>
          <cell r="AX62">
            <v>77</v>
          </cell>
          <cell r="AZ62">
            <v>1918</v>
          </cell>
        </row>
        <row r="63">
          <cell r="A63" t="str">
            <v>Operating income/(expense)</v>
          </cell>
          <cell r="B63">
            <v>265476</v>
          </cell>
          <cell r="C63">
            <v>-56366</v>
          </cell>
          <cell r="D63">
            <v>0</v>
          </cell>
          <cell r="E63">
            <v>0</v>
          </cell>
          <cell r="F63">
            <v>0</v>
          </cell>
          <cell r="G63">
            <v>-4166</v>
          </cell>
          <cell r="H63">
            <v>1358</v>
          </cell>
          <cell r="I63">
            <v>0</v>
          </cell>
          <cell r="J63">
            <v>0</v>
          </cell>
          <cell r="K63">
            <v>0</v>
          </cell>
          <cell r="L63">
            <v>0</v>
          </cell>
          <cell r="M63">
            <v>0</v>
          </cell>
          <cell r="N63">
            <v>0</v>
          </cell>
          <cell r="O63">
            <v>0</v>
          </cell>
          <cell r="P63">
            <v>0</v>
          </cell>
          <cell r="Q63">
            <v>0</v>
          </cell>
          <cell r="R63">
            <v>0</v>
          </cell>
          <cell r="S63">
            <v>0</v>
          </cell>
          <cell r="T63">
            <v>0</v>
          </cell>
          <cell r="U63">
            <v>-6101</v>
          </cell>
          <cell r="V63">
            <v>0</v>
          </cell>
          <cell r="W63">
            <v>-283</v>
          </cell>
          <cell r="X63">
            <v>775</v>
          </cell>
          <cell r="Y63">
            <v>0</v>
          </cell>
          <cell r="Z63">
            <v>0</v>
          </cell>
          <cell r="AA63">
            <v>0</v>
          </cell>
          <cell r="AB63">
            <v>0</v>
          </cell>
          <cell r="AC63">
            <v>0</v>
          </cell>
          <cell r="AD63">
            <v>44169</v>
          </cell>
          <cell r="AE63">
            <v>0</v>
          </cell>
          <cell r="AF63">
            <v>162</v>
          </cell>
          <cell r="AG63">
            <v>-206</v>
          </cell>
          <cell r="AH63">
            <v>3524</v>
          </cell>
          <cell r="AI63">
            <v>1354</v>
          </cell>
          <cell r="AJ63">
            <v>898</v>
          </cell>
          <cell r="AK63">
            <v>529</v>
          </cell>
          <cell r="AL63">
            <v>-1826</v>
          </cell>
          <cell r="AM63">
            <v>530</v>
          </cell>
          <cell r="AN63">
            <v>-307</v>
          </cell>
          <cell r="AO63">
            <v>-1539</v>
          </cell>
          <cell r="AP63">
            <v>0</v>
          </cell>
          <cell r="AQ63">
            <v>-698</v>
          </cell>
          <cell r="AR63">
            <v>247283</v>
          </cell>
          <cell r="AS63">
            <v>0</v>
          </cell>
          <cell r="AT63">
            <v>0</v>
          </cell>
          <cell r="AU63">
            <v>0</v>
          </cell>
          <cell r="AV63">
            <v>0</v>
          </cell>
          <cell r="AW63">
            <v>0</v>
          </cell>
          <cell r="AX63">
            <v>19149</v>
          </cell>
          <cell r="AY63">
            <v>0</v>
          </cell>
          <cell r="AZ63">
            <v>266432</v>
          </cell>
        </row>
        <row r="64">
          <cell r="A64" t="str">
            <v>Staff costs</v>
          </cell>
          <cell r="B64">
            <v>-12278</v>
          </cell>
          <cell r="AD64">
            <v>-44169</v>
          </cell>
          <cell r="AR64">
            <v>-56447</v>
          </cell>
          <cell r="AX64">
            <v>-5628</v>
          </cell>
          <cell r="AZ64">
            <v>-62075</v>
          </cell>
        </row>
        <row r="65">
          <cell r="A65" t="str">
            <v>General and administrative expenses and other operating expenses</v>
          </cell>
          <cell r="B65">
            <v>-130627</v>
          </cell>
          <cell r="C65">
            <v>58836</v>
          </cell>
          <cell r="O65">
            <v>72</v>
          </cell>
          <cell r="AP65">
            <v>-703</v>
          </cell>
          <cell r="AR65">
            <v>-72422</v>
          </cell>
          <cell r="AV65">
            <v>-713</v>
          </cell>
          <cell r="AX65">
            <v>-5519</v>
          </cell>
          <cell r="AZ65">
            <v>-78654</v>
          </cell>
        </row>
        <row r="66">
          <cell r="A66" t="str">
            <v>Profit/(loss) before taxation and provisions</v>
          </cell>
          <cell r="B66">
            <v>122571</v>
          </cell>
          <cell r="C66">
            <v>2470</v>
          </cell>
          <cell r="D66">
            <v>0</v>
          </cell>
          <cell r="E66">
            <v>0</v>
          </cell>
          <cell r="F66">
            <v>0</v>
          </cell>
          <cell r="G66">
            <v>-4166</v>
          </cell>
          <cell r="H66">
            <v>1358</v>
          </cell>
          <cell r="I66">
            <v>0</v>
          </cell>
          <cell r="J66">
            <v>0</v>
          </cell>
          <cell r="K66">
            <v>0</v>
          </cell>
          <cell r="L66">
            <v>0</v>
          </cell>
          <cell r="M66">
            <v>0</v>
          </cell>
          <cell r="N66">
            <v>0</v>
          </cell>
          <cell r="O66">
            <v>72</v>
          </cell>
          <cell r="P66">
            <v>0</v>
          </cell>
          <cell r="Q66">
            <v>0</v>
          </cell>
          <cell r="R66">
            <v>0</v>
          </cell>
          <cell r="S66">
            <v>0</v>
          </cell>
          <cell r="T66">
            <v>0</v>
          </cell>
          <cell r="U66">
            <v>-6101</v>
          </cell>
          <cell r="V66">
            <v>0</v>
          </cell>
          <cell r="W66">
            <v>-283</v>
          </cell>
          <cell r="X66">
            <v>775</v>
          </cell>
          <cell r="Y66">
            <v>0</v>
          </cell>
          <cell r="Z66">
            <v>0</v>
          </cell>
          <cell r="AA66">
            <v>0</v>
          </cell>
          <cell r="AB66">
            <v>0</v>
          </cell>
          <cell r="AC66">
            <v>0</v>
          </cell>
          <cell r="AD66">
            <v>0</v>
          </cell>
          <cell r="AE66">
            <v>0</v>
          </cell>
          <cell r="AF66">
            <v>162</v>
          </cell>
          <cell r="AG66">
            <v>-206</v>
          </cell>
          <cell r="AH66">
            <v>3524</v>
          </cell>
          <cell r="AI66">
            <v>1354</v>
          </cell>
          <cell r="AJ66">
            <v>898</v>
          </cell>
          <cell r="AK66">
            <v>529</v>
          </cell>
          <cell r="AL66">
            <v>-1826</v>
          </cell>
          <cell r="AM66">
            <v>530</v>
          </cell>
          <cell r="AN66">
            <v>-307</v>
          </cell>
          <cell r="AO66">
            <v>-1539</v>
          </cell>
          <cell r="AP66">
            <v>-703</v>
          </cell>
          <cell r="AQ66">
            <v>-698</v>
          </cell>
          <cell r="AR66">
            <v>118414</v>
          </cell>
          <cell r="AS66">
            <v>0</v>
          </cell>
          <cell r="AT66">
            <v>0</v>
          </cell>
          <cell r="AU66">
            <v>0</v>
          </cell>
          <cell r="AV66">
            <v>-713</v>
          </cell>
          <cell r="AW66">
            <v>0</v>
          </cell>
          <cell r="AX66">
            <v>8002</v>
          </cell>
          <cell r="AY66">
            <v>0</v>
          </cell>
          <cell r="AZ66">
            <v>125703</v>
          </cell>
        </row>
        <row r="67">
          <cell r="A67" t="str">
            <v>Provision for bad and doubtful debts</v>
          </cell>
          <cell r="B67">
            <v>-92947</v>
          </cell>
          <cell r="C67">
            <v>-6091</v>
          </cell>
          <cell r="E67">
            <v>57180</v>
          </cell>
          <cell r="F67">
            <v>1253</v>
          </cell>
          <cell r="O67">
            <v>-192</v>
          </cell>
          <cell r="P67">
            <v>-130262</v>
          </cell>
          <cell r="Q67">
            <v>-2287</v>
          </cell>
          <cell r="T67">
            <v>2171</v>
          </cell>
          <cell r="AR67">
            <v>-171175</v>
          </cell>
          <cell r="AZ67">
            <v>-171175</v>
          </cell>
        </row>
        <row r="68">
          <cell r="A68" t="str">
            <v>Provision for diminution in value of investments</v>
          </cell>
          <cell r="B68">
            <v>-3621</v>
          </cell>
          <cell r="C68">
            <v>3621</v>
          </cell>
          <cell r="AR68">
            <v>0</v>
          </cell>
          <cell r="AZ68">
            <v>0</v>
          </cell>
        </row>
        <row r="69">
          <cell r="A69" t="str">
            <v>Profit/(loss) before taxation</v>
          </cell>
          <cell r="B69">
            <v>26003</v>
          </cell>
          <cell r="C69">
            <v>0</v>
          </cell>
          <cell r="D69">
            <v>0</v>
          </cell>
          <cell r="E69">
            <v>57180</v>
          </cell>
          <cell r="F69">
            <v>1253</v>
          </cell>
          <cell r="G69">
            <v>-4166</v>
          </cell>
          <cell r="H69">
            <v>1358</v>
          </cell>
          <cell r="I69">
            <v>0</v>
          </cell>
          <cell r="J69">
            <v>0</v>
          </cell>
          <cell r="K69">
            <v>0</v>
          </cell>
          <cell r="L69">
            <v>0</v>
          </cell>
          <cell r="M69">
            <v>0</v>
          </cell>
          <cell r="N69">
            <v>0</v>
          </cell>
          <cell r="O69">
            <v>-120</v>
          </cell>
          <cell r="P69">
            <v>-130262</v>
          </cell>
          <cell r="Q69">
            <v>-2287</v>
          </cell>
          <cell r="R69">
            <v>0</v>
          </cell>
          <cell r="S69">
            <v>0</v>
          </cell>
          <cell r="T69">
            <v>2171</v>
          </cell>
          <cell r="U69">
            <v>-6101</v>
          </cell>
          <cell r="V69">
            <v>0</v>
          </cell>
          <cell r="W69">
            <v>-283</v>
          </cell>
          <cell r="X69">
            <v>775</v>
          </cell>
          <cell r="Y69">
            <v>0</v>
          </cell>
          <cell r="Z69">
            <v>0</v>
          </cell>
          <cell r="AA69">
            <v>0</v>
          </cell>
          <cell r="AB69">
            <v>0</v>
          </cell>
          <cell r="AC69">
            <v>0</v>
          </cell>
          <cell r="AD69">
            <v>0</v>
          </cell>
          <cell r="AE69">
            <v>0</v>
          </cell>
          <cell r="AF69">
            <v>162</v>
          </cell>
          <cell r="AG69">
            <v>-206</v>
          </cell>
          <cell r="AH69">
            <v>3524</v>
          </cell>
          <cell r="AI69">
            <v>1354</v>
          </cell>
          <cell r="AJ69">
            <v>898</v>
          </cell>
          <cell r="AK69">
            <v>529</v>
          </cell>
          <cell r="AL69">
            <v>-1826</v>
          </cell>
          <cell r="AM69">
            <v>530</v>
          </cell>
          <cell r="AN69">
            <v>-307</v>
          </cell>
          <cell r="AO69">
            <v>-1539</v>
          </cell>
          <cell r="AP69">
            <v>-703</v>
          </cell>
          <cell r="AQ69">
            <v>-698</v>
          </cell>
          <cell r="AR69">
            <v>-52761</v>
          </cell>
          <cell r="AS69">
            <v>0</v>
          </cell>
          <cell r="AT69">
            <v>0</v>
          </cell>
          <cell r="AU69">
            <v>0</v>
          </cell>
          <cell r="AV69">
            <v>-713</v>
          </cell>
          <cell r="AW69">
            <v>0</v>
          </cell>
          <cell r="AX69">
            <v>8002</v>
          </cell>
          <cell r="AY69">
            <v>0</v>
          </cell>
          <cell r="AZ69">
            <v>-45472</v>
          </cell>
        </row>
        <row r="70">
          <cell r="A70" t="str">
            <v>Taxation</v>
          </cell>
          <cell r="O70">
            <v>-1768</v>
          </cell>
          <cell r="AR70">
            <v>-1768</v>
          </cell>
          <cell r="AX70">
            <v>-178</v>
          </cell>
          <cell r="AZ70">
            <v>-1946</v>
          </cell>
        </row>
        <row r="71">
          <cell r="A71" t="str">
            <v>Profit/(loss) after taxation</v>
          </cell>
          <cell r="B71">
            <v>26003</v>
          </cell>
          <cell r="C71">
            <v>0</v>
          </cell>
          <cell r="D71">
            <v>0</v>
          </cell>
          <cell r="E71">
            <v>57180</v>
          </cell>
          <cell r="F71">
            <v>1253</v>
          </cell>
          <cell r="G71">
            <v>-4166</v>
          </cell>
          <cell r="H71">
            <v>1358</v>
          </cell>
          <cell r="I71">
            <v>0</v>
          </cell>
          <cell r="J71">
            <v>0</v>
          </cell>
          <cell r="K71">
            <v>0</v>
          </cell>
          <cell r="L71">
            <v>0</v>
          </cell>
          <cell r="M71">
            <v>0</v>
          </cell>
          <cell r="N71">
            <v>0</v>
          </cell>
          <cell r="O71">
            <v>-1888</v>
          </cell>
          <cell r="P71">
            <v>-130262</v>
          </cell>
          <cell r="Q71">
            <v>-2287</v>
          </cell>
          <cell r="R71">
            <v>0</v>
          </cell>
          <cell r="S71">
            <v>0</v>
          </cell>
          <cell r="T71">
            <v>2171</v>
          </cell>
          <cell r="U71">
            <v>-6101</v>
          </cell>
          <cell r="V71">
            <v>0</v>
          </cell>
          <cell r="W71">
            <v>-283</v>
          </cell>
          <cell r="X71">
            <v>775</v>
          </cell>
          <cell r="Y71">
            <v>0</v>
          </cell>
          <cell r="Z71">
            <v>0</v>
          </cell>
          <cell r="AA71">
            <v>0</v>
          </cell>
          <cell r="AB71">
            <v>0</v>
          </cell>
          <cell r="AC71">
            <v>0</v>
          </cell>
          <cell r="AD71">
            <v>0</v>
          </cell>
          <cell r="AE71">
            <v>0</v>
          </cell>
          <cell r="AF71">
            <v>162</v>
          </cell>
          <cell r="AG71">
            <v>-206</v>
          </cell>
          <cell r="AH71">
            <v>3524</v>
          </cell>
          <cell r="AI71">
            <v>1354</v>
          </cell>
          <cell r="AJ71">
            <v>898</v>
          </cell>
          <cell r="AK71">
            <v>529</v>
          </cell>
          <cell r="AL71">
            <v>-1826</v>
          </cell>
          <cell r="AM71">
            <v>530</v>
          </cell>
          <cell r="AN71">
            <v>-307</v>
          </cell>
          <cell r="AO71">
            <v>-1539</v>
          </cell>
          <cell r="AP71">
            <v>-703</v>
          </cell>
          <cell r="AQ71">
            <v>-698</v>
          </cell>
          <cell r="AR71">
            <v>-54529</v>
          </cell>
          <cell r="AS71">
            <v>0</v>
          </cell>
          <cell r="AT71">
            <v>0</v>
          </cell>
          <cell r="AU71">
            <v>0</v>
          </cell>
          <cell r="AV71">
            <v>-713</v>
          </cell>
          <cell r="AW71">
            <v>0</v>
          </cell>
          <cell r="AX71">
            <v>7824</v>
          </cell>
          <cell r="AY71">
            <v>0</v>
          </cell>
          <cell r="AZ71">
            <v>-47418</v>
          </cell>
        </row>
        <row r="72">
          <cell r="A72" t="str">
            <v>Monetary gain / loss</v>
          </cell>
          <cell r="AR72">
            <v>0</v>
          </cell>
          <cell r="AS72">
            <v>-67453</v>
          </cell>
          <cell r="AU72">
            <v>2705</v>
          </cell>
          <cell r="AV72">
            <v>-212</v>
          </cell>
          <cell r="AW72">
            <v>18562</v>
          </cell>
          <cell r="AX72">
            <v>-7824</v>
          </cell>
          <cell r="AZ72">
            <v>-54222</v>
          </cell>
          <cell r="BA72" t="str">
            <v>Control:</v>
          </cell>
        </row>
        <row r="73">
          <cell r="A73" t="str">
            <v>Net Profit/(Loss)</v>
          </cell>
          <cell r="B73">
            <v>26003</v>
          </cell>
          <cell r="C73">
            <v>0</v>
          </cell>
          <cell r="D73">
            <v>0</v>
          </cell>
          <cell r="E73">
            <v>57180</v>
          </cell>
          <cell r="F73">
            <v>1253</v>
          </cell>
          <cell r="G73">
            <v>-4166</v>
          </cell>
          <cell r="H73">
            <v>1358</v>
          </cell>
          <cell r="I73">
            <v>0</v>
          </cell>
          <cell r="J73">
            <v>0</v>
          </cell>
          <cell r="K73">
            <v>0</v>
          </cell>
          <cell r="L73">
            <v>0</v>
          </cell>
          <cell r="M73">
            <v>0</v>
          </cell>
          <cell r="N73">
            <v>0</v>
          </cell>
          <cell r="O73">
            <v>-1888</v>
          </cell>
          <cell r="P73">
            <v>-130262</v>
          </cell>
          <cell r="Q73">
            <v>-2287</v>
          </cell>
          <cell r="R73">
            <v>0</v>
          </cell>
          <cell r="S73">
            <v>0</v>
          </cell>
          <cell r="T73">
            <v>2171</v>
          </cell>
          <cell r="U73">
            <v>-6101</v>
          </cell>
          <cell r="V73">
            <v>0</v>
          </cell>
          <cell r="W73">
            <v>-283</v>
          </cell>
          <cell r="X73">
            <v>775</v>
          </cell>
          <cell r="Y73">
            <v>0</v>
          </cell>
          <cell r="Z73">
            <v>0</v>
          </cell>
          <cell r="AA73">
            <v>0</v>
          </cell>
          <cell r="AB73">
            <v>0</v>
          </cell>
          <cell r="AC73">
            <v>0</v>
          </cell>
          <cell r="AD73">
            <v>0</v>
          </cell>
          <cell r="AE73">
            <v>0</v>
          </cell>
          <cell r="AF73">
            <v>162</v>
          </cell>
          <cell r="AG73">
            <v>-206</v>
          </cell>
          <cell r="AH73">
            <v>3524</v>
          </cell>
          <cell r="AI73">
            <v>1354</v>
          </cell>
          <cell r="AJ73">
            <v>898</v>
          </cell>
          <cell r="AK73">
            <v>529</v>
          </cell>
          <cell r="AL73">
            <v>-1826</v>
          </cell>
          <cell r="AM73">
            <v>530</v>
          </cell>
          <cell r="AN73">
            <v>-307</v>
          </cell>
          <cell r="AO73">
            <v>-1539</v>
          </cell>
          <cell r="AP73">
            <v>-703</v>
          </cell>
          <cell r="AQ73">
            <v>-698</v>
          </cell>
          <cell r="AR73">
            <v>-54529</v>
          </cell>
          <cell r="AS73">
            <v>-67453</v>
          </cell>
          <cell r="AT73">
            <v>0</v>
          </cell>
          <cell r="AU73">
            <v>2705</v>
          </cell>
          <cell r="AV73">
            <v>-925</v>
          </cell>
          <cell r="AW73">
            <v>18562</v>
          </cell>
          <cell r="AX73">
            <v>0</v>
          </cell>
          <cell r="AY73">
            <v>0</v>
          </cell>
          <cell r="AZ73">
            <v>-101640</v>
          </cell>
          <cell r="BA73">
            <v>0</v>
          </cell>
        </row>
        <row r="74">
          <cell r="B74">
            <v>0</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17.xml><?xml version="1.0" encoding="utf-8"?>
<externalLink xmlns="http://schemas.openxmlformats.org/spreadsheetml/2006/main">
  <externalBook xmlns:r="http://schemas.openxmlformats.org/officeDocument/2006/relationships" r:id="rId1">
    <sheetNames>
      <sheetName val="Chart_of_accs"/>
      <sheetName val="GL_9m_2003"/>
      <sheetName val="TB_9m_2003"/>
      <sheetName val="Anal_441_48_69"/>
      <sheetName val="Anal_79"/>
      <sheetName val="Anal70_90"/>
      <sheetName val="Anal92_93"/>
      <sheetName val="Anal71_74"/>
      <sheetName val="Anal94_98"/>
      <sheetName val="Dr9_Cr23"/>
      <sheetName val="Cr63_68_39"/>
      <sheetName val="Anal23_91"/>
      <sheetName val="Anal_25_26_28"/>
      <sheetName val="Anal_65_66"/>
      <sheetName val="Anal20_22"/>
      <sheetName val="Anal10_11_15_16"/>
      <sheetName val="Anal_36"/>
      <sheetName val="Anal_37_39"/>
      <sheetName val="Anal60_61_62"/>
      <sheetName val="Anal_63"/>
      <sheetName val="Anal_68"/>
      <sheetName val="Anal334"/>
      <sheetName val="Кода_подразд"/>
    </sheetNames>
    <sheetDataSet>
      <sheetData sheetId="0">
        <row r="1">
          <cell r="A1" t="str">
            <v>Счет</v>
          </cell>
          <cell r="B1" t="str">
            <v>Наименование счета</v>
          </cell>
        </row>
        <row r="2">
          <cell r="A2">
            <v>1010</v>
          </cell>
          <cell r="B2" t="str">
            <v>Земельные участки</v>
          </cell>
        </row>
        <row r="3">
          <cell r="A3">
            <v>1020</v>
          </cell>
          <cell r="B3" t="str">
            <v>Капитальные расходы на улучшение земель</v>
          </cell>
        </row>
        <row r="4">
          <cell r="A4">
            <v>1030</v>
          </cell>
          <cell r="B4" t="str">
            <v>Здания и сооружения</v>
          </cell>
        </row>
        <row r="5">
          <cell r="A5">
            <v>1040</v>
          </cell>
          <cell r="B5" t="str">
            <v>Машины и оборудованае</v>
          </cell>
        </row>
        <row r="6">
          <cell r="A6">
            <v>1050</v>
          </cell>
          <cell r="B6" t="str">
            <v>Транспортные средства</v>
          </cell>
        </row>
        <row r="7">
          <cell r="A7">
            <v>1060</v>
          </cell>
          <cell r="B7" t="str">
            <v>Инструменты, приборы и инвентарь</v>
          </cell>
        </row>
        <row r="8">
          <cell r="A8">
            <v>1070</v>
          </cell>
          <cell r="B8" t="str">
            <v>Рабочий и продуктивный скот</v>
          </cell>
        </row>
        <row r="9">
          <cell r="A9">
            <v>1080</v>
          </cell>
          <cell r="B9" t="str">
            <v>Многолетние насаждения</v>
          </cell>
        </row>
        <row r="10">
          <cell r="A10">
            <v>1090</v>
          </cell>
          <cell r="B10" t="str">
            <v>Прочие основные средства</v>
          </cell>
        </row>
        <row r="11">
          <cell r="A11">
            <v>1110</v>
          </cell>
          <cell r="B11" t="str">
            <v>Библиотечные фонды</v>
          </cell>
        </row>
        <row r="12">
          <cell r="A12">
            <v>1120</v>
          </cell>
          <cell r="B12" t="str">
            <v>Малоценные необоротные материал. активы</v>
          </cell>
        </row>
        <row r="13">
          <cell r="A13">
            <v>1130</v>
          </cell>
          <cell r="B13" t="str">
            <v>Временные (нетитульные) сооружения</v>
          </cell>
        </row>
        <row r="14">
          <cell r="A14">
            <v>1140</v>
          </cell>
          <cell r="B14" t="str">
            <v>Природные ресурсы</v>
          </cell>
        </row>
        <row r="15">
          <cell r="A15">
            <v>1150</v>
          </cell>
          <cell r="B15" t="str">
            <v>Инвентарная тара</v>
          </cell>
        </row>
        <row r="16">
          <cell r="A16">
            <v>1160</v>
          </cell>
          <cell r="B16" t="str">
            <v>Предметы проката</v>
          </cell>
        </row>
        <row r="17">
          <cell r="A17">
            <v>1170</v>
          </cell>
          <cell r="B17" t="str">
            <v>Прочие необоротные материал. активы</v>
          </cell>
        </row>
        <row r="18">
          <cell r="A18">
            <v>1200</v>
          </cell>
          <cell r="B18" t="str">
            <v>Нематериальные активы</v>
          </cell>
        </row>
        <row r="19">
          <cell r="A19">
            <v>1270</v>
          </cell>
          <cell r="B19" t="str">
            <v>Прочие нематериальные активы</v>
          </cell>
        </row>
        <row r="20">
          <cell r="A20">
            <v>1310</v>
          </cell>
          <cell r="B20" t="str">
            <v>Износ основных средств</v>
          </cell>
        </row>
        <row r="21">
          <cell r="A21">
            <v>1320</v>
          </cell>
          <cell r="B21" t="str">
            <v>Износ пр.необоротн.матер.активов</v>
          </cell>
        </row>
        <row r="22">
          <cell r="A22">
            <v>1321</v>
          </cell>
          <cell r="B22" t="str">
            <v>МБП</v>
          </cell>
        </row>
        <row r="23">
          <cell r="A23">
            <v>1322</v>
          </cell>
          <cell r="B23" t="str">
            <v>библиотечные фонды</v>
          </cell>
        </row>
        <row r="24">
          <cell r="A24">
            <v>1330</v>
          </cell>
          <cell r="B24" t="str">
            <v>Износ нематериальных активов</v>
          </cell>
        </row>
        <row r="25">
          <cell r="A25">
            <v>1400</v>
          </cell>
          <cell r="B25" t="str">
            <v>Долгосрочные финансовые инвестиции</v>
          </cell>
        </row>
        <row r="26">
          <cell r="A26">
            <v>1420</v>
          </cell>
          <cell r="B26" t="str">
            <v>Прочие инвестиции связанным сторонам</v>
          </cell>
        </row>
        <row r="27">
          <cell r="A27">
            <v>1500</v>
          </cell>
          <cell r="B27" t="str">
            <v>Капитальные инвестиции</v>
          </cell>
        </row>
        <row r="28">
          <cell r="A28">
            <v>1510</v>
          </cell>
          <cell r="B28" t="str">
            <v>Капитальные вложения</v>
          </cell>
        </row>
        <row r="29">
          <cell r="A29">
            <v>1511</v>
          </cell>
          <cell r="B29" t="str">
            <v>Строительно-монтажные работы</v>
          </cell>
        </row>
        <row r="30">
          <cell r="A30">
            <v>1512</v>
          </cell>
          <cell r="B30" t="str">
            <v>Оборудование на незаверш. строит.</v>
          </cell>
        </row>
        <row r="31">
          <cell r="A31">
            <v>1513</v>
          </cell>
          <cell r="B31" t="str">
            <v>Затраты на проектные работы</v>
          </cell>
        </row>
        <row r="32">
          <cell r="A32">
            <v>1514</v>
          </cell>
          <cell r="B32" t="str">
            <v>Прочие затраты на строительство</v>
          </cell>
        </row>
        <row r="33">
          <cell r="A33">
            <v>1515</v>
          </cell>
          <cell r="B33" t="str">
            <v>Строймат-лы на складе для кап.строительт</v>
          </cell>
        </row>
        <row r="34">
          <cell r="A34">
            <v>1520</v>
          </cell>
          <cell r="B34" t="str">
            <v>Приобретение(изготовление) осн. средств</v>
          </cell>
        </row>
        <row r="35">
          <cell r="A35">
            <v>1521</v>
          </cell>
          <cell r="B35" t="str">
            <v>Изготовление оборуд. собст.силами</v>
          </cell>
        </row>
        <row r="36">
          <cell r="A36">
            <v>1522</v>
          </cell>
          <cell r="B36" t="str">
            <v>Приобрет(изготовл.) металлоконструкций</v>
          </cell>
        </row>
        <row r="37">
          <cell r="A37">
            <v>1523</v>
          </cell>
          <cell r="B37" t="str">
            <v>Изгот.передат.уст-в собст.силами</v>
          </cell>
        </row>
        <row r="38">
          <cell r="A38">
            <v>1524</v>
          </cell>
          <cell r="B38" t="str">
            <v>Приобретение(изготовл)нестандартн.оборуд</v>
          </cell>
        </row>
        <row r="39">
          <cell r="A39">
            <v>1525</v>
          </cell>
          <cell r="B39" t="str">
            <v>Приобретение литературы</v>
          </cell>
        </row>
        <row r="40">
          <cell r="A40">
            <v>1526</v>
          </cell>
          <cell r="B40" t="str">
            <v>Приобрет.НМА и ОС через др службы завода</v>
          </cell>
        </row>
        <row r="41">
          <cell r="A41">
            <v>1527</v>
          </cell>
          <cell r="B41" t="str">
            <v>Дооборудование основных средств</v>
          </cell>
        </row>
        <row r="42">
          <cell r="A42">
            <v>1530</v>
          </cell>
          <cell r="B42" t="str">
            <v>Приобр.(изгот.)необоротных активов.</v>
          </cell>
        </row>
        <row r="43">
          <cell r="A43">
            <v>1531</v>
          </cell>
          <cell r="B43" t="str">
            <v>Приобр.стройматериалов для капстроительс</v>
          </cell>
        </row>
        <row r="44">
          <cell r="A44">
            <v>1532</v>
          </cell>
          <cell r="B44" t="str">
            <v>Приобретение(изготовл)сменного оборудов.</v>
          </cell>
        </row>
        <row r="45">
          <cell r="A45">
            <v>1540</v>
          </cell>
          <cell r="B45" t="str">
            <v>Приобр.(изгот.)программн. обеспеч.</v>
          </cell>
        </row>
        <row r="46">
          <cell r="A46">
            <v>1600</v>
          </cell>
          <cell r="B46" t="str">
            <v>Долгосрочная дебиторская задолжность</v>
          </cell>
        </row>
        <row r="47">
          <cell r="A47">
            <v>1620</v>
          </cell>
          <cell r="B47" t="str">
            <v>Долгосрочные векселя полученные</v>
          </cell>
        </row>
        <row r="48">
          <cell r="A48">
            <v>1630</v>
          </cell>
          <cell r="B48" t="str">
            <v>Прочая долгосрочн.дебиторс.задолженность</v>
          </cell>
        </row>
        <row r="49">
          <cell r="A49">
            <v>1700</v>
          </cell>
          <cell r="B49" t="str">
            <v>Отсроченные налоговые активы</v>
          </cell>
        </row>
        <row r="50">
          <cell r="A50">
            <v>1800</v>
          </cell>
          <cell r="B50" t="str">
            <v>Прочие необоротные активы</v>
          </cell>
        </row>
        <row r="51">
          <cell r="A51">
            <v>2011</v>
          </cell>
          <cell r="B51" t="str">
            <v>Сырье</v>
          </cell>
        </row>
        <row r="52">
          <cell r="A52">
            <v>2015</v>
          </cell>
          <cell r="B52" t="str">
            <v>Материалы</v>
          </cell>
        </row>
        <row r="53">
          <cell r="A53">
            <v>2020</v>
          </cell>
          <cell r="B53" t="str">
            <v>Покупные полуфабрик. и комплект.изделия</v>
          </cell>
        </row>
        <row r="54">
          <cell r="A54">
            <v>2031</v>
          </cell>
          <cell r="B54" t="str">
            <v>Технологическое топливо</v>
          </cell>
        </row>
        <row r="55">
          <cell r="A55">
            <v>2032</v>
          </cell>
          <cell r="B55" t="str">
            <v>ГСМ</v>
          </cell>
        </row>
        <row r="56">
          <cell r="A56">
            <v>2040</v>
          </cell>
          <cell r="B56" t="str">
            <v>Тара и тарные материалы</v>
          </cell>
        </row>
        <row r="57">
          <cell r="A57">
            <v>2050</v>
          </cell>
          <cell r="B57" t="str">
            <v>Строительные материалы</v>
          </cell>
        </row>
        <row r="58">
          <cell r="A58">
            <v>2060</v>
          </cell>
          <cell r="B58" t="str">
            <v>Материалы,переданные в переработку</v>
          </cell>
        </row>
        <row r="59">
          <cell r="A59">
            <v>2070</v>
          </cell>
          <cell r="B59" t="str">
            <v>Запасные части</v>
          </cell>
        </row>
        <row r="60">
          <cell r="A60">
            <v>2080</v>
          </cell>
          <cell r="B60" t="str">
            <v>Материалы с-хоз.назнач.</v>
          </cell>
        </row>
        <row r="61">
          <cell r="A61">
            <v>2090</v>
          </cell>
          <cell r="B61" t="str">
            <v>Транспортно-заготовительные расходы</v>
          </cell>
        </row>
        <row r="62">
          <cell r="A62">
            <v>2091</v>
          </cell>
          <cell r="B62" t="str">
            <v>транспортно-заготовительные расходы по сырью</v>
          </cell>
        </row>
        <row r="63">
          <cell r="A63">
            <v>2092</v>
          </cell>
          <cell r="B63" t="str">
            <v>транспортно-заготовительные расходы по материалам</v>
          </cell>
        </row>
        <row r="64">
          <cell r="A64">
            <v>2110</v>
          </cell>
          <cell r="B64" t="str">
            <v>Молодняк животных на выращивании</v>
          </cell>
        </row>
        <row r="65">
          <cell r="A65">
            <v>2120</v>
          </cell>
          <cell r="B65" t="str">
            <v>Животные на откорме</v>
          </cell>
        </row>
        <row r="66">
          <cell r="A66">
            <v>2200</v>
          </cell>
          <cell r="B66" t="str">
            <v>МБП</v>
          </cell>
        </row>
        <row r="67">
          <cell r="A67">
            <v>2300</v>
          </cell>
          <cell r="B67" t="str">
            <v>Производство</v>
          </cell>
        </row>
        <row r="68">
          <cell r="A68">
            <v>2301</v>
          </cell>
          <cell r="B68" t="str">
            <v>Производство (основная деятельность)</v>
          </cell>
        </row>
        <row r="69">
          <cell r="A69">
            <v>2302</v>
          </cell>
          <cell r="B69" t="str">
            <v>Производство (гостиничный комплекс)</v>
          </cell>
        </row>
        <row r="70">
          <cell r="A70">
            <v>2303</v>
          </cell>
          <cell r="B70" t="str">
            <v>Производство (ремонты)</v>
          </cell>
        </row>
        <row r="71">
          <cell r="A71">
            <v>2400</v>
          </cell>
          <cell r="B71" t="str">
            <v>Брак в производстве</v>
          </cell>
        </row>
        <row r="72">
          <cell r="A72">
            <v>2500</v>
          </cell>
          <cell r="B72" t="str">
            <v>Полуфабрикаты</v>
          </cell>
        </row>
        <row r="73">
          <cell r="A73">
            <v>2600</v>
          </cell>
          <cell r="B73" t="str">
            <v>Готовая продукции</v>
          </cell>
        </row>
        <row r="74">
          <cell r="A74">
            <v>2610</v>
          </cell>
          <cell r="B74" t="str">
            <v>Готовая продукция</v>
          </cell>
        </row>
        <row r="75">
          <cell r="A75">
            <v>2620</v>
          </cell>
          <cell r="B75" t="str">
            <v>Готовая продукция на комиссии</v>
          </cell>
        </row>
        <row r="76">
          <cell r="A76">
            <v>2810</v>
          </cell>
          <cell r="B76" t="str">
            <v>Товары на складе</v>
          </cell>
        </row>
        <row r="77">
          <cell r="A77">
            <v>2811</v>
          </cell>
          <cell r="B77" t="str">
            <v>тавары на складе (КОП)</v>
          </cell>
        </row>
        <row r="78">
          <cell r="A78">
            <v>2812</v>
          </cell>
          <cell r="B78" t="str">
            <v>товары на складе (МСЧ)</v>
          </cell>
        </row>
        <row r="79">
          <cell r="A79">
            <v>2821</v>
          </cell>
          <cell r="B79" t="str">
            <v>тавары в торговле (КОП)</v>
          </cell>
        </row>
        <row r="80">
          <cell r="A80">
            <v>2822</v>
          </cell>
          <cell r="B80" t="str">
            <v>товары в торговле (МСЧ)</v>
          </cell>
        </row>
        <row r="81">
          <cell r="A81">
            <v>2891</v>
          </cell>
          <cell r="B81" t="str">
            <v>транспортно-заготовительные расходы (КОП)</v>
          </cell>
        </row>
        <row r="82">
          <cell r="A82">
            <v>2820</v>
          </cell>
          <cell r="B82" t="str">
            <v>Товары в торговле</v>
          </cell>
        </row>
        <row r="83">
          <cell r="A83">
            <v>2840</v>
          </cell>
          <cell r="B83" t="str">
            <v>Тара под товарами</v>
          </cell>
        </row>
        <row r="84">
          <cell r="A84">
            <v>2841</v>
          </cell>
          <cell r="B84" t="str">
            <v>тара под товаром (КОП)</v>
          </cell>
        </row>
        <row r="85">
          <cell r="A85">
            <v>2850</v>
          </cell>
          <cell r="B85" t="str">
            <v>Торговая наценка</v>
          </cell>
        </row>
        <row r="86">
          <cell r="A86">
            <v>2851</v>
          </cell>
          <cell r="B86" t="str">
            <v>торговая наценка (КОП)</v>
          </cell>
        </row>
        <row r="87">
          <cell r="A87">
            <v>2852</v>
          </cell>
          <cell r="B87" t="str">
            <v>торговая наценка (МСЧ)</v>
          </cell>
        </row>
        <row r="88">
          <cell r="A88">
            <v>3010</v>
          </cell>
          <cell r="B88" t="str">
            <v>Касса в национальной валюте</v>
          </cell>
        </row>
        <row r="89">
          <cell r="A89">
            <v>3020</v>
          </cell>
          <cell r="B89" t="str">
            <v>Касса в иностранной валюте</v>
          </cell>
        </row>
        <row r="90">
          <cell r="A90">
            <v>3030</v>
          </cell>
          <cell r="B90" t="str">
            <v>Операционная касса в национал. валюте</v>
          </cell>
        </row>
        <row r="91">
          <cell r="A91">
            <v>3040</v>
          </cell>
          <cell r="B91" t="str">
            <v>Операционная касса в иностран. валюте</v>
          </cell>
        </row>
        <row r="92">
          <cell r="A92">
            <v>3110</v>
          </cell>
          <cell r="B92" t="str">
            <v>Текущие счета в национальной валюте</v>
          </cell>
        </row>
        <row r="93">
          <cell r="A93">
            <v>3120</v>
          </cell>
          <cell r="B93" t="str">
            <v>Текущие счета в иностранной валюте</v>
          </cell>
        </row>
        <row r="94">
          <cell r="A94">
            <v>3130</v>
          </cell>
          <cell r="B94" t="str">
            <v>Прочие счета в банках в нац.валюте</v>
          </cell>
        </row>
        <row r="95">
          <cell r="A95">
            <v>3140</v>
          </cell>
          <cell r="B95" t="str">
            <v>Прочие счета в банках в иностр.валюте</v>
          </cell>
        </row>
        <row r="96">
          <cell r="A96">
            <v>3240</v>
          </cell>
          <cell r="B96" t="str">
            <v>Счета в Госказначействе</v>
          </cell>
        </row>
        <row r="97">
          <cell r="A97">
            <v>3310</v>
          </cell>
          <cell r="B97" t="str">
            <v>Денежные документы в нац.валюте</v>
          </cell>
        </row>
        <row r="98">
          <cell r="A98">
            <v>3320</v>
          </cell>
          <cell r="B98" t="str">
            <v>Денежные документы в иностр.валюте</v>
          </cell>
        </row>
        <row r="99">
          <cell r="A99">
            <v>3330</v>
          </cell>
          <cell r="B99" t="str">
            <v>Денежные средства в дороге в нац.валюте</v>
          </cell>
        </row>
        <row r="100">
          <cell r="A100">
            <v>3340</v>
          </cell>
          <cell r="B100" t="str">
            <v>Денежные средства в дороге в ин.валюте</v>
          </cell>
        </row>
        <row r="101">
          <cell r="A101">
            <v>3400</v>
          </cell>
          <cell r="B101" t="str">
            <v>Краткосрочные векселя полученные</v>
          </cell>
        </row>
        <row r="102">
          <cell r="A102">
            <v>3410</v>
          </cell>
          <cell r="B102" t="str">
            <v>Краткосроч.векселя полученные в нац.вал.</v>
          </cell>
        </row>
        <row r="103">
          <cell r="A103">
            <v>3420</v>
          </cell>
          <cell r="B103" t="str">
            <v>Краткосрочные векселя,получ в иностр вал</v>
          </cell>
        </row>
        <row r="104">
          <cell r="A104">
            <v>3500</v>
          </cell>
          <cell r="B104" t="str">
            <v>Текущие финансовые инвестиции</v>
          </cell>
        </row>
        <row r="105">
          <cell r="A105">
            <v>3510</v>
          </cell>
          <cell r="B105" t="str">
            <v>Эквиваленты денежных средств</v>
          </cell>
        </row>
        <row r="106">
          <cell r="A106">
            <v>3520</v>
          </cell>
          <cell r="B106" t="str">
            <v>Прочие текущие финансовые инвестиции</v>
          </cell>
        </row>
        <row r="107">
          <cell r="A107">
            <v>3610</v>
          </cell>
          <cell r="B107" t="str">
            <v>Расчеты с отечественными покупателями</v>
          </cell>
        </row>
        <row r="108">
          <cell r="A108">
            <v>3611</v>
          </cell>
          <cell r="B108" t="str">
            <v>расчеты с отечественными покупателями (реализация готовой продукции)</v>
          </cell>
        </row>
        <row r="109">
          <cell r="A109">
            <v>3612</v>
          </cell>
          <cell r="B109" t="str">
            <v>расчеты с отечественными покупателями (выполнение работ и услуг)</v>
          </cell>
        </row>
        <row r="110">
          <cell r="A110">
            <v>3613</v>
          </cell>
          <cell r="B110" t="str">
            <v>расчеты с отечественными покупателями (реализация запасов)</v>
          </cell>
        </row>
        <row r="111">
          <cell r="A111">
            <v>3615</v>
          </cell>
          <cell r="B111" t="str">
            <v>расчеты с отечественными покупателями (КОП)</v>
          </cell>
        </row>
        <row r="112">
          <cell r="A112">
            <v>3616</v>
          </cell>
          <cell r="B112" t="str">
            <v>расчеты с отечественными покупателями (МСЧ)</v>
          </cell>
        </row>
        <row r="113">
          <cell r="A113">
            <v>3617</v>
          </cell>
          <cell r="B113" t="str">
            <v>расчеты с отечественными покупателями (гостиничный комплекс)</v>
          </cell>
        </row>
        <row r="114">
          <cell r="A114">
            <v>3620</v>
          </cell>
          <cell r="B114" t="str">
            <v>Расчеты с иностранными покупателями</v>
          </cell>
        </row>
        <row r="115">
          <cell r="A115">
            <v>3621</v>
          </cell>
          <cell r="B115" t="str">
            <v>расчеты с иностранными покупателями (реализация готовой продукции)</v>
          </cell>
        </row>
        <row r="116">
          <cell r="A116">
            <v>3710</v>
          </cell>
          <cell r="B116" t="str">
            <v>Расчеты по авансам выданным</v>
          </cell>
        </row>
        <row r="117">
          <cell r="A117">
            <v>3711</v>
          </cell>
          <cell r="B117" t="str">
            <v>расчеты по выданным авансам (отечественным поставщикам)</v>
          </cell>
        </row>
        <row r="118">
          <cell r="A118">
            <v>3712</v>
          </cell>
          <cell r="B118" t="str">
            <v>расчеты по выданным авансам (иностранным поставщикам)</v>
          </cell>
        </row>
        <row r="119">
          <cell r="A119">
            <v>3720</v>
          </cell>
          <cell r="B119" t="str">
            <v>Расчеты с подотчетными лицами</v>
          </cell>
        </row>
        <row r="120">
          <cell r="A120">
            <v>3730</v>
          </cell>
          <cell r="B120" t="str">
            <v>Расчеты по начисленным доходам</v>
          </cell>
        </row>
        <row r="121">
          <cell r="A121">
            <v>3740</v>
          </cell>
          <cell r="B121" t="str">
            <v>Расчеты по претензиям</v>
          </cell>
        </row>
        <row r="122">
          <cell r="A122">
            <v>3742</v>
          </cell>
          <cell r="B122" t="str">
            <v>расчеты по претензиям (предъявленные претензии)</v>
          </cell>
        </row>
        <row r="123">
          <cell r="A123">
            <v>3750</v>
          </cell>
          <cell r="B123" t="str">
            <v>Расчеты по возмещен.причиненного ущерба</v>
          </cell>
        </row>
        <row r="124">
          <cell r="A124">
            <v>3770</v>
          </cell>
          <cell r="B124" t="str">
            <v>Расчеты с прочими дебиторами</v>
          </cell>
        </row>
        <row r="125">
          <cell r="A125">
            <v>3800</v>
          </cell>
          <cell r="B125" t="str">
            <v>Резерв сомнительных долгов</v>
          </cell>
        </row>
        <row r="126">
          <cell r="A126">
            <v>3900</v>
          </cell>
          <cell r="B126" t="str">
            <v>Расходы будущих периодов</v>
          </cell>
        </row>
        <row r="127">
          <cell r="A127">
            <v>4000</v>
          </cell>
          <cell r="B127" t="str">
            <v>Уставный капитал</v>
          </cell>
        </row>
        <row r="128">
          <cell r="A128">
            <v>4200</v>
          </cell>
          <cell r="B128" t="str">
            <v>Дополнительный капитал</v>
          </cell>
        </row>
        <row r="129">
          <cell r="A129">
            <v>4210</v>
          </cell>
          <cell r="B129" t="str">
            <v>Эмиссионный доход</v>
          </cell>
        </row>
        <row r="130">
          <cell r="A130">
            <v>4220</v>
          </cell>
          <cell r="B130" t="str">
            <v>Прочий вложенный капитал</v>
          </cell>
        </row>
        <row r="131">
          <cell r="A131">
            <v>4230</v>
          </cell>
          <cell r="B131" t="str">
            <v>Дооценка активов</v>
          </cell>
        </row>
        <row r="132">
          <cell r="A132">
            <v>4240</v>
          </cell>
          <cell r="B132" t="str">
            <v>Безвозмездно полученные необоротн.активы</v>
          </cell>
        </row>
        <row r="133">
          <cell r="A133">
            <v>4250</v>
          </cell>
          <cell r="B133" t="str">
            <v>Прочий дополнительный капитал</v>
          </cell>
        </row>
        <row r="134">
          <cell r="A134">
            <v>4300</v>
          </cell>
          <cell r="B134" t="str">
            <v>Резервный капитал</v>
          </cell>
        </row>
        <row r="135">
          <cell r="A135">
            <v>4400</v>
          </cell>
          <cell r="B135" t="str">
            <v>Нераспределенные прибыли(непокр.убытки)</v>
          </cell>
        </row>
        <row r="136">
          <cell r="A136">
            <v>4410</v>
          </cell>
          <cell r="B136" t="str">
            <v>Прибыль нераспределенная</v>
          </cell>
        </row>
        <row r="137">
          <cell r="A137">
            <v>4420</v>
          </cell>
          <cell r="B137" t="str">
            <v>Непокрытые убытки</v>
          </cell>
        </row>
        <row r="138">
          <cell r="A138">
            <v>4430</v>
          </cell>
          <cell r="B138" t="str">
            <v>Прибыль,использован. в отчетном периоде</v>
          </cell>
        </row>
        <row r="139">
          <cell r="A139">
            <v>4500</v>
          </cell>
          <cell r="B139" t="str">
            <v>Изъятый капитал</v>
          </cell>
        </row>
        <row r="140">
          <cell r="A140">
            <v>4600</v>
          </cell>
          <cell r="B140" t="str">
            <v>Неоплаченный капитал</v>
          </cell>
        </row>
        <row r="141">
          <cell r="A141">
            <v>4700</v>
          </cell>
          <cell r="B141" t="str">
            <v>Обеспечение будущих расходов и платежей</v>
          </cell>
        </row>
        <row r="142">
          <cell r="A142">
            <v>4800</v>
          </cell>
          <cell r="B142" t="str">
            <v>Целевое финансиров. и целевые поступлен.</v>
          </cell>
        </row>
        <row r="143">
          <cell r="A143">
            <v>4810</v>
          </cell>
          <cell r="B143" t="str">
            <v>Целевое финансиров.и целевые поступления</v>
          </cell>
        </row>
        <row r="144">
          <cell r="A144">
            <v>4820</v>
          </cell>
          <cell r="B144" t="str">
            <v>Целевое финансир.и целев.поступ(инвестиц</v>
          </cell>
        </row>
        <row r="145">
          <cell r="A145">
            <v>5000</v>
          </cell>
          <cell r="B145" t="str">
            <v>Долгосрочные займы</v>
          </cell>
        </row>
        <row r="146">
          <cell r="A146">
            <v>5010</v>
          </cell>
          <cell r="B146" t="str">
            <v>Долгосрочные кредиты банка в нац.валюте</v>
          </cell>
        </row>
        <row r="147">
          <cell r="A147">
            <v>5020</v>
          </cell>
          <cell r="B147" t="str">
            <v>Долгосрочные кредиты банка в ин.валюте</v>
          </cell>
        </row>
        <row r="148">
          <cell r="A148">
            <v>5110</v>
          </cell>
          <cell r="B148" t="str">
            <v>Долгосрочные векселя выданные в нац.вал.</v>
          </cell>
        </row>
        <row r="149">
          <cell r="A149">
            <v>5400</v>
          </cell>
          <cell r="B149" t="str">
            <v>Отсроченные налоговые обязательства</v>
          </cell>
        </row>
        <row r="150">
          <cell r="A150">
            <v>5500</v>
          </cell>
          <cell r="B150" t="str">
            <v>Прочие долгосрочные обязательства</v>
          </cell>
        </row>
        <row r="151">
          <cell r="A151">
            <v>6010</v>
          </cell>
          <cell r="B151" t="str">
            <v>Краткосрочные кредиты банков в нац вал</v>
          </cell>
        </row>
        <row r="152">
          <cell r="A152">
            <v>6020</v>
          </cell>
          <cell r="B152" t="str">
            <v>Краткосрочные кредиты банков в иност вал</v>
          </cell>
        </row>
        <row r="153">
          <cell r="A153">
            <v>6040</v>
          </cell>
          <cell r="B153" t="str">
            <v>Отсроченные краткоср.кредиты банка ин.в.</v>
          </cell>
        </row>
        <row r="154">
          <cell r="A154">
            <v>6100</v>
          </cell>
          <cell r="B154" t="str">
            <v>Текущая задолжен. по долгосроч. обязат.</v>
          </cell>
        </row>
        <row r="155">
          <cell r="A155">
            <v>6110</v>
          </cell>
          <cell r="B155" t="str">
            <v>Текущая задолж.по долгоср.обязат.нац.вал</v>
          </cell>
        </row>
        <row r="156">
          <cell r="A156">
            <v>6210</v>
          </cell>
          <cell r="B156" t="str">
            <v>Краткосроч.векселя выданные в нац.валюте</v>
          </cell>
        </row>
        <row r="157">
          <cell r="A157">
            <v>6310</v>
          </cell>
          <cell r="B157" t="str">
            <v>Расчеты с отечественными поставщиками</v>
          </cell>
        </row>
        <row r="158">
          <cell r="A158">
            <v>6311</v>
          </cell>
          <cell r="B158" t="str">
            <v>Расчеты с отеч. поставщиками за сырье</v>
          </cell>
        </row>
        <row r="159">
          <cell r="A159">
            <v>6312</v>
          </cell>
          <cell r="B159" t="str">
            <v>Расчеты с отеч. поставщиками за услуги</v>
          </cell>
        </row>
        <row r="160">
          <cell r="A160">
            <v>6313</v>
          </cell>
          <cell r="B160" t="str">
            <v>Расч. с отеч. поставщиками за материалы</v>
          </cell>
        </row>
        <row r="161">
          <cell r="A161">
            <v>6314</v>
          </cell>
          <cell r="B161" t="str">
            <v>Расч. с отеч. поставщиками за ОС</v>
          </cell>
        </row>
        <row r="162">
          <cell r="A162">
            <v>6315</v>
          </cell>
          <cell r="B162" t="str">
            <v>Расч. с отеч. поставщиками за КОП</v>
          </cell>
        </row>
        <row r="163">
          <cell r="A163">
            <v>6316</v>
          </cell>
          <cell r="B163" t="str">
            <v>Расч. с отеч. поставщиками-прочее</v>
          </cell>
        </row>
        <row r="164">
          <cell r="A164">
            <v>6320</v>
          </cell>
          <cell r="B164" t="str">
            <v>Расчеты с иностранными поставщиками</v>
          </cell>
        </row>
        <row r="165">
          <cell r="A165">
            <v>6321</v>
          </cell>
          <cell r="B165" t="str">
            <v>Расч. с иностр. поставщиками за сырье</v>
          </cell>
        </row>
        <row r="166">
          <cell r="A166">
            <v>6322</v>
          </cell>
          <cell r="B166" t="str">
            <v>Расч. с иностр. поставщиками за услуги</v>
          </cell>
        </row>
        <row r="167">
          <cell r="A167">
            <v>6323</v>
          </cell>
          <cell r="B167" t="str">
            <v>Расх. с иностр.поставщиками за материалы</v>
          </cell>
        </row>
        <row r="168">
          <cell r="A168">
            <v>6324</v>
          </cell>
          <cell r="B168" t="str">
            <v>Расч. с иностр. поставщиками за ОС</v>
          </cell>
        </row>
        <row r="169">
          <cell r="A169">
            <v>6325</v>
          </cell>
          <cell r="B169" t="str">
            <v>Расч. с иностр. поставщиками за КОП</v>
          </cell>
        </row>
        <row r="170">
          <cell r="A170">
            <v>6326</v>
          </cell>
          <cell r="B170" t="str">
            <v>Расх. с иностр. поставщиками-прочее</v>
          </cell>
        </row>
        <row r="171">
          <cell r="A171">
            <v>6410</v>
          </cell>
          <cell r="B171" t="str">
            <v>Расчеты по налогам</v>
          </cell>
        </row>
        <row r="172">
          <cell r="A172">
            <v>6420</v>
          </cell>
          <cell r="B172" t="str">
            <v>Расчеты по обязательным платежам</v>
          </cell>
        </row>
        <row r="173">
          <cell r="A173">
            <v>6421</v>
          </cell>
          <cell r="B173" t="str">
            <v>Платежи в Инновационный фонд</v>
          </cell>
        </row>
        <row r="174">
          <cell r="A174">
            <v>6422</v>
          </cell>
          <cell r="B174" t="str">
            <v>Отчисления Облавтодору</v>
          </cell>
        </row>
        <row r="175">
          <cell r="A175">
            <v>6423</v>
          </cell>
          <cell r="B175" t="str">
            <v>Отраслевой фонд</v>
          </cell>
        </row>
        <row r="176">
          <cell r="A176">
            <v>6424</v>
          </cell>
          <cell r="B176" t="str">
            <v>Фонд безработицы</v>
          </cell>
        </row>
        <row r="177">
          <cell r="A177">
            <v>6430</v>
          </cell>
          <cell r="B177" t="str">
            <v>Налоговые обязательства</v>
          </cell>
        </row>
        <row r="178">
          <cell r="A178">
            <v>6440</v>
          </cell>
          <cell r="B178" t="str">
            <v>Налоговый кредит</v>
          </cell>
        </row>
        <row r="179">
          <cell r="A179">
            <v>6510</v>
          </cell>
          <cell r="B179" t="str">
            <v>Расчеты с Пенсионным фондом</v>
          </cell>
        </row>
        <row r="180">
          <cell r="A180">
            <v>6520</v>
          </cell>
          <cell r="B180" t="str">
            <v>Расчеты по социальному страхованию</v>
          </cell>
        </row>
        <row r="181">
          <cell r="A181">
            <v>6530</v>
          </cell>
          <cell r="B181" t="str">
            <v>Расчеты по страхов.на случай безработицы</v>
          </cell>
        </row>
        <row r="182">
          <cell r="A182">
            <v>6560</v>
          </cell>
          <cell r="B182" t="str">
            <v>Расчеты по страх.от несч.случая на пр-ве</v>
          </cell>
        </row>
        <row r="183">
          <cell r="A183">
            <v>6610</v>
          </cell>
          <cell r="B183" t="str">
            <v>Расчеты по заработной плате</v>
          </cell>
        </row>
        <row r="184">
          <cell r="A184">
            <v>6620</v>
          </cell>
          <cell r="B184" t="str">
            <v>Расчеты с депонентами</v>
          </cell>
        </row>
        <row r="185">
          <cell r="A185">
            <v>6710</v>
          </cell>
          <cell r="B185" t="str">
            <v>Расчеты по начисленным дивидендам</v>
          </cell>
        </row>
        <row r="186">
          <cell r="A186">
            <v>6711</v>
          </cell>
          <cell r="B186" t="str">
            <v>дивиденды (юр. Лица)</v>
          </cell>
        </row>
        <row r="187">
          <cell r="A187">
            <v>6712</v>
          </cell>
          <cell r="B187" t="str">
            <v>дивиденды (физ. Лица)</v>
          </cell>
        </row>
        <row r="188">
          <cell r="A188">
            <v>6720</v>
          </cell>
          <cell r="B188" t="str">
            <v>Расчеты по другим выплатам</v>
          </cell>
        </row>
        <row r="189">
          <cell r="A189">
            <v>6810</v>
          </cell>
          <cell r="B189" t="str">
            <v>Расчеты по авансам полученным</v>
          </cell>
        </row>
        <row r="190">
          <cell r="A190">
            <v>6820</v>
          </cell>
          <cell r="B190" t="str">
            <v>Внутренние расчеты</v>
          </cell>
        </row>
        <row r="191">
          <cell r="A191">
            <v>6830</v>
          </cell>
          <cell r="B191" t="str">
            <v>Внутрихозяйственные расчеты</v>
          </cell>
        </row>
        <row r="192">
          <cell r="A192">
            <v>6840</v>
          </cell>
          <cell r="B192" t="str">
            <v>Расчеты по начисленным процентам</v>
          </cell>
        </row>
        <row r="193">
          <cell r="A193">
            <v>6850</v>
          </cell>
          <cell r="B193" t="str">
            <v>Расчеты с прочими кредиторами</v>
          </cell>
        </row>
        <row r="194">
          <cell r="A194">
            <v>6900</v>
          </cell>
          <cell r="B194" t="str">
            <v>Доходы будущих периодов</v>
          </cell>
        </row>
        <row r="195">
          <cell r="A195">
            <v>7000</v>
          </cell>
          <cell r="B195" t="str">
            <v>Доходы от реализации</v>
          </cell>
        </row>
        <row r="196">
          <cell r="A196">
            <v>7010</v>
          </cell>
          <cell r="B196" t="str">
            <v>Доходы от реализации готовой продукции</v>
          </cell>
        </row>
        <row r="197">
          <cell r="A197">
            <v>7020</v>
          </cell>
          <cell r="B197" t="str">
            <v>Доходы от реализации товаров</v>
          </cell>
        </row>
        <row r="198">
          <cell r="A198">
            <v>7030</v>
          </cell>
          <cell r="B198" t="str">
            <v>Доходы от реализации работ и услуг</v>
          </cell>
        </row>
        <row r="199">
          <cell r="A199">
            <v>7100</v>
          </cell>
          <cell r="B199" t="str">
            <v>Прочий операционный доход</v>
          </cell>
        </row>
        <row r="200">
          <cell r="A200">
            <v>7110</v>
          </cell>
          <cell r="B200" t="str">
            <v>Доход от реализации иностранной валюты</v>
          </cell>
        </row>
        <row r="201">
          <cell r="A201">
            <v>7120</v>
          </cell>
          <cell r="B201" t="str">
            <v>Доход от реализации др.оборотных активов</v>
          </cell>
        </row>
        <row r="202">
          <cell r="A202">
            <v>7130</v>
          </cell>
          <cell r="B202" t="str">
            <v>Доход от операционной аренды активов</v>
          </cell>
        </row>
        <row r="203">
          <cell r="A203">
            <v>7140</v>
          </cell>
          <cell r="B203" t="str">
            <v>Доход от операционной курсовой разницы</v>
          </cell>
        </row>
        <row r="204">
          <cell r="A204">
            <v>7150</v>
          </cell>
          <cell r="B204" t="str">
            <v>Полученные пени, штрафы,неустойки</v>
          </cell>
        </row>
        <row r="205">
          <cell r="A205">
            <v>7160</v>
          </cell>
          <cell r="B205" t="str">
            <v>Возмещение ранее списанных активов</v>
          </cell>
        </row>
        <row r="206">
          <cell r="A206">
            <v>7170</v>
          </cell>
          <cell r="B206" t="str">
            <v>Доход от списания кредиторской задожнос.</v>
          </cell>
        </row>
        <row r="207">
          <cell r="A207">
            <v>7180</v>
          </cell>
          <cell r="B207" t="str">
            <v>Полученные гранты и субсидии</v>
          </cell>
        </row>
        <row r="208">
          <cell r="A208">
            <v>7190</v>
          </cell>
          <cell r="B208" t="str">
            <v>Прочие доходы от операционной деятельн.</v>
          </cell>
        </row>
        <row r="209">
          <cell r="A209">
            <v>7200</v>
          </cell>
          <cell r="B209" t="str">
            <v>Доход от участия в капитале</v>
          </cell>
        </row>
        <row r="210">
          <cell r="A210">
            <v>7300</v>
          </cell>
          <cell r="B210" t="str">
            <v>Прочие финансовые доходы</v>
          </cell>
        </row>
        <row r="211">
          <cell r="A211">
            <v>7310</v>
          </cell>
          <cell r="B211" t="str">
            <v>Дивиденды полученные</v>
          </cell>
        </row>
        <row r="212">
          <cell r="A212">
            <v>7320</v>
          </cell>
          <cell r="B212" t="str">
            <v>Проценты полученные</v>
          </cell>
        </row>
        <row r="213">
          <cell r="A213">
            <v>7330</v>
          </cell>
          <cell r="B213" t="str">
            <v>Прочие доходы от финансовых операций</v>
          </cell>
        </row>
        <row r="214">
          <cell r="A214">
            <v>7400</v>
          </cell>
          <cell r="B214" t="str">
            <v>Прочие доходы</v>
          </cell>
        </row>
        <row r="215">
          <cell r="A215">
            <v>7410</v>
          </cell>
          <cell r="B215" t="str">
            <v>Доход от реализации финансовых инвестиц.</v>
          </cell>
        </row>
        <row r="216">
          <cell r="A216">
            <v>7420</v>
          </cell>
          <cell r="B216" t="str">
            <v>Доход от реализации необоротных активов</v>
          </cell>
        </row>
        <row r="217">
          <cell r="A217">
            <v>7430</v>
          </cell>
          <cell r="B217" t="str">
            <v>Доход от реализации имуществен.комплекс.</v>
          </cell>
        </row>
        <row r="218">
          <cell r="A218">
            <v>7440</v>
          </cell>
          <cell r="B218" t="str">
            <v>Доход от неоперационной курсовой разницы</v>
          </cell>
        </row>
        <row r="219">
          <cell r="A219">
            <v>7450</v>
          </cell>
          <cell r="B219" t="str">
            <v>Доход от безвозмезд. полученных активов</v>
          </cell>
        </row>
        <row r="220">
          <cell r="A220">
            <v>7460</v>
          </cell>
          <cell r="B220" t="str">
            <v>Прочие доходы от обычной деятельности</v>
          </cell>
        </row>
        <row r="221">
          <cell r="A221">
            <v>7500</v>
          </cell>
          <cell r="B221" t="str">
            <v>Чрезвычайные доходы</v>
          </cell>
        </row>
        <row r="222">
          <cell r="A222">
            <v>7900</v>
          </cell>
          <cell r="B222" t="str">
            <v>Финансовые результаты</v>
          </cell>
        </row>
        <row r="223">
          <cell r="A223">
            <v>7910</v>
          </cell>
          <cell r="B223" t="str">
            <v>Результат основной деятельности</v>
          </cell>
        </row>
        <row r="224">
          <cell r="A224">
            <v>7920</v>
          </cell>
          <cell r="B224" t="str">
            <v>Результат финансовых операций</v>
          </cell>
        </row>
        <row r="225">
          <cell r="A225">
            <v>7930</v>
          </cell>
          <cell r="B225" t="str">
            <v>Результат другой обычной деятельности</v>
          </cell>
        </row>
        <row r="226">
          <cell r="A226">
            <v>7940</v>
          </cell>
          <cell r="B226" t="str">
            <v>Результат чрезвычайных событий</v>
          </cell>
        </row>
        <row r="227">
          <cell r="A227">
            <v>9000</v>
          </cell>
          <cell r="B227" t="str">
            <v>Себестоимость реализации</v>
          </cell>
        </row>
        <row r="228">
          <cell r="A228">
            <v>9010</v>
          </cell>
          <cell r="B228" t="str">
            <v>Себестоим. реализован. готовой продукции</v>
          </cell>
        </row>
        <row r="229">
          <cell r="A229">
            <v>9020</v>
          </cell>
          <cell r="B229" t="str">
            <v>Себестоимость реализованнных товаров</v>
          </cell>
        </row>
        <row r="230">
          <cell r="A230">
            <v>9030</v>
          </cell>
          <cell r="B230" t="str">
            <v>Себестоим. реализованнных работ и услуг</v>
          </cell>
        </row>
        <row r="231">
          <cell r="A231">
            <v>9100</v>
          </cell>
          <cell r="B231" t="str">
            <v>Общепроизводственные расходы</v>
          </cell>
        </row>
        <row r="232">
          <cell r="A232">
            <v>9101</v>
          </cell>
          <cell r="B232" t="str">
            <v>Общепроизв.расходы (осн. деятельность)</v>
          </cell>
        </row>
        <row r="233">
          <cell r="A233">
            <v>9102</v>
          </cell>
          <cell r="B233" t="str">
            <v>Общепроизводств.расходы(гостин.комплекс)</v>
          </cell>
        </row>
        <row r="234">
          <cell r="A234">
            <v>9103</v>
          </cell>
          <cell r="B234" t="str">
            <v>Ремонт оборудов.общепроизв.назначения</v>
          </cell>
        </row>
        <row r="235">
          <cell r="A235">
            <v>9200</v>
          </cell>
          <cell r="B235" t="str">
            <v>Административные расходы</v>
          </cell>
        </row>
        <row r="236">
          <cell r="A236">
            <v>9201</v>
          </cell>
          <cell r="B236" t="str">
            <v>Административные расходы</v>
          </cell>
        </row>
        <row r="237">
          <cell r="A237">
            <v>9203</v>
          </cell>
          <cell r="B237" t="str">
            <v>Ремонт оборудов.администрат.назначения</v>
          </cell>
        </row>
        <row r="238">
          <cell r="A238">
            <v>9300</v>
          </cell>
          <cell r="B238" t="str">
            <v>Расходы на сбыт</v>
          </cell>
        </row>
        <row r="239">
          <cell r="A239">
            <v>9301</v>
          </cell>
          <cell r="B239" t="str">
            <v>Расходы на сбыт по основной деятельности</v>
          </cell>
        </row>
        <row r="240">
          <cell r="A240">
            <v>9302</v>
          </cell>
          <cell r="B240" t="str">
            <v>Расходы на сбыт (КОПиТ)</v>
          </cell>
        </row>
        <row r="241">
          <cell r="A241">
            <v>9303</v>
          </cell>
          <cell r="B241" t="str">
            <v>Ремонт оборудования,связанного со сбытом</v>
          </cell>
        </row>
        <row r="242">
          <cell r="A242">
            <v>9410</v>
          </cell>
          <cell r="B242" t="str">
            <v>Расходы на исследования и разработки</v>
          </cell>
        </row>
        <row r="243">
          <cell r="A243">
            <v>9420</v>
          </cell>
          <cell r="B243" t="str">
            <v>Себестоим. реализов. иностранной валюты</v>
          </cell>
        </row>
        <row r="244">
          <cell r="A244">
            <v>9430</v>
          </cell>
          <cell r="B244" t="str">
            <v>Себестоимость реализ.производ.запасов</v>
          </cell>
        </row>
        <row r="245">
          <cell r="A245">
            <v>9440</v>
          </cell>
          <cell r="B245" t="str">
            <v>Сомнительные и безнадежные долги</v>
          </cell>
        </row>
        <row r="246">
          <cell r="A246">
            <v>9450</v>
          </cell>
          <cell r="B246" t="str">
            <v>Потери от операционной курсовой разницы</v>
          </cell>
        </row>
        <row r="247">
          <cell r="A247">
            <v>9460</v>
          </cell>
          <cell r="B247" t="str">
            <v>Потери от обесценивания запасов</v>
          </cell>
        </row>
        <row r="248">
          <cell r="A248">
            <v>9470</v>
          </cell>
          <cell r="B248" t="str">
            <v>Недостачи и потери от порчи ценностей</v>
          </cell>
        </row>
        <row r="249">
          <cell r="A249">
            <v>9480</v>
          </cell>
          <cell r="B249" t="str">
            <v>Признанные пени, штрафы,неустойки</v>
          </cell>
        </row>
        <row r="250">
          <cell r="A250">
            <v>9490</v>
          </cell>
          <cell r="B250" t="str">
            <v>Другие расходы операционной деятельности</v>
          </cell>
        </row>
        <row r="251">
          <cell r="A251">
            <v>9491</v>
          </cell>
          <cell r="B251" t="str">
            <v>Расходы по соцкультбыту</v>
          </cell>
        </row>
        <row r="252">
          <cell r="A252">
            <v>9493</v>
          </cell>
          <cell r="B252" t="str">
            <v>Ремонт оборудов.непроизвод.назначения</v>
          </cell>
        </row>
        <row r="253">
          <cell r="A253">
            <v>9495</v>
          </cell>
          <cell r="B253" t="str">
            <v>Безвозмездная аренда оборудования</v>
          </cell>
        </row>
        <row r="254">
          <cell r="A254">
            <v>9499</v>
          </cell>
          <cell r="B254" t="str">
            <v>Прочие расходы</v>
          </cell>
        </row>
        <row r="255">
          <cell r="A255">
            <v>9510</v>
          </cell>
          <cell r="B255" t="str">
            <v>Проценты за кредит</v>
          </cell>
        </row>
        <row r="256">
          <cell r="A256">
            <v>9520</v>
          </cell>
          <cell r="B256" t="str">
            <v>Другие финансовые расходы</v>
          </cell>
        </row>
        <row r="257">
          <cell r="A257">
            <v>9600</v>
          </cell>
          <cell r="B257" t="str">
            <v>Потери от участия в капитале</v>
          </cell>
        </row>
        <row r="258">
          <cell r="A258">
            <v>9700</v>
          </cell>
          <cell r="B258" t="str">
            <v>Прочие расходы</v>
          </cell>
        </row>
        <row r="259">
          <cell r="A259">
            <v>9710</v>
          </cell>
          <cell r="B259" t="str">
            <v>Себестоим.реализован. финанс. инвестиций</v>
          </cell>
        </row>
        <row r="260">
          <cell r="A260">
            <v>9720</v>
          </cell>
          <cell r="B260" t="str">
            <v>Себестоим.реализов. необоротных активов</v>
          </cell>
        </row>
        <row r="261">
          <cell r="A261">
            <v>9730</v>
          </cell>
          <cell r="B261" t="str">
            <v>Себестоим.реализов. имуществ. комплексов</v>
          </cell>
        </row>
        <row r="262">
          <cell r="A262">
            <v>9740</v>
          </cell>
          <cell r="B262" t="str">
            <v>Потери от неоперационных курсовых разниц</v>
          </cell>
        </row>
        <row r="263">
          <cell r="A263">
            <v>9750</v>
          </cell>
          <cell r="B263" t="str">
            <v>Уценка необорот.активов и финанс.инвест.</v>
          </cell>
        </row>
        <row r="264">
          <cell r="A264">
            <v>9760</v>
          </cell>
          <cell r="B264" t="str">
            <v>Списание необоротных активов</v>
          </cell>
        </row>
        <row r="265">
          <cell r="A265">
            <v>9770</v>
          </cell>
          <cell r="B265" t="str">
            <v>Другие расходы обычной деятельности</v>
          </cell>
        </row>
        <row r="266">
          <cell r="A266">
            <v>9810</v>
          </cell>
          <cell r="B266" t="str">
            <v>Налоги на прибыль от обычн. деятельности</v>
          </cell>
        </row>
        <row r="267">
          <cell r="A267">
            <v>9820</v>
          </cell>
          <cell r="B267" t="str">
            <v>Налоги на прибыль от чрезвычайн. событий</v>
          </cell>
        </row>
        <row r="268">
          <cell r="A268">
            <v>9900</v>
          </cell>
          <cell r="B268" t="str">
            <v>Чрезвычайные расходы</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8.xml><?xml version="1.0" encoding="utf-8"?>
<externalLink xmlns="http://schemas.openxmlformats.org/spreadsheetml/2006/main">
  <externalBook xmlns:r="http://schemas.openxmlformats.org/officeDocument/2006/relationships" r:id="rId1">
    <sheetNames>
      <sheetName val="Cover"/>
      <sheetName val="Trans_Letter"/>
      <sheetName val="Index"/>
      <sheetName val="Abbreviations"/>
      <sheetName val="Lead_Index"/>
      <sheetName val="Lead PL"/>
      <sheetName val="Lead1"/>
      <sheetName val="Lead BS"/>
      <sheetName val="Lead2"/>
      <sheetName val="Recon_Index"/>
      <sheetName val="R1"/>
      <sheetName val="R2"/>
      <sheetName val="R3"/>
      <sheetName val="R4"/>
      <sheetName val="PL_Index"/>
      <sheetName val="PL1"/>
      <sheetName val="PL2"/>
      <sheetName val="PL3"/>
      <sheetName val="PL4"/>
      <sheetName val="PL5"/>
      <sheetName val="PL6"/>
      <sheetName val="PL7"/>
      <sheetName val="PL8"/>
      <sheetName val="PL9"/>
      <sheetName val="PL10"/>
      <sheetName val="PL11"/>
      <sheetName val="PL12"/>
      <sheetName val="PL13"/>
      <sheetName val="BS_Index"/>
      <sheetName val="BS1"/>
      <sheetName val="FC_Index"/>
      <sheetName val="FC1"/>
      <sheetName val="FC2"/>
      <sheetName val="FC3"/>
      <sheetName val="Sheet8S"/>
      <sheetName val="Sheet4S"/>
      <sheetName val="Sheet01S"/>
      <sheetName val="Sheet12S"/>
    </sheetNames>
    <sheetDataSet>
      <sheetData sheetId="0" refreshError="1"/>
      <sheetData sheetId="1" refreshError="1"/>
      <sheetData sheetId="2"/>
      <sheetData sheetId="3" refreshError="1"/>
      <sheetData sheetId="4" refreshError="1"/>
      <sheetData sheetId="5"/>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6">
          <cell r="A6" t="str">
            <v>Currency: HRY000</v>
          </cell>
          <cell r="F6" t="str">
            <v>end points</v>
          </cell>
          <cell r="G6" t="str">
            <v>blank neg</v>
          </cell>
          <cell r="H6" t="str">
            <v>red neg</v>
          </cell>
          <cell r="I6" t="str">
            <v>grn neg</v>
          </cell>
          <cell r="J6" t="str">
            <v>blank pos</v>
          </cell>
          <cell r="K6" t="str">
            <v>red pos</v>
          </cell>
          <cell r="L6" t="str">
            <v>grn pos</v>
          </cell>
        </row>
        <row r="7">
          <cell r="A7" t="str">
            <v>Income/(Loss) Before Taxation as at December 31, 2004</v>
          </cell>
          <cell r="F7">
            <v>10744</v>
          </cell>
        </row>
        <row r="8">
          <cell r="A8" t="str">
            <v>Net Interest Income /(Expense)</v>
          </cell>
          <cell r="G8">
            <v>0</v>
          </cell>
          <cell r="H8">
            <v>0</v>
          </cell>
          <cell r="I8">
            <v>0</v>
          </cell>
          <cell r="J8">
            <v>10744</v>
          </cell>
          <cell r="K8">
            <v>0</v>
          </cell>
          <cell r="L8">
            <v>45449</v>
          </cell>
        </row>
        <row r="9">
          <cell r="A9" t="str">
            <v>Net Fee Income/(Expense)</v>
          </cell>
          <cell r="G9">
            <v>0</v>
          </cell>
          <cell r="H9">
            <v>0</v>
          </cell>
          <cell r="I9">
            <v>0</v>
          </cell>
          <cell r="J9">
            <v>56193</v>
          </cell>
          <cell r="K9">
            <v>0</v>
          </cell>
          <cell r="L9">
            <v>3630</v>
          </cell>
        </row>
        <row r="10">
          <cell r="A10" t="str">
            <v>Net Foreign Currency Gains/ (Losses)</v>
          </cell>
          <cell r="G10">
            <v>0</v>
          </cell>
          <cell r="H10">
            <v>0</v>
          </cell>
          <cell r="I10">
            <v>0</v>
          </cell>
          <cell r="J10">
            <v>59823</v>
          </cell>
          <cell r="K10">
            <v>0</v>
          </cell>
          <cell r="L10">
            <v>1334</v>
          </cell>
        </row>
        <row r="11">
          <cell r="A11" t="str">
            <v>Recovery of provision</v>
          </cell>
          <cell r="G11">
            <v>0</v>
          </cell>
          <cell r="H11">
            <v>0</v>
          </cell>
          <cell r="I11">
            <v>0</v>
          </cell>
          <cell r="J11">
            <v>61157</v>
          </cell>
          <cell r="K11">
            <v>0</v>
          </cell>
          <cell r="L11">
            <v>2923</v>
          </cell>
        </row>
        <row r="12">
          <cell r="A12" t="str">
            <v>Change in provisions</v>
          </cell>
          <cell r="G12">
            <v>0</v>
          </cell>
          <cell r="H12">
            <v>0</v>
          </cell>
          <cell r="I12">
            <v>0</v>
          </cell>
          <cell r="J12">
            <v>59803</v>
          </cell>
          <cell r="K12">
            <v>4277</v>
          </cell>
          <cell r="L12">
            <v>0</v>
          </cell>
        </row>
        <row r="13">
          <cell r="A13" t="str">
            <v>Net realized gains on AFS investments</v>
          </cell>
          <cell r="G13">
            <v>0</v>
          </cell>
          <cell r="H13">
            <v>0</v>
          </cell>
          <cell r="I13">
            <v>0</v>
          </cell>
          <cell r="J13">
            <v>49926</v>
          </cell>
          <cell r="K13">
            <v>9877</v>
          </cell>
          <cell r="L13">
            <v>0</v>
          </cell>
        </row>
        <row r="14">
          <cell r="A14" t="str">
            <v>Operating expenses</v>
          </cell>
          <cell r="G14">
            <v>0</v>
          </cell>
          <cell r="H14">
            <v>0</v>
          </cell>
          <cell r="I14">
            <v>0</v>
          </cell>
          <cell r="J14">
            <v>18846</v>
          </cell>
          <cell r="K14">
            <v>31080</v>
          </cell>
          <cell r="L14">
            <v>0</v>
          </cell>
        </row>
        <row r="15">
          <cell r="A15" t="str">
            <v>Other income / (expense)</v>
          </cell>
          <cell r="G15">
            <v>0</v>
          </cell>
          <cell r="H15">
            <v>0</v>
          </cell>
          <cell r="I15">
            <v>0</v>
          </cell>
          <cell r="J15">
            <v>18462</v>
          </cell>
          <cell r="K15">
            <v>384</v>
          </cell>
          <cell r="L15">
            <v>0</v>
          </cell>
        </row>
        <row r="16">
          <cell r="A16" t="str">
            <v>Income/(Loss) Before Taxation as at December 31, 2005</v>
          </cell>
          <cell r="F16">
            <v>18462</v>
          </cell>
          <cell r="G16">
            <v>0</v>
          </cell>
          <cell r="H16">
            <v>0</v>
          </cell>
          <cell r="I16">
            <v>0</v>
          </cell>
          <cell r="J16">
            <v>0</v>
          </cell>
          <cell r="K16">
            <v>0</v>
          </cell>
          <cell r="L16">
            <v>0</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9.xml><?xml version="1.0" encoding="utf-8"?>
<externalLink xmlns="http://schemas.openxmlformats.org/spreadsheetml/2006/main">
  <externalBook xmlns:r="http://schemas.openxmlformats.org/officeDocument/2006/relationships" r:id="rId1">
    <sheetNames>
      <sheetName val="Banner"/>
      <sheetName val="N-Client Information"/>
      <sheetName val="N"/>
      <sheetName val="N- Confirmation. "/>
      <sheetName val="N03-cut-off"/>
      <sheetName val="N04 Sear. Un. Trad. Pay"/>
      <sheetName val="N-Revaluation"/>
      <sheetName val="Pivot"/>
      <sheetName val="PBC_Trade Pay 2012"/>
    </sheetNames>
    <sheetDataSet>
      <sheetData sheetId="0" refreshError="1"/>
      <sheetData sheetId="1">
        <row r="7">
          <cell r="D7" t="str">
            <v xml:space="preserve">Tirana Logistic Park </v>
          </cell>
        </row>
        <row r="8">
          <cell r="D8" t="str">
            <v>31/12/2012</v>
          </cell>
        </row>
        <row r="9">
          <cell r="D9" t="str">
            <v>LEK</v>
          </cell>
        </row>
      </sheetData>
      <sheetData sheetId="2">
        <row r="11">
          <cell r="G11">
            <v>-58247364.459899999</v>
          </cell>
        </row>
      </sheetData>
      <sheetData sheetId="3" refreshError="1"/>
      <sheetData sheetId="4" refreshError="1"/>
      <sheetData sheetId="5" refreshError="1"/>
      <sheetData sheetId="6" refreshError="1"/>
      <sheetData sheetId="7" refreshError="1"/>
      <sheetData sheetId="8"/>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п.7"/>
      <sheetName val="30val"/>
      <sheetName val="30list"/>
      <sheetName val="BL"/>
      <sheetName val="Свод"/>
      <sheetName val="Реквизиты"/>
      <sheetName val="Прил. 7-конт."/>
      <sheetName val="tmp"/>
      <sheetName val="К-л"/>
      <sheetName val="N"/>
      <sheetName val="N1"/>
      <sheetName val="НБ"/>
      <sheetName val="Тыс."/>
      <sheetName val="Список"/>
      <sheetName val="%"/>
      <sheetName val="Справка"/>
      <sheetName val="Н6"/>
      <sheetName val="Н8 (пр.3)"/>
      <sheetName val="Н8"/>
      <sheetName val="Н9"/>
      <sheetName val="Н10"/>
      <sheetName val="Пр.1"/>
      <sheetName val="30"/>
      <sheetName val="11"/>
      <sheetName val="30.1"/>
      <sheetName val="30.2"/>
      <sheetName val="30.3"/>
      <sheetName val="30.4"/>
      <sheetName val="30.5"/>
      <sheetName val="30.6"/>
      <sheetName val="30.7"/>
      <sheetName val="30.8"/>
      <sheetName val="30.9"/>
      <sheetName val="30.10"/>
      <sheetName val="30.11"/>
      <sheetName val="30.12"/>
      <sheetName val="30.16"/>
      <sheetName val="30.17"/>
      <sheetName val="30.18"/>
      <sheetName val="30.20"/>
      <sheetName val="30.22"/>
      <sheetName val="32"/>
      <sheetName val="31"/>
      <sheetName val="33"/>
      <sheetName val="35"/>
      <sheetName val="36"/>
      <sheetName val="36.1"/>
      <sheetName val="37"/>
      <sheetName val="37.1"/>
      <sheetName val="40"/>
      <sheetName val="Критерии"/>
      <sheetName val="Титульный лист"/>
      <sheetName val="Исходные данные"/>
    </sheetNames>
    <sheetDataSet>
      <sheetData sheetId="0" refreshError="1"/>
      <sheetData sheetId="1" refreshError="1"/>
      <sheetData sheetId="2" refreshError="1"/>
      <sheetData sheetId="3" refreshError="1">
        <row r="1017">
          <cell r="E1017">
            <v>2451601</v>
          </cell>
        </row>
        <row r="1018">
          <cell r="E1018">
            <v>453233</v>
          </cell>
        </row>
        <row r="1021">
          <cell r="E1021">
            <v>127784</v>
          </cell>
        </row>
        <row r="1022">
          <cell r="E1022">
            <v>0</v>
          </cell>
        </row>
        <row r="1030">
          <cell r="E1030">
            <v>0</v>
          </cell>
        </row>
        <row r="1031">
          <cell r="E1031">
            <v>39743</v>
          </cell>
        </row>
        <row r="1035">
          <cell r="E1035">
            <v>0</v>
          </cell>
        </row>
        <row r="1036">
          <cell r="E1036">
            <v>0</v>
          </cell>
        </row>
        <row r="1037">
          <cell r="E1037">
            <v>0</v>
          </cell>
        </row>
        <row r="1040">
          <cell r="E1040">
            <v>0</v>
          </cell>
        </row>
        <row r="1041">
          <cell r="E1041">
            <v>0</v>
          </cell>
        </row>
        <row r="1045">
          <cell r="E1045">
            <v>0</v>
          </cell>
        </row>
        <row r="1046">
          <cell r="E1046">
            <v>0</v>
          </cell>
        </row>
        <row r="1050">
          <cell r="E1050">
            <v>0</v>
          </cell>
        </row>
        <row r="1055">
          <cell r="E1055">
            <v>0</v>
          </cell>
        </row>
        <row r="1056">
          <cell r="E1056">
            <v>516498</v>
          </cell>
        </row>
        <row r="1060">
          <cell r="E1060">
            <v>0</v>
          </cell>
        </row>
        <row r="1061">
          <cell r="E1061">
            <v>0</v>
          </cell>
        </row>
        <row r="1065">
          <cell r="E1065">
            <v>0</v>
          </cell>
        </row>
        <row r="1066">
          <cell r="E106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Set>
  </externalBook>
</externalLink>
</file>

<file path=xl/externalLinks/externalLink20.xml><?xml version="1.0" encoding="utf-8"?>
<externalLink xmlns="http://schemas.openxmlformats.org/spreadsheetml/2006/main">
  <externalBook xmlns:r="http://schemas.openxmlformats.org/officeDocument/2006/relationships" r:id="rId1">
    <sheetNames>
      <sheetName val="Banner"/>
      <sheetName val="T"/>
      <sheetName val="T0 - Lead"/>
      <sheetName val="P"/>
      <sheetName val="G"/>
      <sheetName val="Account 455"/>
      <sheetName val="T01-Equity Rec"/>
      <sheetName val="SRM Tables"/>
      <sheetName val="Note with reclass"/>
      <sheetName val="Rec of liabilites transfered"/>
      <sheetName val="Test shareholder contribution"/>
      <sheetName val="Account 467"/>
      <sheetName val="GL_Account 101"/>
    </sheetNames>
    <sheetDataSet>
      <sheetData sheetId="0"/>
      <sheetData sheetId="1">
        <row r="11">
          <cell r="C11">
            <v>-1753608030</v>
          </cell>
        </row>
      </sheetData>
      <sheetData sheetId="2">
        <row r="7">
          <cell r="D7" t="str">
            <v>Tirana Logistic Park</v>
          </cell>
        </row>
        <row r="8">
          <cell r="D8" t="str">
            <v>31/12/2012</v>
          </cell>
        </row>
        <row r="9">
          <cell r="D9" t="str">
            <v>ALL</v>
          </cell>
        </row>
      </sheetData>
      <sheetData sheetId="3" refreshError="1"/>
      <sheetData sheetId="4"/>
      <sheetData sheetId="5" refreshError="1"/>
      <sheetData sheetId="6"/>
      <sheetData sheetId="7" refreshError="1"/>
      <sheetData sheetId="8" refreshError="1"/>
      <sheetData sheetId="9">
        <row r="9">
          <cell r="O9">
            <v>-186421121.06</v>
          </cell>
        </row>
      </sheetData>
      <sheetData sheetId="10">
        <row r="74">
          <cell r="N74">
            <v>186696166.56</v>
          </cell>
        </row>
      </sheetData>
      <sheetData sheetId="11" refreshError="1"/>
      <sheetData sheetId="12">
        <row r="1">
          <cell r="F1">
            <v>163601100</v>
          </cell>
        </row>
      </sheetData>
    </sheetDataSet>
  </externalBook>
</externalLink>
</file>

<file path=xl/externalLinks/externalLink21.xml><?xml version="1.0" encoding="utf-8"?>
<externalLink xmlns="http://schemas.openxmlformats.org/spreadsheetml/2006/main">
  <externalBook xmlns:r="http://schemas.openxmlformats.org/officeDocument/2006/relationships" r:id="rId1">
    <sheetNames>
      <sheetName val="Banner"/>
      <sheetName val="T"/>
      <sheetName val="T0 - Lead"/>
      <sheetName val="P"/>
      <sheetName val="G"/>
      <sheetName val="T01-Equity Rec"/>
      <sheetName val="Note with reclass"/>
      <sheetName val="Rec of liabilites transfered"/>
      <sheetName val="Test shareholder contribution"/>
      <sheetName val="Account 467"/>
      <sheetName val="GL_Account 101"/>
      <sheetName val="SRM Tables"/>
    </sheetNames>
    <sheetDataSet>
      <sheetData sheetId="0" refreshError="1"/>
      <sheetData sheetId="1" refreshError="1"/>
      <sheetData sheetId="2" refreshError="1">
        <row r="7">
          <cell r="D7" t="str">
            <v>Tirana Logistic Park</v>
          </cell>
        </row>
        <row r="8">
          <cell r="D8" t="str">
            <v>31/12/2012</v>
          </cell>
        </row>
        <row r="9">
          <cell r="D9" t="str">
            <v>ALL</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externalBook xmlns:r="http://schemas.openxmlformats.org/officeDocument/2006/relationships" r:id="rId1">
    <sheetNames>
      <sheetName val="Cover"/>
      <sheetName val="F01"/>
      <sheetName val="F02"/>
      <sheetName val="F03"/>
      <sheetName val="F04"/>
      <sheetName val="F05"/>
      <sheetName val="F06"/>
      <sheetName val="F07"/>
      <sheetName val="F08"/>
      <sheetName val="F09"/>
      <sheetName val="F10"/>
      <sheetName val="F11"/>
      <sheetName val="F12"/>
      <sheetName val="F13"/>
      <sheetName val="F14"/>
      <sheetName val="F15"/>
      <sheetName val="PYBS"/>
      <sheetName val="Data"/>
      <sheetName val="Budget"/>
      <sheetName val="Comments"/>
      <sheetName val="SAC"/>
    </sheetNames>
    <sheetDataSet>
      <sheetData sheetId="0">
        <row r="38">
          <cell r="F38" t="str">
            <v>2004</v>
          </cell>
        </row>
        <row r="39">
          <cell r="F39" t="str">
            <v>09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3.xml><?xml version="1.0" encoding="utf-8"?>
<externalLink xmlns="http://schemas.openxmlformats.org/spreadsheetml/2006/main">
  <externalBook xmlns:r="http://schemas.openxmlformats.org/officeDocument/2006/relationships" r:id="rId1">
    <sheetNames>
      <sheetName val="Title"/>
      <sheetName val="Contents"/>
      <sheetName val="User Guide"/>
      <sheetName val="ManRep"/>
      <sheetName val="BS"/>
      <sheetName val="IS"/>
      <sheetName val="Cashflow"/>
      <sheetName val="Equity"/>
      <sheetName val="N1"/>
      <sheetName val="N2"/>
      <sheetName val="N3-1"/>
      <sheetName val="N3-2"/>
      <sheetName val="N3-3"/>
      <sheetName val="N3-4"/>
      <sheetName val="N3-5"/>
      <sheetName val="N3C"/>
      <sheetName val="N4-1"/>
      <sheetName val="N4-2"/>
      <sheetName val="N4-3"/>
      <sheetName val="N4-4"/>
      <sheetName val="N4-5"/>
      <sheetName val="Asset P. Loans"/>
      <sheetName val="N4-6"/>
      <sheetName val="N4C"/>
      <sheetName val="N5-1"/>
      <sheetName val="N5-2"/>
      <sheetName val="N5-3"/>
      <sheetName val="N5-4"/>
      <sheetName val="N5-5"/>
      <sheetName val="N5-6"/>
      <sheetName val="N5-7"/>
      <sheetName val="N6-1"/>
      <sheetName val="N6-2"/>
      <sheetName val="N6-3"/>
      <sheetName val="N7"/>
      <sheetName val="N8"/>
      <sheetName val="N8C"/>
      <sheetName val="N9"/>
      <sheetName val="N9C"/>
      <sheetName val="N10-1"/>
      <sheetName val="N10-2"/>
      <sheetName val="N10C"/>
      <sheetName val="N11"/>
      <sheetName val="N12"/>
      <sheetName val="N13"/>
      <sheetName val="N14"/>
      <sheetName val="N15"/>
      <sheetName val="N16-1"/>
      <sheetName val="N16-2"/>
      <sheetName val="N17"/>
      <sheetName val="N18-1"/>
      <sheetName val="N18-2"/>
      <sheetName val="N19-1"/>
      <sheetName val="N19-2"/>
      <sheetName val="N20-1"/>
      <sheetName val="N20-2"/>
      <sheetName val="N20-3"/>
      <sheetName val="N20C"/>
      <sheetName val="N21-1"/>
      <sheetName val="N21-2"/>
      <sheetName val="N21-3"/>
      <sheetName val="N21-4"/>
      <sheetName val="N21-5"/>
      <sheetName val="N21-6"/>
      <sheetName val="N21-7"/>
      <sheetName val="N22"/>
      <sheetName val="N23"/>
      <sheetName val="N24"/>
      <sheetName val="N25"/>
      <sheetName val="N26"/>
      <sheetName val="Comments"/>
      <sheetName val="App 1"/>
      <sheetName val="App 2"/>
      <sheetName val="Module1"/>
      <sheetName val="Module2"/>
      <sheetName val="Module3"/>
      <sheetName val="Wiederhergestellt_Tabelle1"/>
      <sheetName val="Ìîäóëü1"/>
    </sheetNames>
    <sheetDataSet>
      <sheetData sheetId="0" refreshError="1">
        <row r="21">
          <cell r="D21" t="str">
            <v>Donau Bank AG</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row r="7">
          <cell r="G7">
            <v>36892</v>
          </cell>
        </row>
        <row r="8">
          <cell r="G8">
            <v>37256</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24.xml><?xml version="1.0" encoding="utf-8"?>
<externalLink xmlns="http://schemas.openxmlformats.org/spreadsheetml/2006/main">
  <externalBook xmlns:r="http://schemas.openxmlformats.org/officeDocument/2006/relationships" r:id="rId1">
    <sheetNames>
      <sheetName val="calc."/>
      <sheetName val="voucher"/>
      <sheetName val="REF"/>
    </sheetNames>
    <sheetDataSet>
      <sheetData sheetId="0"/>
      <sheetData sheetId="1"/>
      <sheetData sheetId="2">
        <row r="5">
          <cell r="A5">
            <v>36161</v>
          </cell>
          <cell r="B5">
            <v>365</v>
          </cell>
        </row>
        <row r="6">
          <cell r="A6">
            <v>36526</v>
          </cell>
          <cell r="B6">
            <v>366</v>
          </cell>
        </row>
        <row r="7">
          <cell r="A7">
            <v>36892</v>
          </cell>
          <cell r="B7">
            <v>365</v>
          </cell>
        </row>
        <row r="8">
          <cell r="A8">
            <v>37257</v>
          </cell>
          <cell r="B8">
            <v>365</v>
          </cell>
        </row>
        <row r="9">
          <cell r="A9">
            <v>37622</v>
          </cell>
          <cell r="B9">
            <v>365</v>
          </cell>
        </row>
        <row r="10">
          <cell r="A10">
            <v>37987</v>
          </cell>
          <cell r="B10">
            <v>366</v>
          </cell>
        </row>
        <row r="11">
          <cell r="A11">
            <v>38353</v>
          </cell>
          <cell r="B11">
            <v>365</v>
          </cell>
        </row>
        <row r="12">
          <cell r="A12">
            <v>38581</v>
          </cell>
        </row>
      </sheetData>
    </sheetDataSet>
  </externalBook>
</externalLink>
</file>

<file path=xl/externalLinks/externalLink25.xml><?xml version="1.0" encoding="utf-8"?>
<externalLink xmlns="http://schemas.openxmlformats.org/spreadsheetml/2006/main">
  <externalBook xmlns:r="http://schemas.openxmlformats.org/officeDocument/2006/relationships" r:id="rId1">
    <sheetNames>
      <sheetName val="Cover"/>
      <sheetName val="Trans_Letter"/>
      <sheetName val="Check"/>
      <sheetName val="Index"/>
      <sheetName val="Recon_Index"/>
      <sheetName val="R1"/>
      <sheetName val="Abbreviations"/>
      <sheetName val="Lead_Index"/>
      <sheetName val="Lead PL"/>
      <sheetName val="Lead BS"/>
      <sheetName val="Lead BS %"/>
      <sheetName val="Lead SOCE"/>
      <sheetName val="PL_Index"/>
      <sheetName val="PL1"/>
      <sheetName val="PL2"/>
      <sheetName val="PL3"/>
      <sheetName val="PL4"/>
      <sheetName val="PL5"/>
      <sheetName val="PL6"/>
      <sheetName val="PL7"/>
      <sheetName val="PL8"/>
      <sheetName val="PL9"/>
      <sheetName val="PL10"/>
      <sheetName val="PL11"/>
      <sheetName val="PL12"/>
      <sheetName val="PL13"/>
      <sheetName val="PL14"/>
      <sheetName val="PL15"/>
      <sheetName val="PL16"/>
      <sheetName val="PL17"/>
      <sheetName val="PL18"/>
      <sheetName val="PL19"/>
      <sheetName val="PL20"/>
      <sheetName val="PL21"/>
      <sheetName val="PL22"/>
      <sheetName val="PL23"/>
      <sheetName val="PL24"/>
      <sheetName val="PL25"/>
      <sheetName val="PL26"/>
      <sheetName val="BS_Index"/>
      <sheetName val="BS1"/>
      <sheetName val="BS2"/>
      <sheetName val="BS3"/>
      <sheetName val="BS4"/>
      <sheetName val="BS5"/>
      <sheetName val="BS6"/>
      <sheetName val="BS7"/>
      <sheetName val="BS8"/>
      <sheetName val="BS9"/>
      <sheetName val="BS10"/>
      <sheetName val="BS11"/>
      <sheetName val="BS12"/>
      <sheetName val="BS13"/>
      <sheetName val="BS14"/>
      <sheetName val="BS15"/>
      <sheetName val="BS16"/>
      <sheetName val="BS17"/>
      <sheetName val="BS18"/>
      <sheetName val="BS20"/>
      <sheetName val="BS21"/>
      <sheetName val="BS22"/>
      <sheetName val="BS23"/>
      <sheetName val="BS24"/>
      <sheetName val="BS25"/>
      <sheetName val="BS26"/>
      <sheetName val="BS27"/>
      <sheetName val="BS28"/>
      <sheetName val="BS29"/>
      <sheetName val="BS30"/>
      <sheetName val="BS31"/>
      <sheetName val="BS32"/>
      <sheetName val="BS33"/>
      <sheetName val="BS34"/>
      <sheetName val="BS35"/>
      <sheetName val="BS36"/>
      <sheetName val="BS37"/>
      <sheetName val="BS38"/>
      <sheetName val="BS39"/>
      <sheetName val="BS40"/>
      <sheetName val="BS41"/>
      <sheetName val="BS42"/>
      <sheetName val="BS43"/>
      <sheetName val="BS44"/>
      <sheetName val="Off-BS_Index"/>
      <sheetName val="Off-BS1"/>
      <sheetName val="Off-BS2"/>
      <sheetName val="Off-BS3"/>
      <sheetName val="Off-BS4"/>
      <sheetName val="RA_Index"/>
      <sheetName val="RA1"/>
      <sheetName val="RA2"/>
      <sheetName val="RA3"/>
      <sheetName val="RA4"/>
      <sheetName val="RA5"/>
      <sheetName val="RA6"/>
      <sheetName val="RA7"/>
      <sheetName val="RA8"/>
      <sheetName val="RA9"/>
      <sheetName val="RA10"/>
      <sheetName val="SI-SI_Index"/>
      <sheetName val="SI1"/>
      <sheetName val="SI2"/>
      <sheetName val="SI3"/>
      <sheetName val="SI4"/>
      <sheetName val="SI5"/>
      <sheetName val="SI6"/>
      <sheetName val="SI7"/>
      <sheetName val="SI8"/>
      <sheetName val="SI9"/>
      <sheetName val="SI10"/>
      <sheetName val="SI11"/>
      <sheetName val="SI12"/>
      <sheetName val="SI13"/>
      <sheetName val="Sheet12S"/>
      <sheetName val="Sheet8S"/>
      <sheetName val="Sheet4S"/>
    </sheetNames>
    <sheetDataSet>
      <sheetData sheetId="0"/>
      <sheetData sheetId="1"/>
      <sheetData sheetId="2"/>
      <sheetData sheetId="3"/>
      <sheetData sheetId="4"/>
      <sheetData sheetId="5">
        <row r="20">
          <cell r="F20">
            <v>34.114400000000003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6.xml><?xml version="1.0" encoding="utf-8"?>
<externalLink xmlns="http://schemas.openxmlformats.org/spreadsheetml/2006/main">
  <externalBook xmlns:r="http://schemas.openxmlformats.org/officeDocument/2006/relationships" r:id="rId1">
    <sheetNames>
      <sheetName val="Gesamt"/>
      <sheetName val="Zugeordnet"/>
      <sheetName val="Offen-an Hr. Stranner"/>
      <sheetName val="Tabelle1"/>
    </sheetNames>
    <sheetDataSet>
      <sheetData sheetId="0">
        <row r="1">
          <cell r="L1">
            <v>13.760300000000001</v>
          </cell>
        </row>
      </sheetData>
      <sheetData sheetId="1"/>
      <sheetData sheetId="2"/>
      <sheetData sheetId="3"/>
    </sheetDataSet>
  </externalBook>
</externalLink>
</file>

<file path=xl/externalLinks/externalLink27.xml><?xml version="1.0" encoding="utf-8"?>
<externalLink xmlns="http://schemas.openxmlformats.org/spreadsheetml/2006/main">
  <externalBook xmlns:r="http://schemas.openxmlformats.org/officeDocument/2006/relationships" r:id="rId1">
    <sheetNames>
      <sheetName val="Cover"/>
      <sheetName val="Check"/>
      <sheetName val="ExRate"/>
      <sheetName val="Overview(CZK)"/>
      <sheetName val="Lead PL(CZK)"/>
      <sheetName val="Lead BS(CZK)"/>
      <sheetName val="Lead CF(CZK)"/>
      <sheetName val="Key Issues"/>
      <sheetName val="BO Index"/>
      <sheetName val="BO1"/>
      <sheetName val="BO2"/>
      <sheetName val="BO3"/>
      <sheetName val="BO4"/>
      <sheetName val="PLa"/>
      <sheetName val="PLb"/>
      <sheetName val="PLd"/>
      <sheetName val="PLe"/>
      <sheetName val="PLf"/>
      <sheetName val="CF"/>
      <sheetName val="BS "/>
      <sheetName val="BS12a"/>
      <sheetName val="BS13"/>
      <sheetName val="BP Index"/>
      <sheetName val="BP1"/>
      <sheetName val="BP2"/>
      <sheetName val="BP3"/>
      <sheetName val="HR Index"/>
      <sheetName val="HR1"/>
      <sheetName val="HR2"/>
      <sheetName val="HR3"/>
      <sheetName val="Charts Index"/>
      <sheetName val="REAS BS"/>
      <sheetName val="REAS PL"/>
      <sheetName val="REAS CF"/>
      <sheetName val="REAS Overview"/>
      <sheetName val="REAS Ratios"/>
      <sheetName val="BCH1(CZK)"/>
      <sheetName val="BCH2(CZK)"/>
      <sheetName val="BCH2a(CZK)"/>
      <sheetName val="CH1"/>
      <sheetName val="BCH1a"/>
      <sheetName val="CH2"/>
      <sheetName val="CH3"/>
      <sheetName val="CH4"/>
      <sheetName val="CH5"/>
      <sheetName val="CH6"/>
      <sheetName val="CH7"/>
      <sheetName val="CH8"/>
      <sheetName val="CH9"/>
      <sheetName val="CH10"/>
      <sheetName val="CH11"/>
      <sheetName val="CH12"/>
      <sheetName val="CH13"/>
      <sheetName val="CH14"/>
      <sheetName val="CH15"/>
      <sheetName val="Sheet4S"/>
    </sheetNames>
    <sheetDataSet>
      <sheetData sheetId="0">
        <row r="14">
          <cell r="E14" t="str">
            <v>First draft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28.xml><?xml version="1.0" encoding="utf-8"?>
<externalLink xmlns="http://schemas.openxmlformats.org/spreadsheetml/2006/main">
  <externalBook xmlns:r="http://schemas.openxmlformats.org/officeDocument/2006/relationships" r:id="rId1">
    <sheetNames>
      <sheetName val="Table of Contents"/>
      <sheetName val="GKO-OFZ MICEX 301204"/>
      <sheetName val="Russian Eurobonds"/>
      <sheetName val="Non-Russian Eurobonds"/>
      <sheetName val="OVVZ"/>
      <sheetName val="Eurobond Calendar"/>
      <sheetName val="Corp Shares MICEX 301204"/>
      <sheetName val="Corp Shares MICEX 291204"/>
      <sheetName val="Corp shares RTS 301204"/>
      <sheetName val="Corp shares RTS 291204"/>
      <sheetName val="Gazprom on SPBEX-RTS"/>
      <sheetName val="ADR&amp;GDRs 301204"/>
      <sheetName val="RTS board 301204"/>
      <sheetName val="RTS board 291204"/>
      <sheetName val="Shares OTC 301204"/>
      <sheetName val="Muni Bonds MICEX 301204"/>
      <sheetName val="Muni Bonds MICEX 291204"/>
      <sheetName val="Munis SPCEX 301204"/>
      <sheetName val="Munis SPCEX 291204"/>
      <sheetName val="CorpBoE 301204"/>
      <sheetName val="Corp Bonds MICEX 301204"/>
      <sheetName val="Corp Bonds MICEX 291204"/>
      <sheetName val="PIFs 301204"/>
      <sheetName val="accrued coupon"/>
      <sheetName val="12mo history"/>
      <sheetName val="12mo equity"/>
      <sheetName val="Additional Bond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29.xml><?xml version="1.0" encoding="utf-8"?>
<externalLink xmlns="http://schemas.openxmlformats.org/spreadsheetml/2006/main">
  <externalBook xmlns:r="http://schemas.openxmlformats.org/officeDocument/2006/relationships" r:id="rId1">
    <sheetNames>
      <sheetName val="Check"/>
      <sheetName val="Title"/>
      <sheetName val="Company"/>
      <sheetName val="Auditor"/>
      <sheetName val="Summary"/>
      <sheetName val="Balance Sheet"/>
      <sheetName val="SC"/>
      <sheetName val="Profit &amp; Loss"/>
      <sheetName val="GV"/>
      <sheetName val="KE"/>
      <sheetName val="KB"/>
      <sheetName val="Off-balance"/>
      <sheetName val="Notes"/>
      <sheetName val="AK"/>
      <sheetName val="SN"/>
      <sheetName val="SR1"/>
      <sheetName val="SR2"/>
      <sheetName val="FV"/>
      <sheetName val="TG"/>
      <sheetName val="DT"/>
      <sheetName val="CF"/>
      <sheetName val="PF"/>
      <sheetName val="SEG"/>
      <sheetName val="Modifications"/>
      <sheetName val="Short Codes"/>
      <sheetName val="Daten"/>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row r="306">
          <cell r="I306">
            <v>0</v>
          </cell>
          <cell r="J306">
            <v>-42513.46</v>
          </cell>
          <cell r="K306">
            <v>-1696403.13</v>
          </cell>
          <cell r="L306">
            <v>0</v>
          </cell>
          <cell r="M306">
            <v>0</v>
          </cell>
          <cell r="N306">
            <v>0</v>
          </cell>
          <cell r="O306">
            <v>0</v>
          </cell>
          <cell r="P306">
            <v>-178607.15</v>
          </cell>
          <cell r="R306">
            <v>0</v>
          </cell>
          <cell r="S306">
            <v>0</v>
          </cell>
          <cell r="T306">
            <v>0</v>
          </cell>
          <cell r="U306">
            <v>0</v>
          </cell>
        </row>
      </sheetData>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Acc # 60301 Dr"/>
      <sheetName val="Acc # 60301 Cr"/>
      <sheetName val="Acc # 60302 Cr"/>
      <sheetName val="Acc # 60302_Dr"/>
      <sheetName val="After acc period 60302"/>
      <sheetName val="Лист1"/>
      <sheetName val="Лист2"/>
      <sheetName val="Лист3"/>
    </sheetNames>
    <sheetDataSet>
      <sheetData sheetId="0">
        <row r="1">
          <cell r="A1" t="str">
            <v>Date</v>
          </cell>
          <cell r="B1" t="str">
            <v># account Dr</v>
          </cell>
          <cell r="C1" t="str">
            <v># account Cr</v>
          </cell>
          <cell r="E1" t="str">
            <v>RUR</v>
          </cell>
        </row>
        <row r="2">
          <cell r="A2">
            <v>37259</v>
          </cell>
          <cell r="B2" t="str">
            <v>60301810600000000003</v>
          </cell>
          <cell r="C2" t="str">
            <v>30102810496242000000</v>
          </cell>
          <cell r="D2" t="str">
            <v>$</v>
          </cell>
          <cell r="E2">
            <v>2959.13</v>
          </cell>
          <cell r="F2" t="str">
            <v>НАЛОГ НА ПОКУПКУ ИНОСТРАННЫХ ДЕНЕЖНЫХ ЗНАКОВ.КБК 1020600.1775-48 РУБ.-ДЛЯ ФЕДЕРАЛЬНОГО БЮДЖЕТА,1183-65 РУБ.-ДЛЯ ГОРОДСКОГО БЮДЖЕТА.</v>
          </cell>
        </row>
        <row r="3">
          <cell r="A3">
            <v>37260</v>
          </cell>
          <cell r="B3" t="str">
            <v>60301810700000009108</v>
          </cell>
          <cell r="C3" t="str">
            <v>30102810496242000000</v>
          </cell>
          <cell r="D3" t="str">
            <v>$</v>
          </cell>
          <cell r="E3">
            <v>493425</v>
          </cell>
          <cell r="F3" t="str">
            <v>(КБК 2010202) Арендная плата за землю по дог.аренды N М-01-505074 от 25.02.99г.за 1 квартал 2002г.УФК МФ РФ по г.Москве (для Межрайонной налоговой инспекции N 40 по г.Москве).</v>
          </cell>
        </row>
        <row r="4">
          <cell r="A4">
            <v>37260</v>
          </cell>
          <cell r="B4" t="str">
            <v>60301810900000009801</v>
          </cell>
          <cell r="C4" t="str">
            <v>30102810496242000000</v>
          </cell>
          <cell r="D4" t="str">
            <v>$</v>
          </cell>
          <cell r="E4">
            <v>65634</v>
          </cell>
          <cell r="F4" t="str">
            <v>Перечисление налога на доход, удержанного у сотрудников банка за январь 2002 г.( 1% 656-34 для федер.бюджета, 99% 64977-66 для город.бюдж).КБК 1010201.ИНН 7708011796.КПП 774401001.</v>
          </cell>
        </row>
        <row r="5">
          <cell r="A5">
            <v>37260</v>
          </cell>
          <cell r="B5" t="str">
            <v>60301810700000009108</v>
          </cell>
          <cell r="C5" t="str">
            <v>30102810496242000000</v>
          </cell>
          <cell r="D5" t="str">
            <v>$</v>
          </cell>
          <cell r="E5">
            <v>120836</v>
          </cell>
          <cell r="F5" t="str">
            <v>КБК 2010202.Арендная плата за землю по дог.аренды N М-01-003373 от 13.11.95г. за 1 квартал 2002г. УФК МФ РФ по г.Москве (для Межрайонной налоговой инспекции N 40 по г.Москве).</v>
          </cell>
        </row>
        <row r="6">
          <cell r="A6">
            <v>37260</v>
          </cell>
          <cell r="B6" t="str">
            <v>60301810700000009108</v>
          </cell>
          <cell r="C6" t="str">
            <v>30102810496242000000</v>
          </cell>
          <cell r="D6" t="str">
            <v>$</v>
          </cell>
          <cell r="E6">
            <v>354444</v>
          </cell>
          <cell r="F6" t="str">
            <v>(КБК 2010202) Арендная плата за землю по договору аренды N М-01-006751 от 25.09.96г.за 1 квартал 2002г. УФК МФ РФ по г.Москве (для Межрайонной налоговой инспекции N 40 по г.Москве).</v>
          </cell>
        </row>
        <row r="7">
          <cell r="A7">
            <v>37260</v>
          </cell>
          <cell r="B7" t="str">
            <v>60301810700000009108</v>
          </cell>
          <cell r="C7" t="str">
            <v>30102810496242000000</v>
          </cell>
          <cell r="D7" t="str">
            <v>$</v>
          </cell>
          <cell r="E7">
            <v>70914</v>
          </cell>
          <cell r="F7" t="str">
            <v>(КБК 2010202) Арендная плата за землю по дог. аренды N М-05-010748 от 21.01.98г. за 1 квартал 2002г.УФК МФ РФ по г.Москве (для Межрайонной налоговой инспекции N 40 по г.Москве)</v>
          </cell>
        </row>
        <row r="8">
          <cell r="A8">
            <v>37260</v>
          </cell>
          <cell r="B8" t="str">
            <v>60301810700000009108</v>
          </cell>
          <cell r="C8" t="str">
            <v>30102810496242000000</v>
          </cell>
          <cell r="D8" t="str">
            <v>$</v>
          </cell>
          <cell r="E8">
            <v>872948</v>
          </cell>
          <cell r="F8" t="str">
            <v>КБК 2010202. Арендная плата за землю по дог.аренды N М-01-003824 от 21.12.95г. за 1 квартал 2002г.УФК МФ РФ по г.Москве(для Межрайонной налоговой инспекции N 40 по г.Москве).</v>
          </cell>
        </row>
        <row r="9">
          <cell r="A9">
            <v>37260</v>
          </cell>
          <cell r="B9" t="str">
            <v>60301810700000009108</v>
          </cell>
          <cell r="C9" t="str">
            <v>30102810496242000000</v>
          </cell>
          <cell r="D9" t="str">
            <v>$</v>
          </cell>
          <cell r="E9">
            <v>60066</v>
          </cell>
          <cell r="F9" t="str">
            <v>(КБК 2010202) Арендная плата за землю по дог.аренды N М-01-507428 от 26.03.01г. за 1 квартал 2002г.УФК МФ РФ по г.Москве (для Межрайонной налоговой Инспекции N 40 по г.Москве)</v>
          </cell>
        </row>
        <row r="10">
          <cell r="A10">
            <v>37260</v>
          </cell>
          <cell r="B10" t="str">
            <v>60301810600000000003</v>
          </cell>
          <cell r="C10" t="str">
            <v>30102810496242000000</v>
          </cell>
          <cell r="D10" t="str">
            <v>$</v>
          </cell>
          <cell r="E10">
            <v>2959.13</v>
          </cell>
          <cell r="F10" t="str">
            <v>НАЛОГ НА ПОКУПКУ ИНОСТРАННЫХ ДЕНЕЖНЫХ ЗНАКОВ.КБК 1020600.1775-48 РУБ.-ДЛЯ ФЕДЕРАЛЬНОГО БЮДЖЕТА,1183-65 РУБ.-ДЛЯ ГОРОДСКОГО БЮДЖЕТА.</v>
          </cell>
        </row>
        <row r="11">
          <cell r="A11">
            <v>37260</v>
          </cell>
          <cell r="B11" t="str">
            <v>60301810600000009114</v>
          </cell>
          <cell r="C11" t="str">
            <v>30102810496242000000</v>
          </cell>
          <cell r="D11" t="str">
            <v>$</v>
          </cell>
          <cell r="E11">
            <v>2720</v>
          </cell>
          <cell r="F11" t="str">
            <v>КБК 4010202,"Налог с владельцев транспортных средств" на счет территориального дорожного фонда.ФКУ ЮВАО по г.Москве (для МИ МНС России по г.Москве N 44)</v>
          </cell>
        </row>
        <row r="12">
          <cell r="A12">
            <v>37264</v>
          </cell>
          <cell r="B12" t="str">
            <v>60301810300000000002</v>
          </cell>
          <cell r="C12" t="str">
            <v>30102810496242000000</v>
          </cell>
          <cell r="D12" t="str">
            <v>$</v>
          </cell>
          <cell r="E12">
            <v>4804.8599999999997</v>
          </cell>
          <cell r="F12" t="str">
            <v xml:space="preserve">     Налог на покупку иностранных денежных знаков - КБК 1020600.      60% для федерального бюджета рублей 2.882-92,                         40% для городского бюджета рублей 1.921-94.</v>
          </cell>
        </row>
        <row r="13">
          <cell r="A13">
            <v>37264</v>
          </cell>
          <cell r="B13" t="str">
            <v>60301810600000000003</v>
          </cell>
          <cell r="C13" t="str">
            <v>30102810496242000000</v>
          </cell>
          <cell r="D13" t="str">
            <v>$</v>
          </cell>
          <cell r="E13">
            <v>1215.77</v>
          </cell>
          <cell r="F13" t="str">
            <v>НАЛОГ НА ПОКУПКУ ИНОСТРАННЫХ ДЕНЕЖНЫХ ЗНАКОВ.КБК 1020600.729-46 РУБ.-ДЛЯ ФЕДЕРАЛЬНОГО БЮДЖЕТА,486-31 РУБ.-ДЛЯ ГОРОДСКОГО БЮДЖЕТА.</v>
          </cell>
        </row>
        <row r="14">
          <cell r="A14">
            <v>37265</v>
          </cell>
          <cell r="B14" t="str">
            <v>60301810300000000002</v>
          </cell>
          <cell r="C14" t="str">
            <v>30102810496242000000</v>
          </cell>
          <cell r="D14" t="str">
            <v>$</v>
          </cell>
          <cell r="E14">
            <v>2683.33</v>
          </cell>
          <cell r="F14" t="str">
            <v xml:space="preserve">     Налог на покупку иностранных денежных знаков - КБК 1020600.      60% для федерального бюджета рублей 1.610-00,                         40% для городского бюджета рублей 1.073-33.</v>
          </cell>
        </row>
        <row r="15">
          <cell r="A15">
            <v>37265</v>
          </cell>
          <cell r="B15" t="str">
            <v>60301810900000009801</v>
          </cell>
          <cell r="C15" t="str">
            <v>30102810496242000000</v>
          </cell>
          <cell r="D15" t="str">
            <v>$</v>
          </cell>
          <cell r="E15">
            <v>4990150</v>
          </cell>
          <cell r="F15" t="str">
            <v>Перечисление налога на доход, удержанного у сотрудников банка за январь 2002 г.( 1% 49901-50 для федер.бюджета, 99% 4940248-50 для гор.бюдж).КБК 1010201.ИНН 7708011796.КПП 774401001.</v>
          </cell>
        </row>
        <row r="16">
          <cell r="A16">
            <v>37265</v>
          </cell>
          <cell r="B16" t="str">
            <v>60301810200000009802</v>
          </cell>
          <cell r="C16" t="str">
            <v>30102810496242000000</v>
          </cell>
          <cell r="D16" t="str">
            <v>$</v>
          </cell>
          <cell r="E16">
            <v>1299570</v>
          </cell>
          <cell r="F16" t="str">
            <v>Перечисление налога с материальной выгоды, удержанного у сотрудников банка за январь 2002 г.(1 % 12995-70 для фед.бюдж.,99% 1286574-30 для город.бюдж.)КБК 1010201.ИНН 7708011796.КПП 774401001.</v>
          </cell>
        </row>
        <row r="17">
          <cell r="A17">
            <v>37265</v>
          </cell>
          <cell r="B17" t="str">
            <v>60301810600000000003</v>
          </cell>
          <cell r="C17" t="str">
            <v>30102810496242000000</v>
          </cell>
          <cell r="D17" t="str">
            <v>$</v>
          </cell>
          <cell r="E17">
            <v>318.19</v>
          </cell>
          <cell r="F17" t="str">
            <v>НАЛОГ НА ПОКУПКУ ИНОСТРАННЫХ ДЕНЕЖНЫХ ЗНАКОВ.КБК 1020600.190-91 РУБ.-ДЛЯ ФЕДЕРАЛЬНОГО БЮДЖЕТА,127-28 РУБ.-ДЛЯ ГОРОДСКОГО БЮДЖЕТА.</v>
          </cell>
        </row>
        <row r="18">
          <cell r="A18">
            <v>37266</v>
          </cell>
          <cell r="B18" t="str">
            <v>60301810300000000002</v>
          </cell>
          <cell r="C18" t="str">
            <v>30102810496242000000</v>
          </cell>
          <cell r="D18" t="str">
            <v>$</v>
          </cell>
          <cell r="E18">
            <v>5882.78</v>
          </cell>
          <cell r="F18" t="str">
            <v xml:space="preserve">     Налог на покупку иностранных денежных знаков - КБК 1020600.      60% для федерального бюджета рублей 3.529-67,                         40% для городского бюджета рублей 2.353-11.</v>
          </cell>
        </row>
        <row r="19">
          <cell r="A19">
            <v>37266</v>
          </cell>
          <cell r="B19" t="str">
            <v>60301810900000009801</v>
          </cell>
          <cell r="C19" t="str">
            <v>30102810496242000000</v>
          </cell>
          <cell r="D19" t="str">
            <v>$</v>
          </cell>
          <cell r="E19">
            <v>5529465</v>
          </cell>
          <cell r="F19" t="str">
            <v>Перечисление налога на доход, удержанного у сотрудников банка за январь 2002 г.( 1% 55294-65 для федер.бюджета, 99% 5474170-35 для гор.бюдж).КБК 1010201.ИНН 7708011796.КПП 774401001.</v>
          </cell>
        </row>
        <row r="20">
          <cell r="A20">
            <v>37266</v>
          </cell>
          <cell r="B20" t="str">
            <v>60301810600000000003</v>
          </cell>
          <cell r="C20" t="str">
            <v>30102810496242000000</v>
          </cell>
          <cell r="D20" t="str">
            <v>$</v>
          </cell>
          <cell r="E20">
            <v>15.37</v>
          </cell>
          <cell r="F20" t="str">
            <v>НАЛОГ НА ПОКУПКУ ИНОСТРАННЫХ ДЕНЕЖНЫХ ЗНАКОВ.КБК 1020600.9-22 РУБ.-ДЛЯ ФЕДЕРАЛЬНОГО БЮДЖЕТА,6-15 РУБ.-ДЛЯ ГОРОДСКОГО БЮДЖЕТА.</v>
          </cell>
        </row>
        <row r="21">
          <cell r="A21">
            <v>37267</v>
          </cell>
          <cell r="B21" t="str">
            <v>60301810300000000002</v>
          </cell>
          <cell r="C21" t="str">
            <v>30102810496242000000</v>
          </cell>
          <cell r="D21" t="str">
            <v>$</v>
          </cell>
          <cell r="E21">
            <v>12086.49</v>
          </cell>
          <cell r="F21" t="str">
            <v xml:space="preserve">     Налог на покупку иностранных денежных знаков - КБК 1020600.      60% для федерального бюджета рублей 7.251-89,                         40% для городского бюджета рублей 4.834-60.</v>
          </cell>
        </row>
        <row r="22">
          <cell r="A22">
            <v>37267</v>
          </cell>
          <cell r="B22" t="str">
            <v>60301810900000009801</v>
          </cell>
          <cell r="C22" t="str">
            <v>30102810496242000000</v>
          </cell>
          <cell r="D22" t="str">
            <v>$</v>
          </cell>
          <cell r="E22">
            <v>71012</v>
          </cell>
          <cell r="F22" t="str">
            <v>Перечисление налога на доход, удержанного у сотрудников банка за январь 2002 г.( 1% 710-12 для федер.бюджета, 99% 70301-88 для город.бюдж).КБК 1010201.ИНН 7708011796.КПП 774401001.</v>
          </cell>
        </row>
        <row r="23">
          <cell r="A23">
            <v>37267</v>
          </cell>
          <cell r="B23" t="str">
            <v>60301810200000009802</v>
          </cell>
          <cell r="C23" t="str">
            <v>30102810496242000000</v>
          </cell>
          <cell r="D23" t="str">
            <v>$</v>
          </cell>
          <cell r="E23">
            <v>4133</v>
          </cell>
          <cell r="F23" t="str">
            <v>Перечисление налога с материальной выгоды, удержанного у сотрудников банка за январь 2002 г.(1 % 41-33 для фед.бюдж.,99% 4091-67 для город.бюдж.).КБК 1010201.ИНН 7708011796.КПП 774401001.</v>
          </cell>
        </row>
        <row r="24">
          <cell r="A24">
            <v>37267</v>
          </cell>
          <cell r="B24" t="str">
            <v>60301810600000000003</v>
          </cell>
          <cell r="C24" t="str">
            <v>30102810496242000000</v>
          </cell>
          <cell r="D24" t="str">
            <v>$</v>
          </cell>
          <cell r="E24">
            <v>465.33</v>
          </cell>
          <cell r="F24" t="str">
            <v>НАЛОГ НА ПОКУПКУ ИНОСТРАННЫХ ДЕНЕЖНЫХ ЗНАКОВ.КБК 1020600.279-20 РУБ.-ДЛЯ ФЕДЕРАЛЬНОГО БЮДЖЕТА,186-13 РУБ.-ДЛЯ ГОРОДСКОГО БЮДЖЕТА.</v>
          </cell>
        </row>
        <row r="25">
          <cell r="A25">
            <v>37270</v>
          </cell>
          <cell r="B25" t="str">
            <v>60301810300000000002</v>
          </cell>
          <cell r="C25" t="str">
            <v>30102810496242000000</v>
          </cell>
          <cell r="D25" t="str">
            <v>$</v>
          </cell>
          <cell r="E25">
            <v>11005.31</v>
          </cell>
          <cell r="F25" t="str">
            <v xml:space="preserve">     Налог на покупку иностранных денежных знаков - КБК 1020600.      60% для федерального бюджета рублей 6.603-19,                         40% для городского бюджета рублей 4.402-12. ОКАТО 45286570000.</v>
          </cell>
        </row>
        <row r="26">
          <cell r="A26">
            <v>37270</v>
          </cell>
          <cell r="B26" t="str">
            <v>60301810500000009942</v>
          </cell>
          <cell r="C26" t="str">
            <v>30102810496242000000</v>
          </cell>
          <cell r="D26" t="str">
            <v>$</v>
          </cell>
          <cell r="E26">
            <v>3507656</v>
          </cell>
          <cell r="F26" t="str">
            <v>(КБК 1010108).Налог на доходы по ГЦБ за декабрь 2001г.на счет Федерального бюджета УФК по г.Москве (для МИ МНС N 44 ),ОКАТО 45286570000.</v>
          </cell>
        </row>
        <row r="27">
          <cell r="A27">
            <v>37270</v>
          </cell>
          <cell r="B27" t="str">
            <v>60301810600000000003</v>
          </cell>
          <cell r="C27" t="str">
            <v>30102810496242000000</v>
          </cell>
          <cell r="D27" t="str">
            <v>$</v>
          </cell>
          <cell r="E27">
            <v>316.08999999999997</v>
          </cell>
          <cell r="F27" t="str">
            <v>НАЛОГ НА ПОКУПКУ ИНОСТРАННЫХ ДЕНЕЖНЫХ ЗНАКОВ.КБК 1020600.ОКАТО 45286570000.189-65 РУБ.-ДЛЯ ФЕДЕРАЛЬНОГО БЮДЖЕТА,126-44 РУБ.-ДЛЯ ГОРОДСКОГО БЮДЖЕТА.</v>
          </cell>
        </row>
        <row r="28">
          <cell r="A28">
            <v>37270</v>
          </cell>
          <cell r="B28" t="str">
            <v>60301810800000009943</v>
          </cell>
          <cell r="C28" t="str">
            <v>30102810496242000000</v>
          </cell>
          <cell r="D28" t="str">
            <v>$</v>
          </cell>
          <cell r="E28">
            <v>1666.86</v>
          </cell>
          <cell r="F28" t="str">
            <v>КБК 1020700,"Налог с продаж за декабрь 2001 г." на доходный счет городского бюджета.ФКУ ЮВАО г. Москвы  ( для МИ МНС N 44).</v>
          </cell>
        </row>
        <row r="29">
          <cell r="A29">
            <v>37270</v>
          </cell>
          <cell r="B29" t="str">
            <v>60301810900000009034</v>
          </cell>
          <cell r="C29" t="str">
            <v>30102810496242000000</v>
          </cell>
          <cell r="D29" t="str">
            <v>$</v>
          </cell>
          <cell r="E29">
            <v>61222594</v>
          </cell>
          <cell r="F29" t="str">
            <v>(КБК 4010201) налог на пользователей  автомобильных дорог за декабрь 2001 г. ОКАТО 4528657000.УФК по г.Москве ( для МИ МНС РФ N 44).</v>
          </cell>
        </row>
        <row r="30">
          <cell r="A30">
            <v>37270</v>
          </cell>
          <cell r="B30" t="str">
            <v>60301810800000009121</v>
          </cell>
          <cell r="C30" t="str">
            <v>30102810496242000000</v>
          </cell>
          <cell r="D30" t="str">
            <v>*</v>
          </cell>
          <cell r="E30">
            <v>16202515</v>
          </cell>
          <cell r="F30" t="str">
            <v>КБК 1010105,1-ый авансовый  платеж в федеральный  бюджет по налогу  на прибыль за  1 квартал 2002 г.,ОКАТО 45286570000.УФК по г.Москве ( для МИ МНС N 44).</v>
          </cell>
        </row>
        <row r="31">
          <cell r="A31">
            <v>37270</v>
          </cell>
          <cell r="B31" t="str">
            <v>60301810100000009122</v>
          </cell>
          <cell r="C31" t="str">
            <v>30102810496242000000</v>
          </cell>
          <cell r="D31" t="str">
            <v>*</v>
          </cell>
          <cell r="E31">
            <v>33728268</v>
          </cell>
          <cell r="F31" t="str">
            <v>КБК 1010106,1-ый авансовый платеж в городской  бюджет по налогу  на прибыль за 1 квартал 2002 г. ОКАТО 45286570000.ФКУ ЮВАО  г.Москвы (для МИ МНС N 44).</v>
          </cell>
        </row>
        <row r="32">
          <cell r="A32">
            <v>37270</v>
          </cell>
          <cell r="B32" t="str">
            <v>60301810400000009123</v>
          </cell>
          <cell r="C32" t="str">
            <v>30102810496242000000</v>
          </cell>
          <cell r="D32" t="str">
            <v>*</v>
          </cell>
          <cell r="E32">
            <v>50179</v>
          </cell>
          <cell r="F32" t="str">
            <v>КБК 1010106,1-й аванс.пл.в бюджет г.С-Петерб.по налогу на прибыль за 1-й кв.02г.на сч.гор.бюджета г.С-Петерб.Ком.Фин.Адм-ции С-Петерб.(Инспекция МНС России межрайон.уровня по работе с кр.налогопл.г.С-Петерб.)</v>
          </cell>
        </row>
        <row r="33">
          <cell r="A33">
            <v>37271</v>
          </cell>
          <cell r="B33" t="str">
            <v>60301810300000000002</v>
          </cell>
          <cell r="C33" t="str">
            <v>30102810496242000000</v>
          </cell>
          <cell r="D33" t="str">
            <v>$</v>
          </cell>
          <cell r="E33">
            <v>12420.49</v>
          </cell>
          <cell r="F33" t="str">
            <v xml:space="preserve">     Налог на покупку иностранных денежных знаков - КБК 1020600.      60% для федерального бюджета рублей 7.452-29,                         40% для городского бюджета рублей 4.968-20. ОКАТО 45286570000.</v>
          </cell>
        </row>
        <row r="34">
          <cell r="A34">
            <v>37271</v>
          </cell>
          <cell r="B34" t="str">
            <v>60301810600000000003</v>
          </cell>
          <cell r="C34" t="str">
            <v>30102810496242000000</v>
          </cell>
          <cell r="D34" t="str">
            <v>$</v>
          </cell>
          <cell r="E34">
            <v>723.36</v>
          </cell>
          <cell r="F34" t="str">
            <v>НАЛОГ НА ПОКУПКУ ИНОСТРАННЫХ ДЕНЕЖНЫХ ЗНАКОВ.КБК 1020600.ОКАТО 45286570000.434-02 РУБ.-ДЛЯ ФЕДЕРАЛЬНОГО БЮДЖЕТА,289-34 РУБ.-ДЛЯ ГОРОДСКОГО БЮДЖЕТА.</v>
          </cell>
        </row>
        <row r="35">
          <cell r="A35">
            <v>37272</v>
          </cell>
          <cell r="B35" t="str">
            <v>60301810300000000002</v>
          </cell>
          <cell r="C35" t="str">
            <v>30102810496242000000</v>
          </cell>
          <cell r="D35" t="str">
            <v>$</v>
          </cell>
          <cell r="E35">
            <v>3332.13</v>
          </cell>
          <cell r="F35" t="str">
            <v xml:space="preserve">     Налог на покупку иностранных денежных знаков - КБК 1020600.      60% для федерального бюджета рублей 1.999-28,                         40% для городского бюджета рублей 1.332-85. ОКАТО 45286570000.</v>
          </cell>
        </row>
        <row r="36">
          <cell r="A36">
            <v>37272</v>
          </cell>
          <cell r="B36" t="str">
            <v>60301810600000000003</v>
          </cell>
          <cell r="C36" t="str">
            <v>30102810496242000000</v>
          </cell>
          <cell r="D36" t="str">
            <v>$</v>
          </cell>
          <cell r="E36">
            <v>665.78</v>
          </cell>
          <cell r="F36" t="str">
            <v>НАЛОГ НА ПОКУПКУ ИНОСТРАННЫХ ДЕНЕЖНЫХ ЗНАКОВ.КБК 1020600.ОКАТО 45286570000.399-47 РУБ.-ДЛЯ ФЕДЕРАЛЬНОГО БЮДЖЕТА,266-31 РУБ.-ДЛЯ ГОРОДСКОГО БЮДЖЕТА.</v>
          </cell>
        </row>
        <row r="37">
          <cell r="A37">
            <v>37273</v>
          </cell>
          <cell r="B37" t="str">
            <v>60301810300000000002</v>
          </cell>
          <cell r="C37" t="str">
            <v>30102810496242000000</v>
          </cell>
          <cell r="D37" t="str">
            <v>$</v>
          </cell>
          <cell r="E37">
            <v>2314.71</v>
          </cell>
          <cell r="F37" t="str">
            <v xml:space="preserve">     Налог на покупку иностранных денежных знаков - КБК 1020600.      60% для федерального бюджета рублей 1.388-83,                         40% для городского бюджета рублей 925-88. ОКАТО 45286570000.</v>
          </cell>
        </row>
        <row r="38">
          <cell r="A38">
            <v>37273</v>
          </cell>
          <cell r="B38" t="str">
            <v>60301810600000000003</v>
          </cell>
          <cell r="C38" t="str">
            <v>30102810496242000000</v>
          </cell>
          <cell r="D38" t="str">
            <v>$</v>
          </cell>
          <cell r="E38">
            <v>111.98</v>
          </cell>
          <cell r="F38" t="str">
            <v>НАЛОГ НА ПОКУПКУ ИНОСТРАННЫХ ДЕНЕЖНЫХ ЗНАКОВ.КБК 1020600.ОКАТО 45286570000.67-19 РУБ.-ДЛЯ ФЕДЕРАЛЬНОГО БЮДЖЕТА,44-79 РУБ.-ДЛЯ ГОРОДСКОГО БЮДЖЕТА.</v>
          </cell>
        </row>
        <row r="39">
          <cell r="A39">
            <v>37274</v>
          </cell>
          <cell r="B39" t="str">
            <v>60301810300000000002</v>
          </cell>
          <cell r="C39" t="str">
            <v>30102810496242000000</v>
          </cell>
          <cell r="D39" t="str">
            <v>$</v>
          </cell>
          <cell r="E39">
            <v>7375.56</v>
          </cell>
          <cell r="F39" t="str">
            <v xml:space="preserve">     Налог на покупку иностранных денежных знаков - КБК 1020600.      60% для федерального бюджета рублей 4.425-34,                         40% для городского бюджета рублей 2.950-22. ОКАТО 45286570000.</v>
          </cell>
        </row>
        <row r="40">
          <cell r="A40">
            <v>37274</v>
          </cell>
          <cell r="B40" t="str">
            <v>60301810600000000003</v>
          </cell>
          <cell r="C40" t="str">
            <v>30102810496242000000</v>
          </cell>
          <cell r="D40" t="str">
            <v>$</v>
          </cell>
          <cell r="E40">
            <v>184.25</v>
          </cell>
          <cell r="F40" t="str">
            <v>НАЛОГ НА ПОКУПКУ ИНОСТРАННЫХ ДЕНЕЖНЫХ ЗНАКОВ.КБК 1020600.ОКАТО 45286570000.110-55 РУБ.-ДЛЯ ФЕДЕРАЛЬНОГО БЮДЖЕТА,73-70 РУБ.-ДЛЯ ГОРОДСКОГО БЮДЖЕТА.</v>
          </cell>
        </row>
        <row r="41">
          <cell r="A41">
            <v>37274</v>
          </cell>
          <cell r="B41" t="str">
            <v>60301810900000009801</v>
          </cell>
          <cell r="C41" t="str">
            <v>30102810496242000000</v>
          </cell>
          <cell r="D41" t="str">
            <v>$</v>
          </cell>
          <cell r="E41">
            <v>217708</v>
          </cell>
          <cell r="F41" t="str">
            <v>Перечисление налога на доход, удержанного у сотрудников банка за январь 2002 г.( 1% 2177-08 для федер.бюджета, 99% 215530-92 для город.бюд.).КБК 1010201.ИНН 7708011796.КПП 774401001.ОКАТО 45286570000.</v>
          </cell>
        </row>
        <row r="42">
          <cell r="A42">
            <v>37274</v>
          </cell>
          <cell r="B42" t="str">
            <v>60301810200000009802</v>
          </cell>
          <cell r="C42" t="str">
            <v>30102810496242000000</v>
          </cell>
          <cell r="D42" t="str">
            <v>$</v>
          </cell>
          <cell r="E42">
            <v>233</v>
          </cell>
          <cell r="F42" t="str">
            <v>Перечисление налога с материальной выгоды, удержанного у сотрудников банка за январь 2002 г.(1 % 2-33 для фед.бюдж.,99% 230-67 для город.бюдж.)КБК 1010201.ИНН 7708011796.КПП 774401001. ОКАТО 45286570000.</v>
          </cell>
        </row>
        <row r="43">
          <cell r="A43">
            <v>37274</v>
          </cell>
          <cell r="B43" t="str">
            <v>60301810700000009072</v>
          </cell>
          <cell r="C43" t="str">
            <v>30102810496242000000</v>
          </cell>
          <cell r="D43" t="str">
            <v>$</v>
          </cell>
          <cell r="E43">
            <v>1280</v>
          </cell>
          <cell r="F43" t="str">
            <v>1400401;27401000000;ТП;МС.12.2001;0;31.03.2002;НС;"сбор на нужды образовательных учреждений.за 12.2001г". На счет обл.бюджета г.Калининграда.Второе отд.Федерального Казначейства (ИМНС России по Центр.району).</v>
          </cell>
        </row>
        <row r="44">
          <cell r="A44">
            <v>37274</v>
          </cell>
          <cell r="B44" t="str">
            <v>60301810600000009279</v>
          </cell>
          <cell r="C44" t="str">
            <v>30102810496242000000</v>
          </cell>
          <cell r="D44" t="str">
            <v>$</v>
          </cell>
          <cell r="E44">
            <v>1450891</v>
          </cell>
          <cell r="F44" t="str">
            <v>1020102;ОКАТО 45286570000;ТП;МС.12.2001;0;17.01.2002;НС;"НДС,перечисленный за иностранных юридических лиц за декабрь 2001г. УФК по г.Москве (для МИ МНС N 44).</v>
          </cell>
        </row>
        <row r="45">
          <cell r="A45">
            <v>37274</v>
          </cell>
          <cell r="B45" t="str">
            <v>60301810700000009098</v>
          </cell>
          <cell r="C45" t="str">
            <v>30102810496242000000</v>
          </cell>
          <cell r="D45" t="str">
            <v>$</v>
          </cell>
          <cell r="E45">
            <v>3597979</v>
          </cell>
          <cell r="F45" t="str">
            <v>1020102;45286570000;ТП;МС.12.2001;0;17.01.2002;НС. УФК по г.Москве (для МИ МНС N 44).</v>
          </cell>
        </row>
        <row r="46">
          <cell r="A46">
            <v>37277</v>
          </cell>
          <cell r="B46" t="str">
            <v>60301810300000000002</v>
          </cell>
          <cell r="C46" t="str">
            <v>30102810496242000000</v>
          </cell>
          <cell r="D46" t="str">
            <v>$</v>
          </cell>
          <cell r="E46">
            <v>7591</v>
          </cell>
          <cell r="F46" t="str">
            <v xml:space="preserve">     Налог на покупку иностранных денежных знаков - КБК 1020600.      60% для федерального бюджета рублей 4.554-60,                         40% для городского бюджета рублей 3.036-40. ОКАТО 45286570000.</v>
          </cell>
        </row>
        <row r="47">
          <cell r="A47">
            <v>37277</v>
          </cell>
          <cell r="B47" t="str">
            <v>60301810600000000003</v>
          </cell>
          <cell r="C47" t="str">
            <v>30102810496242000000</v>
          </cell>
          <cell r="D47" t="str">
            <v>$</v>
          </cell>
          <cell r="E47">
            <v>1575.38</v>
          </cell>
          <cell r="F47" t="str">
            <v>НАЛОГ НА ПОКУПКУ ИНОСТРАННЫХ ДЕНЕЖНЫХ ЗНАКОВ.КБК1020600.ОКАТО 45286570000.945-23 РУБ.-ДЛЯ ФЕДЕРАЛЬНОГО БЮДЖЕТА,630-15 РУБ.-ДЛЯ ГОРОДСКОГО БЮДЖЕТА.</v>
          </cell>
        </row>
        <row r="48">
          <cell r="A48">
            <v>37278</v>
          </cell>
          <cell r="B48" t="str">
            <v>60301810300000000002</v>
          </cell>
          <cell r="C48" t="str">
            <v>30102810496242000000</v>
          </cell>
          <cell r="D48" t="str">
            <v>$</v>
          </cell>
          <cell r="E48">
            <v>10104.459999999999</v>
          </cell>
          <cell r="F48" t="str">
            <v xml:space="preserve">     Налог на покупку иностранных денежных знаков - КБК 1020600.      60% для федерального бюджета рублей 6.062-68,                         40% для городского бюджета рублей 4.041-78. ОКАТО 45286570000.</v>
          </cell>
        </row>
        <row r="49">
          <cell r="A49">
            <v>37278</v>
          </cell>
          <cell r="B49" t="str">
            <v>60301810600000000003</v>
          </cell>
          <cell r="C49" t="str">
            <v>30102810496242000000</v>
          </cell>
          <cell r="D49" t="str">
            <v>$</v>
          </cell>
          <cell r="E49">
            <v>32.36</v>
          </cell>
          <cell r="F49" t="str">
            <v>НАЛОГ НА ПОКУПКУ ИНОСТРАННЫХ ДЕНЕЖНЫХ ЗНАКОВ.КБК1020600.ОКАТО 45286570000.19-42 РУБ.-ДЛЯ ФЕДЕРАЛЬНОГО БЮДЖЕТА,12-94 РУБ.-ДЛЯ ГОРОДСКОГО БЮДЖЕТА.</v>
          </cell>
        </row>
        <row r="50">
          <cell r="A50">
            <v>37279</v>
          </cell>
          <cell r="B50" t="str">
            <v>60301810300000000002</v>
          </cell>
          <cell r="C50" t="str">
            <v>30102810496242000000</v>
          </cell>
          <cell r="D50" t="str">
            <v>$</v>
          </cell>
          <cell r="E50">
            <v>4333.63</v>
          </cell>
          <cell r="F50" t="str">
            <v xml:space="preserve">       Налог на покупку иностранных денежных знаков - КБК 1020600.    60% для федерального бюджета рублей 2.600-18,                         40% для городского бюджета рублей 1.733-45. ОКАТО 45286570000.</v>
          </cell>
        </row>
        <row r="51">
          <cell r="A51">
            <v>37279</v>
          </cell>
          <cell r="B51" t="str">
            <v>60301810600000000003</v>
          </cell>
          <cell r="C51" t="str">
            <v>30102810496242000000</v>
          </cell>
          <cell r="D51" t="str">
            <v>$</v>
          </cell>
          <cell r="E51">
            <v>385</v>
          </cell>
          <cell r="F51" t="str">
            <v>НАЛОГ НА ПОКУПКУ ИНОСТРАННЫХ ДЕНЕЖНЫХ ЗНАКОВ.КБК 1020600.ОКАТО 45286570000.231-00 РУБ.-ДЛЯ ФЕДЕРАЛЬНОГО БЮДЖЕТА,154-00 РУБ.-ДЛЯ ГОРОДСКОГО БЮДЖЕТА.</v>
          </cell>
        </row>
        <row r="52">
          <cell r="A52">
            <v>37279</v>
          </cell>
          <cell r="B52" t="str">
            <v>60301810800000009121</v>
          </cell>
          <cell r="C52" t="str">
            <v>30102810496242000000</v>
          </cell>
          <cell r="D52" t="str">
            <v>$</v>
          </cell>
          <cell r="E52">
            <v>56828844</v>
          </cell>
          <cell r="F52" t="str">
            <v>1010105,45286565000,ТП,МС.12.2001,0,31.12.2001,НС,"налог на прибыль за декабрь 2001г.".На счет федерального бюджета,УФК по г.Москве (для МИ МНС N 44).</v>
          </cell>
        </row>
        <row r="53">
          <cell r="A53">
            <v>37279</v>
          </cell>
          <cell r="B53" t="str">
            <v>60301810000000009125</v>
          </cell>
          <cell r="C53" t="str">
            <v>30102810496242000000</v>
          </cell>
          <cell r="D53" t="str">
            <v>$</v>
          </cell>
          <cell r="E53">
            <v>17085</v>
          </cell>
          <cell r="F53" t="str">
            <v>1010102,45286565000,ТП,МС.12.2001,0,31.12.2001,НС, "налог на прибыль за декабрь 2001г.".На счет регионального бюджета г.Калининграда. Второе отд.Федер.казнач.(Инсп.МНС России по Центр.району г.Калининграда).</v>
          </cell>
        </row>
        <row r="54">
          <cell r="A54">
            <v>37279</v>
          </cell>
          <cell r="B54" t="str">
            <v>60301810400000009123</v>
          </cell>
          <cell r="C54" t="str">
            <v>30102810496242000000</v>
          </cell>
          <cell r="D54" t="str">
            <v>$</v>
          </cell>
          <cell r="E54">
            <v>204674</v>
          </cell>
          <cell r="F54" t="str">
            <v>1010106,45286565000,ТП,МС.12.2001,0,31.12.2001,НС,"налог на прибыль за декабрь 2001г.".На счет городского бюджета г.С-Петерб.Ком.фин.Админ.С-Петерб.(Инсп.МНС России межрайон.ур.по раб.с кр.налогопл.г.С-Петерб.)</v>
          </cell>
        </row>
        <row r="55">
          <cell r="A55">
            <v>37279</v>
          </cell>
          <cell r="B55" t="str">
            <v>60301810100000009122</v>
          </cell>
          <cell r="C55" t="str">
            <v>30102810496242000000</v>
          </cell>
          <cell r="D55" t="str">
            <v>$</v>
          </cell>
          <cell r="E55">
            <v>164965016</v>
          </cell>
          <cell r="F55" t="str">
            <v>1010106,45286565000,ТП,МС.12.2001,0,31.12.2001,НС,"налог на прибыль за декабрь 2001г.".На счет городского бюджета,ФКУ ЮВАО г.Москвы (для МИ МНС N 44).</v>
          </cell>
        </row>
        <row r="56">
          <cell r="A56">
            <v>37279</v>
          </cell>
          <cell r="B56" t="str">
            <v>60301810700000009124</v>
          </cell>
          <cell r="C56" t="str">
            <v>30102810496242000000</v>
          </cell>
          <cell r="D56" t="str">
            <v>$</v>
          </cell>
          <cell r="E56">
            <v>40464</v>
          </cell>
          <cell r="F56" t="str">
            <v>1010110,45286565000,ТП,МС.12.2001,0,31.12.2001,НС,"налог на прибыль за декабрь 2001г.".На счет местного бюджета г.Калининграда.Второе отд.Федер.казнач.(Инсп.МНС России по Центр.району г.Калининграда).</v>
          </cell>
        </row>
        <row r="57">
          <cell r="A57">
            <v>37280</v>
          </cell>
          <cell r="B57" t="str">
            <v>60301810300000000002</v>
          </cell>
          <cell r="C57" t="str">
            <v>30102810496242000000</v>
          </cell>
          <cell r="D57" t="str">
            <v>$</v>
          </cell>
          <cell r="E57">
            <v>1703.54</v>
          </cell>
          <cell r="F57" t="str">
            <v>1020600; 45286565000; ТП; КВ.01.2002; 0; 31.03.2002; НС; "налог на покупку иностранных денежных знаков, 60% 1.022-12, 40% 681-42".</v>
          </cell>
        </row>
        <row r="58">
          <cell r="A58">
            <v>37280</v>
          </cell>
          <cell r="B58" t="str">
            <v>60301810600000000003</v>
          </cell>
          <cell r="C58" t="str">
            <v>30102810496242000000</v>
          </cell>
          <cell r="D58" t="str">
            <v>$</v>
          </cell>
          <cell r="E58">
            <v>648.38</v>
          </cell>
          <cell r="F58" t="str">
            <v>1020600;45286565000;ТП;КВ.01.2002;0;31.03.2002;НС;"НАЛОГ НА ПОКУПКУ ИНОСТРАННЫХ ДЕНЕЖНЫХ ЗНАКОВ,389-03 РУБ.-ДЛЯ ФЕДЕРАЛЬНОГО БЮДЖЕТА,259-35 РУБ.-ДЛЯ ГОРОДСКОГО БЮДЖЕТА.</v>
          </cell>
        </row>
        <row r="59">
          <cell r="A59">
            <v>37281</v>
          </cell>
          <cell r="B59" t="str">
            <v>60301810300000000002</v>
          </cell>
          <cell r="C59" t="str">
            <v>30102810496242000000</v>
          </cell>
          <cell r="D59" t="str">
            <v>$</v>
          </cell>
          <cell r="E59">
            <v>6065.93</v>
          </cell>
          <cell r="F59" t="str">
            <v>1020600; 45286565000; ТП; КВ.01.2002; 0; 31.03.2002; НС; "налог на покупку иностранных денежных знаков, 60%- 3.639-56, 40%- 2.426-37".</v>
          </cell>
        </row>
        <row r="60">
          <cell r="A60">
            <v>37281</v>
          </cell>
          <cell r="B60" t="str">
            <v>60301810900000009801</v>
          </cell>
          <cell r="C60" t="str">
            <v>30102810496242000000</v>
          </cell>
          <cell r="D60" t="str">
            <v>$</v>
          </cell>
          <cell r="E60">
            <v>134294</v>
          </cell>
          <cell r="F60" t="str">
            <v>Перечисление налога на доход, удержанного у сотрудников банка за январь 2002 г.( 1% 1342-94 для федер.бюджета, 99% 132951-06 для город.бюд.).КБК 1010201.ИНН 7708011796.КПП 774401001.ОКАТО 45286570000.</v>
          </cell>
        </row>
        <row r="61">
          <cell r="A61">
            <v>37281</v>
          </cell>
          <cell r="B61" t="str">
            <v>60301810600000000003</v>
          </cell>
          <cell r="C61" t="str">
            <v>30102810496242000000</v>
          </cell>
          <cell r="D61" t="str">
            <v>$</v>
          </cell>
          <cell r="E61">
            <v>265.47000000000003</v>
          </cell>
          <cell r="F61" t="str">
            <v>1020600;45286565000;ТП;КВ.01.2002;0;31.03.2002;НС;"НАЛОГ НА ПОКУПКУ ИНОСТРАННЫХ ДЕНЕЖНЫХ ЗНАКОВ,159-28 РУБ.-ДЛЯ ФЕДЕРАЛЬНОГО БЮДЖЕТА,106-19 РУБ.-ДЛЯ ГОРОДСКОГО БЮДЖЕТА."</v>
          </cell>
        </row>
        <row r="62">
          <cell r="A62">
            <v>37284</v>
          </cell>
          <cell r="B62" t="str">
            <v>60301810300000000002</v>
          </cell>
          <cell r="C62" t="str">
            <v>30102810496242000000</v>
          </cell>
          <cell r="D62" t="str">
            <v>$</v>
          </cell>
          <cell r="E62">
            <v>8336.23</v>
          </cell>
          <cell r="F62" t="str">
            <v>1020600; 45286565000; ТП; КВ.01.2002; 0; 31.03.2002; НС; "налог на покупку иностранных денежных знаков, 60%- 5.001-74, 40%- 3.334-49".</v>
          </cell>
        </row>
        <row r="63">
          <cell r="A63">
            <v>37284</v>
          </cell>
          <cell r="B63" t="str">
            <v>60301810600000000003</v>
          </cell>
          <cell r="C63" t="str">
            <v>30102810496242000000</v>
          </cell>
          <cell r="D63" t="str">
            <v>$</v>
          </cell>
          <cell r="E63">
            <v>154</v>
          </cell>
          <cell r="F63" t="str">
            <v>1020600;45286565000;ТП;КВ.01.2002;0;31.03.2002;НС"НАЛОГ НА ПОКУПКУ ИНОСТРАННЫХ ДЕНЕЖНЫХ ЗНАКОВ.92-40 РУБ.-ДЛЯ ФЕДЕРАЛЬНОГО БЮДЖЕТА,61-60 РУБ.-ДЛЯ ГОРОДСКОГО БЮДЖЕТА"</v>
          </cell>
        </row>
        <row r="64">
          <cell r="A64">
            <v>37285</v>
          </cell>
          <cell r="B64" t="str">
            <v>60301810300000000002</v>
          </cell>
          <cell r="C64" t="str">
            <v>30102810496242000000</v>
          </cell>
          <cell r="D64" t="str">
            <v>$</v>
          </cell>
          <cell r="E64">
            <v>7233.1</v>
          </cell>
          <cell r="F64" t="str">
            <v>1020600; 45286565000; ТП; КВ.01.2002; 0; 31.03.2002; НС; "налог на покупку иностранных денежных знаков, 60%- 4.339-86, 40%- 2.893-24".</v>
          </cell>
        </row>
        <row r="65">
          <cell r="A65">
            <v>37285</v>
          </cell>
          <cell r="B65" t="str">
            <v>60301810600000000003</v>
          </cell>
          <cell r="C65" t="str">
            <v>30102810496242000000</v>
          </cell>
          <cell r="D65" t="str">
            <v>$</v>
          </cell>
          <cell r="E65">
            <v>1043.67</v>
          </cell>
          <cell r="F65" t="str">
            <v>1020600;45286565000;ТП;КВ.01.2002;0;31.03.2002;НС;"НАЛОГ НА ПОКУПКУ ИНОСТРАННЫХ ДЕНЕЖНЫХ ЗНАКОВ,626-20 РУБ.-ДЛЯ ФЕДЕРАЛЬНОГО БЮДЖЕТА,417-47 РУБ.-ДЛЯ ГОРОДСКОГО БЮДЖЕТА."</v>
          </cell>
        </row>
        <row r="66">
          <cell r="A66">
            <v>37286</v>
          </cell>
          <cell r="B66" t="str">
            <v>60301810300000000002</v>
          </cell>
          <cell r="C66" t="str">
            <v>30102810496242000000</v>
          </cell>
          <cell r="D66" t="str">
            <v>$</v>
          </cell>
          <cell r="E66">
            <v>10294.9</v>
          </cell>
          <cell r="F66" t="str">
            <v>1020600; 45286565000; ТП; КВ.01.2002; 0; 31.03.2002; НС; "налог на покупку иностранных денежных знаков, 60%- 6.176-94, 40%- 4.117-96".</v>
          </cell>
        </row>
        <row r="67">
          <cell r="A67">
            <v>37286</v>
          </cell>
          <cell r="B67" t="str">
            <v>60301810600000000003</v>
          </cell>
          <cell r="C67" t="str">
            <v>30102810496242000000</v>
          </cell>
          <cell r="D67" t="str">
            <v>$</v>
          </cell>
          <cell r="E67">
            <v>328.43</v>
          </cell>
          <cell r="F67" t="str">
            <v>1020600;45286565000;ТП;КВ.01.2002;0;31.03.2002;НС;"НАЛОГ НА ПОКУПКУ ИНОСТРАННЫХ ДЕНЕЖНЫХ ЗНАКОВ,197-06 РУБ.-ДЛЯ ФЕДЕРАЛЬНОГО БЮДЖЕТА,131-37 РУБ.-ДЛЯ ГОРОДСКОГО БЮДЖЕТА."</v>
          </cell>
        </row>
        <row r="68">
          <cell r="A68">
            <v>37287</v>
          </cell>
          <cell r="B68" t="str">
            <v>60301810300000000002</v>
          </cell>
          <cell r="C68" t="str">
            <v>30102810496242000000</v>
          </cell>
          <cell r="D68" t="str">
            <v>$</v>
          </cell>
          <cell r="E68">
            <v>1635.17</v>
          </cell>
          <cell r="F68" t="str">
            <v>1020600; 45286565000; ТП; КВ.01.2002; 0; 31.03.2002; НС; "налог на покупку иностранных денежных знаков, 60%- 981-10, 40%- 654-07".</v>
          </cell>
        </row>
        <row r="69">
          <cell r="A69">
            <v>37287</v>
          </cell>
          <cell r="B69" t="str">
            <v>60301810900000009801</v>
          </cell>
          <cell r="C69" t="str">
            <v>30102810496242000000</v>
          </cell>
          <cell r="D69" t="str">
            <v>$</v>
          </cell>
          <cell r="E69">
            <v>15095</v>
          </cell>
          <cell r="F69" t="str">
            <v>Перечисл.налога, удерж.у сотруд.Предст-ва ВЭБ в г.Санкт-Петербурге за январь 2002 г.(1% 150-95 для фед.бюд., 99% 14944-05 для гор.бюд.).КБК 1010202.ИНН 7708011796 по г.Москве.КПП 782541001.КМО N 78.Рег.N 2261.</v>
          </cell>
        </row>
        <row r="70">
          <cell r="A70">
            <v>37287</v>
          </cell>
          <cell r="B70" t="str">
            <v>60301810900000009801</v>
          </cell>
          <cell r="C70" t="str">
            <v>30102810496242000000</v>
          </cell>
          <cell r="D70" t="str">
            <v>$</v>
          </cell>
          <cell r="E70">
            <v>3738796</v>
          </cell>
          <cell r="F70" t="str">
            <v>Перечисление налога на доход, удержанного у сотрудников банка за январь 2002 г.( 1% 37387-96 для федер.бюджета, 99% 3701408-04 для гор.бюдж).КБК 1010200.ИНН 7708011796.КПП 774401001.ОКАТО 45286570000.</v>
          </cell>
        </row>
        <row r="71">
          <cell r="A71">
            <v>37287</v>
          </cell>
          <cell r="B71" t="str">
            <v>60301810600000000003</v>
          </cell>
          <cell r="C71" t="str">
            <v>30102810496242000000</v>
          </cell>
          <cell r="D71" t="str">
            <v>$</v>
          </cell>
          <cell r="E71">
            <v>487.43</v>
          </cell>
          <cell r="F71" t="str">
            <v>1020600;45286565000;ТП;КВ.01.2002;0;31.03.2002;НС;"НАЛОГ НА ПОКУПКУ ИНОСТРАННЫХ ДЕНЕЖНЫХ ЗНАКОВ.292-46 РУБ.-ДЛЯ ФЕДЕРАЛЬНОГО БЮДЖЕТА,194-97 РУБ.-ДЛЯ ГОРОДСКОГО БЮДЖЕТА"</v>
          </cell>
        </row>
        <row r="72">
          <cell r="A72">
            <v>37287</v>
          </cell>
          <cell r="B72" t="str">
            <v>60301810200000009802</v>
          </cell>
          <cell r="C72" t="str">
            <v>30102810496242000000</v>
          </cell>
          <cell r="D72" t="str">
            <v>$</v>
          </cell>
          <cell r="E72">
            <v>8</v>
          </cell>
          <cell r="F72" t="str">
            <v>Перечисление налога с материальной выгоды, удержанного у сотрудников банка за январь 2002 г.(1 % 0-08 для фед.бюдж.,99% 7-92 для город.бюдж.)КБК 1010204.ИНН 7708011796.КПП 774401001.ОКАТО 45286570000.</v>
          </cell>
        </row>
        <row r="73">
          <cell r="A73">
            <v>37287</v>
          </cell>
          <cell r="B73" t="str">
            <v>60301810400000009110</v>
          </cell>
          <cell r="C73" t="str">
            <v>30102810496242000000</v>
          </cell>
          <cell r="D73" t="str">
            <v>$</v>
          </cell>
          <cell r="E73">
            <v>951</v>
          </cell>
          <cell r="F73" t="str">
            <v>1050600; 45286565000; ТП; ГД.00.2002;0;28.01.2002; АВ; "плата за загрязнение окружающей среды за 2002г." УФК по г.Москве (для МИ МНС N 44)</v>
          </cell>
        </row>
        <row r="74">
          <cell r="A74">
            <v>37287</v>
          </cell>
          <cell r="B74" t="str">
            <v>60301810900000009801</v>
          </cell>
          <cell r="C74" t="str">
            <v>30102810496242000000</v>
          </cell>
          <cell r="D74" t="str">
            <v>$</v>
          </cell>
          <cell r="E74">
            <v>22143</v>
          </cell>
          <cell r="F74" t="str">
            <v>Перечисление налога, удержанного у сотруд.Пред-ва в г.Калининграде за январь 2002г.(1% 221-43 для федер.бюдж.,99% 21921-57 для гор.бюдж.)КБК 1010201.ИНН 7708011796 по г.Москве.КПП 390405001.</v>
          </cell>
        </row>
        <row r="75">
          <cell r="A75">
            <v>37288</v>
          </cell>
          <cell r="B75" t="str">
            <v>60301810300000000002</v>
          </cell>
          <cell r="C75" t="str">
            <v>30102810496242000000</v>
          </cell>
          <cell r="D75" t="str">
            <v>$</v>
          </cell>
          <cell r="E75">
            <v>2975.49</v>
          </cell>
          <cell r="F75" t="str">
            <v>1020600; 45286565000; ТП; КВ.01.2002; 0; 31.03.2002; НС; "налог на покупку иностранных денежных знаков, 60%- 1.785-29, 40%- 1.190-20".</v>
          </cell>
        </row>
        <row r="76">
          <cell r="A76">
            <v>37288</v>
          </cell>
          <cell r="B76" t="str">
            <v>60301810600000000003</v>
          </cell>
          <cell r="C76" t="str">
            <v>30102810496242000000</v>
          </cell>
          <cell r="D76" t="str">
            <v>$</v>
          </cell>
          <cell r="E76">
            <v>52.53</v>
          </cell>
          <cell r="F76" t="str">
            <v>1020600;45286565000;ТП;КВ.01.2002;0;31.03.2002;НС;"НАЛОГ НА ПОКУПКУ ИНОСТРАННЫХ ДЕНЕЖНЫХ ЗНАКОВ,31-52 РУБ.-ДЛЯ ФЕДЕРАЛЬНОГО БЮДЖЕТА,21-01 РУБ.-ДЛЯ ГОРОДСКОГО БЮДЖЕТА"</v>
          </cell>
        </row>
        <row r="77">
          <cell r="A77">
            <v>37288</v>
          </cell>
          <cell r="B77" t="str">
            <v>60301810900000009801</v>
          </cell>
          <cell r="C77" t="str">
            <v>30102810496242000000</v>
          </cell>
          <cell r="D77" t="str">
            <v>$</v>
          </cell>
          <cell r="E77">
            <v>49454</v>
          </cell>
          <cell r="F77" t="str">
            <v>Перечисление налога на доход, удержанного у сотрудников банка за февраль 2002г.( 1% 494-54 для федер.бюджета, 99% 48959-46 для город.бюдж).КБК 1010200.ИНН 7708011796.КПП 774401001.ОКАТО 45286570000.</v>
          </cell>
        </row>
        <row r="78">
          <cell r="A78">
            <v>37288</v>
          </cell>
          <cell r="B78" t="str">
            <v>60301810200000009802</v>
          </cell>
          <cell r="C78" t="str">
            <v>30102810496242000000</v>
          </cell>
          <cell r="D78" t="str">
            <v>$</v>
          </cell>
          <cell r="E78">
            <v>6458</v>
          </cell>
          <cell r="F78" t="str">
            <v>Перечисление налога с материальной выгоды, удержанного у сотрудников банка за февраль 2002г.(1 % 64-58 для фед.бюдж.,99% 6393-42 для город.бюдж)КБК 1010204.ИНН 7708011796.КПП 774401001.ОКАТО 45286570000.</v>
          </cell>
        </row>
        <row r="79">
          <cell r="A79">
            <v>37288</v>
          </cell>
          <cell r="B79" t="str">
            <v>60301810200000009802</v>
          </cell>
          <cell r="C79" t="str">
            <v>30102810496242000000</v>
          </cell>
          <cell r="D79" t="str">
            <v>$</v>
          </cell>
          <cell r="E79">
            <v>2718</v>
          </cell>
          <cell r="F79" t="str">
            <v>Перечисл.налога с матер.выгоды,удер.у сотр.Пред-ва ВЭБ в г.Санкт-Петербурге за 2002 г.(1% 27-18 для фед.бюд,99% 2690-82 для гор.бюд.)КБК 1010202.ИНН7708011796 по г.Москве.КПП 782541001.КМО N 78.Рег.N 2261.</v>
          </cell>
        </row>
        <row r="80">
          <cell r="A80">
            <v>37291</v>
          </cell>
          <cell r="B80" t="str">
            <v>60301810300000000002</v>
          </cell>
          <cell r="C80" t="str">
            <v>30102810496242000000</v>
          </cell>
          <cell r="D80" t="str">
            <v>$</v>
          </cell>
          <cell r="E80">
            <v>7836.35</v>
          </cell>
          <cell r="F80" t="str">
            <v>1020600; 45286565000; ТП; КВ.01.2002; 0; 31.03.2002; НС; "налог на покупку иностранных денежных знаков, 60%- 4.701-81, 40%- 3.134-54".</v>
          </cell>
        </row>
        <row r="81">
          <cell r="A81">
            <v>37291</v>
          </cell>
          <cell r="B81" t="str">
            <v>60301810600000000003</v>
          </cell>
          <cell r="C81" t="str">
            <v>30102810496242000000</v>
          </cell>
          <cell r="D81" t="str">
            <v>$</v>
          </cell>
          <cell r="E81">
            <v>30.9</v>
          </cell>
          <cell r="F81" t="str">
            <v>1020600;45286565000;ТП;КВ.01.2002;0;31.03.2002;НС;"НАЛОГ НА ПОКУПКУ ИНОСТРАННЫХ ДЕНЕЖНЫХ ЗНАКОВ,18-54 РУБ.-ДЛЯ ФЕДЕРАЛЬНОГО БЮДЖЕТА,12-36 РУБ.-ДЛЯ ГОРОДСКОГО БЮДЖЕТА."</v>
          </cell>
        </row>
        <row r="82">
          <cell r="A82">
            <v>37291</v>
          </cell>
          <cell r="B82" t="str">
            <v>60301810900000009801</v>
          </cell>
          <cell r="C82" t="str">
            <v>30102810496242000000</v>
          </cell>
          <cell r="D82" t="str">
            <v>$</v>
          </cell>
          <cell r="E82">
            <v>65004</v>
          </cell>
          <cell r="F82" t="str">
            <v>Перечисление налога на доход, удержанного у сотрудников банка за февраль 2002г.( 1% 650-04 для федер.бюджета, 99% 64353-96 для город.бюдж).КБК 1010200.ИНН 7708011796.КПП 774401001.ОКАТО 45286570000.</v>
          </cell>
        </row>
        <row r="83">
          <cell r="A83">
            <v>37291</v>
          </cell>
          <cell r="B83" t="str">
            <v>60301810200000009802</v>
          </cell>
          <cell r="C83" t="str">
            <v>30102810496242000000</v>
          </cell>
          <cell r="D83" t="str">
            <v>$</v>
          </cell>
          <cell r="E83">
            <v>1295016</v>
          </cell>
          <cell r="F83" t="str">
            <v>Перечисление налога с материальной выгоды, удержанного у сотрудников банка за февраль 2002г.(1 % 12950-16 для фед.бюдж.,99% 1282065-84 для город.бюдж.)КБК 1010204.ИНН 7708011796.КПП 774401001.ОКАТО 45286570000.</v>
          </cell>
        </row>
        <row r="84">
          <cell r="A84">
            <v>37292</v>
          </cell>
          <cell r="B84" t="str">
            <v>60301810300000000002</v>
          </cell>
          <cell r="C84" t="str">
            <v>30102810496242000000</v>
          </cell>
          <cell r="D84" t="str">
            <v>$</v>
          </cell>
          <cell r="E84">
            <v>5018.24</v>
          </cell>
          <cell r="F84" t="str">
            <v>1020600; 45286565000; ТП; КВ.01.2002; 0; 31.03.2002; НС; "налог на покупку иностранных денежных знаков, 60%- 3.010-94, 40%- 2.007-30".</v>
          </cell>
        </row>
        <row r="85">
          <cell r="A85">
            <v>37292</v>
          </cell>
          <cell r="B85" t="str">
            <v>60301810600000000003</v>
          </cell>
          <cell r="C85" t="str">
            <v>30102810496242000000</v>
          </cell>
          <cell r="D85" t="str">
            <v>$</v>
          </cell>
          <cell r="E85">
            <v>194.67</v>
          </cell>
          <cell r="F85" t="str">
            <v>1020600;45286565000;ТП;КВ.01.2002;0;31.03.2002;НС;"НАЛОГ НА ПОКУПКУ ИНОСТРАННЫХ ДЕНЕЖНЫХ ЗНАКОВ,116-80 РУБ.-ДЛЯ ФЕДЕРАЛЬНОГО БЮДЖЕТА,77-87 РУБ.-ДЛЯ ГОРОДСКОГО БЮДЖЕТА"</v>
          </cell>
        </row>
        <row r="86">
          <cell r="A86">
            <v>37293</v>
          </cell>
          <cell r="B86" t="str">
            <v>60301810300000000002</v>
          </cell>
          <cell r="C86" t="str">
            <v>30102810496242000000</v>
          </cell>
          <cell r="D86" t="str">
            <v>$</v>
          </cell>
          <cell r="E86">
            <v>3847.89</v>
          </cell>
          <cell r="F86" t="str">
            <v>1020600; 45286565000; ТП; КВ.01.2002; 0; 31.03.2002; НС; "налог на покупку иностранных денежных знаков, 60%- 2.308-73, 40%- 1.539-16".</v>
          </cell>
        </row>
        <row r="87">
          <cell r="A87">
            <v>37293</v>
          </cell>
          <cell r="B87" t="str">
            <v>60301810600000000003</v>
          </cell>
          <cell r="C87" t="str">
            <v>30102810496242000000</v>
          </cell>
          <cell r="D87" t="str">
            <v>$</v>
          </cell>
          <cell r="E87">
            <v>86.21</v>
          </cell>
          <cell r="F87" t="str">
            <v>1020600;45286565000;ТП;КВ.01.2002;0;31.03.2002;НС;"НАЛОГ НА ПОКУПКУ    ИНОСТРАННЫХ ДЕНЕЖНЫХ ЗНАКОВ,51-73 РУБ.-ДЛЯ ФЕДЕРАЛЬНОГО БЮДЖЕТА,34-48 РУБ.-ДЛЯ ГОРОДСКОГО БЮДЖЕТА"</v>
          </cell>
        </row>
        <row r="88">
          <cell r="A88">
            <v>37294</v>
          </cell>
          <cell r="B88" t="str">
            <v>60301810300000000002</v>
          </cell>
          <cell r="C88" t="str">
            <v>30102810496242000000</v>
          </cell>
          <cell r="D88" t="str">
            <v>$</v>
          </cell>
          <cell r="E88">
            <v>4148.1899999999996</v>
          </cell>
          <cell r="F88" t="str">
            <v>1020600; 45286565000; ТП; КВ.01.2002; 0; 31.03.2002; НС; "налог на покупку иностранных денежных знаков, 60%- 2.488-91, 40%- 1.659-28".</v>
          </cell>
        </row>
        <row r="89">
          <cell r="A89">
            <v>37294</v>
          </cell>
          <cell r="B89" t="str">
            <v>60301810600000000003</v>
          </cell>
          <cell r="C89" t="str">
            <v>30102810496242000000</v>
          </cell>
          <cell r="D89" t="str">
            <v>$</v>
          </cell>
          <cell r="E89">
            <v>213.56</v>
          </cell>
          <cell r="F89" t="str">
            <v>1020600;45286565000;ТП;КВ.01.2002;0;31.03.2002;НС;"НАЛОГ НА ПОКУПКУ ИНОСТРАННЫХ ДЕНЕЖНЫХ ЗНАКОВ,128-14 РУБ.-ДЛЯ ФЕДЕРАЛЬНОГО БЮДЖЕТА,85-42 РУБ.-ДЛЯ ГОРОДСКОГО БЮДЖЕТА".</v>
          </cell>
        </row>
        <row r="90">
          <cell r="A90">
            <v>37295</v>
          </cell>
          <cell r="B90" t="str">
            <v>60301810300000000002</v>
          </cell>
          <cell r="C90" t="str">
            <v>30102810496242000000</v>
          </cell>
          <cell r="D90" t="str">
            <v>$</v>
          </cell>
          <cell r="E90">
            <v>7883.48</v>
          </cell>
          <cell r="F90" t="str">
            <v>1020600; 45286565000; ТП; КВ.01.2002; 0; 31.03.2002; НС; "налог на покупку иностранных денежных знаков, 60%- 4.730-09, 40%- 3.153-39".</v>
          </cell>
        </row>
        <row r="91">
          <cell r="A91">
            <v>37295</v>
          </cell>
          <cell r="B91" t="str">
            <v>60301810600000000003</v>
          </cell>
          <cell r="C91" t="str">
            <v>30102810496242000000</v>
          </cell>
          <cell r="D91" t="str">
            <v>$</v>
          </cell>
          <cell r="E91">
            <v>12.38</v>
          </cell>
          <cell r="F91" t="str">
            <v>1020600;45286565000;ТП;КВ.01.2002;0;31.03.2002;НС;"НАЛОГ НА ПОКУПКУ ИНОСТРАННЫХ ДЕНЕЖНЫХ ЗНАКОВ,7-43 РУБ.-ДЛЯ ФЕДЕРАЛЬНОГО БЮДЖЕТА,4-95 РУБ.-ДЛЯ ГОРОДСКОГО БЮДЖЕТА"</v>
          </cell>
        </row>
        <row r="92">
          <cell r="A92">
            <v>37295</v>
          </cell>
          <cell r="B92" t="str">
            <v>60301810500000009942</v>
          </cell>
          <cell r="C92" t="str">
            <v>30102810496242000000</v>
          </cell>
          <cell r="D92" t="str">
            <v>#</v>
          </cell>
          <cell r="E92">
            <v>2010731</v>
          </cell>
          <cell r="F92" t="str">
            <v>1010108; 45286565000; ТП; МС.01.2002; 0; 31.01.2002; НС;"налог на доходы по ГЦБ за январь 2002г".на счет федерального бюджета УФК по г.Москве (для МИ МНС N 44).</v>
          </cell>
        </row>
        <row r="93">
          <cell r="A93">
            <v>37295</v>
          </cell>
          <cell r="B93" t="str">
            <v>60301810200000009802</v>
          </cell>
          <cell r="C93" t="str">
            <v>30102810496242000000</v>
          </cell>
          <cell r="D93" t="str">
            <v>$</v>
          </cell>
          <cell r="E93">
            <v>1849</v>
          </cell>
          <cell r="F93" t="str">
            <v>1010204;45286570000;ТП;"Д1.02.2002";"0";НС;"7708011796";"774401001";"Внешэкономбанк";"налог на доходы с матер.выгоды за февраль 2002 года".</v>
          </cell>
        </row>
        <row r="94">
          <cell r="A94">
            <v>37295</v>
          </cell>
          <cell r="B94" t="str">
            <v>60301810900000009801</v>
          </cell>
          <cell r="C94" t="str">
            <v>30102810496242000000</v>
          </cell>
          <cell r="D94" t="str">
            <v>$</v>
          </cell>
          <cell r="E94">
            <v>4979292</v>
          </cell>
          <cell r="F94" t="str">
            <v>1010202;45286570000;ТП;"Д1.02.2002";"0";НС;"7708011796";"774401001";"Внешэкономбанк";"налог на доходы с физ.лиц за февраль 2002 года".</v>
          </cell>
        </row>
        <row r="95">
          <cell r="A95">
            <v>37295</v>
          </cell>
          <cell r="B95" t="str">
            <v>60301810000000009811</v>
          </cell>
          <cell r="C95" t="str">
            <v>30102810496242000000</v>
          </cell>
          <cell r="D95" t="str">
            <v>$</v>
          </cell>
          <cell r="E95">
            <v>68493</v>
          </cell>
          <cell r="F95" t="str">
            <v>1010203.45286570000;ТП;"Д1.02.2002";"0";НС;"7708011796";"774401001";"Внешэкономбанк";"налог на доходы с клиентов банка за февраль 2002 года".</v>
          </cell>
        </row>
        <row r="96">
          <cell r="A96">
            <v>37298</v>
          </cell>
          <cell r="B96" t="str">
            <v>60301810300000000002</v>
          </cell>
          <cell r="C96" t="str">
            <v>30102810496242000000</v>
          </cell>
          <cell r="D96" t="str">
            <v>$</v>
          </cell>
          <cell r="E96">
            <v>7921.31</v>
          </cell>
          <cell r="F96" t="str">
            <v>1020600; 45286565000; ТП; КВ.01.2002; 0; 31.03.2002; НС; "налог на покупку иностранных денежных знаков, 60%- 4.752-79, 40%- 3.168-52".</v>
          </cell>
        </row>
        <row r="97">
          <cell r="A97">
            <v>37298</v>
          </cell>
          <cell r="B97" t="str">
            <v>60301810600000000003</v>
          </cell>
          <cell r="C97" t="str">
            <v>30102810496242000000</v>
          </cell>
          <cell r="D97" t="str">
            <v>$</v>
          </cell>
          <cell r="E97">
            <v>396.51</v>
          </cell>
          <cell r="F97" t="str">
            <v>1020600;45286565000;ТП;КВ.01.2002;0;31.03.2002;НС;"НАЛОГ НА ПОКУПКУ ИНОСТРАННЫХ ДЕНЕЖНЫХ ЗНАКОВ,237-91 РУБ.-ДЛЯ ФЕДЕРАЛЬНОГО БЮДЖЕТА,158-60 РУБ.-ДЛЯ ГОРОДСКОГО БЮДЖЕТА."</v>
          </cell>
        </row>
        <row r="98">
          <cell r="A98">
            <v>37299</v>
          </cell>
          <cell r="B98" t="str">
            <v>60301810300000000002</v>
          </cell>
          <cell r="C98" t="str">
            <v>30102810496242000000</v>
          </cell>
          <cell r="D98" t="str">
            <v>$</v>
          </cell>
          <cell r="E98">
            <v>5605.2</v>
          </cell>
          <cell r="F98" t="str">
            <v>1020600; 45286565000; ТП; КВ.01.2002; 0; 31.03.2002; НС; "налог на покупку иностранных денежных знаков, 60%- 3.363-12, 40%- 2.242-08".</v>
          </cell>
        </row>
        <row r="99">
          <cell r="A99">
            <v>37299</v>
          </cell>
          <cell r="B99" t="str">
            <v>60301810600000000003</v>
          </cell>
          <cell r="C99" t="str">
            <v>30102810496242000000</v>
          </cell>
          <cell r="D99" t="str">
            <v>$</v>
          </cell>
          <cell r="E99">
            <v>611.05999999999995</v>
          </cell>
          <cell r="F99" t="str">
            <v>1020600;45286565000;ТП;КВ.01.2002;0;31.03.2002;НС;"НАЛОГ НА ПОКУПКУ ИНОСТРАННЫХ ДЕНЕЖНЫХ ЗНАКОВ,366-64 РУБ.-ДЛЯ ФЕДЕРАЛЬНОГО БЮДЖЕТА,244-42 РУБ.-ДЛЯ ГОРОДСКОГО БЮДЖЕТА"</v>
          </cell>
        </row>
        <row r="100">
          <cell r="A100">
            <v>37300</v>
          </cell>
          <cell r="B100" t="str">
            <v>60301810300000000002</v>
          </cell>
          <cell r="C100" t="str">
            <v>30102810496242000000</v>
          </cell>
          <cell r="D100" t="str">
            <v>$</v>
          </cell>
          <cell r="E100">
            <v>5114.7299999999996</v>
          </cell>
          <cell r="F100" t="str">
            <v>1020600; 45286565000; ТП; КВ.01.2002; 0; 31.03.2002; НС; "налог на покупку иностранных денежных знаков, 60%- 3.068-84, 40%- 2.045-89".</v>
          </cell>
        </row>
        <row r="101">
          <cell r="A101">
            <v>37300</v>
          </cell>
          <cell r="B101" t="str">
            <v>60301810600000000003</v>
          </cell>
          <cell r="C101" t="str">
            <v>30102810496242000000</v>
          </cell>
          <cell r="D101" t="str">
            <v>$</v>
          </cell>
          <cell r="E101">
            <v>695.08</v>
          </cell>
          <cell r="F101" t="str">
            <v>1020600;45286565000;ТП;КВ.01.2002;0;31.03.2002;НС;"НАЛОГ НА ПОКУПКУ ИНОСТРАННЫХ ДЕНЕЖНЫХ ЗНАКОВ,417-05 РУБ.-ДЛЯ ФЕДЕРАЛЬНОГО БЮДЖЕТА,278-03 РУБ.-ДЛЯ ГОРОДСКОГО БЮДЖЕТА"</v>
          </cell>
        </row>
        <row r="102">
          <cell r="A102">
            <v>37300</v>
          </cell>
          <cell r="B102" t="str">
            <v>60301810900000009034</v>
          </cell>
          <cell r="C102" t="str">
            <v>30102810496242000000</v>
          </cell>
          <cell r="D102" t="str">
            <v>$</v>
          </cell>
          <cell r="E102">
            <v>4009715</v>
          </cell>
          <cell r="F102" t="str">
            <v>1400303; 45286565000; ТП; КВ.01.2002; 0; 31.03.2002; АВ;"налог на пользователей автомобильных дорог за январь 2002г." УФК по г.Москве (для МИ МНС РФ N 44).</v>
          </cell>
        </row>
        <row r="103">
          <cell r="A103">
            <v>37300</v>
          </cell>
          <cell r="B103" t="str">
            <v>60301810600000009114</v>
          </cell>
          <cell r="C103" t="str">
            <v>30102810496242000000</v>
          </cell>
          <cell r="D103" t="str">
            <v>$</v>
          </cell>
          <cell r="E103">
            <v>1930</v>
          </cell>
          <cell r="F103" t="str">
            <v>1400315; 45286565000; ТП; ГД.00.2002;0;30.03.2002;НС;"Налог с владельцев транспортных средств".УФК по г.Москве (для МИ МНС N 44).</v>
          </cell>
        </row>
        <row r="104">
          <cell r="A104">
            <v>37301</v>
          </cell>
          <cell r="B104" t="str">
            <v>60301810300000000002</v>
          </cell>
          <cell r="C104" t="str">
            <v>30102810496242000000</v>
          </cell>
          <cell r="D104" t="str">
            <v>$</v>
          </cell>
          <cell r="E104">
            <v>4743.46</v>
          </cell>
          <cell r="F104" t="str">
            <v>1020600; 45286565000; ТП; КВ.01.2002; 0; 31.03.2002; НС; "налог на покупку иностранных денежных знаков, 60%- 2.846-08, 40%- 1.897-38".</v>
          </cell>
        </row>
        <row r="105">
          <cell r="A105">
            <v>37301</v>
          </cell>
          <cell r="B105" t="str">
            <v>60301810600000000003</v>
          </cell>
          <cell r="C105" t="str">
            <v>30102810496242000000</v>
          </cell>
          <cell r="D105" t="str">
            <v>$</v>
          </cell>
          <cell r="E105">
            <v>294.98</v>
          </cell>
          <cell r="F105" t="str">
            <v>1020600;45286565000;ТП;КВ.01.2002;0;31.03.2002;НС;"НАЛОГ НА ПОКУПКУ ИНОСТРАННЫХ ДЕНЕЖНЫХ ЗНАКОВ,176-99 РУБ.-ДЛЯ ФЕДЕРАЛЬНОГО БЮДЖЕТА,117-99 РУБ.-ДЛЯ ГОРОДСКОГО БЮДЖЕТА"</v>
          </cell>
        </row>
        <row r="106">
          <cell r="A106">
            <v>37302</v>
          </cell>
          <cell r="B106" t="str">
            <v>60301810300000000002</v>
          </cell>
          <cell r="C106" t="str">
            <v>30102810496242000000</v>
          </cell>
          <cell r="D106" t="str">
            <v>$</v>
          </cell>
          <cell r="E106">
            <v>1474.09</v>
          </cell>
          <cell r="F106" t="str">
            <v>1020600; 45286565000; ТП; КВ.01.2002; 0; 31.03.2002; НС; "налог на покупку иностранных денежных знаков, 60%- 884-45, 40%- 589-64".</v>
          </cell>
        </row>
        <row r="107">
          <cell r="A107">
            <v>37301</v>
          </cell>
          <cell r="B107" t="str">
            <v>60301810100000009122</v>
          </cell>
          <cell r="C107" t="str">
            <v>30102810496242000000</v>
          </cell>
          <cell r="D107" t="str">
            <v>*</v>
          </cell>
          <cell r="E107">
            <v>33728268</v>
          </cell>
          <cell r="F107" t="str">
            <v>1010102;45286565000;ТП;КВ.01.2002;0;30.03.2002;АВ;"2-й авансовый платеж в городской бюджет по налогу на прибыль за 1 кв.2002г.".ФКУ ЮВАО г.Москвы (для МИ МНС N 44).</v>
          </cell>
        </row>
        <row r="108">
          <cell r="A108">
            <v>37301</v>
          </cell>
          <cell r="B108" t="str">
            <v>60301810400000009123</v>
          </cell>
          <cell r="C108" t="str">
            <v>30102810496242000000</v>
          </cell>
          <cell r="D108" t="str">
            <v>*</v>
          </cell>
          <cell r="E108">
            <v>50179</v>
          </cell>
          <cell r="F108" t="str">
            <v>1010102,45286565000;ТП;КВ.01.2002;0;30.03.2002;АВ;"2-й авансовый платеж в бюджет г.Санкт-Петербурга по налогу на прибыль за 1 кв.2002г.".На счет городского бюджета г.Санкт-Петерб.Комитет Финансов Админ.С-Пб.</v>
          </cell>
        </row>
        <row r="109">
          <cell r="A109">
            <v>37301</v>
          </cell>
          <cell r="B109" t="str">
            <v>60301810800000009121</v>
          </cell>
          <cell r="C109" t="str">
            <v>30102810496242000000</v>
          </cell>
          <cell r="D109" t="str">
            <v>*</v>
          </cell>
          <cell r="E109">
            <v>16202515</v>
          </cell>
          <cell r="F109" t="str">
            <v>1010101;45286565000; ТП; КВ.01.2002; 0; 30.03.2002; АВ; "2-й авансовый платеж в федеральный бюджет по налогу на прибыль за 1 кв.2002г.".УФК по г.Москве (для МИ МНС N 44).</v>
          </cell>
        </row>
        <row r="110">
          <cell r="A110">
            <v>37302</v>
          </cell>
          <cell r="B110" t="str">
            <v>60301810600000009114</v>
          </cell>
          <cell r="C110" t="str">
            <v>30102810496242000000</v>
          </cell>
          <cell r="D110" t="str">
            <v>$</v>
          </cell>
          <cell r="E110">
            <v>4120</v>
          </cell>
          <cell r="F110" t="str">
            <v>1400315; 45286565000; ТП; ГД.00.2002; 0; 30.03.2002; НС; "Налог с владельцев транспортных средств".УФК по г.Москве (для МИ МНС N 44).</v>
          </cell>
        </row>
        <row r="111">
          <cell r="A111">
            <v>37302</v>
          </cell>
          <cell r="B111" t="str">
            <v>60301810600000009114</v>
          </cell>
          <cell r="C111" t="str">
            <v>30102810496242000000</v>
          </cell>
          <cell r="D111" t="str">
            <v>$</v>
          </cell>
          <cell r="E111">
            <v>3100</v>
          </cell>
          <cell r="F111" t="str">
            <v>1400315; 45286565000; ТП; ГД.00.2002; 0; 30.03.2002; НС; "Налог с владельцев транспортных средств за автомобиль Ауди".УФК по г.Москве (для  МИ МНС N 44).</v>
          </cell>
        </row>
        <row r="112">
          <cell r="A112">
            <v>37302</v>
          </cell>
          <cell r="B112" t="str">
            <v>60301810900000009801</v>
          </cell>
          <cell r="C112" t="str">
            <v>30102810496242000000</v>
          </cell>
          <cell r="D112" t="str">
            <v>$</v>
          </cell>
          <cell r="E112">
            <v>7515</v>
          </cell>
          <cell r="F112" t="str">
            <v>1010202;ТП;МС.02.2002;0;15.02.02;НС;Внешэкономбанк;"налог на доходы с сотрудников Пред-ва в г.Санкт-Петербурге за февраль 2002 года.КМО N  78.Рег.N 2261".</v>
          </cell>
        </row>
        <row r="113">
          <cell r="A113">
            <v>37302</v>
          </cell>
          <cell r="B113" t="str">
            <v>60301810200000009802</v>
          </cell>
          <cell r="C113" t="str">
            <v>30102810496242000000</v>
          </cell>
          <cell r="D113" t="str">
            <v>$</v>
          </cell>
          <cell r="E113">
            <v>88</v>
          </cell>
          <cell r="F113" t="str">
            <v>1010204;45286570000;ТП;МС.02.2002;0;15.02.02;НС;7708011796;774401001;Внешэкономбанк;"налог с матер. выгоды за февраль 2002 года".</v>
          </cell>
        </row>
        <row r="114">
          <cell r="A114">
            <v>37302</v>
          </cell>
          <cell r="B114" t="str">
            <v>60301810900000009801</v>
          </cell>
          <cell r="C114" t="str">
            <v>30102810496242000000</v>
          </cell>
          <cell r="D114" t="str">
            <v>$</v>
          </cell>
          <cell r="E114">
            <v>192616</v>
          </cell>
          <cell r="F114" t="str">
            <v>1010202;45286570000;ТП;МС.02.2002;0;15.02.02;НС;7708011796;774401001;Внешэкономбанк;"налог на доходы с физич.лиц за февраль 2002 года".</v>
          </cell>
        </row>
        <row r="115">
          <cell r="A115">
            <v>37302</v>
          </cell>
          <cell r="B115" t="str">
            <v>60301810600000000003</v>
          </cell>
          <cell r="C115" t="str">
            <v>30102810496242000000</v>
          </cell>
          <cell r="D115" t="str">
            <v>$</v>
          </cell>
          <cell r="E115">
            <v>93.15</v>
          </cell>
          <cell r="F115" t="str">
            <v>1020600;45286565000;ТП;КВ.01.2002;0;31.03.2002;НС;"НАЛОГ НА ПОКУПКУ ИНОСТРАННЫХ ДЕНЕЖНЫХ ЗНАКОВ,55-89 РУБ.-ДЛЯ ФЕДЕРАЛЬНОГО БЮДЖЕТА,37-26 РУБ.-ДЛЯ ГОРОДСКОГО БЮДЖЕТА."</v>
          </cell>
        </row>
        <row r="116">
          <cell r="A116">
            <v>37302</v>
          </cell>
          <cell r="B116" t="str">
            <v>60301810900000009801</v>
          </cell>
          <cell r="C116" t="str">
            <v>30102810496242000000</v>
          </cell>
          <cell r="D116" t="str">
            <v>$</v>
          </cell>
          <cell r="E116">
            <v>10400</v>
          </cell>
          <cell r="F116" t="str">
            <v>1010201;ТП;МС.02.2002;0;15.02.02;НС;Внешэкономбанк;"налог на доходы сотруд.Пред-ва в г.Калининграде за февраль 2002 года".</v>
          </cell>
        </row>
        <row r="117">
          <cell r="A117">
            <v>37305</v>
          </cell>
          <cell r="B117" t="str">
            <v>60301810300000000002</v>
          </cell>
          <cell r="C117" t="str">
            <v>30102810496242000000</v>
          </cell>
          <cell r="D117" t="str">
            <v>$</v>
          </cell>
          <cell r="E117">
            <v>5279.95</v>
          </cell>
          <cell r="F117" t="str">
            <v>1020600; 45286565000; ТП; КВ.01.2002; 0; 31.03.2002; НС; "налог на покупку иностранных денежных знаков, 60%- 3.167-97, 40%- 2.111-98".</v>
          </cell>
        </row>
        <row r="118">
          <cell r="A118">
            <v>37305</v>
          </cell>
          <cell r="B118" t="str">
            <v>60301810600000009279</v>
          </cell>
          <cell r="C118" t="str">
            <v>30102810496242000000</v>
          </cell>
          <cell r="D118" t="str">
            <v>$</v>
          </cell>
          <cell r="E118">
            <v>1712080</v>
          </cell>
          <cell r="F118" t="str">
            <v>1020102;45286565000; ТП; МС.01.2002; 0; 20.02.2002; НС; "НДС,перечисленный за иностранных юридических лиц за январь 2002 года".УФК по г.Москве (для МИ МНС N 44).</v>
          </cell>
        </row>
        <row r="119">
          <cell r="A119">
            <v>37305</v>
          </cell>
          <cell r="B119" t="str">
            <v>60301810600000000003</v>
          </cell>
          <cell r="C119" t="str">
            <v>30102810496242000000</v>
          </cell>
          <cell r="D119" t="str">
            <v>$</v>
          </cell>
          <cell r="E119">
            <v>232.5</v>
          </cell>
          <cell r="F119" t="str">
            <v>1020600;45286565000;ТП;КВ.01.2002;0;31.03.2002;НС;"НАЛОГ НА ПОКУПКУ ИНОСТРАННЫХ ДЕНЕЖНЫХ ЗНАКОВ,139-50 РУБ.-ДЛЯ ФЕДЕРАЛЬНОГО БЮДЖЕТА,93-00 РУБ.-ДЛЯ ГОРОДСКОГО БЮДЖЕТА"</v>
          </cell>
        </row>
        <row r="120">
          <cell r="A120">
            <v>37305</v>
          </cell>
          <cell r="B120" t="str">
            <v>60301810700000009098</v>
          </cell>
          <cell r="C120" t="str">
            <v>30102810496242000000</v>
          </cell>
          <cell r="D120" t="str">
            <v>$</v>
          </cell>
          <cell r="E120">
            <v>9110202</v>
          </cell>
          <cell r="F120" t="str">
            <v>1020102; 45286565000; ТП; МС.01.2002; 0; 20.02.2002; НС;"налог на добавленную стоимость за январь 2002г." УФК по г.Москве (для МИ МНС N 44).</v>
          </cell>
        </row>
        <row r="121">
          <cell r="A121">
            <v>37306</v>
          </cell>
          <cell r="B121" t="str">
            <v>60301810300000000002</v>
          </cell>
          <cell r="C121" t="str">
            <v>30102810496242000000</v>
          </cell>
          <cell r="D121" t="str">
            <v>$</v>
          </cell>
          <cell r="E121">
            <v>7220.3</v>
          </cell>
          <cell r="F121" t="str">
            <v>1020600; 45286565000; ТП; КВ.01.2002; 0; 31.03.2002; НС; "налог на покупку иностранных денежных знаков, 60%- 4.332-18, 40%- 2.888-12".</v>
          </cell>
        </row>
        <row r="122">
          <cell r="A122">
            <v>37306</v>
          </cell>
          <cell r="B122" t="str">
            <v>60301810600000000003</v>
          </cell>
          <cell r="C122" t="str">
            <v>30102810496242000000</v>
          </cell>
          <cell r="D122" t="str">
            <v>$</v>
          </cell>
          <cell r="E122">
            <v>1105.3800000000001</v>
          </cell>
          <cell r="F122" t="str">
            <v>1020600;45286565000;ТП;КВ.01.2002;0;31.03.2002;НС;"НАЛОГ НА ПОКУПКУ ИНОСТРАННЫХ ДЕНЕЖНЫХ ЗНАКОВ,663-23 РУБ.-ДЛЯ ФЕДЕРАЛЬНОГО БЮДЖЕТА,442-15 РУБ.-ДЛЯ ГОРОДСКОГО БЮДЖЕТА"</v>
          </cell>
        </row>
        <row r="123">
          <cell r="A123">
            <v>37306</v>
          </cell>
          <cell r="B123" t="str">
            <v>60301810000000009811</v>
          </cell>
          <cell r="C123" t="str">
            <v>30102810496242000000</v>
          </cell>
          <cell r="D123" t="str">
            <v>$</v>
          </cell>
          <cell r="E123">
            <v>976</v>
          </cell>
          <cell r="F123" t="str">
            <v>1010203;45286570000;ТП;МС.02.2002;0;19.02.02;НС;7708011796;774401001;Внешэкономбанк;"налог на доходы с клиентов банка за февраль 2002 года".</v>
          </cell>
        </row>
        <row r="124">
          <cell r="A124">
            <v>37306</v>
          </cell>
          <cell r="B124" t="str">
            <v>60301810700000009124</v>
          </cell>
          <cell r="C124" t="str">
            <v>30102810496242000000</v>
          </cell>
          <cell r="D124" t="str">
            <v>$</v>
          </cell>
          <cell r="E124">
            <v>18641</v>
          </cell>
          <cell r="F124" t="str">
            <v>1010110;45286565000;ЗД;МС.11.2001;0,0;НС;"доплата налога на прибыль за ноябрь 2001г.".На счет местного бюджета г.Калининграда.Второе отд.Федер.казнач.(Инсп.МНС России по Центр.району г.Калининграда).</v>
          </cell>
        </row>
        <row r="125">
          <cell r="A125">
            <v>37306</v>
          </cell>
          <cell r="B125" t="str">
            <v>60301810700000009124</v>
          </cell>
          <cell r="C125" t="str">
            <v>30102810496242000000</v>
          </cell>
          <cell r="D125" t="str">
            <v>$</v>
          </cell>
          <cell r="E125">
            <v>5777</v>
          </cell>
          <cell r="F125" t="str">
            <v>1010110;45286565000;ЗД;МС.10.2001;0;0;НС;"доплата налога на прибыль за октябрь 2001г.".На счет местного бюджета г.Калининграда.Второе отд.Федер.казнач.(Инсп.МНС России по Центр.району г.Калининграда).</v>
          </cell>
        </row>
        <row r="126">
          <cell r="A126">
            <v>37307</v>
          </cell>
          <cell r="B126" t="str">
            <v>60301810300000000002</v>
          </cell>
          <cell r="C126" t="str">
            <v>30102810496242000000</v>
          </cell>
          <cell r="D126" t="str">
            <v>$</v>
          </cell>
          <cell r="E126">
            <v>2794.4</v>
          </cell>
          <cell r="F126" t="str">
            <v>1020600; 45286565000; ТП; КВ.01.2002; 0; 31.03.2002; НС; "налог на покупку иностранных денежных знаков, 60%- 1.676-64, 40%- 1.117-76".</v>
          </cell>
        </row>
        <row r="127">
          <cell r="A127">
            <v>37307</v>
          </cell>
          <cell r="B127" t="str">
            <v>60301810600000009114</v>
          </cell>
          <cell r="C127" t="str">
            <v>30102810496242000000</v>
          </cell>
          <cell r="D127" t="str">
            <v>$</v>
          </cell>
          <cell r="E127">
            <v>2720</v>
          </cell>
          <cell r="F127" t="str">
            <v>1400315; 45286565000; ТП; ГД.00.2002; 0; 30.03.2002; НС; "Налог с владельцев транспортных средств".УФК по г.Москве (для МИ МНС N 44).</v>
          </cell>
        </row>
        <row r="128">
          <cell r="A128">
            <v>37307</v>
          </cell>
          <cell r="B128" t="str">
            <v>60301810600000000003</v>
          </cell>
          <cell r="C128" t="str">
            <v>30102810496242000000</v>
          </cell>
          <cell r="D128" t="str">
            <v>$</v>
          </cell>
          <cell r="E128">
            <v>1630.13</v>
          </cell>
          <cell r="F128" t="str">
            <v>1020600;45286565000;ТП;КВ.01.2002;0;31.03.2002;НС;"НАЛОГ НА ПОКУПКУ ИНОСТРАННЫХ ДЕНЕЖНЫХ ЗНАКОВ,978-08 РУБ.-ДЛЯ ФЕДЕРАЛЬНОГО БЮДЖЕТА,652-05 РУБ.-ДЛЯ ГОРОДСКОГО БЮДЖЕТА"</v>
          </cell>
        </row>
        <row r="129">
          <cell r="A129">
            <v>37308</v>
          </cell>
          <cell r="B129" t="str">
            <v>60301810300000000002</v>
          </cell>
          <cell r="C129" t="str">
            <v>30102810496242000000</v>
          </cell>
          <cell r="D129" t="str">
            <v>$</v>
          </cell>
          <cell r="E129">
            <v>3505.31</v>
          </cell>
          <cell r="F129" t="str">
            <v>1020600; 45286565000; ТП; КВ.01.2002; 0; 31.03.2002; НС; "налог на покупку иностранных денежных знаков, 60%- 2.103-19, 40%- 1.402-12".</v>
          </cell>
        </row>
        <row r="130">
          <cell r="A130">
            <v>37308</v>
          </cell>
          <cell r="B130" t="str">
            <v>60301810600000000003</v>
          </cell>
          <cell r="C130" t="str">
            <v>30102810496242000000</v>
          </cell>
          <cell r="D130" t="str">
            <v>$</v>
          </cell>
          <cell r="E130">
            <v>447.45</v>
          </cell>
          <cell r="F130" t="str">
            <v>1020600;45286565000;ТП;КВ.01.2002;0;31.03.2002;НС;"НАЛОГ НА ПОКУПКУ ИНОСТРАННЫХ ДЕНЕЖНЫХ ЗНАКОВ,268-47 РУБ.-ДЛЯ ФЕДЕРАЛЬНОГО БЮДЖЕТА,178-98 РУБ.-ДЛЯ ГОРОДСКОГО БЮДЖЕТА"</v>
          </cell>
        </row>
        <row r="131">
          <cell r="A131">
            <v>37309</v>
          </cell>
          <cell r="B131" t="str">
            <v>60301810300000000002</v>
          </cell>
          <cell r="C131" t="str">
            <v>30102810496242000000</v>
          </cell>
          <cell r="D131" t="str">
            <v>$</v>
          </cell>
          <cell r="E131">
            <v>2769.16</v>
          </cell>
          <cell r="F131" t="str">
            <v>1020600; 45286565000; ТП; КВ.01.2002; 0; 31.03.2002; НС; "налог на покупку иностранных денежных знаков, 60%- 1.661-50, 40%- 1.107-66".</v>
          </cell>
        </row>
        <row r="132">
          <cell r="A132">
            <v>37309</v>
          </cell>
          <cell r="B132" t="str">
            <v>60301810900000009801</v>
          </cell>
          <cell r="C132" t="str">
            <v>30102810496242000000</v>
          </cell>
          <cell r="D132" t="str">
            <v>$</v>
          </cell>
          <cell r="E132">
            <v>294791</v>
          </cell>
          <cell r="F132" t="str">
            <v>1010202;45286570000;ТП;МС.02.2002;0;22.02.02;НС;7708011796;774401001;Внешэкономбанк;"налог на доходы с физич.лиц за февраль 2002 года".</v>
          </cell>
        </row>
        <row r="133">
          <cell r="A133">
            <v>37309</v>
          </cell>
          <cell r="B133" t="str">
            <v>60301810200000009802</v>
          </cell>
          <cell r="C133" t="str">
            <v>30102810496242000000</v>
          </cell>
          <cell r="D133" t="str">
            <v>$</v>
          </cell>
          <cell r="E133">
            <v>245</v>
          </cell>
          <cell r="F133" t="str">
            <v>1010204;45286570000;ТП;МС.02.2002;0;22.02.02;НС;7708011796;774401001;Внешэкономбанк;"налог с матер. выгоды за февраль 2002 года".</v>
          </cell>
        </row>
        <row r="134">
          <cell r="A134">
            <v>37309</v>
          </cell>
          <cell r="B134" t="str">
            <v>60301810600000000003</v>
          </cell>
          <cell r="C134" t="str">
            <v>30102810496242000000</v>
          </cell>
          <cell r="D134" t="str">
            <v>$</v>
          </cell>
          <cell r="E134">
            <v>904.24</v>
          </cell>
          <cell r="F134" t="str">
            <v>1020600;45286565000;ТП;КВ.01.2002;0;31.03.2002;НС;"НАЛОГ НА ПОКУПКУ ИНОСТРАННЫХ ДЕНЕЖНЫХ ЗНАКОВ,542-54 РУБ.-ДЛЯ ФЕДЕРАЛЬНОГО БЮДЖЕТА,361-70 РУБ.-ДЛЯ ГОРОДСКОГО БЮДЖЕТА".</v>
          </cell>
        </row>
        <row r="135">
          <cell r="A135">
            <v>37313</v>
          </cell>
          <cell r="B135" t="str">
            <v>60301810300000000002</v>
          </cell>
          <cell r="C135" t="str">
            <v>30102810496242000000</v>
          </cell>
          <cell r="D135" t="str">
            <v>$</v>
          </cell>
          <cell r="E135">
            <v>4813.75</v>
          </cell>
          <cell r="F135" t="str">
            <v>1020600; 45286565000; ТП; КВ.01.2002; 0; 31.03.2002; НС; "налог на покупку иностранных денежных знаков, 60%- 2.888-25, 40%- 1.925-50".</v>
          </cell>
        </row>
        <row r="136">
          <cell r="A136">
            <v>37314</v>
          </cell>
          <cell r="B136" t="str">
            <v>60301810300000000002</v>
          </cell>
          <cell r="C136" t="str">
            <v>30102810496242000000</v>
          </cell>
          <cell r="D136" t="str">
            <v>$</v>
          </cell>
          <cell r="E136">
            <v>5568.38</v>
          </cell>
          <cell r="F136" t="str">
            <v>1020600; 45286565000; ТП; КВ.01.2002; 0; 31.03.2002; НС; "налог на покупку иностранных денежных знаков, 60%- 3.341-03, 40%- 2.227-35".</v>
          </cell>
        </row>
        <row r="137">
          <cell r="A137">
            <v>37314</v>
          </cell>
          <cell r="B137" t="str">
            <v>60301810600000000003</v>
          </cell>
          <cell r="C137" t="str">
            <v>30102810496242000000</v>
          </cell>
          <cell r="D137" t="str">
            <v>$</v>
          </cell>
          <cell r="E137">
            <v>208.37</v>
          </cell>
          <cell r="F137" t="str">
            <v>1020600;45286565000;ТП;КВ.01.2002;0;31.03.2002;НС;"НАЛОГ НА ПОКУПКУ ИНОСТРАННЫХ ДЕНЕЖНЫХ ЗНАКОВ,125-02 РУБ.-ДЛЯ ФЕДЕРАЛЬНОГО БЮДЖЕТА,83-35 РУБ.-ДЛЯ ГОРОДСКОГО БЮДЖЕТА".</v>
          </cell>
        </row>
        <row r="138">
          <cell r="A138">
            <v>37315</v>
          </cell>
          <cell r="B138" t="str">
            <v>60301810300000000002</v>
          </cell>
          <cell r="C138" t="str">
            <v>30102810496242000000</v>
          </cell>
          <cell r="D138" t="str">
            <v>$</v>
          </cell>
          <cell r="E138">
            <v>2366.1799999999998</v>
          </cell>
          <cell r="F138" t="str">
            <v>1020600; 45286565000; ТП; КВ.01.2002; 0; 31.03.2002; НС; "налог на покупку иностранных денежных знаков, 60%- 1.419-71, 40%- 946-47".</v>
          </cell>
        </row>
        <row r="139">
          <cell r="A139">
            <v>37315</v>
          </cell>
          <cell r="B139" t="str">
            <v>60301810900000009801</v>
          </cell>
          <cell r="C139" t="str">
            <v>30102810496242000000</v>
          </cell>
          <cell r="D139" t="str">
            <v>$</v>
          </cell>
          <cell r="E139">
            <v>4029124</v>
          </cell>
          <cell r="F139" t="str">
            <v>1010202;45286570000;ТП;МС.02.2002;0;28.02.02;НС;7708011796;774401001;Внешэкономбанк;"налог на доходы с физич.лиц за февраль 2002 года".</v>
          </cell>
        </row>
        <row r="140">
          <cell r="A140">
            <v>37315</v>
          </cell>
          <cell r="B140" t="str">
            <v>60301810900000009801</v>
          </cell>
          <cell r="C140" t="str">
            <v>30102810496242000000</v>
          </cell>
          <cell r="D140" t="str">
            <v>$</v>
          </cell>
          <cell r="E140">
            <v>6526</v>
          </cell>
          <cell r="F140" t="str">
            <v>1010202;ТП;МС.02.2002;0;28.02.02;НС;Внешэкономбанк;"налог на доходы с сотрудников Пред-ва в г.Санкт-Петербурге за февраль 2002 года.КМО N  78.Рег.N 2261".</v>
          </cell>
        </row>
        <row r="141">
          <cell r="A141">
            <v>37315</v>
          </cell>
          <cell r="B141" t="str">
            <v>60301810900000009801</v>
          </cell>
          <cell r="C141" t="str">
            <v>30102810496242000000</v>
          </cell>
          <cell r="D141" t="str">
            <v>$</v>
          </cell>
          <cell r="E141">
            <v>6611</v>
          </cell>
          <cell r="F141" t="str">
            <v>1010201;ТП;МС.02.2002;0;28.02.02;НС;Внешэкономбанк;"налог на доходы сотрудников Пред-ва в г.Калининграде за февраль 2002 года".</v>
          </cell>
        </row>
        <row r="142">
          <cell r="A142">
            <v>37315</v>
          </cell>
          <cell r="B142" t="str">
            <v>60301810600000000003</v>
          </cell>
          <cell r="C142" t="str">
            <v>30102810496242000000</v>
          </cell>
          <cell r="D142" t="str">
            <v>$</v>
          </cell>
          <cell r="E142">
            <v>292.81</v>
          </cell>
          <cell r="F142" t="str">
            <v>1020600;45286565000;ТП;КВ.01.2002;0;31.03.2002;НС;"НАЛОГ НА ПОКУПКУ ИНОСТРАННЫХ ДЕНЕЖНЫХ ЗНАКОВ,175-69 РУБ.-ДЛЯ ФЕДЕРАЛЬНОГО БЮДЖЕТА,117-12 РУБ.-ДЛЯ ГОРОДСКОГО БЮДЖЕТА"</v>
          </cell>
        </row>
        <row r="143">
          <cell r="A143">
            <v>37316</v>
          </cell>
          <cell r="B143" t="str">
            <v>60301810300000000002</v>
          </cell>
          <cell r="C143" t="str">
            <v>30102810496242000000</v>
          </cell>
          <cell r="D143" t="str">
            <v>$</v>
          </cell>
          <cell r="E143">
            <v>4267.4399999999996</v>
          </cell>
          <cell r="F143" t="str">
            <v>1020600; 45286565000; ТП; КВ.01.2002; 0; 31.03.2002; НС; "налог на покупку иностранных денежных знаков, 60%- 2.560-46, 40%- 1.706-98".</v>
          </cell>
        </row>
        <row r="144">
          <cell r="A144">
            <v>37316</v>
          </cell>
          <cell r="B144" t="str">
            <v>60301810200000009802</v>
          </cell>
          <cell r="C144" t="str">
            <v>30102810496242000000</v>
          </cell>
          <cell r="D144" t="str">
            <v>$</v>
          </cell>
          <cell r="E144">
            <v>4855</v>
          </cell>
          <cell r="F144" t="str">
            <v>1010204;45286570000;ТП;МС.03.2002;0;01.03.02;НС;7708011796;774401001;Внешэкономбанк;"налог с матер. выгоды за март 2002 года".</v>
          </cell>
        </row>
        <row r="145">
          <cell r="A145">
            <v>37316</v>
          </cell>
          <cell r="B145" t="str">
            <v>60301810900000009801</v>
          </cell>
          <cell r="C145" t="str">
            <v>30102810496242000000</v>
          </cell>
          <cell r="D145" t="str">
            <v>$</v>
          </cell>
          <cell r="E145">
            <v>19613.64</v>
          </cell>
          <cell r="F145" t="str">
            <v>1010202;45286570000;ТП;МС.03.2002;0;01.03.02;НС;7708011796;774401001;Внешэкономбанк;"налог на доходы с физич.лиц за март 2002 года".</v>
          </cell>
        </row>
        <row r="146">
          <cell r="A146">
            <v>37316</v>
          </cell>
          <cell r="B146" t="str">
            <v>60301810200000009802</v>
          </cell>
          <cell r="C146" t="str">
            <v>30102810496242000000</v>
          </cell>
          <cell r="D146" t="str">
            <v>$</v>
          </cell>
          <cell r="E146">
            <v>2718</v>
          </cell>
          <cell r="F146" t="str">
            <v>1010202;ТП;МС.03.2002;0;01.03.02;НС;Внешэкономбанк;"налог с матер.выг.сотруд.Пред-ва в г.Санкт-Петербурге за февраль 2002 года.КМО N 78.Рег.N 2261".</v>
          </cell>
        </row>
        <row r="147">
          <cell r="A147">
            <v>37316</v>
          </cell>
          <cell r="B147" t="str">
            <v>60301810600000000003</v>
          </cell>
          <cell r="C147" t="str">
            <v>30102810496242000000</v>
          </cell>
          <cell r="D147" t="str">
            <v>$</v>
          </cell>
          <cell r="E147">
            <v>111.63</v>
          </cell>
          <cell r="F147" t="str">
            <v>1020600;45286565000;ТП;КВ.01.2002;0;31.03.2002;НС;"НАЛОГ НА ПОКУПКУ ИНОСТРАННЫХ ДЕНЕЖНЫХ ЗНАКОВ,66-98 РУБ.-ДЛЯ ФЕДЕРАЛЬНОГО БЮДЖЕТА,44-65 РУБ.-ДЛЯ ГОРОДСКОГО БЮДЖЕТА"</v>
          </cell>
        </row>
        <row r="148">
          <cell r="A148">
            <v>37319</v>
          </cell>
          <cell r="B148" t="str">
            <v>60301810300000000002</v>
          </cell>
          <cell r="C148" t="str">
            <v>30102810496242000000</v>
          </cell>
          <cell r="D148" t="str">
            <v>$</v>
          </cell>
          <cell r="E148">
            <v>19069.47</v>
          </cell>
          <cell r="F148" t="str">
            <v>1020600; 45286565000; ТП; КВ.01.2002; 0; 31.03.2002; НС; "налог на покупку иностранных денежных знаков, 60%- 11.441-68, 40%- 7.627-79".</v>
          </cell>
        </row>
        <row r="149">
          <cell r="A149">
            <v>37319</v>
          </cell>
          <cell r="B149" t="str">
            <v>60301810600000009114</v>
          </cell>
          <cell r="C149" t="str">
            <v>30102810496242000000</v>
          </cell>
          <cell r="D149" t="str">
            <v>$</v>
          </cell>
          <cell r="E149">
            <v>124505</v>
          </cell>
          <cell r="F149" t="str">
            <v>1400315; 45286565000; ТП; ГД.00.2002; 0; 30.03.2002; НС; "Налог с владельцев транспортных средств".УФК по г.Москве (для МИ МНС N 44).</v>
          </cell>
        </row>
        <row r="150">
          <cell r="A150">
            <v>37319</v>
          </cell>
          <cell r="B150" t="str">
            <v>60301810600000000003</v>
          </cell>
          <cell r="C150" t="str">
            <v>30102810496242000000</v>
          </cell>
          <cell r="D150" t="str">
            <v>$</v>
          </cell>
          <cell r="E150">
            <v>109.2</v>
          </cell>
          <cell r="F150" t="str">
            <v>1020600;45286565000;ТП;КВ.01.2002;0;31.03.2002;НС;"НАЛОГ НА ПОКУПКУ ИНОСТРАННЫХ ДЕНЕЖНЫХ ЗНАКОВ,65-52 РУБ.-ДЛЯ ФЕДЕРАЛЬНОГО БЮДЖЕТА,43-68 РУБ.-ДЛЯ ГОРОДСКОГО БЮДЖЕТА"</v>
          </cell>
        </row>
        <row r="151">
          <cell r="A151">
            <v>37320</v>
          </cell>
          <cell r="B151" t="str">
            <v>60301810300000000002</v>
          </cell>
          <cell r="C151" t="str">
            <v>30102810496242000000</v>
          </cell>
          <cell r="D151" t="str">
            <v>$</v>
          </cell>
          <cell r="E151">
            <v>6899.77</v>
          </cell>
          <cell r="F151" t="str">
            <v>1020600; 45286565000; ТП; КВ.01.2002; 0; 31.03.2002; НС; "налог на покупку иностранных денежных знаков, 60%- 4.139-86, 40%- 2.759-91".</v>
          </cell>
        </row>
        <row r="152">
          <cell r="A152">
            <v>37320</v>
          </cell>
          <cell r="B152" t="str">
            <v>60301810600000000003</v>
          </cell>
          <cell r="C152" t="str">
            <v>30102810496242000000</v>
          </cell>
          <cell r="D152" t="str">
            <v>$</v>
          </cell>
          <cell r="E152">
            <v>690.42</v>
          </cell>
          <cell r="F152" t="str">
            <v>1020600;45286565000;ТП;КВ.01.2002;0;31.03.2002;НС;"НАЛОГ НА ПОКУПКУ ИНОСТРАННЫХ ДЕНЕЖНЫХ ЗНАКОВ,414-25 РУБ.-ДЛЯ ФЕДЕРАЛЬНОГО БЮДЖЕТА,276-17 РУБ.-ДЛЯ ГОРОДСКОГО БЮДЖЕТА"</v>
          </cell>
        </row>
        <row r="153">
          <cell r="A153">
            <v>37321</v>
          </cell>
          <cell r="B153" t="str">
            <v>60301810300000000002</v>
          </cell>
          <cell r="C153" t="str">
            <v>30102810496242000000</v>
          </cell>
          <cell r="D153" t="str">
            <v>$</v>
          </cell>
          <cell r="E153">
            <v>17201.8</v>
          </cell>
          <cell r="F153" t="str">
            <v>1020600; 45286565000; ТП; КВ.01.2002; 0; 31.03.2002; НС; "налог на покупку иностранных денежных знаков, 60%- 10.321-08, 40%- 6.880-72".</v>
          </cell>
        </row>
        <row r="154">
          <cell r="A154">
            <v>37321</v>
          </cell>
          <cell r="B154" t="str">
            <v>60301810900000009801</v>
          </cell>
          <cell r="C154" t="str">
            <v>30102810496242000000</v>
          </cell>
          <cell r="D154" t="str">
            <v>$</v>
          </cell>
          <cell r="E154">
            <v>351313</v>
          </cell>
          <cell r="F154" t="str">
            <v>1010202;45286570000;ТП;МС.03.2002;0;06.03.02;НС;7708011796;774401001;Внешэкономбанк;"налог на доходы с физич.лиц за март 2002 года".</v>
          </cell>
        </row>
        <row r="155">
          <cell r="A155">
            <v>37321</v>
          </cell>
          <cell r="B155" t="str">
            <v>60301810200000009802</v>
          </cell>
          <cell r="C155" t="str">
            <v>30102810496242000000</v>
          </cell>
          <cell r="D155" t="str">
            <v>$</v>
          </cell>
          <cell r="E155">
            <v>1203402</v>
          </cell>
          <cell r="F155" t="str">
            <v>1010204;45286570000;ТП;МС.03.2002;0;06.03.02;НС;7708011796;774401001;Внешэкономбанк;"налог с матер. выгоды за март 2002 года".</v>
          </cell>
        </row>
        <row r="156">
          <cell r="A156">
            <v>37321</v>
          </cell>
          <cell r="B156" t="str">
            <v>60301810200000009802</v>
          </cell>
          <cell r="C156" t="str">
            <v>30102810496242000000</v>
          </cell>
          <cell r="D156" t="str">
            <v>$</v>
          </cell>
          <cell r="E156">
            <v>2455</v>
          </cell>
          <cell r="F156" t="str">
            <v>1010202;ТП;МС.03.2002;0;06.03.02;НС;Внешэкономбанк;"налог с матер.выг.сотруд.Пред-ва в г.Санкт-Петербурге за март 2002 года.КМО N 78.Рег.N 2261".</v>
          </cell>
        </row>
        <row r="157">
          <cell r="A157">
            <v>37321</v>
          </cell>
          <cell r="B157" t="str">
            <v>60301810600000000003</v>
          </cell>
          <cell r="C157" t="str">
            <v>30102810496242000000</v>
          </cell>
          <cell r="D157" t="str">
            <v>$</v>
          </cell>
          <cell r="E157">
            <v>985.87</v>
          </cell>
          <cell r="F157" t="str">
            <v>1020600;45286565000;ТП;КВ.01.2002;0;31.03.2002;НС;"НАЛОГ НА ПОКУПКУ ИНОСТРАННЫХ ДЕНЕЖНЫХ ЗНАКОВ,591-52 РУБ.-ДЛЯ ФЕДЕРАЛЬНОГО БЮДЖЕТА,394-35 РУБ.-ДЛЯ ГОРОДСКОГО БЮДЖЕТА"</v>
          </cell>
        </row>
        <row r="158">
          <cell r="A158">
            <v>37322</v>
          </cell>
          <cell r="B158" t="str">
            <v>60301810900000009801</v>
          </cell>
          <cell r="C158" t="str">
            <v>30102810496242000000</v>
          </cell>
          <cell r="D158" t="str">
            <v>$</v>
          </cell>
          <cell r="E158">
            <v>4693716</v>
          </cell>
          <cell r="F158" t="str">
            <v>1010202;45286570000;ТП;МС.03.2002;0;07.03.02;НС;7708011796;774401001;Внешэкономбанк;"налог на доходы с физич.лиц за март 2002 года".</v>
          </cell>
        </row>
        <row r="159">
          <cell r="A159">
            <v>37322</v>
          </cell>
          <cell r="B159" t="str">
            <v>60301810900000009801</v>
          </cell>
          <cell r="C159" t="str">
            <v>30102810496242000000</v>
          </cell>
          <cell r="D159" t="str">
            <v>$</v>
          </cell>
          <cell r="E159">
            <v>6370</v>
          </cell>
          <cell r="F159" t="str">
            <v>1010202;ТП;МС.03.2002;0;07.03.02;НС;Внешэкономбанк;"налог на доходы с сотрудников Пред-ва в г.Санкт-Петербурге за март 2002 года.КМО N  78.Рег.N 2261".</v>
          </cell>
        </row>
        <row r="160">
          <cell r="A160">
            <v>37322</v>
          </cell>
          <cell r="B160" t="str">
            <v>60301810900000009801</v>
          </cell>
          <cell r="C160" t="str">
            <v>30102810496242000000</v>
          </cell>
          <cell r="D160" t="str">
            <v>$</v>
          </cell>
          <cell r="E160">
            <v>10931</v>
          </cell>
          <cell r="F160" t="str">
            <v>1010201;ТП;МС.03.2002;0;07.03.02;НС;390405001;Внешэкономбанк;"налог на доходы сотруд.Пред-ва в г.Калининграде за март 2002 года".</v>
          </cell>
        </row>
        <row r="161">
          <cell r="A161">
            <v>37322</v>
          </cell>
          <cell r="B161" t="str">
            <v>60301810500000009942</v>
          </cell>
          <cell r="C161" t="str">
            <v>30102810496242000000</v>
          </cell>
          <cell r="D161" t="str">
            <v>#</v>
          </cell>
          <cell r="E161">
            <v>1851046</v>
          </cell>
          <cell r="F161" t="str">
            <v>1010108; 45286565000; ТП; МС.02.2002; 0; 31.03.2002; НС;"налог на доходы по ГЦБ за февраль 2002г".на счет федерального бюджета УФК по г.Москве (для МИ МНС N 44).</v>
          </cell>
        </row>
        <row r="162">
          <cell r="A162">
            <v>37322</v>
          </cell>
          <cell r="B162" t="str">
            <v>60301810300000000002</v>
          </cell>
          <cell r="C162" t="str">
            <v>30102810496242000000</v>
          </cell>
          <cell r="D162" t="str">
            <v>$</v>
          </cell>
          <cell r="E162">
            <v>8819.75</v>
          </cell>
          <cell r="F162" t="str">
            <v>1020600; 45286565000; ТП; КВ.01.2002; 0; 31.03.2002; НС; "налог на покупку иностранных денежных знаков, 60%- 5.291-85, 40%- 3.527-90".</v>
          </cell>
        </row>
        <row r="163">
          <cell r="A163">
            <v>37322</v>
          </cell>
          <cell r="B163" t="str">
            <v>60301810600000000003</v>
          </cell>
          <cell r="C163" t="str">
            <v>30102810496242000000</v>
          </cell>
          <cell r="D163" t="str">
            <v>$</v>
          </cell>
          <cell r="E163">
            <v>263.48</v>
          </cell>
          <cell r="F163" t="str">
            <v>1020600;45286565000;ТП;КВ.01.2002;0;31.03.2002;НС;"НАЛОГ НА ПОКУПКУ ИНОСТРАННЫХ ДЕНЕЖНЫХ ЗНАКОВ,158-09 РУБ.-ДЛЯ ФЕДЕРАЛЬНОГО БЮДЖЕТА,105-39 РУБ.-ДЛЯ ГОРОДСКОГО БЮДЖЕТА"</v>
          </cell>
        </row>
        <row r="164">
          <cell r="A164">
            <v>37326</v>
          </cell>
          <cell r="B164" t="str">
            <v>60301810300000000002</v>
          </cell>
          <cell r="C164" t="str">
            <v>30102810496242000000</v>
          </cell>
          <cell r="D164" t="str">
            <v>$</v>
          </cell>
          <cell r="E164">
            <v>4710.8100000000004</v>
          </cell>
          <cell r="F164" t="str">
            <v>1020600; 45286565000; ТП; КВ.01.2002; 0; 31.03.2002; НС; "налог на покупку иностранных денежных знаков, 60%- 2.826-49, 40%- 1.884-32".</v>
          </cell>
        </row>
        <row r="165">
          <cell r="A165">
            <v>37326</v>
          </cell>
          <cell r="B165" t="str">
            <v>60301810600000000003</v>
          </cell>
          <cell r="C165" t="str">
            <v>30102810496242000000</v>
          </cell>
          <cell r="D165" t="str">
            <v>$</v>
          </cell>
          <cell r="E165">
            <v>76.459999999999994</v>
          </cell>
          <cell r="F165" t="str">
            <v>1020600;45286565000;ТП;КВ.01.2002;0;31.03.2002;НС;"НАЛОГ НА ПОКУПКУ ИНОСТРАННЫХ ДЕНЕЖНЫХ ЗНАКОВ,45-88 РУБ.-ДЛЯ ФЕДЕРАЛЬНОГО БЮДЖЕТА,30-58 РУБ.-ДЛЯ ГОРОДСКОГО БЮДЖЕТА"</v>
          </cell>
        </row>
        <row r="166">
          <cell r="A166">
            <v>37326</v>
          </cell>
          <cell r="B166" t="str">
            <v>60301810600000009114</v>
          </cell>
          <cell r="C166" t="str">
            <v>30102810496242000000</v>
          </cell>
          <cell r="D166" t="str">
            <v>$</v>
          </cell>
          <cell r="E166">
            <v>213</v>
          </cell>
          <cell r="F166" t="str">
            <v>1400315; 45286565000; ТП; ГД.00.2002; 0; 30.03.2002; НС; "Налог с владельцев транспортных средств".УФК по г.Москве (для МИ МНС N 44).</v>
          </cell>
        </row>
        <row r="167">
          <cell r="A167">
            <v>37327</v>
          </cell>
          <cell r="B167" t="str">
            <v>60301810300000000002</v>
          </cell>
          <cell r="C167" t="str">
            <v>30102810496242000000</v>
          </cell>
          <cell r="D167" t="str">
            <v>$</v>
          </cell>
          <cell r="E167">
            <v>9811.5</v>
          </cell>
          <cell r="F167" t="str">
            <v>1020600; 45286565000; ТП; КВ.01.2002; 0; 31.03.2002; НС; "налог на покупку иностранных денежных знаков, 60%- 5.886-90, 40%- 3.924-60".</v>
          </cell>
        </row>
        <row r="168">
          <cell r="A168">
            <v>37327</v>
          </cell>
          <cell r="B168" t="str">
            <v>60301810600000000003</v>
          </cell>
          <cell r="C168" t="str">
            <v>30102810496242000000</v>
          </cell>
          <cell r="D168" t="str">
            <v>$</v>
          </cell>
          <cell r="E168">
            <v>468.65</v>
          </cell>
          <cell r="F168" t="str">
            <v>1020600;45286565000;ТП;КВ.01.2002;0;31.03.2002;НС;"НАЛОГ НА ПОКУПКУ ИНОСТРАННЫХ ДЕНЕЖНЫХ ЗНАКОВ,281-19 РУБ.-ДЛЯ ФЕДЕРАЛЬНОГО БЮДЖЕТА,187-46 РУБ.-ДЛЯ ГОРОДСКОГО БЮДЖЕТА"</v>
          </cell>
        </row>
        <row r="169">
          <cell r="A169">
            <v>37328</v>
          </cell>
          <cell r="B169" t="str">
            <v>60301810300000000002</v>
          </cell>
          <cell r="C169" t="str">
            <v>30102810496242000000</v>
          </cell>
          <cell r="D169" t="str">
            <v>$</v>
          </cell>
          <cell r="E169">
            <v>5080.63</v>
          </cell>
          <cell r="F169" t="str">
            <v>1020600; 45286565000; ТП; КВ.01.2002; 0; 31.03.2002; НС; "налог на покупку иностранных денежных знаков, 60%- 3.048-38, 40%- 2.032-25".</v>
          </cell>
        </row>
        <row r="170">
          <cell r="A170">
            <v>37328</v>
          </cell>
          <cell r="B170" t="str">
            <v>60301810900000009034</v>
          </cell>
          <cell r="C170" t="str">
            <v>30102810496242000000</v>
          </cell>
          <cell r="D170" t="str">
            <v>$</v>
          </cell>
          <cell r="E170">
            <v>6200632</v>
          </cell>
          <cell r="F170" t="str">
            <v>1400303; 45286565000; ТП; КВ.01.2002; 0; 31.03.2002; АВ;"налог на пользователей автомобильных дорог за февраль 2002г."УФК по г.Москве (для МИ МНС РФ N 44).</v>
          </cell>
        </row>
        <row r="171">
          <cell r="A171">
            <v>37328</v>
          </cell>
          <cell r="B171" t="str">
            <v>60301810600000000003</v>
          </cell>
          <cell r="C171" t="str">
            <v>30102810496242000000</v>
          </cell>
          <cell r="D171" t="str">
            <v>$</v>
          </cell>
          <cell r="E171">
            <v>544.28</v>
          </cell>
          <cell r="F171" t="str">
            <v>1020600;45286565000;ТП;КВ.01.2002;0;31.03.2002;НС;"НАЛОГ НА ПОКУПКУ ИНОСТРАННЫХ ДЕНЕЖНЫХ ЗНАКОВ,326-57 РУБ.-ДЛЯ ФЕДЕРАЛЬНОГО БЮДЖЕТА,217-71 РУБ.-ДЛЯ ГОРОДСКОГО БЮДЖЕТА"</v>
          </cell>
        </row>
        <row r="172">
          <cell r="A172">
            <v>37329</v>
          </cell>
          <cell r="B172" t="str">
            <v>60301810300000000002</v>
          </cell>
          <cell r="C172" t="str">
            <v>30102810496242000000</v>
          </cell>
          <cell r="D172" t="str">
            <v>$</v>
          </cell>
          <cell r="E172">
            <v>3085.41</v>
          </cell>
          <cell r="F172" t="str">
            <v>1020600; 45286565000; ТП; КВ.01.2002; 0; 31.03.2002; НС; "налог на покупку иностранных денежных знаков, 60%- 1.851-25, 40%- 1.234-16".</v>
          </cell>
        </row>
        <row r="173">
          <cell r="A173">
            <v>37329</v>
          </cell>
          <cell r="B173" t="str">
            <v>60301810600000000003</v>
          </cell>
          <cell r="C173" t="str">
            <v>30102810496242000000</v>
          </cell>
          <cell r="D173" t="str">
            <v>$</v>
          </cell>
          <cell r="E173">
            <v>1625.72</v>
          </cell>
          <cell r="F173" t="str">
            <v>1020600;45286565000;ТП;КВ.01.2002;0;31.03.2002;НС;"НАЛОГ НА ПОКУПКУ ИНОСТРАННЫХ ДЕНЕЖНЫХ ЗНАКОВ,975-43 РУБ.-ДЛЯ ФЕДЕРАЛЬНОГО БЮДЖЕТА,650-29 РУБ.-ДЛЯ ГОРОДСКОГО БЮДЖЕТА"</v>
          </cell>
        </row>
        <row r="174">
          <cell r="A174">
            <v>37329</v>
          </cell>
          <cell r="B174" t="str">
            <v>60301810400000009123</v>
          </cell>
          <cell r="C174" t="str">
            <v>30102810496242000000</v>
          </cell>
          <cell r="D174" t="str">
            <v>*</v>
          </cell>
          <cell r="E174">
            <v>50179</v>
          </cell>
          <cell r="F174" t="str">
            <v>1010102,45286565000;ТП;КВ.01.2002;0;30.03.2002;АВ;"3-й авансовый платеж в бюджет г.Санкт-Петербурга по налогу на прибыль за 1 кв.2002г.".Ком.Фин.Админ.СПб.(Инсп.МНС Росс.межр.ур.по раб.с крупн.налогопл.по СПб.)</v>
          </cell>
        </row>
        <row r="175">
          <cell r="A175">
            <v>37329</v>
          </cell>
          <cell r="B175" t="str">
            <v>60301810800000009121</v>
          </cell>
          <cell r="C175" t="str">
            <v>30102810496242000000</v>
          </cell>
          <cell r="D175" t="str">
            <v>*</v>
          </cell>
          <cell r="E175">
            <v>16202515</v>
          </cell>
          <cell r="F175" t="str">
            <v>1010101;45286565000;ТП;КВ.01.2002;0;30.03.2002;АВ;"3-й авансовый платеж в федеральный бюджет по налогу на прибыль за 1 кв.2002г.". УФК по г.Москве(для МИ МНС N 44).</v>
          </cell>
        </row>
        <row r="176">
          <cell r="A176">
            <v>37329</v>
          </cell>
          <cell r="B176" t="str">
            <v>60301810100000009122</v>
          </cell>
          <cell r="C176" t="str">
            <v>30102810496242000000</v>
          </cell>
          <cell r="D176" t="str">
            <v>*</v>
          </cell>
          <cell r="E176">
            <v>33728268</v>
          </cell>
          <cell r="F176" t="str">
            <v>1010102; 45286565000; ТП; КВ.01.2002; 0; 30.03.2002; АВ; "3-й авансовый платеж в городской бюджет по налогу на прибыль за 1кв.2002г.". ФКУ ЮВАО г.Москвы (для МИ МНС N 44).</v>
          </cell>
        </row>
        <row r="177">
          <cell r="A177">
            <v>37330</v>
          </cell>
          <cell r="B177" t="str">
            <v>60301810300000000002</v>
          </cell>
          <cell r="C177" t="str">
            <v>30102810496242000000</v>
          </cell>
          <cell r="D177" t="str">
            <v>$</v>
          </cell>
          <cell r="E177">
            <v>5151.8999999999996</v>
          </cell>
          <cell r="F177" t="str">
            <v>1020600; 45286565000; ТП; КВ.01.2002; 0; 31.03.2002; НС; "налог на покупку иностранных денежных знаков, 60%- 3.091-14, 40%- 2.060-76".</v>
          </cell>
        </row>
        <row r="178">
          <cell r="A178">
            <v>37330</v>
          </cell>
          <cell r="B178" t="str">
            <v>60301810600000000003</v>
          </cell>
          <cell r="C178" t="str">
            <v>30102810496242000000</v>
          </cell>
          <cell r="D178" t="str">
            <v>$</v>
          </cell>
          <cell r="E178">
            <v>529.89</v>
          </cell>
          <cell r="F178" t="str">
            <v>1020600;45286565000;ТП;КВ.01.2002;0;31.03.2002;НС;"НАЛОГ НА ПОКУПКУ ИНОСТРАННЫХ ДЕНЕЖНЫХ ЗНАКОВ,317-93 РУБ.-ДЛЯ ГОРОДСКОГО БЮДЖЕТА,211-96 РУБ.-ДЛЯ ГОРОДСКОГО БЮДЖЕТА"</v>
          </cell>
        </row>
        <row r="179">
          <cell r="A179">
            <v>37330</v>
          </cell>
          <cell r="B179" t="str">
            <v>60301810900000009801</v>
          </cell>
          <cell r="C179" t="str">
            <v>30102810496242000000</v>
          </cell>
          <cell r="D179" t="str">
            <v>$</v>
          </cell>
          <cell r="E179">
            <v>316821</v>
          </cell>
          <cell r="F179" t="str">
            <v>1010202;45286570000;ТП;МС.03.2002;0;15.03.02;НС;7708011796;774401001;Внешэкономбанк;"налог на доходы с физич.лиц за март 2002 года".</v>
          </cell>
        </row>
        <row r="180">
          <cell r="A180">
            <v>37330</v>
          </cell>
          <cell r="B180" t="str">
            <v>60301810000000009811</v>
          </cell>
          <cell r="C180" t="str">
            <v>30102810496242000000</v>
          </cell>
          <cell r="D180" t="str">
            <v>$</v>
          </cell>
          <cell r="E180">
            <v>80</v>
          </cell>
          <cell r="F180" t="str">
            <v>1010203;45286570000;ТП;МС.03.2002;0;15.03.02;НС;7708011796;774401001;Внешэкономбанк;"налог на доходы с клиентов банка за март 2002 года".</v>
          </cell>
        </row>
        <row r="181">
          <cell r="A181">
            <v>37330</v>
          </cell>
          <cell r="B181" t="str">
            <v>60301810200000009802</v>
          </cell>
          <cell r="C181" t="str">
            <v>30102810496242000000</v>
          </cell>
          <cell r="D181" t="str">
            <v>$</v>
          </cell>
          <cell r="E181">
            <v>1913</v>
          </cell>
          <cell r="F181" t="str">
            <v>1010204;45286570000;ТП;МС.03.2002;0;15.03.02;НС;7708011796;774401001;Внешэкономбанк;"налог с матер. выгоды за март 2002 года".</v>
          </cell>
        </row>
        <row r="182">
          <cell r="A182">
            <v>37333</v>
          </cell>
          <cell r="B182" t="str">
            <v>60301810600000000003</v>
          </cell>
          <cell r="C182" t="str">
            <v>30102810496242000000</v>
          </cell>
          <cell r="D182" t="str">
            <v>$</v>
          </cell>
          <cell r="E182">
            <v>233.94</v>
          </cell>
          <cell r="F182" t="str">
            <v>1020600;45286565000;ТП;КВ.01.2002;0;31.03.2002;НС;"НАЛОГ НА ПОКУПКУ ИНОСТРАННЫХ ДЕНЕЖНЫХ ЗНАКОВ,140-36 РУБ.-ДЛЯ ФЕДЕРАЛЬНОГО БЮДЖЕТА,93-58 РУБ.-ДЛЯ ГОРОДСКОГО БЮДЖЕТА"</v>
          </cell>
        </row>
        <row r="183">
          <cell r="A183">
            <v>37333</v>
          </cell>
          <cell r="B183" t="str">
            <v>60301810300000000002</v>
          </cell>
          <cell r="C183" t="str">
            <v>30102810496242000000</v>
          </cell>
          <cell r="D183" t="str">
            <v>$</v>
          </cell>
          <cell r="E183">
            <v>6015.14</v>
          </cell>
          <cell r="F183" t="str">
            <v>1020600; 45286565000; ТП; КВ.01.2002; 0; 31.03.2002; НС; "налог на покупку иностранных денежных знаков, 60%- 3.609-08, 40%- 2.406-06".</v>
          </cell>
        </row>
        <row r="184">
          <cell r="A184">
            <v>37333</v>
          </cell>
          <cell r="B184" t="str">
            <v>60301810000000009811</v>
          </cell>
          <cell r="C184" t="str">
            <v>30102810496242000000</v>
          </cell>
          <cell r="D184" t="str">
            <v>$</v>
          </cell>
          <cell r="E184">
            <v>1246</v>
          </cell>
          <cell r="F184" t="str">
            <v>1010203;45286570000;ТП;МС.03.2002;0;18.03.02;НС;7708011796;774401001;Внешэкономбанк;"налог на доходы с клиентов банка за март 2002 года".</v>
          </cell>
        </row>
        <row r="185">
          <cell r="A185">
            <v>37333</v>
          </cell>
          <cell r="B185" t="str">
            <v>60301810600000009279</v>
          </cell>
          <cell r="C185" t="str">
            <v>30102810496242000000</v>
          </cell>
          <cell r="D185" t="str">
            <v>$</v>
          </cell>
          <cell r="E185">
            <v>662897</v>
          </cell>
          <cell r="F185" t="str">
            <v>1020102; 45286565000; ТП; МС.02.2002; 0; 20.03.2002; НС; "НДС,перечисленный за иностранных юридических лиц за февраль 2002года". УФК по г.Москве (для МИ МНС N 44).</v>
          </cell>
        </row>
        <row r="186">
          <cell r="A186">
            <v>37333</v>
          </cell>
          <cell r="B186" t="str">
            <v>60301810700000009098</v>
          </cell>
          <cell r="C186" t="str">
            <v>30102810496242000000</v>
          </cell>
          <cell r="D186" t="str">
            <v>$</v>
          </cell>
          <cell r="E186">
            <v>1757600</v>
          </cell>
          <cell r="F186" t="str">
            <v>1020102; 45286565000; ТП; МС.02.2002; 0; 20.03.2002; НС; "налог на добавленную стоимость за февраль 2002г.".УФК по г.Москве (для МИ МНС N 44).</v>
          </cell>
        </row>
        <row r="187">
          <cell r="A187">
            <v>37334</v>
          </cell>
          <cell r="B187" t="str">
            <v>60301810300000000002</v>
          </cell>
          <cell r="C187" t="str">
            <v>30102810496242000000</v>
          </cell>
          <cell r="D187" t="str">
            <v>$</v>
          </cell>
          <cell r="E187">
            <v>4624.1099999999997</v>
          </cell>
          <cell r="F187" t="str">
            <v>1020600; 45286565000; ТП; КВ.01.2002; 0; 31.03.2002; НС; "налог на покупку иностранных денежных знаков, 60%- 2.774-47, 40%- 1.849-64".</v>
          </cell>
        </row>
        <row r="188">
          <cell r="A188">
            <v>37334</v>
          </cell>
          <cell r="B188" t="str">
            <v>60301810600000000003</v>
          </cell>
          <cell r="C188" t="str">
            <v>30102810496242000000</v>
          </cell>
          <cell r="D188" t="str">
            <v>$</v>
          </cell>
          <cell r="E188">
            <v>452.26</v>
          </cell>
          <cell r="F188" t="str">
            <v>1020600;45286565000;ТП;КВ.01.2002;0;31.03.2002;НС;"НАЛОГ НА ПОКУПКУ ИНОСТРАННЫХ ДЕНЕЖНЫХ ЗНАКОВ,271-36 РУБ.-ДЛЯ ФЕДЕРАЛЬНОГО БЮДЖЕТА,180-90 РУБ.-ДЛЯ ГОРОДСКОГО БЮДЖЕТА"</v>
          </cell>
        </row>
        <row r="189">
          <cell r="A189">
            <v>37335</v>
          </cell>
          <cell r="B189" t="str">
            <v>60301810300000000002</v>
          </cell>
          <cell r="C189" t="str">
            <v>30102810496242000000</v>
          </cell>
          <cell r="D189" t="str">
            <v>$</v>
          </cell>
          <cell r="E189">
            <v>6863.45</v>
          </cell>
          <cell r="F189" t="str">
            <v>1020600; 45286565000; ТП; КВ.01.2002; 0; 31.03.2002; НС; "налог на покупку иностранных денежных знаков, 60%- 4.118-07, 40%- 2.745-38".</v>
          </cell>
        </row>
        <row r="190">
          <cell r="A190">
            <v>37335</v>
          </cell>
          <cell r="B190" t="str">
            <v>60301810600000000003</v>
          </cell>
          <cell r="C190" t="str">
            <v>30102810496242000000</v>
          </cell>
          <cell r="D190" t="str">
            <v>$</v>
          </cell>
          <cell r="E190">
            <v>171.84</v>
          </cell>
          <cell r="F190" t="str">
            <v>1020600;45286565000;ТП;КВ.01.2002;0;31.03.2002;НС;"НАЛОГ НА ПОКУПКУ ИНОСТРАННЫХ ДЕНЕЖНЫХ ЗНАКОВ,103-10 РУБ.-ДЛЯ ФЕДЕРАЛЬНОГО БЮДЖЕТА,68-74 РУБ.-ДЛЯ ГОРОДСКОГО БЮДЖЕТА"</v>
          </cell>
        </row>
        <row r="191">
          <cell r="A191">
            <v>37336</v>
          </cell>
          <cell r="B191" t="str">
            <v>60301810300000000002</v>
          </cell>
          <cell r="C191" t="str">
            <v>30102810496242000000</v>
          </cell>
          <cell r="D191" t="str">
            <v>$</v>
          </cell>
          <cell r="E191">
            <v>4690.99</v>
          </cell>
          <cell r="F191" t="str">
            <v>1020600; 45286565000; ТП; КВ.01.2002; 0; 31.03.2002; НС; "налог на покупку иностранных денежных знаков, 60%- 2.814-59, 40%- 1.876-40".</v>
          </cell>
        </row>
        <row r="192">
          <cell r="A192">
            <v>37336</v>
          </cell>
          <cell r="B192" t="str">
            <v>60301810600000000003</v>
          </cell>
          <cell r="C192" t="str">
            <v>30102810496242000000</v>
          </cell>
          <cell r="D192" t="str">
            <v>$</v>
          </cell>
          <cell r="E192">
            <v>12.5</v>
          </cell>
          <cell r="F192" t="str">
            <v>1020600;45286565000;ТП;КВ.01.2002;0;31.03.2002;НС;"НАЛОГ НА ПОКУПКУ ИНОСТРАННЫХ ДЕНЕЖНЫХ ЗНАКОВ,7-50 РУБ.-ДЛЯ ФЕДЕРАЛЬНОГО БЮДЖЕТА,5-00 РУБ.-ДЛЯ ГОРОДСКОГО БЮДЖЕТА"</v>
          </cell>
        </row>
        <row r="193">
          <cell r="A193">
            <v>37337</v>
          </cell>
          <cell r="B193" t="str">
            <v>60301810300000000002</v>
          </cell>
          <cell r="C193" t="str">
            <v>30102810496242000000</v>
          </cell>
          <cell r="D193" t="str">
            <v>$</v>
          </cell>
          <cell r="E193">
            <v>5904.46</v>
          </cell>
          <cell r="F193" t="str">
            <v>1020600; 45286565000; ТП; КВ.01.2002; 0; 31.03.2002; НС; "налог на покупку иностранных денежных знаков, 60%- 3.542-68, 40%- 2.361-78".</v>
          </cell>
        </row>
        <row r="194">
          <cell r="A194">
            <v>37337</v>
          </cell>
          <cell r="B194" t="str">
            <v>60301810600000000003</v>
          </cell>
          <cell r="C194" t="str">
            <v>30102810496242000000</v>
          </cell>
          <cell r="D194" t="str">
            <v>$</v>
          </cell>
          <cell r="E194">
            <v>787.67</v>
          </cell>
          <cell r="F194" t="str">
            <v>1020600;45286565000;ТП;КВ.01.2002;0;31.03.2002;НС;"НАЛОГ НА ПОКУПКУ ИНОСТРАННЫХ ДЕНЕЖНЫХ ЗНАКОВ,472-60 РУБ.-ДЛЯ ФЕДЕРАЛЬНОГО БЮДЖЕТА,315-07 РУБ.-ДЛЯ ГОРОДСКОГО БЮДЖЕТА"</v>
          </cell>
        </row>
        <row r="195">
          <cell r="A195">
            <v>37337</v>
          </cell>
          <cell r="B195" t="str">
            <v>60301810200000009802</v>
          </cell>
          <cell r="C195" t="str">
            <v>30102810496242000000</v>
          </cell>
          <cell r="D195" t="str">
            <v>$</v>
          </cell>
          <cell r="E195">
            <v>28</v>
          </cell>
          <cell r="F195" t="str">
            <v>1010204;45286570000;ТП;МС.03.2002;0;22.03.02;НС;7708011796;774401001;Внешэкономбанк;"налог с матер. выгоды за март 2002 года".</v>
          </cell>
        </row>
        <row r="196">
          <cell r="A196">
            <v>37337</v>
          </cell>
          <cell r="B196" t="str">
            <v>60301810900000009801</v>
          </cell>
          <cell r="C196" t="str">
            <v>30102810496242000000</v>
          </cell>
          <cell r="D196" t="str">
            <v>$</v>
          </cell>
          <cell r="E196">
            <v>361272</v>
          </cell>
          <cell r="F196" t="str">
            <v>1010202;45286570000;ТП;МС.03.2002;0;22.03.02;НС;7708011796;774401001;Внешэкономбанк;"налог на доходы с физич.лиц за март 2002 года".</v>
          </cell>
        </row>
        <row r="197">
          <cell r="A197">
            <v>37340</v>
          </cell>
          <cell r="B197" t="str">
            <v>60301810300000000002</v>
          </cell>
          <cell r="C197" t="str">
            <v>30102810496242000000</v>
          </cell>
          <cell r="D197" t="str">
            <v>$</v>
          </cell>
          <cell r="E197">
            <v>23440.41</v>
          </cell>
          <cell r="F197" t="str">
            <v>1020600; 45286565000; ТП; КВ.01.2002; 0; 31.03.2002; НС; "налог на покупку иностранных денежных знаков, 60%- 14.064-25, 40%- 9.376-16".</v>
          </cell>
        </row>
        <row r="198">
          <cell r="A198">
            <v>37340</v>
          </cell>
          <cell r="B198" t="str">
            <v>60301810600000000003</v>
          </cell>
          <cell r="C198" t="str">
            <v>30102810496242000000</v>
          </cell>
          <cell r="D198" t="str">
            <v>$</v>
          </cell>
          <cell r="E198">
            <v>250.16</v>
          </cell>
          <cell r="F198" t="str">
            <v>1020600;45286565000;ТП;КВ.01.2002;0;31.03.2002;НС;"НАЛОГ НА ПОКУПКУ ИНОСТРАННЫХ ДЕНЕЖНЫХ ЗНАКОВ,150-10 РУБ.-ДЛЯ ФЕДЕРАЛЬНОГО БЮДЖЕТА,100-06 РУБ.-ДЛЯ ГОРОДСКОГО БЮДЖЕТА"</v>
          </cell>
        </row>
        <row r="199">
          <cell r="A199">
            <v>37341</v>
          </cell>
          <cell r="B199" t="str">
            <v>60301810300000000002</v>
          </cell>
          <cell r="C199" t="str">
            <v>30102810496242000000</v>
          </cell>
          <cell r="D199" t="str">
            <v>$</v>
          </cell>
          <cell r="E199">
            <v>4883.1899999999996</v>
          </cell>
          <cell r="F199" t="str">
            <v>1020600; 45286565000; ТП; КВ.01.2002; 0; 31.03.2002; НС; "налог на покупку иностранных денежных знаков, 60%- 2.929-91, 40%- 1.953-28".</v>
          </cell>
        </row>
        <row r="200">
          <cell r="A200">
            <v>37341</v>
          </cell>
          <cell r="B200" t="str">
            <v>60301810600000000003</v>
          </cell>
          <cell r="C200" t="str">
            <v>30102810496242000000</v>
          </cell>
          <cell r="D200" t="str">
            <v>$</v>
          </cell>
          <cell r="E200">
            <v>362.73</v>
          </cell>
          <cell r="F200" t="str">
            <v>1020600;45286565000;ТП;КВ.01.2002;0;31.03.2002;НС;"НАЛОГ НА ПОКУПКУ ИНОСТРАННЫХ ДЕНЕЖНЫХ ЗНАКОВ,217-64 РУБ.-ДЛЯ ФЕДЕРАЛЬНОГО БЮДЖЕТА,145-09 РУБ.-ДЛЯ ГОРОДСКОГО БЮДЖЕТА"</v>
          </cell>
        </row>
        <row r="201">
          <cell r="A201">
            <v>37342</v>
          </cell>
          <cell r="B201" t="str">
            <v>60301810300000000002</v>
          </cell>
          <cell r="C201" t="str">
            <v>30102810496242000000</v>
          </cell>
          <cell r="D201" t="str">
            <v>$</v>
          </cell>
          <cell r="E201">
            <v>4981.46</v>
          </cell>
          <cell r="F201" t="str">
            <v>1020600; 45286565000; ТП; КВ.01.2002; 0; 31.03.2002; НС; "налог на покупку иностранных денежных знаков, 60%- 2.988-88, 40%- 1.992-58".</v>
          </cell>
        </row>
        <row r="202">
          <cell r="A202">
            <v>37342</v>
          </cell>
          <cell r="B202" t="str">
            <v>60301810600000000003</v>
          </cell>
          <cell r="C202" t="str">
            <v>30102810496242000000</v>
          </cell>
          <cell r="D202" t="str">
            <v>$</v>
          </cell>
          <cell r="E202">
            <v>719.21</v>
          </cell>
          <cell r="F202" t="str">
            <v>1020600;45286565000;ТП;КВ.01.2002;0;31.03.2002;НС;"НАЛОГ НА ПОКУПКУ ИНОСТРАННЫХ ДЕНЕЖНЫХ ЗНАКОВ,431-53 РУБ.-ДЛЯ ФЕДЕРАЛЬНОГО БЮДЖЕТА,287-68 РУБ.-ДЛЯ ГОРОДСКОГО БЮДЖЕТА"</v>
          </cell>
        </row>
        <row r="203">
          <cell r="A203">
            <v>37343</v>
          </cell>
          <cell r="B203" t="str">
            <v>60301810600000009790</v>
          </cell>
          <cell r="C203" t="str">
            <v>30102810496242000000</v>
          </cell>
          <cell r="D203" t="str">
            <v>$</v>
          </cell>
          <cell r="E203">
            <v>717994</v>
          </cell>
          <cell r="F203" t="str">
            <v>1400503; 45286565000; ТП; ГД.00.2001; 0; 30.03.2002; НС;"налог на рекламу за 4 квартал 2001г.". Финансово-казначейское управление ЮВАО г.Москвы (для МИ МНС N 44).</v>
          </cell>
        </row>
        <row r="204">
          <cell r="A204">
            <v>37343</v>
          </cell>
          <cell r="B204" t="str">
            <v>60301810300000000002</v>
          </cell>
          <cell r="C204" t="str">
            <v>30102810496242000000</v>
          </cell>
          <cell r="D204" t="str">
            <v>$</v>
          </cell>
          <cell r="E204">
            <v>1899.14</v>
          </cell>
          <cell r="F204" t="str">
            <v>1020600; 45286565000; ТП; КВ.01.2002; 0; 31.03.2002; НС; "налог на покупку иностранных денежных знаков, 60%- 1.139-48, 40%- 759-66".</v>
          </cell>
        </row>
        <row r="205">
          <cell r="A205">
            <v>37344</v>
          </cell>
          <cell r="B205" t="str">
            <v>60301810000000009811</v>
          </cell>
          <cell r="C205" t="str">
            <v>30102810496242000000</v>
          </cell>
          <cell r="D205" t="str">
            <v>$</v>
          </cell>
          <cell r="E205">
            <v>62</v>
          </cell>
          <cell r="F205" t="str">
            <v>1010203;45286570000;ТП;МС.03.2002;0;29.03.02;НС;7708011796;774401001;Внешэкономбанк;"налог на доходы с клиентов банка за март 2002 года".</v>
          </cell>
        </row>
        <row r="206">
          <cell r="A206">
            <v>37344</v>
          </cell>
          <cell r="B206" t="str">
            <v>60301810200000009802</v>
          </cell>
          <cell r="C206" t="str">
            <v>30102810496242000000</v>
          </cell>
          <cell r="D206" t="str">
            <v>$</v>
          </cell>
          <cell r="E206">
            <v>84</v>
          </cell>
          <cell r="F206" t="str">
            <v>1010204;45286570000;ТП;МС.03.2002;0;29.03.02;НС;7708011796;774401001;Внешэкономбанк;"налог с матер. выгоды за март 2002 года".</v>
          </cell>
        </row>
        <row r="207">
          <cell r="A207">
            <v>37343</v>
          </cell>
          <cell r="B207" t="str">
            <v>60301810600000000003</v>
          </cell>
          <cell r="C207" t="str">
            <v>30102810496242000000</v>
          </cell>
          <cell r="D207" t="str">
            <v>$</v>
          </cell>
          <cell r="E207">
            <v>150.1</v>
          </cell>
          <cell r="F207" t="str">
            <v>1020600;45286565000;ТП;КВ.01.2002;0;31.03.2002;НС;"НАЛОГ НА ПОКУПКУ ИНОСТРАННЫХ ДЕНЕЖНЫХ ЗНАКОВ,90-06 РУБ.-ДЛЯ ФЕДЕРАЛЬНОГО БЮДЖЕТА,60-04 РУБ.-ДЛЯ ГОРОДСКОГО БЮДЖЕТА"</v>
          </cell>
        </row>
        <row r="208">
          <cell r="A208">
            <v>37344</v>
          </cell>
          <cell r="B208" t="str">
            <v>60301810300000000002</v>
          </cell>
          <cell r="C208" t="str">
            <v>30102810496242000000</v>
          </cell>
          <cell r="D208" t="str">
            <v>$</v>
          </cell>
          <cell r="E208">
            <v>4314.45</v>
          </cell>
          <cell r="F208" t="str">
            <v>1020600; 45286565000; ТП; КВ.01.2002; 0; 31.03.2002; НС; "налог на покупку иностранных денежных знаков, 60%- 2.588-67, 40%- 1.725-78".</v>
          </cell>
        </row>
        <row r="209">
          <cell r="A209">
            <v>37344</v>
          </cell>
          <cell r="B209" t="str">
            <v>60301810900000009801</v>
          </cell>
          <cell r="C209" t="str">
            <v>30102810496242000000</v>
          </cell>
          <cell r="D209" t="str">
            <v>$</v>
          </cell>
          <cell r="E209">
            <v>3883044</v>
          </cell>
          <cell r="F209" t="str">
            <v>1010202;45286570000;ТП;МС.03.2002;0;29.03.02;НС;7708011796;774401001;Внешэкономбанк;"налог на доходы с физич.лиц за март 2002 года".</v>
          </cell>
        </row>
        <row r="210">
          <cell r="A210">
            <v>37344</v>
          </cell>
          <cell r="B210" t="str">
            <v>60301810900000009801</v>
          </cell>
          <cell r="C210" t="str">
            <v>30102810496242000000</v>
          </cell>
          <cell r="D210" t="str">
            <v>$</v>
          </cell>
          <cell r="E210">
            <v>6273</v>
          </cell>
          <cell r="F210" t="str">
            <v>1010202;ТП;МС.03.2002;0;29.03.02;НС;Внешэкономбанк;"налог на доходы с сотрудников Пред-ва в г.Санкт-Петербурге за март 2002 года.КМО N  78.Рег.N 2261".</v>
          </cell>
        </row>
        <row r="211">
          <cell r="A211">
            <v>37344</v>
          </cell>
          <cell r="B211" t="str">
            <v>60301810900000009801</v>
          </cell>
          <cell r="C211" t="str">
            <v>30102810496242000000</v>
          </cell>
          <cell r="D211" t="str">
            <v>$</v>
          </cell>
          <cell r="E211">
            <v>6300</v>
          </cell>
          <cell r="F211" t="str">
            <v>1010201;ТП;МС.03.2002;0;29.03.02;НС;390405001;Внешэкономбанк;"налог на доходы сотруд.Пред-ва в г.Калининграде за март 2002г."</v>
          </cell>
        </row>
        <row r="212">
          <cell r="A212">
            <v>37344</v>
          </cell>
          <cell r="B212" t="str">
            <v>60301810600000009114</v>
          </cell>
          <cell r="C212" t="str">
            <v>30102810496242000000</v>
          </cell>
          <cell r="D212" t="str">
            <v>$</v>
          </cell>
          <cell r="E212">
            <v>3100</v>
          </cell>
          <cell r="F212" t="str">
            <v>1400315; 45286565000; ТП; ГД.00.2002; 0; 30.03.2002; НС; "Налог с владельцев транспортных средств".УФК по г.Москве (для МИ МНС N 44).</v>
          </cell>
        </row>
        <row r="213">
          <cell r="A213">
            <v>37347</v>
          </cell>
          <cell r="B213" t="str">
            <v>60301810300000000002</v>
          </cell>
          <cell r="C213" t="str">
            <v>30102810496242000000</v>
          </cell>
          <cell r="D213" t="str">
            <v>$</v>
          </cell>
          <cell r="E213">
            <v>2789.31</v>
          </cell>
          <cell r="F213" t="str">
            <v>1020600; 45286565000; ТП; КВ.01.2002; 0; 31.03.2002; НС; "налог на покупку иностранных денежных знаков, 60%- 1.673-59, 40%- 1.115-72".</v>
          </cell>
        </row>
        <row r="214">
          <cell r="A214">
            <v>37347</v>
          </cell>
          <cell r="B214" t="str">
            <v>60301810600000000003</v>
          </cell>
          <cell r="C214" t="str">
            <v>30102810496242000000</v>
          </cell>
          <cell r="D214" t="str">
            <v>$</v>
          </cell>
          <cell r="E214">
            <v>31.22</v>
          </cell>
          <cell r="F214" t="str">
            <v>1020600;45286565000;ТП;КВ.01.2002;0;31.03.2002;НС;"НАЛОГ НА ПОКУПКУ ИНОСТРАННЫХ ДЕНЕЖНЫХ ЗНАКОВ,18-73 РУБ.-ДЛЯ ФЕДЕРАЛЬНОГО БЮДЖЕТА, 12-49 РУБ.-ДЛЯ ГОРОДСКОГО БЮДЖЕТА"</v>
          </cell>
        </row>
        <row r="215">
          <cell r="A215">
            <v>37347</v>
          </cell>
          <cell r="B215" t="str">
            <v>60301810200000009802</v>
          </cell>
          <cell r="C215" t="str">
            <v>30102810496242000000</v>
          </cell>
          <cell r="D215" t="str">
            <v>$</v>
          </cell>
          <cell r="E215">
            <v>8282</v>
          </cell>
          <cell r="F215" t="str">
            <v>1010204;45286570000;ТП;МС.04.2002;0;01.04.02;НС;7708011796;774401001;Внешэкономбанк;"налог с матер. выгоды за апрель 2002 года".</v>
          </cell>
        </row>
        <row r="216">
          <cell r="A216">
            <v>37348</v>
          </cell>
          <cell r="B216" t="str">
            <v>60301810300000000002</v>
          </cell>
          <cell r="C216" t="str">
            <v>30102810496242000000</v>
          </cell>
          <cell r="D216" t="str">
            <v>$</v>
          </cell>
          <cell r="E216">
            <v>9477.68</v>
          </cell>
          <cell r="F216" t="str">
            <v>1020600; 45286565000; ТП; КВ.02.2002; 0; 30.06.2002; НС; "налог на покупку иностранных денежных знаков, 60%- 5.686-61, 40%- 3.791-07".</v>
          </cell>
        </row>
        <row r="217">
          <cell r="A217">
            <v>37348</v>
          </cell>
          <cell r="B217" t="str">
            <v>60301810200000009802</v>
          </cell>
          <cell r="C217" t="str">
            <v>30102810496242000000</v>
          </cell>
          <cell r="D217" t="str">
            <v>$</v>
          </cell>
          <cell r="E217">
            <v>2718</v>
          </cell>
          <cell r="F217" t="str">
            <v>1010202;ТП;МС.04.2002;0;02.04.02;НС;Внешэкономбанк;"налог с матер.выг.сотруд.Пред-ва в г.Санкт-Петербурге за апрель 2002 г.КМО N 78.Рег.N 2261".</v>
          </cell>
        </row>
        <row r="218">
          <cell r="A218">
            <v>37348</v>
          </cell>
          <cell r="B218" t="str">
            <v>60301810200000009802</v>
          </cell>
          <cell r="C218" t="str">
            <v>30102810496242000000</v>
          </cell>
          <cell r="D218" t="str">
            <v>$</v>
          </cell>
          <cell r="E218">
            <v>1332730</v>
          </cell>
          <cell r="F218" t="str">
            <v>1010204;45286570000;ТП;МС.04.2002;0;02.04.02;НС;7708011796;774401001;Внешэкономбанк;"налог с матер. выгоды за апрель 2002 года".</v>
          </cell>
        </row>
        <row r="219">
          <cell r="A219">
            <v>37348</v>
          </cell>
          <cell r="B219" t="str">
            <v>60301810600000000003</v>
          </cell>
          <cell r="C219" t="str">
            <v>30102810496242000000</v>
          </cell>
          <cell r="D219" t="str">
            <v>$</v>
          </cell>
          <cell r="E219">
            <v>1064.8800000000001</v>
          </cell>
          <cell r="F219" t="str">
            <v>1020600;45286565000;ТП;КВ.02.2002;0;30.06.2002;НС;"НАЛОГ НА ПОКУПКУ ИНОСТРАННЫХ ДЕНЕЖНЫХ ЗНАКОВ,638-93 РУБ.-ДЛЯ ФЕДЕРАЛЬНОГО БЮДЖЕТА,425-95 РУБ.-ДЛЯ ГОРОДСКОГО БЮДЖЕТА"</v>
          </cell>
        </row>
        <row r="220">
          <cell r="A220">
            <v>37348</v>
          </cell>
          <cell r="B220" t="str">
            <v>60301810000000009073</v>
          </cell>
          <cell r="C220" t="str">
            <v>30102810496242000000</v>
          </cell>
          <cell r="D220" t="str">
            <v>$</v>
          </cell>
          <cell r="E220">
            <v>1</v>
          </cell>
          <cell r="F220" t="str">
            <v>1400502; 27401000000; ТП; КВ.04.2001; 0; 27.03.2002; НС;"сбор на содержание милиции за 4 квартал 2001г.". На счет местного бюджета г.Калининграда.Второе Отд.Федер.Казнач.(ИМНС России по Центральному району.</v>
          </cell>
        </row>
        <row r="221">
          <cell r="A221">
            <v>37349</v>
          </cell>
          <cell r="B221" t="str">
            <v>60301810300000000002</v>
          </cell>
          <cell r="C221" t="str">
            <v>30102810496242000000</v>
          </cell>
          <cell r="D221" t="str">
            <v>$</v>
          </cell>
          <cell r="E221">
            <v>9789.58</v>
          </cell>
          <cell r="F221" t="str">
            <v>1020600; 45286565000; ТП; КВ.01.2002; 0; 31.03.2002; НС; "налог на покупку иностранных денежных знаков, 60%- 5.873-75, 40%- 3.915-83".</v>
          </cell>
        </row>
        <row r="222">
          <cell r="A222">
            <v>37349</v>
          </cell>
          <cell r="B222" t="str">
            <v>60301810600000000003</v>
          </cell>
          <cell r="C222" t="str">
            <v>30102810496242000000</v>
          </cell>
          <cell r="D222" t="str">
            <v>$</v>
          </cell>
          <cell r="E222">
            <v>660.25</v>
          </cell>
          <cell r="F222" t="str">
            <v>1020600;45286565000;ТП;КВ.02.2002;0;30.06.2002;НС;"НАЛОГ НА ПОКУПКУ ИНОСТРАННЫХ ДЕНЕЖНЫХ ЗНАКОВ,396-15 РУБ.-ДЛЯ ФЕДЕРАЛЬНОГО БЮДЖЕТА,264-10 РУБ.-ДЛЯ ГОРОДСКОГО БЮДЖЕТА"</v>
          </cell>
        </row>
        <row r="223">
          <cell r="A223">
            <v>37350</v>
          </cell>
          <cell r="B223" t="str">
            <v>60301810300000000002</v>
          </cell>
          <cell r="C223" t="str">
            <v>30102810496242000000</v>
          </cell>
          <cell r="D223" t="str">
            <v>$</v>
          </cell>
          <cell r="E223">
            <v>5677.7</v>
          </cell>
          <cell r="F223" t="str">
            <v>1020600; 45286565000; ТП; КВ.02.2002; 0; 30.06.2002; НС; "налог на покупку иностранных денежных знаков, 60%- 3.406-62, 40%- 2.271-08".</v>
          </cell>
        </row>
        <row r="224">
          <cell r="A224">
            <v>37350</v>
          </cell>
          <cell r="B224" t="str">
            <v>60301810600000000003</v>
          </cell>
          <cell r="C224" t="str">
            <v>30102810496242000000</v>
          </cell>
          <cell r="D224" t="str">
            <v>$</v>
          </cell>
          <cell r="E224">
            <v>1439.8</v>
          </cell>
          <cell r="F224" t="str">
            <v>1020600;45286565000;ТП;КВ.02.2002;0;30.06.2002;НС;"НАЛОГ НА ПОКУПКУ И НОСТРАННЫХ ДЕНЕЖНЫХ ЗНАКОВ,863-88 РУБ.-ДЛЯ ФЕДЕРАЛЬНОГО БЮДЖЕТА,575-92 РУБ.-ДЛЯ ГОРОДСКОГО БЮДЖЕТА"</v>
          </cell>
        </row>
        <row r="225">
          <cell r="A225">
            <v>37351</v>
          </cell>
          <cell r="B225" t="str">
            <v>60301810300000000002</v>
          </cell>
          <cell r="C225" t="str">
            <v>30102810496242000000</v>
          </cell>
          <cell r="D225" t="str">
            <v>$</v>
          </cell>
          <cell r="E225">
            <v>3475.25</v>
          </cell>
          <cell r="F225" t="str">
            <v>1020600; 45286565000; ТП; КВ.02.2002; 0; 30.06.2002; НС; "налог на покупку иностранных денежных знаков, 60%- 2.085-15, 40%- 1.390-10".</v>
          </cell>
        </row>
        <row r="226">
          <cell r="A226">
            <v>37351</v>
          </cell>
          <cell r="B226" t="str">
            <v>60301810400000009097</v>
          </cell>
          <cell r="C226" t="str">
            <v>30102810496242000000</v>
          </cell>
          <cell r="D226" t="str">
            <v>$</v>
          </cell>
          <cell r="E226">
            <v>5015296</v>
          </cell>
          <cell r="F226" t="str">
            <v>1040200; 45286565000; ТП; КВ.04.2001; 0; 22.03.2002; НС;"налог на имущество за 4 квартал 2001г.". на счет городского бюджета г.Москвы. ФКУ ЮВАО г.Москвы (для МИ МНС N 44).</v>
          </cell>
        </row>
        <row r="227">
          <cell r="A227">
            <v>37351</v>
          </cell>
          <cell r="B227" t="str">
            <v>60301810400000009097</v>
          </cell>
          <cell r="C227" t="str">
            <v>30102810496242000000</v>
          </cell>
          <cell r="D227" t="str">
            <v>$</v>
          </cell>
          <cell r="E227">
            <v>10283</v>
          </cell>
          <cell r="F227" t="str">
            <v>1040201; 45286565000; ТП; КВ.04.2001; 0; 21.03.2002г; НС;"налог на имущество за 4 квартал 2001г.". на счет городского бюджета г.Санкт-Петербурга. Ком.Фин.Админ.СПб(Межрайонная ИМНС России N4 по СПб).</v>
          </cell>
        </row>
        <row r="228">
          <cell r="A228">
            <v>37351</v>
          </cell>
          <cell r="B228" t="str">
            <v>60301810400000009097</v>
          </cell>
          <cell r="C228" t="str">
            <v>30102810496242000000</v>
          </cell>
          <cell r="D228" t="str">
            <v>$</v>
          </cell>
          <cell r="E228">
            <v>308</v>
          </cell>
          <cell r="F228" t="str">
            <v>1040201; 27401000000; ТП; КВ.04.2001; 0; 21.03.2002г; НС;"налог на имущество за 4 квартал 2001г.".на счет областного бюджета г.Калининграда.Второе Отделение Федер. Казначейства(ИМНС России по Центр.р-ону).</v>
          </cell>
        </row>
        <row r="229">
          <cell r="A229">
            <v>37351</v>
          </cell>
          <cell r="B229" t="str">
            <v>60301810900000009801</v>
          </cell>
          <cell r="C229" t="str">
            <v>30102810496242000000</v>
          </cell>
          <cell r="D229" t="str">
            <v>$</v>
          </cell>
          <cell r="E229">
            <v>6236</v>
          </cell>
          <cell r="F229" t="str">
            <v>1010202;ТП;МС.04.2002;0;05.04.02;НС;Внешэкономбанк;"налог на доходы с сотрудников Пред-ва в г.Санкт-Петербурге за апрель 2002 года.КМО N  78.Рег.N 2261".</v>
          </cell>
        </row>
        <row r="230">
          <cell r="A230">
            <v>37351</v>
          </cell>
          <cell r="B230" t="str">
            <v>60301810900000009801</v>
          </cell>
          <cell r="C230" t="str">
            <v>30102810496242000000</v>
          </cell>
          <cell r="D230" t="str">
            <v>$</v>
          </cell>
          <cell r="E230">
            <v>15470</v>
          </cell>
          <cell r="F230" t="str">
            <v>1010201;ТП;МС.04.2002;0;05.04.02;НС;390405001;Внешэкономбанк;"налог на доходы сотруд.Пред-ва в г.Калининграде за апрель 2002 года".</v>
          </cell>
        </row>
        <row r="231">
          <cell r="A231">
            <v>37351</v>
          </cell>
          <cell r="B231" t="str">
            <v>60301810600000000003</v>
          </cell>
          <cell r="C231" t="str">
            <v>30102810496242000000</v>
          </cell>
          <cell r="D231" t="str">
            <v>$</v>
          </cell>
          <cell r="E231">
            <v>3149.23</v>
          </cell>
          <cell r="F231" t="str">
            <v>1020600;45286565000;ТП;КВ.02.2002;0;30.06.2002;НС;"НАЛОГ НА ПОКУПКУ ИНОСТРАННЫХ ДЕНЕЖНЫХ ЗНАКОВ,1889-54 РУБ.-ДЛЯ ФЕДЕРАЛЬНОГО БЮДЖЕТА,1259-69 РУБ.-ДЛЯ ГОРОДСКОГО БЮДЖЕТА"</v>
          </cell>
        </row>
        <row r="232">
          <cell r="A232">
            <v>37351</v>
          </cell>
          <cell r="B232" t="str">
            <v>60301810900000009801</v>
          </cell>
          <cell r="C232" t="str">
            <v>30102810496242000000</v>
          </cell>
          <cell r="D232" t="str">
            <v>$</v>
          </cell>
          <cell r="E232">
            <v>10393772</v>
          </cell>
          <cell r="F232" t="str">
            <v>1010202;45286570000;ТП;МС.04.2002;0;05.04.02;НС;7708011796;774401001;Внешэкономбанк;"налог на доходы с физич.лиц за апрель 2002 года".</v>
          </cell>
        </row>
        <row r="233">
          <cell r="A233">
            <v>37354</v>
          </cell>
          <cell r="B233" t="str">
            <v>60301810300000000002</v>
          </cell>
          <cell r="C233" t="str">
            <v>30102810496242000000</v>
          </cell>
          <cell r="D233" t="str">
            <v>$</v>
          </cell>
          <cell r="E233">
            <v>2593.14</v>
          </cell>
          <cell r="F233" t="str">
            <v>1020600; 45286565000; ТП; КВ.02.2002; 0; 30.06.2002; НС; "налог на покупку иностранных денежных знаков, 60%- 1.555-88, 40%- 1.037-26".</v>
          </cell>
        </row>
        <row r="234">
          <cell r="A234">
            <v>37354</v>
          </cell>
          <cell r="B234" t="str">
            <v>60301810500000009942</v>
          </cell>
          <cell r="C234" t="str">
            <v>30102810496242000000</v>
          </cell>
          <cell r="D234" t="str">
            <v>#</v>
          </cell>
          <cell r="E234">
            <v>6025343</v>
          </cell>
          <cell r="F234" t="str">
            <v>1010108; 45286565000; ТП; МС.03.2002; 0; 31.03.2002; НС;"налог на доходы по ГЦБ за март 2002г".  на счет федерального бюджета УФК по г.Москве (для МИ МНС N 44).</v>
          </cell>
        </row>
        <row r="235">
          <cell r="A235">
            <v>37354</v>
          </cell>
          <cell r="B235" t="str">
            <v>60301810600000000003</v>
          </cell>
          <cell r="C235" t="str">
            <v>30102810496242000000</v>
          </cell>
          <cell r="D235" t="str">
            <v>$</v>
          </cell>
          <cell r="E235">
            <v>332.15</v>
          </cell>
          <cell r="F235" t="str">
            <v>1020600;45286565000;ТП;КВ.02.2002;0;30.06.2002;НС;"НАЛОГ НА ПОКУПКУ ИНОСТРАННЫХ ДЕНЕЖНЫХ ЗНАКОВ,199-29 РУБ.-ДЛЯ ФЕДЕРАЛЬНОГО БЮДЖЕТА,132-86 РУБ.-ДЛЯ ГОРОДСКОГО БЮДЖЕТА"</v>
          </cell>
        </row>
        <row r="236">
          <cell r="A236">
            <v>37354</v>
          </cell>
          <cell r="B236" t="str">
            <v>60301810700000009108</v>
          </cell>
          <cell r="C236" t="str">
            <v>30102810496242000000</v>
          </cell>
          <cell r="D236" t="str">
            <v>$</v>
          </cell>
          <cell r="E236">
            <v>688500</v>
          </cell>
          <cell r="F236" t="str">
            <v>(код бюджетной классификации 2010202)Арендная плата за землю по договору аренды N М-01-505074 от 25.02.99г.за 2 квартал 2002г. УФК МФ РФ по г.Москве (для Межрайонной налоговой инспекции N 40 по г.Москве).</v>
          </cell>
        </row>
        <row r="237">
          <cell r="A237">
            <v>37354</v>
          </cell>
          <cell r="B237" t="str">
            <v>60301810700000009108</v>
          </cell>
          <cell r="C237" t="str">
            <v>30102810496242000000</v>
          </cell>
          <cell r="D237" t="str">
            <v>$</v>
          </cell>
          <cell r="E237">
            <v>41907</v>
          </cell>
          <cell r="F237" t="str">
            <v>(код бюджетной классификации 2010202)Арендная плата за землю по договору аренды N М-01-507428 от 26.03.01г.за 2 квартал 2002г. УФК МФ РФ по г.Москве (для Межрайонной налоговой инспекции N 40 по г.Москве).</v>
          </cell>
        </row>
        <row r="238">
          <cell r="A238">
            <v>37354</v>
          </cell>
          <cell r="B238" t="str">
            <v>60301810700000009108</v>
          </cell>
          <cell r="C238" t="str">
            <v>30102810496242000000</v>
          </cell>
          <cell r="D238" t="str">
            <v>$</v>
          </cell>
          <cell r="E238">
            <v>168609</v>
          </cell>
          <cell r="F238" t="str">
            <v>(код бюджетной классификации 2010202)Арендная плата за землю по договору аренды N М-01-003373 от 13.11.95г.за 2 квартал 2002г. УФК МФ РФ по г.Москве (для Межрайонной налоговой инспекции N 40 по г.Москве).</v>
          </cell>
        </row>
        <row r="239">
          <cell r="A239">
            <v>37354</v>
          </cell>
          <cell r="B239" t="str">
            <v>60301810700000009108</v>
          </cell>
          <cell r="C239" t="str">
            <v>30102810496242000000</v>
          </cell>
          <cell r="D239" t="str">
            <v>$</v>
          </cell>
          <cell r="E239">
            <v>98950</v>
          </cell>
          <cell r="F239" t="str">
            <v>(код бюджетной классификации 2010202)Арендная плата за землю по договору аренды N М-05-010748 от 21.01.98г.за 2 квартал 2002г. УФК МФ РФ по г.Москве (для Межрайонной налоговой инспекции N 40 по г.Москве).</v>
          </cell>
        </row>
        <row r="240">
          <cell r="A240">
            <v>37354</v>
          </cell>
          <cell r="B240" t="str">
            <v>60301810700000009108</v>
          </cell>
          <cell r="C240" t="str">
            <v>30102810496242000000</v>
          </cell>
          <cell r="D240" t="str">
            <v>$</v>
          </cell>
          <cell r="E240">
            <v>494573</v>
          </cell>
          <cell r="F240" t="str">
            <v>(код бюджетной классификации 2010202)Арендная плата за землю по договору аренды N М-01-006751 от 25.09.96г.за 2 квартал 2002г. УФК МФ РФ по г.Москве (для Межрайонной налоговой инспекции N 40 по г.Москве).</v>
          </cell>
        </row>
        <row r="241">
          <cell r="A241">
            <v>37354</v>
          </cell>
          <cell r="B241" t="str">
            <v>60301810700000009108</v>
          </cell>
          <cell r="C241" t="str">
            <v>30102810496242000000</v>
          </cell>
          <cell r="D241" t="str">
            <v>$</v>
          </cell>
          <cell r="E241">
            <v>609033</v>
          </cell>
          <cell r="F241" t="str">
            <v>(код бюджетной классификации 2010202)Арендная плата за землю по договору аренды N М-01-003824 от 21.12.95г.за 2 квартал 2002г. УФК МФ РФ по г.Москве (для Межрайонной налоговой инспекции N 40 по г.Москве).</v>
          </cell>
        </row>
        <row r="242">
          <cell r="A242">
            <v>37355</v>
          </cell>
          <cell r="B242" t="str">
            <v>60301810300000000002</v>
          </cell>
          <cell r="C242" t="str">
            <v>30102810496242000000</v>
          </cell>
          <cell r="D242" t="str">
            <v>$</v>
          </cell>
          <cell r="E242">
            <v>14430.08</v>
          </cell>
          <cell r="F242" t="str">
            <v>1020600; 45286565000; ТП; КВ.02.2002; 0; 30.06.2002; НС; "налог на покупку иностранных денежных знаков, 60%- 8.658-05, 40%- 5.772-03".</v>
          </cell>
        </row>
        <row r="243">
          <cell r="A243">
            <v>37355</v>
          </cell>
          <cell r="B243" t="str">
            <v>60301810600000000003</v>
          </cell>
          <cell r="C243" t="str">
            <v>30102810496242000000</v>
          </cell>
          <cell r="D243" t="str">
            <v>$</v>
          </cell>
          <cell r="E243">
            <v>125.28</v>
          </cell>
          <cell r="F243" t="str">
            <v>1020600;45286565000;ТП;КВ.02.2002;0;30.06.2002;НС;"НАЛОГ НА ПОКУПКУ ИНОСТРАННЫХ ДЕНЕЖНЫХ ЗНАКОВ,75-17 РУБ.-ДЛЯ ФЕДЕРАЛЬНОГО БЮДЖЕТА,50-11 РУБ.-ДЛЯ ГОРОДСКОГО БЮДЖЕТА"</v>
          </cell>
        </row>
        <row r="244">
          <cell r="A244">
            <v>37355</v>
          </cell>
          <cell r="B244" t="str">
            <v>60301810600000009114</v>
          </cell>
          <cell r="C244" t="str">
            <v>30102810496242000000</v>
          </cell>
          <cell r="D244" t="str">
            <v>$</v>
          </cell>
          <cell r="E244">
            <v>3330</v>
          </cell>
          <cell r="F244" t="str">
            <v>1400315; 45286565000; ТП; ГД.00.2002; 0; 30.06.2002; НС; "Налог с владельцев транспортных средств".УФК по г.Москве (для МИ МНС N 44).</v>
          </cell>
        </row>
        <row r="245">
          <cell r="A245">
            <v>37356</v>
          </cell>
          <cell r="B245" t="str">
            <v>60301810300000000002</v>
          </cell>
          <cell r="C245" t="str">
            <v>30102810496242000000</v>
          </cell>
          <cell r="D245" t="str">
            <v>$</v>
          </cell>
          <cell r="E245">
            <v>11816.85</v>
          </cell>
          <cell r="F245" t="str">
            <v>1020600; 45286565000; ТП; КВ.02.2002; 0; 30.06.2002; НС; "налог на покупку иностранных денежных знаков, 60%- 7.090-11, 40%- 4.726-74".</v>
          </cell>
        </row>
        <row r="246">
          <cell r="A246">
            <v>37356</v>
          </cell>
          <cell r="B246" t="str">
            <v>60301810600000000003</v>
          </cell>
          <cell r="C246" t="str">
            <v>30102810496242000000</v>
          </cell>
          <cell r="D246" t="str">
            <v>$</v>
          </cell>
          <cell r="E246">
            <v>1218.53</v>
          </cell>
          <cell r="F246" t="str">
            <v>1020600;45286565000;ТП;КВ.02.2002;0;30.06.2002;НС;"НАЛОГ НА ПОКУПКУ ИНОСТРАННЫХ ДЕНЕЖНЫХ ЗНАКОВ,731-12 РУБ.-ДЛЯ ФЕДЕРАЛЬНОГО БЮДЖЕТА,487-41 РУБ.-ДЛЯ ГОРОДСКОГО БЮДЖЕТА"</v>
          </cell>
        </row>
        <row r="247">
          <cell r="A247">
            <v>37357</v>
          </cell>
          <cell r="B247" t="str">
            <v>60301810300000000002</v>
          </cell>
          <cell r="C247" t="str">
            <v>30102810496242000000</v>
          </cell>
          <cell r="D247" t="str">
            <v>$</v>
          </cell>
          <cell r="E247">
            <v>16559.009999999998</v>
          </cell>
          <cell r="F247" t="str">
            <v>1020600; 45286565000; ТП; КВ.02.2002; 0; 30.06.2002; НС; "налог на покупку иностранных денежных знаков, 60%- 9.935-41, 40%- 6.623-60".</v>
          </cell>
        </row>
        <row r="248">
          <cell r="A248">
            <v>37357</v>
          </cell>
          <cell r="B248" t="str">
            <v>60301810600000000003</v>
          </cell>
          <cell r="C248" t="str">
            <v>30102810496242000000</v>
          </cell>
          <cell r="D248" t="str">
            <v>$</v>
          </cell>
          <cell r="E248">
            <v>1692.22</v>
          </cell>
          <cell r="F248" t="str">
            <v>1020600;45286565000;ТП;КВ.02.2002;0;30.06.2002;НС;"НАЛОГ НА ПОКУПКУ ИНОСТРАННЫХ ДЕНЕЖНЫХ ЗНАКОВ,1015-33 РУБ.-ДЛЯ ФЕДЕРАЛЬНОГО БЮДЖЕТА,676-89 РУБ.-ДЛЯ ГОРОДСКОГО БЮДЖЕТА"</v>
          </cell>
        </row>
        <row r="249">
          <cell r="A249">
            <v>37358</v>
          </cell>
          <cell r="B249" t="str">
            <v>60301810300000000002</v>
          </cell>
          <cell r="C249" t="str">
            <v>30102810496242000000</v>
          </cell>
          <cell r="D249" t="str">
            <v>$</v>
          </cell>
          <cell r="E249">
            <v>14621.89</v>
          </cell>
          <cell r="F249" t="str">
            <v>1020600; 45286565000; ТП; КВ.02.2002; 0; 30.06.2002; НС; "налог на покупку иностранных денежных знаков, 60%- 8.773-13, 40%- 5.848-76".</v>
          </cell>
        </row>
        <row r="250">
          <cell r="A250">
            <v>37358</v>
          </cell>
          <cell r="B250" t="str">
            <v>60301810900000009801</v>
          </cell>
          <cell r="C250" t="str">
            <v>30102810496242000000</v>
          </cell>
          <cell r="D250" t="str">
            <v>$</v>
          </cell>
          <cell r="E250">
            <v>275341</v>
          </cell>
          <cell r="F250" t="str">
            <v>1010202;45286570000;ТП;МС.04.2002;0;12.04.02;НС;7708011796;774401001;Внешэкономбанк;"налог на доходы с физич.лиц за апрель 2002 года".</v>
          </cell>
        </row>
        <row r="251">
          <cell r="A251">
            <v>37358</v>
          </cell>
          <cell r="B251" t="str">
            <v>60301810200000009802</v>
          </cell>
          <cell r="C251" t="str">
            <v>30102810496242000000</v>
          </cell>
          <cell r="D251" t="str">
            <v>$</v>
          </cell>
          <cell r="E251">
            <v>2168</v>
          </cell>
          <cell r="F251" t="str">
            <v>1010204;45286570000;ТП;МС.04.2002;0;12.04.02;НС;7708011796;774401001;Внешэкономбанк;"налог с матер. выгоды за апрель 2002 года".</v>
          </cell>
        </row>
        <row r="252">
          <cell r="A252">
            <v>37358</v>
          </cell>
          <cell r="B252" t="str">
            <v>60301810600000000003</v>
          </cell>
          <cell r="C252" t="str">
            <v>30102810496242000000</v>
          </cell>
          <cell r="D252" t="str">
            <v>$</v>
          </cell>
          <cell r="E252">
            <v>1360.55</v>
          </cell>
          <cell r="F252" t="str">
            <v>1020600;45286565000;ТП;КВ.02.2002;0;30.06.2002;НС;"НАЛОГ НА ПОКУПКУ ИНОСТРАННЫХ ДЕНЕЖНЫХ ЗНАКОВ,816-33 РУБ.-ДЛЯ ФЕДЕРАЛЬНОГО БЮДЖЕТА, 544-22 РУБ.-ДЛЯ ГОРОДСКОГО БЮДЖЕТА"</v>
          </cell>
        </row>
        <row r="253">
          <cell r="A253">
            <v>37358</v>
          </cell>
          <cell r="B253" t="str">
            <v>60301810900000009034</v>
          </cell>
          <cell r="C253" t="str">
            <v>30102810496242000000</v>
          </cell>
          <cell r="D253" t="str">
            <v>$</v>
          </cell>
          <cell r="E253">
            <v>6360782</v>
          </cell>
          <cell r="F253" t="str">
            <v>1400303; 45286565000; ТП; КВ.01.2002; 0; 31.03.2002; НС;"налог на пользователей автомобильных дорог за  март  2002г." УФК по г.Москве (для МИ МНС РФ N 44).</v>
          </cell>
        </row>
        <row r="254">
          <cell r="A254">
            <v>37361</v>
          </cell>
          <cell r="B254" t="str">
            <v>60301810300000000002</v>
          </cell>
          <cell r="C254" t="str">
            <v>30102810496242000000</v>
          </cell>
          <cell r="D254" t="str">
            <v>$</v>
          </cell>
          <cell r="E254">
            <v>6785.11</v>
          </cell>
          <cell r="F254" t="str">
            <v>1020600; 45286565000; ТП; КВ.02.2002; 0; 30.06.2002; НС; "налог на покупку иностранных денежных знаков, 60%- 4.071-07, 40%- 2.714-04".</v>
          </cell>
        </row>
        <row r="255">
          <cell r="A255">
            <v>37361</v>
          </cell>
          <cell r="B255" t="str">
            <v>60301810600000000003</v>
          </cell>
          <cell r="C255" t="str">
            <v>30102810496242000000</v>
          </cell>
          <cell r="D255" t="str">
            <v>$</v>
          </cell>
          <cell r="E255">
            <v>407.16</v>
          </cell>
          <cell r="F255" t="str">
            <v>1020600;45286565000;ТП;КВ.02.2002;0;30.06.2002;НС;"НАЛОГ НА ПОКУПКУ ИНОСТРАННЫХ ДЕНЕЖНЫХ ЗНАКОВ,244-30 РУБ.-ДЛЯ ФЕДЕРАЛЬНОГО БЮДЖЕТА,162-86 РУБ.-ДЛЯ ГОРОДСКОГО БЮДЖЕТА"</v>
          </cell>
        </row>
        <row r="256">
          <cell r="A256">
            <v>37361</v>
          </cell>
          <cell r="B256" t="str">
            <v>60301810100000009122</v>
          </cell>
          <cell r="C256" t="str">
            <v>30102810496242000000</v>
          </cell>
          <cell r="D256" t="str">
            <v>*</v>
          </cell>
          <cell r="E256">
            <v>34300846</v>
          </cell>
          <cell r="F256" t="str">
            <v>1010102; 45286565000 ; ТП; КВ.02.2002; 0; 30.06.2002; АВ; "1-й авансовый платеж в бюджет г.Москвы по налогу на прибыль за 2 квартал 2002г.".</v>
          </cell>
        </row>
        <row r="257">
          <cell r="A257">
            <v>37361</v>
          </cell>
          <cell r="B257" t="str">
            <v>60301810800000009121</v>
          </cell>
          <cell r="C257" t="str">
            <v>30102810496242000000</v>
          </cell>
          <cell r="D257" t="str">
            <v>*</v>
          </cell>
          <cell r="E257">
            <v>15625000</v>
          </cell>
          <cell r="F257" t="str">
            <v>1010101; 45286565000; ТП; КВ.02.2002; 0; 30.06.2002; АВ; "1-й авансовый платеж за второй квартал 2002 года".</v>
          </cell>
        </row>
        <row r="258">
          <cell r="A258">
            <v>37361</v>
          </cell>
          <cell r="B258" t="str">
            <v>60301810000000009125</v>
          </cell>
          <cell r="C258" t="str">
            <v>30102810496242000000</v>
          </cell>
          <cell r="D258" t="str">
            <v>*</v>
          </cell>
          <cell r="E258">
            <v>32727</v>
          </cell>
          <cell r="F258" t="str">
            <v>1010102; 45286565000; ТП; КВ.02.2002; 0; 30.06.2002; АВ; "1-й авансовый платеж по налогу на прибыль за 2 квартал 2002 года в региональный бюджет Калининградской области".</v>
          </cell>
        </row>
        <row r="259">
          <cell r="A259">
            <v>37361</v>
          </cell>
          <cell r="B259" t="str">
            <v>60301810400000009123</v>
          </cell>
          <cell r="C259" t="str">
            <v>30102810496242000000</v>
          </cell>
          <cell r="D259" t="str">
            <v>*</v>
          </cell>
          <cell r="E259">
            <v>36913</v>
          </cell>
          <cell r="F259" t="str">
            <v>1010102; 45286565000; ТП; КВ.02.2002; 0; 30.06.2002; АВ;"1-й авансовый платеж в бюджет субъекта РФ (Санкт-Петербурга) по налогу на прибыль за 2 квартал 2002 г."</v>
          </cell>
        </row>
        <row r="260">
          <cell r="A260">
            <v>37361</v>
          </cell>
          <cell r="B260" t="str">
            <v>60301810700000009124</v>
          </cell>
          <cell r="C260" t="str">
            <v>30102810496242000000</v>
          </cell>
          <cell r="D260" t="str">
            <v>*</v>
          </cell>
          <cell r="E260">
            <v>4514</v>
          </cell>
          <cell r="F260" t="str">
            <v>1010110; 45286565000; ТП; КВ.02.2002; 0; 30.06.2002; АВ; "1-й авансовый платеж по налогу на прибыль за 2 квартал 2002 года в местный бюджет г.Калининграда"</v>
          </cell>
        </row>
        <row r="261">
          <cell r="A261">
            <v>37362</v>
          </cell>
          <cell r="B261" t="str">
            <v>60301810300000000002</v>
          </cell>
          <cell r="C261" t="str">
            <v>30102810496242000000</v>
          </cell>
          <cell r="D261" t="str">
            <v>$</v>
          </cell>
          <cell r="E261">
            <v>5899.66</v>
          </cell>
          <cell r="F261" t="str">
            <v>1020600; 45286565000; ТП; КВ.02.2002; 0; 30.06.2002; НС; "налог на покупку иностранных денежных знаков, 60%- 3.539-80, 40%- 2.359-86".</v>
          </cell>
        </row>
        <row r="262">
          <cell r="A262">
            <v>37362</v>
          </cell>
          <cell r="B262" t="str">
            <v>60301810600000009114</v>
          </cell>
          <cell r="C262" t="str">
            <v>30102810496242000000</v>
          </cell>
          <cell r="D262" t="str">
            <v>$</v>
          </cell>
          <cell r="E262">
            <v>1150</v>
          </cell>
          <cell r="F262" t="str">
            <v>1400315; 45286565000; ТП; ГД.00.2002; 0; 30.06.2002; НС; "Налог с владельцев транспортных средств".</v>
          </cell>
        </row>
        <row r="263">
          <cell r="A263">
            <v>37362</v>
          </cell>
          <cell r="B263" t="str">
            <v>60301810600000000003</v>
          </cell>
          <cell r="C263" t="str">
            <v>30102810496242000000</v>
          </cell>
          <cell r="D263" t="str">
            <v>$</v>
          </cell>
          <cell r="E263">
            <v>157.54</v>
          </cell>
          <cell r="F263" t="str">
            <v>1020600;45286565000;ТП;КВ.02.2002;0;30.06.2002;НС;"НАЛОГ НА ПОКУПКУ ИНОСТРАННЫХ ДЕНЕЖНЫХ ЗНАКОВ,94-52 РУБ.-ДЛЯ ФЕДЕРАЛЬНОГО БЮДЖЕТА,63-02 РУБ.-ДЛЯ ГОРОДСКОГО БЮДЖЕТА"</v>
          </cell>
        </row>
        <row r="264">
          <cell r="A264">
            <v>37363</v>
          </cell>
          <cell r="B264" t="str">
            <v>60301810300000000002</v>
          </cell>
          <cell r="C264" t="str">
            <v>30102810496242000000</v>
          </cell>
          <cell r="D264" t="str">
            <v>$</v>
          </cell>
          <cell r="E264">
            <v>5583.86</v>
          </cell>
          <cell r="F264" t="str">
            <v>1020600; 45286565000; ТП; КВ.02.2002; 0; 30.06.2002; НС; "налог на покупку иностранных денежных знаков, 60%- 3.350-32, 40%- 2.233-54".</v>
          </cell>
        </row>
        <row r="265">
          <cell r="A265">
            <v>37363</v>
          </cell>
          <cell r="B265" t="str">
            <v>60301810600000000003</v>
          </cell>
          <cell r="C265" t="str">
            <v>30102810496242000000</v>
          </cell>
          <cell r="D265" t="str">
            <v>$</v>
          </cell>
          <cell r="E265">
            <v>632.05999999999995</v>
          </cell>
          <cell r="F265" t="str">
            <v>1020600;45286565000;ТП;КВ.02.2002;0;30.06.2002;НС;"НАЛОГ НА ПОКУПКУ ИНОСТРАННЫХ ДЕНЕЖНЫХ ЗНАКОВ,379-24 РУБ.-ДЛЯ ФЕДЕРАЛЬНОГО БЮДЖЕТА,252-82 РУБ.-ДЛЯ ГОРОДСКОГО БЮДЖЕТА"</v>
          </cell>
        </row>
        <row r="266">
          <cell r="A266">
            <v>37364</v>
          </cell>
          <cell r="B266" t="str">
            <v>60301810300000000002</v>
          </cell>
          <cell r="C266" t="str">
            <v>30102810496242000000</v>
          </cell>
          <cell r="D266" t="str">
            <v>$</v>
          </cell>
          <cell r="E266">
            <v>3544.97</v>
          </cell>
          <cell r="F266" t="str">
            <v>1020600; 45286565000; ТП; КВ.02.2002; 0; 30.06.2002; НС; "налог на покупку иностранных денежных знаков, 60%-  2.126-98, 40%- 1.417-99".</v>
          </cell>
        </row>
        <row r="267">
          <cell r="A267">
            <v>37364</v>
          </cell>
          <cell r="B267" t="str">
            <v>60301810600000009790</v>
          </cell>
          <cell r="C267" t="str">
            <v>30102810496242000000</v>
          </cell>
          <cell r="D267" t="str">
            <v>$</v>
          </cell>
          <cell r="E267">
            <v>1324823</v>
          </cell>
          <cell r="F267" t="str">
            <v>1400503; 45286565000; ТП; КВ.01.2002; 0; 31.03.2002; НС; "налог на рекламу за 1 квартал 2002г."</v>
          </cell>
        </row>
        <row r="268">
          <cell r="A268">
            <v>37364</v>
          </cell>
          <cell r="B268" t="str">
            <v>60301810700000009098</v>
          </cell>
          <cell r="C268" t="str">
            <v>30102810496242000000</v>
          </cell>
          <cell r="D268" t="str">
            <v>$</v>
          </cell>
          <cell r="E268">
            <v>1688569</v>
          </cell>
          <cell r="F268" t="str">
            <v>1020102; 45286565000; ТП; МС.03.2002; 0; 20.04.2002; НС; "налог на добавленную стоимость за март 2002г."</v>
          </cell>
        </row>
        <row r="269">
          <cell r="A269">
            <v>37364</v>
          </cell>
          <cell r="B269" t="str">
            <v>60301810600000000003</v>
          </cell>
          <cell r="C269" t="str">
            <v>30102810496242000000</v>
          </cell>
          <cell r="D269" t="str">
            <v>$</v>
          </cell>
          <cell r="E269">
            <v>104.67</v>
          </cell>
          <cell r="F269" t="str">
            <v>1020600;45286565000;ТП;КВ.02.2002;0;30.06.2002;НС;"НАЛОГ НА ПОКУПКУ ИНОСТРАННЫХ ДЕНЕЖНЫХ ЗНАКОВ,62-80 РУБ.-ДЛЯ ФЕДЕРАЛЬНОГО БЮДЖЕТА,41-87 РУБ.-ДЛЯ ГОРОДСКОГО БЮДЖЕТА"</v>
          </cell>
        </row>
        <row r="270">
          <cell r="A270">
            <v>37364</v>
          </cell>
          <cell r="B270" t="str">
            <v>60301810600000009279</v>
          </cell>
          <cell r="C270" t="str">
            <v>30102810496242000000</v>
          </cell>
          <cell r="D270" t="str">
            <v>$</v>
          </cell>
          <cell r="E270">
            <v>144277</v>
          </cell>
          <cell r="F270" t="str">
            <v>1020102; 45286565000; ТП; МС.03.2002; 0; 20.04.2002; НС; "НДС, перечисленный за иностранных юридических лиц за март 2002 года".</v>
          </cell>
        </row>
        <row r="271">
          <cell r="A271">
            <v>37365</v>
          </cell>
          <cell r="B271" t="str">
            <v>60301810300000000002</v>
          </cell>
          <cell r="C271" t="str">
            <v>30102810496242000000</v>
          </cell>
          <cell r="D271" t="str">
            <v>$</v>
          </cell>
          <cell r="E271">
            <v>5017.1000000000004</v>
          </cell>
          <cell r="F271" t="str">
            <v>1020600; 45286565000; ТП; КВ.02.2002; 0; 30.06.2002; НС; "налог на покупку иностранных денежных знаков, 60%-  3.010-26, 40%- 2.006-84".</v>
          </cell>
        </row>
        <row r="272">
          <cell r="A272">
            <v>37365</v>
          </cell>
          <cell r="B272" t="str">
            <v>60301810900000009801</v>
          </cell>
          <cell r="C272" t="str">
            <v>30102810496242000000</v>
          </cell>
          <cell r="D272" t="str">
            <v>$</v>
          </cell>
          <cell r="E272">
            <v>283571</v>
          </cell>
          <cell r="F272" t="str">
            <v>1010202;45286570000;ТП;МС.04.2002;0;19.04.02;НС;7708011796;774401001;Внешэкономбанк;"налог на доходы с физич.лиц за апрель 2002 года".</v>
          </cell>
        </row>
        <row r="273">
          <cell r="A273">
            <v>37365</v>
          </cell>
          <cell r="B273" t="str">
            <v>60301810600000000003</v>
          </cell>
          <cell r="C273" t="str">
            <v>30102810496242000000</v>
          </cell>
          <cell r="D273" t="str">
            <v>$</v>
          </cell>
          <cell r="E273">
            <v>62.6</v>
          </cell>
          <cell r="F273" t="str">
            <v>1020600;45286565000;ТП;КВ.02.2002;0;30.06.2002;НС;"НАЛОГ НА ПОКУПКУ ИНОСТРАННЫХ ДЕНЕЖНЫХ ЗНАКОВ,37-56 РУБ.-ДЛЯ ФЕДЕРАЛЬНОГО БЮДЖЕТА,25-04 РУБ.-ДЛЯ ГОРОДСКОГО БЮДЖЕТА"</v>
          </cell>
        </row>
        <row r="274">
          <cell r="A274">
            <v>37368</v>
          </cell>
          <cell r="B274" t="str">
            <v>60301810300000000002</v>
          </cell>
          <cell r="C274" t="str">
            <v>30102810496242000000</v>
          </cell>
          <cell r="D274" t="str">
            <v>$</v>
          </cell>
          <cell r="E274">
            <v>4866.53</v>
          </cell>
          <cell r="F274" t="str">
            <v>1020600; 45286565000; ТП; КВ.02.2002; 0; 30.06.2002; НС; "налог на покупку иностранных денежных знаков, 60%-  2.919-92, 40%- 1.946-61".</v>
          </cell>
        </row>
        <row r="275">
          <cell r="A275">
            <v>37368</v>
          </cell>
          <cell r="B275" t="str">
            <v>60301810600000000003</v>
          </cell>
          <cell r="C275" t="str">
            <v>30102810496242000000</v>
          </cell>
          <cell r="D275" t="str">
            <v>$</v>
          </cell>
          <cell r="E275">
            <v>413.16</v>
          </cell>
          <cell r="F275" t="str">
            <v>1020600;45286565000;ТП;КВ.02.2002;0;30.06.2002;НС;"НАЛОГ НА ПОКУПКУ ИНОСТРАННЫХ ДЕНЕЖНЫХ ЗНАКОВ,247-90 РУБ.-ДЛЯ ФЕДЕРАЛЬНОГО БЮДЖЕТА,165-26 РУБ.-ДЛЯ ГОРОДСКОГО БЮДЖЕТА"</v>
          </cell>
        </row>
        <row r="276">
          <cell r="A276">
            <v>37369</v>
          </cell>
          <cell r="B276" t="str">
            <v>60301810300000000002</v>
          </cell>
          <cell r="C276" t="str">
            <v>30102810496242000000</v>
          </cell>
          <cell r="D276" t="str">
            <v>$</v>
          </cell>
          <cell r="E276">
            <v>4669.0600000000004</v>
          </cell>
          <cell r="F276" t="str">
            <v>1020600; 45286565000; ТП; КВ.02.2002; 0; 30.06.2002; НС; "налог на покупку иностранных денежных знаков, 60%- 2.801-44, 40%- 1.867-62".</v>
          </cell>
        </row>
        <row r="277">
          <cell r="A277">
            <v>37369</v>
          </cell>
          <cell r="B277" t="str">
            <v>60301810600000000003</v>
          </cell>
          <cell r="C277" t="str">
            <v>30102810496242000000</v>
          </cell>
          <cell r="D277" t="str">
            <v>$</v>
          </cell>
          <cell r="E277">
            <v>460.11</v>
          </cell>
          <cell r="F277" t="str">
            <v>1020600;45286565000;ТП;КВ.02.2002;0;30.06.2002;НС;"НАЛОГ НА ПОКУПКУ ИНОСТРАННЫХ ДЕНЕЖНЫХ ЗНАКОВ,276-07 РУБ.-ДЛЯ ФЕДЕРАЛЬНОГО БЮДЖЕТА,184-04 РУБ.-ДЛЯ ГОРОДСКОГО БЮДЖЕТА"</v>
          </cell>
        </row>
        <row r="278">
          <cell r="A278">
            <v>37370</v>
          </cell>
          <cell r="B278" t="str">
            <v>60301810300000000002</v>
          </cell>
          <cell r="C278" t="str">
            <v>30102810496242000000</v>
          </cell>
          <cell r="D278" t="str">
            <v>$</v>
          </cell>
          <cell r="E278">
            <v>6891.25</v>
          </cell>
          <cell r="F278" t="str">
            <v>1020600; 45286565000; ТП; КВ.02.2002; 0; 30.06.2002; НС; "налог на покупку иностранных денежных знаков, 60%- 4.134-75, 40%- 2.756-50".</v>
          </cell>
        </row>
        <row r="279">
          <cell r="A279">
            <v>37370</v>
          </cell>
          <cell r="B279" t="str">
            <v>60301810600000000003</v>
          </cell>
          <cell r="C279" t="str">
            <v>30102810496242000000</v>
          </cell>
          <cell r="D279" t="str">
            <v>$</v>
          </cell>
          <cell r="E279">
            <v>75.069999999999993</v>
          </cell>
          <cell r="F279" t="str">
            <v>1020600;45286565000;ТП;КВ.02.2002;0;30.06.2002;НС;"НАЛОГ НА ПОКУПКУ ИНОСТРАННЫХ ДЕНЕЖНЫХ ЗНАКОВ,45-04 РУБ.-ДЛЯ ФЕДЕРАЛЬНОГО БЮДЖЕТА,30-03 РУБ.-ДЛЯ ГОРОДСКОГО БЮДЖЕТА"</v>
          </cell>
        </row>
        <row r="280">
          <cell r="A280">
            <v>37371</v>
          </cell>
          <cell r="B280" t="str">
            <v>60301810300000000002</v>
          </cell>
          <cell r="C280" t="str">
            <v>30102810496242000000</v>
          </cell>
          <cell r="D280" t="str">
            <v>$</v>
          </cell>
          <cell r="E280">
            <v>8722.61</v>
          </cell>
          <cell r="F280" t="str">
            <v>1020600; 45286565000; ТП; КВ.02.2002; 0; 30.06.2002; НС; "налог на покупку иностранных денежных знаков, 60%- 5.233-57, 40%- 3.489-04".</v>
          </cell>
        </row>
        <row r="281">
          <cell r="A281">
            <v>37371</v>
          </cell>
          <cell r="B281" t="str">
            <v>60301810600000000003</v>
          </cell>
          <cell r="C281" t="str">
            <v>30102810496242000000</v>
          </cell>
          <cell r="D281" t="str">
            <v>$</v>
          </cell>
          <cell r="E281">
            <v>26.65</v>
          </cell>
          <cell r="F281" t="str">
            <v>1020600;45286565000;ТП;КВ.02.2002;0;30.06.2002;НС;"НАЛОГ НА ПОКУПКУ ИНОСТРАННЫХ ДЕНЕЖНЫХ ЗНАКОВ,15-99 РУБ.-ДЛЯ ФЕДЕРАЛЬНОГО БЮДЖЕТА,10-66 РУБ.-ДЛЯ ГОРОДСКОГО БЮДЖЕТА"</v>
          </cell>
        </row>
        <row r="282">
          <cell r="A282">
            <v>37372</v>
          </cell>
          <cell r="B282" t="str">
            <v>60301810600000000003</v>
          </cell>
          <cell r="C282" t="str">
            <v>30102810496242000000</v>
          </cell>
          <cell r="D282" t="str">
            <v>$</v>
          </cell>
          <cell r="E282">
            <v>938.4</v>
          </cell>
          <cell r="F282" t="str">
            <v>1020600;45286565000;ТП;КВ.02.2002;0;30.06.2002;НС;"НАЛОГ НА ПОКУПКУ ИНОСТРАННЫХ ДЕНЕЖНЫХ ЗНАКОВ,563-04 РУБ.-ДЛЯ ФЕДЕРАЛЬНОГО БЮДЖЕТА,375-36 РУБ.-ДЛЯ ГОРОДСКОГО БЮДЖЕТА"</v>
          </cell>
        </row>
        <row r="283">
          <cell r="A283">
            <v>37372</v>
          </cell>
          <cell r="B283" t="str">
            <v>60301810300000000002</v>
          </cell>
          <cell r="C283" t="str">
            <v>30102810496242000000</v>
          </cell>
          <cell r="D283" t="str">
            <v>$</v>
          </cell>
          <cell r="E283">
            <v>5357.24</v>
          </cell>
          <cell r="F283" t="str">
            <v>1020600; 45286565000; ТП; КВ.02.2002; 0; 30.06.2002; НС; "налог на покупку иностранных денежных знаков, 60%- 3.214-34, 40%- 2.142-90".</v>
          </cell>
        </row>
        <row r="284">
          <cell r="A284">
            <v>37372</v>
          </cell>
          <cell r="B284" t="str">
            <v>60301810900000009801</v>
          </cell>
          <cell r="C284" t="str">
            <v>30102810496242000000</v>
          </cell>
          <cell r="D284" t="str">
            <v>$</v>
          </cell>
          <cell r="E284">
            <v>840273</v>
          </cell>
          <cell r="F284" t="str">
            <v>1010202;45286570000;ТП;МС.04.2002;0;26.04.02;НС;7708011796;774401001;Внешэкономбанк;"налог на доходы с физич.лиц за апрель 2002 года".</v>
          </cell>
        </row>
        <row r="285">
          <cell r="A285">
            <v>37372</v>
          </cell>
          <cell r="B285" t="str">
            <v>60301810000000009811</v>
          </cell>
          <cell r="C285" t="str">
            <v>30102810496242000000</v>
          </cell>
          <cell r="D285" t="str">
            <v>$</v>
          </cell>
          <cell r="E285">
            <v>65</v>
          </cell>
          <cell r="F285" t="str">
            <v>1010203;45286570000;ТП;МС.04.2002;0;26.04.02;НС;7708011796;774401001;Внешэкономбанк;"налог на доходы с клиентов банка за апрель 2002 года".</v>
          </cell>
        </row>
        <row r="286">
          <cell r="A286">
            <v>37372</v>
          </cell>
          <cell r="B286" t="str">
            <v>60301810200000009802</v>
          </cell>
          <cell r="C286" t="str">
            <v>30102810496242000000</v>
          </cell>
          <cell r="D286" t="str">
            <v>$</v>
          </cell>
          <cell r="E286">
            <v>472</v>
          </cell>
          <cell r="F286" t="str">
            <v>1010204;45286570000;ТП;МС.04.2002;0;26.04.02;НС;7708011796;774401001;Внешэкономбанк;"налог с матер. выгоды за апрель 2002 года".</v>
          </cell>
        </row>
        <row r="287">
          <cell r="A287">
            <v>37372</v>
          </cell>
          <cell r="B287" t="str">
            <v>60301810600000009114</v>
          </cell>
          <cell r="C287" t="str">
            <v>30102810496242000000</v>
          </cell>
          <cell r="D287" t="str">
            <v>$</v>
          </cell>
          <cell r="E287">
            <v>2720</v>
          </cell>
          <cell r="F287" t="str">
            <v>1400315; 45286565000; ТП; ГД.00.2002; 0; 30.06.2002; НС; "Налог с владельцев транспортных средств".УФК по г.Москве (для МИ МНС N 44).</v>
          </cell>
        </row>
        <row r="288">
          <cell r="A288">
            <v>37373</v>
          </cell>
          <cell r="B288" t="str">
            <v>60301810300000000002</v>
          </cell>
          <cell r="C288" t="str">
            <v>30102810496242000000</v>
          </cell>
          <cell r="D288" t="str">
            <v>$</v>
          </cell>
          <cell r="E288">
            <v>6695.66</v>
          </cell>
          <cell r="F288" t="str">
            <v>1020600; 45286565000; ТП; КВ.02.2002; 0; 30.06.2002; НС; "налог на покупку иностранных денежных знаков, 60%- 4.017-40, 40%- 2.678-26".</v>
          </cell>
        </row>
        <row r="289">
          <cell r="A289">
            <v>37373</v>
          </cell>
          <cell r="B289" t="str">
            <v>60301810900000009801</v>
          </cell>
          <cell r="C289" t="str">
            <v>30102810496242000000</v>
          </cell>
          <cell r="D289" t="str">
            <v>$</v>
          </cell>
          <cell r="E289">
            <v>4030777</v>
          </cell>
          <cell r="F289" t="str">
            <v>1010202;45286570000;ТП;МС.04.2002;0;27.04.02;НС;7708011796;774401001;Внешэкономбанк;"налог на доходы с физич.лиц за апрель 2002 года".</v>
          </cell>
        </row>
        <row r="290">
          <cell r="A290">
            <v>37373</v>
          </cell>
          <cell r="B290" t="str">
            <v>60301810600000000003</v>
          </cell>
          <cell r="C290" t="str">
            <v>30102810496242000000</v>
          </cell>
          <cell r="D290" t="str">
            <v>$</v>
          </cell>
          <cell r="E290">
            <v>291.27</v>
          </cell>
          <cell r="F290" t="str">
            <v>1020600;45286565000;ТП;КВ.02.2002;0;30.06.2002;НС;"НАЛОГ НА ПОКУПКУ ИНОСТРАННЫХ ДЕНЕЖНЫХ ЗНАКОВ,174-76 РУБ.-ДЛЯ ФЕДЕРАЛЬНОГО БЮДЖЕТА,116-51 РУБ.-ДЛЯ ГОРОДСКОГО БЮДЖЕТА"</v>
          </cell>
        </row>
        <row r="291">
          <cell r="A291">
            <v>37373</v>
          </cell>
          <cell r="B291" t="str">
            <v>60301810900000009801</v>
          </cell>
          <cell r="C291" t="str">
            <v>30102810496242000000</v>
          </cell>
          <cell r="D291" t="str">
            <v>$</v>
          </cell>
          <cell r="E291">
            <v>6792</v>
          </cell>
          <cell r="F291" t="str">
            <v>1010202;40298562000;ТП;МС.04.2002;0;27.04.2002;НС;7708011796;783505001;Внешэкономбанк;"налог на доходы с сотрудников Пред-ва в г.Санкт-Петербурге за апрель 2002 года".</v>
          </cell>
        </row>
        <row r="292">
          <cell r="A292">
            <v>37373</v>
          </cell>
          <cell r="B292" t="str">
            <v>60301810900000009801</v>
          </cell>
          <cell r="C292" t="str">
            <v>30102810496242000000</v>
          </cell>
          <cell r="D292" t="str">
            <v>$</v>
          </cell>
          <cell r="E292">
            <v>6520</v>
          </cell>
          <cell r="F292" t="str">
            <v>1010202;27401000000;ТП;МС.04.2002;0;27.04.2002;7708011796;390405001;Внешэкономбанк;"налог на доходы с сотрудников Пред-ва в г.Калининграде за апрель 2002 года".</v>
          </cell>
        </row>
        <row r="293">
          <cell r="A293">
            <v>37375</v>
          </cell>
          <cell r="B293" t="str">
            <v>60301810300000000002</v>
          </cell>
          <cell r="C293" t="str">
            <v>30102810496242000000</v>
          </cell>
          <cell r="D293" t="str">
            <v>$</v>
          </cell>
          <cell r="E293">
            <v>6375.15</v>
          </cell>
          <cell r="F293" t="str">
            <v>1020600; 45286565000; ТП; КВ.02.2002; 0; 30.06.2002; НС; "налог на покупку иностранных денежных знаков, 60%- 3.825-09, 40%- 2.550-06".</v>
          </cell>
        </row>
        <row r="294">
          <cell r="A294">
            <v>37375</v>
          </cell>
          <cell r="B294" t="str">
            <v>60301810600000000003</v>
          </cell>
          <cell r="C294" t="str">
            <v>30102810496242000000</v>
          </cell>
          <cell r="D294" t="str">
            <v>$</v>
          </cell>
          <cell r="E294">
            <v>2522.9699999999998</v>
          </cell>
          <cell r="F294" t="str">
            <v>1020600;45286565000;ТП;КВ.02.2002;0;30.06.2002;НС;"НАЛОГ НА ПОКУПКУ ИНОСТРАННЫХ ДЕНЕЖНЫХ ЗНАКОВ,1513-78 РУБ.-ДЛЯ ФЕДЕРАЛЬНОГО БЮДЖЕТА,1009-19 РУБ.-ДЛЯ ГОРОДСКОГО БЮДЖЕТА"</v>
          </cell>
        </row>
        <row r="295">
          <cell r="A295">
            <v>37375</v>
          </cell>
          <cell r="B295" t="str">
            <v>60301810000000009073</v>
          </cell>
          <cell r="C295" t="str">
            <v>30102810496242000000</v>
          </cell>
          <cell r="D295" t="str">
            <v>$</v>
          </cell>
          <cell r="E295">
            <v>3</v>
          </cell>
          <cell r="F295" t="str">
            <v>1400502; 27401000000; ТП; КВ.01.2002; 0; 29.04.2002; НС;"сбор на содержание милиции за 1 квартал 2002г.". На счет местного бюджета г.Калининграда.Второе Отделение Федер.Казначейства(ИМНС России по Центр.району)</v>
          </cell>
        </row>
        <row r="296">
          <cell r="A296">
            <v>37375</v>
          </cell>
          <cell r="B296" t="str">
            <v>60301810700000009124</v>
          </cell>
          <cell r="C296" t="str">
            <v>30102810496242000000</v>
          </cell>
          <cell r="D296" t="str">
            <v>*</v>
          </cell>
          <cell r="E296">
            <v>7384</v>
          </cell>
          <cell r="F296" t="str">
            <v>1010110;27401000000;ТП;КВ.01.2002;0;30.04.2002;НС;"ежеквартальный платеж по налогу на прибыль за 1 квартал 2002 года в местный бюджет г.Калининграда".</v>
          </cell>
        </row>
        <row r="297">
          <cell r="A297">
            <v>37375</v>
          </cell>
          <cell r="B297" t="str">
            <v>60301810400000009097</v>
          </cell>
          <cell r="C297" t="str">
            <v>30102810496242000000</v>
          </cell>
          <cell r="D297" t="str">
            <v>$</v>
          </cell>
          <cell r="E297">
            <v>5094266</v>
          </cell>
          <cell r="F297" t="str">
            <v>1040200; 45286565000; ТП; КВ.01.2002; 0; 29.04.2002; НС;"налог на имущество за 1 квартал 2002г.". на счет городского бюджета г.Москвы. ФКУ ЮВАО г.Москвы (для МИ МНС N 44).</v>
          </cell>
        </row>
        <row r="298">
          <cell r="A298">
            <v>37375</v>
          </cell>
          <cell r="B298" t="str">
            <v>60301810400000009097</v>
          </cell>
          <cell r="C298" t="str">
            <v>30102810496242000000</v>
          </cell>
          <cell r="D298" t="str">
            <v>$</v>
          </cell>
          <cell r="E298">
            <v>9965</v>
          </cell>
          <cell r="F298" t="str">
            <v>1040201; 45286565000; ТП; КВ.01.2002; 0; 29.04.2002г; НС;"налог на имущество за 1 квартал 2002г.". на счет городского бюджета г.Санкт-Петербурга. Ком.Фин.Админ.СПб(Межрайонная ИМНС N4 по СПб).</v>
          </cell>
        </row>
        <row r="299">
          <cell r="A299">
            <v>37375</v>
          </cell>
          <cell r="B299" t="str">
            <v>60301810400000009097</v>
          </cell>
          <cell r="C299" t="str">
            <v>30102810496242000000</v>
          </cell>
          <cell r="D299" t="str">
            <v>$</v>
          </cell>
          <cell r="E299">
            <v>648</v>
          </cell>
          <cell r="F299" t="str">
            <v>1040201; 27401000000; ТП; КВ.01.2002; 0; 29.04.2002г; НС;"налог на имущество за 1 квартал 2002г."на счет областного бюджета г.Калининграда.Второе Отделение Федерального казначейства (ИМНС России по Центр.р-ону)</v>
          </cell>
        </row>
        <row r="300">
          <cell r="A300">
            <v>37375</v>
          </cell>
          <cell r="B300" t="str">
            <v>60301810000000009125</v>
          </cell>
          <cell r="C300" t="str">
            <v>30102810496242000000</v>
          </cell>
          <cell r="D300" t="str">
            <v>*</v>
          </cell>
          <cell r="E300">
            <v>53537</v>
          </cell>
          <cell r="F300" t="str">
            <v>1010102;27401000000;ТП;КВ.01.2002;0;30.04.2002;НС; "ежеквартальный платеж по налогу на прибыль за 1 квартал 2002 года в региональный бюджет Калининградской области".</v>
          </cell>
        </row>
        <row r="301">
          <cell r="A301">
            <v>37375</v>
          </cell>
          <cell r="B301" t="str">
            <v>60301810900000009801</v>
          </cell>
          <cell r="C301" t="str">
            <v>30102810496242000000</v>
          </cell>
          <cell r="D301" t="str">
            <v>$</v>
          </cell>
          <cell r="E301">
            <v>653186</v>
          </cell>
          <cell r="F301" t="str">
            <v>1010202;45286570000;ТП;МС.04.2002;0;29.04.02;НС;7708011796;774401001;Внешэкономбанк;"налог на доходы с физич.лиц за апрель 2002 года".</v>
          </cell>
        </row>
        <row r="302">
          <cell r="A302">
            <v>37375</v>
          </cell>
          <cell r="B302" t="str">
            <v>60301810000000009811</v>
          </cell>
          <cell r="C302" t="str">
            <v>30102810496242000000</v>
          </cell>
          <cell r="D302" t="str">
            <v>$</v>
          </cell>
          <cell r="E302">
            <v>58</v>
          </cell>
          <cell r="F302" t="str">
            <v>1010203;45286570000;ТП;МС.04.2002;0;29.04.02;НС;7708011796;774401001;Внешэкономбанк;"налог на доходы с клиентов банка за апрель 2002 года".</v>
          </cell>
        </row>
        <row r="303">
          <cell r="A303">
            <v>37375</v>
          </cell>
          <cell r="B303" t="str">
            <v>60301810200000009802</v>
          </cell>
          <cell r="C303" t="str">
            <v>30102810496242000000</v>
          </cell>
          <cell r="D303" t="str">
            <v>$</v>
          </cell>
          <cell r="E303">
            <v>7000</v>
          </cell>
          <cell r="F303" t="str">
            <v>1010204;45286570000;ТП;МС.04.2002;0;29.04.02;НС;7708011796;774401001;Внешэкономбанк;"налог с матер. выгоды за апрель 2002 года".</v>
          </cell>
        </row>
        <row r="304">
          <cell r="A304">
            <v>37376</v>
          </cell>
          <cell r="B304" t="str">
            <v>60301810300000000002</v>
          </cell>
          <cell r="C304" t="str">
            <v>30102810496242000000</v>
          </cell>
          <cell r="D304" t="str">
            <v>$</v>
          </cell>
          <cell r="E304">
            <v>7829.72</v>
          </cell>
          <cell r="F304" t="str">
            <v>1020600; 45286565000; ТП; КВ.02.2002; 0; 30.06.2002; НС; "налог на покупку иностранных денежных знаков, 60%- 4.697-83, 40%- 3.131-89".</v>
          </cell>
        </row>
        <row r="305">
          <cell r="A305">
            <v>37376</v>
          </cell>
          <cell r="B305" t="str">
            <v>60301810600000000003</v>
          </cell>
          <cell r="C305" t="str">
            <v>30102810496242000000</v>
          </cell>
          <cell r="D305" t="str">
            <v>$</v>
          </cell>
          <cell r="E305">
            <v>200.44</v>
          </cell>
          <cell r="F305" t="str">
            <v>1020600;45286565000;ТП;КВ.02.2002;0;30.06.2002;НС;"НАЛОГ НА ПОКУПКУ ИНОСТРАННЫХ ДЕНЕЖНЫХ ЗНАКОВ,120-26 РУБ.-ДЛЯ ФЕДЕРАЛЬНОГО БЮДЖЕТА,80-18 РУБ.-ДЛЯ ГОРОДСКОГО БЮДЖЕТА"</v>
          </cell>
        </row>
        <row r="306">
          <cell r="A306">
            <v>37376</v>
          </cell>
          <cell r="B306" t="str">
            <v>60301810900000009801</v>
          </cell>
          <cell r="C306" t="str">
            <v>30102810496242000000</v>
          </cell>
          <cell r="D306" t="str">
            <v>$</v>
          </cell>
          <cell r="E306">
            <v>406</v>
          </cell>
          <cell r="F306" t="str">
            <v>1010202;45286570000;ТП;МС.04.2002;0;30.04.02;НС;7708011796;774401001;Внешэкономбанк;"налог на доходы с физич.лиц за апрель 2002 года".</v>
          </cell>
        </row>
        <row r="307">
          <cell r="A307">
            <v>37382</v>
          </cell>
          <cell r="B307" t="str">
            <v>60301810300000000002</v>
          </cell>
          <cell r="C307" t="str">
            <v>30102810496242000000</v>
          </cell>
          <cell r="D307" t="str">
            <v>$</v>
          </cell>
          <cell r="E307">
            <v>858.33</v>
          </cell>
          <cell r="F307" t="str">
            <v>1020600; 45286565000; ТП; КВ.02.2002; 0; 30.06.2002; НС; "налог на покупку иностранных денежных знаков, 60%- 515-00, 40%- 343-33".</v>
          </cell>
        </row>
        <row r="308">
          <cell r="A308">
            <v>37382</v>
          </cell>
          <cell r="B308" t="str">
            <v>60301810600000000003</v>
          </cell>
          <cell r="C308" t="str">
            <v>30102810496242000000</v>
          </cell>
          <cell r="D308" t="str">
            <v>$</v>
          </cell>
          <cell r="E308">
            <v>550.86</v>
          </cell>
          <cell r="F308" t="str">
            <v>1020600;45286565000;ТП;КВ.02.2002;0;30.06.2002;НС;"НАЛОГ НА ПОКУПКУ ИНОСТРАННЫХ ДЕНЕЖНЫХ ЗНАКОВ,330-52 РУБ.-ДЛЯ ФЕДЕРАЛЬНОГО БЮДЖЕТА,220-34 РУБ.-ДЛЯ ГОРОДСКОГО БЮДЖЕТА"</v>
          </cell>
        </row>
        <row r="309">
          <cell r="A309">
            <v>37383</v>
          </cell>
          <cell r="B309" t="str">
            <v>60301810300000000002</v>
          </cell>
          <cell r="C309" t="str">
            <v>30102810496242000000</v>
          </cell>
          <cell r="D309" t="str">
            <v>$</v>
          </cell>
          <cell r="E309">
            <v>5895.77</v>
          </cell>
          <cell r="F309" t="str">
            <v>1020600; 45286565000; ТП; КВ.02.2002; 0; 30.06.2002; НС; "налог на покупку иностранных денежных знаков, 60%- 3.537-46, 40%- 2.358-31".</v>
          </cell>
        </row>
        <row r="310">
          <cell r="A310">
            <v>37383</v>
          </cell>
          <cell r="B310" t="str">
            <v>60301810600000000003</v>
          </cell>
          <cell r="C310" t="str">
            <v>30102810496242000000</v>
          </cell>
          <cell r="D310" t="str">
            <v>$</v>
          </cell>
          <cell r="E310">
            <v>1659.5</v>
          </cell>
          <cell r="F310" t="str">
            <v>1020600;45286565000;ТП;КВ.02.2002;0;30.06.2002;НС;"НАЛОГ НА ПОКУПКУ ИНОСТРАННЫХ ДЕНЕЖНЫХ ЗНАКОВ,995-70 РУБ.-ДЛЯ ФЕДЕРАЛЬНОГО БЮДЖЕТА,663-80 РУБ.-ДЛЯ ГОРОДСКОГО БЮДЖЕТА"</v>
          </cell>
        </row>
        <row r="311">
          <cell r="A311">
            <v>37384</v>
          </cell>
          <cell r="B311" t="str">
            <v>60301810300000000002</v>
          </cell>
          <cell r="C311" t="str">
            <v>30102810496242000000</v>
          </cell>
          <cell r="D311" t="str">
            <v>$</v>
          </cell>
          <cell r="E311">
            <v>3024.13</v>
          </cell>
          <cell r="F311" t="str">
            <v>1020600; 45286565000; ТП; КВ.02.2002; 0; 30.06.2002; НС; "налог на покупку иностранных денежных знаков, 60%- 1.814-48, 40%- 1.209-65".</v>
          </cell>
        </row>
        <row r="312">
          <cell r="A312">
            <v>37384</v>
          </cell>
          <cell r="B312" t="str">
            <v>60301810600000000003</v>
          </cell>
          <cell r="C312" t="str">
            <v>30102810496242000000</v>
          </cell>
          <cell r="D312" t="str">
            <v>$</v>
          </cell>
          <cell r="E312">
            <v>1133.55</v>
          </cell>
          <cell r="F312" t="str">
            <v>1020600;45286565000;ТП;КВ.02.2002;0;30.06.2002;НС;"НАЛОГ НА ПОКУПКУ ИНОСТРАННЫХ ДЕНЕЖНЫХ ЗНАКОВ,680-13 РУБ.-ДЛЯ ФЕДЕРАЛЬНОГО БЮДЖЕТА,453-42 РУБ.-ДЛЯ ГОРОДСКОГО БЮДЖЕТА"</v>
          </cell>
        </row>
        <row r="313">
          <cell r="A313">
            <v>37384</v>
          </cell>
          <cell r="B313" t="str">
            <v>60301810600000009114</v>
          </cell>
          <cell r="C313" t="str">
            <v>30102810496242000000</v>
          </cell>
          <cell r="D313" t="str">
            <v>$</v>
          </cell>
          <cell r="E313">
            <v>2990</v>
          </cell>
          <cell r="F313" t="str">
            <v>1400315; 45286565000; ТП; ГД.00.2002; 0; 30.06.2002; НС; "Налог с владельцев транспортных средств".УФК по г.Москве (для МИ МНС N 44).</v>
          </cell>
        </row>
        <row r="314">
          <cell r="A314">
            <v>37384</v>
          </cell>
          <cell r="B314" t="str">
            <v>60301810600000009114</v>
          </cell>
          <cell r="C314" t="str">
            <v>30102810496242000000</v>
          </cell>
          <cell r="D314" t="str">
            <v>$</v>
          </cell>
          <cell r="E314">
            <v>2000</v>
          </cell>
          <cell r="F314" t="str">
            <v>1400315; 45286565000; ТП; ГД.00.2002; 0; 30.06.2002; НС; "Налог с владельцев транспортных средств".УФК по г.Москве (для МИ МНС N 44).</v>
          </cell>
        </row>
        <row r="315">
          <cell r="A315">
            <v>37384</v>
          </cell>
          <cell r="B315" t="str">
            <v>60301810900000009801</v>
          </cell>
          <cell r="C315" t="str">
            <v>30102810496242000000</v>
          </cell>
          <cell r="D315" t="str">
            <v>$</v>
          </cell>
          <cell r="E315">
            <v>5964923</v>
          </cell>
          <cell r="F315" t="str">
            <v>1010202;45286570000;ТП;МС.05.2002;0;08.05.02;НС;7708011796;774401001;Внешэкономбанк;"налог на доходы с физич.лиц за май 2002 года".</v>
          </cell>
        </row>
        <row r="316">
          <cell r="A316">
            <v>37384</v>
          </cell>
          <cell r="B316" t="str">
            <v>60301810900000009801</v>
          </cell>
          <cell r="C316" t="str">
            <v>30102810496242000000</v>
          </cell>
          <cell r="D316" t="str">
            <v>$</v>
          </cell>
          <cell r="E316">
            <v>6763</v>
          </cell>
          <cell r="F316" t="str">
            <v>1010202;40298562000;ТП;МС.05.2002;0;08.05.02;НС;7708011796;783505001;Внешэкономбанк;"налог на доходы с сотрудников Пр-ва в г.Санкт-Петербурге за май 2002 года".</v>
          </cell>
        </row>
        <row r="317">
          <cell r="A317">
            <v>37384</v>
          </cell>
          <cell r="B317" t="str">
            <v>60301810900000009801</v>
          </cell>
          <cell r="C317" t="str">
            <v>30102810496242000000</v>
          </cell>
          <cell r="D317" t="str">
            <v>$</v>
          </cell>
          <cell r="E317">
            <v>10400</v>
          </cell>
          <cell r="F317" t="str">
            <v>1010202;27401000000;ТП;МС.05.2002;0;08.05.2002;7708011796;390405001;Внешэкономбанк;"налог на доходы с сотрудников Пр-ва в г.Калининграде за май 2002 года".</v>
          </cell>
        </row>
        <row r="318">
          <cell r="A318">
            <v>37384</v>
          </cell>
          <cell r="B318" t="str">
            <v>60301810200000009802</v>
          </cell>
          <cell r="C318" t="str">
            <v>30102810496242000000</v>
          </cell>
          <cell r="D318" t="str">
            <v>$</v>
          </cell>
          <cell r="E318">
            <v>1259979</v>
          </cell>
          <cell r="F318" t="str">
            <v>1010204;45286570000;ТП;МС.05.2002;0;08.05.02;НС;7708011796;774401001;Внешэкономбанк;"налог с матер. выгоды за май 2002 года".</v>
          </cell>
        </row>
        <row r="319">
          <cell r="A319">
            <v>37384</v>
          </cell>
          <cell r="B319" t="str">
            <v>60301810200000009802</v>
          </cell>
          <cell r="C319" t="str">
            <v>30102810496242000000</v>
          </cell>
          <cell r="D319" t="str">
            <v>$</v>
          </cell>
          <cell r="E319">
            <v>2492</v>
          </cell>
          <cell r="F319" t="str">
            <v>1010204;40298562000;ТП;МС.05.2002;0;08.05.2002;НС;7708011796;783505001;Внешэкономбанк;"налог с материальной выгоды сотруд.Пред-ва в г.Санкт -Петербурге за май 2002 года".</v>
          </cell>
        </row>
        <row r="320">
          <cell r="A320">
            <v>37389</v>
          </cell>
          <cell r="B320" t="str">
            <v>60301810300000000002</v>
          </cell>
          <cell r="C320" t="str">
            <v>30102810496242000000</v>
          </cell>
          <cell r="D320" t="str">
            <v>$</v>
          </cell>
          <cell r="E320">
            <v>3309.19</v>
          </cell>
          <cell r="F320" t="str">
            <v>1020600; 45286565000; ТП; КВ.02.2002; 0; 30.06.2002; НС; "налог на покупку иностранных денежных знаков, 60%- 1.985-51, 40%- 1.323-68".</v>
          </cell>
        </row>
        <row r="321">
          <cell r="A321">
            <v>37389</v>
          </cell>
          <cell r="B321" t="str">
            <v>60301810600000000003</v>
          </cell>
          <cell r="C321" t="str">
            <v>30102810496242000000</v>
          </cell>
          <cell r="D321" t="str">
            <v>$</v>
          </cell>
          <cell r="E321">
            <v>2209.4699999999998</v>
          </cell>
          <cell r="F321" t="str">
            <v>1020600;45286565000;ТП;КВ.02.2002;О;30.06.2002;НС;"НАЛОГ НА ПОКУПКУ ИНОСТРАННЫХ ДЕНЕХНЫХ ЗНАКОВ,1325-68 РУБ.-ДЛЯ ФЕДЕРАЛЬНОГО БЮДЖЕТА,883-79 РУБ.-ДЛЯ ГОРОДСКОГО БЮДЖЕТА"</v>
          </cell>
        </row>
        <row r="322">
          <cell r="A322">
            <v>37389</v>
          </cell>
          <cell r="B322" t="str">
            <v>60301810900000009034</v>
          </cell>
          <cell r="C322" t="str">
            <v>30102810496242000000</v>
          </cell>
          <cell r="D322" t="str">
            <v>$</v>
          </cell>
          <cell r="E322">
            <v>7001345</v>
          </cell>
          <cell r="F322" t="str">
            <v>1400303; 45286565000; ТП; КВ.02.2002; 0; 30.06.2002; НС;"налог на пользователей автомобильных дорог за апрель 2002г." УФК по г.Москве (для МИ МНС РФ N 44).</v>
          </cell>
        </row>
        <row r="323">
          <cell r="A323">
            <v>37390</v>
          </cell>
          <cell r="B323" t="str">
            <v>60301810300000000002</v>
          </cell>
          <cell r="C323" t="str">
            <v>30102810496242000000</v>
          </cell>
          <cell r="D323" t="str">
            <v>$</v>
          </cell>
          <cell r="E323">
            <v>2890.64</v>
          </cell>
          <cell r="F323" t="str">
            <v>1020600; 45286565000; ТП; КВ.02.2002; 0; 30.06.2002; НС; "налог на покупку иностранных денежных знаков, 60%- 1.734-38, 40%- 1.156-26".</v>
          </cell>
        </row>
        <row r="324">
          <cell r="A324">
            <v>37390</v>
          </cell>
          <cell r="B324" t="str">
            <v>60301810600000000003</v>
          </cell>
          <cell r="C324" t="str">
            <v>30102810496242000000</v>
          </cell>
          <cell r="D324" t="str">
            <v>$</v>
          </cell>
          <cell r="E324">
            <v>762.34</v>
          </cell>
          <cell r="F324" t="str">
            <v>1020600;45286565000;ТП;КВ.02.2002;0;30.06.2002;НС;"НАЛОГ НА ПОКУПКУ ИНОСТРАННЫХ ДЕНЕЖНЫХ ЗНАКОВ,457-40 РУБ.-ДЛЯ ФЕДЕРАЛЬНОГО БЮДЖЕТА,304-94 РУБ.-ДЛЯ ГОРОДСКОГО БЮДЖЕТА"</v>
          </cell>
        </row>
        <row r="325">
          <cell r="A325">
            <v>37391</v>
          </cell>
          <cell r="B325" t="str">
            <v>60301810300000000002</v>
          </cell>
          <cell r="C325" t="str">
            <v>30102810496242000000</v>
          </cell>
          <cell r="D325" t="str">
            <v>$</v>
          </cell>
          <cell r="E325">
            <v>4158.1499999999996</v>
          </cell>
          <cell r="F325" t="str">
            <v>1020600; 45286565000; ТП; КВ.02.2002; 0; 30.06.2002; НС; "налог на покупку иностранных денежных знаков, 60%- 2.494-89, 40%- 1.663-26".</v>
          </cell>
        </row>
        <row r="326">
          <cell r="A326">
            <v>37391</v>
          </cell>
          <cell r="B326" t="str">
            <v>60301810600000000003</v>
          </cell>
          <cell r="C326" t="str">
            <v>30102810496242000000</v>
          </cell>
          <cell r="D326" t="str">
            <v>$</v>
          </cell>
          <cell r="E326">
            <v>690.14</v>
          </cell>
          <cell r="F326" t="str">
            <v>1020600;45286565000;ТП;КВ.02.2002;0;30.06.2002;НС;"НАЛОГ НА ПОКУПКУ ИНОСТРАННЫХ ДЕНЕЖНЫХ ЗНАКОВ,414-08 РУБ.-ДЛЯ ФЕДЕРАЛЬНОГО БЮДЖЕТА,276-06 РУБ.-ДЛЯ ГОРОДСКОГО БЮДЖЕТА"</v>
          </cell>
        </row>
        <row r="327">
          <cell r="A327">
            <v>37391</v>
          </cell>
          <cell r="B327" t="str">
            <v>60301810700000009124</v>
          </cell>
          <cell r="C327" t="str">
            <v>30102810496242000000</v>
          </cell>
          <cell r="D327" t="str">
            <v>*</v>
          </cell>
          <cell r="E327">
            <v>408</v>
          </cell>
          <cell r="F327" t="str">
            <v>1010110;27401000000;ТП;КВ.02.2002;0;30.06.2002;НС; "2-й авансовый платеж по налогу на прибыль за 2 квартал 2002 года в местный бюджет г.Калининграда".</v>
          </cell>
        </row>
        <row r="328">
          <cell r="A328">
            <v>37391</v>
          </cell>
          <cell r="B328" t="str">
            <v>60301810000000009125</v>
          </cell>
          <cell r="C328" t="str">
            <v>30102810496242000000</v>
          </cell>
          <cell r="D328" t="str">
            <v>*</v>
          </cell>
          <cell r="E328">
            <v>2965</v>
          </cell>
          <cell r="F328" t="str">
            <v>1010102;27401000000;ТП;КВ.02.2002;0;30.06.2002;НС; "2-й авансовый платеж по налогу на прибыль за 2 квартал 2002 года в региональный бюджет Калининградской области".</v>
          </cell>
        </row>
        <row r="329">
          <cell r="A329">
            <v>37392</v>
          </cell>
          <cell r="B329" t="str">
            <v>60301810300000000002</v>
          </cell>
          <cell r="C329" t="str">
            <v>30102810496242000000</v>
          </cell>
          <cell r="D329" t="str">
            <v>$</v>
          </cell>
          <cell r="E329">
            <v>4165.79</v>
          </cell>
          <cell r="F329" t="str">
            <v>1020600; 45286565000; ТП; КВ.02.2002; 0; 30.06.2002; НС; "налог на покупку иностранных денежных знаков, 60%- 2.499-47, 40%- 1.666-32".</v>
          </cell>
        </row>
        <row r="330">
          <cell r="A330">
            <v>37392</v>
          </cell>
          <cell r="B330" t="str">
            <v>60301810600000000003</v>
          </cell>
          <cell r="C330" t="str">
            <v>30102810496242000000</v>
          </cell>
          <cell r="D330" t="str">
            <v>$</v>
          </cell>
          <cell r="E330">
            <v>119.21</v>
          </cell>
          <cell r="F330" t="str">
            <v>1020600;45286565000;ТП;КВ.02.2002;0;30.06.2002;НС;"НАЛОГ НА ПОКУПКУ ИНОСТРАННЫХ ДЕНЕЖНЫХ ЗНАКОВ,71-53 РУБ.-ДЛЯ ФЕДЕРАЛЬНОГО БЮДЖЕТА,47-68 РУБ.-ДЛЯ ГОРОДСКОГО БЮДЖЕТА"</v>
          </cell>
        </row>
        <row r="331">
          <cell r="A331">
            <v>37393</v>
          </cell>
          <cell r="B331" t="str">
            <v>60301810300000000002</v>
          </cell>
          <cell r="C331" t="str">
            <v>30102810496242000000</v>
          </cell>
          <cell r="D331" t="str">
            <v>$</v>
          </cell>
          <cell r="E331">
            <v>3004.27</v>
          </cell>
          <cell r="F331" t="str">
            <v>1020600; 45286565000; ТП; КВ.02.2002; 0; 30.06.2002; НС; "налог на покупку иностранных денежных знаков, 60%- 1.802-56, 40%- 1.201-71".</v>
          </cell>
        </row>
        <row r="332">
          <cell r="A332">
            <v>37393</v>
          </cell>
          <cell r="B332" t="str">
            <v>60301810600000000003</v>
          </cell>
          <cell r="C332" t="str">
            <v>30102810496242000000</v>
          </cell>
          <cell r="D332" t="str">
            <v>$</v>
          </cell>
          <cell r="E332">
            <v>950.75</v>
          </cell>
          <cell r="F332" t="str">
            <v>1020600;45286565000;ТП;КВ.02.2002;0;30.06.2002;НС;"НАЛОГ НА ПОКУПКУ ИНОСТРАННЫХ ДЕНЕЖНЫХ ЗНАКОВ,570-45 РУБ.-ДЛЯ ФЕДЕРАЛЬНОГО БЮДЖЕТА,380-30 РУБ.-ДЛЯ ГОРОДСКОГО БЮДЖЕТА"</v>
          </cell>
        </row>
        <row r="333">
          <cell r="A333">
            <v>37393</v>
          </cell>
          <cell r="B333" t="str">
            <v>60301810900000009801</v>
          </cell>
          <cell r="C333" t="str">
            <v>30102810496242000000</v>
          </cell>
          <cell r="D333" t="str">
            <v>$</v>
          </cell>
          <cell r="E333">
            <v>302788</v>
          </cell>
          <cell r="F333" t="str">
            <v>1010202;45286570000;ТП;МС.05.2002;0;17.05.02;НС;7708011796;774401001;Внешэкономбанк;"налог на доходы с физич.лиц за май 2002 года".</v>
          </cell>
        </row>
        <row r="334">
          <cell r="A334">
            <v>37393</v>
          </cell>
          <cell r="B334" t="str">
            <v>60301810600000009279</v>
          </cell>
          <cell r="C334" t="str">
            <v>30102810496242000000</v>
          </cell>
          <cell r="D334" t="str">
            <v>$</v>
          </cell>
          <cell r="E334">
            <v>1981604</v>
          </cell>
          <cell r="F334" t="str">
            <v>1020102;45286565000;ТП;МС.04.2002;0;20.05.2002;НС;"НДС,перечисленный за иностранных юридических лиц за апрель 2002 года". УФК по г.Москве (для МИ МНС N44).</v>
          </cell>
        </row>
        <row r="335">
          <cell r="A335">
            <v>37394</v>
          </cell>
          <cell r="B335" t="str">
            <v>60301810300000000002</v>
          </cell>
          <cell r="C335" t="str">
            <v>30102810496242000000</v>
          </cell>
          <cell r="D335" t="str">
            <v>$</v>
          </cell>
          <cell r="E335">
            <v>1088.68</v>
          </cell>
          <cell r="F335" t="str">
            <v>1020600; 45286565000; ТП; КВ.02.2002; 0; 30.06.2002; НС; "налог на покупку иностранных денежных знаков, 60%- 653-21, 40%- 435-47".</v>
          </cell>
        </row>
        <row r="336">
          <cell r="A336">
            <v>37394</v>
          </cell>
          <cell r="B336" t="str">
            <v>60301810600000000003</v>
          </cell>
          <cell r="C336" t="str">
            <v>30102810496242000000</v>
          </cell>
          <cell r="D336" t="str">
            <v>$</v>
          </cell>
          <cell r="E336">
            <v>862.68</v>
          </cell>
          <cell r="F336" t="str">
            <v>1020600;45286565000;ТП;КВ.02.2002;0;30.06.2002;НС;"НАЛОГ НА ПОКУПКУ ИНОСТРАННЫХ ДЕНЕЖНЫХ ЗНАКОВ,517-61 РУБ.-ДЛЯ ФЕДЕРАЛЬНОГО БЮДЖЕТА,345-07 РУБ.-ДЛЯ ГОРОДСКОГО БЮДЖЕТА"</v>
          </cell>
        </row>
        <row r="337">
          <cell r="A337">
            <v>37396</v>
          </cell>
          <cell r="B337" t="str">
            <v>60301810300000000002</v>
          </cell>
          <cell r="C337" t="str">
            <v>30102810496242000000</v>
          </cell>
          <cell r="D337" t="str">
            <v>$</v>
          </cell>
          <cell r="E337">
            <v>2595.9499999999998</v>
          </cell>
          <cell r="F337" t="str">
            <v>1020600; 45286565000; ТП; КВ.02.2002; 0; 30.06.2002; НС; "налог на покупку иностранных денежных знаков, 60%- 1.557-57, 40%- 1.038-38".</v>
          </cell>
        </row>
        <row r="338">
          <cell r="A338">
            <v>37396</v>
          </cell>
          <cell r="B338" t="str">
            <v>60301810600000000003</v>
          </cell>
          <cell r="C338" t="str">
            <v>30102810496242000000</v>
          </cell>
          <cell r="D338" t="str">
            <v>$</v>
          </cell>
          <cell r="E338">
            <v>398.4</v>
          </cell>
          <cell r="F338" t="str">
            <v>1020600;45286565000;ТП;КВ.02.2002;0;30.06.2002;НС;"НАЛОГ НА ПОКУПКУ ИНОСТРАННЫХ ДЕНЕЖНЫХ ЗНАКОВ,239-04 РУБ.-ДЛЯ ФЕДЕРАЛЬНОГО БЮДЖЕТА,159-36 РУБ.-ДЛЯ ГОРОДСКОГО БЮДЖЕТА"</v>
          </cell>
        </row>
        <row r="339">
          <cell r="A339">
            <v>37396</v>
          </cell>
          <cell r="B339" t="str">
            <v>60301810600000009279</v>
          </cell>
          <cell r="C339" t="str">
            <v>30102810496242000000</v>
          </cell>
          <cell r="D339" t="str">
            <v>$</v>
          </cell>
          <cell r="E339">
            <v>247</v>
          </cell>
          <cell r="F339" t="str">
            <v>1020102;45286565000;ТП;МС.04.2002;0;20.05.2002;НС;"НДС,перечисленный за иностранных юридических лиц за апрель 2002 года".УФК по г.Москве (для МИ МНС N44).</v>
          </cell>
        </row>
        <row r="340">
          <cell r="A340">
            <v>37397</v>
          </cell>
          <cell r="B340" t="str">
            <v>60301810300000000002</v>
          </cell>
          <cell r="C340" t="str">
            <v>30102810496242000000</v>
          </cell>
          <cell r="D340" t="str">
            <v>$</v>
          </cell>
          <cell r="E340">
            <v>6967.35</v>
          </cell>
          <cell r="F340" t="str">
            <v>1020600; 45286565000; ТП; КВ.02.2002; 0; 30.06.2002; НС; "налог на покупку иностранных денежных знаков, 60%- 4.180-41, 40%- 2.786-94".</v>
          </cell>
        </row>
        <row r="341">
          <cell r="A341">
            <v>37397</v>
          </cell>
          <cell r="B341" t="str">
            <v>60301810600000000003</v>
          </cell>
          <cell r="C341" t="str">
            <v>30102810496242000000</v>
          </cell>
          <cell r="D341" t="str">
            <v>$</v>
          </cell>
          <cell r="E341">
            <v>97.25</v>
          </cell>
          <cell r="F341" t="str">
            <v>1020600;45286565000;ТП;КВ.02.2002;0;30.06.2002;НС;"НАЛОГ НА ПОКУПКУ ИНОСТРАННЫХ ДЕНЕЖНЫХ ЗНАКОВ,58-35 РУБ.-ДЛЯ ФЕДЕРАЛЬНОГО БЮДЖЕТА,38-90 РУБ.-ДЛЯ ГОРОДСКОГО БЮДЖЕТА"</v>
          </cell>
        </row>
        <row r="342">
          <cell r="A342">
            <v>37398</v>
          </cell>
          <cell r="B342" t="str">
            <v>60301810300000000002</v>
          </cell>
          <cell r="C342" t="str">
            <v>30102810496242000000</v>
          </cell>
          <cell r="D342" t="str">
            <v>$</v>
          </cell>
          <cell r="E342">
            <v>1903.12</v>
          </cell>
          <cell r="F342" t="str">
            <v>1020600; 45286565000; ТП; КВ.02.2002; 0; 30.06.2002; НС; "налог на покупку иностранных денежных знаков, 60%- 1.141-87, 40%- 761-25".</v>
          </cell>
        </row>
        <row r="343">
          <cell r="A343">
            <v>37398</v>
          </cell>
          <cell r="B343" t="str">
            <v>60301810600000000003</v>
          </cell>
          <cell r="C343" t="str">
            <v>30102810496242000000</v>
          </cell>
          <cell r="D343" t="str">
            <v>$</v>
          </cell>
          <cell r="E343">
            <v>94.11</v>
          </cell>
          <cell r="F343" t="str">
            <v>1020600;45286565000;ТП;КВ.02.2002;0;30.06.2002;НС;"НАЛОГ НА ПОКУПКУ ИНОСТРАННЫХ ДЕНЕЖНЫХ ЗНАКОВ,56-47 РУБ.-ДЛЯ ФЕДЕРАЛЬНОГО БЮДЖЕТА,37-64 РУБ.-ДЛЯ ГОРОДСКОГО БЮДЖЕТА"</v>
          </cell>
        </row>
        <row r="344">
          <cell r="A344">
            <v>37399</v>
          </cell>
          <cell r="B344" t="str">
            <v>60301810300000000002</v>
          </cell>
          <cell r="C344" t="str">
            <v>30102810496242000000</v>
          </cell>
          <cell r="D344" t="str">
            <v>$</v>
          </cell>
          <cell r="E344">
            <v>8207.1</v>
          </cell>
          <cell r="F344" t="str">
            <v>1020600; 45286565000; ТП; КВ.02.2002; 0; 30.06.2002; НС; "налог на покупку иностранных денежных знаков, 60%- 4.924-26, 40%- 3.282-84".</v>
          </cell>
        </row>
        <row r="345">
          <cell r="A345">
            <v>37399</v>
          </cell>
          <cell r="B345" t="str">
            <v>60301810600000000003</v>
          </cell>
          <cell r="C345" t="str">
            <v>30102810496242000000</v>
          </cell>
          <cell r="D345" t="str">
            <v>$</v>
          </cell>
          <cell r="E345">
            <v>50.37</v>
          </cell>
          <cell r="F345" t="str">
            <v>1020600;45286565000;ТП;КВ.02.2002;0;30.06.2002;НС;"НАЛОГ НА ПОКУПКУ ИНОСТРАННЫХ ДЕНЕЖНЫХ ЗНАКОВ,30-22 РУБ.-ДЛЯ ФЕДЕРАЛЬНОГО БЮДЖЕТА,20-15 РУБ.-ДЛЯ ГОРОДСКОГО БЮДЖЕТА"</v>
          </cell>
        </row>
        <row r="346">
          <cell r="A346">
            <v>37399</v>
          </cell>
          <cell r="B346" t="str">
            <v>60301810600000009114</v>
          </cell>
          <cell r="C346" t="str">
            <v>30102810496242000000</v>
          </cell>
          <cell r="D346" t="str">
            <v>$</v>
          </cell>
          <cell r="E346">
            <v>6779</v>
          </cell>
          <cell r="F346" t="str">
            <v>1400315; 45286565000; ТП; ГД.00.2002; 0; 30.06.2002; НС; "Налог с владельцев транспортных средств за Ауди А6 - 1шт.,Ниссан Максима - 1шт.,Фольксваген Каравелла - 1шт.,ВАЗ-21043 - 3шт.".</v>
          </cell>
        </row>
        <row r="347">
          <cell r="A347">
            <v>37400</v>
          </cell>
          <cell r="B347" t="str">
            <v>60301810300000000002</v>
          </cell>
          <cell r="C347" t="str">
            <v>30102810496242000000</v>
          </cell>
          <cell r="D347" t="str">
            <v>$</v>
          </cell>
          <cell r="E347">
            <v>1034.79</v>
          </cell>
          <cell r="F347" t="str">
            <v>1020600; 45286565000; ТП; КВ.02.2002; 0; 30.06.2002; НС; "налог на покупку иностранных денежных знаков, 60%- 620-87, 40%- 413-92".</v>
          </cell>
        </row>
        <row r="348">
          <cell r="A348">
            <v>37400</v>
          </cell>
          <cell r="B348" t="str">
            <v>60301810900000009801</v>
          </cell>
          <cell r="C348" t="str">
            <v>30102810496242000000</v>
          </cell>
          <cell r="D348" t="str">
            <v>$</v>
          </cell>
          <cell r="E348">
            <v>554103</v>
          </cell>
          <cell r="F348" t="str">
            <v>1010202;45286570000;ТП;МС.05.2002;0;24.05.02;НС;7708011796;774401001;Внешэкономбанк;"налог на доходы с физич.лиц за май 2002 года".</v>
          </cell>
        </row>
        <row r="349">
          <cell r="A349">
            <v>37400</v>
          </cell>
          <cell r="B349" t="str">
            <v>60301810200000009802</v>
          </cell>
          <cell r="C349" t="str">
            <v>30102810496242000000</v>
          </cell>
          <cell r="D349" t="str">
            <v>$</v>
          </cell>
          <cell r="E349">
            <v>45</v>
          </cell>
          <cell r="F349" t="str">
            <v>1010204;45286570000;ТП;МС.05.2002;0;24.05.02;НС;7708011796;774401001;Внешэкономбанк;"налог с матер. выгоды за май 2002 года".</v>
          </cell>
        </row>
        <row r="350">
          <cell r="A350">
            <v>37400</v>
          </cell>
          <cell r="B350" t="str">
            <v>60301810600000000003</v>
          </cell>
          <cell r="C350" t="str">
            <v>30102810496242000000</v>
          </cell>
          <cell r="D350" t="str">
            <v>$</v>
          </cell>
          <cell r="E350">
            <v>469.17</v>
          </cell>
          <cell r="F350" t="str">
            <v>1020600;45286565000;ТП;КВ.02.2002;0;30.06.2002;НС;НАЛОГ НА ПОКУПКУ ИНОСТРАННЫХ ДЕНЕЖНЫХ ЗНАКОВ,281-50 РУБ.-ДЛЯ ФЕДЕРАЛЬНОГО БЮДЖЕТА,187-67 РУБ.-ДЛЯ ГОРОДСКОГО БЮДЖЕТА"</v>
          </cell>
        </row>
        <row r="351">
          <cell r="A351">
            <v>37403</v>
          </cell>
          <cell r="B351" t="str">
            <v>60301810300000000002</v>
          </cell>
          <cell r="C351" t="str">
            <v>30102810496242000000</v>
          </cell>
          <cell r="D351" t="str">
            <v>$</v>
          </cell>
          <cell r="E351">
            <v>3862.19</v>
          </cell>
          <cell r="F351" t="str">
            <v>1020600; 45286565000; ТП; КВ.02.2002; 0; 30.06.2002; НС; "налог на покупку иностранных денежных знаков, 60%- 2.317-31, 40%- 1.544-88".</v>
          </cell>
        </row>
        <row r="352">
          <cell r="A352">
            <v>37403</v>
          </cell>
          <cell r="B352" t="str">
            <v>60301810600000000003</v>
          </cell>
          <cell r="C352" t="str">
            <v>30102810496242000000</v>
          </cell>
          <cell r="D352" t="str">
            <v>$</v>
          </cell>
          <cell r="E352">
            <v>72.2</v>
          </cell>
          <cell r="F352" t="str">
            <v>1020600;45286565000;ТП;КВ.02.2002;0;30.06.2002;НС;НАЛОГ НА ПОКУПКУ ИНОСТРАННЫХ ДЕНЕЖНЫХ ЗНАКОВ,43-32 РУБ.-ДЛЯ ФЕДЕРАЛЬНОГО БЮДЖЕТА,28-88 РУБ.-ДЛЯ ГОРОДСКОГО БЮДЖЕТА.</v>
          </cell>
        </row>
        <row r="353">
          <cell r="A353">
            <v>37404</v>
          </cell>
          <cell r="B353" t="str">
            <v>60301810300000000002</v>
          </cell>
          <cell r="C353" t="str">
            <v>30102810496242000000</v>
          </cell>
          <cell r="D353" t="str">
            <v>$</v>
          </cell>
          <cell r="E353">
            <v>2442.79</v>
          </cell>
          <cell r="F353" t="str">
            <v>1020600; 45286565000; ТП; КВ.02.2002; 0; 30.06.2002; НС; "налог на покупку иностранных денежных знаков, 60%- 1.465-67, 40%- 977-12".</v>
          </cell>
        </row>
        <row r="354">
          <cell r="A354">
            <v>37404</v>
          </cell>
          <cell r="B354" t="str">
            <v>60301810600000000003</v>
          </cell>
          <cell r="C354" t="str">
            <v>30102810496242000000</v>
          </cell>
          <cell r="D354" t="str">
            <v>$</v>
          </cell>
          <cell r="E354">
            <v>487.01</v>
          </cell>
          <cell r="F354" t="str">
            <v>1020600;45286565000;ТП;КВ.02.2002;0;30.06.2002;НС;НАЛОГ НА ПОКУПКУ ИНОСТРАННЫХ ДЕНЕЖНЫХ ЗНАКОВ,292-21 РУБ.-ДЛЯ ФЕДЕРАЛЬНОГО БЮДЖЕТА,194-80 РУБ.-ДЛЯ ГОРОДСКОГО БЮДЖЕТА.</v>
          </cell>
        </row>
        <row r="355">
          <cell r="A355">
            <v>37405</v>
          </cell>
          <cell r="B355" t="str">
            <v>60301810600000000003</v>
          </cell>
          <cell r="C355" t="str">
            <v>30102810496242000000</v>
          </cell>
          <cell r="D355" t="str">
            <v>$</v>
          </cell>
          <cell r="E355">
            <v>219.94</v>
          </cell>
          <cell r="F355" t="str">
            <v>1020600;45286565000;ТП;КВ.02.2002;0;30.06.2002;НС;НАЛОГ НА ПОКУПКУ ИНОСТРАННЫХ ДЕНЕЖНЫХ ЗНАКОВ,131-96 РУБ.-ДЛЯ ФЕДЕРАЛЬНОГО БЮДЖЕТА,87-98 РУБ.-ДЛЯ ГОРОДСКОГО БЮДЖЕТА.</v>
          </cell>
        </row>
        <row r="356">
          <cell r="A356">
            <v>37405</v>
          </cell>
          <cell r="B356" t="str">
            <v>60301810300000000002</v>
          </cell>
          <cell r="C356" t="str">
            <v>30102810496242000000</v>
          </cell>
          <cell r="D356" t="str">
            <v>$</v>
          </cell>
          <cell r="E356">
            <v>3312.07</v>
          </cell>
          <cell r="F356" t="str">
            <v>1020600; 45286565000; ТП; КВ.02.2002; 0; 30.06.2002; НС; "налог на покупку иностранных денежных знаков, 60%- 1.987-24, 40%- 1.324-83".</v>
          </cell>
        </row>
        <row r="357">
          <cell r="A357">
            <v>37406</v>
          </cell>
          <cell r="B357" t="str">
            <v>60301810300000000002</v>
          </cell>
          <cell r="C357" t="str">
            <v>30102810496242000000</v>
          </cell>
          <cell r="D357" t="str">
            <v>$</v>
          </cell>
          <cell r="E357">
            <v>1819.79</v>
          </cell>
          <cell r="F357" t="str">
            <v>1020600; 45286565000; ТП; КВ.02.2002; 0; 30.06.2002; НС; "налог на покупку иностранных денежных знаков, 60%- 1.091-87, 40%- 727-92".</v>
          </cell>
        </row>
        <row r="358">
          <cell r="A358">
            <v>37406</v>
          </cell>
          <cell r="B358" t="str">
            <v>60301810600000000003</v>
          </cell>
          <cell r="C358" t="str">
            <v>30102810496242000000</v>
          </cell>
          <cell r="D358" t="str">
            <v>$</v>
          </cell>
          <cell r="E358">
            <v>263.26</v>
          </cell>
          <cell r="F358" t="str">
            <v>1020600;45286565000;ТП;КВ.02.2002;0;30.06.2002;НС;НАЛОГ НА ПОКУПКУ ИНОСТРАННЫХ ДЕНЕЖНЫХ ЗНАКОВ,157-96 РУБ.-ДЛЯ ФЕДЕРАЛЬНОГО БЮДЖЕТА,105-30 РУБ.-ДЛЯ ГОРОДСКОГО БЮДЖЕТА.</v>
          </cell>
        </row>
        <row r="359">
          <cell r="A359">
            <v>37407</v>
          </cell>
          <cell r="B359" t="str">
            <v>60301810300000000002</v>
          </cell>
          <cell r="C359" t="str">
            <v>30102810496242000000</v>
          </cell>
          <cell r="D359" t="str">
            <v>$</v>
          </cell>
          <cell r="E359">
            <v>4961.88</v>
          </cell>
          <cell r="F359" t="str">
            <v>1020600; 45286565000; ТП; КВ.02.2002; 0; 30.06.2002; НС; "налог на покупку иностранных денежных знаков, 60%- 2.977-13, 40%- 1.984-75".</v>
          </cell>
        </row>
        <row r="360">
          <cell r="A360">
            <v>37407</v>
          </cell>
          <cell r="B360" t="str">
            <v>60301810600000000003</v>
          </cell>
          <cell r="C360" t="str">
            <v>30102810496242000000</v>
          </cell>
          <cell r="D360" t="str">
            <v>$</v>
          </cell>
          <cell r="E360">
            <v>503.04</v>
          </cell>
          <cell r="F360" t="str">
            <v>1020600;45286565000;ТП;КВ.02.2002;0;30.06.2002;НС;НАЛОГ НА ПОКУПКУ ИНОСТРАННЫХ ДЕНЕЖНЫХ ЗНАКОВ,301-82 РУБ.-ДЛЯ ФЕДЕРАЛЬНОГО БЮДЖЕТА,201-22 РУБ.-ДЛЯ ГОРОДСКОГО БЮДЖЕТА.</v>
          </cell>
        </row>
        <row r="361">
          <cell r="A361">
            <v>37407</v>
          </cell>
          <cell r="B361" t="str">
            <v>60301810900000009801</v>
          </cell>
          <cell r="C361" t="str">
            <v>30102810496242000000</v>
          </cell>
          <cell r="D361" t="str">
            <v>$</v>
          </cell>
          <cell r="E361">
            <v>4090331</v>
          </cell>
          <cell r="F361" t="str">
            <v>1010202;45286570000;ТП;МС.05.2002;0;31.05.02;НС;7708011796;774401001;Внешэкономбанк;"налог на доходы с физич.лиц за май 2002 года".</v>
          </cell>
        </row>
        <row r="362">
          <cell r="A362">
            <v>37407</v>
          </cell>
          <cell r="B362" t="str">
            <v>60301810900000009801</v>
          </cell>
          <cell r="C362" t="str">
            <v>30102810496242000000</v>
          </cell>
          <cell r="D362" t="str">
            <v>$</v>
          </cell>
          <cell r="E362">
            <v>6949</v>
          </cell>
          <cell r="F362" t="str">
            <v>1010202;40298562000;ТП;МС.05.2002;0;31.05.02;НС;7708011796;783505001;Внешэкономбанк;"налог на доходы с сотрудников Пред-ва в г.Санкт-Петербурге за май 2002 года".</v>
          </cell>
        </row>
        <row r="363">
          <cell r="A363">
            <v>37407</v>
          </cell>
          <cell r="B363" t="str">
            <v>60301810900000009801</v>
          </cell>
          <cell r="C363" t="str">
            <v>30102810496242000000</v>
          </cell>
          <cell r="D363" t="str">
            <v>$</v>
          </cell>
          <cell r="E363">
            <v>8257</v>
          </cell>
          <cell r="F363" t="str">
            <v>1010202;27401000000;ТП;МС.05.2002;0;31.05.2002;7708011796;390405001;Внешэкономбанк;"налог на доходы с сотрудников Пред-ва в г.Калининграде за май 2002 года".</v>
          </cell>
        </row>
        <row r="364">
          <cell r="A364">
            <v>37407</v>
          </cell>
          <cell r="B364" t="str">
            <v>60301810200000009802</v>
          </cell>
          <cell r="C364" t="str">
            <v>30102810496242000000</v>
          </cell>
          <cell r="D364" t="str">
            <v>$</v>
          </cell>
          <cell r="E364">
            <v>8072</v>
          </cell>
          <cell r="F364" t="str">
            <v>1010204;45286570000;ТП;МС.05.2002;0;31.05.02;НС;7708011796;774401001;Внешэкономбанк;"налог с матер. выгоды за май 2002 года".</v>
          </cell>
        </row>
        <row r="365">
          <cell r="A365">
            <v>37410</v>
          </cell>
          <cell r="B365" t="str">
            <v>60301810300000000002</v>
          </cell>
          <cell r="C365" t="str">
            <v>30102810496242000000</v>
          </cell>
          <cell r="D365" t="str">
            <v>$</v>
          </cell>
          <cell r="E365">
            <v>14976.05</v>
          </cell>
          <cell r="F365" t="str">
            <v>1020600; 45286565000; ТП; КВ.02.2002; 0; 30.06.2002; НС; "налог на покупку иностранных денежных знаков, 60%- 8.985-63, 40%- 5.990-42".</v>
          </cell>
        </row>
        <row r="366">
          <cell r="A366">
            <v>37410</v>
          </cell>
          <cell r="B366" t="str">
            <v>60301810600000000003</v>
          </cell>
          <cell r="C366" t="str">
            <v>30102810496242000000</v>
          </cell>
          <cell r="D366" t="str">
            <v>$</v>
          </cell>
          <cell r="E366">
            <v>47.16</v>
          </cell>
          <cell r="F366" t="str">
            <v>1020600;45286565000;ТП;КВ.02.2002;0;30.06.2002;НС;НАЛОГ НА ПОКУПКУ ИНОСТРАННЫХ ДЕНЕЖНЫХ ЗНАКОВ,28-30 РУБ. -ДЛЯ ФЕДЕРАЛЬНОГО БЮДЖЕТА, 18-86 РУБ. - ДЛЯ ГОРОДСКОГО БЮДЖЕТА.</v>
          </cell>
        </row>
        <row r="367">
          <cell r="A367">
            <v>37411</v>
          </cell>
          <cell r="B367" t="str">
            <v>60301810300000000002</v>
          </cell>
          <cell r="C367" t="str">
            <v>30102810496242000000</v>
          </cell>
          <cell r="D367" t="str">
            <v>$</v>
          </cell>
          <cell r="E367">
            <v>3651.04</v>
          </cell>
          <cell r="F367" t="str">
            <v>1020600; 45286565000; ТП; КВ.02.2002; 0; 30.06.2002; НС; "налог на покупку иностранных денежных знаков, 60%- 2.190-62, 40%- 1.460-42".</v>
          </cell>
        </row>
        <row r="368">
          <cell r="A368">
            <v>37411</v>
          </cell>
          <cell r="B368" t="str">
            <v>60301810600000000003</v>
          </cell>
          <cell r="C368" t="str">
            <v>30102810496242000000</v>
          </cell>
          <cell r="D368" t="str">
            <v>$</v>
          </cell>
          <cell r="E368">
            <v>1626.68</v>
          </cell>
          <cell r="F368" t="str">
            <v>1020600;45286565000;ТП;КВ.02.2002;0;30.06.2002;НС;НАЛОГ НА ПОКУПКУ ИНОСТРАННЫХ ДЕНЕЖНЫХ ЗНАКОВ,976-01 РУБ.-ДЛЯ ФЕДЕРАЛЬНОГО БЮДЖЕТА,650-67-РУБ.-ДЛЯ ГОРОДСКОГО БЮДЖЕТА.</v>
          </cell>
        </row>
        <row r="369">
          <cell r="A369">
            <v>37412</v>
          </cell>
          <cell r="B369" t="str">
            <v>60301810300000000002</v>
          </cell>
          <cell r="C369" t="str">
            <v>30102810496242000000</v>
          </cell>
          <cell r="D369" t="str">
            <v>$</v>
          </cell>
          <cell r="E369">
            <v>2430.6999999999998</v>
          </cell>
          <cell r="F369" t="str">
            <v>1020600; 45286565000; ТП; КВ.02.2002; 0; 30.06.2002; НС; "налог на покупку иностранных денежных знаков, 60%- 1.458-42, 40%- 972-28".</v>
          </cell>
        </row>
        <row r="370">
          <cell r="A370">
            <v>37412</v>
          </cell>
          <cell r="B370" t="str">
            <v>60301810600000000003</v>
          </cell>
          <cell r="C370" t="str">
            <v>30102810496242000000</v>
          </cell>
          <cell r="D370" t="str">
            <v>$</v>
          </cell>
          <cell r="E370">
            <v>69.17</v>
          </cell>
          <cell r="F370" t="str">
            <v>1020600;45286565000;ТП;КВ.02.2002;0;30.06.2002;НС;НАЛОГ НА ПОКУПКУ ИНОСТРАННЫХ ДЕНЕЖНЫХ ЗНАКОВ,41-50 РУБ.-ДЛЯ ФЕДЕРАЛЬНОГО БЮДЖЕТА,27-67 РУБ.-ДЛЯ ГОРОДСКОГО БЮДЖЕТА.</v>
          </cell>
        </row>
        <row r="371">
          <cell r="A371">
            <v>37413</v>
          </cell>
          <cell r="B371" t="str">
            <v>60301810300000000002</v>
          </cell>
          <cell r="C371" t="str">
            <v>30102810496242000000</v>
          </cell>
          <cell r="D371" t="str">
            <v>$</v>
          </cell>
          <cell r="E371">
            <v>7348.88</v>
          </cell>
          <cell r="F371" t="str">
            <v>1020600; 45286565000; ТП; КВ.02.2002; 0; 30.06.2002; НС; "налог на покупку иностранных денежных знаков, 60%- 4.409-33, 40%- 2.939-55".</v>
          </cell>
        </row>
        <row r="372">
          <cell r="A372">
            <v>37413</v>
          </cell>
          <cell r="B372" t="str">
            <v>60301810600000000003</v>
          </cell>
          <cell r="C372" t="str">
            <v>30102810496242000000</v>
          </cell>
          <cell r="D372" t="str">
            <v>$</v>
          </cell>
          <cell r="E372">
            <v>1097.68</v>
          </cell>
          <cell r="F372" t="str">
            <v>1020600;45286565000;ТП;КВ.02.2002;0;30.06.2002;НС;НАЛОГ НА ПОКУПКУ ИНОСТРАННЫХ ДЕНЕЖНЫХ ЗНАКОВ,658-61 РУБ.-ДЛЯ ФЕДЕРАЛЬНОГО БЮДЖЕТА,439-07 РУБ.-ДЛЯ ГОРОДСКОГО БЮДЖЕТА.</v>
          </cell>
        </row>
        <row r="373">
          <cell r="A373">
            <v>37413</v>
          </cell>
          <cell r="B373" t="str">
            <v>60301810600000009114</v>
          </cell>
          <cell r="C373" t="str">
            <v>30102810496242000000</v>
          </cell>
          <cell r="D373" t="str">
            <v>$</v>
          </cell>
          <cell r="E373">
            <v>7750</v>
          </cell>
          <cell r="F373" t="str">
            <v>1400315; 45286565000; ТП; ГД.00.2002; 0; 30.06.2002; НС; "Налог с владельцев транспортных средств за Вольво S80 - 2шт.,БМВ-530 - 1 шт.". УФК  по г.Москве (для МИ МНС N44).</v>
          </cell>
        </row>
        <row r="374">
          <cell r="A374">
            <v>37414</v>
          </cell>
          <cell r="B374" t="str">
            <v>60301810300000000002</v>
          </cell>
          <cell r="C374" t="str">
            <v>30102810496242000000</v>
          </cell>
          <cell r="D374" t="str">
            <v>$</v>
          </cell>
          <cell r="E374">
            <v>9312.4500000000007</v>
          </cell>
          <cell r="F374" t="str">
            <v>1020600; 45286565000; ТП; КВ.02.2002; 0; 30.06.2002; НС; "налог на покупку иностранных денежных знаков, 60%- 5.587-47, 40%- 3.724-98".</v>
          </cell>
        </row>
        <row r="375">
          <cell r="A375">
            <v>37414</v>
          </cell>
          <cell r="B375" t="str">
            <v>60301810900000009801</v>
          </cell>
          <cell r="C375" t="str">
            <v>30102810496242000000</v>
          </cell>
          <cell r="D375" t="str">
            <v>$</v>
          </cell>
          <cell r="E375">
            <v>10400</v>
          </cell>
          <cell r="F375" t="str">
            <v>1010202;27401000000;ТП;МС.06.2002;0;07.06.02;7708011796;390405001;Внешэкономбанк;"налог на доходы с сотр-в Предс-ва в г.Калининграде за июнь 2002 г."</v>
          </cell>
        </row>
        <row r="376">
          <cell r="A376">
            <v>37414</v>
          </cell>
          <cell r="B376" t="str">
            <v>60301810600000000003</v>
          </cell>
          <cell r="C376" t="str">
            <v>30102810496242000000</v>
          </cell>
          <cell r="D376" t="str">
            <v>$</v>
          </cell>
          <cell r="E376">
            <v>756.03</v>
          </cell>
          <cell r="F376" t="str">
            <v>1020600;45286565000;ТП;КВ.02.2002;0;30.06.2002;НС;НАЛОГ НА ПОКУПКУ ИНОСТРАННЫХ ДЕНЕЖНЫХ ЗНАКОВ,453-62 РУБ.-ДЛЯ ФЕДЕРАЛЬНОГО БЮДЖЕТА,302-41 РУБ. ДЛЯ ГОРОДСКОГО БЮДЖЕТА.</v>
          </cell>
        </row>
        <row r="377">
          <cell r="A377">
            <v>37414</v>
          </cell>
          <cell r="B377" t="str">
            <v>60301810900000009801</v>
          </cell>
          <cell r="C377" t="str">
            <v>30102810496242000000</v>
          </cell>
          <cell r="D377" t="str">
            <v>$</v>
          </cell>
          <cell r="E377">
            <v>5312788</v>
          </cell>
          <cell r="F377" t="str">
            <v>1010202;45286570000;ТП;МС.06.2002;0;07.06.02;НС;7708011796;774401001;Внешэкономбанк;"налог на доходы с физ.лиц за июнь 2002 г."</v>
          </cell>
        </row>
        <row r="378">
          <cell r="A378">
            <v>37414</v>
          </cell>
          <cell r="B378" t="str">
            <v>60301810200000009802</v>
          </cell>
          <cell r="C378" t="str">
            <v>30102810496242000000</v>
          </cell>
          <cell r="D378" t="str">
            <v>$</v>
          </cell>
          <cell r="E378">
            <v>1311528</v>
          </cell>
          <cell r="F378" t="str">
            <v>1010204;45286570000;ТП;МС.06.2002;0;07.06.02;НС;7708011796;774401001;Внешэкономбанк;"налог с матер.выгоды за июнь 2002 г."</v>
          </cell>
        </row>
        <row r="379">
          <cell r="A379">
            <v>37414</v>
          </cell>
          <cell r="B379" t="str">
            <v>60301810900000009801</v>
          </cell>
          <cell r="C379" t="str">
            <v>30102810496242000000</v>
          </cell>
          <cell r="D379" t="str">
            <v>$</v>
          </cell>
          <cell r="E379">
            <v>7127</v>
          </cell>
          <cell r="F379" t="str">
            <v>1010202;40298562000;ТП;МС.06.2002;0;07.06.02;НС;7708011796;783505001;Внешэкономбанк;"налог на доходы с сотр-ков Пред-ва в г.Санкт-Петербурге  за июнь 2002 г."</v>
          </cell>
        </row>
        <row r="380">
          <cell r="A380">
            <v>37414</v>
          </cell>
          <cell r="B380" t="str">
            <v>60301810200000009802</v>
          </cell>
          <cell r="C380" t="str">
            <v>30102810496242000000</v>
          </cell>
          <cell r="D380" t="str">
            <v>$</v>
          </cell>
          <cell r="E380">
            <v>2559</v>
          </cell>
          <cell r="F380" t="str">
            <v>1010204;ТП;МС.06.2002;0;07.06.02;НС;Внешэкономбанк;"налог с матер.выг.сотруд.Пред-ва в г.Санкт-Петербурге за июнь 2002 г. КМО N 78 Рег.N 2261"</v>
          </cell>
        </row>
        <row r="381">
          <cell r="A381">
            <v>37417</v>
          </cell>
          <cell r="B381" t="str">
            <v>60301810300000000002</v>
          </cell>
          <cell r="C381" t="str">
            <v>30102810496242000000</v>
          </cell>
          <cell r="D381" t="str">
            <v>$</v>
          </cell>
          <cell r="E381">
            <v>3735.17</v>
          </cell>
          <cell r="F381" t="str">
            <v>1020600; 45286565000; ТП; КВ.02.2002; 0; 30.06.2002; НС; "налог на покупку иностранных денежных знаков, 60%- 2.241-10, 40%- 1.494-07".</v>
          </cell>
        </row>
        <row r="382">
          <cell r="A382">
            <v>37417</v>
          </cell>
          <cell r="B382" t="str">
            <v>60301810600000000003</v>
          </cell>
          <cell r="C382" t="str">
            <v>30102810496242000000</v>
          </cell>
          <cell r="D382" t="str">
            <v>$</v>
          </cell>
          <cell r="E382">
            <v>450.89</v>
          </cell>
          <cell r="F382" t="str">
            <v>1020600;45286565000;ТП;КВ.02.2002;0;30.06.2002;НС;"НАЛОГ НА ПОКУПКУ ИНОСТРАННЫХ ДЕНЕЖНЫХ ЗНАКОВ,270-53 РУБ.-ДЛЯ ФЕДЕРАЛЬНОГО БЮДЖЕТА,180-36 РУБ.-ДЛЯ ГОРОДСКОГО БЮДЖЕТА"</v>
          </cell>
        </row>
        <row r="383">
          <cell r="A383">
            <v>37418</v>
          </cell>
          <cell r="B383" t="str">
            <v>60301810300000000002</v>
          </cell>
          <cell r="C383" t="str">
            <v>30102810496242000000</v>
          </cell>
          <cell r="D383" t="str">
            <v>$</v>
          </cell>
          <cell r="E383">
            <v>10252.91</v>
          </cell>
          <cell r="F383" t="str">
            <v>1020600; 45286565000; ТП; КВ.02.2002; 0; 30.06.2002; НС; "налог на покупку иностранных денежных знаков, 60%- 6.151-75, 40%- 4.101-16".</v>
          </cell>
        </row>
        <row r="384">
          <cell r="A384">
            <v>37418</v>
          </cell>
          <cell r="B384" t="str">
            <v>60301810000000009811</v>
          </cell>
          <cell r="C384" t="str">
            <v>30102810496242000000</v>
          </cell>
          <cell r="D384" t="str">
            <v>$</v>
          </cell>
          <cell r="E384">
            <v>609</v>
          </cell>
          <cell r="F384" t="str">
            <v>1010203;45286570000;ТП;МС.06.2002;0;11.06.02;НС;7708011796;774401001;Внешэкономбанк;"налог на доходы с клиентов банка за июнь 2002 г.".</v>
          </cell>
        </row>
        <row r="385">
          <cell r="A385">
            <v>37418</v>
          </cell>
          <cell r="B385" t="str">
            <v>60301810600000000003</v>
          </cell>
          <cell r="C385" t="str">
            <v>30102810496242000000</v>
          </cell>
          <cell r="D385" t="str">
            <v>$</v>
          </cell>
          <cell r="E385">
            <v>3866.97</v>
          </cell>
          <cell r="F385" t="str">
            <v>1020600;45286565000;ТП;КВ.02.2002;0;30.06.2002;НС;"НАЛОГ НА ПОКУПКУ ИНОСТРАННЫХ ДЕНЕЖНЫХ ЗНАКОВ,2320-18 РУБ.-ДЛЯ ФЕДЕРАЛЬНОГО БЮДЖЕТА,1546-79 РУБ.-ДЛЯ ГОРОДСКОГО БЮДЖЕТА"</v>
          </cell>
        </row>
        <row r="386">
          <cell r="A386">
            <v>37420</v>
          </cell>
          <cell r="B386" t="str">
            <v>60301810900000009034</v>
          </cell>
          <cell r="C386" t="str">
            <v>30102810496242000000</v>
          </cell>
          <cell r="D386" t="str">
            <v>$</v>
          </cell>
          <cell r="E386">
            <v>41713706</v>
          </cell>
          <cell r="F386" t="str">
            <v>1400303; 45286565000; ТП; КВ.02.2002; 0; 30.06.2002; НС;"налог на пользователей автомобильных дорог за май 2002г." УФК по г.Москве (для МИ МНС РФ N 44).</v>
          </cell>
        </row>
        <row r="387">
          <cell r="A387">
            <v>37420</v>
          </cell>
          <cell r="B387" t="str">
            <v>60301810300000000002</v>
          </cell>
          <cell r="C387" t="str">
            <v>30102810496242000000</v>
          </cell>
          <cell r="D387" t="str">
            <v>$</v>
          </cell>
          <cell r="E387">
            <v>3539.25</v>
          </cell>
          <cell r="F387" t="str">
            <v>1020600; 45286565000; ТП; КВ.02.2002; 0; 30.06.2002; НС; "налог на покупку иностранных денежных знаков, 60%- 2.123-55, 40%- 1.415-70".</v>
          </cell>
        </row>
        <row r="388">
          <cell r="A388">
            <v>37420</v>
          </cell>
          <cell r="B388" t="str">
            <v>60301810600000000003</v>
          </cell>
          <cell r="C388" t="str">
            <v>30102810496242000000</v>
          </cell>
          <cell r="D388" t="str">
            <v>$</v>
          </cell>
          <cell r="E388">
            <v>708.21</v>
          </cell>
          <cell r="F388" t="str">
            <v>1020600;45286565000;ТП;КВ.02.2002;0;30.06.2002;НС;НАЛОГ НА ПОКУПКУ ИНОСТРАННЫХ ДЕНЕЖНЫХ ЗНАКОВ,424-93 РУБ.-ДЛЯ ФЕДЕРАЛЬНОГО БЮДЖЕТА,283-28 РУБ.ДЛЯ ГОРОДСКОГО БЮДЖЕТА.</v>
          </cell>
        </row>
        <row r="389">
          <cell r="A389">
            <v>37421</v>
          </cell>
          <cell r="B389" t="str">
            <v>60301810000000009125</v>
          </cell>
          <cell r="C389" t="str">
            <v>30102810496242000000</v>
          </cell>
          <cell r="D389" t="str">
            <v>*</v>
          </cell>
          <cell r="E389">
            <v>17846</v>
          </cell>
          <cell r="F389" t="str">
            <v>1010102;27401000000;ТП;КВ.02.2002;0;30.06.2002;НС; "3-й авансовый платеж по налогу на прибыль за 2 квартал 2002 года в региональный бюджет Калининградской области".</v>
          </cell>
        </row>
        <row r="390">
          <cell r="A390">
            <v>37421</v>
          </cell>
          <cell r="B390" t="str">
            <v>60301810700000009124</v>
          </cell>
          <cell r="C390" t="str">
            <v>30102810496242000000</v>
          </cell>
          <cell r="D390" t="str">
            <v>*</v>
          </cell>
          <cell r="E390">
            <v>2461</v>
          </cell>
          <cell r="F390" t="str">
            <v>1010110;27401000000;ТП;КВ.02.2002;0;30.06.2002;НС;"3-й авансовый платеж по налогу на прибыль за 2 квартал 2002года в местный бюджет г.Калининграда".</v>
          </cell>
        </row>
        <row r="391">
          <cell r="A391">
            <v>37421</v>
          </cell>
          <cell r="B391" t="str">
            <v>60301810300000000002</v>
          </cell>
          <cell r="C391" t="str">
            <v>30102810496242000000</v>
          </cell>
          <cell r="D391" t="str">
            <v>$</v>
          </cell>
          <cell r="E391">
            <v>3695.33</v>
          </cell>
          <cell r="F391" t="str">
            <v>1020600; 45286565000; ТП; КВ.02.2002; 0; 30.06.2002; НС; "налог на покупку иностранных денежных знаков, 60%- 2.217-20, 40%- 1.478-13".</v>
          </cell>
        </row>
        <row r="392">
          <cell r="A392">
            <v>37421</v>
          </cell>
          <cell r="B392" t="str">
            <v>60301810900000009801</v>
          </cell>
          <cell r="C392" t="str">
            <v>30102810496242000000</v>
          </cell>
          <cell r="D392" t="str">
            <v>$</v>
          </cell>
          <cell r="E392">
            <v>701685</v>
          </cell>
          <cell r="F392" t="str">
            <v>1010202;45286570000;ТП;МС.06.2002;0;14.06.02;НС;7708011796;774401001;Внешэкономбанк;"налог на доходы с физ.лиц за июнь 2002 г."</v>
          </cell>
        </row>
        <row r="393">
          <cell r="A393">
            <v>37421</v>
          </cell>
          <cell r="B393" t="str">
            <v>60301810200000009802</v>
          </cell>
          <cell r="C393" t="str">
            <v>30102810496242000000</v>
          </cell>
          <cell r="D393" t="str">
            <v>$</v>
          </cell>
          <cell r="E393">
            <v>165</v>
          </cell>
          <cell r="F393" t="str">
            <v>1010204;45286570000;ТП;МС.06.2002;0;14.06.02;НС;7708011796;774401001;Внешэкономбанк;"налог с матер.выгоды за июнь 2002 г."</v>
          </cell>
        </row>
        <row r="394">
          <cell r="A394">
            <v>37421</v>
          </cell>
          <cell r="B394" t="str">
            <v>60301810600000000003</v>
          </cell>
          <cell r="C394" t="str">
            <v>30102810496242000000</v>
          </cell>
          <cell r="D394" t="str">
            <v>$</v>
          </cell>
          <cell r="E394">
            <v>2460.12</v>
          </cell>
          <cell r="F394" t="str">
            <v>1020600;45286565000;ТП;КВ.02.2002;0;30.06.2002;НС;НАЛОГ НА ПОКУПКУ ИНОСТРАННЫХ ДЕНЕЖНЫХ ЗНАКОВ,1476-07 РУБ.-ДЛЯ ФЕДЕРАЛЬНОГО БЮДЖЕТА,984-05 РУБ.-ДЛЯ ГОРОДСКОГО БЮДЖЕТА.</v>
          </cell>
        </row>
        <row r="395">
          <cell r="A395">
            <v>37421</v>
          </cell>
          <cell r="B395" t="str">
            <v>60301810600000009114</v>
          </cell>
          <cell r="C395" t="str">
            <v>30102810496242000000</v>
          </cell>
          <cell r="D395" t="str">
            <v>$</v>
          </cell>
          <cell r="E395">
            <v>2680</v>
          </cell>
          <cell r="F395" t="str">
            <v>1400315; 45286565000; ТП; ГД.00.2002; 0; 30.06.2002; НС; "Налог с владельцев транспортных средств за а/м Ниссан - 1шт.,Киа - 1шт.". УФК по г.Москве (для МИ МНС N 44).</v>
          </cell>
        </row>
        <row r="396">
          <cell r="A396">
            <v>37424</v>
          </cell>
          <cell r="B396" t="str">
            <v>60301810600000000003</v>
          </cell>
          <cell r="C396" t="str">
            <v>30102810496242000000</v>
          </cell>
          <cell r="D396" t="str">
            <v>$</v>
          </cell>
          <cell r="E396">
            <v>1157.52</v>
          </cell>
          <cell r="F396" t="str">
            <v>1020600;45286565000;ТП;КВ.02.2002;0;30.06.2002;НС;НАЛОГ НА ПОКУПКУ ИНОСТРАННЫХ ДЕНЕЖНЫХ ЗНАКОВ,694-51 РУБ.-ДЛЯ ФЕДЕРАЛЬНОГО БЮДЖЕТА,463-01 РУБ.-ДЛЯ ГОРОДСКОГО БЮДЖЕТА.</v>
          </cell>
        </row>
        <row r="397">
          <cell r="A397">
            <v>37424</v>
          </cell>
          <cell r="B397" t="str">
            <v>60301810300000000002</v>
          </cell>
          <cell r="C397" t="str">
            <v>30102810496242000000</v>
          </cell>
          <cell r="D397" t="str">
            <v>$</v>
          </cell>
          <cell r="E397">
            <v>4071.79</v>
          </cell>
          <cell r="F397" t="str">
            <v>1020600; 45286565000; ТП; КВ.02.2002; 0; 30.06.2002; НС; "налог на покупку иностранных денежных знаков, 60%- 2.443-07, 40%- 1.628-72".</v>
          </cell>
        </row>
        <row r="398">
          <cell r="A398">
            <v>37425</v>
          </cell>
          <cell r="B398" t="str">
            <v>60301810600000009279</v>
          </cell>
          <cell r="C398" t="str">
            <v>30102810496242000000</v>
          </cell>
          <cell r="D398" t="str">
            <v>$</v>
          </cell>
          <cell r="E398">
            <v>45134</v>
          </cell>
          <cell r="F398" t="str">
            <v>1020102; 45286565000; ТП; МС.05.2002; 0; 20.06.2002; НС; "НДС, перечисленный за иностранных юридических лиц за май 2002 года", УФК по г.Москве (для МИ МНС N 44)</v>
          </cell>
        </row>
        <row r="399">
          <cell r="A399">
            <v>37425</v>
          </cell>
          <cell r="B399" t="str">
            <v>60301810300000000002</v>
          </cell>
          <cell r="C399" t="str">
            <v>30102810496242000000</v>
          </cell>
          <cell r="D399" t="str">
            <v>$</v>
          </cell>
          <cell r="E399">
            <v>2851.79</v>
          </cell>
          <cell r="F399" t="str">
            <v>1020600; 45286565000; ТП; КВ.02.2002; 0; 30.06.2002; НС; "налог на покупку иностранных денежных знаков, 60%- 1.711-07, 40%- 1.140-72".</v>
          </cell>
        </row>
        <row r="400">
          <cell r="A400">
            <v>37425</v>
          </cell>
          <cell r="B400" t="str">
            <v>60301810600000000003</v>
          </cell>
          <cell r="C400" t="str">
            <v>30102810496242000000</v>
          </cell>
          <cell r="D400" t="str">
            <v>$</v>
          </cell>
          <cell r="E400">
            <v>366.27</v>
          </cell>
          <cell r="F400" t="str">
            <v>1020600;45286565000;ТП;КВ.02.2002;0;30.06.2002;НС;НАЛОГ НА ПОКУПКУ ИНОСТРАННЫХ ДЕНЕЖНЫХ ЗНАКОВ,219-76 РУБ.-ДЛЯ ФЕДЕРАЛЬНОГО БЮДЖЕТА,146-51 РУБ. ДЛЯ ГОРОДСКОГО БЮДЖЕТА.</v>
          </cell>
        </row>
        <row r="401">
          <cell r="A401">
            <v>37426</v>
          </cell>
          <cell r="B401" t="str">
            <v>60301810300000000002</v>
          </cell>
          <cell r="C401" t="str">
            <v>30102810496242000000</v>
          </cell>
          <cell r="D401" t="str">
            <v>$</v>
          </cell>
          <cell r="E401">
            <v>2049.88</v>
          </cell>
          <cell r="F401" t="str">
            <v>1020600; 45286565000; ТП; КВ.02.2002; 0; 30.06.2002; НС; "налог на покупку иностранных денежных знаков, 60%- 1.229-93, 40%- 819-95".</v>
          </cell>
        </row>
        <row r="402">
          <cell r="A402">
            <v>37426</v>
          </cell>
          <cell r="B402" t="str">
            <v>60301810600000000003</v>
          </cell>
          <cell r="C402" t="str">
            <v>30102810496242000000</v>
          </cell>
          <cell r="D402" t="str">
            <v>$</v>
          </cell>
          <cell r="E402">
            <v>457.33</v>
          </cell>
          <cell r="F402" t="str">
            <v>1020600;45286565000;ТП;КВ.02.2002;0;30.06.2002;НС;НАЛОГ НА ПОКУПКУ ИНОСТРАННЫХ ДЕНЕЖНЫХ ЗНАКОВ,274-40 РУБ. ДЛЯ ФЕДЕРАЛЬНОГО БЮДЖЕТА,182-93 РУБ. ДЛЯ ГОРОДСКОГО БЮДЖЕТА.</v>
          </cell>
        </row>
        <row r="403">
          <cell r="A403">
            <v>37427</v>
          </cell>
          <cell r="B403" t="str">
            <v>60301810300000000002</v>
          </cell>
          <cell r="C403" t="str">
            <v>30102810496242000000</v>
          </cell>
          <cell r="D403" t="str">
            <v>$</v>
          </cell>
          <cell r="E403">
            <v>5642.55</v>
          </cell>
          <cell r="F403" t="str">
            <v>1020600; 45286565000; ТП; КВ.02.2002; 0; 30.06.2002; НС; "налог на покупку иностранных денежных знаков, 60%- 3.385-53, 40%- 2.257-02".</v>
          </cell>
        </row>
        <row r="404">
          <cell r="A404">
            <v>37427</v>
          </cell>
          <cell r="B404" t="str">
            <v>60301810600000000003</v>
          </cell>
          <cell r="C404" t="str">
            <v>30102810496242000000</v>
          </cell>
          <cell r="D404" t="str">
            <v>$</v>
          </cell>
          <cell r="E404">
            <v>1580.15</v>
          </cell>
          <cell r="F404" t="str">
            <v>1020600;45286565000;ТП;КВ.02.2002;0;30.06.2002;НС;НАЛОГ НА ПОКУПКУ ИНОСТРАННЫХ ДЕНЕЖНЫХ ЗНАКОВ,948-09 РУБ. ДЛЯ ФЕДЕРАЛЬНОГО БЮДЖЕТА,632-06 РУБ. ДЛЯ ГОРОДСКОГО БЮДЖЕТА.</v>
          </cell>
        </row>
        <row r="405">
          <cell r="A405">
            <v>37427</v>
          </cell>
          <cell r="B405" t="str">
            <v>60301810600000009114</v>
          </cell>
          <cell r="C405" t="str">
            <v>30102810496242000000</v>
          </cell>
          <cell r="D405" t="str">
            <v>$</v>
          </cell>
          <cell r="E405">
            <v>6630</v>
          </cell>
          <cell r="F405" t="str">
            <v>1400315; 45286565000; ТП; ГД.00.2002; 0; 30.06.2002; НС; "Налог с владельцев транспортных средств за а/м Мерседес-Бенц G500 - 1 шт., Мерседес-Бенц S600 - 1 шт." УФК по г.Москве (для МИ МНС N 44)</v>
          </cell>
        </row>
        <row r="406">
          <cell r="A406">
            <v>37428</v>
          </cell>
          <cell r="B406" t="str">
            <v>60301810200000009802</v>
          </cell>
          <cell r="C406" t="str">
            <v>30102810496242000000</v>
          </cell>
          <cell r="D406" t="str">
            <v>$</v>
          </cell>
          <cell r="E406">
            <v>311</v>
          </cell>
          <cell r="F406" t="str">
            <v>1010204;45286570000;ТП;МС.06.2002;0;21.06.02;НС;7708011796;774401001;Внешэкономбанк;"налог с матер.выгоды за июнь 2002 г."</v>
          </cell>
        </row>
        <row r="407">
          <cell r="A407">
            <v>37428</v>
          </cell>
          <cell r="B407" t="str">
            <v>60301810900000009801</v>
          </cell>
          <cell r="C407" t="str">
            <v>30102810496242000000</v>
          </cell>
          <cell r="D407" t="str">
            <v>$</v>
          </cell>
          <cell r="E407">
            <v>456567</v>
          </cell>
          <cell r="F407" t="str">
            <v>1010202;45286570000;ТП;МС.06.2002;0;21.06.02;НС;7708011796;774401001;Внешэкономбанк;"налог на доходы с физ.лиц за июнь 2002 г."</v>
          </cell>
        </row>
        <row r="408">
          <cell r="A408">
            <v>37428</v>
          </cell>
          <cell r="B408" t="str">
            <v>60301810900000009801</v>
          </cell>
          <cell r="C408" t="str">
            <v>30102810496242000000</v>
          </cell>
          <cell r="D408" t="str">
            <v>$</v>
          </cell>
          <cell r="E408">
            <v>169</v>
          </cell>
          <cell r="F408" t="str">
            <v>1010202;27401000000;ТП;МС.06.2002;0;21.06.02;7708011796;390405001;Внешэкономбанк;"налог на доходы с сотр-в Пред-ва в г.Калининграде за июнь 2002 г."</v>
          </cell>
        </row>
        <row r="409">
          <cell r="A409">
            <v>37428</v>
          </cell>
          <cell r="B409" t="str">
            <v>60301810300000000002</v>
          </cell>
          <cell r="C409" t="str">
            <v>30102810496242000000</v>
          </cell>
          <cell r="D409" t="str">
            <v>$</v>
          </cell>
          <cell r="E409">
            <v>3864.73</v>
          </cell>
          <cell r="F409" t="str">
            <v>1020600; 45286565000; ТП; КВ.02.2002; 0; 30.06.2002; НС; "налог на покупку иностранных денежных знаков, 60%- 2.318-84, 40%- 1.545-89".</v>
          </cell>
        </row>
        <row r="410">
          <cell r="A410">
            <v>37428</v>
          </cell>
          <cell r="B410" t="str">
            <v>60301810600000000003</v>
          </cell>
          <cell r="C410" t="str">
            <v>30102810496242000000</v>
          </cell>
          <cell r="D410" t="str">
            <v>$</v>
          </cell>
          <cell r="E410">
            <v>218.02</v>
          </cell>
          <cell r="F410" t="str">
            <v>1020600;45286565000;ТП;КВ.02.2002;0;30.06.2002;НС;НАЛОГ НА ПОКУПКУ ИНОСТРАННЫХ ДЕНЕЖНЫХ ЗНАКОВ,130-81 РУБ. ДЛЯ ФЕДЕРАЛЬНОГО БЮДЖЕТА,87-21 РУБ. ДЛЯ ГОРОДСКОГО БЮДЖЕТА.</v>
          </cell>
        </row>
        <row r="411">
          <cell r="A411">
            <v>37432</v>
          </cell>
          <cell r="B411" t="str">
            <v>60301810300000000002</v>
          </cell>
          <cell r="C411" t="str">
            <v>30102810496242000000</v>
          </cell>
          <cell r="D411" t="str">
            <v>$</v>
          </cell>
          <cell r="E411">
            <v>2604.3000000000002</v>
          </cell>
          <cell r="F411" t="str">
            <v>1020600; 45286565000; ТП; КВ.02.2002; 0; 30.06.2002; НС; "налог на покупку иностранных денежных знаков, 60%- 1.562-58, 40%- 1.041-72".</v>
          </cell>
        </row>
        <row r="412">
          <cell r="A412">
            <v>37431</v>
          </cell>
          <cell r="B412" t="str">
            <v>60301810600000000003</v>
          </cell>
          <cell r="C412" t="str">
            <v>30102810496242000000</v>
          </cell>
          <cell r="D412" t="str">
            <v>$</v>
          </cell>
          <cell r="E412">
            <v>651.08000000000004</v>
          </cell>
          <cell r="F412" t="str">
            <v>1020600;45286565000;ТП;КВ.02.2002;0;30.06.2002;НС;"НАЛОГ НА ПОКУПКУ ИНОСТРАННЫХ ДЕНЕЖНЫХ ЗНАКОВ;390-65 РУБ.-ДЛЯ ФЕДЕРАЛЬНОГО БЮДЖЕТА,260-43 РУБ.-ДЛЯ ГОРОДСКОГО БЮДЖЕТА"</v>
          </cell>
        </row>
        <row r="413">
          <cell r="A413">
            <v>37431</v>
          </cell>
          <cell r="B413" t="str">
            <v>60301810300000000002</v>
          </cell>
          <cell r="C413" t="str">
            <v>30102810496242000000</v>
          </cell>
          <cell r="D413" t="str">
            <v>$</v>
          </cell>
          <cell r="E413">
            <v>2069.6799999999998</v>
          </cell>
          <cell r="F413" t="str">
            <v>1020600; 45286565000; ТП; КВ.02.2002; 0; 30.06.2002; НС; "налог на покупку иностранных денежных знаков, 60%- 1.241-81, 40%- 827-87".</v>
          </cell>
        </row>
        <row r="414">
          <cell r="A414">
            <v>37432</v>
          </cell>
          <cell r="B414" t="str">
            <v>60301810600000000003</v>
          </cell>
          <cell r="C414" t="str">
            <v>30102810496242000000</v>
          </cell>
          <cell r="D414" t="str">
            <v>$</v>
          </cell>
          <cell r="E414">
            <v>490.11</v>
          </cell>
          <cell r="F414" t="str">
            <v>1020600;45286565000;ТП;КВ.02.2002;0;30.06.2002;НС;"НАЛОГ НА ПОКУПКУ ИНОСТРАННЫХ ДЕНЕЖНЫХ ЗНАКОВ,294-07 РУБ.-ДЛЯ ФЕДЕРАЛЬНОГО БЮДЖЕТА,196-04 РУБ.-ДЛЯ ГОРОДСКОГО БЮДЖЕТА"</v>
          </cell>
        </row>
        <row r="415">
          <cell r="A415">
            <v>37433</v>
          </cell>
          <cell r="B415" t="str">
            <v>60301810300000000002</v>
          </cell>
          <cell r="C415" t="str">
            <v>30102810496242000000</v>
          </cell>
          <cell r="D415" t="str">
            <v>$</v>
          </cell>
          <cell r="E415">
            <v>9116.6299999999992</v>
          </cell>
          <cell r="F415" t="str">
            <v>1020600; 45286565000; ТП; КВ.02.2002; 0; 30.06.2002; НС; "налог на покупку иностранных денежных знаков, 60%- 5.469-98, 40%- 3.646-65".</v>
          </cell>
        </row>
        <row r="416">
          <cell r="A416">
            <v>37434</v>
          </cell>
          <cell r="B416" t="str">
            <v>60301810300000000002</v>
          </cell>
          <cell r="C416" t="str">
            <v>30102810496242000000</v>
          </cell>
          <cell r="D416" t="str">
            <v>$</v>
          </cell>
          <cell r="E416">
            <v>1416.06</v>
          </cell>
          <cell r="F416" t="str">
            <v>1020600; 45286565000; ТП; КВ.02.2002; 0; 30.06.2002; НС; "налог на покупку иностранных денежных знаков, 60%- 849-64, 40%- 566-42".</v>
          </cell>
        </row>
        <row r="417">
          <cell r="A417">
            <v>37434</v>
          </cell>
          <cell r="B417" t="str">
            <v>60301810600000000003</v>
          </cell>
          <cell r="C417" t="str">
            <v>30102810496242000000</v>
          </cell>
          <cell r="D417" t="str">
            <v>$</v>
          </cell>
          <cell r="E417">
            <v>521.73</v>
          </cell>
          <cell r="F417" t="str">
            <v>1020600;45286565000;ТП;КВ.02.2002;0;30.06.2002;НС;"НАЛОГ НА ПОКУПКУ ИНОСТРАННЫХ ДЕНЕЖНЫХ ЗНАКОВ,313-04 РУБ.-ДЛЯ ФЕДЕРАЛЬНОГО БЮДЖЕТА,208-69 РУБ.-ДЛЯ ГОРОДСКОГО БЮДЖЕТА"</v>
          </cell>
        </row>
        <row r="418">
          <cell r="A418">
            <v>37434</v>
          </cell>
          <cell r="B418" t="str">
            <v>60301810600000009114</v>
          </cell>
          <cell r="C418" t="str">
            <v>30102810496242000000</v>
          </cell>
          <cell r="D418" t="str">
            <v>$</v>
          </cell>
          <cell r="E418">
            <v>2720</v>
          </cell>
          <cell r="F418" t="str">
            <v>1400315; 45286565000; ТП; ГД.00.2002; 0; 30.06.2002; НС; "Налог с владельцев транспортных средств за а/м Вольво S 80 - 1 шт." УФК по г.Москве (для МИ МНС N 44)</v>
          </cell>
        </row>
        <row r="419">
          <cell r="A419">
            <v>37435</v>
          </cell>
          <cell r="B419" t="str">
            <v>60301810300000000002</v>
          </cell>
          <cell r="C419" t="str">
            <v>30102810496242000000</v>
          </cell>
          <cell r="D419" t="str">
            <v>$</v>
          </cell>
          <cell r="E419">
            <v>5932.43</v>
          </cell>
          <cell r="F419" t="str">
            <v>1020600; 45286565000; ТП; КВ.02.2002; 0; 30.06.2002; НС; "налог на покупку иностранных денежных знаков, 60%- 3.559-46, 40%- 2.372-97".</v>
          </cell>
        </row>
        <row r="420">
          <cell r="A420">
            <v>37435</v>
          </cell>
          <cell r="B420" t="str">
            <v>60301810900000009801</v>
          </cell>
          <cell r="C420" t="str">
            <v>30102810496242000000</v>
          </cell>
          <cell r="D420" t="str">
            <v>$</v>
          </cell>
          <cell r="E420">
            <v>6949</v>
          </cell>
          <cell r="F420" t="str">
            <v>1010202;40298562000;ТП;МС.06.2002;0;28.06.02;НС;7708011796;783505001;Внешэкономбанк;"налог на доходы с сотрудников Пред-ва в г.Санкт-Петербурге за июнь 2002 г."</v>
          </cell>
        </row>
        <row r="421">
          <cell r="A421">
            <v>37435</v>
          </cell>
          <cell r="B421" t="str">
            <v>60301810900000009801</v>
          </cell>
          <cell r="C421" t="str">
            <v>30102810496242000000</v>
          </cell>
          <cell r="D421" t="str">
            <v>$</v>
          </cell>
          <cell r="E421">
            <v>5200</v>
          </cell>
          <cell r="F421" t="str">
            <v>1010202;27401000000;ТП;МС.06.2002;0;28.06.2002;7708011796;390405001;Внешэкономбанк;"налог на доходы с сотрудников Пред-ва в г.Калининграде за июнь 2002года".</v>
          </cell>
        </row>
        <row r="422">
          <cell r="A422">
            <v>37435</v>
          </cell>
          <cell r="B422" t="str">
            <v>60301810900000009801</v>
          </cell>
          <cell r="C422" t="str">
            <v>30102810496242000000</v>
          </cell>
          <cell r="D422" t="str">
            <v>$</v>
          </cell>
          <cell r="E422">
            <v>4088559</v>
          </cell>
          <cell r="F422" t="str">
            <v>1010202;45286570000;ТП;МС.06.2002;0;28.06.02;НС;7708011796;774401001;Внешэкономбанк;"налог на доходы с физич.лиц за июнь 2002 года".</v>
          </cell>
        </row>
        <row r="423">
          <cell r="A423">
            <v>37435</v>
          </cell>
          <cell r="B423" t="str">
            <v>60301810200000009802</v>
          </cell>
          <cell r="C423" t="str">
            <v>30102810496242000000</v>
          </cell>
          <cell r="D423" t="str">
            <v>$</v>
          </cell>
          <cell r="E423">
            <v>375</v>
          </cell>
          <cell r="F423" t="str">
            <v>1010204;45286570000;ТП;МС.06.2002;0;28.06.02;НС;7708011796;774401001;Внешэкономбанк;"налог с матер. выгоды за июнь 2002 года".</v>
          </cell>
        </row>
        <row r="424">
          <cell r="A424">
            <v>37435</v>
          </cell>
          <cell r="B424" t="str">
            <v>60301810600000000003</v>
          </cell>
          <cell r="C424" t="str">
            <v>30102810496242000000</v>
          </cell>
          <cell r="D424" t="str">
            <v>$</v>
          </cell>
          <cell r="E424">
            <v>1375.47</v>
          </cell>
          <cell r="F424" t="str">
            <v>1020600;45286565000;ТП;КВ.02.2002;0;30.06.2002;НС;"НАЛОГ НА ПОКУПКУ ИНОСТРАННЫХ ДЕНЕЖНЫХ ЗНАКОВ,825-28 РУБ.-ДЛЯ ФЕДЕРАЛЬНОГО БЮДЖЕТА,550-19 РУБ.-ДЛЯ ГОРОДСКОГО БЮДЖЕТА"</v>
          </cell>
        </row>
        <row r="425">
          <cell r="A425">
            <v>37368</v>
          </cell>
          <cell r="B425" t="str">
            <v>60301810700000009098</v>
          </cell>
          <cell r="C425" t="str">
            <v>40502810900082090288</v>
          </cell>
          <cell r="D425" t="str">
            <v>$</v>
          </cell>
          <cell r="E425">
            <v>403.52</v>
          </cell>
          <cell r="F425" t="str">
            <v>сторно след.дня н/п от 19.04.02 м/о 4171  по Дебету 40502 810 9 00082 09 0288 на cуммы рублей 2017-61 и рублей 403-52(счет-фактура 1901 от 190402)</v>
          </cell>
        </row>
        <row r="426">
          <cell r="A426">
            <v>37314</v>
          </cell>
          <cell r="B426" t="str">
            <v>60301810700000009098</v>
          </cell>
          <cell r="C426" t="str">
            <v>40702810676797140544</v>
          </cell>
          <cell r="D426" t="str">
            <v>$</v>
          </cell>
          <cell r="E426">
            <v>1080.3800000000001</v>
          </cell>
          <cell r="F426" t="str">
            <v>Сторно нашего провода от 26.02.2002 (м/о 9873 по Дт 40702810679767140544 на сумму руб. 5401,91 и на сумму руб. 1080,38)</v>
          </cell>
        </row>
        <row r="427">
          <cell r="A427">
            <v>37350</v>
          </cell>
          <cell r="B427" t="str">
            <v>60301840000000000000</v>
          </cell>
          <cell r="C427" t="str">
            <v>40807840072618040771</v>
          </cell>
          <cell r="D427" t="str">
            <v>$</v>
          </cell>
          <cell r="E427">
            <v>1303.57</v>
          </cell>
          <cell r="F427" t="str">
            <v>Возврат средств на счет клиента в связи с уплатой налога на доходы иностранногоюр.лица RUL ANSTALT/VADUZ.</v>
          </cell>
        </row>
        <row r="428">
          <cell r="A428">
            <v>37393</v>
          </cell>
          <cell r="B428" t="str">
            <v>60301810700000009098</v>
          </cell>
          <cell r="C428" t="str">
            <v>40911840500000000224</v>
          </cell>
          <cell r="D428" t="str">
            <v>$</v>
          </cell>
          <cell r="E428">
            <v>12.5</v>
          </cell>
          <cell r="F428" t="str">
            <v>СТОРНО НАШЕГО ПРОВОДА ОТ 14.05.2002 N 6561 ПО КРЕДИТУ СЧЕТА 70107810500000147205 И ПО КРЕДИТУ СЧЕТА 60301810700000009098</v>
          </cell>
        </row>
        <row r="429">
          <cell r="A429">
            <v>37393</v>
          </cell>
          <cell r="B429" t="str">
            <v>60301810700000009098</v>
          </cell>
          <cell r="C429" t="str">
            <v>40911840500000000224</v>
          </cell>
          <cell r="D429" t="str">
            <v>$</v>
          </cell>
          <cell r="E429">
            <v>12.5</v>
          </cell>
          <cell r="F429" t="str">
            <v>СТОРНО НАШЕГО ПРОВОДА ОТ 14.05.2002 N 5169 ПО КРЕДИТУ СЧЕТА 70107810500000147205 И ПО КРЕДИТУ СЧЕТА 60301810700000009098</v>
          </cell>
        </row>
        <row r="430">
          <cell r="A430">
            <v>37393</v>
          </cell>
          <cell r="B430" t="str">
            <v>60301810700000009098</v>
          </cell>
          <cell r="C430" t="str">
            <v>40911840500000000224</v>
          </cell>
          <cell r="D430" t="str">
            <v>$</v>
          </cell>
          <cell r="E430">
            <v>39.369999999999997</v>
          </cell>
          <cell r="F430" t="str">
            <v>СТОРНО НАШЕГО ПРОВОДА ОТ 14.05.2002 N 6561 ПО КРЕДИТУ СЧЕТА 70107810500000147205 И ПО КРЕДИТУ СЧЕТА 60301810700000009098</v>
          </cell>
        </row>
        <row r="431">
          <cell r="A431">
            <v>37403</v>
          </cell>
          <cell r="B431" t="str">
            <v>60301810700000009098</v>
          </cell>
          <cell r="C431" t="str">
            <v>40911840500000000224</v>
          </cell>
          <cell r="D431" t="str">
            <v>$</v>
          </cell>
          <cell r="E431">
            <v>697.12</v>
          </cell>
          <cell r="F431" t="str">
            <v>СТОРНО НАШЕГО ПРОВОДА ОТ 14.05.2002 N 2189 ПО КРЕДИТУ СЧЕТА 70107810500000147205 И ПО КРЕДИТУ СЧЕТА 60301810700000009098</v>
          </cell>
        </row>
        <row r="432">
          <cell r="A432">
            <v>37309</v>
          </cell>
          <cell r="B432" t="str">
            <v>60301810800000009943</v>
          </cell>
          <cell r="C432" t="str">
            <v>42301810000000040000</v>
          </cell>
          <cell r="D432" t="str">
            <v>$</v>
          </cell>
          <cell r="E432">
            <v>49.47</v>
          </cell>
          <cell r="F432" t="str">
            <v>Сторно нашего провода от 25.01.2002 по Д-ту счета 42301 810 0 00000 04 1305 на сумму рублей 49-47 в связи с выходом Приказа N61 от 20.02.2002.</v>
          </cell>
        </row>
        <row r="433">
          <cell r="A433">
            <v>37309</v>
          </cell>
          <cell r="B433" t="str">
            <v>60301810800000009943</v>
          </cell>
          <cell r="C433" t="str">
            <v>42301810200000040000</v>
          </cell>
          <cell r="D433" t="str">
            <v>$</v>
          </cell>
          <cell r="E433">
            <v>36.53</v>
          </cell>
          <cell r="F433" t="str">
            <v>Сторно нашего провода от 14.01.2002 по Д-ту счета 42301 810 2 00000 04 2117 на сумму рублей 36-53 в связи с выходом Приказа N61 от 20.02.2002.</v>
          </cell>
        </row>
        <row r="434">
          <cell r="A434">
            <v>37309</v>
          </cell>
          <cell r="B434" t="str">
            <v>60301810800000009943</v>
          </cell>
          <cell r="C434" t="str">
            <v>42301810200000040000</v>
          </cell>
          <cell r="D434" t="str">
            <v>$</v>
          </cell>
          <cell r="E434">
            <v>49.33</v>
          </cell>
          <cell r="F434" t="str">
            <v>Сторно нашего провода от 15.01.2002 по Д-ту счета 42301 810 2 00000 04 0520 на сумму рублей 49-33 в связи с выходом Приказа N61 от 20.02.2002.</v>
          </cell>
        </row>
        <row r="435">
          <cell r="A435">
            <v>37309</v>
          </cell>
          <cell r="B435" t="str">
            <v>60301810800000009943</v>
          </cell>
          <cell r="C435" t="str">
            <v>42301810200000040000</v>
          </cell>
          <cell r="D435" t="str">
            <v>$</v>
          </cell>
          <cell r="E435">
            <v>49.96</v>
          </cell>
          <cell r="F435" t="str">
            <v>Сторно нашего провода от 13.02.2002 по Д-ту счета 42301 810 2 00000 04 2117 на сумму рублей 49-96, в связи с выходом Приказа N61 от 20.02.2002.</v>
          </cell>
        </row>
        <row r="436">
          <cell r="A436">
            <v>37313</v>
          </cell>
          <cell r="B436" t="str">
            <v>60301810800000009943</v>
          </cell>
          <cell r="C436" t="str">
            <v>42301810300000040000</v>
          </cell>
          <cell r="D436" t="str">
            <v>$</v>
          </cell>
          <cell r="E436">
            <v>274.47000000000003</v>
          </cell>
          <cell r="F436" t="str">
            <v>Сторно нашего провода от 15.02.02 по дебету счета 42301 8103 00000 04 0666 на сумму рублей 274-47, в связи с выходом Приказа N61 от 20.02.2002.</v>
          </cell>
        </row>
        <row r="437">
          <cell r="A437">
            <v>37313</v>
          </cell>
          <cell r="B437" t="str">
            <v>60301810800000009943</v>
          </cell>
          <cell r="C437" t="str">
            <v>42301810500000040000</v>
          </cell>
          <cell r="D437" t="str">
            <v>$</v>
          </cell>
          <cell r="E437">
            <v>89.07</v>
          </cell>
          <cell r="F437" t="str">
            <v>Сторно нашего провода от 04.02.2002 по дебету счета 42301 810 5 00000 04 2367 на сумму рублей 89-07, в связи с выходом Приказа N61 от  20.02.2002</v>
          </cell>
        </row>
        <row r="438">
          <cell r="A438">
            <v>37314</v>
          </cell>
          <cell r="B438" t="str">
            <v>60301810800000009943</v>
          </cell>
          <cell r="C438" t="str">
            <v>42301810600000040000</v>
          </cell>
          <cell r="D438" t="str">
            <v>$</v>
          </cell>
          <cell r="E438">
            <v>4776.57</v>
          </cell>
          <cell r="F438" t="str">
            <v>Сторно нашего провода от 23.01.2002г. по дебету счета 42301 810 6 00000 04 0780на сумму рублей 4776-57 в связи с выходом Приказа ВЭБ от 20.02.2002г. N 61.</v>
          </cell>
        </row>
        <row r="439">
          <cell r="A439">
            <v>37313</v>
          </cell>
          <cell r="B439" t="str">
            <v>60301810800000009943</v>
          </cell>
          <cell r="C439" t="str">
            <v>42301810700000040000</v>
          </cell>
          <cell r="D439" t="str">
            <v>$</v>
          </cell>
          <cell r="E439">
            <v>7.35</v>
          </cell>
          <cell r="F439" t="str">
            <v>Сторно нашего провода от 23.01.2002 по дебету счета 42301 810 7 00000 04 0402 на суммы рублей 265-63 и 7-35, в связи с выходом  Приказа N61 от 20.02.2002</v>
          </cell>
        </row>
        <row r="440">
          <cell r="A440">
            <v>37313</v>
          </cell>
          <cell r="B440" t="str">
            <v>60301810800000009943</v>
          </cell>
          <cell r="C440" t="str">
            <v>42301810700000040000</v>
          </cell>
          <cell r="D440" t="str">
            <v>$</v>
          </cell>
          <cell r="E440">
            <v>265.63</v>
          </cell>
          <cell r="F440" t="str">
            <v>Сторно нашего провода от 23.01.2002 по дебету счета 42301 810 7 00000 04 0402 на суммы рублей 265-63 и 7-35, в связи с выходом  Приказа N61 от 20.02.2002</v>
          </cell>
        </row>
        <row r="441">
          <cell r="A441">
            <v>37309</v>
          </cell>
          <cell r="B441" t="str">
            <v>60301810800000009943</v>
          </cell>
          <cell r="C441" t="str">
            <v>42301810800000040000</v>
          </cell>
          <cell r="D441" t="str">
            <v>$</v>
          </cell>
          <cell r="E441">
            <v>49.47</v>
          </cell>
          <cell r="F441" t="str">
            <v>Сторно нашего провода от 25.01.2002 по Д-ту счета 42301 810 8 00000 04 0836 на сумму рублей 49-47 в связи с выходом Приказа N61 от  20.02.2002.</v>
          </cell>
        </row>
        <row r="442">
          <cell r="A442">
            <v>37309</v>
          </cell>
          <cell r="B442" t="str">
            <v>60301810800000009943</v>
          </cell>
          <cell r="C442" t="str">
            <v>42301810800000040000</v>
          </cell>
          <cell r="D442" t="str">
            <v>$</v>
          </cell>
          <cell r="E442">
            <v>49.93</v>
          </cell>
          <cell r="F442" t="str">
            <v>Сторно нашего провода от 19.02.2002 по Д-ту счета 42301 810 8 00000 04 4751 на сумму рублей 49-93, в связи с выходом Приказа N61 от 20.02.2002.</v>
          </cell>
        </row>
        <row r="443">
          <cell r="A443">
            <v>37313</v>
          </cell>
          <cell r="B443" t="str">
            <v>60301810800000009943</v>
          </cell>
          <cell r="C443" t="str">
            <v>42301810800000040000</v>
          </cell>
          <cell r="D443" t="str">
            <v>$</v>
          </cell>
          <cell r="E443">
            <v>39.93</v>
          </cell>
          <cell r="F443" t="str">
            <v>Сторно нашего провода от 13.02.2002 по дебету счета 42301 810 8 00000 04 0580 на сумму рублей 39-93, в связи с выходом Приказа N61 от 20.02.2002.</v>
          </cell>
        </row>
        <row r="444">
          <cell r="A444">
            <v>37313</v>
          </cell>
          <cell r="B444" t="str">
            <v>60301810800000009943</v>
          </cell>
          <cell r="C444" t="str">
            <v>42301810800000040000</v>
          </cell>
          <cell r="D444" t="str">
            <v>$</v>
          </cell>
          <cell r="E444">
            <v>36.86</v>
          </cell>
          <cell r="F444" t="str">
            <v>Сторно нашего провода от 13.02.2002 по дебету счета 42301 810 8 00000 04 0580 на сумму рублей 36-86, в связи с выходом Приказа N61 от 20.02.2002</v>
          </cell>
        </row>
        <row r="445">
          <cell r="A445">
            <v>37313</v>
          </cell>
          <cell r="B445" t="str">
            <v>60301810800000009943</v>
          </cell>
          <cell r="C445" t="str">
            <v>42301810800000040000</v>
          </cell>
          <cell r="D445" t="str">
            <v>$</v>
          </cell>
          <cell r="E445">
            <v>590.46</v>
          </cell>
          <cell r="F445" t="str">
            <v>Cторно нашего провода от 11.02.2002 по дебету счета 42301 810 8 00000 04 1217 на cумму рублей 590-46, в связи с выходом Приказа N61 от 20.02.2002</v>
          </cell>
        </row>
        <row r="446">
          <cell r="A446">
            <v>37313</v>
          </cell>
          <cell r="B446" t="str">
            <v>60301810800000009943</v>
          </cell>
          <cell r="C446" t="str">
            <v>42301810800000040000</v>
          </cell>
          <cell r="D446" t="str">
            <v>$</v>
          </cell>
          <cell r="E446">
            <v>36.549999999999997</v>
          </cell>
          <cell r="F446" t="str">
            <v>Сторно нашего провода от 30.01.2002 по дебету счета 42301 810 8 00000 04 0580 на сумму рублей 36-55,  в связи с выходом Приказа N61 от 20.02.2002</v>
          </cell>
        </row>
        <row r="447">
          <cell r="A447">
            <v>37313</v>
          </cell>
          <cell r="B447" t="str">
            <v>60301810800000009943</v>
          </cell>
          <cell r="C447" t="str">
            <v>42301810800000040000</v>
          </cell>
          <cell r="D447" t="str">
            <v>$</v>
          </cell>
          <cell r="E447">
            <v>356.48</v>
          </cell>
          <cell r="F447" t="str">
            <v>Сторно нашего провода от 15.02.2002 по дебету счета 42301 810 8 00000 04 1217 на сумму рублей 356-48, в связи с выходом Приказа  N61 от 20.02.2002</v>
          </cell>
        </row>
        <row r="448">
          <cell r="A448">
            <v>37309</v>
          </cell>
          <cell r="B448" t="str">
            <v>60301810800000009943</v>
          </cell>
          <cell r="C448" t="str">
            <v>42301810900000040000</v>
          </cell>
          <cell r="D448" t="str">
            <v>$</v>
          </cell>
          <cell r="E448">
            <v>36.159999999999997</v>
          </cell>
          <cell r="F448" t="str">
            <v>Сторно нашего провода от 09.01.2002 по Д-ту счета 42301 810 9 00000 04 2116 на сумму рублей 36-16 в связи с выходом Приказа N61 от 20.02.2002.</v>
          </cell>
        </row>
        <row r="449">
          <cell r="A449">
            <v>37309</v>
          </cell>
          <cell r="B449" t="str">
            <v>60301810800000009943</v>
          </cell>
          <cell r="C449" t="str">
            <v>42301810900000040000</v>
          </cell>
          <cell r="D449" t="str">
            <v>$</v>
          </cell>
          <cell r="E449">
            <v>36.979999999999997</v>
          </cell>
          <cell r="F449" t="str">
            <v>Сторно нашего провода от 19.02.2002 по Д-ту счета 42301 810 9 00000 04 2132 на сумму рублей 36-98, в связи с выходом Приказа N61 от 20.02.2002.</v>
          </cell>
        </row>
        <row r="450">
          <cell r="A450">
            <v>37426</v>
          </cell>
          <cell r="B450" t="str">
            <v>60301810800000009943</v>
          </cell>
          <cell r="C450" t="str">
            <v>42301840900000021000</v>
          </cell>
          <cell r="D450" t="str">
            <v>$</v>
          </cell>
          <cell r="E450">
            <v>29.35</v>
          </cell>
          <cell r="F450" t="str">
            <v>Сторно провода от 10.01.2002 по дебету сч.42301 840 9 00000 02 1000 на сумму USD 0-96,руб.29-35</v>
          </cell>
        </row>
        <row r="451">
          <cell r="A451">
            <v>37426</v>
          </cell>
          <cell r="B451" t="str">
            <v>60301810800000009943</v>
          </cell>
          <cell r="C451" t="str">
            <v>42301840900000021000</v>
          </cell>
          <cell r="D451" t="str">
            <v>$</v>
          </cell>
          <cell r="E451">
            <v>29.26</v>
          </cell>
          <cell r="F451" t="str">
            <v>Сторно провода от 16.01.2002 по дебету сч.42301 840 9 00000 02 1000 на сумму USD 0-96,руб.29-26</v>
          </cell>
        </row>
        <row r="452">
          <cell r="A452">
            <v>37426</v>
          </cell>
          <cell r="B452" t="str">
            <v>60301810800000009943</v>
          </cell>
          <cell r="C452" t="str">
            <v>42301840900000021000</v>
          </cell>
          <cell r="D452" t="str">
            <v>$</v>
          </cell>
          <cell r="E452">
            <v>29.61</v>
          </cell>
          <cell r="F452" t="str">
            <v>Сторно провода от 14.02.2002 по дебету сч.42301 840 9 00000 02 1000 на сумму USD0-96,руб.29-61</v>
          </cell>
        </row>
        <row r="453">
          <cell r="A453">
            <v>37426</v>
          </cell>
          <cell r="B453" t="str">
            <v>60301810800000009943</v>
          </cell>
          <cell r="C453" t="str">
            <v>42301840900000021000</v>
          </cell>
          <cell r="D453" t="str">
            <v>$</v>
          </cell>
          <cell r="E453">
            <v>29.69</v>
          </cell>
          <cell r="F453" t="str">
            <v>Сторно провода от 28.02.2002 по дебету сч.42301 840 9 00000 02 1000 на сумму USD0-96,руб.29-69</v>
          </cell>
        </row>
        <row r="454">
          <cell r="A454">
            <v>37426</v>
          </cell>
          <cell r="B454" t="str">
            <v>60301810800000009943</v>
          </cell>
          <cell r="C454" t="str">
            <v>42301840900000021000</v>
          </cell>
          <cell r="D454" t="str">
            <v>$</v>
          </cell>
          <cell r="E454">
            <v>7.44</v>
          </cell>
          <cell r="F454" t="str">
            <v>Сторно провода от 05.03.2002 по дебету сч.42301 840 9 00000 02 1000 на сумму USD0-24,руб.7-44</v>
          </cell>
        </row>
        <row r="455">
          <cell r="A455">
            <v>37426</v>
          </cell>
          <cell r="B455" t="str">
            <v>60301810800000009943</v>
          </cell>
          <cell r="C455" t="str">
            <v>42301840900000021000</v>
          </cell>
          <cell r="D455" t="str">
            <v>$</v>
          </cell>
          <cell r="E455">
            <v>29.76</v>
          </cell>
          <cell r="F455" t="str">
            <v>Сторно провода от 05.03.2002 по дебету сч.42301 840 9 00000 02 1000 на сумму USD 0-96,руб.29-76</v>
          </cell>
        </row>
        <row r="456">
          <cell r="A456">
            <v>37260</v>
          </cell>
          <cell r="B456" t="str">
            <v>60301840000000000000</v>
          </cell>
          <cell r="C456" t="str">
            <v>47407810200000000032</v>
          </cell>
          <cell r="D456" t="str">
            <v>$</v>
          </cell>
          <cell r="E456">
            <v>483.4</v>
          </cell>
          <cell r="F456" t="str">
            <v xml:space="preserve"> 15% налога с доходов ин.юр.лиц</v>
          </cell>
        </row>
        <row r="457">
          <cell r="A457">
            <v>37260</v>
          </cell>
          <cell r="B457" t="str">
            <v>60301840000000000000</v>
          </cell>
          <cell r="C457" t="str">
            <v>47407810200000000032</v>
          </cell>
          <cell r="D457" t="str">
            <v>$</v>
          </cell>
          <cell r="E457">
            <v>1216.3399999999999</v>
          </cell>
          <cell r="F457" t="str">
            <v xml:space="preserve"> 15% налога с доходов ин.юр.лиц</v>
          </cell>
        </row>
        <row r="458">
          <cell r="A458">
            <v>37260</v>
          </cell>
          <cell r="B458" t="str">
            <v>60301840000000000000</v>
          </cell>
          <cell r="C458" t="str">
            <v>47407810200000000032</v>
          </cell>
          <cell r="D458" t="str">
            <v>$</v>
          </cell>
          <cell r="E458">
            <v>3857.86</v>
          </cell>
          <cell r="F458" t="str">
            <v xml:space="preserve"> 15% налога с доходов ин.юр.лиц</v>
          </cell>
        </row>
        <row r="459">
          <cell r="A459">
            <v>37260</v>
          </cell>
          <cell r="B459" t="str">
            <v>60301840000000000000</v>
          </cell>
          <cell r="C459" t="str">
            <v>47407810200000000032</v>
          </cell>
          <cell r="D459" t="str">
            <v>$</v>
          </cell>
          <cell r="E459">
            <v>853.49</v>
          </cell>
          <cell r="F459" t="str">
            <v xml:space="preserve"> 15% налога с доходов ин.юр.лиц</v>
          </cell>
        </row>
        <row r="460">
          <cell r="A460">
            <v>37260</v>
          </cell>
          <cell r="B460" t="str">
            <v>60301276700000000000</v>
          </cell>
          <cell r="C460" t="str">
            <v>47407810200000000032</v>
          </cell>
          <cell r="D460" t="str">
            <v>$</v>
          </cell>
          <cell r="E460">
            <v>3920.44</v>
          </cell>
          <cell r="F460" t="str">
            <v xml:space="preserve"> 15% налога с доходов ин.юр.лиц</v>
          </cell>
        </row>
        <row r="461">
          <cell r="A461">
            <v>37260</v>
          </cell>
          <cell r="B461" t="str">
            <v>60301840000000000000</v>
          </cell>
          <cell r="C461" t="str">
            <v>47407810200000000032</v>
          </cell>
          <cell r="D461" t="str">
            <v>$</v>
          </cell>
          <cell r="E461">
            <v>1379.08</v>
          </cell>
          <cell r="F461" t="str">
            <v xml:space="preserve"> 15% налога с доходов ин.юр.лиц</v>
          </cell>
        </row>
        <row r="462">
          <cell r="A462">
            <v>37260</v>
          </cell>
          <cell r="B462" t="str">
            <v>60301840000000000000</v>
          </cell>
          <cell r="C462" t="str">
            <v>47407810200000000032</v>
          </cell>
          <cell r="D462" t="str">
            <v>$</v>
          </cell>
          <cell r="E462">
            <v>1542.42</v>
          </cell>
          <cell r="F462" t="str">
            <v xml:space="preserve"> 15% налога с доходов ин.юр.лиц</v>
          </cell>
        </row>
        <row r="463">
          <cell r="A463">
            <v>37260</v>
          </cell>
          <cell r="B463" t="str">
            <v>60301276700000000000</v>
          </cell>
          <cell r="C463" t="str">
            <v>47407810200000000032</v>
          </cell>
          <cell r="D463" t="str">
            <v>$</v>
          </cell>
          <cell r="E463">
            <v>450.79</v>
          </cell>
          <cell r="F463" t="str">
            <v xml:space="preserve"> 15% налога с доходов ин.юр.лиц</v>
          </cell>
        </row>
        <row r="464">
          <cell r="A464">
            <v>37260</v>
          </cell>
          <cell r="B464" t="str">
            <v>60301840000000000000</v>
          </cell>
          <cell r="C464" t="str">
            <v>47407810200000000032</v>
          </cell>
          <cell r="D464" t="str">
            <v>$</v>
          </cell>
          <cell r="E464">
            <v>1777.19</v>
          </cell>
          <cell r="F464" t="str">
            <v>15% налога с доходов ин юр лиц</v>
          </cell>
        </row>
        <row r="465">
          <cell r="A465">
            <v>37260</v>
          </cell>
          <cell r="B465" t="str">
            <v>60301840000000000000</v>
          </cell>
          <cell r="C465" t="str">
            <v>47407810200000000032</v>
          </cell>
          <cell r="D465" t="str">
            <v>$</v>
          </cell>
          <cell r="E465">
            <v>3245.48</v>
          </cell>
          <cell r="F465" t="str">
            <v>15 %  налог с дохода ин.юр.лиц</v>
          </cell>
        </row>
        <row r="466">
          <cell r="A466">
            <v>37260</v>
          </cell>
          <cell r="B466" t="str">
            <v>60301840000000000000</v>
          </cell>
          <cell r="C466" t="str">
            <v>47407810200000000032</v>
          </cell>
          <cell r="D466" t="str">
            <v>$</v>
          </cell>
          <cell r="E466">
            <v>436.69</v>
          </cell>
          <cell r="F466" t="str">
            <v>15 %  налог с дохода ин.юр.лиц</v>
          </cell>
        </row>
        <row r="467">
          <cell r="A467">
            <v>37260</v>
          </cell>
          <cell r="B467" t="str">
            <v>60301276700000000000</v>
          </cell>
          <cell r="C467" t="str">
            <v>47407810200000000032</v>
          </cell>
          <cell r="D467" t="str">
            <v>$</v>
          </cell>
          <cell r="E467">
            <v>13043.24</v>
          </cell>
          <cell r="F467" t="str">
            <v>Уплата процентов и удержание 15% налога с доходов ин.юр.лиц по счету 31601276801731002303 за декабрь 2001 года.</v>
          </cell>
        </row>
        <row r="468">
          <cell r="A468">
            <v>37285</v>
          </cell>
          <cell r="B468" t="str">
            <v>60301276700000000000</v>
          </cell>
          <cell r="C468" t="str">
            <v>47407810200000000032</v>
          </cell>
          <cell r="D468" t="str">
            <v>$</v>
          </cell>
          <cell r="E468">
            <v>4233</v>
          </cell>
          <cell r="F468" t="str">
            <v>Доудержание налога с дохода ин.юр.лица (начисление процентов по счету "Лоро" задекабрь 2001 года) согласно сл/з ЦБ ВЭБ N 126/001708 от 17.01.2002 года.</v>
          </cell>
        </row>
        <row r="469">
          <cell r="A469">
            <v>37285</v>
          </cell>
          <cell r="B469" t="str">
            <v>60301840000000000000</v>
          </cell>
          <cell r="C469" t="str">
            <v>47407810200000000032</v>
          </cell>
          <cell r="D469" t="str">
            <v>$</v>
          </cell>
          <cell r="E469">
            <v>523.1</v>
          </cell>
          <cell r="F469" t="str">
            <v>Cогласно сл.зап.ЦБ ВЭБ от 17012002 N126/001708 доудержание налога на доходы иностранных юр.лиц по новой ставке налога 20%</v>
          </cell>
        </row>
        <row r="470">
          <cell r="A470">
            <v>37285</v>
          </cell>
          <cell r="B470" t="str">
            <v>60301840000000000000</v>
          </cell>
          <cell r="C470" t="str">
            <v>47407810200000000032</v>
          </cell>
          <cell r="D470" t="str">
            <v>$</v>
          </cell>
          <cell r="E470">
            <v>467.6</v>
          </cell>
          <cell r="F470" t="str">
            <v>Cогласно сл.зап.ЦБ ВЭБ от 17012002г N126/001708 доудержание налога на доходы ин.юр.лиц по новой ставке налога 20%</v>
          </cell>
        </row>
        <row r="471">
          <cell r="A471">
            <v>37285</v>
          </cell>
          <cell r="B471" t="str">
            <v>60301840000000000000</v>
          </cell>
          <cell r="C471" t="str">
            <v>47407810200000000032</v>
          </cell>
          <cell r="D471" t="str">
            <v>$</v>
          </cell>
          <cell r="E471">
            <v>412.41</v>
          </cell>
          <cell r="F471" t="str">
            <v>Согласно сл.зап.ЦБ ВЭБ от 17012002 N126/001708 доудержание налога на доходы ин.юр.лиц по новой ставке налога 20%</v>
          </cell>
        </row>
        <row r="472">
          <cell r="A472">
            <v>37285</v>
          </cell>
          <cell r="B472" t="str">
            <v>60301840000000000000</v>
          </cell>
          <cell r="C472" t="str">
            <v>47407810200000000032</v>
          </cell>
          <cell r="D472" t="str">
            <v>$</v>
          </cell>
          <cell r="E472">
            <v>1308.3599999999999</v>
          </cell>
          <cell r="F472" t="str">
            <v>Согласно сл.зап.ЦБ ВЭБ от 17012002г N126/001708 доудержание налога на доходы ин.юр.лиц по новой ставке налога 20%</v>
          </cell>
        </row>
        <row r="473">
          <cell r="A473">
            <v>37285</v>
          </cell>
          <cell r="B473" t="str">
            <v>60301840000000000000</v>
          </cell>
          <cell r="C473" t="str">
            <v>47407810200000000032</v>
          </cell>
          <cell r="D473" t="str">
            <v>$</v>
          </cell>
          <cell r="E473">
            <v>1100.78</v>
          </cell>
          <cell r="F473" t="str">
            <v>Доудержание налога с дохода ин.юр.лица (начисление процентов по счету "Лоро" задекабрь 2001 года) согласно сл/з ЦБ ВЭБ N 126/001708 от 17.01.2002 года.</v>
          </cell>
        </row>
        <row r="474">
          <cell r="A474">
            <v>37285</v>
          </cell>
          <cell r="B474" t="str">
            <v>60301840000000000000</v>
          </cell>
          <cell r="C474" t="str">
            <v>47407810200000000032</v>
          </cell>
          <cell r="D474" t="str">
            <v>$</v>
          </cell>
          <cell r="E474">
            <v>289.45</v>
          </cell>
          <cell r="F474" t="str">
            <v>Согласно сл.зап.ЦБ ВЭБ от 17012002г N126/001708 доудержание налога на доходы ин.юр.лиц по новой ставке налога 20%</v>
          </cell>
        </row>
        <row r="475">
          <cell r="A475">
            <v>37285</v>
          </cell>
          <cell r="B475" t="str">
            <v>60301276700000000000</v>
          </cell>
          <cell r="C475" t="str">
            <v>47407810200000000032</v>
          </cell>
          <cell r="D475" t="str">
            <v>$</v>
          </cell>
          <cell r="E475">
            <v>146.26</v>
          </cell>
          <cell r="F475" t="str">
            <v>Cогласно сл.зап.ЦБ ВЭБ от 17012002г N126/001708 доудержание налога на доходы ин.юр.лиц по новой ставке налога 20%</v>
          </cell>
        </row>
        <row r="476">
          <cell r="A476">
            <v>37285</v>
          </cell>
          <cell r="B476" t="str">
            <v>60301840000000000000</v>
          </cell>
          <cell r="C476" t="str">
            <v>47407810200000000032</v>
          </cell>
          <cell r="D476" t="str">
            <v>$</v>
          </cell>
          <cell r="E476">
            <v>148.1</v>
          </cell>
          <cell r="F476" t="str">
            <v>Доудержание налога с дохода ин.юр.лица (начисление процентов по счету "Лоро" задекабрь 2001 года) согласно сл/з ЦБ ВЭБ N 126/001708 от 17.01.2002 года.</v>
          </cell>
        </row>
        <row r="477">
          <cell r="A477">
            <v>37285</v>
          </cell>
          <cell r="B477" t="str">
            <v>60301276700000000000</v>
          </cell>
          <cell r="C477" t="str">
            <v>47407810200000000032</v>
          </cell>
          <cell r="D477" t="str">
            <v>$</v>
          </cell>
          <cell r="E477">
            <v>1272.3800000000001</v>
          </cell>
          <cell r="F477" t="str">
            <v>Согласно сл.зап.ЦБ ВЭБ от 17012002г N126/001708 доудержание налога на доходы ин.юр.лиц по новой ставке налога 20%</v>
          </cell>
        </row>
        <row r="478">
          <cell r="A478">
            <v>37285</v>
          </cell>
          <cell r="B478" t="str">
            <v>60301840000000000000</v>
          </cell>
          <cell r="C478" t="str">
            <v>47407810200000000032</v>
          </cell>
          <cell r="D478" t="str">
            <v>$</v>
          </cell>
          <cell r="E478">
            <v>164.04</v>
          </cell>
          <cell r="F478" t="str">
            <v>Согласно сл.зап.от 17012002г N126/001708 доудержание налога на доходы ин.юр.лицпо новой ставке налога 20%</v>
          </cell>
        </row>
        <row r="479">
          <cell r="A479">
            <v>37286</v>
          </cell>
          <cell r="B479" t="str">
            <v>60301840000000000000</v>
          </cell>
          <cell r="C479" t="str">
            <v>47407810200000000032</v>
          </cell>
          <cell r="D479" t="str">
            <v>$</v>
          </cell>
          <cell r="E479">
            <v>602.35</v>
          </cell>
          <cell r="F479" t="str">
            <v>Согласно сл.зап.ЦБ ВЭБ от 17.01.2002г N126/001708 доудержание налога на доходыин.юр.лиц за декабрь 2001г</v>
          </cell>
        </row>
        <row r="480">
          <cell r="A480">
            <v>37291</v>
          </cell>
          <cell r="B480" t="str">
            <v>60301840000000000000</v>
          </cell>
          <cell r="C480" t="str">
            <v>47407810200000000032</v>
          </cell>
          <cell r="D480" t="str">
            <v>$</v>
          </cell>
          <cell r="E480">
            <v>1159.19</v>
          </cell>
          <cell r="F480" t="str">
            <v>Уплата 20% налога с доходов ин.юр.лиц в МИ МНС N44 за январь 2002г</v>
          </cell>
        </row>
        <row r="481">
          <cell r="A481">
            <v>37291</v>
          </cell>
          <cell r="B481" t="str">
            <v>60301840000000000000</v>
          </cell>
          <cell r="C481" t="str">
            <v>47407810200000000032</v>
          </cell>
          <cell r="D481" t="str">
            <v>$</v>
          </cell>
          <cell r="E481">
            <v>658.76</v>
          </cell>
          <cell r="F481" t="str">
            <v>Уплата 20% налога с доходов ин.юр.лиц в МИ МНС N44 за январь 2002г</v>
          </cell>
        </row>
        <row r="482">
          <cell r="A482">
            <v>37291</v>
          </cell>
          <cell r="B482" t="str">
            <v>60301840000000000000</v>
          </cell>
          <cell r="C482" t="str">
            <v>47407810200000000032</v>
          </cell>
          <cell r="D482" t="str">
            <v>$</v>
          </cell>
          <cell r="E482">
            <v>2094.71</v>
          </cell>
          <cell r="F482" t="str">
            <v>Уплата 20% налога с доходов ин.юр.лиц в МИ МНС N44 за январь 2002г</v>
          </cell>
        </row>
        <row r="483">
          <cell r="A483">
            <v>37291</v>
          </cell>
          <cell r="B483" t="str">
            <v>60301840000000000000</v>
          </cell>
          <cell r="C483" t="str">
            <v>47407810200000000032</v>
          </cell>
          <cell r="D483" t="str">
            <v>$</v>
          </cell>
          <cell r="E483">
            <v>1652.26</v>
          </cell>
          <cell r="F483" t="str">
            <v>Уплата 20% налога с доходов ин.юр.лиц в МИ МНС N44 за январь 2002г</v>
          </cell>
        </row>
        <row r="484">
          <cell r="A484">
            <v>37291</v>
          </cell>
          <cell r="B484" t="str">
            <v>60301840000000000000</v>
          </cell>
          <cell r="C484" t="str">
            <v>47407810200000000032</v>
          </cell>
          <cell r="D484" t="str">
            <v>$</v>
          </cell>
          <cell r="E484">
            <v>5239.68</v>
          </cell>
          <cell r="F484" t="str">
            <v>Уплата 20% налога с доходов ин.юр.лиц в МИ МНС N44 за январь 2002г</v>
          </cell>
        </row>
        <row r="485">
          <cell r="A485">
            <v>37291</v>
          </cell>
          <cell r="B485" t="str">
            <v>60301840000000000000</v>
          </cell>
          <cell r="C485" t="str">
            <v>47407810200000000032</v>
          </cell>
          <cell r="D485" t="str">
            <v>$</v>
          </cell>
          <cell r="E485">
            <v>1875.02</v>
          </cell>
          <cell r="F485" t="str">
            <v>Уплата 20% налога с доходов ин.юр.лиц в МИ МНС N44 за январь 2002г</v>
          </cell>
        </row>
        <row r="486">
          <cell r="A486">
            <v>37291</v>
          </cell>
          <cell r="B486" t="str">
            <v>60301840000000000000</v>
          </cell>
          <cell r="C486" t="str">
            <v>47407810200000000032</v>
          </cell>
          <cell r="D486" t="str">
            <v>$</v>
          </cell>
          <cell r="E486">
            <v>593.1</v>
          </cell>
          <cell r="F486" t="str">
            <v>20% налог на доходы ин.юр.лиц.</v>
          </cell>
        </row>
        <row r="487">
          <cell r="A487">
            <v>37291</v>
          </cell>
          <cell r="B487" t="str">
            <v>60301840000000000000</v>
          </cell>
          <cell r="C487" t="str">
            <v>47407810200000000032</v>
          </cell>
          <cell r="D487" t="str">
            <v>$</v>
          </cell>
          <cell r="E487">
            <v>4408.18</v>
          </cell>
          <cell r="F487" t="str">
            <v>20% налог на доходы ин.юр.лиц.</v>
          </cell>
        </row>
        <row r="488">
          <cell r="A488">
            <v>37319</v>
          </cell>
          <cell r="B488" t="str">
            <v>60301840000000000000</v>
          </cell>
          <cell r="C488" t="str">
            <v>47407810200000000032</v>
          </cell>
          <cell r="D488" t="str">
            <v>$</v>
          </cell>
          <cell r="E488">
            <v>540.58000000000004</v>
          </cell>
          <cell r="F488" t="str">
            <v>20% налог с доходов ин.юр.лиц.</v>
          </cell>
        </row>
        <row r="489">
          <cell r="A489">
            <v>37319</v>
          </cell>
          <cell r="B489" t="str">
            <v>60301840000000000000</v>
          </cell>
          <cell r="C489" t="str">
            <v>47407810200000000032</v>
          </cell>
          <cell r="D489" t="str">
            <v>$</v>
          </cell>
          <cell r="E489">
            <v>4017.41</v>
          </cell>
          <cell r="F489" t="str">
            <v>20% налог с доходов ин.юр.лиц.</v>
          </cell>
        </row>
        <row r="490">
          <cell r="A490">
            <v>37319</v>
          </cell>
          <cell r="B490" t="str">
            <v>60301840000000000000</v>
          </cell>
          <cell r="C490" t="str">
            <v>47407810200000000032</v>
          </cell>
          <cell r="D490" t="str">
            <v>$</v>
          </cell>
          <cell r="E490">
            <v>1909.22</v>
          </cell>
          <cell r="F490" t="str">
            <v>Уплата 20% налога с доходов ин.юр.лиц в МИ МНС 44 за февраль 2002г</v>
          </cell>
        </row>
        <row r="491">
          <cell r="A491">
            <v>37319</v>
          </cell>
          <cell r="B491" t="str">
            <v>60301840000000000000</v>
          </cell>
          <cell r="C491" t="str">
            <v>47407810200000000032</v>
          </cell>
          <cell r="D491" t="str">
            <v>$</v>
          </cell>
          <cell r="E491">
            <v>1056.4100000000001</v>
          </cell>
          <cell r="F491" t="str">
            <v>Уплата 20% налога с доходов ин.юр.лиц в МИ МНС 44 за февраль 2002г</v>
          </cell>
        </row>
        <row r="492">
          <cell r="A492">
            <v>37319</v>
          </cell>
          <cell r="B492" t="str">
            <v>60301840000000000000</v>
          </cell>
          <cell r="C492" t="str">
            <v>47407810200000000032</v>
          </cell>
          <cell r="D492" t="str">
            <v>$</v>
          </cell>
          <cell r="E492">
            <v>606.49</v>
          </cell>
          <cell r="F492" t="str">
            <v>Уплата 20% налога с доходов ин.юр.лиц в МИ МНС 44 за февраль 2002г</v>
          </cell>
        </row>
        <row r="493">
          <cell r="A493">
            <v>37319</v>
          </cell>
          <cell r="B493" t="str">
            <v>60301840000000000000</v>
          </cell>
          <cell r="C493" t="str">
            <v>47407810200000000032</v>
          </cell>
          <cell r="D493" t="str">
            <v>$</v>
          </cell>
          <cell r="E493">
            <v>1708.4</v>
          </cell>
          <cell r="F493" t="str">
            <v>Уплата 20% налога с доходов ин.юр.лиц в МИ МНС 44 за февраль 2002г</v>
          </cell>
        </row>
        <row r="494">
          <cell r="A494">
            <v>37319</v>
          </cell>
          <cell r="B494" t="str">
            <v>60301840000000000000</v>
          </cell>
          <cell r="C494" t="str">
            <v>47407810200000000032</v>
          </cell>
          <cell r="D494" t="str">
            <v>$</v>
          </cell>
          <cell r="E494">
            <v>1505.72</v>
          </cell>
          <cell r="F494" t="str">
            <v>Уплата 20% налога с доходов ин.юр.лиц в МИ МНС 44 за февраль 2002г</v>
          </cell>
        </row>
        <row r="495">
          <cell r="A495">
            <v>37319</v>
          </cell>
          <cell r="B495" t="str">
            <v>60301840000000000000</v>
          </cell>
          <cell r="C495" t="str">
            <v>47407810200000000032</v>
          </cell>
          <cell r="D495" t="str">
            <v>$</v>
          </cell>
          <cell r="E495">
            <v>4775.53</v>
          </cell>
          <cell r="F495" t="str">
            <v>Уплата 20% налога с доходов ин.юр.лиц в МИ МНС 44 за февраль 2002г</v>
          </cell>
        </row>
        <row r="496">
          <cell r="A496">
            <v>37348</v>
          </cell>
          <cell r="B496" t="str">
            <v>60301840000000000000</v>
          </cell>
          <cell r="C496" t="str">
            <v>47407810200000000032</v>
          </cell>
          <cell r="D496" t="str">
            <v>$</v>
          </cell>
          <cell r="E496">
            <v>2130.75</v>
          </cell>
          <cell r="F496" t="str">
            <v>Уплата 20% налога с доходов ин.юр.лиц в МИ МНС 44 за март 2002г</v>
          </cell>
        </row>
        <row r="497">
          <cell r="A497">
            <v>37348</v>
          </cell>
          <cell r="B497" t="str">
            <v>60301840000000000000</v>
          </cell>
          <cell r="C497" t="str">
            <v>47407810200000000032</v>
          </cell>
          <cell r="D497" t="str">
            <v>$</v>
          </cell>
          <cell r="E497">
            <v>1906.61</v>
          </cell>
          <cell r="F497" t="str">
            <v>Уплата 20% налога с доходов ин.юр.лиц в МИ МНС 44 за март 2002г</v>
          </cell>
        </row>
        <row r="498">
          <cell r="A498">
            <v>37348</v>
          </cell>
          <cell r="B498" t="str">
            <v>60301840000000000000</v>
          </cell>
          <cell r="C498" t="str">
            <v>47407810200000000032</v>
          </cell>
          <cell r="D498" t="str">
            <v>$</v>
          </cell>
          <cell r="E498">
            <v>1179</v>
          </cell>
          <cell r="F498" t="str">
            <v>Уплата 20% налога с доходов ин.юр.лиц в МИ МНС 44 за март 2002г</v>
          </cell>
        </row>
        <row r="499">
          <cell r="A499">
            <v>37348</v>
          </cell>
          <cell r="B499" t="str">
            <v>60301840000000000000</v>
          </cell>
          <cell r="C499" t="str">
            <v>47407810200000000032</v>
          </cell>
          <cell r="D499" t="str">
            <v>$</v>
          </cell>
          <cell r="E499">
            <v>679.91</v>
          </cell>
          <cell r="F499" t="str">
            <v>Уплата 20% налога с доходов ин.юр.лиц в МИ МНС 44 за март 2002г</v>
          </cell>
        </row>
        <row r="500">
          <cell r="A500">
            <v>37348</v>
          </cell>
          <cell r="B500" t="str">
            <v>60301840000000000000</v>
          </cell>
          <cell r="C500" t="str">
            <v>47407810200000000032</v>
          </cell>
          <cell r="D500" t="str">
            <v>$</v>
          </cell>
          <cell r="E500">
            <v>1680.28</v>
          </cell>
          <cell r="F500" t="str">
            <v>Уплата 20% налога с доходов ин.юр.лиц в МИ МНС 44 за март 2002г</v>
          </cell>
        </row>
        <row r="501">
          <cell r="A501">
            <v>37348</v>
          </cell>
          <cell r="B501" t="str">
            <v>60301840000000000000</v>
          </cell>
          <cell r="C501" t="str">
            <v>47407810200000000032</v>
          </cell>
          <cell r="D501" t="str">
            <v>$</v>
          </cell>
          <cell r="E501">
            <v>5328.9</v>
          </cell>
          <cell r="F501" t="str">
            <v>Уплата 20% налога с доходов ин.юр.лиц в МИ МНС 44 за март 2002г</v>
          </cell>
        </row>
        <row r="502">
          <cell r="A502">
            <v>37348</v>
          </cell>
          <cell r="B502" t="str">
            <v>60301840000000000000</v>
          </cell>
          <cell r="C502" t="str">
            <v>47407810200000000032</v>
          </cell>
          <cell r="D502" t="str">
            <v>$</v>
          </cell>
          <cell r="E502">
            <v>603.22</v>
          </cell>
          <cell r="F502" t="str">
            <v>20% налог на доход ин.юр.лица.</v>
          </cell>
        </row>
        <row r="503">
          <cell r="A503">
            <v>37348</v>
          </cell>
          <cell r="B503" t="str">
            <v>60301840000000000000</v>
          </cell>
          <cell r="C503" t="str">
            <v>47407810200000000032</v>
          </cell>
          <cell r="D503" t="str">
            <v>$</v>
          </cell>
          <cell r="E503">
            <v>4483.1499999999996</v>
          </cell>
          <cell r="F503" t="str">
            <v>20% налог на доход ин.юр.лица.</v>
          </cell>
        </row>
        <row r="504">
          <cell r="A504">
            <v>37348</v>
          </cell>
          <cell r="B504" t="str">
            <v>60301840000000000000</v>
          </cell>
          <cell r="C504" t="str">
            <v>47407810200000000032</v>
          </cell>
          <cell r="D504" t="str">
            <v>$</v>
          </cell>
          <cell r="E504">
            <v>1636.64</v>
          </cell>
          <cell r="F504" t="str">
            <v>Уплата 20% налога на доходы ин.юр.лиц за 1 кв.2002г по счету 30112840104689010701</v>
          </cell>
        </row>
        <row r="505">
          <cell r="A505">
            <v>37383</v>
          </cell>
          <cell r="B505" t="str">
            <v>60301840000000000000</v>
          </cell>
          <cell r="C505" t="str">
            <v>47407810200000000032</v>
          </cell>
          <cell r="D505" t="str">
            <v>$</v>
          </cell>
          <cell r="E505">
            <v>2064.6</v>
          </cell>
          <cell r="F505" t="str">
            <v>Уплата 20% налога с доходов ин.юр.лиц в МИ МНС за апрель 2002г</v>
          </cell>
        </row>
        <row r="506">
          <cell r="A506">
            <v>37383</v>
          </cell>
          <cell r="B506" t="str">
            <v>60301840000000000000</v>
          </cell>
          <cell r="C506" t="str">
            <v>47407810200000000032</v>
          </cell>
          <cell r="D506" t="str">
            <v>$</v>
          </cell>
          <cell r="E506">
            <v>1847.47</v>
          </cell>
          <cell r="F506" t="str">
            <v>Уплата 20% налога с доходов ин.юр.лиц в МИ МНС за апрель 2002г</v>
          </cell>
        </row>
        <row r="507">
          <cell r="A507">
            <v>37383</v>
          </cell>
          <cell r="B507" t="str">
            <v>60301840000000000000</v>
          </cell>
          <cell r="C507" t="str">
            <v>47407810200000000032</v>
          </cell>
          <cell r="D507" t="str">
            <v>$</v>
          </cell>
          <cell r="E507">
            <v>1628.16</v>
          </cell>
          <cell r="F507" t="str">
            <v>Уплата 20% налога с доходов ин.юр.лиц в МИ МНС за апрель 2002г</v>
          </cell>
        </row>
        <row r="508">
          <cell r="A508">
            <v>37383</v>
          </cell>
          <cell r="B508" t="str">
            <v>60301840000000000000</v>
          </cell>
          <cell r="C508" t="str">
            <v>47407810200000000032</v>
          </cell>
          <cell r="D508" t="str">
            <v>$</v>
          </cell>
          <cell r="E508">
            <v>661.06</v>
          </cell>
          <cell r="F508" t="str">
            <v>Уплата 20% налога с доходов ин.юр.лиц в МИ МНС за апрель 2002г</v>
          </cell>
        </row>
        <row r="509">
          <cell r="A509">
            <v>37383</v>
          </cell>
          <cell r="B509" t="str">
            <v>60301840000000000000</v>
          </cell>
          <cell r="C509" t="str">
            <v>47407810200000000032</v>
          </cell>
          <cell r="D509" t="str">
            <v>$</v>
          </cell>
          <cell r="E509">
            <v>5163.68</v>
          </cell>
          <cell r="F509" t="str">
            <v>Уплата 20% налога с доходов ин.юр.лиц в МИ МНС за апрель 2002г</v>
          </cell>
        </row>
        <row r="510">
          <cell r="A510">
            <v>37383</v>
          </cell>
          <cell r="B510" t="str">
            <v>60301840000000000000</v>
          </cell>
          <cell r="C510" t="str">
            <v>47407810200000000032</v>
          </cell>
          <cell r="D510" t="str">
            <v>$</v>
          </cell>
          <cell r="E510">
            <v>4344.1400000000003</v>
          </cell>
          <cell r="F510" t="str">
            <v>20% налог на доходы ин.юр.лиц.</v>
          </cell>
        </row>
        <row r="511">
          <cell r="A511">
            <v>37383</v>
          </cell>
          <cell r="B511" t="str">
            <v>60301840000000000000</v>
          </cell>
          <cell r="C511" t="str">
            <v>47407810200000000032</v>
          </cell>
          <cell r="D511" t="str">
            <v>$</v>
          </cell>
          <cell r="E511">
            <v>584.63</v>
          </cell>
          <cell r="F511" t="str">
            <v>20% налог на доходы ин.юр.лиц.</v>
          </cell>
        </row>
        <row r="512">
          <cell r="A512">
            <v>37400</v>
          </cell>
          <cell r="B512" t="str">
            <v>60301840000000000000</v>
          </cell>
          <cell r="C512" t="str">
            <v>47407810200000000032</v>
          </cell>
          <cell r="D512" t="str">
            <v>$</v>
          </cell>
          <cell r="E512">
            <v>730.9</v>
          </cell>
          <cell r="F512" t="str">
            <v>Уплата процентов за апрель 2002 года по счету 30112840104689010701 и удержание 20% налога на доход ин.юр.лица (в связи с закрытием счета).Процентная ставка:0.8.</v>
          </cell>
        </row>
        <row r="513">
          <cell r="A513">
            <v>37411</v>
          </cell>
          <cell r="B513" t="str">
            <v>60301840000000000000</v>
          </cell>
          <cell r="C513" t="str">
            <v>47407810200000000032</v>
          </cell>
          <cell r="D513" t="str">
            <v>$</v>
          </cell>
          <cell r="E513">
            <v>2142.48</v>
          </cell>
          <cell r="F513" t="str">
            <v>Уплата 20% налога с доходов ин.юр.лиц в МИ МНС за май 2002г</v>
          </cell>
        </row>
        <row r="514">
          <cell r="A514">
            <v>37411</v>
          </cell>
          <cell r="B514" t="str">
            <v>60301840000000000000</v>
          </cell>
          <cell r="C514" t="str">
            <v>47407810200000000032</v>
          </cell>
          <cell r="D514" t="str">
            <v>$</v>
          </cell>
          <cell r="E514">
            <v>1917.33</v>
          </cell>
          <cell r="F514" t="str">
            <v>Уплата 20% налога с доходов ин.юр.лиц в МИ МНС за май 2002г</v>
          </cell>
        </row>
        <row r="515">
          <cell r="A515">
            <v>37411</v>
          </cell>
          <cell r="B515" t="str">
            <v>60301840000000000000</v>
          </cell>
          <cell r="C515" t="str">
            <v>47407810200000000032</v>
          </cell>
          <cell r="D515" t="str">
            <v>$</v>
          </cell>
          <cell r="E515">
            <v>1689.68</v>
          </cell>
          <cell r="F515" t="str">
            <v>Уплата 20% налога с доходов ин.юр.лиц в МИ МНС за май 2002г</v>
          </cell>
        </row>
        <row r="516">
          <cell r="A516">
            <v>37411</v>
          </cell>
          <cell r="B516" t="str">
            <v>60301840000000000000</v>
          </cell>
          <cell r="C516" t="str">
            <v>47407810200000000032</v>
          </cell>
          <cell r="D516" t="str">
            <v>$</v>
          </cell>
          <cell r="E516">
            <v>5358.38</v>
          </cell>
          <cell r="F516" t="str">
            <v>Уплата 20% налога с доходов ин.юр.лиц в МИ МНС за май 2002г</v>
          </cell>
        </row>
        <row r="517">
          <cell r="A517">
            <v>37411</v>
          </cell>
          <cell r="B517" t="str">
            <v>60301840000000000000</v>
          </cell>
          <cell r="C517" t="str">
            <v>47407810200000000032</v>
          </cell>
          <cell r="D517" t="str">
            <v>$</v>
          </cell>
          <cell r="E517">
            <v>688.27</v>
          </cell>
          <cell r="F517" t="str">
            <v>Уплата 20% налога с доходов ин.юр.лиц в МИ МНС за май 2002г</v>
          </cell>
        </row>
        <row r="518">
          <cell r="A518">
            <v>37411</v>
          </cell>
          <cell r="B518" t="str">
            <v>60301840000000000000</v>
          </cell>
          <cell r="C518" t="str">
            <v>47407810200000000032</v>
          </cell>
          <cell r="D518" t="str">
            <v>$</v>
          </cell>
          <cell r="E518">
            <v>606.54</v>
          </cell>
          <cell r="F518" t="str">
            <v>20% налог с доходов ин.юр.лиц</v>
          </cell>
        </row>
        <row r="519">
          <cell r="A519">
            <v>37411</v>
          </cell>
          <cell r="B519" t="str">
            <v>60301840000000000000</v>
          </cell>
          <cell r="C519" t="str">
            <v>47407810200000000032</v>
          </cell>
          <cell r="D519" t="str">
            <v>$</v>
          </cell>
          <cell r="E519">
            <v>4508.22</v>
          </cell>
          <cell r="F519" t="str">
            <v>20% налог с доходов ин.юр.лиц</v>
          </cell>
        </row>
        <row r="520">
          <cell r="A520">
            <v>37417</v>
          </cell>
          <cell r="B520" t="str">
            <v>60301810700000009098</v>
          </cell>
          <cell r="C520" t="str">
            <v>47422840700000050074</v>
          </cell>
          <cell r="D520" t="str">
            <v>$</v>
          </cell>
          <cell r="E520">
            <v>6583.94</v>
          </cell>
          <cell r="F520" t="str">
            <v>Исправительная запись в связи с неверным указанием суммы</v>
          </cell>
        </row>
        <row r="521">
          <cell r="A521">
            <v>37342</v>
          </cell>
          <cell r="B521" t="str">
            <v>60301810700000009098</v>
          </cell>
          <cell r="C521" t="str">
            <v>47423810500000034203</v>
          </cell>
          <cell r="D521" t="str">
            <v>$</v>
          </cell>
          <cell r="E521">
            <v>122963.89</v>
          </cell>
          <cell r="F521" t="str">
            <v>Закрытие привлеченного кредита #79 на срок с 14.02.2002 по 27.03.2002. Возврат процентов. Контрагент SLB COMMERCIAL BANK, /ZURICH Закрытие начисленных процентов перечисление в бюджет суммы налога на доходы иностранных юридических лиц , платежное поручение</v>
          </cell>
        </row>
        <row r="522">
          <cell r="A522">
            <v>37434</v>
          </cell>
          <cell r="B522" t="str">
            <v>60301840000000000000</v>
          </cell>
          <cell r="C522" t="str">
            <v>47423810500000034203</v>
          </cell>
          <cell r="D522" t="str">
            <v>$</v>
          </cell>
          <cell r="E522">
            <v>224274.29</v>
          </cell>
          <cell r="F522" t="str">
            <v xml:space="preserve">Закрытие привлеченного кредита #4 на срок с 15.04.2002 по 27.06.2002. Возврат процентов. Контрагент SLB COMMERCIAL BANK, /ZURICH Закрытие начисленных процентов, перечисление в бюджет суммы налога на доходы иностранных юридических лиц, платежное поручение </v>
          </cell>
        </row>
        <row r="523">
          <cell r="A523">
            <v>37394</v>
          </cell>
          <cell r="B523" t="str">
            <v>60301810700000009098</v>
          </cell>
          <cell r="C523" t="str">
            <v>47423810900000170000</v>
          </cell>
          <cell r="D523" t="str">
            <v>$</v>
          </cell>
          <cell r="E523">
            <v>1171.7</v>
          </cell>
          <cell r="F523" t="str">
            <v>Оплата информационных услуг по счетам-фактурам 04FX-132 от 30/04/02, 1014-005/02 от 30.04.02, 04FX-094 от 23.04.02, 940-005/02 от 30.04.02</v>
          </cell>
        </row>
        <row r="524">
          <cell r="A524">
            <v>37394</v>
          </cell>
          <cell r="B524" t="str">
            <v>60301810700000009098</v>
          </cell>
          <cell r="C524" t="str">
            <v>47423810900000170000</v>
          </cell>
          <cell r="D524" t="str">
            <v>$</v>
          </cell>
          <cell r="E524">
            <v>10405.370000000001</v>
          </cell>
          <cell r="F524" t="str">
            <v>Оплата информационных услуг по счетам-фактурам 04FX-132 от 30/04/02, 1014-005/02 от 30.04.02, 04FX-094 от 23.04.02, 940-005/02 от 30.04.02</v>
          </cell>
        </row>
        <row r="525">
          <cell r="A525">
            <v>37394</v>
          </cell>
          <cell r="B525" t="str">
            <v>60301810700000009098</v>
          </cell>
          <cell r="C525" t="str">
            <v>47423810900000170000</v>
          </cell>
          <cell r="D525" t="str">
            <v>$</v>
          </cell>
          <cell r="E525">
            <v>10527.61</v>
          </cell>
          <cell r="F525" t="str">
            <v>Оплата информационных услуг по счетам-фактурам 04FX-132 от 30/04/02, 1014-005/02 от 30.04.02, 04FX-094 от 23.04.02, 940-005/02 от 30.04.02</v>
          </cell>
        </row>
        <row r="526">
          <cell r="A526">
            <v>37394</v>
          </cell>
          <cell r="B526" t="str">
            <v>60301810700000009098</v>
          </cell>
          <cell r="C526" t="str">
            <v>47423810900000170000</v>
          </cell>
          <cell r="D526" t="str">
            <v>$</v>
          </cell>
          <cell r="E526">
            <v>911.72</v>
          </cell>
          <cell r="F526" t="str">
            <v>Оплата информационных услуг по счетам-фактурам 04FX-132 от 30/04/02, 1014-005/02 от 30.04.02, 04FX-094 от 23.04.02, 940-005/02 от 30.04.02</v>
          </cell>
        </row>
        <row r="527">
          <cell r="A527">
            <v>37396</v>
          </cell>
          <cell r="B527" t="str">
            <v>60301810700000009098</v>
          </cell>
          <cell r="C527" t="str">
            <v>47423810900000170000</v>
          </cell>
          <cell r="D527" t="str">
            <v>$</v>
          </cell>
          <cell r="E527">
            <v>2768.27</v>
          </cell>
          <cell r="F527" t="str">
            <v>Оплата информационных услуг по счетам-фактурам 04DP-102 от 30.04.02, 04DP-077 от 23042002</v>
          </cell>
        </row>
        <row r="528">
          <cell r="A528">
            <v>37396</v>
          </cell>
          <cell r="B528" t="str">
            <v>60301810700000009098</v>
          </cell>
          <cell r="C528" t="str">
            <v>47423810900000170000</v>
          </cell>
          <cell r="D528" t="str">
            <v>$</v>
          </cell>
          <cell r="E528">
            <v>2825.34</v>
          </cell>
          <cell r="F528" t="str">
            <v>Оплата информационных услуг по счетам-фактурам 04DP-102 от 30.04.02, 04DP-077 от 23042002</v>
          </cell>
        </row>
        <row r="529">
          <cell r="A529">
            <v>37391</v>
          </cell>
          <cell r="B529" t="str">
            <v>60301810700000009098</v>
          </cell>
          <cell r="C529" t="str">
            <v>60302810000000009098</v>
          </cell>
          <cell r="D529" t="str">
            <v>$</v>
          </cell>
          <cell r="E529">
            <v>1815094</v>
          </cell>
          <cell r="F529" t="str">
            <v>В целях использования переплаты по НДС для уплаты налога за апрель 2002г.осущ.бух.проводка по отнесению на счет"Расчеты с бюджетом по НДС" на осн.служебной записки Отдела налогового учета исх.1027/001705 от 15.05.2002г.</v>
          </cell>
        </row>
        <row r="530">
          <cell r="A530">
            <v>37425</v>
          </cell>
          <cell r="B530" t="str">
            <v>60301810700000009098</v>
          </cell>
          <cell r="C530" t="str">
            <v>60302810000000009098</v>
          </cell>
          <cell r="D530" t="str">
            <v>$</v>
          </cell>
          <cell r="E530">
            <v>1539345</v>
          </cell>
          <cell r="F530" t="str">
            <v>На основании служебной записки отдела налогового учета исх.1258/001705 от 14.06.02.1).Спис-ется результат от округления суммы начисленного НДС за май 2002г.до рублей. 2) Использование переплаты по НДС для уплаты налога за май 2002 г.</v>
          </cell>
        </row>
        <row r="531">
          <cell r="A531">
            <v>37260</v>
          </cell>
          <cell r="B531" t="str">
            <v>60301810700000009108</v>
          </cell>
          <cell r="C531" t="str">
            <v>60302810000000009108</v>
          </cell>
          <cell r="D531" t="str">
            <v>$</v>
          </cell>
          <cell r="E531">
            <v>493425</v>
          </cell>
          <cell r="F531" t="str">
            <v>На осн.служебн.записки отдела налогового учета ЦБ N 3/00170705 от 03.01.02г. списывается арендная плата за землю по договору аренды N М-01-505074 от 25.02.99г.за 1 квартал 2002г.П/поручение N058 от 04.01.2002г.</v>
          </cell>
        </row>
        <row r="532">
          <cell r="A532">
            <v>37260</v>
          </cell>
          <cell r="B532" t="str">
            <v>60301810700000009108</v>
          </cell>
          <cell r="C532" t="str">
            <v>60302810000000009108</v>
          </cell>
          <cell r="D532" t="str">
            <v>$</v>
          </cell>
          <cell r="E532">
            <v>120837</v>
          </cell>
          <cell r="F532" t="str">
            <v>На осн.сл.записки Отдела нологового учета ЦБ N 5/001705 от 03.01.2002г.списывается арендная плата за землю по дог.аренды N М-01-003373 от 13.11.95г.за 1 квартал 2002г.П/пор.N062 от 04.01.2002г.</v>
          </cell>
        </row>
        <row r="533">
          <cell r="A533">
            <v>37260</v>
          </cell>
          <cell r="B533" t="str">
            <v>60301810700000009108</v>
          </cell>
          <cell r="C533" t="str">
            <v>60302810000000009108</v>
          </cell>
          <cell r="D533" t="str">
            <v>$</v>
          </cell>
          <cell r="E533">
            <v>354444</v>
          </cell>
          <cell r="F533" t="str">
            <v>На основании служебной записки Отдела налогового учета ЦБ N 7/001705 от 03.01.2002г.списывается арендная плата за землю по дог.аренды N М-01-006751 от 25.09.96г. за 1 квартал 2002г.П/пор.N 065 от 04.01.2002г.</v>
          </cell>
        </row>
        <row r="534">
          <cell r="A534">
            <v>37260</v>
          </cell>
          <cell r="B534" t="str">
            <v>60301810700000009108</v>
          </cell>
          <cell r="C534" t="str">
            <v>60302810000000009108</v>
          </cell>
          <cell r="D534" t="str">
            <v>$</v>
          </cell>
          <cell r="E534">
            <v>70915</v>
          </cell>
          <cell r="F534" t="str">
            <v>На осн.служ записки Отдела налогового учета ЦБ N 6/001705 от 03.01.2002г.списывается арендная плата за заемлю по дог.N М-05-010748 от 21.01.98г. за 1 квартал 2002г. П/пор.N 067 от 04.01.2002г.</v>
          </cell>
        </row>
        <row r="535">
          <cell r="A535">
            <v>37391</v>
          </cell>
          <cell r="B535" t="str">
            <v>60301810700000009124</v>
          </cell>
          <cell r="C535" t="str">
            <v>60302810000000009124</v>
          </cell>
          <cell r="D535" t="str">
            <v>*</v>
          </cell>
          <cell r="E535">
            <v>2053</v>
          </cell>
          <cell r="F535"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536">
          <cell r="A536">
            <v>37284</v>
          </cell>
          <cell r="B536" t="str">
            <v>60301810100000009122</v>
          </cell>
          <cell r="C536" t="str">
            <v>60302810100000009121</v>
          </cell>
          <cell r="D536" t="str">
            <v>$</v>
          </cell>
          <cell r="E536">
            <v>292225</v>
          </cell>
          <cell r="F536" t="str">
            <v>На основании служебной записки Отдела налогового учета N 193/001705 от 25.01.2002г.осуществляются следующие бухгалтерские проводки, в связи с представлением в МИ МНС РФ N 44 уточненного расчета по налогу на прибыль за 2000г.</v>
          </cell>
        </row>
        <row r="537">
          <cell r="A537">
            <v>37284</v>
          </cell>
          <cell r="B537" t="str">
            <v>60301810800000009121</v>
          </cell>
          <cell r="C537" t="str">
            <v>60302810100000009121</v>
          </cell>
          <cell r="D537" t="str">
            <v>$</v>
          </cell>
          <cell r="E537">
            <v>119175</v>
          </cell>
          <cell r="F537" t="str">
            <v>На основании служебной записки Отдела налогового учета N 193/001705 от 25.01.2002г.осуществляются следующие бухгалтерские проводки, в связи с представлением в МИ МНС РФ N 44 уточненного расчета по налогу на прибыль за 2000г.</v>
          </cell>
        </row>
        <row r="538">
          <cell r="A538">
            <v>37299</v>
          </cell>
          <cell r="B538" t="str">
            <v>60301810800000009121</v>
          </cell>
          <cell r="C538" t="str">
            <v>60302810100000009121</v>
          </cell>
          <cell r="D538" t="str">
            <v>$</v>
          </cell>
          <cell r="E538">
            <v>183388</v>
          </cell>
          <cell r="F538" t="str">
            <v>Преречисление уточненных расчетов по налогу на прибыль и по налогу на доходы поГЦБ за 1999г.на основании служебной записки Отдела налогового учета ЦБ исх.N310/001705 от 11.02.2002г.</v>
          </cell>
        </row>
        <row r="539">
          <cell r="A539">
            <v>37384</v>
          </cell>
          <cell r="B539" t="str">
            <v>60301810500000009942</v>
          </cell>
          <cell r="C539" t="str">
            <v>60302810100000009121</v>
          </cell>
          <cell r="D539" t="str">
            <v>$</v>
          </cell>
          <cell r="E539">
            <v>13685982</v>
          </cell>
          <cell r="F539" t="str">
            <v>В целях использования переплаты по налогу на прибыль осущ.след.бух.проводки на основании служебной записки Отдела налогового учета исх.995/001705 от 07.05.2002г.</v>
          </cell>
        </row>
        <row r="540">
          <cell r="A540">
            <v>37391</v>
          </cell>
          <cell r="B540" t="str">
            <v>60301810800000009121</v>
          </cell>
          <cell r="C540" t="str">
            <v>60302810100000009121</v>
          </cell>
          <cell r="D540" t="str">
            <v>*</v>
          </cell>
          <cell r="E540">
            <v>8520198</v>
          </cell>
          <cell r="F540"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541">
          <cell r="A541">
            <v>37413</v>
          </cell>
          <cell r="B541" t="str">
            <v>60301810800000009121</v>
          </cell>
          <cell r="C541" t="str">
            <v>60302810100000009121</v>
          </cell>
          <cell r="D541" t="str">
            <v>*</v>
          </cell>
          <cell r="E541">
            <v>8520198</v>
          </cell>
          <cell r="F541" t="str">
            <v>На основании служебной записки Отдела налогового учета исх.1197/001705 от 05.06.2002г. осуществляются бух.проводки по начислению авансовых платежей по налогу на прибыль за июнь 2002г.</v>
          </cell>
        </row>
        <row r="542">
          <cell r="A542">
            <v>37344</v>
          </cell>
          <cell r="B542" t="str">
            <v>60301810900000009034</v>
          </cell>
          <cell r="C542" t="str">
            <v>60302810200000009034</v>
          </cell>
          <cell r="D542" t="str">
            <v>$</v>
          </cell>
          <cell r="E542">
            <v>25600</v>
          </cell>
          <cell r="F542" t="str">
            <v>На основании служебной записки отдела налогового учета исх.623/001705 от 28.03.2002г.осуществляются бухгалтерские проводки в целях:1)доначисления налога на пользователей автомобильных дорог по расчету за 2001г.,2)использование переплаты поналогу на пользо</v>
          </cell>
        </row>
        <row r="543">
          <cell r="A543">
            <v>37391</v>
          </cell>
          <cell r="B543" t="str">
            <v>60301810000000009125</v>
          </cell>
          <cell r="C543" t="str">
            <v>60302810300000009125</v>
          </cell>
          <cell r="D543" t="str">
            <v>*</v>
          </cell>
          <cell r="E543">
            <v>14881</v>
          </cell>
          <cell r="F543"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544">
          <cell r="A544">
            <v>37299</v>
          </cell>
          <cell r="B544" t="str">
            <v>60301810100000009122</v>
          </cell>
          <cell r="C544" t="str">
            <v>60302810400000009122</v>
          </cell>
          <cell r="D544" t="str">
            <v>$</v>
          </cell>
          <cell r="E544">
            <v>445635</v>
          </cell>
          <cell r="F544" t="str">
            <v>Преречисление уточненных расчетов по налогу на прибыль и по налогу на доходы поГЦБ за 1999г.на основании служебной записки Отдела налогового учета ЦБ исх.N310/001705 от 11.02.2002г.</v>
          </cell>
        </row>
        <row r="545">
          <cell r="A545">
            <v>37299</v>
          </cell>
          <cell r="B545" t="str">
            <v>60302810100000009121</v>
          </cell>
          <cell r="C545" t="str">
            <v>60302810400000009122</v>
          </cell>
          <cell r="D545" t="str">
            <v>$</v>
          </cell>
          <cell r="E545">
            <v>292225</v>
          </cell>
          <cell r="F545" t="str">
            <v>Преречисление уточненных расчетов по налогу на прибыль и по налогу на доходы поГЦБ за 1999г.на основании служебной записки Отдела налогового учета ЦБ исх.N310/001705 от 11.02.2002г.</v>
          </cell>
        </row>
        <row r="546">
          <cell r="A546">
            <v>37391</v>
          </cell>
          <cell r="B546" t="str">
            <v>60301810100000009122</v>
          </cell>
          <cell r="C546" t="str">
            <v>60302810400000009122</v>
          </cell>
          <cell r="D546" t="str">
            <v>*</v>
          </cell>
          <cell r="E546">
            <v>18703999</v>
          </cell>
          <cell r="F546"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547">
          <cell r="A547">
            <v>37413</v>
          </cell>
          <cell r="B547" t="str">
            <v>60301810100000009122</v>
          </cell>
          <cell r="C547" t="str">
            <v>60302810400000009122</v>
          </cell>
          <cell r="D547" t="str">
            <v>*</v>
          </cell>
          <cell r="E547">
            <v>18703999</v>
          </cell>
          <cell r="F547" t="str">
            <v>На основании служебной записки Отдела налогового учета исх.1197/001705 от 05.06.2002г. осуществляются бух.проводки по начислению авансовых платежей по налогу на прибыль за июнь 2002г.</v>
          </cell>
        </row>
        <row r="548">
          <cell r="A548">
            <v>37343</v>
          </cell>
          <cell r="B548" t="str">
            <v>60301810600000009790</v>
          </cell>
          <cell r="C548" t="str">
            <v>60302810700000009071</v>
          </cell>
          <cell r="D548" t="str">
            <v>$</v>
          </cell>
          <cell r="E548">
            <v>2000000</v>
          </cell>
          <cell r="F548" t="str">
            <v>В целях использования переплаты по налогу на содержание жилищного фонда и объектов социально-культурной сферы в счет уплаты налога на рекламу за 4 квартал 2001г.На осн.служебной записки отдела налогового учета исх.595/001705 от 25.03.2002г.осущ.бух.провод</v>
          </cell>
        </row>
        <row r="549">
          <cell r="A549">
            <v>37284</v>
          </cell>
          <cell r="B549" t="str">
            <v>60301810400000009123</v>
          </cell>
          <cell r="C549" t="str">
            <v>60302810700000009123</v>
          </cell>
          <cell r="D549" t="str">
            <v>$</v>
          </cell>
          <cell r="E549">
            <v>241</v>
          </cell>
          <cell r="F549" t="str">
            <v>На основании служебной записки Отдела налогового учета N 193/001705 от 25.01.2002г.осуществляются следующие бухгалтерские проводки, в связи с представлением в МИ МНС РФ N 44 уточненного расчета по налогу на прибыль за 2000г.</v>
          </cell>
        </row>
        <row r="550">
          <cell r="A550">
            <v>37391</v>
          </cell>
          <cell r="B550" t="str">
            <v>60301810400000009123</v>
          </cell>
          <cell r="C550" t="str">
            <v>60302810700000009123</v>
          </cell>
          <cell r="D550" t="str">
            <v>*</v>
          </cell>
          <cell r="E550">
            <v>20129</v>
          </cell>
          <cell r="F550"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551">
          <cell r="A551">
            <v>37413</v>
          </cell>
          <cell r="B551" t="str">
            <v>60301810400000009123</v>
          </cell>
          <cell r="C551" t="str">
            <v>60302810700000009123</v>
          </cell>
          <cell r="D551" t="str">
            <v>*</v>
          </cell>
          <cell r="E551">
            <v>20129</v>
          </cell>
          <cell r="F551" t="str">
            <v>На основании служебной записки Отдела налогового учета исх.1197/001705 от 05.06.2002г. осуществляются бух.проводки по начислению авансовых платежей по налогу на прибыль за июнь 2002г.</v>
          </cell>
        </row>
        <row r="552">
          <cell r="A552">
            <v>37270</v>
          </cell>
          <cell r="B552" t="str">
            <v>60301810500000009942</v>
          </cell>
          <cell r="C552" t="str">
            <v>60302810800000009942</v>
          </cell>
          <cell r="D552" t="str">
            <v>$</v>
          </cell>
          <cell r="E552">
            <v>679491</v>
          </cell>
          <cell r="F552" t="str">
            <v>На основании служебной записки отдела налогового учета исх.68/001705 от 11.01.2002. перечисление налога на доходы по ГЦБ за декабрь 2001г.</v>
          </cell>
        </row>
        <row r="553">
          <cell r="A553">
            <v>37413</v>
          </cell>
          <cell r="B553" t="str">
            <v>60301810500000009942</v>
          </cell>
          <cell r="C553" t="str">
            <v>60302810800000009942</v>
          </cell>
          <cell r="D553" t="str">
            <v>#</v>
          </cell>
          <cell r="E553">
            <v>986125</v>
          </cell>
          <cell r="F553" t="str">
            <v>На основании служебной записки Отдела налогового учета исх.1196/001705 от 05.06.2002г.использование переплаты по налогу на доходы по ГЦБ в счет уплаты налога за   май 2002г.</v>
          </cell>
        </row>
        <row r="554">
          <cell r="A554">
            <v>37285</v>
          </cell>
          <cell r="B554" t="str">
            <v>60301810900000009801</v>
          </cell>
          <cell r="C554" t="str">
            <v>60305810200000000001</v>
          </cell>
          <cell r="D554" t="str">
            <v>$</v>
          </cell>
          <cell r="E554">
            <v>63</v>
          </cell>
          <cell r="F554" t="str">
            <v>Окончательный расчет Кучерову А.Н. в связи с увольнением 09.08.2001 г.(Приказ N1782 от 10.08.2001 г.). (См. м/о сторно N 102 от 29.01.2002 г.)</v>
          </cell>
        </row>
        <row r="555">
          <cell r="A555">
            <v>37285</v>
          </cell>
          <cell r="B555" t="str">
            <v>60301840000000000000</v>
          </cell>
          <cell r="C555" t="str">
            <v>60312810500000659307</v>
          </cell>
          <cell r="D555" t="str">
            <v>$</v>
          </cell>
          <cell r="E555">
            <v>7729.35</v>
          </cell>
          <cell r="F555" t="str">
            <v>Отражается налог на доходы иностранных юридических лиц, сумма НДС, списываются расходы за возмещение затрат по авиаперелету Париж-Москва-Париж Представителя компании "ECORD" в октябре, декабре 2001г.на основании исх.451/100001 от 22.01.2002г. ЕСORD S.A.R.</v>
          </cell>
        </row>
        <row r="556">
          <cell r="A556">
            <v>37411</v>
          </cell>
          <cell r="B556" t="str">
            <v>60301810600000009279</v>
          </cell>
          <cell r="C556" t="str">
            <v>61306810900000000008</v>
          </cell>
          <cell r="D556" t="str">
            <v>$</v>
          </cell>
          <cell r="E556">
            <v>1572.86</v>
          </cell>
          <cell r="F556" t="str">
            <v>Сторно нашего провода от 03.06.2002 по дебету сч. 47423 978 5 02055 06 0502 на сумму руб.1572-86</v>
          </cell>
        </row>
        <row r="557">
          <cell r="A557">
            <v>37274</v>
          </cell>
          <cell r="B557" t="str">
            <v>60301810700000009098</v>
          </cell>
          <cell r="C557" t="str">
            <v>70107810000000097318</v>
          </cell>
          <cell r="D557" t="str">
            <v>$</v>
          </cell>
          <cell r="E557">
            <v>0.27</v>
          </cell>
          <cell r="F557" t="str">
            <v>На основании служебной записки отдела налогового учета исх.101/001705 от 15.01.2002г.-осуществлены бух.проводки по отражению результата округления суммы начисленного НДС за декабрь 2001г.до рублей.</v>
          </cell>
        </row>
        <row r="558">
          <cell r="A558">
            <v>37305</v>
          </cell>
          <cell r="B558" t="str">
            <v>60301810700000009098</v>
          </cell>
          <cell r="C558" t="str">
            <v>70107810000000097318</v>
          </cell>
          <cell r="D558" t="str">
            <v>$</v>
          </cell>
          <cell r="E558">
            <v>0.06</v>
          </cell>
          <cell r="F558" t="str">
            <v>На основании служебной записки oтдела налогового учета N 367/001705 от 15.02.2002г.осущ. бух. проводка по отражению результата округления суммы начисленного НДС за январь 2002г.до рублей.П/п 706 от 18.02.2002г.</v>
          </cell>
        </row>
        <row r="559">
          <cell r="A559">
            <v>37333</v>
          </cell>
          <cell r="B559" t="str">
            <v>60301810700000009098</v>
          </cell>
          <cell r="C559" t="str">
            <v>70107810000000097318</v>
          </cell>
          <cell r="D559" t="str">
            <v>$</v>
          </cell>
          <cell r="E559">
            <v>0.42</v>
          </cell>
          <cell r="F559" t="str">
            <v>На основании служебной записки отдела налогового учета исх.520/001705 от 12.03.2002г.осуществляется бухгалтерская проводка по отражению результата от округления суммы начисленного НДС за февраль 2002г. до рублей. П/п 525 от 18.03.2002г.</v>
          </cell>
        </row>
        <row r="560">
          <cell r="A560">
            <v>37364</v>
          </cell>
          <cell r="B560" t="str">
            <v>60301810700000009098</v>
          </cell>
          <cell r="C560" t="str">
            <v>70107810000000097318</v>
          </cell>
          <cell r="D560" t="str">
            <v>$</v>
          </cell>
          <cell r="E560">
            <v>0.16</v>
          </cell>
          <cell r="F560" t="str">
            <v>На основании служебной записки отдела налогового учета исх.802/001705 от 15.04.2002. отнесение на счет"Прочие доходы по необлагаемым НДС операциям"результата от округления суммы начисленного НДС за март 2002г. до рублей.</v>
          </cell>
        </row>
        <row r="561">
          <cell r="A561">
            <v>37425</v>
          </cell>
          <cell r="B561" t="str">
            <v>60301810600000009279</v>
          </cell>
          <cell r="C561" t="str">
            <v>70107810000000097318</v>
          </cell>
          <cell r="D561" t="str">
            <v>$</v>
          </cell>
          <cell r="E561">
            <v>0.09</v>
          </cell>
          <cell r="F561" t="str">
            <v>На основании служебной записки отдела налогового учета исх.1259/001705 от 14.06.2002. - округление до целых рублей суммы НДС иностранных юридических лиц за май2002 года.</v>
          </cell>
        </row>
        <row r="562">
          <cell r="A562">
            <v>37284</v>
          </cell>
          <cell r="B562" t="str">
            <v>60302810900000009790</v>
          </cell>
          <cell r="C562" t="str">
            <v>70107810700000027316</v>
          </cell>
          <cell r="D562" t="str">
            <v>$</v>
          </cell>
          <cell r="E562">
            <v>4663</v>
          </cell>
          <cell r="F562" t="str">
            <v>В целях использования переплаты по налогу на рекламу,на основании служебной записки Отдела налогового учета ЦБ N 196/001705 от 25.01.2002г.осуществлены следующие бухгалтерские проводки.</v>
          </cell>
        </row>
        <row r="563">
          <cell r="A563">
            <v>37284</v>
          </cell>
          <cell r="B563" t="str">
            <v>60302810900000009790</v>
          </cell>
          <cell r="C563" t="str">
            <v>70107810700000027316</v>
          </cell>
          <cell r="D563" t="str">
            <v>$</v>
          </cell>
          <cell r="E563">
            <v>18</v>
          </cell>
          <cell r="F563" t="str">
            <v>В целях использования переплаты по налогу на рекламу,на основании служебной записки Отдела налогового учета ЦБ N 196/001705 от 25.01.2002г.осуществлены следующие бухгалтерские проводки.</v>
          </cell>
        </row>
        <row r="564">
          <cell r="A564">
            <v>37373</v>
          </cell>
          <cell r="B564" t="str">
            <v>60302810400000009122</v>
          </cell>
          <cell r="C564" t="str">
            <v>70501810200000000002</v>
          </cell>
          <cell r="D564" t="str">
            <v>*</v>
          </cell>
          <cell r="E564">
            <v>45072806</v>
          </cell>
          <cell r="F564" t="str">
            <v>На основании служебной записки Отдела налогового учета исх.949/001705 от 27.04.2002г. осуществляются следующие бух. проводки по расчетам по налогу на прибыль за 1 квартал 2002г.</v>
          </cell>
        </row>
        <row r="565">
          <cell r="A565">
            <v>37373</v>
          </cell>
          <cell r="B565" t="str">
            <v>60302810100000009121</v>
          </cell>
          <cell r="C565" t="str">
            <v>70501810200000000002</v>
          </cell>
          <cell r="D565" t="str">
            <v>*</v>
          </cell>
          <cell r="E565">
            <v>23046952</v>
          </cell>
          <cell r="F565" t="str">
            <v>На основании служебной записки Отдела налогового учета исх.949/001705 от 27.04.2002г. осуществляются следующие бух. проводки по расчетам по налогу на прибыль за 1 квартал 2002г.</v>
          </cell>
        </row>
        <row r="566">
          <cell r="A566">
            <v>37373</v>
          </cell>
          <cell r="B566" t="str">
            <v>60302810700000009123</v>
          </cell>
          <cell r="C566" t="str">
            <v>70501810200000000002</v>
          </cell>
          <cell r="D566" t="str">
            <v>*</v>
          </cell>
          <cell r="E566">
            <v>90151</v>
          </cell>
          <cell r="F566" t="str">
            <v>На основании служебной записки Отдела налогового учета исх.949/001705 от 27.04.2002г. осуществляются следующие бух. проводки по расчетам по налогу на прибыль за 1 квартал 2002г.</v>
          </cell>
        </row>
        <row r="567">
          <cell r="A567">
            <v>37384</v>
          </cell>
          <cell r="B567" t="str">
            <v>60302810000000009124</v>
          </cell>
          <cell r="C567" t="str">
            <v>70501810200000000002</v>
          </cell>
          <cell r="D567" t="str">
            <v>*</v>
          </cell>
          <cell r="E567">
            <v>2053</v>
          </cell>
          <cell r="F567" t="str">
            <v>На основании служебной записки Отела налогового учета  исх.994/001705 от 07.05.2002г.Осуществляются следующие бухгалтерские проводки, в связи с представлением в   ИМНС РФ N44 расчета по налогу на прибыль за 1 квартал 2002г.</v>
          </cell>
        </row>
        <row r="568">
          <cell r="A568">
            <v>37384</v>
          </cell>
          <cell r="B568" t="str">
            <v>60302810300000009125</v>
          </cell>
          <cell r="C568" t="str">
            <v>70501810200000000002</v>
          </cell>
          <cell r="D568" t="str">
            <v>*</v>
          </cell>
          <cell r="E568">
            <v>14881</v>
          </cell>
          <cell r="F568" t="str">
            <v>На основании служебной записки Отела налогового учета  исх.994/001705 от 07.05.2002г.Осуществляются следующие бухгалтерские проводки, в связи с представлением в   ИМНС РФ N44 расчета по налогу на прибыль за 1 квартал 2002г.</v>
          </cell>
        </row>
        <row r="569">
          <cell r="A569">
            <v>37384</v>
          </cell>
          <cell r="B569" t="str">
            <v>60302810400000009122</v>
          </cell>
          <cell r="C569" t="str">
            <v>70501810200000000002</v>
          </cell>
          <cell r="D569" t="str">
            <v>*</v>
          </cell>
          <cell r="E569">
            <v>15596847</v>
          </cell>
          <cell r="F569" t="str">
            <v>На основании служебной записки Отела налогового учета  исх.994/001705 от 07.05.2002г.Осуществляются следующие бухгалтерские проводки, в связи с представлением в   ИМНС РФ N44 расчета по налогу на прибыль за 1 квартал 2002г.</v>
          </cell>
        </row>
        <row r="570">
          <cell r="A570">
            <v>37384</v>
          </cell>
          <cell r="B570" t="str">
            <v>60302810700000009123</v>
          </cell>
          <cell r="C570" t="str">
            <v>70501810200000000002</v>
          </cell>
          <cell r="D570" t="str">
            <v>*</v>
          </cell>
          <cell r="E570">
            <v>16784</v>
          </cell>
          <cell r="F570" t="str">
            <v>На основании служебной записки Отела налогового учета  исх.994/001705 от 07.05.2002г.Осуществляются следующие бухгалтерские проводки, в связи с представлением в   ИМНС РФ N44 расчета по налогу на прибыль за 1 квартал 2002г.</v>
          </cell>
        </row>
        <row r="571">
          <cell r="A571">
            <v>37384</v>
          </cell>
          <cell r="B571" t="str">
            <v>60302810100000009121</v>
          </cell>
          <cell r="C571" t="str">
            <v>70501810200000000002</v>
          </cell>
          <cell r="D571" t="str">
            <v>*</v>
          </cell>
          <cell r="E571">
            <v>7104802</v>
          </cell>
          <cell r="F571" t="str">
            <v>На основании служебной записки Отела налогового учета  исх.994/001705 от 07.05.2002г.Осуществляются следующие бухгалтерские проводки, в связи с представлением в   ИМНС РФ N44 расчета по налогу на прибыль за 1 квартал 2002г.</v>
          </cell>
        </row>
        <row r="572">
          <cell r="A572">
            <v>37299</v>
          </cell>
          <cell r="B572" t="str">
            <v>60302810800000009942</v>
          </cell>
          <cell r="C572" t="str">
            <v>70501810500000000003</v>
          </cell>
          <cell r="D572" t="str">
            <v>$</v>
          </cell>
          <cell r="E572">
            <v>1165600</v>
          </cell>
          <cell r="F572" t="str">
            <v>Преречисление уточненных расчетов по налогу на прибыль и по налогу на доходы поГЦБ за 1999г.на основании служебной записки Отдела налогового учета ЦБ исх.N310/001705 от 11.02.2002г.</v>
          </cell>
        </row>
      </sheetData>
      <sheetData sheetId="1">
        <row r="1">
          <cell r="A1" t="str">
            <v>Date</v>
          </cell>
          <cell r="B1" t="str">
            <v># account Dr</v>
          </cell>
          <cell r="C1" t="str">
            <v># account Cr</v>
          </cell>
          <cell r="E1" t="str">
            <v>RUR</v>
          </cell>
        </row>
        <row r="2">
          <cell r="A2">
            <v>37278</v>
          </cell>
          <cell r="B2" t="str">
            <v>20202810000000000001</v>
          </cell>
          <cell r="C2" t="str">
            <v>60301810200000009802</v>
          </cell>
          <cell r="D2" t="str">
            <v>$</v>
          </cell>
          <cell r="E2">
            <v>1</v>
          </cell>
          <cell r="F2" t="str">
            <v>Внесение задолженности по налогу с материальной выгоды за 2001г.</v>
          </cell>
        </row>
        <row r="3">
          <cell r="A3">
            <v>37292</v>
          </cell>
          <cell r="B3" t="str">
            <v>20202810000000000001</v>
          </cell>
          <cell r="C3" t="str">
            <v>60301810200000009802</v>
          </cell>
          <cell r="D3" t="str">
            <v>$</v>
          </cell>
          <cell r="E3">
            <v>2</v>
          </cell>
          <cell r="F3" t="str">
            <v>Погашение задолженности по налогу с материальной выгоды за 2001 год.</v>
          </cell>
        </row>
        <row r="4">
          <cell r="A4">
            <v>37341</v>
          </cell>
          <cell r="B4" t="str">
            <v>20202810000000000001</v>
          </cell>
          <cell r="C4" t="str">
            <v>60301810200000009802</v>
          </cell>
          <cell r="D4" t="str">
            <v>$</v>
          </cell>
          <cell r="E4">
            <v>1</v>
          </cell>
          <cell r="F4" t="str">
            <v>Погашение задолженности по налогу на доходы по материальной выгоде за 2001г.</v>
          </cell>
        </row>
        <row r="5">
          <cell r="A5">
            <v>37341</v>
          </cell>
          <cell r="B5" t="str">
            <v>20202810000000000001</v>
          </cell>
          <cell r="C5" t="str">
            <v>60301810200000009802</v>
          </cell>
          <cell r="D5" t="str">
            <v>$</v>
          </cell>
          <cell r="E5">
            <v>1</v>
          </cell>
          <cell r="F5" t="str">
            <v>Погашение задолженности по налогу на доходы по материальной выгоде за 2001г.</v>
          </cell>
        </row>
        <row r="6">
          <cell r="A6">
            <v>37341</v>
          </cell>
          <cell r="B6" t="str">
            <v>20202810000000000001</v>
          </cell>
          <cell r="C6" t="str">
            <v>60301810200000009802</v>
          </cell>
          <cell r="D6" t="str">
            <v>$</v>
          </cell>
          <cell r="E6">
            <v>1</v>
          </cell>
          <cell r="F6" t="str">
            <v>Погашение задолженности по налогу на доходы по материальной выгоде за 2001г.</v>
          </cell>
        </row>
        <row r="7">
          <cell r="A7">
            <v>37341</v>
          </cell>
          <cell r="B7" t="str">
            <v>20202810000000000001</v>
          </cell>
          <cell r="C7" t="str">
            <v>60301810200000009802</v>
          </cell>
          <cell r="D7" t="str">
            <v>$</v>
          </cell>
          <cell r="E7">
            <v>1</v>
          </cell>
          <cell r="F7" t="str">
            <v>Погашение задолженности по налогу на доходы по материальной выгоде за 2001 год.</v>
          </cell>
        </row>
        <row r="8">
          <cell r="A8">
            <v>37341</v>
          </cell>
          <cell r="B8" t="str">
            <v>20202810000000000001</v>
          </cell>
          <cell r="C8" t="str">
            <v>60301810200000009802</v>
          </cell>
          <cell r="D8" t="str">
            <v>$</v>
          </cell>
          <cell r="E8">
            <v>1</v>
          </cell>
          <cell r="F8" t="str">
            <v>Погашение задолженности по налогу на доходы по материальной выгоде за 2001 год.</v>
          </cell>
        </row>
        <row r="9">
          <cell r="A9">
            <v>37271</v>
          </cell>
          <cell r="B9" t="str">
            <v>20202810300000000002</v>
          </cell>
          <cell r="C9" t="str">
            <v>60301810700000009098</v>
          </cell>
          <cell r="D9" t="str">
            <v>$</v>
          </cell>
          <cell r="E9">
            <v>152.25</v>
          </cell>
          <cell r="F9" t="str">
            <v>ОПЛАТА КОМИССИИ ЗА ВЫДАЧУ ОБЛИГАЦИЙ С БЛОКИРОВАННОГО СЧЕТА</v>
          </cell>
        </row>
        <row r="10">
          <cell r="A10">
            <v>37280</v>
          </cell>
          <cell r="B10" t="str">
            <v>20202810300000000002</v>
          </cell>
          <cell r="C10" t="str">
            <v>60301810700000009098</v>
          </cell>
          <cell r="D10" t="str">
            <v>$</v>
          </cell>
          <cell r="E10">
            <v>4.03</v>
          </cell>
          <cell r="F10" t="str">
            <v>КОМИССИЯ ЗА ХРАНЕНИЕ ЦЕННЫХ БУМАГ</v>
          </cell>
        </row>
        <row r="11">
          <cell r="A11">
            <v>37286</v>
          </cell>
          <cell r="B11" t="str">
            <v>20202810300000000002</v>
          </cell>
          <cell r="C11" t="str">
            <v>60301810700000009098</v>
          </cell>
          <cell r="D11" t="str">
            <v>$</v>
          </cell>
          <cell r="E11">
            <v>187.05</v>
          </cell>
          <cell r="F11" t="str">
            <v>Комиссия за хранение ценных бумаг за II,III,IV кв. 2001 года</v>
          </cell>
        </row>
        <row r="12">
          <cell r="A12">
            <v>37287</v>
          </cell>
          <cell r="B12" t="str">
            <v>20202810300000000002</v>
          </cell>
          <cell r="C12" t="str">
            <v>60301810700000009098</v>
          </cell>
          <cell r="D12" t="str">
            <v>$</v>
          </cell>
          <cell r="E12">
            <v>22.95</v>
          </cell>
          <cell r="F12" t="str">
            <v>КОМИССИЯ ЗА ХРАНЕНИЕ ЦЕННЫХ БУМАГ ЗА IV КВ. 2001</v>
          </cell>
        </row>
        <row r="13">
          <cell r="A13">
            <v>37288</v>
          </cell>
          <cell r="B13" t="str">
            <v>20202810300000000002</v>
          </cell>
          <cell r="C13" t="str">
            <v>60301810700000009098</v>
          </cell>
          <cell r="D13" t="str">
            <v>$</v>
          </cell>
          <cell r="E13">
            <v>104.99</v>
          </cell>
          <cell r="F13" t="str">
            <v>Комиссия за хранение ценных бумаг за 4 кв.2001г., комиссия за сделки по счетамдепо за декабрь.</v>
          </cell>
        </row>
        <row r="14">
          <cell r="A14">
            <v>37291</v>
          </cell>
          <cell r="B14" t="str">
            <v>20202810300000000002</v>
          </cell>
          <cell r="C14" t="str">
            <v>60301810700000009098</v>
          </cell>
          <cell r="D14" t="str">
            <v>$</v>
          </cell>
          <cell r="E14">
            <v>31.85</v>
          </cell>
          <cell r="F14" t="str">
            <v>Комиссия за хранение ценных бумаг за IV квартал 2001 года.</v>
          </cell>
        </row>
        <row r="15">
          <cell r="A15">
            <v>37291</v>
          </cell>
          <cell r="B15" t="str">
            <v>20202810300000000002</v>
          </cell>
          <cell r="C15" t="str">
            <v>60301810700000009098</v>
          </cell>
          <cell r="D15" t="str">
            <v>$</v>
          </cell>
          <cell r="E15">
            <v>8.9600000000000009</v>
          </cell>
          <cell r="F15" t="str">
            <v>Комиссия за хранение ценных бумаг за IV квартал 2001 года.</v>
          </cell>
        </row>
        <row r="16">
          <cell r="A16">
            <v>37292</v>
          </cell>
          <cell r="B16" t="str">
            <v>20202810300000000002</v>
          </cell>
          <cell r="C16" t="str">
            <v>60301810700000009098</v>
          </cell>
          <cell r="D16" t="str">
            <v>$</v>
          </cell>
          <cell r="E16">
            <v>153.65</v>
          </cell>
          <cell r="F16" t="str">
            <v>КОМИССИЯ ЗА ВЫДАЧУ ОБЛИГАЦИЙ СО СПЕЦСЧЕТА</v>
          </cell>
        </row>
        <row r="17">
          <cell r="A17">
            <v>37293</v>
          </cell>
          <cell r="B17" t="str">
            <v>20202810300000000002</v>
          </cell>
          <cell r="C17" t="str">
            <v>60301810700000009098</v>
          </cell>
          <cell r="D17" t="str">
            <v>$</v>
          </cell>
          <cell r="E17">
            <v>859.06</v>
          </cell>
          <cell r="F17" t="str">
            <v>Комиссия за хранение сертификатов ценных бумаг в иностранной валюте, подлежащихвыдаче на руки, и не востребованных в установленный срок.</v>
          </cell>
        </row>
        <row r="18">
          <cell r="A18">
            <v>37293</v>
          </cell>
          <cell r="B18" t="str">
            <v>20202810300000000002</v>
          </cell>
          <cell r="C18" t="str">
            <v>60301810700000009098</v>
          </cell>
          <cell r="D18" t="str">
            <v>$</v>
          </cell>
          <cell r="E18">
            <v>859.06</v>
          </cell>
          <cell r="F18" t="str">
            <v>Комисия за хранение сертификатов ценных бумаг в иностранной валюте, подлежащих выдаче на руки, и не востребованных клиентом в установленный срок.</v>
          </cell>
        </row>
        <row r="19">
          <cell r="A19">
            <v>37295</v>
          </cell>
          <cell r="B19" t="str">
            <v>20202810300000000002</v>
          </cell>
          <cell r="C19" t="str">
            <v>60301810700000009098</v>
          </cell>
          <cell r="D19" t="str">
            <v>$</v>
          </cell>
          <cell r="E19">
            <v>1.78</v>
          </cell>
          <cell r="F19" t="str">
            <v>Комиссия за хранение ценных бумаг за 4 кв. 2001 года.</v>
          </cell>
        </row>
        <row r="20">
          <cell r="A20">
            <v>37298</v>
          </cell>
          <cell r="B20" t="str">
            <v>20202810300000000002</v>
          </cell>
          <cell r="C20" t="str">
            <v>60301810700000009098</v>
          </cell>
          <cell r="D20" t="str">
            <v>$</v>
          </cell>
          <cell r="E20">
            <v>17.04</v>
          </cell>
          <cell r="F20" t="str">
            <v>Комиссия за хранение ценных бумаг за 4 квартал.</v>
          </cell>
        </row>
        <row r="21">
          <cell r="A21">
            <v>37300</v>
          </cell>
          <cell r="B21" t="str">
            <v>20202810300000000002</v>
          </cell>
          <cell r="C21" t="str">
            <v>60301810700000009098</v>
          </cell>
          <cell r="D21" t="str">
            <v>$</v>
          </cell>
          <cell r="E21">
            <v>82.66</v>
          </cell>
          <cell r="F21" t="str">
            <v>Комиссия за хранение ценных бумаг за 4 кв. 2001г.</v>
          </cell>
        </row>
        <row r="22">
          <cell r="A22">
            <v>37308</v>
          </cell>
          <cell r="B22" t="str">
            <v>20202810300000000002</v>
          </cell>
          <cell r="C22" t="str">
            <v>60301810700000009098</v>
          </cell>
          <cell r="D22" t="str">
            <v>$</v>
          </cell>
          <cell r="E22">
            <v>30.58</v>
          </cell>
          <cell r="F22" t="str">
            <v>Комиссия за хранение ценных бумаг за 4 кв. 2001 года</v>
          </cell>
        </row>
        <row r="23">
          <cell r="A23">
            <v>37313</v>
          </cell>
          <cell r="B23" t="str">
            <v>20202810300000000002</v>
          </cell>
          <cell r="C23" t="str">
            <v>60301810700000009098</v>
          </cell>
          <cell r="D23" t="str">
            <v>$</v>
          </cell>
          <cell r="E23">
            <v>154.19999999999999</v>
          </cell>
          <cell r="F23" t="str">
            <v>Комиссия за выдачу ОВГВЗ</v>
          </cell>
        </row>
        <row r="24">
          <cell r="A24">
            <v>37328</v>
          </cell>
          <cell r="B24" t="str">
            <v>20202810300000000002</v>
          </cell>
          <cell r="C24" t="str">
            <v>60301810700000009098</v>
          </cell>
          <cell r="D24" t="str">
            <v>$</v>
          </cell>
          <cell r="E24">
            <v>3.73</v>
          </cell>
          <cell r="F24" t="str">
            <v>Комиссия за хранение сертификатов ценных бумаг в иностранной валюте, подлежащих выдаче на руки, и не востребованных клиентом в согласованный срок.</v>
          </cell>
        </row>
        <row r="25">
          <cell r="A25">
            <v>37337</v>
          </cell>
          <cell r="B25" t="str">
            <v>20202810300000000002</v>
          </cell>
          <cell r="C25" t="str">
            <v>60301810700000009098</v>
          </cell>
          <cell r="D25" t="str">
            <v>$</v>
          </cell>
          <cell r="E25">
            <v>6.35</v>
          </cell>
          <cell r="F25" t="str">
            <v>Комиссиия за хранение ценных бумаг 2001 4 0517</v>
          </cell>
        </row>
        <row r="26">
          <cell r="A26">
            <v>37348</v>
          </cell>
          <cell r="B26" t="str">
            <v>20202810300000000002</v>
          </cell>
          <cell r="C26" t="str">
            <v>60301810700000009098</v>
          </cell>
          <cell r="D26" t="str">
            <v>$</v>
          </cell>
          <cell r="E26">
            <v>12.47</v>
          </cell>
          <cell r="F26" t="str">
            <v>Оплата комиссии за перевод купонного дохода при проведении новации по счету 741от 02.04.2002.</v>
          </cell>
        </row>
        <row r="27">
          <cell r="A27">
            <v>37351</v>
          </cell>
          <cell r="B27" t="str">
            <v>20202810300000000002</v>
          </cell>
          <cell r="C27" t="str">
            <v>60301810700000009098</v>
          </cell>
          <cell r="D27" t="str">
            <v>$</v>
          </cell>
          <cell r="E27">
            <v>62.37</v>
          </cell>
          <cell r="F27" t="str">
            <v>СЧЕТ N 10298 02 02 ОТ 07.03.2002</v>
          </cell>
        </row>
        <row r="28">
          <cell r="A28">
            <v>37351</v>
          </cell>
          <cell r="B28" t="str">
            <v>20202810300000000002</v>
          </cell>
          <cell r="C28" t="str">
            <v>60301810700000009098</v>
          </cell>
          <cell r="D28" t="str">
            <v>$</v>
          </cell>
          <cell r="E28">
            <v>1465.65</v>
          </cell>
          <cell r="F28" t="str">
            <v>СЧЕТ N 134 ОТ 04.04.01</v>
          </cell>
        </row>
        <row r="29">
          <cell r="A29">
            <v>37365</v>
          </cell>
          <cell r="B29" t="str">
            <v>20202810300000000002</v>
          </cell>
          <cell r="C29" t="str">
            <v>60301810700000009098</v>
          </cell>
          <cell r="D29" t="str">
            <v>$</v>
          </cell>
          <cell r="E29">
            <v>37.4</v>
          </cell>
          <cell r="F29" t="str">
            <v>Комиссия за хранение сертификатов ценных бумаг в иностранной валюте, подлежащих выдаче на руки, и не востребованных клиентом в согласованный срок.</v>
          </cell>
        </row>
        <row r="30">
          <cell r="A30">
            <v>37365</v>
          </cell>
          <cell r="B30" t="str">
            <v>20202810300000000002</v>
          </cell>
          <cell r="C30" t="str">
            <v>60301810700000009098</v>
          </cell>
          <cell r="D30" t="str">
            <v>$</v>
          </cell>
          <cell r="E30">
            <v>29.79</v>
          </cell>
          <cell r="F30" t="str">
            <v>КОМИССИЯ ЗА ХРАНЕНИЕ ЦЕННЫХ БУМАГ (2002 1 0571)</v>
          </cell>
        </row>
        <row r="31">
          <cell r="A31">
            <v>37375</v>
          </cell>
          <cell r="B31" t="str">
            <v>20202810300000000002</v>
          </cell>
          <cell r="C31" t="str">
            <v>60301810700000009098</v>
          </cell>
          <cell r="D31" t="str">
            <v>$</v>
          </cell>
          <cell r="E31">
            <v>13.1</v>
          </cell>
          <cell r="F31" t="str">
            <v>Комиссия за хранение сертификатов ценных бумаг в иностранной валюте, подлежащих выдаче на руки, и не востребованных клиентом в согласованный срок.</v>
          </cell>
        </row>
        <row r="32">
          <cell r="A32">
            <v>37376</v>
          </cell>
          <cell r="B32" t="str">
            <v>20202810300000000002</v>
          </cell>
          <cell r="C32" t="str">
            <v>60301810700000009098</v>
          </cell>
          <cell r="D32" t="str">
            <v>$</v>
          </cell>
          <cell r="E32">
            <v>1001.4</v>
          </cell>
          <cell r="F32" t="str">
            <v>ВЗНОС СУММЫ КОМИССИИ ЗА ПЕРВИЧНУЮ ВЫДАЧУ ОБЛИГАЦИЙ (СОВБОЛГАРМЕТИЗ)</v>
          </cell>
        </row>
        <row r="33">
          <cell r="A33">
            <v>37376</v>
          </cell>
          <cell r="B33" t="str">
            <v>20202810300000000002</v>
          </cell>
          <cell r="C33" t="str">
            <v>60301810700000009098</v>
          </cell>
          <cell r="D33" t="str">
            <v>$</v>
          </cell>
          <cell r="E33">
            <v>64.010000000000005</v>
          </cell>
          <cell r="F33" t="str">
            <v>КОМИССИЯ ЗА ХРАНЕНИЕ ЦЕННЫХ БУМАГ 2002 1 0559</v>
          </cell>
        </row>
        <row r="34">
          <cell r="A34">
            <v>37383</v>
          </cell>
          <cell r="B34" t="str">
            <v>20202810300000000002</v>
          </cell>
          <cell r="C34" t="str">
            <v>60301810700000009098</v>
          </cell>
          <cell r="D34" t="str">
            <v>$</v>
          </cell>
          <cell r="E34">
            <v>62.39</v>
          </cell>
          <cell r="F34" t="str">
            <v>КОМИССИЯ ЗА СДЕЛКИ ПО СЧЕТУ ДЕПО ЗА МАРТ 2002 Г. СЧЕТ 781 ОТ 03.04.2002</v>
          </cell>
        </row>
        <row r="35">
          <cell r="A35">
            <v>37389</v>
          </cell>
          <cell r="B35" t="str">
            <v>20202810300000000002</v>
          </cell>
          <cell r="C35" t="str">
            <v>60301810700000009098</v>
          </cell>
          <cell r="D35" t="str">
            <v>$</v>
          </cell>
          <cell r="E35">
            <v>8.3000000000000007</v>
          </cell>
          <cell r="F35" t="str">
            <v>КОМИССИЯ ЗА ХРАНЕНИЕ ЦЕННЫХ БУМАГ 2002 1 0637</v>
          </cell>
        </row>
        <row r="36">
          <cell r="A36">
            <v>37398</v>
          </cell>
          <cell r="B36" t="str">
            <v>20202810300000000002</v>
          </cell>
          <cell r="C36" t="str">
            <v>60301810700000009098</v>
          </cell>
          <cell r="D36" t="str">
            <v>$</v>
          </cell>
          <cell r="E36">
            <v>31.26</v>
          </cell>
          <cell r="F36" t="str">
            <v>ВЗИМАНИЕ КОМИССИИ ЗА ПРОВЕДЕНИЕ ЭКСПЕРТИЗЫ ПО ОВГВЗ НОМИНАЛОМ 1.000 ОДЛЛАРОВ США(ГЕОЛОГОРАЗВЕДКА)</v>
          </cell>
        </row>
        <row r="37">
          <cell r="A37">
            <v>37400</v>
          </cell>
          <cell r="B37" t="str">
            <v>20202810300000000002</v>
          </cell>
          <cell r="C37" t="str">
            <v>60301810700000009098</v>
          </cell>
          <cell r="D37" t="str">
            <v>$</v>
          </cell>
          <cell r="E37">
            <v>0.63</v>
          </cell>
          <cell r="F37" t="str">
            <v>Комиссия за хранение сертификатов ценных бумаг в иностранной валюте, подлежащих выдаче на руки, и не востребованных клиентом в согласованный срок.</v>
          </cell>
        </row>
        <row r="38">
          <cell r="A38">
            <v>37404</v>
          </cell>
          <cell r="B38" t="str">
            <v>20202810300000000002</v>
          </cell>
          <cell r="C38" t="str">
            <v>60301810700000009098</v>
          </cell>
          <cell r="D38" t="str">
            <v>$</v>
          </cell>
          <cell r="E38">
            <v>0.63</v>
          </cell>
          <cell r="F38" t="str">
            <v>Комиссия за хранение сертификатов ценных бумаг в иностранной валюте, подлежащих выдаче на руки, и не востребованных клиентом в согласованный срок.</v>
          </cell>
        </row>
        <row r="39">
          <cell r="A39">
            <v>37405</v>
          </cell>
          <cell r="B39" t="str">
            <v>20202810300000000002</v>
          </cell>
          <cell r="C39" t="str">
            <v>60301810700000009098</v>
          </cell>
          <cell r="D39" t="str">
            <v>$</v>
          </cell>
          <cell r="E39">
            <v>62.61</v>
          </cell>
          <cell r="F39" t="str">
            <v>Комиссия за хранение сертификатов ценных бумаг в иностранной валюте, подлежащих выдаче на руки, и не востребованных клиентом в согласованный срок.</v>
          </cell>
        </row>
        <row r="40">
          <cell r="A40">
            <v>37410</v>
          </cell>
          <cell r="B40" t="str">
            <v>20202810300000000002</v>
          </cell>
          <cell r="C40" t="str">
            <v>60301810700000009098</v>
          </cell>
          <cell r="D40" t="str">
            <v>$</v>
          </cell>
          <cell r="E40">
            <v>16.72</v>
          </cell>
          <cell r="F40" t="str">
            <v>ОПЛАТА КОМИССИИ ЗА ХРАНЕНИЕ ОВГВЗ НА СЧЕТЕ ДЕПО (СЧЕТ 2002 1 0298)</v>
          </cell>
        </row>
        <row r="41">
          <cell r="A41">
            <v>37410</v>
          </cell>
          <cell r="B41" t="str">
            <v>20202810300000000002</v>
          </cell>
          <cell r="C41" t="str">
            <v>60301810700000009098</v>
          </cell>
          <cell r="D41" t="str">
            <v>$</v>
          </cell>
          <cell r="E41">
            <v>78.89</v>
          </cell>
          <cell r="F41" t="str">
            <v>Комиссия за хранение сертификатов ценных бумаг в иностранной валюте, подлежащих выдаче на руки, и не востребованных клиентом в согласованный срок.</v>
          </cell>
        </row>
        <row r="42">
          <cell r="A42">
            <v>37411</v>
          </cell>
          <cell r="B42" t="str">
            <v>20202810300000000002</v>
          </cell>
          <cell r="C42" t="str">
            <v>60301810700000009098</v>
          </cell>
          <cell r="D42" t="str">
            <v>$</v>
          </cell>
          <cell r="E42">
            <v>3.51</v>
          </cell>
          <cell r="F42" t="str">
            <v>КОМИССИЯ ЗА ХРАНЕНИЕ ЦЕННЫХ БУМАГ 2002 1 0625</v>
          </cell>
        </row>
        <row r="43">
          <cell r="A43">
            <v>37414</v>
          </cell>
          <cell r="B43" t="str">
            <v>20202810300000000002</v>
          </cell>
          <cell r="C43" t="str">
            <v>60301810700000009098</v>
          </cell>
          <cell r="D43" t="str">
            <v>$</v>
          </cell>
          <cell r="E43">
            <v>113.01</v>
          </cell>
          <cell r="F43" t="str">
            <v>Комиссия за хранение сертификатов ценных бумаг в иностранной валюте, подлежащих выдаче на руки, и не востребованных клиентом в согласованный срок.</v>
          </cell>
        </row>
        <row r="44">
          <cell r="A44">
            <v>37418</v>
          </cell>
          <cell r="B44" t="str">
            <v>20202810300000000002</v>
          </cell>
          <cell r="C44" t="str">
            <v>60301810700000009098</v>
          </cell>
          <cell r="D44" t="str">
            <v>$</v>
          </cell>
          <cell r="E44">
            <v>6.16</v>
          </cell>
          <cell r="F44" t="str">
            <v>КОМИССИЯ ЗА ХРАНЕНИЕ ЦБ (2002 1 0530)</v>
          </cell>
        </row>
        <row r="45">
          <cell r="A45">
            <v>37418</v>
          </cell>
          <cell r="B45" t="str">
            <v>20202810300000000002</v>
          </cell>
          <cell r="C45" t="str">
            <v>60301810700000009098</v>
          </cell>
          <cell r="D45" t="str">
            <v>$</v>
          </cell>
          <cell r="E45">
            <v>62.81</v>
          </cell>
          <cell r="F45" t="str">
            <v>КОМИССИЯ ЗА СДЕЛКИ ПО СЧЕТУ ДЕПО ЗА МАРТ 2002 Г.(СЧЕТ 780)</v>
          </cell>
        </row>
        <row r="46">
          <cell r="A46">
            <v>37427</v>
          </cell>
          <cell r="B46" t="str">
            <v>20202810300000000002</v>
          </cell>
          <cell r="C46" t="str">
            <v>60301810700000009098</v>
          </cell>
          <cell r="D46" t="str">
            <v>$</v>
          </cell>
          <cell r="E46">
            <v>157.16999999999999</v>
          </cell>
          <cell r="F46" t="str">
            <v>ВЗИМАНИЕ КОМИССИИ ЗА ВЫДАЧУ ОБЛИГАЦИЙ СО СПЕЦИАЛЬНОГО ВАЛЮТНОГО СЧЕТА АООТ "ОРЛОВСКИЙ ЗАВОД УПРАВЛЯЮЩИХ ВЫЧИСЛИТЕЛЬНЫХ МАШИН"</v>
          </cell>
        </row>
        <row r="47">
          <cell r="A47">
            <v>37433</v>
          </cell>
          <cell r="B47" t="str">
            <v>20202810300000000002</v>
          </cell>
          <cell r="C47" t="str">
            <v>60301810700000009098</v>
          </cell>
          <cell r="D47" t="str">
            <v>$</v>
          </cell>
          <cell r="E47">
            <v>509.91</v>
          </cell>
          <cell r="F47" t="str">
            <v>ОПЛАТА КОМИССИИ ЗА ПЕРЕОФОРМЛЕНИЕ ОСТАТКА СПЕЦИАЛЬНОГО ВАЛЮТНОГО СЧЕТА МО СОВБОЛГАРМЕТИЗ В ОБЛИГАЦИИ ВГВЗ НА СУММУ 54.000 ДОЛ.США</v>
          </cell>
        </row>
        <row r="48">
          <cell r="A48">
            <v>37433</v>
          </cell>
          <cell r="B48" t="str">
            <v>20202810300000000002</v>
          </cell>
          <cell r="C48" t="str">
            <v>60301810700000009098</v>
          </cell>
          <cell r="D48" t="str">
            <v>$</v>
          </cell>
          <cell r="E48">
            <v>9.44</v>
          </cell>
          <cell r="F48" t="str">
            <v>Комиссия за хранение сертификатов ценных бумаг в иностранной валюте, подлежащих выдаче на руки, и не востребованных клиентом в согласованный срок.</v>
          </cell>
        </row>
        <row r="49">
          <cell r="A49">
            <v>37434</v>
          </cell>
          <cell r="B49" t="str">
            <v>20202810300000000002</v>
          </cell>
          <cell r="C49" t="str">
            <v>60301810700000009098</v>
          </cell>
          <cell r="D49" t="str">
            <v>$</v>
          </cell>
          <cell r="E49">
            <v>82.32</v>
          </cell>
          <cell r="F49" t="str">
            <v>Комиссия за хранение ценных бумаг за  2,3,4 кв.2000г., 1,2,3,4 кв.2001г.,1 кв.2002г.</v>
          </cell>
        </row>
        <row r="50">
          <cell r="A50">
            <v>37435</v>
          </cell>
          <cell r="B50" t="str">
            <v>20202810300000000002</v>
          </cell>
          <cell r="C50" t="str">
            <v>60301810700000009098</v>
          </cell>
          <cell r="D50" t="str">
            <v>$</v>
          </cell>
          <cell r="E50">
            <v>62.88</v>
          </cell>
          <cell r="F50" t="str">
            <v>КОМИССИЯ ЗА СДЕЛКИ 80013 05 02</v>
          </cell>
        </row>
        <row r="51">
          <cell r="A51">
            <v>37259</v>
          </cell>
          <cell r="B51" t="str">
            <v>30102810496242000000</v>
          </cell>
          <cell r="C51" t="str">
            <v>60301810600000000003</v>
          </cell>
          <cell r="D51" t="str">
            <v>$</v>
          </cell>
          <cell r="E51">
            <v>2959.13</v>
          </cell>
          <cell r="F51" t="str">
            <v>Возврат начального платежного документа N 001 от 03.01.2002 на сумму 2,959.13 руб., не принятого в УБР к исполнению.</v>
          </cell>
        </row>
        <row r="52">
          <cell r="A52">
            <v>37260</v>
          </cell>
          <cell r="B52" t="str">
            <v>30102810496242000000</v>
          </cell>
          <cell r="C52" t="str">
            <v>60301810900000009801</v>
          </cell>
          <cell r="D52" t="str">
            <v>$</v>
          </cell>
          <cell r="E52">
            <v>65634</v>
          </cell>
          <cell r="F52" t="str">
            <v>Возврат начального платежного документа N 063 от 04.01.2002 на сумму 65,634.00 руб., не принятого в УБР к исполнению (счет получателя в учр.ЦБ РФ не открыт).</v>
          </cell>
        </row>
        <row r="53">
          <cell r="A53">
            <v>37285</v>
          </cell>
          <cell r="B53" t="str">
            <v>30102840743621000001</v>
          </cell>
          <cell r="C53" t="str">
            <v>60301810700000009098</v>
          </cell>
          <cell r="D53" t="str">
            <v>$</v>
          </cell>
          <cell r="E53">
            <v>23052.65</v>
          </cell>
          <cell r="F53" t="str">
            <v>Ежемесячное вознаграждение согласно Предварительного договора К 3778-00 от 13.10.00 Номос банк</v>
          </cell>
        </row>
        <row r="54">
          <cell r="A54">
            <v>37313</v>
          </cell>
          <cell r="B54" t="str">
            <v>30102840743621000001</v>
          </cell>
          <cell r="C54" t="str">
            <v>60301810700000009098</v>
          </cell>
          <cell r="D54" t="str">
            <v>$</v>
          </cell>
          <cell r="E54">
            <v>20421.3</v>
          </cell>
          <cell r="F54" t="str">
            <v>Ежемесячное вознаграждение согласно Предварительного договора К 3778-00 от 13.10.00 Номос банк</v>
          </cell>
        </row>
        <row r="55">
          <cell r="A55">
            <v>37341</v>
          </cell>
          <cell r="B55" t="str">
            <v>30102840743621000001</v>
          </cell>
          <cell r="C55" t="str">
            <v>60301810700000009098</v>
          </cell>
          <cell r="D55" t="str">
            <v>$</v>
          </cell>
          <cell r="E55">
            <v>19183.2</v>
          </cell>
          <cell r="F55" t="str">
            <v>Ежемесячное вознаграждение согласно Предварительного договора К 3778-00 от 13.10.00 Номос банк</v>
          </cell>
        </row>
        <row r="56">
          <cell r="A56">
            <v>37373</v>
          </cell>
          <cell r="B56" t="str">
            <v>30102840743621000001</v>
          </cell>
          <cell r="C56" t="str">
            <v>60301810700000009098</v>
          </cell>
          <cell r="D56" t="str">
            <v>$</v>
          </cell>
          <cell r="E56">
            <v>22780.42</v>
          </cell>
          <cell r="F56" t="str">
            <v>Ежемесяччное вознаграждение согласно Предварительного договора К 3778-00 от 13.10.00 Номос банк</v>
          </cell>
        </row>
        <row r="57">
          <cell r="A57">
            <v>37403</v>
          </cell>
          <cell r="B57" t="str">
            <v>30102840743621000001</v>
          </cell>
          <cell r="C57" t="str">
            <v>60301810700000009098</v>
          </cell>
          <cell r="D57" t="str">
            <v>$</v>
          </cell>
          <cell r="E57">
            <v>19851.810000000001</v>
          </cell>
          <cell r="F57" t="str">
            <v>Ежемесячное вознаграждение согласно Предварительного договора К 3778/00 от 13.10.00 Номос банк</v>
          </cell>
        </row>
        <row r="58">
          <cell r="A58">
            <v>37433</v>
          </cell>
          <cell r="B58" t="str">
            <v>30102840743621000001</v>
          </cell>
          <cell r="C58" t="str">
            <v>60301810700000009098</v>
          </cell>
          <cell r="D58" t="str">
            <v>$</v>
          </cell>
          <cell r="E58">
            <v>22995.38</v>
          </cell>
          <cell r="F58" t="str">
            <v>Ежемесячное вознаграждение согласно Предварительного договора К 3778/00 от 13.10.00 Номос банк</v>
          </cell>
        </row>
        <row r="59">
          <cell r="A59">
            <v>37314</v>
          </cell>
          <cell r="B59" t="str">
            <v>30109810841615012273</v>
          </cell>
          <cell r="C59" t="str">
            <v>60301810700000009098</v>
          </cell>
          <cell r="D59" t="str">
            <v>$</v>
          </cell>
          <cell r="E59">
            <v>15293.39</v>
          </cell>
          <cell r="F59" t="str">
            <v>Ежемясячное вознаграждение согласно Предварительного договора от 06.08.01 ВБРР,Москва</v>
          </cell>
        </row>
        <row r="60">
          <cell r="A60">
            <v>37421</v>
          </cell>
          <cell r="B60" t="str">
            <v>30109840022166012142</v>
          </cell>
          <cell r="C60" t="str">
            <v>60301810700000009098</v>
          </cell>
          <cell r="D60" t="str">
            <v>$</v>
          </cell>
          <cell r="E60">
            <v>62.79</v>
          </cell>
          <cell r="F60" t="str">
            <v>оплата комиссии ВЭБ за выдачу банковских документов перевод суммы С44 100000-00от 050602 МТ 103 Номос- Банк наш м/о 9451 от 060602 согласно МТ 199 от 130602Номос-Банк счет фактура 3751 от 140602</v>
          </cell>
        </row>
        <row r="61">
          <cell r="A61">
            <v>37383</v>
          </cell>
          <cell r="B61" t="str">
            <v>30109840725248012228</v>
          </cell>
          <cell r="C61" t="str">
            <v>60301810700000009098</v>
          </cell>
          <cell r="D61" t="str">
            <v>$</v>
          </cell>
          <cell r="E61">
            <v>311.97000000000003</v>
          </cell>
          <cell r="F61" t="str">
            <v>удержание комиссии за сделки по счетам Росевробанка за 07052002</v>
          </cell>
        </row>
        <row r="62">
          <cell r="A62">
            <v>37390</v>
          </cell>
          <cell r="B62" t="str">
            <v>30109840725248012228</v>
          </cell>
          <cell r="C62" t="str">
            <v>60301810700000009098</v>
          </cell>
          <cell r="D62" t="str">
            <v>$</v>
          </cell>
          <cell r="E62">
            <v>312.47000000000003</v>
          </cell>
          <cell r="F62" t="str">
            <v>УДЕРЖАНИЕ КОМИССИИ ЗА СДЕЛКИ ПО СЧЕТАМ РОСЕВРОБАНКА Д/В 14.05.2002</v>
          </cell>
        </row>
        <row r="63">
          <cell r="A63">
            <v>37391</v>
          </cell>
          <cell r="B63" t="str">
            <v>30109840725248012228</v>
          </cell>
          <cell r="C63" t="str">
            <v>60301810700000009098</v>
          </cell>
          <cell r="D63" t="str">
            <v>$</v>
          </cell>
          <cell r="E63">
            <v>437.43</v>
          </cell>
          <cell r="F63" t="str">
            <v>списание комиссии за сделки по счетам депо за 15,05,2002</v>
          </cell>
        </row>
        <row r="64">
          <cell r="A64">
            <v>37392</v>
          </cell>
          <cell r="B64" t="str">
            <v>30109840725248012228</v>
          </cell>
          <cell r="C64" t="str">
            <v>60301810700000009098</v>
          </cell>
          <cell r="D64" t="str">
            <v>$</v>
          </cell>
          <cell r="E64">
            <v>687.43</v>
          </cell>
          <cell r="F64" t="str">
            <v>СПИСАНИЕ КОМИССИИ ЗА СДЕЛКИ ПО СЧЕТАМ ДЕПО ЗА 16/5/2002</v>
          </cell>
        </row>
        <row r="65">
          <cell r="A65">
            <v>37393</v>
          </cell>
          <cell r="B65" t="str">
            <v>30109840725248012228</v>
          </cell>
          <cell r="C65" t="str">
            <v>60301810700000009098</v>
          </cell>
          <cell r="D65" t="str">
            <v>$</v>
          </cell>
          <cell r="E65">
            <v>687.62</v>
          </cell>
          <cell r="F65" t="str">
            <v>удержание комиссии по сделкам КБ Росевробанк д/в 17.05.02</v>
          </cell>
        </row>
        <row r="66">
          <cell r="A66">
            <v>37396</v>
          </cell>
          <cell r="B66" t="str">
            <v>30109840725248012228</v>
          </cell>
          <cell r="C66" t="str">
            <v>60301810700000009098</v>
          </cell>
          <cell r="D66" t="str">
            <v>$</v>
          </cell>
          <cell r="E66">
            <v>312.55</v>
          </cell>
          <cell r="F66" t="str">
            <v>УДЕРЖАНИЕ КОМИССИИ ЗА СДЕЛКИ РОСЕВРОБАНКА Д/В 020520</v>
          </cell>
        </row>
        <row r="67">
          <cell r="A67">
            <v>37397</v>
          </cell>
          <cell r="B67" t="str">
            <v>30109840725248012228</v>
          </cell>
          <cell r="C67" t="str">
            <v>60301810700000009098</v>
          </cell>
          <cell r="D67" t="str">
            <v>$</v>
          </cell>
          <cell r="E67">
            <v>625.1</v>
          </cell>
          <cell r="F67" t="str">
            <v>списание комиссии за сделки сроком 21052002</v>
          </cell>
        </row>
        <row r="68">
          <cell r="A68">
            <v>37400</v>
          </cell>
          <cell r="B68" t="str">
            <v>30109840725248012228</v>
          </cell>
          <cell r="C68" t="str">
            <v>60301810700000009098</v>
          </cell>
          <cell r="D68" t="str">
            <v>$</v>
          </cell>
          <cell r="E68">
            <v>500.4</v>
          </cell>
          <cell r="F68" t="str">
            <v>СПИСАНИЕ КОМИССИИ ПО СДЕЛКАМ СРОКОМ 24,05,2002</v>
          </cell>
        </row>
        <row r="69">
          <cell r="A69">
            <v>37404</v>
          </cell>
          <cell r="B69" t="str">
            <v>30109840725248012228</v>
          </cell>
          <cell r="C69" t="str">
            <v>60301810700000009098</v>
          </cell>
          <cell r="D69" t="str">
            <v>$</v>
          </cell>
          <cell r="E69">
            <v>125.14</v>
          </cell>
          <cell r="F69" t="str">
            <v>УДЕРЖАНИЕ КОМИССИИ ПО СДЕЛКАМ КБ "РОСЕВРОБАНК" Д/В 28.05.2002</v>
          </cell>
        </row>
        <row r="70">
          <cell r="A70">
            <v>37406</v>
          </cell>
          <cell r="B70" t="str">
            <v>30109840725248012228</v>
          </cell>
          <cell r="C70" t="str">
            <v>60301810700000009098</v>
          </cell>
          <cell r="D70" t="str">
            <v>$</v>
          </cell>
          <cell r="E70">
            <v>313.04000000000002</v>
          </cell>
          <cell r="F70" t="str">
            <v>УДЕРЖАНИЕ КОМИССИИ ПО СДЕЛКАМ КБ "РОСЕВРОБАНК" Д/В 29.05.2002</v>
          </cell>
        </row>
        <row r="71">
          <cell r="A71">
            <v>37406</v>
          </cell>
          <cell r="B71" t="str">
            <v>30109840725248012228</v>
          </cell>
          <cell r="C71" t="str">
            <v>60301810700000009098</v>
          </cell>
          <cell r="D71" t="str">
            <v>$</v>
          </cell>
          <cell r="E71">
            <v>375.69</v>
          </cell>
          <cell r="F71" t="str">
            <v>УДЕРЖАНИЕ КОМИССИИ ПО СДЕЛКАМ КБ "РОСЕВРОБАНК" Д/В 30.05.2002</v>
          </cell>
        </row>
        <row r="72">
          <cell r="A72">
            <v>37411</v>
          </cell>
          <cell r="B72" t="str">
            <v>30109840725248012228</v>
          </cell>
          <cell r="C72" t="str">
            <v>60301810700000009098</v>
          </cell>
          <cell r="D72" t="str">
            <v>$</v>
          </cell>
          <cell r="E72">
            <v>250.51</v>
          </cell>
          <cell r="F72" t="str">
            <v>УДЕРЖАНИЕ КОМИССИИ ПО СДЕЛКАМ КБ "РОСЕВРОБАНК" Д/В 04.06.2002</v>
          </cell>
        </row>
        <row r="73">
          <cell r="A73">
            <v>37414</v>
          </cell>
          <cell r="B73" t="str">
            <v>30109840725248012228</v>
          </cell>
          <cell r="C73" t="str">
            <v>60301810700000009098</v>
          </cell>
          <cell r="D73" t="str">
            <v>$</v>
          </cell>
          <cell r="E73">
            <v>251.14</v>
          </cell>
          <cell r="F73" t="str">
            <v>УДЕРЖАНИЕ КОМИССИИ ПО СДЕЛКАМ КБ "РОСЕВРОБАНК" Д/В 07.06.2002</v>
          </cell>
        </row>
        <row r="74">
          <cell r="A74">
            <v>37417</v>
          </cell>
          <cell r="B74" t="str">
            <v>30109840725248012228</v>
          </cell>
          <cell r="C74" t="str">
            <v>60301810700000009098</v>
          </cell>
          <cell r="D74" t="str">
            <v>$</v>
          </cell>
          <cell r="E74">
            <v>125.59</v>
          </cell>
          <cell r="F74" t="str">
            <v>УДЕРЖАНИЕ КОМИССИИ ПО СДЕЛКАМ КБ "РОСЕВРОБАНК" Д/В 10.06.2002</v>
          </cell>
        </row>
        <row r="75">
          <cell r="A75">
            <v>37421</v>
          </cell>
          <cell r="B75" t="str">
            <v>30109840725248012228</v>
          </cell>
          <cell r="C75" t="str">
            <v>60301810700000009098</v>
          </cell>
          <cell r="D75" t="str">
            <v>$</v>
          </cell>
          <cell r="E75">
            <v>941.87</v>
          </cell>
          <cell r="F75" t="str">
            <v>Удержание комиссии по сделкам КБ "Росевробанк"</v>
          </cell>
        </row>
        <row r="76">
          <cell r="A76">
            <v>37428</v>
          </cell>
          <cell r="B76" t="str">
            <v>30109840725248012228</v>
          </cell>
          <cell r="C76" t="str">
            <v>60301810700000009098</v>
          </cell>
          <cell r="D76" t="str">
            <v>$</v>
          </cell>
          <cell r="E76">
            <v>565.87</v>
          </cell>
          <cell r="F76" t="str">
            <v>Удержание комиссии по сделкам КБ "Росевробанк" д/в 21.06.2002</v>
          </cell>
        </row>
        <row r="77">
          <cell r="A77">
            <v>37432</v>
          </cell>
          <cell r="B77" t="str">
            <v>30109840725248012228</v>
          </cell>
          <cell r="C77" t="str">
            <v>60301810700000009098</v>
          </cell>
          <cell r="D77" t="str">
            <v>$</v>
          </cell>
          <cell r="E77">
            <v>188.72</v>
          </cell>
          <cell r="F77" t="str">
            <v>УДЕРЖАНИЕ КОМИССИИ ПО СДЕЛКАМ КБ "РОСЕВРОБАНК" Д/В 24.06.2002</v>
          </cell>
        </row>
        <row r="78">
          <cell r="A78">
            <v>37433</v>
          </cell>
          <cell r="B78" t="str">
            <v>30109840725248012228</v>
          </cell>
          <cell r="C78" t="str">
            <v>60301810700000009098</v>
          </cell>
          <cell r="D78" t="str">
            <v>$</v>
          </cell>
          <cell r="E78">
            <v>125.89</v>
          </cell>
          <cell r="F78" t="str">
            <v>Удержание комиссии по сделкам КБ "Росевробанк" д/в 25.06.2002</v>
          </cell>
        </row>
        <row r="79">
          <cell r="A79">
            <v>37434</v>
          </cell>
          <cell r="B79" t="str">
            <v>30109840725248012228</v>
          </cell>
          <cell r="C79" t="str">
            <v>60301810700000009098</v>
          </cell>
          <cell r="D79" t="str">
            <v>$</v>
          </cell>
          <cell r="E79">
            <v>125.84</v>
          </cell>
          <cell r="F79" t="str">
            <v>Удержание комиссии по сделкам КБ "Росевробанк" д/в 27.06.2002</v>
          </cell>
        </row>
        <row r="80">
          <cell r="A80">
            <v>37435</v>
          </cell>
          <cell r="B80" t="str">
            <v>30109840725248012228</v>
          </cell>
          <cell r="C80" t="str">
            <v>60301810700000009098</v>
          </cell>
          <cell r="D80" t="str">
            <v>$</v>
          </cell>
          <cell r="E80">
            <v>503.02</v>
          </cell>
          <cell r="F80" t="str">
            <v>Удержание комиссии по сделкам КБ "Росевробанк" д/в 28.06.2002</v>
          </cell>
        </row>
        <row r="81">
          <cell r="A81">
            <v>37260</v>
          </cell>
          <cell r="B81" t="str">
            <v>30112276204864011701</v>
          </cell>
          <cell r="C81" t="str">
            <v>60301276700000000000</v>
          </cell>
          <cell r="D81" t="str">
            <v>$</v>
          </cell>
          <cell r="E81">
            <v>450.79</v>
          </cell>
          <cell r="F81" t="str">
            <v>Уплата процентов за период 01.12.2001-31.12.2001 по счету N 30112276204864011701. Процентная ставка: .9</v>
          </cell>
        </row>
        <row r="82">
          <cell r="A82">
            <v>37285</v>
          </cell>
          <cell r="B82" t="str">
            <v>30112276204864011701</v>
          </cell>
          <cell r="C82" t="str">
            <v>60301276700000000000</v>
          </cell>
          <cell r="D82" t="str">
            <v>$</v>
          </cell>
          <cell r="E82">
            <v>146.26</v>
          </cell>
          <cell r="F82" t="str">
            <v>Cогласно сл.зап.ЦБ ВЭБ от 17012002г N126/001708 доудержание налога на доходы ин.юр.лиц по новой ставке налога 20%</v>
          </cell>
        </row>
        <row r="83">
          <cell r="A83">
            <v>37260</v>
          </cell>
          <cell r="B83" t="str">
            <v>30112276501731012303</v>
          </cell>
          <cell r="C83" t="str">
            <v>60301276700000000000</v>
          </cell>
          <cell r="D83" t="str">
            <v>$</v>
          </cell>
          <cell r="E83">
            <v>3920.44</v>
          </cell>
          <cell r="F83" t="str">
            <v>Уплата процентов за период 01.12.2001-31.12.2001 по счету N 30112276501731012303. Процентная ставка: .9</v>
          </cell>
        </row>
        <row r="84">
          <cell r="A84">
            <v>37260</v>
          </cell>
          <cell r="B84" t="str">
            <v>30112276501731012303</v>
          </cell>
          <cell r="C84" t="str">
            <v>60301276700000000000</v>
          </cell>
          <cell r="D84" t="str">
            <v>$</v>
          </cell>
          <cell r="E84">
            <v>13043.24</v>
          </cell>
          <cell r="F84" t="str">
            <v>Уплата процентов и удержание 15% налога с доходов ин.юр.лиц по счету 31601276801731002303 за декабрь 2001 года.</v>
          </cell>
        </row>
        <row r="85">
          <cell r="A85">
            <v>37285</v>
          </cell>
          <cell r="B85" t="str">
            <v>30112276501731012303</v>
          </cell>
          <cell r="C85" t="str">
            <v>60301276700000000000</v>
          </cell>
          <cell r="D85" t="str">
            <v>$</v>
          </cell>
          <cell r="E85">
            <v>4233</v>
          </cell>
          <cell r="F85" t="str">
            <v>Доудержание налога с дохода ин.юр.лица (начисление процентов по счету "Лоро" задекабрь 2001 года) согласно сл/з ЦБ ВЭБ N 126/001708 от 17.01.2002 года.</v>
          </cell>
        </row>
        <row r="86">
          <cell r="A86">
            <v>37285</v>
          </cell>
          <cell r="B86" t="str">
            <v>30112276501731012303</v>
          </cell>
          <cell r="C86" t="str">
            <v>60301276700000000000</v>
          </cell>
          <cell r="D86" t="str">
            <v>$</v>
          </cell>
          <cell r="E86">
            <v>1272.3800000000001</v>
          </cell>
          <cell r="F86" t="str">
            <v>Согласно сл.зап.ЦБ ВЭБ от 17012002г N126/001708 доудержание налога на доходы ин.юр.лиц по новой ставке налога 20%</v>
          </cell>
        </row>
        <row r="87">
          <cell r="A87">
            <v>37260</v>
          </cell>
          <cell r="B87" t="str">
            <v>30112840003198019019</v>
          </cell>
          <cell r="C87" t="str">
            <v>60301840000000000000</v>
          </cell>
          <cell r="D87" t="str">
            <v>$</v>
          </cell>
          <cell r="E87">
            <v>853.49</v>
          </cell>
          <cell r="F87" t="str">
            <v>Уплата процентов за период 01.12.2001-31.12.2001 по счету N 30112840003198019019. Процентная ставка: .8</v>
          </cell>
        </row>
        <row r="88">
          <cell r="A88">
            <v>37285</v>
          </cell>
          <cell r="B88" t="str">
            <v>30112840003198019019</v>
          </cell>
          <cell r="C88" t="str">
            <v>60301840000000000000</v>
          </cell>
          <cell r="D88" t="str">
            <v>$</v>
          </cell>
          <cell r="E88">
            <v>289.45</v>
          </cell>
          <cell r="F88" t="str">
            <v>Согласно сл.зап.ЦБ ВЭБ от 17012002г N126/001708 доудержание налога на доходы ин.юр.лиц по новой ставке налога 20%</v>
          </cell>
        </row>
        <row r="89">
          <cell r="A89">
            <v>37291</v>
          </cell>
          <cell r="B89" t="str">
            <v>30112840003198019019</v>
          </cell>
          <cell r="C89" t="str">
            <v>60301840000000000000</v>
          </cell>
          <cell r="D89" t="str">
            <v>$</v>
          </cell>
          <cell r="E89">
            <v>1159.19</v>
          </cell>
          <cell r="F89" t="str">
            <v>Уплата процентов за период 01.01.2002-31.01.2002 по счету N 30112840003198019019. Процентная ставка: .8</v>
          </cell>
        </row>
        <row r="90">
          <cell r="A90">
            <v>37319</v>
          </cell>
          <cell r="B90" t="str">
            <v>30112840003198019019</v>
          </cell>
          <cell r="C90" t="str">
            <v>60301840000000000000</v>
          </cell>
          <cell r="D90" t="str">
            <v>$</v>
          </cell>
          <cell r="E90">
            <v>1056.4100000000001</v>
          </cell>
          <cell r="F90" t="str">
            <v>Уплата процентов за период 01.02.2002-28.02.2002 по счету N 30112840003198019019. Процентная ставка: .8</v>
          </cell>
        </row>
        <row r="91">
          <cell r="A91">
            <v>37348</v>
          </cell>
          <cell r="B91" t="str">
            <v>30112840003198019019</v>
          </cell>
          <cell r="C91" t="str">
            <v>60301840000000000000</v>
          </cell>
          <cell r="D91" t="str">
            <v>$</v>
          </cell>
          <cell r="E91">
            <v>1179</v>
          </cell>
          <cell r="F91" t="str">
            <v>Уплата процентов за период 01.03.2002-31.03.2002 по счету N 30112840003198019019. Процентная ставка: .8</v>
          </cell>
        </row>
        <row r="92">
          <cell r="A92">
            <v>37260</v>
          </cell>
          <cell r="B92" t="str">
            <v>30112840104689010701</v>
          </cell>
          <cell r="C92" t="str">
            <v>60301840000000000000</v>
          </cell>
          <cell r="D92" t="str">
            <v>$</v>
          </cell>
          <cell r="E92">
            <v>1777.19</v>
          </cell>
          <cell r="F92" t="str">
            <v>Уплата процентов за 4-й квартал 2001 года по счету N 30112840104689010701. Процентные ставки: октябрь- 1 ноябрь- .9 декабрь- .8</v>
          </cell>
        </row>
        <row r="93">
          <cell r="A93">
            <v>37286</v>
          </cell>
          <cell r="B93" t="str">
            <v>30112840104689010701</v>
          </cell>
          <cell r="C93" t="str">
            <v>60301840000000000000</v>
          </cell>
          <cell r="D93" t="str">
            <v>$</v>
          </cell>
          <cell r="E93">
            <v>602.35</v>
          </cell>
          <cell r="F93" t="str">
            <v>Согласно сл.зап.ЦБ ВЭБ от 17.01.2002г N126/001708 доудержание налога на доходыин.юр.лиц за декабрь 2001г</v>
          </cell>
        </row>
        <row r="94">
          <cell r="A94">
            <v>37348</v>
          </cell>
          <cell r="B94" t="str">
            <v>30112840104689010701</v>
          </cell>
          <cell r="C94" t="str">
            <v>60301840000000000000</v>
          </cell>
          <cell r="D94" t="str">
            <v>$</v>
          </cell>
          <cell r="E94">
            <v>1636.64</v>
          </cell>
          <cell r="F94" t="str">
            <v>Уплата процентов за 1-й квартал 2002 года по счету N 30112840104689010701. Процентные ставки: январь- .8 февраль- .8 март- .8</v>
          </cell>
        </row>
        <row r="95">
          <cell r="A95">
            <v>37400</v>
          </cell>
          <cell r="B95" t="str">
            <v>30112840104689010701</v>
          </cell>
          <cell r="C95" t="str">
            <v>60301840000000000000</v>
          </cell>
          <cell r="D95" t="str">
            <v>$</v>
          </cell>
          <cell r="E95">
            <v>730.9</v>
          </cell>
          <cell r="F95" t="str">
            <v>Уплата процентов за апрель 2002 года по счету 30112840104689010701 и удержание 20% налога на доход ин.юр.лица (в связи с закрытием счета).Процентная ставка:0.8.</v>
          </cell>
        </row>
        <row r="96">
          <cell r="A96">
            <v>37260</v>
          </cell>
          <cell r="B96" t="str">
            <v>30112840501397018203</v>
          </cell>
          <cell r="C96" t="str">
            <v>60301840000000000000</v>
          </cell>
          <cell r="D96" t="str">
            <v>$</v>
          </cell>
          <cell r="E96">
            <v>3857.86</v>
          </cell>
          <cell r="F96" t="str">
            <v>Уплата процентов за период 01.12.2001-31.12.2001 по счету N 30112840501397018203. Процентная ставка: .8</v>
          </cell>
        </row>
        <row r="97">
          <cell r="A97">
            <v>37285</v>
          </cell>
          <cell r="B97" t="str">
            <v>30112840501397018203</v>
          </cell>
          <cell r="C97" t="str">
            <v>60301840000000000000</v>
          </cell>
          <cell r="D97" t="str">
            <v>$</v>
          </cell>
          <cell r="E97">
            <v>1308.3599999999999</v>
          </cell>
          <cell r="F97" t="str">
            <v>Согласно сл.зап.ЦБ ВЭБ от 17012002г N126/001708 доудержание налога на доходы ин.юр.лиц по новой ставке налога 20%</v>
          </cell>
        </row>
        <row r="98">
          <cell r="A98">
            <v>37291</v>
          </cell>
          <cell r="B98" t="str">
            <v>30112840501397018203</v>
          </cell>
          <cell r="C98" t="str">
            <v>60301840000000000000</v>
          </cell>
          <cell r="D98" t="str">
            <v>$</v>
          </cell>
          <cell r="E98">
            <v>5239.68</v>
          </cell>
          <cell r="F98" t="str">
            <v>Уплата процентов за период 01.01.2002-31.01.2002 по счету N 30112840501397018203. Процентная ставка: .8</v>
          </cell>
        </row>
        <row r="99">
          <cell r="A99">
            <v>37319</v>
          </cell>
          <cell r="B99" t="str">
            <v>30112840501397018203</v>
          </cell>
          <cell r="C99" t="str">
            <v>60301840000000000000</v>
          </cell>
          <cell r="D99" t="str">
            <v>$</v>
          </cell>
          <cell r="E99">
            <v>4775.53</v>
          </cell>
          <cell r="F99" t="str">
            <v>Уплата процентов за период 01.02.2002-28.02.2002 по счету N 30112840501397018203. Процентная ставка: .8</v>
          </cell>
        </row>
        <row r="100">
          <cell r="A100">
            <v>37348</v>
          </cell>
          <cell r="B100" t="str">
            <v>30112840501397018203</v>
          </cell>
          <cell r="C100" t="str">
            <v>60301840000000000000</v>
          </cell>
          <cell r="D100" t="str">
            <v>$</v>
          </cell>
          <cell r="E100">
            <v>5328.9</v>
          </cell>
          <cell r="F100" t="str">
            <v>Уплата процентов за период 01.03.2002-31.03.2002 по счету N 30112840501397018203. Процентная ставка: .8</v>
          </cell>
        </row>
        <row r="101">
          <cell r="A101">
            <v>37383</v>
          </cell>
          <cell r="B101" t="str">
            <v>30112840501397018203</v>
          </cell>
          <cell r="C101" t="str">
            <v>60301840000000000000</v>
          </cell>
          <cell r="D101" t="str">
            <v>$</v>
          </cell>
          <cell r="E101">
            <v>5163.68</v>
          </cell>
          <cell r="F101" t="str">
            <v>Уплата процентов за период 01.04.2002-30.04.2002 по счету N 30112840501397018203. Процентная ставка: .8</v>
          </cell>
        </row>
        <row r="102">
          <cell r="A102">
            <v>37411</v>
          </cell>
          <cell r="B102" t="str">
            <v>30112840501397018203</v>
          </cell>
          <cell r="C102" t="str">
            <v>60301840000000000000</v>
          </cell>
          <cell r="D102" t="str">
            <v>$</v>
          </cell>
          <cell r="E102">
            <v>5358.38</v>
          </cell>
          <cell r="F102" t="str">
            <v>Уплата процентов за период 01.05.2002-31.05.2002 по счету N 30112840501397018203. Процентная ставка: .8</v>
          </cell>
        </row>
        <row r="103">
          <cell r="A103">
            <v>37260</v>
          </cell>
          <cell r="B103" t="str">
            <v>30112840503533017451</v>
          </cell>
          <cell r="C103" t="str">
            <v>60301840000000000000</v>
          </cell>
          <cell r="D103" t="str">
            <v>$</v>
          </cell>
          <cell r="E103">
            <v>1216.3399999999999</v>
          </cell>
          <cell r="F103" t="str">
            <v>Уплата процентов за период 01.12.2001-31.12.2001 по счету N 30112840503533017451. Процентная ставка: .8</v>
          </cell>
        </row>
        <row r="104">
          <cell r="A104">
            <v>37285</v>
          </cell>
          <cell r="B104" t="str">
            <v>30112840503533017451</v>
          </cell>
          <cell r="C104" t="str">
            <v>60301840000000000000</v>
          </cell>
          <cell r="D104" t="str">
            <v>$</v>
          </cell>
          <cell r="E104">
            <v>412.41</v>
          </cell>
          <cell r="F104" t="str">
            <v>Согласно сл.зап.ЦБ ВЭБ от 17012002 N126/001708 доудержание налога на доходы ин.юр.лиц по новой ставке налога 20%</v>
          </cell>
        </row>
        <row r="105">
          <cell r="A105">
            <v>37291</v>
          </cell>
          <cell r="B105" t="str">
            <v>30112840503533017451</v>
          </cell>
          <cell r="C105" t="str">
            <v>60301840000000000000</v>
          </cell>
          <cell r="D105" t="str">
            <v>$</v>
          </cell>
          <cell r="E105">
            <v>1652.26</v>
          </cell>
          <cell r="F105" t="str">
            <v>Уплата процентов за период 01.01.2002-31.01.2002 по счету N 30112840503533017451. Процентная ставка: .8</v>
          </cell>
        </row>
        <row r="106">
          <cell r="A106">
            <v>37319</v>
          </cell>
          <cell r="B106" t="str">
            <v>30112840503533017451</v>
          </cell>
          <cell r="C106" t="str">
            <v>60301840000000000000</v>
          </cell>
          <cell r="D106" t="str">
            <v>$</v>
          </cell>
          <cell r="E106">
            <v>1505.72</v>
          </cell>
          <cell r="F106" t="str">
            <v>Уплата процентов за период 01.02.2002-28.02.2002 по счету N 30112840503533017451. Процентная ставка: .8</v>
          </cell>
        </row>
        <row r="107">
          <cell r="A107">
            <v>37348</v>
          </cell>
          <cell r="B107" t="str">
            <v>30112840503533017451</v>
          </cell>
          <cell r="C107" t="str">
            <v>60301840000000000000</v>
          </cell>
          <cell r="D107" t="str">
            <v>$</v>
          </cell>
          <cell r="E107">
            <v>1680.28</v>
          </cell>
          <cell r="F107" t="str">
            <v>Уплата процентов за период 01.03.2002-31.03.2002 по счету N 30112840503533017451. Процентная ставка: .8</v>
          </cell>
        </row>
        <row r="108">
          <cell r="A108">
            <v>37383</v>
          </cell>
          <cell r="B108" t="str">
            <v>30112840503533017451</v>
          </cell>
          <cell r="C108" t="str">
            <v>60301840000000000000</v>
          </cell>
          <cell r="D108" t="str">
            <v>$</v>
          </cell>
          <cell r="E108">
            <v>1628.16</v>
          </cell>
          <cell r="F108" t="str">
            <v>Уплата процентов за период 01.04.2002-30.04.2002 по счету N 30112840503533017451. Процентная ставка: .8</v>
          </cell>
        </row>
        <row r="109">
          <cell r="A109">
            <v>37411</v>
          </cell>
          <cell r="B109" t="str">
            <v>30112840503533017451</v>
          </cell>
          <cell r="C109" t="str">
            <v>60301840000000000000</v>
          </cell>
          <cell r="D109" t="str">
            <v>$</v>
          </cell>
          <cell r="E109">
            <v>1689.68</v>
          </cell>
          <cell r="F109" t="str">
            <v>Уплата процентов за период 01.05.2002-31.05.2002 по счету N 30112840503533017451. Процентная ставка: .8</v>
          </cell>
        </row>
        <row r="110">
          <cell r="A110">
            <v>37260</v>
          </cell>
          <cell r="B110" t="str">
            <v>30112840505487013570</v>
          </cell>
          <cell r="C110" t="str">
            <v>60301840000000000000</v>
          </cell>
          <cell r="D110" t="str">
            <v>$</v>
          </cell>
          <cell r="E110">
            <v>483.4</v>
          </cell>
          <cell r="F110" t="str">
            <v>Уплата процентов за период 01.12.2001-31.12.2001 по счету N 30112840505487013570. Процентная ставка: 5.75</v>
          </cell>
        </row>
        <row r="111">
          <cell r="A111">
            <v>37285</v>
          </cell>
          <cell r="B111" t="str">
            <v>30112840505487013570</v>
          </cell>
          <cell r="C111" t="str">
            <v>60301840000000000000</v>
          </cell>
          <cell r="D111" t="str">
            <v>$</v>
          </cell>
          <cell r="E111">
            <v>164.04</v>
          </cell>
          <cell r="F111" t="str">
            <v>Согласно сл.зап.от 17012002г N126/001708 доудержание налога на доходы ин.юр.лицпо новой ставке налога 20%</v>
          </cell>
        </row>
        <row r="112">
          <cell r="A112">
            <v>37291</v>
          </cell>
          <cell r="B112" t="str">
            <v>30112840505487013570</v>
          </cell>
          <cell r="C112" t="str">
            <v>60301840000000000000</v>
          </cell>
          <cell r="D112" t="str">
            <v>$</v>
          </cell>
          <cell r="E112">
            <v>658.76</v>
          </cell>
          <cell r="F112" t="str">
            <v>Уплата процентов за период 01.01.2002-31.01.2002 по счету N 30112840505487013570. Процентная ставка: 5.75</v>
          </cell>
        </row>
        <row r="113">
          <cell r="A113">
            <v>37319</v>
          </cell>
          <cell r="B113" t="str">
            <v>30112840505487013570</v>
          </cell>
          <cell r="C113" t="str">
            <v>60301840000000000000</v>
          </cell>
          <cell r="D113" t="str">
            <v>$</v>
          </cell>
          <cell r="E113">
            <v>606.49</v>
          </cell>
          <cell r="F113" t="str">
            <v>Уплата процентов за период 01.02.2002-28.02.2002 по счету N 30112840505487013570. Процентная ставка: 5.75</v>
          </cell>
        </row>
        <row r="114">
          <cell r="A114">
            <v>37348</v>
          </cell>
          <cell r="B114" t="str">
            <v>30112840505487013570</v>
          </cell>
          <cell r="C114" t="str">
            <v>60301840000000000000</v>
          </cell>
          <cell r="D114" t="str">
            <v>$</v>
          </cell>
          <cell r="E114">
            <v>679.91</v>
          </cell>
          <cell r="F114" t="str">
            <v>Уплата процентов за период 01.03.2002-31.03.2002 по счету N 30112840505487013570. Процентная ставка: 5.75</v>
          </cell>
        </row>
        <row r="115">
          <cell r="A115">
            <v>37383</v>
          </cell>
          <cell r="B115" t="str">
            <v>30112840505487013570</v>
          </cell>
          <cell r="C115" t="str">
            <v>60301840000000000000</v>
          </cell>
          <cell r="D115" t="str">
            <v>$</v>
          </cell>
          <cell r="E115">
            <v>661.06</v>
          </cell>
          <cell r="F115" t="str">
            <v>Уплата процентов за период 01.04.2002-30.04.2002 по счету N 30112840505487013570. Процентная ставка: 5.75</v>
          </cell>
        </row>
        <row r="116">
          <cell r="A116">
            <v>37411</v>
          </cell>
          <cell r="B116" t="str">
            <v>30112840505487013570</v>
          </cell>
          <cell r="C116" t="str">
            <v>60301840000000000000</v>
          </cell>
          <cell r="D116" t="str">
            <v>$</v>
          </cell>
          <cell r="E116">
            <v>688.27</v>
          </cell>
          <cell r="F116" t="str">
            <v>Уплата процентов за период 01.05.2002-31.05.2002 по счету N 30112840505487013570. Процентная ставка: 5.75</v>
          </cell>
        </row>
        <row r="117">
          <cell r="A117">
            <v>37260</v>
          </cell>
          <cell r="B117" t="str">
            <v>30112840600191017301</v>
          </cell>
          <cell r="C117" t="str">
            <v>60301840000000000000</v>
          </cell>
          <cell r="D117" t="str">
            <v>$</v>
          </cell>
          <cell r="E117">
            <v>1379.08</v>
          </cell>
          <cell r="F117" t="str">
            <v>Уплата процентов за период 01.12.2001-31.12.2001 по счету N 30112840600191017301. Процентная ставка: .8</v>
          </cell>
        </row>
        <row r="118">
          <cell r="A118">
            <v>37285</v>
          </cell>
          <cell r="B118" t="str">
            <v>30112840600191017301</v>
          </cell>
          <cell r="C118" t="str">
            <v>60301840000000000000</v>
          </cell>
          <cell r="D118" t="str">
            <v>$</v>
          </cell>
          <cell r="E118">
            <v>467.6</v>
          </cell>
          <cell r="F118" t="str">
            <v>Cогласно сл.зап.ЦБ ВЭБ от 17012002г N126/001708 доудержание налога на доходы ин.юр.лиц по новой ставке налога 20%</v>
          </cell>
        </row>
        <row r="119">
          <cell r="A119">
            <v>37291</v>
          </cell>
          <cell r="B119" t="str">
            <v>30112840600191017301</v>
          </cell>
          <cell r="C119" t="str">
            <v>60301840000000000000</v>
          </cell>
          <cell r="D119" t="str">
            <v>$</v>
          </cell>
          <cell r="E119">
            <v>1875.02</v>
          </cell>
          <cell r="F119" t="str">
            <v>Уплата процентов за период 01.01.2002-31.01.2002 по счету N 30112840600191017301. Процентная ставка: .8</v>
          </cell>
        </row>
        <row r="120">
          <cell r="A120">
            <v>37319</v>
          </cell>
          <cell r="B120" t="str">
            <v>30112840600191017301</v>
          </cell>
          <cell r="C120" t="str">
            <v>60301840000000000000</v>
          </cell>
          <cell r="D120" t="str">
            <v>$</v>
          </cell>
          <cell r="E120">
            <v>1708.4</v>
          </cell>
          <cell r="F120" t="str">
            <v>Уплата процентов за период 01.02.2002-28.02.2002 по счету N 30112840600191017301. Процентная ставка: .8</v>
          </cell>
        </row>
        <row r="121">
          <cell r="A121">
            <v>37348</v>
          </cell>
          <cell r="B121" t="str">
            <v>30112840600191017301</v>
          </cell>
          <cell r="C121" t="str">
            <v>60301840000000000000</v>
          </cell>
          <cell r="D121" t="str">
            <v>$</v>
          </cell>
          <cell r="E121">
            <v>1906.61</v>
          </cell>
          <cell r="F121" t="str">
            <v>Уплата процентов за период 01.03.2002-31.03.2002 по счету N 30112840600191017301. Процентная ставка: .8</v>
          </cell>
        </row>
        <row r="122">
          <cell r="A122">
            <v>37383</v>
          </cell>
          <cell r="B122" t="str">
            <v>30112840600191017301</v>
          </cell>
          <cell r="C122" t="str">
            <v>60301840000000000000</v>
          </cell>
          <cell r="D122" t="str">
            <v>$</v>
          </cell>
          <cell r="E122">
            <v>1847.47</v>
          </cell>
          <cell r="F122" t="str">
            <v>Уплата процентов за период 01.04.2002-30.04.2002 по счету N 30112840600191017301. Процентная ставка: .8</v>
          </cell>
        </row>
        <row r="123">
          <cell r="A123">
            <v>37411</v>
          </cell>
          <cell r="B123" t="str">
            <v>30112840600191017301</v>
          </cell>
          <cell r="C123" t="str">
            <v>60301840000000000000</v>
          </cell>
          <cell r="D123" t="str">
            <v>$</v>
          </cell>
          <cell r="E123">
            <v>1917.33</v>
          </cell>
          <cell r="F123" t="str">
            <v>Уплата процентов за период 01.05.2002-31.05.2002 по счету N 30112840600191017301. Процентная ставка: .8</v>
          </cell>
        </row>
        <row r="124">
          <cell r="A124">
            <v>37260</v>
          </cell>
          <cell r="B124" t="str">
            <v>30112840720509022004</v>
          </cell>
          <cell r="C124" t="str">
            <v>60301840000000000000</v>
          </cell>
          <cell r="D124" t="str">
            <v>$</v>
          </cell>
          <cell r="E124">
            <v>3245.48</v>
          </cell>
          <cell r="F124" t="str">
            <v>Уплата процентов за период 01.12.2001-31.12.2001 по счету N 30112840720509022004. Процентная ставка: .8</v>
          </cell>
        </row>
        <row r="125">
          <cell r="A125">
            <v>37285</v>
          </cell>
          <cell r="B125" t="str">
            <v>30112840720509022004</v>
          </cell>
          <cell r="C125" t="str">
            <v>60301840000000000000</v>
          </cell>
          <cell r="D125" t="str">
            <v>$</v>
          </cell>
          <cell r="E125">
            <v>1100.78</v>
          </cell>
          <cell r="F125" t="str">
            <v>Доудержание налога с дохода ин.юр.лица (начисление процентов по счету "Лоро" задекабрь 2001 года) согласно сл/з ЦБ ВЭБ N 126/001708 от 17.01.2002 года.</v>
          </cell>
        </row>
        <row r="126">
          <cell r="A126">
            <v>37291</v>
          </cell>
          <cell r="B126" t="str">
            <v>30112840720509022004</v>
          </cell>
          <cell r="C126" t="str">
            <v>60301840000000000000</v>
          </cell>
          <cell r="D126" t="str">
            <v>$</v>
          </cell>
          <cell r="E126">
            <v>4408.18</v>
          </cell>
          <cell r="F126" t="str">
            <v>Уплата процентов за период 01.01.2002-31.01.2002 по счету N 30112840720509022004. Процентная ставка: .8</v>
          </cell>
        </row>
        <row r="127">
          <cell r="A127">
            <v>37319</v>
          </cell>
          <cell r="B127" t="str">
            <v>30112840720509022004</v>
          </cell>
          <cell r="C127" t="str">
            <v>60301840000000000000</v>
          </cell>
          <cell r="D127" t="str">
            <v>$</v>
          </cell>
          <cell r="E127">
            <v>4017.41</v>
          </cell>
          <cell r="F127" t="str">
            <v>Уплата процентов за период 01.02.2002-28.02.2002 по счету N 30112840720509022004. Процентная ставка: .8</v>
          </cell>
        </row>
        <row r="128">
          <cell r="A128">
            <v>37348</v>
          </cell>
          <cell r="B128" t="str">
            <v>30112840720509022004</v>
          </cell>
          <cell r="C128" t="str">
            <v>60301840000000000000</v>
          </cell>
          <cell r="D128" t="str">
            <v>$</v>
          </cell>
          <cell r="E128">
            <v>4483.1499999999996</v>
          </cell>
          <cell r="F128" t="str">
            <v>Уплата процентов за период 01.03.2002-31.03.2002 по счету N 30112840720509022004. Процентная ставка: .8</v>
          </cell>
        </row>
        <row r="129">
          <cell r="A129">
            <v>37383</v>
          </cell>
          <cell r="B129" t="str">
            <v>30112840720509022004</v>
          </cell>
          <cell r="C129" t="str">
            <v>60301840000000000000</v>
          </cell>
          <cell r="D129" t="str">
            <v>$</v>
          </cell>
          <cell r="E129">
            <v>4344.1400000000003</v>
          </cell>
          <cell r="F129" t="str">
            <v>Уплата процентов за период 01.04.2002-30.04.2002 по счету N 30112840720509022004. Процентная ставка: .8</v>
          </cell>
        </row>
        <row r="130">
          <cell r="A130">
            <v>37411</v>
          </cell>
          <cell r="B130" t="str">
            <v>30112840720509022004</v>
          </cell>
          <cell r="C130" t="str">
            <v>60301840000000000000</v>
          </cell>
          <cell r="D130" t="str">
            <v>$</v>
          </cell>
          <cell r="E130">
            <v>4508.22</v>
          </cell>
          <cell r="F130" t="str">
            <v>Уплата процентов за период 01.05.2002-31.05.2002 по счету N 30112840720509022004. Процентная ставка: .8</v>
          </cell>
        </row>
        <row r="131">
          <cell r="A131">
            <v>37260</v>
          </cell>
          <cell r="B131" t="str">
            <v>30112840806535011314</v>
          </cell>
          <cell r="C131" t="str">
            <v>60301840000000000000</v>
          </cell>
          <cell r="D131" t="str">
            <v>$</v>
          </cell>
          <cell r="E131">
            <v>1542.42</v>
          </cell>
          <cell r="F131" t="str">
            <v>Уплата процентов за период 01.12.2001-31.12.2001 по счету N 30112840806535011314. Процентная ставка: .8</v>
          </cell>
        </row>
        <row r="132">
          <cell r="A132">
            <v>37285</v>
          </cell>
          <cell r="B132" t="str">
            <v>30112840806535011314</v>
          </cell>
          <cell r="C132" t="str">
            <v>60301840000000000000</v>
          </cell>
          <cell r="D132" t="str">
            <v>$</v>
          </cell>
          <cell r="E132">
            <v>523.1</v>
          </cell>
          <cell r="F132" t="str">
            <v>Cогласно сл.зап.ЦБ ВЭБ от 17012002 N126/001708 доудержание налога на доходы иностранных юр.лиц по новой ставке налога 20%</v>
          </cell>
        </row>
        <row r="133">
          <cell r="A133">
            <v>37291</v>
          </cell>
          <cell r="B133" t="str">
            <v>30112840806535011314</v>
          </cell>
          <cell r="C133" t="str">
            <v>60301840000000000000</v>
          </cell>
          <cell r="D133" t="str">
            <v>$</v>
          </cell>
          <cell r="E133">
            <v>2094.71</v>
          </cell>
          <cell r="F133" t="str">
            <v>Уплата процентов за период 01.01.2002-31.01.2002 по счету N 30112840806535011314. Процентная ставка: .8</v>
          </cell>
        </row>
        <row r="134">
          <cell r="A134">
            <v>37319</v>
          </cell>
          <cell r="B134" t="str">
            <v>30112840806535011314</v>
          </cell>
          <cell r="C134" t="str">
            <v>60301840000000000000</v>
          </cell>
          <cell r="D134" t="str">
            <v>$</v>
          </cell>
          <cell r="E134">
            <v>1909.22</v>
          </cell>
          <cell r="F134" t="str">
            <v>Уплата процентов за период 01.02.2002-28.02.2002 по счету N 30112840806535011314. Процентная ставка: .8</v>
          </cell>
        </row>
        <row r="135">
          <cell r="A135">
            <v>37348</v>
          </cell>
          <cell r="B135" t="str">
            <v>30112840806535011314</v>
          </cell>
          <cell r="C135" t="str">
            <v>60301840000000000000</v>
          </cell>
          <cell r="D135" t="str">
            <v>$</v>
          </cell>
          <cell r="E135">
            <v>2130.75</v>
          </cell>
          <cell r="F135" t="str">
            <v>Уплата процентов за период 01.03.2002-31.03.2002 по счету N 30112840806535011314. Процентная ставка: .8</v>
          </cell>
        </row>
        <row r="136">
          <cell r="A136">
            <v>37383</v>
          </cell>
          <cell r="B136" t="str">
            <v>30112840806535011314</v>
          </cell>
          <cell r="C136" t="str">
            <v>60301840000000000000</v>
          </cell>
          <cell r="D136" t="str">
            <v>$</v>
          </cell>
          <cell r="E136">
            <v>2064.6</v>
          </cell>
          <cell r="F136" t="str">
            <v>Уплата процентов за период 01.04.2002-30.04.2002 по счету N 30112840806535011314. Процентная ставка: .8</v>
          </cell>
        </row>
        <row r="137">
          <cell r="A137">
            <v>37411</v>
          </cell>
          <cell r="B137" t="str">
            <v>30112840806535011314</v>
          </cell>
          <cell r="C137" t="str">
            <v>60301840000000000000</v>
          </cell>
          <cell r="D137" t="str">
            <v>$</v>
          </cell>
          <cell r="E137">
            <v>2142.48</v>
          </cell>
          <cell r="F137" t="str">
            <v>Уплата процентов за период 01.05.2002-31.05.2002 по счету N 30112840806535011314. Процентная ставка: .8</v>
          </cell>
        </row>
        <row r="138">
          <cell r="A138">
            <v>37260</v>
          </cell>
          <cell r="B138" t="str">
            <v>30112840906475022020</v>
          </cell>
          <cell r="C138" t="str">
            <v>60301840000000000000</v>
          </cell>
          <cell r="D138" t="str">
            <v>$</v>
          </cell>
          <cell r="E138">
            <v>436.69</v>
          </cell>
          <cell r="F138" t="str">
            <v>Уплата процентов за период 01.12.2001-31.12.2001 по счету N 30112840906475022020. Процентная ставка: .8</v>
          </cell>
        </row>
        <row r="139">
          <cell r="A139">
            <v>37285</v>
          </cell>
          <cell r="B139" t="str">
            <v>30112840906475022020</v>
          </cell>
          <cell r="C139" t="str">
            <v>60301840000000000000</v>
          </cell>
          <cell r="D139" t="str">
            <v>$</v>
          </cell>
          <cell r="E139">
            <v>148.1</v>
          </cell>
          <cell r="F139" t="str">
            <v>Доудержание налога с дохода ин.юр.лица (начисление процентов по счету "Лоро" задекабрь 2001 года) согласно сл/з ЦБ ВЭБ N 126/001708 от 17.01.2002 года.</v>
          </cell>
        </row>
        <row r="140">
          <cell r="A140">
            <v>37291</v>
          </cell>
          <cell r="B140" t="str">
            <v>30112840906475022020</v>
          </cell>
          <cell r="C140" t="str">
            <v>60301840000000000000</v>
          </cell>
          <cell r="D140" t="str">
            <v>$</v>
          </cell>
          <cell r="E140">
            <v>593.1</v>
          </cell>
          <cell r="F140" t="str">
            <v>Уплата процентов за период 01.01.2002-31.01.2002 по счету N 30112840906475022020. Процентная ставка: .8</v>
          </cell>
        </row>
        <row r="141">
          <cell r="A141">
            <v>37319</v>
          </cell>
          <cell r="B141" t="str">
            <v>30112840906475022020</v>
          </cell>
          <cell r="C141" t="str">
            <v>60301840000000000000</v>
          </cell>
          <cell r="D141" t="str">
            <v>$</v>
          </cell>
          <cell r="E141">
            <v>540.58000000000004</v>
          </cell>
          <cell r="F141" t="str">
            <v>Уплата процентов за период 01.02.2002-28.02.2002 по счету N 30112840906475022020. Процентная ставка: .8</v>
          </cell>
        </row>
        <row r="142">
          <cell r="A142">
            <v>37348</v>
          </cell>
          <cell r="B142" t="str">
            <v>30112840906475022020</v>
          </cell>
          <cell r="C142" t="str">
            <v>60301840000000000000</v>
          </cell>
          <cell r="D142" t="str">
            <v>$</v>
          </cell>
          <cell r="E142">
            <v>603.22</v>
          </cell>
          <cell r="F142" t="str">
            <v>Уплата процентов за период 01.03.2002-31.03.2002 по счету N 30112840906475022020. Процентная ставка: .8</v>
          </cell>
        </row>
        <row r="143">
          <cell r="A143">
            <v>37383</v>
          </cell>
          <cell r="B143" t="str">
            <v>30112840906475022020</v>
          </cell>
          <cell r="C143" t="str">
            <v>60301840000000000000</v>
          </cell>
          <cell r="D143" t="str">
            <v>$</v>
          </cell>
          <cell r="E143">
            <v>584.63</v>
          </cell>
          <cell r="F143" t="str">
            <v>Уплата процентов за период 01.04.2002-30.04.2002 по счету N 30112840906475022020. Процентная ставка: .8</v>
          </cell>
        </row>
        <row r="144">
          <cell r="A144">
            <v>37411</v>
          </cell>
          <cell r="B144" t="str">
            <v>30112840906475022020</v>
          </cell>
          <cell r="C144" t="str">
            <v>60301840000000000000</v>
          </cell>
          <cell r="D144" t="str">
            <v>$</v>
          </cell>
          <cell r="E144">
            <v>606.54</v>
          </cell>
          <cell r="F144" t="str">
            <v>Уплата процентов за период 01.05.2002-31.05.2002 по счету N 30112840906475022020. Процентная ставка: .8</v>
          </cell>
        </row>
        <row r="145">
          <cell r="A145">
            <v>37349</v>
          </cell>
          <cell r="B145" t="str">
            <v>30114840741970091515</v>
          </cell>
          <cell r="C145" t="str">
            <v>60301810700000009098</v>
          </cell>
          <cell r="D145" t="str">
            <v>$</v>
          </cell>
          <cell r="E145">
            <v>311.73</v>
          </cell>
          <cell r="F145" t="str">
            <v>Списывается комиссионное вознаграждение за ответ на аудиторский запрос от Megaslot Shipholding Corp.Ltd на основ.MT 910 от 03.04.2002 года.Согл. п.14.6 Тарифа ВЭБ.</v>
          </cell>
        </row>
        <row r="146">
          <cell r="A146">
            <v>37313</v>
          </cell>
          <cell r="B146" t="str">
            <v>30601810080099020001</v>
          </cell>
          <cell r="C146" t="str">
            <v>60301810700000009098</v>
          </cell>
          <cell r="D146" t="str">
            <v>$</v>
          </cell>
          <cell r="E146">
            <v>166666.67000000001</v>
          </cell>
          <cell r="F146" t="str">
            <v>Зачисляется комиссионное вознаграждение ВЭБ по договору комиссии N 001 от 13.02.02, счет 881 от 19.02.02 (ЗАО "ИФК")</v>
          </cell>
        </row>
        <row r="147">
          <cell r="A147">
            <v>37340</v>
          </cell>
          <cell r="B147" t="str">
            <v>30601810080099020001</v>
          </cell>
          <cell r="C147" t="str">
            <v>60301810700000009098</v>
          </cell>
          <cell r="D147" t="str">
            <v>$</v>
          </cell>
          <cell r="E147">
            <v>166666.67000000001</v>
          </cell>
          <cell r="F147" t="str">
            <v>Оплата счета N 1369 от 18.03.02 комиссионное вознаграждение ВЭБ по договору комиссии N 001 от 13.02.02 ( отчет о реализации N2) ЗАО "ИФК"</v>
          </cell>
        </row>
        <row r="148">
          <cell r="A148">
            <v>37365</v>
          </cell>
          <cell r="B148" t="str">
            <v>30601810080099020001</v>
          </cell>
          <cell r="C148" t="str">
            <v>60301810700000009098</v>
          </cell>
          <cell r="D148" t="str">
            <v>$</v>
          </cell>
          <cell r="E148">
            <v>166666.67000000001</v>
          </cell>
          <cell r="F148" t="str">
            <v>Оплата счета N 1835 от 16.04.02 комиссионное вознаграждение ВЭБ по договору комиссии N 001 от 13.02.02 ( отчет о реализации N 3) ЗАО "ИФК"</v>
          </cell>
        </row>
        <row r="149">
          <cell r="A149">
            <v>37396</v>
          </cell>
          <cell r="B149" t="str">
            <v>30601810080099020001</v>
          </cell>
          <cell r="C149" t="str">
            <v>60301810700000009098</v>
          </cell>
          <cell r="D149" t="str">
            <v>$</v>
          </cell>
          <cell r="E149">
            <v>166666.67000000001</v>
          </cell>
          <cell r="F149" t="str">
            <v>Оплата счета 3058 от 16.05.2002 комиссионное возаграждение ВЭБ по договору комиссии 001 от 13.02.02 ЗАО "ИФК" (отчет о реализации ) . НДС руб. 166666-67</v>
          </cell>
        </row>
        <row r="150">
          <cell r="A150">
            <v>37435</v>
          </cell>
          <cell r="B150" t="str">
            <v>30601810080099020001</v>
          </cell>
          <cell r="C150" t="str">
            <v>60301810700000009098</v>
          </cell>
          <cell r="D150" t="str">
            <v>$</v>
          </cell>
          <cell r="E150">
            <v>166666.67000000001</v>
          </cell>
          <cell r="F150" t="str">
            <v>Оплата счета N 4045 от 26.06.02 комиссиия ВЭБ за реализацию векселей.</v>
          </cell>
        </row>
        <row r="151">
          <cell r="A151">
            <v>37285</v>
          </cell>
          <cell r="B151" t="str">
            <v>40502810300059090057</v>
          </cell>
          <cell r="C151" t="str">
            <v>60301810700000009098</v>
          </cell>
          <cell r="D151" t="str">
            <v>$</v>
          </cell>
          <cell r="E151">
            <v>122.65</v>
          </cell>
          <cell r="F151" t="str">
            <v>Оплата комиссии за выдачу двух копий МТ103 по переводам ВО"Тяжпромэкспорт" N 69от 28.11.01г. на сумму USD 5.000=00, н.пр. от 28.11.2001г. м/о 9146; N 74 от 25.12.2001г. на сумму USD 5.000=00 , н.пр. от 26.12.2001г.м/о 150, согл. письма   клиента  N 44/211</v>
          </cell>
        </row>
        <row r="152">
          <cell r="A152">
            <v>37322</v>
          </cell>
          <cell r="B152" t="str">
            <v>40502810300059090057</v>
          </cell>
          <cell r="C152" t="str">
            <v>60301810700000009098</v>
          </cell>
          <cell r="D152" t="str">
            <v>$</v>
          </cell>
          <cell r="E152">
            <v>61.99</v>
          </cell>
          <cell r="F152" t="str">
            <v>КОМИССИЯ ЗА ВЫДАЧУ КОПИЙ БАНКОВСКИХ ДОКУМЕНТОВ ГП ВО ТЯЖПРОМЭКСОПРТ ПО  ПЕРЕВОДУ  N 07 ОТ 28.02.02 НА СУММУ USD 20000,00 Н/П ОТ 28.02.02 М/О 2814.ПИСЬМО 2110-61  ОТ 06.03.02,СЧЕТ-ФАКТУРА 1166 ОТ 07.03.02</v>
          </cell>
        </row>
        <row r="153">
          <cell r="A153">
            <v>37394</v>
          </cell>
          <cell r="B153" t="str">
            <v>40502810300059090057</v>
          </cell>
          <cell r="C153" t="str">
            <v>60301810700000009098</v>
          </cell>
          <cell r="D153" t="str">
            <v>$</v>
          </cell>
          <cell r="E153">
            <v>1407.61</v>
          </cell>
          <cell r="F153" t="str">
            <v>оплата комиссии за выполнение операций по вал.контролю за поступлением вал.выручки по ПС 1/00005061/000/0000001425 от 120201 на сумму USD 225175-00,м/о 1877 от080502,сч/фактура 3089 от 180502</v>
          </cell>
        </row>
        <row r="154">
          <cell r="A154">
            <v>37410</v>
          </cell>
          <cell r="B154" t="str">
            <v>40502810300059090057</v>
          </cell>
          <cell r="C154" t="str">
            <v>60301810700000009098</v>
          </cell>
          <cell r="D154" t="str">
            <v>$</v>
          </cell>
          <cell r="E154">
            <v>62.61</v>
          </cell>
          <cell r="F154" t="str">
            <v>КОМИССИЯ ЗА ВЫДАЧУ КОПИЙ БАНКОВСКИХ ДОКУМЕНТОВ ПО ПЕРЕВОДУ ГП В/О "ТЯЮПРОМЭКСПОРТ" 18 ОТ 300502 Н/ПР 31052002 СЧЕТ-ФАКТУРА 3480 ОТ 030602 ПИСЬМО N2110/203 ОТ 300502</v>
          </cell>
        </row>
        <row r="155">
          <cell r="A155">
            <v>37433</v>
          </cell>
          <cell r="B155" t="str">
            <v>40502810300059090057</v>
          </cell>
          <cell r="C155" t="str">
            <v>60301810700000009098</v>
          </cell>
          <cell r="D155" t="str">
            <v>$</v>
          </cell>
          <cell r="E155">
            <v>700.78</v>
          </cell>
          <cell r="F155" t="str">
            <v>ОПЛАТА КОМИССИИ И НДС ЗА ВЫПОЛНЕНИЕ ОПЕРАЦИЙ ПО ВАЛЮТНОМУ КОНТРОЛЮ ЗА ПОСТУПЛЕНИЕМ ВАЛЮТНОЙ ВЫРУЧКИ ПО ПС 1/00005061/000/0000001177 ОТ 270600 ПО ПЕРЕВОДУ НА СУММУ USD 111320-00 СЧЕТ-ФАКТУРА 4040 ОТ 260602</v>
          </cell>
        </row>
        <row r="156">
          <cell r="A156">
            <v>37285</v>
          </cell>
          <cell r="B156" t="str">
            <v>40502810900082090288</v>
          </cell>
          <cell r="C156" t="str">
            <v>60301810700000009098</v>
          </cell>
          <cell r="D156" t="str">
            <v>$</v>
          </cell>
          <cell r="E156">
            <v>491.82</v>
          </cell>
          <cell r="F156" t="str">
            <v>Перевод  МАШПРИБОРИНТОРГ, ВО, ФЕДЕРАЛЬНОЕГУП, МОСКВА N 6 от 28.01.2002 ВЕЛИКОБРИТАНИЯ /оплата товара ПСИ N 2/00005061/000/0000003385 от 15.08.2001 СЧЕТ-ФАКТУРА  349 от 29.01.2002</v>
          </cell>
        </row>
        <row r="157">
          <cell r="A157">
            <v>37293</v>
          </cell>
          <cell r="B157" t="str">
            <v>40502810900082090288</v>
          </cell>
          <cell r="C157" t="str">
            <v>60301810700000009098</v>
          </cell>
          <cell r="D157" t="str">
            <v>$</v>
          </cell>
          <cell r="E157">
            <v>827.54</v>
          </cell>
          <cell r="F157" t="str">
            <v>Перевод  МАШПРИБОРИНТОРГ, ВО, ФЕДЕРАЛЬНОЕГУП, МОСКВА N 10 от 05.02.2002 ВЕЛИКОБРИТАНИЯ /прочее ПСИ N 2/00005061/000/0000003374 от 15.08.2001 СЧЕТ-ФАКТУРА 626 от 06.02.2002</v>
          </cell>
        </row>
        <row r="158">
          <cell r="A158">
            <v>37320</v>
          </cell>
          <cell r="B158" t="str">
            <v>40502810900082090288</v>
          </cell>
          <cell r="C158" t="str">
            <v>60301810700000009098</v>
          </cell>
          <cell r="D158" t="str">
            <v>$</v>
          </cell>
          <cell r="E158">
            <v>376.24</v>
          </cell>
          <cell r="F158" t="str">
            <v>Перевод  МАШПРИБОРИНТОРГ, ВО, ФЕДЕРАЛЬНОЕГУП, МОСКВА N 17 от 04.03.2002 ФРАНЦИЯ/оплата аванса ПСИ N 2/00005061/000/0000003575 от 15.01.2002 СЧЕТ-ФАКТУРА 1124 ОТ 05.03.2002</v>
          </cell>
        </row>
        <row r="159">
          <cell r="A159">
            <v>37336</v>
          </cell>
          <cell r="B159" t="str">
            <v>40502810900082090288</v>
          </cell>
          <cell r="C159" t="str">
            <v>60301810700000009098</v>
          </cell>
          <cell r="D159" t="str">
            <v>$</v>
          </cell>
          <cell r="E159">
            <v>123.27</v>
          </cell>
          <cell r="F159" t="str">
            <v>Перевод  МАШПРИБОРИНТОРГ, ВО, ФЕДЕРАЛЬНОЕГУП, МОСКВА N 25 от 20.03.2002 ГЕРМАНИЯ /оплата товара ПСИ N 2/00005061/000/0000003581 от 29.01.2002 СЧЕТ-ФАКТУРА ќ 1411 ОТ 21.03.2002</v>
          </cell>
        </row>
        <row r="160">
          <cell r="A160">
            <v>37365</v>
          </cell>
          <cell r="B160" t="str">
            <v>40502810900082090288</v>
          </cell>
          <cell r="C160" t="str">
            <v>60301810700000009098</v>
          </cell>
          <cell r="D160" t="str">
            <v>$</v>
          </cell>
          <cell r="E160">
            <v>403.52</v>
          </cell>
          <cell r="F160" t="str">
            <v>Перевод  МАШПРИБОРИНТОРГ, ВО, ФЕДЕРАЛЬНОЕГУП, МОСКВА N 28 от 17.04.2002 ГЕРМАНИЯ /прочее-ПСИ 2/00005061/006/0000002010 ОТ 190799.(СУММА EUR72692-36).СЧЕТ-ФАКТУРА 1901 ОТ 190402</v>
          </cell>
        </row>
        <row r="161">
          <cell r="A161">
            <v>37399</v>
          </cell>
          <cell r="B161" t="str">
            <v>40502810900082090288</v>
          </cell>
          <cell r="C161" t="str">
            <v>60301810700000009098</v>
          </cell>
          <cell r="D161" t="str">
            <v>$</v>
          </cell>
          <cell r="E161">
            <v>140.07</v>
          </cell>
          <cell r="F161" t="str">
            <v>Перевод  МАШПРИБОРИНТОРГ, ВО, ФЕДЕРАЛЬНОЕГУП, МОСКВА N 45 от 21.05.2002 ФРАНЦИЯ/прочее ПСИ N 2/00005061/000/0000003574 от 14.01.2002 СЧЕТ-ФАКТУРА 3231 от 23/05/2002</v>
          </cell>
        </row>
        <row r="162">
          <cell r="A162">
            <v>37407</v>
          </cell>
          <cell r="B162" t="str">
            <v>40502810900082090288</v>
          </cell>
          <cell r="C162" t="str">
            <v>60301810700000009098</v>
          </cell>
          <cell r="D162" t="str">
            <v>$</v>
          </cell>
          <cell r="E162">
            <v>14.57</v>
          </cell>
          <cell r="F162" t="str">
            <v>Перевод  МАШПРИБОРИНТОРГ, ВО, ФЕДЕРАЛЬНОЕГУП, МОСКВА N 48 от 29.05.2002 ШВЕЙЦАРИЯ /товар/ПСИ 2/00005061/001/0000003392 ОТ 220801.СЧЕТ-ФАКТУРА   3466 от 310502</v>
          </cell>
        </row>
        <row r="163">
          <cell r="A163">
            <v>37421</v>
          </cell>
          <cell r="B163" t="str">
            <v>40502810900082090288</v>
          </cell>
          <cell r="C163" t="str">
            <v>60301810700000009098</v>
          </cell>
          <cell r="D163" t="str">
            <v>$</v>
          </cell>
          <cell r="E163">
            <v>889.38</v>
          </cell>
          <cell r="F163" t="str">
            <v>Перевод  МАШПРИБОРИНТОРГ, ВО, ФЕДЕРАЛЬНОЕГУП, МОСКВА N 50 от 11.06.2002 ГЕРМАНИЯ /прочее ПСИ N 2/00005061/001/0000003498 от 29.11.2001 СЧЕТ-ФАКТУРА 3765 ОТ 14.06.2002</v>
          </cell>
        </row>
        <row r="164">
          <cell r="A164">
            <v>37421</v>
          </cell>
          <cell r="B164" t="str">
            <v>40502810900082090288</v>
          </cell>
          <cell r="C164" t="str">
            <v>60301810700000009098</v>
          </cell>
          <cell r="D164" t="str">
            <v>$</v>
          </cell>
          <cell r="E164">
            <v>136.59</v>
          </cell>
          <cell r="F164" t="str">
            <v>Перевод  МАШПРИБОРИНТОРГ, ВО, ФЕДЕРАЛЬНОЕГУП, МОСКВА N 52 от 11.06.2002 ФРАНЦИЯ/оплата товара ПСИ N 2/00005061/000/0000003626 от 27.03.2002 СЧЕТ-ФАКТУРА ќ 3764 от 14.06.2002</v>
          </cell>
        </row>
        <row r="165">
          <cell r="A165">
            <v>37434</v>
          </cell>
          <cell r="B165" t="str">
            <v>40502810900082090288</v>
          </cell>
          <cell r="C165" t="str">
            <v>60301810700000009098</v>
          </cell>
          <cell r="D165" t="str">
            <v>$</v>
          </cell>
          <cell r="E165">
            <v>32.82</v>
          </cell>
          <cell r="F165" t="str">
            <v>Перевод  МАШПРИБОРИНТОРГ, ВО, ФЕДЕРАЛЬНОЕГУП, МОСКВА N 75 от 27.06.2002 ВЕЛИКОБРИТАНИЯ /прочее ПСИ N 2/00005061/001/0000003643 от 10.04.2002 СЧЕТ-ФАКТУРА 9531 ОТ 27.06.2002</v>
          </cell>
        </row>
        <row r="166">
          <cell r="A166">
            <v>37434</v>
          </cell>
          <cell r="B166" t="str">
            <v>40502810900082090288</v>
          </cell>
          <cell r="C166" t="str">
            <v>60301810700000009098</v>
          </cell>
          <cell r="D166" t="str">
            <v>$</v>
          </cell>
          <cell r="E166">
            <v>76.319999999999993</v>
          </cell>
          <cell r="F166" t="str">
            <v>Перевод  МАШПРИБОРИНТОРГ, ВО, ФЕДЕРАЛЬНОЕГУП, МОСКВА N 79 от 27.06.2002 ВЕЛИКОБРИТАНИЯ /прочее ПСИ N 2/00005061/001/0000003498 от 29.11.2001 СЧЕТ-ФАКТУРА 4065 от 270602 оплата по контракту</v>
          </cell>
        </row>
        <row r="167">
          <cell r="A167">
            <v>37435</v>
          </cell>
          <cell r="B167" t="str">
            <v>40502810900082090288</v>
          </cell>
          <cell r="C167" t="str">
            <v>60301810700000009098</v>
          </cell>
          <cell r="D167" t="str">
            <v>$</v>
          </cell>
          <cell r="E167">
            <v>56.7</v>
          </cell>
          <cell r="F167" t="str">
            <v>Перевод  МАШПРИБОРИНТОРГ, ВО, ФЕДЕРАЛЬНОЕГУП, МОСКВА N 77 от 27.06.2002 ВЕЛИКОБРИТАНИЯ /оплата товара ПСИ N 2/00005061/000/0000003642 от 10.04.2002 СЧЕТ-ФАКТУРА 4083 от 280602</v>
          </cell>
        </row>
        <row r="168">
          <cell r="A168">
            <v>37435</v>
          </cell>
          <cell r="B168" t="str">
            <v>40502810900082090288</v>
          </cell>
          <cell r="C168" t="str">
            <v>60301810700000009098</v>
          </cell>
          <cell r="D168" t="str">
            <v>$</v>
          </cell>
          <cell r="E168">
            <v>8.75</v>
          </cell>
          <cell r="F168" t="str">
            <v>Перевод  МАШПРИБОРИНТОРГ, ВО, ФЕДЕРАЛЬНОЕГУП, МОСКВА N 71 от 27.06.2002 ШВЕЙЦАРИЯ /оплата товара ПСИ N 2/00005061/001/0000003392 от 22.08.2001 СЧЕТ-ФАКТУРА 4093 от 28.06.02</v>
          </cell>
        </row>
        <row r="169">
          <cell r="A169">
            <v>37342</v>
          </cell>
          <cell r="B169" t="str">
            <v>40502840000023090544</v>
          </cell>
          <cell r="C169" t="str">
            <v>60301810700000009098</v>
          </cell>
          <cell r="D169" t="str">
            <v>$</v>
          </cell>
          <cell r="E169">
            <v>4857.1099999999997</v>
          </cell>
          <cell r="F169" t="str">
            <v>ОПЛАТА КОМИССИИ И НДС ЗА ВЫПОЛНЕНИЕ ОПЕРАЦИЙ ПО ВАЛЮТНОМУ КОНТРОЛЮ ЗА ПОСТУПЛЕНИЕМ ЭКСПОРТНОЙ ВЫРУЧКИ ПО ПС 1/00005061/000/0000001803 ОТ 280102 ПО ПЕРЕВОДУ НА СУММУ USD 780000-00 (НАШ М/О 2778 ОТ 190302) СЧЕТ ФАКТУРА 1497 ОТ 270302</v>
          </cell>
        </row>
        <row r="170">
          <cell r="A170">
            <v>37350</v>
          </cell>
          <cell r="B170" t="str">
            <v>40502840000023090544</v>
          </cell>
          <cell r="C170" t="str">
            <v>60301810700000009098</v>
          </cell>
          <cell r="D170" t="str">
            <v>$</v>
          </cell>
          <cell r="E170">
            <v>12477.32</v>
          </cell>
          <cell r="F170" t="str">
            <v>ОПЛАТА КОМИССИИ ЗА ВЫПОЛНЕНИЕ ОПЕРАЦИИ ПО ВАЛ.КОНТРОЛЮ ЗА ПОСТУПЛЕНИЕМ ВАЛ. ВЫРУЧКИ ПО ПС 1/00005061/000/0000001803 ОТ 18.01.2002Г. ПО ПЕРЕВОДУ НА СУММУ USD 2925000-00, СЧЕТ-ФАКТУРА 1638 ОТ 04.04.2002Г.</v>
          </cell>
        </row>
        <row r="171">
          <cell r="A171">
            <v>37259</v>
          </cell>
          <cell r="B171" t="str">
            <v>40502840007964090033</v>
          </cell>
          <cell r="C171" t="str">
            <v>60301810700000009098</v>
          </cell>
          <cell r="D171" t="str">
            <v>$</v>
          </cell>
          <cell r="E171">
            <v>1023.46</v>
          </cell>
          <cell r="F171" t="str">
            <v>комиссия по ПС 1/00005061/000/0000001535 от 13.06.01 по аккр.BFI-41430C/01730573541 /Куба/ с суммы экспортной выручки USD 169782-48 и НДС, счет-фактура N 2 от 03.01.02</v>
          </cell>
        </row>
        <row r="172">
          <cell r="A172">
            <v>37259</v>
          </cell>
          <cell r="B172" t="str">
            <v>40502840007964090033</v>
          </cell>
          <cell r="C172" t="str">
            <v>60301810700000009098</v>
          </cell>
          <cell r="D172" t="str">
            <v>$</v>
          </cell>
          <cell r="E172">
            <v>198.91</v>
          </cell>
          <cell r="F172" t="str">
            <v>комиссия по ПС 1/00005061/000/0000001578 от 25.07.01 по аккр.BFI-41675C/01730573590 /Куба/ с суммы экспортной выручки USD 32991-93 и НДС, счет-фактура N 4 от 03.01.02</v>
          </cell>
        </row>
        <row r="173">
          <cell r="A173">
            <v>37259</v>
          </cell>
          <cell r="B173" t="str">
            <v>40502840007964090033</v>
          </cell>
          <cell r="C173" t="str">
            <v>60301810700000009098</v>
          </cell>
          <cell r="D173" t="str">
            <v>$</v>
          </cell>
          <cell r="E173">
            <v>614.79999999999995</v>
          </cell>
          <cell r="F173" t="str">
            <v>комиссия по ПС 1/00005061/000/0000001666 от 09.10.01 с суммы экспортной выручкиUSD  102000-00 по аккр.SBD/1304/2001/64/07797674052,Индия и НДС,счет-фактура  10от 03.01.02</v>
          </cell>
        </row>
        <row r="174">
          <cell r="A174">
            <v>37259</v>
          </cell>
          <cell r="B174" t="str">
            <v>40502840007964090033</v>
          </cell>
          <cell r="C174" t="str">
            <v>60301810700000009098</v>
          </cell>
          <cell r="D174" t="str">
            <v>$</v>
          </cell>
          <cell r="E174">
            <v>139.84</v>
          </cell>
          <cell r="F174" t="str">
            <v>комиссия по ПС 1/00005061/000/0000001668 от 10.10.01 с суммы экспортной выручкиUSD  23200-00 по аккр.SBD/1304/2001/63/07797674051,Индия и НДС,счет-фактура 9от03.01.02</v>
          </cell>
        </row>
        <row r="175">
          <cell r="A175">
            <v>37260</v>
          </cell>
          <cell r="B175" t="str">
            <v>40502840007964090033</v>
          </cell>
          <cell r="C175" t="str">
            <v>60301810700000009098</v>
          </cell>
          <cell r="D175" t="str">
            <v>$</v>
          </cell>
          <cell r="E175">
            <v>1190.42</v>
          </cell>
          <cell r="F175" t="str">
            <v>комиссия по ПС 1/00005061/001/0000001328 от 23.01.01 с суммы экспортной выручкиUSD  197523-26 по аккр.BFI-41109C/01730573497,Куба и НДС,счет-фактура 12 от 04.01.02</v>
          </cell>
        </row>
        <row r="176">
          <cell r="A176">
            <v>37260</v>
          </cell>
          <cell r="B176" t="str">
            <v>40502840007964090033</v>
          </cell>
          <cell r="C176" t="str">
            <v>60301810700000009098</v>
          </cell>
          <cell r="D176" t="str">
            <v>$</v>
          </cell>
          <cell r="E176">
            <v>7307.97</v>
          </cell>
          <cell r="F176" t="str">
            <v>Комиссия по ПС 3/00005061/002/0000000175 от 30.08.2000 с суммы экспортной выручки USD 1212470-54 по аккр.ENDC4639257/015063054014/Англия/и НДС,счёт-фактура 13 от04.01.2002</v>
          </cell>
        </row>
        <row r="177">
          <cell r="A177">
            <v>37265</v>
          </cell>
          <cell r="B177" t="str">
            <v>40502840007964090033</v>
          </cell>
          <cell r="C177" t="str">
            <v>60301810700000009098</v>
          </cell>
          <cell r="D177" t="str">
            <v>$</v>
          </cell>
          <cell r="E177">
            <v>2420.02</v>
          </cell>
          <cell r="F177" t="str">
            <v>ОПЛАТА КОМИССИИ ЗА ВЫПОЛНЕНИЕ ОПЕРАЦИЙ ПО ВАЛЮТНОМУ КОНТРОЛЮ ЗА ПОСТУПЛЕНИЕМ ВАЛЮТНОЙ ВЫРУЧКИ ПО ПС 1/00005061/000/0000000774 ПО ПЕРЕВОДУ НА СУММУ USD 401485-00, СЧЕТ-ФАКТУРА 23 ОТ 09.01.02</v>
          </cell>
        </row>
        <row r="178">
          <cell r="A178">
            <v>37265</v>
          </cell>
          <cell r="B178" t="str">
            <v>40502840007964090033</v>
          </cell>
          <cell r="C178" t="str">
            <v>60301810700000009098</v>
          </cell>
          <cell r="D178" t="str">
            <v>$</v>
          </cell>
          <cell r="E178">
            <v>2200.02</v>
          </cell>
          <cell r="F178" t="str">
            <v>Перевод  РОСОБОРОНЭКСПОРТ, ФГУП,МОСКВА N 40 от 09.01.2002 УКРАИНА /оплата товара ПСИ N 2/00005061/000/0000003473 от 14.11.2001 СЧЕТ-ФАКТУРА 32 от 09012002</v>
          </cell>
        </row>
        <row r="179">
          <cell r="A179">
            <v>37265</v>
          </cell>
          <cell r="B179" t="str">
            <v>40502840007964090033</v>
          </cell>
          <cell r="C179" t="str">
            <v>60301810700000009098</v>
          </cell>
          <cell r="D179" t="str">
            <v>$</v>
          </cell>
          <cell r="E179">
            <v>10728.84</v>
          </cell>
          <cell r="F179" t="str">
            <v>оплата комиссии за выполнение операций по валютному контролю за поступлениемвалютной выручки по ПС 1/00005061/000/0000000785 по переводу на сумму долларов сша 1779985-00 счет фактура 39 от 09.01.02</v>
          </cell>
        </row>
        <row r="180">
          <cell r="A180">
            <v>37266</v>
          </cell>
          <cell r="B180" t="str">
            <v>40502840007964090033</v>
          </cell>
          <cell r="C180" t="str">
            <v>60301810700000009098</v>
          </cell>
          <cell r="D180" t="str">
            <v>$</v>
          </cell>
          <cell r="E180">
            <v>2179.71</v>
          </cell>
          <cell r="F180" t="str">
            <v>Комиссия по ПС 3/00005061/002/0000000175 от 30.08.2000 с суммы экспортной выручки USD 356448-98 по аккр.ENDC 4635969/01506354013/Англия/ и НДС, счёт-фактура 67от 10.01.2002</v>
          </cell>
        </row>
        <row r="181">
          <cell r="A181">
            <v>37267</v>
          </cell>
          <cell r="B181" t="str">
            <v>40502840007964090033</v>
          </cell>
          <cell r="C181" t="str">
            <v>60301810700000009098</v>
          </cell>
          <cell r="D181" t="str">
            <v>$</v>
          </cell>
          <cell r="E181">
            <v>7960.47</v>
          </cell>
          <cell r="F181" t="str">
            <v>Оплата комиссии за выполнение операций по валютному контролю за поступлением валютной выручки по ПС 1/00005061/000/0000001657 от 04.10.2001г., н.пр. 03.01.2002г.   м/о 579 на сумму USD 1.304.985=00, счет-фактура 80  от 11.01.2002г.</v>
          </cell>
        </row>
        <row r="182">
          <cell r="A182">
            <v>37270</v>
          </cell>
          <cell r="B182" t="str">
            <v>40502840007964090033</v>
          </cell>
          <cell r="C182" t="str">
            <v>60301810700000009098</v>
          </cell>
          <cell r="D182" t="str">
            <v>$</v>
          </cell>
          <cell r="E182">
            <v>308.95999999999998</v>
          </cell>
          <cell r="F182" t="str">
            <v>комиссия по ПС 1/00005061/000/0000001516 от 10.05.01 с суммы экспортной выручкиUSD 50750-70 по аккр.LC1007873/01/07504714204,Китай и НДС,счет-фактура 88  от 14.01.02</v>
          </cell>
        </row>
        <row r="183">
          <cell r="A183">
            <v>37270</v>
          </cell>
          <cell r="B183" t="str">
            <v>40502840007964090033</v>
          </cell>
          <cell r="C183" t="str">
            <v>60301810700000009098</v>
          </cell>
          <cell r="D183" t="str">
            <v>$</v>
          </cell>
          <cell r="E183">
            <v>10593.09</v>
          </cell>
          <cell r="F183" t="str">
            <v>комиссия по ПС 1/00005061/000/0000001657 от 04.10.01 с суммы экспортной выручкиUSD  1740000-00 по аккр.LC1009218/01/07504714219,Китай и НДС,счет-фактура  87 от14.01.02</v>
          </cell>
        </row>
        <row r="184">
          <cell r="A184">
            <v>37270</v>
          </cell>
          <cell r="B184" t="str">
            <v>40502840007964090033</v>
          </cell>
          <cell r="C184" t="str">
            <v>60301810700000009098</v>
          </cell>
          <cell r="D184" t="str">
            <v>$</v>
          </cell>
          <cell r="E184">
            <v>2493.33</v>
          </cell>
          <cell r="F184" t="str">
            <v>комиссия по ПС 1/00005061/000/0000001649 от 28.09.01 с суммы экспортной выручкиUSD  409568-56 по аккр.LC1005722/01/07504714206,Китай и НДС,счет-фактура  86  от14.01.02</v>
          </cell>
        </row>
        <row r="185">
          <cell r="A185">
            <v>37270</v>
          </cell>
          <cell r="B185" t="str">
            <v>40502840007964090033</v>
          </cell>
          <cell r="C185" t="str">
            <v>60301810700000009098</v>
          </cell>
          <cell r="D185" t="str">
            <v>$</v>
          </cell>
          <cell r="E185">
            <v>502.26</v>
          </cell>
          <cell r="F185" t="str">
            <v>комиссия по ПС 1/00005061/003/0000000807 от 15.07.1999 по аккр.M42R0904NS04493/17801134010 /Корея/ с суммы экспортной выручки USD 82505-00 и НДС, счет-фактура N 89 от 14.01.2002</v>
          </cell>
        </row>
        <row r="186">
          <cell r="A186">
            <v>37270</v>
          </cell>
          <cell r="B186" t="str">
            <v>40502840007964090033</v>
          </cell>
          <cell r="C186" t="str">
            <v>60301810700000009098</v>
          </cell>
          <cell r="D186" t="str">
            <v>$</v>
          </cell>
          <cell r="E186">
            <v>1329.92</v>
          </cell>
          <cell r="F186" t="str">
            <v>Комиссия по ПС 1/00005061/000/0000001458 от 19.03.2001 с суммы экспортной выручки USD 218,437-36 по аккр.LCM100245/01/07504714201/Китай/ и НДС, счёт-фактура 90от 14.01.2002</v>
          </cell>
        </row>
        <row r="187">
          <cell r="A187">
            <v>37270</v>
          </cell>
          <cell r="B187" t="str">
            <v>40502840007964090033</v>
          </cell>
          <cell r="C187" t="str">
            <v>60301810700000009098</v>
          </cell>
          <cell r="D187" t="str">
            <v>$</v>
          </cell>
          <cell r="E187">
            <v>63.31</v>
          </cell>
          <cell r="F187" t="str">
            <v>Комиссия по ПС 1/00005061/000/0000001642 от 24.09.2001 с суммы экспортной выручки USD 10,419-30 по аккр.LCM100177/01/07504714171/Китай/ и НДС, счёт-фактура 92 от 14.01.2002</v>
          </cell>
        </row>
        <row r="188">
          <cell r="A188">
            <v>37270</v>
          </cell>
          <cell r="B188" t="str">
            <v>40502840007964090033</v>
          </cell>
          <cell r="C188" t="str">
            <v>60301810700000009098</v>
          </cell>
          <cell r="D188" t="str">
            <v>$</v>
          </cell>
          <cell r="E188">
            <v>12175.96</v>
          </cell>
          <cell r="F188" t="str">
            <v>комиссия по ПС 1/00005061/001/0000001281 от 20.09.00 по аккр.0069101DC022666/07701194107 /Индия/ с суммы экспортной выручки USD 3956794-97 и НДС, счет-фактура N 93 от 14.01.02</v>
          </cell>
        </row>
        <row r="189">
          <cell r="A189">
            <v>37270</v>
          </cell>
          <cell r="B189" t="str">
            <v>40502840007964090033</v>
          </cell>
          <cell r="C189" t="str">
            <v>60301810700000009098</v>
          </cell>
          <cell r="D189" t="str">
            <v>$</v>
          </cell>
          <cell r="E189">
            <v>2651.92</v>
          </cell>
          <cell r="F189" t="str">
            <v>комиссия по ПС 1/00005061/000/0000001458 от 19.03.01 по аккр.LCM100244/01/07504714203 /Китай/ с суммы экспортной выручки USD 435583-68 и НДС, счет-фактура N 95от 14.01.02</v>
          </cell>
        </row>
        <row r="190">
          <cell r="A190">
            <v>37271</v>
          </cell>
          <cell r="B190" t="str">
            <v>40502840007964090033</v>
          </cell>
          <cell r="C190" t="str">
            <v>60301810700000009098</v>
          </cell>
          <cell r="D190" t="str">
            <v>$</v>
          </cell>
          <cell r="E190">
            <v>12179.64</v>
          </cell>
          <cell r="F190" t="str">
            <v>комиссия по ПС 1/00005061/001/0000000972 от 02.11.99 с суммы экспортной выручкиUSD  104580000-00 по аккр.LCM100264/01/07504714208,Китай и НДС,счет-фактура  96 от 15.01.02</v>
          </cell>
        </row>
        <row r="191">
          <cell r="A191">
            <v>37271</v>
          </cell>
          <cell r="B191" t="str">
            <v>40502840007964090033</v>
          </cell>
          <cell r="C191" t="str">
            <v>60301810700000009098</v>
          </cell>
          <cell r="D191" t="str">
            <v>$</v>
          </cell>
          <cell r="E191">
            <v>12179.64</v>
          </cell>
          <cell r="F191" t="str">
            <v>оплата расходов за выполнение операций по валютному контролю за поступлением вал выручки по ПС 1/00005061/000/0000001623 от 300801 по переводу на сумму USD 6557195-00,счет-фактура  97  от 150102</v>
          </cell>
        </row>
        <row r="192">
          <cell r="A192">
            <v>37271</v>
          </cell>
          <cell r="B192" t="str">
            <v>40502840007964090033</v>
          </cell>
          <cell r="C192" t="str">
            <v>60301810700000009098</v>
          </cell>
          <cell r="D192" t="str">
            <v>$</v>
          </cell>
          <cell r="E192">
            <v>12179.64</v>
          </cell>
          <cell r="F192" t="str">
            <v>комиссия по ПС 1/00005061/000/0000001476 от 30.03.01 с суммы экспортной выручкиUSD  8127936-61 по аккр.LС1002466/01/07504714124,Китай и НДС,счет-фактура  99  от 15.01.02</v>
          </cell>
        </row>
        <row r="193">
          <cell r="A193">
            <v>37271</v>
          </cell>
          <cell r="B193" t="str">
            <v>40502840007964090033</v>
          </cell>
          <cell r="C193" t="str">
            <v>60301810700000009098</v>
          </cell>
          <cell r="D193" t="str">
            <v>$</v>
          </cell>
          <cell r="E193">
            <v>12179.64</v>
          </cell>
          <cell r="F193" t="str">
            <v>комиссия по ПС 1/00005061/000/0000001207 от 25.07.00 с суммы экспортной выручкиUSD  5665096-80 по аккр.LC1002987/01/07504714127,Китай и НДС,счет-фактура  102 от 15.01.02</v>
          </cell>
        </row>
        <row r="194">
          <cell r="A194">
            <v>37271</v>
          </cell>
          <cell r="B194" t="str">
            <v>40502840007964090033</v>
          </cell>
          <cell r="C194" t="str">
            <v>60301810700000009098</v>
          </cell>
          <cell r="D194" t="str">
            <v>$</v>
          </cell>
          <cell r="E194">
            <v>4393.5</v>
          </cell>
          <cell r="F194" t="str">
            <v>комиссия по ПС 1/00005061/000/0000001207 от 25.07.00 с суммы экспортной выручкиUSD  721462-50 по аккр.LC1002987/01/07504714127,Китай и НДС,счет-фактура  101 от15.01.02</v>
          </cell>
        </row>
        <row r="195">
          <cell r="A195">
            <v>37271</v>
          </cell>
          <cell r="B195" t="str">
            <v>40502840007964090033</v>
          </cell>
          <cell r="C195" t="str">
            <v>60301810700000009098</v>
          </cell>
          <cell r="D195" t="str">
            <v>$</v>
          </cell>
          <cell r="E195">
            <v>12179.64</v>
          </cell>
          <cell r="F195" t="str">
            <v>комиссия по ПС 1/00005061/000/0000001441 от 05.03.01 по аккр.0069101DC022850/07701194120 /Индия/ с суммы экспортной выручки USD 45199880-00, счет-фактура N 104от 15.01.02</v>
          </cell>
        </row>
        <row r="196">
          <cell r="A196">
            <v>37272</v>
          </cell>
          <cell r="B196" t="str">
            <v>40502840007964090033</v>
          </cell>
          <cell r="C196" t="str">
            <v>60301810700000009098</v>
          </cell>
          <cell r="D196" t="str">
            <v>$</v>
          </cell>
          <cell r="E196">
            <v>12190.04</v>
          </cell>
          <cell r="F196" t="str">
            <v>комиссия по ПС 1/00005061/000/0000001208 от 25.07.00 с суммы экспортной выручкиUSD  12555066-70 по аккр.LC1003631/01/07504714135,Китай и НДС,счет-фактура 116от16.01.02</v>
          </cell>
        </row>
        <row r="197">
          <cell r="A197">
            <v>37272</v>
          </cell>
          <cell r="B197" t="str">
            <v>40502840007964090033</v>
          </cell>
          <cell r="C197" t="str">
            <v>60301810700000009098</v>
          </cell>
          <cell r="D197" t="str">
            <v>$</v>
          </cell>
          <cell r="E197">
            <v>3352.26</v>
          </cell>
          <cell r="F197" t="str">
            <v>ОПЛАТА КОМИССИИ И НДС ЗА ВЫПОЛНЕНИЕ ОПЕРАЦИЙ ПО ВАЛЮТНОМУ КОНТРОЛЮ ЗА ПОСТУПЛЕНИЕМ ВАЛЮТНОЙ ВЫРУЧКИ ПО ПС 1/00005061/000/0000001609 ОТ 200801 ПО ПЕРЕВОДУ НА СУМММУ USD 550000-00, СЧЕТ ФАКТУРА 117 ОТ 16012002</v>
          </cell>
        </row>
        <row r="198">
          <cell r="A198">
            <v>37272</v>
          </cell>
          <cell r="B198" t="str">
            <v>40502840007964090033</v>
          </cell>
          <cell r="C198" t="str">
            <v>60301810700000009098</v>
          </cell>
          <cell r="D198" t="str">
            <v>$</v>
          </cell>
          <cell r="E198">
            <v>330.96</v>
          </cell>
          <cell r="F198" t="str">
            <v>Перевод  РОСОБОРОНЭКСПОРТ, ФГУП,МОСКВА N 150 от 16.01.2002 ЧЕХИЯ /оплата товараПСИ N 2/00005061/000/0000003338 от 09.07.2001 СЧЕТ-ФАКТУРА 120 от 16.01.02г.</v>
          </cell>
        </row>
        <row r="199">
          <cell r="A199">
            <v>37273</v>
          </cell>
          <cell r="B199" t="str">
            <v>40502840007964090033</v>
          </cell>
          <cell r="C199" t="str">
            <v>60301810700000009098</v>
          </cell>
          <cell r="D199" t="str">
            <v>$</v>
          </cell>
          <cell r="E199">
            <v>12191.12</v>
          </cell>
          <cell r="F199" t="str">
            <v>комиссия по ПС 1/00005061/001/0000000972 от 02.11.99 с суммы экспортной выручкиA50 149.400.000-00 по аккр.LCM100264/01/07504714208,Китай и НДС,счет-фактура 136от 17.01.02</v>
          </cell>
        </row>
        <row r="200">
          <cell r="A200">
            <v>37273</v>
          </cell>
          <cell r="B200" t="str">
            <v>40502840007964090033</v>
          </cell>
          <cell r="C200" t="str">
            <v>60301810700000009098</v>
          </cell>
          <cell r="D200" t="str">
            <v>$</v>
          </cell>
          <cell r="E200">
            <v>12191.12</v>
          </cell>
          <cell r="F200" t="str">
            <v>комиссия по ПС 1/00005061/000/0000001596 от 08.08.01 с суммы экспортной выручкиUSD 4.480.000-00 по аккр.LCM100269/01/07504714214,Китай и НДС,счет-фактура 137 от 17.01.02</v>
          </cell>
        </row>
        <row r="201">
          <cell r="A201">
            <v>37273</v>
          </cell>
          <cell r="B201" t="str">
            <v>40502840007964090033</v>
          </cell>
          <cell r="C201" t="str">
            <v>60301810700000009098</v>
          </cell>
          <cell r="D201" t="str">
            <v>$</v>
          </cell>
          <cell r="E201">
            <v>3352.56</v>
          </cell>
          <cell r="F201" t="str">
            <v>комиссия по ПС 1/00005061/000/0000000420 от 22.01.99 с суммы экспортной выручкиA50  550.000-00 по аккр.LC1005871/01/07504714181,Китай и НДС,счет-фактура  138 от 17.01.02</v>
          </cell>
        </row>
        <row r="202">
          <cell r="A202">
            <v>37273</v>
          </cell>
          <cell r="B202" t="str">
            <v>40502840007964090033</v>
          </cell>
          <cell r="C202" t="str">
            <v>60301810700000009098</v>
          </cell>
          <cell r="D202" t="str">
            <v>$</v>
          </cell>
          <cell r="E202">
            <v>132.58000000000001</v>
          </cell>
          <cell r="F202" t="str">
            <v>комиссия по ПС 1/00005061/000/0000001516 от 10.05.01 с суммы экспортной выручкиA50  21.750-30 по аккр.LC1007873/01/07504714204,Китай и НДС,счет-фактура  139от17.01.02</v>
          </cell>
        </row>
        <row r="203">
          <cell r="A203">
            <v>37273</v>
          </cell>
          <cell r="B203" t="str">
            <v>40502840007964090033</v>
          </cell>
          <cell r="C203" t="str">
            <v>60301810700000009098</v>
          </cell>
          <cell r="D203" t="str">
            <v>$</v>
          </cell>
          <cell r="E203">
            <v>1895.72</v>
          </cell>
          <cell r="F203" t="str">
            <v>ОПЛАТА КОМИССИИ И НДС ЗА ВЫПОЛНЕНИЕ ОПЕРАЦИЙ ПО ВАЛЮТНОМУ КОНТРОЛЮ ЗА ПОСТУПЛЕНИЕМ ВАЛЮТНОЙ ВЫРУЧКИ ПО ПС 1/00005061/000/0000001647 ОТ 260901 ПО ПЕРЕВОДУ НА СУММУ USD 311000-00, СЧЕТ ФАКТУРА 141 ОТ 17012002</v>
          </cell>
        </row>
        <row r="204">
          <cell r="A204">
            <v>37273</v>
          </cell>
          <cell r="B204" t="str">
            <v>40502840007964090033</v>
          </cell>
          <cell r="C204" t="str">
            <v>60301810700000009098</v>
          </cell>
          <cell r="D204" t="str">
            <v>$</v>
          </cell>
          <cell r="E204">
            <v>94.18</v>
          </cell>
          <cell r="F204" t="str">
            <v>ОПЛАТА КОМИССИЯ И НДС ЗА ВЫПОЛНЕНИЕ ОПЕРАЦИЙ ПО ВАЛЮТНОМУ КОНТРОЛЮ ЗА ПОСТУПЛЕНИЕМ ВАЛЮТНОЙ ВЫРУЧКИ  ПО ПС 1/00005061/000/0000001560 ОТ 160701 ПО ПЕРЕВОДУ НА СУММУ USD 15441-00 СЧЕТ ФАКТУРА 140 ОТ 17012002</v>
          </cell>
        </row>
        <row r="205">
          <cell r="A205">
            <v>37273</v>
          </cell>
          <cell r="B205" t="str">
            <v>40502840007964090033</v>
          </cell>
          <cell r="C205" t="str">
            <v>60301810700000009098</v>
          </cell>
          <cell r="D205" t="str">
            <v>$</v>
          </cell>
          <cell r="E205">
            <v>117.64</v>
          </cell>
          <cell r="F205" t="str">
            <v>Комиссия по ПС 1/00005061/000/0000001537 от 14.06.01 по аккр.DSBE047CD01M/08644418004 /Алжир/ с суммы экспортной выручки USD 19311-42 и НДС, счет-фактура N 147от 17.01.02</v>
          </cell>
        </row>
        <row r="206">
          <cell r="A206">
            <v>37273</v>
          </cell>
          <cell r="B206" t="str">
            <v>40502840007964090033</v>
          </cell>
          <cell r="C206" t="str">
            <v>60301810700000009098</v>
          </cell>
          <cell r="D206" t="str">
            <v>$</v>
          </cell>
          <cell r="E206">
            <v>12191.12</v>
          </cell>
          <cell r="F206" t="str">
            <v>комиссия по ПС 1/00005061/000/0000001476 от 30.03.01 по аккр.LC1002466/01/07504714124 /Куба/ с суммы экспортной выручки A50 4433419-97 и НДС, счет-фактура N 148 от 17.01.02</v>
          </cell>
        </row>
        <row r="207">
          <cell r="A207">
            <v>37273</v>
          </cell>
          <cell r="B207" t="str">
            <v>40502840007964090033</v>
          </cell>
          <cell r="C207" t="str">
            <v>60301810700000009098</v>
          </cell>
          <cell r="D207" t="str">
            <v>$</v>
          </cell>
          <cell r="E207">
            <v>12191.12</v>
          </cell>
          <cell r="F207" t="str">
            <v>Перевод  РОСОБОРОНЭКСПОРТ, ФГУП,МОСКВА N 161 от 17.01.2002 ФРАНЦИЯ /оплата аванса ПСИ N 2/00005061/000/0000003231 от  СЧЕТ-ФАКТУРА 152 от 17.01.2002</v>
          </cell>
        </row>
        <row r="208">
          <cell r="A208">
            <v>37274</v>
          </cell>
          <cell r="B208" t="str">
            <v>40502840007964090033</v>
          </cell>
          <cell r="C208" t="str">
            <v>60301810700000009098</v>
          </cell>
          <cell r="D208" t="str">
            <v>$</v>
          </cell>
          <cell r="E208">
            <v>12231.92</v>
          </cell>
          <cell r="F208" t="str">
            <v>комиссия по ПС 1/00005061/000/0000001596 от 08.08.01 с суммы экспортной выручкиA50  6.400.000-00 по аккр.LCM100269/01/07504714214,Китай и НДС,счет-фактура 161 от 18.01.02</v>
          </cell>
        </row>
        <row r="209">
          <cell r="A209">
            <v>37274</v>
          </cell>
          <cell r="B209" t="str">
            <v>40502840007964090033</v>
          </cell>
          <cell r="C209" t="str">
            <v>60301810700000009098</v>
          </cell>
          <cell r="D209" t="str">
            <v>$</v>
          </cell>
          <cell r="E209">
            <v>12231.92</v>
          </cell>
          <cell r="F209" t="str">
            <v>комиссия по ПС 1/00005061/000/0000001208 от 25.07.00 с суммы экспортной выручкиA50 6.848.218-20 по аккр.LC1003631/01/07504714135,Китай и НДС,счет-фактура  160 от 18.01.02</v>
          </cell>
        </row>
        <row r="210">
          <cell r="A210">
            <v>37274</v>
          </cell>
          <cell r="B210" t="str">
            <v>40502840007964090033</v>
          </cell>
          <cell r="C210" t="str">
            <v>60301810700000009098</v>
          </cell>
          <cell r="D210" t="str">
            <v>$</v>
          </cell>
          <cell r="E210">
            <v>12231.92</v>
          </cell>
          <cell r="F210" t="str">
            <v>комиссия по ПС 1/00005061/000/0000001207 от 25.07.00 с суммы экспортной выручкиA50  3090052-80 по аккр.LC1002987/01/07504714127,Китай и НДС,счет-фактура  168 от 18.01.02</v>
          </cell>
        </row>
        <row r="211">
          <cell r="A211">
            <v>37274</v>
          </cell>
          <cell r="B211" t="str">
            <v>40502840007964090033</v>
          </cell>
          <cell r="C211" t="str">
            <v>60301810700000009098</v>
          </cell>
          <cell r="D211" t="str">
            <v>$</v>
          </cell>
          <cell r="E211">
            <v>2406.94</v>
          </cell>
          <cell r="F211" t="str">
            <v>комиссия по ПС 1/00005061/000/0000001207 от 25.07.00 с суммы экспортной выручкиA50  393525-00 по аккр.LC1002987/01/07504714127,Китай и НДС,счет-фактура  166 от18.01.02</v>
          </cell>
        </row>
        <row r="212">
          <cell r="A212">
            <v>37277</v>
          </cell>
          <cell r="B212" t="str">
            <v>40502840007964090033</v>
          </cell>
          <cell r="C212" t="str">
            <v>60301810700000009098</v>
          </cell>
          <cell r="D212" t="str">
            <v>$</v>
          </cell>
          <cell r="E212">
            <v>12231.52</v>
          </cell>
          <cell r="F212" t="str">
            <v>комиссия по ПС 1/00005061/000/0000001440 от 05.03.01 с суммы экспортной выручкиUSD  2956135-31 по аккр.LCM100272/01/07504714212,Китай и НДС,счет-фактура  174от21.01.02</v>
          </cell>
        </row>
        <row r="213">
          <cell r="A213">
            <v>37279</v>
          </cell>
          <cell r="B213" t="str">
            <v>40502840007964090033</v>
          </cell>
          <cell r="C213" t="str">
            <v>60301810700000009098</v>
          </cell>
          <cell r="D213" t="str">
            <v>$</v>
          </cell>
          <cell r="E213">
            <v>12222.88</v>
          </cell>
          <cell r="F213" t="str">
            <v>комиссия по ПС 1/00005061/000/0000001596 от 08.08.01 с суммы экспортной выручкиUSD 4480000-00 по аккр.LCM100239/01/07504714197,Китай и НДС,счет-фактура  207 от23.01.02</v>
          </cell>
        </row>
        <row r="214">
          <cell r="A214">
            <v>37279</v>
          </cell>
          <cell r="B214" t="str">
            <v>40502840007964090033</v>
          </cell>
          <cell r="C214" t="str">
            <v>60301810700000009098</v>
          </cell>
          <cell r="D214" t="str">
            <v>$</v>
          </cell>
          <cell r="E214">
            <v>12222.88</v>
          </cell>
          <cell r="F214" t="str">
            <v>комиссия по ПС 1/00005061/000/0000001596 от 08.08.01 с суммы экспортной выручкиA50  6400000-00 по аккр.LCM100239/01/07504714197,Китай и НДС,счет-фактура  206от23.01.02</v>
          </cell>
        </row>
        <row r="215">
          <cell r="A215">
            <v>37279</v>
          </cell>
          <cell r="B215" t="str">
            <v>40502840007964090033</v>
          </cell>
          <cell r="C215" t="str">
            <v>60301810700000009098</v>
          </cell>
          <cell r="D215" t="str">
            <v>$</v>
          </cell>
          <cell r="E215">
            <v>12222.88</v>
          </cell>
          <cell r="F215" t="str">
            <v>комиссия по ПС 1/00005061/000/0000001596 от 08.08.01 с суммы экспортной выручкиA50 6400000-00 по аккр.LCM100240/01/07504714199,счет-фактура  204 от 23.01.02</v>
          </cell>
        </row>
        <row r="216">
          <cell r="A216">
            <v>37279</v>
          </cell>
          <cell r="B216" t="str">
            <v>40502840007964090033</v>
          </cell>
          <cell r="C216" t="str">
            <v>60301810700000009098</v>
          </cell>
          <cell r="D216" t="str">
            <v>$</v>
          </cell>
          <cell r="E216">
            <v>12222.88</v>
          </cell>
          <cell r="F216" t="str">
            <v>комиссия по ПС 1/00005061/000/0000001596 от 08.08.01 с суммы экспортной выручкиUSD  4480000-00 по аккр.LCM100240/01/07504714199,Китай и НДС,счет-фактура  205 от 23.01.02</v>
          </cell>
        </row>
        <row r="217">
          <cell r="A217">
            <v>37280</v>
          </cell>
          <cell r="B217" t="str">
            <v>40502840007964090033</v>
          </cell>
          <cell r="C217" t="str">
            <v>60301810700000009098</v>
          </cell>
          <cell r="D217" t="str">
            <v>$</v>
          </cell>
          <cell r="E217">
            <v>12223.84</v>
          </cell>
          <cell r="F217" t="str">
            <v>комиссия по ПС 1/00005061/000/0000001441 от 05.03.01 с суммы экспортной выручкиUSD 7019556-66 по аккр.0069101DC022850/07701194120,Индия и НДС,счет-фактура  217от 24.01.02</v>
          </cell>
        </row>
        <row r="218">
          <cell r="A218">
            <v>37280</v>
          </cell>
          <cell r="B218" t="str">
            <v>40502840007964090033</v>
          </cell>
          <cell r="C218" t="str">
            <v>60301810700000009098</v>
          </cell>
          <cell r="D218" t="str">
            <v>$</v>
          </cell>
          <cell r="E218">
            <v>12162.72</v>
          </cell>
          <cell r="F218" t="str">
            <v>комиссия по ПС 1/00005061/000/0000001719 от 15.11.01 с суммы экспортной выручкиUSD 1990000-00 по аккр.LC1006845/01/07504714207,Китай и НДС,счет-фактура  216от24.01.02</v>
          </cell>
        </row>
        <row r="219">
          <cell r="A219">
            <v>37280</v>
          </cell>
          <cell r="B219" t="str">
            <v>40502840007964090033</v>
          </cell>
          <cell r="C219" t="str">
            <v>60301810700000009098</v>
          </cell>
          <cell r="D219" t="str">
            <v>$</v>
          </cell>
          <cell r="E219">
            <v>7003.34</v>
          </cell>
          <cell r="F219" t="str">
            <v>комиссия по ПС 1/00005061/000/0000001256 от 31.08.00 с суммы экспортной выручкиUSD  1.145.837-64 по аккр.LC1007864/00/07504714094,Китай и НДС,счет-фактура  218от 24.01.02</v>
          </cell>
        </row>
        <row r="220">
          <cell r="A220">
            <v>37281</v>
          </cell>
          <cell r="B220" t="str">
            <v>40502840007964090033</v>
          </cell>
          <cell r="C220" t="str">
            <v>60301810700000009098</v>
          </cell>
          <cell r="D220" t="str">
            <v>$</v>
          </cell>
          <cell r="E220">
            <v>12215.2</v>
          </cell>
          <cell r="F220" t="str">
            <v>комиссия по ПС 1/00005061/000/0000001596 от 08.08.01 с суммы экспортной выручкиUSD 4.480.000-00 по аккр.LCM100270/01/07504714215,Китай и НДС,счет-фактура 273от25.01.02</v>
          </cell>
        </row>
        <row r="221">
          <cell r="A221">
            <v>37284</v>
          </cell>
          <cell r="B221" t="str">
            <v>40502840007964090033</v>
          </cell>
          <cell r="C221" t="str">
            <v>60301810700000009098</v>
          </cell>
          <cell r="D221" t="str">
            <v>$</v>
          </cell>
          <cell r="E221">
            <v>12237.96</v>
          </cell>
          <cell r="F221" t="str">
            <v>комиссия по ПС 1/00005061/000/0000001596 от 08.08.01 с суммы экспортной выручкиA50  3200000-00 по аккр.LCM100241/01/07504714196,Китай и НДС,cчет-фактура  310 от 28.01.02</v>
          </cell>
        </row>
        <row r="222">
          <cell r="A222">
            <v>37284</v>
          </cell>
          <cell r="B222" t="str">
            <v>40502840007964090033</v>
          </cell>
          <cell r="C222" t="str">
            <v>60301810700000009098</v>
          </cell>
          <cell r="D222" t="str">
            <v>$</v>
          </cell>
          <cell r="E222">
            <v>12237.96</v>
          </cell>
          <cell r="F222" t="str">
            <v>комиссия по ПС 1/00005061/000/0000001596 от 08.08.01 с суммы экспортной выручкиA50  6.400.000-00 по аккр.LCM100270/01/07504714215,Китай и НДС,счет-фактура  309от 28.01.02</v>
          </cell>
        </row>
        <row r="223">
          <cell r="A223">
            <v>37284</v>
          </cell>
          <cell r="B223" t="str">
            <v>40502840007964090033</v>
          </cell>
          <cell r="C223" t="str">
            <v>60301810700000009098</v>
          </cell>
          <cell r="D223" t="str">
            <v>$</v>
          </cell>
          <cell r="E223">
            <v>12237.96</v>
          </cell>
          <cell r="F223" t="str">
            <v>комиссия по ПС 1/00005061/000/0000001452 от 16.03.01 по аккр.LC1004157/01/07504714144 /Китай/ с суммы экспортной выручки USD 8994865-00 и НДС, счет-фактура N 294 от 28.01.02</v>
          </cell>
        </row>
        <row r="224">
          <cell r="A224">
            <v>37284</v>
          </cell>
          <cell r="B224" t="str">
            <v>40502840007964090033</v>
          </cell>
          <cell r="C224" t="str">
            <v>60301810700000009098</v>
          </cell>
          <cell r="D224" t="str">
            <v>$</v>
          </cell>
          <cell r="E224">
            <v>12237.96</v>
          </cell>
          <cell r="F224" t="str">
            <v>комиссия по ПС 1/00005061/000/0000001452 от 16.03.01 по аккр.LC1004157/01/07504714144 /Китай/ с суммы экспортной выручки А50 4906290-00 и НДС, счет-фактура N 321 от 28.01.02</v>
          </cell>
        </row>
        <row r="225">
          <cell r="A225">
            <v>37284</v>
          </cell>
          <cell r="B225" t="str">
            <v>40502840007964090033</v>
          </cell>
          <cell r="C225" t="str">
            <v>60301810700000009098</v>
          </cell>
          <cell r="D225" t="str">
            <v>$</v>
          </cell>
          <cell r="E225">
            <v>6415.75</v>
          </cell>
          <cell r="F225" t="str">
            <v>комиссия по ПС 1/00005061/000/0000001649 от 28.09.01 по аккр.LC1005721/01/07504714205 /Китай/ с суммы экспортной выручки USD 1048515-00 и НДС, счет-фактура N 322 от 28.01.02</v>
          </cell>
        </row>
        <row r="226">
          <cell r="A226">
            <v>37285</v>
          </cell>
          <cell r="B226" t="str">
            <v>40502840007964090033</v>
          </cell>
          <cell r="C226" t="str">
            <v>60301810700000009098</v>
          </cell>
          <cell r="D226" t="str">
            <v>$</v>
          </cell>
          <cell r="E226">
            <v>12264.92</v>
          </cell>
          <cell r="F226" t="str">
            <v>комиссия по ПС 1/00005061/000/0000001596 от 08.08.01 по аккр.LCM100238/01/07504714198 /Китай/ с суммы экспортной выручки USD 4480000-00 и НДС, счет-фактура N 360 от 29.01.02</v>
          </cell>
        </row>
        <row r="227">
          <cell r="A227">
            <v>37285</v>
          </cell>
          <cell r="B227" t="str">
            <v>40502840007964090033</v>
          </cell>
          <cell r="C227" t="str">
            <v>60301810700000009098</v>
          </cell>
          <cell r="D227" t="str">
            <v>$</v>
          </cell>
          <cell r="E227">
            <v>12264.92</v>
          </cell>
          <cell r="F227" t="str">
            <v>комиссия по ПС 1/00005061/000/0000001596 от 08.08.01 по аккр.LCM100238/01/07504714198 /Китай/ с суммы экспортной выручки A50 6400000-00 и НДС, счет-фактура N 350 от 29.01.02</v>
          </cell>
        </row>
        <row r="228">
          <cell r="A228">
            <v>37285</v>
          </cell>
          <cell r="B228" t="str">
            <v>40502840007964090033</v>
          </cell>
          <cell r="C228" t="str">
            <v>60301810700000009098</v>
          </cell>
          <cell r="D228" t="str">
            <v>$</v>
          </cell>
          <cell r="E228">
            <v>61.32</v>
          </cell>
          <cell r="F228" t="str">
            <v>Комиссия за выдачу копий банковских документов ФГУП Рособоронэксопрт по переводу N 309 от 28.01.2002 на сумму USD 549260,00 н/п от 28.01.2002 м/о 2282, счет-фактура 361 от 29.01.2002</v>
          </cell>
        </row>
        <row r="229">
          <cell r="A229">
            <v>37285</v>
          </cell>
          <cell r="B229" t="str">
            <v>40502840007964090033</v>
          </cell>
          <cell r="C229" t="str">
            <v>60301810700000009098</v>
          </cell>
          <cell r="D229" t="str">
            <v>$</v>
          </cell>
          <cell r="E229">
            <v>12264.92</v>
          </cell>
          <cell r="F229" t="str">
            <v>комиссия по ПС 1/00005061/000/0000001596 от 08.08.01 по аккр.LCM100241/01/07504714196 /Китай/ с суммы экспортной выручки USD 2240000-00 и НДС,счет-фактура N 365 от 29.01.02</v>
          </cell>
        </row>
        <row r="230">
          <cell r="A230">
            <v>37285</v>
          </cell>
          <cell r="B230" t="str">
            <v>40502840007964090033</v>
          </cell>
          <cell r="C230" t="str">
            <v>60301810700000009098</v>
          </cell>
          <cell r="D230" t="str">
            <v>$</v>
          </cell>
          <cell r="E230">
            <v>2478.4299999999998</v>
          </cell>
          <cell r="F230" t="str">
            <v>комиссия по ПС 3/00005061/002/0000000175 от 30.08.00 с суммы экспортной выручкиUSD 404156-85 по аккр.ENDC4639257/01506354014,Англия и НДС,счет-фактура  371  от29.01.02</v>
          </cell>
        </row>
        <row r="231">
          <cell r="A231">
            <v>37286</v>
          </cell>
          <cell r="B231" t="str">
            <v>40502840007964090033</v>
          </cell>
          <cell r="C231" t="str">
            <v>60301810700000009098</v>
          </cell>
          <cell r="D231" t="str">
            <v>$</v>
          </cell>
          <cell r="E231">
            <v>12261.6</v>
          </cell>
          <cell r="F231" t="str">
            <v>комиссия по ПС 1/00005061/000/0000001207 от 25.07.00 по аккр.LC1002987/01/07504714127 /Китай/ с суммы экспортной выручки USD 3317694-60 и НДС, счет-фактура N 422 от 30.01.02</v>
          </cell>
        </row>
        <row r="232">
          <cell r="A232">
            <v>37286</v>
          </cell>
          <cell r="B232" t="str">
            <v>40502840007964090033</v>
          </cell>
          <cell r="C232" t="str">
            <v>60301810700000009098</v>
          </cell>
          <cell r="D232" t="str">
            <v>$</v>
          </cell>
          <cell r="E232">
            <v>12261.6</v>
          </cell>
          <cell r="F232" t="str">
            <v>комиссия по ПС 1/00005061/000/0000001207 от 25.07.00 по аккр.LC1002987/01/07504714127 /Китай/ с суммы экспортной выручки USD 5995821-65 и НДС, счет-фактура N 423 от 30.01.02</v>
          </cell>
        </row>
        <row r="233">
          <cell r="A233">
            <v>37287</v>
          </cell>
          <cell r="B233" t="str">
            <v>40502840007964090033</v>
          </cell>
          <cell r="C233" t="str">
            <v>60301810700000009098</v>
          </cell>
          <cell r="D233" t="str">
            <v>$</v>
          </cell>
          <cell r="E233">
            <v>10149.370000000001</v>
          </cell>
          <cell r="F233" t="str">
            <v>комиссия по ПС 1/00005061/000/0000001441 от 05.03.01 по аккр.0069101DC022850/07701194120 /Индия/ с суммы экспортной выручки USD 1653800-10 и НДС, счет-фактура N 475 от 31.01.02</v>
          </cell>
        </row>
        <row r="234">
          <cell r="A234">
            <v>37288</v>
          </cell>
          <cell r="B234" t="str">
            <v>40502840007964090033</v>
          </cell>
          <cell r="C234" t="str">
            <v>60301810700000009098</v>
          </cell>
          <cell r="D234" t="str">
            <v>$</v>
          </cell>
          <cell r="E234">
            <v>490.88</v>
          </cell>
          <cell r="F234" t="str">
            <v xml:space="preserve"> Оплата инкассо 0335018, Финляндия на основании MT 100 CHASGB2LB от 31.01.02. Оплата комиссии и НДС за осуществление валютного контроля по ПС 1/00005061/000/0000001652 от 02.10.01.Счет-фактура 499 от 01.02.02</v>
          </cell>
        </row>
        <row r="235">
          <cell r="A235">
            <v>37288</v>
          </cell>
          <cell r="B235" t="str">
            <v>40502840007964090033</v>
          </cell>
          <cell r="C235" t="str">
            <v>60301810700000009098</v>
          </cell>
          <cell r="D235" t="str">
            <v>$</v>
          </cell>
          <cell r="E235">
            <v>12271.88</v>
          </cell>
          <cell r="F235" t="str">
            <v>оплата расходов за выполнение операций по вал контролю за поступлением вал выручки по ПС 1/00005061/000/0000001645 от 250901г. по переводу на сумму USD 2000879-00,счет-фактура 496 от 010202</v>
          </cell>
        </row>
        <row r="236">
          <cell r="A236">
            <v>37288</v>
          </cell>
          <cell r="B236" t="str">
            <v>40502840007964090033</v>
          </cell>
          <cell r="C236" t="str">
            <v>60301810700000009098</v>
          </cell>
          <cell r="D236" t="str">
            <v>$</v>
          </cell>
          <cell r="E236">
            <v>1298.3599999999999</v>
          </cell>
          <cell r="F236" t="str">
            <v>ОПЛАТА КОМИССИИ И НДС ЗА ВЫПОЛНЕНИЕ ОПЕРАЦИЙ ПО ВАЛЮТНОМУ КОНТРОЛЮ ЗА ПОСТУПЛЕНИЕМ ВАЛЮТНОЙ ВЫРУЧКИ ПО ПС 1/00005061/000/0000001798 ОТ 220102 ПО ПЕРЕВОДУ НА СУММУ USD 211614-72 ( М/О 9671 ОТ 240102) СЧЕТ ФАКТУРА 500 ОТ 010202</v>
          </cell>
        </row>
        <row r="237">
          <cell r="A237">
            <v>37288</v>
          </cell>
          <cell r="B237" t="str">
            <v>40502840007964090033</v>
          </cell>
          <cell r="C237" t="str">
            <v>60301810700000009098</v>
          </cell>
          <cell r="D237" t="str">
            <v>$</v>
          </cell>
          <cell r="E237">
            <v>12271.88</v>
          </cell>
          <cell r="F237" t="str">
            <v>оплата расходов за выполнение операций по вал контролю за поступлением вал выручки по ПС 1/00005061/000/0000001724 от 221101 по переводу на сумму USD 2000879-00,счет-фактура 497 от 010202</v>
          </cell>
        </row>
        <row r="238">
          <cell r="A238">
            <v>37288</v>
          </cell>
          <cell r="B238" t="str">
            <v>40502840007964090033</v>
          </cell>
          <cell r="C238" t="str">
            <v>60301810700000009098</v>
          </cell>
          <cell r="D238" t="str">
            <v>$</v>
          </cell>
          <cell r="E238">
            <v>12271.88</v>
          </cell>
          <cell r="F238" t="str">
            <v>оплата расходов за выполнение операций по вал контролю за поступлением вал выручки по ПС 1/00005061/000/0000001780 от 100102 по переводу на сумму USD 282806498-12,счет-фактура 498 от 010202</v>
          </cell>
        </row>
        <row r="239">
          <cell r="A239">
            <v>37288</v>
          </cell>
          <cell r="B239" t="str">
            <v>40502840007964090033</v>
          </cell>
          <cell r="C239" t="str">
            <v>60301810700000009098</v>
          </cell>
          <cell r="D239" t="str">
            <v>$</v>
          </cell>
          <cell r="E239">
            <v>4360.8100000000004</v>
          </cell>
          <cell r="F239" t="str">
            <v>комиссия по ПС 1/00005061/000/0000001441 от 05.03.01 по аккр.0069101DC022850/07701194120 /Индия/ с суммы экспортной выручки USD 710716-00 и НДС, счет-фактура N510 от 01.02.02</v>
          </cell>
        </row>
        <row r="240">
          <cell r="A240">
            <v>37288</v>
          </cell>
          <cell r="B240" t="str">
            <v>40502840007964090033</v>
          </cell>
          <cell r="C240" t="str">
            <v>60301810700000009098</v>
          </cell>
          <cell r="D240" t="str">
            <v>$</v>
          </cell>
          <cell r="E240">
            <v>2586.61</v>
          </cell>
          <cell r="F240" t="str">
            <v>комиссия по ПС 1/00005061/000/0000001712 от 12.11.01 по аккр.LCM100292/01/07504714222 /Китай/ с суммы экспортной выручки USD 421560-00 и НДС, счет-фактура N 512 от 01.02.02</v>
          </cell>
        </row>
        <row r="241">
          <cell r="A241">
            <v>37288</v>
          </cell>
          <cell r="B241" t="str">
            <v>40502840007964090033</v>
          </cell>
          <cell r="C241" t="str">
            <v>60301810700000009098</v>
          </cell>
          <cell r="D241" t="str">
            <v>$</v>
          </cell>
          <cell r="E241">
            <v>12271.88</v>
          </cell>
          <cell r="F241" t="str">
            <v>комиссия по ПС 1/00005061/000/0000001624 от 04.09.01 по аккр.BFI-41589C/01730573575 /Куба/ с суммы экспортной выручки USD 3421347-47 и НДС, счет-фактура N 513 от 01.02.02</v>
          </cell>
        </row>
        <row r="242">
          <cell r="A242">
            <v>37291</v>
          </cell>
          <cell r="B242" t="str">
            <v>40502840007964090033</v>
          </cell>
          <cell r="C242" t="str">
            <v>60301810700000009098</v>
          </cell>
          <cell r="D242" t="str">
            <v>$</v>
          </cell>
          <cell r="E242">
            <v>12273.08</v>
          </cell>
          <cell r="F242" t="str">
            <v>комиссия по ПС 1/00005061/000/0000001207 от 25.07.00 по аккр.LC1002987/01/07504714127 /Китай/ с суммы экспортной выручки А50 3270448-16 и НДС, счет-фактура N 548 от 04.02.02</v>
          </cell>
        </row>
        <row r="243">
          <cell r="A243">
            <v>37291</v>
          </cell>
          <cell r="B243" t="str">
            <v>40502840007964090033</v>
          </cell>
          <cell r="C243" t="str">
            <v>60301810700000009098</v>
          </cell>
          <cell r="D243" t="str">
            <v>$</v>
          </cell>
          <cell r="E243">
            <v>11104.99</v>
          </cell>
          <cell r="F243" t="str">
            <v>комиссия по ПС 1/00005061/000/0000001207 от 25.07.00 по аккр.LC1002987/01/07504714127 /Китай/ с суммы экспортной выручки A50 1809651-60 и НДС, счет-фактура N 557 от 04.02.02</v>
          </cell>
        </row>
        <row r="244">
          <cell r="A244">
            <v>37292</v>
          </cell>
          <cell r="B244" t="str">
            <v>40502840007964090033</v>
          </cell>
          <cell r="C244" t="str">
            <v>60301810700000009098</v>
          </cell>
          <cell r="D244" t="str">
            <v>$</v>
          </cell>
          <cell r="E244">
            <v>4729.0200000000004</v>
          </cell>
          <cell r="F244" t="str">
            <v>комиссия по ПС 3/00005061/002/0000000175 от 30.08.00с суммы экспортной выручки USD 769446-23 по аккр.ENDC4641173/01506354015,Англия и НДС,счет-фактура 578 от 05.02.02</v>
          </cell>
        </row>
        <row r="245">
          <cell r="A245">
            <v>37292</v>
          </cell>
          <cell r="B245" t="str">
            <v>40502840007964090033</v>
          </cell>
          <cell r="C245" t="str">
            <v>60301810700000009098</v>
          </cell>
          <cell r="D245" t="str">
            <v>$</v>
          </cell>
          <cell r="E245">
            <v>9833.57</v>
          </cell>
          <cell r="F245" t="str">
            <v>Оплата комиссии за выполнение операций по валютному контролю за по поступлениемвалютной выручки по ПС 1/00005061/000/0000001747 от 06.12.2002 н/пр от 29.01.2002 м/о 3539 на сумму USD 1999972-20 (в часть USD 1599980-00) счет-фактура ќ 581 от 05.02.2002</v>
          </cell>
        </row>
        <row r="246">
          <cell r="A246">
            <v>37292</v>
          </cell>
          <cell r="B246" t="str">
            <v>40502840007964090033</v>
          </cell>
          <cell r="C246" t="str">
            <v>60301810700000009098</v>
          </cell>
          <cell r="D246" t="str">
            <v>$</v>
          </cell>
          <cell r="E246">
            <v>3375.68</v>
          </cell>
          <cell r="F246" t="str">
            <v>/511600004 TECTRANS GROUP GMBH VAN-DER-SMISSEN-STR.222767 HAMBURG STATE CORPORATION ROSOBORONEXPORT CONTRACT PB/127614145001 ADD227614145001 AGAINST BANK GUARANTEE NO 30-02-225010.MT103 HALADEHH DD 020204,MT910 CHASUS33 DD 020204.ПС 3/00005061/00/00000005</v>
          </cell>
        </row>
        <row r="247">
          <cell r="A247">
            <v>37292</v>
          </cell>
          <cell r="B247" t="str">
            <v>40502840007964090033</v>
          </cell>
          <cell r="C247" t="str">
            <v>60301810700000009098</v>
          </cell>
          <cell r="D247" t="str">
            <v>$</v>
          </cell>
          <cell r="E247">
            <v>12291.96</v>
          </cell>
          <cell r="F247" t="str">
            <v>комиссия по ПС 1/00005061/000/0000001596 от 08.08.01 по аккр.LCM100273/01/07504714211 /Китай/ с суммы экспортной выручки USD 4480000-00 и НДС, счет-фактура N 586 от 05.02.02</v>
          </cell>
        </row>
        <row r="248">
          <cell r="A248">
            <v>37292</v>
          </cell>
          <cell r="B248" t="str">
            <v>40502840007964090033</v>
          </cell>
          <cell r="C248" t="str">
            <v>60301810700000009098</v>
          </cell>
          <cell r="D248" t="str">
            <v>$</v>
          </cell>
          <cell r="E248">
            <v>12291.96</v>
          </cell>
          <cell r="F248" t="str">
            <v>комиссия по ПС 1/00005061/000/0000001596 от 08.08.01 по аккр.LCM100273/01/07504714211 /Китай/ с суммы экспортной выручки A50 6400000-00 и НДС, счет-фактура N 588 от 05.02.02</v>
          </cell>
        </row>
        <row r="249">
          <cell r="A249">
            <v>37292</v>
          </cell>
          <cell r="B249" t="str">
            <v>40502840007964090033</v>
          </cell>
          <cell r="C249" t="str">
            <v>60301810700000009098</v>
          </cell>
          <cell r="D249" t="str">
            <v>$</v>
          </cell>
          <cell r="E249">
            <v>12291.96</v>
          </cell>
          <cell r="F249" t="str">
            <v>комиссия по ПС 1/00005061/000/0000001452 от 16.03.01 по аккр.LC1004157/01/07504714144 /Китай/ с суммы экспортной выручки USD 4335083-28 и НДС, счет-фактура N 589 от 05.02.02</v>
          </cell>
        </row>
        <row r="250">
          <cell r="A250">
            <v>37292</v>
          </cell>
          <cell r="B250" t="str">
            <v>40502840007964090033</v>
          </cell>
          <cell r="C250" t="str">
            <v>60301810700000009098</v>
          </cell>
          <cell r="D250" t="str">
            <v>$</v>
          </cell>
          <cell r="E250">
            <v>12291.96</v>
          </cell>
          <cell r="F250" t="str">
            <v>комиссия по ПС 1/00005061/000/0000001452 от 16.03.01 по аккр.LC1004157/01/07504714144 /Китай/ с суммы экспортной выручки A50 2364590-88 и НДС, счет-фактура N 590 от 05.02.02</v>
          </cell>
        </row>
        <row r="251">
          <cell r="A251">
            <v>37293</v>
          </cell>
          <cell r="B251" t="str">
            <v>40502840007964090033</v>
          </cell>
          <cell r="C251" t="str">
            <v>60301810700000009098</v>
          </cell>
          <cell r="D251" t="str">
            <v>$</v>
          </cell>
          <cell r="E251">
            <v>9443.82</v>
          </cell>
          <cell r="F251" t="str">
            <v>комиссия по ПС 1/00005061/000/0000001207 от 25.07.00 по аккр.LC1002987/01/07504714127 /Китай/ с суммы экспортной выручки USD 1536858-40 и НДС, счет-фактура N 617 от 06.02.02</v>
          </cell>
        </row>
        <row r="252">
          <cell r="A252">
            <v>37293</v>
          </cell>
          <cell r="B252" t="str">
            <v>40502840007964090033</v>
          </cell>
          <cell r="C252" t="str">
            <v>60301810700000009098</v>
          </cell>
          <cell r="D252" t="str">
            <v>$</v>
          </cell>
          <cell r="E252">
            <v>464.56</v>
          </cell>
          <cell r="F252" t="str">
            <v>комиссия по ПС 1/00005061/000/0000001594 от 07.08.01 по аккр.BFI-41679C/01730573593 /Куба/ с суммы экспортной выручки USD 75576-75 и НДС, счет-фактура N 632 от06.02.02</v>
          </cell>
        </row>
        <row r="253">
          <cell r="A253">
            <v>37293</v>
          </cell>
          <cell r="B253" t="str">
            <v>40502840007964090033</v>
          </cell>
          <cell r="C253" t="str">
            <v>60301810700000009098</v>
          </cell>
          <cell r="D253" t="str">
            <v>$</v>
          </cell>
          <cell r="E253">
            <v>507.88</v>
          </cell>
          <cell r="F253" t="str">
            <v>комиссия по ПС 1/00005061/000/0000001650 от 01.10.01  по аккр.TF0120000009 /01730573608 /Куба/с суммы экспортной выручки USD 82647-74 и НДС, счет-фактура N 634от 06.02.02</v>
          </cell>
        </row>
        <row r="254">
          <cell r="A254">
            <v>37293</v>
          </cell>
          <cell r="B254" t="str">
            <v>40502840007964090033</v>
          </cell>
          <cell r="C254" t="str">
            <v>60301810700000009098</v>
          </cell>
          <cell r="D254" t="str">
            <v>$</v>
          </cell>
          <cell r="E254">
            <v>1062.76</v>
          </cell>
          <cell r="F254" t="str">
            <v>комиссия по ПС 1/00005061/000/0000001545 от 29.06.01 по аккр.LC1005470/01/07504714162 /Китай/ с суммы экспортной выручки USD 172956-35 и НДС, счет-фактура N 636 от 06.02.02</v>
          </cell>
        </row>
        <row r="255">
          <cell r="A255">
            <v>37293</v>
          </cell>
          <cell r="B255" t="str">
            <v>40502840007964090033</v>
          </cell>
          <cell r="C255" t="str">
            <v>60301810700000009098</v>
          </cell>
          <cell r="D255" t="str">
            <v>$</v>
          </cell>
          <cell r="E255">
            <v>2073.6</v>
          </cell>
          <cell r="F255" t="str">
            <v>комиссия по ПС 1/00005061/000/0000001729 от 29.11.01 по аккр.26309/32/09800692009 /Сирия/ с суммы экспортной выручки USD 337461-94 и НДС, счет-фактура N 638 от06.02.02</v>
          </cell>
        </row>
        <row r="256">
          <cell r="A256">
            <v>37294</v>
          </cell>
          <cell r="B256" t="str">
            <v>40502840007964090033</v>
          </cell>
          <cell r="C256" t="str">
            <v>60301810700000009098</v>
          </cell>
          <cell r="D256" t="str">
            <v>$</v>
          </cell>
          <cell r="E256">
            <v>1014.46</v>
          </cell>
          <cell r="F256" t="str">
            <v>оплата расходов за выполнение операций по вал контролю за поступлением вал выручки по ПС 1/00005061/000/0000001775 от 291201г.по переводу на сумму USD 165070-58,счет-фактура 644 от 070202</v>
          </cell>
        </row>
        <row r="257">
          <cell r="A257">
            <v>37294</v>
          </cell>
          <cell r="B257" t="str">
            <v>40502840007964090033</v>
          </cell>
          <cell r="C257" t="str">
            <v>60301810700000009098</v>
          </cell>
          <cell r="D257" t="str">
            <v>$</v>
          </cell>
          <cell r="E257">
            <v>3173.98</v>
          </cell>
          <cell r="F257" t="str">
            <v>ОПЛАТА КОМИССИИ И НДС ЗА ВЫПОЛНЕНИЕ ОПЕРАЦИЙ ПО ВАЛЮТНОМУ КОНТРОЛЮ ЗА ПОСТУПЛЕНИЕМ ВАЛЮТНОЙ ВЫРУЧКИ ПО ПС 1/00005061/000/0000000785 ОТ 280699 ПО ПЕРЕВОДУ НА СУММУ USD 516400-00 СЧЕТ-ФАКТУРА 645 ОТ 070202</v>
          </cell>
        </row>
        <row r="258">
          <cell r="A258">
            <v>37294</v>
          </cell>
          <cell r="B258" t="str">
            <v>40502840007964090033</v>
          </cell>
          <cell r="C258" t="str">
            <v>60301810700000009098</v>
          </cell>
          <cell r="D258" t="str">
            <v>$</v>
          </cell>
          <cell r="E258">
            <v>231.41</v>
          </cell>
          <cell r="F258" t="str">
            <v>комиссия по ПС 1/00005061/000/0000001572 от 19.07.01 по аккр.SBD/1304/2001/40/07797674048 /Индия/ с суммы экспортной выручки USD 37660-00 и НДС, счет-фактура N663 от 07.02.02</v>
          </cell>
        </row>
        <row r="259">
          <cell r="A259">
            <v>37294</v>
          </cell>
          <cell r="B259" t="str">
            <v>40502840007964090033</v>
          </cell>
          <cell r="C259" t="str">
            <v>60301810700000009098</v>
          </cell>
          <cell r="D259" t="str">
            <v>$</v>
          </cell>
          <cell r="E259">
            <v>0.92</v>
          </cell>
          <cell r="F259" t="str">
            <v>Комиссия по ПС 1/00005061/000/0000001476 от 30.03.01 по аккр.LC1002466/01/07504714124 /Китай/ с суммы экспортной выручки USD 167-20 и НДС, счет-фактура N 665 от 07.02.2002</v>
          </cell>
        </row>
        <row r="260">
          <cell r="A260">
            <v>37295</v>
          </cell>
          <cell r="B260" t="str">
            <v>40502840007964090033</v>
          </cell>
          <cell r="C260" t="str">
            <v>60301810700000009098</v>
          </cell>
          <cell r="D260" t="str">
            <v>$</v>
          </cell>
          <cell r="E260">
            <v>614.47</v>
          </cell>
          <cell r="F260" t="str">
            <v>Перевод  РОСОБОРОНЭКСПОРТ, ФГУП,МОСКВА N 468 от 07.02.0002 УКРАИНА /оплата товара ПСИ N 2/00005061/000/0000003473 от 14.11.2001 СЧЕТ-ФАКТУРА 672 ОТ 08.02.02 - оплата по контракту</v>
          </cell>
        </row>
        <row r="261">
          <cell r="A261">
            <v>37295</v>
          </cell>
          <cell r="B261" t="str">
            <v>40502840007964090033</v>
          </cell>
          <cell r="C261" t="str">
            <v>60301810700000009098</v>
          </cell>
          <cell r="D261" t="str">
            <v>$</v>
          </cell>
          <cell r="E261">
            <v>4861.09</v>
          </cell>
          <cell r="F261" t="str">
            <v>комиссия по ПС 1/00005061/000/0000001596 от 08.08.01 по аккр.LCM100274/01/07504714216 /Китай/ с суммы экспортной выручки A50 791100-00 и НДС, счет-фактура N 683 от 08.02.02</v>
          </cell>
        </row>
        <row r="262">
          <cell r="A262">
            <v>37295</v>
          </cell>
          <cell r="B262" t="str">
            <v>40502840007964090033</v>
          </cell>
          <cell r="C262" t="str">
            <v>60301810700000009098</v>
          </cell>
          <cell r="D262" t="str">
            <v>$</v>
          </cell>
          <cell r="E262">
            <v>3402.64</v>
          </cell>
          <cell r="F262" t="str">
            <v>комиссия по ПС 1/00005061/000/0000001596 от 08.08.01 по аккр.LCM100274/01/07504714216 /Китай/ с суммы экспортной выручки USD 553770-00 и НДС,счет-фактура N 688от 08.02.02</v>
          </cell>
        </row>
        <row r="263">
          <cell r="A263">
            <v>37295</v>
          </cell>
          <cell r="B263" t="str">
            <v>40502840007964090033</v>
          </cell>
          <cell r="C263" t="str">
            <v>60301810700000009098</v>
          </cell>
          <cell r="D263" t="str">
            <v>$</v>
          </cell>
          <cell r="E263">
            <v>8008.11</v>
          </cell>
          <cell r="F263" t="str">
            <v>комиссия по ПС 1/00005061/000/0000001452 от 16.03.01 по аккр.LC1004157/01/07504714144 /Китай/ с суммы экспортной выручки А50 1303254-90 и НДС, счет-фактура N 674 от 08.02.02</v>
          </cell>
        </row>
        <row r="264">
          <cell r="A264">
            <v>37295</v>
          </cell>
          <cell r="B264" t="str">
            <v>40502840007964090033</v>
          </cell>
          <cell r="C264" t="str">
            <v>60301810700000009098</v>
          </cell>
          <cell r="D264" t="str">
            <v>$</v>
          </cell>
          <cell r="E264">
            <v>12289.44</v>
          </cell>
          <cell r="F264" t="str">
            <v>комиссия по ПС 1/00005061/000/0000001452 от 16.03.01 по аккр.LC1004157/01/07504714144 /Китай/ с суммы экспортной выручки USD 2389300-65 и НДС, счет-фактура N 695 от 08.02.02</v>
          </cell>
        </row>
        <row r="265">
          <cell r="A265">
            <v>37295</v>
          </cell>
          <cell r="B265" t="str">
            <v>40502840007964090033</v>
          </cell>
          <cell r="C265" t="str">
            <v>60301810700000009098</v>
          </cell>
          <cell r="D265" t="str">
            <v>$</v>
          </cell>
          <cell r="E265">
            <v>5151.12</v>
          </cell>
          <cell r="F265" t="str">
            <v>комиссия по ПС 1/00005061/000/0000001207 от 25.07.00 по аккр.LC1002987/01/07504714127 /Китай/ с суммы экспортной выручки A50 838286-40 и НДС, счет-фактура N 702 от 08.02.02</v>
          </cell>
        </row>
        <row r="266">
          <cell r="A266">
            <v>37295</v>
          </cell>
          <cell r="B266" t="str">
            <v>40502840007964090033</v>
          </cell>
          <cell r="C266" t="str">
            <v>60301810700000009098</v>
          </cell>
          <cell r="D266" t="str">
            <v>$</v>
          </cell>
          <cell r="E266">
            <v>122.89</v>
          </cell>
          <cell r="F266" t="str">
            <v>Комиссия за выдачу копии МТ100 по переводу ФГУП Рособорэкспорт от07.02.2002г. N479, н.пр. от 07.02.2002г. м/о 3696  на сумму A50 704.640=00  и МТ199 от 08.02.200г. согласно письма  N 1414/5-925 от 07.02.2002г.</v>
          </cell>
        </row>
        <row r="267">
          <cell r="A267">
            <v>37298</v>
          </cell>
          <cell r="B267" t="str">
            <v>40502840007964090033</v>
          </cell>
          <cell r="C267" t="str">
            <v>60301810700000009098</v>
          </cell>
          <cell r="D267" t="str">
            <v>$</v>
          </cell>
          <cell r="E267">
            <v>123.06</v>
          </cell>
          <cell r="F267" t="str">
            <v>Комиссия за выдачу копий СВИФТ клиенту по з/п ќ 436 от 05.02.2002, сумма НДС USD 4-00 счет-фактура ќ 717 от 11.02.2002</v>
          </cell>
        </row>
        <row r="268">
          <cell r="A268">
            <v>37298</v>
          </cell>
          <cell r="B268" t="str">
            <v>40502840007964090033</v>
          </cell>
          <cell r="C268" t="str">
            <v>60301810700000009098</v>
          </cell>
          <cell r="D268" t="str">
            <v>$</v>
          </cell>
          <cell r="E268">
            <v>119.37</v>
          </cell>
          <cell r="F268" t="str">
            <v>комиссия по ПС 1/00005061/001/0000001328 от 23.01.01 по аккр.BFI-41109C/01730573497 /Куба/ с суммы экспортно выручки USD 19422-44 и НДС, счет-фактура N 721 от 11.02.02</v>
          </cell>
        </row>
        <row r="269">
          <cell r="A269">
            <v>37298</v>
          </cell>
          <cell r="B269" t="str">
            <v>40502840007964090033</v>
          </cell>
          <cell r="C269" t="str">
            <v>60301810700000009098</v>
          </cell>
          <cell r="D269" t="str">
            <v>$</v>
          </cell>
          <cell r="E269">
            <v>7380.07</v>
          </cell>
          <cell r="F269" t="str">
            <v>комиссия по ПС 1/00005061/000/0000001207 от 25.07.00 по аккр.LC1002987/01/07504714127 /Китай/ с суммы экспортной выручки A50 1199437-96 и НДС, счет-фактура N 723 от 11.02.02</v>
          </cell>
        </row>
        <row r="270">
          <cell r="A270">
            <v>37298</v>
          </cell>
          <cell r="B270" t="str">
            <v>40502840007964090033</v>
          </cell>
          <cell r="C270" t="str">
            <v>60301810700000009098</v>
          </cell>
          <cell r="D270" t="str">
            <v>$</v>
          </cell>
          <cell r="E270">
            <v>3052.44</v>
          </cell>
          <cell r="F270" t="str">
            <v>ОПЛАТА КОМИССИИ И НДС ЗА ВЫПОЛНЕНИЕ ОПЕРАЦИЙ ПО ВАЛЮТНОМУ КОНТРОЛЮ ЗА ПОСТУПЛЕНИЕМ ВАЛЮТНОЙ ВЫРУЧКИ ПО ПС 1/00005061/000/0000001774 ОТ 281201 ПО ПЕРЕВОДУ НА СУММУ USD 496113.75 СЧЕТ-ФАКТУРА 724 ОТ 110202</v>
          </cell>
        </row>
        <row r="271">
          <cell r="A271">
            <v>37298</v>
          </cell>
          <cell r="B271" t="str">
            <v>40502840007964090033</v>
          </cell>
          <cell r="C271" t="str">
            <v>60301810700000009098</v>
          </cell>
          <cell r="D271" t="str">
            <v>$</v>
          </cell>
          <cell r="E271">
            <v>12305.76</v>
          </cell>
          <cell r="F271" t="str">
            <v>комиссия по ПС 1/00005061/000/0000001452 от 16.03.01 по аккр.LC1004157/01/07504714144 /Китай/ с суммы экспортной выручки USD 2579434-00 и НДС, счет-фактура N 725 от 11.02.02</v>
          </cell>
        </row>
        <row r="272">
          <cell r="A272">
            <v>37298</v>
          </cell>
          <cell r="B272" t="str">
            <v>40502840007964090033</v>
          </cell>
          <cell r="C272" t="str">
            <v>60301810700000009098</v>
          </cell>
          <cell r="D272" t="str">
            <v>$</v>
          </cell>
          <cell r="E272">
            <v>12305.76</v>
          </cell>
          <cell r="F272" t="str">
            <v>комиссия по ПС 1/00005061/000/0000001452 от 16.03.01 по аккр.LC1004157/01/07504714144 /Китай/ с суммы экспортной выручки USD 8717973-00 и НДС, счет-фактура N 732 от 11.02.02</v>
          </cell>
        </row>
        <row r="273">
          <cell r="A273">
            <v>37298</v>
          </cell>
          <cell r="B273" t="str">
            <v>40502840007964090033</v>
          </cell>
          <cell r="C273" t="str">
            <v>60301810700000009098</v>
          </cell>
          <cell r="D273" t="str">
            <v>$</v>
          </cell>
          <cell r="E273">
            <v>8454.36</v>
          </cell>
          <cell r="F273" t="str">
            <v>комиссия по ПС 1/00005061/000/0000001452 от 16.03.01 по аккр.LC1004157/01/07504714144 /Китай/ с суммы экспортной выручки USD 1374045-20 и НДС, счет-фактура N 734 от 11.02.02</v>
          </cell>
        </row>
        <row r="274">
          <cell r="A274">
            <v>37298</v>
          </cell>
          <cell r="B274" t="str">
            <v>40502840007964090033</v>
          </cell>
          <cell r="C274" t="str">
            <v>60301810700000009098</v>
          </cell>
          <cell r="D274" t="str">
            <v>$</v>
          </cell>
          <cell r="E274">
            <v>12305.76</v>
          </cell>
          <cell r="F274" t="str">
            <v>комиссия по ПС 1/00005061/000/0000001596 от 08.08.01 по аккр.LCM100271/01/07504714213 /Китай/ с суммы экспортной выручки USD 2240000-00 и НДС, счет-фактура N 739 от 11.02.02</v>
          </cell>
        </row>
        <row r="275">
          <cell r="A275">
            <v>37298</v>
          </cell>
          <cell r="B275" t="str">
            <v>40502840007964090033</v>
          </cell>
          <cell r="C275" t="str">
            <v>60301810700000009098</v>
          </cell>
          <cell r="D275" t="str">
            <v>$</v>
          </cell>
          <cell r="E275">
            <v>12305.76</v>
          </cell>
          <cell r="F275" t="str">
            <v>комиссия по ПС 1/00005061/000/0000001596 от 08.08.01 по аккр.LCM100271/01/07504714213 /Китай/ с суммы экспортной выручки A50 3200000-00 и НДС, счет-фактура N 740 от 11.02.02</v>
          </cell>
        </row>
        <row r="276">
          <cell r="A276">
            <v>37298</v>
          </cell>
          <cell r="B276" t="str">
            <v>40502840007964090033</v>
          </cell>
          <cell r="C276" t="str">
            <v>60301810700000009098</v>
          </cell>
          <cell r="D276" t="str">
            <v>$</v>
          </cell>
          <cell r="E276">
            <v>12305.76</v>
          </cell>
          <cell r="F276" t="str">
            <v>комиссия по ПС 1/00005061/001/0000000972 от 02.11.99 по аккр.LCM100296/01/07504714230 /Китай/ с суммы экспортной выручки USD 4483395-00 и НДС, счет-фактура N 712 от 11.02.02</v>
          </cell>
        </row>
        <row r="277">
          <cell r="A277">
            <v>37298</v>
          </cell>
          <cell r="B277" t="str">
            <v>40502840007964090033</v>
          </cell>
          <cell r="C277" t="str">
            <v>60301810700000009098</v>
          </cell>
          <cell r="D277" t="str">
            <v>$</v>
          </cell>
          <cell r="E277">
            <v>1776.03</v>
          </cell>
          <cell r="F277" t="str">
            <v>комиссия по ПС 1/00005061/001/0000001164 от 13.06.00 по аккр.LC1009153/01/07504714221 /Китай/ с суммы экспортной выручки USD 288631-00 и НДС,счет фактура N 743от 11.02.02</v>
          </cell>
        </row>
        <row r="278">
          <cell r="A278">
            <v>37298</v>
          </cell>
          <cell r="B278" t="str">
            <v>40502840007964090033</v>
          </cell>
          <cell r="C278" t="str">
            <v>60301810700000009098</v>
          </cell>
          <cell r="D278" t="str">
            <v>$</v>
          </cell>
          <cell r="E278">
            <v>2209.5</v>
          </cell>
          <cell r="F278" t="str">
            <v>комиссия по ПС 1/00005061/001/0000001165 от 13.06.00 по аккр.LC1009153/01/07504714221 /Китай/ с суммы экспортной выручки USD 359118-00 и НДС, счет-фактура N 745 от 11.02.02</v>
          </cell>
        </row>
        <row r="279">
          <cell r="A279">
            <v>37299</v>
          </cell>
          <cell r="B279" t="str">
            <v>40502840007964090033</v>
          </cell>
          <cell r="C279" t="str">
            <v>60301810700000009098</v>
          </cell>
          <cell r="D279" t="str">
            <v>$</v>
          </cell>
          <cell r="E279">
            <v>8671.4</v>
          </cell>
          <cell r="F279" t="str">
            <v>комиссия по ПС 1/00005061/000/0000001452 от 16.03.01 с суммы экспортной выручкиA50  1.406.964-00 по аккр.LC1004157/01/07504714144,Китай и НДС,счет-фактура 755 от 12.02.02</v>
          </cell>
        </row>
        <row r="280">
          <cell r="A280">
            <v>37299</v>
          </cell>
          <cell r="B280" t="str">
            <v>40502840007964090033</v>
          </cell>
          <cell r="C280" t="str">
            <v>60301810700000009098</v>
          </cell>
          <cell r="D280" t="str">
            <v>$</v>
          </cell>
          <cell r="E280">
            <v>4619.3599999999997</v>
          </cell>
          <cell r="F280" t="str">
            <v>комиссия по ПС 1/00005061/000/0000001452 от 16.03.01 с суммы экспортной выручкиA50  749.479-20 по аккр.LC1004157/01/07504714144,Китай и НДС,счет-фактура  753от12.02.02</v>
          </cell>
        </row>
        <row r="281">
          <cell r="A281">
            <v>37299</v>
          </cell>
          <cell r="B281" t="str">
            <v>40502840007964090033</v>
          </cell>
          <cell r="C281" t="str">
            <v>60301810700000009098</v>
          </cell>
          <cell r="D281" t="str">
            <v>$</v>
          </cell>
          <cell r="E281">
            <v>12326.52</v>
          </cell>
          <cell r="F281" t="str">
            <v>комиссия по ПС 1/00005061/000/0000001452 от 16.03.01 с суммы экспортной выручкиA50  4.755.258-00 по аккр.LC1004157/01/07504714144,Китай и НДС,счет-фактура 752 от 12.02.02</v>
          </cell>
        </row>
        <row r="282">
          <cell r="A282">
            <v>37299</v>
          </cell>
          <cell r="B282" t="str">
            <v>40502840007964090033</v>
          </cell>
          <cell r="C282" t="str">
            <v>60301810700000009098</v>
          </cell>
          <cell r="D282" t="str">
            <v>$</v>
          </cell>
          <cell r="E282">
            <v>12326.52</v>
          </cell>
          <cell r="F282" t="str">
            <v>/511600004 TECTRANS GROUP GMBN VAN-DER-SMISSEN-STR.222767 HAMBURG/23916401 ROSOBORONEXPORT/CONTRACT PB/127614145001 ADDENDA NO 227614145002 WITH THIS PAYMENT OUR GUARANTEE 30-02-225026 HAS BECOME NULL AND VOID MT 103 HALADEHHA DD 020212 AND MT 910 CHASUS3</v>
          </cell>
        </row>
        <row r="283">
          <cell r="A283">
            <v>37300</v>
          </cell>
          <cell r="B283" t="str">
            <v>40502840007964090033</v>
          </cell>
          <cell r="C283" t="str">
            <v>60301810700000009098</v>
          </cell>
          <cell r="D283" t="str">
            <v>$</v>
          </cell>
          <cell r="E283">
            <v>5939.88</v>
          </cell>
          <cell r="F283" t="str">
            <v>комиссия по ПС 1/00005061/001/0000001407 от 17.01.01 с суммы экспортной выручкиUSD  962.965-92 по аккр.0069101DC022733/07701194115,Индия и НДС,счет-фактура  771  от 13.02.02</v>
          </cell>
        </row>
        <row r="284">
          <cell r="A284">
            <v>37300</v>
          </cell>
          <cell r="B284" t="str">
            <v>40502840007964090033</v>
          </cell>
          <cell r="C284" t="str">
            <v>60301810700000009098</v>
          </cell>
          <cell r="D284" t="str">
            <v>$</v>
          </cell>
          <cell r="E284">
            <v>699.5</v>
          </cell>
          <cell r="F284" t="str">
            <v>комиссия по ПС 1/00005061/000/0000001656 от 03.10.01 с суммы экспортной выручкиUSD  113.376-84 по аккр.0069101DC022844/07701194122,Индия и НДС,счет-фактура  770  от 13.02.02</v>
          </cell>
        </row>
        <row r="285">
          <cell r="A285">
            <v>37300</v>
          </cell>
          <cell r="B285" t="str">
            <v>40502840007964090033</v>
          </cell>
          <cell r="C285" t="str">
            <v>60301810700000009098</v>
          </cell>
          <cell r="D285" t="str">
            <v>$</v>
          </cell>
          <cell r="E285">
            <v>10125.459999999999</v>
          </cell>
          <cell r="F285" t="str">
            <v>комиссия по ПС 1/00005061/000/0000001537 от 14.06.01 с суммы экспортной выручкиUSD  1.641.518-31 по аккр.DSBE047CD01M/08644418004,Алжир и НДС,счет-фактура  772от 13.02.02</v>
          </cell>
        </row>
        <row r="286">
          <cell r="A286">
            <v>37300</v>
          </cell>
          <cell r="B286" t="str">
            <v>40502840007964090033</v>
          </cell>
          <cell r="C286" t="str">
            <v>60301810700000009098</v>
          </cell>
          <cell r="D286" t="str">
            <v>$</v>
          </cell>
          <cell r="E286">
            <v>3488.55</v>
          </cell>
          <cell r="F286" t="str">
            <v>комиссия по ПС 1/00005061/000/0000001537 от 14.06.01 с суммы экспортной выручкиUSD  565.562-79 по аккр.DSBE047CD01M/08644418004,Алжир и НДС,счет-фактура  773 от 13.02.02</v>
          </cell>
        </row>
        <row r="287">
          <cell r="A287">
            <v>37300</v>
          </cell>
          <cell r="B287" t="str">
            <v>40502840007964090033</v>
          </cell>
          <cell r="C287" t="str">
            <v>60301810700000009098</v>
          </cell>
          <cell r="D287" t="str">
            <v>$</v>
          </cell>
          <cell r="E287">
            <v>10599.2</v>
          </cell>
          <cell r="F287" t="str">
            <v>комиссия по ПС 1/00005061/000/0000001420 от 31.01.01 по аккр.BFI-40621C/01730573461 /Куба/ с суммы экспортной выручки USD 1718319-32 и НДС, счет-фактура N 786 от 13.02.02</v>
          </cell>
        </row>
        <row r="288">
          <cell r="A288">
            <v>37300</v>
          </cell>
          <cell r="B288" t="str">
            <v>40502840007964090033</v>
          </cell>
          <cell r="C288" t="str">
            <v>60301810700000009098</v>
          </cell>
          <cell r="D288" t="str">
            <v>$</v>
          </cell>
          <cell r="E288">
            <v>12336.84</v>
          </cell>
          <cell r="F288" t="str">
            <v>комиссия по ПС 1/00005061/000/0000001207 от 25.07.00 по аккр.LC1002987/01/07504714127 /Китай/ с суммы экспортной выручки USD 2198969-60 и НДС, счет-фактура N 775 от 13.02.02</v>
          </cell>
        </row>
        <row r="289">
          <cell r="A289">
            <v>37300</v>
          </cell>
          <cell r="B289" t="str">
            <v>40502840007964090033</v>
          </cell>
          <cell r="C289" t="str">
            <v>60301810700000009098</v>
          </cell>
          <cell r="D289" t="str">
            <v>$</v>
          </cell>
          <cell r="E289">
            <v>12336.84</v>
          </cell>
          <cell r="F289" t="str">
            <v>комиссия по ПС 1/00005061/001/0000000972 от 02.11.99 по аккр.LCM100294/01/07504714228 /Китай/ с суммы экспортной выручки A50 27765210-00 и НДС, счет-фактура N 789 от 13.02.02</v>
          </cell>
        </row>
        <row r="290">
          <cell r="A290">
            <v>37300</v>
          </cell>
          <cell r="B290" t="str">
            <v>40502840007964090033</v>
          </cell>
          <cell r="C290" t="str">
            <v>60301810700000009098</v>
          </cell>
          <cell r="D290" t="str">
            <v>$</v>
          </cell>
          <cell r="E290">
            <v>12336.84</v>
          </cell>
          <cell r="F290" t="str">
            <v>комиссия по ПС 1/00005061/001/0000000972 от 02.11.99 по аккр.LCM100294/01/07504714228 /Китай/ с суммы экспортной выручки USD 19435647-00 и НДС, счет-фактура N 790 от 13.02.02</v>
          </cell>
        </row>
        <row r="291">
          <cell r="A291">
            <v>37300</v>
          </cell>
          <cell r="B291" t="str">
            <v>40502840007964090033</v>
          </cell>
          <cell r="C291" t="str">
            <v>60301810700000009098</v>
          </cell>
          <cell r="D291" t="str">
            <v>$</v>
          </cell>
          <cell r="E291">
            <v>544.04999999999995</v>
          </cell>
          <cell r="F291" t="str">
            <v>Комиссия по ПС 1/00005061/000/0000001508 от 26.04.2001 с суммы экспортной выручки USD 88200-00 по аккр.DSBE048CD01M/08644418003/Алжир/ и НДС, счёт-фактура 795 от 13.02.2002</v>
          </cell>
        </row>
        <row r="292">
          <cell r="A292">
            <v>37300</v>
          </cell>
          <cell r="B292" t="str">
            <v>40502840007964090033</v>
          </cell>
          <cell r="C292" t="str">
            <v>60301810700000009098</v>
          </cell>
          <cell r="D292" t="str">
            <v>$</v>
          </cell>
          <cell r="E292">
            <v>12336.84</v>
          </cell>
          <cell r="F292" t="str">
            <v>Комиссия по ПС 1/00005061/001/0000000972 от02.11.99 с суммы экспортной выручки USD 6,404,850-00 по аккр.LCM100296/01/07504714230/Китай/ и НДС, счёт-фактура 797от 13.02.2002</v>
          </cell>
        </row>
        <row r="293">
          <cell r="A293">
            <v>37301</v>
          </cell>
          <cell r="B293" t="str">
            <v>40502840007964090033</v>
          </cell>
          <cell r="C293" t="str">
            <v>60301810700000009098</v>
          </cell>
          <cell r="D293" t="str">
            <v>$</v>
          </cell>
          <cell r="E293">
            <v>2322.85</v>
          </cell>
          <cell r="F293" t="str">
            <v>комиссия по ПС 1/00005061/000/0000001207 от 25.07.00 с суммы экспортной выручкиA50  376.571-10 по аккр.LC1008482/00/07504714100,Китай и НДС,счет-фактура 803 от14.02.02</v>
          </cell>
        </row>
        <row r="294">
          <cell r="A294">
            <v>37301</v>
          </cell>
          <cell r="B294" t="str">
            <v>40502840007964090033</v>
          </cell>
          <cell r="C294" t="str">
            <v>60301810700000009098</v>
          </cell>
          <cell r="D294" t="str">
            <v>$</v>
          </cell>
          <cell r="E294">
            <v>4258.91</v>
          </cell>
          <cell r="F294" t="str">
            <v>комиссия по ПС 1/00005061/000/0000001207 от 05.07.00 с суммы экспортной выручкиUSD  690.380-35 по аккр.LC1008482/00/07504714100,Китай и НДС,счет-фактура  804 от 14.02.02</v>
          </cell>
        </row>
        <row r="295">
          <cell r="A295">
            <v>37301</v>
          </cell>
          <cell r="B295" t="str">
            <v>40502840007964090033</v>
          </cell>
          <cell r="C295" t="str">
            <v>60301810700000009098</v>
          </cell>
          <cell r="D295" t="str">
            <v>$</v>
          </cell>
          <cell r="E295">
            <v>161.62</v>
          </cell>
          <cell r="F295" t="str">
            <v>комиссия по ПС 1/00005061/000/0000001646 от 25.09.01 с суммы экспортной выручкиUSD 26.224-67 по аккр.112009611100525/07092265001,Турция и НДС,счет-фактура  816от 14.02.02</v>
          </cell>
        </row>
        <row r="296">
          <cell r="A296">
            <v>37301</v>
          </cell>
          <cell r="B296" t="str">
            <v>40502840007964090033</v>
          </cell>
          <cell r="C296" t="str">
            <v>60301810700000009098</v>
          </cell>
          <cell r="D296" t="str">
            <v>$</v>
          </cell>
          <cell r="E296">
            <v>581.41</v>
          </cell>
          <cell r="F296" t="str">
            <v>комиссия по ПС 1/00005061/000/0000001661 от 08.10.01 с суммы экспортной выручкиUSD 94.233-44 по аккр.112009611100528/07092265002,Турция и НДС,счет-фактура 815 от 14.02.02</v>
          </cell>
        </row>
        <row r="297">
          <cell r="A297">
            <v>37301</v>
          </cell>
          <cell r="B297" t="str">
            <v>40502840007964090033</v>
          </cell>
          <cell r="C297" t="str">
            <v>60301810700000009098</v>
          </cell>
          <cell r="D297" t="str">
            <v>$</v>
          </cell>
          <cell r="E297">
            <v>10971.76</v>
          </cell>
          <cell r="F297" t="str">
            <v>ОПЛАТА КОМИССИИ И НДС ЗА ВЫПОЛНЕНИЕ ОПЕРАЦИЙ ПО ВАЛЮТНОМУ КОНТРОЛЮ ЗА ПОСТУПЛЕНИЕМ ВЛАЮТНОЙ ВЫРУЧКИ ПО ПС 1/00005061/000/0000000785 ОТ 280699 ПО ПЕРЕВОДУ НА СУММУ USD 1778610-00 СЧЕТ-ФАКТУРА 826 ОТ 140202</v>
          </cell>
        </row>
        <row r="298">
          <cell r="A298">
            <v>37301</v>
          </cell>
          <cell r="B298" t="str">
            <v>40502840007964090033</v>
          </cell>
          <cell r="C298" t="str">
            <v>60301810700000009098</v>
          </cell>
          <cell r="D298" t="str">
            <v>$</v>
          </cell>
          <cell r="E298">
            <v>4346.82</v>
          </cell>
          <cell r="F298" t="str">
            <v>/511600004 TECTRANS GROUP GMBH VAN-DER-SMISSEN-STR.2 22767 HAMBURG STATE CORPORATION ROSOBORONEXPORT21 GOGOLEVSKIY BLVD MOSCOW RF CONTRACT PB/127614145001 ADD.227614145003 WITH THIS PAYMENT OUR GUARANTEE NO 30-02P-225025 HAS BECOME HULL AND VOID.MT103 HAL</v>
          </cell>
        </row>
        <row r="299">
          <cell r="A299">
            <v>37302</v>
          </cell>
          <cell r="B299" t="str">
            <v>40502840007964090033</v>
          </cell>
          <cell r="C299" t="str">
            <v>60301810700000009098</v>
          </cell>
          <cell r="D299" t="str">
            <v>$</v>
          </cell>
          <cell r="E299">
            <v>3354.1</v>
          </cell>
          <cell r="F299" t="str">
            <v>комиссия по ПС 1/00005061/000/0000001596 от 08.08.01 с суммы экспортной выручкиA50  544.015-24 по аккр.LCM100246/01/07504714202,Китай и НДС,счет-фактура  836 от 15.02.02</v>
          </cell>
        </row>
        <row r="300">
          <cell r="A300">
            <v>37305</v>
          </cell>
          <cell r="B300" t="str">
            <v>40502840007964090033</v>
          </cell>
          <cell r="C300" t="str">
            <v>60301810700000009098</v>
          </cell>
          <cell r="D300" t="str">
            <v>$</v>
          </cell>
          <cell r="E300">
            <v>5335.35</v>
          </cell>
          <cell r="F300" t="str">
            <v>комиссия по ПС 1/00005061/003/0000000807 от 15.07.99 с суммы экспортной выручкиUSD 865.571-50 по аккр.M42R0904NS04493/17801134010,Корея и НДС,счет-фактура 842от 18.02.02</v>
          </cell>
        </row>
        <row r="301">
          <cell r="A301">
            <v>37305</v>
          </cell>
          <cell r="B301" t="str">
            <v>40502840007964090033</v>
          </cell>
          <cell r="C301" t="str">
            <v>60301810700000009098</v>
          </cell>
          <cell r="D301" t="str">
            <v>$</v>
          </cell>
          <cell r="E301">
            <v>12328.24</v>
          </cell>
          <cell r="F301" t="str">
            <v>комиссия по ПС 1/00005061/000/0000001440 от 05.03.01 с суммы экспортной выручкиUSD  6.786.440-54 по аккр.LCM100304/01/07504714233,Китай и НДС,счет-фактура  853от 18.02.02</v>
          </cell>
        </row>
        <row r="302">
          <cell r="A302">
            <v>37305</v>
          </cell>
          <cell r="B302" t="str">
            <v>40502840007964090033</v>
          </cell>
          <cell r="C302" t="str">
            <v>60301810700000009098</v>
          </cell>
          <cell r="D302" t="str">
            <v>$</v>
          </cell>
          <cell r="E302">
            <v>12328.24</v>
          </cell>
          <cell r="F302" t="str">
            <v>комиссия по ПС 1/00005061/000/0000001207 от 25.07.00 по аккр.LC1008482/00/07504714100 /Китай/ с суммы экспортной выручки USD 3685674-30 и НДС, счет-фактура N 845 от 18.02.2002</v>
          </cell>
        </row>
        <row r="303">
          <cell r="A303">
            <v>37305</v>
          </cell>
          <cell r="B303" t="str">
            <v>40502840007964090033</v>
          </cell>
          <cell r="C303" t="str">
            <v>60301810700000009098</v>
          </cell>
          <cell r="D303" t="str">
            <v>$</v>
          </cell>
          <cell r="E303">
            <v>12328.24</v>
          </cell>
          <cell r="F303" t="str">
            <v>комиссия по ПС 1/00005061/000/0000001207 от 25.07.00 по аккр.LC1008482/00/07504714100 /Китай/ с суммы экспортной выручки USD 2239371-51 и НДС, счет-фактура N 844 от 18.02.02</v>
          </cell>
        </row>
        <row r="304">
          <cell r="A304">
            <v>37305</v>
          </cell>
          <cell r="B304" t="str">
            <v>40502840007964090033</v>
          </cell>
          <cell r="C304" t="str">
            <v>60301810700000009098</v>
          </cell>
          <cell r="D304" t="str">
            <v>$</v>
          </cell>
          <cell r="E304">
            <v>226.53</v>
          </cell>
          <cell r="F304" t="str">
            <v>комиссия по ПС 1/00005061/000/0000000972 от 02.11.99 с суммы экспортной выручкиUSD  36.750-00 по аккр.LCM100295/01/07504714229,Китай и НДС,счет-фактура  854 от18.02.02</v>
          </cell>
        </row>
        <row r="305">
          <cell r="A305">
            <v>37305</v>
          </cell>
          <cell r="B305" t="str">
            <v>40502840007964090033</v>
          </cell>
          <cell r="C305" t="str">
            <v>60301810700000009098</v>
          </cell>
          <cell r="D305" t="str">
            <v>$</v>
          </cell>
          <cell r="E305">
            <v>12328.24</v>
          </cell>
          <cell r="F305" t="str">
            <v>комиссия по ПС 1/00005061/000/0000001207 от 25.07.00 по аккр.LC1008482/00/07504714100 /Китай/ с суммы экспортной выручки A50 2010367-80 и НДС, счет-фактура N 846 от 18.02.02</v>
          </cell>
        </row>
        <row r="306">
          <cell r="A306">
            <v>37305</v>
          </cell>
          <cell r="B306" t="str">
            <v>40502840007964090033</v>
          </cell>
          <cell r="C306" t="str">
            <v>60301810700000009098</v>
          </cell>
          <cell r="D306" t="str">
            <v>$</v>
          </cell>
          <cell r="E306">
            <v>7529.47</v>
          </cell>
          <cell r="F306" t="str">
            <v>комиссия по ПС 1/00005061/000/0000001207 от 25.07.00 по аккр.LC1008482/00/07504714100 /Китай/ с суммы экспортной выручки USD 1221475-36 и НДС, счет-фактура N 856 от 18.02.02</v>
          </cell>
        </row>
        <row r="307">
          <cell r="A307">
            <v>37306</v>
          </cell>
          <cell r="B307" t="str">
            <v>40502840007964090033</v>
          </cell>
          <cell r="C307" t="str">
            <v>60301810700000009098</v>
          </cell>
          <cell r="D307" t="str">
            <v>$</v>
          </cell>
          <cell r="E307">
            <v>557.54</v>
          </cell>
          <cell r="F307" t="str">
            <v>комиссия по ПС 1/00005061/000/0000001263 от 06.09.00 с суммы экспортной выручкиUSD  90.440-00 по аккр.LCM100297/01/07504714223,Китай и НДС,счет-фактура 863 от19.02.02</v>
          </cell>
        </row>
        <row r="308">
          <cell r="A308">
            <v>37306</v>
          </cell>
          <cell r="B308" t="str">
            <v>40502840007964090033</v>
          </cell>
          <cell r="C308" t="str">
            <v>60301810700000009098</v>
          </cell>
          <cell r="D308" t="str">
            <v>$</v>
          </cell>
          <cell r="E308">
            <v>3975.86</v>
          </cell>
          <cell r="F308" t="str">
            <v>комиссия по ПС 1/00005061/001/0000001126 от 03.05.00 с суммы экспортной выручкиUSD 645.000-00 по аккр.LC1009653/01/07504714236,Китай и НДС,счет-фактура 862  от19.02.02</v>
          </cell>
        </row>
        <row r="309">
          <cell r="A309">
            <v>37306</v>
          </cell>
          <cell r="B309" t="str">
            <v>40502840007964090033</v>
          </cell>
          <cell r="C309" t="str">
            <v>60301810700000009098</v>
          </cell>
          <cell r="D309" t="str">
            <v>$</v>
          </cell>
          <cell r="E309">
            <v>4322.8999999999996</v>
          </cell>
          <cell r="F309" t="str">
            <v>комиссия по ПС 1/00005061/000/0000001441 от 05.03.01 с суммы экспортной выручкиUSD 701.308-91 по аккр.0069101DC022850/07701194120,Индия и НДС,счет-фактура  866от 19.02.02</v>
          </cell>
        </row>
        <row r="310">
          <cell r="A310">
            <v>37306</v>
          </cell>
          <cell r="B310" t="str">
            <v>40502840007964090033</v>
          </cell>
          <cell r="C310" t="str">
            <v>60301810700000009098</v>
          </cell>
          <cell r="D310" t="str">
            <v>$</v>
          </cell>
          <cell r="E310">
            <v>323.62</v>
          </cell>
          <cell r="F310" t="str">
            <v>комиссия по ПС 1/00005061/000/0000000972 от 02.11.99 по аккр.LCM100295/01/07504714229 /Китай/ с суммы экспортной выручки A50 52500-00 и НДС, счет-фактура N 868от 19.02.02</v>
          </cell>
        </row>
        <row r="311">
          <cell r="A311">
            <v>37306</v>
          </cell>
          <cell r="B311" t="str">
            <v>40502840007964090033</v>
          </cell>
          <cell r="C311" t="str">
            <v>60301810700000009098</v>
          </cell>
          <cell r="D311" t="str">
            <v>$</v>
          </cell>
          <cell r="E311">
            <v>2347.3000000000002</v>
          </cell>
          <cell r="F311" t="str">
            <v>комиссия по ПС 1/00005061/000/0000001596 от 08.08.01 по аккр.LCM100246/01/07504714202 /Китай/ с суммы экспортной выручки USD 380810-68 и НДС, счет-фактура N 869 от 19.02.02</v>
          </cell>
        </row>
        <row r="312">
          <cell r="A312">
            <v>37307</v>
          </cell>
          <cell r="B312" t="str">
            <v>40502840007964090033</v>
          </cell>
          <cell r="C312" t="str">
            <v>60301810700000009098</v>
          </cell>
          <cell r="D312" t="str">
            <v>$</v>
          </cell>
          <cell r="E312">
            <v>7362.25</v>
          </cell>
          <cell r="F312" t="str">
            <v>ОПЛАТА КОМИССИИ И НДС ЗА ВЫПОЛНЕНИЕ ОПЕРАЦИЙ ПО ВАЛЮТНОМУ КОНТРОЛЮ ЗА ПОСТУПЛЕНИЕМ ВЛАЮТНОЙ ВЫРУЧКИ ПО ПС 1/00005061/001/0000001690 ОТ 261001 ПО ПЕРЕВОДУ НА СУММУ USD1191500-00 ОТ 130202 СЧЕТ-ФАКТУРА 888 ОТ 200202</v>
          </cell>
        </row>
        <row r="313">
          <cell r="A313">
            <v>37307</v>
          </cell>
          <cell r="B313" t="str">
            <v>40502840007964090033</v>
          </cell>
          <cell r="C313" t="str">
            <v>60301810700000009098</v>
          </cell>
          <cell r="D313" t="str">
            <v>$</v>
          </cell>
          <cell r="E313">
            <v>0.62</v>
          </cell>
          <cell r="F313" t="str">
            <v>комиссия по ПС 1/00005061/000/0000001476 от 30.03.01 по аккр.LC1002466/01/07504714124 /Китай/ с суммы экспортной выручки USD 91-20 и НДС, счет-фактура N 891 от20.02.02</v>
          </cell>
        </row>
        <row r="314">
          <cell r="A314">
            <v>37308</v>
          </cell>
          <cell r="B314" t="str">
            <v>40502840007964090033</v>
          </cell>
          <cell r="C314" t="str">
            <v>60301810700000009098</v>
          </cell>
          <cell r="D314" t="str">
            <v>$</v>
          </cell>
          <cell r="E314">
            <v>798.04</v>
          </cell>
          <cell r="F314" t="str">
            <v>комиссия по ПС 1/00005061/000/0000001263 от 06.09.00 с суммы экспортной выручкиA50  129.200-00 по аккр.LCM100297/01/07504714223,Китай и НДС,счет-фактура  903 от 21.02.02</v>
          </cell>
        </row>
        <row r="315">
          <cell r="A315">
            <v>37308</v>
          </cell>
          <cell r="B315" t="str">
            <v>40502840007964090033</v>
          </cell>
          <cell r="C315" t="str">
            <v>60301810700000009098</v>
          </cell>
          <cell r="D315" t="str">
            <v>$</v>
          </cell>
          <cell r="E315">
            <v>12353.6</v>
          </cell>
          <cell r="F315" t="str">
            <v>комиссия по ПС 1/00005061/000/0000001440 от 05.03.01 по аккр.LCM100303/01/07504714232 /Китай/ с суммы экспортной выручки USD 8392176-27 и НДС, счет-факрура N 908 от 21.02.02</v>
          </cell>
        </row>
        <row r="316">
          <cell r="A316">
            <v>37308</v>
          </cell>
          <cell r="B316" t="str">
            <v>40502840007964090033</v>
          </cell>
          <cell r="C316" t="str">
            <v>60301810700000009098</v>
          </cell>
          <cell r="D316" t="str">
            <v>$</v>
          </cell>
          <cell r="E316">
            <v>1097.6199999999999</v>
          </cell>
          <cell r="F316" t="str">
            <v>комиссия по ПС 1/00005061/000/0000001440 от 05.03.01 по аккр.LCM100187/01/07504714177 /Китай/ с суммы экспортной выручки USD 177716-42 и НДС, счет-фактура N 910 от 21.02.02</v>
          </cell>
        </row>
        <row r="317">
          <cell r="A317">
            <v>37308</v>
          </cell>
          <cell r="B317" t="str">
            <v>40502840007964090033</v>
          </cell>
          <cell r="C317" t="str">
            <v>60301810700000009098</v>
          </cell>
          <cell r="D317" t="str">
            <v>$</v>
          </cell>
          <cell r="E317">
            <v>6142.83</v>
          </cell>
          <cell r="F317" t="str">
            <v>ОПЛАТА КОМИССИИ И НДС ЗА ВЫПОЛНЕНИЕ ОПЕРАЦИЙ ПО ВАЛЮТНОМУ КОНТРОЛЮ ЗА ПОСТУПЛЕНИЕМ ВАЛЮТНОЙ ВЫРУЧКИ ПО ПС 1/00005061/001/0000001486 ОТ 031201 ПО ПЕРЕВОДУ НА СУММУ USD 994500-00 ОТ 150202 СЧЕТ-ФАКТУРА 915 ОТ 210202</v>
          </cell>
        </row>
        <row r="318">
          <cell r="A318">
            <v>37308</v>
          </cell>
          <cell r="B318" t="str">
            <v>40502840007964090033</v>
          </cell>
          <cell r="C318" t="str">
            <v>60301810700000009098</v>
          </cell>
          <cell r="D318" t="str">
            <v>$</v>
          </cell>
          <cell r="E318">
            <v>1584.35</v>
          </cell>
          <cell r="F318" t="str">
            <v>Комиссия по ПС 3/00005061/002/0000000175 от 30.08.2000 с суммы экспортной выручки USD 256482-07 по аккр.ENDC4641173/01506354015/Англия/ и НДС, счёт-фактура 931от 21.02.2002</v>
          </cell>
        </row>
        <row r="319">
          <cell r="A319">
            <v>37309</v>
          </cell>
          <cell r="B319" t="str">
            <v>40502840007964090033</v>
          </cell>
          <cell r="C319" t="str">
            <v>60301810700000009098</v>
          </cell>
          <cell r="D319" t="str">
            <v>$</v>
          </cell>
          <cell r="E319">
            <v>61.72</v>
          </cell>
          <cell r="F319" t="str">
            <v>ОПЛАТА КОМИССИИИ ЗА ВЫДАЧУ КОПИЙ БАНКОВСКИХ ДОКУМЕНТОВ ПО ПЕРЕВОДУ ФГУП "РОСОБОРОНЭКСПОРТ" N718 ОТ 200202 М/О 6421 ОТ 200202.ПИСЬМО NР1414/5-1211 ОТ 200202.СЧЕТ-ФАКТУРА N933 ОТ 220202</v>
          </cell>
        </row>
        <row r="320">
          <cell r="A320">
            <v>37309</v>
          </cell>
          <cell r="B320" t="str">
            <v>40502840007964090033</v>
          </cell>
          <cell r="C320" t="str">
            <v>60301810700000009098</v>
          </cell>
          <cell r="D320" t="str">
            <v>$</v>
          </cell>
          <cell r="E320">
            <v>61.72</v>
          </cell>
          <cell r="F320" t="str">
            <v>ОПЛАТА КОМИССИИ ЗА ВЫДАЧУ КОПИЙ БАНКОВСКИХ ДОКУМЕНТОВ ПО ПЕРЕВОДУ ФГУП РОСОБОРОНЭКСПОРТ N721 ОТ 200202 М/О 6404 ОТ 210202 СЧЕТ ФАКТУРА934 ОТ 220202.П-МО РОСОБОРОНЭКСПОРТ ОТ 200202 N1414/5-1211</v>
          </cell>
        </row>
        <row r="321">
          <cell r="A321">
            <v>37309</v>
          </cell>
          <cell r="B321" t="str">
            <v>40502840007964090033</v>
          </cell>
          <cell r="C321" t="str">
            <v>60301810700000009098</v>
          </cell>
          <cell r="D321" t="str">
            <v>$</v>
          </cell>
          <cell r="E321">
            <v>61.72</v>
          </cell>
          <cell r="F321" t="str">
            <v>Оплата комиссии за выдачу копий банковских документов по переводу Рособоронэкспорт N720 от 200202 на сумму USD(А50)2595000-00,м/о 6419 от 200202.Письмо Рособоронэкспорт N Р1414/5-1211 от 200202.Счет-фактура 935 от 220202</v>
          </cell>
        </row>
        <row r="322">
          <cell r="A322">
            <v>37309</v>
          </cell>
          <cell r="B322" t="str">
            <v>40502840007964090033</v>
          </cell>
          <cell r="C322" t="str">
            <v>60301810700000009098</v>
          </cell>
          <cell r="D322" t="str">
            <v>$</v>
          </cell>
          <cell r="E322">
            <v>12343.2</v>
          </cell>
          <cell r="F322" t="str">
            <v>комиссия по ПС 1/00005061/000/0000001486 от 06.04.01 с суммы экспортной выручкиUSD  4.624.505-97 по аккр.T5ICD03801039/08605293002,Алжир и НДС,счет-фактура  932  от 22.02.02</v>
          </cell>
        </row>
        <row r="323">
          <cell r="A323">
            <v>37309</v>
          </cell>
          <cell r="B323" t="str">
            <v>40502840007964090033</v>
          </cell>
          <cell r="C323" t="str">
            <v>60301810700000009098</v>
          </cell>
          <cell r="D323" t="str">
            <v>$</v>
          </cell>
          <cell r="E323">
            <v>189.78</v>
          </cell>
          <cell r="F323" t="str">
            <v>комиссия по ПС 1/00005061/001/0000001113 от 17.04.00 с суммы экспортной выручкиUSD 30.750-15 по аккр.BFI-40022C/01730573349,Куба и НДС,счет-фактура 942  от 22.02.02</v>
          </cell>
        </row>
        <row r="324">
          <cell r="A324">
            <v>37315</v>
          </cell>
          <cell r="B324" t="str">
            <v>40502840007964090033</v>
          </cell>
          <cell r="C324" t="str">
            <v>60301810700000009098</v>
          </cell>
          <cell r="D324" t="str">
            <v>$</v>
          </cell>
          <cell r="E324">
            <v>2448.21</v>
          </cell>
          <cell r="F324" t="str">
            <v>комиссия по ПС 1/00005061/000/0000001597 от 09.08.01 с суммы экспортной выручкиUSD  395.802-95 по аккр.140/IMP/GSL1808/09004936005,АРЕ и НДС,счет-фактура  1015от 28.02.02</v>
          </cell>
        </row>
        <row r="325">
          <cell r="A325">
            <v>37315</v>
          </cell>
          <cell r="B325" t="str">
            <v>40502840007964090033</v>
          </cell>
          <cell r="C325" t="str">
            <v>60301810700000009098</v>
          </cell>
          <cell r="D325" t="str">
            <v>$</v>
          </cell>
          <cell r="E325">
            <v>12370.96</v>
          </cell>
          <cell r="F325" t="str">
            <v>Комиссия по ПС 1/00005061/000/0000001734 от 03.12.01 с суммы экспортной выручкиUSD 3,691,193-22 по аккр.101/IMP/ASL0081/09004936004/АРЕ/ и НДС, счёт-фактура 1022 от 28.02.2002</v>
          </cell>
        </row>
        <row r="326">
          <cell r="A326">
            <v>37315</v>
          </cell>
          <cell r="B326" t="str">
            <v>40502840007964090033</v>
          </cell>
          <cell r="C326" t="str">
            <v>60301810700000009098</v>
          </cell>
          <cell r="D326" t="str">
            <v>$</v>
          </cell>
          <cell r="E326">
            <v>2620.48</v>
          </cell>
          <cell r="F326" t="str">
            <v>/511600004 TECTRANS GROUP GMBH VAN-DER-SMISSEN-STR 2 22767 HAMBURG STAE CORPORATION ROSOBORONEXPORT 21 GOGOLEVSKY BLVD MOSCOW RUSSIA FEDERATION MT910 CHASUS33 DD 020227 MT103 HALADEHH DD 020227 ПСР 3/00005061/000/0000000623 ОТ 20.02.2002 СЧЕТ-ФАКТУРА ќ 10</v>
          </cell>
        </row>
        <row r="327">
          <cell r="A327">
            <v>37315</v>
          </cell>
          <cell r="B327" t="str">
            <v>40502840007964090033</v>
          </cell>
          <cell r="C327" t="str">
            <v>60301810700000009098</v>
          </cell>
          <cell r="D327" t="str">
            <v>$</v>
          </cell>
          <cell r="E327">
            <v>12370.96</v>
          </cell>
          <cell r="F327" t="str">
            <v>/511600004 TECTRANS GROUP GMBH VAN-DER-SMISSEN-STR.2 22767 HAMBURG /23916401 STATE CORPORATION ROSOBORONEXPORT CONTRACT PB/127614145001 ADD.227614145006WITH THIS PAYMENT OUR GUARA NTEE NO.30-02-225043 HAS BECOMME NULL AND VOIDMT 910 CHASUS33 DD020227 MT10</v>
          </cell>
        </row>
        <row r="328">
          <cell r="A328">
            <v>37315</v>
          </cell>
          <cell r="B328" t="str">
            <v>40502840007964090033</v>
          </cell>
          <cell r="C328" t="str">
            <v>60301810700000009098</v>
          </cell>
          <cell r="D328" t="str">
            <v>$</v>
          </cell>
          <cell r="E328">
            <v>2950.47</v>
          </cell>
          <cell r="F328" t="str">
            <v>511600004 TECTRANS GROUP GMBH VAN-DER-SMISSEN-STR.2 22767 HAMBURG/40502840007964090033 ROSOBORONEXPORT,MOSCOW RF CTR.PB/127614145001 ADD 227614145004 WITH THIS PMT OUR GUARANTEE 30-02-225042 YAS BECOMME NULL AND VOID,MT910 CHASUS33 DD020227 MT103 HALADEHH</v>
          </cell>
        </row>
        <row r="329">
          <cell r="A329">
            <v>37316</v>
          </cell>
          <cell r="B329" t="str">
            <v>40502840007964090033</v>
          </cell>
          <cell r="C329" t="str">
            <v>60301810700000009098</v>
          </cell>
          <cell r="D329" t="str">
            <v>$</v>
          </cell>
          <cell r="E329">
            <v>7373.1</v>
          </cell>
          <cell r="F329" t="str">
            <v>оплата комиссии и НДС за выполнение операций по валютному контролю за поступлением валютной выручки по ПС 1/00005061/000/0000001690 от 261001 по переводу на сумму USD 1191500-00 счет фактуры 1053 от 010302</v>
          </cell>
        </row>
        <row r="330">
          <cell r="A330">
            <v>37316</v>
          </cell>
          <cell r="B330" t="str">
            <v>40502840007964090033</v>
          </cell>
          <cell r="C330" t="str">
            <v>60301810700000009098</v>
          </cell>
          <cell r="D330" t="str">
            <v>$</v>
          </cell>
          <cell r="E330">
            <v>9.59</v>
          </cell>
          <cell r="F330" t="str">
            <v>комиссия по ПС 1/00005061/000/0000001708 от 09.11.01 с суммы экспортной выручкиUSD 1530-00 по аккр.TF0122500009/01730573620,Куба и НДС,счет-фактура 1064 от 01.03.2002</v>
          </cell>
        </row>
        <row r="331">
          <cell r="A331">
            <v>37316</v>
          </cell>
          <cell r="B331" t="str">
            <v>40502840007964090033</v>
          </cell>
          <cell r="C331" t="str">
            <v>60301810700000009098</v>
          </cell>
          <cell r="D331" t="str">
            <v>$</v>
          </cell>
          <cell r="E331">
            <v>12376.16</v>
          </cell>
          <cell r="F331" t="str">
            <v>Комиссия по ПС 1/00005061/000/0000001207 от 25.07.2000 с суммы экспортной выручки USD 5,919,100-00 по аккр.LC1002987/01/07504714127/Китай/и НДС,счёт-фактура 1062 от 01.03.2002</v>
          </cell>
        </row>
        <row r="332">
          <cell r="A332">
            <v>37316</v>
          </cell>
          <cell r="B332" t="str">
            <v>40502840007964090033</v>
          </cell>
          <cell r="C332" t="str">
            <v>60301810700000009098</v>
          </cell>
          <cell r="D332" t="str">
            <v>$</v>
          </cell>
          <cell r="E332">
            <v>242.26</v>
          </cell>
          <cell r="F332" t="str">
            <v>Комиссия по ПС 1/00005061/000/0000001072 от 02.03.00 с суммы экспортной выручкиUSD 39,142-21 по аккр.25908/32/09800692001/Сирия/ и НДС, счёт-фактура 1068    от01.03.2002</v>
          </cell>
        </row>
        <row r="333">
          <cell r="A333">
            <v>37319</v>
          </cell>
          <cell r="B333" t="str">
            <v>40502840007964090033</v>
          </cell>
          <cell r="C333" t="str">
            <v>60301810700000009098</v>
          </cell>
          <cell r="D333" t="str">
            <v>$</v>
          </cell>
          <cell r="E333">
            <v>12377.44</v>
          </cell>
          <cell r="F333" t="str">
            <v>комиссия по ПС 1/00005061/000/0000001207 от 25.07.00 с суммы экспортной выручкиUSD 4.785.165-00 по аккр.LC1008482/00/07504714100,Китай и НДС,счет-фактура  1081от 04.03.02</v>
          </cell>
        </row>
        <row r="334">
          <cell r="A334">
            <v>37319</v>
          </cell>
          <cell r="B334" t="str">
            <v>40502840007964090033</v>
          </cell>
          <cell r="C334" t="str">
            <v>60301810700000009098</v>
          </cell>
          <cell r="D334" t="str">
            <v>$</v>
          </cell>
          <cell r="E334">
            <v>12377.44</v>
          </cell>
          <cell r="F334" t="str">
            <v>комиссия по ПС 1/00005061/000/0000001452 от 16.03.01 с суммы экспортной выручкиUSD  2.926.739-53 по аккр.LC1004157/01/07504714144,Китай и НДС,счет-фактура  1080  от 04.03.02</v>
          </cell>
        </row>
        <row r="335">
          <cell r="A335">
            <v>37319</v>
          </cell>
          <cell r="B335" t="str">
            <v>40502840007964090033</v>
          </cell>
          <cell r="C335" t="str">
            <v>60301810700000009098</v>
          </cell>
          <cell r="D335" t="str">
            <v>$</v>
          </cell>
          <cell r="E335">
            <v>12377.44</v>
          </cell>
          <cell r="F335" t="str">
            <v>комиссия по ПС 1/00005061/000/0000001452 от 16.03.01 с суммы экспортной выручкиUSD 14.907.473-79 по аккр.LC1004157/01/07504714144,Китай и НДС,счет-фактура  1084  от 04.03.2002</v>
          </cell>
        </row>
        <row r="336">
          <cell r="A336">
            <v>37319</v>
          </cell>
          <cell r="B336" t="str">
            <v>40502840007964090033</v>
          </cell>
          <cell r="C336" t="str">
            <v>60301810700000009098</v>
          </cell>
          <cell r="D336" t="str">
            <v>$</v>
          </cell>
          <cell r="E336">
            <v>382.77</v>
          </cell>
          <cell r="F336" t="str">
            <v>Комиссия по ПС 1/00005061/000/0000001430 от 16.02.2001 с суммы экспортной выручки USD 61,829-57 по аккр.0069100DC015059/07701194056/Индия/ и НДС, счёт-фактура 1086       от 04.03.2002</v>
          </cell>
        </row>
        <row r="337">
          <cell r="A337">
            <v>37319</v>
          </cell>
          <cell r="B337" t="str">
            <v>40502840007964090033</v>
          </cell>
          <cell r="C337" t="str">
            <v>60301810700000009098</v>
          </cell>
          <cell r="D337" t="str">
            <v>$</v>
          </cell>
          <cell r="E337">
            <v>12377.44</v>
          </cell>
          <cell r="F337" t="str">
            <v>Комиссия по ПС 1/00005061/000/0000001442 от 05.03.2001 с суммы экспортной выручки USD 7089880-00 по аккр.0480401DC000612/07701572003/Индия/ и НДС, счёт-фактура1087    от 04.03.2002</v>
          </cell>
        </row>
        <row r="338">
          <cell r="A338">
            <v>37319</v>
          </cell>
          <cell r="B338" t="str">
            <v>40502840007964090033</v>
          </cell>
          <cell r="C338" t="str">
            <v>60301810700000009098</v>
          </cell>
          <cell r="D338" t="str">
            <v>$</v>
          </cell>
          <cell r="E338">
            <v>5961.9</v>
          </cell>
          <cell r="F338" t="str">
            <v>Комиссия по ПС 3/00005061/002/0000000175 от 30.08.00 с суммы экспортной выручкиUSD 963340-83 по аккр.ENDC4645641/01506354017/Англия/ и НДС, счёт-фактура 1091  от 04.03.2002</v>
          </cell>
        </row>
        <row r="339">
          <cell r="A339">
            <v>37320</v>
          </cell>
          <cell r="B339" t="str">
            <v>40502840007964090033</v>
          </cell>
          <cell r="C339" t="str">
            <v>60301810700000009098</v>
          </cell>
          <cell r="D339" t="str">
            <v>$</v>
          </cell>
          <cell r="E339">
            <v>12397.96</v>
          </cell>
          <cell r="F339" t="str">
            <v>комиссия по ПС 1/00005061/000/0000001596 от 08.08.01 с суммы экспортной выручкиA50  3.092.500-00 по аккр.LCM100205/01/07504714189,Китай и НДС,счет-фактура  1122 от 05.03.02</v>
          </cell>
        </row>
        <row r="340">
          <cell r="A340">
            <v>37320</v>
          </cell>
          <cell r="B340" t="str">
            <v>40502840007964090033</v>
          </cell>
          <cell r="C340" t="str">
            <v>60301810700000009098</v>
          </cell>
          <cell r="D340" t="str">
            <v>$</v>
          </cell>
          <cell r="E340">
            <v>12397.96</v>
          </cell>
          <cell r="F340" t="str">
            <v>комиссия по ПС 1/00005061/000/0000001596 от 08.08.01 с суммы экспортной выручкиUSD 2.164.720-00 по аккр.LCM100205/01/07504714189,Китай и НДС,счет-фактура  1121от 05.03.02</v>
          </cell>
        </row>
        <row r="341">
          <cell r="A341">
            <v>37321</v>
          </cell>
          <cell r="B341" t="str">
            <v>40502840007964090033</v>
          </cell>
          <cell r="C341" t="str">
            <v>60301810700000009098</v>
          </cell>
          <cell r="D341" t="str">
            <v>$</v>
          </cell>
          <cell r="E341">
            <v>12396.36</v>
          </cell>
          <cell r="F341" t="str">
            <v>комиссия по ПС 1/00005061/000/0000001207 от 25.07.00 с суммы экспортной выручкиA50  2.610.090-00 по аккр.LC1008482/00/07504714100,Китай и НДС,счет-фактура  1142 от 06.03.02</v>
          </cell>
        </row>
        <row r="342">
          <cell r="A342">
            <v>37321</v>
          </cell>
          <cell r="B342" t="str">
            <v>40502840007964090033</v>
          </cell>
          <cell r="C342" t="str">
            <v>60301810700000009098</v>
          </cell>
          <cell r="D342" t="str">
            <v>$</v>
          </cell>
          <cell r="E342">
            <v>12396.36</v>
          </cell>
          <cell r="F342" t="str">
            <v>комиссия по ПС 1/00005061/000/0000001207 от 25.07.00 с суммы экспортной выручкиA50  3.228.600-00 по аккр.LC1002987/01/07504714127,Китай и НДС,счет-фактура  1145  от 06.03.2002</v>
          </cell>
        </row>
        <row r="343">
          <cell r="A343">
            <v>37321</v>
          </cell>
          <cell r="B343" t="str">
            <v>40502840007964090033</v>
          </cell>
          <cell r="C343" t="str">
            <v>60301810700000009098</v>
          </cell>
          <cell r="D343" t="str">
            <v>$</v>
          </cell>
          <cell r="E343">
            <v>464.86</v>
          </cell>
          <cell r="F343" t="str">
            <v>Перевод  РОСОБОРОНЭКСПОРТ, ФГУП,МОСКВА N 855 от 05.03.2002 УКРАИНА /оплата товара ПСИ N 2/00005061/000/0000003473 от 14.11.2001 СЧЕТ-ФАКТУРА 1148 ОТ 05.03.2002</v>
          </cell>
        </row>
        <row r="344">
          <cell r="A344">
            <v>37321</v>
          </cell>
          <cell r="B344" t="str">
            <v>40502840007964090033</v>
          </cell>
          <cell r="C344" t="str">
            <v>60301810700000009098</v>
          </cell>
          <cell r="D344" t="str">
            <v>$</v>
          </cell>
          <cell r="E344">
            <v>1303.79</v>
          </cell>
          <cell r="F344" t="str">
            <v>Перевод  РОСОБОРОНЭКСПОРТ, ФГУП,МОСКВА N 856 от 05.03.2002 ФРАНЦИЯ /оплата аванса ПСИ N 2/00005061/000/0000003231 от 05.04.2001 СЧЕТ-ФАКТУРА 1150 от 06.03.2002</v>
          </cell>
        </row>
        <row r="345">
          <cell r="A345">
            <v>37321</v>
          </cell>
          <cell r="B345" t="str">
            <v>40502840007964090033</v>
          </cell>
          <cell r="C345" t="str">
            <v>60301810700000009098</v>
          </cell>
          <cell r="D345" t="str">
            <v>$</v>
          </cell>
          <cell r="E345">
            <v>9894.77</v>
          </cell>
          <cell r="F345" t="str">
            <v>Комиссия по ПС 1/00005061/000/0000001452 от 16.03.01 с суммы экспортной выручкиUSD 1,596,403-38 по аккр.LC1004157/01/07504714144/Китай/ и НДС, счёт-фактура 1155 от 06.03.02</v>
          </cell>
        </row>
        <row r="346">
          <cell r="A346">
            <v>37321</v>
          </cell>
          <cell r="B346" t="str">
            <v>40502840007964090033</v>
          </cell>
          <cell r="C346" t="str">
            <v>60301810700000009098</v>
          </cell>
          <cell r="D346" t="str">
            <v>$</v>
          </cell>
          <cell r="E346">
            <v>12396.36</v>
          </cell>
          <cell r="F346" t="str">
            <v>Комиссия по ПС 1/00005061/000/0000001452 от 16.03.01 с суммы экспортной выручкиUSD 8,131,349-34 по аккр.LC1004157/01/07504714144/Китай/ и НДС, счёт-фактура   1154 от 06.03.02</v>
          </cell>
        </row>
        <row r="347">
          <cell r="A347">
            <v>37321</v>
          </cell>
          <cell r="B347" t="str">
            <v>40502840007964090033</v>
          </cell>
          <cell r="C347" t="str">
            <v>60301810700000009098</v>
          </cell>
          <cell r="D347" t="str">
            <v>$</v>
          </cell>
          <cell r="E347">
            <v>3470.98</v>
          </cell>
          <cell r="F347" t="str">
            <v>комиссия по ПС 1/00005061/001/0000000922 от 06.10.1999 по аккр.LC1009401/01/07504714238 /Китай/ с суммы экспортной выручки USD 560000-00 и НДС, счет-фактура N 1160 от 06.03.02</v>
          </cell>
        </row>
        <row r="348">
          <cell r="A348">
            <v>37321</v>
          </cell>
          <cell r="B348" t="str">
            <v>40502840007964090033</v>
          </cell>
          <cell r="C348" t="str">
            <v>60301810700000009098</v>
          </cell>
          <cell r="D348" t="str">
            <v>$</v>
          </cell>
          <cell r="E348">
            <v>8687.68</v>
          </cell>
          <cell r="F348" t="str">
            <v>комиссия по ПС 1/00005061/000/0000001440 от 05.03.01 по аккр.LCM100293/01/07504714224 /Китай/ с суммы экспортной выручки USD 1401643-52 и НДС, счет-фактура N 1161 от 06.03.02</v>
          </cell>
        </row>
        <row r="349">
          <cell r="A349">
            <v>37327</v>
          </cell>
          <cell r="B349" t="str">
            <v>40502840007964090033</v>
          </cell>
          <cell r="C349" t="str">
            <v>60301810700000009098</v>
          </cell>
          <cell r="D349" t="str">
            <v>$</v>
          </cell>
          <cell r="E349">
            <v>7333.09</v>
          </cell>
          <cell r="F349" t="str">
            <v>комиссия по ПС 1/00005061/000/0000001207 от 25.07.00 с суммы экспортной выручкиA50  1.180.341-73 по аккр.LC1008482/00/07504714100,Китай и НДС,счет-фактура  1206  от 12.03.02</v>
          </cell>
        </row>
        <row r="350">
          <cell r="A350">
            <v>37327</v>
          </cell>
          <cell r="B350" t="str">
            <v>40502840007964090033</v>
          </cell>
          <cell r="C350" t="str">
            <v>60301810700000009098</v>
          </cell>
          <cell r="D350" t="str">
            <v>$</v>
          </cell>
          <cell r="E350">
            <v>12425.28</v>
          </cell>
          <cell r="F350" t="str">
            <v>комиссия по ПС 1/00005061/000/0000001207 от 25.07.00 с суммы экспортной выручкиUSD  2.163.959-85 по аккр.LC1008482/00/07504714100,Китай и НДС,счет-фактура  1207  от 12.03.02</v>
          </cell>
        </row>
        <row r="351">
          <cell r="A351">
            <v>37327</v>
          </cell>
          <cell r="B351" t="str">
            <v>40502840007964090033</v>
          </cell>
          <cell r="C351" t="str">
            <v>60301810700000009098</v>
          </cell>
          <cell r="D351" t="str">
            <v>$</v>
          </cell>
          <cell r="E351">
            <v>3276.55</v>
          </cell>
          <cell r="F351" t="str">
            <v xml:space="preserve">HARCOURT OVERSEAS LTD    /23916401STATE CORPORATION ,ROSOBOR ONEXPORT,   2ND PAYMENT USD527387 FROMHARCOURT UNDER CONT P/134414145006INCLUDING BKCHG USD20 RE 1ST PAYT MT100 CHASGB2L DD 020312 ПС 3/00005061/000/0000000520 ОТ 08.11.01 СЧЕТ-ФАКТУРА ќ1212 от </v>
          </cell>
        </row>
        <row r="352">
          <cell r="A352">
            <v>37329</v>
          </cell>
          <cell r="B352" t="str">
            <v>40502840007964090033</v>
          </cell>
          <cell r="C352" t="str">
            <v>60301810700000009098</v>
          </cell>
          <cell r="D352" t="str">
            <v>$</v>
          </cell>
          <cell r="E352">
            <v>94.78</v>
          </cell>
          <cell r="F352" t="str">
            <v>комиссия по ПС 1/00005061/000/0000001718 от 14.11.01 с суммы экспортной выручкиUSD 15.246-63 по аккр.1196150032/07797281009,Индия и НДС,счет-фактура  1252  от14.03.02</v>
          </cell>
        </row>
        <row r="353">
          <cell r="A353">
            <v>37330</v>
          </cell>
          <cell r="B353" t="str">
            <v>40502840007964090033</v>
          </cell>
          <cell r="C353" t="str">
            <v>60301810700000009098</v>
          </cell>
          <cell r="D353" t="str">
            <v>$</v>
          </cell>
          <cell r="E353">
            <v>4498.4399999999996</v>
          </cell>
          <cell r="F353" t="str">
            <v>комиссия по ПС 1/00005061/000/0000001207 от 25.07.00 с суммы экспортной выручкиUSD 725.021-71 по аккр.LC1008482/00/07504714100,Китай и НДС,счет-фактура  1262от15.03.2002</v>
          </cell>
        </row>
        <row r="354">
          <cell r="A354">
            <v>37330</v>
          </cell>
          <cell r="B354" t="str">
            <v>40502840007964090033</v>
          </cell>
          <cell r="C354" t="str">
            <v>60301810700000009098</v>
          </cell>
          <cell r="D354" t="str">
            <v>$</v>
          </cell>
          <cell r="E354">
            <v>12409.48</v>
          </cell>
          <cell r="F354" t="str">
            <v>комиссия по ПС 1/00005061/000/0000001207  от 25.07.00 с суммы экспортной выручки  USD 3.202.523-94 по аккр.LC1008482/00/07504714100,Китай и НДС,счет-фактура  1261  от 15.03.02</v>
          </cell>
        </row>
        <row r="355">
          <cell r="A355">
            <v>37330</v>
          </cell>
          <cell r="B355" t="str">
            <v>40502840007964090033</v>
          </cell>
          <cell r="C355" t="str">
            <v>60301810700000009098</v>
          </cell>
          <cell r="D355" t="str">
            <v>$</v>
          </cell>
          <cell r="E355">
            <v>129.99</v>
          </cell>
          <cell r="F355" t="str">
            <v>Оплата комиссии за выполнение операций по валютному контролю за поступлением валютной выручки по ПС 1/00005061/000/0000001836 от 12.03.2002 н/пр от 05.03.2002 м/о 8898 на сумму USD 20927-00 счет-фактура ќ 1264 от 15.03.2002</v>
          </cell>
        </row>
        <row r="356">
          <cell r="A356">
            <v>37330</v>
          </cell>
          <cell r="B356" t="str">
            <v>40502840007964090033</v>
          </cell>
          <cell r="C356" t="str">
            <v>60301810700000009098</v>
          </cell>
          <cell r="D356" t="str">
            <v>$</v>
          </cell>
          <cell r="E356">
            <v>12409.48</v>
          </cell>
          <cell r="F356" t="str">
            <v>ОПЛАТА КОМИССИИ ЗА ВЫПОЛНЕНИЕ ОПЕРАЦИЙ ПО ВАЛЮТНОМУ КОНТРОЛЮ ЗА ПОСТУПЛЕНИЕМ ВАЛЮТНОЙ ВЫРУЧКИ ПО ПС 1/00005061/000/0000001778 ОТ 03.01.2002 СЧЕТ-ФАКТУРА 1263 ОТ 15.03.2002</v>
          </cell>
        </row>
        <row r="357">
          <cell r="A357">
            <v>37333</v>
          </cell>
          <cell r="B357" t="str">
            <v>40502840007964090033</v>
          </cell>
          <cell r="C357" t="str">
            <v>60301810700000009098</v>
          </cell>
          <cell r="D357" t="str">
            <v>$</v>
          </cell>
          <cell r="E357">
            <v>1706.73</v>
          </cell>
          <cell r="F357" t="str">
            <v>комиссия по ПС 1/00005061/000/0000001574 от 24.07.01 с суммы экспортной выручкиUSD  274.663-81 по аккр.LC100276/01/07504714217,Китай и НДС,счет-фактура  1354от18.03.02</v>
          </cell>
        </row>
        <row r="358">
          <cell r="A358">
            <v>37333</v>
          </cell>
          <cell r="B358" t="str">
            <v>40502840007964090033</v>
          </cell>
          <cell r="C358" t="str">
            <v>60301810700000009098</v>
          </cell>
          <cell r="D358" t="str">
            <v>$</v>
          </cell>
          <cell r="E358">
            <v>6024.67</v>
          </cell>
          <cell r="F358" t="str">
            <v>комиссия по ПС 1/00005061/000/0000001207 от 25.07.00 с суммы экспортной выручкиUSD 969.520-45 по аккр.LC1008482/00/07504714100,Китай и НДС,счет-фактура 1352 от18.03.02</v>
          </cell>
        </row>
        <row r="359">
          <cell r="A359">
            <v>37333</v>
          </cell>
          <cell r="B359" t="str">
            <v>40502840007964090033</v>
          </cell>
          <cell r="C359" t="str">
            <v>60301810700000009098</v>
          </cell>
          <cell r="D359" t="str">
            <v>$</v>
          </cell>
          <cell r="E359">
            <v>10855.28</v>
          </cell>
          <cell r="F359" t="str">
            <v>комиссия по ПС 1/00005061/000/0000001207 от 25.07.00 с суммы экспортной выручкиA50 1.746.831-24 по аккр.LC1008482/00/07504714100,Китай и НДС,счет-фактура  1353от 18.03.02</v>
          </cell>
        </row>
        <row r="360">
          <cell r="A360">
            <v>37334</v>
          </cell>
          <cell r="B360" t="str">
            <v>40502840007964090033</v>
          </cell>
          <cell r="C360" t="str">
            <v>60301810700000009098</v>
          </cell>
          <cell r="D360" t="str">
            <v>$</v>
          </cell>
          <cell r="E360">
            <v>3290.71</v>
          </cell>
          <cell r="F360" t="str">
            <v>комиссия по ПС 1/00005061/000/0000001207 от 25.07.00 с суммы экспортной выручкиA50  528.829-33 по аккр.LC1008482/00/07504714100,Китай и НДС,счет-фактура  1377 от 19.03.2002</v>
          </cell>
        </row>
        <row r="361">
          <cell r="A361">
            <v>37334</v>
          </cell>
          <cell r="B361" t="str">
            <v>40502840007964090033</v>
          </cell>
          <cell r="C361" t="str">
            <v>60301810700000009098</v>
          </cell>
          <cell r="D361" t="str">
            <v>$</v>
          </cell>
          <cell r="E361">
            <v>2460.64</v>
          </cell>
          <cell r="F361" t="str">
            <v>комиссия по ПС 1/00005061/000/0000001207 от 25.07.00 с суммы экспортной выручкиA50 395.466-39 по аккр.LC1008482/00/07504714100,Китай и НДС,счет-фактура  1376 от 19.03.02</v>
          </cell>
        </row>
        <row r="362">
          <cell r="A362">
            <v>37336</v>
          </cell>
          <cell r="B362" t="str">
            <v>40502840007964090033</v>
          </cell>
          <cell r="C362" t="str">
            <v>60301810700000009098</v>
          </cell>
          <cell r="D362" t="str">
            <v>$</v>
          </cell>
          <cell r="E362">
            <v>12453</v>
          </cell>
          <cell r="F362" t="str">
            <v>комиссия по ПС 1/00005061/001/0000000972 от 02.11.99 с суммы экспортной выручкиUSD 2.766.750-00 по аккр.LCM100004/02/07504714235,Китай и НДС,счет-фактура  1406от 21.03.02</v>
          </cell>
        </row>
        <row r="363">
          <cell r="A363">
            <v>37336</v>
          </cell>
          <cell r="B363" t="str">
            <v>40502840007964090033</v>
          </cell>
          <cell r="C363" t="str">
            <v>60301810700000009098</v>
          </cell>
          <cell r="D363" t="str">
            <v>$</v>
          </cell>
          <cell r="E363">
            <v>12453</v>
          </cell>
          <cell r="F363" t="str">
            <v>комиссия по ПС 1/00005061/001/0000000972 от 02.11.99 с суммы экспортной выручкиA50 3.952.500-00 по аккр.LCM100004/02/07504714235,Китай и НДС,счет-фактура  1405от 21.03.02</v>
          </cell>
        </row>
        <row r="364">
          <cell r="A364">
            <v>37336</v>
          </cell>
          <cell r="B364" t="str">
            <v>40502840007964090033</v>
          </cell>
          <cell r="C364" t="str">
            <v>60301810700000009098</v>
          </cell>
          <cell r="D364" t="str">
            <v>$</v>
          </cell>
          <cell r="E364">
            <v>522.09</v>
          </cell>
          <cell r="F364" t="str">
            <v>комиссия по ПС 1/00005061/000/0000001795 от 21.01.02 с суммы экспортной выручкиUSD 83.847-40 по аккр.SBD/1304/2001/96/07797674055,Индия и НДС,счет-фактура  1407  от 21.03.02</v>
          </cell>
        </row>
        <row r="365">
          <cell r="A365">
            <v>37336</v>
          </cell>
          <cell r="B365" t="str">
            <v>40502840007964090033</v>
          </cell>
          <cell r="C365" t="str">
            <v>60301810700000009098</v>
          </cell>
          <cell r="D365" t="str">
            <v>$</v>
          </cell>
          <cell r="E365">
            <v>879.18</v>
          </cell>
          <cell r="F365" t="str">
            <v>ОПЛАТА КОМИСИИ ЗА ВЫПОЛНЕНИЕ ОПЕРАЦИЙ ПО ВАЛЮТН.  КОНТРОЛЮ ЗА ПОСТУПЛЕНИЕМ ВАЛЮТН.ВЫРУЧКИ  ПО ПС 1/00005061/000/0000001723 ОТ 22.11.2001 НА СУММУ USD 141209.62ПО ПЕРЕВОДУ НА СУММУ USD 811923.69 СЧЕТ-ФАКТУРА 1409 ОТ 21.03.2002</v>
          </cell>
        </row>
        <row r="366">
          <cell r="A366">
            <v>37336</v>
          </cell>
          <cell r="B366" t="str">
            <v>40502840007964090033</v>
          </cell>
          <cell r="C366" t="str">
            <v>60301810700000009098</v>
          </cell>
          <cell r="D366" t="str">
            <v>$</v>
          </cell>
          <cell r="E366">
            <v>12453</v>
          </cell>
          <cell r="F366" t="str">
            <v>комиссия по ПС 1/00005061/001/0000000972 от 02.11.99 по аккр.LCM100005/02/07504714234 /Китай/ с суммы экспортной выручки USD 7210000-00 и НДС, счет-фактура N 1415 от 21.03.02</v>
          </cell>
        </row>
        <row r="367">
          <cell r="A367">
            <v>37336</v>
          </cell>
          <cell r="B367" t="str">
            <v>40502840007964090033</v>
          </cell>
          <cell r="C367" t="str">
            <v>60301810700000009098</v>
          </cell>
          <cell r="D367" t="str">
            <v>$</v>
          </cell>
          <cell r="E367">
            <v>12453</v>
          </cell>
          <cell r="F367" t="str">
            <v>комиссия по ПС 1/00005061/001/0000000972 от 02.11.99 по аккр.LCM100005/02/07504714234 /Китай/ с суммы экспортной выручки A50 10300000-00 и НДС, счет-фактура N 1416 от 21.03.02</v>
          </cell>
        </row>
        <row r="368">
          <cell r="A368">
            <v>37336</v>
          </cell>
          <cell r="B368" t="str">
            <v>40502840007964090033</v>
          </cell>
          <cell r="C368" t="str">
            <v>60301810700000009098</v>
          </cell>
          <cell r="D368" t="str">
            <v>$</v>
          </cell>
          <cell r="E368">
            <v>1307.57</v>
          </cell>
          <cell r="F368" t="str">
            <v>Перевод  РОСОБОРОНЭКСПОРТ, ФГУП,МОСКВА N 1088 от 21.03.2002 УКРАИНА /оплата товара ПСИ N 2/00005061/000/0000003473 от 14.11/01. СЧЕТ-ФАКТУРА 1417 ОТ 210302</v>
          </cell>
        </row>
        <row r="369">
          <cell r="A369">
            <v>37337</v>
          </cell>
          <cell r="B369" t="str">
            <v>40502840007964090033</v>
          </cell>
          <cell r="C369" t="str">
            <v>60301810700000009098</v>
          </cell>
          <cell r="D369" t="str">
            <v>$</v>
          </cell>
          <cell r="E369">
            <v>28.01</v>
          </cell>
          <cell r="F369" t="str">
            <v>комиссия по ПС 1/00005061/000/0000001794 от 21.01.02 с суммы экспортной выручкиUSD 4.520-00 по аккр.LCM100033/02/07504714239Китай, НДС,счет-фактура  1437  от22.03.02</v>
          </cell>
        </row>
        <row r="370">
          <cell r="A370">
            <v>37337</v>
          </cell>
          <cell r="B370" t="str">
            <v>40502840007964090033</v>
          </cell>
          <cell r="C370" t="str">
            <v>60301810700000009098</v>
          </cell>
          <cell r="D370" t="str">
            <v>$</v>
          </cell>
          <cell r="E370">
            <v>106.46</v>
          </cell>
          <cell r="F370" t="str">
            <v>комиссия по ПС 1/00005061/000/0000001787 от 17.01.02 с суммы экспортной выручкиUSD  17.078-72 по аккр.SBD/1304/2001/94/07797674053,Индия и НДС,счет-фактура  1435  от 22.03.02</v>
          </cell>
        </row>
        <row r="371">
          <cell r="A371">
            <v>37337</v>
          </cell>
          <cell r="B371" t="str">
            <v>40502840007964090033</v>
          </cell>
          <cell r="C371" t="str">
            <v>60301810700000009098</v>
          </cell>
          <cell r="D371" t="str">
            <v>$</v>
          </cell>
          <cell r="E371">
            <v>36.729999999999997</v>
          </cell>
          <cell r="F371" t="str">
            <v>комиссия по ПС 1/00005061/000/0000001789 от 17.01.02 с суммы экспортной выручкиUSD 5.915-00 по аккр.SBD/1304/2001/95/07797674054,Индия и НДС,счет-фактура  1434от 22.03.02</v>
          </cell>
        </row>
        <row r="372">
          <cell r="A372">
            <v>37337</v>
          </cell>
          <cell r="B372" t="str">
            <v>40502840007964090033</v>
          </cell>
          <cell r="C372" t="str">
            <v>60301810700000009098</v>
          </cell>
          <cell r="D372" t="str">
            <v>$</v>
          </cell>
          <cell r="E372">
            <v>577.11</v>
          </cell>
          <cell r="F372" t="str">
            <v>комиссия по ПС 1/00005061/000/0000001789 от 17.01.02 с суммы экспортной выручкиUSD 92.690-00 по аккр.SBD/1304/2001/95/07797674054,Индия и НДС,счет-фактура  1442  от 22.03.02</v>
          </cell>
        </row>
        <row r="373">
          <cell r="A373">
            <v>37337</v>
          </cell>
          <cell r="B373" t="str">
            <v>40502840007964090033</v>
          </cell>
          <cell r="C373" t="str">
            <v>60301810700000009098</v>
          </cell>
          <cell r="D373" t="str">
            <v>$</v>
          </cell>
          <cell r="E373">
            <v>375.09</v>
          </cell>
          <cell r="F373" t="str">
            <v>комиссия по ПС 1/00005061/000/0000001644 от 24.09.01 по аккр.TF0124900020/01730573637 /Куба/ с суммы экспортной выручки USD 60272-28 и НДС, счет-фактура N 1445от 22.03.02</v>
          </cell>
        </row>
        <row r="374">
          <cell r="A374">
            <v>37337</v>
          </cell>
          <cell r="B374" t="str">
            <v>40502840007964090033</v>
          </cell>
          <cell r="C374" t="str">
            <v>60301810700000009098</v>
          </cell>
          <cell r="D374" t="str">
            <v>$</v>
          </cell>
          <cell r="E374">
            <v>353.92</v>
          </cell>
          <cell r="F374" t="str">
            <v>комиссия по ПС 1/00005061/000/0000001796 от 21.01.02 по аккр.SBD/1304/2001/97/07797674056 /Индия/ с суммы экспортной выручки USD 56830-20 и НДС, счет-фактура N1446 от 22.03.02</v>
          </cell>
        </row>
        <row r="375">
          <cell r="A375">
            <v>37337</v>
          </cell>
          <cell r="B375" t="str">
            <v>40502840007964090033</v>
          </cell>
          <cell r="C375" t="str">
            <v>60301810700000009098</v>
          </cell>
          <cell r="D375" t="str">
            <v>$</v>
          </cell>
          <cell r="E375">
            <v>2619.39</v>
          </cell>
          <cell r="F375" t="str">
            <v>Перевод  РОСОБОРОНЭКСПОРТ, ФГУП,МОСКВА N 1093 от 22.03.2002 ФРАНЦИЯ /оплата товара ПСИ N 2/00005061/000/0000003231 от 05.04.2001 СЧЕТ-ФАКТУРА 1453 от 220302</v>
          </cell>
        </row>
        <row r="376">
          <cell r="A376">
            <v>37340</v>
          </cell>
          <cell r="B376" t="str">
            <v>40502840007964090033</v>
          </cell>
          <cell r="C376" t="str">
            <v>60301810700000009098</v>
          </cell>
          <cell r="D376" t="str">
            <v>$</v>
          </cell>
          <cell r="E376">
            <v>580.02</v>
          </cell>
          <cell r="F376" t="str">
            <v>комиссия по ПС 1/00005061/000/0000001787 от 17.01.02 с суммы экспортной выручкиUSD 93.207-92 по аккр.SBD/1304/2001/94/07797674053,Индия и НДС,счет-фактура  1454 от 25.03.02</v>
          </cell>
        </row>
        <row r="377">
          <cell r="A377">
            <v>37340</v>
          </cell>
          <cell r="B377" t="str">
            <v>40502840007964090033</v>
          </cell>
          <cell r="C377" t="str">
            <v>60301810700000009098</v>
          </cell>
          <cell r="D377" t="str">
            <v>$</v>
          </cell>
          <cell r="E377">
            <v>1998.32</v>
          </cell>
          <cell r="F377" t="str">
            <v>комиссия по ПС 3/00005061/003/0000000175 от 30.08.00 с суммы экспортной выручкиUSD 321.110-28 по аккр.ENDC4645641/01506354017,Англия и НДС,счет-фактура  1464 от 25.03.02</v>
          </cell>
        </row>
        <row r="378">
          <cell r="A378">
            <v>37341</v>
          </cell>
          <cell r="B378" t="str">
            <v>40502840007964090033</v>
          </cell>
          <cell r="C378" t="str">
            <v>60301810700000009098</v>
          </cell>
          <cell r="D378" t="str">
            <v>$</v>
          </cell>
          <cell r="E378">
            <v>1549.45</v>
          </cell>
          <cell r="F378" t="str">
            <v>комиссия по ПС 1/00005061/000/0000001761 от 24.12.01 с суммы экспортной выручкиUSD 248.712-75 по аккр.23024/32/09800692008,Сирия и НДС,счет-фактура  1472  от26.03.02</v>
          </cell>
        </row>
        <row r="379">
          <cell r="A379">
            <v>37341</v>
          </cell>
          <cell r="B379" t="str">
            <v>40502840007964090033</v>
          </cell>
          <cell r="C379" t="str">
            <v>60301810700000009098</v>
          </cell>
          <cell r="D379" t="str">
            <v>$</v>
          </cell>
          <cell r="E379">
            <v>825.5</v>
          </cell>
          <cell r="F379" t="str">
            <v>комиссия по ПС 1/00005061/001/0000001631 от 12.09.01 по аккр.BFI-41372C/01730573539 /Куба/ с суммы экспортной выручки USD 132476-00 и НДС, счет-фактура N 1490 от 26.03.02</v>
          </cell>
        </row>
        <row r="380">
          <cell r="A380">
            <v>37342</v>
          </cell>
          <cell r="B380" t="str">
            <v>40502840007964090033</v>
          </cell>
          <cell r="C380" t="str">
            <v>60301810700000009098</v>
          </cell>
          <cell r="D380" t="str">
            <v>$</v>
          </cell>
          <cell r="E380">
            <v>12454.12</v>
          </cell>
          <cell r="F380" t="str">
            <v>комиссия по ПС 1/00005061/000/0000001207 от 25.07.00 с суммы экспортной выручкиUSD 3.126.582-80 по аккр.LC1008482/00/07504714100,Китай и НДС,счет-фактура  1494от 27.03.02</v>
          </cell>
        </row>
        <row r="381">
          <cell r="A381">
            <v>37342</v>
          </cell>
          <cell r="B381" t="str">
            <v>40502840007964090033</v>
          </cell>
          <cell r="C381" t="str">
            <v>60301810700000009098</v>
          </cell>
          <cell r="D381" t="str">
            <v>$</v>
          </cell>
          <cell r="E381">
            <v>36.119999999999997</v>
          </cell>
          <cell r="F381" t="str">
            <v>комиссия по ПС 1/00005061/000/0000001740  от 04.12.01 с суммы экспортной выручки  USD 5.814-00 по аккр.1196150030/07797281008,Индия и НДС,счет-фактура  1493  от 27.03.02</v>
          </cell>
        </row>
        <row r="382">
          <cell r="A382">
            <v>37342</v>
          </cell>
          <cell r="B382" t="str">
            <v>40502840007964090033</v>
          </cell>
          <cell r="C382" t="str">
            <v>60301810700000009098</v>
          </cell>
          <cell r="D382" t="str">
            <v>$</v>
          </cell>
          <cell r="E382">
            <v>12454.12</v>
          </cell>
          <cell r="F382" t="str">
            <v>комиссия по ПС 1/00005061/000/0000001472 от 27.03.01 с суммы экспортной выручкиUSD  8.049.895-00 по аккр.639/B/2002/03/07706885003,Индия и НДС,счет-фактура  1492  от 27.03.02</v>
          </cell>
        </row>
        <row r="383">
          <cell r="A383">
            <v>37342</v>
          </cell>
          <cell r="B383" t="str">
            <v>40502840007964090033</v>
          </cell>
          <cell r="C383" t="str">
            <v>60301810700000009098</v>
          </cell>
          <cell r="D383" t="str">
            <v>$</v>
          </cell>
          <cell r="E383">
            <v>4.67</v>
          </cell>
          <cell r="F383" t="str">
            <v>комиссия по ПС 1/00005061/000/0000001648 от 27.09.01 по аккр.SBD/1304/2001/61/07797674050 /Индия/ с суммы экспортной выручки USD 749-70 и НДС, счет-фактура N 1506 от 27.03.02</v>
          </cell>
        </row>
        <row r="384">
          <cell r="A384">
            <v>37342</v>
          </cell>
          <cell r="B384" t="str">
            <v>40502840007964090033</v>
          </cell>
          <cell r="C384" t="str">
            <v>60301810700000009098</v>
          </cell>
          <cell r="D384" t="str">
            <v>$</v>
          </cell>
          <cell r="E384">
            <v>1067.94</v>
          </cell>
          <cell r="F384" t="str">
            <v>комиссия по ПС 1/00005061/001/0000001452 от 16.03.01 по аккр.LC1004157/01/07504714144 /Китай/ с суммы экспортной выручки USD 171479-00 и НДС, счет-фактура N 1510 от 27.03.02</v>
          </cell>
        </row>
        <row r="385">
          <cell r="A385">
            <v>37342</v>
          </cell>
          <cell r="B385" t="str">
            <v>40502840007964090033</v>
          </cell>
          <cell r="C385" t="str">
            <v>60301810700000009098</v>
          </cell>
          <cell r="D385" t="str">
            <v>$</v>
          </cell>
          <cell r="E385">
            <v>582.54</v>
          </cell>
          <cell r="F385" t="str">
            <v>комиссия по ПС 1/00005061/001/0000001452 от 16.03.01 по аккр.LC1004157/01/07504714144 /Китай/ с суммы экспортной выручки А50 93534-00 и НДС, счет-фактура N 1512 от 27.03.02</v>
          </cell>
        </row>
        <row r="386">
          <cell r="A386">
            <v>37343</v>
          </cell>
          <cell r="B386" t="str">
            <v>40502840007964090033</v>
          </cell>
          <cell r="C386" t="str">
            <v>60301810700000009098</v>
          </cell>
          <cell r="D386" t="str">
            <v>$</v>
          </cell>
          <cell r="E386">
            <v>5708.93</v>
          </cell>
          <cell r="F386" t="str">
            <v>комиссия по ПС 1/00005061/000/0000001501 от 12.04.01 с суммы экспортной выручкиUSD 917.400-00 по аккр.LC0701055/13506036001,ОАЭ и НДС,счет-фактура 1522 от 28.03.02</v>
          </cell>
        </row>
        <row r="387">
          <cell r="A387">
            <v>37343</v>
          </cell>
          <cell r="B387" t="str">
            <v>40502840007964090033</v>
          </cell>
          <cell r="C387" t="str">
            <v>60301810700000009098</v>
          </cell>
          <cell r="D387" t="str">
            <v>$</v>
          </cell>
          <cell r="E387">
            <v>6394.69</v>
          </cell>
          <cell r="F387" t="str">
            <v>комиссия по ПС 1/00005061/001/0000001453 от 16.03.01 по аккр.LC1009746/01/07504714231 /Китай/ с суммы экспортной выручки USD 1027621-65 и НДС, счет-фактура N 1526 от 28.03.02</v>
          </cell>
        </row>
        <row r="388">
          <cell r="A388">
            <v>37343</v>
          </cell>
          <cell r="B388" t="str">
            <v>40502840007964090033</v>
          </cell>
          <cell r="C388" t="str">
            <v>60301810700000009098</v>
          </cell>
          <cell r="D388" t="str">
            <v>$</v>
          </cell>
          <cell r="E388">
            <v>3487.96</v>
          </cell>
          <cell r="F388" t="str">
            <v>комиссия по ПС 1/00005061/001/0000001453 от 16.03.01 по аккр.LC1009746/01/07504714231 /Китай/ с суммы экспортной выручки А50 560520-90 и НДС, счет-фактура N 1527 от 28.03.02</v>
          </cell>
        </row>
        <row r="389">
          <cell r="A389">
            <v>37343</v>
          </cell>
          <cell r="B389" t="str">
            <v>40502840007964090033</v>
          </cell>
          <cell r="C389" t="str">
            <v>60301810700000009098</v>
          </cell>
          <cell r="D389" t="str">
            <v>$</v>
          </cell>
          <cell r="E389">
            <v>229.94</v>
          </cell>
          <cell r="F389" t="str">
            <v>комиссия по ПС 1/00005061/000/0000001624 от 04.09.01 по аккр.BFI-41589C/01730573575 /Куба/ с суммы экспортной выручки USD 36966-60 и НДС, счет-фактура N 1528 от 28.03.02</v>
          </cell>
        </row>
        <row r="390">
          <cell r="A390">
            <v>37343</v>
          </cell>
          <cell r="B390" t="str">
            <v>40502840007964090033</v>
          </cell>
          <cell r="C390" t="str">
            <v>60301810700000009098</v>
          </cell>
          <cell r="D390" t="str">
            <v>$</v>
          </cell>
          <cell r="E390">
            <v>62.23</v>
          </cell>
          <cell r="F390" t="str">
            <v>КОМИССИЯ БАНКА ЗА ПРЕДОСТАВЛЕНИЕ КОПИИ СВИФТ МТ199 ПО ПЕРЕВОДУ ФГУП РОСОБОРОНЭКСПОРТ ОТ 020327 N 1159 НА СУММУ А50 4360500,00 НА ОСНОВАНИИ ПИСЬМА ОТ 020326 N Р1414/5-1992, СЧЕТ-ФАКТУРА 1535 ОТ 020328</v>
          </cell>
        </row>
        <row r="391">
          <cell r="A391">
            <v>37344</v>
          </cell>
          <cell r="B391" t="str">
            <v>40502840007964090033</v>
          </cell>
          <cell r="C391" t="str">
            <v>60301810700000009098</v>
          </cell>
          <cell r="D391" t="str">
            <v>$</v>
          </cell>
          <cell r="E391">
            <v>12427.44</v>
          </cell>
          <cell r="F391" t="str">
            <v>комиссия по ПС 1/00005061/000/0000001207 от 25.07.00 по аккр.LC1008482/00/07504714100 /Китай/ с суммы экспортной выручки A50 2361177-00 и НДС, счет-фактура N 1554 от 29.03.02</v>
          </cell>
        </row>
        <row r="392">
          <cell r="A392">
            <v>37344</v>
          </cell>
          <cell r="B392" t="str">
            <v>40502840007964090033</v>
          </cell>
          <cell r="C392" t="str">
            <v>60301810700000009098</v>
          </cell>
          <cell r="D392" t="str">
            <v>$</v>
          </cell>
          <cell r="E392">
            <v>10596.88</v>
          </cell>
          <cell r="F392" t="str">
            <v>комиссия по ПС 1/00005061/000/0000001207 от 25.07.00 по аккр.LC1008482/00/07504714100 /Китай/ с суммы экспортной выручки A50 1705408-80 и НДС, счет-фактура N 1555 от 29.03.02</v>
          </cell>
        </row>
        <row r="393">
          <cell r="A393">
            <v>37347</v>
          </cell>
          <cell r="B393" t="str">
            <v>40502840007964090033</v>
          </cell>
          <cell r="C393" t="str">
            <v>60301810700000009098</v>
          </cell>
          <cell r="D393" t="str">
            <v>$</v>
          </cell>
          <cell r="E393">
            <v>12447.68</v>
          </cell>
          <cell r="F393" t="str">
            <v>Комиссия по ПС 1/00005061/001/0000001452 от 16.03.2001 с суммы экспортной выручки USD 2,355,870-00 по аккр.LC1004157/01/07504714144/Китай/ и НДС, счёт-фактура 1559 от 01.04.2002</v>
          </cell>
        </row>
        <row r="394">
          <cell r="A394">
            <v>37347</v>
          </cell>
          <cell r="B394" t="str">
            <v>40502840007964090033</v>
          </cell>
          <cell r="C394" t="str">
            <v>60301810700000009098</v>
          </cell>
          <cell r="D394" t="str">
            <v>$</v>
          </cell>
          <cell r="E394">
            <v>0.62</v>
          </cell>
          <cell r="F394" t="str">
            <v>Комиссия по ПС 1/00005061/000/0000001729 от 29.11.2001 с суммы экспортной выручки USD 122-66 по аккр.26309/32/09800692009/Сирия/ и НДС, счёт-фактура 1563  от 01.04.2002</v>
          </cell>
        </row>
        <row r="395">
          <cell r="A395">
            <v>37347</v>
          </cell>
          <cell r="B395" t="str">
            <v>40502840007964090033</v>
          </cell>
          <cell r="C395" t="str">
            <v>60301810700000009098</v>
          </cell>
          <cell r="D395" t="str">
            <v>$</v>
          </cell>
          <cell r="E395">
            <v>124.48</v>
          </cell>
          <cell r="F395" t="str">
            <v>Комиссия за выдачу копий банковских документов ФГУП Рособоронэкспорт по переводам от 29.03.02 N 1189 на сумму USD 466000,00 и N 1191 на сумму USD 226810,00  н/п  от 29.03.02 м/о 3616, 3641. Письмо клиента N P1414/5-2121 от 29.03.02. Счет-фактура 1564 от 0</v>
          </cell>
        </row>
        <row r="396">
          <cell r="A396">
            <v>37347</v>
          </cell>
          <cell r="B396" t="str">
            <v>40502840007964090033</v>
          </cell>
          <cell r="C396" t="str">
            <v>60301810700000009098</v>
          </cell>
          <cell r="D396" t="str">
            <v>$</v>
          </cell>
          <cell r="E396">
            <v>62.24</v>
          </cell>
          <cell r="F396" t="str">
            <v>СПИСАНИЕ КОМИССИИ БАНКА ЗА ПРЕДОСТАВЛЕНИЕ КОПИИ СВИФТ МТ199 НА ОСНОВАНИИ ПИСЬМАОТ 020329 N Р1414/5-2121 ПО ПЕРЕВОДУ ФГУП РОСОБОРОНЭКСПОРТ ОТ 020329 N 1192 НА СУММУ А50 826400,00. СЧЕТ-ФАКТУРА 1569 ОТ 020401</v>
          </cell>
        </row>
        <row r="397">
          <cell r="A397">
            <v>37347</v>
          </cell>
          <cell r="B397" t="str">
            <v>40502840007964090033</v>
          </cell>
          <cell r="C397" t="str">
            <v>60301810700000009098</v>
          </cell>
          <cell r="D397" t="str">
            <v>$</v>
          </cell>
          <cell r="E397">
            <v>62.24</v>
          </cell>
          <cell r="F397" t="str">
            <v>Оплата комиссии за выдачу копий банковских документов клиенту по переводу ФГУП Рособоронэкспорт N 1193 от 29.03.2002 н/пр 29.03.2002, м/о 3578 согласно письма клиента N Р/1414/5-2121 от 29.03.2002, счет-фактура 1572 от 01042002</v>
          </cell>
        </row>
        <row r="398">
          <cell r="A398">
            <v>37348</v>
          </cell>
          <cell r="B398" t="str">
            <v>40502840007964090033</v>
          </cell>
          <cell r="C398" t="str">
            <v>60301810700000009098</v>
          </cell>
          <cell r="D398" t="str">
            <v>$</v>
          </cell>
          <cell r="E398">
            <v>12469.64</v>
          </cell>
          <cell r="F398" t="str">
            <v>Комиссия по ПС 1/00005061/000/0000001207 от 25.07.2000 с суммы экспортной выручки USD 4,328,824-50 по аккр.LC1008482/00/07504714100/Китай/ и НДС, счёт-фактура 1582      от 02.04.2002</v>
          </cell>
        </row>
        <row r="399">
          <cell r="A399">
            <v>37348</v>
          </cell>
          <cell r="B399" t="str">
            <v>40502840007964090033</v>
          </cell>
          <cell r="C399" t="str">
            <v>60301810700000009098</v>
          </cell>
          <cell r="D399" t="str">
            <v>$</v>
          </cell>
          <cell r="E399">
            <v>12469.64</v>
          </cell>
          <cell r="F399" t="str">
            <v>Комиссия по ПС 1/00005061/000/0000001453 от 16.03.2001 с суммы экспортной выручки USD 4,212,232-47 по аккр.LC1009746/01/07504714231/Китай/ и НДС, счёт-фактура 1585   от 02.04.2002</v>
          </cell>
        </row>
        <row r="400">
          <cell r="A400">
            <v>37348</v>
          </cell>
          <cell r="B400" t="str">
            <v>40502840007964090033</v>
          </cell>
          <cell r="C400" t="str">
            <v>60301810700000009098</v>
          </cell>
          <cell r="D400" t="str">
            <v>$</v>
          </cell>
          <cell r="E400">
            <v>12469.64</v>
          </cell>
          <cell r="F400" t="str">
            <v>Комиссия по ПС 1/00005061/000/0000001453 от 16.03.2001 с суммы экспртной выручки USD 2,775,806-00 по аккр.LC1009746/01/07504714231/Китай/ и НДС, счёт-фактура 1584   от 02.04.2002</v>
          </cell>
        </row>
        <row r="401">
          <cell r="A401">
            <v>37350</v>
          </cell>
          <cell r="B401" t="str">
            <v>40502840007964090033</v>
          </cell>
          <cell r="C401" t="str">
            <v>60301810700000009098</v>
          </cell>
          <cell r="D401" t="str">
            <v>$</v>
          </cell>
          <cell r="E401">
            <v>1846.02</v>
          </cell>
          <cell r="F401" t="str">
            <v>комиссия по ПС 1/00005061/000/0000001763 от 25.12.01 с суммы экспортной выручкиUSD 295.882-00 по аккр.LC1001546/02/07504714243,Китай и НДС,счет-фактура  1636 от 04.04.02</v>
          </cell>
        </row>
        <row r="402">
          <cell r="A402">
            <v>37350</v>
          </cell>
          <cell r="B402" t="str">
            <v>40502840007964090033</v>
          </cell>
          <cell r="C402" t="str">
            <v>60301810700000009098</v>
          </cell>
          <cell r="D402" t="str">
            <v>$</v>
          </cell>
          <cell r="E402">
            <v>12477.32</v>
          </cell>
          <cell r="F402" t="str">
            <v>комиссия по ПС 1/00005061/000/0000001453 от 16.03.01 с суммы экспортной выручкиA50  2.297.581-35 по аккр.LC1009746/01/07504714231,Китай и НДС,счет-фактура  1635  от 04.04.02</v>
          </cell>
        </row>
        <row r="403">
          <cell r="A403">
            <v>37350</v>
          </cell>
          <cell r="B403" t="str">
            <v>40502840007964090033</v>
          </cell>
          <cell r="C403" t="str">
            <v>60301810700000009098</v>
          </cell>
          <cell r="D403" t="str">
            <v>$</v>
          </cell>
          <cell r="E403">
            <v>7430.56</v>
          </cell>
          <cell r="F403" t="str">
            <v>ОПЛАТА КОМИССИИ И НДС ЗА ВЫПОЛНЕНИЕ ОПЕРАЦИЙ ПО ВАЛЮТНОМУ КОНТРОЛЮ ЗА ПОСТУПЛЕНИЕМ ЭКСПОРТНОЙ ВЫРУЧКИ ПО ПС 1/00005061/000/0000001819 ОТ 150202 ПО ПЕРЕВОДУ НА СУММУ USD 1191061-08 ( Н/ПР ОТ 260302 М/О 9390 ) СЧЕТ ФАКТУРА 1637 ОТ 040402</v>
          </cell>
        </row>
        <row r="404">
          <cell r="A404">
            <v>37350</v>
          </cell>
          <cell r="B404" t="str">
            <v>40502840007964090033</v>
          </cell>
          <cell r="C404" t="str">
            <v>60301810700000009098</v>
          </cell>
          <cell r="D404" t="str">
            <v>$</v>
          </cell>
          <cell r="E404">
            <v>8016.68</v>
          </cell>
          <cell r="F404" t="str">
            <v>комиссия по ПС 1/00005061/000/0000001452 от 16.03.01 с суммы экспортной выручкиA50  1.285.020-00 по аккр.LC1004157/01/07504714144,Китай и НДС,счет-фактура  1634  от 04.04.02</v>
          </cell>
        </row>
        <row r="405">
          <cell r="A405">
            <v>37350</v>
          </cell>
          <cell r="B405" t="str">
            <v>40502840007964090033</v>
          </cell>
          <cell r="C405" t="str">
            <v>60301810700000009098</v>
          </cell>
          <cell r="D405" t="str">
            <v>$</v>
          </cell>
          <cell r="E405">
            <v>9445.9599999999991</v>
          </cell>
          <cell r="F405" t="str">
            <v>Комиссия по ПС 1/00005061/000/0000001453 от 16.03.2001 с суммы экспортной выручки А50    1,514,076-00 по аккр.LC1009746/01/07504714231/Китай/ и НДС, счёт-фактура 1640    от 04.04.2002</v>
          </cell>
        </row>
        <row r="406">
          <cell r="A406">
            <v>37350</v>
          </cell>
          <cell r="B406" t="str">
            <v>40502840007964090033</v>
          </cell>
          <cell r="C406" t="str">
            <v>60301810700000009098</v>
          </cell>
          <cell r="D406" t="str">
            <v>$</v>
          </cell>
          <cell r="E406">
            <v>1461.72</v>
          </cell>
          <cell r="F406" t="str">
            <v>комиссия по ПС 1/00005061/000/0000001792 от 18.01.2002 с суммы экспортной выручки USD 234,313-38 по аккр.LC0012501LKO1231/1803/356005350/Индия/  и НДС, счёт-фактура 1641 от 04.04.2002</v>
          </cell>
        </row>
        <row r="407">
          <cell r="A407">
            <v>37350</v>
          </cell>
          <cell r="B407" t="str">
            <v>40502840007964090033</v>
          </cell>
          <cell r="C407" t="str">
            <v>60301810700000009098</v>
          </cell>
          <cell r="D407" t="str">
            <v>$</v>
          </cell>
          <cell r="E407">
            <v>12477.32</v>
          </cell>
          <cell r="F407" t="str">
            <v>ОПЛАТА КОМИССИИ И НДС ЗА ВЫПОЛНЕНИЕ ОПЕРАЦИЙ ПО ВАЛЮТНОМУ КОНТРОЛЮ ЗА ПОСТУПЛЕНИЕМ ВЛАЮТНОЙ ВЫРУЧКИ ПО ПС 1/00005061/000/0000001623 ОТ 300801 ОТ ПЕРЕВОДА НА СУММУ USD 10213195-00 ОТ 270302 СЧЕТ-ФАКТУРА 1649 ОТ 040402</v>
          </cell>
        </row>
        <row r="408">
          <cell r="A408">
            <v>37354</v>
          </cell>
          <cell r="B408" t="str">
            <v>40502840007964090033</v>
          </cell>
          <cell r="C408" t="str">
            <v>60301810700000009098</v>
          </cell>
          <cell r="D408" t="str">
            <v>$</v>
          </cell>
          <cell r="E408">
            <v>5014.38</v>
          </cell>
          <cell r="F408" t="str">
            <v>оплата комиссии и НДС за выполнение операций по валютному контролю за поступлением экспортной выручки по ПС 1/00005061/000/0000001819 от 150202 по переводу на сумму USD 804034-05 ( н/пр от 270302 м/о 9784) счет фактура 1706 от 080402</v>
          </cell>
        </row>
        <row r="409">
          <cell r="A409">
            <v>37354</v>
          </cell>
          <cell r="B409" t="str">
            <v>40502840007964090033</v>
          </cell>
          <cell r="C409" t="str">
            <v>60301810700000009098</v>
          </cell>
          <cell r="D409" t="str">
            <v>$</v>
          </cell>
          <cell r="E409">
            <v>12472.8</v>
          </cell>
          <cell r="F409" t="str">
            <v>TECTRANS GROUP GMBH VAN-DER-SMISSEN-STR.222767 HAMBURG ROSOBORONEXPORT MOSCOW CTR PB 127614145001 ADD.227614145007 WITH THIS PAYMENT OUR GUAR.30-02-225057 HAS BECOME NULL AND VOID.MT103 HALADEHHA DD 020405.ОПЛ.КОМ.И НДС ПО ВАЛ.КОНТР.ПО ПС 3/00005061/000/0</v>
          </cell>
        </row>
        <row r="410">
          <cell r="A410">
            <v>37355</v>
          </cell>
          <cell r="B410" t="str">
            <v>40502840007964090033</v>
          </cell>
          <cell r="C410" t="str">
            <v>60301810700000009098</v>
          </cell>
          <cell r="D410" t="str">
            <v>$</v>
          </cell>
          <cell r="E410">
            <v>204.29</v>
          </cell>
          <cell r="F410" t="str">
            <v>ОПЛАТА КОМИССИИ И НДС ЗА ВЫПОЛНЕНИЕ ОПЕРАЦИЙ ПО ВАЛЮТНОМУ КОНТРОЛЮ ЗА ПОСТУПЛЕНИЕМ ЭКСПОРТНОЙ ВЫРУЧКИ ПО ПС 1/00005061/000/0000001819 ОТ 150202 ПО ПЛАТЕЖНОМУ ПОРУЧЕНИЮ НА СУММУ USD 207838-05 (ЧАСТ.СУММА USD 32755-07) Н/ПР ОТ 280302 М/О 1110 CЧЕТ ФАКТУРА 1</v>
          </cell>
        </row>
        <row r="411">
          <cell r="A411">
            <v>37355</v>
          </cell>
          <cell r="B411" t="str">
            <v>40502840007964090033</v>
          </cell>
          <cell r="C411" t="str">
            <v>60301810700000009098</v>
          </cell>
          <cell r="D411" t="str">
            <v>$</v>
          </cell>
          <cell r="E411">
            <v>5155.28</v>
          </cell>
          <cell r="F411" t="str">
            <v>511600004 TECTRANS GROUP GMBH VAN-DER-SMISSEN-STR.2 22767 HAMBURG/40502840007964090033 ROSOBORONEXPORT,MOSCOW RF CTR.PB/127614145001 ADD.227614145012 AGAINST BANK GUARANTEE 30-02-225072,MT910 CHASUS33 DD020408,MT103 HALADEHH DD020408 ПС 3/00005061/000/000</v>
          </cell>
        </row>
        <row r="412">
          <cell r="A412">
            <v>37355</v>
          </cell>
          <cell r="B412" t="str">
            <v>40502840007964090033</v>
          </cell>
          <cell r="C412" t="str">
            <v>60301810700000009098</v>
          </cell>
          <cell r="D412" t="str">
            <v>$</v>
          </cell>
          <cell r="E412">
            <v>12163.83</v>
          </cell>
          <cell r="F412" t="str">
            <v>511600004 TECTRANS GROUP GMBH VAN-DER-SMISSEN-STR.2 22767 HAMBURG/40502840007964090033 ROSOBORONEXPORT,MOSCOW RF CNTR.PB/127614145001 ADD.227614145008 AGAINST BANK GUARANTEE 30-02-225066, MT910 CHASUS33 DD020408, MT103 HALADEHH DD080402, ПС 3/00005061/000</v>
          </cell>
        </row>
        <row r="413">
          <cell r="A413">
            <v>37355</v>
          </cell>
          <cell r="B413" t="str">
            <v>40502840007964090033</v>
          </cell>
          <cell r="C413" t="str">
            <v>60301810700000009098</v>
          </cell>
          <cell r="D413" t="str">
            <v>$</v>
          </cell>
          <cell r="E413">
            <v>1356.73</v>
          </cell>
          <cell r="F413" t="str">
            <v>Комиссия по ПС 1/00005061/000/0000001761 от 24.12.2001 с суммы экспортной выручки USD 217,523-55 по аккр.23024/32/09800692008/Сирия/ и НДС, счёт-фактура 1748 от 09.04.2002</v>
          </cell>
        </row>
        <row r="414">
          <cell r="A414">
            <v>37355</v>
          </cell>
          <cell r="B414" t="str">
            <v>40502840007964090033</v>
          </cell>
          <cell r="C414" t="str">
            <v>60301810700000009098</v>
          </cell>
          <cell r="D414" t="str">
            <v>$</v>
          </cell>
          <cell r="E414">
            <v>631.9</v>
          </cell>
          <cell r="F414" t="str">
            <v>комиссия по ПС 1/00005061/000/0000001670 от 11.10.01 по аккр.TF0126000007/01730573638 /Куба/ с суммы экспортной выручки USD 101309-95 и НДС, счет-фактура N 1745 от 09.04.02</v>
          </cell>
        </row>
        <row r="415">
          <cell r="A415">
            <v>37355</v>
          </cell>
          <cell r="B415" t="str">
            <v>40502840007964090033</v>
          </cell>
          <cell r="C415" t="str">
            <v>60301810700000009098</v>
          </cell>
          <cell r="D415" t="str">
            <v>$</v>
          </cell>
          <cell r="E415">
            <v>2522.59</v>
          </cell>
          <cell r="F415" t="str">
            <v>комиссия по ПС 1/00005061/000/0000001626 от 04.09.01 по аккр.TF0123500002/01730573629 /Куба/ с суммы экспортной выручки USD 404387-34 и НДС, счет-фактура N 1750 от 09.04.02</v>
          </cell>
        </row>
        <row r="416">
          <cell r="A416">
            <v>37355</v>
          </cell>
          <cell r="B416" t="str">
            <v>40502840007964090033</v>
          </cell>
          <cell r="C416" t="str">
            <v>60301810700000009098</v>
          </cell>
          <cell r="D416" t="str">
            <v>$</v>
          </cell>
          <cell r="E416">
            <v>2911.83</v>
          </cell>
          <cell r="F416" t="str">
            <v xml:space="preserve">/511600004 TECTRANS GROUP GMBH VAN-DER-SMISSEN-STR.2 22767 HAMBURG /23916401 STATE CORPORATION ROSOBORONEXPORT 21GOGOLEVSKY BLVD. MOSCOW RUSSIA CNTR PB/127614145001 ADD.NO.227614145009 AGAINST BANK GUARANTEE NO.30-02-225071 MT103 HALADEHH DD 020408 MT910 </v>
          </cell>
        </row>
        <row r="417">
          <cell r="A417">
            <v>37355</v>
          </cell>
          <cell r="B417" t="str">
            <v>40502840007964090033</v>
          </cell>
          <cell r="C417" t="str">
            <v>60301810700000009098</v>
          </cell>
          <cell r="D417" t="str">
            <v>$</v>
          </cell>
          <cell r="E417">
            <v>1415.06</v>
          </cell>
          <cell r="F417" t="str">
            <v>TECTRANS GROUP GMBH VAN-DER-SMISSEN-STR.222767 HAMBURG ROSOBORONEXPORT CTR N.PB/127614145001 ADD.N 227614145010 AGAINST BANK GUARANTEE N.30-02-225070.MT 103 HALADEHH DD 020408.И ОПЛ.КОМ.И НДС ПО ВАЛ.КОНТР.ПО ПС 3/00005061/000/0000000668 ОТ280302 СЧ.-Ф 176</v>
          </cell>
        </row>
        <row r="418">
          <cell r="A418">
            <v>37356</v>
          </cell>
          <cell r="B418" t="str">
            <v>40502840007964090033</v>
          </cell>
          <cell r="C418" t="str">
            <v>60301810700000009098</v>
          </cell>
          <cell r="D418" t="str">
            <v>$</v>
          </cell>
          <cell r="E418">
            <v>12465.76</v>
          </cell>
          <cell r="F418" t="str">
            <v>комиссия по ПС 1/00005061/000/0000001207 от 25.07.00 с суммы экспортной выручкиUSD 6.072.450-89 по аккр.LC1008482/07504714100,Китай и НДС,счет-фактура  1769от10.04.02</v>
          </cell>
        </row>
        <row r="419">
          <cell r="A419">
            <v>37356</v>
          </cell>
          <cell r="B419" t="str">
            <v>40502840007964090033</v>
          </cell>
          <cell r="C419" t="str">
            <v>60301810700000009098</v>
          </cell>
          <cell r="D419" t="str">
            <v>$</v>
          </cell>
          <cell r="E419">
            <v>762.28</v>
          </cell>
          <cell r="F419" t="str">
            <v>Комиссия по ПС 1/00005061/003/0000001062 от 16.02.2000 с суммы экспортной выручки USD 122,310-90 по аккр.0069100DC001442/07701194005/Индия/ и НДС, счёт-фактура1771   от 10.04.2002</v>
          </cell>
        </row>
        <row r="420">
          <cell r="A420">
            <v>37356</v>
          </cell>
          <cell r="B420" t="str">
            <v>40502840007964090033</v>
          </cell>
          <cell r="C420" t="str">
            <v>60301810700000009098</v>
          </cell>
          <cell r="D420" t="str">
            <v>$</v>
          </cell>
          <cell r="E420">
            <v>12465.76</v>
          </cell>
          <cell r="F420" t="str">
            <v>Комиссия по ПС 1/00005061/000/0000001207 от 25.07.2000 с суммы экспортной выручки A50 3,312,245-94 по аккр.LC1008482/00/07504714100/Китай/ и НДС, счёт-фактура 1772   от 10.04.2002</v>
          </cell>
        </row>
        <row r="421">
          <cell r="A421">
            <v>37356</v>
          </cell>
          <cell r="B421" t="str">
            <v>40502840007964090033</v>
          </cell>
          <cell r="C421" t="str">
            <v>60301810700000009098</v>
          </cell>
          <cell r="D421" t="str">
            <v>$</v>
          </cell>
          <cell r="E421">
            <v>303.23</v>
          </cell>
          <cell r="F421" t="str">
            <v>ОПЛАТА КОМИССИИ И НДС ЗА ВЫПОЛНЕНИЕ ОПЕРАЦИЙ ПО ВАЛЮТНОМУ КОНТРОЛЮ ЗА ПОСТУПЛЕНИЕМ ВАЛЮТНОЙ ВЫРУЧКИ ПО ПС 1/00005061/000/0000001780 ОТ 10.01.02 ПО ПЕРЕВОДУ НА СУММУ USD 48663,00 Н/П ОТ 01.04.02,М/О 5073, СЧЕТ-ФАКТУРА 1776 ОТ 10.04.02</v>
          </cell>
        </row>
        <row r="422">
          <cell r="A422">
            <v>37356</v>
          </cell>
          <cell r="B422" t="str">
            <v>40502840007964090033</v>
          </cell>
          <cell r="C422" t="str">
            <v>60301810700000009098</v>
          </cell>
          <cell r="D422" t="str">
            <v>$</v>
          </cell>
          <cell r="E422">
            <v>158</v>
          </cell>
          <cell r="F422" t="str">
            <v>оплата комиссии и НДС за выполнение операций по валютному контролю за поступлением валютной выручки по ПС 1/00005061/000/0000001182 от 290600 по переводу на сумму USD 25327-90 счет-фактура 1778 от 100402</v>
          </cell>
        </row>
        <row r="423">
          <cell r="A423">
            <v>37362</v>
          </cell>
          <cell r="B423" t="str">
            <v>40502840007964090033</v>
          </cell>
          <cell r="C423" t="str">
            <v>60301810700000009098</v>
          </cell>
          <cell r="D423" t="str">
            <v>$</v>
          </cell>
          <cell r="E423">
            <v>3378.14</v>
          </cell>
          <cell r="F423" t="str">
            <v>HARCOURT OVERSEAS LTD    /STATE CORPORATION ,ROSOBOR ONEXPORT,   3RD PAYMENT USD542186.50FROM HARCOU RT UNDER CONTP/134414145006, MT100 CHASGB2L DD020416, ПС 3/00005061/001/0000000520 ОТ 08.11.01, СЧЕТ-ФАКТУРА 1833 ОТ 16.04.2002</v>
          </cell>
        </row>
        <row r="424">
          <cell r="A424">
            <v>37363</v>
          </cell>
          <cell r="B424" t="str">
            <v>40502840007964090033</v>
          </cell>
          <cell r="C424" t="str">
            <v>60301810700000009098</v>
          </cell>
          <cell r="D424" t="str">
            <v>$</v>
          </cell>
          <cell r="E424">
            <v>12459.92</v>
          </cell>
          <cell r="F424" t="str">
            <v>комиссия по ПС 1/00005061/000/0000001207 от 25.07.00 с суммы экспортной выручкиUSD 2.690.574-15 по аккр.LC1008482/00/07504714100,Китай и НДС,счет-фактура  1837от 17.04.02</v>
          </cell>
        </row>
        <row r="425">
          <cell r="A425">
            <v>37363</v>
          </cell>
          <cell r="B425" t="str">
            <v>40502840007964090033</v>
          </cell>
          <cell r="C425" t="str">
            <v>60301810700000009098</v>
          </cell>
          <cell r="D425" t="str">
            <v>$</v>
          </cell>
          <cell r="E425">
            <v>597.76</v>
          </cell>
          <cell r="F425" t="str">
            <v>комиссия по ПС 1/00005061/001/0000001433 от 19.02.01 по аккр.25460/32/09800692034 /Сирия/ с суммы экспортной выручки USD 95960-00 и НДС, счет-фактура N 1841 от17.04.02</v>
          </cell>
        </row>
        <row r="426">
          <cell r="A426">
            <v>37363</v>
          </cell>
          <cell r="B426" t="str">
            <v>40502840007964090033</v>
          </cell>
          <cell r="C426" t="str">
            <v>60301810700000009098</v>
          </cell>
          <cell r="D426" t="str">
            <v>$</v>
          </cell>
          <cell r="E426">
            <v>1214.8399999999999</v>
          </cell>
          <cell r="F426" t="str">
            <v>комиссия по ПС 1/00005061/000/0000001131 от 11.05.00 по аккр.LC1006908/00/07504714097 /Китай/ с суммы экспортной выручки USD 195000-00 и НДС, счет-фактура N 1843 от 17.04.02</v>
          </cell>
        </row>
        <row r="427">
          <cell r="A427">
            <v>37364</v>
          </cell>
          <cell r="B427" t="str">
            <v>40502840007964090033</v>
          </cell>
          <cell r="C427" t="str">
            <v>60301810700000009098</v>
          </cell>
          <cell r="D427" t="str">
            <v>$</v>
          </cell>
          <cell r="E427">
            <v>12460.68</v>
          </cell>
          <cell r="F427" t="str">
            <v>комиссия по ПС 1/00005061/000/0000001207 от 25.07.00 с суммы экспортной выручкиUSD 3.097.388-19 по аккр.LC1008482/00/07504714100,Китай и НДС,счет-фактура  1856от 18.04.02</v>
          </cell>
        </row>
        <row r="428">
          <cell r="A428">
            <v>37364</v>
          </cell>
          <cell r="B428" t="str">
            <v>40502840007964090033</v>
          </cell>
          <cell r="C428" t="str">
            <v>60301810700000009098</v>
          </cell>
          <cell r="D428" t="str">
            <v>$</v>
          </cell>
          <cell r="E428">
            <v>2102.12</v>
          </cell>
          <cell r="F428" t="str">
            <v>комиссия по ПС 1/00005061/000/0000001727 от 26.11.01 по аккр.M42R6111ns11349/17801134007 /Корея/ с суммы экспортной выручки USD 337405-00 и НДС, счет-фактура N1866 от 18.04.02</v>
          </cell>
        </row>
        <row r="429">
          <cell r="A429">
            <v>37364</v>
          </cell>
          <cell r="B429" t="str">
            <v>40502840007964090033</v>
          </cell>
          <cell r="C429" t="str">
            <v>60301810700000009098</v>
          </cell>
          <cell r="D429" t="str">
            <v>$</v>
          </cell>
          <cell r="E429">
            <v>1319.27</v>
          </cell>
          <cell r="F429" t="str">
            <v>оплата комиссии и НДС за выполнение операций по валютному контролю за поступлением валютной выручки по ПС 1/00005061/001/0000001683 ОТ 231001 по переводу на сумму USD 211735-00 счет-фактура 1893 от 180402</v>
          </cell>
        </row>
        <row r="430">
          <cell r="A430">
            <v>37365</v>
          </cell>
          <cell r="B430" t="str">
            <v>40502840007964090033</v>
          </cell>
          <cell r="C430" t="str">
            <v>60301810700000009098</v>
          </cell>
          <cell r="D430" t="str">
            <v>$</v>
          </cell>
          <cell r="E430">
            <v>5509.95</v>
          </cell>
          <cell r="F430" t="str">
            <v>TECTRANS GROUP GMBH VAN-DER-SMISSEN-STR.222767 HAMBURG/23916401 ROSOBORONEXPORTCTR.PB/127614145001 AGAINST BANK GUAR.N 30-02-225076.MT103 HALADEHH DD 020418 ИОПЛ.КОМ.И НДС ПО ВАЛ.КОНТР.ПО ПС 3/00005061/000/0000000673 ОТ 040402 СЧ.-Ф 1990ОТ 190402</v>
          </cell>
        </row>
        <row r="431">
          <cell r="A431">
            <v>37368</v>
          </cell>
          <cell r="B431" t="str">
            <v>40502840007964090033</v>
          </cell>
          <cell r="C431" t="str">
            <v>60301810700000009098</v>
          </cell>
          <cell r="D431" t="str">
            <v>$</v>
          </cell>
          <cell r="E431">
            <v>10532.71</v>
          </cell>
          <cell r="F431" t="str">
            <v>комиссия по ПС 1/00005061/000/0000001207 от 25.07.00 с суммы  экспортной выручки A50 1.689.484-47 по аккр.LC1008482/00/07504714100,Китай и НДС,счет-фактура  2027  от 22.04.02</v>
          </cell>
        </row>
        <row r="432">
          <cell r="A432">
            <v>37368</v>
          </cell>
          <cell r="B432" t="str">
            <v>40502840007964090033</v>
          </cell>
          <cell r="C432" t="str">
            <v>60301810700000009098</v>
          </cell>
          <cell r="D432" t="str">
            <v>$</v>
          </cell>
          <cell r="E432">
            <v>157.1</v>
          </cell>
          <cell r="F432" t="str">
            <v>комиссия по ПС 1/00005061/000/0000001804 от 30.01.02 с суммы экспортной  выручки  USD 25.200-00 по аккр.LCM100043/02/07504714241,Китай и НДС,счет-фактура  2026от 22.04.02</v>
          </cell>
        </row>
        <row r="433">
          <cell r="A433">
            <v>37368</v>
          </cell>
          <cell r="B433" t="str">
            <v>40502840007964090033</v>
          </cell>
          <cell r="C433" t="str">
            <v>60301810700000009098</v>
          </cell>
          <cell r="D433" t="str">
            <v>$</v>
          </cell>
          <cell r="E433">
            <v>9149.34</v>
          </cell>
          <cell r="F433" t="str">
            <v>комиссия по ПС 1/00005061/000/0000001207  от 25.07.00 с суммы экспортной выручки A50  1.467.585-90 по аккр.LC1008482/00/07504714100,Китай и НДС,счет-фактура  2025  от 22.04.02</v>
          </cell>
        </row>
        <row r="434">
          <cell r="A434">
            <v>37369</v>
          </cell>
          <cell r="B434" t="str">
            <v>40502840007964090033</v>
          </cell>
          <cell r="C434" t="str">
            <v>60301810700000009098</v>
          </cell>
          <cell r="D434" t="str">
            <v>$</v>
          </cell>
          <cell r="E434">
            <v>747.64</v>
          </cell>
          <cell r="F434" t="str">
            <v>ОПЛАТА КОМИССИИ И НДС ЗА ВЫПОЛНЕНИЕ ОПЕРАЦИЙ ПО ВАЛЮТНОМУ КОНТРОЛЮ ЗА ПОСТУПЛЕНИЕМ ВАЛЮТНОЙ ВЫРУЧКИ ПО ПС 1/00005061/000/00000001669 ОТ 101001 ОТ СУММЫ USD 119985-00 ОТ 120402 СЧЕТ-ФАКТУРА 2092 ОТ 230402</v>
          </cell>
        </row>
        <row r="435">
          <cell r="A435">
            <v>37370</v>
          </cell>
          <cell r="B435" t="str">
            <v>40502840007964090033</v>
          </cell>
          <cell r="C435" t="str">
            <v>60301810700000009098</v>
          </cell>
          <cell r="D435" t="str">
            <v>$</v>
          </cell>
          <cell r="E435">
            <v>4375.3</v>
          </cell>
          <cell r="F435" t="str">
            <v>комиссия по ПС 1/00005061/000/0000001701 от 31.10.01 с суммы экспортной выручкиUSD 702.312-31 по аккр.0012502LK01003/07700627003,Индия и НДС,счет-фактура  2099от 24.04.02</v>
          </cell>
        </row>
        <row r="436">
          <cell r="A436">
            <v>37370</v>
          </cell>
          <cell r="B436" t="str">
            <v>40502840007964090033</v>
          </cell>
          <cell r="C436" t="str">
            <v>60301810700000009098</v>
          </cell>
          <cell r="D436" t="str">
            <v>$</v>
          </cell>
          <cell r="E436">
            <v>12459.92</v>
          </cell>
          <cell r="F436" t="str">
            <v>комиссия по ПС 1/00005061/000/0000001207 от 25.07.00 с суммы экспортной выручкиUSD 2.167.326-70 по аккр.LC1008482/00/07504714100,Китай и НДС,счет-фактура  2098от 24.04.02</v>
          </cell>
        </row>
        <row r="437">
          <cell r="A437">
            <v>37370</v>
          </cell>
          <cell r="B437" t="str">
            <v>40502840007964090033</v>
          </cell>
          <cell r="C437" t="str">
            <v>60301810700000009098</v>
          </cell>
          <cell r="D437" t="str">
            <v>$</v>
          </cell>
          <cell r="E437">
            <v>4277.49</v>
          </cell>
          <cell r="F437" t="str">
            <v>Комиссия по ПС 1/00005061/001/0000001453 от 16.03.01 с суммы экспортной выручки  A50   686,602-50 по аккр.L/C1009746/01/07504714231/Китай/ и НДС, счёт-фактура2139     от 24.04.2002</v>
          </cell>
        </row>
        <row r="438">
          <cell r="A438">
            <v>37370</v>
          </cell>
          <cell r="B438" t="str">
            <v>40502840007964090033</v>
          </cell>
          <cell r="C438" t="str">
            <v>60301810700000009098</v>
          </cell>
          <cell r="D438" t="str">
            <v>$</v>
          </cell>
          <cell r="E438">
            <v>12459.92</v>
          </cell>
          <cell r="F438" t="str">
            <v>Комиссия по ПС 1/00005061/001/0000001453 от 16.03.01 с суммы экспортной выручкиUSD 8,811,803-00 по аккр.LC1009746/01/07504714231/Китай/ и НДС, счёт-фактура 2138 от 24.04.2002</v>
          </cell>
        </row>
        <row r="439">
          <cell r="A439">
            <v>37370</v>
          </cell>
          <cell r="B439" t="str">
            <v>40502840007964090033</v>
          </cell>
          <cell r="C439" t="str">
            <v>60301810700000009098</v>
          </cell>
          <cell r="D439" t="str">
            <v>$</v>
          </cell>
          <cell r="E439">
            <v>7841.96</v>
          </cell>
          <cell r="F439" t="str">
            <v>Комиссия по ПС 1/00005061/001/0000001453 от 16.03.01  с суммы экспортной выручки USD 1,258,771-25 по аккр.LC1009746/01/07504714231/Китай/ и НДС, счёт-фактура 2140    от 24.04.2002</v>
          </cell>
        </row>
        <row r="440">
          <cell r="A440">
            <v>37370</v>
          </cell>
          <cell r="B440" t="str">
            <v>40502840007964090033</v>
          </cell>
          <cell r="C440" t="str">
            <v>60301810700000009098</v>
          </cell>
          <cell r="D440" t="str">
            <v>$</v>
          </cell>
          <cell r="E440">
            <v>62.3</v>
          </cell>
          <cell r="F440" t="str">
            <v>комиссия за выдачу копий банковских документов перевод Рособоронэкспорт N1463 от 230402 на сумму USD (A50) 1537500-00,н/пр 230402,счет-фактура 2186 от 240402</v>
          </cell>
        </row>
        <row r="441">
          <cell r="A441">
            <v>37371</v>
          </cell>
          <cell r="B441" t="str">
            <v>40502840007964090033</v>
          </cell>
          <cell r="C441" t="str">
            <v>60301810700000009098</v>
          </cell>
          <cell r="D441" t="str">
            <v>$</v>
          </cell>
          <cell r="E441">
            <v>3369.42</v>
          </cell>
          <cell r="F441" t="str">
            <v>комиссия по ПС 1/00005061/000/0000001476 от 30.03.01 с суммы экспортной выручкиUSD 540.700-60 по аккр.LC1002466/01/07504714124,Китай и НДС,счет-фактура  2199 от 25.04.02</v>
          </cell>
        </row>
        <row r="442">
          <cell r="A442">
            <v>37371</v>
          </cell>
          <cell r="B442" t="str">
            <v>40502840007964090033</v>
          </cell>
          <cell r="C442" t="str">
            <v>60301810700000009098</v>
          </cell>
          <cell r="D442" t="str">
            <v>$</v>
          </cell>
          <cell r="E442">
            <v>12463.16</v>
          </cell>
          <cell r="F442" t="str">
            <v>комиссия по ПС 1/00005061/000/0000001440 от 05.03.01 с суммы экспортной выручкиUSD 2.956.135-31 по аккр.LCM100054/02/07504714245,Китай и НДС,счет-фактура  2200от 25.04.02</v>
          </cell>
        </row>
        <row r="443">
          <cell r="A443">
            <v>37371</v>
          </cell>
          <cell r="B443" t="str">
            <v>40502840007964090033</v>
          </cell>
          <cell r="C443" t="str">
            <v>60301810700000009098</v>
          </cell>
          <cell r="D443" t="str">
            <v>$</v>
          </cell>
          <cell r="E443">
            <v>12463.16</v>
          </cell>
          <cell r="F443" t="str">
            <v>комиссия по ПС 1/00005061/001/0000001453 от 16.03.01 с суммы экспортной выручкиA50  4.806.438-00 по аккр.LC1009746/01/07504714231,Китай и НДС,счет-фактура  2201  от  25.04.02</v>
          </cell>
        </row>
        <row r="444">
          <cell r="A444">
            <v>37371</v>
          </cell>
          <cell r="B444" t="str">
            <v>40502840007964090033</v>
          </cell>
          <cell r="C444" t="str">
            <v>60301810700000009098</v>
          </cell>
          <cell r="D444" t="str">
            <v>$</v>
          </cell>
          <cell r="E444">
            <v>12463.16</v>
          </cell>
          <cell r="F444" t="str">
            <v>Комиссия по ПС 1/00005061/001/0000001452 от 16.03.2001 с суммы экспортной выручки A50   3,758,764-92 по аккр.LC1004157/01/07504714144/Китай/ и НДС, счёт-фактура 2210   от 25.04.2002</v>
          </cell>
        </row>
        <row r="445">
          <cell r="A445">
            <v>37371</v>
          </cell>
          <cell r="B445" t="str">
            <v>40502840007964090033</v>
          </cell>
          <cell r="C445" t="str">
            <v>60301810700000009098</v>
          </cell>
          <cell r="D445" t="str">
            <v>$</v>
          </cell>
          <cell r="E445">
            <v>12463.16</v>
          </cell>
          <cell r="F445" t="str">
            <v>Комиссия по ПС 1/00005061/001/0000001452 от 16.03.2001 с суммы экспортной выручки USD 6,891,069-02 по аккр.LC 1004157/01/07504714144/Китай/ и НДС, счёт-фактура2211   от 25.04.2002</v>
          </cell>
        </row>
        <row r="446">
          <cell r="A446">
            <v>37371</v>
          </cell>
          <cell r="B446" t="str">
            <v>40502840007964090033</v>
          </cell>
          <cell r="C446" t="str">
            <v>60301810700000009098</v>
          </cell>
          <cell r="D446" t="str">
            <v>$</v>
          </cell>
          <cell r="E446">
            <v>7366.97</v>
          </cell>
          <cell r="F446" t="str">
            <v>Комиссия по ПС 1/00005061/000/0000001207 от 25.07.00 с суммы экспортной выручкиA50   1,182,178-20 по аккр.LC1008482/00/07504714100/Китай/ и НДС, счёт-фактура 2215 от 25.04.2002</v>
          </cell>
        </row>
        <row r="447">
          <cell r="A447">
            <v>37371</v>
          </cell>
          <cell r="B447" t="str">
            <v>40502840007964090033</v>
          </cell>
          <cell r="C447" t="str">
            <v>60301810700000009098</v>
          </cell>
          <cell r="D447" t="str">
            <v>$</v>
          </cell>
          <cell r="E447">
            <v>3804.07</v>
          </cell>
          <cell r="F447" t="str">
            <v>комиссия по ПС 1/00005061/001/0000001453 от 16.03.01 по аккр.LC1009746/01/07504714231 /Китай/ с суммы экспортной выручки USD 610428-50 и НДС, счет-фактура N 2242 от 25.04.02</v>
          </cell>
        </row>
        <row r="448">
          <cell r="A448">
            <v>37371</v>
          </cell>
          <cell r="B448" t="str">
            <v>40502840007964090033</v>
          </cell>
          <cell r="C448" t="str">
            <v>60301810700000009098</v>
          </cell>
          <cell r="D448" t="str">
            <v>$</v>
          </cell>
          <cell r="E448">
            <v>3895.67</v>
          </cell>
          <cell r="F448" t="str">
            <v>комиссия по ПС 1/00005061/000/0000001722 от 21.11.01 по аккр.13302/ 13558750001/ОАЭ/ с суммы экспортной выручки USD 625130-18 и НДС, счет-фактура N 2250 от 25.04.02</v>
          </cell>
        </row>
        <row r="449">
          <cell r="A449">
            <v>37372</v>
          </cell>
          <cell r="B449" t="str">
            <v>40502840007964090033</v>
          </cell>
          <cell r="C449" t="str">
            <v>60301810700000009098</v>
          </cell>
          <cell r="D449" t="str">
            <v>$</v>
          </cell>
          <cell r="E449">
            <v>23.7</v>
          </cell>
          <cell r="F449" t="str">
            <v>ОПЛАТА КОМИССИИ И НДС ЗА ВЫПОЛНЕНИЕ ОПЕРАЦИЙ ПО ВАЛЮТНОМУ КОНТРОЛЮ ЗА ПОСТУПЛЕНИЕМ ВАЛЮТНОЙ ВЫРУЧКИ ПО ПС 1/00005061/000/0000001543 ОТ 250601 ПО ПЕРЕВОДУ НА СУММУ USD 3778-50 СЧЕТ-ФАКТУРА 2302 ОТ 260402</v>
          </cell>
        </row>
        <row r="450">
          <cell r="A450">
            <v>37373</v>
          </cell>
          <cell r="B450" t="str">
            <v>40502840007964090033</v>
          </cell>
          <cell r="C450" t="str">
            <v>60301810700000009098</v>
          </cell>
          <cell r="D450" t="str">
            <v>$</v>
          </cell>
          <cell r="E450">
            <v>1840.35</v>
          </cell>
          <cell r="F450" t="str">
            <v>комиссия по ПС 1/00005061/000/0000001476 от 30.03.01 по аккр.LC1002466/01/07504714124 /Китай/ с суммы экспортной выручки A50 294927-60 и НДС, счет-фактура N 2348 от 27.04.02</v>
          </cell>
        </row>
        <row r="451">
          <cell r="A451">
            <v>37373</v>
          </cell>
          <cell r="B451" t="str">
            <v>40502840007964090033</v>
          </cell>
          <cell r="C451" t="str">
            <v>60301810700000009098</v>
          </cell>
          <cell r="D451" t="str">
            <v>$</v>
          </cell>
          <cell r="E451">
            <v>2077.4499999999998</v>
          </cell>
          <cell r="F451" t="str">
            <v>комиссия по ПС 1/00005061/001/0000001453 от 16.03.01 по аккр.LC1009746/01/07504714231 /Китай/ с суммы экспортной выручки A50 332961-00 и НДС, счет-фактура N 2351 от 27.04.02</v>
          </cell>
        </row>
        <row r="452">
          <cell r="A452">
            <v>37373</v>
          </cell>
          <cell r="B452" t="str">
            <v>40502840007964090033</v>
          </cell>
          <cell r="C452" t="str">
            <v>60301810700000009098</v>
          </cell>
          <cell r="D452" t="str">
            <v>$</v>
          </cell>
          <cell r="E452">
            <v>107.94</v>
          </cell>
          <cell r="F452" t="str">
            <v>Оплата комиссии за выполнение операций по валютному контролю за поступлениием валютной выручки по ПС 1/00005061/000/0000001849 от 01.04.2002 н/пр от 15.04.02 м/о 8981 на сумму USD 17304-00 счет-фактура ќ 2397 от 27.04.2002</v>
          </cell>
        </row>
        <row r="453">
          <cell r="A453">
            <v>37375</v>
          </cell>
          <cell r="B453" t="str">
            <v>40502840007964090033</v>
          </cell>
          <cell r="C453" t="str">
            <v>60301810700000009098</v>
          </cell>
          <cell r="D453" t="str">
            <v>$</v>
          </cell>
          <cell r="E453">
            <v>1216.71</v>
          </cell>
          <cell r="F453" t="str">
            <v>ОПЛАТА КОМИССИИ И НДС ЗА ВЫПОЛНЕНИЕ ОПЕРАЦИЙ ПО ВАЛЮТНОМУ КОНТРОЛЮ ЗА ПОСТУПЛЕНИЕМ ВАЛЮТНОЙ ВЫРУЧКИ ПО ПС 1/00005061/001/0000001803 ОТ 280102 ПО ПЕРЕВОДУ НА СУММУ USD 195000-00 ОТ 190402 СЧЕТ-ФАКТУРА 2430 ОТ 290402</v>
          </cell>
        </row>
        <row r="454">
          <cell r="A454">
            <v>37375</v>
          </cell>
          <cell r="B454" t="str">
            <v>40502840007964090033</v>
          </cell>
          <cell r="C454" t="str">
            <v>60301810700000009098</v>
          </cell>
          <cell r="D454" t="str">
            <v>$</v>
          </cell>
          <cell r="E454">
            <v>2081.1999999999998</v>
          </cell>
          <cell r="F454" t="str">
            <v>Комиссия по ПС 1/00005061/001/0000001452 от 16.03.01 с суммы экспортной  выручки USD 333531-00 по аккр.LC1004157/01/07504714144/Китай/ и НДС, счёт-фактура 2449от 29.04.2002</v>
          </cell>
        </row>
        <row r="455">
          <cell r="A455">
            <v>37376</v>
          </cell>
          <cell r="B455" t="str">
            <v>40502840007964090033</v>
          </cell>
          <cell r="C455" t="str">
            <v>60301810700000009098</v>
          </cell>
          <cell r="D455" t="str">
            <v>$</v>
          </cell>
          <cell r="E455">
            <v>1135.23</v>
          </cell>
          <cell r="F455" t="str">
            <v>Комиссия по ПС 1/00005061/001/0000001452 от 16.03.2001 с суммы экспортной выручки A50   181,926-00 по аккр.LC1004157/01/07504714144/Китай/ и НДС, счёт-фактура 2477    от 30.04.2002</v>
          </cell>
        </row>
        <row r="456">
          <cell r="A456">
            <v>37383</v>
          </cell>
          <cell r="B456" t="str">
            <v>40502840007964090033</v>
          </cell>
          <cell r="C456" t="str">
            <v>60301810700000009098</v>
          </cell>
          <cell r="D456" t="str">
            <v>$</v>
          </cell>
          <cell r="E456">
            <v>12478.68</v>
          </cell>
          <cell r="F456" t="str">
            <v>комиссия по ПС 1/00005061/001/0000001531 от 08.06.01 с суммы экспортной выручкиUSD  46.135.074-83 по аккр.4/102/045967/2001/01605457002,Кувейт и НДС,счет-фактура  2528  от 07.05.02</v>
          </cell>
        </row>
        <row r="457">
          <cell r="A457">
            <v>37383</v>
          </cell>
          <cell r="B457" t="str">
            <v>40502840007964090033</v>
          </cell>
          <cell r="C457" t="str">
            <v>60301810700000009098</v>
          </cell>
          <cell r="D457" t="str">
            <v>$</v>
          </cell>
          <cell r="E457">
            <v>11623.27</v>
          </cell>
          <cell r="F457" t="str">
            <v>комиссия по ПС 1/00005061/000/0000001441 от 05.03.01 по аккр.0069102DC026190/07701194133 /Индия/ с суммы экспортной выручки USD 1862908-16 и НДС, счет-фактура N 2532 от 07.05.02</v>
          </cell>
        </row>
        <row r="458">
          <cell r="A458">
            <v>37383</v>
          </cell>
          <cell r="B458" t="str">
            <v>40502840007964090033</v>
          </cell>
          <cell r="C458" t="str">
            <v>60301810700000009098</v>
          </cell>
          <cell r="D458" t="str">
            <v>$</v>
          </cell>
          <cell r="E458">
            <v>4543.8</v>
          </cell>
          <cell r="F458" t="str">
            <v>комиссия по ПС 1/00005061/000/0000001441 от 05.03.01 по аккр.0069102DC026190/07701194133 /Индия/ с суммы экспортной выручки USD 728257-20 и НДС, счет-фактура N2535 от 07.05.02</v>
          </cell>
        </row>
        <row r="459">
          <cell r="A459">
            <v>37383</v>
          </cell>
          <cell r="B459" t="str">
            <v>40502840007964090033</v>
          </cell>
          <cell r="C459" t="str">
            <v>60301810700000009098</v>
          </cell>
          <cell r="D459" t="str">
            <v>$</v>
          </cell>
          <cell r="E459">
            <v>3278.77</v>
          </cell>
          <cell r="F459" t="str">
            <v>HARCOURT OVERSEAS LTD HONGKONG AND SHANGHAI BANKING CORP.4TH PAYMENT USD525523.50 FROM HARCOURT UNDER CONT P/134414145006./23916401 STATE CORP.ROSOBORONEXPORT.MT 910 CHASGB2L DD 020506 И ОПЛ.КОМ.И НДС ЗА ВЫПОЛН.ОПЕР.ПО ВАЛ.КОНТР.ЗА ПОСТ.ВАЛ.ВЫР.ПО ПС 3/00</v>
          </cell>
        </row>
        <row r="460">
          <cell r="A460">
            <v>37383</v>
          </cell>
          <cell r="B460" t="str">
            <v>40502840007964090033</v>
          </cell>
          <cell r="C460" t="str">
            <v>60301810700000009098</v>
          </cell>
          <cell r="D460" t="str">
            <v>$</v>
          </cell>
          <cell r="E460">
            <v>67.7</v>
          </cell>
          <cell r="F460" t="str">
            <v>комиссия по ПС 1/00005061/000/0000001670 от 11.10.01 по аккр.TF0126000007/01730573638 /Куба/ с суммы экспортной выручки USD 10870-00 и НДС, счет-фактура N 2542от 07.05.02</v>
          </cell>
        </row>
        <row r="461">
          <cell r="A461">
            <v>37384</v>
          </cell>
          <cell r="B461" t="str">
            <v>40502840007964090033</v>
          </cell>
          <cell r="C461" t="str">
            <v>60301810700000009098</v>
          </cell>
          <cell r="D461" t="str">
            <v>$</v>
          </cell>
          <cell r="E461">
            <v>227.1</v>
          </cell>
          <cell r="F461" t="str">
            <v>комиссия по ПС 1/00005061/000/0000001760 от 24.12.01 по аккр.TF0133300018/01730573663 /Куба/ с суммы экспортной выруки USD 36385-65 и НДС, счет-фактура N 2649от 08.05.02</v>
          </cell>
        </row>
        <row r="462">
          <cell r="A462">
            <v>37384</v>
          </cell>
          <cell r="B462" t="str">
            <v>40502840007964090033</v>
          </cell>
          <cell r="C462" t="str">
            <v>60301810700000009098</v>
          </cell>
          <cell r="D462" t="str">
            <v>$</v>
          </cell>
          <cell r="E462">
            <v>1104.6199999999999</v>
          </cell>
          <cell r="F462" t="str">
            <v>комиссия по ПС 1/00005061/001/0000001476 от 30.03.01 с суммы экспортной выручкиA50  177.031-03 по аккр.LC1002466/01/07504714124,Китай и НДС,счет-фактура  2688от 08.05.02</v>
          </cell>
        </row>
        <row r="463">
          <cell r="A463">
            <v>37384</v>
          </cell>
          <cell r="B463" t="str">
            <v>40502840007964090033</v>
          </cell>
          <cell r="C463" t="str">
            <v>60301810700000009098</v>
          </cell>
          <cell r="D463" t="str">
            <v>$</v>
          </cell>
          <cell r="E463">
            <v>2024.87</v>
          </cell>
          <cell r="F463" t="str">
            <v>комиссия по ПС 1/00005061/001/0000001476 от 30.03.01 с суммы экспортной выручкиUSD 324.556-88 по аккр.LC1002466/01/07504714124,Китай и НДС,счет-фактура  2687 от 08.05.02</v>
          </cell>
        </row>
        <row r="464">
          <cell r="A464">
            <v>37384</v>
          </cell>
          <cell r="B464" t="str">
            <v>40502840007964090033</v>
          </cell>
          <cell r="C464" t="str">
            <v>60301810700000009098</v>
          </cell>
          <cell r="D464" t="str">
            <v>$</v>
          </cell>
          <cell r="E464">
            <v>196.22</v>
          </cell>
          <cell r="F464" t="str">
            <v>комиссия по ПС 1/00005061/000/0000001661 от 08.10.01 с суммы экспортной выручкиUSD  31.444-48 по аккр.112009611100528/07080145002,Турция и НДС,счет-фактура  2689  от 08.05.02</v>
          </cell>
        </row>
        <row r="465">
          <cell r="A465">
            <v>37384</v>
          </cell>
          <cell r="B465" t="str">
            <v>40502840007964090033</v>
          </cell>
          <cell r="C465" t="str">
            <v>60301810700000009098</v>
          </cell>
          <cell r="D465" t="str">
            <v>$</v>
          </cell>
          <cell r="E465">
            <v>1778.12</v>
          </cell>
          <cell r="F465" t="str">
            <v>Перевод  РОСОБОРОНЭКСПОРТ, ФГУП,МОСКВА N 1593 от 08.05.2002 УКРАИНА /товар/ ПСИN 2/00005061/000/0000003473 от 14.11.2001 СЧЕТ-ФАКТУРА 2705 от 080502.</v>
          </cell>
        </row>
        <row r="466">
          <cell r="A466">
            <v>37389</v>
          </cell>
          <cell r="B466" t="str">
            <v>40502840007964090033</v>
          </cell>
          <cell r="C466" t="str">
            <v>60301810700000009098</v>
          </cell>
          <cell r="D466" t="str">
            <v>$</v>
          </cell>
          <cell r="E466">
            <v>6866.93</v>
          </cell>
          <cell r="F466" t="str">
            <v>комиссия по ПС 1/00005061/000/0000001441 от 05.03.01 по аккр.0069102DC026190/07701194133 /Индия/ с суммы экспортной выручки USD 1100030-10 и НДС, счет-фактура N 2902 от 13.05.02</v>
          </cell>
        </row>
        <row r="467">
          <cell r="A467">
            <v>37389</v>
          </cell>
          <cell r="B467" t="str">
            <v>40502840007964090033</v>
          </cell>
          <cell r="C467" t="str">
            <v>60301810700000009098</v>
          </cell>
          <cell r="D467" t="str">
            <v>$</v>
          </cell>
          <cell r="E467">
            <v>12484.76</v>
          </cell>
          <cell r="F467" t="str">
            <v>комиссия по ПС 1/00005061/000/0000001441 от 05.03.01 по аккр.0069102DC026190/07701194133 /Индия/ с суммы экспортной выручки USD 52259972-03 и НДС, счет-фактураN 2920 от 13.05.02</v>
          </cell>
        </row>
        <row r="468">
          <cell r="A468">
            <v>37389</v>
          </cell>
          <cell r="B468" t="str">
            <v>40502840007964090033</v>
          </cell>
          <cell r="C468" t="str">
            <v>60301810700000009098</v>
          </cell>
          <cell r="D468" t="str">
            <v>$</v>
          </cell>
          <cell r="E468">
            <v>79.28</v>
          </cell>
          <cell r="F468" t="str">
            <v>комиссия по ПС 1/00005061/003/0000001328 от 17.10.00 по аккр.BFI-41109C/01730573497 /Куба/ с суммы экспортной выручки USD 12680-64 и НДС, счет-фактура N 2923 от 13.05.02</v>
          </cell>
        </row>
        <row r="469">
          <cell r="A469">
            <v>37390</v>
          </cell>
          <cell r="B469" t="str">
            <v>40502840007964090033</v>
          </cell>
          <cell r="C469" t="str">
            <v>60301810700000009098</v>
          </cell>
          <cell r="D469" t="str">
            <v>$</v>
          </cell>
          <cell r="E469">
            <v>12498.84</v>
          </cell>
          <cell r="F469" t="str">
            <v>комиссия по ПС 1/00005061/000/0000001440 от 05.03.01 по аккр.LCM100095/02/07504714251 /Китай/ с суммы экспортной выручки USD 29385976-31 и НДС, счет-фактура N 2937 от 14.05.02</v>
          </cell>
        </row>
        <row r="470">
          <cell r="A470">
            <v>37390</v>
          </cell>
          <cell r="B470" t="str">
            <v>40502840007964090033</v>
          </cell>
          <cell r="C470" t="str">
            <v>60301810700000009098</v>
          </cell>
          <cell r="D470" t="str">
            <v>$</v>
          </cell>
          <cell r="E470">
            <v>4961.41</v>
          </cell>
          <cell r="F470" t="str">
            <v>комиссия по ПС 1/00005061/001/0000001541 от 22.06.01 по аккр.M42R6106NS05296/17801134005 /Корея/ с суммы экспортной выручки USD 793905-00 и НДС, счет-фактура N2950 от 14.05.02</v>
          </cell>
        </row>
        <row r="471">
          <cell r="A471">
            <v>37390</v>
          </cell>
          <cell r="B471" t="str">
            <v>40502840007964090033</v>
          </cell>
          <cell r="C471" t="str">
            <v>60301810700000009098</v>
          </cell>
          <cell r="D471" t="str">
            <v>$</v>
          </cell>
          <cell r="E471">
            <v>285.91000000000003</v>
          </cell>
          <cell r="F471" t="str">
            <v>комиссия по ПС 1/00005061/002/0000001631 от 12.09.01 по аккр.BFI-41372C/01730573539 /Куба/ с суммы экспортной выручки USD 45762-18 и НДС, счет-фактура N 2951 от 14.05.02</v>
          </cell>
        </row>
        <row r="472">
          <cell r="A472">
            <v>37390</v>
          </cell>
          <cell r="B472" t="str">
            <v>40502840007964090033</v>
          </cell>
          <cell r="C472" t="str">
            <v>60301810700000009098</v>
          </cell>
          <cell r="D472" t="str">
            <v>$</v>
          </cell>
          <cell r="E472">
            <v>618.38</v>
          </cell>
          <cell r="F472" t="str">
            <v>комиссия по ПС 1/00005061/000/0000001440 от 05.03.01 по аккр.LCM100303/01/07504714232 /Китай/ с суммы экспортной выручки USD 98953-50 и НДС, счет-фактура N 2952 от 14.05.02</v>
          </cell>
        </row>
        <row r="473">
          <cell r="A473">
            <v>37390</v>
          </cell>
          <cell r="B473" t="str">
            <v>40502840007964090033</v>
          </cell>
          <cell r="C473" t="str">
            <v>60301810700000009098</v>
          </cell>
          <cell r="D473" t="str">
            <v>$</v>
          </cell>
          <cell r="E473">
            <v>12498.84</v>
          </cell>
          <cell r="F473" t="str">
            <v>комиссия по ПС 1/00005061/000/0000001207 от 25.07.00 по аккр.LC1008482/00/07504714100 /Китай/ c суммы экспортной выручки USD 2235572-02 и НДС, счет-фактура N 2953 от 14.05.02</v>
          </cell>
        </row>
        <row r="474">
          <cell r="A474">
            <v>37391</v>
          </cell>
          <cell r="B474" t="str">
            <v>40502840007964090033</v>
          </cell>
          <cell r="C474" t="str">
            <v>60301810700000009098</v>
          </cell>
          <cell r="D474" t="str">
            <v>$</v>
          </cell>
          <cell r="E474">
            <v>275.58</v>
          </cell>
          <cell r="F474" t="str">
            <v>ОПЛАТА КОМИССИИ И НДС ЗА ВЫПОЛНЕНИЕ ОПЕРАЦИЙ ПО ВАЛЮТНОМУ КОНТРОЛЮ ЗА ПОСТУПЛЕНИЕМ ВАЛЮТНОЙ ВЫРУЧКИ ПО ПС 1/00005061/000/0000001896 ОТ 300402 ПО ПЕРЕВОДУ НА СУММУ USD 44100-00 СЧЕТ-ФАКТУРА 2975 ОТ 150502</v>
          </cell>
        </row>
        <row r="475">
          <cell r="A475">
            <v>37391</v>
          </cell>
          <cell r="B475" t="str">
            <v>40502840007964090033</v>
          </cell>
          <cell r="C475" t="str">
            <v>60301810700000009098</v>
          </cell>
          <cell r="D475" t="str">
            <v>$</v>
          </cell>
          <cell r="E475">
            <v>54.68</v>
          </cell>
          <cell r="F475" t="str">
            <v>комиссия по ПС 1/00005061/000/0000001646 от 25.09.01 по аккр.112009611100525/070 80145001 /Турция/ с суммы экспортной выручки USD 8773-23 и НДС, счет-фактура N2959 от 15.05.02</v>
          </cell>
        </row>
        <row r="476">
          <cell r="A476">
            <v>37391</v>
          </cell>
          <cell r="B476" t="str">
            <v>40502840007964090033</v>
          </cell>
          <cell r="C476" t="str">
            <v>60301810700000009098</v>
          </cell>
          <cell r="D476" t="str">
            <v>$</v>
          </cell>
          <cell r="E476">
            <v>12498.12</v>
          </cell>
          <cell r="F476" t="str">
            <v>комиссия по ПС 1/00005061/000/0000001440 от 05.03.01 по аккр.LCM100094/02/07504714253 /Китай/ с суммы экспортной выручки USD 14391578-22 и НДС, счет-фактура N2995 от 15.05.02</v>
          </cell>
        </row>
        <row r="477">
          <cell r="A477">
            <v>37392</v>
          </cell>
          <cell r="B477" t="str">
            <v>40502840007964090033</v>
          </cell>
          <cell r="C477" t="str">
            <v>60301810700000009098</v>
          </cell>
          <cell r="D477" t="str">
            <v>$</v>
          </cell>
          <cell r="E477">
            <v>524.95000000000005</v>
          </cell>
          <cell r="F477" t="str">
            <v>комиссия по ПС 1/00005061/000/0000001810 от 01.02.02 по аккр.TF0129000001/01730573645 /Куба/ с суммы экспортной выручки USD 84004-11  и НДС,счет-фактура N 3020от 16.05.02</v>
          </cell>
        </row>
        <row r="478">
          <cell r="A478">
            <v>37392</v>
          </cell>
          <cell r="B478" t="str">
            <v>40502840007964090033</v>
          </cell>
          <cell r="C478" t="str">
            <v>60301810700000009098</v>
          </cell>
          <cell r="D478" t="str">
            <v>$</v>
          </cell>
          <cell r="E478">
            <v>7620.47</v>
          </cell>
          <cell r="F478" t="str">
            <v>комиссия по ПС 1/00005061/000/0000001207 от 25.07.00 по аккр.LC1008482/00/07504714100 /Китай/ с суммы экспортной выручки А50 1219402-92 и НДС, счет-фактура N 3050 от 16.05.02</v>
          </cell>
        </row>
        <row r="479">
          <cell r="A479">
            <v>37392</v>
          </cell>
          <cell r="B479" t="str">
            <v>40502840007964090033</v>
          </cell>
          <cell r="C479" t="str">
            <v>60301810700000009098</v>
          </cell>
          <cell r="D479" t="str">
            <v>$</v>
          </cell>
          <cell r="E479">
            <v>2128.2199999999998</v>
          </cell>
          <cell r="F479" t="str">
            <v>MT910 CHASUS33 DD020516 /511600004 TECTRANS GROUP GMBH VAN-DER-SMISSEN-STR 2 22767 HAMBURGROSOBORONEXPORT 21 GOGOLEVSKIY BLVD MOSCOW RUSSIA CONTR PB/127614145001 ADD 227614145016 PMT OUT GUARANTEE N30-02-225093 HAS BECOME NULL AND VOID MT 103 HALADEHH DD0</v>
          </cell>
        </row>
        <row r="480">
          <cell r="A480">
            <v>37392</v>
          </cell>
          <cell r="B480" t="str">
            <v>40502840007964090033</v>
          </cell>
          <cell r="C480" t="str">
            <v>60301810700000009098</v>
          </cell>
          <cell r="D480" t="str">
            <v>$</v>
          </cell>
          <cell r="E480">
            <v>434.02</v>
          </cell>
          <cell r="F480" t="str">
            <v>комиссия по ПС 1/00005061/000/0000001722 от 21.11.01 по аккр.13302/13558750001 /О.А.Э./ с суммы экспортной выручки USD 69458-91 и НДС, счет-фактура N 3052 от 16.05.02</v>
          </cell>
        </row>
        <row r="481">
          <cell r="A481">
            <v>37394</v>
          </cell>
          <cell r="B481" t="str">
            <v>40502840007964090033</v>
          </cell>
          <cell r="C481" t="str">
            <v>60301810700000009098</v>
          </cell>
          <cell r="D481" t="str">
            <v>$</v>
          </cell>
          <cell r="E481">
            <v>60.32</v>
          </cell>
          <cell r="F481" t="str">
            <v>ОПЛАТА КОМИССИИ И НДС ЗА ВЫПОЛНЕНИЕ ОПЕРАЦИЙ ПО ВАЛЮТНОМУ КОНТРОЛЮ ЗА ПОСТУПЛЕНИЕМ ВАЛЮТНОЙ ВЫРУЧКИ ПО ПС 1/00005061/000/0000001769 ОТ 271201 ПО ПЕРЕВОДУ НА СУММУ USD 9641-98 CЧЕТ-ФАКТУРА 3097 ОТ 180502</v>
          </cell>
        </row>
        <row r="482">
          <cell r="A482">
            <v>37394</v>
          </cell>
          <cell r="B482" t="str">
            <v>40502840007964090033</v>
          </cell>
          <cell r="C482" t="str">
            <v>60301810700000009098</v>
          </cell>
          <cell r="D482" t="str">
            <v>$</v>
          </cell>
          <cell r="E482">
            <v>51.57</v>
          </cell>
          <cell r="F482" t="str">
            <v>ОПЛАТА КОМИССИИ И НДС ЗА ВЫПОЛНЕНИЕ ОПЕРАЦИЙ ПО ВАЛЮТНОМУ КОНТРОЛЮ ЗА ПОСТУПЛЕНИЕМ ВАЛЮТНОЙ ВЫРУЧКИ ПО ПС 1/00005061/000/0000001769 ОТ 271201 ПО ПЕРЕВОДУ НА СУММУ USD 8268-04 СЧЕТ-ФАКТУРА 3096 ОТ 180502</v>
          </cell>
        </row>
        <row r="483">
          <cell r="A483">
            <v>37394</v>
          </cell>
          <cell r="B483" t="str">
            <v>40502840007964090033</v>
          </cell>
          <cell r="C483" t="str">
            <v>60301810700000009098</v>
          </cell>
          <cell r="D483" t="str">
            <v>$</v>
          </cell>
          <cell r="E483">
            <v>12502.12</v>
          </cell>
          <cell r="F483" t="str">
            <v>комиссия по ПС 1/00005061/000/0000001207 от 25.07.00 по аккр.LC1008482/00/07504714100 /Китай/ с суммы экспортной выручки USD 2861734-15 и НДС, счет-фактура N 3100 от 18.05.02</v>
          </cell>
        </row>
        <row r="484">
          <cell r="A484">
            <v>37394</v>
          </cell>
          <cell r="B484" t="str">
            <v>40502840007964090033</v>
          </cell>
          <cell r="C484" t="str">
            <v>60301810700000009098</v>
          </cell>
          <cell r="D484" t="str">
            <v>$</v>
          </cell>
          <cell r="E484">
            <v>12502.12</v>
          </cell>
          <cell r="F484" t="str">
            <v>комиссия по ПС 1/00005061/001/0000001452 от 16.03.01 по аккр.LC1004157/01/07504714144 /Китай/ с суммы экспортной выручки USD 2270235-00 и НДС, счет-фактуры N 3114 от 18.05.02</v>
          </cell>
        </row>
        <row r="485">
          <cell r="A485">
            <v>37394</v>
          </cell>
          <cell r="B485" t="str">
            <v>40502840007964090033</v>
          </cell>
          <cell r="C485" t="str">
            <v>60301810700000009098</v>
          </cell>
          <cell r="D485" t="str">
            <v>$</v>
          </cell>
          <cell r="E485">
            <v>1480.88</v>
          </cell>
          <cell r="F485" t="str">
            <v>комиссия по ПС 1/00005061/000/0000001440 от 05.03.01 по аккр.LCM100304/01/07504714233 /Китай/ с суммы экспортной выручки USD 236901-27 и НДС, счет-фактура N 3115 от 18.05.02</v>
          </cell>
        </row>
        <row r="486">
          <cell r="A486">
            <v>37394</v>
          </cell>
          <cell r="B486" t="str">
            <v>40502840007964090033</v>
          </cell>
          <cell r="C486" t="str">
            <v>60301810700000009098</v>
          </cell>
          <cell r="D486" t="str">
            <v>$</v>
          </cell>
          <cell r="E486">
            <v>319.74</v>
          </cell>
          <cell r="F486" t="str">
            <v>комиссия по ПС 1/00005061/000/0000001786 от 17.01.02 по аккр.101-01-1001825-V/06900509001 /Финляндия/ с суммы экспортной выручки USD 51150-00 и НДС, счет-фактура N 3116 от 18.05.02</v>
          </cell>
        </row>
        <row r="487">
          <cell r="A487">
            <v>37396</v>
          </cell>
          <cell r="B487" t="str">
            <v>40502840007964090033</v>
          </cell>
          <cell r="C487" t="str">
            <v>60301810700000009098</v>
          </cell>
          <cell r="D487" t="str">
            <v>$</v>
          </cell>
          <cell r="E487">
            <v>1767.49</v>
          </cell>
          <cell r="F487" t="str">
            <v>комиссия по ПС 1/00005061/000/0000001440 от 05.03.01 по аккр.LCM100096/02/07504714252 /Китай/ с суммы экспортной выручки USD 282760-54 и НДС, счет-фактура N 3122 от 20.05.02</v>
          </cell>
        </row>
        <row r="488">
          <cell r="A488">
            <v>37396</v>
          </cell>
          <cell r="B488" t="str">
            <v>40502840007964090033</v>
          </cell>
          <cell r="C488" t="str">
            <v>60301810700000009098</v>
          </cell>
          <cell r="D488" t="str">
            <v>$</v>
          </cell>
          <cell r="E488">
            <v>12502.12</v>
          </cell>
          <cell r="F488" t="str">
            <v>комиссия по ПС 1/00005061/001/0000001453 от 16.03.01 по аккр.LC1009746/01/07504714231 /Китай/ с суммы экспортной выручки USD 2767809-00 и НДС,счет-фактура N 3144 от 20.05.02</v>
          </cell>
        </row>
        <row r="489">
          <cell r="A489">
            <v>37396</v>
          </cell>
          <cell r="B489" t="str">
            <v>40502840007964090033</v>
          </cell>
          <cell r="C489" t="str">
            <v>60301810700000009098</v>
          </cell>
          <cell r="D489" t="str">
            <v>$</v>
          </cell>
          <cell r="E489">
            <v>3678.12</v>
          </cell>
          <cell r="F489" t="str">
            <v>комиссия по ПС 1/00005061/001/0000001476 от 30.03.01 по аккр. LС1002466/01/07504714124 /Китай/ с суммы экспортной выручки USD 588392-12 и НДС, счет-фактура N 3147 от 20.05.02</v>
          </cell>
        </row>
        <row r="490">
          <cell r="A490">
            <v>37397</v>
          </cell>
          <cell r="B490" t="str">
            <v>40502840007964090033</v>
          </cell>
          <cell r="C490" t="str">
            <v>60301810700000009098</v>
          </cell>
          <cell r="D490" t="str">
            <v>$</v>
          </cell>
          <cell r="E490">
            <v>12502.04</v>
          </cell>
          <cell r="F490" t="str">
            <v>комиссия по ПС  1/00005061/000/0000001653 от 02.10.01 по аккр.LCM100260/01/07504714249 /Китай/ с суммы экспортной выручки USD 2664382-97 и НДС, счет-фактура N 3153 от 21.05.02</v>
          </cell>
        </row>
        <row r="491">
          <cell r="A491">
            <v>37397</v>
          </cell>
          <cell r="B491" t="str">
            <v>40502840007964090033</v>
          </cell>
          <cell r="C491" t="str">
            <v>60301810700000009098</v>
          </cell>
          <cell r="D491" t="str">
            <v>$</v>
          </cell>
          <cell r="E491">
            <v>12502.04</v>
          </cell>
          <cell r="F491" t="str">
            <v>комиссия по ПС 1/00005061/001/0000000972 от 02.11.99 по аккр.LCM100057/02/07504714246 /Китай/ с суммы экспортной выручки USD 10514000-00 и НДС, счет-фактура N 3169 от 21.05.02</v>
          </cell>
        </row>
        <row r="492">
          <cell r="A492">
            <v>37397</v>
          </cell>
          <cell r="B492" t="str">
            <v>40502840007964090033</v>
          </cell>
          <cell r="C492" t="str">
            <v>60301810700000009098</v>
          </cell>
          <cell r="D492" t="str">
            <v>$</v>
          </cell>
          <cell r="E492">
            <v>12502.04</v>
          </cell>
          <cell r="F492" t="str">
            <v>комиссия по ПС 1/00005061/001/0000000972 от 02.11.99 по аккр.LCM100058/02/07504714247 /Китай/ с суммы экспортной выручки USD 3457650-00 и НДС, счет-фактура N 3170 от 21.05.02</v>
          </cell>
        </row>
        <row r="493">
          <cell r="A493">
            <v>37398</v>
          </cell>
          <cell r="B493" t="str">
            <v>40502840007964090033</v>
          </cell>
          <cell r="C493" t="str">
            <v>60301810700000009098</v>
          </cell>
          <cell r="D493" t="str">
            <v>$</v>
          </cell>
          <cell r="E493">
            <v>62.51</v>
          </cell>
          <cell r="F493" t="str">
            <v>Комиссия за предоставление информации иностранному банку, сумма НДС USD 2-00, счет-фактура ќ 3194 от 22.05.2002</v>
          </cell>
        </row>
        <row r="494">
          <cell r="A494">
            <v>37398</v>
          </cell>
          <cell r="B494" t="str">
            <v>40502840007964090033</v>
          </cell>
          <cell r="C494" t="str">
            <v>60301810700000009098</v>
          </cell>
          <cell r="D494" t="str">
            <v>$</v>
          </cell>
          <cell r="E494">
            <v>9757.5</v>
          </cell>
          <cell r="F494" t="str">
            <v>комиссия по ПС 1/00005061/000/0000001207 от 25.07.00 по аккр.LC1008482/00/07504714100 /Китай/ с суммы экспортной выручки A50 1560945-90 и НДС, счет-фактура 3179 от 22.05.02</v>
          </cell>
        </row>
        <row r="495">
          <cell r="A495">
            <v>37398</v>
          </cell>
          <cell r="B495" t="str">
            <v>40502840007964090033</v>
          </cell>
          <cell r="C495" t="str">
            <v>60301810700000009098</v>
          </cell>
          <cell r="D495" t="str">
            <v>$</v>
          </cell>
          <cell r="E495">
            <v>2842.02</v>
          </cell>
          <cell r="F495" t="str">
            <v>комиссия по ПС 1/00005061/001/0000001263 от 06.09.00 по аккр.LCM100099/02/07504714254 /Китай/ с суммы экспортной выручки USD 454645-80  и НДС, счет-фактура N 3199 от 22.05.02</v>
          </cell>
        </row>
        <row r="496">
          <cell r="A496">
            <v>37398</v>
          </cell>
          <cell r="B496" t="str">
            <v>40502840007964090033</v>
          </cell>
          <cell r="C496" t="str">
            <v>60301810700000009098</v>
          </cell>
          <cell r="D496" t="str">
            <v>$</v>
          </cell>
          <cell r="E496">
            <v>12502</v>
          </cell>
          <cell r="F496" t="str">
            <v>комиссия по ПС 1/00005061/001/0000001649 от 28.09.01 по аккр.LC1006658/01/07504714257 /Китай/ с суммы экспортной выручки USD 2197207-53 и НДС, счет-фактура N 3202 от 22.05.02</v>
          </cell>
        </row>
        <row r="497">
          <cell r="A497">
            <v>37398</v>
          </cell>
          <cell r="B497" t="str">
            <v>40502840007964090033</v>
          </cell>
          <cell r="C497" t="str">
            <v>60301810700000009098</v>
          </cell>
          <cell r="D497" t="str">
            <v>$</v>
          </cell>
          <cell r="E497">
            <v>7740.61</v>
          </cell>
          <cell r="F497" t="str">
            <v>комиссия по ПС 1/00005061/001/0000001452 от 16.03.01 по аккр.LC1004157/01/07504714144 /Китай/ с суммы экспортной выручки A50 1238310-00 и НДС, счет-фактура N 3204 от 22.05.02</v>
          </cell>
        </row>
        <row r="498">
          <cell r="A498">
            <v>37399</v>
          </cell>
          <cell r="B498" t="str">
            <v>40502840007964090033</v>
          </cell>
          <cell r="C498" t="str">
            <v>60301810700000009098</v>
          </cell>
          <cell r="D498" t="str">
            <v>$</v>
          </cell>
          <cell r="E498">
            <v>62.53</v>
          </cell>
          <cell r="F498" t="str">
            <v>ОПЛАТА КОМИССИИ ЗА ВЫДАЧУ КОПИЙ БАНКОВСКИХ ДОКУМЕНТОВ ПО ПЕРЕВОДУ ФГУП "РОСОБОРОНЭКСПОРТ" N 1542 ОТ 150502 Н/ПР 150502 М/О 6747.ПИСЬМО N З1423/3617 ОТ 220502.СЧЕТ-ФАКТУРА 3209 ОТ 230502</v>
          </cell>
        </row>
        <row r="499">
          <cell r="A499">
            <v>37399</v>
          </cell>
          <cell r="B499" t="str">
            <v>40502840007964090033</v>
          </cell>
          <cell r="C499" t="str">
            <v>60301810700000009098</v>
          </cell>
          <cell r="D499" t="str">
            <v>$</v>
          </cell>
          <cell r="E499">
            <v>12506.08</v>
          </cell>
          <cell r="F499" t="str">
            <v>комиссия по ПС 1/00005061/001/0000000972 от 02.11.99 по аккр.LCM100057/02/07504714246 /Китай/ с суммы экспортной выручки USD 15020000-00 и НДС, счет-фактура N 3210 от 23.05.02</v>
          </cell>
        </row>
        <row r="500">
          <cell r="A500">
            <v>37399</v>
          </cell>
          <cell r="B500" t="str">
            <v>40502840007964090033</v>
          </cell>
          <cell r="C500" t="str">
            <v>60301810700000009098</v>
          </cell>
          <cell r="D500" t="str">
            <v>$</v>
          </cell>
          <cell r="E500">
            <v>9997.67</v>
          </cell>
          <cell r="F500" t="str">
            <v>Комиссия по ПС 3/00005061/000/0000000606 от 08.02.2002 с суммы экспортной выручки USD 1598872-00 по аккр.ILC302775/00100890001/США/ и НДС, счёт-фактура3244 от 23.05.2002</v>
          </cell>
        </row>
        <row r="501">
          <cell r="A501">
            <v>37399</v>
          </cell>
          <cell r="B501" t="str">
            <v>40502840007964090033</v>
          </cell>
          <cell r="C501" t="str">
            <v>60301810700000009098</v>
          </cell>
          <cell r="D501" t="str">
            <v>$</v>
          </cell>
          <cell r="E501">
            <v>12506.08</v>
          </cell>
          <cell r="F501" t="str">
            <v>комиссия по ПС 1/00005061/000/0000001653 от 02.10.01 по аккр.LCM100210/01/07504714250 /Китай/ с суммы экспортной выручки USD 2240000-00 и НДС, счет-фактура N 3241 от 23.05.02</v>
          </cell>
        </row>
        <row r="502">
          <cell r="A502">
            <v>37399</v>
          </cell>
          <cell r="B502" t="str">
            <v>40502840007964090033</v>
          </cell>
          <cell r="C502" t="str">
            <v>60301810700000009098</v>
          </cell>
          <cell r="D502" t="str">
            <v>$</v>
          </cell>
          <cell r="E502">
            <v>0.31</v>
          </cell>
          <cell r="F502" t="str">
            <v>Комиссия по ПС 3/00005061/000/0000000606 от 08.02.2002 с суммы экспортной выручки USD 60-00 по аккр.ILC302775/00100890001/США/ и НДС, счёт-фактура 3245     от 23.05.2002</v>
          </cell>
        </row>
        <row r="503">
          <cell r="A503">
            <v>37399</v>
          </cell>
          <cell r="B503" t="str">
            <v>40502840007964090033</v>
          </cell>
          <cell r="C503" t="str">
            <v>60301810700000009098</v>
          </cell>
          <cell r="D503" t="str">
            <v>$</v>
          </cell>
          <cell r="E503">
            <v>54.71</v>
          </cell>
          <cell r="F503" t="str">
            <v>комиссия по ПС 1/00005061/000/0000001646 от 25.09.01 по аккр.112009611100525/07080145001 /Турция/ с суммы экспортной выручки USD 8754-22 и НДС, счет-фактура N 3247 от 23.05.02</v>
          </cell>
        </row>
        <row r="504">
          <cell r="A504">
            <v>37399</v>
          </cell>
          <cell r="B504" t="str">
            <v>40502840007964090033</v>
          </cell>
          <cell r="C504" t="str">
            <v>60301810700000009098</v>
          </cell>
          <cell r="D504" t="str">
            <v>$</v>
          </cell>
          <cell r="E504">
            <v>12506.08</v>
          </cell>
          <cell r="F504" t="str">
            <v>комиссия по ПС 1/00005061/001/0000000972 от 02.11.99 по аккр.LCM100058/02/07504714247 /Китай/ с суммы экспортной выручки A50 4939500-00 и НДС, счет-фактура N 3248 от 23.05.02</v>
          </cell>
        </row>
        <row r="505">
          <cell r="A505">
            <v>37400</v>
          </cell>
          <cell r="B505" t="str">
            <v>40502840007964090033</v>
          </cell>
          <cell r="C505" t="str">
            <v>60301810700000009098</v>
          </cell>
          <cell r="D505" t="str">
            <v>$</v>
          </cell>
          <cell r="E505">
            <v>12510</v>
          </cell>
          <cell r="F505" t="str">
            <v>комиссия по ПС 1/00005061/000/0000001653 от 02.10.01 по аккр.LCM100210/01/07504714250 /Китай/ с суммы  экспортной выручки А50 3200000-00 и НДС, счет-фактура N 3262 от 24.05.02</v>
          </cell>
        </row>
        <row r="506">
          <cell r="A506">
            <v>37400</v>
          </cell>
          <cell r="B506" t="str">
            <v>40502840007964090033</v>
          </cell>
          <cell r="C506" t="str">
            <v>60301810700000009098</v>
          </cell>
          <cell r="D506" t="str">
            <v>$</v>
          </cell>
          <cell r="E506">
            <v>195.16</v>
          </cell>
          <cell r="F506" t="str">
            <v>комиссия по ПС 1/00005061/000/0000001441 от 05.03.01 по аккр.0069102DС026190/07701194133 /Индия/ с суммы экспортной выручки USD 31209-41 и НДС, счет-фактура N 3274 от 24.05.02</v>
          </cell>
        </row>
        <row r="507">
          <cell r="A507">
            <v>37400</v>
          </cell>
          <cell r="B507" t="str">
            <v>40502840007964090033</v>
          </cell>
          <cell r="C507" t="str">
            <v>60301810700000009098</v>
          </cell>
          <cell r="D507" t="str">
            <v>$</v>
          </cell>
          <cell r="E507">
            <v>2007.54</v>
          </cell>
          <cell r="F507" t="str">
            <v>комиссия по ПС 1/00005061/001/0000001476 от 30.03.01 по аккр.LC1002466/01/07504714124 /Китай/ с суммы экспортной выручки USD 320941-16 и НДС, счет-фактура N 3275 от 24.05.02</v>
          </cell>
        </row>
        <row r="508">
          <cell r="A508">
            <v>37400</v>
          </cell>
          <cell r="B508" t="str">
            <v>40502840007964090033</v>
          </cell>
          <cell r="C508" t="str">
            <v>60301810700000009098</v>
          </cell>
          <cell r="D508" t="str">
            <v>$</v>
          </cell>
          <cell r="E508">
            <v>9443.17</v>
          </cell>
          <cell r="F508" t="str">
            <v>комиссия по ПС 1/00005061/001/0000001453 от 16.03.01 по аккр.LC1009746/01/07504714231 /Китай/ с суммы экспортной выручки A50 1509714-00 и НДС, счет-фактура N 3276 от 24.05.02</v>
          </cell>
        </row>
        <row r="509">
          <cell r="A509">
            <v>37400</v>
          </cell>
          <cell r="B509" t="str">
            <v>40502840007964090033</v>
          </cell>
          <cell r="C509" t="str">
            <v>60301810700000009098</v>
          </cell>
          <cell r="D509" t="str">
            <v>$</v>
          </cell>
          <cell r="E509">
            <v>4062.62</v>
          </cell>
          <cell r="F509" t="str">
            <v>комиссия по ПС 1/00005061/001/0000001263 от 06.09.00 по аккр. LCM100099/02/07504714254 /Китай/ с суммы экспортной выручки A50 649494-00 и НДС, счет-фактура N 3277 от 24.05.02</v>
          </cell>
        </row>
        <row r="510">
          <cell r="A510">
            <v>37403</v>
          </cell>
          <cell r="B510" t="str">
            <v>40502840007964090033</v>
          </cell>
          <cell r="C510" t="str">
            <v>60301810700000009098</v>
          </cell>
          <cell r="D510" t="str">
            <v>$</v>
          </cell>
          <cell r="E510">
            <v>12514</v>
          </cell>
          <cell r="F510" t="str">
            <v>оплата комиссии за выполнение операций по валютному контролю за поступлением валютной выручки по ПС 1/00005061/000/0000001906 по переводу на сумму долларов сша4670360-59 счет фактура 3291 от 27.05.02</v>
          </cell>
        </row>
        <row r="511">
          <cell r="A511">
            <v>37405</v>
          </cell>
          <cell r="B511" t="str">
            <v>40502840007964090033</v>
          </cell>
          <cell r="C511" t="str">
            <v>60301810700000009098</v>
          </cell>
          <cell r="D511" t="str">
            <v>$</v>
          </cell>
          <cell r="E511">
            <v>5515.82</v>
          </cell>
          <cell r="F511" t="str">
            <v>комиссия по ПС 1/00005061/001/0000001452 от 16.03.01 с суммы экспортной выручкиA50 880.998-00 по аккр.LC1004157/01/07504714144,Китай и НДС,счет-фактура 3329от29.05.02</v>
          </cell>
        </row>
        <row r="512">
          <cell r="A512">
            <v>37405</v>
          </cell>
          <cell r="B512" t="str">
            <v>40502840007964090033</v>
          </cell>
          <cell r="C512" t="str">
            <v>60301810700000009098</v>
          </cell>
          <cell r="D512" t="str">
            <v>$</v>
          </cell>
          <cell r="E512">
            <v>1743.34</v>
          </cell>
          <cell r="F512" t="str">
            <v>TECTRANS GROUP GMBH VAN-DER-SMISSEN-STR.2222767 HAMBURG/23916401 STATE CORPORATION ROSOBORONEXPORT 21 GOGOLEVSKY BLVD.MOSCOW/RF CTR.N.PB/127614145001 ADD.N.227614145015 BY OUR GUAR. N 30-02-225098 HAS BECOME NULL AND VOID.MT103 HALADEHHA DD 020528 И ОПЛ.К</v>
          </cell>
        </row>
        <row r="513">
          <cell r="A513">
            <v>37405</v>
          </cell>
          <cell r="B513" t="str">
            <v>40502840007964090033</v>
          </cell>
          <cell r="C513" t="str">
            <v>60301810700000009098</v>
          </cell>
          <cell r="D513" t="str">
            <v>$</v>
          </cell>
          <cell r="E513">
            <v>12521.72</v>
          </cell>
          <cell r="F513" t="str">
            <v>комиссия по ПС 1/00005061/000/0000001653 от 02.10.01 по аккр.LCM100211/01/07504714195 /Китай/ с суммы экспортной выручки USD 2345793-66 и НДС, счет-фактура N 3343 от 29.05.02</v>
          </cell>
        </row>
        <row r="514">
          <cell r="A514">
            <v>37405</v>
          </cell>
          <cell r="B514" t="str">
            <v>40502840007964090033</v>
          </cell>
          <cell r="C514" t="str">
            <v>60301810700000009098</v>
          </cell>
          <cell r="D514" t="str">
            <v>$</v>
          </cell>
          <cell r="E514">
            <v>2937.28</v>
          </cell>
          <cell r="F514" t="str">
            <v>комиссия по ПС 1/00005061/000/0000001701 от 31.10.01 по аккр.0012502LK01003/07700627003 /Индия/ с суммы экспортной выручки USD 469134-61 и НДС, счет-фактура N 3344 от 29.05.02</v>
          </cell>
        </row>
        <row r="515">
          <cell r="A515">
            <v>37405</v>
          </cell>
          <cell r="B515" t="str">
            <v>40502840007964090033</v>
          </cell>
          <cell r="C515" t="str">
            <v>60301810700000009098</v>
          </cell>
          <cell r="D515" t="str">
            <v>$</v>
          </cell>
          <cell r="E515">
            <v>12521.72</v>
          </cell>
          <cell r="F515" t="str">
            <v>комиссия по ПС 1/00005061/001/0000001778 от 03.01.02 с суммы экспортной выручкиUSD 7.224.880-00 по аккр.0069102DC026296/07701194145,Индия и НДС,счет-фактура3345  от 29.05.02</v>
          </cell>
        </row>
        <row r="516">
          <cell r="A516">
            <v>37405</v>
          </cell>
          <cell r="B516" t="str">
            <v>40502840007964090033</v>
          </cell>
          <cell r="C516" t="str">
            <v>60301810700000009098</v>
          </cell>
          <cell r="D516" t="str">
            <v>$</v>
          </cell>
          <cell r="E516">
            <v>304.58999999999997</v>
          </cell>
          <cell r="F516" t="str">
            <v>комиссия по ПС 1/00005061/001/0000001801 от 23.01.02 по аккр.TF0200300003/01730573675 /Куба/ с суммы экспортной выручки USD 48672-27 и НДС, счет-фактура N 3347от 29.05.02</v>
          </cell>
        </row>
        <row r="517">
          <cell r="A517">
            <v>37405</v>
          </cell>
          <cell r="B517" t="str">
            <v>40502840007964090033</v>
          </cell>
          <cell r="C517" t="str">
            <v>60301810700000009098</v>
          </cell>
          <cell r="D517" t="str">
            <v>$</v>
          </cell>
          <cell r="E517">
            <v>10112.23</v>
          </cell>
          <cell r="F517" t="str">
            <v>комиссия по ПС 1/00005061/001/0000001452 от 16.03.01 с суммы экспортной выручкиUSD 1.615.163-00 по аккр.LC1004157/01/07504714144,Китай и НДС,счет-фактура 3328от 29.05.02</v>
          </cell>
        </row>
        <row r="518">
          <cell r="A518">
            <v>37407</v>
          </cell>
          <cell r="B518" t="str">
            <v>40502840007964090033</v>
          </cell>
          <cell r="C518" t="str">
            <v>60301810700000009098</v>
          </cell>
          <cell r="D518" t="str">
            <v>$</v>
          </cell>
          <cell r="E518">
            <v>9627.25</v>
          </cell>
          <cell r="F518" t="str">
            <v>Оплата комиссии за выполнение функций валютного контроля за поступлением валютной выручки по ПС 3/00005061/000/0000000675 от11.04.2002г. на сумму USD 1.537.550=00  н.пр. от 27.04.2002г. м/о  4080, счет-фактура 3393 от 31.05.3003, согласно извещению отдела</v>
          </cell>
        </row>
        <row r="519">
          <cell r="A519">
            <v>37407</v>
          </cell>
          <cell r="B519" t="str">
            <v>40502840007964090033</v>
          </cell>
          <cell r="C519" t="str">
            <v>60301810700000009098</v>
          </cell>
          <cell r="D519" t="str">
            <v>$</v>
          </cell>
          <cell r="E519">
            <v>249.2</v>
          </cell>
          <cell r="F519" t="str">
            <v>комиссия по ПС 1/00005061/000/0000001799 от 22.01.02 с суммы экспортной выручкиUSD 39.800-00 по аккр.LCM100052/02/07504714244,Китай и НДС,счет-фактура  3394от31.05.02</v>
          </cell>
        </row>
        <row r="520">
          <cell r="A520">
            <v>37411</v>
          </cell>
          <cell r="B520" t="str">
            <v>40502840007964090033</v>
          </cell>
          <cell r="C520" t="str">
            <v>60301810700000009098</v>
          </cell>
          <cell r="D520" t="str">
            <v>$</v>
          </cell>
          <cell r="E520">
            <v>488.49</v>
          </cell>
          <cell r="F520" t="str">
            <v>комиссия по ПС 1/00005061/001/0000001395 от 27.12.00 с суммы экспортной выручкиUSD  78.000-00 по аккр.LC1000125/01/07504714106,Китай и НДС,счет-фактура  3510от04.06.02</v>
          </cell>
        </row>
        <row r="521">
          <cell r="A521">
            <v>37411</v>
          </cell>
          <cell r="B521" t="str">
            <v>40502840007964090033</v>
          </cell>
          <cell r="C521" t="str">
            <v>60301810700000009098</v>
          </cell>
          <cell r="D521" t="str">
            <v>$</v>
          </cell>
          <cell r="E521">
            <v>12525.44</v>
          </cell>
          <cell r="F521" t="str">
            <v>комиссия по ПС 1/00005061/001/0000001476 от 30.03.01 с суммы экспортной выручкиUSD  24.918.592-38 по аккр.LC1002466/01/07504714124,Китай и НДС,счет-фактура  3512  от 04.06.02</v>
          </cell>
        </row>
        <row r="522">
          <cell r="A522">
            <v>37411</v>
          </cell>
          <cell r="B522" t="str">
            <v>40502840007964090033</v>
          </cell>
          <cell r="C522" t="str">
            <v>60301810700000009098</v>
          </cell>
          <cell r="D522" t="str">
            <v>$</v>
          </cell>
          <cell r="E522">
            <v>3819.63</v>
          </cell>
          <cell r="F522" t="str">
            <v>комиссия по ПС 1/00005061/000/0000001729 от 29.11.01 с суммы экспортной выручкиUSD 609.905-70 по аккр.26309/32/09800692009,Сирия и НДС,счет-фактура 3513  от 04.06.02</v>
          </cell>
        </row>
        <row r="523">
          <cell r="A523">
            <v>37411</v>
          </cell>
          <cell r="B523" t="str">
            <v>40502840007964090033</v>
          </cell>
          <cell r="C523" t="str">
            <v>60301810700000009098</v>
          </cell>
          <cell r="D523" t="str">
            <v>$</v>
          </cell>
          <cell r="E523">
            <v>12525.44</v>
          </cell>
          <cell r="F523" t="str">
            <v>комиссия по ПС 1/00005061/000/0000001207 от 25.07.00 по аккр.LC1002987/01/07504714127 /Китай/ с суммы экспортной выручки USD 5919100-00 и НДС, счет-фактура N 3516 от 04.06.02</v>
          </cell>
        </row>
        <row r="524">
          <cell r="A524">
            <v>37411</v>
          </cell>
          <cell r="B524" t="str">
            <v>40502840007964090033</v>
          </cell>
          <cell r="C524" t="str">
            <v>60301810700000009098</v>
          </cell>
          <cell r="D524" t="str">
            <v>$</v>
          </cell>
          <cell r="E524">
            <v>62.63</v>
          </cell>
          <cell r="F524" t="str">
            <v>КОМИССИЯ ЗА ПРЕДОСТАВЛЕНИЕ ИНФОРМАЦИИ В АДРЕС ИНОСТРАННОГО БАНКА, СЧЕТ-ФАКТУРА ќ 3519 от 04.06.2002</v>
          </cell>
        </row>
        <row r="525">
          <cell r="A525">
            <v>37411</v>
          </cell>
          <cell r="B525" t="str">
            <v>40502840007964090033</v>
          </cell>
          <cell r="C525" t="str">
            <v>60301810700000009098</v>
          </cell>
          <cell r="D525" t="str">
            <v>$</v>
          </cell>
          <cell r="E525">
            <v>939.41</v>
          </cell>
          <cell r="F525" t="str">
            <v>Перевод  РОСОБОРОНЭКСПОРТ, ФГУП,МОСКВА N 1982 от 04.06.2002 УКРАИНА /оплата товара ПСИ N 2/00005061/000/0000003473 от 14.11.2001 СЧЕТ-ФАКТУРА 3525 от 04062002</v>
          </cell>
        </row>
        <row r="526">
          <cell r="A526">
            <v>37412</v>
          </cell>
          <cell r="B526" t="str">
            <v>40502840007964090033</v>
          </cell>
          <cell r="C526" t="str">
            <v>60301810700000009098</v>
          </cell>
          <cell r="D526" t="str">
            <v>$</v>
          </cell>
          <cell r="E526">
            <v>12530.88</v>
          </cell>
          <cell r="F526" t="str">
            <v>комиссия по ПС 1/00005061/001/0000001476 от 30.03.01 с суммы экспортной выручкиA50 13.591.959-48 по аккр.LC1002466/01/07504714124,Китай и НДС,счет-фактура  3536  от 05.06.02</v>
          </cell>
        </row>
        <row r="527">
          <cell r="A527">
            <v>37412</v>
          </cell>
          <cell r="B527" t="str">
            <v>40502840007964090033</v>
          </cell>
          <cell r="C527" t="str">
            <v>60301810700000009098</v>
          </cell>
          <cell r="D527" t="str">
            <v>$</v>
          </cell>
          <cell r="E527">
            <v>12530.88</v>
          </cell>
          <cell r="F527" t="str">
            <v>комиссия по ПС 1/00005061/000/0000001207 от 25.07.00 с суммы экспортной выручкиA50  3.228.600-00 по аккр.LC1002987/01/07504714127,Китай и НДС,счет-фактура  3550  от 05.06.02</v>
          </cell>
        </row>
        <row r="528">
          <cell r="A528">
            <v>37413</v>
          </cell>
          <cell r="B528" t="str">
            <v>40502840007964090033</v>
          </cell>
          <cell r="C528" t="str">
            <v>60301810700000009098</v>
          </cell>
          <cell r="D528" t="str">
            <v>$</v>
          </cell>
          <cell r="E528">
            <v>103.46</v>
          </cell>
          <cell r="F528" t="str">
            <v>комиссия по ПС 1/00005061/001/0000001476 от 30.03.01 с суммы экспортной выручкиUSD  16.512-65 по аккр.LC1002466/01/07504714124,Китай и НДС,счет-фактура 3586 от06.06.02</v>
          </cell>
        </row>
        <row r="529">
          <cell r="A529">
            <v>37413</v>
          </cell>
          <cell r="B529" t="str">
            <v>40502840007964090033</v>
          </cell>
          <cell r="C529" t="str">
            <v>60301810700000009098</v>
          </cell>
          <cell r="D529" t="str">
            <v>$</v>
          </cell>
          <cell r="E529">
            <v>56.43</v>
          </cell>
          <cell r="F529" t="str">
            <v>комиссия по ПС 1/00005061/001/0000001476 от 30.03.01 с суммы экспортной выручкиA50  9.006-90 по аккр.LC1002466/01/07504714124,Китай и НДС,счет-фактура  3585от06.06.02</v>
          </cell>
        </row>
        <row r="530">
          <cell r="A530">
            <v>37414</v>
          </cell>
          <cell r="B530" t="str">
            <v>40502840007964090033</v>
          </cell>
          <cell r="C530" t="str">
            <v>60301810700000009098</v>
          </cell>
          <cell r="D530" t="str">
            <v>$</v>
          </cell>
          <cell r="E530">
            <v>5222.4399999999996</v>
          </cell>
          <cell r="F530" t="str">
            <v>комиссия по ПС 1/00005061/000/0000001207 от 25.07.00 с суммы экспортной выручкиUSD  831.798-16 по аккр.LC1008482/00/07504714100,Китай и НДС,счет-фактура  3602 от 07.06.02</v>
          </cell>
        </row>
        <row r="531">
          <cell r="A531">
            <v>37414</v>
          </cell>
          <cell r="B531" t="str">
            <v>40502840007964090033</v>
          </cell>
          <cell r="C531" t="str">
            <v>60301810700000009098</v>
          </cell>
          <cell r="D531" t="str">
            <v>$</v>
          </cell>
          <cell r="E531">
            <v>2848.55</v>
          </cell>
          <cell r="F531" t="str">
            <v>комиссия по ПС 1/00005061/000/0000001207 от 25.07.00 с суммы экспортной выручкиA50  453.708-09 по аккр.LC1008482/00/07504714100,Китай и НДС,счет-фактура  3601 от 07.06.02</v>
          </cell>
        </row>
        <row r="532">
          <cell r="A532">
            <v>37414</v>
          </cell>
          <cell r="B532" t="str">
            <v>40502840007964090033</v>
          </cell>
          <cell r="C532" t="str">
            <v>60301810700000009098</v>
          </cell>
          <cell r="D532" t="str">
            <v>$</v>
          </cell>
          <cell r="E532">
            <v>12556.96</v>
          </cell>
          <cell r="F532" t="str">
            <v>комиссия по ПС 1/00005061/000/0000001207 от 25.07.00 с суммы экспортной выручкиA50  2.584.897-02 по аккр.LC1002987/01/07504714127,Китай и НДС,счет-фактура  3606  от 07.06.02</v>
          </cell>
        </row>
        <row r="533">
          <cell r="A533">
            <v>37414</v>
          </cell>
          <cell r="B533" t="str">
            <v>40502840007964090033</v>
          </cell>
          <cell r="C533" t="str">
            <v>60301810700000009098</v>
          </cell>
          <cell r="D533" t="str">
            <v>$</v>
          </cell>
          <cell r="E533">
            <v>12556.96</v>
          </cell>
          <cell r="F533" t="str">
            <v>комиссия по ПС 1/00005061/000/0000001207  от 25.07.00 с суммы экспортной выручки  USD  4.738.977-87 по аккр.LC1002987/01/07504714127,Китай и НДС,счет-фактура  3605  от 07.06.02</v>
          </cell>
        </row>
        <row r="534">
          <cell r="A534">
            <v>37414</v>
          </cell>
          <cell r="B534" t="str">
            <v>40502840007964090033</v>
          </cell>
          <cell r="C534" t="str">
            <v>60301810700000009098</v>
          </cell>
          <cell r="D534" t="str">
            <v>$</v>
          </cell>
          <cell r="E534">
            <v>10686.6</v>
          </cell>
          <cell r="F534" t="str">
            <v>комиссия по ПС 3/00005061/000/0000000606 от 08.02.2002 с суммы экспортной выручки USD 1702108-00 по аккр.ILC303118/00100890002/США/ и НДС, счёт-фактура 3631 от07.06.2002</v>
          </cell>
        </row>
        <row r="535">
          <cell r="A535">
            <v>37418</v>
          </cell>
          <cell r="B535" t="str">
            <v>40502840007964090033</v>
          </cell>
          <cell r="C535" t="str">
            <v>60301810700000009098</v>
          </cell>
          <cell r="D535" t="str">
            <v>$</v>
          </cell>
          <cell r="E535">
            <v>12561.84</v>
          </cell>
          <cell r="F535" t="str">
            <v>комиссия по ПС 1/00005061/000/0000001207 от 25.07.00 с суммы экспортной выручкиUSD 6.473.960-85 по аккр.LC1002987/01/07504714127,Китай и НДС,счет-фактура  3670от 11.06.2002</v>
          </cell>
        </row>
        <row r="536">
          <cell r="A536">
            <v>37418</v>
          </cell>
          <cell r="B536" t="str">
            <v>40502840007964090033</v>
          </cell>
          <cell r="C536" t="str">
            <v>60301810700000009098</v>
          </cell>
          <cell r="D536" t="str">
            <v>$</v>
          </cell>
          <cell r="E536">
            <v>4019.79</v>
          </cell>
          <cell r="F536" t="str">
            <v>оплата комиссии за выполнение операций по вал контролю за поступлением вал выручки по ПС 1/00005061/000/0000001609 от 200801 г на сумму USD 640000-00,н/пр 040602,м/о 6788.Счет-фактура 3672 от 110602г.</v>
          </cell>
        </row>
        <row r="537">
          <cell r="A537">
            <v>37418</v>
          </cell>
          <cell r="B537" t="str">
            <v>40502840007964090033</v>
          </cell>
          <cell r="C537" t="str">
            <v>60301810700000009098</v>
          </cell>
          <cell r="D537" t="str">
            <v>$</v>
          </cell>
          <cell r="E537">
            <v>12561.84</v>
          </cell>
          <cell r="F537" t="str">
            <v>комиссия по ПС 1/00005061/000/0000001207 от 25.07.00 с суммы экспортной выручкиA50  3.531.251-36  по аккр.LC1002987/01/07504714127,Китай и НДС,счет-фактура  3671  от 11.06.02</v>
          </cell>
        </row>
        <row r="538">
          <cell r="A538">
            <v>37418</v>
          </cell>
          <cell r="B538" t="str">
            <v>40502840007964090033</v>
          </cell>
          <cell r="C538" t="str">
            <v>60301810700000009098</v>
          </cell>
          <cell r="D538" t="str">
            <v>$</v>
          </cell>
          <cell r="E538">
            <v>46.79</v>
          </cell>
          <cell r="F538" t="str">
            <v>ОПЛАТА КОМИССИИ И НДС ЗА ВЫПОЛНЕНИЕ ОПЕРАЦИЙ ПО ВАЛЮТНОМУ КОНТРОЛЮ ЗА ПОСТУПЛЕНИЕМ ВАЛЮТНОЙ ВЫРУЧКИ ПО ПС 1/00005061/000/0000001732 ОТ 031201 ПО ПЕРЕВОДУ НА СУММУ USD 7460-14 СЧЕТ-ФАКТУРА  3674 ОТ 110602</v>
          </cell>
        </row>
        <row r="539">
          <cell r="A539">
            <v>37418</v>
          </cell>
          <cell r="B539" t="str">
            <v>40502840007964090033</v>
          </cell>
          <cell r="C539" t="str">
            <v>60301810700000009098</v>
          </cell>
          <cell r="D539" t="str">
            <v>$</v>
          </cell>
          <cell r="E539">
            <v>5778.13</v>
          </cell>
          <cell r="F539" t="str">
            <v>//511600004 TECTRANS GROUP GMBH VAN-DER-SMISSEN-STR.222767 HAMBURG ROSOBORONEXPORT CTR.N.PB/127614145001 ADD.N.227614145017 OUR GUARANTEE NUMBER 30-02-225128 HAS BECOME NULL AND VOID.MT103 HALADEHH DD 020610 И ОПЛ.КОМ.И НДС ПО ВАЛ.КОНТР.ПОПС3/00005061/000</v>
          </cell>
        </row>
        <row r="540">
          <cell r="A540">
            <v>37418</v>
          </cell>
          <cell r="B540" t="str">
            <v>40502840007964090033</v>
          </cell>
          <cell r="C540" t="str">
            <v>60301810700000009098</v>
          </cell>
          <cell r="D540" t="str">
            <v>$</v>
          </cell>
          <cell r="E540">
            <v>4.08</v>
          </cell>
          <cell r="F540" t="str">
            <v>комиссия по ПС 1/00005061/003/0000001062 от 16.02.00 с суммы экспортной выручкиUSD  630-00 по аккр.0069100DC001442/07701194005,Индия и НДС,счет-фактура  3689 от 11.06.02</v>
          </cell>
        </row>
        <row r="541">
          <cell r="A541">
            <v>37420</v>
          </cell>
          <cell r="B541" t="str">
            <v>40502840007964090033</v>
          </cell>
          <cell r="C541" t="str">
            <v>60301810700000009098</v>
          </cell>
          <cell r="D541" t="str">
            <v>$</v>
          </cell>
          <cell r="E541">
            <v>253.65</v>
          </cell>
          <cell r="F541" t="str">
            <v>комиссия по ПС 1/00005061/000/0000001207 от 25.07.00 по аккр.LC1008482/00/07504714100 /Китай/ с суммы экспортной выручки USD 40401-90 и НДС, счет-фактура N 3728 от 13.06.02</v>
          </cell>
        </row>
        <row r="542">
          <cell r="A542">
            <v>37420</v>
          </cell>
          <cell r="B542" t="str">
            <v>40502840007964090033</v>
          </cell>
          <cell r="C542" t="str">
            <v>60301810700000009098</v>
          </cell>
          <cell r="D542" t="str">
            <v>$</v>
          </cell>
          <cell r="E542">
            <v>138.44</v>
          </cell>
          <cell r="F542" t="str">
            <v>комиссия по ПС 1/00005061/000/0000001207 от 25.07.00 по аккр.LC1008482/00/07504714100 /Китай/ с суммы экспортной выручки USD 22037-40 и НДС, счет-фактура N 3729 от 13.06.02</v>
          </cell>
        </row>
        <row r="543">
          <cell r="A543">
            <v>37420</v>
          </cell>
          <cell r="B543" t="str">
            <v>40502840007964090033</v>
          </cell>
          <cell r="C543" t="str">
            <v>60301810700000009098</v>
          </cell>
          <cell r="D543" t="str">
            <v>$</v>
          </cell>
          <cell r="E543">
            <v>4626.3599999999997</v>
          </cell>
          <cell r="F543" t="str">
            <v>комиссия по ПС 1/00005061/000/0000001207 от 25.07.00 с суммы экспортной выручкиA50  736.836-20 по аккр.LC1002987/01/07504714127,Китай и НДС,счет-фактура  3734 от 13.06.02</v>
          </cell>
        </row>
        <row r="544">
          <cell r="A544">
            <v>37420</v>
          </cell>
          <cell r="B544" t="str">
            <v>40502840007964090033</v>
          </cell>
          <cell r="C544" t="str">
            <v>60301810700000009098</v>
          </cell>
          <cell r="D544" t="str">
            <v>$</v>
          </cell>
          <cell r="E544">
            <v>12557.12</v>
          </cell>
          <cell r="F544" t="str">
            <v>комиссия по ПС 1/00005061/000/0000001207 от 25.07.00 по аккр.LC1002987/01/07504714127 /Китай/ с суммы экспортной выручки USD 2505216-15 и НДС, счет-фактура N 3739 от 13.06.02</v>
          </cell>
        </row>
        <row r="545">
          <cell r="A545">
            <v>37420</v>
          </cell>
          <cell r="B545" t="str">
            <v>40502840007964090033</v>
          </cell>
          <cell r="C545" t="str">
            <v>60301810700000009098</v>
          </cell>
          <cell r="D545" t="str">
            <v>$</v>
          </cell>
          <cell r="E545">
            <v>8579.65</v>
          </cell>
          <cell r="F545" t="str">
            <v>комиссия по ПС 1/00005061/000/0000001207 от 25.07.00 по аккр.LC1002987/01/07504714127 /Китай/ с суммы экспортной выручки A50 1366481-53 и НДС, счет-фактура N 3741 от 13.06.02</v>
          </cell>
        </row>
        <row r="546">
          <cell r="A546">
            <v>37420</v>
          </cell>
          <cell r="B546" t="str">
            <v>40502840007964090033</v>
          </cell>
          <cell r="C546" t="str">
            <v>60301810700000009098</v>
          </cell>
          <cell r="D546" t="str">
            <v>$</v>
          </cell>
          <cell r="E546">
            <v>8481.39</v>
          </cell>
          <cell r="F546" t="str">
            <v>комиссия по ПС 1/00005061/000/0000001207 от 25.07.00 с суммы экспортной выручкиUSD  1.350.866-39 по аккр.LC1002987/01/07504714127,Китай и НДС,счет-фактура  3736  от 13.06.02</v>
          </cell>
        </row>
        <row r="547">
          <cell r="A547">
            <v>37425</v>
          </cell>
          <cell r="B547" t="str">
            <v>40502840007964090033</v>
          </cell>
          <cell r="C547" t="str">
            <v>60301810700000009098</v>
          </cell>
          <cell r="D547" t="str">
            <v>$</v>
          </cell>
          <cell r="E547">
            <v>71.569999999999993</v>
          </cell>
          <cell r="F547" t="str">
            <v>комиссия по ПС 1/00005061/001/0000001476 от 30.03.01 с суммы экспортной выручкиUSD  11.380-43 по аккр.LC1002466/01/07504714124,Китай и НДС,счет-фактура  3804 от 18.06.02</v>
          </cell>
        </row>
        <row r="548">
          <cell r="A548">
            <v>37425</v>
          </cell>
          <cell r="B548" t="str">
            <v>40502840007964090033</v>
          </cell>
          <cell r="C548" t="str">
            <v>60301810700000009098</v>
          </cell>
          <cell r="D548" t="str">
            <v>$</v>
          </cell>
          <cell r="E548">
            <v>353.77</v>
          </cell>
          <cell r="F548" t="str">
            <v>комиссия по ПС 1/00005061/000/0000001417  от 26.01.01 с суммы экспортной выручки  USD 56.330-00 по аккр.101/IMP/ASL0039/09004936002,АРЕ и НДС,счет-фактура  3805  от 18.06.02</v>
          </cell>
        </row>
        <row r="549">
          <cell r="A549">
            <v>37426</v>
          </cell>
          <cell r="B549" t="str">
            <v>40502840007964090033</v>
          </cell>
          <cell r="C549" t="str">
            <v>60301810700000009098</v>
          </cell>
          <cell r="D549" t="str">
            <v>$</v>
          </cell>
          <cell r="E549">
            <v>3101.89</v>
          </cell>
          <cell r="F549" t="str">
            <v>ОПЛАТА КОМИССИИ И НДС ЗА ВЫПОЛНЕНИЕ ОПЕРАЦИЙ ПО ВАЛЮТНОМУ КОНТРОЛЮ ЗА ПОСТУПЛЕНИЕМ ВАЛЮТНОЙ ВЫРУЧКИ ПО ПС 1/00005061/001/0000001798 ОТ 220102 ПО ПЕРЕВОДУ НА СУММУ USD 493752-68 СЧЕТ-ФАКТУРА 3829 ОТ 190602</v>
          </cell>
        </row>
        <row r="550">
          <cell r="A550">
            <v>37427</v>
          </cell>
          <cell r="B550" t="str">
            <v>40502840007964090033</v>
          </cell>
          <cell r="C550" t="str">
            <v>60301810700000009098</v>
          </cell>
          <cell r="D550" t="str">
            <v>$</v>
          </cell>
          <cell r="E550">
            <v>2348.41</v>
          </cell>
          <cell r="F550" t="str">
            <v>ОПЛАТА КОМИССИИ И НДС ЗА ВЫПОЛНЕНИЕ ОПЕРАЦИЙ ПО ВАЛЮТНОМУ КОНТРОЛЮ ЗА ПОСТУПЛЕНИЕМ ВАЛЮТНОЙ ВЫРУЧКИ ПО ПС 3/00005061/001/0000000520 ОТ 081101 ПО ПЕРЕВОДУ НА СУММУ USD 373574-00 СЧЕТ-ФАКТУРА 3861 ОТ 200602</v>
          </cell>
        </row>
        <row r="551">
          <cell r="A551">
            <v>37428</v>
          </cell>
          <cell r="B551" t="str">
            <v>40502840007964090033</v>
          </cell>
          <cell r="C551" t="str">
            <v>60301810700000009098</v>
          </cell>
          <cell r="D551" t="str">
            <v>$</v>
          </cell>
          <cell r="E551">
            <v>38.979999999999997</v>
          </cell>
          <cell r="F551" t="str">
            <v>комиссия по ПС 1/00005061/001/0000001476  от 30.03.01 с суммы экспортной выручки  A50  6.207-50 по аккр.LC1002466/01/07504714124,Китай и НДС,счет-фактура  3882от 21.06.02</v>
          </cell>
        </row>
        <row r="552">
          <cell r="A552">
            <v>37431</v>
          </cell>
          <cell r="B552" t="str">
            <v>40502840007964090033</v>
          </cell>
          <cell r="C552" t="str">
            <v>60301810700000009098</v>
          </cell>
          <cell r="D552" t="str">
            <v>$</v>
          </cell>
          <cell r="E552">
            <v>188.72</v>
          </cell>
          <cell r="F552" t="str">
            <v>комиссия по ПС 1/00005061/000/0000001712 от 12.11.01 с суммы экспортной выручки30.000-00 по аккр.LCM100292/01/07504714222,Китай и НДС,счет-фактура  3957  от 24.06.02</v>
          </cell>
        </row>
        <row r="553">
          <cell r="A553">
            <v>37432</v>
          </cell>
          <cell r="B553" t="str">
            <v>40502840007964090033</v>
          </cell>
          <cell r="C553" t="str">
            <v>60301810700000009098</v>
          </cell>
          <cell r="D553" t="str">
            <v>$</v>
          </cell>
          <cell r="E553">
            <v>883.75</v>
          </cell>
          <cell r="F553" t="str">
            <v>комиссия по ПС 1/00005061/001/0000001344 от 31.10.00 с суммы экспортной выручкиUSD 140.400-00 по аккр.LC1002992/02/07504714255,Китай и НДС,счет-фактура  3976 от 25.06.02</v>
          </cell>
        </row>
        <row r="554">
          <cell r="A554">
            <v>37432</v>
          </cell>
          <cell r="B554" t="str">
            <v>40502840007964090033</v>
          </cell>
          <cell r="C554" t="str">
            <v>60301810700000009098</v>
          </cell>
          <cell r="D554" t="str">
            <v>$</v>
          </cell>
          <cell r="E554">
            <v>149.49</v>
          </cell>
          <cell r="F554" t="str">
            <v>ОПЛАТА КОМИССИИ И НДС ЗА ВЫПОЛНЕНИЕ ОПЕРАЦИЙ ПО ВАЛЮТНОМУ КОНТРОЛЮ ЗА ПОСТУПЛЕНИЕМ ВАЛЮТНОЙ ВЫРУЧКИ ПО ПС 1/00005061/001/0000001543 ОТ 250601 ПО ПЕРЕВОДУ НА СУММУ USD 23750-00 СЧЕТ-ФАКТУРА 3995 ОТ 250602</v>
          </cell>
        </row>
        <row r="555">
          <cell r="A555">
            <v>37433</v>
          </cell>
          <cell r="B555" t="str">
            <v>40502840007964090033</v>
          </cell>
          <cell r="C555" t="str">
            <v>60301810700000009098</v>
          </cell>
          <cell r="D555" t="str">
            <v>$</v>
          </cell>
          <cell r="E555">
            <v>12590.32</v>
          </cell>
          <cell r="F555" t="str">
            <v>комиссия по ПС 1/00005061/000/0000001207 от 25.07.00 с суммы экспортной выручкиUSD 5.919.100-00 по аккр.LC1002987/01/07504714127,Китай и НДС,счет-фактура  4001от 26.06.02</v>
          </cell>
        </row>
        <row r="556">
          <cell r="A556">
            <v>37433</v>
          </cell>
          <cell r="B556" t="str">
            <v>40502840007964090033</v>
          </cell>
          <cell r="C556" t="str">
            <v>60301810700000009098</v>
          </cell>
          <cell r="D556" t="str">
            <v>$</v>
          </cell>
          <cell r="E556">
            <v>1745.02</v>
          </cell>
          <cell r="F556" t="str">
            <v>комиссия по ПС 1/00005061/001/0000000985 от 23.11.99 с суммы экспортной выручкиUSD 277.180-90 по аккр.ASR0380/CAIRO/09004936192,АРЕ и НДС,счет-фактура  4037от26.06.02</v>
          </cell>
        </row>
        <row r="557">
          <cell r="A557">
            <v>37434</v>
          </cell>
          <cell r="B557" t="str">
            <v>40502840007964090033</v>
          </cell>
          <cell r="C557" t="str">
            <v>60301810700000009098</v>
          </cell>
          <cell r="D557" t="str">
            <v>$</v>
          </cell>
          <cell r="E557">
            <v>11325.89</v>
          </cell>
          <cell r="F557" t="str">
            <v>оплата комиссии и НДС за выполнение операций по валютному контролю за поступлением экспортной выручки по ПС 1/00005061/000/0000000785 от 280699 по переводу на сумму USD  1799985-00 м/о 3165 от 200602 счет фактура 4048 от 270602</v>
          </cell>
        </row>
        <row r="558">
          <cell r="A558">
            <v>37434</v>
          </cell>
          <cell r="B558" t="str">
            <v>40502840007964090033</v>
          </cell>
          <cell r="C558" t="str">
            <v>60301810700000009098</v>
          </cell>
          <cell r="D558" t="str">
            <v>$</v>
          </cell>
          <cell r="E558">
            <v>3663.92</v>
          </cell>
          <cell r="F558" t="str">
            <v>комиссия по ПС 1/00005061/000/0000001714 от 14.11.01 с суммы экспортной выручкиUSD 582.323-67 по аккр.LC1009618/01/07504714225,Китай и НДС,счет-фактура  4066 от 27.06.02</v>
          </cell>
        </row>
        <row r="559">
          <cell r="A559">
            <v>37434</v>
          </cell>
          <cell r="B559" t="str">
            <v>40502840007964090033</v>
          </cell>
          <cell r="C559" t="str">
            <v>60301810700000009098</v>
          </cell>
          <cell r="D559" t="str">
            <v>$</v>
          </cell>
          <cell r="E559">
            <v>9090.2800000000007</v>
          </cell>
          <cell r="F559" t="str">
            <v>комиссия по ПС 1/00005061/000/0000001800 от 22.01.02 с суммы экспортной выручкиUSD 1.444.692-83 по аккр.LC1003210/02/07504714259,Китай,НДС,счет-фактура  4067 от 27.06.02</v>
          </cell>
        </row>
        <row r="560">
          <cell r="A560">
            <v>37435</v>
          </cell>
          <cell r="B560" t="str">
            <v>40502840007964090033</v>
          </cell>
          <cell r="C560" t="str">
            <v>60301810700000009098</v>
          </cell>
          <cell r="D560" t="str">
            <v>$</v>
          </cell>
          <cell r="E560">
            <v>1150.3499999999999</v>
          </cell>
          <cell r="F560" t="str">
            <v>комиссия по ПС 1/00005061/000/0000001716 от 14.11.01 с суммы экспортной выручкиUSD  182.942-29 по аккр.LC1009685/01/07504714227,Китай и НДС,счет-фактура  4076 от 28.06.02</v>
          </cell>
        </row>
        <row r="561">
          <cell r="A561">
            <v>37435</v>
          </cell>
          <cell r="B561" t="str">
            <v>40502840007964090033</v>
          </cell>
          <cell r="C561" t="str">
            <v>60301810700000009098</v>
          </cell>
          <cell r="D561" t="str">
            <v>$</v>
          </cell>
          <cell r="E561">
            <v>10956.49</v>
          </cell>
          <cell r="F561" t="str">
            <v>комиссия по ПС 1/00005061/000/0000001608 от 20.08.01 с суммы экспортной выручкиUSD 1.742.500-00 по аккр.LC100127/02/07504714258,Китай и НДС,счет-фактура  4075 от 28.06.02</v>
          </cell>
        </row>
        <row r="562">
          <cell r="A562">
            <v>37435</v>
          </cell>
          <cell r="B562" t="str">
            <v>40502840007964090033</v>
          </cell>
          <cell r="C562" t="str">
            <v>60301810700000009098</v>
          </cell>
          <cell r="D562" t="str">
            <v>$</v>
          </cell>
          <cell r="E562">
            <v>12575.6</v>
          </cell>
          <cell r="F562" t="str">
            <v>комиссия по ПС 1/00005061/000/0000001442 от 05.03.01 с суммы экспортной выручки7.089.880-00 по аккр.0480401DC000612/07701572003,Индия и НДС,счет-фактура  4084 от 28.06.02</v>
          </cell>
        </row>
        <row r="563">
          <cell r="A563">
            <v>37300</v>
          </cell>
          <cell r="B563" t="str">
            <v>40502840009676090031</v>
          </cell>
          <cell r="C563" t="str">
            <v>60301810700000009098</v>
          </cell>
          <cell r="D563" t="str">
            <v>$</v>
          </cell>
          <cell r="E563">
            <v>4593.3100000000004</v>
          </cell>
          <cell r="F563" t="str">
            <v>комиссия по ПС 1/00005061/000/0000001687 от 25.10.01 с суммы экспортной выручкиUSD 744.660-00 по аккр.LCIM3201316/05301512014,Швейцария и НДС,cчет-фактура  785от 13.02.02</v>
          </cell>
        </row>
        <row r="564">
          <cell r="A564">
            <v>37319</v>
          </cell>
          <cell r="B564" t="str">
            <v>40502840009676090031</v>
          </cell>
          <cell r="C564" t="str">
            <v>60301810700000009098</v>
          </cell>
          <cell r="D564" t="str">
            <v>$</v>
          </cell>
          <cell r="E564">
            <v>4608.43</v>
          </cell>
          <cell r="F564" t="str">
            <v>комиссия по ПС 1/00005061/000/0000001687 от 25.10.01 с суммы экспортной выручкиUSD 744.660-00 по аккр.LCIM3201316/05301512014,Швейцария и НДС,счет-фактура  1109  от 04.03.02</v>
          </cell>
        </row>
        <row r="565">
          <cell r="A565">
            <v>37336</v>
          </cell>
          <cell r="B565" t="str">
            <v>40502840009676090031</v>
          </cell>
          <cell r="C565" t="str">
            <v>60301810700000009098</v>
          </cell>
          <cell r="D565" t="str">
            <v>$</v>
          </cell>
          <cell r="E565">
            <v>4636.5600000000004</v>
          </cell>
          <cell r="F565" t="str">
            <v>комиссия по ПС 1/00005061/000/0000001687 от 25.10.01 с суммы экспортной выручкиUSD 744.660-00 по аккр.LCIM3201316/05301512014,Швейцария и НДС,cчет-фактура  1412  от 21.03.02</v>
          </cell>
        </row>
        <row r="566">
          <cell r="A566">
            <v>37356</v>
          </cell>
          <cell r="B566" t="str">
            <v>40502840009676090031</v>
          </cell>
          <cell r="C566" t="str">
            <v>60301810700000009098</v>
          </cell>
          <cell r="D566" t="str">
            <v>$</v>
          </cell>
          <cell r="E566">
            <v>4640.07</v>
          </cell>
          <cell r="F566" t="str">
            <v>комиссия по ПС 1/00005061/000/0000001687 от 25.10.01 с суммы экспортной выручкиUSD744,461-87  по аккр.LCIM3201316/05301512014/Швейцария/ и НДС, счёт-фактура 1774 от10.04.2002</v>
          </cell>
        </row>
        <row r="567">
          <cell r="A567">
            <v>37375</v>
          </cell>
          <cell r="B567" t="str">
            <v>40502840009676090031</v>
          </cell>
          <cell r="C567" t="str">
            <v>60301810700000009098</v>
          </cell>
          <cell r="D567" t="str">
            <v>$</v>
          </cell>
          <cell r="E567">
            <v>284.83999999999997</v>
          </cell>
          <cell r="F567" t="str">
            <v>Комиссия по ПС 1/00005061/000/0000001687  от 25.10.2001 с суммы экспортной выручки USD 45630-00 по аккр.LCIM3201316/05301512014/Швейцария/ и НДС, счёт-фактура 2441      от 29.04.2002</v>
          </cell>
        </row>
        <row r="568">
          <cell r="A568">
            <v>37265</v>
          </cell>
          <cell r="B568" t="str">
            <v>40502840100136090315</v>
          </cell>
          <cell r="C568" t="str">
            <v>60301810700000009098</v>
          </cell>
          <cell r="D568" t="str">
            <v>$</v>
          </cell>
          <cell r="E568">
            <v>4421.13</v>
          </cell>
          <cell r="F568" t="str">
            <v>ОПЛАТА КОМИССИИ И НДС ЗА ВЫПОЛНЕНИЕ ОПЕРАЦИЙ ПО ВАЛЮТНОМУ КОНТРОЛЮ ЗА ПОСТУПЛЕНИЕМ ВАЛЮТНОЙ ВЫРУЧКИ ПО ПС 1/00005061/000/0000001709 ОТ 091101 ОТ СУММЫ USD733485-00 (М/О 5488 ОТ 281201)СЧЕТ ФАКТУРА 33 ОТ 090102</v>
          </cell>
        </row>
        <row r="569">
          <cell r="A569">
            <v>37265</v>
          </cell>
          <cell r="B569" t="str">
            <v>40502840100136090315</v>
          </cell>
          <cell r="C569" t="str">
            <v>60301810700000009098</v>
          </cell>
          <cell r="D569" t="str">
            <v>$</v>
          </cell>
          <cell r="E569">
            <v>6080.48</v>
          </cell>
          <cell r="F569" t="str">
            <v>ОПЛАТА КОМИССИИ И НДС ЗА ВЫПОЛНЕНИЕ ОПЕРАЦИЙ ПО ВАЛЮТНОМУ КОНТРОЛЮ ЗА ПОСТУПЛЕНИЕМ ВАЛЮТНОЙ ВЫРУЧКИ ПО ПС 1/00005061/000/0000001709 ОТ 091101 ОТ СУММЫ USD1008780-00 ( М/О 2733 ОТ 271201) СЧЕТ ФАКТУРА 35 ОТ 09012002</v>
          </cell>
        </row>
        <row r="570">
          <cell r="A570">
            <v>37265</v>
          </cell>
          <cell r="B570" t="str">
            <v>40502840100136090315</v>
          </cell>
          <cell r="C570" t="str">
            <v>60301810700000009098</v>
          </cell>
          <cell r="D570" t="str">
            <v>$</v>
          </cell>
          <cell r="E570">
            <v>2338.65</v>
          </cell>
          <cell r="F570" t="str">
            <v>оплата комиссии и НДС за выполнение операций по валютному контролю за поступлением валютной выручки по ПС 1/00005061/000/0000001709 от 091101 по переводу на сумму USD 388000-00 счет-фактура 37 от 090102</v>
          </cell>
        </row>
        <row r="571">
          <cell r="A571">
            <v>37265</v>
          </cell>
          <cell r="B571" t="str">
            <v>40502840100136090315</v>
          </cell>
          <cell r="C571" t="str">
            <v>60301810700000009098</v>
          </cell>
          <cell r="D571" t="str">
            <v>$</v>
          </cell>
          <cell r="E571">
            <v>2872.68</v>
          </cell>
          <cell r="F571" t="str">
            <v>оплата комиссии и НДС за выполнение операций по валютному контролю за поступлением валютной выручки по ПС 1/00005061/000/0000001709 от 091101 по переводу на сумму USD 476578-97 счет-фактура 36 от 090102</v>
          </cell>
        </row>
        <row r="572">
          <cell r="A572">
            <v>37265</v>
          </cell>
          <cell r="B572" t="str">
            <v>40502840100136090315</v>
          </cell>
          <cell r="C572" t="str">
            <v>60301810700000009098</v>
          </cell>
          <cell r="D572" t="str">
            <v>$</v>
          </cell>
          <cell r="E572">
            <v>11439.18</v>
          </cell>
          <cell r="F572" t="str">
            <v>ОПЛАТА КОМИССИИ ЗА ВЫПОЛНЕНИЕ ОПЕРАЦИЙ ПО ВАЛЮТНОМУ КОНТРОЛЮ ЗА ПОСТУПЛЕНИЕМ ВАЛЮТНОЙ ВЫРУЧКИ  ПО ПС 1/00005061/000/0000001709 ОТ 09.11.2001 ПО ПЕРЕВОДУ НА СУММУ USD 1897837-50 (СЧЕТ-ФАКТУРА 34 ОТ 09.01.2002)</v>
          </cell>
        </row>
        <row r="573">
          <cell r="A573">
            <v>37265</v>
          </cell>
          <cell r="B573" t="str">
            <v>40502840100136090315</v>
          </cell>
          <cell r="C573" t="str">
            <v>60301810700000009098</v>
          </cell>
          <cell r="D573" t="str">
            <v>$</v>
          </cell>
          <cell r="E573">
            <v>4400.63</v>
          </cell>
          <cell r="F573" t="str">
            <v>Оплата комиссии за выполнение операций по валютному контролю за поступлением валютной выручки по ПС 1/00005061/000/0000001709 от 09.11.2001 н/пр от 28.12.2001 на сумму USD 730085-00 м/о 7390 счет-фактура ќ 41 от 09.01.2002</v>
          </cell>
        </row>
        <row r="574">
          <cell r="A574">
            <v>37265</v>
          </cell>
          <cell r="B574" t="str">
            <v>40502840100136090315</v>
          </cell>
          <cell r="C574" t="str">
            <v>60301810700000009098</v>
          </cell>
          <cell r="D574" t="str">
            <v>$</v>
          </cell>
          <cell r="E574">
            <v>8858.83</v>
          </cell>
          <cell r="F574" t="str">
            <v>Оплата комиссии и НДС за выполнение операций по валютному контролю за поступлением валютной выручки по ПС 1/00005061/000/0000001709 от 09.11.2001 по переводу на  сумму USD 1469742-23 н/пр 29.12.2001, м/о 8036, счет-фактура 40 от 09.01.2002</v>
          </cell>
        </row>
        <row r="575">
          <cell r="A575">
            <v>37265</v>
          </cell>
          <cell r="B575" t="str">
            <v>40502840100136090315</v>
          </cell>
          <cell r="C575" t="str">
            <v>60301810700000009098</v>
          </cell>
          <cell r="D575" t="str">
            <v>$</v>
          </cell>
          <cell r="E575">
            <v>819.73</v>
          </cell>
          <cell r="F575" t="str">
            <v>ОПЛАТА КОМИССИИ ЗА ВЫПОЛНЕНИЕ ОПЕРАЦИЙ ПО ВАЛЮТНОМУ КОНТРОЛЮ ЗА ПОТУПЛЕНИЕМ ВАЛЮТНОЙ ВЫРУЧКИ ПО ПС 1/00005061/000/0000001709 ПО ПЕРЕВОДУ НА СУММУ USD 136000.00, СЧЕТ-ФАКТУРА 45 ОТ 09.01.02</v>
          </cell>
        </row>
        <row r="576">
          <cell r="A576">
            <v>37267</v>
          </cell>
          <cell r="B576" t="str">
            <v>40502840100136090315</v>
          </cell>
          <cell r="C576" t="str">
            <v>60301810700000009098</v>
          </cell>
          <cell r="D576" t="str">
            <v>$</v>
          </cell>
          <cell r="E576">
            <v>12199.96</v>
          </cell>
          <cell r="F576" t="str">
            <v>Оплата комиссии за выполнение операций по валютному контролю за поступлением валютной выручки по ПС 1/00005061/000/0000001709 от 09.11.01 н/пр от 08.01.2002 м/о 2384 на сумму USD 4.652.433-15 счет-фактура ќ 82 от 11.01.2002</v>
          </cell>
        </row>
        <row r="577">
          <cell r="A577">
            <v>37278</v>
          </cell>
          <cell r="B577" t="str">
            <v>40502840100136090315</v>
          </cell>
          <cell r="C577" t="str">
            <v>60301810700000009098</v>
          </cell>
          <cell r="D577" t="str">
            <v>$</v>
          </cell>
          <cell r="E577">
            <v>7422.7</v>
          </cell>
          <cell r="F577" t="str">
            <v>оплата комиссии за выполнение операций по вал контролю за поступлением вал выручки по ПС 1/00005061/000/0000001709 от 17012002 по переводу на сумму USD 1213689-88,счет-фактура 187 от 220102г.</v>
          </cell>
        </row>
        <row r="578">
          <cell r="A578">
            <v>37278</v>
          </cell>
          <cell r="B578" t="str">
            <v>40502840100136090315</v>
          </cell>
          <cell r="C578" t="str">
            <v>60301810700000009098</v>
          </cell>
          <cell r="D578" t="str">
            <v>$</v>
          </cell>
          <cell r="E578">
            <v>5938.1</v>
          </cell>
          <cell r="F578" t="str">
            <v>ОПЛАТА КОМИССИИ И НДС ЗА ВЫПОЛНЕНИЕ ОПЕРАЦИЙ ПО ВАЛЮТНОМУ КОНТРОЛЮ ЗА ПОСТУПЛЕНИЕМ ВАЛЮТНОЙ ВЫРУЧКИ ПО ПС 1/00005061/000/0000001709 ОТ 16.01.02 ПО ПЕРЕВОДУ НА СУММУ USD 970930-00 ( М/О 1875 ОТ 160102) СЧЕТ ФАКТУРА 188 ОТ 22.01.02</v>
          </cell>
        </row>
        <row r="579">
          <cell r="A579">
            <v>37278</v>
          </cell>
          <cell r="B579" t="str">
            <v>40502840100136090315</v>
          </cell>
          <cell r="C579" t="str">
            <v>60301810700000009098</v>
          </cell>
          <cell r="D579" t="str">
            <v>$</v>
          </cell>
          <cell r="E579">
            <v>1496.53</v>
          </cell>
          <cell r="F579" t="str">
            <v>ОПЛАТА КОМИССИИ И НДС ЗА ВЫПОЛНЕНИЕ ОПЕРАЦИЙ ПО ВАЛЮТНОМУ КОНТРОЛЮ ЗА ПОСТУПЛЕНИЕМ ВАЛЮТНОЙ ВЫРУЧКИ ПО ПС 1/00005061/000/0000001709 ОТ 16.01.02 ПО ПЕРЕВОДУ НА СУММУ USD 244720-00 (М/О 1662 ОТ 16.01.02) СЧЕТ ФАКТУРА 189 ОТ 22.01.02</v>
          </cell>
        </row>
        <row r="580">
          <cell r="A580">
            <v>37322</v>
          </cell>
          <cell r="B580" t="str">
            <v>40502840100136090315</v>
          </cell>
          <cell r="C580" t="str">
            <v>60301810700000009098</v>
          </cell>
          <cell r="D580" t="str">
            <v>$</v>
          </cell>
          <cell r="E580">
            <v>12397.84</v>
          </cell>
          <cell r="F580" t="str">
            <v>ОПЛАТА КОМИССИИ И НДС ЗА ВЫПОЛНЕНИЕ ОПЕРАЦИЙ ПО ВАЛЮТНОМУ КОНТРОЛЮ ЗА ПОСТУПЛЕНИЕМ ВАЛЮТНОЙ ВЫРУЧКИ ПО ПС 1/00005061/000/0000001765 ОТ 261201 ПО ПЕРЕВОДУ НА СУММУ USD 8442840-77 ОТ 270202 СЧЕТ-ФАКТУРА1172 ОТ 070302</v>
          </cell>
        </row>
        <row r="581">
          <cell r="A581">
            <v>37342</v>
          </cell>
          <cell r="B581" t="str">
            <v>40502840100136090315</v>
          </cell>
          <cell r="C581" t="str">
            <v>60301810700000009098</v>
          </cell>
          <cell r="D581" t="str">
            <v>$</v>
          </cell>
          <cell r="E581">
            <v>12454.12</v>
          </cell>
          <cell r="F581" t="str">
            <v>ОПЛАТА КОМИССИИ ЗА ВЫПОЛНЕНИЕ ОПЕРАЦИЙ ПО ВАЛЮТНОМУ КОНТРОЛЮ ЗА ПОСТУПЛЕНИЕМ ВАЛЮТНОЙ ВЫРУЧКИ ПО ПС 1/00005061/000/0000001765 ОТ 26.12.2001 ПО ПЕРЕВОДУ НА СУММУ USD 8102686.35 СЧЕТ-ФАКТУРА 1514 ОТ 27.03.2002</v>
          </cell>
        </row>
        <row r="582">
          <cell r="A582">
            <v>37383</v>
          </cell>
          <cell r="B582" t="str">
            <v>40502840100136090315</v>
          </cell>
          <cell r="C582" t="str">
            <v>60301810700000009098</v>
          </cell>
          <cell r="D582" t="str">
            <v>$</v>
          </cell>
          <cell r="E582">
            <v>12478.68</v>
          </cell>
          <cell r="F582" t="str">
            <v>ОПЛАТА КОМИССИИ И НДС ЗА ВЫПОЛНЕНИЕ ОПЕРАЦИЙ ПО ВАЛЮТНОМУ КОНТРОЛЮ ЗА ПОСТУПЛЕНИЕМ ВАЛЮТНОЙ ВЫРУЧКИ ПО ПС 1/00005061/000/0000001885 ОТ 170402 ПО ПЕРЕВОДУ НА СУММУ USD 15001958-76 СЧЕТ-ФАКТУРА 2530 ОТ 070502</v>
          </cell>
        </row>
        <row r="583">
          <cell r="A583">
            <v>37393</v>
          </cell>
          <cell r="B583" t="str">
            <v>40502840100136090315</v>
          </cell>
          <cell r="C583" t="str">
            <v>60301810700000009098</v>
          </cell>
          <cell r="D583" t="str">
            <v>$</v>
          </cell>
          <cell r="E583">
            <v>12502.16</v>
          </cell>
          <cell r="F583" t="str">
            <v>ОПЛАТА КОМИССИИ И НДС ЗА ВЫПОЛНЕНИЕ ОПЕРАЦИЙ ПО ВАЛЮТНОМУ КОНТРОЛЮ ЗА ПОСТУПЛЕНИЕМ ВАЛЮТНОЙ ВЫРУЧКИ ПО ПС 1/00005061/000/0000001885 ОТ 170402 ПО ПЕРЕВОДУ НА СУММУ USD 17101023-41 СЧЕТ-ФАКТУРА 3075 ОТ 170502</v>
          </cell>
        </row>
        <row r="584">
          <cell r="A584">
            <v>37396</v>
          </cell>
          <cell r="B584" t="str">
            <v>40502840100136090315</v>
          </cell>
          <cell r="C584" t="str">
            <v>60301810700000009098</v>
          </cell>
          <cell r="D584" t="str">
            <v>$</v>
          </cell>
          <cell r="E584">
            <v>4524.2</v>
          </cell>
          <cell r="F584" t="str">
            <v>оплата комиссии и НДС за выполнение операций по валютному контролю за поступлением валютной выручки по ПС 1/00005061/000/0000001883 от 170402 по переводу на сумму USD 723750-00 (наш м/о 4020 от 130502) счет фактура 3125 от 200502</v>
          </cell>
        </row>
        <row r="585">
          <cell r="A585">
            <v>37396</v>
          </cell>
          <cell r="B585" t="str">
            <v>40502840100136090315</v>
          </cell>
          <cell r="C585" t="str">
            <v>60301810700000009098</v>
          </cell>
          <cell r="D585" t="str">
            <v>$</v>
          </cell>
          <cell r="E585">
            <v>1509.63</v>
          </cell>
          <cell r="F585" t="str">
            <v>оплата комиссии и НДС за выполнение операций по валютному контролю за поступлением валютной выручки по ПС 1/00005061/000/0000001883 от 170402 по переводу на сумму USD 241500-00 ( наш м/о 3701 от 130502 ) счет фактура 3123 от 200502</v>
          </cell>
        </row>
        <row r="586">
          <cell r="A586">
            <v>37396</v>
          </cell>
          <cell r="B586" t="str">
            <v>40502840100136090315</v>
          </cell>
          <cell r="C586" t="str">
            <v>60301810700000009098</v>
          </cell>
          <cell r="D586" t="str">
            <v>$</v>
          </cell>
          <cell r="E586">
            <v>2294.7600000000002</v>
          </cell>
          <cell r="F586" t="str">
            <v>оплата комиссии за выполнение операций по вал контролю за поступлением вал выручки по ПС 1/00005061/000/0000001883 от 170402 на сумму USD 367080-00,н/пр 150502,м/о 6161,сч/фактура 3131 от 200502</v>
          </cell>
        </row>
        <row r="587">
          <cell r="A587">
            <v>37396</v>
          </cell>
          <cell r="B587" t="str">
            <v>40502840100136090315</v>
          </cell>
          <cell r="C587" t="str">
            <v>60301810700000009098</v>
          </cell>
          <cell r="D587" t="str">
            <v>$</v>
          </cell>
          <cell r="E587">
            <v>4459.1899999999996</v>
          </cell>
          <cell r="F587" t="str">
            <v>оплата комиссии за выполнение операций по вал контролю за поступлением вал выручки по ПС 1/00005061/000/0000001883 от 170402 на сумму USD 713360-00,н/пр 150502,м/о 6143,сч/фактура 3130 от 200502</v>
          </cell>
        </row>
        <row r="588">
          <cell r="A588">
            <v>37397</v>
          </cell>
          <cell r="B588" t="str">
            <v>40502840100136090315</v>
          </cell>
          <cell r="C588" t="str">
            <v>60301810700000009098</v>
          </cell>
          <cell r="D588" t="str">
            <v>$</v>
          </cell>
          <cell r="E588">
            <v>1507.43</v>
          </cell>
          <cell r="F588" t="str">
            <v>ОПЛАТА КОМИССИИ И НДС ЗА ВЫПОЛНЕНИЕ ОПЕРАЦИЙ ПО ВАЛЮТНОМУ КОНТРОЛЮ ЗА ПОСТУПЛЕНИЕМ ВАЛЮТНОЙ ВЫРУЧКИ ПО ПС 1/00005061/000/0000001883 ОТ 170402 ПО ПЕРЕВОДУ НА СУММУ USD 241130.25 ОТ 150502 СЧЕТ-ФАКТУРА 3168 ОТ 210502</v>
          </cell>
        </row>
        <row r="589">
          <cell r="A589">
            <v>37399</v>
          </cell>
          <cell r="B589" t="str">
            <v>40502840100136090315</v>
          </cell>
          <cell r="C589" t="str">
            <v>60301810700000009098</v>
          </cell>
          <cell r="D589" t="str">
            <v>$</v>
          </cell>
          <cell r="E589">
            <v>7641.84</v>
          </cell>
          <cell r="F589" t="str">
            <v>ОПЛАТА КОМИССИИ И НДС ЗА ВЫПОЛНЕНИЕ ОПЕРАЦИЙ ПО ВАЛЮТНОМУ КОНТРОЛЮ ЗА ПОСТУПЛЕНИЕМ ВАЛЮТНОЙ ВЫРУЧКИ ПО ПС 1/00005061/000/0000001883 ОТ 170402 ПО ПЕРЕВОДУ НА СУММУ USD 1222080-00 ОТ 170502 СЧЕТ-ФАКТУРА 3229 ОТ 230502</v>
          </cell>
        </row>
        <row r="590">
          <cell r="A590">
            <v>37400</v>
          </cell>
          <cell r="B590" t="str">
            <v>40502840100136090315</v>
          </cell>
          <cell r="C590" t="str">
            <v>60301810700000009098</v>
          </cell>
          <cell r="D590" t="str">
            <v>$</v>
          </cell>
          <cell r="E590">
            <v>3021.17</v>
          </cell>
          <cell r="F590" t="str">
            <v>оплата комиссии и НДС за выполнение операций по валютному контролю за поступлением валютной выручки по ПС 1/00005061/000/0000001883 от 170402 по переводу на сумму USD 483000-00 наш м/о 456 от 180502 счет фактура 3271 от 240502</v>
          </cell>
        </row>
        <row r="591">
          <cell r="A591">
            <v>37400</v>
          </cell>
          <cell r="B591" t="str">
            <v>40502840100136090315</v>
          </cell>
          <cell r="C591" t="str">
            <v>60301810700000009098</v>
          </cell>
          <cell r="D591" t="str">
            <v>$</v>
          </cell>
          <cell r="E591">
            <v>1490.57</v>
          </cell>
          <cell r="F591" t="str">
            <v>оплата комиссии и НДС за выполнение операций по валютному контролю за поступлением валютной выручки по ПС 1/00005061/000/0000001883 от 170402 по переводу на сумму USD 238280-00 НАШ М/О 255 ОТ 180502 СЧЕТ ФАКТУРА 3270 ОТ 240502</v>
          </cell>
        </row>
        <row r="592">
          <cell r="A592">
            <v>37428</v>
          </cell>
          <cell r="B592" t="str">
            <v>40502840100136090315</v>
          </cell>
          <cell r="C592" t="str">
            <v>60301810700000009098</v>
          </cell>
          <cell r="D592" t="str">
            <v>$</v>
          </cell>
          <cell r="E592">
            <v>11966.81</v>
          </cell>
          <cell r="F592" t="str">
            <v>комиссия и НДС за выполнение операций по валютному контролю за поступлением экспортной выручки по ПС 1/00005061/000/0000001883 от 170402 по переводу на сумму usd 1903322-92 наш м/о 5479 от 130602 счет фактура 3901 от 210602</v>
          </cell>
        </row>
        <row r="593">
          <cell r="A593">
            <v>37286</v>
          </cell>
          <cell r="B593" t="str">
            <v>40502840200082090288</v>
          </cell>
          <cell r="C593" t="str">
            <v>60301810700000009098</v>
          </cell>
          <cell r="D593" t="str">
            <v>$</v>
          </cell>
          <cell r="E593">
            <v>1521.05</v>
          </cell>
          <cell r="F593" t="str">
            <v>комиссия по ПС 1/00005061/000/0000001528 от 07.06.01 по аккр.BFI-41552C/01730573571 /Куба/ с суммы экспортной выручки USD 248090-26 и НДС, счет-фактура N 420 от 30.01.02</v>
          </cell>
        </row>
        <row r="594">
          <cell r="A594">
            <v>37337</v>
          </cell>
          <cell r="B594" t="str">
            <v>40502840200082090288</v>
          </cell>
          <cell r="C594" t="str">
            <v>60301810700000009098</v>
          </cell>
          <cell r="D594" t="str">
            <v>$</v>
          </cell>
          <cell r="E594">
            <v>36.11</v>
          </cell>
          <cell r="F594" t="str">
            <v>комиссия по ПС 1/00005061/001/0000001585 от 31.07.01 по аккр.TF0120400018/01730573613 /Куба/ с суммы экспортной выручки USD 5800-00 и НДС, счет-фактура N 1441 от 22.03.02</v>
          </cell>
        </row>
        <row r="595">
          <cell r="A595">
            <v>37363</v>
          </cell>
          <cell r="B595" t="str">
            <v>40502840200082090288</v>
          </cell>
          <cell r="C595" t="str">
            <v>60301810700000009098</v>
          </cell>
          <cell r="D595" t="str">
            <v>$</v>
          </cell>
          <cell r="E595">
            <v>152.01</v>
          </cell>
          <cell r="F595" t="str">
            <v>Перевод  МАШПРИБОРИНТОРГ, ВО, ФЕДЕРАЛЬНОЕГУП, МОСКВА N 33 от 17.04.2002 ГЕРМАНИЯ /оплата аванса ПСИ N 2/00005061/000/0000003650 от 11.04.2002 СЧЕТ-ФАКТУРА  1850 от 17.04.2002</v>
          </cell>
        </row>
        <row r="596">
          <cell r="A596">
            <v>37363</v>
          </cell>
          <cell r="B596" t="str">
            <v>40502840200082090288</v>
          </cell>
          <cell r="C596" t="str">
            <v>60301810700000009098</v>
          </cell>
          <cell r="D596" t="str">
            <v>$</v>
          </cell>
          <cell r="E596">
            <v>102.79</v>
          </cell>
          <cell r="F596" t="str">
            <v>Перевод  МАШПРИБОРИНТОРГ, ВО, ФЕДЕРАЛЬНОЕГУП, МОСКВА N 32 от 17.04.2002 ГЕРМАНИЯ /оплата товара ПСИ N 2/00005061/000/0000003644 от 10.04.2002 СЧЕТ-ФАКТУРА1852 ОТ 170402</v>
          </cell>
        </row>
        <row r="597">
          <cell r="A597">
            <v>37370</v>
          </cell>
          <cell r="B597" t="str">
            <v>40502840200082090288</v>
          </cell>
          <cell r="C597" t="str">
            <v>60301810700000009098</v>
          </cell>
          <cell r="D597" t="str">
            <v>$</v>
          </cell>
          <cell r="E597">
            <v>1967.42</v>
          </cell>
          <cell r="F597" t="str">
            <v>Перевод  МАШПРИБОРИНТОРГ, ВО, ФЕДЕРАЛЬНОЕГУП, МОСКВА N 37 от 24.04.2002 АВСТРИЯ/оплата аванса ПСИ N 2/00005061/000/0000003651 от 11.04.2002 СЧЕТ-ФАКТУРА 2149 от  24.04.2002</v>
          </cell>
        </row>
        <row r="598">
          <cell r="A598">
            <v>37370</v>
          </cell>
          <cell r="B598" t="str">
            <v>40502840200082090288</v>
          </cell>
          <cell r="C598" t="str">
            <v>60301810700000009098</v>
          </cell>
          <cell r="D598" t="str">
            <v>$</v>
          </cell>
          <cell r="E598">
            <v>3098.16</v>
          </cell>
          <cell r="F598" t="str">
            <v>Перевод  МАШПРИБОРИНТОРГ, ВО, ФЕДЕРАЛЬНОЕГУП, МОСКВА N 36 от 24.04.2002 ШВЕЙЦАРИЯ /оплата аванса ПСИ N 2/00005061/000/0000003649 от 11.04.2002 СЧЕТ-ФАКТУРА  2151 от 24.04.2002</v>
          </cell>
        </row>
        <row r="599">
          <cell r="A599">
            <v>37418</v>
          </cell>
          <cell r="B599" t="str">
            <v>40502840200082090288</v>
          </cell>
          <cell r="C599" t="str">
            <v>60301810700000009098</v>
          </cell>
          <cell r="D599" t="str">
            <v>$</v>
          </cell>
          <cell r="E599">
            <v>1688.31</v>
          </cell>
          <cell r="F599" t="str">
            <v>комиссия по ПС 1/00005061/000/0000001882 от 17.04.02 по аккр.TF0209900016/01730573686 /Куба/ с суммы экспортной выручки USD 268813-47 и НДС, счет-фактура N 3679 от 11.06.02</v>
          </cell>
        </row>
        <row r="600">
          <cell r="A600">
            <v>37418</v>
          </cell>
          <cell r="B600" t="str">
            <v>40502840200082090288</v>
          </cell>
          <cell r="C600" t="str">
            <v>60301810700000009098</v>
          </cell>
          <cell r="D600" t="str">
            <v>$</v>
          </cell>
          <cell r="E600">
            <v>339.8</v>
          </cell>
          <cell r="F600" t="str">
            <v>комиссия по ПС 1/00005061/000/0000001882 от 17.04.02 по аккр.TF0209900016/01730573686 /Куба/ с суммы экспортной выручки USD 54113-73 и НДС, счет-фактура N 3680от 11.06.02</v>
          </cell>
        </row>
        <row r="601">
          <cell r="A601">
            <v>37418</v>
          </cell>
          <cell r="B601" t="str">
            <v>40502840200082090288</v>
          </cell>
          <cell r="C601" t="str">
            <v>60301810700000009098</v>
          </cell>
          <cell r="D601" t="str">
            <v>$</v>
          </cell>
          <cell r="E601">
            <v>151.06</v>
          </cell>
          <cell r="F601" t="str">
            <v>комиссия по ПС 1/00005061/000/0000001882 от 17.04.02 по аккр.TF0209900016/01730573686 /Куба/ с суммы экспортной выручки USD 24055-65 и НДС, счет-фактура N  3683 от 11.06.02</v>
          </cell>
        </row>
        <row r="602">
          <cell r="A602">
            <v>37266</v>
          </cell>
          <cell r="B602" t="str">
            <v>40502840413509090053</v>
          </cell>
          <cell r="C602" t="str">
            <v>60301810700000009098</v>
          </cell>
          <cell r="D602" t="str">
            <v>$</v>
          </cell>
          <cell r="E602">
            <v>12230.12</v>
          </cell>
          <cell r="F602" t="str">
            <v>СПИСАНИЕ КОМИССИИ ЗА ВЫПОЛНЕНИЕ ПО ВАЛЮТНОМУ КОНТРОЛЮ ЗА ПОСТУПЛЕНИЕМ ВАЛЮТНОЙ ВЫРУЧКИ ПО ПС 1/00005061/001/0000001094 ОТ 27.03.00, СЧЕТ-ФАКТУРА 63 ОТ 10.01.02</v>
          </cell>
        </row>
        <row r="603">
          <cell r="A603">
            <v>37273</v>
          </cell>
          <cell r="B603" t="str">
            <v>40502840413509090053</v>
          </cell>
          <cell r="C603" t="str">
            <v>60301810700000009098</v>
          </cell>
          <cell r="D603" t="str">
            <v>$</v>
          </cell>
          <cell r="E603">
            <v>12191.12</v>
          </cell>
          <cell r="F603" t="str">
            <v>комиссия по ПС 1/00005061/000/0000001699 от 30.10.01 по аккр. 530/01/03504940001 /Франция/ с суммы экспортной выручки 6854875-00 и НДС, счет-фактура N 145 от 17.01.02</v>
          </cell>
        </row>
        <row r="604">
          <cell r="A604">
            <v>37273</v>
          </cell>
          <cell r="B604" t="str">
            <v>40502840413509090053</v>
          </cell>
          <cell r="C604" t="str">
            <v>60301810700000009098</v>
          </cell>
          <cell r="D604" t="str">
            <v>$</v>
          </cell>
          <cell r="E604">
            <v>12191.12</v>
          </cell>
          <cell r="F604" t="str">
            <v>Комиссия по ПС 1/00005061/000/0000001698 от 30.10.01 по аккр.531/01/03504940002/Франция/ с суммы экспортной выручки USD 5311831-40 и НДС, счет-фактура N 146 от17.01.02</v>
          </cell>
        </row>
        <row r="605">
          <cell r="A605">
            <v>37314</v>
          </cell>
          <cell r="B605" t="str">
            <v>40502840413509090053</v>
          </cell>
          <cell r="C605" t="str">
            <v>60301810700000009098</v>
          </cell>
          <cell r="D605" t="str">
            <v>$</v>
          </cell>
          <cell r="E605">
            <v>12357.96</v>
          </cell>
          <cell r="F605" t="str">
            <v>комиссия по ПС 1/00005061/003/0000000118 от 09.07.98 с суммы экспортной выручкиUSD  8.432.240-29 по аккр.ADFD/97/2100/320/97047186/13593051001,ОАЭ и НДС,cчет-фактура 975 от 27.02.02</v>
          </cell>
        </row>
        <row r="606">
          <cell r="A606">
            <v>37376</v>
          </cell>
          <cell r="B606" t="str">
            <v>40502840413509090053</v>
          </cell>
          <cell r="C606" t="str">
            <v>60301810700000009098</v>
          </cell>
          <cell r="D606" t="str">
            <v>$</v>
          </cell>
          <cell r="E606">
            <v>359.38</v>
          </cell>
          <cell r="F606" t="str">
            <v>комиссия по ПС 1/00005061/001/0000001699 от 30.10.01 с суммы экспортной выручкиUSD 57600-00 по аккр.533/02/03504940003/Франция/ и НДС, счёт-фактура 2478      от 30.04.2002</v>
          </cell>
        </row>
        <row r="607">
          <cell r="A607">
            <v>37376</v>
          </cell>
          <cell r="B607" t="str">
            <v>40502840413509090053</v>
          </cell>
          <cell r="C607" t="str">
            <v>60301810700000009098</v>
          </cell>
          <cell r="D607" t="str">
            <v>$</v>
          </cell>
          <cell r="E607">
            <v>823.27</v>
          </cell>
          <cell r="F607" t="str">
            <v>комиссия по ПС 1/00005061/001/0000001698 от 30.10.01 с суммы экспортной выручкиUSD 131940-00 по аккр.534/02/03504940004/Франция/ и НДС, счёт-фактура 2479 от 30.04.2002</v>
          </cell>
        </row>
        <row r="608">
          <cell r="A608">
            <v>37418</v>
          </cell>
          <cell r="B608" t="str">
            <v>40502840413509090053</v>
          </cell>
          <cell r="C608" t="str">
            <v>60301810700000009098</v>
          </cell>
          <cell r="D608" t="str">
            <v>$</v>
          </cell>
          <cell r="E608">
            <v>4554.3</v>
          </cell>
          <cell r="F608" t="str">
            <v>комиссия по ПС 1/00005061/004/0000000964 от 20.10.99 с суммы экспортной выручкиUSD 725.078-00 по аккр.0069102DC026192/07701194136,Индия и НДС,счет-фактура  3678  от 11.06.02</v>
          </cell>
        </row>
        <row r="609">
          <cell r="A609">
            <v>37432</v>
          </cell>
          <cell r="B609" t="str">
            <v>40502840413509090053</v>
          </cell>
          <cell r="C609" t="str">
            <v>60301810700000009098</v>
          </cell>
          <cell r="D609" t="str">
            <v>$</v>
          </cell>
          <cell r="E609">
            <v>3439.31</v>
          </cell>
          <cell r="F609" t="str">
            <v>комиссия по ПС 1/00005061/000/0000001898 от 07.05.02 с суммы экспортной выручкиUSD 546.417-36 по аккр.0065702DC000081/07780333001,Индия и НДС,счет-фактура  3974  от 25.06.02</v>
          </cell>
        </row>
        <row r="610">
          <cell r="A610">
            <v>37432</v>
          </cell>
          <cell r="B610" t="str">
            <v>40502840413509090053</v>
          </cell>
          <cell r="C610" t="str">
            <v>60301810700000009098</v>
          </cell>
          <cell r="D610" t="str">
            <v>$</v>
          </cell>
          <cell r="E610">
            <v>12589</v>
          </cell>
          <cell r="F610" t="str">
            <v>комиссия по ПС 1/00005061/003/0000000118 от 09.07.98 с суммы экспортной выручкиUSD 2.332.516-75 по аккр.ADFD/97/2100/13593051001,О.А.Э. и НДС,счет-фактура  3975  от 25.06.02</v>
          </cell>
        </row>
        <row r="611">
          <cell r="A611">
            <v>37280</v>
          </cell>
          <cell r="B611" t="str">
            <v>40502840643827030484</v>
          </cell>
          <cell r="C611" t="str">
            <v>60301810700000009098</v>
          </cell>
          <cell r="D611" t="str">
            <v>$</v>
          </cell>
          <cell r="E611">
            <v>1195.8</v>
          </cell>
          <cell r="F611" t="str">
            <v>комиссия по ПС 1/00005061/002/0000001071 от 01.03.00 по аккр.0387/IB/99-00/119/07744397003 /Индия/ с суммы экспортной выручки USD 195660-00 и НДС, счет-фактураN 229 от 24.01.02</v>
          </cell>
        </row>
        <row r="612">
          <cell r="A612">
            <v>37280</v>
          </cell>
          <cell r="B612" t="str">
            <v>40502840643827030484</v>
          </cell>
          <cell r="C612" t="str">
            <v>60301810700000009098</v>
          </cell>
          <cell r="D612" t="str">
            <v>$</v>
          </cell>
          <cell r="E612">
            <v>531.13</v>
          </cell>
          <cell r="F612" t="str">
            <v>комиссия по ПС 1/00005061/002/0000001104 от 07.04.00 по аккр.0387/IB/99-00/140/07744397005 /Индия/ с суммы экспортной выручки USD 86910-00 и НДС, счет-фактура N 230 от 24.01.02</v>
          </cell>
        </row>
        <row r="613">
          <cell r="A613">
            <v>37397</v>
          </cell>
          <cell r="B613" t="str">
            <v>40502840643827030484</v>
          </cell>
          <cell r="C613" t="str">
            <v>60301810700000009098</v>
          </cell>
          <cell r="D613" t="str">
            <v>$</v>
          </cell>
          <cell r="E613">
            <v>27.5</v>
          </cell>
          <cell r="F613" t="str">
            <v>Оплата комиссии и НДС за осуществление валютного контроля по ПС 1/00005061/000/0000001659 от 051001 по инкассо 438270001 Индия.Счет-фактура 3167 от 21.05.02</v>
          </cell>
        </row>
        <row r="614">
          <cell r="A614">
            <v>37413</v>
          </cell>
          <cell r="B614" t="str">
            <v>40502840800048090253</v>
          </cell>
          <cell r="C614" t="str">
            <v>60301810700000009098</v>
          </cell>
          <cell r="D614" t="str">
            <v>$</v>
          </cell>
          <cell r="E614">
            <v>152.06</v>
          </cell>
          <cell r="F614" t="str">
            <v>оплата комиссии за выполнение операций по валютному контролю за поступлением валютной выручки по ПС 1/00005061/001/0000001843 по переводу на сумму долларов сша24265-00 счет фактура 3587 от 06.06.02</v>
          </cell>
        </row>
        <row r="615">
          <cell r="A615">
            <v>37265</v>
          </cell>
          <cell r="B615" t="str">
            <v>40502840800059010057</v>
          </cell>
          <cell r="C615" t="str">
            <v>60301810700000009098</v>
          </cell>
          <cell r="D615" t="str">
            <v>$</v>
          </cell>
          <cell r="E615">
            <v>359.84</v>
          </cell>
          <cell r="F615" t="str">
            <v>оплата комиссии и НДС за выполнение операций по валютному контролю за поступлением валютной выручки по ПС 1/00005061/000/0000000741 от 250599 по переводу на сумму USD 59718-00 счет-фактура N 30 от 090102</v>
          </cell>
        </row>
        <row r="616">
          <cell r="A616">
            <v>37278</v>
          </cell>
          <cell r="B616" t="str">
            <v>40502840800059010057</v>
          </cell>
          <cell r="C616" t="str">
            <v>60301810700000009098</v>
          </cell>
          <cell r="D616" t="str">
            <v>$</v>
          </cell>
          <cell r="E616">
            <v>680.68</v>
          </cell>
          <cell r="F616" t="str">
            <v>оплата комиссии за выполнение операций по вал контролю за поступлением вал выручки по ПС 1/00005061/000/0000001177 от 270600 по переводу на сумму USD(C44)111320-00,счет-фактура 186 от 220102</v>
          </cell>
        </row>
        <row r="617">
          <cell r="A617">
            <v>37278</v>
          </cell>
          <cell r="B617" t="str">
            <v>40502840800059010057</v>
          </cell>
          <cell r="C617" t="str">
            <v>60301810700000009098</v>
          </cell>
          <cell r="D617" t="str">
            <v>$</v>
          </cell>
          <cell r="E617">
            <v>818.29</v>
          </cell>
          <cell r="F617" t="str">
            <v>комиссия по ПС 1/00005061/000/0000001471 от 27.03.01 с суммы экспортной выручкиUSD  133815-45 по аккр.2000/2026/KIIC/141/09406055005,Пакистан и НДС,счет-фактура 194 от 22.01.02</v>
          </cell>
        </row>
        <row r="618">
          <cell r="A618">
            <v>37279</v>
          </cell>
          <cell r="B618" t="str">
            <v>40502840800059010057</v>
          </cell>
          <cell r="C618" t="str">
            <v>60301810700000009098</v>
          </cell>
          <cell r="D618" t="str">
            <v>$</v>
          </cell>
          <cell r="E618">
            <v>152.79</v>
          </cell>
          <cell r="F618" t="str">
            <v>оплата комиссии и НДС за выполнение операций по валютному контролю за поступлением валютной выручки по ПС 1/00005061/000/0000001797 ОТ 210102 по переводу на сумму USD (С44) 25000-00 счет-фактура 209 от 230102</v>
          </cell>
        </row>
        <row r="619">
          <cell r="A619">
            <v>37284</v>
          </cell>
          <cell r="B619" t="str">
            <v>40502840800059010057</v>
          </cell>
          <cell r="C619" t="str">
            <v>60301810700000009098</v>
          </cell>
          <cell r="D619" t="str">
            <v>$</v>
          </cell>
          <cell r="E619">
            <v>313.60000000000002</v>
          </cell>
          <cell r="F619" t="str">
            <v>комиссия по ПС 4/00005061/000/0000000097 от 10.08.01 с суммы экспортной выручкиUSD 51.267-00 по аккр.2000/2026/KIIC/141/09406055005,Пакистан и НДС,счет-фактура339 от 28.01.02</v>
          </cell>
        </row>
        <row r="620">
          <cell r="A620">
            <v>37299</v>
          </cell>
          <cell r="B620" t="str">
            <v>40502840800059010057</v>
          </cell>
          <cell r="C620" t="str">
            <v>60301810700000009098</v>
          </cell>
          <cell r="D620" t="str">
            <v>$</v>
          </cell>
          <cell r="E620">
            <v>334.67</v>
          </cell>
          <cell r="F620" t="str">
            <v>Комиссия по ПС 1/00005061/000/0000001471 от 27.03.01 по аккр.2000/2026/KIIC/141/09406055005 /Пакистан/ с суммы экспортной выручки USD 54293-00 и НДС, счет-фактура N 758 от 12.02.02</v>
          </cell>
        </row>
        <row r="621">
          <cell r="A621">
            <v>37299</v>
          </cell>
          <cell r="B621" t="str">
            <v>40502840800059010057</v>
          </cell>
          <cell r="C621" t="str">
            <v>60301810700000009098</v>
          </cell>
          <cell r="D621" t="str">
            <v>$</v>
          </cell>
          <cell r="E621">
            <v>245.3</v>
          </cell>
          <cell r="F621" t="str">
            <v>комиссия по ПС 4/00005061/000/0000000084 от 27.04.01 по аккр.2000/2026/KIIC/141/09406055005 /Пакистан/ с суммы экспортной выручки USD 39804-92 и НДС, счет-фактура N 767 от 12.02.02</v>
          </cell>
        </row>
        <row r="622">
          <cell r="A622">
            <v>37316</v>
          </cell>
          <cell r="B622" t="str">
            <v>40502840800059010057</v>
          </cell>
          <cell r="C622" t="str">
            <v>60301810700000009098</v>
          </cell>
          <cell r="D622" t="str">
            <v>$</v>
          </cell>
          <cell r="E622">
            <v>135.52000000000001</v>
          </cell>
          <cell r="F622" t="str">
            <v>Комиссия по ПС 1/00005061/000/0000001471 от 27.03.2001 с суммы экспортной выручки USD 21880-00 по аккр.2000/2026/KIIC/141/09406055005/Пакистан/ и НДС, счёт-фактура 1071       от 01.03.2002</v>
          </cell>
        </row>
        <row r="623">
          <cell r="A623">
            <v>37316</v>
          </cell>
          <cell r="B623" t="str">
            <v>40502840800059010057</v>
          </cell>
          <cell r="C623" t="str">
            <v>60301810700000009098</v>
          </cell>
          <cell r="D623" t="str">
            <v>$</v>
          </cell>
          <cell r="E623">
            <v>154.69999999999999</v>
          </cell>
          <cell r="F623" t="str">
            <v>Комиссия по ПС 1/00005061/000/0000001471 от 27.03.01 с суммы экспортной выручкиUSD 24980-00 по аккр.2000/2026/KIIC/141/09406055005/Пакистан/ и НДС, счёт-фактура 1072       от 01.03.2002</v>
          </cell>
        </row>
        <row r="624">
          <cell r="A624">
            <v>37320</v>
          </cell>
          <cell r="B624" t="str">
            <v>40502840800059010057</v>
          </cell>
          <cell r="C624" t="str">
            <v>60301810700000009098</v>
          </cell>
          <cell r="D624" t="str">
            <v>$</v>
          </cell>
          <cell r="E624">
            <v>837.79</v>
          </cell>
          <cell r="F624" t="str">
            <v>комиссия по ПС 1/00005061/000/0000001471 от 27.03.01 с суммы экспортной выручкиUSD 135.169-73 по аккр.2000/2026/KIIC/141/09406055005,Пакистан и НДС,счет-фактура  1128  от 05.03.02</v>
          </cell>
        </row>
        <row r="625">
          <cell r="A625">
            <v>37328</v>
          </cell>
          <cell r="B625" t="str">
            <v>40502840800059010057</v>
          </cell>
          <cell r="C625" t="str">
            <v>60301810700000009098</v>
          </cell>
          <cell r="D625" t="str">
            <v>$</v>
          </cell>
          <cell r="E625">
            <v>92.85</v>
          </cell>
          <cell r="F625" t="str">
            <v>комиссия по ПС 1/00005061/000/0000001471 от 27.03.01 с суммы экспортной выручкиUSD 14.960-00 по аккр.2000/2026/KIIC/141/09406055005,Пакистан и НДС,счет-фактура1232  от 13.03.02</v>
          </cell>
        </row>
        <row r="626">
          <cell r="A626">
            <v>37330</v>
          </cell>
          <cell r="B626" t="str">
            <v>40502840800059010057</v>
          </cell>
          <cell r="C626" t="str">
            <v>60301810700000009098</v>
          </cell>
          <cell r="D626" t="str">
            <v>$</v>
          </cell>
          <cell r="E626">
            <v>94.31</v>
          </cell>
          <cell r="F626" t="str">
            <v>комиссия по ПС 1/00005061/000/0000001471 от 27.03.01 с суммы экспортной выручкиUSD  15.215-50 по аккр.2000/2026/KIIC/141/09406055005,Пакистан и НДС,счет-фактура  1265  от 15.03.02</v>
          </cell>
        </row>
        <row r="627">
          <cell r="A627">
            <v>37333</v>
          </cell>
          <cell r="B627" t="str">
            <v>40502840800059010057</v>
          </cell>
          <cell r="C627" t="str">
            <v>60301810700000009098</v>
          </cell>
          <cell r="D627" t="str">
            <v>$</v>
          </cell>
          <cell r="E627">
            <v>212.53</v>
          </cell>
          <cell r="F627" t="str">
            <v>комиссия по ПС 1/00005061/000/0000001471 от 27.03.01 с суммы экспортной выручкиUSD 34.207-22 по аккр.2000/2026/KIIC/141/09406055005,Пакистан и НДС,счет-фактура1357  от 18.03.02</v>
          </cell>
        </row>
        <row r="628">
          <cell r="A628">
            <v>37333</v>
          </cell>
          <cell r="B628" t="str">
            <v>40502840800059010057</v>
          </cell>
          <cell r="C628" t="str">
            <v>60301810700000009098</v>
          </cell>
          <cell r="D628" t="str">
            <v>$</v>
          </cell>
          <cell r="E628">
            <v>1304.3599999999999</v>
          </cell>
          <cell r="F628" t="str">
            <v>комиссия по ПС 1/00005061/000/0000001471 от 27.03.01 с суммы экспортной выручкиUSD 209.886-43 по аккр.2000/2026/KIIC/141/09406055005,Пакистан и НДС,счет-фактура  1356  от 18.03.02</v>
          </cell>
        </row>
        <row r="629">
          <cell r="A629">
            <v>37347</v>
          </cell>
          <cell r="B629" t="str">
            <v>40502840800059010057</v>
          </cell>
          <cell r="C629" t="str">
            <v>60301810700000009098</v>
          </cell>
          <cell r="D629" t="str">
            <v>$</v>
          </cell>
          <cell r="E629">
            <v>823.1</v>
          </cell>
          <cell r="F629" t="str">
            <v>ОПЛАТА КОМИССИИ И НДС ЗА ВЫПОЛНЕНИЕ ОПЕРАЦИЙ ПО ВАЛЮТНОМУ КОНТРОЛЮ ЗА ПОСТУПЛЕНИЕМ ЭКСПОРНОЙ ВЫРУЧКИ ПО ПС 1/00005061/000/0000001177 ОТ 270600 ПО ПЕРЕВОДУ НА СУММУ USD 132260-00 ( НАШ М/О 3717 ОТ 200302) СЧЕТ ФАКТУРА 1562 ОТ 010402</v>
          </cell>
        </row>
        <row r="630">
          <cell r="A630">
            <v>37376</v>
          </cell>
          <cell r="B630" t="str">
            <v>40502840800059010057</v>
          </cell>
          <cell r="C630" t="str">
            <v>60301810700000009098</v>
          </cell>
          <cell r="D630" t="str">
            <v>$</v>
          </cell>
          <cell r="E630">
            <v>429.89</v>
          </cell>
          <cell r="F630" t="str">
            <v>оплата комиссии и НДС за выполнение операций по валютному контролю за поступлением экспортой выручки по ПС 1/00005061/000/0000000741 от 250599 по переводу на сумму USD 68918-77 наш м/о 5883 от 220402 счет фактура 2463 от 300402</v>
          </cell>
        </row>
        <row r="631">
          <cell r="A631">
            <v>37384</v>
          </cell>
          <cell r="B631" t="str">
            <v>40502840800059010057</v>
          </cell>
          <cell r="C631" t="str">
            <v>60301810700000009098</v>
          </cell>
          <cell r="D631" t="str">
            <v>$</v>
          </cell>
          <cell r="E631">
            <v>261.41000000000003</v>
          </cell>
          <cell r="F631" t="str">
            <v>комиссия по ПС 4/00005061/000/0000000119 от 27.02.02 по аккр.2000/2026/KIIC/141/09406055005 /Пакистан/ с суммы экспортной выручки USD 41880-00 и НДС, счет-фактура N 2648 от 08.05.02</v>
          </cell>
        </row>
        <row r="632">
          <cell r="A632">
            <v>37399</v>
          </cell>
          <cell r="B632" t="str">
            <v>40502840800059010057</v>
          </cell>
          <cell r="C632" t="str">
            <v>60301810700000009098</v>
          </cell>
          <cell r="D632" t="str">
            <v>$</v>
          </cell>
          <cell r="E632">
            <v>287.01</v>
          </cell>
          <cell r="F632" t="str">
            <v>комиссия по ПС 4/00005061/003/0000000084 от 27.04.01 по аккр.2000/2026/KIIC/141/09406055005 /Пакистан/ с суммы экспортной выручки 45890-98 и НДС, счет-фактураN3250 от 23.05.02</v>
          </cell>
        </row>
        <row r="633">
          <cell r="A633">
            <v>37410</v>
          </cell>
          <cell r="B633" t="str">
            <v>40502840800059010057</v>
          </cell>
          <cell r="C633" t="str">
            <v>60301810700000009098</v>
          </cell>
          <cell r="D633" t="str">
            <v>$</v>
          </cell>
          <cell r="E633">
            <v>1252.23</v>
          </cell>
          <cell r="F633" t="str">
            <v>ОПЛАТА КОМИССИИ И НДС ЗА ВЫПОЛНЕНИЕ ОПЕРАЦИЙ ПО ВАЛЮТНОМУ КОНТРОЛЮ ЗА ПОСТУПЛЕНИЕМ ВАЛЮТНОЙ ВЫРУЧКИ ПО ПС 1/00005061/002/0000001303 ОТ 270900 ПО ПЕРЕВОДУ НА СУММУ USD 200000-00 ОТ 220502 СЧЕТ-ФАКТУРА 3491 ОТ 030602</v>
          </cell>
        </row>
        <row r="634">
          <cell r="A634">
            <v>37421</v>
          </cell>
          <cell r="B634" t="str">
            <v>40502840800059010057</v>
          </cell>
          <cell r="C634" t="str">
            <v>60301810700000009098</v>
          </cell>
          <cell r="D634" t="str">
            <v>$</v>
          </cell>
          <cell r="E634">
            <v>1186.76</v>
          </cell>
          <cell r="F634" t="str">
            <v>ОПЛАТА КОМИССИИ И НДС ЗА ВЫПОЛНЕНИЕ ОПЕРАЦИЙ ПО ВАЛЮТНОМУ КОНТРОЛЮ ЗА ПОСТУПЛЕНИЕМ ВАЛЮТНОЙ ВЫРУЧКИ ПО ПС 1/00005061/002/0000001303 ОТ 270900 ПО ПЕРЕВОДУ НА СУММУ USD 189010-00 СЧЕТ-ФАКТУРА 3767 ОТ 140602</v>
          </cell>
        </row>
        <row r="635">
          <cell r="A635">
            <v>37431</v>
          </cell>
          <cell r="B635" t="str">
            <v>40502840910324097569</v>
          </cell>
          <cell r="C635" t="str">
            <v>60301810700000009098</v>
          </cell>
          <cell r="D635" t="str">
            <v>$</v>
          </cell>
          <cell r="E635">
            <v>642.9</v>
          </cell>
          <cell r="F635" t="str">
            <v>Оплата комиссии и НДС за осуществление валютного контроля по ПС 1/00005061/001/0000000146 от 28.10.98 по инкассо 10324173 Китай.Счет-фактура 3954 от 24.06.02</v>
          </cell>
        </row>
        <row r="636">
          <cell r="A636">
            <v>37431</v>
          </cell>
          <cell r="B636" t="str">
            <v>40502840910324097569</v>
          </cell>
          <cell r="C636" t="str">
            <v>60301810700000009098</v>
          </cell>
          <cell r="D636" t="str">
            <v>$</v>
          </cell>
          <cell r="E636">
            <v>8585.1200000000008</v>
          </cell>
          <cell r="F636" t="str">
            <v>Оплата комиссии и НДС за осуществление валютного контроля по ПС 1/00005061/001/0000000146 от 28.10.98 по инкассо 10324172 Китай.Счет-фактура 3955 от 24.06.02</v>
          </cell>
        </row>
        <row r="637">
          <cell r="A637">
            <v>37291</v>
          </cell>
          <cell r="B637" t="str">
            <v>40502840998048090356</v>
          </cell>
          <cell r="C637" t="str">
            <v>60301810700000009098</v>
          </cell>
          <cell r="D637" t="str">
            <v>$</v>
          </cell>
          <cell r="E637">
            <v>24.24</v>
          </cell>
          <cell r="F637" t="str">
            <v>комиссия по ПС 1/00005061/000/0000001665 от 09.10.01 по аккр.BFI-41614C/01730573579 /Куба/ с суммы экспортной выручки USD 3961-40 и НДС, счет-фактура N 550 от 04.02.02</v>
          </cell>
        </row>
        <row r="638">
          <cell r="A638">
            <v>37291</v>
          </cell>
          <cell r="B638" t="str">
            <v>40502840998048090356</v>
          </cell>
          <cell r="C638" t="str">
            <v>60301810700000009098</v>
          </cell>
          <cell r="D638" t="str">
            <v>$</v>
          </cell>
          <cell r="E638">
            <v>35.590000000000003</v>
          </cell>
          <cell r="F638" t="str">
            <v>комиссия по ПС 1/00005061/000/0000001664 от 09.10.01 по аккр.BFI-41615C/01730573576 /Куба/ с суммы экспортной выручки USD 5790-96 и НДС, счет-фактура N 553 от 04.02.02</v>
          </cell>
        </row>
        <row r="639">
          <cell r="A639">
            <v>37321</v>
          </cell>
          <cell r="B639" t="str">
            <v>40502840998048090356</v>
          </cell>
          <cell r="C639" t="str">
            <v>60301810700000009098</v>
          </cell>
          <cell r="D639" t="str">
            <v>$</v>
          </cell>
          <cell r="E639">
            <v>12396.36</v>
          </cell>
          <cell r="F639" t="str">
            <v>комиссия по ПС 1/00005061/000/0000001767 от 26.12.01 с суммы экспортной выручкиUSD 7.969.400-00 по аккр.910HC00924/06002009003,Венгрия и НДС,счет-фактура  1159от 06.03.02</v>
          </cell>
        </row>
        <row r="640">
          <cell r="A640">
            <v>37327</v>
          </cell>
          <cell r="B640" t="str">
            <v>40502840998048090356</v>
          </cell>
          <cell r="C640" t="str">
            <v>60301810700000009098</v>
          </cell>
          <cell r="D640" t="str">
            <v>$</v>
          </cell>
          <cell r="E640">
            <v>124.25</v>
          </cell>
          <cell r="F640" t="str">
            <v>СПИСАНИЕ КОМИССИИ БАНКА ЗА ПРЕДОСТАВЛЕНИЕ КОПИЙ СВИФТ МТ103 ПО ПЕРЕВОДАМ РСК МИГ ОТ 06.03.02 NN 32,34 НА USD 510.000-00 (СЧЕТ-ФАКТУРА 1220 ОТ 12.03.02)</v>
          </cell>
        </row>
        <row r="641">
          <cell r="A641">
            <v>37330</v>
          </cell>
          <cell r="B641" t="str">
            <v>40502840998048090356</v>
          </cell>
          <cell r="C641" t="str">
            <v>60301810700000009098</v>
          </cell>
          <cell r="D641" t="str">
            <v>$</v>
          </cell>
          <cell r="E641">
            <v>62.05</v>
          </cell>
          <cell r="F641" t="str">
            <v>СПИСАНИЕ КОМИССИИ БАНКА НА ОСНОВАНИИ ПИСЬМА КЛ-ТА ОТ 15.03.02 N 01-4153-21/472 ЗА ПРЕДОСТАВЛЕНИЕ КОПИИ СВИФТ МТ195 ПО ИЗМЕНЕНИЮ ПЛАТЕЖНЫХ ИНСТРУКЦИЙ ПЕРЕВОДА РСК МИГ ОТ 06.03.02 N 34 USD 510000.00, СЧЕТ-ФАКТУРА 1343 ОТ 15.03.02</v>
          </cell>
        </row>
        <row r="642">
          <cell r="A642">
            <v>37336</v>
          </cell>
          <cell r="B642" t="str">
            <v>40502840998048090356</v>
          </cell>
          <cell r="C642" t="str">
            <v>60301810700000009098</v>
          </cell>
          <cell r="D642" t="str">
            <v>$</v>
          </cell>
          <cell r="E642">
            <v>685.54</v>
          </cell>
          <cell r="F642" t="str">
            <v>комиссия по ПС 1/00005061/000/0000001665 от 09.10.01 по аккр.BFI-41614C/01730573579 /Куба/ с суммы экспортной выручки USD 110111-44 и НДС, счет-фактура N 1418 от 21.03.02</v>
          </cell>
        </row>
        <row r="643">
          <cell r="A643">
            <v>37337</v>
          </cell>
          <cell r="B643" t="str">
            <v>40502840998048090356</v>
          </cell>
          <cell r="C643" t="str">
            <v>60301810700000009098</v>
          </cell>
          <cell r="D643" t="str">
            <v>$</v>
          </cell>
          <cell r="E643">
            <v>401.86</v>
          </cell>
          <cell r="F643" t="str">
            <v>комиссия по ПС 1/00005061/002/0000001664 от 09.10.01 по аккр.BFI-41615C/01730573576 /Куба/ с суммы экспортной выручки USD 64562-62 и НДС, счет-фактура N 1433 от 22.03.02</v>
          </cell>
        </row>
        <row r="644">
          <cell r="A644">
            <v>37370</v>
          </cell>
          <cell r="B644" t="str">
            <v>40502840998048090356</v>
          </cell>
          <cell r="C644" t="str">
            <v>60301810700000009098</v>
          </cell>
          <cell r="D644" t="str">
            <v>$</v>
          </cell>
          <cell r="E644">
            <v>3832.67</v>
          </cell>
          <cell r="F644" t="str">
            <v>комиссия по ПС 1/00005061/001/0000001069 от 23.02.00 по аккр. 101/IMP ASL0090/09004936006 /АРЕ/ с суммы экспортной выручки USD 615190-00 и НДС, счет-фактура N 2107 от 24.04.02</v>
          </cell>
        </row>
        <row r="645">
          <cell r="A645">
            <v>37399</v>
          </cell>
          <cell r="B645" t="str">
            <v>40502840998048090356</v>
          </cell>
          <cell r="C645" t="str">
            <v>60301810700000009098</v>
          </cell>
          <cell r="D645" t="str">
            <v>$</v>
          </cell>
          <cell r="E645">
            <v>792.26</v>
          </cell>
          <cell r="F645" t="str">
            <v>комиссия по ПС 1/00005061/000/0000001726 от 26.11.01 по аккр.FEB/BB/01/104/01/00400860002/Бангладеш/ с суммы экспортной выручки USD 126706-00 и НДС,счет-фактура N 3251 от 23.05.02</v>
          </cell>
        </row>
        <row r="646">
          <cell r="A646">
            <v>37411</v>
          </cell>
          <cell r="B646" t="str">
            <v>40502840998048090356</v>
          </cell>
          <cell r="C646" t="str">
            <v>60301810700000009098</v>
          </cell>
          <cell r="D646" t="str">
            <v>$</v>
          </cell>
          <cell r="E646">
            <v>82.67</v>
          </cell>
          <cell r="F646" t="str">
            <v>комиссия по ПС 1/00005061/000/0000001839 от 18.03.02 по аккр.TF0136100010/01730573672 /Куба/ с суммы экспортной выручки USD 13198-21 и НДС, счет-фактура N 3517от 04.06.02</v>
          </cell>
        </row>
        <row r="647">
          <cell r="A647">
            <v>37411</v>
          </cell>
          <cell r="B647" t="str">
            <v>40502840998048090356</v>
          </cell>
          <cell r="C647" t="str">
            <v>60301810700000009098</v>
          </cell>
          <cell r="D647" t="str">
            <v>$</v>
          </cell>
          <cell r="E647">
            <v>315.64</v>
          </cell>
          <cell r="F647" t="str">
            <v>комиссия по ПС 1/00005061/000/0000001838 от 18.03.02 по аккр.TF0136100009/01730573671 /Куба/ с суммы экспортной выручки USD 50400-00 и НДС, счет-фактура N 3518от 04.06.02</v>
          </cell>
        </row>
        <row r="648">
          <cell r="A648">
            <v>37267</v>
          </cell>
          <cell r="B648" t="str">
            <v>40502978200059090057</v>
          </cell>
          <cell r="C648" t="str">
            <v>60301810700000009098</v>
          </cell>
          <cell r="D648" t="str">
            <v>$</v>
          </cell>
          <cell r="E648">
            <v>451.91</v>
          </cell>
          <cell r="F648" t="str">
            <v>оплата комиссии за выполненние операций по вал контролю за поступлением вал выручки по ПС 1/00005061/000/0000001373 от 011200 по переводу на сумму EUR 83100-00,счет-фактура 79 от 110102</v>
          </cell>
        </row>
        <row r="649">
          <cell r="A649">
            <v>37319</v>
          </cell>
          <cell r="B649" t="str">
            <v>40502978200059090057</v>
          </cell>
          <cell r="C649" t="str">
            <v>60301810700000009098</v>
          </cell>
          <cell r="D649" t="str">
            <v>$</v>
          </cell>
          <cell r="E649">
            <v>363.87</v>
          </cell>
          <cell r="F649" t="str">
            <v>ОПЛАТА КОМИССИИ ЗА ВЫПОЛНЕНИЕ ОПЕРАЦИЙ ПО ВАЛЮТНОМУ КОНТРОЛЮ ЗА ПОСТУПЛЕНИЕМ ВАЛЮТНОЙ ВЫРУЧКИ ПО ПС 1/00005061/001/0000001373 ОТ 01.12.00 Н/ПР ОТ 26.02.2002 М/О 252 НА СУММУ EUR 67.800-00 СЧЕТ-ФАКТУРА ќ 1097 от 04.03.2002</v>
          </cell>
        </row>
        <row r="650">
          <cell r="A650">
            <v>37414</v>
          </cell>
          <cell r="B650" t="str">
            <v>40502978200059090057</v>
          </cell>
          <cell r="C650" t="str">
            <v>60301810700000009098</v>
          </cell>
          <cell r="D650" t="str">
            <v>$</v>
          </cell>
          <cell r="E650">
            <v>397.76</v>
          </cell>
          <cell r="F650" t="str">
            <v>ОПЛАТА КОМИССИИ И НДС ЗА ВЫПОЛНЕНИЕ ОПЕРАЦИЙ ПО ВАЛЮТНОМУ КОНТРОЛЮ ЗА ПОСТУПЛЕНИЕМ ВАЛЮТНОЙ ВЫРУЧКИ ПО ПС 1/00005061/002/0000001373 ОТ 011200 ПО ПЕРЕВОДУ НА СУММУ  EUR 67800-00 СЧЕТ-ФАКТУРА 3634 ОТ 070602</v>
          </cell>
        </row>
        <row r="651">
          <cell r="A651">
            <v>37371</v>
          </cell>
          <cell r="B651" t="str">
            <v>40502978243827030484</v>
          </cell>
          <cell r="C651" t="str">
            <v>60301810700000009098</v>
          </cell>
          <cell r="D651" t="str">
            <v>$</v>
          </cell>
          <cell r="E651">
            <v>70.040000000000006</v>
          </cell>
          <cell r="F651" t="str">
            <v>комиссия по ПС 1/00005061/001/0000001605 от 14.08.01 по аккр.0302601DC001287/07707771003 /Индия/ с суммы экспортной выручки EUR 12654-03 и НДС, счет-фактура N 2237 от 25.04.02</v>
          </cell>
        </row>
        <row r="652">
          <cell r="A652">
            <v>37291</v>
          </cell>
          <cell r="B652" t="str">
            <v>40503840553462020540</v>
          </cell>
          <cell r="C652" t="str">
            <v>60301810700000009098</v>
          </cell>
          <cell r="D652" t="str">
            <v>$</v>
          </cell>
          <cell r="E652">
            <v>61.37</v>
          </cell>
          <cell r="F652" t="str">
            <v>СПИСАНИЕ КОМИССИИ ЗА ПРЕДОСТАВЛЕНИЕ КОПИИ СВИФТ ПО ПЕРЕВОДУ ГОУ МОСКОВСКАЯ ГОС.АКАДЕМИЯ ВОДНОГО ТРАНСПОРТА Б/Н ОТ 01.02.02 НА ОСНОВАНИИ ПИСЬМА КЛИЕНТА ОТ 01.02.02 N 01/115. СЧЕТ-ФАКТУРА 564 ОТ 04.02.02</v>
          </cell>
        </row>
        <row r="653">
          <cell r="A653">
            <v>37407</v>
          </cell>
          <cell r="B653" t="str">
            <v>40503840759852020420</v>
          </cell>
          <cell r="C653" t="str">
            <v>60301810700000009098</v>
          </cell>
          <cell r="D653" t="str">
            <v>$</v>
          </cell>
          <cell r="E653">
            <v>62.61</v>
          </cell>
          <cell r="F653" t="str">
            <v>КОМИСИЯ ЗА ВЫДАЧУ КОПИЙ БАНКОВСКИХ ДОКУМЕНТОВ ПО ПЕРЕВОДУ ARCO N 002 ОТ 05.04.2002 НА СУММУ GBP 540-00 Н/ПР 08.04.2002 М/О 2084 ОСНОВАНИЕ-ПИСЬМО КЛИЕНТА N 1-1/2371 ОТ 31.05.2002 СЧЕТ-ФАКТУРА 3471 ОТ 31.05.2002</v>
          </cell>
        </row>
        <row r="654">
          <cell r="A654">
            <v>37349</v>
          </cell>
          <cell r="B654" t="str">
            <v>40701810179471214100</v>
          </cell>
          <cell r="C654" t="str">
            <v>60301810600000000003</v>
          </cell>
          <cell r="D654" t="str">
            <v>$</v>
          </cell>
          <cell r="E654">
            <v>31.3</v>
          </cell>
          <cell r="F654" t="str">
            <v>Операция получения наличных денежных средств в банкоматах и ПВН других банков 131725</v>
          </cell>
        </row>
        <row r="655">
          <cell r="A655">
            <v>37389</v>
          </cell>
          <cell r="B655" t="str">
            <v>40701810179471214100</v>
          </cell>
          <cell r="C655" t="str">
            <v>60301810600000000003</v>
          </cell>
          <cell r="D655" t="str">
            <v>$</v>
          </cell>
          <cell r="E655">
            <v>31.37</v>
          </cell>
          <cell r="F655" t="str">
            <v>Операция получения наличных денежных средств в банкоматах и ПВН других банков 150323</v>
          </cell>
        </row>
        <row r="656">
          <cell r="A656">
            <v>37421</v>
          </cell>
          <cell r="B656" t="str">
            <v>40702810010947027057</v>
          </cell>
          <cell r="C656" t="str">
            <v>60301810700000009098</v>
          </cell>
          <cell r="D656" t="str">
            <v>$</v>
          </cell>
          <cell r="E656">
            <v>313.95999999999998</v>
          </cell>
          <cell r="F656" t="str">
            <v>Комиссия за ответ на запрос ОАО Русский продукт б/н от 20.05.2002г., связанный с аудиторской проверкой, согл. п.14.6 Тарифа ВЭБ + НДС 20%.</v>
          </cell>
        </row>
        <row r="657">
          <cell r="A657">
            <v>37271</v>
          </cell>
          <cell r="B657" t="str">
            <v>40702810065861030463</v>
          </cell>
          <cell r="C657" t="str">
            <v>60301810700000009098</v>
          </cell>
          <cell r="D657" t="str">
            <v>$</v>
          </cell>
          <cell r="E657">
            <v>155.29</v>
          </cell>
          <cell r="F657" t="str">
            <v xml:space="preserve"> оплата документов с расхождениями по импортному аккредитиву 3920 (ШРИ ЛАНКА)ПСИ 2/00005061/000/0000003457 01.11.2001, комиссия за проверку документов, комиссия за оформление ПСи,оплата НДС(счет-фактура N 103 от 15.01.2002).Оплата комиссииинобанка за подт</v>
          </cell>
        </row>
        <row r="658">
          <cell r="A658">
            <v>37271</v>
          </cell>
          <cell r="B658" t="str">
            <v>40702810065861030463</v>
          </cell>
          <cell r="C658" t="str">
            <v>60301810700000009098</v>
          </cell>
          <cell r="D658" t="str">
            <v>$</v>
          </cell>
          <cell r="E658">
            <v>74.650000000000006</v>
          </cell>
          <cell r="F658" t="str">
            <v>Выплата по импортному аккредитиву 4208 (Германия) ПСи 2/00005061/000/0000003541от 07.12.01 согласно авизо корреспондента, комиссия за проверку документов, комиссия за оформление ПСи и оплата НДС (счет-фактура N 107 от 15.01.2002)</v>
          </cell>
        </row>
        <row r="659">
          <cell r="A659">
            <v>37273</v>
          </cell>
          <cell r="B659" t="str">
            <v>40702810065861030463</v>
          </cell>
          <cell r="C659" t="str">
            <v>60301810700000009098</v>
          </cell>
          <cell r="D659" t="str">
            <v>$</v>
          </cell>
          <cell r="E659">
            <v>129.96</v>
          </cell>
          <cell r="F659" t="str">
            <v xml:space="preserve"> оплата документов с расхождениями по импортному аккредитиву 4107 (Россия) ПСи No.2/00005061/000/0000003482 от 22.11.2001 согласно авизо корреспондента,комиссия за проверку документов,комиссия за оформление ПСи и оплата НДС.Оформлен счет-фактура No 144 от</v>
          </cell>
        </row>
        <row r="660">
          <cell r="A660">
            <v>37293</v>
          </cell>
          <cell r="B660" t="str">
            <v>40702810065861030463</v>
          </cell>
          <cell r="C660" t="str">
            <v>60301810700000009098</v>
          </cell>
          <cell r="D660" t="str">
            <v>$</v>
          </cell>
          <cell r="E660">
            <v>131</v>
          </cell>
          <cell r="F660" t="str">
            <v xml:space="preserve"> выплата по импортному аккредитиву 4356 (Индия ) ПСИ 2/00005061/000/0000003562 27.12.2001 согласно авизо корреспондента, комиссия за проверку документов, комиссия за оформление ПСи и оплата НДС (счет-фактура 623 от 06.02.02)</v>
          </cell>
        </row>
        <row r="661">
          <cell r="A661">
            <v>37301</v>
          </cell>
          <cell r="B661" t="str">
            <v>40702810065861030463</v>
          </cell>
          <cell r="C661" t="str">
            <v>60301810700000009098</v>
          </cell>
          <cell r="D661" t="str">
            <v>$</v>
          </cell>
          <cell r="E661">
            <v>157.30000000000001</v>
          </cell>
          <cell r="F661" t="str">
            <v xml:space="preserve"> оплата документов с расхождениями по импортному аккредитиву 3876 (Ш.-Л.) ПСИ 2/00005061/001/0000003451 26.10.2001, комиссия за проверку документов, комиссия за оформление ПСи, оплата НДС (счет-фактура н.р.824 от 14.02.02)Оплата комиссии инобанка за подтв</v>
          </cell>
        </row>
        <row r="662">
          <cell r="A662">
            <v>37308</v>
          </cell>
          <cell r="B662" t="str">
            <v>40702810065861030463</v>
          </cell>
          <cell r="C662" t="str">
            <v>60301810700000009098</v>
          </cell>
          <cell r="D662" t="str">
            <v>$</v>
          </cell>
          <cell r="E662">
            <v>25.88</v>
          </cell>
          <cell r="F662" t="str">
            <v>Перевод  ХИММАШИМПЭКС, ЗАО,МОСКВА N 4 от 18.02.2002 ИНДИЯ /прочее ПСИ N 2/00005061/001/0000003285 от 31.05.2001 СЧЕТ-ФАКТУРА  917 ОТ 21.02.2002</v>
          </cell>
        </row>
        <row r="663">
          <cell r="A663">
            <v>37316</v>
          </cell>
          <cell r="B663" t="str">
            <v>40702810065861030463</v>
          </cell>
          <cell r="C663" t="str">
            <v>60301810700000009098</v>
          </cell>
          <cell r="D663" t="str">
            <v>$</v>
          </cell>
          <cell r="E663">
            <v>157.80000000000001</v>
          </cell>
          <cell r="F663" t="str">
            <v xml:space="preserve"> выплата по импортному аккредитиву 4548/ШРИ-ЛАНКА/ ПСИ 2/00005061/000/0000003583 30.01.2002 согласно авизо корреспондента, комиссия за платеж ,комиссия за оформление ПС и оплата НДС. Оформлен счет-фактура N 1061 от 010302.Оплата комиссии инобанка за подтв</v>
          </cell>
        </row>
        <row r="664">
          <cell r="A664">
            <v>37333</v>
          </cell>
          <cell r="B664" t="str">
            <v>40702810065861030463</v>
          </cell>
          <cell r="C664" t="str">
            <v>60301810700000009098</v>
          </cell>
          <cell r="D664" t="str">
            <v>$</v>
          </cell>
          <cell r="E664">
            <v>132.47</v>
          </cell>
          <cell r="F664" t="str">
            <v xml:space="preserve"> оплата документов с расхождениями по импортному аккредитиву 4634 (РОССИЯ) ПСИ 2/00005061/000/0000003590 11.02.2002, комиссия за проверку документов, комиссия за оформление ПСи,оплата НДС (Счет-фактура 1368 от 18.03.2002)</v>
          </cell>
        </row>
        <row r="665">
          <cell r="A665">
            <v>37334</v>
          </cell>
          <cell r="B665" t="str">
            <v>40702810065861030463</v>
          </cell>
          <cell r="C665" t="str">
            <v>60301810700000009098</v>
          </cell>
          <cell r="D665" t="str">
            <v>$</v>
          </cell>
          <cell r="E665">
            <v>198.61</v>
          </cell>
          <cell r="F665" t="str">
            <v>Перевод  ХИММАШИМПЭКС, ЗАО,МОСКВА N 6 от 18.03.2002 ГЕРМАНИЯ /оплата товара ПСИN 2/00005061/000/0000003616 от 14.03.2002 СЧЕТ-ФАКТУРА 1384 от 19.03.02</v>
          </cell>
        </row>
        <row r="666">
          <cell r="A666">
            <v>37351</v>
          </cell>
          <cell r="B666" t="str">
            <v>40702810065861030463</v>
          </cell>
          <cell r="C666" t="str">
            <v>60301810700000009098</v>
          </cell>
          <cell r="D666" t="str">
            <v>$</v>
          </cell>
          <cell r="E666">
            <v>26.13</v>
          </cell>
          <cell r="F666" t="str">
            <v>Перевод  ХИММАШИМПЭКС, ЗАО,МОСКВА N 7 от 03.04.2002 ИНДИЯ /оплата товара ПСИ N 2/00005061/001/0000003335 от 10.07.2001 СЧЕТ-ФАКТУРА 1669 от 05.04.02</v>
          </cell>
        </row>
        <row r="667">
          <cell r="A667">
            <v>37355</v>
          </cell>
          <cell r="B667" t="str">
            <v>40702810065861030463</v>
          </cell>
          <cell r="C667" t="str">
            <v>60301810700000009098</v>
          </cell>
          <cell r="D667" t="str">
            <v>$</v>
          </cell>
          <cell r="E667">
            <v>199.1</v>
          </cell>
          <cell r="F667" t="str">
            <v>Перевод  ХИММАШИМПЭКС, ЗАО,МОСКВА N 8 от 03.04.2002 ГЕРМАНИЯ /оплата аванса ПС N 2/00005061/000/0000003629 от 02.04.2002 СЧЕТ-ФАКТУРА 1736 ОТ 09.04.02</v>
          </cell>
        </row>
        <row r="668">
          <cell r="A668">
            <v>37357</v>
          </cell>
          <cell r="B668" t="str">
            <v>40702810065861030463</v>
          </cell>
          <cell r="C668" t="str">
            <v>60301810700000009098</v>
          </cell>
          <cell r="D668" t="str">
            <v>$</v>
          </cell>
          <cell r="E668">
            <v>198.97</v>
          </cell>
          <cell r="F668" t="str">
            <v>Перевод  ХИММАШИМПЭКС, ЗАО,МОСКВА N 9 от 09.04.2002 ГЕРМАНИЯ /прочее ПСИ N 2/00005061/000/0000003639 от 05.04.2002 СЧЕТ-ФАКТУРА 1793 от 11.04.2002</v>
          </cell>
        </row>
        <row r="669">
          <cell r="A669">
            <v>37364</v>
          </cell>
          <cell r="B669" t="str">
            <v>40702810065861030463</v>
          </cell>
          <cell r="C669" t="str">
            <v>60301810700000009098</v>
          </cell>
          <cell r="D669" t="str">
            <v>$</v>
          </cell>
          <cell r="E669">
            <v>198.86</v>
          </cell>
          <cell r="F669" t="str">
            <v>Перевод  ХИММАШИМПЭКС, ЗАО,МОСКВА N 10 от 15.04.2002 ГЕРМАНИЯ /прочее ПСИ N 2/00005061/000/0000003639 от 05.04.2002 СЧЕТ-ФАКТУРА ќ1867 от 18.04.2002 оплата товара</v>
          </cell>
        </row>
        <row r="670">
          <cell r="A670">
            <v>37382</v>
          </cell>
          <cell r="B670" t="str">
            <v>40702810065861030463</v>
          </cell>
          <cell r="C670" t="str">
            <v>60301810700000009098</v>
          </cell>
          <cell r="D670" t="str">
            <v>$</v>
          </cell>
          <cell r="E670">
            <v>94.52</v>
          </cell>
          <cell r="F670" t="str">
            <v>Перевод  ХИММАШИМПЭКС, ЗАО,МОСКВА N 12 от 29.04.2002 НОРВЕГИЯ /прочее ПСИ N 2/00005061/000/0000003665 от 24.04.2002 СЧЕТ-ФАКТУРА 2516 от 06.05.2002</v>
          </cell>
        </row>
        <row r="671">
          <cell r="A671">
            <v>37384</v>
          </cell>
          <cell r="B671" t="str">
            <v>40702810065861030463</v>
          </cell>
          <cell r="C671" t="str">
            <v>60301810700000009098</v>
          </cell>
          <cell r="D671" t="str">
            <v>$</v>
          </cell>
          <cell r="E671">
            <v>23.47</v>
          </cell>
          <cell r="F671" t="str">
            <v>Перевод  ХИММАШИМПЭКС, ЗАО,МОСКВА N 13 от 06.05.2002 ИНДИЯ /оплата товара ПСИ N2/00005061/001/0000003349 от 18.07.2001 СЧЕТ-ФАКТУРА  2647   ПО КОНТРАКТУ/</v>
          </cell>
        </row>
        <row r="672">
          <cell r="A672">
            <v>37384</v>
          </cell>
          <cell r="B672" t="str">
            <v>40702810065861030463</v>
          </cell>
          <cell r="C672" t="str">
            <v>60301810700000009098</v>
          </cell>
          <cell r="D672" t="str">
            <v>$</v>
          </cell>
          <cell r="E672">
            <v>133</v>
          </cell>
          <cell r="F672" t="str">
            <v xml:space="preserve"> оплата документов с расхождениями по импортному аккредитиву 4985 (РОССИЯ) ПСИ 2/00005061/000/0000003634 04.04.2002, комиссия за проверку документов, комиссия за оформление ПС, оплата НДС (счет-фактура N 2650 от 08.05.2002)</v>
          </cell>
        </row>
        <row r="673">
          <cell r="A673">
            <v>37392</v>
          </cell>
          <cell r="B673" t="str">
            <v>40702810065861030463</v>
          </cell>
          <cell r="C673" t="str">
            <v>60301810700000009098</v>
          </cell>
          <cell r="D673" t="str">
            <v>$</v>
          </cell>
          <cell r="E673">
            <v>167.42</v>
          </cell>
          <cell r="F673" t="str">
            <v xml:space="preserve"> оплата документов по импортному аккредитиву 5076 (Индия ) ПСИ 2/00005061/000/0000003660 18.04.2002, комиссия за проверку документов, комиссия за оформление ПСи оплата НДС. Оформлен счет-фактура N 3024 от 160502.</v>
          </cell>
        </row>
        <row r="674">
          <cell r="A674">
            <v>37398</v>
          </cell>
          <cell r="B674" t="str">
            <v>40702810065861030463</v>
          </cell>
          <cell r="C674" t="str">
            <v>60301810700000009098</v>
          </cell>
          <cell r="D674" t="str">
            <v>$</v>
          </cell>
          <cell r="E674">
            <v>722.74</v>
          </cell>
          <cell r="F674" t="str">
            <v xml:space="preserve"> оплата документов с расхождениями по импортному аккредитиву 4902  ПСИ 2/00005061/000/0000003620 21.03.2002, комиссия за проверку документов, комиссия за оформление ПС и оплата НДС (счет-фактура 3180)</v>
          </cell>
        </row>
        <row r="675">
          <cell r="A675">
            <v>37398</v>
          </cell>
          <cell r="B675" t="str">
            <v>40702810065861030463</v>
          </cell>
          <cell r="C675" t="str">
            <v>60301810700000009098</v>
          </cell>
          <cell r="D675" t="str">
            <v>$</v>
          </cell>
          <cell r="E675">
            <v>159.4</v>
          </cell>
          <cell r="F675" t="str">
            <v xml:space="preserve"> выплата по импортному аккредитиву 4951 (ГЕРМАНИЯ) ПСИ 2/00005061/000/0000003628 02.04.2002 согласно рамбурсному требованию корреспондента от 21.05.2002 ,комиссия за платеж по аккредитиву, оформление ПСи, оплата НДС счет-фактура 3192 от 22.05.2002, оплата</v>
          </cell>
        </row>
        <row r="676">
          <cell r="A676">
            <v>37398</v>
          </cell>
          <cell r="B676" t="str">
            <v>40702810065861030463</v>
          </cell>
          <cell r="C676" t="str">
            <v>60301810700000009098</v>
          </cell>
          <cell r="D676" t="str">
            <v>$</v>
          </cell>
          <cell r="E676">
            <v>399.05</v>
          </cell>
          <cell r="F676" t="str">
            <v>Перевод  ХИММАШИМПЭКС, ЗАО,МОСКВА N 14 от 20.05.2002 ГЕРМАНИЯ /прочее ПСИ N 2/00005061/000/0000003675 от 30.04.2002 СЧЕТ-ФАКТУРА 3193 от 220502 оплата по контракту</v>
          </cell>
        </row>
        <row r="677">
          <cell r="A677">
            <v>37406</v>
          </cell>
          <cell r="B677" t="str">
            <v>40702810065861030463</v>
          </cell>
          <cell r="C677" t="str">
            <v>60301810700000009098</v>
          </cell>
          <cell r="D677" t="str">
            <v>$</v>
          </cell>
          <cell r="E677">
            <v>83.55</v>
          </cell>
          <cell r="F677" t="str">
            <v>Перевод  ХИММАШИМПЭКС, ЗАО,МОСКВА N 15 от 29.05.2002 ГЕРМАНИЯ /товар /ПСИ N 2/00005061/000/0000003696 от 27.05.2002 СЧЕТ-ФАКТУРА 3350 ОТ 300502</v>
          </cell>
        </row>
        <row r="678">
          <cell r="A678">
            <v>37421</v>
          </cell>
          <cell r="B678" t="str">
            <v>40702810065861030463</v>
          </cell>
          <cell r="C678" t="str">
            <v>60301810700000009098</v>
          </cell>
          <cell r="D678" t="str">
            <v>$</v>
          </cell>
          <cell r="E678">
            <v>23.62</v>
          </cell>
          <cell r="F678" t="str">
            <v>Перевод  ХИММАШИМПЭКС, ЗАО,МОСКВА N 16 от 11.06.2002 ИНДИЯ /прочее ПСИ N 2/00005061/001/0000003422 от 20.09.2001 СЧЕТ-ФАКТУРА ќ 3762 ОТ 14.06.2002</v>
          </cell>
        </row>
        <row r="679">
          <cell r="A679">
            <v>37427</v>
          </cell>
          <cell r="B679" t="str">
            <v>40702810065861030463</v>
          </cell>
          <cell r="C679" t="str">
            <v>60301810700000009098</v>
          </cell>
          <cell r="D679" t="str">
            <v>$</v>
          </cell>
          <cell r="E679">
            <v>726.87</v>
          </cell>
          <cell r="F679" t="str">
            <v xml:space="preserve"> оплата документов с расхождениями по импортному аккредитиву 4999(Австрия) ПСИ 2/00005061/000/0000003633 04.04.2002, комиссия за проверку документов, комиссия за оформление ПС и оплата НДС (счет-фактура 3870 от 20.06.02)</v>
          </cell>
        </row>
        <row r="680">
          <cell r="A680">
            <v>37433</v>
          </cell>
          <cell r="B680" t="str">
            <v>40702810065861030463</v>
          </cell>
          <cell r="C680" t="str">
            <v>60301810700000009098</v>
          </cell>
          <cell r="D680" t="str">
            <v>$</v>
          </cell>
          <cell r="E680">
            <v>160.53</v>
          </cell>
          <cell r="F680" t="str">
            <v>выплата по импортному аккредитиву 5218(Шри-Ланка)ПСИ 2/00005061/000/0000003678 08.05.2002согласно рамбурсному требованию корреспондента от 25.06.2002,комиссияза платеж по аккредитиву,оформление ПСи,оплата НДС,счет-фактура 4019 от 26.06.2002,оплата комисси</v>
          </cell>
        </row>
        <row r="681">
          <cell r="A681">
            <v>37418</v>
          </cell>
          <cell r="B681" t="str">
            <v>40702810079645140688</v>
          </cell>
          <cell r="C681" t="str">
            <v>60301810700000009098</v>
          </cell>
          <cell r="D681" t="str">
            <v>$</v>
          </cell>
          <cell r="E681">
            <v>314.05</v>
          </cell>
          <cell r="F681" t="str">
            <v>Комиссия за ответ на запрос ООО ТД "Алюминий" от 02.04.2002г., связанный с аудиторской проверкой, согласно п.14.6 Тарифа ВЭБ + ндс 20 %.</v>
          </cell>
        </row>
        <row r="682">
          <cell r="A682">
            <v>37361</v>
          </cell>
          <cell r="B682" t="str">
            <v>40702810121832030352</v>
          </cell>
          <cell r="C682" t="str">
            <v>60301810700000009098</v>
          </cell>
          <cell r="D682" t="str">
            <v>$</v>
          </cell>
          <cell r="E682">
            <v>311.73</v>
          </cell>
          <cell r="F682" t="str">
            <v>Комиссия за ответ на запрос, связанный с аудиторской проверкой РАО "ЕЭС России"+ НДС 20% согласно п.14.6 Тарифа ВЭБ.</v>
          </cell>
        </row>
        <row r="683">
          <cell r="A683">
            <v>37398</v>
          </cell>
          <cell r="B683" t="str">
            <v>40702810143793140466</v>
          </cell>
          <cell r="C683" t="str">
            <v>60301810700000009098</v>
          </cell>
          <cell r="D683" t="str">
            <v>$</v>
          </cell>
          <cell r="E683">
            <v>62.51</v>
          </cell>
          <cell r="F683" t="str">
            <v>СПИСАНИЕ КОМИССИИ БАНКА СОГЛ. П.14.3 ЗА ПРЕДОСТАВЛЕНИЕ В АДРЕС ИНОБАНКА ИНФОРМАЦИИ НА ОСНОВАНИИ ПИСЬМА КЛИЕНТА ОТ 21.05.02 ПО ПЕРЕВОДУ ООО НЕРКОМ ОТ 21.05.02 N1 СУММА C44 1.257.141-58 (М/О 3083 ОТ 21.05.02)</v>
          </cell>
        </row>
        <row r="684">
          <cell r="A684">
            <v>37398</v>
          </cell>
          <cell r="B684" t="str">
            <v>40702810143793140466</v>
          </cell>
          <cell r="C684" t="str">
            <v>60301810700000009098</v>
          </cell>
          <cell r="D684" t="str">
            <v>$</v>
          </cell>
          <cell r="E684">
            <v>7858.39</v>
          </cell>
          <cell r="F684" t="str">
            <v>СПИСАНИЕ КОМИССИИ БАНКА ЗА ОФОРМЛЕНИЕ ПС 2/00005061/000/0000003688 ОТ 20.05.02 К ЗАЯВЛЕНИЮ НА ПЕРЕВОД ОТ 21.05.02 N 1 НА СУММУ С44 1,257,141-58 (М/О 3083 ОТ 21.05.02)</v>
          </cell>
        </row>
        <row r="685">
          <cell r="A685">
            <v>37399</v>
          </cell>
          <cell r="B685" t="str">
            <v>40702810143793140466</v>
          </cell>
          <cell r="C685" t="str">
            <v>60301810700000009098</v>
          </cell>
          <cell r="D685" t="str">
            <v>$</v>
          </cell>
          <cell r="E685">
            <v>125.06</v>
          </cell>
          <cell r="F685" t="str">
            <v>СПИСАНИЕ КОМИССИИ БАНКА СОГЛ. П.14.2.1 ТАРИФА ВЭБа ЗА ПРЕДОСТАВЛЕНИЕ КОПИЙ СВИФТ ПО ПЕРЕВОДУ ООО НЕРКОМ ОТ 21.05.02 N1 (М/О 3083 ОТ 21.05.02) НА ОСНОВАНИИ ПИСЬМА КЛИЕНТА ОТ 23.05.02</v>
          </cell>
        </row>
        <row r="686">
          <cell r="A686">
            <v>37372</v>
          </cell>
          <cell r="B686" t="str">
            <v>40702810144632020507</v>
          </cell>
          <cell r="C686" t="str">
            <v>60301810700000009098</v>
          </cell>
          <cell r="D686" t="str">
            <v>$</v>
          </cell>
          <cell r="E686">
            <v>121.41</v>
          </cell>
          <cell r="F686" t="str">
            <v>Оплата комиссии за ПС 1/00005061/000/0000001753 от 13.12.2001г. по п\п 51 от 25.03.2002г. на сумму 607053-75 руб. в пользу ОАО"Сибирско-Уральская нефтегазохимическая компания" н/пр. 25.03.2002г.  м/о 8156, сумма НДС 121-41 руб., счет-фактура 2318 от 26.04</v>
          </cell>
        </row>
        <row r="687">
          <cell r="A687">
            <v>37372</v>
          </cell>
          <cell r="B687" t="str">
            <v>40702810144632020507</v>
          </cell>
          <cell r="C687" t="str">
            <v>60301810700000009098</v>
          </cell>
          <cell r="D687" t="str">
            <v>$</v>
          </cell>
          <cell r="E687">
            <v>64.599999999999994</v>
          </cell>
          <cell r="F687" t="str">
            <v>Оплата комиссии за ПС 1/00005061/000/0000001753 от 13.12.2001г. по п\п90 от 19.03.2002г. на сумму 323023-19руб.в пользу ОАО"Сибирско-Уральская нефтегазохимическая компания" н/пр. 19.03.2002г. м/о 2986, сумма НДС 64-60 руб., счет-фактура 2316 от 26.04.2002</v>
          </cell>
        </row>
        <row r="688">
          <cell r="A688">
            <v>37372</v>
          </cell>
          <cell r="B688" t="str">
            <v>40702810144632020507</v>
          </cell>
          <cell r="C688" t="str">
            <v>60301810700000009098</v>
          </cell>
          <cell r="D688" t="str">
            <v>$</v>
          </cell>
          <cell r="E688">
            <v>70.23</v>
          </cell>
          <cell r="F688" t="str">
            <v>Оплата комиссии за ПС 1/00005061/000/0000001753 от 13.12.2001. по п\п 81 от 12.03.2002г. на сумму 351130.65 руб. в пользу ОАО "Сибирско-Уральская нефтегазохимическая компания" н/пр.12.03.2002г. м/о 5175, сумма НДС 70-23 руб., счет-фактура 2312 от 26.04.20</v>
          </cell>
        </row>
        <row r="689">
          <cell r="A689">
            <v>37372</v>
          </cell>
          <cell r="B689" t="str">
            <v>40702810144632020507</v>
          </cell>
          <cell r="C689" t="str">
            <v>60301810700000009098</v>
          </cell>
          <cell r="D689" t="str">
            <v>$</v>
          </cell>
          <cell r="E689">
            <v>603.23</v>
          </cell>
          <cell r="F689" t="str">
            <v>Оплата комиссии за ПС 1/00005061/000/0000001753 от 13.12.2001г. по п/п 99 от 21.03.2002г. на сумму 3016158-56 руб. в пользу ОАО"Сибирско-уральская нефтегазохимическая компания" н/пр. 21.03.2202г., м/о 5624, сумма НДС 603-23 руб., счет-фактура 2317 от 26.0</v>
          </cell>
        </row>
        <row r="690">
          <cell r="A690">
            <v>37392</v>
          </cell>
          <cell r="B690" t="str">
            <v>40702810144632020507</v>
          </cell>
          <cell r="C690" t="str">
            <v>60301810700000009098</v>
          </cell>
          <cell r="D690" t="str">
            <v>$</v>
          </cell>
          <cell r="E690">
            <v>184.73</v>
          </cell>
          <cell r="F690" t="str">
            <v>Оплата комиссии за ПС 1/00005061/000/0000001753 от 13.12.2001г.по п/п 85 от 14.03.2002г.на сумму 923639-58 руб.в пользу ОАО "Сибирско-Уральская нефтегазохим.компания" н/пр 14.03.2002 м/о 8218,сумма НДС 184-73руб., счет-фактура 3025 от 16.05.2002г.</v>
          </cell>
        </row>
        <row r="691">
          <cell r="A691">
            <v>37392</v>
          </cell>
          <cell r="B691" t="str">
            <v>40702810144632020507</v>
          </cell>
          <cell r="C691" t="str">
            <v>60301810700000009098</v>
          </cell>
          <cell r="D691" t="str">
            <v>$</v>
          </cell>
          <cell r="E691">
            <v>89.73</v>
          </cell>
          <cell r="F691" t="str">
            <v>Оплата комиссии за ПС 1/00005061/000/0000001753 от 13.12.2001 по п/п 96 от 19.03.2002 на сумму 448635-24 в пользу ОАО "Сибирско-Уральская нефтегазохим.компания" н/пр 19.03.2002 м/о 2986, сумма НДС 89-73 руб., счет фактура 3026 от 16.05.2002</v>
          </cell>
        </row>
        <row r="692">
          <cell r="A692">
            <v>37392</v>
          </cell>
          <cell r="B692" t="str">
            <v>40702810144632020507</v>
          </cell>
          <cell r="C692" t="str">
            <v>60301810700000009098</v>
          </cell>
          <cell r="D692" t="str">
            <v>$</v>
          </cell>
          <cell r="E692">
            <v>615.97</v>
          </cell>
          <cell r="F692" t="str">
            <v>Оплата комиссии за ПС 1/00005061/000/0000001812 от 04.02.2002 г. по п/п 823 от 10.04.2002 г. на сумму 3079848-90 руб. в пользу ОАО "Сибирско-Уральская нефтегазохим.компания" н/пр 10.04.2002 г. м/о 5871, сумма НДС 615-97 руб, сч/ф 3030 от 16.05.2002 г.</v>
          </cell>
        </row>
        <row r="693">
          <cell r="A693">
            <v>37392</v>
          </cell>
          <cell r="B693" t="str">
            <v>40702810144632020507</v>
          </cell>
          <cell r="C693" t="str">
            <v>60301810700000009098</v>
          </cell>
          <cell r="D693" t="str">
            <v>$</v>
          </cell>
          <cell r="E693">
            <v>495.66</v>
          </cell>
          <cell r="F693" t="str">
            <v>Оплата комиссии за ПС 1/00005061/000/0000001812 от 04.02.2002 г. по п/п 248 от 24.04.2002 г. на сумму 2478314-90 руб. в пользу ОАО "Сибирско-Уральская нефтегазохим.компания" н/пр 24.04.2002 г. м/о 161, сумма НДС 495-66 руб , сч/ф 3029 от 16,05,2002</v>
          </cell>
        </row>
        <row r="694">
          <cell r="A694">
            <v>37392</v>
          </cell>
          <cell r="B694" t="str">
            <v>40702810144632020507</v>
          </cell>
          <cell r="C694" t="str">
            <v>60301810700000009098</v>
          </cell>
          <cell r="D694" t="str">
            <v>$</v>
          </cell>
          <cell r="E694">
            <v>1224.55</v>
          </cell>
          <cell r="F694" t="str">
            <v>Оплата комиссии за ПС 1/00005061/000/0000001812 от 04.02.2002 г. по п/п 559 от 02.04.2002 г. на сумму 6122762-00 руб. в пользу ОАО "Сибирско-Уральская нефтегазохим.компания" н/пр 02.04.2002 г. м/о 7364, сумма НДС 1224-55 руб. , сч/ф 3027 от 16.05.2002</v>
          </cell>
        </row>
        <row r="695">
          <cell r="A695">
            <v>37403</v>
          </cell>
          <cell r="B695" t="str">
            <v>40702810144632020507</v>
          </cell>
          <cell r="C695" t="str">
            <v>60301810700000009098</v>
          </cell>
          <cell r="D695" t="str">
            <v>$</v>
          </cell>
          <cell r="E695">
            <v>800</v>
          </cell>
          <cell r="F695" t="str">
            <v>Оплата комиссии за ПС 2/00005061/000/0000003589 от 08.02.02г.по п/п 119 от 23.05.2002г.на сумму 4000000-00 руб. ОАО "Сибирско-Уральская нефтегазохимическая компания" н/пр 23.05.02г.м/о 5597, сумма НДС 800-00 руб.,счет-фактура 3294 от 27.05.2002г.</v>
          </cell>
        </row>
        <row r="696">
          <cell r="A696">
            <v>37405</v>
          </cell>
          <cell r="B696" t="str">
            <v>40702810144632020507</v>
          </cell>
          <cell r="C696" t="str">
            <v>60301810700000009098</v>
          </cell>
          <cell r="D696" t="str">
            <v>$</v>
          </cell>
          <cell r="E696">
            <v>600</v>
          </cell>
          <cell r="F696" t="str">
            <v>Оплата комиссии за ПС 2/00005061/000/0000003589 от 08,02,02 по п/п 120 от 28,05,2002 г. на сумму 3000000-00 руб. ОАО "Сибирско-Уральская нефтегазохимическая компания" н/пр 29,05,2002 г. м/о 267, сумма НДС 600-00 руб. сч/ф 3348 от 29,05,2002 г.</v>
          </cell>
        </row>
        <row r="697">
          <cell r="A697">
            <v>37411</v>
          </cell>
          <cell r="B697" t="str">
            <v>40702810144632020507</v>
          </cell>
          <cell r="C697" t="str">
            <v>60301810700000009098</v>
          </cell>
          <cell r="D697" t="str">
            <v>$</v>
          </cell>
          <cell r="E697">
            <v>400</v>
          </cell>
          <cell r="F697" t="str">
            <v>Оплата комиссии за ПС 2/00005061/000/0000003589 от 08.02.02г. по п\п 122 от 03.06.02г на сумму 2000000-00 руб. ОАО "Сибирско-Уральская нефтегазохимическая компания" н\пр. 04.06.2002г. м\о 7093, сумма НДС 400-00 руб., счет-фактура 3529 от 04.06.2002г.</v>
          </cell>
        </row>
        <row r="698">
          <cell r="A698">
            <v>37412</v>
          </cell>
          <cell r="B698" t="str">
            <v>40702810144632020507</v>
          </cell>
          <cell r="C698" t="str">
            <v>60301810700000009098</v>
          </cell>
          <cell r="D698" t="str">
            <v>$</v>
          </cell>
          <cell r="E698">
            <v>200</v>
          </cell>
          <cell r="F698" t="str">
            <v>Оплата комиссии за ПС 2/00005061/000/0000003589 от 08.02.2002г. на сумму 1000000-00 руб. ОАО "Сибирско-Уральская нефтегазохимическая компания" н/пр. 04.06.2002г., м/о 7283, сумма НДС 200-00 руб., счет-фактура 3549 от 05.06.2002г.</v>
          </cell>
        </row>
        <row r="699">
          <cell r="A699">
            <v>37418</v>
          </cell>
          <cell r="B699" t="str">
            <v>40702810144632020507</v>
          </cell>
          <cell r="C699" t="str">
            <v>60301810700000009098</v>
          </cell>
          <cell r="D699" t="str">
            <v>$</v>
          </cell>
          <cell r="E699">
            <v>117.79</v>
          </cell>
          <cell r="F699" t="str">
            <v>Оплата комиссии за ПС 2/00005061/000/0000003589 от 08.02.02г. по п\п 124 от 10.06.2002г. на сумму 588955-00 руб. ОАО "Сибирско-Уральская нефтегазохимическая компания" н/пр.11.06.2002г. м/о  4572, сумма НДС 117-79 руб., счет-фактура 3696 от11.06.2002г.</v>
          </cell>
        </row>
        <row r="700">
          <cell r="A700">
            <v>37418</v>
          </cell>
          <cell r="B700" t="str">
            <v>40702810144632020507</v>
          </cell>
          <cell r="C700" t="str">
            <v>60301810700000009098</v>
          </cell>
          <cell r="D700" t="str">
            <v>$</v>
          </cell>
          <cell r="E700">
            <v>199.27</v>
          </cell>
          <cell r="F700" t="str">
            <v>Оплата комисси за ПС 2/00005061/000/0000003589 от 08.02.02. по п/п 125 от 10,06,2002 на сумму 996333-00 руб. ОАО "Сибирско-Уральская нефтегазохимическая компания" н/пр  11,06,2002 м/о 4566, сумма НДС 199-27 руб., сч.ф. 3697 от 11,06,2002</v>
          </cell>
        </row>
        <row r="701">
          <cell r="A701">
            <v>37418</v>
          </cell>
          <cell r="B701" t="str">
            <v>40702810144632020507</v>
          </cell>
          <cell r="C701" t="str">
            <v>60301810700000009098</v>
          </cell>
          <cell r="D701" t="str">
            <v>$</v>
          </cell>
          <cell r="E701">
            <v>243.31</v>
          </cell>
          <cell r="F701" t="str">
            <v>Оплата комиссии за ПС 2/00005061/000/0000003589 от 08.02.02.по п/п 126 от 10.06.02г.на сумму 1216530-00 руб.ОАО "Сибирско-Уральская нефтегазохимическая компания" н/пр.11.06.2002г.м/о 4574,сумма НДС 243-31 руб.,счет-фактура 3698 от 11.06.2002г.</v>
          </cell>
        </row>
        <row r="702">
          <cell r="A702">
            <v>37424</v>
          </cell>
          <cell r="B702" t="str">
            <v>40702810144632020507</v>
          </cell>
          <cell r="C702" t="str">
            <v>60301810700000009098</v>
          </cell>
          <cell r="D702" t="str">
            <v>$</v>
          </cell>
          <cell r="E702">
            <v>549.24</v>
          </cell>
          <cell r="F702" t="str">
            <v>Оплата комиссии за ПС 2/00005061/000/0000003589 от 08.02.02г. по п\п 130 от 17.06.2002г. ОАО"Сибирско-Уральская нефтегазохимическая компания" на сумму 2746184-50 руб. н/пр. 17.06.2002г. м/о 9038, сумма НДС 549.24 руб., счет-фактура 3791 от17.06.2002г.</v>
          </cell>
        </row>
        <row r="703">
          <cell r="A703">
            <v>37427</v>
          </cell>
          <cell r="B703" t="str">
            <v>40702810144632020507</v>
          </cell>
          <cell r="C703" t="str">
            <v>60301810700000009098</v>
          </cell>
          <cell r="D703" t="str">
            <v>$</v>
          </cell>
          <cell r="E703">
            <v>549.24</v>
          </cell>
          <cell r="F703" t="str">
            <v>Оплата комиссии за ПС 2/00005061/000/0000003589 от 08.02.02 по п/п 134 от 20.06.2002 на сумму 2746184-50 руб. ОАО "Сибирско-Уральская нефтегазохимическая компания" н/пр 20.06.2002 м/о 3166, сумма НДС 549-24 руб., счет-фактура 3878 от 20.06.2002г.</v>
          </cell>
        </row>
        <row r="704">
          <cell r="A704">
            <v>37433</v>
          </cell>
          <cell r="B704" t="str">
            <v>40702810144632020507</v>
          </cell>
          <cell r="C704" t="str">
            <v>60301810700000009098</v>
          </cell>
          <cell r="D704" t="str">
            <v>$</v>
          </cell>
          <cell r="E704">
            <v>202.26</v>
          </cell>
          <cell r="F704" t="str">
            <v>Оплата комиссии за ПС 2/00005061/000/0000003589 от 08.02.02 по п/п 136 от 26.06.2002 на сумму 1011290-00 руб. ОАО "Сибирско-Уральская нефтегазохимическая компания" н/пр 26.06.2002г. м/о 8955, сумма НДС 202-26 руб., счет-фактура 4046 от 26.06.2002г.</v>
          </cell>
        </row>
        <row r="705">
          <cell r="A705">
            <v>37434</v>
          </cell>
          <cell r="B705" t="str">
            <v>40702810144632020507</v>
          </cell>
          <cell r="C705" t="str">
            <v>60301810700000009098</v>
          </cell>
          <cell r="D705" t="str">
            <v>$</v>
          </cell>
          <cell r="E705">
            <v>280</v>
          </cell>
          <cell r="F705" t="str">
            <v>Оплата комиссии за ПС 2/00005061/000/0000003627 от 28.03.02 по п/п 137 от 27.06.02 на сумму 1400000-00 руб.ОАО "Сибирско-уральская нефтегазохимическая компания" н/пр 27.06.02, м/о 332,сумма НДС 280-00 руб., счет фактура 4073 от 27.06.2002г.</v>
          </cell>
        </row>
        <row r="706">
          <cell r="A706">
            <v>37435</v>
          </cell>
          <cell r="B706" t="str">
            <v>40702810144632020507</v>
          </cell>
          <cell r="C706" t="str">
            <v>60301810700000009098</v>
          </cell>
          <cell r="D706" t="str">
            <v>$</v>
          </cell>
          <cell r="E706">
            <v>202.26</v>
          </cell>
          <cell r="F706" t="str">
            <v>Оплата комиссии за ПС 2/00005061/000/0000003627 от 28.03.02 по п/п 138 от 28.06.02 на сумму 1011290-00 руб.ОАО "Сибирско-Уральская нефтегазохимическая компания"н/пр 28.06.02,м/о 2379, сумма НДС 202-26 руб., счет-фактура 4099 от 28.06.02</v>
          </cell>
        </row>
        <row r="707">
          <cell r="A707">
            <v>37271</v>
          </cell>
          <cell r="B707" t="str">
            <v>40702810179577030672</v>
          </cell>
          <cell r="C707" t="str">
            <v>60301810700000009098</v>
          </cell>
          <cell r="D707" t="str">
            <v>$</v>
          </cell>
          <cell r="E707">
            <v>12179.64</v>
          </cell>
          <cell r="F707" t="str">
            <v>Перевод  АРГО КОМПЛЕКТ М, ЗАО,МОСКВА N 3 от 14.01.2002 ШВЕЙЦАРИЯ /оплата товараПСИ N 2/00005061/001/0000003539 от 10.12.2001 СЧЕТ-ФАКТУРА 109 от 15.01.2002</v>
          </cell>
        </row>
        <row r="708">
          <cell r="A708">
            <v>37271</v>
          </cell>
          <cell r="B708" t="str">
            <v>40702810179577030672</v>
          </cell>
          <cell r="C708" t="str">
            <v>60301810700000009098</v>
          </cell>
          <cell r="D708" t="str">
            <v>$</v>
          </cell>
          <cell r="E708">
            <v>858.66</v>
          </cell>
          <cell r="F708" t="str">
            <v>Перевод  АРГО КОМПЛЕКТ М, ЗАО,МОСКВА N 5 от 14.01.2002 ЛАТВИЯ /оплата аванса ПСИ N 2/00005061/000/0000003531 от 10.12.2001 СЧЕТ-ФАКТУРА 110 ОТ 15.01.2002</v>
          </cell>
        </row>
        <row r="709">
          <cell r="A709">
            <v>37300</v>
          </cell>
          <cell r="B709" t="str">
            <v>40702810179577030672</v>
          </cell>
          <cell r="C709" t="str">
            <v>60301810700000009098</v>
          </cell>
          <cell r="D709" t="str">
            <v>$</v>
          </cell>
          <cell r="E709">
            <v>1387.89</v>
          </cell>
          <cell r="F709" t="str">
            <v>Перевод  АРГО КОМПЛЕКТ М, ЗАО,МОСКВА N 4 от 12.02.2002 ШВЕЙЦАРИЯ /оплата авансаПСИ N 2/00005061/000/0000003586 от 07.02.2002 СЧЕТ-ФАКТУРА 774 ОТ 130202</v>
          </cell>
        </row>
        <row r="710">
          <cell r="A710">
            <v>37301</v>
          </cell>
          <cell r="B710" t="str">
            <v>40702810179577030672</v>
          </cell>
          <cell r="C710" t="str">
            <v>60301810700000009098</v>
          </cell>
          <cell r="D710" t="str">
            <v>$</v>
          </cell>
          <cell r="E710">
            <v>61.69</v>
          </cell>
          <cell r="F710" t="str">
            <v>КОМИССИЯ ЗА ВЫДАЧУ КОПИЙ БАНКОВСКИХ ДОКУМЕНТОВ ПО ПЕРЕВОДУ ЗАО "АРГО КОМПЛЕКТ М" Н/ПР 13022002.ПИСЬМО N 31/2-АР ОТ 150102.СЧЕТ-ФАКТУРА 812 ОТ 140202</v>
          </cell>
        </row>
        <row r="711">
          <cell r="A711">
            <v>37302</v>
          </cell>
          <cell r="B711" t="str">
            <v>40702810179577030672</v>
          </cell>
          <cell r="C711" t="str">
            <v>60301810700000009098</v>
          </cell>
          <cell r="D711" t="str">
            <v>$</v>
          </cell>
          <cell r="E711">
            <v>5994.83</v>
          </cell>
          <cell r="F711" t="str">
            <v>Перевод  АРГО КОМПЛЕКТ М, ЗАО,МОСКВА N 5 от 15.02.2002 ШВЕЙЦАРИЯ /прочее ПСИ N 2/00005061/000/0000003586 от 07.02.2002 СЧЕТ-ФАКТУРА 838 от 150202.Частичная авансовая оплата по контракту</v>
          </cell>
        </row>
        <row r="712">
          <cell r="A712">
            <v>37305</v>
          </cell>
          <cell r="B712" t="str">
            <v>40702810179577030672</v>
          </cell>
          <cell r="C712" t="str">
            <v>60301810700000009098</v>
          </cell>
          <cell r="D712" t="str">
            <v>$</v>
          </cell>
          <cell r="E712">
            <v>61.64</v>
          </cell>
          <cell r="F712" t="str">
            <v>Комиссия за выдачу копий банковских документов перевод ЗАО Арго Комплект М N 5от 150202г н/пр 150202,м/о 2246,счет-фактура 843 от 180202г.</v>
          </cell>
        </row>
        <row r="713">
          <cell r="A713">
            <v>37306</v>
          </cell>
          <cell r="B713" t="str">
            <v>40702810179577030672</v>
          </cell>
          <cell r="C713" t="str">
            <v>60301810700000009098</v>
          </cell>
          <cell r="D713" t="str">
            <v>$</v>
          </cell>
          <cell r="E713">
            <v>711.96</v>
          </cell>
          <cell r="F713" t="str">
            <v>Перевод  АРГО КОМПЛЕКТ М, ЗАО,МОСКВА N 7 от 19.02.2002 ШВЕЙЦАРИЯ /оплата товараПСИ N 2/00005061/000/0000003586 от 07.02.2002 СЧЕТ-ФАКТУРА 873 от 19.02.2002</v>
          </cell>
        </row>
        <row r="714">
          <cell r="A714">
            <v>37306</v>
          </cell>
          <cell r="B714" t="str">
            <v>40702810179577030672</v>
          </cell>
          <cell r="C714" t="str">
            <v>60301810700000009098</v>
          </cell>
          <cell r="D714" t="str">
            <v>$</v>
          </cell>
          <cell r="E714">
            <v>8321.56</v>
          </cell>
          <cell r="F714" t="str">
            <v>Перевод  АРГО КОМПЛЕКТ М, ЗАО,МОСКВА N 6 от 19.02.2002 ШВЕЙЦАРИЯ /оплата товараПСИ N 2/00005061/000/0000003586 от 07.02.2002 СЧЕТ-ФАКТУРА 873 от 19.02.2002</v>
          </cell>
        </row>
        <row r="715">
          <cell r="A715">
            <v>37306</v>
          </cell>
          <cell r="B715" t="str">
            <v>40702810179577030672</v>
          </cell>
          <cell r="C715" t="str">
            <v>60301810700000009098</v>
          </cell>
          <cell r="D715" t="str">
            <v>$</v>
          </cell>
          <cell r="E715">
            <v>123.28</v>
          </cell>
          <cell r="F715" t="str">
            <v>СПИСАНИЕ КОМИССИИ БАНКА ЗА ПРЕДОСТАВЛЕНИЕ КОПИЙ СВИФТ ПО З/П ЗАО ОРГО КОМПЛЕКТ М ОТ 19.02.02 NN 6 НА СУММУ USD 1.350.000-00, 7 НА СУММУ USD 115.500-00 (СЧЕТ-ФАКТУРА 874 ОТ 19.02.02)</v>
          </cell>
        </row>
        <row r="716">
          <cell r="A716">
            <v>37308</v>
          </cell>
          <cell r="B716" t="str">
            <v>40702810179577030672</v>
          </cell>
          <cell r="C716" t="str">
            <v>60301810700000009098</v>
          </cell>
          <cell r="D716" t="str">
            <v>$</v>
          </cell>
          <cell r="E716">
            <v>694.89</v>
          </cell>
          <cell r="F716" t="str">
            <v>Перевод  АРГО КОМПЛЕКТ М, ЗАО,МОСКВА N 8 от 19.02.2002 ШВЕЙЦАРИЯ /оплата товараПСИ N 2/00005061/000/0000003586 от 07.02.2002 СЧЕТ-ФАКТУРА N 922 от 21.02.2002г</v>
          </cell>
        </row>
        <row r="717">
          <cell r="A717">
            <v>37309</v>
          </cell>
          <cell r="B717" t="str">
            <v>40702810179577030672</v>
          </cell>
          <cell r="C717" t="str">
            <v>60301810700000009098</v>
          </cell>
          <cell r="D717" t="str">
            <v>$</v>
          </cell>
          <cell r="E717">
            <v>61.72</v>
          </cell>
          <cell r="F717" t="str">
            <v>Оплата комиссии за выдачу копии МТ103 по переводу N 8 от 19.02.2002 на сумму USD  112.500=00. н.пр. от 21.02.2002г. м/о 7922, согласно письма N 31/2-Ар от 15.01.02г., счет-фактура 944 от 22.02.2002г</v>
          </cell>
        </row>
        <row r="718">
          <cell r="A718">
            <v>37281</v>
          </cell>
          <cell r="B718" t="str">
            <v>40702810197727140297</v>
          </cell>
          <cell r="C718" t="str">
            <v>60301810700000009098</v>
          </cell>
          <cell r="D718" t="str">
            <v>$</v>
          </cell>
          <cell r="E718">
            <v>61.08</v>
          </cell>
          <cell r="F718" t="str">
            <v>КОМИССИЯ ЗА ВЫДАЧУ КОПИЙ БАНКОВСКИХ ДОКУМЕНТОВ ПО ПЕРЕВОДУ  ООО ФИНМАРК N 1 ОТ 24.01.2002 НА СУММУ A50 405000-00 Н/ПР 24.01.2002 М/0 9358 ОСНОВАНИЕ-ПИСЬМО КЛИЕНТА 11-2/2001 ОТ 19.01.01</v>
          </cell>
        </row>
        <row r="719">
          <cell r="A719">
            <v>37285</v>
          </cell>
          <cell r="B719" t="str">
            <v>40702810197727140297</v>
          </cell>
          <cell r="C719" t="str">
            <v>60301810700000009098</v>
          </cell>
          <cell r="D719" t="str">
            <v>$</v>
          </cell>
          <cell r="E719">
            <v>61.32</v>
          </cell>
          <cell r="F719" t="str">
            <v>КОМИССИЯ ЗА ВЫДАЧУ КОПИЙ БАНКОВСКИХ ДОКУМЕНТОВ ПО ПЕРЕВОДУ ООО "ФИНМАРК" N 3 ОТ280102 Н/ПР 280102 М/О 2353.ПИСЬМО N11-2/2001 ОТ 190101 СЧЕТ-ФАКТУРА 342 ОТ 29012002</v>
          </cell>
        </row>
        <row r="720">
          <cell r="A720">
            <v>37286</v>
          </cell>
          <cell r="B720" t="str">
            <v>40702810197727140297</v>
          </cell>
          <cell r="C720" t="str">
            <v>60301810700000009098</v>
          </cell>
          <cell r="D720" t="str">
            <v>$</v>
          </cell>
          <cell r="E720">
            <v>61.31</v>
          </cell>
          <cell r="F720" t="str">
            <v>Оплата комиссии за выдачу копий банковских документов ООО ФинМарк по переводу  N 4 от 28.01.2002 на сумму USD 824502,34, н/п от 29.01.2002, м/о 3411, счет-фактура 409 от 30.01.2002</v>
          </cell>
        </row>
        <row r="721">
          <cell r="A721">
            <v>37287</v>
          </cell>
          <cell r="B721" t="str">
            <v>40702810197727140297</v>
          </cell>
          <cell r="C721" t="str">
            <v>60301810700000009098</v>
          </cell>
          <cell r="D721" t="str">
            <v>$</v>
          </cell>
          <cell r="E721">
            <v>61.37</v>
          </cell>
          <cell r="F721" t="str">
            <v>КОМИССИЯ ЗА ВЫДАЧУ КОПИЙ БАНКОВСКИХ ДОКУМЕНТОВ ПО ПЕРЕВОДУ ООО "ФИНМАРК" N11 ОТ30012002 Н/ПР 30012002 М/О4839 СЧЕТ-ФАКТУРА 442 ОТ 31012002.ПИСЬМО N 11-2/2002 ОТ 190101</v>
          </cell>
        </row>
        <row r="722">
          <cell r="A722">
            <v>37287</v>
          </cell>
          <cell r="B722" t="str">
            <v>40702810197727140297</v>
          </cell>
          <cell r="C722" t="str">
            <v>60301810700000009098</v>
          </cell>
          <cell r="D722" t="str">
            <v>$</v>
          </cell>
          <cell r="E722">
            <v>122.74</v>
          </cell>
          <cell r="F722" t="str">
            <v>Оплата комиссии за выдачу копий банковских документов ООО ФинМАрк по переводам N  5 от 30.01.02 на сумму USD2272000,00 н/п от 30.01.02 м/о 4738, и N 7 от 30.01.02 на сумму USD 516901,25 н/п от 30.01.02 м/о 4954,счет-фактура 443 от 31.01.02</v>
          </cell>
        </row>
        <row r="723">
          <cell r="A723">
            <v>37287</v>
          </cell>
          <cell r="B723" t="str">
            <v>40702810197727140297</v>
          </cell>
          <cell r="C723" t="str">
            <v>60301810700000009098</v>
          </cell>
          <cell r="D723" t="str">
            <v>$</v>
          </cell>
          <cell r="E723">
            <v>122.74</v>
          </cell>
          <cell r="F723" t="str">
            <v>Оплата комиссии за выдачу копий МТ100 по переводам ООО "Финмарк"  N6 и N8  от 30.01.2002г. на сумму А50  1.004.393=44  и А50  532.218=40  (соответственно), н.пр от 30.01.2002 м/о 5075 и 5085 (соответственно), согласно письма N 11-2/2001 от19.01.2001г. сче</v>
          </cell>
        </row>
        <row r="724">
          <cell r="A724">
            <v>37287</v>
          </cell>
          <cell r="B724" t="str">
            <v>40702810197727140297</v>
          </cell>
          <cell r="C724" t="str">
            <v>60301810700000009098</v>
          </cell>
          <cell r="D724" t="str">
            <v>$</v>
          </cell>
          <cell r="E724">
            <v>122.74</v>
          </cell>
          <cell r="F724" t="str">
            <v>Оплата комиссии за выдачу копий банковских документов клиенту по переводам ООО ФинМарк NN 9,10 от 30.01.2002 на суммы А50 1054784-00, 137000-00 н/пр 30.01.2002,  м/о 4934, 4948, счет-фактура 445 от 31.01.2002</v>
          </cell>
        </row>
        <row r="725">
          <cell r="A725">
            <v>37288</v>
          </cell>
          <cell r="B725" t="str">
            <v>40702810197727140297</v>
          </cell>
          <cell r="C725" t="str">
            <v>60301810700000009098</v>
          </cell>
          <cell r="D725" t="str">
            <v>$</v>
          </cell>
          <cell r="E725">
            <v>61.36</v>
          </cell>
          <cell r="F725" t="str">
            <v>КОМИССИЯ ЗА ВЫДАЧУ КОПИЙ БАНКОВСКИХ ДОКУМЕНТОВ ПО ПЕРЕВОДУ ООО "ФИНМАРК"N12 ОТ 310102 Н/ПР 310102 М/О6374.ПИСЬМО N11-2/2001 ОТ 19012001 СЧЕТ-ФАКТУРА 494 ОТ 010202</v>
          </cell>
        </row>
        <row r="726">
          <cell r="A726">
            <v>37291</v>
          </cell>
          <cell r="B726" t="str">
            <v>40702810197727140297</v>
          </cell>
          <cell r="C726" t="str">
            <v>60301810700000009098</v>
          </cell>
          <cell r="D726" t="str">
            <v>$</v>
          </cell>
          <cell r="E726">
            <v>122.73</v>
          </cell>
          <cell r="F726" t="str">
            <v>оплата комиссии за выдачу копий банковских документов ООО Финмарк по переводам N13 от 01.02.02 на сумму А50 2115000-00 (н/пр от 01.02.02 м/о 8522), N 14 от 01.02.02 на сумму А50613529-93 (н/пр от 01.02.02 м/о 8505)</v>
          </cell>
        </row>
        <row r="727">
          <cell r="A727">
            <v>37292</v>
          </cell>
          <cell r="B727" t="str">
            <v>40702810197727140297</v>
          </cell>
          <cell r="C727" t="str">
            <v>60301810700000009098</v>
          </cell>
          <cell r="D727" t="str">
            <v>$</v>
          </cell>
          <cell r="E727">
            <v>122.92</v>
          </cell>
          <cell r="F727" t="str">
            <v>СПИСАНИЕ КОМИССИИ БАНКА ЗА ПРЕДОСТАВЛЕНИЕ КОПИЙ СВИФТ ПО ПЕРЕВОДАМ ООО ФИНМАРК ОТ 04.02.02 N 16 НА СУММУ А50 9,137,586-67 И ОТ 05.02.02 N 23 НА СУММУ А50 1,356,001-18. СЧЕТ-ФАКТУРА 606 ОТ 05.02.02</v>
          </cell>
        </row>
        <row r="728">
          <cell r="A728">
            <v>37292</v>
          </cell>
          <cell r="B728" t="str">
            <v>40702810197727140297</v>
          </cell>
          <cell r="C728" t="str">
            <v>60301810700000009098</v>
          </cell>
          <cell r="D728" t="str">
            <v>$</v>
          </cell>
          <cell r="E728">
            <v>122.92</v>
          </cell>
          <cell r="F728" t="str">
            <v>Оплата комиссии за выдачу двух копий МТ100 по переводам ООО ФИНМАРК NN 21 и 22 от 04.02.2002г.на сумму А50 722.580=00 и А50 206.500=00 (соответственно) н.пр. от  05.02.2002г. м/о 636 и м/о 644 (соответственно), согласно письма  11-2/2001 от  19.01.2001  с</v>
          </cell>
        </row>
        <row r="729">
          <cell r="A729">
            <v>37293</v>
          </cell>
          <cell r="B729" t="str">
            <v>40702810197727140297</v>
          </cell>
          <cell r="C729" t="str">
            <v>60301810700000009098</v>
          </cell>
          <cell r="D729" t="str">
            <v>$</v>
          </cell>
          <cell r="E729">
            <v>61.45</v>
          </cell>
          <cell r="F729" t="str">
            <v>КОМИССИЯ ЗА ВЫДАЧУ КОПИЙ БАНКОВСКИХ ДОКУМЕНТОВ ПО ПЕРЕВОДУ ООО "ФИНМАРК"N19 ОТ 040202 Н/ПР 05022002 М/О 626 СЧЕТ-ФАКТУРА 618 ОТ 06022002.ПИСЬМО N11-2/2001 ОТ 19012001</v>
          </cell>
        </row>
        <row r="730">
          <cell r="A730">
            <v>37293</v>
          </cell>
          <cell r="B730" t="str">
            <v>40702810197727140297</v>
          </cell>
          <cell r="C730" t="str">
            <v>60301810700000009098</v>
          </cell>
          <cell r="D730" t="str">
            <v>$</v>
          </cell>
          <cell r="E730">
            <v>122.9</v>
          </cell>
          <cell r="F730" t="str">
            <v>КОМИССИЯ ЗА ВЫДАЧУ КОПИЙ БАНКОВСКИХ ДОКУМЕНТОВ ПО ПЕРЕВОД.N 17 ОТ 04.02.02 НА СУММУ А50 7133365=92 И N 18 ОТ 04.02. НА СУММУ А50 266970=00 Н/ПР 05.02.02 М/О 643,610 СЧЕТ ФАКТУРА 621 ОТ 06.02.02</v>
          </cell>
        </row>
        <row r="731">
          <cell r="A731">
            <v>37293</v>
          </cell>
          <cell r="B731" t="str">
            <v>40702810197727140297</v>
          </cell>
          <cell r="C731" t="str">
            <v>60301810700000009098</v>
          </cell>
          <cell r="D731" t="str">
            <v>$</v>
          </cell>
          <cell r="E731">
            <v>122.9</v>
          </cell>
          <cell r="F731" t="str">
            <v>Оплата комиссии за выдачу копий банковских документов ООО ФинМарк по переводам N 20 от 04.02.02 на сумму USD213440,00 н/п от 05.02.02 м/о 680, N 24 от  05.02.02   на сумму USD2629877,53 н/п от 05.02.02 м/о 1118,счет-фактура 619 от 06.02.02</v>
          </cell>
        </row>
        <row r="732">
          <cell r="A732">
            <v>37293</v>
          </cell>
          <cell r="B732" t="str">
            <v>40702810197727140297</v>
          </cell>
          <cell r="C732" t="str">
            <v>60301810700000009098</v>
          </cell>
          <cell r="D732" t="str">
            <v>$</v>
          </cell>
          <cell r="E732">
            <v>61.45</v>
          </cell>
          <cell r="F732" t="str">
            <v>Оплата комиссии за выдачу копии МТ100 от 06.02.2002г.по переводу ООО ФИНМАРК N 25 от 06.02.2002г. на сумму A50 6.758.963=29, н.пр. от 06.02.2002г. м/о 2302   счет-фактура N 633 от 06.02.2002г. СОГЛАСНО ПИСЬМА КЛИЕНТА N 23-1/2002 ОТ 06.02.2002Г.</v>
          </cell>
        </row>
        <row r="733">
          <cell r="A733">
            <v>37295</v>
          </cell>
          <cell r="B733" t="str">
            <v>40702810197727140297</v>
          </cell>
          <cell r="C733" t="str">
            <v>60301810700000009098</v>
          </cell>
          <cell r="D733" t="str">
            <v>$</v>
          </cell>
          <cell r="E733">
            <v>61.45</v>
          </cell>
          <cell r="F733" t="str">
            <v>КОМИССИЯ ЗА ВЫДАЧУ БАНКОВСКИХ ДОК-В ПЕРЕВОД ООО ФИНМАРК N 26 ОТ 060202 Н/ПР 070202 М/О 3436 СЧЕТ-ФАКТУРА  673 ОТ 080202</v>
          </cell>
        </row>
        <row r="734">
          <cell r="A734">
            <v>37298</v>
          </cell>
          <cell r="B734" t="str">
            <v>40702810197727140297</v>
          </cell>
          <cell r="C734" t="str">
            <v>60301810700000009098</v>
          </cell>
          <cell r="D734" t="str">
            <v>$</v>
          </cell>
          <cell r="E734">
            <v>430.7</v>
          </cell>
          <cell r="F734" t="str">
            <v>Комиссия за выдачу копий банковских документов ООО ФинМарк по переводам от 06.02.02. N 27, от 07.02.02 NN 30,32,33,от 08.02.02 NN 28,36,37, н/п от 08.02.02  м/о NN 4576,4377,4422,5248,5224,5428,5169, счет-фактура 709 от 11.02.02</v>
          </cell>
        </row>
        <row r="735">
          <cell r="A735">
            <v>37298</v>
          </cell>
          <cell r="B735" t="str">
            <v>40702810197727140297</v>
          </cell>
          <cell r="C735" t="str">
            <v>60301810700000009098</v>
          </cell>
          <cell r="D735" t="str">
            <v>$</v>
          </cell>
          <cell r="E735">
            <v>184.58</v>
          </cell>
          <cell r="F735" t="str">
            <v>Комиссия за выдачу копий СВИФТ клиенту по з/п ќќ 15,29,31 сумма НДС руб. 184-58счет-фактура ќ 716 от 11.02.2002</v>
          </cell>
        </row>
        <row r="736">
          <cell r="A736">
            <v>37298</v>
          </cell>
          <cell r="B736" t="str">
            <v>40702810197727140297</v>
          </cell>
          <cell r="C736" t="str">
            <v>60301810700000009098</v>
          </cell>
          <cell r="D736" t="str">
            <v>$</v>
          </cell>
          <cell r="E736">
            <v>123.06</v>
          </cell>
          <cell r="F736" t="str">
            <v>СПИСАНИЕ КОМИССИИ БАНКА ЗА ПРЕДОСТАВЛЕНИЕ КОПИЙ СВИФТ ПО ЗАЯВЛЕНИЯМ НА ПЕРЕВОД ООО ФИНМАРК ОТ 07.02.02 N 34 НА СУММУ А50 327990-00. ОТ 08.02.02 N 35 НА СУММУ А50 389056-50. СЧЕТ-ФАКТУРА 718 ОТ 11.02.02</v>
          </cell>
        </row>
        <row r="737">
          <cell r="A737">
            <v>37299</v>
          </cell>
          <cell r="B737" t="str">
            <v>40702810197727140297</v>
          </cell>
          <cell r="C737" t="str">
            <v>60301810700000009098</v>
          </cell>
          <cell r="D737" t="str">
            <v>$</v>
          </cell>
          <cell r="E737">
            <v>61.63</v>
          </cell>
          <cell r="F737" t="str">
            <v>СПИСАНИЕ КОМИССИИ БАНКА ЗА ПРЕДОСТАВЛЕНИЕ КОПИИ СВИФТ ПО ПЕРЕВОДУ ООО ФИНМАРК ОТ 12.02.02 N 38 НА СУММУ А50 5509462-00, СЧЕТ-ФАКТУРА 764 ОТ 12.02.02</v>
          </cell>
        </row>
        <row r="738">
          <cell r="A738">
            <v>37302</v>
          </cell>
          <cell r="B738" t="str">
            <v>40702810197727140297</v>
          </cell>
          <cell r="C738" t="str">
            <v>60301810700000009098</v>
          </cell>
          <cell r="D738" t="str">
            <v>$</v>
          </cell>
          <cell r="E738">
            <v>123.31</v>
          </cell>
          <cell r="F738" t="str">
            <v>Комиссия за выдачу копий банковских документов ООО ФинМАрк по переводам N 45  от 13.02.02 на сумму USD 681552,96 н/п от 14.02.02 м/о 257 и N 46 от 13.02.02 на сумму USD1120107,45 н/п от 14.02.02 м/о 294, счет-фактура 829 от 15.02.02</v>
          </cell>
        </row>
        <row r="739">
          <cell r="A739">
            <v>37302</v>
          </cell>
          <cell r="B739" t="str">
            <v>40702810197727140297</v>
          </cell>
          <cell r="C739" t="str">
            <v>60301810700000009098</v>
          </cell>
          <cell r="D739" t="str">
            <v>$</v>
          </cell>
          <cell r="E739">
            <v>184.97</v>
          </cell>
          <cell r="F739" t="str">
            <v>КОМИССИЯ ЗА ВЫДАЧУ КОПИЙ БАНКОВСКИХ ДОКУМЕНТОВ ПО ПЕРЕВОДАМ ООО'ФИНМАРК'N 40 ОТ13.02.02 НА СУММУ А50 700000,00,43 ОТ 13.02.02 НА СУММУ А50 1509516,50, N 44 ОТ13.02.02 НА СУММУ А50 1370376,00 Н/ПР 14.02.02 М/О 756,333,801 ОСНОВАНИЕ-ПИСЬМОКЛИЕНТА N 23-1/200</v>
          </cell>
        </row>
        <row r="740">
          <cell r="A740">
            <v>37302</v>
          </cell>
          <cell r="B740" t="str">
            <v>40702810197727140297</v>
          </cell>
          <cell r="C740" t="str">
            <v>60301810700000009098</v>
          </cell>
          <cell r="D740" t="str">
            <v>$</v>
          </cell>
          <cell r="E740">
            <v>123.31</v>
          </cell>
          <cell r="F740" t="str">
            <v>Оплата комиссии за выдачу копий МТ100 по переводам ООО ФИНМАРК NN 39 и 42 от 13.02.2002г. на сумму A50 1.376.812=50 и 1.000.000=05 (соответств.), н.пр. от 14.02.2002г. м/о 348 и 345 (соответств.). согласно письма N 23-1/2002 от 06.02.2002г.</v>
          </cell>
        </row>
        <row r="741">
          <cell r="A741">
            <v>37305</v>
          </cell>
          <cell r="B741" t="str">
            <v>40702810197727140297</v>
          </cell>
          <cell r="C741" t="str">
            <v>60301810700000009098</v>
          </cell>
          <cell r="D741" t="str">
            <v>$</v>
          </cell>
          <cell r="E741">
            <v>61.64</v>
          </cell>
          <cell r="F741" t="str">
            <v>Оплата комиссии по переводу ООО Финмарк N 47 от 14.02.2002г. на сумму A50 1.423.134=40, н.пр.от 18.02.2002г. м/о 2808, согласно письма  23-1/2002 от 06.02.02,счет-фактура 847 от 18.02.2002г.</v>
          </cell>
        </row>
        <row r="742">
          <cell r="A742">
            <v>37306</v>
          </cell>
          <cell r="B742" t="str">
            <v>40702810197727140297</v>
          </cell>
          <cell r="C742" t="str">
            <v>60301810700000009098</v>
          </cell>
          <cell r="D742" t="str">
            <v>$</v>
          </cell>
          <cell r="E742">
            <v>61.64</v>
          </cell>
          <cell r="F742" t="str">
            <v>СПИСАНИЕ КОМИССИИ БАНКА ЗА ПРЕДОСТАВЛЕНИЕ КОПИИ СВИФТ МТ103 ПО ПЕРЕВОДУ ООО ФИНМАРК ОТ 19.02.02 N 48 НА СУММУ А50 1,567,814-57, СЧЕТ-ФАКТУРА 870 ОТ 19.02.02</v>
          </cell>
        </row>
        <row r="743">
          <cell r="A743">
            <v>37307</v>
          </cell>
          <cell r="B743" t="str">
            <v>40702810197727140297</v>
          </cell>
          <cell r="C743" t="str">
            <v>60301810700000009098</v>
          </cell>
          <cell r="D743" t="str">
            <v>$</v>
          </cell>
          <cell r="E743">
            <v>61.79</v>
          </cell>
          <cell r="F743" t="str">
            <v>СПИСАНИЕ КОМИССИИ БАНКА ЗА ПРЕДОСТАВЛЕНИЕ КОПИИ СВИФТ МТ103 ПО З/П ООО ФИНМАРК ОТ 20.02.02 N 49 НА СУММУ А50 5,520,151-90 (СЧЕТ-ФАКТУРА  889 ОТ 20.02.02)</v>
          </cell>
        </row>
        <row r="744">
          <cell r="A744">
            <v>37308</v>
          </cell>
          <cell r="B744" t="str">
            <v>40702810197727140297</v>
          </cell>
          <cell r="C744" t="str">
            <v>60301810700000009098</v>
          </cell>
          <cell r="D744" t="str">
            <v>$</v>
          </cell>
          <cell r="E744">
            <v>61.77</v>
          </cell>
          <cell r="F744" t="str">
            <v>Комиссия за выдачу копий банковских документов перевод ООО Финмарк 50 от 200202н/пр 200202 м/о 6400 счет-фактура 904 от 210202</v>
          </cell>
        </row>
        <row r="745">
          <cell r="A745">
            <v>37309</v>
          </cell>
          <cell r="B745" t="str">
            <v>40702810197727140297</v>
          </cell>
          <cell r="C745" t="str">
            <v>60301810700000009098</v>
          </cell>
          <cell r="D745" t="str">
            <v>$</v>
          </cell>
          <cell r="E745">
            <v>123.43</v>
          </cell>
          <cell r="F745" t="str">
            <v>СПИСАНИЕ КОМИССИЙ БАНКА ЗА ПРЕДОСТАВЛЕНИЕ КОПИЙ СВИФТ МТ103 ПО ЗАЯВЛЕНИЯМ НА ПЕРЕВОД ФИНМАРК ОТ 21.02.02 N 51 НА СУММУ А50 2,106,885-62, ОТ 22.02.02 N 53 НА СУММУ А50 685,833-40, СЧЕТ-ФАКТУРА 936 ОТ 22.02.02</v>
          </cell>
        </row>
        <row r="746">
          <cell r="A746">
            <v>37309</v>
          </cell>
          <cell r="B746" t="str">
            <v>40702810197727140297</v>
          </cell>
          <cell r="C746" t="str">
            <v>60301810700000009098</v>
          </cell>
          <cell r="D746" t="str">
            <v>$</v>
          </cell>
          <cell r="E746">
            <v>61.72</v>
          </cell>
          <cell r="F746" t="str">
            <v>СПИСАНИЕ КОМИССИИ БАНКА ЗА ПРЕДОСТАВЛЕНИЕ КОПИИ СВИФТ МТ199 ПО ЗАЯВЛЕНИЮ НА ПЕРЕВОД ООО ФИНМАРК ОТ 08.02.02 N 35 НА СУММУ А50 389,056-50. СЧЕТ ФАКТУРА 938 ОТ 22.02.2002</v>
          </cell>
        </row>
        <row r="747">
          <cell r="A747">
            <v>37309</v>
          </cell>
          <cell r="B747" t="str">
            <v>40702810197727140297</v>
          </cell>
          <cell r="C747" t="str">
            <v>60301810700000009098</v>
          </cell>
          <cell r="D747" t="str">
            <v>$</v>
          </cell>
          <cell r="E747">
            <v>123.43</v>
          </cell>
          <cell r="F747" t="str">
            <v>Комиссия за выдачу копий СВИФТ клиенту, сумма НДС. руб.123-43 счет-фактура ќ 950 от 22.02.2002</v>
          </cell>
        </row>
        <row r="748">
          <cell r="A748">
            <v>37313</v>
          </cell>
          <cell r="B748" t="str">
            <v>40702810197727140297</v>
          </cell>
          <cell r="C748" t="str">
            <v>60301810700000009098</v>
          </cell>
          <cell r="D748" t="str">
            <v>$</v>
          </cell>
          <cell r="E748">
            <v>61.68</v>
          </cell>
          <cell r="F748" t="str">
            <v>Комиссия за выдачу копий банковских документов ООО ФинМарк по з/п 52 от 22.02.2002 на сумму USD600746,00 н/п от 22.02.2002 м/о 9186. письмо N 23-1/2002 от 06.02.02, счет-фактура 953 от 26.02.2002</v>
          </cell>
        </row>
        <row r="749">
          <cell r="A749">
            <v>37313</v>
          </cell>
          <cell r="B749" t="str">
            <v>40702810197727140297</v>
          </cell>
          <cell r="C749" t="str">
            <v>60301810700000009098</v>
          </cell>
          <cell r="D749" t="str">
            <v>$</v>
          </cell>
          <cell r="E749">
            <v>61.68</v>
          </cell>
          <cell r="F749" t="str">
            <v>Оплата комиссии за выдачу копии сообщения СВИФТ в адрес инобанка по инк.N VP92331 Финляндия,согласно письму ООО"ФинМарк" от 21.02.02г.N 34-5/2002.Cчет-фактура N  957 от 26.02.02г.</v>
          </cell>
        </row>
        <row r="750">
          <cell r="A750">
            <v>37314</v>
          </cell>
          <cell r="B750" t="str">
            <v>40702810197727140297</v>
          </cell>
          <cell r="C750" t="str">
            <v>60301810700000009098</v>
          </cell>
          <cell r="D750" t="str">
            <v>$</v>
          </cell>
          <cell r="E750">
            <v>61.79</v>
          </cell>
          <cell r="F750" t="str">
            <v>КОМИССИЯ ЗА ВЫДАЧУ КОПИЙ БАНКОВСКИХ ДОКУМЕНТОВ ООО ФИНМАРК ПО ПЕРЕВОДУ N 41 ОТ 26.02.02 НА СУММУ USD988930,00 Н/П ОТ 26.02.02 М/419. ПИСЬМО N 23-1/2002 ОТ 06.02.02, СЧЕТ-ФАКТУРА 976 ОТ 27.02.02</v>
          </cell>
        </row>
        <row r="751">
          <cell r="A751">
            <v>37314</v>
          </cell>
          <cell r="B751" t="str">
            <v>40702810197727140297</v>
          </cell>
          <cell r="C751" t="str">
            <v>60301810700000009098</v>
          </cell>
          <cell r="D751" t="str">
            <v>$</v>
          </cell>
          <cell r="E751">
            <v>61.79</v>
          </cell>
          <cell r="F751" t="str">
            <v>Комиссия за выдачу копий банковских документов перевод ООО Финмарк 56 от 260202н/пр 270202,счет-фактура  978   от 270202</v>
          </cell>
        </row>
        <row r="752">
          <cell r="A752">
            <v>37315</v>
          </cell>
          <cell r="B752" t="str">
            <v>40702810197727140297</v>
          </cell>
          <cell r="C752" t="str">
            <v>60301810700000009098</v>
          </cell>
          <cell r="D752" t="str">
            <v>$</v>
          </cell>
          <cell r="E752">
            <v>61.85</v>
          </cell>
          <cell r="F752" t="str">
            <v>КОМИССИЯ ЗА ВЫДАЧУ КОПИЙ БАНКОВСКИХ ДОКУМЕНТОВ ПО ПЕРЕВОДУ ООО "ФИНМАРК" N54 ОТ26022001 Н/ПР 270202 М/О 1034.ПИСЬМО N 34-5/2002 ОТ 210202. СЧЕТ-ФАКТУРА  1014 ОТ 280202</v>
          </cell>
        </row>
        <row r="753">
          <cell r="A753">
            <v>37315</v>
          </cell>
          <cell r="B753" t="str">
            <v>40702810197727140297</v>
          </cell>
          <cell r="C753" t="str">
            <v>60301810700000009098</v>
          </cell>
          <cell r="D753" t="str">
            <v>$</v>
          </cell>
          <cell r="E753">
            <v>61.85</v>
          </cell>
          <cell r="F753" t="str">
            <v>Оплата комиссии за выдачу копий банковских документов клиенту по переводу ООО ФинМарк N 29 от 27.02.2002 на сумму USD 1250000-00 н/пр 27.02.2002, м/о 1663, счет-фактура 1017 от 28.02.2002</v>
          </cell>
        </row>
        <row r="754">
          <cell r="A754">
            <v>37315</v>
          </cell>
          <cell r="B754" t="str">
            <v>40702810197727140297</v>
          </cell>
          <cell r="C754" t="str">
            <v>60301810700000009098</v>
          </cell>
          <cell r="D754" t="str">
            <v>$</v>
          </cell>
          <cell r="E754">
            <v>61.85</v>
          </cell>
          <cell r="F754" t="str">
            <v>оплата комиссии за выдачу копий банковских документов по переводу ООО Финмарк N27 от 270202 счет фактура 1018 от 280202.Письмо ООО Финмарк от 210202 N34-5/2002</v>
          </cell>
        </row>
        <row r="755">
          <cell r="A755">
            <v>37315</v>
          </cell>
          <cell r="B755" t="str">
            <v>40702810197727140297</v>
          </cell>
          <cell r="C755" t="str">
            <v>60301810700000009098</v>
          </cell>
          <cell r="D755" t="str">
            <v>$</v>
          </cell>
          <cell r="E755">
            <v>61.85</v>
          </cell>
          <cell r="F755" t="str">
            <v>Комиссия за выдачу копий банковских документов,перевод "Финмарк" 55 от 260202,н/пр 270202,м/о 975,счет-фактура 1019 от 280202</v>
          </cell>
        </row>
        <row r="756">
          <cell r="A756">
            <v>37315</v>
          </cell>
          <cell r="B756" t="str">
            <v>40702810197727140297</v>
          </cell>
          <cell r="C756" t="str">
            <v>60301810700000009098</v>
          </cell>
          <cell r="D756" t="str">
            <v>$</v>
          </cell>
          <cell r="E756">
            <v>61.85</v>
          </cell>
          <cell r="F756" t="str">
            <v>Комиссия за выдачу копий СВИФТ клиенту сумма НДС руб.61-85 счет-фактура ќ 1021 от 28.02.2002</v>
          </cell>
        </row>
        <row r="757">
          <cell r="A757">
            <v>37315</v>
          </cell>
          <cell r="B757" t="str">
            <v>40702810197727140297</v>
          </cell>
          <cell r="C757" t="str">
            <v>60301810700000009098</v>
          </cell>
          <cell r="D757" t="str">
            <v>$</v>
          </cell>
          <cell r="E757">
            <v>185.56</v>
          </cell>
          <cell r="F757" t="str">
            <v>СПИСАНИЕ КОМИССИИ БАНКА ЗА ПРЕДОСТАВЛЕНИЕ КОПИЙ СВИФТ МТ103 ПО ПЕРЕВОДАМ ООО ФИНМАРК ОТ 27.02.02 NN 26,28,30 (СЧЕТ-ФАКТУРА 1020 ОТ 28.02.02)</v>
          </cell>
        </row>
        <row r="758">
          <cell r="A758">
            <v>37316</v>
          </cell>
          <cell r="B758" t="str">
            <v>40702810197727140297</v>
          </cell>
          <cell r="C758" t="str">
            <v>60301810700000009098</v>
          </cell>
          <cell r="D758" t="str">
            <v>$</v>
          </cell>
          <cell r="E758">
            <v>123.76</v>
          </cell>
          <cell r="F758" t="str">
            <v>КОМИССИЯ ЗА ВЫДАЧУ КОПИЙ БАНКОВСКИХ ДОКУМЕНТОВ ПО ПЕРЕВОДАМ ООО "ФИНМАРК" NN58,60 ОТ 280202 Н/ПР 280202 М/О 2865,2856. СЧЕТ-ФАКТУРА 1052 ОТ 010302.ПИСЬМО N 34-5/2002 ОТ 210202</v>
          </cell>
        </row>
        <row r="759">
          <cell r="A759">
            <v>37316</v>
          </cell>
          <cell r="B759" t="str">
            <v>40702810197727140297</v>
          </cell>
          <cell r="C759" t="str">
            <v>60301810700000009098</v>
          </cell>
          <cell r="D759" t="str">
            <v>$</v>
          </cell>
          <cell r="E759">
            <v>61.88</v>
          </cell>
          <cell r="F759" t="str">
            <v>Оплата комиссии за выдачу копий банковских документов клиенту по переводу ООО ФинМарк N 59 от 28.02.2002 на сумму А50 2398865.92 н/пр 28.02.02, м/о 3282, счет-фактура 1054 от 01.03.2002</v>
          </cell>
        </row>
        <row r="760">
          <cell r="A760">
            <v>37320</v>
          </cell>
          <cell r="B760" t="str">
            <v>40702810197727140297</v>
          </cell>
          <cell r="C760" t="str">
            <v>60301810700000009098</v>
          </cell>
          <cell r="D760" t="str">
            <v>$</v>
          </cell>
          <cell r="E760">
            <v>61.99</v>
          </cell>
          <cell r="F760" t="str">
            <v>ОПЛАТА КОМИССИИ ЗА ВЫДАЧУ КОПИЙ БАНКОВСКИХ ДОКУМЕНТОВ ПО ПЕРЕВОДУ ООО ФИНМАРК N61 ОТ 040302 СЧЕТ ФАКТУРА 1131 ОТ 050302.ПИСЬМО ООО ФИНМАРК ОТ 060202 N 23-1/2002</v>
          </cell>
        </row>
        <row r="761">
          <cell r="A761">
            <v>37320</v>
          </cell>
          <cell r="B761" t="str">
            <v>40702810197727140297</v>
          </cell>
          <cell r="C761" t="str">
            <v>60301810700000009098</v>
          </cell>
          <cell r="D761" t="str">
            <v>$</v>
          </cell>
          <cell r="E761">
            <v>61.99</v>
          </cell>
          <cell r="F761" t="str">
            <v>КОМИССИЯ ЗА ВЫДАЧУ КОПИЙ БАНКОВСКИХ ДОКУМЕНТОВ ПО ПЕРЕВОДУ ООО "ФИНМАРК" N 30 ОТ 070202 Н/ПР 080202 М/О 4377.ПИСЬМО N 28-3/2002 ОТ 130202. СЧЕТ-ФАКТУРА 1138 ОТ050302</v>
          </cell>
        </row>
        <row r="762">
          <cell r="A762">
            <v>37321</v>
          </cell>
          <cell r="B762" t="str">
            <v>40702810197727140297</v>
          </cell>
          <cell r="C762" t="str">
            <v>60301810700000009098</v>
          </cell>
          <cell r="D762" t="str">
            <v>$</v>
          </cell>
          <cell r="E762">
            <v>123.96</v>
          </cell>
          <cell r="F762" t="str">
            <v>Оплата комиссии за выдачу копий банковских документов клиенту по переводам ООО ФинМарк NN 62,63 от 05.03.2002 на суммы А50 875001-75, 2130000-00 н/пр 05.03.2002, м/о 8386,8440, счет-фактура 1147 от 06.03.2002</v>
          </cell>
        </row>
        <row r="763">
          <cell r="A763">
            <v>37322</v>
          </cell>
          <cell r="B763" t="str">
            <v>40702810197727140297</v>
          </cell>
          <cell r="C763" t="str">
            <v>60301810700000009098</v>
          </cell>
          <cell r="D763" t="str">
            <v>$</v>
          </cell>
          <cell r="E763">
            <v>123.98</v>
          </cell>
          <cell r="F763" t="str">
            <v>Оплата комиссии за выдачу копий СВИФТ по з/п ќ 65,66 от 06.03.2002 сумма НДС руб. 123-98</v>
          </cell>
        </row>
        <row r="764">
          <cell r="A764">
            <v>37326</v>
          </cell>
          <cell r="B764" t="str">
            <v>40702810197727140297</v>
          </cell>
          <cell r="C764" t="str">
            <v>60301810700000009098</v>
          </cell>
          <cell r="D764" t="str">
            <v>$</v>
          </cell>
          <cell r="E764">
            <v>61.99</v>
          </cell>
          <cell r="F764" t="str">
            <v>Оплата комиссии за выдачу копий банковских документов клиенту по переводу ООО ФинМарк N 64 от 06.03.2002 на сумму А50 1097197-50 н/пр 07.03.2002, м/о 1277, счет-фактура 1178 от 11.03.2002</v>
          </cell>
        </row>
        <row r="765">
          <cell r="A765">
            <v>37327</v>
          </cell>
          <cell r="B765" t="str">
            <v>40702810197727140297</v>
          </cell>
          <cell r="C765" t="str">
            <v>60301810700000009098</v>
          </cell>
          <cell r="D765" t="str">
            <v>$</v>
          </cell>
          <cell r="E765">
            <v>62.13</v>
          </cell>
          <cell r="F765" t="str">
            <v>КОМИССИЯ ЗА ВЫДАЧУ КОПИЙ БАНКОВСКИХ ДОКУМЕНТОВ ПО ПЕРЕВОДУ ООО "ФИНМАРК" N 69 ОТ 110302 Н/ПР 110302 М/О 3215.СЧЕТ-ФАКТУРА 1196 ОТ 120302.ПИСЬМО N  23-1/2002 ОТ060202</v>
          </cell>
        </row>
        <row r="766">
          <cell r="A766">
            <v>37328</v>
          </cell>
          <cell r="B766" t="str">
            <v>40702810197727140297</v>
          </cell>
          <cell r="C766" t="str">
            <v>60301810700000009098</v>
          </cell>
          <cell r="D766" t="str">
            <v>$</v>
          </cell>
          <cell r="E766">
            <v>62.11</v>
          </cell>
          <cell r="F766" t="str">
            <v>КОМИССИЯ ЗА ВЫДАЧУ КОПИЙ БАНКОВСКИХ ДОКУМЕНТОВ ПО ПЕРЕВОДУ ООО 'ФИНМАРК' N 72 ОТ 12.03.2002 НА СУММУ А50 2320000=00 М/О 4699 Н/ПР 12.03.2002 ОСНОВАНИЕ-ПИСЬМО КЛИЕНТА N 34-5/2002 ОТ 21.02.02 СЧЕТ-ФАКТУРА 1266 ОТ 13.03.2002</v>
          </cell>
        </row>
        <row r="767">
          <cell r="A767">
            <v>37328</v>
          </cell>
          <cell r="B767" t="str">
            <v>40702810197727140297</v>
          </cell>
          <cell r="C767" t="str">
            <v>60301810700000009098</v>
          </cell>
          <cell r="D767" t="str">
            <v>$</v>
          </cell>
          <cell r="E767">
            <v>124.22</v>
          </cell>
          <cell r="F767" t="str">
            <v>Оплата комиссии за выдачу копий банковских документов клиенту по переводам ООО ФинМарк NN 70,71 от 12.03.2002 на суммы А50 2130000-00, 1817998-23, н/пр 12.03.2002, м/о 4841,4920, счет-фактура 1227 от 13.02.2002</v>
          </cell>
        </row>
        <row r="768">
          <cell r="A768">
            <v>37328</v>
          </cell>
          <cell r="B768" t="str">
            <v>40702810197727140297</v>
          </cell>
          <cell r="C768" t="str">
            <v>60301810700000009098</v>
          </cell>
          <cell r="D768" t="str">
            <v>$</v>
          </cell>
          <cell r="E768">
            <v>123.37</v>
          </cell>
          <cell r="F768" t="str">
            <v>СПИСАНИЕ КОМИССИИ БАНКА ЗА ПРЕДОСТАВЛЕНИЕ КОПИЙ СВИФТ МТ103 ПО ПЕРЕВОДАМ ООО ФИНМАРК ОТ 13.03.02 NN 73,76 (СЧЕТ-ФАКТУРА 1233 ОТ 13.03.02)</v>
          </cell>
        </row>
        <row r="769">
          <cell r="A769">
            <v>37330</v>
          </cell>
          <cell r="B769" t="str">
            <v>40702810197727140297</v>
          </cell>
          <cell r="C769" t="str">
            <v>60301810700000009098</v>
          </cell>
          <cell r="D769" t="str">
            <v>$</v>
          </cell>
          <cell r="E769">
            <v>62.15</v>
          </cell>
          <cell r="F769" t="str">
            <v>КОМИССИЯ ЗА ВЫДАЧУ КОПИЙ БАНКОВСКИХ ДОКУМЕКНТОВ ПО ПЕРЕВОДУ ООО "ФИНМАРК" N 32 ОТ 07022002 М/О 4422 Н/ПР 080202.ПИСЬМО N 28-4/2002 ОТ 130202.СЧЕТ-ФАКТУРА 1260 ОТ 150302</v>
          </cell>
        </row>
        <row r="770">
          <cell r="A770">
            <v>37329</v>
          </cell>
          <cell r="B770" t="str">
            <v>40702810197727140297</v>
          </cell>
          <cell r="C770" t="str">
            <v>60301810700000009098</v>
          </cell>
          <cell r="D770" t="str">
            <v>$</v>
          </cell>
          <cell r="E770">
            <v>124.3</v>
          </cell>
          <cell r="F770" t="str">
            <v xml:space="preserve">КОМИССИЯ ЗА ВЫДАЧУ КОПИЙ БАНКОВСКИХ ДОКУМЕНТОВ ООО ФИНМАРК ПО З/П N74 ОТ 13.03.02  НА СУММУ USD 1134893,30 Н/П ОТ 13.03.02 М/О 6408 И N 75 ОТ 13.03.02 НА  СУММУ   USD 3075293,45 Н/П ОТ 13.03.02 М/О 6431.ПИСЬМО КЛИЕНТА N23-1/2002 ОТ 06.02.02, СЧЕТ-ФАКТУРА </v>
          </cell>
        </row>
        <row r="771">
          <cell r="A771">
            <v>37333</v>
          </cell>
          <cell r="B771" t="str">
            <v>40702810197727140297</v>
          </cell>
          <cell r="C771" t="str">
            <v>60301810700000009098</v>
          </cell>
          <cell r="D771" t="str">
            <v>$</v>
          </cell>
          <cell r="E771">
            <v>62.14</v>
          </cell>
          <cell r="F771" t="str">
            <v>Оплата комиссии за выдачу копий банковских документов клиенту по переводу ООО ФинМарк N 47 от 14.02.2002 на сумму А50 1423134-40 н/пр 18.02.2002, м/о 2808, счет-фактура 1367 от 18.03.2002</v>
          </cell>
        </row>
        <row r="772">
          <cell r="A772">
            <v>37334</v>
          </cell>
          <cell r="B772" t="str">
            <v>40702810197727140297</v>
          </cell>
          <cell r="C772" t="str">
            <v>60301810700000009098</v>
          </cell>
          <cell r="D772" t="str">
            <v>$</v>
          </cell>
          <cell r="E772">
            <v>62.22</v>
          </cell>
          <cell r="F772" t="str">
            <v>оплата комиссии за выдачу копий банковских документов по переводу ООО ФинмаркN 77 от 180302 счет фактура 1378 от 190302.Письмо OOO Финмарк от 060202 N 23-1/2002.</v>
          </cell>
        </row>
        <row r="773">
          <cell r="A773">
            <v>37335</v>
          </cell>
          <cell r="B773" t="str">
            <v>40702810197727140297</v>
          </cell>
          <cell r="C773" t="str">
            <v>60301810700000009098</v>
          </cell>
          <cell r="D773" t="str">
            <v>$</v>
          </cell>
          <cell r="E773">
            <v>62.25</v>
          </cell>
          <cell r="F773" t="str">
            <v>КОМИССИЯ ЗА ВЫДАЧУ КОПИЙ БАНКОВСКИХ ДОКУМЕНТОВ ПО ПЕРЕВОДУ ООО "ФИНМАРК" N 36 ОТ 08022002 Н/ПР 080202 М/О 5428.ПИСЬМО N28-2/2002 ОТ 130202.СЧЕТ-ФАКТУРА  1399 200302</v>
          </cell>
        </row>
        <row r="774">
          <cell r="A774">
            <v>37337</v>
          </cell>
          <cell r="B774" t="str">
            <v>40702810197727140297</v>
          </cell>
          <cell r="C774" t="str">
            <v>60301810700000009098</v>
          </cell>
          <cell r="D774" t="str">
            <v>$</v>
          </cell>
          <cell r="E774">
            <v>62.26</v>
          </cell>
          <cell r="F774" t="str">
            <v>ОПЛАТА КОМИССИИ ЗА ВЫДАЧУ КОПИЙ БАНКОВСКИХ ДОКУМЕНТОВ ПО ПЕРЕВОДУ ООО "ФИНМАРК"N79 ОТ 210302 Н/ПР 210302 М/О 5250 СЧЕТ-ФАКТУРА 1424 ОТ 220302.ПИСЬМО N23-1/2002ОТ 060202</v>
          </cell>
        </row>
        <row r="775">
          <cell r="A775">
            <v>37337</v>
          </cell>
          <cell r="B775" t="str">
            <v>40702810197727140297</v>
          </cell>
          <cell r="C775" t="str">
            <v>60301810700000009098</v>
          </cell>
          <cell r="D775" t="str">
            <v>$</v>
          </cell>
          <cell r="E775">
            <v>124.51</v>
          </cell>
          <cell r="F775" t="str">
            <v>КОМИССИЯ ЗА ВЫДАЧУ КОПИЙ БАНКОВСКИХ ДОКУМЕНТОВ ООО ФИНМАРК ПО ПЕРЕВОДАМ ОТ 21.03.02 N 78 И N 80, Н/П ОТ 21.03.02 М/О 5129, М/О 5183, СЧЕТ-ФАКТУРА 1425 ОТ 22.03.02</v>
          </cell>
        </row>
        <row r="776">
          <cell r="A776">
            <v>37340</v>
          </cell>
          <cell r="B776" t="str">
            <v>40702810197727140297</v>
          </cell>
          <cell r="C776" t="str">
            <v>60301810700000009098</v>
          </cell>
          <cell r="D776" t="str">
            <v>$</v>
          </cell>
          <cell r="E776">
            <v>62.23</v>
          </cell>
          <cell r="F776" t="str">
            <v>ОПЛАТА КОМИССИИ ЗА ВЫДАЧУ КОПИЙ БАНКОВСКИХ ДОКУМЕНТОВ ПО ПЕРЕВОДУ ООО "ФИНМАРК"N 81 ОТ 220302 Н/ПР 220302 М/О 6430 СЧЕТ-ФАКТУРА 1455 ОТ 250302.ПИСЬМО N 23-1/2002 ОТ 060202</v>
          </cell>
        </row>
        <row r="777">
          <cell r="A777">
            <v>37341</v>
          </cell>
          <cell r="B777" t="str">
            <v>40702810197727140297</v>
          </cell>
          <cell r="C777" t="str">
            <v>60301810700000009098</v>
          </cell>
          <cell r="D777" t="str">
            <v>$</v>
          </cell>
          <cell r="E777">
            <v>124.6</v>
          </cell>
          <cell r="F777" t="str">
            <v>Оплата комиссии за выдачу копий МТ103 по переводам ООО Финмарк N 82 и N 83 от 25.03.2002г. на сумму A50 958.759=20 и А50 1.410.249=65 н.пр. от 25.03.2002г. м/о7784 и м/о8048, согласно письма  N 23-1/2002 от 06.02.02, счет-фактура N 1469  от 26.03.2002г.</v>
          </cell>
        </row>
        <row r="778">
          <cell r="A778">
            <v>37344</v>
          </cell>
          <cell r="B778" t="str">
            <v>40702810197727140297</v>
          </cell>
          <cell r="C778" t="str">
            <v>60301810700000009098</v>
          </cell>
          <cell r="D778" t="str">
            <v>$</v>
          </cell>
          <cell r="E778">
            <v>124.28</v>
          </cell>
          <cell r="F778" t="str">
            <v>Комиссия за выдачу копий банковских документов ООО ФИНМАРК по переводам от 28.03.02 NN 85 и 88 н/п от 28.03.02 м/о 1642,1676. Письмо клиента от 06.02.02 N 23-1/2002. Счет-фактура 1541 от 29.03.02</v>
          </cell>
        </row>
        <row r="779">
          <cell r="A779">
            <v>37344</v>
          </cell>
          <cell r="B779" t="str">
            <v>40702810197727140297</v>
          </cell>
          <cell r="C779" t="str">
            <v>60301810700000009098</v>
          </cell>
          <cell r="D779" t="str">
            <v>$</v>
          </cell>
          <cell r="E779">
            <v>124.28</v>
          </cell>
          <cell r="F779" t="str">
            <v>КОМИССИЯ ЗА ВЫДАЧУ КОПИЙ БАНКОВСКИХ ДОКУМЕНТОВ ПО ПЕРЕВОДАМ ООО "ФИНМАРК" NN84,86 ОТ 280302 Н/ПР 280302 СЧЕТ-ФАКТУРА 1542 ОТ 290302.ПИСЬМО N23-1/2002 ОТ 060202</v>
          </cell>
        </row>
        <row r="780">
          <cell r="A780">
            <v>37347</v>
          </cell>
          <cell r="B780" t="str">
            <v>40702810197727140297</v>
          </cell>
          <cell r="C780" t="str">
            <v>60301810700000009098</v>
          </cell>
          <cell r="D780" t="str">
            <v>$</v>
          </cell>
          <cell r="E780">
            <v>62.24</v>
          </cell>
          <cell r="F780" t="str">
            <v>КОМИССИЯ ЗА ВЫДАЧУ КОПИЙ БАНКОВСКИХ ДОКУМЕНТОВ ПО ПЕРЕВОДУ ООО 'ФИНМАРК' 87 ОТ 28.03.02 НА СУММУ А50 1312500-00 Н/ПР 29.03.02 М/О 3452 ОСНОВАНИЕ-ПИСЬМО КЛИЕНТА23-1/2002 ОТ 06.02.02 СЧЕТ-ФАКТУРА 1558 ОТ 01.04.2002</v>
          </cell>
        </row>
        <row r="781">
          <cell r="A781">
            <v>37348</v>
          </cell>
          <cell r="B781" t="str">
            <v>40702810197727140297</v>
          </cell>
          <cell r="C781" t="str">
            <v>60301810700000009098</v>
          </cell>
          <cell r="D781" t="str">
            <v>$</v>
          </cell>
          <cell r="E781">
            <v>62.35</v>
          </cell>
          <cell r="F781" t="str">
            <v>оплата комиссии за выдачу копий банковских документов по переводу ООО ФинмаркN 90 от 010402 счет фактура 1580 от 020402.Письмо ООО Финмарк от 060202 N 23-1/2002</v>
          </cell>
        </row>
        <row r="782">
          <cell r="A782">
            <v>37348</v>
          </cell>
          <cell r="B782" t="str">
            <v>40702810197727140297</v>
          </cell>
          <cell r="C782" t="str">
            <v>60301810700000009098</v>
          </cell>
          <cell r="D782" t="str">
            <v>$</v>
          </cell>
          <cell r="E782">
            <v>62.35</v>
          </cell>
          <cell r="F782" t="str">
            <v>оплата комиссии Внешэкономбанка за выдачу копий банковских документов по переводу ООО Финмарк N 89 от 01/04/02 на сумму A50 1990000-00 (н.пр.от 01.04.02 м/о 5372) счет фактура 1581 от 02.04.02</v>
          </cell>
        </row>
        <row r="783">
          <cell r="A783">
            <v>37349</v>
          </cell>
          <cell r="B783" t="str">
            <v>40702810197727140297</v>
          </cell>
          <cell r="C783" t="str">
            <v>60301810700000009098</v>
          </cell>
          <cell r="D783" t="str">
            <v>$</v>
          </cell>
          <cell r="E783">
            <v>124.69</v>
          </cell>
          <cell r="F783" t="str">
            <v>Оплата комиссии за выдачу копий банковских документов клиенту по переводам ООО ФинМарк NN 1, 91 от 02.04.2002 на суммы С44 8647-11, А50 1590000-00 н/пр 02042002, м/о 6823, 6559, счет-фактура 1614 от 03.04.2002</v>
          </cell>
        </row>
        <row r="784">
          <cell r="A784">
            <v>37349</v>
          </cell>
          <cell r="B784" t="str">
            <v>40702810197727140297</v>
          </cell>
          <cell r="C784" t="str">
            <v>60301810700000009098</v>
          </cell>
          <cell r="D784" t="str">
            <v>$</v>
          </cell>
          <cell r="E784">
            <v>62.35</v>
          </cell>
          <cell r="F784" t="str">
            <v>КОМИССИЯ ЗА ВЫДАЧУ ПОДТВЕРЖДЕНИЯ ОБ ОПЛАТЕ ПО ПЕРЕВОДУ ООО "ФИНМАРК" 87 ОТ 28.03.02 НА СУММУ USD 1312500,00 Н/ПР 29.03.2002 М/О 3452 ОСНОВАНИЕ-ПИСЬМО КЛИЕНТА N61-2/2002 ОТ 02.04.2002 СЧЕТ-ФАКТУРА 1632 ОТ 03.04.2002</v>
          </cell>
        </row>
        <row r="785">
          <cell r="A785">
            <v>37350</v>
          </cell>
          <cell r="B785" t="str">
            <v>40702810197727140297</v>
          </cell>
          <cell r="C785" t="str">
            <v>60301810700000009098</v>
          </cell>
          <cell r="D785" t="str">
            <v>$</v>
          </cell>
          <cell r="E785">
            <v>62.39</v>
          </cell>
          <cell r="F785" t="str">
            <v>КОМИССИЯ ЗА ВЫДАЧУ КОПИЙ БАНКОВСКИХ ДОКУМЕНТОВ ООО ФИНМАРК ПО ПЕРЕВОДУ N 37 ОТ 08.02.02 НА СУММУ USD2316032,28 Н/П ОТ 08.02.02 М/О 5169. ПИСЬМО N 28-6/2002 ОТ 13.02.02, МТ199 BKCHCNBJ ОТ 04.04.02. СЧЕТ-ФАКТУРА 1643 ОТ 04.04.02</v>
          </cell>
        </row>
        <row r="786">
          <cell r="A786">
            <v>37355</v>
          </cell>
          <cell r="B786" t="str">
            <v>40702810197727140297</v>
          </cell>
          <cell r="C786" t="str">
            <v>60301810700000009098</v>
          </cell>
          <cell r="D786" t="str">
            <v>$</v>
          </cell>
          <cell r="E786">
            <v>62.38</v>
          </cell>
          <cell r="F786" t="str">
            <v>Оплата комиссии за выдачу копий банковских документов клиенту по переводу ООО ФинМарк N 92 от 08.04.2002 на сумму А50 896510-00 н/пр 08.04.2002, м/о 2568, счет-фактура 1735 от 09.04.2002</v>
          </cell>
        </row>
        <row r="787">
          <cell r="A787">
            <v>37355</v>
          </cell>
          <cell r="B787" t="str">
            <v>40702810197727140297</v>
          </cell>
          <cell r="C787" t="str">
            <v>60301810700000009098</v>
          </cell>
          <cell r="D787" t="str">
            <v>$</v>
          </cell>
          <cell r="E787">
            <v>62.38</v>
          </cell>
          <cell r="F787" t="str">
            <v>комиссия за выдачу копий банковских документов перевод ООО Финмарк N 93 от 080402,н/пр 080402,м/о 2552.счет-фактура 1741 от 090402</v>
          </cell>
        </row>
        <row r="788">
          <cell r="A788">
            <v>37357</v>
          </cell>
          <cell r="B788" t="str">
            <v>40702810197727140297</v>
          </cell>
          <cell r="C788" t="str">
            <v>60301810700000009098</v>
          </cell>
          <cell r="D788" t="str">
            <v>$</v>
          </cell>
          <cell r="E788">
            <v>62.34</v>
          </cell>
          <cell r="F788" t="str">
            <v>оплата комиссии за выдачу копий банковских документов по переводу ООО ФинмаркN 94 ОТ 080402 СЧЕТ ФАКТУРА 1785 ОТ 110402 Письмо ООО Финмарк от 060202 N 23-1/2002</v>
          </cell>
        </row>
        <row r="789">
          <cell r="A789">
            <v>37362</v>
          </cell>
          <cell r="B789" t="str">
            <v>40702810197727140297</v>
          </cell>
          <cell r="C789" t="str">
            <v>60301810700000009098</v>
          </cell>
          <cell r="D789" t="str">
            <v>$</v>
          </cell>
          <cell r="E789">
            <v>62.3</v>
          </cell>
          <cell r="F789" t="str">
            <v>Оплата комиссии за выдачу копии МТ103 по переводу ООО ФИНМАРК N 95 от 15.04.2002  на сумму А50 685.000=00 , н.пр. от 15.04.2002 м/о 9632, соглано письма 23-1/2002 от 06.02.02 счет-фактура 1828  от 16.04.2002г.</v>
          </cell>
        </row>
        <row r="790">
          <cell r="A790">
            <v>37363</v>
          </cell>
          <cell r="B790" t="str">
            <v>40702810197727140297</v>
          </cell>
          <cell r="C790" t="str">
            <v>60301810700000009098</v>
          </cell>
          <cell r="D790" t="str">
            <v>$</v>
          </cell>
          <cell r="E790">
            <v>62.3</v>
          </cell>
          <cell r="F790" t="str">
            <v>КОМИССИЯ ЗА ВЫДАЧУ КОПИЙ БАНКОВСКИХ ДОКУМЕНТОВ ПО ПЕРЕВОДУ ООО ФИНМАРК N 96 ОТ 16.04.2002 НА СУММУ А50 1312500,00 Н/ПР 16.04.2002 М/О 1240 ОСНОВАНИЕ-ПИСЬМО КЛИЕНТА 23-1/2002 ОТ 06.02.2002 СЧЕТ-ФАКТУРА 1842 ОТ 17.04.2002</v>
          </cell>
        </row>
        <row r="791">
          <cell r="A791">
            <v>37365</v>
          </cell>
          <cell r="B791" t="str">
            <v>40702810197727140297</v>
          </cell>
          <cell r="C791" t="str">
            <v>60301810700000009098</v>
          </cell>
          <cell r="D791" t="str">
            <v>$</v>
          </cell>
          <cell r="E791">
            <v>124.66</v>
          </cell>
          <cell r="F791" t="str">
            <v>КОМИССИЯ ЗА ВЫДАЧУ КОПИЙ БАНКОВСКИХ ДОКУМЕНТОВ ПО ПЕРЕВОДАМ ООО "ФИНМАРК" NN 97,98 ОТ 18042002 Н/ПР 18.04.02. СЧЕТ-ФАКТУРА 1899.ПИСЬМО N 23-1/2002 ОТ 060202</v>
          </cell>
        </row>
        <row r="792">
          <cell r="A792">
            <v>37383</v>
          </cell>
          <cell r="B792" t="str">
            <v>40702810197727140297</v>
          </cell>
          <cell r="C792" t="str">
            <v>60301810700000009098</v>
          </cell>
          <cell r="D792" t="str">
            <v>$</v>
          </cell>
          <cell r="E792">
            <v>62.39</v>
          </cell>
          <cell r="F792" t="str">
            <v>оплата комиссии за выдачу копий банковских документов по переводу ООО Финмарк N99 от 300402 счет фактура 2541 от 070402 Письмо ООО Финмарк от 060202 N 23-1/2002</v>
          </cell>
        </row>
        <row r="793">
          <cell r="A793">
            <v>37384</v>
          </cell>
          <cell r="B793" t="str">
            <v>40702810197727140297</v>
          </cell>
          <cell r="C793" t="str">
            <v>60301810700000009098</v>
          </cell>
          <cell r="D793" t="str">
            <v>$</v>
          </cell>
          <cell r="E793">
            <v>62.39</v>
          </cell>
          <cell r="F793" t="str">
            <v>КОМИССИЯ ЗА ВЫДАЧУ КОПИЙ БАНКОВСКИХ ДОКУМЕНТОВ ПО ПЕРЕВОДУ КОМПАНИИ "ФИНМАРК" N100 ОТ 070502 Н/ПР 961 ОТ 070502 .ПИСЬМО N 23-1/2002 ОТ 060202 СЧЕТ-ФАКТУРА 2646ОТ 080502</v>
          </cell>
        </row>
        <row r="794">
          <cell r="A794">
            <v>37390</v>
          </cell>
          <cell r="B794" t="str">
            <v>40702810197727140297</v>
          </cell>
          <cell r="C794" t="str">
            <v>60301810700000009098</v>
          </cell>
          <cell r="D794" t="str">
            <v>$</v>
          </cell>
          <cell r="E794">
            <v>62.49</v>
          </cell>
          <cell r="F794" t="str">
            <v>оплата комиссии за выдачу копий банковских документов по переводу "Финмарк"101 от 130502 на сумму USD(A50) 2471097-95,н/пр 130502,м/о 4045.Согласно письма клиента 23-1/2002 от 060202.Счет-фактура 2936 от 140502г.</v>
          </cell>
        </row>
        <row r="795">
          <cell r="A795">
            <v>37399</v>
          </cell>
          <cell r="B795" t="str">
            <v>40702810197727140297</v>
          </cell>
          <cell r="C795" t="str">
            <v>60301810700000009098</v>
          </cell>
          <cell r="D795" t="str">
            <v>$</v>
          </cell>
          <cell r="E795">
            <v>125.06</v>
          </cell>
          <cell r="F795" t="str">
            <v>комиссия за выдачу копий банковских документов по переводам Финмарк 102 на сумму USD(A50)205235.11 и 103 на сумму USD(A50) 852788.75,н/пр 220502 , м/о 4093,4112,счет-фактура 3211 от 230502.Основание:письмо клиента 23-1/2002 от 060202г.</v>
          </cell>
        </row>
        <row r="796">
          <cell r="A796">
            <v>37403</v>
          </cell>
          <cell r="B796" t="str">
            <v>40702810197727140297</v>
          </cell>
          <cell r="C796" t="str">
            <v>60301810700000009098</v>
          </cell>
          <cell r="D796" t="str">
            <v>$</v>
          </cell>
          <cell r="E796">
            <v>62.57</v>
          </cell>
          <cell r="F796" t="str">
            <v>оплата комиссии за выдачу банковских документов по переводу Финмарк 105 от 240502 на сумму USD(A50)1500000-00,н/пр 240502 ,м/о 6603.Письмо клиента 23-1/2002 от060202.Счет-фактура 3285 от 270502</v>
          </cell>
        </row>
        <row r="797">
          <cell r="A797">
            <v>37404</v>
          </cell>
          <cell r="B797" t="str">
            <v>40702810197727140297</v>
          </cell>
          <cell r="C797" t="str">
            <v>60301810700000009098</v>
          </cell>
          <cell r="D797" t="str">
            <v>$</v>
          </cell>
          <cell r="E797">
            <v>125.14</v>
          </cell>
          <cell r="F797" t="str">
            <v>КОМИССИЯ ЗА ВЫДАЧУ КОПИЙ БАНКОВСКИХ ДОКУМЕНТОВ ПО ПЕРЕВОДАМ ООО "ФИНМАРК" NN 104, 106 Н/ПР 27.05.02 М/О 7729, 7742 СЧЕТ-ФАКТУРА 3297 ОТ 280502.ПИСЬМО N 23-1/2002 ОТ 06.02.02.</v>
          </cell>
        </row>
        <row r="798">
          <cell r="A798">
            <v>37405</v>
          </cell>
          <cell r="B798" t="str">
            <v>40702810197727140297</v>
          </cell>
          <cell r="C798" t="str">
            <v>60301810700000009098</v>
          </cell>
          <cell r="D798" t="str">
            <v>$</v>
          </cell>
          <cell r="E798">
            <v>62.61</v>
          </cell>
          <cell r="F798" t="str">
            <v>оплата комиссии за запрос,предоставленный в адрес инобанка(п.14.3 Тарифа комис.возн.за вып.пор.банков и клиентов ВЭБ).Письмо Финмарк 97-2/2002 от 270502.Счет-фактура 3327 от 290502г.</v>
          </cell>
        </row>
        <row r="799">
          <cell r="A799">
            <v>37406</v>
          </cell>
          <cell r="B799" t="str">
            <v>40702810197727140297</v>
          </cell>
          <cell r="C799" t="str">
            <v>60301810700000009098</v>
          </cell>
          <cell r="D799" t="str">
            <v>$</v>
          </cell>
          <cell r="E799">
            <v>62.61</v>
          </cell>
          <cell r="F799" t="str">
            <v>Оплата комиссии за выдачу копии МТ103 по переводу ООО ФИНМАРК N 107 от 29.05.2002г. на сумму A50 1.606.967=04 ,н.пр. от 29.05.2002г. м/о 341 счет-фактура n 3354  от 30.05.2002г.</v>
          </cell>
        </row>
        <row r="800">
          <cell r="A800">
            <v>37411</v>
          </cell>
          <cell r="B800" t="str">
            <v>40702810197727140297</v>
          </cell>
          <cell r="C800" t="str">
            <v>60301810700000009098</v>
          </cell>
          <cell r="D800" t="str">
            <v>$</v>
          </cell>
          <cell r="E800">
            <v>62.63</v>
          </cell>
          <cell r="F800" t="str">
            <v>оплата комиссии за выдачу копий банковских документов по переводу  Финмарк 108 от 310502 на сумму USD(A50)1939980-00 cогласно письма клиента N 23-1/2002 от 060202г.Счет-фактура 3509 от 040602г.</v>
          </cell>
        </row>
        <row r="801">
          <cell r="A801">
            <v>37411</v>
          </cell>
          <cell r="B801" t="str">
            <v>40702810197727140297</v>
          </cell>
          <cell r="C801" t="str">
            <v>60301810700000009098</v>
          </cell>
          <cell r="D801" t="str">
            <v>$</v>
          </cell>
          <cell r="E801">
            <v>62.63</v>
          </cell>
          <cell r="F801" t="str">
            <v>оплата комиссии за выдачу копий банковских документов по переводу ООО Финмарк N109 от 030602 счет фактура 3511 от 040602 согласно письму клианта от 060202 N 23-1/2002</v>
          </cell>
        </row>
        <row r="802">
          <cell r="A802">
            <v>37412</v>
          </cell>
          <cell r="B802" t="str">
            <v>40702810197727140297</v>
          </cell>
          <cell r="C802" t="str">
            <v>60301810700000009098</v>
          </cell>
          <cell r="D802" t="str">
            <v>$</v>
          </cell>
          <cell r="E802">
            <v>62.65</v>
          </cell>
          <cell r="F802" t="str">
            <v>оплата комиссии за выдачу копий банковских документов по переводу ООО Финмарк N110 от 040602 счет фактура 3533 от 050602 согласно письму клиента от 060202 N 23-1/2002</v>
          </cell>
        </row>
        <row r="803">
          <cell r="A803">
            <v>37414</v>
          </cell>
          <cell r="B803" t="str">
            <v>40702810197727140297</v>
          </cell>
          <cell r="C803" t="str">
            <v>60301810700000009098</v>
          </cell>
          <cell r="D803" t="str">
            <v>$</v>
          </cell>
          <cell r="E803">
            <v>62.78</v>
          </cell>
          <cell r="F803" t="str">
            <v>оплата комиссии за выдачу копий банковских документов по переводу Финмарк 105 от 240502 на сумму USD(A50)1500000-00,н/пр 240502,м/о 6603.Письмо клиента 97-2/2002 от 270502.Сче-фактура 3608 от 070602г.</v>
          </cell>
        </row>
        <row r="804">
          <cell r="A804">
            <v>37417</v>
          </cell>
          <cell r="B804" t="str">
            <v>40702810197727140297</v>
          </cell>
          <cell r="C804" t="str">
            <v>60301810700000009098</v>
          </cell>
          <cell r="D804" t="str">
            <v>$</v>
          </cell>
          <cell r="E804">
            <v>62.79</v>
          </cell>
          <cell r="F804" t="str">
            <v>КОМИССИЯ ЗА ВЫДАЧУ КОПИЙ БАНКОВСКИХ ДОКУМЕНТОВ КЛИЕНТУ ПО З/П ќ 111 ОТ 06.06.2002, СЧЕТ-ФАКТУРА ќ 3647 от 10.06.2002</v>
          </cell>
        </row>
        <row r="805">
          <cell r="A805">
            <v>37418</v>
          </cell>
          <cell r="B805" t="str">
            <v>40702810197727140297</v>
          </cell>
          <cell r="C805" t="str">
            <v>60301810700000009098</v>
          </cell>
          <cell r="D805" t="str">
            <v>$</v>
          </cell>
          <cell r="E805">
            <v>62.81</v>
          </cell>
          <cell r="F805" t="str">
            <v>КОМИССИЯ ЗА ВЫДАЧУ КОПИЙ БАНКОВСКИХ ДОКУМЕНТОВ ПО ПЕРЕВОДУ ООО ФИНМАРК 107 ОТ 29.05.2002 НА СУММУ А50 1606967-04 Н/ПР 29.05.2002 М/О 341 ОСНОВАНИЕ-ПИСЬМО КЛИЕНТА N 100-2/2002 ОТ 30.05.2002</v>
          </cell>
        </row>
        <row r="806">
          <cell r="A806">
            <v>37424</v>
          </cell>
          <cell r="B806" t="str">
            <v>40702810197727140297</v>
          </cell>
          <cell r="C806" t="str">
            <v>60301810700000009098</v>
          </cell>
          <cell r="D806" t="str">
            <v>$</v>
          </cell>
          <cell r="E806">
            <v>62.79</v>
          </cell>
          <cell r="F806" t="str">
            <v>оплата комиссии Внешэкономбанка за выдачу банковских документов по переводуФинМарк з/п 112 от 140602 на сумму А50 1008717-84 МТ 103 от 140602 согласно п-ма клиента от 060202 N 23-1/2002 счет фактура 3773 от 170602</v>
          </cell>
        </row>
        <row r="807">
          <cell r="A807">
            <v>37426</v>
          </cell>
          <cell r="B807" t="str">
            <v>40702810197727140297</v>
          </cell>
          <cell r="C807" t="str">
            <v>60301810700000009098</v>
          </cell>
          <cell r="D807" t="str">
            <v>$</v>
          </cell>
          <cell r="E807">
            <v>62.82</v>
          </cell>
          <cell r="F807" t="str">
            <v>КОМИССИЯ ЗА ВЫДАЧУ КОПИЙ БАНКОВСКИХ ДОКУМЕНТОВ ПО ПЕРЕВОДУ ООО ФИНМАРК 113 ОТ 18.06.2002 НА СУММУ A50 2417998,57 Н/ПР 18.06.2002 М/О 138 ОСНОВАНИЕ-ПИСЬМО КЛИЕНТА 23-1/2002 СЧЕТ-ФАКТУРА 3837 ОТ 19.06.2002</v>
          </cell>
        </row>
        <row r="808">
          <cell r="A808">
            <v>37431</v>
          </cell>
          <cell r="B808" t="str">
            <v>40702810197727140297</v>
          </cell>
          <cell r="C808" t="str">
            <v>60301810700000009098</v>
          </cell>
          <cell r="D808" t="str">
            <v>$</v>
          </cell>
          <cell r="E808">
            <v>62.91</v>
          </cell>
          <cell r="F808" t="str">
            <v>оплата комиссии за выдачу копий банковских документов по переводу Финмарк 114 от 21062002 на сумму USD(A50)1212500-00,н/пр 210602,м/о 4353.Письмо клиента 23-1/2002 от 060202г.счет-фактура 3937 от 240602</v>
          </cell>
        </row>
        <row r="809">
          <cell r="A809">
            <v>37431</v>
          </cell>
          <cell r="B809" t="str">
            <v>40702810197727140297</v>
          </cell>
          <cell r="C809" t="str">
            <v>60301810700000009098</v>
          </cell>
          <cell r="D809" t="str">
            <v>$</v>
          </cell>
          <cell r="E809">
            <v>62.91</v>
          </cell>
          <cell r="F809" t="str">
            <v>КОМИССИЯ ЗА ВЫДАЧУ КОПИЙ БАНКОВСКИХ ДОКУМЕНТОВ ПО ПЕРЕВОДУ ООО ФИНМАРК N 115 ОТ21062002 Н/ПР 210602 ПИСЬМО N 23-1/2002 ОТ 060202 СЧЕТ-ФАКТУРА 3938 ОТ 240602</v>
          </cell>
        </row>
        <row r="810">
          <cell r="A810">
            <v>37432</v>
          </cell>
          <cell r="B810" t="str">
            <v>40702810197727140297</v>
          </cell>
          <cell r="C810" t="str">
            <v>60301810700000009098</v>
          </cell>
          <cell r="D810" t="str">
            <v>$</v>
          </cell>
          <cell r="E810">
            <v>62.95</v>
          </cell>
          <cell r="F810" t="str">
            <v>Оплата комиссии за выдачу копии МТ103 по переводу Компании ФИНМАРК N 116 от 24.06.2002 на сумму А50 5.338.417=00, н.пр. от 24.06.2002 м/о 6057. согласно письмаклиента N 23-1/2002 от 06.02.2002г. Счет-фактура N 3990 от 25.06.2002</v>
          </cell>
        </row>
        <row r="811">
          <cell r="A811">
            <v>37435</v>
          </cell>
          <cell r="B811" t="str">
            <v>40702810197727140297</v>
          </cell>
          <cell r="C811" t="str">
            <v>60301810700000009098</v>
          </cell>
          <cell r="D811" t="str">
            <v>$</v>
          </cell>
          <cell r="E811">
            <v>62.88</v>
          </cell>
          <cell r="F811" t="str">
            <v>ОПЛАТА КОМИССИИ ЗА ВЫДАЧУ КОПИЙ БАНКОВСКИХ ДОКУМЕНТОВ ООО ФИНМАРК ПО ПЕРЕВОДУ  N 117 ОТ 27.06.02 НА СУММУ USD7450000,00 Н/П ОТ 27.06.02 М/О 258,ПИСЬМО  N 23-1/202 ОТ 06.02.02, СЧЕТ-ФАКТУРА 4082 ОТ 28.06.02</v>
          </cell>
        </row>
        <row r="812">
          <cell r="A812">
            <v>37355</v>
          </cell>
          <cell r="B812" t="str">
            <v>40702810243716210464</v>
          </cell>
          <cell r="C812" t="str">
            <v>60301810600000000003</v>
          </cell>
          <cell r="D812" t="str">
            <v>$</v>
          </cell>
          <cell r="E812">
            <v>4.83</v>
          </cell>
          <cell r="F812" t="str">
            <v>Операция получения наличных денежных средств в банкоматах и ПВН других банков 133820</v>
          </cell>
        </row>
        <row r="813">
          <cell r="A813">
            <v>37355</v>
          </cell>
          <cell r="B813" t="str">
            <v>40702810243716210464</v>
          </cell>
          <cell r="C813" t="str">
            <v>60301810600000000003</v>
          </cell>
          <cell r="D813" t="str">
            <v>$</v>
          </cell>
          <cell r="E813">
            <v>14.98</v>
          </cell>
          <cell r="F813" t="str">
            <v>Операция получения наличных денежных средств в банкоматах и ПВН других банков 133822</v>
          </cell>
        </row>
        <row r="814">
          <cell r="A814">
            <v>37355</v>
          </cell>
          <cell r="B814" t="str">
            <v>40702810243716210464</v>
          </cell>
          <cell r="C814" t="str">
            <v>60301810600000000003</v>
          </cell>
          <cell r="D814" t="str">
            <v>$</v>
          </cell>
          <cell r="E814">
            <v>48.19</v>
          </cell>
          <cell r="F814" t="str">
            <v>Операция получения наличных денежных средств в банкоматах и ПВН других банков 134498</v>
          </cell>
        </row>
        <row r="815">
          <cell r="A815">
            <v>37355</v>
          </cell>
          <cell r="B815" t="str">
            <v>40702810243716210464</v>
          </cell>
          <cell r="C815" t="str">
            <v>60301810600000000003</v>
          </cell>
          <cell r="D815" t="str">
            <v>$</v>
          </cell>
          <cell r="E815">
            <v>96.37</v>
          </cell>
          <cell r="F815" t="str">
            <v>Операция получения наличных денежных средств в банкоматах и ПВН других банков 134503</v>
          </cell>
        </row>
        <row r="816">
          <cell r="A816">
            <v>37355</v>
          </cell>
          <cell r="B816" t="str">
            <v>40702810243716210464</v>
          </cell>
          <cell r="C816" t="str">
            <v>60301810600000000003</v>
          </cell>
          <cell r="D816" t="str">
            <v>$</v>
          </cell>
          <cell r="E816">
            <v>48.19</v>
          </cell>
          <cell r="F816" t="str">
            <v>Операция получения наличных денежных средств в банкоматах и ПВН других банков 134504</v>
          </cell>
        </row>
        <row r="817">
          <cell r="A817">
            <v>37355</v>
          </cell>
          <cell r="B817" t="str">
            <v>40702810243716210464</v>
          </cell>
          <cell r="C817" t="str">
            <v>60301810600000000003</v>
          </cell>
          <cell r="D817" t="str">
            <v>$</v>
          </cell>
          <cell r="E817">
            <v>58.3</v>
          </cell>
          <cell r="F817" t="str">
            <v>Операция получения наличных денежных средств в банкоматах и ПВН других банков 134505</v>
          </cell>
        </row>
        <row r="818">
          <cell r="A818">
            <v>37403</v>
          </cell>
          <cell r="B818" t="str">
            <v>40702810279640140742</v>
          </cell>
          <cell r="C818" t="str">
            <v>60301810700000009098</v>
          </cell>
          <cell r="D818" t="str">
            <v>$</v>
          </cell>
          <cell r="E818">
            <v>5129.6099999999997</v>
          </cell>
          <cell r="F818" t="str">
            <v>ОПЛАТА КОМИССИИ ЗА ВЫПОЛНЕНИЕ ФУНКЦИЙ ВАЛЮТНОГО КОНТРОЛЯ ЗА ПОСТУПЛЕНИЕМ ВАЛЮТНОЙ ВЫРУЧКИ ПО ПС 3/00005061/000/0000000692 ОТ 27.05.2002 НА СУММУ USD  819.819=00н.пр. от 23.05.2002 м/о 5603. счет-фактура 3295 от 27052002</v>
          </cell>
        </row>
        <row r="819">
          <cell r="A819">
            <v>37404</v>
          </cell>
          <cell r="B819" t="str">
            <v>40702810279640140742</v>
          </cell>
          <cell r="C819" t="str">
            <v>60301810700000009098</v>
          </cell>
          <cell r="D819" t="str">
            <v>$</v>
          </cell>
          <cell r="E819">
            <v>62.57</v>
          </cell>
          <cell r="F819" t="str">
            <v>оплата комиссии за выдачу копий банковских документов по переводу ООО ОборноИмпэкс 2 от 27052002 на сумму USD(A50) 819000-00,н/пр 270502,м/о 7725.Счет-фактура 3299 от 280502</v>
          </cell>
        </row>
        <row r="820">
          <cell r="A820">
            <v>37420</v>
          </cell>
          <cell r="B820" t="str">
            <v>40702810279640140742</v>
          </cell>
          <cell r="C820" t="str">
            <v>60301810700000009098</v>
          </cell>
          <cell r="D820" t="str">
            <v>$</v>
          </cell>
          <cell r="E820">
            <v>62.79</v>
          </cell>
          <cell r="F820" t="str">
            <v>оплата комиссии Внешэкономбанка за выдачу банковских документов по з/п 5 от 110602 на сумму А50 2700000-00 ООО"Оборонимпекс" наш м/о 4279 от 110602 счет фактура 3711 от 110602</v>
          </cell>
        </row>
        <row r="821">
          <cell r="A821">
            <v>37424</v>
          </cell>
          <cell r="B821" t="str">
            <v>40702810279640140742</v>
          </cell>
          <cell r="C821" t="str">
            <v>60301810700000009098</v>
          </cell>
          <cell r="D821" t="str">
            <v>$</v>
          </cell>
          <cell r="E821">
            <v>62.79</v>
          </cell>
          <cell r="F821" t="str">
            <v>КОМИССИЯ ЗА ВЫДАЧУ КОПИЙ БАНКОВСКИХ ДОКУМЕНТОВ ООО ОБОРОНИМПЭКС ПО ПЕРЕВОДУ  N 6 ОТ 14.06.2002 НА СУММУ USD 80400,00,Н/П ОТ 14.06.2002 М/О 7387.СЧЕТ-ФАКТУРА 3787 ОТ 17.06.02</v>
          </cell>
        </row>
        <row r="822">
          <cell r="A822">
            <v>37358</v>
          </cell>
          <cell r="B822" t="str">
            <v>40702810296776030107</v>
          </cell>
          <cell r="C822" t="str">
            <v>60301810700000009098</v>
          </cell>
          <cell r="D822" t="str">
            <v>$</v>
          </cell>
          <cell r="E822">
            <v>66.89</v>
          </cell>
          <cell r="F822" t="str">
            <v>Перевод  ОПМ, ООО,МОСКВА N 2 от 12.04.2002 ИТАЛИЯ /оплата товара ПС 2/00005061/000/0000003604 от 01.03.2002, счет-фактура 1797 от 12.04.2002</v>
          </cell>
        </row>
        <row r="823">
          <cell r="A823">
            <v>37407</v>
          </cell>
          <cell r="B823" t="str">
            <v>40702810296776030107</v>
          </cell>
          <cell r="C823" t="str">
            <v>60301810700000009098</v>
          </cell>
          <cell r="D823" t="str">
            <v>$</v>
          </cell>
          <cell r="E823">
            <v>60.01</v>
          </cell>
          <cell r="F823" t="str">
            <v xml:space="preserve"> выплата по импортному аккредитиву 5167 (ИТАЛИЯ) ПСИ 2/00005061/000/0000003681 13.05.2002 согласно авизо корреспондента, комиссия за платеж,комиссия за оформление ПСИ и оплата НДС (счет фактура 3468 от 31.05.2002)</v>
          </cell>
        </row>
        <row r="824">
          <cell r="A824">
            <v>37412</v>
          </cell>
          <cell r="B824" t="str">
            <v>40702810296776030107</v>
          </cell>
          <cell r="C824" t="str">
            <v>60301810700000009098</v>
          </cell>
          <cell r="D824" t="str">
            <v>$</v>
          </cell>
          <cell r="E824">
            <v>52.38</v>
          </cell>
          <cell r="F824" t="str">
            <v>Перевод  ОПМ, ООО,МОСКВА N 4 от 04.06.2002 ИТАЛИЯ /оплата товара ПСИ N 2/00005061/000/0000003597 от 19.02.2002 СЧЕТ-ФАКТУРА 3561 ОТ 050602</v>
          </cell>
        </row>
        <row r="825">
          <cell r="A825">
            <v>37425</v>
          </cell>
          <cell r="B825" t="str">
            <v>40702810296776030107</v>
          </cell>
          <cell r="C825" t="str">
            <v>60301810700000009098</v>
          </cell>
          <cell r="D825" t="str">
            <v>$</v>
          </cell>
          <cell r="E825">
            <v>92.29</v>
          </cell>
          <cell r="F825" t="str">
            <v xml:space="preserve"> оплата документов по импортному аккредитиву 5273 (ИТАЛИЯ) ПСИ 2/00005061/000/0000003695 27.05.2002, комиссия за проверку документов, комиссия за оформление ПСи,НДС счет-фактура N.3813 от 18.06.2002</v>
          </cell>
        </row>
        <row r="826">
          <cell r="A826">
            <v>37291</v>
          </cell>
          <cell r="B826" t="str">
            <v>40702810297484140265</v>
          </cell>
          <cell r="C826" t="str">
            <v>60301810700000009098</v>
          </cell>
          <cell r="D826" t="str">
            <v>$</v>
          </cell>
          <cell r="E826">
            <v>211.75</v>
          </cell>
          <cell r="F826" t="str">
            <v>Перевод  МАШПРИБОРКОМ, ООО,МОСКВА N 2 от 04.02.2002 ГЕРМАНИЯ /оплата товара ПСИN 2/00005061/002/0000001675 от 10.02.1999 СЧЕТ-ФАКТУРА 545 ОТ 04022002 ОПЛАТА ПОКОНТРАКТУ ЗА ОБОРУДОВАНИЕ- EUR40259,63, ЗА РАССРОЧКУ ПЛАТЕЖА- EUR694,48</v>
          </cell>
        </row>
        <row r="827">
          <cell r="A827">
            <v>37313</v>
          </cell>
          <cell r="B827" t="str">
            <v>40702810297484140265</v>
          </cell>
          <cell r="C827" t="str">
            <v>60301810700000009098</v>
          </cell>
          <cell r="D827" t="str">
            <v>$</v>
          </cell>
          <cell r="E827">
            <v>87.21</v>
          </cell>
          <cell r="F827" t="str">
            <v>Перевод  МАШПРИБОРКОМ, ООО,МОСКВА N 3 от 26.02.2002 ГЕРМАНИЯ /оплата товара ПСИN 2/00005061/001/0000001670 от 09.02.1999 СЧЕТ-ФАКТУРА 960 от 26.02.02. EUR 16270,13 за поставленное оборудование, EUR 43689,87 за рассрочку платежа</v>
          </cell>
        </row>
        <row r="828">
          <cell r="A828">
            <v>37343</v>
          </cell>
          <cell r="B828" t="str">
            <v>40702810297484140265</v>
          </cell>
          <cell r="C828" t="str">
            <v>60301810700000009098</v>
          </cell>
          <cell r="D828" t="str">
            <v>$</v>
          </cell>
          <cell r="E828">
            <v>1633.55</v>
          </cell>
          <cell r="F828" t="str">
            <v>Перевод  МАШПРИБОРКОМ, ООО,МОСКВА N 5 от 27.03.2002 ГЕРМАНИЯ /прочее-ПС 2/00005061/004/0000001673 ОТ 09.02.99</v>
          </cell>
        </row>
        <row r="829">
          <cell r="A829">
            <v>37364</v>
          </cell>
          <cell r="B829" t="str">
            <v>40702810297484140265</v>
          </cell>
          <cell r="C829" t="str">
            <v>60301810700000009098</v>
          </cell>
          <cell r="D829" t="str">
            <v>$</v>
          </cell>
          <cell r="E829">
            <v>81.42</v>
          </cell>
          <cell r="F829" t="str">
            <v>Перевод  МАШПРИБОРКОМ, ООО,МОСКВА N 6 от 17.04.2002 ГЕРМАНИЯ /прочее ПСИ N 2/00005061/004/0000001673 от 09.02.1999 СЧЕТ-ФАКТУРА 1865 от 18.04.2002</v>
          </cell>
        </row>
        <row r="830">
          <cell r="A830">
            <v>37404</v>
          </cell>
          <cell r="B830" t="str">
            <v>40702810297484140265</v>
          </cell>
          <cell r="C830" t="str">
            <v>60301810700000009098</v>
          </cell>
          <cell r="D830" t="str">
            <v>$</v>
          </cell>
          <cell r="E830">
            <v>524.1</v>
          </cell>
          <cell r="F830" t="str">
            <v>Перевод  МАШПРИБОРКОМ, ООО,МОСКВА N 9 от 24.05.2002 ГЕРМАНИЯ /оплата товара ПСИN 2/00005061/001/0000001670 от 09.02.1999 СЧЕТ-ФАКТУРА  ќ 3319 ОТ 28.05.2002</v>
          </cell>
        </row>
        <row r="831">
          <cell r="A831">
            <v>37413</v>
          </cell>
          <cell r="B831" t="str">
            <v>40702810297484140265</v>
          </cell>
          <cell r="C831" t="str">
            <v>60301810700000009098</v>
          </cell>
          <cell r="D831" t="str">
            <v>$</v>
          </cell>
          <cell r="E831">
            <v>9.0299999999999994</v>
          </cell>
          <cell r="F831" t="str">
            <v>Перевод  МАШПРИБОРКОМ, ООО,МОСКВА N 10 от 05.06.2002 ГЕРМАНИЯ /оплата товара ПСИ N 2/00005061/001/0000001670 от 09.02.2002 СЧЕТ-ФАКТУРA 3597 OT 06.06.2002</v>
          </cell>
        </row>
        <row r="832">
          <cell r="A832">
            <v>37417</v>
          </cell>
          <cell r="B832" t="str">
            <v>40702810297484140265</v>
          </cell>
          <cell r="C832" t="str">
            <v>60301810700000009098</v>
          </cell>
          <cell r="D832" t="str">
            <v>$</v>
          </cell>
          <cell r="E832">
            <v>681.5</v>
          </cell>
          <cell r="F832" t="str">
            <v>Перевод  МАШПРИБОРКОМ, ООО,МОСКВА N 11 от 06.06.2002 ГЕРМАНИЯ /оплата товара ПСИ N 2/00005061/004/0000001673 от 09.02.1999 СЧЕТ-ФАКТУРА 3655 от 10.062002г.</v>
          </cell>
        </row>
        <row r="833">
          <cell r="A833">
            <v>37285</v>
          </cell>
          <cell r="B833" t="str">
            <v>40702810303312140386</v>
          </cell>
          <cell r="C833" t="str">
            <v>60301810700000009098</v>
          </cell>
          <cell r="D833" t="str">
            <v>$</v>
          </cell>
          <cell r="E833">
            <v>11.51</v>
          </cell>
          <cell r="F833" t="str">
            <v>ОПЛАТА КОМИССИИ И НДС ЗА ВЫПОЛНЕНИЕ ОПЕРАЦИЙ ПО ВАЛЮТНОМУ КОНТРОЛЮ ЗА ПОСТУПЛЕНИЕМ ВАЛЮТНОЙ ВЫРУЧКИ ПО ПС 1/00005061/000/0000000912 ОТ 270999 ОТ СУММЫ EUR 2173-86 ПО КУРСУ ЦБ РФ 1EUR=26,5106РУБ. (ОБЩАЯ СУММА ПЕРЕВОДА EUR 2863-19 М/О 4001 ОТ 180102) СЧЕТ Ф</v>
          </cell>
        </row>
        <row r="834">
          <cell r="A834">
            <v>37285</v>
          </cell>
          <cell r="B834" t="str">
            <v>40702810303312140386</v>
          </cell>
          <cell r="C834" t="str">
            <v>60301810700000009098</v>
          </cell>
          <cell r="D834" t="str">
            <v>$</v>
          </cell>
          <cell r="E834">
            <v>3.66</v>
          </cell>
          <cell r="F834" t="str">
            <v>ОПЛАТА КОМИССИИ И НДС ЗА ВЫПОЛНЕНИЕМ ОПЕРАЦИЙ ПО ВАЛЮТНОМУ КОНТРОЛЮ ЗА ПОСТУПЛЕНИЕМ ВАЛЮТНОЙ ВЫРУЧКИ ПО ПАСПОРТУ СДЕЛКИ 1/00005061/000/0000000913 ОТ 270999 ОТСУММЫ EUR 689-33 ПО КУРСУ ЦБ РФ 1EUR=26,5106РУБ.(ОБЩАЯ СУММА ПЕРЕВОДА EUR 2863-19М/О 4001 ОТ 1801</v>
          </cell>
        </row>
        <row r="835">
          <cell r="A835">
            <v>37368</v>
          </cell>
          <cell r="B835" t="str">
            <v>40702810307307030711</v>
          </cell>
          <cell r="C835" t="str">
            <v>60301810700000009098</v>
          </cell>
          <cell r="D835" t="str">
            <v>$</v>
          </cell>
          <cell r="E835">
            <v>311.70999999999998</v>
          </cell>
          <cell r="F835" t="str">
            <v>Комиссия за ответ на запрос, связанный с аудиторской проверкой ОАО "Зангас"+ НДС 20% согласно п.14.6 Тарифа ВЭБ.</v>
          </cell>
        </row>
        <row r="836">
          <cell r="A836">
            <v>37309</v>
          </cell>
          <cell r="B836" t="str">
            <v>40702810374184140514</v>
          </cell>
          <cell r="C836" t="str">
            <v>60301810700000009098</v>
          </cell>
          <cell r="D836" t="str">
            <v>$</v>
          </cell>
          <cell r="E836">
            <v>12343.2</v>
          </cell>
          <cell r="F836" t="str">
            <v>Перевод  ООО "РОСТТЭК", Г.МОСКВА N 2 от 22.02.2002 КИТАЙ /оплата аванса ПСИ N 2/00005061/000/0000003600 от 22.02.0002 СЧЕТ-ФАКТУРА 946 от 220202</v>
          </cell>
        </row>
        <row r="837">
          <cell r="A837">
            <v>37313</v>
          </cell>
          <cell r="B837" t="str">
            <v>40702810374184140514</v>
          </cell>
          <cell r="C837" t="str">
            <v>60301810700000009098</v>
          </cell>
          <cell r="D837" t="str">
            <v>$</v>
          </cell>
          <cell r="E837">
            <v>61.68</v>
          </cell>
          <cell r="F837" t="str">
            <v>ОПЛАТА КОМИССИИ ЗА ВЫДАЧУ КОПИЙ БАНКОВСКИХ ДОКУМЕНТОВ ПО ПЕРЕВОДУ ООО "РОСТТЭК"N 2 ОТ 22.02.02 Н/ПР 220202 М/О 9043. ПИСЬМО N 02/22/02 ОТ 22.02.02. СЧЕТ-ФАКТУРА 952 ОТ 260202</v>
          </cell>
        </row>
        <row r="838">
          <cell r="A838">
            <v>37321</v>
          </cell>
          <cell r="B838" t="str">
            <v>40702810374184140514</v>
          </cell>
          <cell r="C838" t="str">
            <v>60301810700000009098</v>
          </cell>
          <cell r="D838" t="str">
            <v>$</v>
          </cell>
          <cell r="E838">
            <v>61.98</v>
          </cell>
          <cell r="F838" t="str">
            <v>КОМИССИЯ ЗА ВЫДАЧУ КОПИЙ БАНКОВСКИХ ДОКУМЕНТОВ ПЕРЕВОД ООО РОСТЭК N 4 ОТ 04.03.2002Г. Н/ПР 05.03.02Г. СЧЕТ-ФАКТУРА 1146 ОТ 06.03.02Г.</v>
          </cell>
        </row>
        <row r="839">
          <cell r="A839">
            <v>37364</v>
          </cell>
          <cell r="B839" t="str">
            <v>40702810374184140514</v>
          </cell>
          <cell r="C839" t="str">
            <v>60301810700000009098</v>
          </cell>
          <cell r="D839" t="str">
            <v>$</v>
          </cell>
          <cell r="E839">
            <v>5853.34</v>
          </cell>
          <cell r="F839" t="str">
            <v>Перевод  ООО "РОСТТЭК", Г.МОСКВА N 5 от 17.04.2002 КИТАЙ /оплата аванса ПСИ N 2/00005061/000/0000003657 от 16.04.2002 СЧЕТ-ФАКТУРА 1894 от 18.04.2002</v>
          </cell>
        </row>
        <row r="840">
          <cell r="A840">
            <v>37364</v>
          </cell>
          <cell r="B840" t="str">
            <v>40702810374184140514</v>
          </cell>
          <cell r="C840" t="str">
            <v>60301810700000009098</v>
          </cell>
          <cell r="D840" t="str">
            <v>$</v>
          </cell>
          <cell r="E840">
            <v>62.3</v>
          </cell>
          <cell r="F840" t="str">
            <v>ОПЛАТА КОМИССИИ ЗА ВЫДАЧУ БАНКОВСКИХ ДОКУМЕНТОВ ООО РОСТТЭК ПО ПЕРЕВОДУN 5 ОТ 17.04.02 НА СУММУ А50 939489,38, Н/П ОТ 18.04.2002 М/О 3557, СЧЕТ-ФАКТУРА 1896  ОТ  18.04.2002</v>
          </cell>
        </row>
        <row r="841">
          <cell r="A841">
            <v>37371</v>
          </cell>
          <cell r="B841" t="str">
            <v>40702810374184140514</v>
          </cell>
          <cell r="C841" t="str">
            <v>60301810700000009098</v>
          </cell>
          <cell r="D841" t="str">
            <v>$</v>
          </cell>
          <cell r="E841">
            <v>7434.96</v>
          </cell>
          <cell r="F841" t="str">
            <v>Перевод  ООО "РОСТТЭК", Г.МОСКВА N 6 от 24.04.2002 КИТАЙ /оплата товара ПСИ N 2/00005061/000/0000003657 от 16.04.2002 СЧЕТ-ФАКТУРА 2193 от 25.04.02</v>
          </cell>
        </row>
        <row r="842">
          <cell r="A842">
            <v>37371</v>
          </cell>
          <cell r="B842" t="str">
            <v>40702810374184140514</v>
          </cell>
          <cell r="C842" t="str">
            <v>60301810700000009098</v>
          </cell>
          <cell r="D842" t="str">
            <v>$</v>
          </cell>
          <cell r="E842">
            <v>62.32</v>
          </cell>
          <cell r="F842" t="str">
            <v>ОПЛАТА КОМИССИИ ЗА ВЫДАЧУ КОПИЙ БАНКОВСКИХ ДОКУМЕНТОВ ООО "РОСТТЭК" ПО  ПЕРЕВОДУ N 6 ОТ 24.04.02 НА СУММУ(А50)1193109,75 Н/П ОТ 25.04.02 М/О 274, ПИСЬМО ОТ 24.04.02 N 04/24/01. СЧЕТ-ФАКТУРА 2192 ОТ 25.04.02</v>
          </cell>
        </row>
        <row r="843">
          <cell r="A843">
            <v>37373</v>
          </cell>
          <cell r="B843" t="str">
            <v>40702810374184140514</v>
          </cell>
          <cell r="C843" t="str">
            <v>60301810700000009098</v>
          </cell>
          <cell r="D843" t="str">
            <v>$</v>
          </cell>
          <cell r="E843">
            <v>8257.39</v>
          </cell>
          <cell r="F843" t="str">
            <v>Перевод  ООО "РОСТТЭК", Г.МОСКВА N 7 от 27.04.2002 КИТАЙ /оплата товара ПСИ N 2/00005061/000/0000003670 от 27.04.2002 СЧЕТ-ФАКТУРА 2400 ОТ 270402</v>
          </cell>
        </row>
        <row r="844">
          <cell r="A844">
            <v>37375</v>
          </cell>
          <cell r="B844" t="str">
            <v>40702810374184140514</v>
          </cell>
          <cell r="C844" t="str">
            <v>60301810700000009098</v>
          </cell>
          <cell r="D844" t="str">
            <v>$</v>
          </cell>
          <cell r="E844">
            <v>62.4</v>
          </cell>
          <cell r="F844" t="str">
            <v>Комиссия за выдачу копий банковских документов по переводу "РОСТТЭК" 7 от 270402 на сумму USD(A50) 1323397-44,н/пр 270402,м/о 4793.Основание-письмо клиента N 02/27/01 от 270402.Счет-фактура 2419 от 290402</v>
          </cell>
        </row>
        <row r="845">
          <cell r="A845">
            <v>37280</v>
          </cell>
          <cell r="B845" t="str">
            <v>40702810378025030572</v>
          </cell>
          <cell r="C845" t="str">
            <v>60301810700000009098</v>
          </cell>
          <cell r="D845" t="str">
            <v>$</v>
          </cell>
          <cell r="E845">
            <v>182.38</v>
          </cell>
          <cell r="F845" t="str">
            <v>комиссия по ПС 1/00005061/001/0000001713 от 13.11.01 по аккр.5541320004/05893979001 /Вьетнам/ с суммы экспортной выручки USD 29835-00 и НДС, счет-фактура N 231от 24.01.02  /курс за 1 долл.США=30,5596 руб/</v>
          </cell>
        </row>
        <row r="846">
          <cell r="A846">
            <v>37321</v>
          </cell>
          <cell r="B846" t="str">
            <v>40702810410870030041</v>
          </cell>
          <cell r="C846" t="str">
            <v>60301810700000009098</v>
          </cell>
          <cell r="D846" t="str">
            <v>$</v>
          </cell>
          <cell r="E846">
            <v>3227.97</v>
          </cell>
          <cell r="F846" t="str">
            <v xml:space="preserve"> выплата по импортному аккредитиву 3847 (ЯПОНИЯ) ПСИ 2/00005061/002/0000001703 22.02.1999 согласно авизо корреспондента,комиссия за проверку документов согласно пункту 7.1.6 действующего тарифа ВЭБ, комиссия за оформление ПСИ, НДС.</v>
          </cell>
        </row>
        <row r="847">
          <cell r="A847">
            <v>37410</v>
          </cell>
          <cell r="B847" t="str">
            <v>40702810410870030041</v>
          </cell>
          <cell r="C847" t="str">
            <v>60301810700000009098</v>
          </cell>
          <cell r="D847" t="str">
            <v>$</v>
          </cell>
          <cell r="E847">
            <v>313.06</v>
          </cell>
          <cell r="F847" t="str">
            <v>Комиссия за ответ на запрос ОАО "Славнефть-Ярославнефтеоргсинтез" N2858/09 от 11.04.2002г., связанный с аудиторской проверкой + НДС 20% согласно п.14.6. ТарифаВЭБ.</v>
          </cell>
        </row>
        <row r="848">
          <cell r="A848">
            <v>37413</v>
          </cell>
          <cell r="B848" t="str">
            <v>40702810410870030041</v>
          </cell>
          <cell r="C848" t="str">
            <v>60301810700000009098</v>
          </cell>
          <cell r="D848" t="str">
            <v>$</v>
          </cell>
          <cell r="E848">
            <v>2092.67</v>
          </cell>
          <cell r="F848" t="str">
            <v xml:space="preserve"> оплата документов по импортному аккредитиву 3847 (ЯПОНИЯ) ПСИ 2/00005061/002/0000001703 22.02.1999 согласно авизо корреспондента, оплата комиссии за проверку документов, оформление ПСи, НДС (Счет-фактура N 3595 от 06.06.2002)</v>
          </cell>
        </row>
        <row r="849">
          <cell r="A849">
            <v>37288</v>
          </cell>
          <cell r="B849" t="str">
            <v>40702810444422140504</v>
          </cell>
          <cell r="C849" t="str">
            <v>60301810700000009098</v>
          </cell>
          <cell r="D849" t="str">
            <v>$</v>
          </cell>
          <cell r="E849">
            <v>61.36</v>
          </cell>
          <cell r="F849" t="str">
            <v>Комиссия за выдачу копий банковских документов ООО Специнвестпром по переводу  N  13 от 29.01.02 на сумму USD6450,00 н/п от 01.02.02 м/о 7812, счет-фактура  503  от 01.02.02</v>
          </cell>
        </row>
        <row r="850">
          <cell r="A850">
            <v>37272</v>
          </cell>
          <cell r="B850" t="str">
            <v>40702810475453140539</v>
          </cell>
          <cell r="C850" t="str">
            <v>60301810700000009098</v>
          </cell>
          <cell r="D850" t="str">
            <v>$</v>
          </cell>
          <cell r="E850">
            <v>914.25</v>
          </cell>
          <cell r="F850" t="str">
            <v>Перевод  ЦЕНТР ЭКОНОМИЧЕСКОГО РАЗВИТИЯ,ООО, ТРЕХГОРНЫЙ N 1 от 16.01.2002 ТУРЦИЯ/оплата аванса ПСИ N 2/00005061/002/0000002833 от 25.07.2000 СЧЕТ-ФАКТУРА N 119от 16.01.2001г.</v>
          </cell>
        </row>
        <row r="851">
          <cell r="A851">
            <v>37341</v>
          </cell>
          <cell r="B851" t="str">
            <v>40702810475453140539</v>
          </cell>
          <cell r="C851" t="str">
            <v>60301810700000009098</v>
          </cell>
          <cell r="D851" t="str">
            <v>$</v>
          </cell>
          <cell r="E851">
            <v>934.53</v>
          </cell>
          <cell r="F851" t="str">
            <v>Перевод  ЦЕНТР ЭКОНОМИЧЕСКОГО РАЗВИТИЯ,ООО, ТРЕХГОРНЫЙ N 2 от 25.03.2002 ТУРЦИЯ/оплата аванса ПСИ N 2/00005061/002/0000002833 от 25.07.2000 СЧЕТ-ФАКТУРА 1467 от 26.03.2002</v>
          </cell>
        </row>
        <row r="852">
          <cell r="A852">
            <v>37399</v>
          </cell>
          <cell r="B852" t="str">
            <v>40702810475453140539</v>
          </cell>
          <cell r="C852" t="str">
            <v>60301810700000009098</v>
          </cell>
          <cell r="D852" t="str">
            <v>$</v>
          </cell>
          <cell r="E852">
            <v>3282.85</v>
          </cell>
          <cell r="F852" t="str">
            <v>Счет неактивный.Перевод  ЦЕНТР ЭКОНОМИЧЕСКОГО РАЗВИТИЯ,ООО, ТРЕХГОРНЫЙ N 3 от 22.05.2002 ТУРЦИЯ /прочее ПСИ N 2/00005061/002/0000002833 от 25.07.2000 СЧЕТ-ФАКТУРА ќ 3252 от 23.05.2002</v>
          </cell>
        </row>
        <row r="853">
          <cell r="A853">
            <v>37288</v>
          </cell>
          <cell r="B853" t="str">
            <v>40702810496827140128</v>
          </cell>
          <cell r="C853" t="str">
            <v>60301810700000009098</v>
          </cell>
          <cell r="D853" t="str">
            <v>$</v>
          </cell>
          <cell r="E853">
            <v>389.68</v>
          </cell>
          <cell r="F853" t="str">
            <v>Перевод  ДЖИ И СЕРВИС + , ООО,МОСКВА N 1 от 01.02.2002 СОЕДИНЕННЫЕ ШТАТЫ АМЕРИКИ /прочее ПСИ N 2/00005061/002/0000003147 от 19.02.2001 СЧЕТ-ФАКТУРА  502 от 01.02.2002г.</v>
          </cell>
        </row>
        <row r="854">
          <cell r="A854">
            <v>37293</v>
          </cell>
          <cell r="B854" t="str">
            <v>40702810496827140128</v>
          </cell>
          <cell r="C854" t="str">
            <v>60301810700000009098</v>
          </cell>
          <cell r="D854" t="str">
            <v>$</v>
          </cell>
          <cell r="E854">
            <v>395</v>
          </cell>
          <cell r="F854" t="str">
            <v>Перевод  ДЖИ И СЕРВИС + , ООО,МОСКВА N 02 от 04.02.2002 СОЕДИНЕННЫЕ ШТАТЫ АМЕРИКИ /оплата товара ПСИ N 2/00005061/003/0000003147 от 19.02.2001 СЧЕТ-ФАКТУРА 625от 06.02.2002</v>
          </cell>
        </row>
        <row r="855">
          <cell r="A855">
            <v>37295</v>
          </cell>
          <cell r="B855" t="str">
            <v>40702810496827140128</v>
          </cell>
          <cell r="C855" t="str">
            <v>60301810700000009098</v>
          </cell>
          <cell r="D855" t="str">
            <v>$</v>
          </cell>
          <cell r="E855">
            <v>372.31</v>
          </cell>
          <cell r="F855" t="str">
            <v>Перевод  ДЖИ И СЕРВИС + , ООО,МОСКВА N 03 от 06.02.2002 СОЕДИНЕННЫЕ ШТАТЫ АМЕРИКИ /оплата товара ПСИ N 2/00005061/003/0000003147 от 19.02.2001 СЧЕТ-ФАКТУРА 676ОТ 080202</v>
          </cell>
        </row>
        <row r="856">
          <cell r="A856">
            <v>37307</v>
          </cell>
          <cell r="B856" t="str">
            <v>40702810496827140128</v>
          </cell>
          <cell r="C856" t="str">
            <v>60301810700000009098</v>
          </cell>
          <cell r="D856" t="str">
            <v>$</v>
          </cell>
          <cell r="E856">
            <v>218.14</v>
          </cell>
          <cell r="F856" t="str">
            <v>Перевод  ДЖИ И СЕРВИС + , ООО,МОСКВА N 04 от 18.02.2002 СОЕДИНЕННЫЕ ШТАТЫ АМЕРИКИ /оплата товара ПСИ N 2/00005061/003/0000003147 от 19.02.2001 СЧЕТ-ФАКТУРА  885  от 20.02.2002</v>
          </cell>
        </row>
        <row r="857">
          <cell r="A857">
            <v>37314</v>
          </cell>
          <cell r="B857" t="str">
            <v>40702810496827140128</v>
          </cell>
          <cell r="C857" t="str">
            <v>60301810700000009098</v>
          </cell>
          <cell r="D857" t="str">
            <v>$</v>
          </cell>
          <cell r="E857">
            <v>586.47</v>
          </cell>
          <cell r="F857" t="str">
            <v>Перевод  ДЖИ И СЕРВИС + , ООО,МОСКВА N 05 от 22.02.2002 СОЕДИНЕННЫЕ ШТАТЫ АМЕРИКИ /оплата товара ПСИ N 2/00005061/003/0000003147 от 19.02.2001 СЧЕТ-ФАКТУРА 981от 27.02.02</v>
          </cell>
        </row>
        <row r="858">
          <cell r="A858">
            <v>37320</v>
          </cell>
          <cell r="B858" t="str">
            <v>40702810496827140128</v>
          </cell>
          <cell r="C858" t="str">
            <v>60301810700000009098</v>
          </cell>
          <cell r="D858" t="str">
            <v>$</v>
          </cell>
          <cell r="E858">
            <v>4.34</v>
          </cell>
          <cell r="F858" t="str">
            <v>Перевод  ДЖИ И СЕРВИС + , ООО,МОСКВА N 06 от 01.03.2002 СОЕДИНЕННЫЕ ШТАТЫ АМЕРИКИ /оплата товара ПСИ N 2/00005061/002/0000003046 от 15.11.2000 СЧЕТ-ФАКТУРА1123 от 050302г.</v>
          </cell>
        </row>
        <row r="859">
          <cell r="A859">
            <v>37329</v>
          </cell>
          <cell r="B859" t="str">
            <v>40702810496827140128</v>
          </cell>
          <cell r="C859" t="str">
            <v>60301810700000009098</v>
          </cell>
          <cell r="D859" t="str">
            <v>$</v>
          </cell>
          <cell r="E859">
            <v>276.97000000000003</v>
          </cell>
          <cell r="F859" t="str">
            <v>Перевод  ДЖИ И СЕРВИС + , ООО,МОСКВА N 7 от 12.03.2002 СОЕДИНЕННЫЕ ШТАТЫ АМЕРИКИ /прочее ПСИ N 2/00005061/003/0000003147 от 19.02.2001 СЧЕТ-ФАКТУРА 1253 ОТ 14032002 ОПЛАТА ПО КОНТРАКТУ</v>
          </cell>
        </row>
        <row r="860">
          <cell r="A860">
            <v>37363</v>
          </cell>
          <cell r="B860" t="str">
            <v>40702810496827140128</v>
          </cell>
          <cell r="C860" t="str">
            <v>60301810700000009098</v>
          </cell>
          <cell r="D860" t="str">
            <v>$</v>
          </cell>
          <cell r="E860">
            <v>200.92</v>
          </cell>
          <cell r="F860" t="str">
            <v>Перевод  ДЖИ И СЕРВИС + , ООО,МОСКВА N 08 от 15.04.2002 СОЕДИНЕННЫЕ ШТАТЫ АМЕРИКИ /оплата товара ПСИ N 2/00005061/003/0000003147 от 19.02.2001 СЧЕТ-ФАКТУРА ќ 1846 от 17.04.2002</v>
          </cell>
        </row>
        <row r="861">
          <cell r="A861">
            <v>37365</v>
          </cell>
          <cell r="B861" t="str">
            <v>40702810496827140128</v>
          </cell>
          <cell r="C861" t="str">
            <v>60301810700000009098</v>
          </cell>
          <cell r="D861" t="str">
            <v>$</v>
          </cell>
          <cell r="E861">
            <v>217.16</v>
          </cell>
          <cell r="F861" t="str">
            <v>Перевод  ДЖИ И СЕРВИС + , ООО,МОСКВА N 09 от 18.04.2002 СОЕДИНЕННЫЕ ШТАТЫ АМЕРИКИ /прочее ПСИ N 2/00005061/003/0000003147 от 19.02.2001 СЧЕТ-ФАКТУРА 1989 OT 19.04.02</v>
          </cell>
        </row>
        <row r="862">
          <cell r="A862">
            <v>37371</v>
          </cell>
          <cell r="B862" t="str">
            <v>40702810496827140128</v>
          </cell>
          <cell r="C862" t="str">
            <v>60301810700000009098</v>
          </cell>
          <cell r="D862" t="str">
            <v>$</v>
          </cell>
          <cell r="E862">
            <v>193.86</v>
          </cell>
          <cell r="F862" t="str">
            <v>Перевод  ДЖИ И СЕРВИС + , ООО,МОСКВА N 10 от 24.04.2002 СОЕДИНЕННЫЕ ШТАТЫ АМЕРИКИ /оплата товара ПСИ N 2/00005061/003/0000003147 от 19.02.2001 СЧЕТ-ФАКТУРА 2238 от 25.04.2002</v>
          </cell>
        </row>
        <row r="863">
          <cell r="A863">
            <v>37399</v>
          </cell>
          <cell r="B863" t="str">
            <v>40702810496827140128</v>
          </cell>
          <cell r="C863" t="str">
            <v>60301810700000009098</v>
          </cell>
          <cell r="D863" t="str">
            <v>$</v>
          </cell>
          <cell r="E863">
            <v>420.61</v>
          </cell>
          <cell r="F863" t="str">
            <v>Перевод  ДЖИ И СЕРВИС + , ООО,МОСКВА N 11 от 21.05.2002 СОЕДИНЕННЫЕ ШТАТЫ АМЕРИКИ /прочее ПСИ N 2/00005061/003/0000003147 от 19.02.2001 СЧЕТ-ФАКТУРА 3215 ОТ 230502Г.</v>
          </cell>
        </row>
        <row r="864">
          <cell r="A864">
            <v>37412</v>
          </cell>
          <cell r="B864" t="str">
            <v>40702810496827140128</v>
          </cell>
          <cell r="C864" t="str">
            <v>60301810700000009098</v>
          </cell>
          <cell r="D864" t="str">
            <v>$</v>
          </cell>
          <cell r="E864">
            <v>197.3</v>
          </cell>
          <cell r="F864" t="str">
            <v>Перевод  ДЖИ И СЕРВИС + , ООО,МОСКВА N 12 от 03.06.2002 СОЕДИНЕННЫЕ ШТАТЫ АМЕРИКИ /оплата товара ПСИ N 2/00005061/003/0000003147 от 19.02.2001 СЧЕТ-ФАКТУРА 3553 ОТ 05.06.02</v>
          </cell>
        </row>
        <row r="865">
          <cell r="A865">
            <v>37418</v>
          </cell>
          <cell r="B865" t="str">
            <v>40702810496827140128</v>
          </cell>
          <cell r="C865" t="str">
            <v>60301810700000009098</v>
          </cell>
          <cell r="D865" t="str">
            <v>$</v>
          </cell>
          <cell r="E865">
            <v>411.16</v>
          </cell>
          <cell r="F865" t="str">
            <v>Перевод  ДЖИ И СЕРВИС + , ООО,МОСКВА N 13 от 10.06.2002 СОЕДИНЕННЫЕ ШТАТЫ АМЕРИКИ /оплата товара ПСИ N 2/00005061/003/0000003147 от 19.02.2001 СЧЕТ-ФАКТУРА 3695 ОТ 11.06.02</v>
          </cell>
        </row>
        <row r="866">
          <cell r="A866">
            <v>37426</v>
          </cell>
          <cell r="B866" t="str">
            <v>40702810496827140128</v>
          </cell>
          <cell r="C866" t="str">
            <v>60301810700000009098</v>
          </cell>
          <cell r="D866" t="str">
            <v>$</v>
          </cell>
          <cell r="E866">
            <v>195.47</v>
          </cell>
          <cell r="F866" t="str">
            <v>Перевод  ДЖИ И СЕРВИС + , ООО,МОСКВА N 14 от 17.06.2002 СОЕДИНЕННЫЕ ШТАТЫ АМЕРИКИ /оплата товара ПСИ N 2/00005061/003/0000003147 от 19.02.2001 СЧЕТ-ФАКТУРА 3818 от 19.06.2002</v>
          </cell>
        </row>
        <row r="867">
          <cell r="A867">
            <v>37286</v>
          </cell>
          <cell r="B867" t="str">
            <v>40702810497310140252</v>
          </cell>
          <cell r="C867" t="str">
            <v>60301810700000009098</v>
          </cell>
          <cell r="D867" t="str">
            <v>$</v>
          </cell>
          <cell r="E867">
            <v>551.77</v>
          </cell>
          <cell r="F867" t="str">
            <v>Перевод  ООО ВТФ "ЧАЙНАЯ ТОРГОВАЯ КОМПАНИЯ",МОСКВА N 1 от 25.01.2002 ОБЪЕДИНЕННЫЕ АРАБСКИЕ ЭМИРАТЫ /прочее ПСИ N 2/00005061/001/0000003162 от 27.02.2001 СЧЕТ-ФАКТУРА 419 от 30.01.2002г.</v>
          </cell>
        </row>
        <row r="868">
          <cell r="A868">
            <v>37300</v>
          </cell>
          <cell r="B868" t="str">
            <v>40702810497310140252</v>
          </cell>
          <cell r="C868" t="str">
            <v>60301810700000009098</v>
          </cell>
          <cell r="D868" t="str">
            <v>$</v>
          </cell>
          <cell r="E868">
            <v>1202.8399999999999</v>
          </cell>
          <cell r="F868" t="str">
            <v>Оплата инкассо 6070145464 Индия и комиссии за его исполнение на основании Заявления на перевод  N 2 от 12.02.02 ООО Чайная торговая компания.Комиссия за осуществление валютного контроля по ПСИ 2/00005061/000/0000003424 от 25.09.01.Счет-фактура от 13.02.02</v>
          </cell>
        </row>
        <row r="869">
          <cell r="A869">
            <v>37364</v>
          </cell>
          <cell r="B869" t="str">
            <v>40702810497310140252</v>
          </cell>
          <cell r="C869" t="str">
            <v>60301810700000009098</v>
          </cell>
          <cell r="D869" t="str">
            <v>$</v>
          </cell>
          <cell r="E869">
            <v>1214.92</v>
          </cell>
          <cell r="F869" t="str">
            <v>Оплата инкассо 6070125507 Индия на основании З/П от 15.04.02г. N 3 ООО"ВТФ Чайная Торговая Компания".Комиссия за исполнение инкассо.Комиссия за осуществление валютного контроля по ПС 2/00005061/000/0000003534 от 06.12.01г.Счет-фактура N 1895 от 18.04.02г.</v>
          </cell>
        </row>
        <row r="870">
          <cell r="A870">
            <v>37372</v>
          </cell>
          <cell r="B870" t="str">
            <v>40702810497310140252</v>
          </cell>
          <cell r="C870" t="str">
            <v>60301810700000009098</v>
          </cell>
          <cell r="D870" t="str">
            <v>$</v>
          </cell>
          <cell r="E870">
            <v>230.72</v>
          </cell>
          <cell r="F870" t="str">
            <v>Перевод  ООО ВТФ "ЧАЙНАЯ ТОРГОВАЯ КОМПАНИЯ",МОСКВА N 4 от 23.04.2002 ОБЪЕДИНЕННЫЕ АРАБСКИЕ ЭМИРАТЫ /оплата товара ПСИ N 2/00005061/001/0000003162 от 27.02.2001СЧЕТ-ФАКТУРА 2296 от 26.04.02</v>
          </cell>
        </row>
        <row r="871">
          <cell r="A871">
            <v>37400</v>
          </cell>
          <cell r="B871" t="str">
            <v>40702810497310140252</v>
          </cell>
          <cell r="C871" t="str">
            <v>60301810700000009098</v>
          </cell>
          <cell r="D871" t="str">
            <v>$</v>
          </cell>
          <cell r="E871">
            <v>267.95999999999998</v>
          </cell>
          <cell r="F871" t="str">
            <v xml:space="preserve">Оплата инкассо N 2369C-930468-01,Индия.На основании З/П  N 5 от 20.05.02г.ООО"ВТФ Чайная Торговая Компания".Комиссия за исполнение инкассо.Комиссия за осуществление валютного контроля по ПСИ N 1/00005061/001/0000003533 от 07.12.01г.Счет-фактура N 3272 от </v>
          </cell>
        </row>
        <row r="872">
          <cell r="A872">
            <v>37406</v>
          </cell>
          <cell r="B872" t="str">
            <v>40702810497310140252</v>
          </cell>
          <cell r="C872" t="str">
            <v>60301810700000009098</v>
          </cell>
          <cell r="D872" t="str">
            <v>$</v>
          </cell>
          <cell r="E872">
            <v>625.89</v>
          </cell>
          <cell r="F872" t="str">
            <v>Оплата инкассо N 2369D-920062-01,Индия на основании З/П N 6 от 28.05.02г. ООО"ВТФ Чайная Торговая Компания".Комиссия за исполнение инкассо.Комиссия за осуществление валютного контроля по ПСИ 2/00005061/001/0000003532 от 07.12.01г.Счет-фактура N 3367 от 30</v>
          </cell>
        </row>
        <row r="873">
          <cell r="A873">
            <v>37355</v>
          </cell>
          <cell r="B873" t="str">
            <v>40702810541602140447</v>
          </cell>
          <cell r="C873" t="str">
            <v>60301810700000009098</v>
          </cell>
          <cell r="D873" t="str">
            <v>$</v>
          </cell>
          <cell r="E873">
            <v>832.75</v>
          </cell>
          <cell r="F873" t="str">
            <v>оплата комиссии и НДС за выполнение операций по валютному контролю за поступлением валютной выручки по ПС 1/00005061/000/0000001754 ОТ 171201 по переводу на сумму USD 133500-00 счет-фактура 1763 от 090402</v>
          </cell>
        </row>
        <row r="874">
          <cell r="A874">
            <v>37391</v>
          </cell>
          <cell r="B874" t="str">
            <v>40702810569361030485</v>
          </cell>
          <cell r="C874" t="str">
            <v>60301810700000009098</v>
          </cell>
          <cell r="D874" t="str">
            <v>$</v>
          </cell>
          <cell r="E874">
            <v>1296.06</v>
          </cell>
          <cell r="F874" t="str">
            <v xml:space="preserve"> оплата документов с расхождениями по импортному аккредитиву 4952 (КИТАЙ) ПСИ 2/00005061/000/0000003632 04.04.2002, комиссия за проверку документов, комиссия за оформление ПС и оплата  НДС (счет-фактура 2968)</v>
          </cell>
        </row>
        <row r="875">
          <cell r="A875">
            <v>37392</v>
          </cell>
          <cell r="B875" t="str">
            <v>40702810569361030485</v>
          </cell>
          <cell r="C875" t="str">
            <v>60301810700000009098</v>
          </cell>
          <cell r="D875" t="str">
            <v>$</v>
          </cell>
          <cell r="E875">
            <v>1716.45</v>
          </cell>
          <cell r="F875" t="str">
            <v xml:space="preserve"> оплата документов по импортному аккредитиву 4756 (КИТАЙ) ПСИ 2/00005061/000/0000003607 04.03.2002, комиссия за проверку документов, комиссия за оформление ПС и оплата НДС. Оформлен счет-фактура N 2984 от 150502</v>
          </cell>
        </row>
        <row r="876">
          <cell r="A876">
            <v>37393</v>
          </cell>
          <cell r="B876" t="str">
            <v>40702810569361030485</v>
          </cell>
          <cell r="C876" t="str">
            <v>60301810700000009098</v>
          </cell>
          <cell r="D876" t="str">
            <v>$</v>
          </cell>
          <cell r="E876">
            <v>2261.69</v>
          </cell>
          <cell r="F876" t="str">
            <v>Оплата комиссии за оформление выплаты в сумме CL USD362312-50(85% стоимости товара) по аккредитиву N4756(Китай) комиссия за оформление ПСи N2/00005061/000/0000003607 от 04.03.2002, оплата НДС (Счет-фактура N 2935 от 13.05.2002)</v>
          </cell>
        </row>
        <row r="877">
          <cell r="A877">
            <v>37406</v>
          </cell>
          <cell r="B877" t="str">
            <v>40702810569361030485</v>
          </cell>
          <cell r="C877" t="str">
            <v>60301810700000009098</v>
          </cell>
          <cell r="D877" t="str">
            <v>$</v>
          </cell>
          <cell r="E877">
            <v>324.64999999999998</v>
          </cell>
          <cell r="F877" t="str">
            <v>Перевод  ВОСТОКВНЕШТОРГ, ГК, ОАО,МОСКВА N 4 от 30.05.2002 КИТАЙ /оплата товара ПСИ N 2/00005061/000/0000003632 от 04.04.2002 СЧЕТ-ФАКТУРА  3369 от 30.05.2002</v>
          </cell>
        </row>
        <row r="878">
          <cell r="A878">
            <v>37418</v>
          </cell>
          <cell r="B878" t="str">
            <v>40702810569361030485</v>
          </cell>
          <cell r="C878" t="str">
            <v>60301810700000009098</v>
          </cell>
          <cell r="D878" t="str">
            <v>$</v>
          </cell>
          <cell r="E878">
            <v>401.59</v>
          </cell>
          <cell r="F878" t="str">
            <v xml:space="preserve"> оплата 15% суммы документов (оплата 85% произведена 13.05.02) по импортному аккредитиву 4756(Китай) ПСи 2/00005061/000/0000003607 от04.03.02 в соответствии с условиями аккредитива. Оплата комиссиизаоформление выплаты,комиссия за оформление ПСи, оплата НД</v>
          </cell>
        </row>
        <row r="879">
          <cell r="A879">
            <v>37426</v>
          </cell>
          <cell r="B879" t="str">
            <v>40702810569361030485</v>
          </cell>
          <cell r="C879" t="str">
            <v>60301810700000009098</v>
          </cell>
          <cell r="D879" t="str">
            <v>$</v>
          </cell>
          <cell r="E879">
            <v>1025.27</v>
          </cell>
          <cell r="F879" t="str">
            <v xml:space="preserve"> оплата документов с расхождениями по импортному аккредитиву 5113 (КИТАЙ) ПСИ 2/00005061/000/0000003669 27.04.2002, комиссия за проверку документов, комиссия за оформление ПСи,оплата НДС (Счет-фактура N 3817 от 19.06.2002)</v>
          </cell>
        </row>
        <row r="880">
          <cell r="A880">
            <v>37426</v>
          </cell>
          <cell r="B880" t="str">
            <v>40702810569361030485</v>
          </cell>
          <cell r="C880" t="str">
            <v>60301810700000009098</v>
          </cell>
          <cell r="D880" t="str">
            <v>$</v>
          </cell>
          <cell r="E880">
            <v>1025.27</v>
          </cell>
          <cell r="F880" t="str">
            <v xml:space="preserve"> оплата документов с расхождениями по импортному аккредитиву 5113 (КИТАЙ) ПСИ 2/00005061/000/0000003669 27.04.2002, комиссия за проверку документов, комиссия за оформление ПСи, оплата НДС (Счет-фактура N 3816 от 19.06.2002)</v>
          </cell>
        </row>
        <row r="881">
          <cell r="A881">
            <v>37427</v>
          </cell>
          <cell r="B881" t="str">
            <v>40702810569361030485</v>
          </cell>
          <cell r="C881" t="str">
            <v>60301810700000009098</v>
          </cell>
          <cell r="D881" t="str">
            <v>$</v>
          </cell>
          <cell r="E881">
            <v>304.5</v>
          </cell>
          <cell r="F881" t="str">
            <v>Комиссия за платеж на сумму CLUSD48468,75,комиссия за оформление ПС и НДС по аккредитиву 4756/Китай.платеж от 190602 м/о 1318/.Оформлен счет-фактура 3821 от 190602.</v>
          </cell>
        </row>
        <row r="882">
          <cell r="A882">
            <v>37410</v>
          </cell>
          <cell r="B882" t="str">
            <v>40702810591102030049</v>
          </cell>
          <cell r="C882" t="str">
            <v>60301810700000009098</v>
          </cell>
          <cell r="D882" t="str">
            <v>$</v>
          </cell>
          <cell r="E882">
            <v>575.66999999999996</v>
          </cell>
          <cell r="F882" t="str">
            <v>ОПЛАТА КОМИССИИ И НДС ЗА ВЫПОЛНЕНИЕ ОПЕРАЦИЙ ПО ВАЛЮТНОМУ КОНТРОЛЮ ЗА ПОСТУПЛЕНИЕМ ВАЛЮТНОЙ ВЫРУЧКИ ПО ПС 1/00005061/000/0000001899 ОТ 140502 ПО ПЕРЕВОДУ НА СУММУ EUR 98004-74 ОТ 240502 СЧЕТ-ФАКТУРА 3492 ОТ 030602</v>
          </cell>
        </row>
        <row r="883">
          <cell r="A883">
            <v>37285</v>
          </cell>
          <cell r="B883" t="str">
            <v>40702810596945030230</v>
          </cell>
          <cell r="C883" t="str">
            <v>60301810700000009098</v>
          </cell>
          <cell r="D883" t="str">
            <v>$</v>
          </cell>
          <cell r="E883">
            <v>51.76</v>
          </cell>
          <cell r="F883" t="str">
            <v>оплата комиссии за выполнение операций по вал контролю за поступлением вал выручки по ПС 1/00005061/000/0000001686 от 241001 по переводу на сумму USD 8435-32,счет-фактура 347 от 290102</v>
          </cell>
        </row>
        <row r="884">
          <cell r="A884">
            <v>37292</v>
          </cell>
          <cell r="B884" t="str">
            <v>40702810596945030230</v>
          </cell>
          <cell r="C884" t="str">
            <v>60301810700000009098</v>
          </cell>
          <cell r="D884" t="str">
            <v>$</v>
          </cell>
          <cell r="E884">
            <v>75.66</v>
          </cell>
          <cell r="F884" t="str">
            <v>оплата комиссии за выполнение операций по валютному контролю за поступлением валютной выручки по ПС 1/00005061/000/0000001686 по переводу на сумму долларов сша12308-00 (н.пр.от 28.01.02 м/о 2151) счет фактура 579 от 05.02.02</v>
          </cell>
        </row>
        <row r="885">
          <cell r="A885">
            <v>37420</v>
          </cell>
          <cell r="B885" t="str">
            <v>40702810621832180469</v>
          </cell>
          <cell r="C885" t="str">
            <v>60301810700000009098</v>
          </cell>
          <cell r="D885" t="str">
            <v>$</v>
          </cell>
          <cell r="E885">
            <v>313.93</v>
          </cell>
          <cell r="F885" t="str">
            <v>Комиссия за ответ на запрос РАО "ЕЭС России" N ДЖ-3304 от 23.05.2002г.,связанный с аудиторской проверкой, согласно п.14.6 Тарифа ВЭБ + НДС 20%.</v>
          </cell>
        </row>
        <row r="886">
          <cell r="A886">
            <v>37271</v>
          </cell>
          <cell r="B886" t="str">
            <v>40702810623186140438</v>
          </cell>
          <cell r="C886" t="str">
            <v>60301810700000009098</v>
          </cell>
          <cell r="D886" t="str">
            <v>$</v>
          </cell>
          <cell r="E886">
            <v>72.77</v>
          </cell>
          <cell r="F886" t="str">
            <v>Перевод  МЕДИПАЛ - ОНКО, ООО,МОСКВА N 1 от 15.01.2002 СОЕДИНЕННЫЕ ШТАТЫ АМЕРИКИ/оплата товара ПСИ N 2/00005061/000/0000003232 от 06.04.2001 СЧЕТ-ФАКТУРА 106 OT15/01/02</v>
          </cell>
        </row>
        <row r="887">
          <cell r="A887">
            <v>37287</v>
          </cell>
          <cell r="B887" t="str">
            <v>40702810623186140438</v>
          </cell>
          <cell r="C887" t="str">
            <v>60301810700000009098</v>
          </cell>
          <cell r="D887" t="str">
            <v>$</v>
          </cell>
          <cell r="E887">
            <v>123.35</v>
          </cell>
          <cell r="F887" t="str">
            <v>Перевод  МЕДИПАЛ - ОНКО, ООО,МОСКВА N 2 от 31.01.2002 СОЕДИНЕННЫЕ ШТАТЫ АМЕРИКИ/оплата товара ПСИ N 2/00005061/000/0000003232 от 06.04.2001 СЧЕТ-ФАКТУРА 477 от310102</v>
          </cell>
        </row>
        <row r="888">
          <cell r="A888">
            <v>37294</v>
          </cell>
          <cell r="B888" t="str">
            <v>40702810623186140438</v>
          </cell>
          <cell r="C888" t="str">
            <v>60301810700000009098</v>
          </cell>
          <cell r="D888" t="str">
            <v>$</v>
          </cell>
          <cell r="E888">
            <v>95.27</v>
          </cell>
          <cell r="F888" t="str">
            <v>Перевод  МЕДИПАЛ - ОНКО, ООО,МОСКВА N 3 от 07.02.2002 СОЕДИНЕННЫЕ ШТАТЫ АМЕРИКИ/оплата товара ПСИ N 2/00005061/000/0000003232 от 06.04.2001 СЧЕТ-ФАКТУРА 648 ОТ 07.02.2002Г.</v>
          </cell>
        </row>
        <row r="889">
          <cell r="A889">
            <v>37313</v>
          </cell>
          <cell r="B889" t="str">
            <v>40702810623186140438</v>
          </cell>
          <cell r="C889" t="str">
            <v>60301810700000009098</v>
          </cell>
          <cell r="D889" t="str">
            <v>$</v>
          </cell>
          <cell r="E889">
            <v>178.88</v>
          </cell>
          <cell r="F889" t="str">
            <v>Перевод  МЕДИПАЛ - ОНКО, ООО,МОСКВА N 4 от 26.02.2002 СОЕДИНЕННЫЕ ШТАТЫ АМЕРИКИ/оплата товара ПСИ N 2/00005061/000/0000003232 от 06.04.2001 СЧЕТ-ФАКТУРА 970 от 260202</v>
          </cell>
        </row>
        <row r="890">
          <cell r="A890">
            <v>37334</v>
          </cell>
          <cell r="B890" t="str">
            <v>40702810623186140438</v>
          </cell>
          <cell r="C890" t="str">
            <v>60301810700000009098</v>
          </cell>
          <cell r="D890" t="str">
            <v>$</v>
          </cell>
          <cell r="E890">
            <v>130.66999999999999</v>
          </cell>
          <cell r="F890" t="str">
            <v>Перевод  МЕДИПАЛ - ОНКО, ООО,МОСКВА N 5 от 19.03.2002 СОЕДИНЕННЫЕ ШТАТЫ АМЕРИКИ/оплата товара ПСИ N 2/00005061/000/0000003232 от 06.04.2001 СЧЕТ-ФАКТУРА N 1389 от 19.03.02</v>
          </cell>
        </row>
        <row r="891">
          <cell r="A891">
            <v>37343</v>
          </cell>
          <cell r="B891" t="str">
            <v>40702810623186140438</v>
          </cell>
          <cell r="C891" t="str">
            <v>60301810700000009098</v>
          </cell>
          <cell r="D891" t="str">
            <v>$</v>
          </cell>
          <cell r="E891">
            <v>136.28</v>
          </cell>
          <cell r="F891" t="str">
            <v>Перевод  МЕДИПАЛ - ОНКО, ООО,МОСКВА N 6 от 28.03.2002 СОЕДИНЕННЫЕ ШТАТЫ АМЕРИКИ/оплата товара ПСИ N 2/00005061/000/0000003232 от 06.04.2001 СЧЕТ-ФАКТУРА 1525 от 280302</v>
          </cell>
        </row>
        <row r="892">
          <cell r="A892">
            <v>37368</v>
          </cell>
          <cell r="B892" t="str">
            <v>40702810623186140438</v>
          </cell>
          <cell r="C892" t="str">
            <v>60301810700000009098</v>
          </cell>
          <cell r="D892" t="str">
            <v>$</v>
          </cell>
          <cell r="E892">
            <v>93.51</v>
          </cell>
          <cell r="F892" t="str">
            <v>Перевод  МЕДИПАЛ - ОНКО, ООО,МОСКВА N 7 от 22.04.2002 СОЕДИНЕННЫЕ ШТАТЫ АМЕРИКИ/прочее ПСИ N 2/00005061/000/0000003232 от 06.04.2001 СЧЕТ-ФАКТУРА 2052 от 22.04.02</v>
          </cell>
        </row>
        <row r="893">
          <cell r="A893">
            <v>37396</v>
          </cell>
          <cell r="B893" t="str">
            <v>40702810623186140438</v>
          </cell>
          <cell r="C893" t="str">
            <v>60301810700000009098</v>
          </cell>
          <cell r="D893" t="str">
            <v>$</v>
          </cell>
          <cell r="E893">
            <v>145.04</v>
          </cell>
          <cell r="F893" t="str">
            <v>Перевод  МЕДИПАЛ - ОНКО, ООО,МОСКВА N 8 от 20.05.2002 ВИРГИНСКИЕ ОСТРОВА (БРИТ.) /прочее ПСИ N 2/00005061/000/0000003233 от 06.04.2001 СЧЕТ-ФАКТУРА 3151 ОТ 200502 ОПЛАТА ПО КОНТРАКТУ</v>
          </cell>
        </row>
        <row r="894">
          <cell r="A894">
            <v>37407</v>
          </cell>
          <cell r="B894" t="str">
            <v>40702810623186140438</v>
          </cell>
          <cell r="C894" t="str">
            <v>60301810700000009098</v>
          </cell>
          <cell r="D894" t="str">
            <v>$</v>
          </cell>
          <cell r="E894">
            <v>114.58</v>
          </cell>
          <cell r="F894" t="str">
            <v>Перевод  МЕДИПАЛ - ОНКО, ООО,МОСКВА N 9 от 31.05.2002 СОЕДИНЕННЫЕ ШТАТЫ АМЕРИКИ/оплата товара ПСИ N 2/00005061/000/0000003232 от 06.04.2001 СЧЕТ-ФАКТУРА 3472 от 310502</v>
          </cell>
        </row>
        <row r="895">
          <cell r="A895">
            <v>37432</v>
          </cell>
          <cell r="B895" t="str">
            <v>40702810623186140438</v>
          </cell>
          <cell r="C895" t="str">
            <v>60301810700000009098</v>
          </cell>
          <cell r="D895" t="str">
            <v>$</v>
          </cell>
          <cell r="E895">
            <v>139.11000000000001</v>
          </cell>
          <cell r="F895" t="str">
            <v>Перевод  МЕДИПАЛ - ОНКО, ООО,МОСКВА N 10 от 25.06.2002 ВИРГИНСКИЕ ОСТРОВА (БРИТ.) /оплата товара ПСИ N 2/00005061/000/0000003232 от 06.04.2001 СЧЕТ-ФАКТУРА 4000  от 25.06.2002</v>
          </cell>
        </row>
        <row r="896">
          <cell r="A896">
            <v>37313</v>
          </cell>
          <cell r="B896" t="str">
            <v>40702810676797140544</v>
          </cell>
          <cell r="C896" t="str">
            <v>60301810700000009098</v>
          </cell>
          <cell r="D896" t="str">
            <v>$</v>
          </cell>
          <cell r="E896">
            <v>1080.3800000000001</v>
          </cell>
          <cell r="F896" t="str">
            <v>Перевод  ЛУКОЙЛ-ВОЛГОГРАДНЕФТЕПЕРЕРАБОТКА,ООО, ВОЛГОГРАД N 3 от 19.02.2002 КАНАДА /оплата товара ПСИ N 2/00005061/009/0000000957 от 29.01.1998 СЧЕТ-ФАКТУРА 958от 26.02.2002</v>
          </cell>
        </row>
        <row r="897">
          <cell r="A897">
            <v>37383</v>
          </cell>
          <cell r="B897" t="str">
            <v>40702810677998140546</v>
          </cell>
          <cell r="C897" t="str">
            <v>60301810700000009098</v>
          </cell>
          <cell r="D897" t="str">
            <v>$</v>
          </cell>
          <cell r="E897">
            <v>80.680000000000007</v>
          </cell>
          <cell r="F897" t="str">
            <v xml:space="preserve"> оплата документов по импортному аккредитиву 4370 (Чехия ) ПСИ 2/00005061/000/0000003576 16.01.2002, комиссия за проверку документов, комиссия за оформление ПСи оплата НДС (счет-фактура No.2543 от 07.05.2002)</v>
          </cell>
        </row>
        <row r="898">
          <cell r="A898">
            <v>37393</v>
          </cell>
          <cell r="B898" t="str">
            <v>40702810679269030587</v>
          </cell>
          <cell r="C898" t="str">
            <v>60301810700000009098</v>
          </cell>
          <cell r="D898" t="str">
            <v>$</v>
          </cell>
          <cell r="E898">
            <v>132.52000000000001</v>
          </cell>
          <cell r="F898" t="str">
            <v>ОПЛАТА КОМИССИИ И НДС ЗА ВЫПОЛНЕНИЕ ОПЕРАЦИЙ ПО ВАЛЮТНОМУ КОНТРОЛЮ ЗА ПОСТУПЛЕНИЕМ ВАЛЮТНОЙ ВЫРУЧКИ ПО ПС 1/00005061/000/0000001887 ОТ 190402 ПО ПЕРЕВОДУ НА СУММУ USD 21204-00 СЧЕТ-ФАКТУРА 3079 ОТ 170502</v>
          </cell>
        </row>
        <row r="899">
          <cell r="A899">
            <v>37407</v>
          </cell>
          <cell r="B899" t="str">
            <v>40702810679269030587</v>
          </cell>
          <cell r="C899" t="str">
            <v>60301810700000009098</v>
          </cell>
          <cell r="D899" t="str">
            <v>$</v>
          </cell>
          <cell r="E899">
            <v>132.74</v>
          </cell>
          <cell r="F899" t="str">
            <v>оплата комиссии и НДС за выполнение операций по валютному контролю за поступлением валютной выручки по ПС 1/00005061/000/0000001887 ОТ 190402 по переводу на сумму usd 21204-00 от 220502 счет-фактура 3470 от 310502</v>
          </cell>
        </row>
        <row r="900">
          <cell r="A900">
            <v>37295</v>
          </cell>
          <cell r="B900" t="str">
            <v>40702810697301140249</v>
          </cell>
          <cell r="C900" t="str">
            <v>60301810700000009098</v>
          </cell>
          <cell r="D900" t="str">
            <v>$</v>
          </cell>
          <cell r="E900">
            <v>207.03</v>
          </cell>
          <cell r="F900" t="str">
            <v>Счет неактивный.Оплата инкассо N C/133444/2001 и комиссии за его исполнение, ИНДИЯ, на основании заявления на перевод N 193 от 07.02.2002г.  ООО"Никитин". Комиссия за осуществление валютного контроля  по ПСИ 2/00005061/001/0000003356 от 20.07.01г.Счет-фак</v>
          </cell>
        </row>
        <row r="901">
          <cell r="A901">
            <v>37326</v>
          </cell>
          <cell r="B901" t="str">
            <v>40702810697301140249</v>
          </cell>
          <cell r="C901" t="str">
            <v>60301810700000009098</v>
          </cell>
          <cell r="D901" t="str">
            <v>$</v>
          </cell>
          <cell r="E901">
            <v>210.14</v>
          </cell>
          <cell r="F901" t="str">
            <v>Оплата инкассо N C/133732/2001 Индия на основании З/П N 218 от 07.03.02г.ООО"Никитин".Оплата комиссии за исполнение инкассо.Оплата комиссии за осуществление валютного контроля по ПСИ N 2/00005061/001/0000003356 от 20.07.01г.Счет-фактура N 1189 от 11.03.02</v>
          </cell>
        </row>
        <row r="902">
          <cell r="A902">
            <v>37348</v>
          </cell>
          <cell r="B902" t="str">
            <v>40702810697301140249</v>
          </cell>
          <cell r="C902" t="str">
            <v>60301810700000009098</v>
          </cell>
          <cell r="D902" t="str">
            <v>$</v>
          </cell>
          <cell r="E902">
            <v>210.05</v>
          </cell>
          <cell r="F902" t="str">
            <v>Оплата инкассо C/130070/2002 Индия на основании З/П N 228 от 29.03.02г.ООО"Никитин".Оплата комиссии за исполнение инкассо.Оплата комиссии за осуществление валютного контроля по ПСИ N 2/00005061/001/0000003356 от 20.07.01г.Счет-фактура 1608от 02.04.02г.</v>
          </cell>
        </row>
        <row r="903">
          <cell r="A903">
            <v>37321</v>
          </cell>
          <cell r="B903" t="str">
            <v>40702810712582030642</v>
          </cell>
          <cell r="C903" t="str">
            <v>60301810700000009098</v>
          </cell>
          <cell r="D903" t="str">
            <v>$</v>
          </cell>
          <cell r="E903">
            <v>309.91000000000003</v>
          </cell>
          <cell r="F903" t="str">
            <v>Комиссия за ответ на запрос ОАО "Братский алюминиевый завод", связанный с аудиторской проверкой + НДС 20% согласно п.14.6 Тарифа ВЭБ.</v>
          </cell>
        </row>
        <row r="904">
          <cell r="A904">
            <v>37259</v>
          </cell>
          <cell r="B904" t="str">
            <v>40702810714780030015</v>
          </cell>
          <cell r="C904" t="str">
            <v>60301810700000009098</v>
          </cell>
          <cell r="D904" t="str">
            <v>$</v>
          </cell>
          <cell r="E904">
            <v>388.79</v>
          </cell>
          <cell r="F904" t="str">
            <v>Перевод  КАУСТИК, ОАО,ВОЛГОГРАД N 24 от 27.12.2001 ШВЕЙЦАРИЯ /прочее ПСИ N 2/00005061/000/0000003564 от 27.12.2001 СЧЕТ-ФАКТУРА 11 ОТ 03.01.2002</v>
          </cell>
        </row>
        <row r="905">
          <cell r="A905">
            <v>37300</v>
          </cell>
          <cell r="B905" t="str">
            <v>40702810714780030015</v>
          </cell>
          <cell r="C905" t="str">
            <v>60301810700000009098</v>
          </cell>
          <cell r="D905" t="str">
            <v>$</v>
          </cell>
          <cell r="E905">
            <v>130.47999999999999</v>
          </cell>
          <cell r="F905" t="str">
            <v>Перевод  КАУСТИК, ОАО,ВОЛГОГРАД N 25 от 13.02.2002 ГЕРМАНИЯ /оплата товара ПСИ N 2/00005061/000/0000003420 от 19.09.2001 СЧЕТ-ФАКТУРА 788 от 13.02.2002</v>
          </cell>
        </row>
        <row r="906">
          <cell r="A906">
            <v>37265</v>
          </cell>
          <cell r="B906" t="str">
            <v>40702810721381140481</v>
          </cell>
          <cell r="C906" t="str">
            <v>60301810700000009098</v>
          </cell>
          <cell r="D906" t="str">
            <v>$</v>
          </cell>
          <cell r="E906">
            <v>602.67999999999995</v>
          </cell>
          <cell r="F906" t="str">
            <v>Оплата комиссии за выполнение операций по валютн.  контролю за поступлением валютной выручки по ПС 1/00005061/000/0000001706 от 06.11.01г., н.пр. от 28.12.01г.м/о 7453  на сумму USD 99.990=00 ,  счет-фактура N 20 от 09.01.2001г.</v>
          </cell>
        </row>
        <row r="907">
          <cell r="A907">
            <v>37274</v>
          </cell>
          <cell r="B907" t="str">
            <v>40702810721381140481</v>
          </cell>
          <cell r="C907" t="str">
            <v>60301810700000009098</v>
          </cell>
          <cell r="D907" t="str">
            <v>$</v>
          </cell>
          <cell r="E907">
            <v>611.53</v>
          </cell>
          <cell r="F907" t="str">
            <v>ОПЛАТА КОМИССИИ И НДС ЗА ВЫПОЛНЕНИЕ ОПЕРАЦИЙ ПО ВАЛЮТНОМУ КОНТРОЛЮ ЗА ПОСТУПЛЕНИЕМ ВАЛЮТНОЙ ВЫРУЧКИ ПО ПС 1/00005061/000/0000001706 ОТ 061101 ПО ПЕРЕВОДУ НА СУММУ USD 99990-00 СЧЕТ ФАКТУРА 165 ОТ 180102</v>
          </cell>
        </row>
        <row r="908">
          <cell r="A908">
            <v>37274</v>
          </cell>
          <cell r="B908" t="str">
            <v>40702810721381140481</v>
          </cell>
          <cell r="C908" t="str">
            <v>60301810700000009098</v>
          </cell>
          <cell r="D908" t="str">
            <v>$</v>
          </cell>
          <cell r="E908">
            <v>1146.1300000000001</v>
          </cell>
          <cell r="F908" t="str">
            <v>оплата комиссии за выполнение операций по вал контролю по ПС 1/0005061/000/0000001636 от 140901Г.по переводу на сумму USD 187400-00,счет-фактура 167 от 180102</v>
          </cell>
        </row>
        <row r="909">
          <cell r="A909">
            <v>37285</v>
          </cell>
          <cell r="B909" t="str">
            <v>40702810721381140481</v>
          </cell>
          <cell r="C909" t="str">
            <v>60301810700000009098</v>
          </cell>
          <cell r="D909" t="str">
            <v>$</v>
          </cell>
          <cell r="E909">
            <v>858.54</v>
          </cell>
          <cell r="F909" t="str">
            <v>оплата комиссии за выполнение операций по валютному контролю за поступлением валютной выручки по ПС 1/00005061/000/0000001636 по переводу на сумму долларов сша140000-00 (н.пр.23.01.02 м/о 8515), счет фактура 355 от 29.01.02</v>
          </cell>
        </row>
        <row r="910">
          <cell r="A910">
            <v>37287</v>
          </cell>
          <cell r="B910" t="str">
            <v>40702810721381140481</v>
          </cell>
          <cell r="C910" t="str">
            <v>60301810700000009098</v>
          </cell>
          <cell r="D910" t="str">
            <v>$</v>
          </cell>
          <cell r="E910">
            <v>613.70000000000005</v>
          </cell>
          <cell r="F910" t="str">
            <v>оплата комиссии за выполнение операций по вал контролю за поступлением вал выручки по ПС 1/00005061/000/0000001706 от 061101 по переводу на сумму USD 100000-00,счет-фактура 446 от 310102</v>
          </cell>
        </row>
        <row r="911">
          <cell r="A911">
            <v>37291</v>
          </cell>
          <cell r="B911" t="str">
            <v>40702810721381140481</v>
          </cell>
          <cell r="C911" t="str">
            <v>60301810700000009098</v>
          </cell>
          <cell r="D911" t="str">
            <v>$</v>
          </cell>
          <cell r="E911">
            <v>70.819999999999993</v>
          </cell>
          <cell r="F911" t="str">
            <v>ОПЛАТА КОМИССИИ И НДС ЗА ВЫПОЛНЕНИЕ ОПЕРАЦИЙ ПО ВАЛЮТНОМУ КОНТРОЛЮ ЗА ПОСТУПЛЕНИЕМ ВАЛЮТНОЙ ВЫРУЧКИ ПО ПС 1/00005061/004/0000001637 ОТ 140901 ПО ПЕРЕВОДУ НА СУММУ USD 11543-81 ОТ 250102 СЧЕТ-ФАКТУРА 555 ОТ 040202</v>
          </cell>
        </row>
        <row r="912">
          <cell r="A912">
            <v>37294</v>
          </cell>
          <cell r="B912" t="str">
            <v>40702810721381140481</v>
          </cell>
          <cell r="C912" t="str">
            <v>60301810700000009098</v>
          </cell>
          <cell r="D912" t="str">
            <v>$</v>
          </cell>
          <cell r="E912">
            <v>425.64</v>
          </cell>
          <cell r="F912" t="str">
            <v>ОПЛАТА КОМИССИИ И НДС ЗА ВЫПОЛНЕНИЕ ОПЕРАЦИЙ ПО ВАЛЮТНОМУ КОНТРОЛЮ ЗА ПОСТУПЛЕНИЕМ ВАЛЮТНОЙ ВЫРУЧКИ ПО ПС 1/00005061/000/0000001706 ОТ 061101 ПО ПЕРЕВОДУ НА СУММУ USD 69248-13 СЧЕТ-ФАКТУРА 646 ОТ 070202</v>
          </cell>
        </row>
        <row r="913">
          <cell r="A913">
            <v>37298</v>
          </cell>
          <cell r="B913" t="str">
            <v>40702810721381140481</v>
          </cell>
          <cell r="C913" t="str">
            <v>60301810700000009098</v>
          </cell>
          <cell r="D913" t="str">
            <v>$</v>
          </cell>
          <cell r="E913">
            <v>1187.51</v>
          </cell>
          <cell r="F913" t="str">
            <v>ОПЛАТА КОМИССИИ И НДС ЗА ВЫПОЛНЕНИЕ ОПЕРАЦИЙ ПО ВАЛЮТНОМУ КОНТРОЛЮ ЗА ПОСТУПЛЕНИЕМ ВАЛЮТНОЙ ВЫРУЧКИ ПО ПС 1/00005061/000/0000001636 ОТ 140901 ПО ПЕРЕВОДУ НА СУММУ USD 193000-00 счет-фактура 737 от 110202</v>
          </cell>
        </row>
        <row r="914">
          <cell r="A914">
            <v>37299</v>
          </cell>
          <cell r="B914" t="str">
            <v>40702810721381140481</v>
          </cell>
          <cell r="C914" t="str">
            <v>60301810700000009098</v>
          </cell>
          <cell r="D914" t="str">
            <v>$</v>
          </cell>
          <cell r="E914">
            <v>739.59</v>
          </cell>
          <cell r="F914" t="str">
            <v>ОПЛАТА КОМИССИИ И НДС ЗА ВЫПОЛНЕНИЕ ОПЕРАЦИЙ ПО ВАЛЮТНОМУ КОНТРОЛЮ ЗА ПОСТУПЛЕНИЕМ ВАЛЮТНОЙ ВЫРУЧКИ ПО ПС 1/00005061/000/0000001636 ОТ 140901 ПО ПЕРЕВОДУ НА СУММУ ДОЛЛ США 120000-00 ( М/О 1245 ОТ 050202) СЧЕТ ФАКТУРА 748 ОТ 120202</v>
          </cell>
        </row>
        <row r="915">
          <cell r="A915">
            <v>37299</v>
          </cell>
          <cell r="B915" t="str">
            <v>40702810721381140481</v>
          </cell>
          <cell r="C915" t="str">
            <v>60301810700000009098</v>
          </cell>
          <cell r="D915" t="str">
            <v>$</v>
          </cell>
          <cell r="E915">
            <v>554.69000000000005</v>
          </cell>
          <cell r="F915" t="str">
            <v>ОПЛАТА КОМИССИИ И НДС ЗА ВЫПОЛНЕНИЕ ОПЕРАЦИЙ ПО ВАЛЮТНОМУ КОНТРОЛЮ ЗА ПОСТУПЛЕНИЕМ ВАЛЮТНОЙ ВЫРУЧКИ ПО ПС 1/00005061/000/0000001636 ОТ 140901 ПО ПЕРЕВОДУ НА СУММУ USD 90000-00 СЧЕТ-ФАКТУРА 759 ОТ 120202</v>
          </cell>
        </row>
        <row r="916">
          <cell r="A916">
            <v>37307</v>
          </cell>
          <cell r="B916" t="str">
            <v>40702810721381140481</v>
          </cell>
          <cell r="C916" t="str">
            <v>60301810700000009098</v>
          </cell>
          <cell r="D916" t="str">
            <v>$</v>
          </cell>
          <cell r="E916">
            <v>1326.81</v>
          </cell>
          <cell r="F916" t="str">
            <v>ОПЛАТА КОМИССИИ ЗА ВЫПОЛНЕНИЕ ОПЕРАЦИЙ ПО ВАЛЮТНОМУ КОНТРОЛЮ ЗА ПОСТУПЛЕНИЕМ ВАЛЮТНОЙ ВЫРУЧКИ ПО ПС 1/00005061/001/0000001771 ОТ 27.12.01 ПО ПЕРЕВОДУ НА СУММУ USD 214727,31 СЧЕТ-ФАКТУРА 883 ОТ 20.02.2002</v>
          </cell>
        </row>
        <row r="917">
          <cell r="A917">
            <v>37307</v>
          </cell>
          <cell r="B917" t="str">
            <v>40702810721381140481</v>
          </cell>
          <cell r="C917" t="str">
            <v>60301810700000009098</v>
          </cell>
          <cell r="D917" t="str">
            <v>$</v>
          </cell>
          <cell r="E917">
            <v>875.87</v>
          </cell>
          <cell r="F917" t="str">
            <v>ОПЛАТА КОМИССИИ И НДС ЗА ВЫПОЛНЕНИЕ ОПЕРАЦИЙ ПО ВАЛЮТНОМУ КОНТРОЛЮ ЗА ПОСТУПЛЕНИЕМ ВАЛЮТНОЙ ВЫРУЧКИ ПО ПС 1/00005061/000/0000001636 ОТ 140901 ПО ПЕРЕВОДУ НА СУММУ USD 141746-85 ОТ 140202 СЧЕТ-ФАКТУРА 887 ОТ 200202</v>
          </cell>
        </row>
        <row r="918">
          <cell r="A918">
            <v>37307</v>
          </cell>
          <cell r="B918" t="str">
            <v>40702810721381140481</v>
          </cell>
          <cell r="C918" t="str">
            <v>60301810700000009098</v>
          </cell>
          <cell r="D918" t="str">
            <v>$</v>
          </cell>
          <cell r="E918">
            <v>8786.69</v>
          </cell>
          <cell r="F918" t="str">
            <v>ОПЛАТА КОМИССИИ И НДС ЗА ВЫПОЛНЕНИЕ ОПЕРАЦИЙ ПО ВАЛЮТНОМУ КОНТРОЛЮ ЗА ПОСТУПЛЕНИЕМ ВАЛЮТНОЙ ВЫРУЧКИ ПО ПС 1/00005061/002/0000001728 ОТ 281101 ПО ПЕРЕВОДУ НА СУММУ USD 1422026-00 ОТ 140202 СЧЕТ-ФАКТУРА 886 ОТ 200202</v>
          </cell>
        </row>
        <row r="919">
          <cell r="A919">
            <v>37315</v>
          </cell>
          <cell r="B919" t="str">
            <v>40702810721381140481</v>
          </cell>
          <cell r="C919" t="str">
            <v>60301810700000009098</v>
          </cell>
          <cell r="D919" t="str">
            <v>$</v>
          </cell>
          <cell r="E919">
            <v>4.6399999999999997</v>
          </cell>
          <cell r="F919" t="str">
            <v>ОПЛАТА КОМИССИИ И НДС ЗА ВЫПОЛНЕНИЕ ОПЕРАЦИЙ ПО ВАЛЮТНОМУ КОНТРОЛЮ ЗА ПОСТУПЛЕНИЕМ ВАЛЮТНОЙ ВЫРУЧКИ ПО ПС 1/00005061/001/0000001771 ОТ 271201 ПО ПЕРЕВОДУ НА СУММУ USD 752-00 ОТ 220202 СЧЕТ-ФАКТУРА 1045 ОТ 280202</v>
          </cell>
        </row>
        <row r="920">
          <cell r="A920">
            <v>37315</v>
          </cell>
          <cell r="B920" t="str">
            <v>40702810721381140481</v>
          </cell>
          <cell r="C920" t="str">
            <v>60301810700000009098</v>
          </cell>
          <cell r="D920" t="str">
            <v>$</v>
          </cell>
          <cell r="E920">
            <v>1210.1300000000001</v>
          </cell>
          <cell r="F920" t="str">
            <v>ОПЛАТА КОМИССИИ И НДС ЗА ВЫПОЛНЕНИЕ ОПЕРАЦИЙ ПО ВАЛЮТНОМУ КОНТРОЛЮ ЗА ПОСТУПЛЕНИЕМ ВАЛЮТНОЙ ВЫРУЧКИ ПО ПС 1/00005061/001/0000001771 ОТ 271201 ПО ПЕРЕВОДУ НА СУММУ USD 195637-85 ОТ 220202 СЧЕТ-ФАКТУРА 1046 ОТ 280202</v>
          </cell>
        </row>
        <row r="921">
          <cell r="A921">
            <v>37315</v>
          </cell>
          <cell r="B921" t="str">
            <v>40702810721381140481</v>
          </cell>
          <cell r="C921" t="str">
            <v>60301810700000009098</v>
          </cell>
          <cell r="D921" t="str">
            <v>$</v>
          </cell>
          <cell r="E921">
            <v>1193.8</v>
          </cell>
          <cell r="F921" t="str">
            <v>ОПЛАТА КОМИССИИ И НДС ЗА ВЫПОЛНЕНИЕ ОПЕРАЦИЙ ПО ВАЛЮТНОМУ КОНТРОЛЮ ЗА ПОСТУПЛЕНИЕМ ВАЛЮТНОЙ ВЫРУЧКИ ПО ПС 1/00005061/001/0000001771 ОТ 271201 ПО ПЕРЕВОДУ НА СУММУ USD 193000-00 ОТ 220202 СЧЕТ-ФАКТУРА 1047 ОТ 280202</v>
          </cell>
        </row>
        <row r="922">
          <cell r="A922">
            <v>37329</v>
          </cell>
          <cell r="B922" t="str">
            <v>40702810721381140481</v>
          </cell>
          <cell r="C922" t="str">
            <v>60301810700000009098</v>
          </cell>
          <cell r="D922" t="str">
            <v>$</v>
          </cell>
          <cell r="E922">
            <v>936.94</v>
          </cell>
          <cell r="F922" t="str">
            <v>оплата комиссии за выполнение операций по вал контролю за поступлением вал выручки по ПС 1/00005061/000/0000001828 от 260202 по переводу на сумму USD 150750-00,счет-фактура   1248  от 140302г.</v>
          </cell>
        </row>
        <row r="923">
          <cell r="A923">
            <v>37329</v>
          </cell>
          <cell r="B923" t="str">
            <v>40702810721381140481</v>
          </cell>
          <cell r="C923" t="str">
            <v>60301810700000009098</v>
          </cell>
          <cell r="D923" t="str">
            <v>$</v>
          </cell>
          <cell r="E923">
            <v>1201.27</v>
          </cell>
          <cell r="F923" t="str">
            <v>ОПЛАТА КОМИССИИ И НДС ЗА ВЫПОЛНЕНИЕ ОПЕРАЦИЙ ПО ВАЛЮТНОМУ КОНТРОЛЮ ЗА ПОСТУПЛЕНИЕМ ЭКСПОРТНОЙ ВЫРУЧКИ ПО ПС 1/00005061/000/0000001771 ОТ 271201 ПО ПЕРЕВОДУ НА СУММУ USD 193281-86 ( М/О 1494 ОТ 070302) СЧЕТ ФАКТУРА 1250 ОТ 140302</v>
          </cell>
        </row>
        <row r="924">
          <cell r="A924">
            <v>37329</v>
          </cell>
          <cell r="B924" t="str">
            <v>40702810721381140481</v>
          </cell>
          <cell r="C924" t="str">
            <v>60301810700000009098</v>
          </cell>
          <cell r="D924" t="str">
            <v>$</v>
          </cell>
          <cell r="E924">
            <v>5587.24</v>
          </cell>
          <cell r="F924" t="str">
            <v>ОПЛАТА КОМИССИИ И НДС ЗА ВЫПОЛНЕНИЕ ОПЕРАЦИЙ ПО ВАЛЮТНОМУ КОНТРОЛЮ ЗА ПОСТУПЛЕНИЕМ ЭКСПОРТНОЙ ВЫРУЧКИ ПО ПС 1/00005061/000/0000001770 ОТ 271201 ПО ПЕРЕВОДУ НА СУММУ USD 898974-96 (М/О 1580 ОТ 070302) СЧЕТ ФАКТУРА 1249 ОТ 14032002</v>
          </cell>
        </row>
        <row r="925">
          <cell r="A925">
            <v>37341</v>
          </cell>
          <cell r="B925" t="str">
            <v>40702810721381140481</v>
          </cell>
          <cell r="C925" t="str">
            <v>60301810700000009098</v>
          </cell>
          <cell r="D925" t="str">
            <v>$</v>
          </cell>
          <cell r="E925">
            <v>485.96</v>
          </cell>
          <cell r="F925" t="str">
            <v>ОПЛАТА КОМИССИИ И НДС ЗА ВЫПОЛНЕНИЕ ОПЕРАЦИЙ ПО ВАЛЮТНОМУ КОНТРОЛЮ ЗА ПОСТУПЛЕНИЕМ ВАЛЮТНОЙ ВЫРУЧКИ ПО ПС 1/00005061/001/0000001771 ОТ 271201 ПО ПЕРЕВОДУ НА СУММУ USD 78000-00 ОТ 210302 СЧЕТ-ФАКТУРА 1486 ОТ 260302</v>
          </cell>
        </row>
        <row r="926">
          <cell r="A926">
            <v>37342</v>
          </cell>
          <cell r="B926" t="str">
            <v>40702810721381140481</v>
          </cell>
          <cell r="C926" t="str">
            <v>60301810700000009098</v>
          </cell>
          <cell r="D926" t="str">
            <v>$</v>
          </cell>
          <cell r="E926">
            <v>132.69999999999999</v>
          </cell>
          <cell r="F926" t="str">
            <v>ОПЛАТА КОМИССИИ И НДС ЗА ВЫПОЛНЕНИЕ ОПЕРАЦИЙ ПО ВАЛЮТНОМУ КОНТРОЛЮ ЗА ПОСТУПЛЕНИЕМ ВАЛЮТНОЙ ВЫРУЧКИ ПО ПС 1/00005061/003/0000001706 ОТ 061101 ПО ПЕРЕВОДУ НА СУММУ USD 21307-10 СЧЕТ-ФАКТУРА 1511 ОТ 270302</v>
          </cell>
        </row>
        <row r="927">
          <cell r="A927">
            <v>37357</v>
          </cell>
          <cell r="B927" t="str">
            <v>40702810721381140481</v>
          </cell>
          <cell r="C927" t="str">
            <v>60301810700000009098</v>
          </cell>
          <cell r="D927" t="str">
            <v>$</v>
          </cell>
          <cell r="E927">
            <v>1994.81</v>
          </cell>
          <cell r="F927" t="str">
            <v>оплата комиссии за выполнение операций по валютному контролю за поступлением валютной выручки по ПС 1/00005061/000/0000001833 по переводу на сумму долларов сша1805754-62 (в части долларов сша 320011-34) счет фактура 1788 от 11.04.02</v>
          </cell>
        </row>
        <row r="928">
          <cell r="A928">
            <v>37357</v>
          </cell>
          <cell r="B928" t="str">
            <v>40702810721381140481</v>
          </cell>
          <cell r="C928" t="str">
            <v>60301810700000009098</v>
          </cell>
          <cell r="D928" t="str">
            <v>$</v>
          </cell>
          <cell r="E928">
            <v>846.15</v>
          </cell>
          <cell r="F928" t="str">
            <v>оплата комиссии за выполнение операций по валютному контролю за поступлением валютной выручки по ПС 1/00005061/001/0000001771 по переводу на сумму долларов сша1805754-62 (в части долларов сша 135742-88) счет фактура 1789 от 11.04.02</v>
          </cell>
        </row>
        <row r="929">
          <cell r="A929">
            <v>37357</v>
          </cell>
          <cell r="B929" t="str">
            <v>40702810721381140481</v>
          </cell>
          <cell r="C929" t="str">
            <v>60301810700000009098</v>
          </cell>
          <cell r="D929" t="str">
            <v>$</v>
          </cell>
          <cell r="E929">
            <v>8415.33</v>
          </cell>
          <cell r="F929" t="str">
            <v>оплата комиссии за выполнение операций по валютному контролю за поступлением валютной выручки по ПС 1/00005061/000/0000001829 по переводу на сумму долларов сша1805754-62 (в части долларов сша 1350000-00) счет фактура 1790 от 11.04.02</v>
          </cell>
        </row>
        <row r="930">
          <cell r="A930">
            <v>37368</v>
          </cell>
          <cell r="B930" t="str">
            <v>40702810721381140481</v>
          </cell>
          <cell r="C930" t="str">
            <v>60301810700000009098</v>
          </cell>
          <cell r="D930" t="str">
            <v>$</v>
          </cell>
          <cell r="E930">
            <v>6483.53</v>
          </cell>
          <cell r="F930" t="str">
            <v>ОПЛАТА КОМИССИИ И НДС ЗА ВЫПОЛНЕНИЕ ОПЕРАЦИЙ ПО ВАЛЮТНОМУ КОНТРОЛЮ ЗА ПОСТУПЛЕНИЕМ ВАЛЮТНОЙ ВЫРУЧКИ ПО ПС 1/00005061/000/0000001833 ОТ 040302 ОТ СУММЫ USD 1039988-26 (ОБЩАЯ СУММА ПЕРЕВОДА USD 1724659-92 ОТ 120402) СЧЕТ-ФАКТУРА 2056 ОТ 220402</v>
          </cell>
        </row>
        <row r="931">
          <cell r="A931">
            <v>37368</v>
          </cell>
          <cell r="B931" t="str">
            <v>40702810721381140481</v>
          </cell>
          <cell r="C931" t="str">
            <v>60301810700000009098</v>
          </cell>
          <cell r="D931" t="str">
            <v>$</v>
          </cell>
          <cell r="E931">
            <v>4268.38</v>
          </cell>
          <cell r="F931" t="str">
            <v>ОПЛАТА КОМИССИИ И НДС ЗА ВЫПОЛНЕНИЕ ОПЕРАЦИЙ ПО ВАЛЮТНОМУ КОНТРОЛЮ ЗА ПОСТУПЛЕНИЕМ ВАЛЮТНОЙ ВЫРУЧКИ ПО ПС 1/00005061/001/0000001828 ОТ 260202  ОТ СУММЫ USD 684671-66 (ОБЩАЯ СУММА ПЕРЕВОДА USD 1724659-92 ОТ 120402) СЧЕТ-ФАКТУРА 2054 ОТ 220402</v>
          </cell>
        </row>
        <row r="932">
          <cell r="A932">
            <v>37373</v>
          </cell>
          <cell r="B932" t="str">
            <v>40702810721381140481</v>
          </cell>
          <cell r="C932" t="str">
            <v>60301810700000009098</v>
          </cell>
          <cell r="D932" t="str">
            <v>$</v>
          </cell>
          <cell r="E932">
            <v>2676.76</v>
          </cell>
          <cell r="F932" t="str">
            <v>оплата комиссии за выполнение операций по вал контролю за поступлением вал выручки по ПС 1/00005061/002/0000001828 от 260202 на сумму USD 429000-00,сч-фактура 2349 от 270402</v>
          </cell>
        </row>
        <row r="933">
          <cell r="A933">
            <v>37375</v>
          </cell>
          <cell r="B933" t="str">
            <v>40702810721381140481</v>
          </cell>
          <cell r="C933" t="str">
            <v>60301810700000009098</v>
          </cell>
          <cell r="D933" t="str">
            <v>$</v>
          </cell>
          <cell r="E933">
            <v>1203.54</v>
          </cell>
          <cell r="F933" t="str">
            <v>ОПЛАТА КОМИССИИ ЗА ВЫПОЛНЕНИЕ ОПЕРАЦИЙ ПО ВАЛЮТНОМУ КОНТРОЛЮ ЗА ПОСТУПЛЕНИЕМ ВАЛЮТНОЙ ВЫРУЧКИ ПО ПС 1/00005061/000/0000001845 ОТ 28.03.2002 НА СУММУ USD 192890-02 ПО ПЕРЕВОДУ НА СУММУ USD 256000-00 СЧЕТ-ФАКТУРА 2426 ОТ 29.04.2002</v>
          </cell>
        </row>
        <row r="934">
          <cell r="A934">
            <v>37375</v>
          </cell>
          <cell r="B934" t="str">
            <v>40702810721381140481</v>
          </cell>
          <cell r="C934" t="str">
            <v>60301810700000009098</v>
          </cell>
          <cell r="D934" t="str">
            <v>$</v>
          </cell>
          <cell r="E934">
            <v>393.71</v>
          </cell>
          <cell r="F934" t="str">
            <v>ОПЛАТА КОМИССИИ ЗА ВЫПОЛНЕНИЕ ОПЕРАЦИЙ ПО ВАЛЮТНОМУ КОНТРОЛЮ ЗА ПОТУПЛЕНИЕМ ВАЛЮТНОЙ ВЫРУЧКИ ПО ПС 1/00005061/002/0000001828 ОТ 26.02.02 НА СУММУ USD 63109.98ПО ПЕРЕВОДУ НА СУММУ USD 256000-00 СЧЕТ-ФАКТУРА 2422 ОТ 29.04.2002</v>
          </cell>
        </row>
        <row r="935">
          <cell r="A935">
            <v>37392</v>
          </cell>
          <cell r="B935" t="str">
            <v>40702810721381140481</v>
          </cell>
          <cell r="C935" t="str">
            <v>60301810700000009098</v>
          </cell>
          <cell r="D935" t="str">
            <v>$</v>
          </cell>
          <cell r="E935">
            <v>3045.69</v>
          </cell>
          <cell r="F935" t="str">
            <v>ОПЛАТА КОМИССИИ ЗА ВЫПОЛНЕНИЕ ОПЕРАЦИЙ ПО ВАЛЮТНОМУ КОНТРОЛЮ ЗА ПОСТУПЛЕНИЕМ ВАЛЮТНОЙ ВЫРУЧКИ ПО ПС 1/00005061/000/0000001845 ОТ 28.03.2002 ПО ПЕРЕВОДУ НА СУММУ USD 487363-62 СЧЕТ-ФАКТУРА 3022 ОТ 16.05.2002</v>
          </cell>
        </row>
        <row r="936">
          <cell r="A936">
            <v>37412</v>
          </cell>
          <cell r="B936" t="str">
            <v>40702810721381140481</v>
          </cell>
          <cell r="C936" t="str">
            <v>60301810700000009098</v>
          </cell>
          <cell r="D936" t="str">
            <v>$</v>
          </cell>
          <cell r="E936">
            <v>508.75</v>
          </cell>
          <cell r="F936" t="str">
            <v xml:space="preserve">оплата комиссии и НДС за выполнение операций по валютному контролю за поступлением экспортной выручки по ПС 1/00005061/000/0000001891 от 220402 по переводу на сумму USD 320000-00 ( ЧАСТИЧНО ОТ СУММЫ USD 81200-00 ) НАШ М/О 1076 ОТ 300502 СЧЕТ ФАКТУРА 3551 </v>
          </cell>
        </row>
        <row r="937">
          <cell r="A937">
            <v>37412</v>
          </cell>
          <cell r="B937" t="str">
            <v>40702810721381140481</v>
          </cell>
          <cell r="C937" t="str">
            <v>60301810700000009098</v>
          </cell>
          <cell r="D937" t="str">
            <v>$</v>
          </cell>
          <cell r="E937">
            <v>1496.19</v>
          </cell>
          <cell r="F937" t="str">
            <v>ОПЛАТА КОМИССИИ И НДС ЗА ВЫПОЛНЕНИЕ ОПЕРАЦИЙ ПО ВАЛЮТНОМУ КОНТРОЛЮ ЗА ПОСТУПЛЕНИЕМ ВАЛЮТНОЙ ВЫРУЧКИ ПО ПС 1/00005061/000/0000001889 ОТ 220402 ПО ПЕРЕВОДУ НА СУММУ USD 320000-00 ( ЧАСТИЧНО ОТ СУММЫ USD 238800-00 ) НАШ М/О 1076 ОТ 300502 СЧЕТ ФАКТУРА 3552 О</v>
          </cell>
        </row>
        <row r="938">
          <cell r="A938">
            <v>37413</v>
          </cell>
          <cell r="B938" t="str">
            <v>40702810721381140481</v>
          </cell>
          <cell r="C938" t="str">
            <v>60301810700000009098</v>
          </cell>
          <cell r="D938" t="str">
            <v>$</v>
          </cell>
          <cell r="E938">
            <v>3072.51</v>
          </cell>
          <cell r="F938" t="str">
            <v>ОПЛАТА КОМИССИИ И НДС ЗА ВЫПОЛНЕНИЕ ОПЕРАЦИЙ ПО ВАЛЮТНОМУ КОНТРОЛЮ ЗА ПОСТУПЛЕНИЕМ ВАЛЮТНОЙ ВЫРУЧКИ ПО ПС 1/00005061/000/0000001891 ОТ 220402 ПО ПЕРЕВОДУ НА СУММУ USD 490000-00 СЧЕТ-ФАКТУРА 3590 ОТ 060602</v>
          </cell>
        </row>
        <row r="939">
          <cell r="A939">
            <v>37424</v>
          </cell>
          <cell r="B939" t="str">
            <v>40702810721381140481</v>
          </cell>
          <cell r="C939" t="str">
            <v>60301810700000009098</v>
          </cell>
          <cell r="D939" t="str">
            <v>$</v>
          </cell>
          <cell r="E939">
            <v>1082.3</v>
          </cell>
          <cell r="F939" t="str">
            <v>ОПЛАТА КОМИССИИ И НДС ЗА ВЫПОЛНЕНИЕ ОПЕРАЦИЙ ПО ВАЛЮТНОМУ КОНТРОЛЮ ЗА ПОСТУПЛЕНИЕМ ВАЛЮТНОЙ ВЫРУЧКИ ПО ПС 1/00005061/000/0000001894 ОТ 250402 ОТ СУММЫ USD 172356-28 (ОБЩАЯ СУММА ПЕРЕВОДА USD 305000-00) СЧЕТ-ФАКТУРА 3784 ОТ 170602</v>
          </cell>
        </row>
        <row r="940">
          <cell r="A940">
            <v>37424</v>
          </cell>
          <cell r="B940" t="str">
            <v>40702810721381140481</v>
          </cell>
          <cell r="C940" t="str">
            <v>60301810700000009098</v>
          </cell>
          <cell r="D940" t="str">
            <v>$</v>
          </cell>
          <cell r="E940">
            <v>832.89</v>
          </cell>
          <cell r="F940" t="str">
            <v>ОПЛАТА КОМИССИИ И НДС ЗА ВЫПОЛНЕНИЕ ОПЕРАЦИЙ ПО ВАЛЮТНОМУ КОНТРОЛЮ ЗА ПОСТУПЛЕНИЕМ ВАЛЮТНОЙ ВЫРУЧКИ ПО ПС 1/00005061/000/0000001889 ОТ 220402 ОТ СУММЫ USD 132643-72 (ОБЩАЯ СУММА ПЕРЕВОДА USD 305000-00) СЧЕТ-ФАКТУРА 3783 ОТ 170602</v>
          </cell>
        </row>
        <row r="941">
          <cell r="A941">
            <v>37428</v>
          </cell>
          <cell r="B941" t="str">
            <v>40702810721381140481</v>
          </cell>
          <cell r="C941" t="str">
            <v>60301810700000009098</v>
          </cell>
          <cell r="D941" t="str">
            <v>$</v>
          </cell>
          <cell r="E941">
            <v>2074.84</v>
          </cell>
          <cell r="F941" t="str">
            <v>комиссия и НДС за выполнение операций по валютному контролю за поступлением валютной выручки по ПС 1/00005061/000/0000001894 от 250402 по переводу на сумму usd330000-00 наш м/о 7146 от 140602 счет фактура 3904 от 210602</v>
          </cell>
        </row>
        <row r="942">
          <cell r="A942">
            <v>37435</v>
          </cell>
          <cell r="B942" t="str">
            <v>40702810721381140481</v>
          </cell>
          <cell r="C942" t="str">
            <v>60301810700000009098</v>
          </cell>
          <cell r="D942" t="str">
            <v>$</v>
          </cell>
          <cell r="E942">
            <v>86.65</v>
          </cell>
          <cell r="F942" t="str">
            <v>оплата комиссии за выполнение операций по вал контролю за поступлением вал выручки по ПС 1/00005061/000/0000001894 от 250402 на сумму USD 13784-09 по переводу на сумму USD 626800-00(н/пр 210602,м/о 3751),счет-фактура 4079 от 280602г.</v>
          </cell>
        </row>
        <row r="943">
          <cell r="A943">
            <v>37435</v>
          </cell>
          <cell r="B943" t="str">
            <v>40702810721381140481</v>
          </cell>
          <cell r="C943" t="str">
            <v>60301810700000009098</v>
          </cell>
          <cell r="D943" t="str">
            <v>$</v>
          </cell>
          <cell r="E943">
            <v>1502.91</v>
          </cell>
          <cell r="F943" t="str">
            <v>оплата комиссии за выполнение операций по вал контролю за поступлением вал выручки по ПС 1/00005061/001/0000001891 от 220402г. на сумму USD 239015-91 по переводу на сумму USD 626800-00(н/пр 210602,м/о 3751),счет-фактура 4080 от 280602г.</v>
          </cell>
        </row>
        <row r="944">
          <cell r="A944">
            <v>37435</v>
          </cell>
          <cell r="B944" t="str">
            <v>40702810721381140481</v>
          </cell>
          <cell r="C944" t="str">
            <v>60301810700000009098</v>
          </cell>
          <cell r="D944" t="str">
            <v>$</v>
          </cell>
          <cell r="E944">
            <v>2351.64</v>
          </cell>
          <cell r="F944" t="str">
            <v>оплата комиссии за выполнение операций по вал контролю за поступлением вал выручки по ПС 1/00005061/001/0000001845 от 280302г.на сумму USD 374000-00 по переводу на сумму USD 626800-00(н/пр 210602,м/о 3751),счет-фактура 4081 от 280602г.</v>
          </cell>
        </row>
        <row r="945">
          <cell r="A945">
            <v>37340</v>
          </cell>
          <cell r="B945" t="str">
            <v>40702810779458030625</v>
          </cell>
          <cell r="C945" t="str">
            <v>60301810700000009098</v>
          </cell>
          <cell r="D945" t="str">
            <v>$</v>
          </cell>
          <cell r="E945">
            <v>311.17</v>
          </cell>
          <cell r="F945" t="str">
            <v>Комиссия за ответ на запрос ОАО "Русский Алюминий Менеджмент" NРА-ГД/01-113 от 13.02.2002г., связанный с аудиторской проверкой + НДС (20%)  согласно п.14.6 Тарифа ВЭБ.</v>
          </cell>
        </row>
        <row r="946">
          <cell r="A946">
            <v>37370</v>
          </cell>
          <cell r="B946" t="str">
            <v>40702810797277030244</v>
          </cell>
          <cell r="C946" t="str">
            <v>60301810700000009098</v>
          </cell>
          <cell r="D946" t="str">
            <v>$</v>
          </cell>
          <cell r="E946">
            <v>311.5</v>
          </cell>
          <cell r="F946" t="str">
            <v>Счет неактивный.Комиссия за ответ на запрос ОАО Тюменская нефтяная компания от 22.03.2002г. N68-44/203, связанный с аудиторской проверкой + НДС (20%) согл. п.14.6 Тарифа ВЭБ.</v>
          </cell>
        </row>
        <row r="947">
          <cell r="A947">
            <v>37327</v>
          </cell>
          <cell r="B947" t="str">
            <v>40702810843923140497</v>
          </cell>
          <cell r="C947" t="str">
            <v>60301810700000009098</v>
          </cell>
          <cell r="D947" t="str">
            <v>$</v>
          </cell>
          <cell r="E947">
            <v>315.33</v>
          </cell>
          <cell r="F947" t="str">
            <v>Перевод  ГРАНИТ - РАДИОТЕЛЕФОННЫЕ СИСТЕМЫ,ООО, МОСКВА N 1 от 06.03.2002 ГЕРМАНИЯ /оплата товара ПСИ N 2/00005061/000/0000003551 от 19.12.2001 СЧЕТ-ФАКТУРА1210 от 12.03.02</v>
          </cell>
        </row>
        <row r="948">
          <cell r="A948">
            <v>37393</v>
          </cell>
          <cell r="B948" t="str">
            <v>40702810843923140497</v>
          </cell>
          <cell r="C948" t="str">
            <v>60301810700000009098</v>
          </cell>
          <cell r="D948" t="str">
            <v>$</v>
          </cell>
          <cell r="E948">
            <v>125.26</v>
          </cell>
          <cell r="F948" t="str">
            <v>Перевод  ГРАНИТ - РАДИОТЕЛЕФОННЫЕ СИСТЕМЫ,ООО, МОСКВА N 2 от 15.05.2002 ГЕРМАНИЯ /прочее ПСИ N 2/00005061/001/0000003551 от 19.12.2001 СЧЕТ-ФАКТУРА ќ 3074 от 17.05.2002</v>
          </cell>
        </row>
        <row r="949">
          <cell r="A949">
            <v>37418</v>
          </cell>
          <cell r="B949" t="str">
            <v>40702810843923140497</v>
          </cell>
          <cell r="C949" t="str">
            <v>60301810700000009098</v>
          </cell>
          <cell r="D949" t="str">
            <v>$</v>
          </cell>
          <cell r="E949">
            <v>130.08000000000001</v>
          </cell>
          <cell r="F949" t="str">
            <v>Перевод  ГРАНИТ - РАДИОТЕЛЕФОННЫЕ СИСТЕМЫ,ООО, МОСКВА N 3 от 07.06.2002 ГЕРМАНИЯ /оплата товара ПСИ N 2/00005061/001/0000003551 от 19.12.2001 СЧЕТ-ФАКТУРА 3688от 11.06.2002</v>
          </cell>
        </row>
        <row r="950">
          <cell r="A950">
            <v>37432</v>
          </cell>
          <cell r="B950" t="str">
            <v>40702810843923140497</v>
          </cell>
          <cell r="C950" t="str">
            <v>60301810700000009098</v>
          </cell>
          <cell r="D950" t="str">
            <v>$</v>
          </cell>
          <cell r="E950">
            <v>104.32</v>
          </cell>
          <cell r="F950" t="str">
            <v>Перевод  ГРАНИТ - РАДИОТЕЛЕФОННЫЕ СИСТЕМЫ,ООО, МОСКВА N 4 от 21.06.2002 ГЕРМАНИЯ /прочее ПСИ N 2/00005061/001/0000003551 от 19.12.2001 СЧЕТ-ФАКТУРА 3978 OT 25.06.02</v>
          </cell>
        </row>
        <row r="951">
          <cell r="A951">
            <v>37432</v>
          </cell>
          <cell r="B951" t="str">
            <v>40702810843923140497</v>
          </cell>
          <cell r="C951" t="str">
            <v>60301810700000009098</v>
          </cell>
          <cell r="D951" t="str">
            <v>$</v>
          </cell>
          <cell r="E951">
            <v>166.67</v>
          </cell>
          <cell r="F951" t="str">
            <v>Перевод  ГРАНИТ - РАДИОТЕЛЕФОННЫЕ СИСТЕМЫ,ООО, МОСКВА N 5 от 21.06.2002 ГЕРМАНИЯ /оплата товара ПСИ N 2/00005061/000/0000003676 от 08.05.2002 СЧЕТ-ФАКТУРА 3979ОТ 25.0602</v>
          </cell>
        </row>
        <row r="952">
          <cell r="A952">
            <v>37288</v>
          </cell>
          <cell r="B952" t="str">
            <v>40702810896738030095</v>
          </cell>
          <cell r="C952" t="str">
            <v>60301810700000009098</v>
          </cell>
          <cell r="D952" t="str">
            <v>$</v>
          </cell>
          <cell r="E952">
            <v>61.36</v>
          </cell>
          <cell r="F952" t="str">
            <v>КОМИССИЯ ЗА ВЫДАЧУ КОПИЙ БАНКОВСКИХ ДОКУМЕНТОВ ПО ПЕРЕВОДУ ООО ВО "ВНЕШТОРГСЕРВИС" N 2 ОТ 31012002 Н/ПР 31012002 М/О6621 СЧЕТ-ФАКТУРА 495 ОТ 010202.ПИСЬМО N09-484 ОТ 250901</v>
          </cell>
        </row>
        <row r="953">
          <cell r="A953">
            <v>37291</v>
          </cell>
          <cell r="B953" t="str">
            <v>40702810896738030095</v>
          </cell>
          <cell r="C953" t="str">
            <v>60301810700000009098</v>
          </cell>
          <cell r="D953" t="str">
            <v>$</v>
          </cell>
          <cell r="E953">
            <v>61.37</v>
          </cell>
          <cell r="F953" t="str">
            <v>Оплата комиссии за выдачу копий банковских документов ВО Внешторгсервис по переводу N 3 от 01.02.2002 на сумму USD 10108513,54 н/п от 01.02.2002 м/о 8440, счет-фактура 546  от 04.02.2002</v>
          </cell>
        </row>
        <row r="954">
          <cell r="A954">
            <v>37305</v>
          </cell>
          <cell r="B954" t="str">
            <v>40702810896738030095</v>
          </cell>
          <cell r="C954" t="str">
            <v>60301810700000009098</v>
          </cell>
          <cell r="D954" t="str">
            <v>$</v>
          </cell>
          <cell r="E954">
            <v>123.28</v>
          </cell>
          <cell r="F954" t="str">
            <v>СПИСАНИЕ КОМИССИИ БАНКА ЗА ПРЕДОСТАВЛЕНИЕ КОПИЙ СВИФТ ПО ПЕРЕВОДАМ ВТС ВНЕШТОРГСЕРВИС ОТ 18.02.02 NN 4 НА СУММУ А50 3,005,577-45, 5 НА СУММУ А50 2,368,787-30 (СЧЕТ-ФАКТУРА 855 ОТ 18.02.02)</v>
          </cell>
        </row>
        <row r="955">
          <cell r="A955">
            <v>37306</v>
          </cell>
          <cell r="B955" t="str">
            <v>40702810896738030095</v>
          </cell>
          <cell r="C955" t="str">
            <v>60301810700000009098</v>
          </cell>
          <cell r="D955" t="str">
            <v>$</v>
          </cell>
          <cell r="E955">
            <v>61.64</v>
          </cell>
          <cell r="F955" t="str">
            <v>КОМИССИЯ ЗА ВЫДАЧУ КОПИЙ БАНКОВСКИХ ДОКУМЕНТОВ ПО ПЕРЕВОДУ ВО 'ВНЕШТОРГСЕРВИС' N6 ОТ 18.02.02 НА СУММУ A50 484349-58 Н/ПР 18.02.02 М/О 3320 ОСНОВАНИЕ-ПИСЬМО КЛИЕНТА 02-046 ОТ 06.02.02 СЧЕТ-ФАКТУРА 864 ОТ 19.02.02</v>
          </cell>
        </row>
        <row r="956">
          <cell r="A956">
            <v>37308</v>
          </cell>
          <cell r="B956" t="str">
            <v>40702810896738030095</v>
          </cell>
          <cell r="C956" t="str">
            <v>60301810700000009098</v>
          </cell>
          <cell r="D956" t="str">
            <v>$</v>
          </cell>
          <cell r="E956">
            <v>61.77</v>
          </cell>
          <cell r="F956" t="str">
            <v>КОМИССИЯ ЗА ВЫДАЧУ КОПИЙ БАНКОВСКИХ ДОКУМЕНТОВ ПО ПЕРЕВОДУ ВО "ВНЕШТОРГСЕРВИС" N  7 ОТ 20.02.2002 НА СУММУ А50 700000-00 Н/ПР 20.02.2002 М/О 6006 ОСНОВАНИЕ-ПИСЬМО КЛИЕНТА N 02-046 ОТ 05.02.02 СЧЕТ-ФАКТУРА 907 ОТ 21.02.2002</v>
          </cell>
        </row>
        <row r="957">
          <cell r="A957">
            <v>37314</v>
          </cell>
          <cell r="B957" t="str">
            <v>40702810896738030095</v>
          </cell>
          <cell r="C957" t="str">
            <v>60301810700000009098</v>
          </cell>
          <cell r="D957" t="str">
            <v>$</v>
          </cell>
          <cell r="E957">
            <v>61.79</v>
          </cell>
          <cell r="F957" t="str">
            <v>ОПЛАТА КОМИССИИ ЗА ВЫДАЧУ КОПИЙ БАНКОВСКИХ ДОКУМЕНТОВ ПО ПЕРЕВОДУ ВО ВНЕШТОРГСЕРВИС N 10 ОТ 260202 Н/ПР 260202 М/О 330 СЧЕТ-ФАКТУРА 974 ОТ 270202.ПИСЬМО N 02-046 ОТ 050202</v>
          </cell>
        </row>
        <row r="958">
          <cell r="A958">
            <v>37320</v>
          </cell>
          <cell r="B958" t="str">
            <v>40702810896738030095</v>
          </cell>
          <cell r="C958" t="str">
            <v>60301810700000009098</v>
          </cell>
          <cell r="D958" t="str">
            <v>$</v>
          </cell>
          <cell r="E958">
            <v>123.98</v>
          </cell>
          <cell r="F958" t="str">
            <v>КОМИССИЯ ЗА ВЫДАЧУ КОПИЙ БАНКОВСКИХ ДОКУМЕНТОВ ПО ПЕРЕВОДАМ ООО ВО "ВНЕШТОРГСЕРВИС" NN12,13 ОТ 010302, 040302 Н/ПР 040302, 050302.СЧЕТ-ФАКТУРА 1120 ОТ 050302. ПИСЬМО В/О N 02-046 ОТ 050202.</v>
          </cell>
        </row>
        <row r="959">
          <cell r="A959">
            <v>37320</v>
          </cell>
          <cell r="B959" t="str">
            <v>40702810896738030095</v>
          </cell>
          <cell r="C959" t="str">
            <v>60301810700000009098</v>
          </cell>
          <cell r="D959" t="str">
            <v>$</v>
          </cell>
          <cell r="E959">
            <v>185.97</v>
          </cell>
          <cell r="F959" t="str">
            <v>СПИСАНИЕ КОМИССИИ БАНКА ЗА ПРЕДОСТАВЛЕНИЕ КОПИЙ СВИФТ ПО З/П NN 11 ОТ 01.03.02,15 ОТ 04.03.02, 17 ОТ 05.03.02 (СЧЕТ-ФАКТУРА 1129 ОТ 05.03.02)</v>
          </cell>
        </row>
        <row r="960">
          <cell r="A960">
            <v>37321</v>
          </cell>
          <cell r="B960" t="str">
            <v>40702810896738030095</v>
          </cell>
          <cell r="C960" t="str">
            <v>60301810700000009098</v>
          </cell>
          <cell r="D960" t="str">
            <v>$</v>
          </cell>
          <cell r="E960">
            <v>61.98</v>
          </cell>
          <cell r="F960" t="str">
            <v>оплата комиссии за выдачу копий банковских документов по переводу ООО ВО Внешторгсервис N 16 от 05.03.02 на сумму А50 1465536.80 (н.пр.05.03.02 м/о 8400) на основании письма клиента  N 02-046 от 05.02.02</v>
          </cell>
        </row>
        <row r="961">
          <cell r="A961">
            <v>37327</v>
          </cell>
          <cell r="B961" t="str">
            <v>40702810896738030095</v>
          </cell>
          <cell r="C961" t="str">
            <v>60301810700000009098</v>
          </cell>
          <cell r="D961" t="str">
            <v>$</v>
          </cell>
          <cell r="E961">
            <v>124.25</v>
          </cell>
          <cell r="F961" t="str">
            <v>Комиссия за выдачу копий СВИФТ клиенту по з/п ќќ 20 от 06.03.02, 21 от 07.03.02сумма НДС руб.124-25 счет-фактура ќ 1197 от 12.03.2002</v>
          </cell>
        </row>
        <row r="962">
          <cell r="A962">
            <v>37348</v>
          </cell>
          <cell r="B962" t="str">
            <v>40702810896738030095</v>
          </cell>
          <cell r="C962" t="str">
            <v>60301810700000009098</v>
          </cell>
          <cell r="D962" t="str">
            <v>$</v>
          </cell>
          <cell r="E962">
            <v>124.7</v>
          </cell>
          <cell r="F962" t="str">
            <v>СПИСАНИЕ КОМИССИИ БАНКА ЗА ПРЕДОСТАВЛЕНИЕ КОПИЙ СВИФТ МТ103 НА ОСНОВАНИИ ПИСЬМАОТ 05.02.02 N 02-046 ПО ПЕРЕВОДАМ ООО ВО ВНЕШТОРГСЕРВИС ОТ 02.04.02 NN 31,32 (СЧЕТ-ФАКТУРА 1587 ОТ 02.04.02)</v>
          </cell>
        </row>
        <row r="963">
          <cell r="A963">
            <v>37354</v>
          </cell>
          <cell r="B963" t="str">
            <v>40702810896738030095</v>
          </cell>
          <cell r="C963" t="str">
            <v>60301810700000009098</v>
          </cell>
          <cell r="D963" t="str">
            <v>$</v>
          </cell>
          <cell r="E963">
            <v>124.73</v>
          </cell>
          <cell r="F963" t="str">
            <v>Оплата комиссии за выдачу копий банковских документов клиенту по переводам ООО Внешторгсервис NN 33, 34 от 05.04.2002 на суммы А50 700000-00, 1322832-00 н/пр 05.04.2002, м/о 815,917, счет-фактура 1696 от 08.04.2002</v>
          </cell>
        </row>
        <row r="964">
          <cell r="A964">
            <v>37355</v>
          </cell>
          <cell r="B964" t="str">
            <v>40702810896738030095</v>
          </cell>
          <cell r="C964" t="str">
            <v>60301810700000009098</v>
          </cell>
          <cell r="D964" t="str">
            <v>$</v>
          </cell>
          <cell r="E964">
            <v>124.76</v>
          </cell>
          <cell r="F964" t="str">
            <v>Оплата комиссии за выдачу копий МТ103 по переводам ВО Внешторгсервис NN 35 и 36от 08.04.2002г. н.пр. от 08.04.2002 м/о 2324 и м/о 2221, согласно письма N 02-046   от 05.02.2002г.</v>
          </cell>
        </row>
        <row r="965">
          <cell r="A965">
            <v>37363</v>
          </cell>
          <cell r="B965" t="str">
            <v>40702810896738030095</v>
          </cell>
          <cell r="C965" t="str">
            <v>60301810700000009098</v>
          </cell>
          <cell r="D965" t="str">
            <v>$</v>
          </cell>
          <cell r="E965">
            <v>62.3</v>
          </cell>
          <cell r="F965" t="str">
            <v>КОМИССИЯ ЗА ВЫДАЧУ КОПИЙ БАНКОВСКИХ ДОКУМЕНТОВ ПО ПЕРЕВОДУ В/О ВНЕШТОРГСЕРВИС N37 ОТ 16042002 Н/ПРТ160402 М/О 1094.ПИСЬМО 02--46 ОТ 050202.СЧЕТ-ФАКТУРА 1845 ОТ170402</v>
          </cell>
        </row>
        <row r="966">
          <cell r="A966">
            <v>37368</v>
          </cell>
          <cell r="B966" t="str">
            <v>40702810896738030095</v>
          </cell>
          <cell r="C966" t="str">
            <v>60301810700000009098</v>
          </cell>
          <cell r="D966" t="str">
            <v>$</v>
          </cell>
          <cell r="E966">
            <v>62.34</v>
          </cell>
          <cell r="F966" t="str">
            <v>КОМИССИЯ ЗА ВЫДАЧУ КОПИЙ БАНКОВСКИХ ДОКУМЕНТОВ ПО ПЕРЕВОДУ ООО ВО ВНЕШТОРГСЕРВИС N 42 ОТ 190402 Н/ПР 190402 М/О 4419 СЧЕТ-ФАКТУРА 2024 ОТ 220402БПИСЬМО N 02-046 ОТ 050202</v>
          </cell>
        </row>
        <row r="967">
          <cell r="A967">
            <v>37370</v>
          </cell>
          <cell r="B967" t="str">
            <v>40702810896738030095</v>
          </cell>
          <cell r="C967" t="str">
            <v>60301810700000009098</v>
          </cell>
          <cell r="D967" t="str">
            <v>$</v>
          </cell>
          <cell r="E967">
            <v>62.3</v>
          </cell>
          <cell r="F967" t="str">
            <v>СПИСАНИЕ КОМИССИИ БАНКА ЗА ПРЕДОСТАВЛЕНИЕ КОПИИ СВИФТ ПО ПЕРЕВОДУ ВО ВНЕШТОРГСЕРВИС ОТ 18.04.02 N 39 НА СУММУ А50 1,011,500-00 (М/О 9079 ОТ 24.04.02), СЧЕТ-ФАКТУРА 2176 ОТ 24.04.02</v>
          </cell>
        </row>
        <row r="968">
          <cell r="A968">
            <v>37372</v>
          </cell>
          <cell r="B968" t="str">
            <v>40702810896738030095</v>
          </cell>
          <cell r="C968" t="str">
            <v>60301810700000009098</v>
          </cell>
          <cell r="D968" t="str">
            <v>$</v>
          </cell>
          <cell r="E968">
            <v>62.36</v>
          </cell>
          <cell r="F968" t="str">
            <v>Комиссия за выдачу копий СВИФТ по з/п ќ 46 от 25.04.2002Б сумма НДС руб.62-36 счет-фактура ќ 2276 от 26.04.2002</v>
          </cell>
        </row>
        <row r="969">
          <cell r="A969">
            <v>37383</v>
          </cell>
          <cell r="B969" t="str">
            <v>40702810896738030095</v>
          </cell>
          <cell r="C969" t="str">
            <v>60301810700000009098</v>
          </cell>
          <cell r="D969" t="str">
            <v>$</v>
          </cell>
          <cell r="E969">
            <v>62.39</v>
          </cell>
          <cell r="F969" t="str">
            <v>ОПЛАТА КОМИССИИ ЗА ВЫДАЧУ КОПИЙ БАНКОВСКИХ ДОКУМЕНТОВ ВО ВНЕШТОРГСЕРВИС ПО ПЕРЕВОДУ N 000048 ОТ 06.05.02 НА СУММУ USD144266,43, Н/П ОТ 06.05.02 М/О 9773, СЧЕТ-ФАКТУРА 2527 ОТ 07.05.02</v>
          </cell>
        </row>
        <row r="970">
          <cell r="A970">
            <v>37389</v>
          </cell>
          <cell r="B970" t="str">
            <v>40702810896738030095</v>
          </cell>
          <cell r="C970" t="str">
            <v>60301810700000009098</v>
          </cell>
          <cell r="D970" t="str">
            <v>$</v>
          </cell>
          <cell r="E970">
            <v>124.85</v>
          </cell>
          <cell r="F970" t="str">
            <v>Оплата ком. за выдачу копий МТ103,МТ195 по переводу ВО Внешторгсервис N 50 от 08.05.2002  на сумму A50 968.353=13, н.пр. от 08.05.2002 м/о 1979, согласно письма N 02-046 от 05.02.2002 и письма 05-165 от 08.05.2002 СЧЕТ-ФАКТУРА N 2914 ОТ 13.05.2002Г.</v>
          </cell>
        </row>
        <row r="971">
          <cell r="A971">
            <v>37399</v>
          </cell>
          <cell r="B971" t="str">
            <v>40702810896738030095</v>
          </cell>
          <cell r="C971" t="str">
            <v>60301810700000009098</v>
          </cell>
          <cell r="D971" t="str">
            <v>$</v>
          </cell>
          <cell r="E971">
            <v>62.53</v>
          </cell>
          <cell r="F971" t="str">
            <v>СПИСАНИЕ КОМИССИИ БАНКА СОГЛ. П.14.2.1 ТАРИФА ВЭБа ЗА ПРЕДОСТАВЛЕНИЕ КОПИИ СВИФТ ПО З/П ОТ 23.05.02 N 000055 НА СУММУ А50 1422510-83 НА ОСНОВАНИИ ПИСЬМА КЛИЕНТА ОТ 05.02.02 N 02-046</v>
          </cell>
        </row>
        <row r="972">
          <cell r="A972">
            <v>37404</v>
          </cell>
          <cell r="B972" t="str">
            <v>40702810896738030095</v>
          </cell>
          <cell r="C972" t="str">
            <v>60301810700000009098</v>
          </cell>
          <cell r="D972" t="str">
            <v>$</v>
          </cell>
          <cell r="E972">
            <v>125.14</v>
          </cell>
          <cell r="F972" t="str">
            <v>комиссия за выдачу банковских документов клиенту по з/п 56 от 240502 и з/п 58 от 270502 ВТС Внешторгсервис счет фактура 3300 от 280502. Согласно письма клиентаот 050202 N 02-046</v>
          </cell>
        </row>
        <row r="973">
          <cell r="A973">
            <v>37421</v>
          </cell>
          <cell r="B973" t="str">
            <v>40702810896738030095</v>
          </cell>
          <cell r="C973" t="str">
            <v>60301810700000009098</v>
          </cell>
          <cell r="D973" t="str">
            <v>$</v>
          </cell>
          <cell r="E973">
            <v>62.79</v>
          </cell>
          <cell r="F973" t="str">
            <v>СПИСАНИЕ КОМИССИИ БАНКА СОГЛАСНО П.14.2.1 ТАРИФА ВЭБа НА ОСНОВАНИИ ПИСЬМА КЛИЕНТА ОТ 05.02.02 N 02-046 ПО З/П 000062 ОТ 14.06.02 НА СУММУ А50 3249900,00 (М/О 6924 от 14.06.02)</v>
          </cell>
        </row>
        <row r="974">
          <cell r="A974">
            <v>37425</v>
          </cell>
          <cell r="B974" t="str">
            <v>40702810896738030095</v>
          </cell>
          <cell r="C974" t="str">
            <v>60301810700000009098</v>
          </cell>
          <cell r="D974" t="str">
            <v>$</v>
          </cell>
          <cell r="E974">
            <v>62.78</v>
          </cell>
          <cell r="F974" t="str">
            <v>КОМИССИЯ ЗА ВЫДАЧУ КОПИЙ БАНКОВСКИХ ДОКУМЕНТОВ ВО'ВНЕШТОРГСЕРВИС'ПО ПЕРЕВОДУ N000064 ОТ 18.06.02 НА СУММУ USD1527168,00. Н/П ОТ 18.06.2002 М/О 9474, ПИСЬМО N 02-046 ОТ 05.02.02, СЧЕТ-ФАКТУРА 3806 ОТ 18.06.2002</v>
          </cell>
        </row>
        <row r="975">
          <cell r="A975">
            <v>37434</v>
          </cell>
          <cell r="B975" t="str">
            <v>40702810896738030095</v>
          </cell>
          <cell r="C975" t="str">
            <v>60301810700000009098</v>
          </cell>
          <cell r="D975" t="str">
            <v>$</v>
          </cell>
          <cell r="E975">
            <v>62.92</v>
          </cell>
          <cell r="F975" t="str">
            <v>ОПЛАТА КОМИССИИ ЗА ВЫДАЧУ КОПИИ МТ103 ПО ПЕРЕВОДУ ООО  ВНЕШТОРГСЕРВИС  N 000067ОТ 26.06.2002 НА СУММУ USD 806.070=00, Н.ПР. ОТ 26.06.2002 М/О 8383, СОГЛАСНО ПИСЬМА N 02-046 ОТ 05.02.2002 СЧЕТ-ФАКТУРА 4047 ОТ 27.06.2002</v>
          </cell>
        </row>
        <row r="976">
          <cell r="A976">
            <v>37354</v>
          </cell>
          <cell r="B976" t="str">
            <v>40702810913538030039</v>
          </cell>
          <cell r="C976" t="str">
            <v>60301810700000009098</v>
          </cell>
          <cell r="D976" t="str">
            <v>$</v>
          </cell>
          <cell r="E976">
            <v>311.82</v>
          </cell>
          <cell r="F976" t="str">
            <v>Комиссия за ответ на запрос,связанный с аудиторской проверкой ОАО "Автоваз" + НДС 20% согласно п.14.6 Тарифа ВЭБ.</v>
          </cell>
        </row>
        <row r="977">
          <cell r="A977">
            <v>37375</v>
          </cell>
          <cell r="B977" t="str">
            <v>40702810913538030039</v>
          </cell>
          <cell r="C977" t="str">
            <v>60301810700000009098</v>
          </cell>
          <cell r="D977" t="str">
            <v>$</v>
          </cell>
          <cell r="E977">
            <v>1940</v>
          </cell>
          <cell r="F977" t="str">
            <v>СПИСАНИЕ СУММЫ КОМИССИИ ЗА ПРОВЕДЕНИЕ ДОМИЦИЛЯЦИИ ПО ВЕКСЕЛЯМ АО АВТОВАЗ СЕРИЯ АВ NN 038371-038414,038422-038514</v>
          </cell>
        </row>
        <row r="978">
          <cell r="A978">
            <v>37376</v>
          </cell>
          <cell r="B978" t="str">
            <v>40702810913538030039</v>
          </cell>
          <cell r="C978" t="str">
            <v>60301810700000009098</v>
          </cell>
          <cell r="D978" t="str">
            <v>$</v>
          </cell>
          <cell r="E978">
            <v>60</v>
          </cell>
          <cell r="F978" t="str">
            <v>СПИСАНИЕ СУММЫ КОМИССИИ ЗА ПРОВЕДЕНИЕ ДОМИЦИЛЯЦИИ ПО ВЕКСЕЛЯМ АО АВТОВАЗ СЕРИЯ АВ NN 038415-038420</v>
          </cell>
        </row>
        <row r="979">
          <cell r="A979">
            <v>37396</v>
          </cell>
          <cell r="B979" t="str">
            <v>40702810913538030039</v>
          </cell>
          <cell r="C979" t="str">
            <v>60301810700000009098</v>
          </cell>
          <cell r="D979" t="str">
            <v>$</v>
          </cell>
          <cell r="E979">
            <v>10</v>
          </cell>
          <cell r="F979" t="str">
            <v>СПИСАНИЕ КОМИССИИ ЗА ДОМИЦИЛЯЦИЮ ВЕКСЕЛЯ АО АВТОВАЗ СЕРИЯ АВ N 038971</v>
          </cell>
        </row>
        <row r="980">
          <cell r="A980">
            <v>37425</v>
          </cell>
          <cell r="B980" t="str">
            <v>40702810913538030039</v>
          </cell>
          <cell r="C980" t="str">
            <v>60301810700000009098</v>
          </cell>
          <cell r="D980" t="str">
            <v>$</v>
          </cell>
          <cell r="E980">
            <v>1940</v>
          </cell>
          <cell r="F980" t="str">
            <v>СПИСАНИЕ СУММЫ КОМИССИИ ЗА ДОМИЦИЛЯЦИЮ ВЕКСЕЛЕЙ АО АВТОВАЗ СЕРИЯ АВ NN 039051-039150, 039151-039197</v>
          </cell>
        </row>
        <row r="981">
          <cell r="A981">
            <v>37426</v>
          </cell>
          <cell r="B981" t="str">
            <v>40702810913538030039</v>
          </cell>
          <cell r="C981" t="str">
            <v>60301810700000009098</v>
          </cell>
          <cell r="D981" t="str">
            <v>$</v>
          </cell>
          <cell r="E981">
            <v>60</v>
          </cell>
          <cell r="F981" t="str">
            <v>СПИСАНИЕ КОМИССИИ ЗА ДОМИЦИЛЯЦИЮ ВЕКСЕЛЕЙ АО АВТОВАЗ СЕРИЯ АВ NN 039198-039200</v>
          </cell>
        </row>
        <row r="982">
          <cell r="A982">
            <v>37273</v>
          </cell>
          <cell r="B982" t="str">
            <v>40702810977964030555</v>
          </cell>
          <cell r="C982" t="str">
            <v>60301810700000009098</v>
          </cell>
          <cell r="D982" t="str">
            <v>$</v>
          </cell>
          <cell r="E982">
            <v>340.68</v>
          </cell>
          <cell r="F982" t="str">
            <v>Перевод  РОСУГЛЕСБЫТ, КОМПАНИЯ, ОАО,МОСКВА N 2 от 15.01.2002 УКРАИНА /оплата товара ПСИ N 2/00005061/001/0000003374 от07.08.2001 СЧЕТ-ФАКТУРА 143 OT 17.01.02</v>
          </cell>
        </row>
        <row r="983">
          <cell r="A983">
            <v>37273</v>
          </cell>
          <cell r="B983" t="str">
            <v>40702810977964030555</v>
          </cell>
          <cell r="C983" t="str">
            <v>60301810700000009098</v>
          </cell>
          <cell r="D983" t="str">
            <v>$</v>
          </cell>
          <cell r="E983">
            <v>237.93</v>
          </cell>
          <cell r="F983" t="str">
            <v>Перевод  РОСУГЛЕСБЫТ, КОМПАНИЯ, ОАО,МОСКВА N 1 от 15.01.2002 УКРАИНА /оплата товара ПСИ N 2/00005061/001/0000003374 от07.08.2001 СЧЕТ-ФАКТУРА 143 OT 17.01.02</v>
          </cell>
        </row>
        <row r="984">
          <cell r="A984">
            <v>37280</v>
          </cell>
          <cell r="B984" t="str">
            <v>40702810977964030555</v>
          </cell>
          <cell r="C984" t="str">
            <v>60301810700000009098</v>
          </cell>
          <cell r="D984" t="str">
            <v>$</v>
          </cell>
          <cell r="E984">
            <v>95.12</v>
          </cell>
          <cell r="F984" t="str">
            <v>Перевод  РОСУГЛЕСБЫТ, КОМПАНИЯ, ОАО,МОСКВА N 3 от 18.01.2002 УКРАИНА /оплата товара ПСИ N 2/00005061/001/0000003374 от 07.08.2001 СЧЕТ-ФАКТУРА  228 ОТ 24.01.2002</v>
          </cell>
        </row>
        <row r="985">
          <cell r="A985">
            <v>37280</v>
          </cell>
          <cell r="B985" t="str">
            <v>40702810977964030555</v>
          </cell>
          <cell r="C985" t="str">
            <v>60301810700000009098</v>
          </cell>
          <cell r="D985" t="str">
            <v>$</v>
          </cell>
          <cell r="E985">
            <v>267.39999999999998</v>
          </cell>
          <cell r="F985" t="str">
            <v>Перевод  РОСУГЛЕСБЫТ, КОМПАНИЯ, ОАО,МОСКВА N 4 от 21.01.2002 УКРАИНА /прочее ПСИ N 2/00005061/001/0000003374 от 07.08.2001 СЧЕТ-ФАКТУРА 219 OT 24/01/02</v>
          </cell>
        </row>
        <row r="986">
          <cell r="A986">
            <v>37292</v>
          </cell>
          <cell r="B986" t="str">
            <v>40702810977964030555</v>
          </cell>
          <cell r="C986" t="str">
            <v>60301810700000009098</v>
          </cell>
          <cell r="D986" t="str">
            <v>$</v>
          </cell>
          <cell r="E986">
            <v>455.95</v>
          </cell>
          <cell r="F986" t="str">
            <v>Перевод  РОСУГЛЕСБЫТ, КОМПАНИЯ, ОАО,МОСКВА N 5 от 31.01.2002 УКРАИНА /прочее ПСИ N 2/00005061/002/0000003374 от 07.08.2001 СЧЕТ-ФАКТУРА ќ 584 от 05.02.2002</v>
          </cell>
        </row>
        <row r="987">
          <cell r="A987">
            <v>37298</v>
          </cell>
          <cell r="B987" t="str">
            <v>40702810977964030555</v>
          </cell>
          <cell r="C987" t="str">
            <v>60301810700000009098</v>
          </cell>
          <cell r="D987" t="str">
            <v>$</v>
          </cell>
          <cell r="E987">
            <v>95.76</v>
          </cell>
          <cell r="F987" t="str">
            <v>Перевод  РОСУГЛЕСБЫТ, КОМПАНИЯ, ОАО,МОСКВА N 6 от 07.02.2002 УКРАИНА /оплата товара ПСИ N 2/00005061/002/0000003374 от 07.08.2001 СЧЕТ-ФАКТУРА 714 ОТ 110202</v>
          </cell>
        </row>
        <row r="988">
          <cell r="A988">
            <v>37302</v>
          </cell>
          <cell r="B988" t="str">
            <v>40702810977964030555</v>
          </cell>
          <cell r="C988" t="str">
            <v>60301810700000009098</v>
          </cell>
          <cell r="D988" t="str">
            <v>$</v>
          </cell>
          <cell r="E988">
            <v>539.49</v>
          </cell>
          <cell r="F988" t="str">
            <v>Перевод  РОСУГЛЕСБЫТ, КОМПАНИЯ, ОАО,МОСКВА N 7 от 11.02.2002 УКРАИНА /оплата товара ПСИ N 2/00005061/002/0000003374 от 07.08.2001 СЧЕТ-ФАКТУРА 837 от 15.02.2002г</v>
          </cell>
        </row>
        <row r="989">
          <cell r="A989">
            <v>37361</v>
          </cell>
          <cell r="B989" t="str">
            <v>40702810979460020627</v>
          </cell>
          <cell r="C989" t="str">
            <v>60301810700000009098</v>
          </cell>
          <cell r="D989" t="str">
            <v>$</v>
          </cell>
          <cell r="E989">
            <v>311.73</v>
          </cell>
          <cell r="F989" t="str">
            <v>Комиссия за ответ на запрос ОАО "Красноярский алюминиевый завод" N 22-КФ-99 от 18.03.2002г., связанный с аудиторской проверкой + НДС 20% согласно п.14.6 ТарифаВЭБ.</v>
          </cell>
        </row>
        <row r="990">
          <cell r="A990">
            <v>37428</v>
          </cell>
          <cell r="B990" t="str">
            <v>40702840000028140257</v>
          </cell>
          <cell r="C990" t="str">
            <v>60301810700000009098</v>
          </cell>
          <cell r="D990" t="str">
            <v>$</v>
          </cell>
          <cell r="E990">
            <v>1257.48</v>
          </cell>
          <cell r="F990" t="str">
            <v>Счет неактивный.комиссия по ПС 1/00005061/002/0000000002 от 18.02.94 с суммы экспортной выручкиUSD 40.046.488-09 по аккр.OTS4768ANK00302/07005969005,Турция и НДС,счет-фактура 3913  от 21.06.02</v>
          </cell>
        </row>
        <row r="991">
          <cell r="A991">
            <v>37295</v>
          </cell>
          <cell r="B991" t="str">
            <v>40702840065650140453</v>
          </cell>
          <cell r="C991" t="str">
            <v>60301810700000009098</v>
          </cell>
          <cell r="D991" t="str">
            <v>$</v>
          </cell>
          <cell r="E991">
            <v>12289.44</v>
          </cell>
          <cell r="F991" t="str">
            <v>комиссия по ПС 3/00005061/000/0000000566 от 22.01.02 с суммы экспортной выручкиUSD 4.800.000-00 по аккр.21RU04224/1931/06001660001,Венгрия и НДС,счет-фактура698 от 08.02.02</v>
          </cell>
        </row>
        <row r="992">
          <cell r="A992">
            <v>37319</v>
          </cell>
          <cell r="B992" t="str">
            <v>40702840065650140453</v>
          </cell>
          <cell r="C992" t="str">
            <v>60301810700000009098</v>
          </cell>
          <cell r="D992" t="str">
            <v>$</v>
          </cell>
          <cell r="E992">
            <v>1243.93</v>
          </cell>
          <cell r="F992" t="str">
            <v>DORINGER FINANCIAL FAVOUR 407028407656501110453 PROMSPESPES PEX DETAILS CONTRACT 7 PSI/17 12.0.MT910 CHASGB2L DD 020301.ПС 3/00005061/000/0000000566 ОТ 220102.КОМИССИЯ ПО ПС (СЧЕТ-ФАКТУРА 1095   ОТ 040302)</v>
          </cell>
        </row>
        <row r="993">
          <cell r="A993">
            <v>37265</v>
          </cell>
          <cell r="B993" t="str">
            <v>40702840096566030079</v>
          </cell>
          <cell r="C993" t="str">
            <v>60301810700000009098</v>
          </cell>
          <cell r="D993" t="str">
            <v>$</v>
          </cell>
          <cell r="E993">
            <v>7.84</v>
          </cell>
          <cell r="F993" t="str">
            <v>Оплата инкассо 965660104 Китай на основании MT 100 CHASGB2LB от 09.01.02. Комиссия и НДС за осуществление валютного контроля по ПС 1/00005061/005/0000000478   от 08.02.99.Счет-фактура 38 от 09.01.02.</v>
          </cell>
        </row>
        <row r="994">
          <cell r="A994">
            <v>37265</v>
          </cell>
          <cell r="B994" t="str">
            <v>40702840096566030079</v>
          </cell>
          <cell r="C994" t="str">
            <v>60301810700000009098</v>
          </cell>
          <cell r="D994" t="str">
            <v>$</v>
          </cell>
          <cell r="E994">
            <v>7.84</v>
          </cell>
          <cell r="F994" t="str">
            <v>Оплата инкассо 965660105 Китай на основании MT 100 CHASGB2LB от 09.01.02.Комиссия и НДС за осуществление валютного контроля по ПС 1/00005061/005/0000000478 от 08.02.99 Счет-фактура 50 от 09.01.02</v>
          </cell>
        </row>
        <row r="995">
          <cell r="A995">
            <v>37265</v>
          </cell>
          <cell r="B995" t="str">
            <v>40702840096566030079</v>
          </cell>
          <cell r="C995" t="str">
            <v>60301810700000009098</v>
          </cell>
          <cell r="D995" t="str">
            <v>$</v>
          </cell>
          <cell r="E995">
            <v>18.079999999999998</v>
          </cell>
          <cell r="F995" t="str">
            <v>Оплата инкассо 965660101 Китай на основании MT 100 CHASGB2LB от 09.01.02.Комиссия и НДС за осуществление валютного контроля по ПС 1/00005061/005/0000000478 от 08.02.99. Счет-фвктура 46 от 09.01.02</v>
          </cell>
        </row>
        <row r="996">
          <cell r="A996">
            <v>37265</v>
          </cell>
          <cell r="B996" t="str">
            <v>40702840096566030079</v>
          </cell>
          <cell r="C996" t="str">
            <v>60301810700000009098</v>
          </cell>
          <cell r="D996" t="str">
            <v>$</v>
          </cell>
          <cell r="E996">
            <v>20.79</v>
          </cell>
          <cell r="F996" t="str">
            <v xml:space="preserve"> Оплата инкассо 965660114 Китай на основании MT 100 CHASGB2LB от 09.01.02.Комиссия и НДС за осуществление валютного контроля по ПС 1/00005061/005/0000000478   от 08.02.99.Счет-фактура 44 от 09.01.02</v>
          </cell>
        </row>
        <row r="997">
          <cell r="A997">
            <v>37265</v>
          </cell>
          <cell r="B997" t="str">
            <v>40702840096566030079</v>
          </cell>
          <cell r="C997" t="str">
            <v>60301810700000009098</v>
          </cell>
          <cell r="D997" t="str">
            <v>$</v>
          </cell>
          <cell r="E997">
            <v>22</v>
          </cell>
          <cell r="F997" t="str">
            <v>Оплата инкассо 965660040 Китай на основании MT 100 CHASGB2LB от 09.01.02.Комиссия и НДС за осуществление валютного контроля по ПС 1/00005061/000/0000000478 от 08.02.99.Счет-фактура 47 от 09.01.02</v>
          </cell>
        </row>
        <row r="998">
          <cell r="A998">
            <v>37265</v>
          </cell>
          <cell r="B998" t="str">
            <v>40702840096566030079</v>
          </cell>
          <cell r="C998" t="str">
            <v>60301810700000009098</v>
          </cell>
          <cell r="D998" t="str">
            <v>$</v>
          </cell>
          <cell r="E998">
            <v>26.82</v>
          </cell>
          <cell r="F998" t="str">
            <v>Оплата инкассо 965660109,Китай на основании MT 100 CHASGB2LB от 09.01.02.Комиссия и НДС за осуществлениен валютного контроля по ПС 1/00005061/005/0000000478 от08.02.99.Счет-фактура 42 от 09.01.02</v>
          </cell>
        </row>
        <row r="999">
          <cell r="A999">
            <v>37265</v>
          </cell>
          <cell r="B999" t="str">
            <v>40702840096566030079</v>
          </cell>
          <cell r="C999" t="str">
            <v>60301810700000009098</v>
          </cell>
          <cell r="D999" t="str">
            <v>$</v>
          </cell>
          <cell r="E999">
            <v>50.03</v>
          </cell>
          <cell r="F999" t="str">
            <v>Оплата инкассо 965660102 Китай на основании MT 910 CHASGB2LE от 09.01.02.Комиссия и НДС за осуществление валютного контроля по ПС 1/00005061/005/0000000478 от 08.02.99.Счет-фактура 48 от 09.01.02</v>
          </cell>
        </row>
        <row r="1000">
          <cell r="A1000">
            <v>37265</v>
          </cell>
          <cell r="B1000" t="str">
            <v>40702840096566030079</v>
          </cell>
          <cell r="C1000" t="str">
            <v>60301810700000009098</v>
          </cell>
          <cell r="D1000" t="str">
            <v>$</v>
          </cell>
          <cell r="E1000">
            <v>117.23</v>
          </cell>
          <cell r="F1000" t="str">
            <v>Оплата инкассо 965660108,Китай на основании MT 100 CHASGB2LB от 09.01.02.Комиссия и НДС за осуществление валютного контроля по ПС 1/00005061/005/0000000478 от 08.02.99.Счет-фактура 43 от 09.01.02</v>
          </cell>
        </row>
        <row r="1001">
          <cell r="A1001">
            <v>37265</v>
          </cell>
          <cell r="B1001" t="str">
            <v>40702840096566030079</v>
          </cell>
          <cell r="C1001" t="str">
            <v>60301810700000009098</v>
          </cell>
          <cell r="D1001" t="str">
            <v>$</v>
          </cell>
          <cell r="E1001">
            <v>124.17</v>
          </cell>
          <cell r="F1001" t="str">
            <v>Оплата инкассо N 965660103 Китай на основании МТ100 CHASGB2LB от 09.01.02г.Комиссия за осуществление валютного контроля по ПС 1/00005061/005/0000000478 от 08.02.99г.Счет-фактура N 52 от 09.01.02г.</v>
          </cell>
        </row>
        <row r="1002">
          <cell r="A1002">
            <v>37265</v>
          </cell>
          <cell r="B1002" t="str">
            <v>40702840096566030079</v>
          </cell>
          <cell r="C1002" t="str">
            <v>60301810700000009098</v>
          </cell>
          <cell r="D1002" t="str">
            <v>$</v>
          </cell>
          <cell r="E1002">
            <v>137.72999999999999</v>
          </cell>
          <cell r="F1002" t="str">
            <v>Оплата инкассо N 965660100 Китай на основании МТ100 CHASGB2LB от 09.01.02г.Комиссия за осуществление валютного контроля по ПС 1/00005061/005/0000000478 от 08.02.99г.Счет-фактура N 51 от 09.01.02г.</v>
          </cell>
        </row>
        <row r="1003">
          <cell r="A1003">
            <v>37265</v>
          </cell>
          <cell r="B1003" t="str">
            <v>40702840096566030079</v>
          </cell>
          <cell r="C1003" t="str">
            <v>60301810700000009098</v>
          </cell>
          <cell r="D1003" t="str">
            <v>$</v>
          </cell>
          <cell r="E1003">
            <v>179.62</v>
          </cell>
          <cell r="F1003" t="str">
            <v>Оплата инкассо N 965660107 Китай на основании МТ100 CHASGB2LB от 09.01.02г.Комиссия за осуществление валютного контроля по ПС 1/00005061/005/0000000478 от 08.02.99г.Счет-фактура N 53 от 09.01.02г.</v>
          </cell>
        </row>
        <row r="1004">
          <cell r="A1004">
            <v>37265</v>
          </cell>
          <cell r="B1004" t="str">
            <v>40702840096566030079</v>
          </cell>
          <cell r="C1004" t="str">
            <v>60301810700000009098</v>
          </cell>
          <cell r="D1004" t="str">
            <v>$</v>
          </cell>
          <cell r="E1004">
            <v>213.67</v>
          </cell>
          <cell r="F1004" t="str">
            <v>Оплата инкассо N 965660112 Китай на основании МТ100 CHASGB2LB от 09.01.02г.Комиссия за осуществление валютного контроля по ПС 1/00005061/005/0000000478 от 08.02.99г.Счет-фактура N 54 от 09.01.02</v>
          </cell>
        </row>
        <row r="1005">
          <cell r="A1005">
            <v>37272</v>
          </cell>
          <cell r="B1005" t="str">
            <v>40702840096566030079</v>
          </cell>
          <cell r="C1005" t="str">
            <v>60301810700000009098</v>
          </cell>
          <cell r="D1005" t="str">
            <v>$</v>
          </cell>
          <cell r="E1005">
            <v>1607.56</v>
          </cell>
          <cell r="F1005" t="str">
            <v>Перевод  АТОМСТРОЙЭКСПОРТ, ЗАО,МОСКВА N 04 от 16.01.2002 ШВЕЙЦАРИЯ /оплата аванса ПСИ 2/00005061/000/0000003577 от 16.01.2002</v>
          </cell>
        </row>
        <row r="1006">
          <cell r="A1006">
            <v>37277</v>
          </cell>
          <cell r="B1006" t="str">
            <v>40702840096566030079</v>
          </cell>
          <cell r="C1006" t="str">
            <v>60301810700000009098</v>
          </cell>
          <cell r="D1006" t="str">
            <v>$</v>
          </cell>
          <cell r="E1006">
            <v>1473.29</v>
          </cell>
          <cell r="F1006" t="str">
            <v>оплата комиссии за выполнение операций по валютному контролю за поступлением валютной выручки по ПС 3/00005061/000/0000000561 по переводу на сумму долларов сша240890-46 счет фактура 175 от 21.01.02</v>
          </cell>
        </row>
        <row r="1007">
          <cell r="A1007">
            <v>37277</v>
          </cell>
          <cell r="B1007" t="str">
            <v>40702840096566030079</v>
          </cell>
          <cell r="C1007" t="str">
            <v>60301810700000009098</v>
          </cell>
          <cell r="D1007" t="str">
            <v>$</v>
          </cell>
          <cell r="E1007">
            <v>3164.6</v>
          </cell>
          <cell r="F1007" t="str">
            <v>оплата комиссии за выполнение операций по вал контролю за поступлением вал выручки по ПС 3/00005061/000/0000000561 от 140102г.по переводу на сумму USD 517457-74,счет-фактура  176 от 210102</v>
          </cell>
        </row>
        <row r="1008">
          <cell r="A1008">
            <v>37281</v>
          </cell>
          <cell r="B1008" t="str">
            <v>40702840096566030079</v>
          </cell>
          <cell r="C1008" t="str">
            <v>60301810700000009098</v>
          </cell>
          <cell r="D1008" t="str">
            <v>$</v>
          </cell>
          <cell r="E1008">
            <v>14.96</v>
          </cell>
          <cell r="F1008" t="str">
            <v>Оплата инкассо 965660118 Китай на основании MT 100 CHASGB2LB от 25.01.02.  Оплата комиссии, НДС за осуществление валютного контроля по ПС 1/00005061/005/0000000478 от 08.02.99.Счет-фактура 265 от 25.01.02</v>
          </cell>
        </row>
        <row r="1009">
          <cell r="A1009">
            <v>37281</v>
          </cell>
          <cell r="B1009" t="str">
            <v>40702840096566030079</v>
          </cell>
          <cell r="C1009" t="str">
            <v>60301810700000009098</v>
          </cell>
          <cell r="D1009" t="str">
            <v>$</v>
          </cell>
          <cell r="E1009">
            <v>9.4700000000000006</v>
          </cell>
          <cell r="F1009" t="str">
            <v>Оплата инкассо 965660111 Китай на основании MT 100 CHASGB2LB от 25.01.02.  Оплата комиссии,НДС за осуществление валютного контроля по ПС 1/00005061/005/0000000478 от 08.02.99.Счет-фактура 266 от 25.01.02</v>
          </cell>
        </row>
        <row r="1010">
          <cell r="A1010">
            <v>37281</v>
          </cell>
          <cell r="B1010" t="str">
            <v>40702840096566030079</v>
          </cell>
          <cell r="C1010" t="str">
            <v>60301810700000009098</v>
          </cell>
          <cell r="D1010" t="str">
            <v>$</v>
          </cell>
          <cell r="E1010">
            <v>2817.74</v>
          </cell>
          <cell r="F1010" t="str">
            <v xml:space="preserve"> Оплата инкассо 965660106 Китай на основании MT 100 CHASGB2LB от 25.01.02. Оплата комиссии и НДС за осуществление валютного контроля по ПС 1/00005061/005/0000000478 от 08.02.99.Счет-фактура 267 от 25.01.02</v>
          </cell>
        </row>
        <row r="1011">
          <cell r="A1011">
            <v>37281</v>
          </cell>
          <cell r="B1011" t="str">
            <v>40702840096566030079</v>
          </cell>
          <cell r="C1011" t="str">
            <v>60301810700000009098</v>
          </cell>
          <cell r="D1011" t="str">
            <v>$</v>
          </cell>
          <cell r="E1011">
            <v>11.3</v>
          </cell>
          <cell r="F1011" t="str">
            <v>Оплата инкассо N 965660115 Китай на основании МТ100 CHASGB2LB от 25.01.02г.Комиссия за осуществление валютного контроля по ПС 1/00005061/005/0000000478 от 08.02.99г.Счет-фактура N 268 от 25.01.02г.</v>
          </cell>
        </row>
        <row r="1012">
          <cell r="A1012">
            <v>37281</v>
          </cell>
          <cell r="B1012" t="str">
            <v>40702840096566030079</v>
          </cell>
          <cell r="C1012" t="str">
            <v>60301810700000009098</v>
          </cell>
          <cell r="D1012" t="str">
            <v>$</v>
          </cell>
          <cell r="E1012">
            <v>21.07</v>
          </cell>
          <cell r="F1012" t="str">
            <v>Оплата инкассо N 965660117 Китай на основании МТ100 CHASGB2LB от 25.01.02г.Комиссия за осуществление валютного контроля по ПС 1/00005061/005/0000000478 от 08.02.99г.Счет-фактура N 270 от 25.01.02г.</v>
          </cell>
        </row>
        <row r="1013">
          <cell r="A1013">
            <v>37284</v>
          </cell>
          <cell r="B1013" t="str">
            <v>40702840096566030079</v>
          </cell>
          <cell r="C1013" t="str">
            <v>60301810700000009098</v>
          </cell>
          <cell r="D1013" t="str">
            <v>$</v>
          </cell>
          <cell r="E1013">
            <v>27.23</v>
          </cell>
          <cell r="F1013" t="str">
            <v>Оплата инкассо 965660116 Китай на основании MT100 CHASGB2LB от 25.01.02.Оплата комиссии и НДС за осуществление валютного контроля по ПС 1/00005061/005/0000000478 от 080299.Счет-фактура 313 от 28.01.02</v>
          </cell>
        </row>
        <row r="1014">
          <cell r="A1014">
            <v>37287</v>
          </cell>
          <cell r="B1014" t="str">
            <v>40702840096566030079</v>
          </cell>
          <cell r="C1014" t="str">
            <v>60301810700000009098</v>
          </cell>
          <cell r="D1014" t="str">
            <v>$</v>
          </cell>
          <cell r="E1014">
            <v>1490.68</v>
          </cell>
          <cell r="F1014" t="str">
            <v xml:space="preserve"> Оплата инкассо 965660110 Китай на основании MT 100 CHASGB2LB от 31.01.02. Оплата комиссии и НДС за осуществление валютного контроля по ПС 1/00005061/005/0000000478 от 08.02.99.Счет-фактура 490 от 31.01.02</v>
          </cell>
        </row>
        <row r="1015">
          <cell r="A1015">
            <v>37293</v>
          </cell>
          <cell r="B1015" t="str">
            <v>40702840096566030079</v>
          </cell>
          <cell r="C1015" t="str">
            <v>60301810700000009098</v>
          </cell>
          <cell r="D1015" t="str">
            <v>$</v>
          </cell>
          <cell r="E1015">
            <v>939.56</v>
          </cell>
          <cell r="F1015" t="str">
            <v>TREVIN,INC./40702840796566110079ZAO ATOMSTROYEXPORT RUSSIA/RFB/20020205FT000055UNDER CONTRAKT 77-212 10701-5 DD31.07.2001 И ОПЛ.КОМ.И НДС ЗА ВЫПОЛН.ОПЕР.ПО ВАЛ.КОНТР.ЗА ПОСТ.ВАЛ.ВЫРУЧКИ ПО ПС 3/00005061/000/0000000561 ОТ 140102 СЧ.- Ф 622 ОТ 060202</v>
          </cell>
        </row>
        <row r="1016">
          <cell r="A1016">
            <v>37294</v>
          </cell>
          <cell r="B1016" t="str">
            <v>40702840096566030079</v>
          </cell>
          <cell r="C1016" t="str">
            <v>60301810700000009098</v>
          </cell>
          <cell r="D1016" t="str">
            <v>$</v>
          </cell>
          <cell r="E1016">
            <v>9834.18</v>
          </cell>
          <cell r="F1016" t="str">
            <v>RAINBOW BRIDGE INVESTMENTS LTD./40702840796566110079ZAO,ATOMSTROYEXPORT,/RFB/020204MS92239400 CTR.NO 77,212 10701,1 DD.31.072001.BANK OF CHINA/REC/ACC BOC NY LESS COMM USD 15.00.MT100 CHASGB2L DD 020206 П/С 3/00005061/000/0000000535 ОТ 301101 И ОП.КОМ.И Н</v>
          </cell>
        </row>
        <row r="1017">
          <cell r="A1017">
            <v>37298</v>
          </cell>
          <cell r="B1017" t="str">
            <v>40702840096566030079</v>
          </cell>
          <cell r="C1017" t="str">
            <v>60301810700000009098</v>
          </cell>
          <cell r="D1017" t="str">
            <v>$</v>
          </cell>
          <cell r="E1017">
            <v>1845.86</v>
          </cell>
          <cell r="F1017" t="str">
            <v>TREVIN, INC./40702840796566110079ZAO ATOMSTROYEXPORTRUSSIA /RFB/20020208FT000036UNDER CONTRAKT 77-212 10701-5 DD31.07.2001,MT100 CHASUS33 DD 020208 И ОПЛ.КОМ.ИНДС ЗА ВЫПОЛН.ОПЕР.ПО ВАЛ.КОНТР.ПО П/С 3/00005061/000/0000000561 ОТ 140102 СЧ.-Ф720 ОТ 110202</v>
          </cell>
        </row>
        <row r="1018">
          <cell r="A1018">
            <v>37298</v>
          </cell>
          <cell r="B1018" t="str">
            <v>40702840096566030079</v>
          </cell>
          <cell r="C1018" t="str">
            <v>60301810700000009098</v>
          </cell>
          <cell r="D1018" t="str">
            <v>$</v>
          </cell>
          <cell r="E1018">
            <v>1845.86</v>
          </cell>
          <cell r="F1018" t="str">
            <v>SIDEWINDER TRADING INC./40702840796566110079ZAO ATOMSTROYEXPORT/RFB/SCBM/CUR0208237UNDER CONTRACT NO.77-212 10701-5DATED 31.07.01.MT 100 CHASUS33 DD 020208 И ОПЛ.КОМ.И НДС ЗА ВЫПОЛН.ОПЕР.ПО ВАЛ.КОНТР. ПО ПС 3/00005061/000/0000000561 ОТ 140102 СЧ.-Ф 719 ОТ</v>
          </cell>
        </row>
        <row r="1019">
          <cell r="A1019">
            <v>37299</v>
          </cell>
          <cell r="B1019" t="str">
            <v>40702840096566030079</v>
          </cell>
          <cell r="C1019" t="str">
            <v>60301810700000009098</v>
          </cell>
          <cell r="D1019" t="str">
            <v>$</v>
          </cell>
          <cell r="E1019">
            <v>5904.09</v>
          </cell>
          <cell r="F1019" t="str">
            <v>TREVIN,INC./40702840796566110079ZAO ATOMSTROYEXPORT RUS./RFB/20020211FT000033UNDER CTR.77-212 10701-5 DD 310701.MT 100 CHASUS33 DD 020211 И ОПЛ.КОМ.И НДС ЗА ВЫПОЛН.ОПЕР.ПО ВАЛ.КОНТР.ЗА ПОСТ.ВАЛ.ВЫР.СЧ.-Ф 756 ОТ 120202 П/С 3/00005061/000/0000000561 ОТ 1401</v>
          </cell>
        </row>
        <row r="1020">
          <cell r="A1020">
            <v>37309</v>
          </cell>
          <cell r="B1020" t="str">
            <v>40702840096566030079</v>
          </cell>
          <cell r="C1020" t="str">
            <v>60301810700000009098</v>
          </cell>
          <cell r="D1020" t="str">
            <v>$</v>
          </cell>
          <cell r="E1020">
            <v>1.23</v>
          </cell>
          <cell r="F1020" t="str">
            <v>оплата инкассо 965660120 Китай на основании MT 100 CHASGB2LB от 22.02.02 за минусом комиссии инобанка USD 15-00.Оплата комиссии,НДС за осуществление валютного контроля по ПС 1/00005061/005/0000000478 от 08.02.99 Счет-фактура 945 от 22.02.02</v>
          </cell>
        </row>
        <row r="1021">
          <cell r="A1021">
            <v>37309</v>
          </cell>
          <cell r="B1021" t="str">
            <v>40702840096566030079</v>
          </cell>
          <cell r="C1021" t="str">
            <v>60301810700000009098</v>
          </cell>
          <cell r="D1021" t="str">
            <v>$</v>
          </cell>
          <cell r="E1021">
            <v>1.54</v>
          </cell>
          <cell r="F1021" t="str">
            <v>оплата инкассо 965660002 Китай на основании MT 100 CHASGB2LB от 22.02.02 за минусом комиссии инобанка USD 15-00.Оплата комиссии,НДС за осуществление валютного контроля по ПС 1/00005061/005/0000000478 от 080299.Счет-фактура 947 от 22.02.02</v>
          </cell>
        </row>
        <row r="1022">
          <cell r="A1022">
            <v>37309</v>
          </cell>
          <cell r="B1022" t="str">
            <v>40702840096566030079</v>
          </cell>
          <cell r="C1022" t="str">
            <v>60301810700000009098</v>
          </cell>
          <cell r="D1022" t="str">
            <v>$</v>
          </cell>
          <cell r="E1022">
            <v>7.41</v>
          </cell>
          <cell r="F1022" t="str">
            <v>оплата инкассо 965660124 Китай на основании MT 100 CHASGB2LB от 22.02.02 за минусом комиссии инобанка USD 15-00.Оплата комиссии,НДС за осуществление валютного контроля по ПС 1/00005061/005/0000000478 от 080299.Счет-фактура 948 от 22.02.02</v>
          </cell>
        </row>
        <row r="1023">
          <cell r="A1023">
            <v>37313</v>
          </cell>
          <cell r="B1023" t="str">
            <v>40702840096566030079</v>
          </cell>
          <cell r="C1023" t="str">
            <v>60301810700000009098</v>
          </cell>
          <cell r="D1023" t="str">
            <v>$</v>
          </cell>
          <cell r="E1023">
            <v>2655.71</v>
          </cell>
          <cell r="F1023" t="str">
            <v>CHUN FOO GENEVA INC./40702840796566110079ZAO ATAOMSTROYEXPORT UNDER CTR.77,212/10701,5DD.31.07.01 И ОПЛ.КОМ.И НДС ЗА ВЫПОЛН.ОПЕР.ПО ВАЛ.КОНТР.ЗА ПОСТ.ВАЛ.ВЫР.ПО ПС 3/00005061/000/0000000561 ОТ 140102 СЧ.-Ф 961  ОТ 260202.MT 100 CHASGB2L DD020225</v>
          </cell>
        </row>
        <row r="1024">
          <cell r="A1024">
            <v>37313</v>
          </cell>
          <cell r="B1024" t="str">
            <v>40702840096566030079</v>
          </cell>
          <cell r="C1024" t="str">
            <v>60301810700000009098</v>
          </cell>
          <cell r="D1024" t="str">
            <v>$</v>
          </cell>
          <cell r="E1024">
            <v>616.82000000000005</v>
          </cell>
          <cell r="F1024" t="str">
            <v>TREVIN,INC./40702840796566110079ZAO ATOMSTROYEXPORTRUSSIA/RFB/20020222FT000055UNDER CTR.77-212 10701-5 DD31.07.2001,И ОПЛ.КОМ. И НДС ЗА ВЫПОЛН.ОПЕР.ПО ВАЛ.КОНТР. ПО ПС 3/00005061/000/0000000561 ОТ 140102. СЧ.-Ф 962 ОТ 260202</v>
          </cell>
        </row>
        <row r="1025">
          <cell r="A1025">
            <v>37314</v>
          </cell>
          <cell r="B1025" t="str">
            <v>40702840096566030079</v>
          </cell>
          <cell r="C1025" t="str">
            <v>60301810700000009098</v>
          </cell>
          <cell r="D1025" t="str">
            <v>$</v>
          </cell>
          <cell r="E1025">
            <v>2444.71</v>
          </cell>
          <cell r="F1025" t="str">
            <v>Перевод  АТОМСТРОЙЭКСПОРТ, ЗАО,МОСКВА N 388 от 26.02.2002 ШВЕЙЦАРИЯ /оплата аванса ПСИ N 2/00005061/000/0000003577 от 16.01.2002 СЧЕТ-ФАКТУРА 977 от 270202</v>
          </cell>
        </row>
        <row r="1026">
          <cell r="A1026">
            <v>37315</v>
          </cell>
          <cell r="B1026" t="str">
            <v>40702840096566030079</v>
          </cell>
          <cell r="C1026" t="str">
            <v>60301810700000009098</v>
          </cell>
          <cell r="D1026" t="str">
            <v>$</v>
          </cell>
          <cell r="E1026">
            <v>32.47</v>
          </cell>
          <cell r="F1026" t="str">
            <v>Оплата инкассо N 965660121 Китай на основании МТ100 CHASGB2LB от 27.02.02г. за минусом комиссии инобанка USD 15-00.Комиссия за осуществление валютного контроля  по ПС 1/00005061/005/0000000478 от 08.02.99г.Счет-фактура N 1023 от 28.02.02г.</v>
          </cell>
        </row>
        <row r="1027">
          <cell r="A1027">
            <v>37315</v>
          </cell>
          <cell r="B1027" t="str">
            <v>40702840096566030079</v>
          </cell>
          <cell r="C1027" t="str">
            <v>60301810700000009098</v>
          </cell>
          <cell r="D1027" t="str">
            <v>$</v>
          </cell>
          <cell r="E1027">
            <v>1618.43</v>
          </cell>
          <cell r="F1027" t="str">
            <v>Оплата инкассо N 965660125 Китай на основании МТ100 CHASGB2LB от 27.02.02г.за минусом комиссии инобанка USD 15-00.Комиссия за осуществление валютного контроля по ПС 1/00005061/005/0000000478 от 08.02.99г.Счет-фактура N 1024 от 28.02.02г.</v>
          </cell>
        </row>
        <row r="1028">
          <cell r="A1028">
            <v>37326</v>
          </cell>
          <cell r="B1028" t="str">
            <v>40702840096566030079</v>
          </cell>
          <cell r="C1028" t="str">
            <v>60301810700000009098</v>
          </cell>
          <cell r="D1028" t="str">
            <v>$</v>
          </cell>
          <cell r="E1028">
            <v>4204.1099999999997</v>
          </cell>
          <cell r="F1028" t="str">
            <v>CHUN FOO GENEVA INC. /40702 840 7 96566 11 0079 ZAO ATOMSTROYEXPORT UNDER CONTRACT 77,212/10701,5 DD 31.07.01 /40702 840 7 96566 11 0079 ZAO ATOMTROYEXPORT MT 100 CHASGB2L DD 020307 П/С 3/00005061/000/0000000561 ОТ 11.03.02 КОМИССИЯ ПО ПС (СЧЕТ-ФАКТУРА 11</v>
          </cell>
        </row>
        <row r="1029">
          <cell r="A1029">
            <v>37326</v>
          </cell>
          <cell r="B1029" t="str">
            <v>40702840096566030079</v>
          </cell>
          <cell r="C1029" t="str">
            <v>60301810700000009098</v>
          </cell>
          <cell r="D1029" t="str">
            <v>$</v>
          </cell>
          <cell r="E1029">
            <v>3779.17</v>
          </cell>
          <cell r="F1029" t="str">
            <v>RAINBOW BRIDGE INVESTMENTS LTD. /40702840796566110079 ZAO, ATOMSTROYEXPORT, /RFB/020305MS01100000 NO 77,212 10701,1 DATED 31.07.2001 BKCHUS33 ACC BOC NY LESS COMM USD 15. MT 100 CHASGB2L DD 020308 П/С 3/00005061/000/0000000535 ОТ 30.11.01 КОМИССИЯ ПО ПС (</v>
          </cell>
        </row>
        <row r="1030">
          <cell r="A1030">
            <v>37329</v>
          </cell>
          <cell r="B1030" t="str">
            <v>40702840096566030079</v>
          </cell>
          <cell r="C1030" t="str">
            <v>60301810700000009098</v>
          </cell>
          <cell r="D1030" t="str">
            <v>$</v>
          </cell>
          <cell r="E1030">
            <v>43.2</v>
          </cell>
          <cell r="F1030" t="str">
            <v>Оплата комиссии,НДС за осуществление валютного контроля по ПС 1/00005061/005/0000000478 от 08.02.99 по инкассо 965660001 Китай.Счет-фактура 1241 от 14.03.02</v>
          </cell>
        </row>
        <row r="1031">
          <cell r="A1031">
            <v>37329</v>
          </cell>
          <cell r="B1031" t="str">
            <v>40702840096566030079</v>
          </cell>
          <cell r="C1031" t="str">
            <v>60301810700000009098</v>
          </cell>
          <cell r="D1031" t="str">
            <v>$</v>
          </cell>
          <cell r="E1031">
            <v>11.19</v>
          </cell>
          <cell r="F1031" t="str">
            <v>Оплата комиссии,НДС за осуществление валютного контроля по ПС 1/00005061/005/0000000478 от 08.02.99 по инкассо 965660003 Китай.Счет-фактура 1242 от 14.03.02</v>
          </cell>
        </row>
        <row r="1032">
          <cell r="A1032">
            <v>37329</v>
          </cell>
          <cell r="B1032" t="str">
            <v>40702840096566030079</v>
          </cell>
          <cell r="C1032" t="str">
            <v>60301810700000009098</v>
          </cell>
          <cell r="D1032" t="str">
            <v>$</v>
          </cell>
          <cell r="E1032">
            <v>15.85</v>
          </cell>
          <cell r="F1032" t="str">
            <v>Оплата комиссии,НДС за осуществление валютного контроля по ПС 1/00005061/005/0000000478 от 08.02.99 по инкассо 965660004 Китай.Счет-фактура 1243 от 14.03.02</v>
          </cell>
        </row>
        <row r="1033">
          <cell r="A1033">
            <v>37329</v>
          </cell>
          <cell r="B1033" t="str">
            <v>40702840096566030079</v>
          </cell>
          <cell r="C1033" t="str">
            <v>60301810700000009098</v>
          </cell>
          <cell r="D1033" t="str">
            <v>$</v>
          </cell>
          <cell r="E1033">
            <v>81.42</v>
          </cell>
          <cell r="F1033" t="str">
            <v>Оплата комиссии,НДС за осуществление валютного контроля по ПС 1/00005061/005/0000000478 от 08.02.99 по инкассо 965660005 Китай.Счет-фактура 1244 от 14.03.02</v>
          </cell>
        </row>
        <row r="1034">
          <cell r="A1034">
            <v>37329</v>
          </cell>
          <cell r="B1034" t="str">
            <v>40702840096566030079</v>
          </cell>
          <cell r="C1034" t="str">
            <v>60301810700000009098</v>
          </cell>
          <cell r="D1034" t="str">
            <v>$</v>
          </cell>
          <cell r="E1034">
            <v>27.66</v>
          </cell>
          <cell r="F1034" t="str">
            <v>Оплата комиссии,НДС за осуществление валютного контроля по ПС 1/00005061/005/0000000478 от 08.02.99 по инкассо 965660006 Китай.Счет-фактура 1245 от 14.03.02</v>
          </cell>
        </row>
        <row r="1035">
          <cell r="A1035">
            <v>37329</v>
          </cell>
          <cell r="B1035" t="str">
            <v>40702840096566030079</v>
          </cell>
          <cell r="C1035" t="str">
            <v>60301810700000009098</v>
          </cell>
          <cell r="D1035" t="str">
            <v>$</v>
          </cell>
          <cell r="E1035">
            <v>12.43</v>
          </cell>
          <cell r="F1035" t="str">
            <v>Оплата комиссии,НДС за осуществление валютного контроля по ПС 1/00005061/005/0000000478 от 08.02.99 по инкассо 965660119 Китай.Счет-фактура 1246 от 14.03.02</v>
          </cell>
        </row>
        <row r="1036">
          <cell r="A1036">
            <v>37329</v>
          </cell>
          <cell r="B1036" t="str">
            <v>40702840096566030079</v>
          </cell>
          <cell r="C1036" t="str">
            <v>60301810700000009098</v>
          </cell>
          <cell r="D1036" t="str">
            <v>$</v>
          </cell>
          <cell r="E1036">
            <v>22.37</v>
          </cell>
          <cell r="F1036" t="str">
            <v>Оплата комиссии,НДС за осуществление валютного контроля по ПС 1/00005061/005/0000000478 от 08.02.99 по инкассо 965660122 Китай.Счет-фактура 1247 от 14.03.02</v>
          </cell>
        </row>
        <row r="1037">
          <cell r="A1037">
            <v>37330</v>
          </cell>
          <cell r="B1037" t="str">
            <v>40702840096566030079</v>
          </cell>
          <cell r="C1037" t="str">
            <v>60301810700000009098</v>
          </cell>
          <cell r="D1037" t="str">
            <v>$</v>
          </cell>
          <cell r="E1037">
            <v>2372.38</v>
          </cell>
          <cell r="F1037" t="str">
            <v>CHUN FOO GENEVA INC.    /40702 840 7 96566 11 0079ZAO ATOMS TROYEXPORT   UNDER CONTRACT 77,212/10701,5DD 31. 07.01 MT 100 CHASGB2L DD 14.03.2002Г. П/С 3/00005061/000/0000000561 ОТ 14.01.02 КОМИССИЯ ПО ПС (СЧЕТ-ФАКТУРА 1268 ОТ 15.03.02)</v>
          </cell>
        </row>
        <row r="1038">
          <cell r="A1038">
            <v>37334</v>
          </cell>
          <cell r="B1038" t="str">
            <v>40702840096566030079</v>
          </cell>
          <cell r="C1038" t="str">
            <v>60301810700000009098</v>
          </cell>
          <cell r="D1038" t="str">
            <v>$</v>
          </cell>
          <cell r="E1038">
            <v>3661.56</v>
          </cell>
          <cell r="F1038" t="str">
            <v>RAINBOW BRIDGE INVESTMENTS LTD.    /40702840796566110079ZAO,ATOMSTROYE XPORT,/RFB/020314MS04519900NO 77,212 1070 1,1 DATED 31.07.2001BKCHUS33ACC BOC NY LESSCOMM USD 15.MT100 CHASGB2L DD 020318.ПС 3/00005061/000/0000000535 ОТ 301101.КОМИССИЯ ПО ПС (СЧЕТ-ФА</v>
          </cell>
        </row>
        <row r="1039">
          <cell r="A1039">
            <v>37335</v>
          </cell>
          <cell r="B1039" t="str">
            <v>40702840096566030079</v>
          </cell>
          <cell r="C1039" t="str">
            <v>60301810700000009098</v>
          </cell>
          <cell r="D1039" t="str">
            <v>$</v>
          </cell>
          <cell r="E1039">
            <v>348.6</v>
          </cell>
          <cell r="F1039" t="str">
            <v>Комиссия и НДС за осуществление валютного контроля по ПС 1/00005061/005/0000000478 от 08.02.99г. от суммы USD 55.980-00 по инкассо 965660123 Китай.Счет-фактура    N 1403 от 20.03.02г.</v>
          </cell>
        </row>
        <row r="1040">
          <cell r="A1040">
            <v>37340</v>
          </cell>
          <cell r="B1040" t="str">
            <v>40702840096566030079</v>
          </cell>
          <cell r="C1040" t="str">
            <v>60301810700000009098</v>
          </cell>
          <cell r="D1040" t="str">
            <v>$</v>
          </cell>
          <cell r="E1040">
            <v>12446.72</v>
          </cell>
          <cell r="F1040" t="str">
            <v>CHUN FOO GENEVA INC./40702840796566110079ZAO ATOMSTROYEXPORT UNDER CTR.77,212/10701,5 DD.310701 И ОПЛ.КОМ.И НДС ПО ВАЛ.КОНТР.ПО ПС 3/00005061/000/0000000561 ОТ140102 СЧ.-Ф 1458 ОТ 250302.MT100 CHASGB2L DD 020322</v>
          </cell>
        </row>
        <row r="1041">
          <cell r="A1041">
            <v>37341</v>
          </cell>
          <cell r="B1041" t="str">
            <v>40702840096566030079</v>
          </cell>
          <cell r="C1041" t="str">
            <v>60301810700000009098</v>
          </cell>
          <cell r="D1041" t="str">
            <v>$</v>
          </cell>
          <cell r="E1041">
            <v>65.11</v>
          </cell>
          <cell r="F1041" t="str">
            <v>Оплата комиссии и НДС за осуществление валютного контроля по ПС 3/00005061/000/0000000492 от 161001 по инкассо 965660008 Китай.Счет-фактура 1476 от 26.03.02.</v>
          </cell>
        </row>
        <row r="1042">
          <cell r="A1042">
            <v>37341</v>
          </cell>
          <cell r="B1042" t="str">
            <v>40702840096566030079</v>
          </cell>
          <cell r="C1042" t="str">
            <v>60301810700000009098</v>
          </cell>
          <cell r="D1042" t="str">
            <v>$</v>
          </cell>
          <cell r="E1042">
            <v>14.64</v>
          </cell>
          <cell r="F1042" t="str">
            <v>Оплата комиссии и НДС за осуществление валютного контроля по ПС 3/00005061/000/0000000493 от 16.10.01 по инкассо 965660015 Китай.Счет-фактура 1475 от 26.03.2002</v>
          </cell>
        </row>
        <row r="1043">
          <cell r="A1043">
            <v>37341</v>
          </cell>
          <cell r="B1043" t="str">
            <v>40702840096566030079</v>
          </cell>
          <cell r="C1043" t="str">
            <v>60301810700000009098</v>
          </cell>
          <cell r="D1043" t="str">
            <v>$</v>
          </cell>
          <cell r="E1043">
            <v>107.16</v>
          </cell>
          <cell r="F1043" t="str">
            <v>Оплата комиссии и НДС за осуществление валютного контроля по ПС 3/00005061/000/0000000492 от 16.10.01 по инкассо 965660011 Китай.Счет-фактура 1477 от 26.03.02</v>
          </cell>
        </row>
        <row r="1044">
          <cell r="A1044">
            <v>37341</v>
          </cell>
          <cell r="B1044" t="str">
            <v>40702840096566030079</v>
          </cell>
          <cell r="C1044" t="str">
            <v>60301810700000009098</v>
          </cell>
          <cell r="D1044" t="str">
            <v>$</v>
          </cell>
          <cell r="E1044">
            <v>12460.4</v>
          </cell>
          <cell r="F1044" t="str">
            <v>RAINBOW BRIDGE INVESTMENTS LTD./40702840796566110079ZAO,ATOMSTROYEXPORT,/RFB/020321MS06964900NO 77,212 10701,1 DD 310701BKCHUS33ACC BOC NY LESS COMM USD 15.MT100 CHASGB2L DD 020325 И ОПЛ.КОМ.И НДС ПО ВАЛ.КОНТР.ПО ПС 3/00005061/000/0000000535 ОТ 301101 СЧ.</v>
          </cell>
        </row>
        <row r="1045">
          <cell r="A1045">
            <v>37342</v>
          </cell>
          <cell r="B1045" t="str">
            <v>40702840096566030079</v>
          </cell>
          <cell r="C1045" t="str">
            <v>60301810700000009098</v>
          </cell>
          <cell r="D1045" t="str">
            <v>$</v>
          </cell>
          <cell r="E1045">
            <v>92.47</v>
          </cell>
          <cell r="F1045" t="str">
            <v>Оплата комиссии и НДС за осуществление валютного контроля по ПС 1/00005061/005/0000000478 от 08.02.99 по инкассо 965660007 Китай.Счет-фактура 1499 от 27.03.02</v>
          </cell>
        </row>
        <row r="1046">
          <cell r="A1046">
            <v>37342</v>
          </cell>
          <cell r="B1046" t="str">
            <v>40702840096566030079</v>
          </cell>
          <cell r="C1046" t="str">
            <v>60301810700000009098</v>
          </cell>
          <cell r="D1046" t="str">
            <v>$</v>
          </cell>
          <cell r="E1046">
            <v>24.91</v>
          </cell>
          <cell r="F1046" t="str">
            <v>Оплата комиссии и НДС за осуществление валютного контроля по ПС 1/00005061/005/0000000478 от 08.02.99 по инкассо 965660010 Китай.Счет-фактура 1501 от 27.03.2002</v>
          </cell>
        </row>
        <row r="1047">
          <cell r="A1047">
            <v>37342</v>
          </cell>
          <cell r="B1047" t="str">
            <v>40702840096566030079</v>
          </cell>
          <cell r="C1047" t="str">
            <v>60301810700000009098</v>
          </cell>
          <cell r="D1047" t="str">
            <v>$</v>
          </cell>
          <cell r="E1047">
            <v>22.73</v>
          </cell>
          <cell r="F1047" t="str">
            <v>Оплата комиссии и НДС за осуществление валютного контроля по ПС 1/00005061/005/0000000478 от 08.02.99 по инкассо 965660013 Китай,счет-фактура 1503 от 27.03.02</v>
          </cell>
        </row>
        <row r="1048">
          <cell r="A1048">
            <v>37342</v>
          </cell>
          <cell r="B1048" t="str">
            <v>40702840096566030079</v>
          </cell>
          <cell r="C1048" t="str">
            <v>60301810700000009098</v>
          </cell>
          <cell r="D1048" t="str">
            <v>$</v>
          </cell>
          <cell r="E1048">
            <v>117.07</v>
          </cell>
          <cell r="F1048" t="str">
            <v>Оплата комиссии и НДС за осуществление валютного контроля по ПС 1/00005061/005/0000000478 от 08.02.99 по инкассо 965660014 Китай,счет-фактура 1504 от 27.03.02</v>
          </cell>
        </row>
        <row r="1049">
          <cell r="A1049">
            <v>37342</v>
          </cell>
          <cell r="B1049" t="str">
            <v>40702840096566030079</v>
          </cell>
          <cell r="C1049" t="str">
            <v>60301810700000009098</v>
          </cell>
          <cell r="D1049" t="str">
            <v>$</v>
          </cell>
          <cell r="E1049">
            <v>33.94</v>
          </cell>
          <cell r="F1049" t="str">
            <v>Оплата комиссии и НДС за осуществление валютного контроля по ПС 1/00005061/005/0000000478 от 08.02.99 по инкассо 965660012 Китай,счет-фактура 1502 от 27.03.02</v>
          </cell>
        </row>
        <row r="1050">
          <cell r="A1050">
            <v>37342</v>
          </cell>
          <cell r="B1050" t="str">
            <v>40702840096566030079</v>
          </cell>
          <cell r="C1050" t="str">
            <v>60301810700000009098</v>
          </cell>
          <cell r="D1050" t="str">
            <v>$</v>
          </cell>
          <cell r="E1050">
            <v>362.41</v>
          </cell>
          <cell r="F1050" t="str">
            <v>Оплата комиссии и НДС за осуществление валютного контроля по ПС 1/00005061/005/0000000478 от 08.02.99 по инкассо 965660020 Китай,счет-фактура 1505 от 27.03.02</v>
          </cell>
        </row>
        <row r="1051">
          <cell r="A1051">
            <v>37344</v>
          </cell>
          <cell r="B1051" t="str">
            <v>40702840096566030079</v>
          </cell>
          <cell r="C1051" t="str">
            <v>60301810700000009098</v>
          </cell>
          <cell r="D1051" t="str">
            <v>$</v>
          </cell>
          <cell r="E1051">
            <v>807.78</v>
          </cell>
          <cell r="F1051" t="str">
            <v>TREVIN,INC.3831 EUNICE AVENUE,WIL MINGTON,DE 19808 NEW CASTLE COUNTY,USA/40702840796566110079ZAO ATOMSTROYEXPORT RUS./RFB/20020328FT000043UNDER CTR.77-212 10701-5 DD310701 И ОПЛ.КОМ.И НДС ПО ВАЛ.КОНТР.ПО ПС 3/00005061/000/0000000561 ОТ 140101 ПО ПЕР.НА СУ</v>
          </cell>
        </row>
        <row r="1052">
          <cell r="A1052">
            <v>37344</v>
          </cell>
          <cell r="B1052" t="str">
            <v>40702840096566030079</v>
          </cell>
          <cell r="C1052" t="str">
            <v>60301810700000009098</v>
          </cell>
          <cell r="D1052" t="str">
            <v>$</v>
          </cell>
          <cell r="E1052">
            <v>3106.86</v>
          </cell>
          <cell r="F1052" t="str">
            <v>CHUN FOO GENEVA INC./40702840796566110079 ZAO ATOMSTROYEXPORT UNDER CTR 77-212/10701-5 D.310701 И ОПЛ.КОМ.И НДС ЗА ВЫПОЛН.ОПЕР.ПО ВАЛ.КОНТР.ПО ПС 3/00005061/000/0000000561 ОТ 140102 СЧ.-Ф 1552 ОТ 290302</v>
          </cell>
        </row>
        <row r="1053">
          <cell r="A1053">
            <v>37347</v>
          </cell>
          <cell r="B1053" t="str">
            <v>40702840096566030079</v>
          </cell>
          <cell r="C1053" t="str">
            <v>60301810700000009098</v>
          </cell>
          <cell r="D1053" t="str">
            <v>$</v>
          </cell>
          <cell r="E1053">
            <v>622.38</v>
          </cell>
          <cell r="F1053" t="str">
            <v>SIDEWINDER TRADING INC.    /40702840796566110079ZAO ATOMSTROYE XPORTMOCOW, RUSSIA   /RFB/SCBM/CUR0329238CONTRACT N77-21 2 10701-5 D.D.31.07.01 MT103 CHASUS33 DD020329 ПС 3/00005061/000/0000000561 ОТ 14.01.02 СЧЕТ-ФАКТУРА 1565 ОТ 01.04.02</v>
          </cell>
        </row>
        <row r="1054">
          <cell r="A1054">
            <v>37347</v>
          </cell>
          <cell r="B1054" t="str">
            <v>40702840096566030079</v>
          </cell>
          <cell r="C1054" t="str">
            <v>60301810700000009098</v>
          </cell>
          <cell r="D1054" t="str">
            <v>$</v>
          </cell>
          <cell r="E1054">
            <v>10250.66</v>
          </cell>
          <cell r="F1054" t="str">
            <v>SIDEWINDER TRADING INC.    /40702840796566110079ZAO ATOMSTROYE XPORT   /RFB/SCBM/CUR0329277CONTRACT N 77-2 12 10701-8 DATED31.08.01.MT103 CHASGB2L DD 020329 ПС3/00005061/000/0000000665 ОТ 25.03.2002 СЧЕТ-ФАКТУРА ќ 1571 ОТ 01.04.2002</v>
          </cell>
        </row>
        <row r="1055">
          <cell r="A1055">
            <v>37347</v>
          </cell>
          <cell r="B1055" t="str">
            <v>40702840096566030079</v>
          </cell>
          <cell r="C1055" t="str">
            <v>60301810700000009098</v>
          </cell>
          <cell r="D1055" t="str">
            <v>$</v>
          </cell>
          <cell r="E1055">
            <v>1244.77</v>
          </cell>
          <cell r="F1055" t="str">
            <v>SIDEWINDER TRADING INC.    /40702840796566110079ZAO ATOMSTROYE XPORTMOSCOW, RUSSIA   /RFB/SCBM/CUR0329241CONTRACT N77-21 2 10701-8D.D.31.08.01 MT103 DD020329 CHASUS33 ПС 3/00005061/000/00000000665 ОТ 25.03.02. СЧЕТ-ФАКТУРА 1570 ОТ 010402</v>
          </cell>
        </row>
        <row r="1056">
          <cell r="A1056">
            <v>37347</v>
          </cell>
          <cell r="B1056" t="str">
            <v>40702840096566030079</v>
          </cell>
          <cell r="C1056" t="str">
            <v>60301810700000009098</v>
          </cell>
          <cell r="D1056" t="str">
            <v>$</v>
          </cell>
          <cell r="E1056">
            <v>746.86</v>
          </cell>
          <cell r="F1056" t="str">
            <v>TREVIN, INC.3831 EUNICE AVENUE, WIL MINGTON,DE 19808 NEW CASTLE COUNTY, USA  /40702840796566110079ZAO ATOMSTROYE XPORTRUSSIA   /RFB/20020329FT000035UNDER CONTRAKT 77-212 10701-5 DD31.07.2001,MT 103 CHASUS33 DD 020329 СЧЕТ ФАКТУРА 1573 ОТ 010402 ПС 1/00005</v>
          </cell>
        </row>
        <row r="1057">
          <cell r="A1057">
            <v>37347</v>
          </cell>
          <cell r="B1057" t="str">
            <v>40702840096566030079</v>
          </cell>
          <cell r="C1057" t="str">
            <v>60301810700000009098</v>
          </cell>
          <cell r="D1057" t="str">
            <v>$</v>
          </cell>
          <cell r="E1057">
            <v>124.48</v>
          </cell>
          <cell r="F1057" t="str">
            <v>SIDEWINDER TRADING INC.    /40702840796566110079ZAO ATOMSTROYE XPORT   /RFB/SCBM/CUR0329243CONTRACT N 77-2 12 10701-5 DATED31.07.01. MT 103 CHASUSS33 DD 020329ПС 3/00005061/000/0000000561 ОТ 140102 СЧЕТ ФАКТУРА 1574 ОТ 010402</v>
          </cell>
        </row>
        <row r="1058">
          <cell r="A1058">
            <v>37348</v>
          </cell>
          <cell r="B1058" t="str">
            <v>40702840096566030079</v>
          </cell>
          <cell r="C1058" t="str">
            <v>60301810700000009098</v>
          </cell>
          <cell r="D1058" t="str">
            <v>$</v>
          </cell>
          <cell r="E1058">
            <v>353.83</v>
          </cell>
          <cell r="F1058" t="str">
            <v>TREVIN,INC.3831 EUNICE AVENUE,WIL MINGTON,DE 19808 NEW CASTLE COUNTY,USA/40702840796566110079ZAO ATOMSTROYEXPORT RUS./RFB/20020401FT000036UNDER CTR.77-212 10701-8 D 310801,И ОПЛ.КОМ.И НДС ПО ВАЛ.КОНТР.ПО ПС 3/00005061/000/0000000665 ОТ 250302 СЧ.-Ф 1590 О</v>
          </cell>
        </row>
        <row r="1059">
          <cell r="A1059">
            <v>37348</v>
          </cell>
          <cell r="B1059" t="str">
            <v>40702840096566030079</v>
          </cell>
          <cell r="C1059" t="str">
            <v>60301810700000009098</v>
          </cell>
          <cell r="D1059" t="str">
            <v>$</v>
          </cell>
          <cell r="E1059">
            <v>230.06</v>
          </cell>
          <cell r="F1059" t="str">
            <v>TREVIN,INC.3831 EUNICE AVENUE,WIL MINGTON,DE 19808 NEW CASTLE COUNTY,USA/40702840796566110079ZAO ATOMSTROYEXPORT RUS./RFB/20020401FT000032UNDER CTR.77-212 10701-5 D 310701,И ОПЛ.КОМ.И НДС ПО ВАЛ.КОНТР.ПО ПС 3/00005061/000/0000000561 ОТ 140102 СЧ.-Ф 1589 О</v>
          </cell>
        </row>
        <row r="1060">
          <cell r="A1060">
            <v>37348</v>
          </cell>
          <cell r="B1060" t="str">
            <v>40702840096566030079</v>
          </cell>
          <cell r="C1060" t="str">
            <v>60301810700000009098</v>
          </cell>
          <cell r="D1060" t="str">
            <v>$</v>
          </cell>
          <cell r="E1060">
            <v>1246.96</v>
          </cell>
          <cell r="F1060" t="str">
            <v>VISALIA LLC    /40702840796566110079ZAO ATOMSTROYE XPORT   /RFB/SCBM/CUR0401226UNDER CONTRACT N 77-212 10701-5DATED 31.08.01. MT 103 CHASUS33 DD 020401 П/С 3/00005061/000/0000000561 ОТ 14.01.2002Г. КОМИССИЯ ПО ПС (СЧЕТ-ФАКТУРА 1594 ОТ 02.04.2002Г.)</v>
          </cell>
        </row>
        <row r="1061">
          <cell r="A1061">
            <v>37348</v>
          </cell>
          <cell r="B1061" t="str">
            <v>40702840096566030079</v>
          </cell>
          <cell r="C1061" t="str">
            <v>60301810700000009098</v>
          </cell>
          <cell r="D1061" t="str">
            <v>$</v>
          </cell>
          <cell r="E1061">
            <v>3117.41</v>
          </cell>
          <cell r="F1061" t="str">
            <v>VISALIA LLC    /40702840796566110079ZAO ATOMSTROYE XPORT   /RFB/SCBM/CUR0401225UNDER CONTRACT N 77-212 10701-8DATED 31.08.01. MT 103 CHASUS33 DD 020401 П/С 3/00005061/000/0000000665 ОТ 25.03.2002Г. КОМИССИЯ ПО ПС (СЧЕТ-ФАКТУРА 1595 ОТ 02.04.2002Г.)</v>
          </cell>
        </row>
        <row r="1062">
          <cell r="A1062">
            <v>37354</v>
          </cell>
          <cell r="B1062" t="str">
            <v>40702840096566030079</v>
          </cell>
          <cell r="C1062" t="str">
            <v>60301810700000009098</v>
          </cell>
          <cell r="D1062" t="str">
            <v>$</v>
          </cell>
          <cell r="E1062">
            <v>51.76</v>
          </cell>
          <cell r="F1062" t="str">
            <v>Оплата комиссии и НДС за осуществление валютного контроля по ПС 1/00005061/005/0000000478 от 080299 по инкассо 965660027 Китай.Счет-фактура 1714 от 08.04.02.</v>
          </cell>
        </row>
        <row r="1063">
          <cell r="A1063">
            <v>37354</v>
          </cell>
          <cell r="B1063" t="str">
            <v>40702840096566030079</v>
          </cell>
          <cell r="C1063" t="str">
            <v>60301810700000009098</v>
          </cell>
          <cell r="D1063" t="str">
            <v>$</v>
          </cell>
          <cell r="E1063">
            <v>16.21</v>
          </cell>
          <cell r="F1063" t="str">
            <v>Оплата комиссии и НДС за осуществление валютного контроля по ПС 1/00005061/005/0000000478 от 080299 по инкассо 965660021 Китай.Счет-фактура 1715 от 08.04.02</v>
          </cell>
        </row>
        <row r="1064">
          <cell r="A1064">
            <v>37354</v>
          </cell>
          <cell r="B1064" t="str">
            <v>40702840096566030079</v>
          </cell>
          <cell r="C1064" t="str">
            <v>60301810700000009098</v>
          </cell>
          <cell r="D1064" t="str">
            <v>$</v>
          </cell>
          <cell r="E1064">
            <v>38.979999999999997</v>
          </cell>
          <cell r="F1064" t="str">
            <v>Оплата комиссии и НДС за осуществление валютного контроля по ПС 1/00005061/005/0000000478 от 080299 по инкассо 965660018 Китай.Счет-фактура 1716 от 08.04.02</v>
          </cell>
        </row>
        <row r="1065">
          <cell r="A1065">
            <v>37355</v>
          </cell>
          <cell r="B1065" t="str">
            <v>40702840096566030079</v>
          </cell>
          <cell r="C1065" t="str">
            <v>60301810700000009098</v>
          </cell>
          <cell r="D1065" t="str">
            <v>$</v>
          </cell>
          <cell r="E1065">
            <v>35.24</v>
          </cell>
          <cell r="F1065" t="str">
            <v>Оплата комиссии и НДС за осуществление валютного контроля по ПС 1/00005061/005/0000000478 от 08.02.99 по инкассо 965660022 Китай.Счет-фактура 1760 от 09.04.02</v>
          </cell>
        </row>
        <row r="1066">
          <cell r="A1066">
            <v>37355</v>
          </cell>
          <cell r="B1066" t="str">
            <v>40702840096566030079</v>
          </cell>
          <cell r="C1066" t="str">
            <v>60301810700000009098</v>
          </cell>
          <cell r="D1066" t="str">
            <v>$</v>
          </cell>
          <cell r="E1066">
            <v>22.77</v>
          </cell>
          <cell r="F1066" t="str">
            <v>Оплата комиссии и НДС за осуществление валютного контроля по ПС 1/00005061/005/0000000478 от 08.02.99 по инкассо 965660023 Китай.Счет-фактура 1759 от 09.04.02</v>
          </cell>
        </row>
        <row r="1067">
          <cell r="A1067">
            <v>37355</v>
          </cell>
          <cell r="B1067" t="str">
            <v>40702840096566030079</v>
          </cell>
          <cell r="C1067" t="str">
            <v>60301810700000009098</v>
          </cell>
          <cell r="D1067" t="str">
            <v>$</v>
          </cell>
          <cell r="E1067">
            <v>20.27</v>
          </cell>
          <cell r="F1067" t="str">
            <v>Оплата комиссии и НДС за осуществление валютного контроля по ПС 1/00005061/005/0000000478 от 08.02.99 по инкассо 965660026 Китай.Счет-фактура 1758 от 09.04.02</v>
          </cell>
        </row>
        <row r="1068">
          <cell r="A1068">
            <v>37355</v>
          </cell>
          <cell r="B1068" t="str">
            <v>40702840096566030079</v>
          </cell>
          <cell r="C1068" t="str">
            <v>60301810700000009098</v>
          </cell>
          <cell r="D1068" t="str">
            <v>$</v>
          </cell>
          <cell r="E1068">
            <v>47.41</v>
          </cell>
          <cell r="F1068" t="str">
            <v>Оплата комиссии и НДС за осуществление валютного контроля по ПС 1/00005061/005/0000000478 от 08.02.99 по инкассо 965660025 Китай.Счет-фактура 1757 от 09.04.02</v>
          </cell>
        </row>
        <row r="1069">
          <cell r="A1069">
            <v>37355</v>
          </cell>
          <cell r="B1069" t="str">
            <v>40702840096566030079</v>
          </cell>
          <cell r="C1069" t="str">
            <v>60301810700000009098</v>
          </cell>
          <cell r="D1069" t="str">
            <v>$</v>
          </cell>
          <cell r="E1069">
            <v>8.73</v>
          </cell>
          <cell r="F1069" t="str">
            <v>Оплата комиссии и НДС за осуществление валютного контроля по ПС 1/00005061/005/0000000478 от 08.02.99 по инкассо 965660009 Китай.Счет-фактура 1756 от 09.04.02</v>
          </cell>
        </row>
        <row r="1070">
          <cell r="A1070">
            <v>37355</v>
          </cell>
          <cell r="B1070" t="str">
            <v>40702840096566030079</v>
          </cell>
          <cell r="C1070" t="str">
            <v>60301810700000009098</v>
          </cell>
          <cell r="D1070" t="str">
            <v>$</v>
          </cell>
          <cell r="E1070">
            <v>4.37</v>
          </cell>
          <cell r="F1070" t="str">
            <v>Оплата комиссии и НДС за осуществление валютного контроля по ПС 1/00005061/005/0000000478 от 08.02.99 по инкассо 965660019 Китай.Счет-фактура 1755 от 09.04.02</v>
          </cell>
        </row>
        <row r="1071">
          <cell r="A1071">
            <v>37355</v>
          </cell>
          <cell r="B1071" t="str">
            <v>40702840096566030079</v>
          </cell>
          <cell r="C1071" t="str">
            <v>60301810700000009098</v>
          </cell>
          <cell r="D1071" t="str">
            <v>$</v>
          </cell>
          <cell r="E1071">
            <v>56.14</v>
          </cell>
          <cell r="F1071" t="str">
            <v>Оплата комиссии и НДС за осуществление валютного контроля по ПС 1/00005061/005/0000000478 от 080299 по инкассо 965660017 Китай.Счет-фактура 1764 от 09.04.02</v>
          </cell>
        </row>
        <row r="1072">
          <cell r="A1072">
            <v>37357</v>
          </cell>
          <cell r="B1072" t="str">
            <v>40702840096566030079</v>
          </cell>
          <cell r="C1072" t="str">
            <v>60301810700000009098</v>
          </cell>
          <cell r="D1072" t="str">
            <v>$</v>
          </cell>
          <cell r="E1072">
            <v>12467.16</v>
          </cell>
          <cell r="F1072" t="str">
            <v>оплата комиссии и НДС за выполнение операций по валютному контролю за поступлением валютной выручки по ПС 1/00005061/000/0000001802 ОТ 240102 по переводу на сумму USD 12199950-00 от 030402 счет-фактура 1787 от 110402</v>
          </cell>
        </row>
        <row r="1073">
          <cell r="A1073">
            <v>37357</v>
          </cell>
          <cell r="B1073" t="str">
            <v>40702840096566030079</v>
          </cell>
          <cell r="C1073" t="str">
            <v>60301810700000009098</v>
          </cell>
          <cell r="D1073" t="str">
            <v>$</v>
          </cell>
          <cell r="E1073">
            <v>121.55</v>
          </cell>
          <cell r="F1073" t="str">
            <v>Оплата комиссии и НДС за осуществление валютного контроля по ПС 1/00005061/005/0000000478 от 08.02.99 по инкассо 965660032 Китай.Счет-фактура 1791 от 11.04.02</v>
          </cell>
        </row>
        <row r="1074">
          <cell r="A1074">
            <v>37370</v>
          </cell>
          <cell r="B1074" t="str">
            <v>40702840096566030079</v>
          </cell>
          <cell r="C1074" t="str">
            <v>60301810700000009098</v>
          </cell>
          <cell r="D1074" t="str">
            <v>$</v>
          </cell>
          <cell r="E1074">
            <v>0.93</v>
          </cell>
          <cell r="F1074" t="str">
            <v>Оплата комиссии и НДС за осуществление валютного контроля по ПС 1/00005061/005/0000000478 от 08.02.99 по инкассо 965660028 Китай.Счет-фактура 2170 от 24.04.02</v>
          </cell>
        </row>
        <row r="1075">
          <cell r="A1075">
            <v>37370</v>
          </cell>
          <cell r="B1075" t="str">
            <v>40702840096566030079</v>
          </cell>
          <cell r="C1075" t="str">
            <v>60301810700000009098</v>
          </cell>
          <cell r="D1075" t="str">
            <v>$</v>
          </cell>
          <cell r="E1075">
            <v>60.12</v>
          </cell>
          <cell r="F1075" t="str">
            <v>Оплата комиссии и НДС за осуществление валютного контроля по ПС 1/00005061/005/0000000478 от 08.02.99 по инкассо 965660029 Китай.Счет-фактура 2171 от 24.04.02</v>
          </cell>
        </row>
        <row r="1076">
          <cell r="A1076">
            <v>37370</v>
          </cell>
          <cell r="B1076" t="str">
            <v>40702840096566030079</v>
          </cell>
          <cell r="C1076" t="str">
            <v>60301810700000009098</v>
          </cell>
          <cell r="D1076" t="str">
            <v>$</v>
          </cell>
          <cell r="E1076">
            <v>34.26</v>
          </cell>
          <cell r="F1076" t="str">
            <v>Оплата комиссии и НДС за осуществление валютного контроля по ПС 1/00005061/005/0000000478 от 08.02.99 по инкассо 965660031 Китай.Счет-фактура 2174 от 24.04.02</v>
          </cell>
        </row>
        <row r="1077">
          <cell r="A1077">
            <v>37376</v>
          </cell>
          <cell r="B1077" t="str">
            <v>40702840096566030079</v>
          </cell>
          <cell r="C1077" t="str">
            <v>60301810700000009098</v>
          </cell>
          <cell r="D1077" t="str">
            <v>$</v>
          </cell>
          <cell r="E1077">
            <v>12478.52</v>
          </cell>
          <cell r="F1077" t="str">
            <v>оплата комиссии и НДС за выполнение операций по валютному контролю за поступлением экспортной выручки по ПС 1/00005061/000/0000001864 от 090402 по переводу на сумму USD 53799950-00 наш м/о 8053 от 030402 счет фактура 2462 от 300402</v>
          </cell>
        </row>
        <row r="1078">
          <cell r="A1078">
            <v>37382</v>
          </cell>
          <cell r="B1078" t="str">
            <v>40702840096566030079</v>
          </cell>
          <cell r="C1078" t="str">
            <v>60301810700000009098</v>
          </cell>
          <cell r="D1078" t="str">
            <v>$</v>
          </cell>
          <cell r="E1078">
            <v>802.65</v>
          </cell>
          <cell r="F1078" t="str">
            <v>Оплата комиссии и НДС за осуществление валютного контроля по ПС 1/00005061/005/0000000478 от 08.02.99 по инкассо 965660035 Китай.Счет-фактура 2504 от 06.05.02</v>
          </cell>
        </row>
        <row r="1079">
          <cell r="A1079">
            <v>37393</v>
          </cell>
          <cell r="B1079" t="str">
            <v>40702840096566030079</v>
          </cell>
          <cell r="C1079" t="str">
            <v>60301810700000009098</v>
          </cell>
          <cell r="D1079" t="str">
            <v>$</v>
          </cell>
          <cell r="E1079">
            <v>45.95</v>
          </cell>
          <cell r="F1079" t="str">
            <v>Оплата комиссии и НДС за осуществление валютного контроля по ПС 1/00005061/005/0000000478 от 08.02.99 по инкассо 965660048 Китай.Счет-фактура 3067 от 17.05.02.</v>
          </cell>
        </row>
        <row r="1080">
          <cell r="A1080">
            <v>37393</v>
          </cell>
          <cell r="B1080" t="str">
            <v>40702840096566030079</v>
          </cell>
          <cell r="C1080" t="str">
            <v>60301810700000009098</v>
          </cell>
          <cell r="D1080" t="str">
            <v>$</v>
          </cell>
          <cell r="E1080">
            <v>15</v>
          </cell>
          <cell r="F1080" t="str">
            <v>Оплата комиссии и НДС за осуществление валютного контроля по ПС 1/00005061/005/0000000478 от 08.02.99 по инкассо 965660066 Китай.Счет-фактура 3065 от 17.05.2002</v>
          </cell>
        </row>
        <row r="1081">
          <cell r="A1081">
            <v>37393</v>
          </cell>
          <cell r="B1081" t="str">
            <v>40702840096566030079</v>
          </cell>
          <cell r="C1081" t="str">
            <v>60301810700000009098</v>
          </cell>
          <cell r="D1081" t="str">
            <v>$</v>
          </cell>
          <cell r="E1081">
            <v>2.19</v>
          </cell>
          <cell r="F1081" t="str">
            <v>Оплата комиссии и НДС за осуществление валютного контроля по ПС 1/00005061/005/0000000478 от 08.02.99 по инкассо 965660065 Китай.Счет-фактура 3066 от 17.05.02</v>
          </cell>
        </row>
        <row r="1082">
          <cell r="A1082">
            <v>37393</v>
          </cell>
          <cell r="B1082" t="str">
            <v>40702840096566030079</v>
          </cell>
          <cell r="C1082" t="str">
            <v>60301810700000009098</v>
          </cell>
          <cell r="D1082" t="str">
            <v>$</v>
          </cell>
          <cell r="E1082">
            <v>114.71</v>
          </cell>
          <cell r="F1082" t="str">
            <v>Оплата комиссии и НДС за осуществление валютного контроля по ПС 1/00005061/005/0000000478 от 08.02.99 по инкассо 965660058,Китай. Счет-фактура 3068 от 17.05.02</v>
          </cell>
        </row>
        <row r="1083">
          <cell r="A1083">
            <v>37393</v>
          </cell>
          <cell r="B1083" t="str">
            <v>40702840096566030079</v>
          </cell>
          <cell r="C1083" t="str">
            <v>60301810700000009098</v>
          </cell>
          <cell r="D1083" t="str">
            <v>$</v>
          </cell>
          <cell r="E1083">
            <v>25</v>
          </cell>
          <cell r="F1083" t="str">
            <v>Оплата комиссии и НДС за осуществление валютного контроля по ПС 1/00005061/005/0000000478 от 08.02.99 по инкассо 965660067 Китай.Счет-фактура 3064 от 17.05.02</v>
          </cell>
        </row>
        <row r="1084">
          <cell r="A1084">
            <v>37394</v>
          </cell>
          <cell r="B1084" t="str">
            <v>40702840096566030079</v>
          </cell>
          <cell r="C1084" t="str">
            <v>60301810700000009098</v>
          </cell>
          <cell r="D1084" t="str">
            <v>$</v>
          </cell>
          <cell r="E1084">
            <v>6.56</v>
          </cell>
          <cell r="F1084" t="str">
            <v>Оплата комиссии и НДС за осуществление валютного контроля по ПС 1/00005061/005/0000000478 от 08.02.99 по инкассо 965660064 Китай.Счет-фактура 3095 от 18.05.02</v>
          </cell>
        </row>
        <row r="1085">
          <cell r="A1085">
            <v>37394</v>
          </cell>
          <cell r="B1085" t="str">
            <v>40702840096566030079</v>
          </cell>
          <cell r="C1085" t="str">
            <v>60301810700000009098</v>
          </cell>
          <cell r="D1085" t="str">
            <v>$</v>
          </cell>
          <cell r="E1085">
            <v>299.11</v>
          </cell>
          <cell r="F1085" t="str">
            <v>Оплата комиссии и НДС за осуществление валютного контроля по ПС 1/00005061/005/0000000478 от 08.02.99 по инкассо 965660046 Китай.Счет-фактура 3093 от 18.05.02</v>
          </cell>
        </row>
        <row r="1086">
          <cell r="A1086">
            <v>37394</v>
          </cell>
          <cell r="B1086" t="str">
            <v>40702840096566030079</v>
          </cell>
          <cell r="C1086" t="str">
            <v>60301810700000009098</v>
          </cell>
          <cell r="D1086" t="str">
            <v>$</v>
          </cell>
          <cell r="E1086">
            <v>9.06</v>
          </cell>
          <cell r="F1086" t="str">
            <v>Оплата комиссии и НДС за осуществление валютного контроля по ПС 1/00005061/005/0000000478 от 08.02.99 по инкассо 965660049 Китай.Счет-фактура 3094 от 18.05.02</v>
          </cell>
        </row>
        <row r="1087">
          <cell r="A1087">
            <v>37394</v>
          </cell>
          <cell r="B1087" t="str">
            <v>40702840096566030079</v>
          </cell>
          <cell r="C1087" t="str">
            <v>60301810700000009098</v>
          </cell>
          <cell r="D1087" t="str">
            <v>$</v>
          </cell>
          <cell r="E1087">
            <v>196.91</v>
          </cell>
          <cell r="F1087" t="str">
            <v>Оплата комиссии и НДС за осуществление валютного контроля по ПС 1/00005061/005/0000000478 от 08.02.99 по инкассо 965660041 Китай.Счет-фактура 3092 от 18.05.02</v>
          </cell>
        </row>
        <row r="1088">
          <cell r="A1088">
            <v>37394</v>
          </cell>
          <cell r="B1088" t="str">
            <v>40702840096566030079</v>
          </cell>
          <cell r="C1088" t="str">
            <v>60301810700000009098</v>
          </cell>
          <cell r="D1088" t="str">
            <v>$</v>
          </cell>
          <cell r="E1088">
            <v>24.07</v>
          </cell>
          <cell r="F1088" t="str">
            <v>Оплата комиссии, НДС за осуществление валютного контроля по ПС 1/00005061/005/0000000478 от 08.02.99 по инкассо 965660040 Китай.Счет-фактура 3091 от 18.05.02</v>
          </cell>
        </row>
        <row r="1089">
          <cell r="A1089">
            <v>37396</v>
          </cell>
          <cell r="B1089" t="str">
            <v>40702840096566030079</v>
          </cell>
          <cell r="C1089" t="str">
            <v>60301810700000009098</v>
          </cell>
          <cell r="D1089" t="str">
            <v>$</v>
          </cell>
          <cell r="E1089">
            <v>5</v>
          </cell>
          <cell r="F1089" t="str">
            <v>Оплата комиссии и НДС за осуществление валютного контроля по ПС 1/00005061/005/0000000478 от 080299 по инкассо 965660030 Китай.Счет-фактура 3129 от 20.05.02</v>
          </cell>
        </row>
        <row r="1090">
          <cell r="A1090">
            <v>37396</v>
          </cell>
          <cell r="B1090" t="str">
            <v>40702840096566030079</v>
          </cell>
          <cell r="C1090" t="str">
            <v>60301810700000009098</v>
          </cell>
          <cell r="D1090" t="str">
            <v>$</v>
          </cell>
          <cell r="E1090">
            <v>8.44</v>
          </cell>
          <cell r="F1090" t="str">
            <v>Оплата комиссии и НДС за осуществление валютного контроля по ПС 1/00005061/005/0000000478 от 08.02.99 по инкассо 965660045 Китай.Счет-фактура 3127 от 20.05.02</v>
          </cell>
        </row>
        <row r="1091">
          <cell r="A1091">
            <v>37396</v>
          </cell>
          <cell r="B1091" t="str">
            <v>40702840096566030079</v>
          </cell>
          <cell r="C1091" t="str">
            <v>60301810700000009098</v>
          </cell>
          <cell r="D1091" t="str">
            <v>$</v>
          </cell>
          <cell r="E1091">
            <v>20.63</v>
          </cell>
          <cell r="F1091" t="str">
            <v>Оплата комиссии и НДС за осуществление валютного контроля по ПС 3/00005061/000/0000000491 от 161001 по инкассо 965660042 Китай.Счет-фактура 3126 от 20.05.02</v>
          </cell>
        </row>
        <row r="1092">
          <cell r="A1092">
            <v>37396</v>
          </cell>
          <cell r="B1092" t="str">
            <v>40702840096566030079</v>
          </cell>
          <cell r="C1092" t="str">
            <v>60301810700000009098</v>
          </cell>
          <cell r="D1092" t="str">
            <v>$</v>
          </cell>
          <cell r="E1092">
            <v>17.5</v>
          </cell>
          <cell r="F1092" t="str">
            <v>Оплата комиссии и НДС за осуществление валютного контроля по ПС 1/00005061/005/0000000478 от 08.02.99 по инкассо 965660047 Китай.Счет-фактура 3128 от 20.05.02</v>
          </cell>
        </row>
        <row r="1093">
          <cell r="A1093">
            <v>37397</v>
          </cell>
          <cell r="B1093" t="str">
            <v>40702840096566030079</v>
          </cell>
          <cell r="C1093" t="str">
            <v>60301810700000009098</v>
          </cell>
          <cell r="D1093" t="str">
            <v>$</v>
          </cell>
          <cell r="E1093">
            <v>99.08</v>
          </cell>
          <cell r="F1093" t="str">
            <v>Оплата комиссии и НДС за осуществление валютного контроля по ПС 1/00005061/002/0000000695 от 120499 по инкассо 965660076 Индия.Счет-фактура 3164 от 21.05.02</v>
          </cell>
        </row>
        <row r="1094">
          <cell r="A1094">
            <v>37397</v>
          </cell>
          <cell r="B1094" t="str">
            <v>40702840096566030079</v>
          </cell>
          <cell r="C1094" t="str">
            <v>60301810700000009098</v>
          </cell>
          <cell r="D1094" t="str">
            <v>$</v>
          </cell>
          <cell r="E1094">
            <v>405.07</v>
          </cell>
          <cell r="F1094" t="str">
            <v>Оплата комиссии и НДС за осуществление валютного контроля по ПС 1/00005061/002/0000000695 от 12.04.99 по инкассо 965660056 Индия.Счет-фактура 3163 от 21.05.02</v>
          </cell>
        </row>
        <row r="1095">
          <cell r="A1095">
            <v>37404</v>
          </cell>
          <cell r="B1095" t="str">
            <v>40702840096566030079</v>
          </cell>
          <cell r="C1095" t="str">
            <v>60301810700000009098</v>
          </cell>
          <cell r="D1095" t="str">
            <v>$</v>
          </cell>
          <cell r="E1095">
            <v>14.39</v>
          </cell>
          <cell r="F1095" t="str">
            <v>Оплата комиссии и НДС за осуществление валютного контроля по П/С 1/00005061/005/0000000478 от 08.02.99 по инкассо 965660050 Китай.Счет-фактура 3301 от 28.05.02</v>
          </cell>
        </row>
        <row r="1096">
          <cell r="A1096">
            <v>37417</v>
          </cell>
          <cell r="B1096" t="str">
            <v>40702840096566030079</v>
          </cell>
          <cell r="C1096" t="str">
            <v>60301810700000009098</v>
          </cell>
          <cell r="D1096" t="str">
            <v>$</v>
          </cell>
          <cell r="E1096">
            <v>14.76</v>
          </cell>
          <cell r="F1096" t="str">
            <v>Оплата комиссии и НДС за осуществление валютного контроля по ПС 1/00005061/005/0000000478 от 08.02.99 по инкакссо 965660033 Китай.Счет-фактура 3639 от 10.06.02</v>
          </cell>
        </row>
        <row r="1097">
          <cell r="A1097">
            <v>37417</v>
          </cell>
          <cell r="B1097" t="str">
            <v>40702840096566030079</v>
          </cell>
          <cell r="C1097" t="str">
            <v>60301810700000009098</v>
          </cell>
          <cell r="D1097" t="str">
            <v>$</v>
          </cell>
          <cell r="E1097">
            <v>23.23</v>
          </cell>
          <cell r="F1097" t="str">
            <v>Оплата комиссии и НДС за осуществление валютного контроля по ПС 1/00005061/005/0000000478 от 08.02.99 по инкассо 965660037 Китай.Счет-фактура 3640 от 10.06.02</v>
          </cell>
        </row>
        <row r="1098">
          <cell r="A1098">
            <v>37417</v>
          </cell>
          <cell r="B1098" t="str">
            <v>40702840096566030079</v>
          </cell>
          <cell r="C1098" t="str">
            <v>60301810700000009098</v>
          </cell>
          <cell r="D1098" t="str">
            <v>$</v>
          </cell>
          <cell r="E1098">
            <v>42.39</v>
          </cell>
          <cell r="F1098" t="str">
            <v>Оплата комиссии и НДС за осуществление валютного контроля по ПС 1/00005061/005/0000000478 от 08.02.99 по инкассо 965660034 Китай.Счет-фактура 3641 от 10.06.02</v>
          </cell>
        </row>
        <row r="1099">
          <cell r="A1099">
            <v>37417</v>
          </cell>
          <cell r="B1099" t="str">
            <v>40702840096566030079</v>
          </cell>
          <cell r="C1099" t="str">
            <v>60301810700000009098</v>
          </cell>
          <cell r="D1099" t="str">
            <v>$</v>
          </cell>
          <cell r="E1099">
            <v>156.04</v>
          </cell>
          <cell r="F1099" t="str">
            <v>Оплата комиссии и НДС за осуществление валютного контроля по ПС 1/00005061/005/0000000478 от 08.02.99 по инкассо 965660063 Китай.Счет-фактура 3642 от 10.06.02</v>
          </cell>
        </row>
        <row r="1100">
          <cell r="A1100">
            <v>37417</v>
          </cell>
          <cell r="B1100" t="str">
            <v>40702840096566030079</v>
          </cell>
          <cell r="C1100" t="str">
            <v>60301810700000009098</v>
          </cell>
          <cell r="D1100" t="str">
            <v>$</v>
          </cell>
          <cell r="E1100">
            <v>14.44</v>
          </cell>
          <cell r="F1100" t="str">
            <v>Оплата комиссии и НДС за осуществление валютного контроля по ПС 1/00005061/005/0000000478 от 08.02.99 по инкассо 965660036 Китай.Счет-фактура 3643 от 10.06.02</v>
          </cell>
        </row>
        <row r="1101">
          <cell r="A1101">
            <v>37417</v>
          </cell>
          <cell r="B1101" t="str">
            <v>40702840096566030079</v>
          </cell>
          <cell r="C1101" t="str">
            <v>60301810700000009098</v>
          </cell>
          <cell r="D1101" t="str">
            <v>$</v>
          </cell>
          <cell r="E1101">
            <v>2.83</v>
          </cell>
          <cell r="F1101" t="str">
            <v>Оплата комиссии и НДС за осуществление валютного контроля по ПС 1/00005061/005/0000000478 от 08.02.99 по инкассо 965660044 Китай.Счет-фактура 3644 от 10.06.02</v>
          </cell>
        </row>
        <row r="1102">
          <cell r="A1102">
            <v>37417</v>
          </cell>
          <cell r="B1102" t="str">
            <v>40702840096566030079</v>
          </cell>
          <cell r="C1102" t="str">
            <v>60301810700000009098</v>
          </cell>
          <cell r="D1102" t="str">
            <v>$</v>
          </cell>
          <cell r="E1102">
            <v>15.07</v>
          </cell>
          <cell r="F1102" t="str">
            <v>Оплата комиссии и НДС за осуществление валютного контроля по ПС 1/00005061/005/0000000478 от 08.02.99 по инкассо 965660038 Китай.Счет-фактура 3645 от 10.06.02</v>
          </cell>
        </row>
        <row r="1103">
          <cell r="A1103">
            <v>37417</v>
          </cell>
          <cell r="B1103" t="str">
            <v>40702840096566030079</v>
          </cell>
          <cell r="C1103" t="str">
            <v>60301810700000009098</v>
          </cell>
          <cell r="D1103" t="str">
            <v>$</v>
          </cell>
          <cell r="E1103">
            <v>42.7</v>
          </cell>
          <cell r="F1103" t="str">
            <v>Оплата комиссии и НДС за осуществление валютного контроля по ПС 1/00005061/005/0000000478 от 08.02.99 по инкассо 965660039 Китай.Счет-фактура 3646 от 10.06.02</v>
          </cell>
        </row>
        <row r="1104">
          <cell r="A1104">
            <v>37427</v>
          </cell>
          <cell r="B1104" t="str">
            <v>40702840096566030079</v>
          </cell>
          <cell r="C1104" t="str">
            <v>60301810700000009098</v>
          </cell>
          <cell r="D1104" t="str">
            <v>$</v>
          </cell>
          <cell r="E1104">
            <v>8.17</v>
          </cell>
          <cell r="F1104" t="str">
            <v>Оплата комиссии и НДС за осуществление валютного контроля по ПС 1/00005061/005/0000000478 от 08.02.99 по инкассо 965660082 Китай.Счет-фактура 3847 от 20.06.02.</v>
          </cell>
        </row>
        <row r="1105">
          <cell r="A1105">
            <v>37427</v>
          </cell>
          <cell r="B1105" t="str">
            <v>40702840096566030079</v>
          </cell>
          <cell r="C1105" t="str">
            <v>60301810700000009098</v>
          </cell>
          <cell r="D1105" t="str">
            <v>$</v>
          </cell>
          <cell r="E1105">
            <v>125.42</v>
          </cell>
          <cell r="F1105" t="str">
            <v>Оплата комиссии и НДС за осуществление валютного контроля по ПС 1/00005061/005/0000000478 от 08.02.99 по инкассо 965660092 Китай.Счет-фактура 3848 от 20.06.02</v>
          </cell>
        </row>
        <row r="1106">
          <cell r="A1106">
            <v>37427</v>
          </cell>
          <cell r="B1106" t="str">
            <v>40702840096566030079</v>
          </cell>
          <cell r="C1106" t="str">
            <v>60301810700000009098</v>
          </cell>
          <cell r="D1106" t="str">
            <v>$</v>
          </cell>
          <cell r="E1106">
            <v>12.89</v>
          </cell>
          <cell r="F1106" t="str">
            <v>Оплата комиссии и НДС за осуществление валютного контроля по ПС 1/00005061/005/0000000478 от 08.02.99 по инкассо 965660074 Китай.Счет-фактура 3850 от 20.06.02.</v>
          </cell>
        </row>
        <row r="1107">
          <cell r="A1107">
            <v>37427</v>
          </cell>
          <cell r="B1107" t="str">
            <v>40702840096566030079</v>
          </cell>
          <cell r="C1107" t="str">
            <v>60301810700000009098</v>
          </cell>
          <cell r="D1107" t="str">
            <v>$</v>
          </cell>
          <cell r="E1107">
            <v>4.09</v>
          </cell>
          <cell r="F1107" t="str">
            <v>Оплата комиссии и НДС за осуществление валютного контроля по ПС 1/00005061/005/0000000478 от 08.02.99 по инкассо 965660059 Китай.Счет-фактура 3852 от 20.06.02</v>
          </cell>
        </row>
        <row r="1108">
          <cell r="A1108">
            <v>37427</v>
          </cell>
          <cell r="B1108" t="str">
            <v>40702840096566030079</v>
          </cell>
          <cell r="C1108" t="str">
            <v>60301810700000009098</v>
          </cell>
          <cell r="D1108" t="str">
            <v>$</v>
          </cell>
          <cell r="E1108">
            <v>71.349999999999994</v>
          </cell>
          <cell r="F1108" t="str">
            <v>Оплата комиссии и НДС за осуществление валютного контроля по ПС 1/00005061/005/0000000478 от 08.02.99 по инкассо 965660095 Китай.Счет-фактура 3853 от 20.06.02.</v>
          </cell>
        </row>
        <row r="1109">
          <cell r="A1109">
            <v>37427</v>
          </cell>
          <cell r="B1109" t="str">
            <v>40702840096566030079</v>
          </cell>
          <cell r="C1109" t="str">
            <v>60301810700000009098</v>
          </cell>
          <cell r="D1109" t="str">
            <v>$</v>
          </cell>
          <cell r="E1109">
            <v>32.380000000000003</v>
          </cell>
          <cell r="F1109" t="str">
            <v>Оплата комиссии и НДС за осуществление валютного контроля по ПС 1/00005061/005/0000000478 от 08.02.99 по инкассо 965660090 Китай.Счет-фактура 3856 от 20.06.02</v>
          </cell>
        </row>
        <row r="1110">
          <cell r="A1110">
            <v>37427</v>
          </cell>
          <cell r="B1110" t="str">
            <v>40702840096566030079</v>
          </cell>
          <cell r="C1110" t="str">
            <v>60301810700000009098</v>
          </cell>
          <cell r="D1110" t="str">
            <v>$</v>
          </cell>
          <cell r="E1110">
            <v>14.77</v>
          </cell>
          <cell r="F1110" t="str">
            <v>Оплата комиссии и НДС за осуществление валютного контроля по ПС 1/00005061/005/0000000478 от 08.02.99 по инкассо 965660081 Китай.Счет-фактура 3858 от 20.06.02</v>
          </cell>
        </row>
        <row r="1111">
          <cell r="A1111">
            <v>37427</v>
          </cell>
          <cell r="B1111" t="str">
            <v>40702840096566030079</v>
          </cell>
          <cell r="C1111" t="str">
            <v>60301810700000009098</v>
          </cell>
          <cell r="D1111" t="str">
            <v>$</v>
          </cell>
          <cell r="E1111">
            <v>165.97</v>
          </cell>
          <cell r="F1111" t="str">
            <v>Перевод  АТОМСТРОЙЭКСПОРТ, ЗАО,МОСКВА N 562 от 20.06.2002 ФРАНЦИЯ /оплата аванса ПСИ N 2/00005061/000/0000003687 от 20.05.2002 СЧЕТ-ФАКТУРА 3875 от 20.06.02</v>
          </cell>
        </row>
        <row r="1112">
          <cell r="A1112">
            <v>37428</v>
          </cell>
          <cell r="B1112" t="str">
            <v>40702840096566030079</v>
          </cell>
          <cell r="C1112" t="str">
            <v>60301810700000009098</v>
          </cell>
          <cell r="D1112" t="str">
            <v>$</v>
          </cell>
          <cell r="E1112">
            <v>390.45</v>
          </cell>
          <cell r="F1112" t="str">
            <v>Оплата комиссии и НДС за осуществление валютного контроля по ПС 1/00005061/005/0000000478 от 08.02.99 по инкассо 965660069 Китай.Счет-фактура 3888 от 21.06.02</v>
          </cell>
        </row>
        <row r="1113">
          <cell r="A1113">
            <v>37428</v>
          </cell>
          <cell r="B1113" t="str">
            <v>40702840096566030079</v>
          </cell>
          <cell r="C1113" t="str">
            <v>60301810700000009098</v>
          </cell>
          <cell r="D1113" t="str">
            <v>$</v>
          </cell>
          <cell r="E1113">
            <v>45.9</v>
          </cell>
          <cell r="F1113" t="str">
            <v>Оплата комиссии и НДС за осуществление валютного контроля по ПС 1/00005061/005/0000000478 от 08.02.99 по инкассо 965660093 Китай.Счет-фактура 3889 от 21.06.2002</v>
          </cell>
        </row>
        <row r="1114">
          <cell r="A1114">
            <v>37428</v>
          </cell>
          <cell r="B1114" t="str">
            <v>40702840096566030079</v>
          </cell>
          <cell r="C1114" t="str">
            <v>60301810700000009098</v>
          </cell>
          <cell r="D1114" t="str">
            <v>$</v>
          </cell>
          <cell r="E1114">
            <v>18.55</v>
          </cell>
          <cell r="F1114" t="str">
            <v>Оплата комиссии и НДС за осуществление валютного контроля по ПС 1/00005061/005/0000000478 от 08.02.99 по инкассо 965660043 Китай.Счет-фактура 3890 от 21.06.02</v>
          </cell>
        </row>
        <row r="1115">
          <cell r="A1115">
            <v>37428</v>
          </cell>
          <cell r="B1115" t="str">
            <v>40702840096566030079</v>
          </cell>
          <cell r="C1115" t="str">
            <v>60301810700000009098</v>
          </cell>
          <cell r="D1115" t="str">
            <v>$</v>
          </cell>
          <cell r="E1115">
            <v>15.4</v>
          </cell>
          <cell r="F1115" t="str">
            <v>Оплата комиссии и НДС за осуществление валютного контроля по ПС 1/00005061/005/0000000478 от 08.02.99 по инкассо 965660072 Китай.Счет-фактура 3891 от 21.06.02</v>
          </cell>
        </row>
        <row r="1116">
          <cell r="A1116">
            <v>37428</v>
          </cell>
          <cell r="B1116" t="str">
            <v>40702840096566030079</v>
          </cell>
          <cell r="C1116" t="str">
            <v>60301810700000009098</v>
          </cell>
          <cell r="D1116" t="str">
            <v>$</v>
          </cell>
          <cell r="E1116">
            <v>35.840000000000003</v>
          </cell>
          <cell r="F1116" t="str">
            <v>Оплата комиссии и НДС за осуществление валютного контроля по ПС 1/00005061/005/0000000478 от 08.02.99 по инкассо 965660091 Китай.Счет-фактура 3892 от 21.06.02</v>
          </cell>
        </row>
        <row r="1117">
          <cell r="A1117">
            <v>37428</v>
          </cell>
          <cell r="B1117" t="str">
            <v>40702840096566030079</v>
          </cell>
          <cell r="C1117" t="str">
            <v>60301810700000009098</v>
          </cell>
          <cell r="D1117" t="str">
            <v>$</v>
          </cell>
          <cell r="E1117">
            <v>28.29</v>
          </cell>
          <cell r="F1117" t="str">
            <v>Оплата комиссии и НДС за осуществление валютного контроля по ПС 1/00005061/005/0000000478 от 08.02.99 по инкассо 965660070 Китай.Счет-фактура 3893 от 21.06.02</v>
          </cell>
        </row>
        <row r="1118">
          <cell r="A1118">
            <v>37428</v>
          </cell>
          <cell r="B1118" t="str">
            <v>40702840096566030079</v>
          </cell>
          <cell r="C1118" t="str">
            <v>60301810700000009098</v>
          </cell>
          <cell r="D1118" t="str">
            <v>$</v>
          </cell>
          <cell r="E1118">
            <v>1.57</v>
          </cell>
          <cell r="F1118" t="str">
            <v>Оплата комиссии и НДС за осуществление валютного контроля по ПС 1/00005061/005/0000000478 от 08.02.99 по инкассо 965660073 Китай.Счет-фактура 3894 от 21.06.02</v>
          </cell>
        </row>
        <row r="1119">
          <cell r="A1119">
            <v>37428</v>
          </cell>
          <cell r="B1119" t="str">
            <v>40702840096566030079</v>
          </cell>
          <cell r="C1119" t="str">
            <v>60301810700000009098</v>
          </cell>
          <cell r="D1119" t="str">
            <v>$</v>
          </cell>
          <cell r="E1119">
            <v>22.95</v>
          </cell>
          <cell r="F1119" t="str">
            <v>Оплата комиссии и НДС за осуществление валютного контроля по ПС 1/00005061/005/0000000478 от 08.02.99 по инкассо 965660086 Китай.Счет-фактура 3895 от 21.06.02</v>
          </cell>
        </row>
        <row r="1120">
          <cell r="A1120">
            <v>37428</v>
          </cell>
          <cell r="B1120" t="str">
            <v>40702840096566030079</v>
          </cell>
          <cell r="C1120" t="str">
            <v>60301810700000009098</v>
          </cell>
          <cell r="D1120" t="str">
            <v>$</v>
          </cell>
          <cell r="E1120">
            <v>27.98</v>
          </cell>
          <cell r="F1120" t="str">
            <v>Оплата комиссии и НДС за осуществление валютного контроля по ПС 1/00005061/005/0000000478 от 08.02.99 по инкассо 965660071 Китай.Счет-фактура 3896 от 21.06.02</v>
          </cell>
        </row>
        <row r="1121">
          <cell r="A1121">
            <v>37428</v>
          </cell>
          <cell r="B1121" t="str">
            <v>40702840096566030079</v>
          </cell>
          <cell r="C1121" t="str">
            <v>60301810700000009098</v>
          </cell>
          <cell r="D1121" t="str">
            <v>$</v>
          </cell>
          <cell r="E1121">
            <v>76.39</v>
          </cell>
          <cell r="F1121" t="str">
            <v>Оплата комиссии и НДС за осуществление валютного контроля по ПС 1/00005061/005/0000000478 от 08.02.99 по инкассо 965660084 Китай.Счет-фактура 3887 от 21.06.02</v>
          </cell>
        </row>
        <row r="1122">
          <cell r="A1122">
            <v>37428</v>
          </cell>
          <cell r="B1122" t="str">
            <v>40702840096566030079</v>
          </cell>
          <cell r="C1122" t="str">
            <v>60301810700000009098</v>
          </cell>
          <cell r="D1122" t="str">
            <v>$</v>
          </cell>
          <cell r="E1122">
            <v>21.06</v>
          </cell>
          <cell r="F1122" t="str">
            <v>Оплата комиссии и НДС за осуществление валютного контроля по ПС 1/00005061/005/0000000478 от 08.02.99 по инкассо 965660083 Китай.Счет-фактура 3886 от 21.06.02</v>
          </cell>
        </row>
        <row r="1123">
          <cell r="A1123">
            <v>37428</v>
          </cell>
          <cell r="B1123" t="str">
            <v>40702840096566030079</v>
          </cell>
          <cell r="C1123" t="str">
            <v>60301810700000009098</v>
          </cell>
          <cell r="D1123" t="str">
            <v>$</v>
          </cell>
          <cell r="E1123">
            <v>1.26</v>
          </cell>
          <cell r="F1123" t="str">
            <v>Оплата комиссии и НДС за осуществление валютного контроля по ПС 1/00005061/005/0000000478 от 08.02.99 по инкассо 965660079 Китай.Счет-фактура 3914 от 21.06.02</v>
          </cell>
        </row>
        <row r="1124">
          <cell r="A1124">
            <v>37428</v>
          </cell>
          <cell r="B1124" t="str">
            <v>40702840096566030079</v>
          </cell>
          <cell r="C1124" t="str">
            <v>60301810700000009098</v>
          </cell>
          <cell r="D1124" t="str">
            <v>$</v>
          </cell>
          <cell r="E1124">
            <v>70.42</v>
          </cell>
          <cell r="F1124" t="str">
            <v>Оплата комиссии и НДС за осуществление валютного контроля по ПС 1/00005061/005/0000000478 от 08.02.99 по инкассо 965660078 Китай.Счет-фактура 3912 от 21.06.02</v>
          </cell>
        </row>
        <row r="1125">
          <cell r="A1125">
            <v>37428</v>
          </cell>
          <cell r="B1125" t="str">
            <v>40702840096566030079</v>
          </cell>
          <cell r="C1125" t="str">
            <v>60301810700000009098</v>
          </cell>
          <cell r="D1125" t="str">
            <v>$</v>
          </cell>
          <cell r="E1125">
            <v>46.53</v>
          </cell>
          <cell r="F1125" t="str">
            <v>Оплата комиссии и НДС за осуществление валютного контроля по ПС 1/00005061/005/0000000478 от 08.02.99 по инкассо 965660087 Китай.Счет-фактура 3911 от 21.06.02</v>
          </cell>
        </row>
        <row r="1126">
          <cell r="A1126">
            <v>37428</v>
          </cell>
          <cell r="B1126" t="str">
            <v>40702840096566030079</v>
          </cell>
          <cell r="C1126" t="str">
            <v>60301810700000009098</v>
          </cell>
          <cell r="D1126" t="str">
            <v>$</v>
          </cell>
          <cell r="E1126">
            <v>64.45</v>
          </cell>
          <cell r="F1126" t="str">
            <v>Оплата комиссии и НДС за осуществление валютного контроля по ПС 1/00005061/005/0000000478 от 08.02.99 по инкассо 965660088 Китай.Счет-фактура 3915 от 21.06.02</v>
          </cell>
        </row>
        <row r="1127">
          <cell r="A1127">
            <v>37428</v>
          </cell>
          <cell r="B1127" t="str">
            <v>40702840096566030079</v>
          </cell>
          <cell r="C1127" t="str">
            <v>60301810700000009098</v>
          </cell>
          <cell r="D1127" t="str">
            <v>$</v>
          </cell>
          <cell r="E1127">
            <v>4.09</v>
          </cell>
          <cell r="F1127" t="str">
            <v>Оплата комиссии и НДС за осуществление валютного контроля по ПС 1/00005061/005/0000000478 от 08.02.99 по инкассо 965660060 Китай.Счет-фактура 3916 от 21.06.02</v>
          </cell>
        </row>
        <row r="1128">
          <cell r="A1128">
            <v>37428</v>
          </cell>
          <cell r="B1128" t="str">
            <v>40702840096566030079</v>
          </cell>
          <cell r="C1128" t="str">
            <v>60301810700000009098</v>
          </cell>
          <cell r="D1128" t="str">
            <v>$</v>
          </cell>
          <cell r="E1128">
            <v>773.98</v>
          </cell>
          <cell r="F1128" t="str">
            <v>Оплата комиссии и НДС за осуществление валютного контроля по ПС 1/00005061/005/0000000478 от 08.02.99 по инкассо 965660085 Китай.Счет-фактура 3917 от 21.06.02</v>
          </cell>
        </row>
        <row r="1129">
          <cell r="A1129">
            <v>37428</v>
          </cell>
          <cell r="B1129" t="str">
            <v>40702840096566030079</v>
          </cell>
          <cell r="C1129" t="str">
            <v>60301810700000009098</v>
          </cell>
          <cell r="D1129" t="str">
            <v>$</v>
          </cell>
          <cell r="E1129">
            <v>52.81</v>
          </cell>
          <cell r="F1129" t="str">
            <v>Оплата комиссии и НДС за осуществление валютного контроля по ПС 3/00005061/000/0000000488 от 15.10.01 по инкассо 965660085 Китай.Счет-фактура 3918 от 21.06.02</v>
          </cell>
        </row>
        <row r="1130">
          <cell r="A1130">
            <v>37428</v>
          </cell>
          <cell r="B1130" t="str">
            <v>40702840096566030079</v>
          </cell>
          <cell r="C1130" t="str">
            <v>60301810700000009098</v>
          </cell>
          <cell r="D1130" t="str">
            <v>$</v>
          </cell>
          <cell r="E1130">
            <v>3316.92</v>
          </cell>
          <cell r="F1130" t="str">
            <v>Перевод  АТОМСТРОЙЭКСПОРТ, ЗАО,МОСКВА N 564 от 21.06.2002 ШВЕЙЦАРИЯ /оплата товара ПСИ N 2/00005061/000/0000003577 от 16.01.2002 СЧЕТ-ФАКТУРА 3935 от 21.06.02</v>
          </cell>
        </row>
        <row r="1131">
          <cell r="A1131">
            <v>37431</v>
          </cell>
          <cell r="B1131" t="str">
            <v>40702840096566030079</v>
          </cell>
          <cell r="C1131" t="str">
            <v>60301810700000009098</v>
          </cell>
          <cell r="D1131" t="str">
            <v>$</v>
          </cell>
          <cell r="E1131">
            <v>27.36</v>
          </cell>
          <cell r="F1131" t="str">
            <v>Оплата комиссии и НДС за осуществление валютного контроля по ПС 3/00005061/000/0000000491 от 16.10.01 по инкассо 965660077 Китай.Счет-фактура 3951 от 24.06.02</v>
          </cell>
        </row>
        <row r="1132">
          <cell r="A1132">
            <v>37431</v>
          </cell>
          <cell r="B1132" t="str">
            <v>40702840096566030079</v>
          </cell>
          <cell r="C1132" t="str">
            <v>60301810700000009098</v>
          </cell>
          <cell r="D1132" t="str">
            <v>$</v>
          </cell>
          <cell r="E1132">
            <v>80.209999999999994</v>
          </cell>
          <cell r="F1132" t="str">
            <v>Оплата комиссии и НДС за осуществление валютного контроля по ПС 3/00005061/000/0000000493 от 16.10.01 по инкассо 965660080 Китай.Счет-фактура 3952 от 24.06.02</v>
          </cell>
        </row>
        <row r="1133">
          <cell r="A1133">
            <v>37433</v>
          </cell>
          <cell r="B1133" t="str">
            <v>40702840096566030079</v>
          </cell>
          <cell r="C1133" t="str">
            <v>60301810700000009098</v>
          </cell>
          <cell r="D1133" t="str">
            <v>$</v>
          </cell>
          <cell r="E1133">
            <v>176.89</v>
          </cell>
          <cell r="F1133" t="str">
            <v>Оплата комиссии и НДС за осуществление валютного контроля по ПС 1/00005061/005/0000000478 от 08.02.99 по инкассо 965660062 Китай.Счет-фактура 4003 от 26.06.02</v>
          </cell>
        </row>
        <row r="1134">
          <cell r="A1134">
            <v>37433</v>
          </cell>
          <cell r="B1134" t="str">
            <v>40702840096566030079</v>
          </cell>
          <cell r="C1134" t="str">
            <v>60301810700000009098</v>
          </cell>
          <cell r="D1134" t="str">
            <v>$</v>
          </cell>
          <cell r="E1134">
            <v>1337.72</v>
          </cell>
          <cell r="F1134" t="str">
            <v>Оплата комиссии и НДС за осуществление валютного контроля по ПС 1/00005061/005/0000000478 от 08.02.99 по инкассо 965660057 Китай.Счет-фактура 4004 от 26.06.02</v>
          </cell>
        </row>
        <row r="1135">
          <cell r="A1135">
            <v>37433</v>
          </cell>
          <cell r="B1135" t="str">
            <v>40702840096566030079</v>
          </cell>
          <cell r="C1135" t="str">
            <v>60301810700000009098</v>
          </cell>
          <cell r="D1135" t="str">
            <v>$</v>
          </cell>
          <cell r="E1135">
            <v>7670.65</v>
          </cell>
          <cell r="F1135" t="str">
            <v>Оплата комиссии и НДС за осуществление валютного контроля по ПС 1/00005061/005/0000000478 от 08.02.99 по инкассо 965660096 Китай.Счет-фактура 4002 от 26.06.02</v>
          </cell>
        </row>
        <row r="1136">
          <cell r="A1136">
            <v>37278</v>
          </cell>
          <cell r="B1136" t="str">
            <v>40702840100028067007</v>
          </cell>
          <cell r="C1136" t="str">
            <v>60301810700000009098</v>
          </cell>
          <cell r="D1136" t="str">
            <v>$</v>
          </cell>
          <cell r="E1136">
            <v>1223.1500000000001</v>
          </cell>
          <cell r="F1136" t="str">
            <v>комиссия по ПС 1/00005061/001/0000000002 от 18.02.94 с суммы экспортной выручкиUSD  32.709.412-62 по аккр.01918ITBKA6653/07000687023,Турция и НДС,счет-фактура191 от 22.01.02</v>
          </cell>
        </row>
        <row r="1137">
          <cell r="A1137">
            <v>37308</v>
          </cell>
          <cell r="B1137" t="str">
            <v>40702840100028067007</v>
          </cell>
          <cell r="C1137" t="str">
            <v>60301810700000009098</v>
          </cell>
          <cell r="D1137" t="str">
            <v>$</v>
          </cell>
          <cell r="E1137">
            <v>1235.3599999999999</v>
          </cell>
          <cell r="F1137" t="str">
            <v>комиссия по ПС 1/00005061/001/0000000002 от 18.02.94 с суммы экспортной выручкиUSD  59.280.434-82 по аккр.OTS4603ANK00279/07005969001,Турция и НДС,счет-фактура906  от 21.02.02</v>
          </cell>
        </row>
        <row r="1138">
          <cell r="A1138">
            <v>37322</v>
          </cell>
          <cell r="B1138" t="str">
            <v>40702840100028067007</v>
          </cell>
          <cell r="C1138" t="str">
            <v>60301810700000009098</v>
          </cell>
          <cell r="D1138" t="str">
            <v>$</v>
          </cell>
          <cell r="E1138">
            <v>309.95</v>
          </cell>
          <cell r="F1138" t="str">
            <v>Комиссия за ответ на запрос ООО "Газэкспорт", связанный с аудиторской проверкой+ НДС 20% согл.п.14.6 Тарифа ВЭБ.</v>
          </cell>
        </row>
        <row r="1139">
          <cell r="A1139">
            <v>37334</v>
          </cell>
          <cell r="B1139" t="str">
            <v>40702840100028067007</v>
          </cell>
          <cell r="C1139" t="str">
            <v>60301810700000009098</v>
          </cell>
          <cell r="D1139" t="str">
            <v>$</v>
          </cell>
          <cell r="E1139">
            <v>1244.48</v>
          </cell>
          <cell r="F1139" t="str">
            <v>Комиссия по ПС 1/00005061/001/0000000002 от 18.02.94 с суммы экспортной выручкиUSD 49,247,968-71 по аккр.OTS4630ANK00283/07005969002/Турция/ и НДС, счёт-фактура 1380      от 19.03.2002</v>
          </cell>
        </row>
        <row r="1140">
          <cell r="A1140">
            <v>37393</v>
          </cell>
          <cell r="B1140" t="str">
            <v>40702840100028067007</v>
          </cell>
          <cell r="C1140" t="str">
            <v>60301810700000009098</v>
          </cell>
          <cell r="D1140" t="str">
            <v>$</v>
          </cell>
          <cell r="E1140">
            <v>1250.22</v>
          </cell>
          <cell r="F1140" t="str">
            <v>комиссия по ПС 1/00005061/002/0000000002 от 18.02.94 по аккр.OTS4677ANK00285/07005969003 /Турция/ с суммы экспортной выручки USD 38133725-21 и НДС, счет-фактура  N 3072 от 17.05.02</v>
          </cell>
        </row>
        <row r="1141">
          <cell r="A1141">
            <v>37398</v>
          </cell>
          <cell r="B1141" t="str">
            <v>40702840100028067007</v>
          </cell>
          <cell r="C1141" t="str">
            <v>60301810700000009098</v>
          </cell>
          <cell r="D1141" t="str">
            <v>$</v>
          </cell>
          <cell r="E1141">
            <v>1250.2</v>
          </cell>
          <cell r="F1141" t="str">
            <v>комиссия по ПС 1/00005061/002/0000000002 от 18.02.94 по аккр.OTS4706ANK00289/07005969004 /Турция/ с суммы экспортной выручки USD 38757109-04 и НДС, счет-фактура N 3206 от 22.05.02</v>
          </cell>
        </row>
        <row r="1142">
          <cell r="A1142">
            <v>37277</v>
          </cell>
          <cell r="B1142" t="str">
            <v>40702840110950037548</v>
          </cell>
          <cell r="C1142" t="str">
            <v>60301810700000009098</v>
          </cell>
          <cell r="D1142" t="str">
            <v>$</v>
          </cell>
          <cell r="E1142">
            <v>48.93</v>
          </cell>
          <cell r="F1142" t="str">
            <v>комиссия по ПС 1/00005061/004/0000001483 от 26.03.01 по аккр.BFI-41249C/01730573522 /Куба/ с суммы экспортной выручки USD 7996-36 и НДС, счет-фактура N 179 от 21.01.02</v>
          </cell>
        </row>
        <row r="1143">
          <cell r="A1143">
            <v>37277</v>
          </cell>
          <cell r="B1143" t="str">
            <v>40702840110950037548</v>
          </cell>
          <cell r="C1143" t="str">
            <v>60301810700000009098</v>
          </cell>
          <cell r="D1143" t="str">
            <v>$</v>
          </cell>
          <cell r="E1143">
            <v>24.46</v>
          </cell>
          <cell r="F1143" t="str">
            <v>комиссия по ПС 1/00005061/003/0000001484 от 05.04.01 по аккр.BFI-41243C/01730573517 /Куба/ ссуммы экспортной выручки USD 4007-00 и НДС, счет-фактура N 181 от 21.01.02</v>
          </cell>
        </row>
        <row r="1144">
          <cell r="A1144">
            <v>37277</v>
          </cell>
          <cell r="B1144" t="str">
            <v>40702840110950037548</v>
          </cell>
          <cell r="C1144" t="str">
            <v>60301810700000009098</v>
          </cell>
          <cell r="D1144" t="str">
            <v>$</v>
          </cell>
          <cell r="E1144">
            <v>5.81</v>
          </cell>
          <cell r="F1144" t="str">
            <v>комиссия по ПС 1/00005061/002/0000001496 от 10.04.01 по аккр.BFI-41244C/01730573518 /Куба/ с суммы экспортной выручки USD 966-30 и НДС, счет-фактура N 182 от 21.01.02</v>
          </cell>
        </row>
        <row r="1145">
          <cell r="A1145">
            <v>37284</v>
          </cell>
          <cell r="B1145" t="str">
            <v>40702840110950037548</v>
          </cell>
          <cell r="C1145" t="str">
            <v>60301810700000009098</v>
          </cell>
          <cell r="D1145" t="str">
            <v>$</v>
          </cell>
          <cell r="E1145">
            <v>10.1</v>
          </cell>
          <cell r="F1145" t="str">
            <v>комиссия по ПС 1/00005061/000/0000001617 от 23.08.01 по аккр.BFI-41680C/01730573591 /Куба/ с суммы экспортной выручки USD 1658-88 и НДС, счет-фактура N 331 от 28.01.02</v>
          </cell>
        </row>
        <row r="1146">
          <cell r="A1146">
            <v>37291</v>
          </cell>
          <cell r="B1146" t="str">
            <v>40702840110950037548</v>
          </cell>
          <cell r="C1146" t="str">
            <v>60301810700000009098</v>
          </cell>
          <cell r="D1146" t="str">
            <v>$</v>
          </cell>
          <cell r="E1146">
            <v>97.57</v>
          </cell>
          <cell r="F1146" t="str">
            <v>комиссия по ПС 1/00005061/001/0000001493 от 10.04.01 по аккр.BFI-41245C/01730573513 /Куба/ с суммы экспортной выручки USD 15900-00 и НДС, счет-фактура N 549 от04.02.2002</v>
          </cell>
        </row>
        <row r="1147">
          <cell r="A1147">
            <v>37295</v>
          </cell>
          <cell r="B1147" t="str">
            <v>40702840110950037548</v>
          </cell>
          <cell r="C1147" t="str">
            <v>60301810700000009098</v>
          </cell>
          <cell r="D1147" t="str">
            <v>$</v>
          </cell>
          <cell r="E1147">
            <v>108.76</v>
          </cell>
          <cell r="F1147" t="str">
            <v>комиссия по ПС 1/00005061/000/0000001617 от 23.08.01 по аккр.BFI-41680C/01730573591 /Куба/ с суммы экспортной выручки USD 17688-08 и НДС, счет-фактура N 675 от08.02.02</v>
          </cell>
        </row>
        <row r="1148">
          <cell r="A1148">
            <v>37321</v>
          </cell>
          <cell r="B1148" t="str">
            <v>40702840110950037548</v>
          </cell>
          <cell r="C1148" t="str">
            <v>60301810700000009098</v>
          </cell>
          <cell r="D1148" t="str">
            <v>$</v>
          </cell>
          <cell r="E1148">
            <v>0.62</v>
          </cell>
          <cell r="F1148" t="str">
            <v>комиссия по ПС 1/00005061/003/0000001491 от 10.04.01 по аккр.BFI-41247C/01730573514 /Куба/ с суммы экспортной выручки USD 100-05 и НДС, счет-фактура N 1149 от 06.03.02</v>
          </cell>
        </row>
        <row r="1149">
          <cell r="A1149">
            <v>37321</v>
          </cell>
          <cell r="B1149" t="str">
            <v>40702840110950037548</v>
          </cell>
          <cell r="C1149" t="str">
            <v>60301810700000009098</v>
          </cell>
          <cell r="D1149" t="str">
            <v>$</v>
          </cell>
          <cell r="E1149">
            <v>100.72</v>
          </cell>
          <cell r="F1149" t="str">
            <v>комиссия по ПС 1/00005061/005/0000001483 от 05.04.01 по аккр.BFI-41249C/01730573522 /Куба/ с суммы экспортной выручки USD 16239-80 и НДС, счет-фактура N 1153 от 06.03.02</v>
          </cell>
        </row>
        <row r="1150">
          <cell r="A1150">
            <v>37321</v>
          </cell>
          <cell r="B1150" t="str">
            <v>40702840110950037548</v>
          </cell>
          <cell r="C1150" t="str">
            <v>60301810700000009098</v>
          </cell>
          <cell r="D1150" t="str">
            <v>$</v>
          </cell>
          <cell r="E1150">
            <v>6.82</v>
          </cell>
          <cell r="F1150" t="str">
            <v>комиссия по ПС 1/00005061/004/0000001484 от 05.04.01 по аккр.BFI-41243C/01730573517 /Куба/ с суммы экспортной выручки USD 1102-00 и НДС, счет-фактура N 1158 от06.03.02</v>
          </cell>
        </row>
        <row r="1151">
          <cell r="A1151">
            <v>37334</v>
          </cell>
          <cell r="B1151" t="str">
            <v>40702840110950037548</v>
          </cell>
          <cell r="C1151" t="str">
            <v>60301810700000009098</v>
          </cell>
          <cell r="D1151" t="str">
            <v>$</v>
          </cell>
          <cell r="E1151">
            <v>306.14</v>
          </cell>
          <cell r="F1151" t="str">
            <v>комиссия по ПС1/00005061/004/0000001484 от 05.04.01 по аккр.BFI-41243C/01730573517 /Куба/ с суммы экспортной выручки USD 49180-00 и НДС, счет-фактура N 1387 от19.03.02</v>
          </cell>
        </row>
        <row r="1152">
          <cell r="A1152">
            <v>37350</v>
          </cell>
          <cell r="B1152" t="str">
            <v>40702840110950037548</v>
          </cell>
          <cell r="C1152" t="str">
            <v>60301810700000009098</v>
          </cell>
          <cell r="D1152" t="str">
            <v>$</v>
          </cell>
          <cell r="E1152">
            <v>87.97</v>
          </cell>
          <cell r="F1152" t="str">
            <v>комиссия по ПС 1/00005061/005/0000001483 от 05.04.01 по аккр.BFI-41249C/01730573522 /Куба/ с суммы экспортной выручки USD 14124-55 и НДС, счет-фактура N 1644 от 04.04.02</v>
          </cell>
        </row>
        <row r="1153">
          <cell r="A1153">
            <v>37350</v>
          </cell>
          <cell r="B1153" t="str">
            <v>40702840110950037548</v>
          </cell>
          <cell r="C1153" t="str">
            <v>60301810700000009098</v>
          </cell>
          <cell r="D1153" t="str">
            <v>$</v>
          </cell>
          <cell r="E1153">
            <v>43.36</v>
          </cell>
          <cell r="F1153" t="str">
            <v>комиссия по ПС 1/00005061/002/0000001482 от 05.04.01 по аккр.BFI-41246С/01730573516 /Куба/ с суммы экспортной выручки USD 6955-32 и НДС, счет-фактура N 1646 от04.04.02</v>
          </cell>
        </row>
        <row r="1154">
          <cell r="A1154">
            <v>37350</v>
          </cell>
          <cell r="B1154" t="str">
            <v>40702840110950037548</v>
          </cell>
          <cell r="C1154" t="str">
            <v>60301810700000009098</v>
          </cell>
          <cell r="D1154" t="str">
            <v>$</v>
          </cell>
          <cell r="E1154">
            <v>21.21</v>
          </cell>
          <cell r="F1154" t="str">
            <v>комиссия по ПС 1/00005061/002/0000001482 от 05.04.01 по аккр.BFI-41246C/01730573516 /Куба/ с суммы экспортной выручки USD 3377-18 и НДС, счет-фактура N 1648 от04.04.02</v>
          </cell>
        </row>
        <row r="1155">
          <cell r="A1155">
            <v>37355</v>
          </cell>
          <cell r="B1155" t="str">
            <v>40702840110950037548</v>
          </cell>
          <cell r="C1155" t="str">
            <v>60301810700000009098</v>
          </cell>
          <cell r="D1155" t="str">
            <v>$</v>
          </cell>
          <cell r="E1155">
            <v>20.9</v>
          </cell>
          <cell r="F1155" t="str">
            <v>комиссия по ПС 1/00005061/001/0000001617 от 27.08.01 по аккр.BFI-41680C/01730573591 /Куба/ с суммы экспортной выручки USD 3327-12 и НДС, счет-фактура N 1753 от09.04.02</v>
          </cell>
        </row>
        <row r="1156">
          <cell r="A1156">
            <v>37355</v>
          </cell>
          <cell r="B1156" t="str">
            <v>40702840110950037548</v>
          </cell>
          <cell r="C1156" t="str">
            <v>60301810700000009098</v>
          </cell>
          <cell r="D1156" t="str">
            <v>$</v>
          </cell>
          <cell r="E1156">
            <v>181.52</v>
          </cell>
          <cell r="F1156" t="str">
            <v>комиссия по ПС 1/00005061/001/0000001617 от 27.08.01 по аккр.BFI-41680C/01730573591 /Куба/ с суммы экспортной выручки USD 29110-56 и НДС, счет-фактура N 1754 от 09.04.02</v>
          </cell>
        </row>
        <row r="1157">
          <cell r="A1157">
            <v>37376</v>
          </cell>
          <cell r="B1157" t="str">
            <v>40702840110950037548</v>
          </cell>
          <cell r="C1157" t="str">
            <v>60301810700000009098</v>
          </cell>
          <cell r="D1157" t="str">
            <v>$</v>
          </cell>
          <cell r="E1157">
            <v>7.8</v>
          </cell>
          <cell r="F1157" t="str">
            <v>комиссия по ПС 1/00005061/002/0000001482 от 05.04.01 по аккр.BFI-41246C/01730573516 /Куба/ с суммы экспортной выручки USD 1246-50 и НДС, счет-фактура N 2470 от30.04.02</v>
          </cell>
        </row>
        <row r="1158">
          <cell r="A1158">
            <v>37376</v>
          </cell>
          <cell r="B1158" t="str">
            <v>40702840110950037548</v>
          </cell>
          <cell r="C1158" t="str">
            <v>60301810700000009098</v>
          </cell>
          <cell r="D1158" t="str">
            <v>$</v>
          </cell>
          <cell r="E1158">
            <v>30.88</v>
          </cell>
          <cell r="F1158" t="str">
            <v>комиссия по ПС 1/00005061/002/0000001482 от 05.04.01 по аккр.BFI-41246C/01730573516 /Куба/ с суммы экспортной выручки USD 4972-00 и НДС, счет-фактура N 2473 от30.04.02</v>
          </cell>
        </row>
        <row r="1159">
          <cell r="A1159">
            <v>37418</v>
          </cell>
          <cell r="B1159" t="str">
            <v>40702840110950037548</v>
          </cell>
          <cell r="C1159" t="str">
            <v>60301810700000009098</v>
          </cell>
          <cell r="D1159" t="str">
            <v>$</v>
          </cell>
          <cell r="E1159">
            <v>27.01</v>
          </cell>
          <cell r="F1159" t="str">
            <v>комиссия по ПС 1/00005061/006/0000001483 от 05.04.01 по аккр.BFI-41249C/01730573522 /Куба/ с суммы экспортной выручки USD 4312-29 и НДС, счет-фактура N 3686 от11.06.02</v>
          </cell>
        </row>
        <row r="1160">
          <cell r="A1160">
            <v>37404</v>
          </cell>
          <cell r="B1160" t="str">
            <v>40702840179533140660</v>
          </cell>
          <cell r="C1160" t="str">
            <v>60301810700000009098</v>
          </cell>
          <cell r="D1160" t="str">
            <v>$</v>
          </cell>
          <cell r="E1160">
            <v>36.6</v>
          </cell>
          <cell r="F1160" t="str">
            <v>ОПЛАТА КОМИССИИ И НДС ЗА ВЫПОЛНЕНИЕ ОПЕРАЦИЙ ПО ВАЛЮТНОМУ КОНТРОЛЮ ЗА ПОСТУПЛЕНИЕМ ВАЛЮТНОЙ ВЫРУЧКИ ПО ПС 1/00005061/000/0000001897 ОТ 300402 ПО ПЕРЕВОДУ НА СУММУ USD 5840-96 СЧЕТ-ФАКТУРА 3317 ОТ 280502</v>
          </cell>
        </row>
        <row r="1161">
          <cell r="A1161">
            <v>37305</v>
          </cell>
          <cell r="B1161" t="str">
            <v>40702840196738030095</v>
          </cell>
          <cell r="C1161" t="str">
            <v>60301810700000009098</v>
          </cell>
          <cell r="D1161" t="str">
            <v>$</v>
          </cell>
          <cell r="E1161">
            <v>3143.7</v>
          </cell>
          <cell r="F1161" t="str">
            <v>ОПЛАТА КОМИССИИ И НДС ЗА ВЫПОЛНЕНИЕ ОПЕРАЦИЙ ПО ВАЛЮТНОМУ КОНТРОЛЮ ЗА ПОСТУПЛЕНИЕМ ВАЛЮТНОЙ ВЫРУЧКИ ПО ПС 4/00005061/000/0000000113 ОТ 310102 ПО ПЕРЕВОДУ НА СУММУ USD 510000-00 CЧЕТ-ФАКТУРА 858 ОТ 180202</v>
          </cell>
        </row>
        <row r="1162">
          <cell r="A1162">
            <v>37306</v>
          </cell>
          <cell r="B1162" t="str">
            <v>40702840196738030095</v>
          </cell>
          <cell r="C1162" t="str">
            <v>60301810700000009098</v>
          </cell>
          <cell r="D1162" t="str">
            <v>$</v>
          </cell>
          <cell r="E1162">
            <v>2987.13</v>
          </cell>
          <cell r="F1162" t="str">
            <v xml:space="preserve">PANTIN LTD/40702840896738110095VO,VNESHTORGSERVICE,25 BLD.3,TRUBNAYA STR.,MOSCOW 103051,/RFB/RMO039339C,SW/OBI/PMNT FOR CON TR.VTS/2570,246 D.120202 И ОПЛ.КОМ.И НДС ЗА ВЫПОЛН.ОПЕР.ПО ВАЛ.КОНТР.ЗА ПОСТ.ВАЛ.ВЫР.ПО П/С 4/00005061/000/0000000117 ОТ 180202 ПО </v>
          </cell>
        </row>
        <row r="1163">
          <cell r="A1163">
            <v>37307</v>
          </cell>
          <cell r="B1163" t="str">
            <v>40702840196738030095</v>
          </cell>
          <cell r="C1163" t="str">
            <v>60301810700000009098</v>
          </cell>
          <cell r="D1163" t="str">
            <v>$</v>
          </cell>
          <cell r="E1163">
            <v>6295.14</v>
          </cell>
          <cell r="F1163" t="str">
            <v>STONINTON LTD19 KATHLEEN ROAD SW112 JR LONDON UNITED KINGDOM/40702840896738110095 VO VNESHTORGSERVICE23 BLD.2 TRUBNAYA STR.,MOSCOW 103051,RUSSIA  PAYMENT UNDERCTR.VTS/2826,236 D.21.01.02BCHASGB2L И ОПЛ.КОМ.И НДС ПО ВАЛ.КОНТР. П/С 4/00005061/000/0000000114</v>
          </cell>
        </row>
        <row r="1164">
          <cell r="A1164">
            <v>37316</v>
          </cell>
          <cell r="B1164" t="str">
            <v>40702840196738030095</v>
          </cell>
          <cell r="C1164" t="str">
            <v>60301810700000009098</v>
          </cell>
          <cell r="D1164" t="str">
            <v>$</v>
          </cell>
          <cell r="E1164">
            <v>8230.77</v>
          </cell>
          <cell r="F1164" t="str">
            <v>STONINTON LTD19 KATHLEEN ROAD SW112 JR LONDON UNITED KINGDOM/40702840896738110095VO  VNESHTORGSERVICE23 BLD.2 TRUBNAYA STR.,MOSCOW 103051,RUS.PAYMENT UNDER CTR.VTS/2826,234  D.220102BCHASGB2L.MT100 CHASGB2L D.020301 И ОПЛ.КОМ.И НДС ЗА ВЫПОЛН.ОПЕР.ПО ВАЛ.К</v>
          </cell>
        </row>
        <row r="1165">
          <cell r="A1165">
            <v>37319</v>
          </cell>
          <cell r="B1165" t="str">
            <v>40702840196738030095</v>
          </cell>
          <cell r="C1165" t="str">
            <v>60301810700000009098</v>
          </cell>
          <cell r="D1165" t="str">
            <v>$</v>
          </cell>
          <cell r="E1165">
            <v>12377.44</v>
          </cell>
          <cell r="F1165" t="str">
            <v>STONINTON LTD19 KATHLEEN ROAD SW112 JR LONDON UNITED KINGDOM   /40702840896738110095VO  VNESHTORGS ERVICE23 BLD.2 TRUBNAYA STR., MOSCO W 103051, RUSSIA  PAYMENT UNDER CONTRACTVTS/2826,238D T. 28.01.02BCHASGB2L MT100 CHAGB2L DD 020304 ПСр 4/00005061/000/00</v>
          </cell>
        </row>
        <row r="1166">
          <cell r="A1166">
            <v>37320</v>
          </cell>
          <cell r="B1166" t="str">
            <v>40702840196738030095</v>
          </cell>
          <cell r="C1166" t="str">
            <v>60301810700000009098</v>
          </cell>
          <cell r="D1166" t="str">
            <v>$</v>
          </cell>
          <cell r="E1166">
            <v>12397.96</v>
          </cell>
          <cell r="F1166" t="str">
            <v>STONINTON LTD19 KATHLEEN ROAD SW112 JR LONDON UNITED KINGDOM/40702840896738110095VO VNESHTORGSERVICE23 BLD.2 TRUBNAYA STR.,MOSCOW 103051,RUSSIA PAYMENT UNDER CONTRACTVTS/2826,240D T.28.01.02BCHASGB2L. И ОПЛ.КОМ.И НДС ЗА ВЫПОЛН.ОПЕР.ПО ВАЛ.КОНТР.ЗА ПОСТ.ВА</v>
          </cell>
        </row>
        <row r="1167">
          <cell r="A1167">
            <v>37326</v>
          </cell>
          <cell r="B1167" t="str">
            <v>40702840196738030095</v>
          </cell>
          <cell r="C1167" t="str">
            <v>60301810700000009098</v>
          </cell>
          <cell r="D1167" t="str">
            <v>$</v>
          </cell>
          <cell r="E1167">
            <v>12397.84</v>
          </cell>
          <cell r="F1167" t="str">
            <v>Комиссия по ПС 4/00005061/000/0000000122 от 04.03.2002 с суммы экспортной выручки USD 2,128,945-62 по аккр.5942063616/03693982002/Сингапур/ и НДС, счёт-фактура1188    от 11.03.2002</v>
          </cell>
        </row>
        <row r="1168">
          <cell r="A1168">
            <v>37327</v>
          </cell>
          <cell r="B1168" t="str">
            <v>40702840196738030095</v>
          </cell>
          <cell r="C1168" t="str">
            <v>60301810700000009098</v>
          </cell>
          <cell r="D1168" t="str">
            <v>$</v>
          </cell>
          <cell r="E1168">
            <v>496.08</v>
          </cell>
          <cell r="F1168" t="str">
            <v>PANTIN LTD/VNESHTORGSERVIS 40702840896738110095/RMO089164C-SW/OBI/PMNT FOR CONTR.VTS/2570-262 DD040302 MT 100 BKTRUS33 020311 MT 910 CHASUS33 DD 020311 ПС 4/00005061/000/0000000126 ОТ 110302 СЧЕТ ФАКТУРА 1216 ОТ 120302</v>
          </cell>
        </row>
        <row r="1169">
          <cell r="A1169">
            <v>37327</v>
          </cell>
          <cell r="B1169" t="str">
            <v>40702840196738030095</v>
          </cell>
          <cell r="C1169" t="str">
            <v>60301810700000009098</v>
          </cell>
          <cell r="D1169" t="str">
            <v>$</v>
          </cell>
          <cell r="E1169">
            <v>12425.28</v>
          </cell>
          <cell r="F1169" t="str">
            <v>STONINTON LTD19 KATHLEEN ROAD SW112 JR LONDON UNITED KINGDOM   /40702840896738110095VO  VNESHTORGS ERVICE23 BLD.2 TRUBNAYA STR., MOSCO W 103051, RUSSIA  PAYMENT UNDER CONTRACTVTS/2826,248D D.12.01.02BCHASGB2L MT 100 CHASGB2L DD 020312ПС 4/00005061/000/000</v>
          </cell>
        </row>
        <row r="1170">
          <cell r="A1170">
            <v>37327</v>
          </cell>
          <cell r="B1170" t="str">
            <v>40702840196738030095</v>
          </cell>
          <cell r="C1170" t="str">
            <v>60301810700000009098</v>
          </cell>
          <cell r="D1170" t="str">
            <v>$</v>
          </cell>
          <cell r="E1170">
            <v>12425.28</v>
          </cell>
          <cell r="F1170" t="str">
            <v>STONINTON LTD19 KATHLEEN ROAD SW112 JR LONDON UNITED KINGDOM   /40702840896738110095VO  VNESHTORGS ERVICE23 BLD.2 TRUBNAYA STR., MOSCO W 103051, RUSSIA  PAYMENT UNDER CONTRACTVTS/2826,252D D.22.02.02BCHASGB2L.MT100 CHASGB2L DD 0203012.ПС 4/00005061/000/00</v>
          </cell>
        </row>
        <row r="1171">
          <cell r="A1171">
            <v>37327</v>
          </cell>
          <cell r="B1171" t="str">
            <v>40702840196738030095</v>
          </cell>
          <cell r="C1171" t="str">
            <v>60301810700000009098</v>
          </cell>
          <cell r="D1171" t="str">
            <v>$</v>
          </cell>
          <cell r="E1171">
            <v>2185.61</v>
          </cell>
          <cell r="F1171" t="str">
            <v>B/O PANTIN LTD, RIGA, F/O VO VNESHTORGSERVICE MOSCOW, PMNT FOR CTR VTS/2570-260DD 04.03.02, MT910 CHASUS33 DD 020311 USD 351810.23, ПС 4/00005061/000/0000000125 ОТ 11.03.2002, СЧЕТ-ФАКТУРА 1222 от 12.03.2002г.</v>
          </cell>
        </row>
        <row r="1172">
          <cell r="A1172">
            <v>37328</v>
          </cell>
          <cell r="B1172" t="str">
            <v>40702840196738030095</v>
          </cell>
          <cell r="C1172" t="str">
            <v>60301810700000009098</v>
          </cell>
          <cell r="D1172" t="str">
            <v>$</v>
          </cell>
          <cell r="E1172">
            <v>5900.36</v>
          </cell>
          <cell r="F1172" t="str">
            <v>STONINTON LTD19 KATHLEEN ROAD SW112 JR LONDON UNITED KINGDOM   /40702840896738110095VO  VNESHTORGS ERVICE23 BLD.2 TRUBNAYA STR., MOSCO W 103051, RUSSIA  PAYMENT UNDER CONTRACTVTS/2826,244D D.11.02.2002BCHASGB2L  MT100 CHASGB2L DD020312 ПС 4/00005061/000/0</v>
          </cell>
        </row>
        <row r="1173">
          <cell r="A1173">
            <v>37329</v>
          </cell>
          <cell r="B1173" t="str">
            <v>40702840196738030095</v>
          </cell>
          <cell r="C1173" t="str">
            <v>60301810700000009098</v>
          </cell>
          <cell r="D1173" t="str">
            <v>$</v>
          </cell>
          <cell r="E1173">
            <v>6216.71</v>
          </cell>
          <cell r="F1173" t="str">
            <v>GREFICOMEX , EUROGREFI12 RUE AUBER7 5009 PARIS   /40702840896738110095VO VNESHTORGSE RVICEMOSCOW   INVOICE VTS/2826 254.MT100 CHASGB2L DD 020313.ПС 4/00005061/000/0000000123 ОТ 050302.КОМИССИЯ ПО ПС(СЧЕТ-ФАКТУРА 1251 ОТ 140302)</v>
          </cell>
        </row>
        <row r="1174">
          <cell r="A1174">
            <v>37333</v>
          </cell>
          <cell r="B1174" t="str">
            <v>40702840196738030095</v>
          </cell>
          <cell r="C1174" t="str">
            <v>60301810700000009098</v>
          </cell>
          <cell r="D1174" t="str">
            <v>$</v>
          </cell>
          <cell r="E1174">
            <v>9108.77</v>
          </cell>
          <cell r="F1174" t="str">
            <v>GREFICOMEX , EUROGREFI12 RUE AUBER7 5009 PARIS   /40702840896738110095VO VNESHTORGSE RVICEMOSCOW   INVOICE VTS/2250 250  MT100 CHASGB2L DD020315 ПС 4/00005061/000/000000124 ОТ 05.03.2002 СЧЕТ-ФАКТУРА 1364 ОТ 18.03.2002</v>
          </cell>
        </row>
        <row r="1175">
          <cell r="A1175">
            <v>37337</v>
          </cell>
          <cell r="B1175" t="str">
            <v>40702840196738030095</v>
          </cell>
          <cell r="C1175" t="str">
            <v>60301810700000009098</v>
          </cell>
          <cell r="D1175" t="str">
            <v>$</v>
          </cell>
          <cell r="E1175">
            <v>313.45</v>
          </cell>
          <cell r="F1175" t="str">
            <v>ISOCOR LLC /40702840896738110095 VO VNESHTORGSERVICE /RFB/RMO120779C-SW/OBI/PMTUNDER CNTR VTS/2826-244 DD11/0 2/02 FOR STONINTON L TD FOR CONSUME R GOODS MT100BKTRUS33 DD020321 MT910 CHASUS33 DD020321 ПС 4/00005061/000/0000000121 ОТ 040302 СЧЕТ-ФАКТУРА 14</v>
          </cell>
        </row>
        <row r="1176">
          <cell r="A1176">
            <v>37337</v>
          </cell>
          <cell r="B1176" t="str">
            <v>40702840196738030095</v>
          </cell>
          <cell r="C1176" t="str">
            <v>60301810700000009098</v>
          </cell>
          <cell r="D1176" t="str">
            <v>$</v>
          </cell>
          <cell r="E1176">
            <v>0.31</v>
          </cell>
          <cell r="F1176" t="str">
            <v>ОПЛАТА КОМИССИИ И НДС ЗА ВЫПОЛНЕНИЕ ОПЕРАЦИЙ ПО ВАЛЮТНОМУ КОНТРОЛЮ ЗА ПОСТУПЛЕНИЕМ ЭКСПОРТНОЙ ВЫРУЧКИ ПО ПС 4/00005061/000/0000000123 ОТ 050302 ПО ПЕРЕВОДУ НАСУММУ USD 50-00 (ОТ СУММЫ USD 25-00) НАШ М/О 5985 ОТ 220302 СЧЕТ ФАКТУРА 1431 ОТ220302</v>
          </cell>
        </row>
        <row r="1177">
          <cell r="A1177">
            <v>37337</v>
          </cell>
          <cell r="B1177" t="str">
            <v>40702840196738030095</v>
          </cell>
          <cell r="C1177" t="str">
            <v>60301810700000009098</v>
          </cell>
          <cell r="D1177" t="str">
            <v>$</v>
          </cell>
          <cell r="E1177">
            <v>0.31</v>
          </cell>
          <cell r="F1177" t="str">
            <v>ОПЛАТА КОМИССИИ И НДС ЗА ВЫПОЛНЕНИЕ ОПЕРАЦИЙ ПО ВАЛЮТНОМУ КОНТРОЛЮ ЗА ПОСТУПЛЕНИЕМ ЭКСПОРТНОЙ ВЫРУЧКИ ПО ПС 1/00005061/000/0000000124 ОТ 050302 ПО ПЕРЕВОДУ НА СУММУ USD 50-00 (ОТ СУММЫ USD 25-00) НАШ М/О 5985 ОТ 220302 СЧЕТ ФАКТУРА 1432 ОТ220302</v>
          </cell>
        </row>
        <row r="1178">
          <cell r="A1178">
            <v>37337</v>
          </cell>
          <cell r="B1178" t="str">
            <v>40702840196738030095</v>
          </cell>
          <cell r="C1178" t="str">
            <v>60301810700000009098</v>
          </cell>
          <cell r="D1178" t="str">
            <v>$</v>
          </cell>
          <cell r="E1178">
            <v>414</v>
          </cell>
          <cell r="F1178" t="str">
            <v>ISOCOR LLC /40702840896738110095 VO VNESHTORGSERVICE /RFB/RMO12089OC-SW/OBI/PMTUNDER CNTR VTS/2702-256 DD 270202 FOR LOUIS DREYF US ASIA.FOR CONSUMER GOODS И ОПЛ КОМ.ПО ВАЛ.КОНТР.ПО ПС 4/00005061/000/0000000122 ОТ 040302 СЧ.-Ф 1444 ОТ 220302.MT 100 BKTRUS</v>
          </cell>
        </row>
        <row r="1179">
          <cell r="A1179">
            <v>37363</v>
          </cell>
          <cell r="B1179" t="str">
            <v>40702840196738030095</v>
          </cell>
          <cell r="C1179" t="str">
            <v>60301810700000009098</v>
          </cell>
          <cell r="D1179" t="str">
            <v>$</v>
          </cell>
          <cell r="E1179">
            <v>4402.3999999999996</v>
          </cell>
          <cell r="F1179" t="str">
            <v>GREFICOMEX,EUROGREFI12 RUE AUBER7 5009 PARIS/40702840896738110095VO VNESHTORGSERVICEMOSCOW PMNT INVOICE VTS 2826 270BCHASGB2L.MT100 CHASGB2L DD 020417 И ОПЛ.КОМ. И НДС ПО ВАЛ.КОНТР.ПО ПС 4/00005061/000/0000000130 ОТ 050402 СЧ.-Ф 1855 ОТ 170402</v>
          </cell>
        </row>
        <row r="1180">
          <cell r="A1180">
            <v>37368</v>
          </cell>
          <cell r="B1180" t="str">
            <v>40702840196738030095</v>
          </cell>
          <cell r="C1180" t="str">
            <v>60301810700000009098</v>
          </cell>
          <cell r="D1180" t="str">
            <v>$</v>
          </cell>
          <cell r="E1180">
            <v>8585.4599999999991</v>
          </cell>
          <cell r="F1180" t="str">
            <v>B/O STONINTON LTD,LONDON U.K., F/O VO VNESHTORGSERVISE MOSCOW, PMNT UNDER CNTR VTS/2826,264 DD 22.03.2002, MT100 CHASGB2L DD 020422 USD 1'377'164-70, ПС 4/00005061/000/0000000132 ОТ 080402 СЧЕТ-ФАКТУРА 2053 ОТ 220402</v>
          </cell>
        </row>
        <row r="1181">
          <cell r="A1181">
            <v>37368</v>
          </cell>
          <cell r="B1181" t="str">
            <v>40702840196738030095</v>
          </cell>
          <cell r="C1181" t="str">
            <v>60301810700000009098</v>
          </cell>
          <cell r="D1181" t="str">
            <v>$</v>
          </cell>
          <cell r="E1181">
            <v>8249.1200000000008</v>
          </cell>
          <cell r="F1181" t="str">
            <v>STONINTON LTD19 KATHLEEN ROAD SW112 JR LONDON UNITED KINGDOM   /40702840896738110095VO  VNESHTORGS ERVICE23 BLD.2 TRUBNAYA STR., MOSCO W 103051, RUSSIA  PAYMENT UNDER CONTRACTVTS/2826,268D D.25.03.2002BCHASGB2L MT100 CHASGB2L DD 020422 ПСР4/00005061/000/0</v>
          </cell>
        </row>
        <row r="1182">
          <cell r="A1182">
            <v>37368</v>
          </cell>
          <cell r="B1182" t="str">
            <v>40702840196738030095</v>
          </cell>
          <cell r="C1182" t="str">
            <v>60301810700000009098</v>
          </cell>
          <cell r="D1182" t="str">
            <v>$</v>
          </cell>
          <cell r="E1182">
            <v>6730.78</v>
          </cell>
          <cell r="F1182" t="str">
            <v>STONINTON LTD19 KATHLEEN ROAD SW112 JR LONDON UNITED KINGDOM   /40702840896738110095VO  VNESHTORGS ERVICE23 BLD.2 TRUBNAYA STR., MOSCO W 103051, RUSSIA  PAYMENT UNDER CONTRACTVTS/1826,226D D.26.11.01BCHASGB2L MT 100 CHASGB2L DD 020422 ПС 4/00005061/000/00</v>
          </cell>
        </row>
        <row r="1183">
          <cell r="A1183">
            <v>37368</v>
          </cell>
          <cell r="B1183" t="str">
            <v>40702840196738030095</v>
          </cell>
          <cell r="C1183" t="str">
            <v>60301810700000009098</v>
          </cell>
          <cell r="D1183" t="str">
            <v>$</v>
          </cell>
          <cell r="E1183">
            <v>12149.25</v>
          </cell>
          <cell r="F1183" t="str">
            <v>STONINTON LTD19 KATHLEEN ROAD SW112 JR LONDON UNITED KINGDOM   /40702840896738110095VO  VNESHTORGS ERVICE23 BLD.2 TRUBNAYA STR., MOSCO W 103051, RUSSIA  PAYMENT UNDER CONTRACTVTS/2826,266D D.22.03.2002BCHASGB2L, MT100 CHASGB2L DD020422 TRNP094461 207 ПС 4</v>
          </cell>
        </row>
        <row r="1184">
          <cell r="A1184">
            <v>37369</v>
          </cell>
          <cell r="B1184" t="str">
            <v>40702840196738030095</v>
          </cell>
          <cell r="C1184" t="str">
            <v>60301810700000009098</v>
          </cell>
          <cell r="D1184" t="str">
            <v>$</v>
          </cell>
          <cell r="E1184">
            <v>5717.56</v>
          </cell>
          <cell r="F1184" t="str">
            <v>STONINTON LTD19 KATHLEEN ROAD SW112 JR LONDON UNITED KINGDOM/40702840896738110095VO VNESHTORGSERVICE23 BLD.2 TRUBNAYA STR.,MOSCOW 103051,RUS.PAYMENT UNDER CTR.VTS/2826,272D.250302BCHASGB2L И ОПЛ.КОМ.И НДС ПО ВАЛ.КОНТР.ПО ПС 4/00005061/000/0000000129 ОТ 02</v>
          </cell>
        </row>
        <row r="1185">
          <cell r="A1185">
            <v>37372</v>
          </cell>
          <cell r="B1185" t="str">
            <v>40702840196738030095</v>
          </cell>
          <cell r="C1185" t="str">
            <v>60301810700000009098</v>
          </cell>
          <cell r="D1185" t="str">
            <v>$</v>
          </cell>
          <cell r="E1185">
            <v>870.81</v>
          </cell>
          <cell r="F1185" t="str">
            <v>PANTIN LTD/40702840896738110095VO ,VNESHTORGSERVICE,25 BLD.3, TRUBNAYA STR.,MOSCOW 103051,/RFB/RMO212746C,SWPMNT FOR CONTR.VTS 2570,280DD.17.04.02 FOR CONSUMERGOODSHATRUS33.MT 100 CHASGB2L DD 020425. И ОПЛ.КОМ.И НДС ПО ВАЛ.КОНТР.ПО ПС 4/00005061/000/00000</v>
          </cell>
        </row>
        <row r="1186">
          <cell r="A1186">
            <v>37383</v>
          </cell>
          <cell r="B1186" t="str">
            <v>40702840196738030095</v>
          </cell>
          <cell r="C1186" t="str">
            <v>60301810700000009098</v>
          </cell>
          <cell r="D1186" t="str">
            <v>$</v>
          </cell>
          <cell r="E1186">
            <v>900.96</v>
          </cell>
          <cell r="F1186" t="str">
            <v>PANTIN LTD    /40702840896738110095VO ,VNESHTORGS ERVICE, 25 BLD.3, TRUBNAYA STR., MO SCOW 103051, RUSSIA  /RFB/RMO233848C,SW/OBI/PMNT FOR CON TR.VTS/2570,284 DD.29.04.02 FOR CON SUMER GOODS.MT100 CHASGB2L DD 020506.ПС 4/00005061/000/0000000135  ОТ 06.05.</v>
          </cell>
        </row>
        <row r="1187">
          <cell r="A1187">
            <v>37390</v>
          </cell>
          <cell r="B1187" t="str">
            <v>40702840196738030095</v>
          </cell>
          <cell r="C1187" t="str">
            <v>60301810700000009098</v>
          </cell>
          <cell r="D1187" t="str">
            <v>$</v>
          </cell>
          <cell r="E1187">
            <v>5602.29</v>
          </cell>
          <cell r="F1187" t="str">
            <v>STONINTON LTD19 KATHLEEN ROAD SW112 JR LONDON UNITED KINGDOM/40702840896738110095VO  VNESHTORGS ERVICE23 BLD.2 TRUBNAYA STR., MOSCO W 103051,PAYMENT UNDER CONTRACTVTS/2826,272D D.25.03.2002.mt 100 CHASGB2L DD 020514 И ОПЛ.КОМ.И НДС ПО ВАЛ.КОНТР.ПО ПС 4/00</v>
          </cell>
        </row>
        <row r="1188">
          <cell r="A1188">
            <v>37393</v>
          </cell>
          <cell r="B1188" t="str">
            <v>40702840196738030095</v>
          </cell>
          <cell r="C1188" t="str">
            <v>60301810700000009098</v>
          </cell>
          <cell r="D1188" t="str">
            <v>$</v>
          </cell>
          <cell r="E1188">
            <v>6325.47</v>
          </cell>
          <cell r="F1188" t="str">
            <v>STONINTON LTD19 KATHLEEN ROAD SW112 JR LONDON UNITED KINGDOM/40702840896738110095VO VNESHTORGSERVICE23 BLD.2 TRUBNAYA STR.,MOSCOW 103051,PAYMENT UNDER CTR.VTS/2826,276D D.120402BCHASGB2L.MT 100 CHASGB2L DD 020517 И ОПЛ.КОМ.И НДС ПО ВАЛ.КОНТР.ПО ПС 4/00005</v>
          </cell>
        </row>
        <row r="1189">
          <cell r="A1189">
            <v>37399</v>
          </cell>
          <cell r="B1189" t="str">
            <v>40702840196738030095</v>
          </cell>
          <cell r="C1189" t="str">
            <v>60301810700000009098</v>
          </cell>
          <cell r="D1189" t="str">
            <v>$</v>
          </cell>
          <cell r="E1189">
            <v>5627.74</v>
          </cell>
          <cell r="F1189" t="str">
            <v>STONINTON LTD19 KATHLEEN ROAD SW112 JR LONDON UNITED KINGDOM   /40702840896738110095VO  VNESHTORGS ERVICE23 BLD.2 TRUBNAYA STR., MOSCO W 103051, RUSSIA  PAYMENT UNDER CONTRACTVTS/2826,278D D.19.04.2002. MT100 CHASGB2L DD 020523. ПАСПОРТ СДЕЛКИ 4/00005061/</v>
          </cell>
        </row>
        <row r="1190">
          <cell r="A1190">
            <v>37411</v>
          </cell>
          <cell r="B1190" t="str">
            <v>40702840196738030095</v>
          </cell>
          <cell r="C1190" t="str">
            <v>60301810700000009098</v>
          </cell>
          <cell r="D1190" t="str">
            <v>$</v>
          </cell>
          <cell r="E1190">
            <v>8946.2999999999993</v>
          </cell>
          <cell r="F1190" t="str">
            <v>GREFICOMEX , EUROGREFI12 RUE AUBER7 5009 PARIS   /40702840896738110095VO VNESHTORGSE RVICEMOSCOW   INVOICE VTS/2250 282.MT100 CHASGB2L DD 020604.ПС 4/00005061/000/0000000137 ОТ 21.05.2002Г. СЧЕТ-ФАКТУРА  3530  ОТ 040602Г.</v>
          </cell>
        </row>
        <row r="1191">
          <cell r="A1191">
            <v>37412</v>
          </cell>
          <cell r="B1191" t="str">
            <v>40702840196738030095</v>
          </cell>
          <cell r="C1191" t="str">
            <v>60301810700000009098</v>
          </cell>
          <cell r="D1191" t="str">
            <v>$</v>
          </cell>
          <cell r="E1191">
            <v>7217.79</v>
          </cell>
          <cell r="F1191" t="str">
            <v>STONINTON LTD19 KATHLEEN ROAD SW112 JR LONDON UNITED KINGDOM   /40702840896738110095VO  VNESHTORGS ERVICE23 BLD.2 TRUBNAYA STR., MOSCO W 103051, RUSSIA  PAYMENT UNDER CONTRACTVTS/2826,290D D.21.05.02BCHASGB2L.MT100 CHASGB2L DD 020605.ПС 4/00005061/000/000</v>
          </cell>
        </row>
        <row r="1192">
          <cell r="A1192">
            <v>37412</v>
          </cell>
          <cell r="B1192" t="str">
            <v>40702840196738030095</v>
          </cell>
          <cell r="C1192" t="str">
            <v>60301810700000009098</v>
          </cell>
          <cell r="D1192" t="str">
            <v>$</v>
          </cell>
          <cell r="E1192">
            <v>430.75</v>
          </cell>
          <cell r="F1192" t="str">
            <v>STONINTON LTD19 KATHLEEN ROAD SW112 JR LONDON UNITED KINGDOM   /40702840896738110095VO  VNESHTORGS ERVICE23 BLD.2 TRUBNAYA STR., MOSCO W 103051, RUSSIA  PAYMENT UNDER CONTRACTVTS/2826,278D D. 19.04.02BCHASGB2L MT 100 CHASGB2L DD 050602 СЧЕТ ФАКТУРА 3570 о</v>
          </cell>
        </row>
        <row r="1193">
          <cell r="A1193">
            <v>37420</v>
          </cell>
          <cell r="B1193" t="str">
            <v>40702840196738030095</v>
          </cell>
          <cell r="C1193" t="str">
            <v>60301810700000009098</v>
          </cell>
          <cell r="D1193" t="str">
            <v>$</v>
          </cell>
          <cell r="E1193">
            <v>7676.8</v>
          </cell>
          <cell r="F1193" t="str">
            <v>STONINTON LTD19 KATHLEEN ROAD SW112 JR LONDON UNITED KINGDOM/40702840896738110095VO  VNESHTORGSERVICE23 BLD.2 TRUBNAYA STR., MOSCO W 103051, RUSSIA  PAYMENT UNDER CONTRACTVTS/2826,286D D.16.05.02BCHASGB2L.MT100 CHASGB2L DD 020613 И ОПЛ.КОМ.И НДС ПО ВАЛ.КО</v>
          </cell>
        </row>
        <row r="1194">
          <cell r="A1194">
            <v>37432</v>
          </cell>
          <cell r="B1194" t="str">
            <v>40702840196738030095</v>
          </cell>
          <cell r="C1194" t="str">
            <v>60301810700000009098</v>
          </cell>
          <cell r="D1194" t="str">
            <v>$</v>
          </cell>
          <cell r="E1194">
            <v>12589</v>
          </cell>
          <cell r="F1194" t="str">
            <v>STONINTON LTD19 KATHLEEN ROAD SW112 JR LONDON UNITED KINGDOM/40702840896738110095VO VNESHTORGSERVICE23 BLD.2 TRUBNAYA STR.,MOSCOW PAYMENT UNDER CTR.VTS/2826,294D D.30.05.2002BCHASGB2L.MT100 CHASGB2L DD 020625 И ОПЛ.КОМ.ПО ВАЛ.КОНТР.ПО ПС 4/00005061/000/00</v>
          </cell>
        </row>
        <row r="1195">
          <cell r="A1195">
            <v>37294</v>
          </cell>
          <cell r="B1195" t="str">
            <v>40702840278064140580</v>
          </cell>
          <cell r="C1195" t="str">
            <v>60301810700000009098</v>
          </cell>
          <cell r="D1195" t="str">
            <v>$</v>
          </cell>
          <cell r="E1195">
            <v>148.13</v>
          </cell>
          <cell r="F1195" t="str">
            <v>комиссия по ПС 1/00005061/000/0000001688 от 25.10.01 по аккр.TF0126200009/01730573639 /Куба/ с суммы экспортной выручки USD 24085-82 и НДС, счет-фактура N 650 от 07.02.02</v>
          </cell>
        </row>
        <row r="1196">
          <cell r="A1196">
            <v>37294</v>
          </cell>
          <cell r="B1196" t="str">
            <v>40702840278064140580</v>
          </cell>
          <cell r="C1196" t="str">
            <v>60301810700000009098</v>
          </cell>
          <cell r="D1196" t="str">
            <v>$</v>
          </cell>
          <cell r="E1196">
            <v>184.08</v>
          </cell>
          <cell r="F1196" t="str">
            <v>комиссия по ПС 1/00005061/000/0000001689 от 25.10.01 по аккр.TF0129600004/01730573655 /Куба/ с суммы экспортной выручки USD 29958-06 и НДС, счет-фактура N 659 от 07.02.02</v>
          </cell>
        </row>
        <row r="1197">
          <cell r="A1197">
            <v>37299</v>
          </cell>
          <cell r="B1197" t="str">
            <v>40702840278064140580</v>
          </cell>
          <cell r="C1197" t="str">
            <v>60301810700000009098</v>
          </cell>
          <cell r="D1197" t="str">
            <v>$</v>
          </cell>
          <cell r="E1197">
            <v>18.489999999999998</v>
          </cell>
          <cell r="F1197" t="str">
            <v>комиссия по ПС 1/00005061/000/0000001587 от 01.08.01 по аккр.TF0121300002/01730573616 /Куба/ с суммы экспортной выручки USD 2988-70 и НДС, счет-фактура N 750 от 12.02.02</v>
          </cell>
        </row>
        <row r="1198">
          <cell r="A1198">
            <v>37299</v>
          </cell>
          <cell r="B1198" t="str">
            <v>40702840278064140580</v>
          </cell>
          <cell r="C1198" t="str">
            <v>60301810700000009098</v>
          </cell>
          <cell r="D1198" t="str">
            <v>$</v>
          </cell>
          <cell r="E1198">
            <v>26.81</v>
          </cell>
          <cell r="F1198" t="str">
            <v>комиссия по ПС 1/00005061/000/0000001553 от 10.07.01 по аккр.BFI-41635C/01730573582 /Куба/ с суммы экспортной выручки USD 4362-40 и НДС, счет-фактура N 762 от 12.02.02</v>
          </cell>
        </row>
        <row r="1199">
          <cell r="A1199">
            <v>37299</v>
          </cell>
          <cell r="B1199" t="str">
            <v>40702840278064140580</v>
          </cell>
          <cell r="C1199" t="str">
            <v>60301810700000009098</v>
          </cell>
          <cell r="D1199" t="str">
            <v>$</v>
          </cell>
          <cell r="E1199">
            <v>862.24</v>
          </cell>
          <cell r="F1199" t="str">
            <v>комиссия по ПС 1/00005061/000/0000001691 от 26.10.01 по аккр.TF0129600005/01730573653 /Куба/ с суммы экспортной выручки USD 139895-10 и НДС, счет-фактура N 763от 12.02.02</v>
          </cell>
        </row>
        <row r="1200">
          <cell r="A1200">
            <v>37316</v>
          </cell>
          <cell r="B1200" t="str">
            <v>40702840278064140580</v>
          </cell>
          <cell r="C1200" t="str">
            <v>60301810700000009098</v>
          </cell>
          <cell r="D1200" t="str">
            <v>$</v>
          </cell>
          <cell r="E1200">
            <v>0.93</v>
          </cell>
          <cell r="F1200" t="str">
            <v>комиссия по ПС 1/00005061/000/0000001587 от 01.08.01 с суммы экспортной выручкиUSD 157-30 по аккр.TF0121300002/01730573616,Куба и НДС,счет-фактура 1069 от 01.03.02</v>
          </cell>
        </row>
        <row r="1201">
          <cell r="A1201">
            <v>37349</v>
          </cell>
          <cell r="B1201" t="str">
            <v>40702840278064140580</v>
          </cell>
          <cell r="C1201" t="str">
            <v>60301810700000009098</v>
          </cell>
          <cell r="D1201" t="str">
            <v>$</v>
          </cell>
          <cell r="E1201">
            <v>45.82</v>
          </cell>
          <cell r="F1201" t="str">
            <v>комиссия по ПС 1/00005061/001/0000001691 от 26.10.01 по аккр.TF0129600005/01730573653 /Куба/ с суммы экспортной выручки USD 7362-93 и НДС, счет-фактура N 1619 от 03.04.02</v>
          </cell>
        </row>
        <row r="1202">
          <cell r="A1202">
            <v>37349</v>
          </cell>
          <cell r="B1202" t="str">
            <v>40702840278064140580</v>
          </cell>
          <cell r="C1202" t="str">
            <v>60301810700000009098</v>
          </cell>
          <cell r="D1202" t="str">
            <v>$</v>
          </cell>
          <cell r="E1202">
            <v>1.56</v>
          </cell>
          <cell r="F1202" t="str">
            <v>комиссия по ПС 1/00005061/001/00001553 от 10.07.01 по аккр.BFI-41635C/01730573582 /Куба/ с суммы экспортной выручки USD 229-60 и НДС, счет-фактура N 1620 от 03.04.02</v>
          </cell>
        </row>
        <row r="1203">
          <cell r="A1203">
            <v>37349</v>
          </cell>
          <cell r="B1203" t="str">
            <v>40702840278064140580</v>
          </cell>
          <cell r="C1203" t="str">
            <v>60301810700000009098</v>
          </cell>
          <cell r="D1203" t="str">
            <v>$</v>
          </cell>
          <cell r="E1203">
            <v>7.79</v>
          </cell>
          <cell r="F1203" t="str">
            <v>комиссия по ПС 1/00005061/000/0000001688 от 25.10.01 по аккр.TF0126200009/01730573639 /Куба/ с суммы экспортной выручки USD 1267-68 и НДС, счет-фактура N 1621 от 03.04.02</v>
          </cell>
        </row>
        <row r="1204">
          <cell r="A1204">
            <v>37349</v>
          </cell>
          <cell r="B1204" t="str">
            <v>40702840278064140580</v>
          </cell>
          <cell r="C1204" t="str">
            <v>60301810700000009098</v>
          </cell>
          <cell r="D1204" t="str">
            <v>$</v>
          </cell>
          <cell r="E1204">
            <v>9.98</v>
          </cell>
          <cell r="F1204" t="str">
            <v>комиссия по ПС 1/00005061/001/0000001689 от 25.10.01 по аккр.TF0129600004/01730573655 /Куба/ с суммы экспортной выручки USD 1576-74 и НДС, счет-фактура N 1622 от 03.04.02</v>
          </cell>
        </row>
        <row r="1205">
          <cell r="A1205">
            <v>37349</v>
          </cell>
          <cell r="B1205" t="str">
            <v>40702840278064140580</v>
          </cell>
          <cell r="C1205" t="str">
            <v>60301810700000009098</v>
          </cell>
          <cell r="D1205" t="str">
            <v>$</v>
          </cell>
          <cell r="E1205">
            <v>6.86</v>
          </cell>
          <cell r="F1205" t="str">
            <v>ОПЛАТА КОМИССИИ И НДС ЗА ВЫПОЛНЕНИЕ ОПЕРАЦИЙ ПО ВАЛЮТНОМУ КОНТРОЛЮ ЗА ПОСТУПЛЕНИЕМ ВАЛЮТНОЙ ВЫРУЧКИ ПО ПС 1/00005061/002/0000001805 ОТ 300102 ПО ПЕРЕВОДУ НА СУММУ USD 1120-00 ОТ260302 СЧЕТ-ФАКТУРА 1623 ОТ 030402</v>
          </cell>
        </row>
        <row r="1206">
          <cell r="A1206">
            <v>37384</v>
          </cell>
          <cell r="B1206" t="str">
            <v>40702840278064140580</v>
          </cell>
          <cell r="C1206" t="str">
            <v>60301810700000009098</v>
          </cell>
          <cell r="D1206" t="str">
            <v>$</v>
          </cell>
          <cell r="E1206">
            <v>24.33</v>
          </cell>
          <cell r="F1206" t="str">
            <v>ОПЛАТА КОМИССИИ И НДС ЗА ВЫПОЛНЕНИЕ ОПЕРАЦИЙ ПО ВАЛЮТНОМУ КОНТРОЛЮ ЗА ПОСТУПЛЕНИЕМ ВАЛЮТНОЙ ВЫРУЧКИ ПО ПС 1/00005061/000/0000001805 ОТ 300102 ПО ПЕРЕВОДУ НА СУММУ USD 3910-00 ОТ СЧЕТ-ФАКТУРА 2690 ОТ 080502</v>
          </cell>
        </row>
        <row r="1207">
          <cell r="A1207">
            <v>37412</v>
          </cell>
          <cell r="B1207" t="str">
            <v>40702840278064140580</v>
          </cell>
          <cell r="C1207" t="str">
            <v>60301810700000009098</v>
          </cell>
          <cell r="D1207" t="str">
            <v>$</v>
          </cell>
          <cell r="E1207">
            <v>22.56</v>
          </cell>
          <cell r="F1207" t="str">
            <v>комиссия по ПС 1/00005061/002/0000001688 от 25.10.01 по аккр.TF0126200009/01730573639 /Куба/ с суммы экспортной выручки USD 3621-88 и НДС, счет-фактура N 3555 от 05.06.02</v>
          </cell>
        </row>
        <row r="1208">
          <cell r="A1208">
            <v>37412</v>
          </cell>
          <cell r="B1208" t="str">
            <v>40702840278064140580</v>
          </cell>
          <cell r="C1208" t="str">
            <v>60301810700000009098</v>
          </cell>
          <cell r="D1208" t="str">
            <v>$</v>
          </cell>
          <cell r="E1208">
            <v>1.25</v>
          </cell>
          <cell r="F1208" t="str">
            <v>комиссия по ПС 1/00005061/003/0000001553 от 10.07.01 по аккр.BFI-41635C/01730573582 /Куба/ с суммы экспортной выручки USD 209-00 и НДС, счет-фактура N 3571 от 05.06.02</v>
          </cell>
        </row>
        <row r="1209">
          <cell r="A1209">
            <v>37412</v>
          </cell>
          <cell r="B1209" t="str">
            <v>40702840278064140580</v>
          </cell>
          <cell r="C1209" t="str">
            <v>60301810700000009098</v>
          </cell>
          <cell r="D1209" t="str">
            <v>$</v>
          </cell>
          <cell r="E1209">
            <v>82.39</v>
          </cell>
          <cell r="F1209" t="str">
            <v>комиссия по ПС 1/00005061/000/0000001859 от 08.04.02 по аккр.TF0211300018/01730573690 /Куба/ с суммы экспортной выручки USD 13157-50 и НДС, счет-фактура N 3572от 05.06.02</v>
          </cell>
        </row>
        <row r="1210">
          <cell r="A1210">
            <v>37412</v>
          </cell>
          <cell r="B1210" t="str">
            <v>40702840278064140580</v>
          </cell>
          <cell r="C1210" t="str">
            <v>60301810700000009098</v>
          </cell>
          <cell r="D1210" t="str">
            <v>$</v>
          </cell>
          <cell r="E1210">
            <v>767.83</v>
          </cell>
          <cell r="F1210" t="str">
            <v>комиссия по ПС 1/00005061/000/0000001857 от 08.04.02 по аккр.TF0210600004/01730573687 /Куба/ с суммы экспортной выручки USD 122550-00 и НДС, счет-фактура N 3574 от 05.06.02</v>
          </cell>
        </row>
        <row r="1211">
          <cell r="A1211">
            <v>37412</v>
          </cell>
          <cell r="B1211" t="str">
            <v>40702840278064140580</v>
          </cell>
          <cell r="C1211" t="str">
            <v>60301810700000009098</v>
          </cell>
          <cell r="D1211" t="str">
            <v>$</v>
          </cell>
          <cell r="E1211">
            <v>1187.93</v>
          </cell>
          <cell r="F1211" t="str">
            <v>комиссия по ПС 1/00005061/000/0000001856 от 08.04.02 по аккр.TF0211300017/01730573689 /Куба/ с суммы экспортной выручки USD 189620-00 и НДС, счет-фактура N 3575 от 05.06.02</v>
          </cell>
        </row>
        <row r="1212">
          <cell r="A1212">
            <v>37431</v>
          </cell>
          <cell r="B1212" t="str">
            <v>40702840278064140580</v>
          </cell>
          <cell r="C1212" t="str">
            <v>60301810700000009098</v>
          </cell>
          <cell r="D1212" t="str">
            <v>$</v>
          </cell>
          <cell r="E1212">
            <v>25.79</v>
          </cell>
          <cell r="F1212" t="str">
            <v>ОПЛАТА КОМИССИИ И НДС ЗА ВЫПОЛНЕНИЕ ОПЕРАЦИЙ ПО ВАЛЮТНОМУ КОНТРОЛЮ ЗА ПОСТУПЛЕНИЕМ ВАЛЮТНОЙ ВЫРУЧКИ ПО ПС 1/00005061/003/0000001805 ОТ 300102 ПО ПЕРЕВОДУ НА СУММУ USD 4076-00 СЧЕТ-ФАКТУРА 3950 ОТ 240602</v>
          </cell>
        </row>
        <row r="1213">
          <cell r="A1213">
            <v>37292</v>
          </cell>
          <cell r="B1213" t="str">
            <v>40702840279616030678</v>
          </cell>
          <cell r="C1213" t="str">
            <v>60301810700000009098</v>
          </cell>
          <cell r="D1213" t="str">
            <v>$</v>
          </cell>
          <cell r="E1213">
            <v>788.53</v>
          </cell>
          <cell r="F1213" t="str">
            <v>ОПЛАТА КОМИССИИ И НДС ЗА ВЫПОЛНЕНИЕ ОПЕРАЦИЙ ПО ВАЛЮТНОМУ КОНТРОЛЮ ЗА ПОСТУПЛЕНИЕМ ВАЛЮТНОЙ ВЫРУЧКИ ПО ПС 1/00005061/000/0000001739 ОТ 041201 ПО ПЕРЕВОДУ НА СУММУ USD 128307-03 ОТ 240102 СЧЕТ-ФАКТУРА 585 ОТ 050202</v>
          </cell>
        </row>
        <row r="1214">
          <cell r="A1214">
            <v>37265</v>
          </cell>
          <cell r="B1214" t="str">
            <v>40702840297157140520</v>
          </cell>
          <cell r="C1214" t="str">
            <v>60301810700000009098</v>
          </cell>
          <cell r="D1214" t="str">
            <v>$</v>
          </cell>
          <cell r="E1214">
            <v>25.62</v>
          </cell>
          <cell r="F1214" t="str">
            <v>ОПЛАТА КОМИССИИ И НДС ЗА ВЫПОЛНЕНИЕ ОПЕРАЦИЙ ПО ВАЛЮТНОМУ КОНТРОЛЮ ЗА ПОСТУПЛЕНИЕМ ВАЛЮТНОЙ ВЫРУЧКИ ПО ПС 1/00005061/000/0000001548 ОТ 040701 ОТ СУММЫ USD 4250-00 (М/О 3971 ОТ 271201 СЧЕТ ФАКТУРА 21  ОТ 090102</v>
          </cell>
        </row>
        <row r="1215">
          <cell r="A1215">
            <v>37265</v>
          </cell>
          <cell r="B1215" t="str">
            <v>40702840297157140520</v>
          </cell>
          <cell r="C1215" t="str">
            <v>60301810700000009098</v>
          </cell>
          <cell r="D1215" t="str">
            <v>$</v>
          </cell>
          <cell r="E1215">
            <v>142.85</v>
          </cell>
          <cell r="F1215" t="str">
            <v>ОПЛАТА КОМИССИИ И НДС ЗА ВЫПОЛНЕНИЕ ОПЕРАЦИЙ ПО ВАЛЮТНОМУ КОНТРОЛЮ ЗА ПОСТУПЛЕНИЕМ ВАЛЮТНОЙ ВЫРУЧКИ ПО ПС 1/00005061/000/0000001549 ОТ 040701 ОТ СУММЫUSD 23704-00 ( М/О 3971 ОТ 271201) СЧЕТ ФАКТУРА 22  ОТ 090102</v>
          </cell>
        </row>
        <row r="1216">
          <cell r="A1216">
            <v>37280</v>
          </cell>
          <cell r="B1216" t="str">
            <v>40702840308454024678</v>
          </cell>
          <cell r="C1216" t="str">
            <v>60301810700000009098</v>
          </cell>
          <cell r="D1216" t="str">
            <v>$</v>
          </cell>
          <cell r="E1216">
            <v>656.42</v>
          </cell>
          <cell r="F1216" t="str">
            <v>комиссия по ПС 1/00005061/000/0000001707 от 06.11.01 по аккр.1500/80/900907CD/07104468008 /Иран/ с суммы экспортной выручки USD 107416-00 и НДС, счет-фактура N227 от 24.01.02</v>
          </cell>
        </row>
        <row r="1217">
          <cell r="A1217">
            <v>37396</v>
          </cell>
          <cell r="B1217" t="str">
            <v>40702840308454024678</v>
          </cell>
          <cell r="C1217" t="str">
            <v>60301810700000009098</v>
          </cell>
          <cell r="D1217" t="str">
            <v>$</v>
          </cell>
          <cell r="E1217">
            <v>74.08</v>
          </cell>
          <cell r="F1217" t="str">
            <v>комиссия по ПС 1/00005061/000/0000001707 от 06.11.01 по аккр.1500/80/900907CD/07104468008 /Иран/ с суммы экспортной выручки USD 11826-00 и НДС, счет-фактура N 3136 от 20.05.02</v>
          </cell>
        </row>
        <row r="1218">
          <cell r="A1218">
            <v>37340</v>
          </cell>
          <cell r="B1218" t="str">
            <v>40702840316016140416</v>
          </cell>
          <cell r="C1218" t="str">
            <v>60301810700000009098</v>
          </cell>
          <cell r="D1218" t="str">
            <v>$</v>
          </cell>
          <cell r="E1218">
            <v>40.14</v>
          </cell>
          <cell r="F1218" t="str">
            <v>Счет неактивный.Оплата комиссии и НДС за осуществление валютного контроля по ПС1/00005061/000/0000001764 от 26.12.01 по инкассо 160160001 Индия. Счет-фактура 1456 от 25.03.02</v>
          </cell>
        </row>
        <row r="1219">
          <cell r="A1219">
            <v>37314</v>
          </cell>
          <cell r="B1219" t="str">
            <v>40702840365861030463</v>
          </cell>
          <cell r="C1219" t="str">
            <v>60301810700000009098</v>
          </cell>
          <cell r="D1219" t="str">
            <v>$</v>
          </cell>
          <cell r="E1219">
            <v>160.34</v>
          </cell>
          <cell r="F1219" t="str">
            <v>Комиссия по ПС 1/00005061/000/0000001781 от 14.01.2002 с суммы экспортной выручки USD 25926-00 по аккр.18498/03505559001/Франция/ и НДС, счёт-фактура 982     от 27.02.2002</v>
          </cell>
        </row>
        <row r="1220">
          <cell r="A1220">
            <v>37327</v>
          </cell>
          <cell r="B1220" t="str">
            <v>40702840365861030463</v>
          </cell>
          <cell r="C1220" t="str">
            <v>60301810700000009098</v>
          </cell>
          <cell r="D1220" t="str">
            <v>$</v>
          </cell>
          <cell r="E1220">
            <v>2206.42</v>
          </cell>
          <cell r="F1220" t="str">
            <v>комиссия по ПС 1/00005061/000/0000001781 от 14.01.02 с суммы экспортной выручкиUSD 355.174-00 по аккр.18498/03505559001,Франция и НДС,счет-фактура  1198  от 12.03.02</v>
          </cell>
        </row>
        <row r="1221">
          <cell r="A1221">
            <v>37313</v>
          </cell>
          <cell r="B1221" t="str">
            <v>40702840368533140484</v>
          </cell>
          <cell r="C1221" t="str">
            <v>60301810700000009098</v>
          </cell>
          <cell r="D1221" t="str">
            <v>$</v>
          </cell>
          <cell r="E1221">
            <v>6168.18</v>
          </cell>
          <cell r="F1221" t="str">
            <v>ОПЛАТА КОМИССИИ И НДС ЗА ВЫПОЛНЕНИЕ ОПЕРАЦИЙ ПО ВАЛЮТНОМУ КОНТРОЛЮ ЗА ПОСТУПЛЕНИЕМ ВЛАЮТНОЙ ВЫРУЧКИ ПО ПС 1/00005061/001/0000001667 ОТ 101001 ПО ПЕРЕВОДУ НА СУММУ USD 1000000-00 ОТ 150202 СЧЕТ-ФАКТУРА 971 ОТ 260202</v>
          </cell>
        </row>
        <row r="1222">
          <cell r="A1222">
            <v>37336</v>
          </cell>
          <cell r="B1222" t="str">
            <v>40702840368533140484</v>
          </cell>
          <cell r="C1222" t="str">
            <v>60301810700000009098</v>
          </cell>
          <cell r="D1222" t="str">
            <v>$</v>
          </cell>
          <cell r="E1222">
            <v>1867.95</v>
          </cell>
          <cell r="F1222" t="str">
            <v>оплата комиссии за выполнение операций по вал контролю за поступлением вал выручки по ПС 1/00005061/002/0000001667 от 101001 по переводу на сумму USD 300000-00,счет-фактура 1408 от 210302</v>
          </cell>
        </row>
        <row r="1223">
          <cell r="A1223">
            <v>37341</v>
          </cell>
          <cell r="B1223" t="str">
            <v>40702840368533140484</v>
          </cell>
          <cell r="C1223" t="str">
            <v>60301810700000009098</v>
          </cell>
          <cell r="D1223" t="str">
            <v>$</v>
          </cell>
          <cell r="E1223">
            <v>685.32</v>
          </cell>
          <cell r="F1223" t="str">
            <v>ОПЛАТА КОМИССИИ И НДС ЗА ВЫПОЛНЕНИЕ ОПЕРАЦИЙ ПО ВАЛЮТНОМУ КОНТРОЛЮ ЗА ПОСТУПЛЕНИЕМ ВАЛЮТНОЙ ВЫРУЧКИ ПО ПС 1/00005061/002/0000001667 ОТ 101001 ПО ПЕРЕВОУ НА СУММУ USD 110000-00 ОТ 210302 СЧЕТ-ФАКТУРА 1488 ОТ 260302</v>
          </cell>
        </row>
        <row r="1224">
          <cell r="A1224">
            <v>37363</v>
          </cell>
          <cell r="B1224" t="str">
            <v>40702840368533140484</v>
          </cell>
          <cell r="C1224" t="str">
            <v>60301810700000009098</v>
          </cell>
          <cell r="D1224" t="str">
            <v>$</v>
          </cell>
          <cell r="E1224">
            <v>497.15</v>
          </cell>
          <cell r="F1224" t="str">
            <v>оплата комиссии за выполнение операций по вал контролю за поступлением вал выручки по ПС 1/00005061/002/0000001667 от 101001 на сумму USD 79787-94,счет-фактура1840 от 170402</v>
          </cell>
        </row>
        <row r="1225">
          <cell r="A1225">
            <v>37363</v>
          </cell>
          <cell r="B1225" t="str">
            <v>40702840368533140484</v>
          </cell>
          <cell r="C1225" t="str">
            <v>60301810700000009098</v>
          </cell>
          <cell r="D1225" t="str">
            <v>$</v>
          </cell>
          <cell r="E1225">
            <v>1006.14</v>
          </cell>
          <cell r="F1225" t="str">
            <v>оплата комиссии и НДС за выполнение операций по валютному контролю за поступлением валютной выручки по ПС 1/00005061/002/0000001667 ОТ 101001 по переводу на сумму USD 161482-36 от 090402 счет-фактура 1847 от 170402</v>
          </cell>
        </row>
        <row r="1226">
          <cell r="A1226">
            <v>37370</v>
          </cell>
          <cell r="B1226" t="str">
            <v>40702840368533140484</v>
          </cell>
          <cell r="C1226" t="str">
            <v>60301810700000009098</v>
          </cell>
          <cell r="D1226" t="str">
            <v>$</v>
          </cell>
          <cell r="E1226">
            <v>623</v>
          </cell>
          <cell r="F1226" t="str">
            <v>ОПЛАТА КОМИССИИ ЗА ВЫПОЛНЕНИЕ ОПЕРАЦИЙ ПО ВАЛЮТНОМУ КОНТРОЛЮ ЗА ПОСТУПЛЕНИЕМ ВАЛЮТНОЙ ВЫРУЧКИ ПО ПС 1/00005061/002/0000001667 ОТ 10.10.01ПО ПЕРЕВОДУ НА СУММУ USD 100000,00  СЧЕТ-ФАКТУРА 2148 ОТ 24.04.2002</v>
          </cell>
        </row>
        <row r="1227">
          <cell r="A1227">
            <v>37375</v>
          </cell>
          <cell r="B1227" t="str">
            <v>40702840368533140484</v>
          </cell>
          <cell r="C1227" t="str">
            <v>60301810700000009098</v>
          </cell>
          <cell r="D1227" t="str">
            <v>$</v>
          </cell>
          <cell r="E1227">
            <v>7893.02</v>
          </cell>
          <cell r="F1227" t="str">
            <v>оплата комиссии и НДС за выполнение операций по валютному контролю за поступлением экспортной выручки по ПС 1/00005061/000/0000001667 от 101001 по переводу на сумму USD 12650000-00 наш м/о 8461 от 230402 счет фактура 2418 от 290402</v>
          </cell>
        </row>
        <row r="1228">
          <cell r="A1228">
            <v>37375</v>
          </cell>
          <cell r="B1228" t="str">
            <v>40702840368533140484</v>
          </cell>
          <cell r="C1228" t="str">
            <v>60301810700000009098</v>
          </cell>
          <cell r="D1228" t="str">
            <v>$</v>
          </cell>
          <cell r="E1228">
            <v>595.88</v>
          </cell>
          <cell r="F1228" t="str">
            <v>ОПЛАТА КОМИССИИ И НДС ЗА ВЫПОЛНЕНИЕ ОПЕРАЦИЙ ПО ВАЛЮТНОМУ КОНТРОЛЮ ЗА ПОСТУПЛЕНИЕМ ВАЛЮТНОЙ ВЫРУЧКИ ПО ПС 1/00005061/000/0000001667 ОТ 101001 ОТ ПЕРЕВОДА НА СУММУ USD 95507-69 ОТ 250402 СЧЕТ-ФАКТУРА 2446 ОТ 290402</v>
          </cell>
        </row>
        <row r="1229">
          <cell r="A1229">
            <v>37389</v>
          </cell>
          <cell r="B1229" t="str">
            <v>40702840368533140484</v>
          </cell>
          <cell r="C1229" t="str">
            <v>60301810700000009098</v>
          </cell>
          <cell r="D1229" t="str">
            <v>$</v>
          </cell>
          <cell r="E1229">
            <v>3940.81</v>
          </cell>
          <cell r="F1229" t="str">
            <v>оплата комиссии за выполнение операций по валютному контролю за поступлением валютной выручки по ПС 1/00005061/002/0000001667 от 101001 по переводу на сумму USD 631290-86,счет-фактура 2915 от 130502</v>
          </cell>
        </row>
        <row r="1230">
          <cell r="A1230">
            <v>37400</v>
          </cell>
          <cell r="B1230" t="str">
            <v>40702840368533140484</v>
          </cell>
          <cell r="C1230" t="str">
            <v>60301810700000009098</v>
          </cell>
          <cell r="D1230" t="str">
            <v>$</v>
          </cell>
          <cell r="E1230">
            <v>8.76</v>
          </cell>
          <cell r="F1230" t="str">
            <v>ОПЛАТА КОМИССИИ И НДС ЗА ВЫПОЛНЕНИЕ ОПЕРАЦИЙ ПО ВАЛЮТНОМУ КОНТРОЛЮ ЗА ПОСТУПЛЕНИЕМ ВАЛЮТНОЙ ВЫРУЧКИ ПО ПС 1/00005061/002/0000001667 ОТ 101001 ПО ПЕРЕВОДУ НА СУММУ USD 1422.77 СЧЕТ-ФАКТУРА 3273 ОТ 240502</v>
          </cell>
        </row>
        <row r="1231">
          <cell r="A1231">
            <v>37404</v>
          </cell>
          <cell r="B1231" t="str">
            <v>40702840368533140484</v>
          </cell>
          <cell r="C1231" t="str">
            <v>60301810700000009098</v>
          </cell>
          <cell r="D1231" t="str">
            <v>$</v>
          </cell>
          <cell r="E1231">
            <v>959.82</v>
          </cell>
          <cell r="F1231" t="str">
            <v>ОПЛАТА КОМИССИИ И НДС ЗА ВЫПОЛНЕНИЕ ОПЕРАЦИЙ ПО ВАЛЮТНОМУ КОНТРОЛЮ ЗА ПОСТУПЛЕНИЕМ ВАЛЮТНОЙ ВЫРУЧКИ ПО ПС 1/00005061/001/0000001667 ОТ 101001 ПО ПЕРЕВОДУ НА СУУММУ USD 153417-13 СЧЕТ-ФАКТУРА 3316 ОТ 280502</v>
          </cell>
        </row>
        <row r="1232">
          <cell r="A1232">
            <v>37411</v>
          </cell>
          <cell r="B1232" t="str">
            <v>40702840368533140484</v>
          </cell>
          <cell r="C1232" t="str">
            <v>60301810700000009098</v>
          </cell>
          <cell r="D1232" t="str">
            <v>$</v>
          </cell>
          <cell r="E1232">
            <v>1576.95</v>
          </cell>
          <cell r="F1232" t="str">
            <v>ОПЛАТА КОМИССИИ ЗА ВЫПОЛНЕНИЕ ОПЕРАЦИЙ ПО ВАЛЮТНОМУ КОНТРОЛЮ ЗА ПОСТУПЛЕНИЕМ ВАЛЮТНОЙ ВЫРУЧКИ  ПО ПС 1/00005061/001/0000001667 ОТ 10.10.01. ПО ПЕРЕВОДУ НА СУММУ USD251789,68 СЧЕТ-ФАКТУРА 3508 ОТ 04.06.2002.</v>
          </cell>
        </row>
        <row r="1233">
          <cell r="A1233">
            <v>37421</v>
          </cell>
          <cell r="B1233" t="str">
            <v>40702840368533140484</v>
          </cell>
          <cell r="C1233" t="str">
            <v>60301810700000009098</v>
          </cell>
          <cell r="D1233" t="str">
            <v>$</v>
          </cell>
          <cell r="E1233">
            <v>1120.2</v>
          </cell>
          <cell r="F1233" t="str">
            <v>оплата комиссии за выполнение операций по вал контролю за поступлением вал выручки по ПС 1/00005061/000/0000001667 от 101001г.по переводу на сумму USD 178375-00,н/пр 070602,м/о 1694,счет-фактура 3750 от 140602г.</v>
          </cell>
        </row>
        <row r="1234">
          <cell r="A1234">
            <v>37428</v>
          </cell>
          <cell r="B1234" t="str">
            <v>40702840368533140484</v>
          </cell>
          <cell r="C1234" t="str">
            <v>60301810700000009098</v>
          </cell>
          <cell r="D1234" t="str">
            <v>$</v>
          </cell>
          <cell r="E1234">
            <v>3042.47</v>
          </cell>
          <cell r="F1234" t="str">
            <v>оплата комисссии за выполнение операций по вал.контролю за поступлением вал выручки по ПС 1/00005061/001/0000001667 от 101001 по переводу на сумму USD 483904-83,счет-фактура 3905 от 210602</v>
          </cell>
        </row>
        <row r="1235">
          <cell r="A1235">
            <v>37432</v>
          </cell>
          <cell r="B1235" t="str">
            <v>40702840368533140484</v>
          </cell>
          <cell r="C1235" t="str">
            <v>60301810700000009098</v>
          </cell>
          <cell r="D1235" t="str">
            <v>$</v>
          </cell>
          <cell r="E1235">
            <v>259.95999999999998</v>
          </cell>
          <cell r="F1235" t="str">
            <v>ОПЛАТА КОМИССИИ ЗА ВЫПОЛНЕНИЕ ОПЕРАЦИЙ ПО ВАЛЮТНОМУ КОНТРОЛЮ ЗА ПОСТУПЛЕНИЕМ ВАЛЮТНОЙ ВЫРУЧКИ ПО ПС 1/00005061/001/0000001667 ОТ 10.10.2001 ПО ПЕРЕВОДУ НА СУММУ USD 41291-51, СЧЕТ-ФАКТУРА 3997 ОТ 25.06.2002</v>
          </cell>
        </row>
        <row r="1236">
          <cell r="A1236">
            <v>37433</v>
          </cell>
          <cell r="B1236" t="str">
            <v>40702840368533140484</v>
          </cell>
          <cell r="C1236" t="str">
            <v>60301810700000009098</v>
          </cell>
          <cell r="D1236" t="str">
            <v>$</v>
          </cell>
          <cell r="E1236">
            <v>324.2</v>
          </cell>
          <cell r="F1236" t="str">
            <v>оплата комиссии за выполнение операций по вал контролю за поступлением вал выручки по ПС 1/00005061/001/0000001667 от 101001 по переводу на сумму USD 51495-16,счет-фактура 4006 от 260602</v>
          </cell>
        </row>
        <row r="1237">
          <cell r="A1237">
            <v>37371</v>
          </cell>
          <cell r="B1237" t="str">
            <v>40702840380004140810</v>
          </cell>
          <cell r="C1237" t="str">
            <v>60301810700000009098</v>
          </cell>
          <cell r="D1237" t="str">
            <v>$</v>
          </cell>
          <cell r="E1237">
            <v>43.31</v>
          </cell>
          <cell r="F1237" t="str">
            <v>ОПЛАТА КОМИССИИ И НДС ЗА ВЫПОЛНЕНИЕ ОПЕРАЦИЙ ПО ВАЛЮТНОМУ КОНТРОЛЮ ЗА ПОСТУПЛЕНИЕМ ВАЛЮТНОЙ ВЫРУЧКИ ПО ПС 1/00005061/000/0000001862 ОТ 090402 ОТ ПЕРЕВОДА НА СУММУ USD 6962-00 СЧЕТ-ФАКТУРА 2219 ОТ 250402</v>
          </cell>
        </row>
        <row r="1238">
          <cell r="A1238">
            <v>37413</v>
          </cell>
          <cell r="B1238" t="str">
            <v>40702840380004140810</v>
          </cell>
          <cell r="C1238" t="str">
            <v>60301810700000009098</v>
          </cell>
          <cell r="D1238" t="str">
            <v>$</v>
          </cell>
          <cell r="E1238">
            <v>26.65</v>
          </cell>
          <cell r="F1238" t="str">
            <v>ОПЛАТА КОМИССИИ И НДС ЗА ВЫПОЛНЕНИЕ ОПЕРАЦИЙ ПО ВАЛЮТНОМУ КОНТРОЛЮ ЗА ПОСТУПЛЕНИЕМ ВАЛЮТНОЙ ВЫРУЧКИ ПО ПС 1/00005061/000/0000001892 ОТ 230402 ПО ПЕРЕВОДУ НА СУММУ USD 4260.40 СЧЕТ-ФАКТУРА 3594 ОТ 060602</v>
          </cell>
        </row>
        <row r="1239">
          <cell r="A1239">
            <v>37433</v>
          </cell>
          <cell r="B1239" t="str">
            <v>40702840380004140810</v>
          </cell>
          <cell r="C1239" t="str">
            <v>60301810700000009098</v>
          </cell>
          <cell r="D1239" t="str">
            <v>$</v>
          </cell>
          <cell r="E1239">
            <v>45.01</v>
          </cell>
          <cell r="F1239" t="str">
            <v>ОПЛАТА КОМИССИИ И НДС ЗА ВЫПОЛНЕНИЕ ОПЕРАЦИЙ ПО ВАЛЮТНОМУ КОНТРОЛЮ ЗА ПОСТУПЛЕНИЕМ ВАЛЮТНОЙ ВЫРУЧКИ ПО ПС 1/00005061/000/0000001862  ОТ 090402 ПО ПЕРЕВОДУ НА СУММУ USD 7136.58 СЧЕТ-ФАКТУРА 4026 ОТ 26062002</v>
          </cell>
        </row>
        <row r="1240">
          <cell r="A1240">
            <v>37292</v>
          </cell>
          <cell r="B1240" t="str">
            <v>40702840497727140297</v>
          </cell>
          <cell r="C1240" t="str">
            <v>60301810700000009098</v>
          </cell>
          <cell r="D1240" t="str">
            <v>$</v>
          </cell>
          <cell r="E1240">
            <v>2491.58</v>
          </cell>
          <cell r="F1240" t="str">
            <v>комиссия по ПС 3/00005061/000/0000000563 от 21.01.02 с суммы экспортной выручкиUSD 405420-00 по аккр.DOCO-103397/MBX/05356565031,Швейцария и НДС,счет-фактура 577 от 05.02.02</v>
          </cell>
        </row>
        <row r="1241">
          <cell r="A1241">
            <v>37293</v>
          </cell>
          <cell r="B1241" t="str">
            <v>40702840497727140297</v>
          </cell>
          <cell r="C1241" t="str">
            <v>60301810700000009098</v>
          </cell>
          <cell r="D1241" t="str">
            <v>$</v>
          </cell>
          <cell r="E1241">
            <v>11564.43</v>
          </cell>
          <cell r="F1241" t="str">
            <v>FONTHILL TRADING LTD.C/O STEPHAN SO OSDRESDENER STR. 2630890 BARSINGHAU SEN  /40702840497727140297FINMARK    CONTRACT CA50 187 01 DD.15.11.2001,MT100 CHASGB2L DD 020204.ПС 3/00005061/000/0000000547 ОТ 061202.КОМИССИЯ ПО ПС(СЧЕТ-ФАКТУРА 624 ОТ 060202)</v>
          </cell>
        </row>
        <row r="1242">
          <cell r="A1242">
            <v>37300</v>
          </cell>
          <cell r="B1242" t="str">
            <v>40702840497727140297</v>
          </cell>
          <cell r="C1242" t="str">
            <v>60301810700000009098</v>
          </cell>
          <cell r="D1242" t="str">
            <v>$</v>
          </cell>
          <cell r="E1242">
            <v>12336.84</v>
          </cell>
          <cell r="F1242" t="str">
            <v>Комиссия по ПС 3/00005061/000/0000000578 от 29.01.2002 с суммы экспортной выручки USD 2,117,100-00 по аккр.DOCO-103420/MBX/05356565032/Швейцария/ и НДС, счёт-фактура 791    от 13.02.2002</v>
          </cell>
        </row>
        <row r="1243">
          <cell r="A1243">
            <v>37301</v>
          </cell>
          <cell r="B1243" t="str">
            <v>40702840497727140297</v>
          </cell>
          <cell r="C1243" t="str">
            <v>60301810700000009098</v>
          </cell>
          <cell r="D1243" t="str">
            <v>$</v>
          </cell>
          <cell r="E1243">
            <v>7279.14</v>
          </cell>
          <cell r="F1243" t="str">
            <v>GESELLSCHAFT M.B.H.PO BOX 2071,MUHLEBACHSTR.54 CH-8032 ZURICH/40702840497727140297 FINMARK/CONTRACT CA50-001/02,DD.21.12.01 MT 103 RLNWATWWA DD 020212 MT 910 CHASUS33 DD 020213 ПС 3/00005061/000/0000000564 ОТ 210102 СЧЕТ ФАКТУРА 811 от 140202</v>
          </cell>
        </row>
        <row r="1244">
          <cell r="A1244">
            <v>37307</v>
          </cell>
          <cell r="B1244" t="str">
            <v>40702840497727140297</v>
          </cell>
          <cell r="C1244" t="str">
            <v>60301810700000009098</v>
          </cell>
          <cell r="D1244" t="str">
            <v>$</v>
          </cell>
          <cell r="E1244">
            <v>9509.4500000000007</v>
          </cell>
          <cell r="F1244" t="str">
            <v>GELKRA WARENHANDELS-GESELLSCHAFT M.B.H.SUDETENSTRASSE 24 D-38302 WOLFENBUETTEL/40702840497727140297  FINMARK  CONTRACT CA50-008/02 DD09.01.01  MT103 RLNWATWW DD  020218  MT100 CHASGB2L DD 020220  ПС 3/00005061/000/0000000571 ОТ 24.01.2002.КОМИССИЯ ЗА ПС (</v>
          </cell>
        </row>
        <row r="1245">
          <cell r="A1245">
            <v>37307</v>
          </cell>
          <cell r="B1245" t="str">
            <v>40702840497727140297</v>
          </cell>
          <cell r="C1245" t="str">
            <v>60301810700000009098</v>
          </cell>
          <cell r="D1245" t="str">
            <v>$</v>
          </cell>
          <cell r="E1245">
            <v>9983.3799999999992</v>
          </cell>
          <cell r="F1245" t="str">
            <v>/544703185RAIFFEISENLANDESBANKNIEDE ROESTERRICH,WIENVIENNA ,WIEN, AUSTR IA A,1020  BFEARUMM    ,EXP,BANK FOR FOREIGN E CONOMIC AFFAIRS OMOSCOW-MT910 DD020220 CHASGB2L ПС 3/00005061/000/0000000588 ОТ 04.02.02 СЧЕТ-ФАКТУРА 892 ОТ 20.02.2002</v>
          </cell>
        </row>
        <row r="1246">
          <cell r="A1246">
            <v>37307</v>
          </cell>
          <cell r="B1246" t="str">
            <v>40702840497727140297</v>
          </cell>
          <cell r="C1246" t="str">
            <v>60301810700000009098</v>
          </cell>
          <cell r="D1246" t="str">
            <v>$</v>
          </cell>
          <cell r="E1246">
            <v>8387.0400000000009</v>
          </cell>
          <cell r="F1246" t="str">
            <v>/544703185RAIFFEISENLANDESBANKNIEDE ROESTERRICH,WIENVIENNA ,WIEN, AUSTR IA A,1020  BFEARUMM    ,EXP,BANK FOR FOREIGN E CONOMIC AFFAIRS OMOSCOW   BCHASGB2L MT100 CHAGB2L DD 020220 MT103 RLNWATWW DD 020218 ПСР 3/00005061/000/0000000569 от 23.01.02 счет-факт</v>
          </cell>
        </row>
        <row r="1247">
          <cell r="A1247">
            <v>37307</v>
          </cell>
          <cell r="B1247" t="str">
            <v>40702840497727140297</v>
          </cell>
          <cell r="C1247" t="str">
            <v>60301810700000009098</v>
          </cell>
          <cell r="D1247" t="str">
            <v>$</v>
          </cell>
          <cell r="E1247">
            <v>12357.96</v>
          </cell>
          <cell r="F1247" t="str">
            <v>GELKRA WARENHANDELS-GESELLSCHAFT M.B.H. SUDETENSTRASSE 24 D-38302 WOLFENBUETTEL/40702840497727140297 FINMARK CTR CA50-005/02 DD 031201 И ОПЛ.КОМ.И НДС ПО ВАЛ.КОНТР.ПО П/С 3/00005061/000/0000000575 ОТ 290102.MT 100 CHASGB2L DD 020220 СЧ.-Ф.894 ОТ 200202</v>
          </cell>
        </row>
        <row r="1248">
          <cell r="A1248">
            <v>37308</v>
          </cell>
          <cell r="B1248" t="str">
            <v>40702840497727140297</v>
          </cell>
          <cell r="C1248" t="str">
            <v>60301810700000009098</v>
          </cell>
          <cell r="D1248" t="str">
            <v>$</v>
          </cell>
          <cell r="E1248">
            <v>12353.6</v>
          </cell>
          <cell r="F1248" t="str">
            <v>B/O GELKRA WARENHANDELS GMBH, WIEN, F/O FINMARK, CTR CA50-003/02 DD 030102, MT100 CHASGB2L DD 020221 TRN.P322061 207, ПС 3/00005061/000/0000000568 ОТ 23.01.02 СЧЕ-ФАКТУРА 928 ОТ 21.02.02</v>
          </cell>
        </row>
        <row r="1249">
          <cell r="A1249">
            <v>37309</v>
          </cell>
          <cell r="B1249" t="str">
            <v>40702840497727140297</v>
          </cell>
          <cell r="C1249" t="str">
            <v>60301810700000009098</v>
          </cell>
          <cell r="D1249" t="str">
            <v>$</v>
          </cell>
          <cell r="E1249">
            <v>4119.2299999999996</v>
          </cell>
          <cell r="F1249" t="str">
            <v>GELKRA WARENHAHDELS-GESELLSCHAFT M.B.H.ESSLINGGASSE 2 A-1010 WIEN/40702840497727140297 FINMARK CONTRACT CA50-029/02DD03.12.02.MT103 RLNWATWW DD 020220,MT100 CHASGB2L DD 020222,ПС 3/00005061/000/0000000604 ОТ 070202.КОМИССИЯ ПО ПС(СЧЕТ-ФАКТУРА 937 ОТ 22020</v>
          </cell>
        </row>
        <row r="1250">
          <cell r="A1250">
            <v>37309</v>
          </cell>
          <cell r="B1250" t="str">
            <v>40702840497727140297</v>
          </cell>
          <cell r="C1250" t="str">
            <v>60301810700000009098</v>
          </cell>
          <cell r="D1250" t="str">
            <v>$</v>
          </cell>
          <cell r="E1250">
            <v>4328.1400000000003</v>
          </cell>
          <cell r="F1250" t="str">
            <v>/544703185RAIFFEISENLANDESBANKNIEDE ROESTERRICH,WIENVIENNA ,WIEN, AUSTR IA A,1020  BFEARUMM    ,EXP,BANK FOR FOREIGN E CONOMIC AFFAIRS OMOSCOWMT103 RLNWATWW DD020220 MT 100 CHASGB2L DD 220202 ПС 3/00005061/000/0000000599ОТ 060202СЧЕТ ФАКТУРА 943 ОТ 220202</v>
          </cell>
        </row>
        <row r="1251">
          <cell r="A1251">
            <v>37313</v>
          </cell>
          <cell r="B1251" t="str">
            <v>40702840497727140297</v>
          </cell>
          <cell r="C1251" t="str">
            <v>60301810700000009098</v>
          </cell>
          <cell r="D1251" t="str">
            <v>$</v>
          </cell>
          <cell r="E1251">
            <v>12336.36</v>
          </cell>
          <cell r="F1251" t="str">
            <v>/544703185RAIFFEISENLANDESBANKNIEDE ROESTERRICH,WIENVIENNA ,WIEN, AUSTR IA A,1020  BFEARUMM    ,EXP,BANK FOR FOREIGN E CONOMIC AFFAIRS OMOSCOW.MT100 CHASGB2L DD 020222,MT103 RLNWATWW DD 020220.ПС 3/00005061/000/0000000590ОТ 040202.КОМИСССИЯ ПО ПС(СЧЕТ-ФАК</v>
          </cell>
        </row>
        <row r="1252">
          <cell r="A1252">
            <v>37313</v>
          </cell>
          <cell r="B1252" t="str">
            <v>40702840497727140297</v>
          </cell>
          <cell r="C1252" t="str">
            <v>60301810700000009098</v>
          </cell>
          <cell r="D1252" t="str">
            <v>$</v>
          </cell>
          <cell r="E1252">
            <v>12336.36</v>
          </cell>
          <cell r="F1252" t="str">
            <v xml:space="preserve">/544703185RAIFFEISENLANDESBANKNIEDE ROESTERRICH,WIENVIENNA ,WIEN, AUSTR IA A,1020  BFEARUMM    ,EXP,GELKRA WARENHANDELS-GESELLSCHAFT M.B.H. ESSLINGGASSE 2 A-1010 WIEN /40702840497727140297 FINMARK CTR CA50-033/02 DD 19/11/01 MT100 CHASGB2LDD 020222 MT103 </v>
          </cell>
        </row>
        <row r="1253">
          <cell r="A1253">
            <v>37313</v>
          </cell>
          <cell r="B1253" t="str">
            <v>40702840497727140297</v>
          </cell>
          <cell r="C1253" t="str">
            <v>60301810700000009098</v>
          </cell>
          <cell r="D1253" t="str">
            <v>$</v>
          </cell>
          <cell r="E1253">
            <v>12336.36</v>
          </cell>
          <cell r="F1253" t="str">
            <v>/544703185RAIFFEISENLANDESBANKNIEDE ROESTERRICH,WIENVIENNA ,WIEN, AUSTR IA A,1020  GELKRA WARENHANDELS-GESELLSCHAFT M.B.H. ESSLINGGASSE 2 A-1010 WIEN /40702840497727140297 FINMARK CTR CA50-030/02 DD 23.11.01 MT100 CHASGB2L DD 020222 MT103 RLNWATWW DD 0202</v>
          </cell>
        </row>
        <row r="1254">
          <cell r="A1254">
            <v>37313</v>
          </cell>
          <cell r="B1254" t="str">
            <v>40702840497727140297</v>
          </cell>
          <cell r="C1254" t="str">
            <v>60301810700000009098</v>
          </cell>
          <cell r="D1254" t="str">
            <v>$</v>
          </cell>
          <cell r="E1254">
            <v>12336.36</v>
          </cell>
          <cell r="F1254" t="str">
            <v>/544703185RAIFFEISENLANDESBANKNIEDE ROESTERRICH,WIENVIENNA ,WIEN, AUSTR IA A,1020  GELKRA WARENHANDELS-GESSELLSCHAFT M.B.H.ESSLINGGASSE 2 A-1010 WIEN /40702840497727140297 FINMARK CTR CA50-011/02 DD 03.01.02 MT100 CHASGB2L DD 020222 MT103 RLNWATWW DD 0202</v>
          </cell>
        </row>
        <row r="1255">
          <cell r="A1255">
            <v>37314</v>
          </cell>
          <cell r="B1255" t="str">
            <v>40702840497727140297</v>
          </cell>
          <cell r="C1255" t="str">
            <v>60301810700000009098</v>
          </cell>
          <cell r="D1255" t="str">
            <v>$</v>
          </cell>
          <cell r="E1255">
            <v>3794.82</v>
          </cell>
          <cell r="F1255" t="str">
            <v>GELKRA WARENHANDELS-GESELLSCHAFT M.B.H. ESSLINGGASSE 2 A-1010 WIEN 40702840497727140297 FINMARK CTR CA50-006/02 DD.3.12.01 И ОПЛ.КОМ. И НДС ПО ВАЛ.КОНТР.ПО ПС 3/00005061/000/0000000583 ОТ 310102 СЧ.-Ф. 1010 ОТ 270202.MT 100 CHASGB2L DD 020227</v>
          </cell>
        </row>
        <row r="1256">
          <cell r="A1256">
            <v>37315</v>
          </cell>
          <cell r="B1256" t="str">
            <v>40702840497727140297</v>
          </cell>
          <cell r="C1256" t="str">
            <v>60301810700000009098</v>
          </cell>
          <cell r="D1256" t="str">
            <v>$</v>
          </cell>
          <cell r="E1256">
            <v>12370.96</v>
          </cell>
          <cell r="F1256" t="str">
            <v>/544703185RAIFFEISENLANDESBANKNIEDE ROESTERRICH,WIENVIENNA ,WIEN, AUSTR IA A,1020 GELKRA WARENHANDELS-GESELLSCHAFT M.B.H.ESSLINGGASSE 2 A-1010 WIEN/40702840497727140297 FINMARK CONTRACT CA50-026/02 DD 110102 ПС 3/00005061/000/0000000592 ОТ040202 CЧЕТ ФАКТ</v>
          </cell>
        </row>
        <row r="1257">
          <cell r="A1257">
            <v>37315</v>
          </cell>
          <cell r="B1257" t="str">
            <v>40702840497727140297</v>
          </cell>
          <cell r="C1257" t="str">
            <v>60301810700000009098</v>
          </cell>
          <cell r="D1257" t="str">
            <v>$</v>
          </cell>
          <cell r="E1257">
            <v>12370.96</v>
          </cell>
          <cell r="F1257" t="str">
            <v>/544703185RAIFFEISENLANDESBANKNIEDE ROESTERRICH,WIENVIENNA ,WIEN, AUSTR IA A,1020/GELKRA WARENHANDELS-GESELLSCHAFT M.B.H.ESSLINGGASSE 2 A-1010 WIEN/40702840497727140297 FINMARK CONTRACT CA50-012/02,DD 110102 ПС 3/00005061/000/0000000577 ОТ290102 СЧЕТ ФАКТ</v>
          </cell>
        </row>
        <row r="1258">
          <cell r="A1258">
            <v>37315</v>
          </cell>
          <cell r="B1258" t="str">
            <v>40702840497727140297</v>
          </cell>
          <cell r="C1258" t="str">
            <v>60301810700000009098</v>
          </cell>
          <cell r="D1258" t="str">
            <v>$</v>
          </cell>
          <cell r="E1258">
            <v>5333.43</v>
          </cell>
          <cell r="F1258" t="str">
            <v>GELKRA WARENHANDELSGESELLSCHAFT M.B.H. ESSLINGGASSE 2 A-1010 WIEN /40702840497727140297 FINMMARK CONTRACT CA50-024/02. DD 04.12.01. MT100 RLNWATWW DD 020225, MT910 CHASGB2L DD 020227. ПАСПОРТ СДЕЛКИ 3/00005061/000/0000000597 ОТ 05.02.02. СЧЕТ ФАКТУРА 1025</v>
          </cell>
        </row>
        <row r="1259">
          <cell r="A1259">
            <v>37315</v>
          </cell>
          <cell r="B1259" t="str">
            <v>40702840497727140297</v>
          </cell>
          <cell r="C1259" t="str">
            <v>60301810700000009098</v>
          </cell>
          <cell r="D1259" t="str">
            <v>$</v>
          </cell>
          <cell r="E1259">
            <v>7773.29</v>
          </cell>
          <cell r="F1259" t="str">
            <v>GELKRA WARENHANDELSGESELSCHAFT M.B.H. ESSLINGGASSE 2 A-1010 WIEN /40702840497727140297 FINMARK CONTRACT CA50-021/02 DD 04.12.01. MT103 PLNWATWW DD 020225, MT100 CHASGB2L DD 020227. ПАСПОРТ СДЕЛКИ 3/00005061/000/0000000595 ОТ 05.02.2002 СЧЕТ ФАКТУРА 1027 о</v>
          </cell>
        </row>
        <row r="1260">
          <cell r="A1260">
            <v>37315</v>
          </cell>
          <cell r="B1260" t="str">
            <v>40702840497727140297</v>
          </cell>
          <cell r="C1260" t="str">
            <v>60301810700000009098</v>
          </cell>
          <cell r="D1260" t="str">
            <v>$</v>
          </cell>
          <cell r="E1260">
            <v>12370.96</v>
          </cell>
          <cell r="F1260" t="str">
            <v xml:space="preserve">GELKRA WARENHANDELSGESELLSCHAFT M.B.H. ESSLINGGASSE 2 A-1010 WIEN /40702840497727140297 FINMARK CONTRACT CA50-032/02 DD 29.11.01. MT103 RLNWATWW DD 020225, MT100 CHASGB2L DD 020227. ПАСПОРТ СДЕЛКИ 3/00005061/000/0000000589 ОТ 04.02.02 СЧЕТФАКТУРА 1028 ОТ </v>
          </cell>
        </row>
        <row r="1261">
          <cell r="A1261">
            <v>37315</v>
          </cell>
          <cell r="B1261" t="str">
            <v>40702840497727140297</v>
          </cell>
          <cell r="C1261" t="str">
            <v>60301810700000009098</v>
          </cell>
          <cell r="D1261" t="str">
            <v>$</v>
          </cell>
          <cell r="E1261">
            <v>12370.96</v>
          </cell>
          <cell r="F1261" t="str">
            <v>GELKRA WARENHANDELS-GESELLSCHAFT M.B.H. ESSELINGGGASSE 2 A-1010 WIEN /40702840497727140297 FINMARK CNTR CA50-027/02, DD 09/01/02 MT 100 CHASGB2L DD 020227 MT 103 RLNWATWW DD 020225 ПС 3/00005061/000/0000000581 ОТ 31.01.2002, СЧЕТ-ФАКТУРА 1026 ОТ 28.02.200</v>
          </cell>
        </row>
        <row r="1262">
          <cell r="A1262">
            <v>37315</v>
          </cell>
          <cell r="B1262" t="str">
            <v>40702840497727140297</v>
          </cell>
          <cell r="C1262" t="str">
            <v>60301810700000009098</v>
          </cell>
          <cell r="D1262" t="str">
            <v>$</v>
          </cell>
          <cell r="E1262">
            <v>12370.96</v>
          </cell>
          <cell r="F1262" t="str">
            <v>GELKRA WARENHANDELS-GESELLSCHAFT M.B.H. ESSLINGGASSE 2 A-1010 WIEN /40702840497727140297 FINMARK CNTR CA50-001/01 DD 21/12/01 MT 100 CHASGB2L DD 020227 MT 103 RLNWATWW DD 020225 ПС 3/00005061/000/0000000564 ОТ 21.01.2002, СЧЕТ-ФАКТУРА 1029ОТ 28.02.2002</v>
          </cell>
        </row>
        <row r="1263">
          <cell r="A1263">
            <v>37315</v>
          </cell>
          <cell r="B1263" t="str">
            <v>40702840497727140297</v>
          </cell>
          <cell r="C1263" t="str">
            <v>60301810700000009098</v>
          </cell>
          <cell r="D1263" t="str">
            <v>$</v>
          </cell>
          <cell r="E1263">
            <v>10347.07</v>
          </cell>
          <cell r="F1263" t="str">
            <v>GELKRA WARENHANDELS-GESELLSCHAFT M.B.H. ESSLINGGASSE 2 A-1010 WIEN /40702840497727140297 FINMARK CNTR CA50-018/01 DD 14/1/02 MT 100 CHASGB2L DD 020227 MT 103 RLNWATWW DD 020225 ПС 3/00005061/000/0000000579 ОТ 29.01.2002, СЧЕТ-ФАКТУРА 1032 ОТ 28.02.2002</v>
          </cell>
        </row>
        <row r="1264">
          <cell r="A1264">
            <v>37315</v>
          </cell>
          <cell r="B1264" t="str">
            <v>40702840497727140297</v>
          </cell>
          <cell r="C1264" t="str">
            <v>60301810700000009098</v>
          </cell>
          <cell r="D1264" t="str">
            <v>$</v>
          </cell>
          <cell r="E1264">
            <v>9707.18</v>
          </cell>
          <cell r="F1264" t="str">
            <v>B/O GELKRA WARENHANDELS GMBH,WIEN, F/O FINMARK, CTR CA50-035/02 DD 011121, ПС 3/00005061/000/0000000600 ОТ 06.02.2002, СЧЕТ-ФАКТУРА 1034 ОТ 28.02.2002, MT100 CHASGB2L DD 020227 USD 1569374-59</v>
          </cell>
        </row>
        <row r="1265">
          <cell r="A1265">
            <v>37315</v>
          </cell>
          <cell r="B1265" t="str">
            <v>40702840497727140297</v>
          </cell>
          <cell r="C1265" t="str">
            <v>60301810700000009098</v>
          </cell>
          <cell r="D1265" t="str">
            <v>$</v>
          </cell>
          <cell r="E1265">
            <v>9214.82</v>
          </cell>
          <cell r="F1265" t="str">
            <v>B/O GELKRA WARENHANDELS GMBH,WIEN, F/O FINMARK, CTR CA50-020/2 DD 011204, ПС 3/00005061/000/0000000584 ОТ 31.01.2002, СЧЕТ-ФАКТУРА 1033 ОТ 28.02.02, MT100 CHASGB2L DD 020227 USD 1489755-56</v>
          </cell>
        </row>
        <row r="1266">
          <cell r="A1266">
            <v>37315</v>
          </cell>
          <cell r="B1266" t="str">
            <v>40702840497727140297</v>
          </cell>
          <cell r="C1266" t="str">
            <v>60301810700000009098</v>
          </cell>
          <cell r="D1266" t="str">
            <v>$</v>
          </cell>
          <cell r="E1266">
            <v>8485.24</v>
          </cell>
          <cell r="F1266" t="str">
            <v>GELKRA WARENHANDELS-GESELLSCHAFT M.B.H.  ESSLINGGASSE 2 A-1010 WIEN/40702840497727140297  FINMARK CNTR.CA50-036/02, DD03.12.01 MT 100 CHASGB2L DD020227 MT 103 RLNWATWW DD020225 ПС 3/00005061/000/0000000607 ОТ 12.02.2002,СЧЕТ-ФАКТУРА 1036 ОТ  28.02.2002</v>
          </cell>
        </row>
        <row r="1267">
          <cell r="A1267">
            <v>37316</v>
          </cell>
          <cell r="B1267" t="str">
            <v>40702840497727140297</v>
          </cell>
          <cell r="C1267" t="str">
            <v>60301810700000009098</v>
          </cell>
          <cell r="D1267" t="str">
            <v>$</v>
          </cell>
          <cell r="E1267">
            <v>6991.91</v>
          </cell>
          <cell r="F1267" t="str">
            <v>/544703185RAIFFEISENLANDESBANKNIEDE ROESTERRICH,WIENVIENNA ,WIEN, AUSTR IA A,1020 GELKRA WARENHANDELS-GESELLSCHAFT M.B.H.ESSLINGGASSE 2 A-1010 WIEN/40702840497727140297 FINMARK CONTRACT CA50-022/02 DD 040102 MT 100 CHASGB2L DD 020301  ПС 3/00005061/000/00</v>
          </cell>
        </row>
        <row r="1268">
          <cell r="A1268">
            <v>37316</v>
          </cell>
          <cell r="B1268" t="str">
            <v>40702840497727140297</v>
          </cell>
          <cell r="C1268" t="str">
            <v>60301810700000009098</v>
          </cell>
          <cell r="D1268" t="str">
            <v>$</v>
          </cell>
          <cell r="E1268">
            <v>6986.34</v>
          </cell>
          <cell r="F1268" t="str">
            <v>/544703185RAIFFEISENLANDESBANKNIEDE ROESTERRICH,WIENVIENNA ,WIEN, AUSTR IA A,1020 GELKRA WARENHANDELS-GESELLSCHAFT M.B.H.ESSLINGGASSE 2 A-1010 WIEN/40702840497727140297 FINMARK CONTRACT CA50-042/02 DD 030102 MT 100 CHASGB2L DD 020301 ПС 3/00005061/000/000</v>
          </cell>
        </row>
        <row r="1269">
          <cell r="A1269">
            <v>37316</v>
          </cell>
          <cell r="B1269" t="str">
            <v>40702840497727140297</v>
          </cell>
          <cell r="C1269" t="str">
            <v>60301810700000009098</v>
          </cell>
          <cell r="D1269" t="str">
            <v>$</v>
          </cell>
          <cell r="E1269">
            <v>4221.82</v>
          </cell>
          <cell r="F1269" t="str">
            <v>GELKRA WARENHANDELS-GESELLSCHAFT M.B.H.ESSLINGGASSE 2 A-1010 WIEN/40702840497727140297 FINMARK CTR CA50-034/02,DD 211101.И ОПЛ.КОМ.И НДС ЗА ВЫПОЛН.ОПЕР.ПО ВАЛ.КОНТР.ПО ПС 3/00005061/000/0000000601 ОТ 060202 СЧ.-Ф1066 ОТ 010302.MT 103 RLNWATWWA DD 020227</v>
          </cell>
        </row>
        <row r="1270">
          <cell r="A1270">
            <v>37316</v>
          </cell>
          <cell r="B1270" t="str">
            <v>40702840497727140297</v>
          </cell>
          <cell r="C1270" t="str">
            <v>60301810700000009098</v>
          </cell>
          <cell r="D1270" t="str">
            <v>$</v>
          </cell>
          <cell r="E1270">
            <v>3721.2</v>
          </cell>
          <cell r="F1270" t="str">
            <v>GELKRA WARENHANDELS-GESELLSCHAFT M.B.H.ESSLINGGASSE 2 A-1010 WIEN/40702840497727140297 FINMARK CTR.CA50-040/02,D.031201 И ОПЛ.КОМ.И НДС ЗА ВЫПОЛН.ОПЕР.ПО ВАЛ.КОНТР.ПО ПС 3/00005061/000/0000000591 ОТ 040202 СЧ.-Ф. 1065 ОТ 010302.MT 103 RLNWATWWA DD 020227</v>
          </cell>
        </row>
        <row r="1271">
          <cell r="A1271">
            <v>37316</v>
          </cell>
          <cell r="B1271" t="str">
            <v>40702840497727140297</v>
          </cell>
          <cell r="C1271" t="str">
            <v>60301810700000009098</v>
          </cell>
          <cell r="D1271" t="str">
            <v>$</v>
          </cell>
          <cell r="E1271">
            <v>6125.58</v>
          </cell>
          <cell r="F1271" t="str">
            <v>GELKRA WARENHANDELS-GESELLSCHAFT M.B.H.ESSLINGGASSE 2 A-1010 WIEN/40702840497727140297 FINMARK CTR.CA50-025/02 D.291101.MT 103 RLNWATWWA DD 020227 И ОПЛ.КОМ.И НДС ЗА ВЫПОЛН.ОПЕР.ПО ВАЛ.КОНТР.ПО ПС 3/00005061/000/0000000612 ОТ 120202 СЧ.-Ф 1076 ОТ 010302</v>
          </cell>
        </row>
        <row r="1272">
          <cell r="A1272">
            <v>37316</v>
          </cell>
          <cell r="B1272" t="str">
            <v>40702840497727140297</v>
          </cell>
          <cell r="C1272" t="str">
            <v>60301810700000009098</v>
          </cell>
          <cell r="D1272" t="str">
            <v>$</v>
          </cell>
          <cell r="E1272">
            <v>5683.75</v>
          </cell>
          <cell r="F1272" t="str">
            <v>GELKRA WARENHANDELS-GESELLSCHAFT M.B.H. ESSLINGGASSE 2 A-1010 WIEN/40702840497727140297 FINMARKCTR.CA50-038/02,D.030102.MT103 RLNWATWWA DD.020227.И ОПЛ.КОМ.И НДС ЗА ВЫПОЛН.ОПЕР.ПО ВАЛ.КОНТР.ПО ПС 3/00005061/000/0000000609 ОТ 120202 СЧ.-Ф 1075 ОТ 010302</v>
          </cell>
        </row>
        <row r="1273">
          <cell r="A1273">
            <v>37316</v>
          </cell>
          <cell r="B1273" t="str">
            <v>40702840497727140297</v>
          </cell>
          <cell r="C1273" t="str">
            <v>60301810700000009098</v>
          </cell>
          <cell r="D1273" t="str">
            <v>$</v>
          </cell>
          <cell r="E1273">
            <v>6194.58</v>
          </cell>
          <cell r="F1273" t="str">
            <v>GELKRA WARENHANDELS-GESELLSCHAFT M.B.H.ESSLINGGASSE 2/40702840497727140297 FINMARK CONTRACT CA-039/02 DD 030102.MT103 RLNWATWW DD 020227,MT100 CHASGB2L DD 020301.ПС 3/00005061/000/0000000614 ОТ 120202.КОМИССИЯ ПО ПС(СЧЕТ-ФАКТУРА 1078 ОТ 010302</v>
          </cell>
        </row>
        <row r="1274">
          <cell r="A1274">
            <v>37319</v>
          </cell>
          <cell r="B1274" t="str">
            <v>40702840497727140297</v>
          </cell>
          <cell r="C1274" t="str">
            <v>60301810700000009098</v>
          </cell>
          <cell r="D1274" t="str">
            <v>$</v>
          </cell>
          <cell r="E1274">
            <v>7660.4</v>
          </cell>
          <cell r="F1274" t="str">
            <v>B/O GELKRA WARENHANDELS GMBH,WIEN, IN F/O OF FINMARK, CTR CA50-037/02 DD 020104, MT 100 CHASGB2L DD 020301 USD 1237803.50, ПС 3/00005061/000/0000000608 ОТ 020212, СЧЕТ-ФАКТУРА 1088 ОТ 020304</v>
          </cell>
        </row>
        <row r="1275">
          <cell r="A1275">
            <v>37319</v>
          </cell>
          <cell r="B1275" t="str">
            <v>40702840497727140297</v>
          </cell>
          <cell r="C1275" t="str">
            <v>60301810700000009098</v>
          </cell>
          <cell r="D1275" t="str">
            <v>$</v>
          </cell>
          <cell r="E1275">
            <v>6444.93</v>
          </cell>
          <cell r="F1275" t="str">
            <v>GELKRA WARENHANDELSGESELLSCHAFT M.B.H. ESSLINGGASSE 2 A-1010 WIEN /40702840497727140297 FINMARK CONTRACT CA50-023/02 DD 04.01.02. MT103 RLNWATWW DD 020227, MT100 CHASGB2L DD 020301. ПАСПОРТ СДЕЛКИ 3/00005061/000/0000000596 ОТ 05.02.02 СЧЕТ-ФАКТУРА 1092 ОТ</v>
          </cell>
        </row>
        <row r="1276">
          <cell r="A1276">
            <v>37319</v>
          </cell>
          <cell r="B1276" t="str">
            <v>40702840497727140297</v>
          </cell>
          <cell r="C1276" t="str">
            <v>60301810700000009098</v>
          </cell>
          <cell r="D1276" t="str">
            <v>$</v>
          </cell>
          <cell r="E1276">
            <v>12377.44</v>
          </cell>
          <cell r="F1276" t="str">
            <v xml:space="preserve">GELKRA WARENHANDELSGESELLSCHAFT M.B.H. ESSLINGGASSE 2 A-1010 WIEN /40702840497727140297 FINMARK CONTRACT CA50-014/01 DD 14.01.02. MT103 RLNWATWW DD 020227, MT100 CHASGB2L DD 020301. ПАСПОРТ СДЕЛКИ 3/00005061/000/0000000567 ОТ 23.01.02 СЧЕТФАКТУРА 1096 от </v>
          </cell>
        </row>
        <row r="1277">
          <cell r="A1277">
            <v>37319</v>
          </cell>
          <cell r="B1277" t="str">
            <v>40702840497727140297</v>
          </cell>
          <cell r="C1277" t="str">
            <v>60301810700000009098</v>
          </cell>
          <cell r="D1277" t="str">
            <v>$</v>
          </cell>
          <cell r="E1277">
            <v>11753.31</v>
          </cell>
          <cell r="F1277" t="str">
            <v xml:space="preserve"> GELKRA WARENHANDELS-GESELLSCHAFT M.B.H. ESSLINGGASSE 2 A-1010 WIEN /40702840497727140297 FINMARK CONTRACT CA50-043/02,DD 030102 MT 103 RLNWATWW DD 020227 MT 100 CHASGB2L DD 020301 П/С 3/00005061/000/0000000605 ОТ 080202 КОМИССИЯ ПО ПС (СЧЕТ-ФАКТУРА 1094 </v>
          </cell>
        </row>
        <row r="1278">
          <cell r="A1278">
            <v>37319</v>
          </cell>
          <cell r="B1278" t="str">
            <v>40702840497727140297</v>
          </cell>
          <cell r="C1278" t="str">
            <v>60301810700000009098</v>
          </cell>
          <cell r="D1278" t="str">
            <v>$</v>
          </cell>
          <cell r="E1278">
            <v>12377.44</v>
          </cell>
          <cell r="F1278" t="str">
            <v>GELKRA WARENHANDELS-GESELLSCHAFT M.B.H. ESSLINGGASSE 2 A-1010 WIEN |40702840497727140297 FINMARK CA50-015/02, DD140102 MT 103 RLNWATWW DD 020227 MT100 CHASGB2LDD 020301 П/С 3/00005061/000/0000000635 ОТ 040302 КОМИССИЯ ПО ПС (СЧЕТ-ФАКТУРА 1100 ОТ 040302)</v>
          </cell>
        </row>
        <row r="1279">
          <cell r="A1279">
            <v>37319</v>
          </cell>
          <cell r="B1279" t="str">
            <v>40702840497727140297</v>
          </cell>
          <cell r="C1279" t="str">
            <v>60301810700000009098</v>
          </cell>
          <cell r="D1279" t="str">
            <v>$</v>
          </cell>
          <cell r="E1279">
            <v>10656.98</v>
          </cell>
          <cell r="F1279" t="str">
            <v>GELKRA WARENHANDELS-GESELLSCHAFT M.B.H.ESSLINGGASSE 2 A-1010 WIEN/40702840497727140297 FINMARK CTR.CA50-010/02 DD 010202.И ОПЛ.КОМ.И НДС ЗА ВЫПОЛН.ОПЕР.ПО ВАЛ.КОНТР.ПО ПС 3/00005061/000/0000000610 ОТ 120202 СЧ.-Ф.1106 ОТ 040302.MT 103 RLNWATWW DD 020227.</v>
          </cell>
        </row>
        <row r="1280">
          <cell r="A1280">
            <v>37321</v>
          </cell>
          <cell r="B1280" t="str">
            <v>40702840497727140297</v>
          </cell>
          <cell r="C1280" t="str">
            <v>60301810700000009098</v>
          </cell>
          <cell r="D1280" t="str">
            <v>$</v>
          </cell>
          <cell r="E1280">
            <v>4255.05</v>
          </cell>
          <cell r="F1280" t="str">
            <v>GELKRA WARENHANDELS-GESELLSCHAFT M.B.H.ESSLINGGASSE 2 A-1010 WIEN/40702840497727140297 FINMARK CONTRACT CA50-13-PL7941,DD 03.01.02.MT103 RLNWATWW DD 020304,MT 910 CHASGB2L DD 020306.ПС 3/00005061/000/0000000620 ОТ 190202.КОМИССИЯ ПО ПС (СЧЕТ-ФАКТУРА  1151</v>
          </cell>
        </row>
        <row r="1281">
          <cell r="A1281">
            <v>37322</v>
          </cell>
          <cell r="B1281" t="str">
            <v>40702840497727140297</v>
          </cell>
          <cell r="C1281" t="str">
            <v>60301810700000009098</v>
          </cell>
          <cell r="D1281" t="str">
            <v>$</v>
          </cell>
          <cell r="E1281">
            <v>12397.84</v>
          </cell>
          <cell r="F1281" t="str">
            <v>GELKRA WARENHANDELS-GESELLSCHAFT M.B.H. ESSLINGGASSE 2 A-1010 WIEN /40702840497727140297 FINMARK CONTRACT C-PL8042, DD.03.01.02 MT 103 RLNWATWW DD 020304 MT 100 CHASGB2L DD 020306 П/С 3/00005061/001/0000000572 ОТ 24.01.02 КОМИССИЯ ПО ПС (СЧЕТ-ФАКТУРА 1169</v>
          </cell>
        </row>
        <row r="1282">
          <cell r="A1282">
            <v>37322</v>
          </cell>
          <cell r="B1282" t="str">
            <v>40702840497727140297</v>
          </cell>
          <cell r="C1282" t="str">
            <v>60301810700000009098</v>
          </cell>
          <cell r="D1282" t="str">
            <v>$</v>
          </cell>
          <cell r="E1282">
            <v>12397.84</v>
          </cell>
          <cell r="F1282" t="str">
            <v xml:space="preserve">GELKRA WARENHANDELS-GESSELLSCHAFT M.B.H. ESSLINGGASSE 2 A-1010 WIEN /40702840497727140297 FINMARK CONTRACT CA50-044/02, DD.18.01.02 MT 103 RLNWATWW DD 020304 MT 100 CHASGB2L DD 020306 П/С 3/00005061/000/0000000613 ОТ 12.02.02 КОМИССИЯ ПО ПС (СЧЕТ-ФАКТУРА </v>
          </cell>
        </row>
        <row r="1283">
          <cell r="A1283">
            <v>37322</v>
          </cell>
          <cell r="B1283" t="str">
            <v>40702840497727140297</v>
          </cell>
          <cell r="C1283" t="str">
            <v>60301810700000009098</v>
          </cell>
          <cell r="D1283" t="str">
            <v>$</v>
          </cell>
          <cell r="E1283">
            <v>12397.84</v>
          </cell>
          <cell r="F1283" t="str">
            <v>gelkra warenhandels-gesellschaft M.D.H. ESSLINGGASSE 2 A-1010 WIEN/40702840497727140297 FINMARK CTR CA50-041/02,DD 180102.MT 103 RLNWATWWA DD 020304 И ОПЛ.КОМ.И НДС ЗА ВЫПОЛН.ОПЕР.ПО ВАЛ.КОНТР.ПО ПС3/00005061/000/0000000615 ОТ 120202 СЧ.-Ф1174 ОТ 070302</v>
          </cell>
        </row>
        <row r="1284">
          <cell r="A1284">
            <v>37326</v>
          </cell>
          <cell r="B1284" t="str">
            <v>40702840497727140297</v>
          </cell>
          <cell r="C1284" t="str">
            <v>60301810700000009098</v>
          </cell>
          <cell r="D1284" t="str">
            <v>$</v>
          </cell>
          <cell r="E1284">
            <v>4261.1400000000003</v>
          </cell>
          <cell r="F1284" t="str">
            <v>B/O GELKRA WARENHANDELS GMBH, WIEN, F/O COMPANY FINMARK, CTR CA50-054/02 DD 03/01/02, MT100 CHASGB2L DD 020311 TRN.P846459 207 USD 687403.71, ПС 3/00005061/000/0000000628 ОТ 26.02.02, СЧЕТ-ФАКТУРА 1180 ОТ 11.03.02</v>
          </cell>
        </row>
        <row r="1285">
          <cell r="A1285">
            <v>37326</v>
          </cell>
          <cell r="B1285" t="str">
            <v>40702840497727140297</v>
          </cell>
          <cell r="C1285" t="str">
            <v>60301810700000009098</v>
          </cell>
          <cell r="D1285" t="str">
            <v>$</v>
          </cell>
          <cell r="E1285">
            <v>3669.76</v>
          </cell>
          <cell r="F1285" t="str">
            <v xml:space="preserve">GELKRA WARENHANDELSGESELLSCHAFT M.B.H. ESSLINGGASSE 2 A-1010 WIEN /40702840497727140297 FINMARK CONTRACT CA50-046/02 DD 03.01.02. MT103 RLNWATWW DD 020307, MT100 CHASGB2L DD 020311. ПАСПОРТ СДЕЛКИ 3/00005061/000/0000000630 ОТ 26.02.02 СЧЕТФАКТУРА 1184 ОТ </v>
          </cell>
        </row>
        <row r="1286">
          <cell r="A1286">
            <v>37327</v>
          </cell>
          <cell r="B1286" t="str">
            <v>40702840497727140297</v>
          </cell>
          <cell r="C1286" t="str">
            <v>60301810700000009098</v>
          </cell>
          <cell r="D1286" t="str">
            <v>$</v>
          </cell>
          <cell r="E1286">
            <v>8850.2199999999993</v>
          </cell>
          <cell r="F1286" t="str">
            <v>GELKRA WARENHANDELS-GESELLSCHAFT M.B.H. ESSLINGGASSE 2 A-1010 WIEN/40702840497727140297 FINMARK CNTR CA50-019/02,DD.03.01.02.MT103 RLNWATWW DD 020307,MT100 CHASGB2L DD 020311.ПС 3/00005061/001/0000000602 ОТ 060202.КОМИССИЯ ПО ПС (СЧЕТ-ФАКТУРА 1209 ОТ 1203</v>
          </cell>
        </row>
        <row r="1287">
          <cell r="A1287">
            <v>37327</v>
          </cell>
          <cell r="B1287" t="str">
            <v>40702840497727140297</v>
          </cell>
          <cell r="C1287" t="str">
            <v>60301810700000009098</v>
          </cell>
          <cell r="D1287" t="str">
            <v>$</v>
          </cell>
          <cell r="E1287">
            <v>7802.77</v>
          </cell>
          <cell r="F1287" t="str">
            <v>GELKRA WARENHANDELS-GESELLSCHAFT M.B.H. ESSLINGGASSE 2 A-1010 WIEN /40702840497727140297 FINMARK CNTR CA50-045/02,DD.03.01.02.MT103 RLNWATWW DD 020307,MT100 CHASGB2L DD 020311.ПС 3/00005061/000/0000000629 ОТ 260202.КОМИССИЯ ПО ПС (СЧЕТ-ФАКТУРА 1208 ОТ 120</v>
          </cell>
        </row>
        <row r="1288">
          <cell r="A1288">
            <v>37327</v>
          </cell>
          <cell r="B1288" t="str">
            <v>40702840497727140297</v>
          </cell>
          <cell r="C1288" t="str">
            <v>60301810700000009098</v>
          </cell>
          <cell r="D1288" t="str">
            <v>$</v>
          </cell>
          <cell r="E1288">
            <v>12425.28</v>
          </cell>
          <cell r="F1288" t="str">
            <v>GELKRA WARENHANDELS-GESELLSCHAFT M.B.H.ESSLINGGASSE 2 A-1010 WIEN/40702840497727140297 FINMARK CNTR CA50-049/02.DD.29.01.02.MT103 RLNWATWW DD 020307,MT100 CHASGB2L DD 020311.ПС 3/000005061/000/0000000617 ОТ 120202.КОМИССИЯ ПО ПС (СЧЕТ-ФАКТУРА 1211 ОТ 1203</v>
          </cell>
        </row>
        <row r="1289">
          <cell r="A1289">
            <v>37327</v>
          </cell>
          <cell r="B1289" t="str">
            <v>40702840497727140297</v>
          </cell>
          <cell r="C1289" t="str">
            <v>60301810700000009098</v>
          </cell>
          <cell r="D1289" t="str">
            <v>$</v>
          </cell>
          <cell r="E1289">
            <v>12425.28</v>
          </cell>
          <cell r="F1289" t="str">
            <v>GELKRA WARENHANDELS-GESELLSCHAFT M.B.H. ESSLINGGASSE 2 A-1010 WIEN /40702840497727140297 FINMARK CNTR CA50-055/02, DD 14.02.02 MT 100 CHASGB2L DD 020311 MT 103RLNWATWW DD 030207 ПС 3/00005061/000/0000000626 ОТ 21.02.2002, СЧЕТ-ФАКТУРА 1213ОТ 12.03.2002</v>
          </cell>
        </row>
        <row r="1290">
          <cell r="A1290">
            <v>37327</v>
          </cell>
          <cell r="B1290" t="str">
            <v>40702840497727140297</v>
          </cell>
          <cell r="C1290" t="str">
            <v>60301810700000009098</v>
          </cell>
          <cell r="D1290" t="str">
            <v>$</v>
          </cell>
          <cell r="E1290">
            <v>12425.28</v>
          </cell>
          <cell r="F1290" t="str">
            <v>/544703185RAIFFEISENLANDESBANKNIEDE ROESTERRICH,WIENVIENNA ,WIEN, AUSTR IA A,1020  GELKRA WARENHANDELS-GESELLSCHAFT M.B.H.ESSLINGGASSE 2 A-1010 WIEN/FINMARK 40702840497727140297 CONTRACT CA50-063/02,DD210202 MT 103 RLNWATWW DD 020307 MT 100CHASGB2L DD 020</v>
          </cell>
        </row>
        <row r="1291">
          <cell r="A1291">
            <v>37327</v>
          </cell>
          <cell r="B1291" t="str">
            <v>40702840497727140297</v>
          </cell>
          <cell r="C1291" t="str">
            <v>60301810700000009098</v>
          </cell>
          <cell r="D1291" t="str">
            <v>$</v>
          </cell>
          <cell r="E1291">
            <v>12425.28</v>
          </cell>
          <cell r="F1291" t="str">
            <v>/544703185RAIFFEISENLANDESBANKNIEDE ROESTERRICH,WIENVIENNA ,WIEN, AUSTR IA A,1020 GELKRA WARENHANDELS-GESELLSCHAFT M.B.H.ESSLINGGASSE 2 A-1010 WIEN/FINMARK 40702840497727140297 CONTRACT CA50-056/02,DD010202 MT 103 RLNWATWW DD 020307 MT 100CHASGB2L DD 0203</v>
          </cell>
        </row>
        <row r="1292">
          <cell r="A1292">
            <v>37328</v>
          </cell>
          <cell r="B1292" t="str">
            <v>40702840497727140297</v>
          </cell>
          <cell r="C1292" t="str">
            <v>60301810700000009098</v>
          </cell>
          <cell r="D1292" t="str">
            <v>$</v>
          </cell>
          <cell r="E1292">
            <v>3213.52</v>
          </cell>
          <cell r="F1292" t="str">
            <v>ОПЛАТА КОМИССИИ ЗА ВЫПОЛНЕНИЕ ОПЕРАЦИЙ ПО ВАЛЮТНОМУ КОНТРОЛЮ ЗА ПОСТУПЛЕНИЕМ ВАЛЮТНОЙ ВЫРУЧКИ ПО ПС 3/00005061/000/0000000576 ОТ 29.01.02 ПО ПЕРЕВОДУ НА СУММУUSD 517418.86 СЧЕТ-ФАКТУРА 1237 ОТ 13.03.02</v>
          </cell>
        </row>
        <row r="1293">
          <cell r="A1293">
            <v>37330</v>
          </cell>
          <cell r="B1293" t="str">
            <v>40702840497727140297</v>
          </cell>
          <cell r="C1293" t="str">
            <v>60301810700000009098</v>
          </cell>
          <cell r="D1293" t="str">
            <v>$</v>
          </cell>
          <cell r="E1293">
            <v>8152.41</v>
          </cell>
          <cell r="F1293" t="str">
            <v xml:space="preserve">GELKRA WARENHANDELS-GESELLSCHAFT M.B.H. ESSLINGGASSE 2 A-1010 WIEN /40702840497727140297 CONTRACT CA50-009/02, DD.09.01.02 MT 103 RLNWATWW DD 020313 MT 910 CHASUS33 DD 020314 П/С 3/00005061/000/0000000619 ОТ 14.02.2002Г. КОМИССИЯ ПО ПС (СЧЕТ-ФАКТУРА 1271 </v>
          </cell>
        </row>
        <row r="1294">
          <cell r="A1294">
            <v>37333</v>
          </cell>
          <cell r="B1294" t="str">
            <v>40702840497727140297</v>
          </cell>
          <cell r="C1294" t="str">
            <v>60301810700000009098</v>
          </cell>
          <cell r="D1294" t="str">
            <v>$</v>
          </cell>
          <cell r="E1294">
            <v>6932.87</v>
          </cell>
          <cell r="F1294" t="str">
            <v>B/O GELKRA WARENHANDELS GMBH WIEN, F/O FINMARK, CTR CA50-047/02 DD 04/02/02, MT910 CHASUS33 DD 020315 USD 1'115'651,88. СЧЕТ-ФАКТУРА 1355 ОТ 18.03.02</v>
          </cell>
        </row>
        <row r="1295">
          <cell r="A1295">
            <v>37333</v>
          </cell>
          <cell r="B1295" t="str">
            <v>40702840497727140297</v>
          </cell>
          <cell r="C1295" t="str">
            <v>60301810700000009098</v>
          </cell>
          <cell r="D1295" t="str">
            <v>$</v>
          </cell>
          <cell r="E1295">
            <v>3886.05</v>
          </cell>
          <cell r="F1295" t="str">
            <v xml:space="preserve">GELKRA WARENHANDELS-GESELLSCHAFT M.B.H.ESSLINGGASSE 2 A-1010 WIEN/40702840497727140297 FINMARK CONTRACT CA50-051/02,DD 01.02.02.MT103 RLNWATWW DD 020313,MT910 CHASUS33 DD 020315.ПС 3/00005061/000/0000000648 от 130302.КОМИССИЯ ПО ПС (СЧЕТ-ФАКТУРА  1360 ОТ </v>
          </cell>
        </row>
        <row r="1296">
          <cell r="A1296">
            <v>37333</v>
          </cell>
          <cell r="B1296" t="str">
            <v>40702840497727140297</v>
          </cell>
          <cell r="C1296" t="str">
            <v>60301810700000009098</v>
          </cell>
          <cell r="D1296" t="str">
            <v>$</v>
          </cell>
          <cell r="E1296">
            <v>6825.37</v>
          </cell>
          <cell r="F1296" t="str">
            <v>MT910 DD020315 CHASUS33 MT103 RLNWATWWAXXX DD020313 GELKRA WARENHANDELS- GESELLSCHAFT M.B.H. ESSLINGGASSE 2 A-1010 WIEN /40702840497727140297 FINMARK  ПС 3/00005061/000/0000000641 ОТ 06032002 СЧЕТ-ФАКТУРА 1361 ОТ 18032002</v>
          </cell>
        </row>
        <row r="1297">
          <cell r="A1297">
            <v>37333</v>
          </cell>
          <cell r="B1297" t="str">
            <v>40702840497727140297</v>
          </cell>
          <cell r="C1297" t="str">
            <v>60301810700000009098</v>
          </cell>
          <cell r="D1297" t="str">
            <v>$</v>
          </cell>
          <cell r="E1297">
            <v>12428.4</v>
          </cell>
          <cell r="F1297" t="str">
            <v>GELKRA WARENHANDELS-GESELLSCHAFT M.B.H. ESSLINGGASSE 2 A-1010 WIEN /40702840497727140297 FINMARK MT103 RLNWATWW DD 020313 MT910 CHASUSU33 DD 020315 ПСР 3/00005061/000/0000000649 ОТ 13.03.2002 счет-фактура ќ 1363 от 18.03.2002</v>
          </cell>
        </row>
        <row r="1298">
          <cell r="A1298">
            <v>37333</v>
          </cell>
          <cell r="B1298" t="str">
            <v>40702840497727140297</v>
          </cell>
          <cell r="C1298" t="str">
            <v>60301810700000009098</v>
          </cell>
          <cell r="D1298" t="str">
            <v>$</v>
          </cell>
          <cell r="E1298">
            <v>6544.48</v>
          </cell>
          <cell r="F1298" t="str">
            <v>GELKRA WARENHANDELS-GESELLSCHAFT M.B.H. ESSLINGGASSE 2 A-1010 WIEN /40702840497727140297 FINMARK CCA50-059/02 DD 03.01.02.MT103 RLNWATWW DD 020313,MT910 CHASUS33 DD 020315.ПС 3/00005061/000/0000000636 ОТ 040302.СЧЕТ-ФАКТУРА 1362 ОТ 180302</v>
          </cell>
        </row>
        <row r="1299">
          <cell r="A1299">
            <v>37333</v>
          </cell>
          <cell r="B1299" t="str">
            <v>40702840497727140297</v>
          </cell>
          <cell r="C1299" t="str">
            <v>60301810700000009098</v>
          </cell>
          <cell r="D1299" t="str">
            <v>$</v>
          </cell>
          <cell r="E1299">
            <v>6341.28</v>
          </cell>
          <cell r="F1299" t="str">
            <v>GELKRA WARENHANDELS-GESELLSCHAFT M.B.H. ESSLINGGASSE 2 A-1010 WIEN/40702840497727140297 FINMARK CTR.CA50-061/02 DD 210202.MT 103 RLNWATWWA DD 020313 И ОПЛ.КОМ И НДС ПО ВАЛ.КОНТР.ПО ПС 3/00005061/000/0000000639 ОТ 060302 СЧ.-Ф 1366 ОТ 180302</v>
          </cell>
        </row>
        <row r="1300">
          <cell r="A1300">
            <v>37333</v>
          </cell>
          <cell r="B1300" t="str">
            <v>40702840497727140297</v>
          </cell>
          <cell r="C1300" t="str">
            <v>60301810700000009098</v>
          </cell>
          <cell r="D1300" t="str">
            <v>$</v>
          </cell>
          <cell r="E1300">
            <v>12428.4</v>
          </cell>
          <cell r="F1300" t="str">
            <v>GELKRA WARENHANDELS-GESELLSCHAFT M.B.H. ESSLINGGASSE 2 A-1010 WIEN /40702840497727140297 FINMARK CONTRACT C-PL8084, DD.03.01.02 MT 103 RLNWATWW DD 020313 MT910CHASUS33 DD 020315 П.С 3/00005061/000/0000000631 ОТ 26.02.02 КОМИССИЯ ПО ПС (СЧЕТ-ФАКТУРА 1370 О</v>
          </cell>
        </row>
        <row r="1301">
          <cell r="A1301">
            <v>37334</v>
          </cell>
          <cell r="B1301" t="str">
            <v>40702840497727140297</v>
          </cell>
          <cell r="C1301" t="str">
            <v>60301810700000009098</v>
          </cell>
          <cell r="D1301" t="str">
            <v>$</v>
          </cell>
          <cell r="E1301">
            <v>11409.67</v>
          </cell>
          <cell r="F1301" t="str">
            <v>GELKRA WARENHANDELS-GESELLSCHAFT M.B.H.ESSLINGGASSE 2 A-1010 WIEN /40702840497727140297 FINMARK CNTR CA50-057/02 DD 010202.MT103 RLNWATWW DD 020315,MT910 IRVTUS3N DD 020319.ПС 3/00005061/000/0000000637 ОТ 040302   .КОМИССИЯ ПО ПС(СЧЕТ-ФАКТУРА 1397 ОТ 1903</v>
          </cell>
        </row>
        <row r="1302">
          <cell r="A1302">
            <v>37334</v>
          </cell>
          <cell r="B1302" t="str">
            <v>40702840497727140297</v>
          </cell>
          <cell r="C1302" t="str">
            <v>60301810700000009098</v>
          </cell>
          <cell r="D1302" t="str">
            <v>$</v>
          </cell>
          <cell r="E1302">
            <v>12444.76</v>
          </cell>
          <cell r="F1302" t="str">
            <v xml:space="preserve">GELKRA WARENHANDELS-GESELLSCHAFT M.B.H.ESSLINGGASSE 2 A-1010 WIEN /40702840497727140297 FINMARK/CONTRACT CA50-002/02,DD 211201 ДОП.1А ОТ 170102 MT 103 RLNWATWWA DD 020315 MT 910 IRVTUS3N DD 020319 ПС 3/00005061/001/0000000565 ОТ 210102СЧЕТФАКТУРА 1398 ОТ </v>
          </cell>
        </row>
        <row r="1303">
          <cell r="A1303">
            <v>37336</v>
          </cell>
          <cell r="B1303" t="str">
            <v>40702840497727140297</v>
          </cell>
          <cell r="C1303" t="str">
            <v>60301810700000009098</v>
          </cell>
          <cell r="D1303" t="str">
            <v>$</v>
          </cell>
          <cell r="E1303">
            <v>12453</v>
          </cell>
          <cell r="F1303" t="str">
            <v>Комиссия по ПС 3/00005061/000/0000000627 от 26.02.2002 с суммы экспортной выручки USD 2,132,100-00 по аккр.BAHA 41-014680/05303589034/Швейцария/ и НДС, счёт-фактура 1414      от 21.03.2002</v>
          </cell>
        </row>
        <row r="1304">
          <cell r="A1304">
            <v>37336</v>
          </cell>
          <cell r="B1304" t="str">
            <v>40702840497727140297</v>
          </cell>
          <cell r="C1304" t="str">
            <v>60301810700000009098</v>
          </cell>
          <cell r="D1304" t="str">
            <v>$</v>
          </cell>
          <cell r="E1304">
            <v>12453</v>
          </cell>
          <cell r="F1304" t="str">
            <v>/544703185RAIFFEISENLANDESBANKNIEDE ROESTERRICH,WIENVIENNA ,WIEN, AUSTR IA A,1020  BFEARUMM    ,EXP,BANK FOR FOREIGN E CONOMIC AFFAIRS OMOSCOW MT103 RLNWATWW DD 020321 MT910 CHASGB2L DD 020321 ПС 3/00005061/000/0000000647 ОТ 13.03.02 СЧЕТ-ФАКТУРА ќ 1420 о</v>
          </cell>
        </row>
        <row r="1305">
          <cell r="A1305">
            <v>37337</v>
          </cell>
          <cell r="B1305" t="str">
            <v>40702840497727140297</v>
          </cell>
          <cell r="C1305" t="str">
            <v>60301810700000009098</v>
          </cell>
          <cell r="D1305" t="str">
            <v>$</v>
          </cell>
          <cell r="E1305">
            <v>12451.04</v>
          </cell>
          <cell r="F1305" t="str">
            <v>GELKRA WARENHANDELS-GESELLSCHAFT M.B.H. A-1010 WIEN/40702840497727140297 FINMARK CONTRACT CA50-057/02 DD020201, MT100 CHASGB2L DD020321, MT103 RLNWATWW DD020321, ПС 3/00005061/000/0000000637 ОТ 04.03.02, СЧЕТ-ФАКТУРА 1430 ОТ 22.03.02</v>
          </cell>
        </row>
        <row r="1306">
          <cell r="A1306">
            <v>37337</v>
          </cell>
          <cell r="B1306" t="str">
            <v>40702840497727140297</v>
          </cell>
          <cell r="C1306" t="str">
            <v>60301810700000009098</v>
          </cell>
          <cell r="D1306" t="str">
            <v>$</v>
          </cell>
          <cell r="E1306">
            <v>12451.04</v>
          </cell>
          <cell r="F1306" t="str">
            <v>GELKRA WARENHANDELS-GESELLSCHAFT M.B.H. ESSLINGGASSE 2 A-1010 WIEN /40702840497727140297 FINMARK CONTRA CA50-067/01 DD 16/01/02 MT103 RLNWATWW DD 020321 MT100 CHASGB2L DD 020321 ПСр 3/00005061/000/0000000644 ОТ 11.03.2002 СЧЕТ-ФАКТУРА ќ 1440 ОТ 22.03.2002</v>
          </cell>
        </row>
        <row r="1307">
          <cell r="A1307">
            <v>37341</v>
          </cell>
          <cell r="B1307" t="str">
            <v>40702840497727140297</v>
          </cell>
          <cell r="C1307" t="str">
            <v>60301810700000009098</v>
          </cell>
          <cell r="D1307" t="str">
            <v>$</v>
          </cell>
          <cell r="E1307">
            <v>12460.4</v>
          </cell>
          <cell r="F1307" t="str">
            <v>комиссия по ПС 3/00005061/000/0000000643 от 11.03.02 с суммы экспортной выручкиUSD 2.132.100-00 по аккр.BAHA41-014846/05303589035,Швейцария и НДС,счет-фактура 1484  от 26.03.02</v>
          </cell>
        </row>
        <row r="1308">
          <cell r="A1308">
            <v>37348</v>
          </cell>
          <cell r="B1308" t="str">
            <v>40702840497727140297</v>
          </cell>
          <cell r="C1308" t="str">
            <v>60301810700000009098</v>
          </cell>
          <cell r="D1308" t="str">
            <v>$</v>
          </cell>
          <cell r="E1308">
            <v>1264.42</v>
          </cell>
          <cell r="F1308" t="str">
            <v>GELKRA WARENHANDELS-GESELLSCHAFT M.B.H. ESSLINGGASSE 2 A-1010 WIEN/40702840497727140297 FINMARK CNTR.CA50-38/02,DD03.01.02, MT103 RLNWATWW DD020327, MT910 CHASUS33 DD020401, ПС 3/00005061/000/0000000609 от 12.02.02, счет-фактура 1588 от 02.04.02</v>
          </cell>
        </row>
        <row r="1309">
          <cell r="A1309">
            <v>37348</v>
          </cell>
          <cell r="B1309" t="str">
            <v>40702840497727140297</v>
          </cell>
          <cell r="C1309" t="str">
            <v>60301810700000009098</v>
          </cell>
          <cell r="D1309" t="str">
            <v>$</v>
          </cell>
          <cell r="E1309">
            <v>1433.7</v>
          </cell>
          <cell r="F1309" t="str">
            <v>MT910 CHASUS33 DD020402 GELKRA WARENHANDELS-GESSELLSCHAFT M.B.H. ESSLINGGASSE 2A-1010 WIEN /40702840497727140297 FINMARK CONTR CA50-023/02 DD020104 MT103 RLNWATWW ПС 3/00005061/000/0000000596 ОТ 05.02.2002 СЧЕТ-ФАКТУРА 1591 ОТ 02.04.02</v>
          </cell>
        </row>
        <row r="1310">
          <cell r="A1310">
            <v>37348</v>
          </cell>
          <cell r="B1310" t="str">
            <v>40702840497727140297</v>
          </cell>
          <cell r="C1310" t="str">
            <v>60301810700000009098</v>
          </cell>
          <cell r="D1310" t="str">
            <v>$</v>
          </cell>
          <cell r="E1310">
            <v>1554.03</v>
          </cell>
          <cell r="F1310" t="str">
            <v>GELKRA WARENHANDELS-GESELLSCHAFT M.B.H. ESSLINGGASSE 2 A-110 WIEN /40702840497727140297 ООО "ФИНМАРК" CONTRACT CA50-042/02,DD.03.01.02 MT103 RLNWATWWA DD020327MT910 CHASUS33 DD020402 ПС 3/00005061/000/0000000603 ОТ 070202 СЧЕТ-ФАКТУРА ОТ 020402 N 1592</v>
          </cell>
        </row>
        <row r="1311">
          <cell r="A1311">
            <v>37348</v>
          </cell>
          <cell r="B1311" t="str">
            <v>40702840497727140297</v>
          </cell>
          <cell r="C1311" t="str">
            <v>60301810700000009098</v>
          </cell>
          <cell r="D1311" t="str">
            <v>$</v>
          </cell>
          <cell r="E1311">
            <v>1555.28</v>
          </cell>
          <cell r="F1311" t="str">
            <v>GELKRA WARENHANDELS-GESELLSCHAFT M.B.H. ESSLINGGASSE 2 A-1010 WIEN /40702840497727140297 FINMARK CONTRACT CA50-022/02, DD 04.01.01 MT 910 CHASUS33 DD 020401 MT103 RLNWATWW DD 020327 ПС 3/00005061/000/0000000593 ОТ 04.02.2002, СЧЕТ-ФАКТУРА1593 от 02.04.200</v>
          </cell>
        </row>
        <row r="1312">
          <cell r="A1312">
            <v>37348</v>
          </cell>
          <cell r="B1312" t="str">
            <v>40702840497727140297</v>
          </cell>
          <cell r="C1312" t="str">
            <v>60301810700000009098</v>
          </cell>
          <cell r="D1312" t="str">
            <v>$</v>
          </cell>
          <cell r="E1312">
            <v>2407.89</v>
          </cell>
          <cell r="F1312" t="str">
            <v>MT910 CHASUS33 DD020402 GELKRA WARENHANDELS-GESELLSHAFT M.B.H.ESSLINGGASSE 2 A-1010 WIEN /40702840497727140297 FINMARK CONTRACT CA50-12-PL8084 DD03.01 MT 103 RLNWATWW DD020327 ПС 3/00005061/000/0000000631 от 26.02.2002  СЧЕТ-ФАКТУРА 1598 ОТ 02.04.2002</v>
          </cell>
        </row>
        <row r="1313">
          <cell r="A1313">
            <v>37348</v>
          </cell>
          <cell r="B1313" t="str">
            <v>40702840497727140297</v>
          </cell>
          <cell r="C1313" t="str">
            <v>60301810700000009098</v>
          </cell>
          <cell r="D1313" t="str">
            <v>$</v>
          </cell>
          <cell r="E1313">
            <v>3358.7</v>
          </cell>
          <cell r="F1313" t="str">
            <v>gelkra warenhandels-gesellschaft m.b.h. esslinggasse 2 a-1010 wien /40702840497727140297 finmark contract c-pl8042 dd 03.01.02.mt103 RLNWATWW dd 020327, mt103 CHASUS33 dd 020401. Паспорт сделки 3/00005061/001/0000000572 от 24,01,02 счет фактура 1600 от 02</v>
          </cell>
        </row>
        <row r="1314">
          <cell r="A1314">
            <v>37348</v>
          </cell>
          <cell r="B1314" t="str">
            <v>40702840497727140297</v>
          </cell>
          <cell r="C1314" t="str">
            <v>60301810700000009098</v>
          </cell>
          <cell r="D1314" t="str">
            <v>$</v>
          </cell>
          <cell r="E1314">
            <v>1703.35</v>
          </cell>
          <cell r="F1314" t="str">
            <v>GELKRA WARENHANDELS-GESELLSCHAFT M.B.H. ESSLINGGASSE 2 A-1010 WIEN /40702840497727140297 FINMARK CONTRACT CA50-037/02 DD 04.01.02. MT103 RLNWATWW DD 020327, MT910 CHASUS33 DD 020402. ПАСПОРТ СДЕЛКИ 3/00005061/000/0000000608 ОТ 12.02.02 СЧЕТ ФАКТУРА 1602 О</v>
          </cell>
        </row>
        <row r="1315">
          <cell r="A1315">
            <v>37348</v>
          </cell>
          <cell r="B1315" t="str">
            <v>40702840497727140297</v>
          </cell>
          <cell r="C1315" t="str">
            <v>60301810700000009098</v>
          </cell>
          <cell r="D1315" t="str">
            <v>$</v>
          </cell>
          <cell r="E1315">
            <v>2613.64</v>
          </cell>
          <cell r="F1315" t="str">
            <v>GELKRA WARENHANDELS-GESELLSCHAFT M.B.H.ESSLINGGASSE 2 A-1010 WIEN/40702840497727140297 FINMARK/CONTRACT CA50-043/02,DD 03.01.02/ MT 103 RLNWATWW DD 270302 MT 910 CHASUS33 DD 020402 ПС 3/00005061/000/0000000605 ОТ 080202 СЧЕТ ФАКТУРА 1609 от 020402</v>
          </cell>
        </row>
        <row r="1316">
          <cell r="A1316">
            <v>37349</v>
          </cell>
          <cell r="B1316" t="str">
            <v>40702840497727140297</v>
          </cell>
          <cell r="C1316" t="str">
            <v>60301810700000009098</v>
          </cell>
          <cell r="D1316" t="str">
            <v>$</v>
          </cell>
          <cell r="E1316">
            <v>3120.45</v>
          </cell>
          <cell r="F1316" t="str">
            <v>GELKRA WARENHANDELS-GESELLSCHAFT M.B.H. ESSLINGGASSE 2 A-1010 WIEN /40702840497727140297 FINMARK CONTRACT CA50-70/02 DD 07.03.02. MT100 RLNWATWW DD 010328, MT910 CHASUS33 DD 020402. ПАСПОРТ СДЕЛКИ 3/00005061/000/0000000658 от 210302.СЧЕТ ФАКТУРА 1615 ОТ 0</v>
          </cell>
        </row>
        <row r="1317">
          <cell r="A1317">
            <v>37349</v>
          </cell>
          <cell r="B1317" t="str">
            <v>40702840497727140297</v>
          </cell>
          <cell r="C1317" t="str">
            <v>60301810700000009098</v>
          </cell>
          <cell r="D1317" t="str">
            <v>$</v>
          </cell>
          <cell r="E1317">
            <v>5809.46</v>
          </cell>
          <cell r="F1317" t="str">
            <v>GELKRA WARENHANDELSGESELLSCHAFT M.B.H.ESSELINGGASSE 2 A-1010 WIEN /40702840497727140297 FINMARK CNTR CA50-027/02,DD09.01.02 MT103 RLNWATWW DD020327 MT910 CHASUS33 ПС 3/00005061/000/0000000581 ОТ 31.01.02 СЧЕТ-ФАКТУРА 1618 ОТ 03.04.02</v>
          </cell>
        </row>
        <row r="1318">
          <cell r="A1318">
            <v>37350</v>
          </cell>
          <cell r="B1318" t="str">
            <v>40702840497727140297</v>
          </cell>
          <cell r="C1318" t="str">
            <v>60301810700000009098</v>
          </cell>
          <cell r="D1318" t="str">
            <v>$</v>
          </cell>
          <cell r="E1318">
            <v>12477.32</v>
          </cell>
          <cell r="F1318" t="str">
            <v>GELKRA WARENHANDELSGESELLSCHAFT M.B.H.ESSLINGGASSE 2 A-1010 WIEN /40702840497727140297 FINMARK CNTR CA50-72/02, DD 25.02.02 MT103 RLNWATWW DD 020328 MT910 CHASUS33 DD 020403 ПС 3/00005061/000/0000000664 ОТ 25.03.02 СЧЕТ-ФАКТУРА 1642 ОТ   04.04.02</v>
          </cell>
        </row>
        <row r="1319">
          <cell r="A1319">
            <v>37350</v>
          </cell>
          <cell r="B1319" t="str">
            <v>40702840497727140297</v>
          </cell>
          <cell r="C1319" t="str">
            <v>60301810700000009098</v>
          </cell>
          <cell r="D1319" t="str">
            <v>$</v>
          </cell>
          <cell r="E1319">
            <v>12477.32</v>
          </cell>
          <cell r="F1319" t="str">
            <v>GELKRA WARENHANDELS-GESELLSCHAFT M.B.H.ESSLINGGASSE 2 A-1010 WIEN/40702840497727140297 FINMARK CTR CA50-68/02,DD.030302.MT103 RLNWATWW DD 020328 И ОПЛ.КОМ.И НДС ПО ВАЛ.КОНТР.ПО ПС 3/00005061/000/0000000655 ОТ 200302 СЧ.-Ф 1650 ОТ 040402</v>
          </cell>
        </row>
        <row r="1320">
          <cell r="A1320">
            <v>37350</v>
          </cell>
          <cell r="B1320" t="str">
            <v>40702840497727140297</v>
          </cell>
          <cell r="C1320" t="str">
            <v>60301810700000009098</v>
          </cell>
          <cell r="D1320" t="str">
            <v>$</v>
          </cell>
          <cell r="E1320">
            <v>4008.03</v>
          </cell>
          <cell r="F1320" t="str">
            <v>B/O GELKRA WARENHANDELS GMBH WIEN, F/O FINMARK, CTR CA50-071/02 DD 020117, MT103 RLNWATWW DD 020402 USD 642462.36, ПС 3/00005061/000/0000000667 ОТ 020327, СЧЕТ-ФАКТУРА 1652 ОТ 020404</v>
          </cell>
        </row>
        <row r="1321">
          <cell r="A1321">
            <v>37350</v>
          </cell>
          <cell r="B1321" t="str">
            <v>40702840497727140297</v>
          </cell>
          <cell r="C1321" t="str">
            <v>60301810700000009098</v>
          </cell>
          <cell r="D1321" t="str">
            <v>$</v>
          </cell>
          <cell r="E1321">
            <v>7181.95</v>
          </cell>
          <cell r="F1321" t="str">
            <v xml:space="preserve">GELKRA WARENHANDELS-GESELLSCHAFT M.B.H.ESSLINGGASSE 2 A-1010 WIEN /40702840497727140297 FINMARK CONTRACT CA-50-073/02 DD.21.01.02.MT103 RLNWATWW DD 020402,MT100 CHASGB2L DD 020404.ПС 3/00005061/000/0000000666 ОТ 270302.КОМИССИЯ ПО ПС(СЧЕТ-ФАКТУРА 1653 ОТ </v>
          </cell>
        </row>
        <row r="1322">
          <cell r="A1322">
            <v>37350</v>
          </cell>
          <cell r="B1322" t="str">
            <v>40702840497727140297</v>
          </cell>
          <cell r="C1322" t="str">
            <v>60301810700000009098</v>
          </cell>
          <cell r="D1322" t="str">
            <v>$</v>
          </cell>
          <cell r="E1322">
            <v>12477.32</v>
          </cell>
          <cell r="F1322" t="str">
            <v>GELKRA WARENHANDELS GESELLSCHAFT M.B.H.ESSLINGGASSE 2 A-1010 WIEN /40702840497727140297 FINMARK/CONTRACT CA50-069/02,DD 070302/ MT 103 RLNWATWW DD 020402 MT 910 CHASGB2L DD 020404 ПС 3/00005061/000/0000000656 ОТ 200302 СЧЕТ ФАКТУРА 1657 от040402</v>
          </cell>
        </row>
        <row r="1323">
          <cell r="A1323">
            <v>37361</v>
          </cell>
          <cell r="B1323" t="str">
            <v>40702840497727140297</v>
          </cell>
          <cell r="C1323" t="str">
            <v>60301810700000009098</v>
          </cell>
          <cell r="D1323" t="str">
            <v>$</v>
          </cell>
          <cell r="E1323">
            <v>62.35</v>
          </cell>
          <cell r="F1323" t="str">
            <v>КОМИССИЯ ЗА ВЫДАЧУ КОПИЙ БАНКОВСКИХ ДОКУМЕНТОВ ПО ПЕРЕВОДУ ООО ФИНМАРК 72 ОТ 12.03.2002 НА СУММУ А50 2320000-00 Н/ПР 12.03.2002  М/О 4699 ОСНОВАНИЕ-ПИСЬМО КЛИЕНТА 59-1/2002 ОТ 29.03.2002  СЧЕТ-ФАКТУРА 1813 ОТ 15.04.2002</v>
          </cell>
        </row>
        <row r="1324">
          <cell r="A1324">
            <v>37361</v>
          </cell>
          <cell r="B1324" t="str">
            <v>40702840497727140297</v>
          </cell>
          <cell r="C1324" t="str">
            <v>60301810700000009098</v>
          </cell>
          <cell r="D1324" t="str">
            <v>$</v>
          </cell>
          <cell r="E1324">
            <v>3039.41</v>
          </cell>
          <cell r="F1324" t="str">
            <v>GELKRA WARENHANDELS-GESELLSCHAFT M.B.H. ESSLINGGASSE 2 A-1010 WIEN/40702840497727140297 FINMARK CONTRACT CA50-014/02,DD.14.01.02.MT103 RLNWATWW DD 020411,MT100CHASGB2L DD 020415,ПС 3/00005061/001/0000000567 ОТ 230102.КОМИССИЯ ПО ПС (СЧЕТ-ФАКТУРА 1815 ОТ 1</v>
          </cell>
        </row>
        <row r="1325">
          <cell r="A1325">
            <v>37361</v>
          </cell>
          <cell r="B1325" t="str">
            <v>40702840497727140297</v>
          </cell>
          <cell r="C1325" t="str">
            <v>60301810700000009098</v>
          </cell>
          <cell r="D1325" t="str">
            <v>$</v>
          </cell>
          <cell r="E1325">
            <v>8801.19</v>
          </cell>
          <cell r="F1325" t="str">
            <v>B/O GELKRA WARENHANDELS GMBH WIEN, F/O FINMARK, CTR CA50-058/02 DD 020201, MT103 RLNWATWW DD 020411 USD 1411663.83, ПС 3/00005061/000/0000000646 ОТ 020311 СЧЕТ-ФАКТУРА 1816 ОТ 020415</v>
          </cell>
        </row>
        <row r="1326">
          <cell r="A1326">
            <v>37361</v>
          </cell>
          <cell r="B1326" t="str">
            <v>40702840497727140297</v>
          </cell>
          <cell r="C1326" t="str">
            <v>60301810700000009098</v>
          </cell>
          <cell r="D1326" t="str">
            <v>$</v>
          </cell>
          <cell r="E1326">
            <v>2301.84</v>
          </cell>
          <cell r="F1326" t="str">
            <v>B/O GELKRA WARENHANDELS GMBH WIEN, F/O FINMARK, CNTR CA50-018/02 DD 020114, МТ RLNWATWW DD 020411 USD 369200.00, ПС 3/0000005061/000/0000000579 ОТ 020129 СЧЕТ-ФАКТУРА 1817 ОТ 020415</v>
          </cell>
        </row>
        <row r="1327">
          <cell r="A1327">
            <v>37361</v>
          </cell>
          <cell r="B1327" t="str">
            <v>40702840497727140297</v>
          </cell>
          <cell r="C1327" t="str">
            <v>60301810700000009098</v>
          </cell>
          <cell r="D1327" t="str">
            <v>$</v>
          </cell>
          <cell r="E1327">
            <v>5983.42</v>
          </cell>
          <cell r="F1327" t="str">
            <v>GELKRA WARENHANDELS-GESELLSCHAFT M.B.H. ESSLINGGASSE 2 A-1010 WIEN /40702840497727140297 FINMARK CONTRACT CA50-065/02,DD 12.02.02 MT 910 CHASGB2L DD 020415 MT 103 RLNWATWW DD 020411 ПС 3/00005061/000/0000000653 от 18.03.2002, счет-фактура 1819 от 15.04.20</v>
          </cell>
        </row>
        <row r="1328">
          <cell r="A1328">
            <v>37362</v>
          </cell>
          <cell r="B1328" t="str">
            <v>40702840497727140297</v>
          </cell>
          <cell r="C1328" t="str">
            <v>60301810700000009098</v>
          </cell>
          <cell r="D1328" t="str">
            <v>$</v>
          </cell>
          <cell r="E1328">
            <v>6204.27</v>
          </cell>
          <cell r="F1328" t="str">
            <v>GELKRA WARENHANDELS-GESELLSCHAFT M.B.H.ESSLINGGASSE 2 A-1010 WIEN/40702840497727140297 FINMARK CONTRACT CA50-044/02 DD 180102.MT103 RLNWATWW DD 020411,MT100 CHASGB2L DD 020415. ПС 3/00005061/000/0000000613 ОТ 120202.КОМИССИЯ ПО ПС (СЧЕТ-ФАКТУРА  1824 ОТ 1</v>
          </cell>
        </row>
        <row r="1329">
          <cell r="A1329">
            <v>37362</v>
          </cell>
          <cell r="B1329" t="str">
            <v>40702840497727140297</v>
          </cell>
          <cell r="C1329" t="str">
            <v>60301810700000009098</v>
          </cell>
          <cell r="D1329" t="str">
            <v>$</v>
          </cell>
          <cell r="E1329">
            <v>12460.88</v>
          </cell>
          <cell r="F1329" t="str">
            <v>GELKRA WARENHANDELS-GESELLSCHAFT M.B.H.ESSLINGGASSE 2 A-1010 WIEN/40702840497727140297 FINMARK CTR.CA50-002/02 DD 211201.MT 103 RLNWATWW DD 020411 И ОПЛ.КОМ.И НДС ПО ВАЛ.КОНТР.ПО ПС 3/00005061/001/0000000565 ОТ 210102 СЧ.-Ф.1823 ОТ 160402</v>
          </cell>
        </row>
        <row r="1330">
          <cell r="A1330">
            <v>37362</v>
          </cell>
          <cell r="B1330" t="str">
            <v>40702840497727140297</v>
          </cell>
          <cell r="C1330" t="str">
            <v>60301810700000009098</v>
          </cell>
          <cell r="D1330" t="str">
            <v>$</v>
          </cell>
          <cell r="E1330">
            <v>6520.47</v>
          </cell>
          <cell r="F1330" t="str">
            <v>GELKRA WARENHANDELS-GESELLSCHAFT M.B.H. ESSLINGGASSE 2 A-1010 WIEN /40702840497727140297 FINMARK CONTRACT CA50-041/02 DD 18.01.02 MT 910 CHASGB2L DD 020415 MT 103 RLNWATWW DD 020411 ПС 3/00005061/000/0000000615 ОТ 12.02.2002, СЧЕТ-ФАКТУРА 1822 ОТ 16.04.20</v>
          </cell>
        </row>
        <row r="1331">
          <cell r="A1331">
            <v>37362</v>
          </cell>
          <cell r="B1331" t="str">
            <v>40702840497727140297</v>
          </cell>
          <cell r="C1331" t="str">
            <v>60301810700000009098</v>
          </cell>
          <cell r="D1331" t="str">
            <v>$</v>
          </cell>
          <cell r="E1331">
            <v>8186.18</v>
          </cell>
          <cell r="F1331" t="str">
            <v>GELKRA WARENHANDELS-GESELLSCHAFT M.B.H. ESSLINGGASSE 2 A-1010 WIEN /40702840497727140297 FINMARK CONTRACT CA50-066/02 DD 21.02.02 MT 100 CHASGB2L DD 020415 MT 103 RLNWATWW DD 020411 ПС 3/00005061/000/0000000674 ОТ 05.04.2002, СЧЕТ-ФАКТУРА 1821 ОТ 16.04.20</v>
          </cell>
        </row>
        <row r="1332">
          <cell r="A1332">
            <v>37362</v>
          </cell>
          <cell r="B1332" t="str">
            <v>40702840497727140297</v>
          </cell>
          <cell r="C1332" t="str">
            <v>60301810700000009098</v>
          </cell>
          <cell r="D1332" t="str">
            <v>$</v>
          </cell>
          <cell r="E1332">
            <v>8186.18</v>
          </cell>
          <cell r="F1332" t="str">
            <v>GELKRA WARENHANDELS-GESELLSCHAFT M.B.H. ESSLINGGASSE 2 A-1010 WIEN/40702840497727140297 FINMARK CTR.CA50-053/02 DD 110202.MT 103 RLNWATWW DD 020411 И ОПЛ.КОМ.ИНДС ПО ВАЛ.КОНТР. ПО ПС 3/00005061/000/0000000642 ОТ 060302 СЧ.-Ф 1825 ОТ 160402</v>
          </cell>
        </row>
        <row r="1333">
          <cell r="A1333">
            <v>37362</v>
          </cell>
          <cell r="B1333" t="str">
            <v>40702840497727140297</v>
          </cell>
          <cell r="C1333" t="str">
            <v>60301810700000009098</v>
          </cell>
          <cell r="D1333" t="str">
            <v>$</v>
          </cell>
          <cell r="E1333">
            <v>6213.93</v>
          </cell>
          <cell r="F1333" t="str">
            <v>GELKRA WARENHANDELS-GESELLSCHAFT M.B.H.ESSLINGGASSE 2 A-1010 WIEN/40702840497727140297 FINMARK CNTR CA50-012/02 DD 110102.MT103 RLWATWW DD 020411,MT100 CHASGB2L DD 020415 .ПС 3/00005061/000/0000000577 ОТ 290102.КОМИССИЯ ПО ПС (СЧЕТ-ФАКТУРА1826 ОТ 160402)</v>
          </cell>
        </row>
        <row r="1334">
          <cell r="A1334">
            <v>37363</v>
          </cell>
          <cell r="B1334" t="str">
            <v>40702840497727140297</v>
          </cell>
          <cell r="C1334" t="str">
            <v>60301810700000009098</v>
          </cell>
          <cell r="D1334" t="str">
            <v>$</v>
          </cell>
          <cell r="E1334">
            <v>4365.33</v>
          </cell>
          <cell r="F1334" t="str">
            <v>оплата комиссии и НДС за выполнение операций по валютному контролю за поступлением валютной выручки по ПС 3/00005061/000/0000000611 ОТ 120202 по переводу на сумму USD 700700-00 счет-фактура 1851 от 170402</v>
          </cell>
        </row>
        <row r="1335">
          <cell r="A1335">
            <v>37369</v>
          </cell>
          <cell r="B1335" t="str">
            <v>40702840497727140297</v>
          </cell>
          <cell r="C1335" t="str">
            <v>60301810700000009098</v>
          </cell>
          <cell r="D1335" t="str">
            <v>$</v>
          </cell>
          <cell r="E1335">
            <v>2368.77</v>
          </cell>
          <cell r="F1335" t="str">
            <v>GELKRA WARENHANDELS-GESELLSCHAFT M.B.H. ESSLINGGASSE 2 A-1010 WIEN /40702840497727140297 FINMARK CONTRACT CA50-010/02 DD01.02.02. MT 100 CHASGB2L DD 020423 MT 103 RLNWATWW DD 020419 ПС 3/00005061/000/0000000610 ОТ 12.02.2002, СЧЕТ-ФАКТУРА 2078 ОТ 23.04.20</v>
          </cell>
        </row>
        <row r="1336">
          <cell r="A1336">
            <v>37369</v>
          </cell>
          <cell r="B1336" t="str">
            <v>40702840497727140297</v>
          </cell>
          <cell r="C1336" t="str">
            <v>60301810700000009098</v>
          </cell>
          <cell r="D1336" t="str">
            <v>$</v>
          </cell>
          <cell r="E1336">
            <v>1323.94</v>
          </cell>
          <cell r="F1336" t="str">
            <v>GELKRA WARENHANDELSGESSELLSCHAFT M.B.H. ESSLINGGASSE 2 A-1010 WIEN /40702840497727140297 FINMARK CONTRACT CA50-047/02, DD 04.02.02 MT103 RLNWATWW  DD 0204319 MT100 CHASGB2L DD 020423 GC 3/00005061/000/0000000616 DD 020212 CЧЕТ-ФАКТУРА 2077ОТ 23.04.2002</v>
          </cell>
        </row>
        <row r="1337">
          <cell r="A1337">
            <v>37369</v>
          </cell>
          <cell r="B1337" t="str">
            <v>40702840497727140297</v>
          </cell>
          <cell r="C1337" t="str">
            <v>60301810700000009098</v>
          </cell>
          <cell r="D1337" t="str">
            <v>$</v>
          </cell>
          <cell r="E1337">
            <v>5483.62</v>
          </cell>
          <cell r="F1337" t="str">
            <v>GELKRA WARENHANDELS-GESELLSCHAFT M.B.H. ESSLINGGASSE 2 A-1010 WIEN/40702840497727140297 FINMARK CTR.CA50-056/02,DD010202 И ОПЛ.КОМ.И НДС ПО ВАЛ.КОНТР.ПО ПС3/00005061/000/0000000632 ОТ 270202 СЧ.-Ф.2094 ОТ 230402.MT 103 RLNWATWW DD 020419</v>
          </cell>
        </row>
        <row r="1338">
          <cell r="A1338">
            <v>37369</v>
          </cell>
          <cell r="B1338" t="str">
            <v>40702840497727140297</v>
          </cell>
          <cell r="C1338" t="str">
            <v>60301810700000009098</v>
          </cell>
          <cell r="D1338" t="str">
            <v>$</v>
          </cell>
          <cell r="E1338">
            <v>5933.13</v>
          </cell>
          <cell r="F1338" t="str">
            <v>GELKRA WARENHANDELS-GESELLSCHAFT M.B.H.ESSLINGGASSE 2 A-1010 WIEN/40702840497727140297 FINMARK CTR.CA50-026/02,DD240102 И ОПЛ.КОМ И НДС ПО ВАЛ.КОНТР.ПО ПС 3/00005061/000/0000000592 ОТ 040202.MT 103 RLNWATWW DD 020419</v>
          </cell>
        </row>
        <row r="1339">
          <cell r="A1339">
            <v>37369</v>
          </cell>
          <cell r="B1339" t="str">
            <v>40702840497727140297</v>
          </cell>
          <cell r="C1339" t="str">
            <v>60301810700000009098</v>
          </cell>
          <cell r="D1339" t="str">
            <v>$</v>
          </cell>
          <cell r="E1339">
            <v>6914.1</v>
          </cell>
          <cell r="F1339" t="str">
            <v>GELKRA WARENHANDELS-GESELLSCHAFT M.B.H. ESSLINGGASSE 2 A-1010 WIEN /40702840497727140297 FINMARK CONTRAKT CA50-049/02 DD 020129 MT 100 CHASGB2L DD 020423 MT 103 RLNWATWW DD 020419 ПС 3/00005061/000/0000000617 ОТ 12022002, СЧЕТ-ФАКТУРА 2095ОТ 23.04.2002</v>
          </cell>
        </row>
        <row r="1340">
          <cell r="A1340">
            <v>37372</v>
          </cell>
          <cell r="B1340" t="str">
            <v>40702840497727140297</v>
          </cell>
          <cell r="C1340" t="str">
            <v>60301810700000009098</v>
          </cell>
          <cell r="D1340" t="str">
            <v>$</v>
          </cell>
          <cell r="E1340">
            <v>3523.46</v>
          </cell>
          <cell r="F1340" t="str">
            <v>GELKRA WARENHANDELS-GESELLSCHAFT M.B.H.ESSLINGGASSE 2 A-1010 WIEN/40702840497727140297 FINMARK CNTR. CA50-075/02, DD.22.03.02,MT910 CHASUS33 DD020426,MT103 PLNWATWW DD020424, ПС 3/00005061/000/0000000677 ОТ 15.04.02, СЧЕТ-ФАКТУРА 2305 ОТ 26.04.2002</v>
          </cell>
        </row>
        <row r="1341">
          <cell r="A1341">
            <v>37372</v>
          </cell>
          <cell r="B1341" t="str">
            <v>40702840497727140297</v>
          </cell>
          <cell r="C1341" t="str">
            <v>60301810700000009098</v>
          </cell>
          <cell r="D1341" t="str">
            <v>$</v>
          </cell>
          <cell r="E1341">
            <v>6729.84</v>
          </cell>
          <cell r="F1341" t="str">
            <v>GELKRA WARENHANDELS-GESELLSCHAFT M.B.H.ESSLINGGASSE 2 A-1010 WIEN/RAIFFEISENLANDESBANK/ 40702840497727140297 FINMARK/CONTRACT CA 50-069/02,DD 070302 MT 103 RLNWATWW DD 240402 MT 910 CHASUS33 DD 260402 ПС 3/00005061/000/0000000656 ОТ 200302СЧЕТ ФАКТУРА 230</v>
          </cell>
        </row>
        <row r="1342">
          <cell r="A1342">
            <v>37372</v>
          </cell>
          <cell r="B1342" t="str">
            <v>40702840497727140297</v>
          </cell>
          <cell r="C1342" t="str">
            <v>60301810700000009098</v>
          </cell>
          <cell r="D1342" t="str">
            <v>$</v>
          </cell>
          <cell r="E1342">
            <v>7899.96</v>
          </cell>
          <cell r="F1342" t="str">
            <v>GELKRA WARENHANDELS-GESELLSCHAFT M.B.H.ESSLINGGASSE 2 A-1010 WIEN/40702840497727140297 FINMARK CNTR CA50-074/02 DD070302.MT103 RLNWATWW DD 020424,MT910 CHASUS33 DD 020426.ПС 3/0005061/000/0000000676 ОТ 150402 КОМИССИЯ ПО ПС (СЧЕТ-ФАКТУРА ОТ 2314 от 260402</v>
          </cell>
        </row>
        <row r="1343">
          <cell r="A1343">
            <v>37372</v>
          </cell>
          <cell r="B1343" t="str">
            <v>40702840497727140297</v>
          </cell>
          <cell r="C1343" t="str">
            <v>60301810700000009098</v>
          </cell>
          <cell r="D1343" t="str">
            <v>$</v>
          </cell>
          <cell r="E1343">
            <v>8759.5400000000009</v>
          </cell>
          <cell r="F1343" t="str">
            <v>/544703185RAIFFEISENLANDESBANKNIEDE ROESTERRICH-WIENVIENNA (WIEN) AUSTR IA A-1020  /44525060RUNO NAME GIVEN    /RFB/AAU61262/240402 MT103 RLNWATWW DD 020424 MT103 CHASUS33 DD 020426 ПСР 3/00005061/000/0000000637 ОТ 04.03.02 СЧЕТ-ФАКТУРА ќ 2313 от 26.04.20</v>
          </cell>
        </row>
        <row r="1344">
          <cell r="A1344">
            <v>37372</v>
          </cell>
          <cell r="B1344" t="str">
            <v>40702840497727140297</v>
          </cell>
          <cell r="C1344" t="str">
            <v>60301810700000009098</v>
          </cell>
          <cell r="D1344" t="str">
            <v>$</v>
          </cell>
          <cell r="E1344">
            <v>8812.86</v>
          </cell>
          <cell r="F1344" t="str">
            <v>/544703185RAIFFEISENLANDESBANKNIEDE ROESTERRICH-WIENVIENNA (WIEN) AUSTR IA A-1020  /44525060NO NAME GIVEN    /RFB/AAU61263/240402  MT103 RLNWATWW DD020424 ПС 3/00005061/000/0000000647 ОТ 13.03.02 СЧЕТ-ФАКТУРА 2315 ОТ 26.04.2002</v>
          </cell>
        </row>
        <row r="1345">
          <cell r="A1345">
            <v>37375</v>
          </cell>
          <cell r="B1345" t="str">
            <v>40702840497727140297</v>
          </cell>
          <cell r="C1345" t="str">
            <v>60301810700000009098</v>
          </cell>
          <cell r="D1345" t="str">
            <v>$</v>
          </cell>
          <cell r="E1345">
            <v>62.4</v>
          </cell>
          <cell r="F1345" t="str">
            <v>Комиссия за выдачу копий СВИФТ клиенту по з/п ќ 97 от 18.04.2002, сумма НДС USD2-00 счет-фактура ќ 2435 от 29.04.2002</v>
          </cell>
        </row>
        <row r="1346">
          <cell r="A1346">
            <v>37376</v>
          </cell>
          <cell r="B1346" t="str">
            <v>40702840497727140297</v>
          </cell>
          <cell r="C1346" t="str">
            <v>60301810700000009098</v>
          </cell>
          <cell r="D1346" t="str">
            <v>$</v>
          </cell>
          <cell r="E1346">
            <v>62.39</v>
          </cell>
          <cell r="F1346" t="str">
            <v>Оплата комиссии за выдачу копий СВИФТ по з/п ќ 98 от 18.04.2002,сумма НДС USD 2-00, счет-фактура ќ 2484 от 30.04.2002</v>
          </cell>
        </row>
        <row r="1347">
          <cell r="A1347">
            <v>37382</v>
          </cell>
          <cell r="B1347" t="str">
            <v>40702840497727140297</v>
          </cell>
          <cell r="C1347" t="str">
            <v>60301810700000009098</v>
          </cell>
          <cell r="D1347" t="str">
            <v>$</v>
          </cell>
          <cell r="E1347">
            <v>139.13</v>
          </cell>
          <cell r="F1347" t="str">
            <v>GELKRA WARENHANDELS-GESELLSCHAFT M.B.H. ESSLINGGASSE 2 A-1010 WIEN /40702840497727140297 FINMARK CNTR CA50-015/02,DD.14.01.02, CA50-051/02,DD.01.02.MT103 RLNWATWW DD 020430,MT100 CHASGB2L DD 020503.ПС 3/00005061/000/0000000635 ОТ 040302,ПС3/00005061/000/0</v>
          </cell>
        </row>
        <row r="1348">
          <cell r="A1348">
            <v>37382</v>
          </cell>
          <cell r="B1348" t="str">
            <v>40702840497727140297</v>
          </cell>
          <cell r="C1348" t="str">
            <v>60301810700000009098</v>
          </cell>
          <cell r="D1348" t="str">
            <v>$</v>
          </cell>
          <cell r="E1348">
            <v>3013.13</v>
          </cell>
          <cell r="F1348" t="str">
            <v>/544703185RAIFFEISENLANDESBANKNIEDE ROESTERRICH,WIENVIENNA ,WIEN, AUSTR IA A,1020  //RU44525060BFEARUMM    ,EXP,BANK F OR FOREIGN ECONOMIC AFFAIRS OMOSCOWMT100 CHASGB2L DD020506 ПС 3/00005061/000/0000000655 ОТ 20.03.2002 СЧЕТ-ФАКТУРА2522 ОТ 06.05.2002</v>
          </cell>
        </row>
        <row r="1349">
          <cell r="A1349">
            <v>37382</v>
          </cell>
          <cell r="B1349" t="str">
            <v>40702840497727140297</v>
          </cell>
          <cell r="C1349" t="str">
            <v>60301810700000009098</v>
          </cell>
          <cell r="D1349" t="str">
            <v>$</v>
          </cell>
          <cell r="E1349">
            <v>5704.65</v>
          </cell>
          <cell r="F1349" t="str">
            <v>GELKRA WARENHANDELS-GESELLSCHAFT M.B.H.ESSLINGGASSE 2 A-1010 WIEN/40702840497727140297 FINMARK/CONTRACT CA50-063/02,DD 21.02.02 MT 103 RLNWATWW DD 300402 MT 100 CHASGB2L DD 030502 ПС 3/00005061/000/0000000640 ОТ 060302 СЧЕТ ФАКТУРА 2523 ОТ060502</v>
          </cell>
        </row>
        <row r="1350">
          <cell r="A1350">
            <v>37382</v>
          </cell>
          <cell r="B1350" t="str">
            <v>40702840497727140297</v>
          </cell>
          <cell r="C1350" t="str">
            <v>60301810700000009098</v>
          </cell>
          <cell r="D1350" t="str">
            <v>$</v>
          </cell>
          <cell r="E1350">
            <v>3089.87</v>
          </cell>
          <cell r="F1350" t="str">
            <v>GELKRA WARENHANDELS-GESELLSCHAFT M.B.H.ESSLINGGASSE 2 A-1010,WIEN/40702840497727140297 FINMARK/CONTRACT CA50-064/02,DD 18.02.02 MT 103 RLNWATWW DD 300402 MT 100 CHASGB2L DD 030502 ПС 3/00005061/000/0000000649 ОТ 130302 СЧЕТ ФАКТУРА 2524 ОТ060502</v>
          </cell>
        </row>
        <row r="1351">
          <cell r="A1351">
            <v>37392</v>
          </cell>
          <cell r="B1351" t="str">
            <v>40702840497727140297</v>
          </cell>
          <cell r="C1351" t="str">
            <v>60301810700000009098</v>
          </cell>
          <cell r="D1351" t="str">
            <v>$</v>
          </cell>
          <cell r="E1351">
            <v>2137.2800000000002</v>
          </cell>
          <cell r="F1351" t="str">
            <v>GELKRA WARENHANDELS GESELLSCHAFT M.B.Y.ESSLINGGASSE 2 A-1010 WIEN/40702840497727140297 FINMARK/CONTRACT CA50-076/02,DD 020424 MT 103 RLNWATWW DD 020514 MT 910 CHASGB2L DD 020516 ПАСПОРТ СДЕЛКИ 3/00005061/000/0000000681 ОТ 060502 СЧЕТ ФАКТУРА 3037 от 16050</v>
          </cell>
        </row>
        <row r="1352">
          <cell r="A1352">
            <v>37405</v>
          </cell>
          <cell r="B1352" t="str">
            <v>40702840497727140297</v>
          </cell>
          <cell r="C1352" t="str">
            <v>60301810700000009098</v>
          </cell>
          <cell r="D1352" t="str">
            <v>$</v>
          </cell>
          <cell r="E1352">
            <v>12521.72</v>
          </cell>
          <cell r="F1352" t="str">
            <v>GELKRA WARENHANDELSGESELLSCHAFT M.B.H. ESSLINGGASSE 2 A-1010 WIEN /40702840497727140297 FINMARK CONTRACT CA50-076/02, DD.24.04.02. MT103 RLNWATWW DD 020523, MT910 CHASGB2L DD 020528. ПАСПОРТ СДЕЛКИ 3/00005061/000/0000000681 ОТ 06.05.02 СЧЕТ-ФАКТУРА 3340 О</v>
          </cell>
        </row>
        <row r="1353">
          <cell r="A1353">
            <v>37405</v>
          </cell>
          <cell r="B1353" t="str">
            <v>40702840497727140297</v>
          </cell>
          <cell r="C1353" t="str">
            <v>60301810700000009098</v>
          </cell>
          <cell r="D1353" t="str">
            <v>$</v>
          </cell>
          <cell r="E1353">
            <v>12521.72</v>
          </cell>
          <cell r="F1353" t="str">
            <v>GELKRA WARENHANDELS-GESELLSCHAFT M.B.H.ESSLINGGASSE 2 A-1010 WIEN/40702840497727140297 FINMARK CTR.CA50-078/02, DD 230402.MT103 RLNWATWWA DD 020523 И ОПЛ.КОМ.ИНДС ПО ВАЛ.КОНТР.ПО ПС 3/00005061/000/0000000679 ОТ 270402 СЧ.-Ф 3341 ОТ 290502</v>
          </cell>
        </row>
        <row r="1354">
          <cell r="A1354">
            <v>37407</v>
          </cell>
          <cell r="B1354" t="str">
            <v>40702840497727140297</v>
          </cell>
          <cell r="C1354" t="str">
            <v>60301810700000009098</v>
          </cell>
          <cell r="D1354" t="str">
            <v>$</v>
          </cell>
          <cell r="E1354">
            <v>7137.08</v>
          </cell>
          <cell r="F1354" t="str">
            <v>GELKRA WARENHANDELS-GESELLSCHAFT M.B.H.ESSLINGGASSE 2 A-1010 WIEN/40702840497727140297 FINMARK CTR CA50-078/02,DD230402.MT103 RLNWATWW DD 020528 И ОПЛ.КОМ.ПО ВАЛ.КОНТР.ПО ПС 3/00005061/000/0000000679 ОТ 270402 СЧ.-Ф 3467 ОТ 310502</v>
          </cell>
        </row>
        <row r="1355">
          <cell r="A1355">
            <v>37411</v>
          </cell>
          <cell r="B1355" t="str">
            <v>40702840497727140297</v>
          </cell>
          <cell r="C1355" t="str">
            <v>60301810700000009098</v>
          </cell>
          <cell r="D1355" t="str">
            <v>$</v>
          </cell>
          <cell r="E1355">
            <v>6562.08</v>
          </cell>
          <cell r="F1355" t="str">
            <v>GELKRA WARENHANDELS-GESELLSCHAFT M.B.H.ESSLINGGASSE 2 A-1010 WIEN/40702840497727140297 FINMARK CNTR CA50-084/02,D.D.05.04.02.MT103 RLNWATWW DD 020531,MT910 CHASGB2L DD 020604.ПС 3/00005061/000/000000689 ОТ 220502.СЧЕТ-ФАКТУРА 3514 ОТ 040602</v>
          </cell>
        </row>
        <row r="1356">
          <cell r="A1356">
            <v>37411</v>
          </cell>
          <cell r="B1356" t="str">
            <v>40702840497727140297</v>
          </cell>
          <cell r="C1356" t="str">
            <v>60301810700000009098</v>
          </cell>
          <cell r="D1356" t="str">
            <v>$</v>
          </cell>
          <cell r="E1356">
            <v>5329.89</v>
          </cell>
          <cell r="F1356" t="str">
            <v>GELKRA WARENHANDELSGESELLSCHAFT M.B.H.ESSLINGGASSE 2 A-1010 WIEN /40702840497727140297 FINMARK CONTRACT CA50-082/02 DD 18.04.02. MT103 RLNWATWW DD 020531, MT910 CHASGB2L DD 020604.ПАСПОРТ СДЕЛКИ 3/00005061/000/0000000690 ОТ 24.05.02 СЧЕТ-ФАКТУРА 3520 ОТ 0</v>
          </cell>
        </row>
        <row r="1357">
          <cell r="A1357">
            <v>37411</v>
          </cell>
          <cell r="B1357" t="str">
            <v>40702840497727140297</v>
          </cell>
          <cell r="C1357" t="str">
            <v>60301810700000009098</v>
          </cell>
          <cell r="D1357" t="str">
            <v>$</v>
          </cell>
          <cell r="E1357">
            <v>5346.8</v>
          </cell>
          <cell r="F1357" t="str">
            <v>GELKRA WARENHANDELS-GESELLSCHAFT M.B.H.ESSLINGGASSE 2 A-1010 WIEN/40702840497727140297 FINMARK/ CONTRACT CA50-085/02,D.D.070302/MT 103 RLNWATWW DD 310502 MT 100 CHASGB2L DD 040602 ПАСПОРТ СДЕЛКИ 3/00005061/000/0000000688 ОТ 220502 СЧЕТ ФАКТУРА 3523 от 040</v>
          </cell>
        </row>
        <row r="1358">
          <cell r="A1358">
            <v>37411</v>
          </cell>
          <cell r="B1358" t="str">
            <v>40702840497727140297</v>
          </cell>
          <cell r="C1358" t="str">
            <v>60301810700000009098</v>
          </cell>
          <cell r="D1358" t="str">
            <v>$</v>
          </cell>
          <cell r="E1358">
            <v>1286.68</v>
          </cell>
          <cell r="F1358" t="str">
            <v>/544703185RAIFFEISENLANDESBANKNIEDE ROESTERRICH,WIENVIENNA ,WIEN, AUSTR IA A,1020  BFEARUMM    ,EXP,BANK FOR FOREIGN E CONOMIC AFFAIRS OMOSCOW MT100 CHAGB2L DD020604 MT103 RLNWATWW DD 020531 ПСР 3/00005061/000/0000000687 ОТ 17.05.02 СЧЕТ-ФАКТУРА ќ 3524 от</v>
          </cell>
        </row>
        <row r="1359">
          <cell r="A1359">
            <v>37412</v>
          </cell>
          <cell r="B1359" t="str">
            <v>40702840497727140297</v>
          </cell>
          <cell r="C1359" t="str">
            <v>60301810700000009098</v>
          </cell>
          <cell r="D1359" t="str">
            <v>$</v>
          </cell>
          <cell r="E1359">
            <v>7706.49</v>
          </cell>
          <cell r="F1359" t="str">
            <v>B/O GELKRA WARENHANDELS GMBH, WIEN, F/O COMPANY FINMARK, MOSCOW, CTR CA50-081/2DD 020508, ПС 3/00005061/000/0000000686 от 17.05.2002, СЧЕТ-ФАКТУРА 3554 ОТ 05.06.2002, MT103 RLNWATWW DD 020531, MT910 CHASGB2L DD 020604 USD 1230000.00</v>
          </cell>
        </row>
        <row r="1360">
          <cell r="A1360">
            <v>37412</v>
          </cell>
          <cell r="B1360" t="str">
            <v>40702840497727140297</v>
          </cell>
          <cell r="C1360" t="str">
            <v>60301810700000009098</v>
          </cell>
          <cell r="D1360" t="str">
            <v>$</v>
          </cell>
          <cell r="E1360">
            <v>8255.9699999999993</v>
          </cell>
          <cell r="F1360" t="str">
            <v>544703185 RAIFFEISENLANDESBANK NIED EROESTERRICH WIEN VIENNA  WIEN  AUS TRIA A 1020  MT103 RLNWATWW DD020531,MT910 CHASGB2L DD020604 ПС 3/00005061/000/0000000682 ОТ 07.05.02 СЧЕТ-ФАКТУРА 3566 ОТ 05.06.2002</v>
          </cell>
        </row>
        <row r="1361">
          <cell r="A1361">
            <v>37413</v>
          </cell>
          <cell r="B1361" t="str">
            <v>40702840497727140297</v>
          </cell>
          <cell r="C1361" t="str">
            <v>60301810700000009098</v>
          </cell>
          <cell r="D1361" t="str">
            <v>$</v>
          </cell>
          <cell r="E1361">
            <v>12176.53</v>
          </cell>
          <cell r="F1361" t="str">
            <v>Комиссия по ПС 3/00005061/000/0000000698 от 31.05.02 с суммы экспортной выручкиUSD 1,941,919-98 по аккр.BAHA 41-016558/05303589036/Швейцария/ и НДС, счёт-фактура   3593 от 06.06.2002</v>
          </cell>
        </row>
        <row r="1362">
          <cell r="A1362">
            <v>37417</v>
          </cell>
          <cell r="B1362" t="str">
            <v>40702840497727140297</v>
          </cell>
          <cell r="C1362" t="str">
            <v>60301810700000009098</v>
          </cell>
          <cell r="D1362" t="str">
            <v>$</v>
          </cell>
          <cell r="E1362">
            <v>12558.8</v>
          </cell>
          <cell r="F1362" t="str">
            <v>GELKRA WARENHANDELS-GESELLSCHAFT M.B.H. ESSLINGGASSE 2 A-1010 WIEN /40702840497727140297 FINMARK CNTR CA50-077/02,DD 22.05.02.MT103 RLNWATWW DD 020605,MT910 CHASGB2L DD 020607.ПС 3/00005061/000/0000000699 от 310502г.счет-фактура 3656 от 100602г.</v>
          </cell>
        </row>
        <row r="1363">
          <cell r="A1363">
            <v>37420</v>
          </cell>
          <cell r="B1363" t="str">
            <v>40702840497727140297</v>
          </cell>
          <cell r="C1363" t="str">
            <v>60301810700000009098</v>
          </cell>
          <cell r="D1363" t="str">
            <v>$</v>
          </cell>
          <cell r="E1363">
            <v>2555.37</v>
          </cell>
          <cell r="F1363" t="str">
            <v>/544703185RAIFFEISENLANDESBANKNIEDE ROESTERRICH,WIENVIENNA ,WIEN, AUSTR IA A,1020  //RU44525060BFEARUMM    ,EXP,BANK F OR FOREIGN ECONOMIC AFFAIRS OMOSCOW   OKAS PER MATCHING  ПС 3/00005061/000/0000000691 ОТ 24.05.2002 СЧЕТ-ФАКТУРА 3732 ОТ13.06.2002 MT103</v>
          </cell>
        </row>
        <row r="1364">
          <cell r="A1364">
            <v>37420</v>
          </cell>
          <cell r="B1364" t="str">
            <v>40702840497727140297</v>
          </cell>
          <cell r="C1364" t="str">
            <v>60301810700000009098</v>
          </cell>
          <cell r="D1364" t="str">
            <v>$</v>
          </cell>
          <cell r="E1364">
            <v>5886.78</v>
          </cell>
          <cell r="F1364" t="str">
            <v>/544703185RAIFFEISENLANDESBANKNIEDE ROESTERRICH,WIENVIENNA ,WIEN, AUSTR IA A,1020  //RU44525060BFEARUMM    ,EXP,BANK F OR FOREIGN ECONOMIC AFFAIRS OMOSCOW  ПС 3/00005061/000/0000000697 ОТ 28.05.2002 СЧЕТ-ФАКТУРА 3731 ОТ 13.06.2002 МТ103 RLNWATWW DD020610</v>
          </cell>
        </row>
        <row r="1365">
          <cell r="A1365">
            <v>37435</v>
          </cell>
          <cell r="B1365" t="str">
            <v>40702840497727140297</v>
          </cell>
          <cell r="C1365" t="str">
            <v>60301810700000009098</v>
          </cell>
          <cell r="D1365" t="str">
            <v>$</v>
          </cell>
          <cell r="E1365">
            <v>12575.6</v>
          </cell>
          <cell r="F1365" t="str">
            <v>544703185 RAIFFEISENLANDESBANK NIED EROESTERRICH WIEN VIENNA  WIEN  AUS TRIA A 1020   MT910 CHASGB2L DD020628 ПС 3/00005061/000/0000000702 ОТ 14.06.02 СЧЕТ-ФАКТУРА  N 4098 ОТ 28.06.2002</v>
          </cell>
        </row>
        <row r="1366">
          <cell r="A1366">
            <v>37284</v>
          </cell>
          <cell r="B1366" t="str">
            <v>40702840497891030291</v>
          </cell>
          <cell r="C1366" t="str">
            <v>60301810700000009098</v>
          </cell>
          <cell r="D1366" t="str">
            <v>$</v>
          </cell>
          <cell r="E1366">
            <v>61.19</v>
          </cell>
          <cell r="F1366" t="str">
            <v>КОМИССИЯ ЗА ВЫДАЧУ КОПИЙ БАНКОВСКИХ ДОКУМЕНТОВ ПО ПЕРЕВОДУ ОКБ "СУХОГО" N1 ОТ 240102 Н/ПР 250102 М/О 369.ПИСЬМО N П-3985/02 ОТ 240102</v>
          </cell>
        </row>
        <row r="1367">
          <cell r="A1367">
            <v>37286</v>
          </cell>
          <cell r="B1367" t="str">
            <v>40702840497891030291</v>
          </cell>
          <cell r="C1367" t="str">
            <v>60301810700000009098</v>
          </cell>
          <cell r="D1367" t="str">
            <v>$</v>
          </cell>
          <cell r="E1367">
            <v>12261.6</v>
          </cell>
          <cell r="F1367" t="str">
            <v>комиссия по ПС 3/00005061/000/0000000573 от 25.01.02  с суммы экспортной выручки  USD 3.786.497-18 по аккр.LCIM4215068/05301512016,Швейцария и НДС,счет-фактура416 от 30.01.02</v>
          </cell>
        </row>
        <row r="1368">
          <cell r="A1368">
            <v>37288</v>
          </cell>
          <cell r="B1368" t="str">
            <v>40702840497891030291</v>
          </cell>
          <cell r="C1368" t="str">
            <v>60301810700000009098</v>
          </cell>
          <cell r="D1368" t="str">
            <v>$</v>
          </cell>
          <cell r="E1368">
            <v>1224.73</v>
          </cell>
          <cell r="F1368" t="str">
            <v>AOSTA AEROSPACE S.A/40702840497891030291MARINE SYSTEMS DIVISION OF SUKHOIDESIGNBUREAU/RFB/20020131147181/OBI/PAYMENT ONB EHALF OF GERALD METALS S.A.ACCORDING TO CTR.13/PL7998,1 DD.15/01/02.MT100 CHASGB2L DD 020131 И ОПЛ.КОМ.И НДС ЗА ВЫПОЛН.ОПЕР.ПО ВАЛ.КОН</v>
          </cell>
        </row>
        <row r="1369">
          <cell r="A1369">
            <v>37293</v>
          </cell>
          <cell r="B1369" t="str">
            <v>40702840497891030291</v>
          </cell>
          <cell r="C1369" t="str">
            <v>60301810700000009098</v>
          </cell>
          <cell r="D1369" t="str">
            <v>$</v>
          </cell>
          <cell r="E1369">
            <v>61.45</v>
          </cell>
          <cell r="F1369" t="str">
            <v>СПИСАНИЕ КОМИССИИ БАНКА ЗА ПРЕДОСТАВЛЕНИЕ КОПИИ СВИФТ НА ОСНОЫВАНИИ ПИСЬМА КЛИЕНТА ОТ 06.02.02 Б/Н ПО ПЕРЕВОДУ ОКБ СУХОГО ОТ 06.02.02 N 7 НА СУММУ А50 4306070-70, СЧЕТ-ФАКТУРА 631 ОТ 06.02.02</v>
          </cell>
        </row>
        <row r="1370">
          <cell r="A1370">
            <v>37299</v>
          </cell>
          <cell r="B1370" t="str">
            <v>40702840497891030291</v>
          </cell>
          <cell r="C1370" t="str">
            <v>60301810700000009098</v>
          </cell>
          <cell r="D1370" t="str">
            <v>$</v>
          </cell>
          <cell r="E1370">
            <v>12326.52</v>
          </cell>
          <cell r="F1370" t="str">
            <v>Комиссия по ПС 3/00005061/000/0000000598 от 05.02.2002 с суммы экспортной выручки USD 4,090,767-17 по аккр.LCIM4217163/05301512017/Швейцария/ и НДС, счёт-фактура 757      от 12.02.2002</v>
          </cell>
        </row>
        <row r="1371">
          <cell r="A1371">
            <v>37308</v>
          </cell>
          <cell r="B1371" t="str">
            <v>40702840497891030291</v>
          </cell>
          <cell r="C1371" t="str">
            <v>60301810700000009098</v>
          </cell>
          <cell r="D1371" t="str">
            <v>$</v>
          </cell>
          <cell r="E1371">
            <v>61.77</v>
          </cell>
          <cell r="F1371" t="str">
            <v>КОМИССИЯ ЗА ВЫДАЧУ КОПИЙ БАНКОВСКИХ ДОКУМЕНТОВ ПО ПЕРЕВОДУ ЗАО "ОТДЕЛЕНИЕ МОРСКИХ СИСТЕМ ОКБ ИМ.П.О.СУХОГО" N 9 ОТ 21.02.2002 М/О 7675 Н/ПР 21.02.02 ОСНОВАНИЕ-ПИСЬМО КЛИЕНТА Б/Н ОТ 21.02.02 СЧЕТ-ФАКТУРА 916 ОТ 21.02.02</v>
          </cell>
        </row>
        <row r="1372">
          <cell r="A1372">
            <v>37309</v>
          </cell>
          <cell r="B1372" t="str">
            <v>40702840497891030291</v>
          </cell>
          <cell r="C1372" t="str">
            <v>60301810700000009098</v>
          </cell>
          <cell r="D1372" t="str">
            <v>$</v>
          </cell>
          <cell r="E1372">
            <v>12343.2</v>
          </cell>
          <cell r="F1372" t="str">
            <v>Комиссия по ПС 3/00005061/000/0000000598 от 05.02.2002 с суммы экспортной выручки USD 3865685-66 по аккр.LCIM4217163/05301512017/Швейцария/ и НДС, счёт-фактура951     от 22.02.2002</v>
          </cell>
        </row>
        <row r="1373">
          <cell r="A1373">
            <v>37313</v>
          </cell>
          <cell r="B1373" t="str">
            <v>40702840497891030291</v>
          </cell>
          <cell r="C1373" t="str">
            <v>60301810700000009098</v>
          </cell>
          <cell r="D1373" t="str">
            <v>$</v>
          </cell>
          <cell r="E1373">
            <v>2587.86</v>
          </cell>
          <cell r="F1373" t="str">
            <v>AIZKRAUKLES BANKA    /40702840497891030291MARINE SYSTEMS DIVISION OF SUKHOIDESIGN BUREAU   /RFB/20020226156177/OBI/PAYMENT ONB EHALF OF GERALD METALS S.A.ACCORDIN G TO CONTRACT 13,4853,1 DD.25/01/02 mt100 chasgb2l dd 020226 ПСр 3/00005061/000/0000000598 о</v>
          </cell>
        </row>
        <row r="1374">
          <cell r="A1374">
            <v>37340</v>
          </cell>
          <cell r="B1374" t="str">
            <v>40702840497891030291</v>
          </cell>
          <cell r="C1374" t="str">
            <v>60301810700000009098</v>
          </cell>
          <cell r="D1374" t="str">
            <v>$</v>
          </cell>
          <cell r="E1374">
            <v>62.23</v>
          </cell>
          <cell r="F1374" t="str">
            <v>Оплата комиссии за выдачу копий банковских документов клиенту по переводу ЗАО Отделение морских систем им.П.О.Сухого N 16 от 25.03.2002 на сумму А50 4412800-00,н/пр 25.03.2002, м/о 7174</v>
          </cell>
        </row>
        <row r="1375">
          <cell r="A1375">
            <v>37343</v>
          </cell>
          <cell r="B1375" t="str">
            <v>40702840497891030291</v>
          </cell>
          <cell r="C1375" t="str">
            <v>60301810700000009098</v>
          </cell>
          <cell r="D1375" t="str">
            <v>$</v>
          </cell>
          <cell r="E1375">
            <v>12445.88</v>
          </cell>
          <cell r="F1375" t="str">
            <v>Комиссия по ПС 3/00005061/000/0000000659 от 22.03.02 с суммы экспортной выручкиUSD 4.192.160-00 по аккр.LCIM4225620/05301512018,Швейцария и НДС,счет-фактура  1524 от 28.03.02</v>
          </cell>
        </row>
        <row r="1376">
          <cell r="A1376">
            <v>37344</v>
          </cell>
          <cell r="B1376" t="str">
            <v>40702840497891030291</v>
          </cell>
          <cell r="C1376" t="str">
            <v>60301810700000009098</v>
          </cell>
          <cell r="D1376" t="str">
            <v>$</v>
          </cell>
          <cell r="E1376">
            <v>1374.16</v>
          </cell>
          <cell r="F1376" t="str">
            <v>AIZKRAUKLES BANKA/40702840497891030291MARINE SYSTEMS DIVISION OF SUKHOIDESIGN BUREAU/RFB/20020328147180/OBI/PAYMENT ON BEHALF OF GERALD METALS S.A.ACCORDING TOCTR.13,PL8054,1 DD.120302 И ОПЛ.КОМ.И НДС ПО ВАЛ.КОНТР.ПО ПС 3/00005061/000/0000000659 ОТ 230302</v>
          </cell>
        </row>
        <row r="1377">
          <cell r="A1377">
            <v>37265</v>
          </cell>
          <cell r="B1377" t="str">
            <v>40702840500081010293</v>
          </cell>
          <cell r="C1377" t="str">
            <v>60301810700000009098</v>
          </cell>
          <cell r="D1377" t="str">
            <v>$</v>
          </cell>
          <cell r="E1377">
            <v>1.21</v>
          </cell>
          <cell r="F1377" t="str">
            <v>Оплата инкассо 0810596 ( сч.76/064093 ),Индия на основании MT 202 CHASUS33C от 08.01.02.Оплата комиссии и НДС за осуществление валютного контроля по ПС 1/00005061/000/0000001050 от 14.02.00.Счет-фактура 19 от 09.01.02</v>
          </cell>
        </row>
        <row r="1378">
          <cell r="A1378">
            <v>37266</v>
          </cell>
          <cell r="B1378" t="str">
            <v>40702840500081010293</v>
          </cell>
          <cell r="C1378" t="str">
            <v>60301810700000009098</v>
          </cell>
          <cell r="D1378" t="str">
            <v>$</v>
          </cell>
          <cell r="E1378">
            <v>223.2</v>
          </cell>
          <cell r="F1378" t="str">
            <v>комиссия по ПС 1/00005061/000/0000001444 от 11.03.01 с суммы экспортной выручки36507-72 по аккр.0069100DC015127/07701194062,Индия и НДС,счет-фактура 61  от 10.01.02</v>
          </cell>
        </row>
        <row r="1379">
          <cell r="A1379">
            <v>37266</v>
          </cell>
          <cell r="B1379" t="str">
            <v>40702840500081010293</v>
          </cell>
          <cell r="C1379" t="str">
            <v>60301810700000009098</v>
          </cell>
          <cell r="D1379" t="str">
            <v>$</v>
          </cell>
          <cell r="E1379">
            <v>314.93</v>
          </cell>
          <cell r="F1379" t="str">
            <v>комиссия по ПС 1/00005061/000/0000001554 от 09.07.01 с суммы экспортной выручкиUSD 51515-23 по аккр.0069101DC022418/07701194097,Индия и НДС,счет-фактура  60от10.01.02</v>
          </cell>
        </row>
        <row r="1380">
          <cell r="A1380">
            <v>37266</v>
          </cell>
          <cell r="B1380" t="str">
            <v>40702840500081010293</v>
          </cell>
          <cell r="C1380" t="str">
            <v>60301810700000009098</v>
          </cell>
          <cell r="D1380" t="str">
            <v>$</v>
          </cell>
          <cell r="E1380">
            <v>1795.08</v>
          </cell>
          <cell r="F1380" t="str">
            <v>комиссия по ПС 1/00005061/000/0000001693 от 24.10.01 с суммы экспортной выручкиUSD  293529-41 по аккр.TFO01M057867/06704320002,Малайзия и НДС,счет-фактура  59 от 10.01.02</v>
          </cell>
        </row>
        <row r="1381">
          <cell r="A1381">
            <v>37271</v>
          </cell>
          <cell r="B1381" t="str">
            <v>40702840500081010293</v>
          </cell>
          <cell r="C1381" t="str">
            <v>60301810700000009098</v>
          </cell>
          <cell r="D1381" t="str">
            <v>$</v>
          </cell>
          <cell r="E1381">
            <v>2352.8000000000002</v>
          </cell>
          <cell r="F1381" t="str">
            <v>Оплата комиссии и НДС за выполнение  операций по валютному контролю за поступлением валютной выручки по ПС 1/00005061/000/0000001737 от 04.12.2001г. по переводу на сумму USD 386.359=58, м/о 1855 от 04.01.2002г.счет-фактура N 108 от 15.01.2002г.</v>
          </cell>
        </row>
        <row r="1382">
          <cell r="A1382">
            <v>37274</v>
          </cell>
          <cell r="B1382" t="str">
            <v>40702840500081010293</v>
          </cell>
          <cell r="C1382" t="str">
            <v>60301810700000009098</v>
          </cell>
          <cell r="D1382" t="str">
            <v>$</v>
          </cell>
          <cell r="E1382">
            <v>373.69</v>
          </cell>
          <cell r="F1382" t="str">
            <v>ОПЛАТА КОМИССИИ И НДС ЗА ВЫПОЛНЕНИЕ ОПЕРАЦИЙ ПО ВАЛЮТНОМУ КОНТРОЛЮ ЗА ПОСТУПЛЕНИЕМ ВАЛЮТНОЙ ВЫРУЧКИ ПО ПС 1/00005061/000/0000001622 ОТ 300801 ПО ПЕРЕВОДУ НА СУММУ USD 127368-04 ( В ЧАСТИ НА СУММУ USD 61100-00) СЧЕТ ФАКТУРЫ 162 ОТ 180102</v>
          </cell>
        </row>
        <row r="1383">
          <cell r="A1383">
            <v>37278</v>
          </cell>
          <cell r="B1383" t="str">
            <v>40702840500081010293</v>
          </cell>
          <cell r="C1383" t="str">
            <v>60301810700000009098</v>
          </cell>
          <cell r="D1383" t="str">
            <v>$</v>
          </cell>
          <cell r="E1383">
            <v>9.17</v>
          </cell>
          <cell r="F1383" t="str">
            <v>Комиссия по ПС 1/00005061/000/0000001563 от 17.07.01 по аккр.BFI-41658C/01730573585 /Куба/ с суммы экспортной выручки USD 1504-54 и НДС, счет-фактура N 190 от 22.01.02</v>
          </cell>
        </row>
        <row r="1384">
          <cell r="A1384">
            <v>37280</v>
          </cell>
          <cell r="B1384" t="str">
            <v>40702840500081010293</v>
          </cell>
          <cell r="C1384" t="str">
            <v>60301810700000009098</v>
          </cell>
          <cell r="D1384" t="str">
            <v>$</v>
          </cell>
          <cell r="E1384">
            <v>106.35</v>
          </cell>
          <cell r="F1384" t="str">
            <v>комиссия по ПС 1/00005061/000/0000001749 от 07.12.01 с суммы экспортной выручкиUSD  17.409-55 по аккр.LOD/RB/GOVT/2001/37/00401293003,Бангладеш и НДС,счет-фактура  220  от 24.01.02</v>
          </cell>
        </row>
        <row r="1385">
          <cell r="A1385">
            <v>37284</v>
          </cell>
          <cell r="B1385" t="str">
            <v>40702840500081010293</v>
          </cell>
          <cell r="C1385" t="str">
            <v>60301810700000009098</v>
          </cell>
          <cell r="D1385" t="str">
            <v>$</v>
          </cell>
          <cell r="E1385">
            <v>227.63</v>
          </cell>
          <cell r="F1385" t="str">
            <v>Оплата комиссии за выполнение операций по валютному контролю за поступлением валютной выручки по ПС 1/00005061/000/0000001599 от 10.08 2001 на сумму USD 37175,35  по переводу на сумму USD 71046,02, счет-фактура 286 от 28.01.2002.</v>
          </cell>
        </row>
        <row r="1386">
          <cell r="A1386">
            <v>37284</v>
          </cell>
          <cell r="B1386" t="str">
            <v>40702840500081010293</v>
          </cell>
          <cell r="C1386" t="str">
            <v>60301810700000009098</v>
          </cell>
          <cell r="D1386" t="str">
            <v>$</v>
          </cell>
          <cell r="E1386">
            <v>60.27</v>
          </cell>
          <cell r="F1386" t="str">
            <v>Оплата комиссии за выполнение операций по валютному контролю за поступлением валютной выручки по ПС 1/00005061/000/0000001603 от 10.08.2001 на сумму USD 9830,00  по переводу на сумму USD 71046,02, счет-фактура 287 от 28.01.2002.</v>
          </cell>
        </row>
        <row r="1387">
          <cell r="A1387">
            <v>37285</v>
          </cell>
          <cell r="B1387" t="str">
            <v>40702840500081010293</v>
          </cell>
          <cell r="C1387" t="str">
            <v>60301810700000009098</v>
          </cell>
          <cell r="D1387" t="str">
            <v>$</v>
          </cell>
          <cell r="E1387">
            <v>19.010000000000002</v>
          </cell>
          <cell r="F1387" t="str">
            <v>оплата комиссии за выполнение операций по вал контролю за поступлением вал выручки по ПС 1/00005061/000/0000001600 от 100801г.на сумму USD 3076-20 (общая сумма  перевода на USD 3111-85),счет-фактура 344 от 290102г.</v>
          </cell>
        </row>
        <row r="1388">
          <cell r="A1388">
            <v>37285</v>
          </cell>
          <cell r="B1388" t="str">
            <v>40702840500081010293</v>
          </cell>
          <cell r="C1388" t="str">
            <v>60301810700000009098</v>
          </cell>
          <cell r="D1388" t="str">
            <v>$</v>
          </cell>
          <cell r="E1388">
            <v>3.99</v>
          </cell>
          <cell r="F1388" t="str">
            <v>комиссия по ПС 1/00005061/000/0000001558 от 12.07.01 по аккр.BFI-41503C/01730573556 /Куба/ с суммы экспортной выручки USD 660-00 и НДС, счкт-фактура N 357 от 29.01.02</v>
          </cell>
        </row>
        <row r="1389">
          <cell r="A1389">
            <v>37285</v>
          </cell>
          <cell r="B1389" t="str">
            <v>40702840500081010293</v>
          </cell>
          <cell r="C1389" t="str">
            <v>60301810700000009098</v>
          </cell>
          <cell r="D1389" t="str">
            <v>$</v>
          </cell>
          <cell r="E1389">
            <v>9.1999999999999993</v>
          </cell>
          <cell r="F1389" t="str">
            <v>комиссия по ПС 1/00005061/000/0000001557 от 12.07.01 по аккр.BFI-41517C/01730573566 /Куба/ с суммы экспортной выручки USD 1504-46 и НДС, счет-фактура N 358 от 29.01.02</v>
          </cell>
        </row>
        <row r="1390">
          <cell r="A1390">
            <v>37287</v>
          </cell>
          <cell r="B1390" t="str">
            <v>40702840500081010293</v>
          </cell>
          <cell r="C1390" t="str">
            <v>60301810700000009098</v>
          </cell>
          <cell r="D1390" t="str">
            <v>$</v>
          </cell>
          <cell r="E1390">
            <v>51.24</v>
          </cell>
          <cell r="F1390" t="str">
            <v>комиссия по ПС 1/00005061/000/0000001590 от 02.08.01 по аккр.0069101DC022487/07701194099 /Индия/ с суммы экспортной выручки USD 8338-90 и НДС, счет-фактура N 476 от 31.01.02</v>
          </cell>
        </row>
        <row r="1391">
          <cell r="A1391">
            <v>37292</v>
          </cell>
          <cell r="B1391" t="str">
            <v>40702840500081010293</v>
          </cell>
          <cell r="C1391" t="str">
            <v>60301810700000009098</v>
          </cell>
          <cell r="D1391" t="str">
            <v>$</v>
          </cell>
          <cell r="E1391">
            <v>196.36</v>
          </cell>
          <cell r="F1391" t="str">
            <v>комиссия по ПС 1/00005061/000/0000001702 от 31.10.01 по аккр.0069101DC022652/07701194111 /Индия/ с суммы экспортной выручки USD 31955-98 и НДС, счет-фактура N 597 от 05.02.02</v>
          </cell>
        </row>
        <row r="1392">
          <cell r="A1392">
            <v>37292</v>
          </cell>
          <cell r="B1392" t="str">
            <v>40702840500081010293</v>
          </cell>
          <cell r="C1392" t="str">
            <v>60301810700000009098</v>
          </cell>
          <cell r="D1392" t="str">
            <v>$</v>
          </cell>
          <cell r="E1392">
            <v>1028.22</v>
          </cell>
          <cell r="F1392" t="str">
            <v>комиссия по ПС 1/00005061/000/0000001752 от 10.12.01 по аккр.0069101DC022725/07701194112 /Индия/ с суммы экспортной выручки USD 167313-90 и НДС, счет-фактура N604 от 05.02.02</v>
          </cell>
        </row>
        <row r="1393">
          <cell r="A1393">
            <v>37293</v>
          </cell>
          <cell r="B1393" t="str">
            <v>40702840500081010293</v>
          </cell>
          <cell r="C1393" t="str">
            <v>60301810700000009098</v>
          </cell>
          <cell r="D1393" t="str">
            <v>$</v>
          </cell>
          <cell r="E1393">
            <v>180.05</v>
          </cell>
          <cell r="F1393" t="str">
            <v>оплата комиссии за выполнение операций по валютному контролю за поступлением валютной выручки по ПС 1/00005061/001/0000001762 по переводу на сумму долларов сша29292-96 (н.пр.от 17.01.02 м/о 3096) счет фактура 620 от 06.02.02</v>
          </cell>
        </row>
        <row r="1394">
          <cell r="A1394">
            <v>37294</v>
          </cell>
          <cell r="B1394" t="str">
            <v>40702840500081010293</v>
          </cell>
          <cell r="C1394" t="str">
            <v>60301810700000009098</v>
          </cell>
          <cell r="D1394" t="str">
            <v>$</v>
          </cell>
          <cell r="E1394">
            <v>1530.44</v>
          </cell>
          <cell r="F1394" t="str">
            <v>комиссия по ПС 1/00005061/000/0000001684 от 23.10.01 по аккр.JBD/CASH/BD/094/2000/00402423003 /Бангладеш/ с суммы экспортной выручки USD 249015-00 и НДС, счет-фактура N 661 от 07.02.02</v>
          </cell>
        </row>
        <row r="1395">
          <cell r="A1395">
            <v>37294</v>
          </cell>
          <cell r="B1395" t="str">
            <v>40702840500081010293</v>
          </cell>
          <cell r="C1395" t="str">
            <v>60301810700000009098</v>
          </cell>
          <cell r="D1395" t="str">
            <v>$</v>
          </cell>
          <cell r="E1395">
            <v>176.4</v>
          </cell>
          <cell r="F1395" t="str">
            <v>комиссия по ПС 1/00005061/000/0000001663 от 09.10.01 по аккр.0069101DC022662/07701194105 /Куба/ с суммы экспортной выручки USD 28721-02 и НДС, счет-фактура N 662 от 07.02.02</v>
          </cell>
        </row>
        <row r="1396">
          <cell r="A1396">
            <v>37301</v>
          </cell>
          <cell r="B1396" t="str">
            <v>40702840500081010293</v>
          </cell>
          <cell r="C1396" t="str">
            <v>60301810700000009098</v>
          </cell>
          <cell r="D1396" t="str">
            <v>$</v>
          </cell>
          <cell r="E1396">
            <v>171.8</v>
          </cell>
          <cell r="F1396" t="str">
            <v>комиссия по ПС 1/00005061/000/0000001693 от 24.10.01 с суммы экспортной выручкиUSD 27.854-96 по аккр.TF001M057867/06704320002,Малайзия и НДС,счет-фактура  805 от 14.02.02</v>
          </cell>
        </row>
        <row r="1397">
          <cell r="A1397">
            <v>37301</v>
          </cell>
          <cell r="B1397" t="str">
            <v>40702840500081010293</v>
          </cell>
          <cell r="C1397" t="str">
            <v>60301810700000009098</v>
          </cell>
          <cell r="D1397" t="str">
            <v>$</v>
          </cell>
          <cell r="E1397">
            <v>851.29</v>
          </cell>
          <cell r="F1397" t="str">
            <v>ОПЛАТА КОМИССИИ И НДС ЗА ВЫПОЛНЕНИЕ ОПЕРАЦИЙ ПО ВАЛЮТНОМУ КОНТРОЛЮ ЗА ПОСТУПЛЕНИЕ ЭКСПОРТНОЙ ВЫРУЧКИ ПО ПС 1/00005061/000/0000001720 ОТ 161101 ПО ПЕРВОДУ НА СУММУ USD 137989-75 (М/О 581 ОТ 050202) СЧЕТ ФАКТУРА 806 ОТ 140202</v>
          </cell>
        </row>
        <row r="1398">
          <cell r="A1398">
            <v>37305</v>
          </cell>
          <cell r="B1398" t="str">
            <v>40702840500081010293</v>
          </cell>
          <cell r="C1398" t="str">
            <v>60301810700000009098</v>
          </cell>
          <cell r="D1398" t="str">
            <v>$</v>
          </cell>
          <cell r="E1398">
            <v>66.260000000000005</v>
          </cell>
          <cell r="F1398" t="str">
            <v>ОПЛАТА КОМИССИИ И НДС ЗА ВЫПОЛНЕНИЕ ОПЕРАЦИЙ ПО ВАЛЮТНОМУ КОНТРОЛЮ ЗА ПОСТУПЛЕНИЕМ ВАЛЮТНОЙ ВЫРУЧКИ ПО ПС 1/00005061/000/0000001816 ОТ 120202 ПО ПЕРЕВОДУ НА СУММУ USD 10772-00 СЧЕТ-ФАКТУРА 857 ОТ 180202</v>
          </cell>
        </row>
        <row r="1399">
          <cell r="A1399">
            <v>37308</v>
          </cell>
          <cell r="B1399" t="str">
            <v>40702840500081010293</v>
          </cell>
          <cell r="C1399" t="str">
            <v>60301810700000009098</v>
          </cell>
          <cell r="D1399" t="str">
            <v>$</v>
          </cell>
          <cell r="E1399">
            <v>325.52</v>
          </cell>
          <cell r="F1399" t="str">
            <v>комиссия по ПС 1/00005061/000/0000001662 от 08.10.01 с суммы экспортной выручкиUSD 52.719-50 по аккр.0069101DC022658/07701194104,Индия и НДС,счет-фактура  902 от 21.02.02</v>
          </cell>
        </row>
        <row r="1400">
          <cell r="A1400">
            <v>37315</v>
          </cell>
          <cell r="B1400" t="str">
            <v>40702840500081010293</v>
          </cell>
          <cell r="C1400" t="str">
            <v>60301810700000009098</v>
          </cell>
          <cell r="D1400" t="str">
            <v>$</v>
          </cell>
          <cell r="E1400">
            <v>21.34</v>
          </cell>
          <cell r="F1400" t="str">
            <v>комиссия по ПС 1/00005061/000/0000001750 от 07.12.01 с суммы экспортной выручкиUSD 3.470-06 по аккр.LOD/RB/GOVT/2001/27/00401293001,Бангладеш и НДС,счет-фактура  1016  от 28.02.02</v>
          </cell>
        </row>
        <row r="1401">
          <cell r="A1401">
            <v>37320</v>
          </cell>
          <cell r="B1401" t="str">
            <v>40702840500081010293</v>
          </cell>
          <cell r="C1401" t="str">
            <v>60301810700000009098</v>
          </cell>
          <cell r="D1401" t="str">
            <v>$</v>
          </cell>
          <cell r="E1401">
            <v>228.74</v>
          </cell>
          <cell r="F1401" t="str">
            <v>оплата комиссии за выполнение операций по валютному контролю за поступлением вал выручки по ПС 1/00005061/000/0000001622 от 300801 на сумму USD 36900-00(из общей суммы перевода USD 61705-00),счет-фактура 1125 от 05.02.2002г.</v>
          </cell>
        </row>
        <row r="1402">
          <cell r="A1402">
            <v>37320</v>
          </cell>
          <cell r="B1402" t="str">
            <v>40702840500081010293</v>
          </cell>
          <cell r="C1402" t="str">
            <v>60301810700000009098</v>
          </cell>
          <cell r="D1402" t="str">
            <v>$</v>
          </cell>
          <cell r="E1402">
            <v>221.92</v>
          </cell>
          <cell r="F1402" t="str">
            <v>Комиссия по ПС 1/00005061/000/0000001051 от 14.02.00 с суммы экспортной выручкиUSD 35,779-67 по аккр.ASH2202/09004936001/АРЕ/ и НДС, счёт-фактура 1126     от 05.03.2002</v>
          </cell>
        </row>
        <row r="1403">
          <cell r="A1403">
            <v>37321</v>
          </cell>
          <cell r="B1403" t="str">
            <v>40702840500081010293</v>
          </cell>
          <cell r="C1403" t="str">
            <v>60301810700000009098</v>
          </cell>
          <cell r="D1403" t="str">
            <v>$</v>
          </cell>
          <cell r="E1403">
            <v>77.17</v>
          </cell>
          <cell r="F1403" t="str">
            <v>комиссия по ПС 1/00005061/000/0000001557 от 12.07.01 с суммы экспортной выручкиUSD 12.461-03 по аккр.BFI-41517C/01730573566,Куба и НДС,счет-фактура  1143  от06.03.2002</v>
          </cell>
        </row>
        <row r="1404">
          <cell r="A1404">
            <v>37321</v>
          </cell>
          <cell r="B1404" t="str">
            <v>40702840500081010293</v>
          </cell>
          <cell r="C1404" t="str">
            <v>60301810700000009098</v>
          </cell>
          <cell r="D1404" t="str">
            <v>$</v>
          </cell>
          <cell r="E1404">
            <v>589.76</v>
          </cell>
          <cell r="F1404" t="str">
            <v>Комиссия по ПС 1/00005061/000/0000001711 от 12.11.01 с суммы экспортной выручкиUSD 95,147-53 по аккр.JBD/CASH/BD/070/2001/00402423008/Бангладеш/ и НДС, счёт-фактура 1156    от 06.03.02</v>
          </cell>
        </row>
        <row r="1405">
          <cell r="A1405">
            <v>37322</v>
          </cell>
          <cell r="B1405" t="str">
            <v>40702840500081010293</v>
          </cell>
          <cell r="C1405" t="str">
            <v>60301810700000009098</v>
          </cell>
          <cell r="D1405" t="str">
            <v>$</v>
          </cell>
          <cell r="E1405">
            <v>45.25</v>
          </cell>
          <cell r="F1405" t="str">
            <v>оплата комиссии за выполнение операций по валютному контролю за поступлением валютной выручки по ПС 1/00005061/000/0000000689 по переводу на сумму долларов сша161598-96 (в части долларов сша 7296-74) счет фактура 1167 от 07.03.02</v>
          </cell>
        </row>
        <row r="1406">
          <cell r="A1406">
            <v>37322</v>
          </cell>
          <cell r="B1406" t="str">
            <v>40702840500081010293</v>
          </cell>
          <cell r="C1406" t="str">
            <v>60301810700000009098</v>
          </cell>
          <cell r="D1406" t="str">
            <v>$</v>
          </cell>
          <cell r="E1406">
            <v>278.33</v>
          </cell>
          <cell r="F1406" t="str">
            <v>оплата комиссии за выполнение операций по валютному контролю за поступлением валютной выручки по ПС 1/00005061/000/0000001602 по переводу на сумму долларов сша161598-96(в части долларов сша 44907-90) счет фактура 1168 от 07.03.02</v>
          </cell>
        </row>
        <row r="1407">
          <cell r="A1407">
            <v>37327</v>
          </cell>
          <cell r="B1407" t="str">
            <v>40702840500081010293</v>
          </cell>
          <cell r="C1407" t="str">
            <v>60301810700000009098</v>
          </cell>
          <cell r="D1407" t="str">
            <v>$</v>
          </cell>
          <cell r="E1407">
            <v>24.23</v>
          </cell>
          <cell r="F1407" t="str">
            <v>комиссия по ПС 1/00005061/000/0000001571 от 19.07.01 по аккр.BFI-41516C/01730573564 /Куба/ с суммы экспортной выручки USD 3884-25 и НДС, счет-фактура N 1203 от12.03.02</v>
          </cell>
        </row>
        <row r="1408">
          <cell r="A1408">
            <v>37330</v>
          </cell>
          <cell r="B1408" t="str">
            <v>40702840500081010293</v>
          </cell>
          <cell r="C1408" t="str">
            <v>60301810700000009098</v>
          </cell>
          <cell r="D1408" t="str">
            <v>$</v>
          </cell>
          <cell r="E1408">
            <v>1367.52</v>
          </cell>
          <cell r="F1408" t="str">
            <v>оплата комиссии за выполнение операций по вал контролю за поступлением вал выручки по ПС 1/00005061/000/0000001680 от 191001 на сумму USD 220408-88 из суммы перевода USD 432173-65,счет-фактура 1266 от 150302</v>
          </cell>
        </row>
        <row r="1409">
          <cell r="A1409">
            <v>37330</v>
          </cell>
          <cell r="B1409" t="str">
            <v>40702840500081010293</v>
          </cell>
          <cell r="C1409" t="str">
            <v>60301810700000009098</v>
          </cell>
          <cell r="D1409" t="str">
            <v>$</v>
          </cell>
          <cell r="E1409">
            <v>1313.85</v>
          </cell>
          <cell r="F1409" t="str">
            <v>Оплата комиссии за выполнение операций по вал контролю за поступлением вал выручки по ПС 1/00005061/000/0000001651 от 011001г.на сумму USD 211764-77 из суммы перевода USD 432173-65,счет-фактура 1267 от 150302г.</v>
          </cell>
        </row>
        <row r="1410">
          <cell r="A1410">
            <v>37334</v>
          </cell>
          <cell r="B1410" t="str">
            <v>40702840500081010293</v>
          </cell>
          <cell r="C1410" t="str">
            <v>60301810700000009098</v>
          </cell>
          <cell r="D1410" t="str">
            <v>$</v>
          </cell>
          <cell r="E1410">
            <v>15.87</v>
          </cell>
          <cell r="F1410" t="str">
            <v>Комиссия по ПС 1/00005061/000/0000001559 от 12.07.01 с суммы экспортной выручкиUSD 2,562-18 по аккр.BFI-41512C/01730573565/Куба/ и НДС, счёт-фактура 1385     от 19.03.2002</v>
          </cell>
        </row>
        <row r="1411">
          <cell r="A1411">
            <v>37342</v>
          </cell>
          <cell r="B1411" t="str">
            <v>40702840500081010293</v>
          </cell>
          <cell r="C1411" t="str">
            <v>60301810700000009098</v>
          </cell>
          <cell r="D1411" t="str">
            <v>$</v>
          </cell>
          <cell r="E1411">
            <v>42.97</v>
          </cell>
          <cell r="F1411" t="str">
            <v>комиссия по ПС 1/00005061/001/0000001394 от 26.12.00 с суммы экспортной выручкиUSD  6.877-87 по аккр.0069100DC015112/07701194061,Индия и НДС,счет-фактура  1498от 27.03.02</v>
          </cell>
        </row>
        <row r="1412">
          <cell r="A1412">
            <v>37344</v>
          </cell>
          <cell r="B1412" t="str">
            <v>40702840500081010293</v>
          </cell>
          <cell r="C1412" t="str">
            <v>60301810700000009098</v>
          </cell>
          <cell r="D1412" t="str">
            <v>$</v>
          </cell>
          <cell r="E1412">
            <v>6.21</v>
          </cell>
          <cell r="F1412" t="str">
            <v>Комиссия по ПС 1/00005061/000/0000001674 от 16.10.01 с суммы экспортной выручкиUSD 1.008-60 по аккр.ILC0618/01/1301/09905513006,Шри-Ланка и НДС,счет-фактура1543  от 29.03.02</v>
          </cell>
        </row>
        <row r="1413">
          <cell r="A1413">
            <v>37348</v>
          </cell>
          <cell r="B1413" t="str">
            <v>40702840500081010293</v>
          </cell>
          <cell r="C1413" t="str">
            <v>60301810700000009098</v>
          </cell>
          <cell r="D1413" t="str">
            <v>$</v>
          </cell>
          <cell r="E1413">
            <v>1615.75</v>
          </cell>
          <cell r="F1413" t="str">
            <v>ОПЛАТА КОМИССИИ ЗА ВЫПОЛНЕНИЕ ОПЕРАЦИЙ ПО ВАЛЮТНОМУ КОНТРОЛЮ ЗА ПОСТУПЛЕНИЕМ ВАЛЮТНОЙ ВЫРУЧКИ ПО ПС 1/00005061/000/0000001651 ОТ 01.10.2001 НА СУММУ 259166.33 USD СЧЕТ-ФАКТУРА 1583 ОТ 02.04.2002</v>
          </cell>
        </row>
        <row r="1414">
          <cell r="A1414">
            <v>37348</v>
          </cell>
          <cell r="B1414" t="str">
            <v>40702840500081010293</v>
          </cell>
          <cell r="C1414" t="str">
            <v>60301810700000009098</v>
          </cell>
          <cell r="D1414" t="str">
            <v>$</v>
          </cell>
          <cell r="E1414">
            <v>271.83999999999997</v>
          </cell>
          <cell r="F1414" t="str">
            <v>Комиссия по ПС 1/00005061/019/0000001051 от 14.02.2000 с суммы экспортной выручки USD 43,602-70 по аккр.ASH2202/09004936001/АРЕ/ и НДС, счёт-фактура 1586   от 02.04.2002</v>
          </cell>
        </row>
        <row r="1415">
          <cell r="A1415">
            <v>37349</v>
          </cell>
          <cell r="B1415" t="str">
            <v>40702840500081010293</v>
          </cell>
          <cell r="C1415" t="str">
            <v>60301810700000009098</v>
          </cell>
          <cell r="D1415" t="str">
            <v>$</v>
          </cell>
          <cell r="E1415">
            <v>38.97</v>
          </cell>
          <cell r="F1415" t="str">
            <v>Комиссия по ПС 1/00005061/000/0000001790 от 17.01.2002 с суммы экспортной выручки USD 6,253-00 по аккр.0905/FLC769/2001/07721947001/Индия/ и НДС, счёт-фактура 1617    от 03.04.2002</v>
          </cell>
        </row>
        <row r="1416">
          <cell r="A1416">
            <v>37351</v>
          </cell>
          <cell r="B1416" t="str">
            <v>40702840500081010293</v>
          </cell>
          <cell r="C1416" t="str">
            <v>60301810700000009098</v>
          </cell>
          <cell r="D1416" t="str">
            <v>$</v>
          </cell>
          <cell r="E1416">
            <v>102.91</v>
          </cell>
          <cell r="F1416" t="str">
            <v>Комиссия по ПС 1/00005061/002/0000001409 от 18.01.2001 с сумыы экспортной выручки USD 16,516-45 по аккр.0069100DC015143/07701194064/Индия/ и НДС, счёт-фактура 1670  от 05.04.2002</v>
          </cell>
        </row>
        <row r="1417">
          <cell r="A1417">
            <v>37351</v>
          </cell>
          <cell r="B1417" t="str">
            <v>40702840500081010293</v>
          </cell>
          <cell r="C1417" t="str">
            <v>60301810700000009098</v>
          </cell>
          <cell r="D1417" t="str">
            <v>$</v>
          </cell>
          <cell r="E1417">
            <v>176.81</v>
          </cell>
          <cell r="F1417" t="str">
            <v>Комиссия по ПС 1/00005061/000/0000001824 от 20.02.2002 с суммы экспортной выручки USD 28,350-00 0069102DC026122/07701194130/Индия/ и НДС, счёт-фактура 1671   от 05.04.2002</v>
          </cell>
        </row>
        <row r="1418">
          <cell r="A1418">
            <v>37356</v>
          </cell>
          <cell r="B1418" t="str">
            <v>40702840500081010293</v>
          </cell>
          <cell r="C1418" t="str">
            <v>60301810700000009098</v>
          </cell>
          <cell r="D1418" t="str">
            <v>$</v>
          </cell>
          <cell r="E1418">
            <v>223.76</v>
          </cell>
          <cell r="F1418" t="str">
            <v>Комиссия по ПС 1/00005061/000/0000001837 от 12.03.02 с суммы экспортной выручкиUSD 35920-00 по аккр.MF26/EE 50017/09702084018/Мьянма/ и НДС, счёт-фактура 1770 от 10.04.2002</v>
          </cell>
        </row>
        <row r="1419">
          <cell r="A1419">
            <v>37358</v>
          </cell>
          <cell r="B1419" t="str">
            <v>40702840500081010293</v>
          </cell>
          <cell r="C1419" t="str">
            <v>60301810700000009098</v>
          </cell>
          <cell r="D1419" t="str">
            <v>$</v>
          </cell>
          <cell r="E1419">
            <v>21.21</v>
          </cell>
          <cell r="F1419" t="str">
            <v>оплата комиссии и НДС за выполнение операций по валютному контролю по ПС 1/00005061/000/0000001654 ОТ 031001 по переводу на сумму USD 3382-26 счет-фактура 1796от 120402</v>
          </cell>
        </row>
        <row r="1420">
          <cell r="A1420">
            <v>37361</v>
          </cell>
          <cell r="B1420" t="str">
            <v>40702840500081010293</v>
          </cell>
          <cell r="C1420" t="str">
            <v>60301810700000009098</v>
          </cell>
          <cell r="D1420" t="str">
            <v>$</v>
          </cell>
          <cell r="E1420">
            <v>4.05</v>
          </cell>
          <cell r="F1420" t="str">
            <v>Оплата комиссии и НДС за осуществление валютного контроля по ПС 1/00005061/001/0000001542 от 25.06.01 по инкассо 0816764 Индия.Счет-фактура 1807 от 15.04.02</v>
          </cell>
        </row>
        <row r="1421">
          <cell r="A1421">
            <v>37361</v>
          </cell>
          <cell r="B1421" t="str">
            <v>40702840500081010293</v>
          </cell>
          <cell r="C1421" t="str">
            <v>60301810700000009098</v>
          </cell>
          <cell r="D1421" t="str">
            <v>$</v>
          </cell>
          <cell r="E1421">
            <v>5.92</v>
          </cell>
          <cell r="F1421" t="str">
            <v>Оплата комиссии и НДС за осуществление валютного контроля по ПС 1/00005061/001/0000001228 от 10.08.00 по инкассо 0810628 Индия.Счет-фактура 1806 от 15.04.02</v>
          </cell>
        </row>
        <row r="1422">
          <cell r="A1422">
            <v>37361</v>
          </cell>
          <cell r="B1422" t="str">
            <v>40702840500081010293</v>
          </cell>
          <cell r="C1422" t="str">
            <v>60301810700000009098</v>
          </cell>
          <cell r="D1422" t="str">
            <v>$</v>
          </cell>
          <cell r="E1422">
            <v>84.48</v>
          </cell>
          <cell r="F1422" t="str">
            <v>Оплата комиссии и НДС за осуществление валютного контроля по ПС 1/00005061/001/0000001542 от 250601 по инкассо 0810637 Индия.Счет-фактура 1805 от 15.04.02</v>
          </cell>
        </row>
        <row r="1423">
          <cell r="A1423">
            <v>37362</v>
          </cell>
          <cell r="B1423" t="str">
            <v>40702840500081010293</v>
          </cell>
          <cell r="C1423" t="str">
            <v>60301810700000009098</v>
          </cell>
          <cell r="D1423" t="str">
            <v>$</v>
          </cell>
          <cell r="E1423">
            <v>4.9800000000000004</v>
          </cell>
          <cell r="F1423" t="str">
            <v>оплата расходов за выполнение операций по валютному контролю за поступлением валютной выручки по ПС 1/00005061/001/0000001228 от 100800 на сумму USD 816-04,счет-фактура 1829 от 160402</v>
          </cell>
        </row>
        <row r="1424">
          <cell r="A1424">
            <v>37363</v>
          </cell>
          <cell r="B1424" t="str">
            <v>40702840500081010293</v>
          </cell>
          <cell r="C1424" t="str">
            <v>60301810700000009098</v>
          </cell>
          <cell r="D1424" t="str">
            <v>$</v>
          </cell>
          <cell r="E1424">
            <v>256.99</v>
          </cell>
          <cell r="F1424" t="str">
            <v>Комиссия по ПС 1/00005061/000/0000001807 от 31.01.02 с суммы экспортной выручкиUSD 41.263-34 по аккр.0069101DC022895/07701194124,Индия и НДС,счет-фактура  1838от 17.04.02</v>
          </cell>
        </row>
        <row r="1425">
          <cell r="A1425">
            <v>37363</v>
          </cell>
          <cell r="B1425" t="str">
            <v>40702840500081010293</v>
          </cell>
          <cell r="C1425" t="str">
            <v>60301810700000009098</v>
          </cell>
          <cell r="D1425" t="str">
            <v>$</v>
          </cell>
          <cell r="E1425">
            <v>19.309999999999999</v>
          </cell>
          <cell r="F1425" t="str">
            <v>оплата комиссии за выполнение операций по вал контролю за поступлением вал выручки по ПС 1/00005061/000/0000001746 от 061201 на сумму USD 3090-56,счет-фактура 1839 от 170402</v>
          </cell>
        </row>
        <row r="1426">
          <cell r="A1426">
            <v>37365</v>
          </cell>
          <cell r="B1426" t="str">
            <v>40702840500081010293</v>
          </cell>
          <cell r="C1426" t="str">
            <v>60301810700000009098</v>
          </cell>
          <cell r="D1426" t="str">
            <v>$</v>
          </cell>
          <cell r="E1426">
            <v>47.68</v>
          </cell>
          <cell r="F1426" t="str">
            <v>ОПЛАТА КОМИССИИ И НДС ЗА ВЫПОЛНЕНИЕ ОПЕРАЦИЙ ПО ВАЛЮТНОМУ КОНТРОЛЮ ПО ПС 1/00005061/000/0000001779 ОТ 090102 ОТ ПЕРЕВОДА НА СУММУ USD 7650-00 ОТ 090402 СЧЕТ-ФАКТУРА 1991 ОТ 190402</v>
          </cell>
        </row>
        <row r="1427">
          <cell r="A1427">
            <v>37369</v>
          </cell>
          <cell r="B1427" t="str">
            <v>40702840500081010293</v>
          </cell>
          <cell r="C1427" t="str">
            <v>60301810700000009098</v>
          </cell>
          <cell r="D1427" t="str">
            <v>$</v>
          </cell>
          <cell r="E1427">
            <v>67.290000000000006</v>
          </cell>
          <cell r="F1427" t="str">
            <v>ОПЛАТА КОМИССИИ И НДС ЗА ВЫПОЛНЕНИЕ ОПЕРАЦИЙ ПО ВАЛЮТНОМУ КОНТРОЛЮ ЗА ПОСТУПЛЕНИЕМ ВАЛЮТНОЙ ВЫРУЧКИ ПО ПС 1/00005061/000/0000001854 ОТ 050402 ОТ СУММЫ USD 10785-00 ОТ 190202 СЧЕТ-ФАКТУРА 2091 ОТ 230402</v>
          </cell>
        </row>
        <row r="1428">
          <cell r="A1428">
            <v>37372</v>
          </cell>
          <cell r="B1428" t="str">
            <v>40702840500081010293</v>
          </cell>
          <cell r="C1428" t="str">
            <v>60301810700000009098</v>
          </cell>
          <cell r="D1428" t="str">
            <v>$</v>
          </cell>
          <cell r="E1428">
            <v>2255.13</v>
          </cell>
          <cell r="F1428" t="str">
            <v>комиссия по ПС 1/00005061/025/0000001051 от 14.02.00 с суммы экспортной выручкиUSD 361.650-00 по аккр.ASH2202/09004936001,АРЕ и НДС,счет-фактура 2275  от 26.04.02</v>
          </cell>
        </row>
        <row r="1429">
          <cell r="A1429">
            <v>37375</v>
          </cell>
          <cell r="B1429" t="str">
            <v>40702840500081010293</v>
          </cell>
          <cell r="C1429" t="str">
            <v>60301810700000009098</v>
          </cell>
          <cell r="D1429" t="str">
            <v>$</v>
          </cell>
          <cell r="E1429">
            <v>43.36</v>
          </cell>
          <cell r="F1429" t="str">
            <v>комиссия по ПС 1/00005061/000/0000001841 от 26.03.02 с суммы экспортной выручкиUSD 6.943-14 по аккр.0069102DC026234/07701194141,Индия и НДС,счет-фактура  2432 от 29.04.02</v>
          </cell>
        </row>
        <row r="1430">
          <cell r="A1430">
            <v>37375</v>
          </cell>
          <cell r="B1430" t="str">
            <v>40702840500081010293</v>
          </cell>
          <cell r="C1430" t="str">
            <v>60301810700000009098</v>
          </cell>
          <cell r="D1430" t="str">
            <v>$</v>
          </cell>
          <cell r="E1430">
            <v>772.46</v>
          </cell>
          <cell r="F1430" t="str">
            <v>комиссия по ПС 1/00005061/000/0000001850 от 02.04.02 с суммы экспортной выручкиUSD 123.824-24 по аккр.0069102DC026254/07701194143,Индия и НДС,счет-фактура  2431  от 29.04.02</v>
          </cell>
        </row>
        <row r="1431">
          <cell r="A1431">
            <v>37376</v>
          </cell>
          <cell r="B1431" t="str">
            <v>40702840500081010293</v>
          </cell>
          <cell r="C1431" t="str">
            <v>60301810700000009098</v>
          </cell>
          <cell r="D1431" t="str">
            <v>$</v>
          </cell>
          <cell r="E1431">
            <v>807.05</v>
          </cell>
          <cell r="F1431" t="str">
            <v>комиссия по ПС 1/00005061/000/0000001051 от 14.02.00 с суммы экспортной выручкиUSD 129.357-81 по аккр.ASH2202/09004936001,АРЕ и НДС,счет-фактура  2461  30.04.02</v>
          </cell>
        </row>
        <row r="1432">
          <cell r="A1432">
            <v>37391</v>
          </cell>
          <cell r="B1432" t="str">
            <v>40702840500081010293</v>
          </cell>
          <cell r="C1432" t="str">
            <v>60301810700000009098</v>
          </cell>
          <cell r="D1432" t="str">
            <v>$</v>
          </cell>
          <cell r="E1432">
            <v>284.64</v>
          </cell>
          <cell r="F1432" t="str">
            <v>комиссия по ПС 1/00005061/015/0000001051 от 14.02.00 по аккр.ASH2202/09004936001 /АРЕ/ с суммы экспортной выручки USD 45526-95 и НДС, счет-фактура N 2989 от 15.05.02</v>
          </cell>
        </row>
        <row r="1433">
          <cell r="A1433">
            <v>37392</v>
          </cell>
          <cell r="B1433" t="str">
            <v>40702840500081010293</v>
          </cell>
          <cell r="C1433" t="str">
            <v>60301810700000009098</v>
          </cell>
          <cell r="D1433" t="str">
            <v>$</v>
          </cell>
          <cell r="E1433">
            <v>263.72000000000003</v>
          </cell>
          <cell r="F1433" t="str">
            <v>Оплата комиссии и НДС за осуществление валютного контроля по ПС 1/00005061/000/0000000536 от 22.02.99 по инкассо 0810520 Индия.Счет-фактура 3018 от 16.05.02.</v>
          </cell>
        </row>
        <row r="1434">
          <cell r="A1434">
            <v>37392</v>
          </cell>
          <cell r="B1434" t="str">
            <v>40702840500081010293</v>
          </cell>
          <cell r="C1434" t="str">
            <v>60301810700000009098</v>
          </cell>
          <cell r="D1434" t="str">
            <v>$</v>
          </cell>
          <cell r="E1434">
            <v>251.22</v>
          </cell>
          <cell r="F1434" t="str">
            <v>Оплата комиссии и НДС за осуществление валютного контроля по ПС 1/00005051/000/0000000961 от 19.10.99 по инкассо 0810569 Индия.Счет-фактура 3019 от 16.05.2002</v>
          </cell>
        </row>
        <row r="1435">
          <cell r="A1435">
            <v>37392</v>
          </cell>
          <cell r="B1435" t="str">
            <v>40702840500081010293</v>
          </cell>
          <cell r="C1435" t="str">
            <v>60301810700000009098</v>
          </cell>
          <cell r="D1435" t="str">
            <v>$</v>
          </cell>
          <cell r="E1435">
            <v>156.86000000000001</v>
          </cell>
          <cell r="F1435" t="str">
            <v>комиссия по ПС 1/00005061/001/0000001504 от 23.04.01 по аккр.0069100dc002298/07701194049 /Индия/ с суммы экспортной выручки USD 25120-14 и НДС, счет-фактура N 3021 от 16.05.02</v>
          </cell>
        </row>
        <row r="1436">
          <cell r="A1436">
            <v>37396</v>
          </cell>
          <cell r="B1436" t="str">
            <v>40702840500081010293</v>
          </cell>
          <cell r="C1436" t="str">
            <v>60301810700000009098</v>
          </cell>
          <cell r="D1436" t="str">
            <v>$</v>
          </cell>
          <cell r="E1436">
            <v>194.72</v>
          </cell>
          <cell r="F1436" t="str">
            <v>комиссия по ПС 1/00005061/000/0000001834 от 05.03.02 по аккр.570528-44/00165105001 /США/ с суммы экспортной выручки USD 31171-13 и НДС, счет-фактура N 3137 от 20.05.02</v>
          </cell>
        </row>
        <row r="1437">
          <cell r="A1437">
            <v>37398</v>
          </cell>
          <cell r="B1437" t="str">
            <v>40702840500081010293</v>
          </cell>
          <cell r="C1437" t="str">
            <v>60301810700000009098</v>
          </cell>
          <cell r="D1437" t="str">
            <v>$</v>
          </cell>
          <cell r="E1437">
            <v>65.319999999999993</v>
          </cell>
          <cell r="F1437" t="str">
            <v>ОПЛАТА КОМИССИИ И НДС ЗА ВЫПОЛНЕНИЕ ОПЕРАЦИЙ ПО ВАЛЮТНОМУ КОНТРОЛЮ ЗА ПОСТУПЛЕНИЕМ ВАЛЮТНОЙ ВЫРУЧКИ ПО ПС 1/00005061/001/0000000689 ОТ 080499 ОТ СУММЫ USD 10441-06(ОБЩАЯ СУММА ПЕРЕВОДА USD 162744-32) СЧЕТ-ФАКТУРА 3198 ОТ 220502</v>
          </cell>
        </row>
        <row r="1438">
          <cell r="A1438">
            <v>37399</v>
          </cell>
          <cell r="B1438" t="str">
            <v>40702840500081010293</v>
          </cell>
          <cell r="C1438" t="str">
            <v>60301810700000009098</v>
          </cell>
          <cell r="D1438" t="str">
            <v>$</v>
          </cell>
          <cell r="E1438">
            <v>4.0599999999999996</v>
          </cell>
          <cell r="F1438" t="str">
            <v>Оплата комиссии и НДС за осуществление валютного контроля по ПС 1/00005061/001/0000001227 от 10.08.00 по инкассо 0810646 Индия.Счет-фактура 3212 от 23.05.02</v>
          </cell>
        </row>
        <row r="1439">
          <cell r="A1439">
            <v>37404</v>
          </cell>
          <cell r="B1439" t="str">
            <v>40702840500081010293</v>
          </cell>
          <cell r="C1439" t="str">
            <v>60301810700000009098</v>
          </cell>
          <cell r="D1439" t="str">
            <v>$</v>
          </cell>
          <cell r="E1439">
            <v>75.08</v>
          </cell>
          <cell r="F1439" t="str">
            <v>комиссия по ПС 1/00005061/001/0000001557 от 12.07.01 по аккр.BFI-41517C/01730573566 /Куба/ с суммы экспортной выручки USD 12022-15 и НДС, счет-фактура N 3320 от 28.05.02</v>
          </cell>
        </row>
        <row r="1440">
          <cell r="A1440">
            <v>37406</v>
          </cell>
          <cell r="B1440" t="str">
            <v>40702840500081010293</v>
          </cell>
          <cell r="C1440" t="str">
            <v>60301810700000009098</v>
          </cell>
          <cell r="D1440" t="str">
            <v>$</v>
          </cell>
          <cell r="E1440">
            <v>79.83</v>
          </cell>
          <cell r="F1440" t="str">
            <v>комиссия по ПС 1/00005061/000/0000001051 от 14.02.00 по аккр.ASH2202/09004936001 /АРЕ/ с суммы экспортной выручки USD 12769-40 и НДС, счет-фактура N 3351 от 30.05.02</v>
          </cell>
        </row>
        <row r="1441">
          <cell r="A1441">
            <v>37406</v>
          </cell>
          <cell r="B1441" t="str">
            <v>40702840500081010293</v>
          </cell>
          <cell r="C1441" t="str">
            <v>60301810700000009098</v>
          </cell>
          <cell r="D1441" t="str">
            <v>$</v>
          </cell>
          <cell r="E1441">
            <v>272.37</v>
          </cell>
          <cell r="F1441" t="str">
            <v>комиссия по ПС 1/00005061/000/0000001684 от 23.10.01 с суммы экспортной выручкиUSD 43.506-00 по аккр.JBD/CASH/BD/094/2000/00402423003,Бангладеш и НДС,cчет-фактура  3359  от 30.05.02</v>
          </cell>
        </row>
        <row r="1442">
          <cell r="A1442">
            <v>37406</v>
          </cell>
          <cell r="B1442" t="str">
            <v>40702840500081010293</v>
          </cell>
          <cell r="C1442" t="str">
            <v>60301810700000009098</v>
          </cell>
          <cell r="D1442" t="str">
            <v>$</v>
          </cell>
          <cell r="E1442">
            <v>99.56</v>
          </cell>
          <cell r="F1442" t="str">
            <v>комиссия по ПС 1/00005061/001/0000001557 от 12.07.01 по аккр.BFI-41517C/01730573566 /Куба/ с суммы экспортной выручки USD 15900-00 и НДС, счет-фактура N 3360 от 30.05.02</v>
          </cell>
        </row>
        <row r="1443">
          <cell r="A1443">
            <v>37412</v>
          </cell>
          <cell r="B1443" t="str">
            <v>40702840500081010293</v>
          </cell>
          <cell r="C1443" t="str">
            <v>60301810700000009098</v>
          </cell>
          <cell r="D1443" t="str">
            <v>$</v>
          </cell>
          <cell r="E1443">
            <v>2295.34</v>
          </cell>
          <cell r="F1443" t="str">
            <v>ОПЛАТА КОМИССИИ ЗА ВЫПОЛНЕНИЕ ОПЕРАЦИЙ ПО ВАЛЮТНОМУ КОНТРОЛЮ ЗА ПОСТУПЛЕНИЕМ ВАЛЮТНОЙ ВЫРУЧКИПО ПС 1/00005061/000/0000001680 ОТ 19.10.01 НА СУММУ USD 366328-04ПО ПЕРЕВОДУ НА СУММУ USD 464135-33 СЧЕТ-ФАКТУРА 3534 ОТ 05.06.2002</v>
          </cell>
        </row>
        <row r="1444">
          <cell r="A1444">
            <v>37412</v>
          </cell>
          <cell r="B1444" t="str">
            <v>40702840500081010293</v>
          </cell>
          <cell r="C1444" t="str">
            <v>60301810700000009098</v>
          </cell>
          <cell r="D1444" t="str">
            <v>$</v>
          </cell>
          <cell r="E1444">
            <v>612.76</v>
          </cell>
          <cell r="F1444" t="str">
            <v>ОПЛАТА КОМИССИИ ЗА ВЫПОЛНЕНИЕ ОПЕРАЦИЙ ПО ВАЛЮТНОМУ КОНТРОЛЮ ЗА ПОСТУПЛЕНИЕМ ВАЛЮТНОЙ ВЫРУЧКИ ПО ПС 1/00005061/000/0000001651 ОТ 01.10.01  НА СУММУ USD 97807-29  ПО ПЕРЕВОДУ НА СУММУ USD 464135-33 СЧЕТ-ФАКТУРА 3535 ОТ 05.06.2002</v>
          </cell>
        </row>
        <row r="1445">
          <cell r="A1445">
            <v>37418</v>
          </cell>
          <cell r="B1445" t="str">
            <v>40702840500081010293</v>
          </cell>
          <cell r="C1445" t="str">
            <v>60301810700000009098</v>
          </cell>
          <cell r="D1445" t="str">
            <v>$</v>
          </cell>
          <cell r="E1445">
            <v>929.26</v>
          </cell>
          <cell r="F1445" t="str">
            <v>комиссия по ПС 1/00005061/020/0000001051 от 14.02.00 с суммы экспортной выручкиUSD  147.955-04 по аккр.ASH2202/09004936001,АРЕ и НДС,счет-фактура  3685  от 11.06.02</v>
          </cell>
        </row>
        <row r="1446">
          <cell r="A1446">
            <v>37420</v>
          </cell>
          <cell r="B1446" t="str">
            <v>40702840500081010293</v>
          </cell>
          <cell r="C1446" t="str">
            <v>60301810700000009098</v>
          </cell>
          <cell r="D1446" t="str">
            <v>$</v>
          </cell>
          <cell r="E1446">
            <v>652.03</v>
          </cell>
          <cell r="F1446" t="str">
            <v>комиссия по ПС 1/00005061/000/0000001847 от 29.03.02 с суммы экспортной выручкиUSD 103.865-00 по аккр.LC3641020050A/07580199001,Китай и НДС,счет-фактура  3713 от 13.06.02</v>
          </cell>
        </row>
        <row r="1447">
          <cell r="A1447">
            <v>37420</v>
          </cell>
          <cell r="B1447" t="str">
            <v>40702840500081010293</v>
          </cell>
          <cell r="C1447" t="str">
            <v>60301810700000009098</v>
          </cell>
          <cell r="D1447" t="str">
            <v>$</v>
          </cell>
          <cell r="E1447">
            <v>700.37</v>
          </cell>
          <cell r="F1447" t="str">
            <v>комиссия по ПС 1/00005061/000/0000001901 от 16.05.02 с суммы экспортной выручкиUSD 111.560-80 по аккр.0069102DC026371/07701194151,Индия и НДС,счет-фактура  3712  от 13.06.02</v>
          </cell>
        </row>
        <row r="1448">
          <cell r="A1448">
            <v>37420</v>
          </cell>
          <cell r="B1448" t="str">
            <v>40702840500081010293</v>
          </cell>
          <cell r="C1448" t="str">
            <v>60301810700000009098</v>
          </cell>
          <cell r="D1448" t="str">
            <v>$</v>
          </cell>
          <cell r="E1448">
            <v>438.87</v>
          </cell>
          <cell r="F1448" t="str">
            <v>комиссия по ПС 1/00005061/000/0000001846  от 29.03.02 с суммы экспортной выручки  USD  69.915-00 по аккр.LC3641020051A/07580199002,Китай и НДС,счет-фактура  3726  от 13.06.02</v>
          </cell>
        </row>
        <row r="1449">
          <cell r="A1449">
            <v>37420</v>
          </cell>
          <cell r="B1449" t="str">
            <v>40702840500081010293</v>
          </cell>
          <cell r="C1449" t="str">
            <v>60301810700000009098</v>
          </cell>
          <cell r="D1449" t="str">
            <v>$</v>
          </cell>
          <cell r="E1449">
            <v>65.92</v>
          </cell>
          <cell r="F1449" t="str">
            <v>комиссия по ПС 1/00005061/002/0000001557 от 12.07.01 по аккр.BFI-41517C/01730573566 /Куба/ с суммы экспортной выручки USD 10495-64 и НДС, счет-фактура N 3727 от 13.06.02</v>
          </cell>
        </row>
        <row r="1450">
          <cell r="A1450">
            <v>37421</v>
          </cell>
          <cell r="B1450" t="str">
            <v>40702840500081010293</v>
          </cell>
          <cell r="C1450" t="str">
            <v>60301810700000009098</v>
          </cell>
          <cell r="D1450" t="str">
            <v>$</v>
          </cell>
          <cell r="E1450">
            <v>82.88</v>
          </cell>
          <cell r="F1450" t="str">
            <v>комиссия по ПС 1/00005061/002/0000001568 от 19.07.01 по аккр.BFi-41501C/01730573554 /Куба/ с суммы экспортной выручки USD 13186-82 и НДС, счет-фактура N 3761 от 14.06.02</v>
          </cell>
        </row>
        <row r="1451">
          <cell r="A1451">
            <v>37424</v>
          </cell>
          <cell r="B1451" t="str">
            <v>40702840500081010293</v>
          </cell>
          <cell r="C1451" t="str">
            <v>60301810700000009098</v>
          </cell>
          <cell r="D1451" t="str">
            <v>$</v>
          </cell>
          <cell r="E1451">
            <v>237.04</v>
          </cell>
          <cell r="F1451" t="str">
            <v>комиссия по ПС 1/00005061/021/0000001051 от 14.02.00 по аккр.ASH2202/09004936001 /АРЕ/ с суммы экспортной выручки USD 37737-80 и НДС, счет-фактура N 3775 от 17.06.02</v>
          </cell>
        </row>
        <row r="1452">
          <cell r="A1452">
            <v>37431</v>
          </cell>
          <cell r="B1452" t="str">
            <v>40702840500081010293</v>
          </cell>
          <cell r="C1452" t="str">
            <v>60301810700000009098</v>
          </cell>
          <cell r="D1452" t="str">
            <v>$</v>
          </cell>
          <cell r="E1452">
            <v>98.45</v>
          </cell>
          <cell r="F1452" t="str">
            <v>комиссия по ПС 1/00005061/012/0000001051  от 14.02.00 с суммы экспортной выручки USD 15.629-03 по аккр.ASH2202/09004936001,АРЕ и НДС,счет-фактура  3962  от 24.06.02</v>
          </cell>
        </row>
        <row r="1453">
          <cell r="A1453">
            <v>37432</v>
          </cell>
          <cell r="B1453" t="str">
            <v>40702840500081010293</v>
          </cell>
          <cell r="C1453" t="str">
            <v>60301810700000009098</v>
          </cell>
          <cell r="D1453" t="str">
            <v>$</v>
          </cell>
          <cell r="E1453">
            <v>26.12</v>
          </cell>
          <cell r="F1453" t="str">
            <v>ОПЛАТА КОМИССИИ И НДС ЗА ВЫПОЛНЕНИЕ ОПЕРАЦИЙ ПО ВАЛЮТНОМУ КОНТРОЛЮ ЗА ПОСТУПЛЕНИЕМ ВАЛЮТНОЙ ВЫРУЧКИ ПО ПС 1/00005061/000/0000001928 ОТ 130602 ПО ПЕРЕВОДУ НА СУММУ USD 4136.00 СЧЕТ-ФАКТУРА 3996 ОТ 250602</v>
          </cell>
        </row>
        <row r="1454">
          <cell r="A1454">
            <v>37435</v>
          </cell>
          <cell r="B1454" t="str">
            <v>40702840500081010293</v>
          </cell>
          <cell r="C1454" t="str">
            <v>60301810700000009098</v>
          </cell>
          <cell r="D1454" t="str">
            <v>$</v>
          </cell>
          <cell r="E1454">
            <v>116.01</v>
          </cell>
          <cell r="F1454" t="str">
            <v>ОПЛАТА КОМИССИИ И НДС ЗА ВЫПОЛНЕНИЕ ОПЕРАЦИЙ ПО ВАЛЮТНОМУ КОНТРОЛЮ ЗА ПОСТУПЛЕНИЕМ ВАЛЮТНОЙ ВЫРУЧКИ ПО ПС 1/00005061/002/0000001610 ОТ 200801 ОТ ПЕРЕВОДА НА СУММУ USD 18431-00 СЧЕТ-ФАКТУРА 4091 ОТ 280602</v>
          </cell>
        </row>
        <row r="1455">
          <cell r="A1455">
            <v>37322</v>
          </cell>
          <cell r="B1455" t="str">
            <v>40702840500092030194</v>
          </cell>
          <cell r="C1455" t="str">
            <v>60301810700000009098</v>
          </cell>
          <cell r="D1455" t="str">
            <v>$</v>
          </cell>
          <cell r="E1455">
            <v>123.67</v>
          </cell>
          <cell r="F1455" t="str">
            <v>Счет неактивный.ОПЛАТА КОМИССИИ И НДС ЗА ВЫПОЛНЕНИЕ ОПЕРАЦИЙ ПО ВАЛЮТНОМУ КОНТРОЛЮ ЗА ПОСТУПЛЕНИЕМ ВАЛЮТНОЙ ВЫРУЧКИ ПО ПС 1/00005061/000/0000001821 ОТ 190202 ПО ПЕРЕВОДУ НА СУММУ USD19972-20 ОТ 110202 СЧЕТ-ФАКТУРА 1171 ОТ 070302</v>
          </cell>
        </row>
        <row r="1456">
          <cell r="A1456">
            <v>37375</v>
          </cell>
          <cell r="B1456" t="str">
            <v>40702840500092030194</v>
          </cell>
          <cell r="C1456" t="str">
            <v>60301810700000009098</v>
          </cell>
          <cell r="D1456" t="str">
            <v>$</v>
          </cell>
          <cell r="E1456">
            <v>248.65</v>
          </cell>
          <cell r="F1456" t="str">
            <v>комиссия по ПС 1/00005061/000/0000001757 от 18.12.01 с суммы экспортной выручкиUSD 39850-00 по аккр.MD1R0201NS00018/17802373001,Корея и НДС,счет-фактура  2451 от 29.04.02</v>
          </cell>
        </row>
        <row r="1457">
          <cell r="A1457">
            <v>37414</v>
          </cell>
          <cell r="B1457" t="str">
            <v>40702840500092030194</v>
          </cell>
          <cell r="C1457" t="str">
            <v>60301810700000009098</v>
          </cell>
          <cell r="D1457" t="str">
            <v>$</v>
          </cell>
          <cell r="E1457">
            <v>132.16</v>
          </cell>
          <cell r="F1457" t="str">
            <v>ОПЛАТА КОМИССИИ И НДС ЗА ВЫПОЛНЕНИЕ ОПЕРАЦИЙ ПО ВАЛЮТНОМУ КОНТРОЛЮ ЗА ПОСТУПЛЕНИЕМ ВАЛЮТНОЙ ВЫРУЧКИ ПО ПС 1/00005061/001/0000001772 ОТ 281201 ПО ПЕРЕВОДУ НА СУММУ USD 21033-00 СЧЕТ-ФАКТУРА 3627 ОТ 070602</v>
          </cell>
        </row>
        <row r="1458">
          <cell r="A1458">
            <v>37364</v>
          </cell>
          <cell r="B1458" t="str">
            <v>40702840506688030780</v>
          </cell>
          <cell r="C1458" t="str">
            <v>60301810700000009098</v>
          </cell>
          <cell r="D1458" t="str">
            <v>$</v>
          </cell>
          <cell r="E1458">
            <v>76.94</v>
          </cell>
          <cell r="F1458" t="str">
            <v>комиссия по ПС 1/00005061/000/0000001825 от 20.02.02 с суммы экспортной выручкиUSD 12.361-00 по аккр.1500/80/901812CD//07104468009,Иран и НДС,счет-фактура  1868  от 18.04.02</v>
          </cell>
        </row>
        <row r="1459">
          <cell r="A1459">
            <v>37279</v>
          </cell>
          <cell r="B1459" t="str">
            <v>40702840513252010307</v>
          </cell>
          <cell r="C1459" t="str">
            <v>60301810700000009098</v>
          </cell>
          <cell r="D1459" t="str">
            <v>$</v>
          </cell>
          <cell r="E1459">
            <v>273.18</v>
          </cell>
          <cell r="F1459" t="str">
            <v>комиссия по ПС 1/00005061/000/0000001582 от 27.07.01 по аккр.TF0120000004/01730573606 /Куба/ с суммы экспортной выручки USD 44720-74 и НДС, счет-фактура N 210 от 23.01.02</v>
          </cell>
        </row>
        <row r="1460">
          <cell r="A1460">
            <v>37279</v>
          </cell>
          <cell r="B1460" t="str">
            <v>40702840513252010307</v>
          </cell>
          <cell r="C1460" t="str">
            <v>60301810700000009098</v>
          </cell>
          <cell r="D1460" t="str">
            <v>$</v>
          </cell>
          <cell r="E1460">
            <v>18.64</v>
          </cell>
          <cell r="F1460" t="str">
            <v>комиссия по ПС 1/00005061/000/0000001582 от 27.07.01 по аккр.TF0120000004/01730573606 /Куба/ с суммы экспортной выручки USD 3054-58 и НДС, счет-фактура N 211 от 23.01.02</v>
          </cell>
        </row>
        <row r="1461">
          <cell r="A1461">
            <v>37279</v>
          </cell>
          <cell r="B1461" t="str">
            <v>40702840513252010307</v>
          </cell>
          <cell r="C1461" t="str">
            <v>60301810700000009098</v>
          </cell>
          <cell r="D1461" t="str">
            <v>$</v>
          </cell>
          <cell r="E1461">
            <v>161.04</v>
          </cell>
          <cell r="F1461" t="str">
            <v>комиссия по ПС 1/00005061/000/0000001579 от 26.04.01 по аккр.TF0120000002/01730573600 /Куба/ с суммы экспортной выручки USD 26342-53 и НДС, счет-фактура N 212 от 23.01.02</v>
          </cell>
        </row>
        <row r="1462">
          <cell r="A1462">
            <v>37281</v>
          </cell>
          <cell r="B1462" t="str">
            <v>40702840513252010307</v>
          </cell>
          <cell r="C1462" t="str">
            <v>60301810700000009098</v>
          </cell>
          <cell r="D1462" t="str">
            <v>$</v>
          </cell>
          <cell r="E1462">
            <v>67.790000000000006</v>
          </cell>
          <cell r="F1462" t="str">
            <v>комиссия по ПС 1/00005061/000/0000001532 от 08.06.01 по аккр.BFI-41466C/01730573545 /Куба/ с суммы экспортной выручки USD 11109-62 и НДС, счет-фактура N 272 от25.01.2002</v>
          </cell>
        </row>
        <row r="1463">
          <cell r="A1463">
            <v>37284</v>
          </cell>
          <cell r="B1463" t="str">
            <v>40702840513252010307</v>
          </cell>
          <cell r="C1463" t="str">
            <v>60301810700000009098</v>
          </cell>
          <cell r="D1463" t="str">
            <v>$</v>
          </cell>
          <cell r="E1463">
            <v>265.87</v>
          </cell>
          <cell r="F1463" t="str">
            <v>комиссия по ПС 1/00005061/000/0000001532 от 08.06.01 по аккр.BFI-41466C/01730573545 /Куба/ с суммы экспортной выручки USD 43456-62 и НДС, счет-фактура N 326 от28.01.2002</v>
          </cell>
        </row>
        <row r="1464">
          <cell r="A1464">
            <v>37284</v>
          </cell>
          <cell r="B1464" t="str">
            <v>40702840513252010307</v>
          </cell>
          <cell r="C1464" t="str">
            <v>60301810700000009098</v>
          </cell>
          <cell r="D1464" t="str">
            <v>$</v>
          </cell>
          <cell r="E1464">
            <v>550.4</v>
          </cell>
          <cell r="F1464" t="str">
            <v>комиссия по ПС 1/00005061/000/0000001584 от 31.07.01 по аккр.TF0120000005/01730573607 /Куба/ с суммы экспортной выручки 89930-25 и НДС, счет-фактура N 295 от 28.01.02</v>
          </cell>
        </row>
        <row r="1465">
          <cell r="A1465">
            <v>37329</v>
          </cell>
          <cell r="B1465" t="str">
            <v>40702840513252010307</v>
          </cell>
          <cell r="C1465" t="str">
            <v>60301810700000009098</v>
          </cell>
          <cell r="D1465" t="str">
            <v>$</v>
          </cell>
          <cell r="E1465">
            <v>38.53</v>
          </cell>
          <cell r="F1465" t="str">
            <v>комиссия по ПС 1/00005061/001/0000001533 от 08.06.01 с суммы экспортной выручкиUSD 6.177-43 по аккр.BFI-41467C/01730573546,Куба и НДС,счет-фактура  1240  от 14.03.02</v>
          </cell>
        </row>
        <row r="1466">
          <cell r="A1466">
            <v>37329</v>
          </cell>
          <cell r="B1466" t="str">
            <v>40702840513252010307</v>
          </cell>
          <cell r="C1466" t="str">
            <v>60301810700000009098</v>
          </cell>
          <cell r="D1466" t="str">
            <v>$</v>
          </cell>
          <cell r="E1466">
            <v>23</v>
          </cell>
          <cell r="F1466" t="str">
            <v>комиссия по ПС 1/00005061/001/0000001533 от 08.06.01 с суммы экспортной выручкиUSD 3.704-00 по аккр.BFI-41467C/01730573546,Куба и НДС,счет-фактура  1239  от 14.03.02</v>
          </cell>
        </row>
        <row r="1467">
          <cell r="A1467">
            <v>37329</v>
          </cell>
          <cell r="B1467" t="str">
            <v>40702840513252010307</v>
          </cell>
          <cell r="C1467" t="str">
            <v>60301810700000009098</v>
          </cell>
          <cell r="D1467" t="str">
            <v>$</v>
          </cell>
          <cell r="E1467">
            <v>18.329999999999998</v>
          </cell>
          <cell r="F1467" t="str">
            <v>комиссия по ПС 1/00005061/000/0000001579 от 26.04.01 по аккр.TF0120000002/01730573600 /Куба/ с суммы экспортной выручки USD 2926-95 и НДС, счет-фактура N 1254 от 14.03.02</v>
          </cell>
        </row>
        <row r="1468">
          <cell r="A1468">
            <v>37329</v>
          </cell>
          <cell r="B1468" t="str">
            <v>40702840513252010307</v>
          </cell>
          <cell r="C1468" t="str">
            <v>60301810700000009098</v>
          </cell>
          <cell r="D1468" t="str">
            <v>$</v>
          </cell>
          <cell r="E1468">
            <v>24.24</v>
          </cell>
          <cell r="F1468" t="str">
            <v>комиссия по ПС 1/00005061/000/0000001579 от 26.04.01 по аккр.TF0120000002/01730573600 /Куба/ с суммы экспортной выручки USD 3890-20 и НДС, счет-фактура N 1256 от 14.03.02</v>
          </cell>
        </row>
        <row r="1469">
          <cell r="A1469">
            <v>37329</v>
          </cell>
          <cell r="B1469" t="str">
            <v>40702840513252010307</v>
          </cell>
          <cell r="C1469" t="str">
            <v>60301810700000009098</v>
          </cell>
          <cell r="D1469" t="str">
            <v>$</v>
          </cell>
          <cell r="E1469">
            <v>16.47</v>
          </cell>
          <cell r="F1469" t="str">
            <v>комиссия по ПС 1/00005061/000/0000001584 от 31.07.01 по аккр.TF0120000005/01730573607 /Куба/ с суммы экспортной выручки USD 2660-79 и НДС, счет-фактура N 1257 от 14.03.02</v>
          </cell>
        </row>
        <row r="1470">
          <cell r="A1470">
            <v>37329</v>
          </cell>
          <cell r="B1470" t="str">
            <v>40702840513252010307</v>
          </cell>
          <cell r="C1470" t="str">
            <v>60301810700000009098</v>
          </cell>
          <cell r="D1470" t="str">
            <v>$</v>
          </cell>
          <cell r="E1470">
            <v>62.15</v>
          </cell>
          <cell r="F1470" t="str">
            <v>комиссия по ПС 1/00005061/000/0000001584 от 31.07.01 по аккр.TF0120000005/01730573607 /Куба/ с суммы экспортной выручки USD 9992-25 и НДС, счет-фактура N 1258 от 14.03.02</v>
          </cell>
        </row>
        <row r="1471">
          <cell r="A1471">
            <v>37333</v>
          </cell>
          <cell r="B1471" t="str">
            <v>40702840513252010307</v>
          </cell>
          <cell r="C1471" t="str">
            <v>60301810700000009098</v>
          </cell>
          <cell r="D1471" t="str">
            <v>$</v>
          </cell>
          <cell r="E1471">
            <v>30.76</v>
          </cell>
          <cell r="F1471" t="str">
            <v>комиссия по ПС 1/00005061/000/0000001582 от 27.07.01 по аккр.TF0120000004/01730573606 /Куба/ с суммы экспортной выручки USD 4968-97 и НДС, счет-фактура N 1365 от 18.03.02</v>
          </cell>
        </row>
        <row r="1472">
          <cell r="A1472">
            <v>37334</v>
          </cell>
          <cell r="B1472" t="str">
            <v>40702840513252010307</v>
          </cell>
          <cell r="C1472" t="str">
            <v>60301810700000009098</v>
          </cell>
          <cell r="D1472" t="str">
            <v>$</v>
          </cell>
          <cell r="E1472">
            <v>2.1800000000000002</v>
          </cell>
          <cell r="F1472" t="str">
            <v>комиссия по ПС 1/00005061/000/0000001582 от 27.07.01 по аккр.TF0120000004/01730573606 /Куба/ с суммы экспортной выручки USD 339-40 и НДС, счет-фактура N 1379 от 19.03.02</v>
          </cell>
        </row>
        <row r="1473">
          <cell r="A1473">
            <v>37334</v>
          </cell>
          <cell r="B1473" t="str">
            <v>40702840513252010307</v>
          </cell>
          <cell r="C1473" t="str">
            <v>60301810700000009098</v>
          </cell>
          <cell r="D1473" t="str">
            <v>$</v>
          </cell>
          <cell r="E1473">
            <v>53.2</v>
          </cell>
          <cell r="F1473" t="str">
            <v>комиссия по ПС 1/00005061/000/0000001582 от 27.07.01 по аккр.TF0120000004/01730573606 /Куба/ с суммы экспортной выручки USD 8558-89 и НДС, счет-фактура N 1386 от 19.03.02</v>
          </cell>
        </row>
        <row r="1474">
          <cell r="A1474">
            <v>37341</v>
          </cell>
          <cell r="B1474" t="str">
            <v>40702840513252010307</v>
          </cell>
          <cell r="C1474" t="str">
            <v>60301810700000009098</v>
          </cell>
          <cell r="D1474" t="str">
            <v>$</v>
          </cell>
          <cell r="E1474">
            <v>78.19</v>
          </cell>
          <cell r="F1474" t="str">
            <v>комиссия по ПС 1/00005061/000/0000001582 от 27.07.01 по аккр.TF0120000004/01730573606 /Куба/ с суммы экспортной выручки USD 12559-33 и НДС, счет-фактура N 1479от 26.03.02</v>
          </cell>
        </row>
        <row r="1475">
          <cell r="A1475">
            <v>37341</v>
          </cell>
          <cell r="B1475" t="str">
            <v>40702840513252010307</v>
          </cell>
          <cell r="C1475" t="str">
            <v>60301810700000009098</v>
          </cell>
          <cell r="D1475" t="str">
            <v>$</v>
          </cell>
          <cell r="E1475">
            <v>39.869999999999997</v>
          </cell>
          <cell r="F1475" t="str">
            <v>комиссия по ПС 1/00005061/000/0000001581 от 27.07.01 по аккр.TF0120000003/01730573605 /Куба/ с суммы экспортной выручки USD 6378-74 и НДС, счет-фактура N 1481 от 26.03.02</v>
          </cell>
        </row>
        <row r="1476">
          <cell r="A1476">
            <v>37341</v>
          </cell>
          <cell r="B1476" t="str">
            <v>40702840513252010307</v>
          </cell>
          <cell r="C1476" t="str">
            <v>60301810700000009098</v>
          </cell>
          <cell r="D1476" t="str">
            <v>$</v>
          </cell>
          <cell r="E1476">
            <v>584.08000000000004</v>
          </cell>
          <cell r="F1476" t="str">
            <v>комиссия по ПС 1/00005061/002/0000001533 от 08.06.01 по аккр.BFI-41467C/01730573546 /Куба/ с суммы экспортной выручки USD 93726-00 и НДС, счет-фактура N 1487 от 26.03.02</v>
          </cell>
        </row>
        <row r="1477">
          <cell r="A1477">
            <v>37341</v>
          </cell>
          <cell r="B1477" t="str">
            <v>40702840513252010307</v>
          </cell>
          <cell r="C1477" t="str">
            <v>60301810700000009098</v>
          </cell>
          <cell r="D1477" t="str">
            <v>$</v>
          </cell>
          <cell r="E1477">
            <v>24.92</v>
          </cell>
          <cell r="F1477" t="str">
            <v>комиссия по ПС 1/00005061/001/0000001579 от 26.07.01 по аккр.TF0120000002/01730573600 /Куба/ с суммы экспортной выручки USD 4002-77 и НДС, счет-фактура N 1489 от 26.03.02</v>
          </cell>
        </row>
        <row r="1478">
          <cell r="A1478">
            <v>37342</v>
          </cell>
          <cell r="B1478" t="str">
            <v>40702840513252010307</v>
          </cell>
          <cell r="C1478" t="str">
            <v>60301810700000009098</v>
          </cell>
          <cell r="D1478" t="str">
            <v>$</v>
          </cell>
          <cell r="E1478">
            <v>37.67</v>
          </cell>
          <cell r="F1478" t="str">
            <v>комиссия по ПС 1/00005061/000/0000001583 от 27.07.01 по аккр.TF0120000008/01730573603 /Куба/ с суммы экспортной выручки USD 6029-46 и НДС, счет-фактура N 1495 от 27.03.02</v>
          </cell>
        </row>
        <row r="1479">
          <cell r="A1479">
            <v>37342</v>
          </cell>
          <cell r="B1479" t="str">
            <v>40702840513252010307</v>
          </cell>
          <cell r="C1479" t="str">
            <v>60301810700000009098</v>
          </cell>
          <cell r="D1479" t="str">
            <v>$</v>
          </cell>
          <cell r="E1479">
            <v>37.36</v>
          </cell>
          <cell r="F1479" t="str">
            <v>комиссия по ПС 1/00005061/001/0000001584 от 31.07.01 по аккр.TF0120000005/01730573607 /Куба/ с суммы экспортной выручки USD 6017-96 и НДС, счет-фактура N 1500 от 27.03.02</v>
          </cell>
        </row>
        <row r="1480">
          <cell r="A1480">
            <v>37343</v>
          </cell>
          <cell r="B1480" t="str">
            <v>40702840513252010307</v>
          </cell>
          <cell r="C1480" t="str">
            <v>60301810700000009098</v>
          </cell>
          <cell r="D1480" t="str">
            <v>$</v>
          </cell>
          <cell r="E1480">
            <v>55.7</v>
          </cell>
          <cell r="F1480" t="str">
            <v>комиссия по ПС 1/00005061/001/0000001532 от 08.06.01 по аккр.BFI-41466C/01730573545 /Куба/ с суммы экспортной выручки USD 8973-91 и НДС, счет-фактура N 1529 от28.03.02</v>
          </cell>
        </row>
        <row r="1481">
          <cell r="A1481">
            <v>37343</v>
          </cell>
          <cell r="B1481" t="str">
            <v>40702840513252010307</v>
          </cell>
          <cell r="C1481" t="str">
            <v>60301810700000009098</v>
          </cell>
          <cell r="D1481" t="str">
            <v>$</v>
          </cell>
          <cell r="E1481">
            <v>30.18</v>
          </cell>
          <cell r="F1481" t="str">
            <v>комиссия по ПС 1/00005061/001/0000001532 от 08.06.01 по аккр.BFI-41466C/01730573545 /Куба/ с суммы экспортной выручки USD 4828-51 и НДС, счет-фактура N 1530 от28.03.02</v>
          </cell>
        </row>
        <row r="1482">
          <cell r="A1482">
            <v>37343</v>
          </cell>
          <cell r="B1482" t="str">
            <v>40702840513252010307</v>
          </cell>
          <cell r="C1482" t="str">
            <v>60301810700000009098</v>
          </cell>
          <cell r="D1482" t="str">
            <v>$</v>
          </cell>
          <cell r="E1482">
            <v>20.22</v>
          </cell>
          <cell r="F1482" t="str">
            <v>комиссия по ПС 1/00005061/001/0000001532 от 08.06.01 по аккр.BFI-41466C/01730573545 /Куба/ с суммы экспортной выручки USD 3235-89 и НДС, счет-фактура N 1531 от28.03.02</v>
          </cell>
        </row>
        <row r="1483">
          <cell r="A1483">
            <v>37343</v>
          </cell>
          <cell r="B1483" t="str">
            <v>40702840513252010307</v>
          </cell>
          <cell r="C1483" t="str">
            <v>60301810700000009098</v>
          </cell>
          <cell r="D1483" t="str">
            <v>$</v>
          </cell>
          <cell r="E1483">
            <v>7.78</v>
          </cell>
          <cell r="F1483" t="str">
            <v>комиссия по ПС 1/00005061/001/0000001532 от 08.06.01 по аккр.BFI-41466C/01730573545 /Куба/ с суммы экспортной выручки USD 1234-40 и НДС, счет-фактура N 1532 от28.03.02</v>
          </cell>
        </row>
        <row r="1484">
          <cell r="A1484">
            <v>37428</v>
          </cell>
          <cell r="B1484" t="str">
            <v>40702840513252010307</v>
          </cell>
          <cell r="C1484" t="str">
            <v>60301810700000009098</v>
          </cell>
          <cell r="D1484" t="str">
            <v>$</v>
          </cell>
          <cell r="E1484">
            <v>132.35</v>
          </cell>
          <cell r="F1484" t="str">
            <v>комиссия по ПС 1/00005061/002/0000001584 от 31.07.01 с суммы экспортной выручкиUSD  21.055-14 по аккр.TF0120000005/01730573607,Куба и НДС,счет-фактура  3881от21.06.02</v>
          </cell>
        </row>
        <row r="1485">
          <cell r="A1485">
            <v>37428</v>
          </cell>
          <cell r="B1485" t="str">
            <v>40702840513252010307</v>
          </cell>
          <cell r="C1485" t="str">
            <v>60301810700000009098</v>
          </cell>
          <cell r="D1485" t="str">
            <v>$</v>
          </cell>
          <cell r="E1485">
            <v>4.09</v>
          </cell>
          <cell r="F1485" t="str">
            <v>комиссия по ПС 1/00005061/001/0000001584  от 31.07.01 с суммы экспортной выручки  USD  668-66 по аккр.TF0120000005/01730573607,Куба и НДС,счет-фактура  3880  от 21.06.02</v>
          </cell>
        </row>
        <row r="1486">
          <cell r="A1486">
            <v>37417</v>
          </cell>
          <cell r="B1486" t="str">
            <v>40702840579640140742</v>
          </cell>
          <cell r="C1486" t="str">
            <v>60301810700000009098</v>
          </cell>
          <cell r="D1486" t="str">
            <v>$</v>
          </cell>
          <cell r="E1486">
            <v>12558.8</v>
          </cell>
          <cell r="F1486" t="str">
            <v>KING FUNG TRADING    /40702840279640110742OBORONIMPEX    BY ORDER OF FINCO,STRATEGY SARL,EPA LINGES, ADD. NO. 2,3 TOCONTRACT NO. 21,3/1,0240702840279640110742 OBOR ONIMPEX MT 100 CHASGB2L DD020607 ПС 3/00005061/000/0000000692 ОТ 270502 СЧЕТ-ФАКТУРА 3648 О</v>
          </cell>
        </row>
        <row r="1487">
          <cell r="A1487">
            <v>37341</v>
          </cell>
          <cell r="B1487" t="str">
            <v>40702840580123030782</v>
          </cell>
          <cell r="C1487" t="str">
            <v>60301810700000009098</v>
          </cell>
          <cell r="D1487" t="str">
            <v>$</v>
          </cell>
          <cell r="E1487">
            <v>8484.91</v>
          </cell>
          <cell r="F1487" t="str">
            <v>ПЕРЕВОД ЛТ-РЕСУРС N 1 ОТ 25.03.2002 / КИТАЙ - ПС 2/00005061/000/0000003609 ОТ 06.03.2002, СЧЕТ-ФАКТУРА 1491 ОТ 26.03.2002</v>
          </cell>
        </row>
        <row r="1488">
          <cell r="A1488">
            <v>37295</v>
          </cell>
          <cell r="B1488" t="str">
            <v>40702840597981140357</v>
          </cell>
          <cell r="C1488" t="str">
            <v>60301810700000009098</v>
          </cell>
          <cell r="D1488" t="str">
            <v>$</v>
          </cell>
          <cell r="E1488">
            <v>0.31</v>
          </cell>
          <cell r="F1488" t="str">
            <v>GROENEBEEK HOLDING B.V.DE HOPER 134 1511HP OOSTZAAN/6092420023916401VNESHECONOMBANK.MOSCOW RUSLAND IN FAV OF ACC.40702840297981110357 OF NEW PROGRAMS AND CONCEPTS LIMITED RE CTR.8210,M/A D.160101.MT100 CHASGB2L DD 020206 П/С3/00005061/001/0000000218 ОТ 08</v>
          </cell>
        </row>
        <row r="1489">
          <cell r="A1489">
            <v>37319</v>
          </cell>
          <cell r="B1489" t="str">
            <v>40702840597981140357</v>
          </cell>
          <cell r="C1489" t="str">
            <v>60301810700000009098</v>
          </cell>
          <cell r="D1489" t="str">
            <v>$</v>
          </cell>
          <cell r="E1489">
            <v>123.77</v>
          </cell>
          <cell r="F1489" t="str">
            <v>СПИСАНИЕ КОМИССИИ БАНКА ЗА ПРЕДОСТАВЛЕНИЕ КОПИЙ СВИФТ МТ103 ПО ПЕРЕВОДАМ нпк ОТ28.02.02 NN 2,3 (СЧЕТ-ФАКТУРА 1098 ОТ 04.03.02)</v>
          </cell>
        </row>
        <row r="1490">
          <cell r="A1490">
            <v>37320</v>
          </cell>
          <cell r="B1490" t="str">
            <v>40702840597981140357</v>
          </cell>
          <cell r="C1490" t="str">
            <v>60301810700000009098</v>
          </cell>
          <cell r="D1490" t="str">
            <v>$</v>
          </cell>
          <cell r="E1490">
            <v>12397.96</v>
          </cell>
          <cell r="F1490" t="str">
            <v>Комиссия по ПС 3/00005061/000/0000000624 от 21.02.2002 с суммы экспортной выручки USD 2,062,035-00 по аккр.0000032022040087/03505487003/Франция/ и НДС, счёт-фактура 1139      от 05.03.2002</v>
          </cell>
        </row>
        <row r="1491">
          <cell r="A1491">
            <v>37328</v>
          </cell>
          <cell r="B1491" t="str">
            <v>40702840597981140357</v>
          </cell>
          <cell r="C1491" t="str">
            <v>60301810700000009098</v>
          </cell>
          <cell r="D1491" t="str">
            <v>$</v>
          </cell>
          <cell r="E1491">
            <v>62.11</v>
          </cell>
          <cell r="F1491" t="str">
            <v>ОПЛАТА КОМИССИИ ЗА ВЫДАЧУ КОПИЙ БАНКОВСКИХ ДОКУМЕНТОВ ПО ПЕРЕВОДУ ООО НОВЫЕ ПРОГРАММЫ И КОНЦЕПЦИИ N 4 ОТ 110302 М/О 4418 ОТ 12032002. СЧЕТ-ФАКТУРА 1225 ОТ 13032002</v>
          </cell>
        </row>
        <row r="1492">
          <cell r="A1492">
            <v>37328</v>
          </cell>
          <cell r="B1492" t="str">
            <v>40702840597981140357</v>
          </cell>
          <cell r="C1492" t="str">
            <v>60301810700000009098</v>
          </cell>
          <cell r="D1492" t="str">
            <v>$</v>
          </cell>
          <cell r="E1492">
            <v>3161.35</v>
          </cell>
          <cell r="F1492" t="str">
            <v>GROENEBEEK HOLDING B.V.DE HOPER 134 1511HP  OOSTZAAN  IN FAV OF ACCOUNT NR 40702840297981 110357 OF NEW PROGRAMS AND CONCEPTS LIMITED RE CONTRACT 8303,M/G PARTIA L PAYMENT.MT100 CHASGB2L DD 020313.ПС 3/00005061/000/0000000634 ОТ 280202.КОМИССИЯ ПО ПС (СЧЕ</v>
          </cell>
        </row>
        <row r="1493">
          <cell r="A1493">
            <v>37328</v>
          </cell>
          <cell r="B1493" t="str">
            <v>40702840597981140357</v>
          </cell>
          <cell r="C1493" t="str">
            <v>60301810700000009098</v>
          </cell>
          <cell r="D1493" t="str">
            <v>$</v>
          </cell>
          <cell r="E1493">
            <v>8082.87</v>
          </cell>
          <cell r="F1493" t="str">
            <v xml:space="preserve">GROENEBEEK HOLDING B.V. DE HOPER 134 1511HP OOSTZAAN IN FAV OF ACC. NR 40702840297981110357 OF NEW PROGRAMS AND CONCERTS LIMITED RE CONTRACT 8303 M/G/6092420023916401 VNESHECONOMBANK. MOSCOW RUSLAND MT 910 CHASGB2L DD 020312 П/С 3/00005061/000/0000000633 </v>
          </cell>
        </row>
        <row r="1494">
          <cell r="A1494">
            <v>37334</v>
          </cell>
          <cell r="B1494" t="str">
            <v>40702840597981140357</v>
          </cell>
          <cell r="C1494" t="str">
            <v>60301810700000009098</v>
          </cell>
          <cell r="D1494" t="str">
            <v>$</v>
          </cell>
          <cell r="E1494">
            <v>12444.76</v>
          </cell>
          <cell r="F1494" t="str">
            <v>Комиссия по ПС 3/00005061/000/0000000645 от 11.03.2002 с суммы экспортной выручки USD 5,789,589-33 по аккр.0000032022040088/03505487005/Франция/ и НДС, счёт-фактура 1390     от 19.03.2002</v>
          </cell>
        </row>
        <row r="1495">
          <cell r="A1495">
            <v>37340</v>
          </cell>
          <cell r="B1495" t="str">
            <v>40702840597981140357</v>
          </cell>
          <cell r="C1495" t="str">
            <v>60301810700000009098</v>
          </cell>
          <cell r="D1495" t="str">
            <v>$</v>
          </cell>
          <cell r="E1495">
            <v>62.23</v>
          </cell>
          <cell r="F1495" t="str">
            <v>СПИСАНИЕ КОМИСИИ БАНКА ЗА ПРЕДОСТАВЛЕНИЕ КОПИИ СВИФТ ПО ПЕРЕВОДУ НПК ОТ 22.03.02 N 19 НА СУММУ А50 1,617,821-00 (СЧЕТ-ФАКТУРА 1461 ОТ 25.03.02)</v>
          </cell>
        </row>
        <row r="1496">
          <cell r="A1496">
            <v>37340</v>
          </cell>
          <cell r="B1496" t="str">
            <v>40702840597981140357</v>
          </cell>
          <cell r="C1496" t="str">
            <v>60301810700000009098</v>
          </cell>
          <cell r="D1496" t="str">
            <v>$</v>
          </cell>
          <cell r="E1496">
            <v>124.47</v>
          </cell>
          <cell r="F1496" t="str">
            <v>оплата комиссии Внешэкономбанка за выдачу копий банковских документов по переводам 16,18 "НПК" (н/пр 25.03.02 м/о 7512,7525 на суммы A50 525977-55, A50 6786120-48)</v>
          </cell>
        </row>
        <row r="1497">
          <cell r="A1497">
            <v>37341</v>
          </cell>
          <cell r="B1497" t="str">
            <v>40702840597981140357</v>
          </cell>
          <cell r="C1497" t="str">
            <v>60301810700000009098</v>
          </cell>
          <cell r="D1497" t="str">
            <v>$</v>
          </cell>
          <cell r="E1497">
            <v>62.3</v>
          </cell>
          <cell r="F1497" t="str">
            <v>ОПЛАТА КОМИССИИ ВНЕШЭКОНОМБАНКА ЗА ВЫДАЧУ КОПИЙ БАНКОВСКИХ ДОКУМЕНТОВ ПО З/П 17ОТ 22032002 ( М/О 7457 ОТ 250302  НА СУММУ А50 786980-61)СЧЕТ ФАКТУРА 1468 ОТ 26032002</v>
          </cell>
        </row>
        <row r="1498">
          <cell r="A1498">
            <v>37347</v>
          </cell>
          <cell r="B1498" t="str">
            <v>40702840597981140357</v>
          </cell>
          <cell r="C1498" t="str">
            <v>60301810700000009098</v>
          </cell>
          <cell r="D1498" t="str">
            <v>$</v>
          </cell>
          <cell r="E1498">
            <v>12447.68</v>
          </cell>
          <cell r="F1498" t="str">
            <v>GREFICOMEX,EUROGREFI12 RUE AUBER7 5009 PARIS/40702840297981110357NEW PROGRAMS AND CONCEPTS LTD PMNT UNDER CNTR 210 02/GC/CHGS/USD25,/.MT100 CHASGB2L DD 020329 И ОПЛ.КОМ.И НДС ПО ВАЛ.КОНТР.ПО ПС 3/00005061/001/0000000652 ОТ 150302 СЧ.-Ф. 1575 ОТ 010402</v>
          </cell>
        </row>
        <row r="1499">
          <cell r="A1499">
            <v>37350</v>
          </cell>
          <cell r="B1499" t="str">
            <v>40702840597981140357</v>
          </cell>
          <cell r="C1499" t="str">
            <v>60301810700000009098</v>
          </cell>
          <cell r="D1499" t="str">
            <v>$</v>
          </cell>
          <cell r="E1499">
            <v>124.77</v>
          </cell>
          <cell r="F1499" t="str">
            <v>Оплата комиссии за выдачу копий банковских документов клиенту по переводам ООО Новые программы и концепции NN 20,21 от 02.04.2002 на суммы А50 794209-48, 2944687-20 н/пр 03042002, м/о 8129, 8048, счет-фактура 1639 от 04.04.2002</v>
          </cell>
        </row>
        <row r="1500">
          <cell r="A1500">
            <v>37351</v>
          </cell>
          <cell r="B1500" t="str">
            <v>40702840597981140357</v>
          </cell>
          <cell r="C1500" t="str">
            <v>60301810700000009098</v>
          </cell>
          <cell r="D1500" t="str">
            <v>$</v>
          </cell>
          <cell r="E1500">
            <v>5624.97</v>
          </cell>
          <cell r="F1500" t="str">
            <v>ОПЛАТА КОМИССИИ ЗА ВЫПОЛНЕНИЕ ОПЕРАЦИЙ ПО ВАЛЮТНОМУ КОНТРОЛЮ ЗА ПОСТУПЛЕНИЕМ ВАЛЮТНОЙ ВЫРУЧКИ ПО ПС 3/00005061/000/0000000650 ОТ 15.03.2002 НА СУММУ USD 901901-00 ПО ПЕРЕВОДУ НА СУММУ USD 2920701-00,СЧЕТ-ФАКТУРА  1667 ОТ 05.04.2002</v>
          </cell>
        </row>
        <row r="1501">
          <cell r="A1501">
            <v>37351</v>
          </cell>
          <cell r="B1501" t="str">
            <v>40702840597981140357</v>
          </cell>
          <cell r="C1501" t="str">
            <v>60301810700000009098</v>
          </cell>
          <cell r="D1501" t="str">
            <v>$</v>
          </cell>
          <cell r="E1501">
            <v>12473.6</v>
          </cell>
          <cell r="F1501" t="str">
            <v>ОПЛАТА КОМИССИИ ЗА ВЫПОЛНЕНИЕ ОПЕРАЦИЙ ПО ВАЛЮТНОМУ КОНТРОЛЮ ЗА ПОСТУПЛЕНИЕМ ВАЛЮТНОЙ ВЫРУЧКИ ПО ПС 3/00005061/000/0000000651 ОТ 15.03.2002 НА СУММУ USD 2018800-00 ПО ПЕРЕВОДУ НА СУММУ USD 2920701-00 ,СЧЕТ-ФАКТУРА 1664 ОТ 05.04.2002</v>
          </cell>
        </row>
        <row r="1502">
          <cell r="A1502">
            <v>37351</v>
          </cell>
          <cell r="B1502" t="str">
            <v>40702840597981140357</v>
          </cell>
          <cell r="C1502" t="str">
            <v>60301810700000009098</v>
          </cell>
          <cell r="D1502" t="str">
            <v>$</v>
          </cell>
          <cell r="E1502">
            <v>754.34</v>
          </cell>
          <cell r="F1502" t="str">
            <v xml:space="preserve">GROENEBEEK HOLDING B.V.DE HOPER 134 1511HP  OOSTZAAN   /6092420023916401VNESHECONOMBANK.MO SCOWRUSLAND   IN FAV OFACCOUNT NR 407028402979811 10357 OF NEW PROGRAMS AND CONCEPTSR E CONTRACT 8304 , M/G DD 14/02/02PA RTIAL PAYMENT.MT100 CHASGB2L DD 010405.ПС </v>
          </cell>
        </row>
        <row r="1503">
          <cell r="A1503">
            <v>37356</v>
          </cell>
          <cell r="B1503" t="str">
            <v>40702840597981140357</v>
          </cell>
          <cell r="C1503" t="str">
            <v>60301810700000009098</v>
          </cell>
          <cell r="D1503" t="str">
            <v>$</v>
          </cell>
          <cell r="E1503">
            <v>12465.76</v>
          </cell>
          <cell r="F1503" t="str">
            <v>GROENEBEEK HOLDING B.V.DE HOPER 134 1511HP OOSTZAAN/6092420023916401VNESHECONOMBANK.MOSCOWRUSLAND IN FAV OF ACCOUNT NR 40702840297981110357 OF NEW PROGRAMS ANDCONCEPTS LIMITED RE CONTRACT 8307,M/G BALANCE PAYMENT.MT 100 CHASGB2L DD 020409И ОПЛ.КОМ.И НДС П</v>
          </cell>
        </row>
        <row r="1504">
          <cell r="A1504">
            <v>37356</v>
          </cell>
          <cell r="B1504" t="str">
            <v>40702840597981140357</v>
          </cell>
          <cell r="C1504" t="str">
            <v>60301810700000009098</v>
          </cell>
          <cell r="D1504" t="str">
            <v>$</v>
          </cell>
          <cell r="E1504">
            <v>4969.79</v>
          </cell>
          <cell r="F1504" t="str">
            <v>GROENEBEEK HOLDING B.V.DE HOPER 1341511HP  OOSTZAAN/6092420023916401VNESHECONOMBANK.MOSCOWRUSLAND   IN FAV OF ACCOUNT NR 40702840297981110357 OF NEW PROGRAMS AND CONCEPTS LIMITED RE CONTRACT 8301,M/G BALANCE PAYMENT.MT 100 CHASGB2L DD 020409 И ОПЛ.КОМ.И Н</v>
          </cell>
        </row>
        <row r="1505">
          <cell r="A1505">
            <v>37370</v>
          </cell>
          <cell r="B1505" t="str">
            <v>40702840597981140357</v>
          </cell>
          <cell r="C1505" t="str">
            <v>60301810700000009098</v>
          </cell>
          <cell r="D1505" t="str">
            <v>$</v>
          </cell>
          <cell r="E1505">
            <v>4283.41</v>
          </cell>
          <cell r="F1505" t="str">
            <v>GROENEBEEK HOLDING B.V.DE HOPER 134 1511HP  OOSTZAAN   IN FAV OF ACCOUNT NR 40702840297981 110357 OF NEW PROGRAMS AND CONCEPTS LIMITED RE CONTRACT 8304,M/G BALANC E PAYMENT.MT100 CHASGB2L DD 0204024.ПС 3/00005061/000/0000000660 ОТ 250302.КОМИССИЯ ПО ПС (С</v>
          </cell>
        </row>
        <row r="1506">
          <cell r="A1506">
            <v>37370</v>
          </cell>
          <cell r="B1506" t="str">
            <v>40702840597981140357</v>
          </cell>
          <cell r="C1506" t="str">
            <v>60301810700000009098</v>
          </cell>
          <cell r="D1506" t="str">
            <v>$</v>
          </cell>
          <cell r="E1506">
            <v>3283.19</v>
          </cell>
          <cell r="F1506" t="str">
            <v>GROENEBEEK HOLDING B.V.DE HOPER 1341511HP  OOSTZAAN/6092420023916401VNESHECONOMBANK.MOSCOW IN FAV OF ACCOUNT NR 40702840297981110357 OF NEW PROGRAMS AND CONCEPTS LIMITED RE CTR.8302,M/G BALANCE PAYMENT.MT 100 CHASGB2L DD 020424 И ОПЛ.КОМ.ИНДС ПО ВАЛ.КОНТР</v>
          </cell>
        </row>
        <row r="1507">
          <cell r="A1507">
            <v>37371</v>
          </cell>
          <cell r="B1507" t="str">
            <v>40702840597981140357</v>
          </cell>
          <cell r="C1507" t="str">
            <v>60301810700000009098</v>
          </cell>
          <cell r="D1507" t="str">
            <v>$</v>
          </cell>
          <cell r="E1507">
            <v>10086.44</v>
          </cell>
          <cell r="F1507" t="str">
            <v>GROENEBEEK HOLDING B.V. DE HOPER 13 4 1511HP OOSTZAAN IN FAV OF ACC 40702840297981110357  CTR 8306 M/G BALANCE PAYMENT/6092420023916401.MT 910 CHASGB2L DD 020424 И ОПЛ.КОМ.И НДС ПО ВАЛ.КОНТР.ПО ПС 3/00005061/000/0000000662 ОТ 250302 СЧ.-Ф 2224 ОТ 250402</v>
          </cell>
        </row>
        <row r="1508">
          <cell r="A1508">
            <v>37371</v>
          </cell>
          <cell r="B1508" t="str">
            <v>40702840597981140357</v>
          </cell>
          <cell r="C1508" t="str">
            <v>60301810700000009098</v>
          </cell>
          <cell r="D1508" t="str">
            <v>$</v>
          </cell>
          <cell r="E1508">
            <v>12463.16</v>
          </cell>
          <cell r="F1508" t="str">
            <v>GROENEBEEK HOLDING B.V. DE HOPER 13 4 1511HP OOSTZAAN IN FAV OF ACC 40702840297981110357 CTR 8305 M/G BALANCE PAYMENT/6092420023916401.MT 910 CHASGB2L DD 020424 И ОПЛ.КОМ.И НДС ПО ВАЛ.КОНТР.ПО ПС 3/00005061/000/0000000661 ОТ 250302 СЧ.-Ф 2225 ОТ 250402</v>
          </cell>
        </row>
        <row r="1509">
          <cell r="A1509">
            <v>37376</v>
          </cell>
          <cell r="B1509" t="str">
            <v>40702840597981140357</v>
          </cell>
          <cell r="C1509" t="str">
            <v>60301810700000009098</v>
          </cell>
          <cell r="D1509" t="str">
            <v>$</v>
          </cell>
          <cell r="E1509">
            <v>124.79</v>
          </cell>
          <cell r="F1509" t="str">
            <v>Комиссия за выдачу копий СВИФТ клиенту по з/п ќ36 от 25.04.03, 37 от 27.04.02Б сумму НДС USD 4-00, счет-фактура ќ 2472 от 30.04.2002</v>
          </cell>
        </row>
        <row r="1510">
          <cell r="A1510">
            <v>37398</v>
          </cell>
          <cell r="B1510" t="str">
            <v>40702840597981140357</v>
          </cell>
          <cell r="C1510" t="str">
            <v>60301810700000009098</v>
          </cell>
          <cell r="D1510" t="str">
            <v>$</v>
          </cell>
          <cell r="E1510">
            <v>0.31</v>
          </cell>
          <cell r="F1510" t="str">
            <v>ОПЛАТА КОМИССИИ И НДС ЗА ВЫПОЛНЕНИЕ ОПЕРАЦИЙ ПО ВАЛЮТНОМУ КОНТРОЛЮ ЗА ПОСТУПЛЕНИЕМ ВАЛЮТНОЙ ВЫРУЧКИ ПО ПС 3/00005061/000/0000000645 ОТ 110302 ОТ СУММЫ USD 25-00(ОБЩАЯ СУММА ПЕРЕВОДА USD 100-00) СЧЕТ-ФАКТУРА 3188 ОТ 220502</v>
          </cell>
        </row>
        <row r="1511">
          <cell r="A1511">
            <v>37398</v>
          </cell>
          <cell r="B1511" t="str">
            <v>40702840597981140357</v>
          </cell>
          <cell r="C1511" t="str">
            <v>60301810700000009098</v>
          </cell>
          <cell r="D1511" t="str">
            <v>$</v>
          </cell>
          <cell r="E1511">
            <v>0.31</v>
          </cell>
          <cell r="F1511" t="str">
            <v>ОПЛАТА КОМИССИИ И НДС ЗА ВЫПОЛНЕНИЕ ОПЕРАЦИЙ ПО ВАЛЮТНОМУ КОНТРОЛЮ ЗА ПОСТУПЛЕНИЕМ ВАЛЮТНОЙ ВЫРУЧКИ ПО ПС 3/00005061/000/0000000625 ОТ 210202 ОТ СУММЫ USD 25-00(ОБЩАЯ СУММА ПЕРЕВОДА USD 100-00) СЧЕТ-ФАКТУРА 3189 ОТ 220502</v>
          </cell>
        </row>
        <row r="1512">
          <cell r="A1512">
            <v>37398</v>
          </cell>
          <cell r="B1512" t="str">
            <v>40702840597981140357</v>
          </cell>
          <cell r="C1512" t="str">
            <v>60301810700000009098</v>
          </cell>
          <cell r="D1512" t="str">
            <v>$</v>
          </cell>
          <cell r="E1512">
            <v>0.31</v>
          </cell>
          <cell r="F1512" t="str">
            <v>ОПЛАТА КОМИССИИ И НДС ЗА ВЫПОЛНЕНИЕ ОПЕРАЦИЙ ПО ВАЛЮТНОМУ КОНТРОЛЮ ЗА ПОСТУПЛЕНИЕМ ВАЛЮТНОЙ ВЫРУЧКИ ПО ПС 3/00005061/000/0000000624 ОТ 210202 ОТ СУММЫ USD 25-00 (ОБЩАЯ СУММА ПЕРЕВОДА USD 100-00) СЧЕТ-ФАКТУРА 3190 ОТ 220502</v>
          </cell>
        </row>
        <row r="1513">
          <cell r="A1513">
            <v>37398</v>
          </cell>
          <cell r="B1513" t="str">
            <v>40702840597981140357</v>
          </cell>
          <cell r="C1513" t="str">
            <v>60301810700000009098</v>
          </cell>
          <cell r="D1513" t="str">
            <v>$</v>
          </cell>
          <cell r="E1513">
            <v>0.31</v>
          </cell>
          <cell r="F1513" t="str">
            <v>ОПЛАТА КОМИССИИ И НДС ЗА ВЫПОЛНЕНИЕ ОПЕРАЦИЙ ПО ВАЛЮТНОМУ КОНТРОЛЮ ЗА ПОСТУПЛЕНИЕМ ВАЛЮТНОЙ ВЫРУЧКИ ПО ПС 3/00005061/001/0000000652 ОТ 150302 ОТ СУММЫ USD 25-00 (ОБЩАЯ СУММА ПЕРЕВОДА USD 100-00)СЧЕТ-ФАКТУРА 3191 ОТ 220502</v>
          </cell>
        </row>
        <row r="1514">
          <cell r="A1514">
            <v>37399</v>
          </cell>
          <cell r="B1514" t="str">
            <v>40702840597981140357</v>
          </cell>
          <cell r="C1514" t="str">
            <v>60301810700000009098</v>
          </cell>
          <cell r="D1514" t="str">
            <v>$</v>
          </cell>
          <cell r="E1514">
            <v>62.53</v>
          </cell>
          <cell r="F1514" t="str">
            <v>Комиссия за выдачу копий сообщений СВИФТ клиентупо з/п ќ 38 от 21.05.2002, сумма НДС USD 2-00, счет-фактура ќ 3213 от 23.05.2002</v>
          </cell>
        </row>
        <row r="1515">
          <cell r="A1515">
            <v>37403</v>
          </cell>
          <cell r="B1515" t="str">
            <v>40702840597981140357</v>
          </cell>
          <cell r="C1515" t="str">
            <v>60301810700000009098</v>
          </cell>
          <cell r="D1515" t="str">
            <v>$</v>
          </cell>
          <cell r="E1515">
            <v>187.71</v>
          </cell>
          <cell r="F1515" t="str">
            <v>оплата комиссии Внешэкономбанка за выдачу копий банковских документов по переводам ООО "Новые программы и конценпции" NN 39,40,41 от 27.05.02 на суммы А5010836284-35, А503996286-15, А501337060-50 (н.пр.от 27.05.02 м/о 7441,7454, 7481), счет-фактура 3292 о</v>
          </cell>
        </row>
        <row r="1516">
          <cell r="A1516">
            <v>37410</v>
          </cell>
          <cell r="B1516" t="str">
            <v>40702840597981140357</v>
          </cell>
          <cell r="C1516" t="str">
            <v>60301810700000009098</v>
          </cell>
          <cell r="D1516" t="str">
            <v>$</v>
          </cell>
          <cell r="E1516">
            <v>8631.01</v>
          </cell>
          <cell r="F1516" t="str">
            <v>GROENEBEEK HOLDING B.V.DE HOPER 134 1511HP  OOSTZAAN   /6092420023916401VNESHECONOMBANK.MO SCOWRUSLAND   IN FAV OF NR 40702840297981110357 N EW PROGRAMS CONCEPTS UNDER THE CONT RACT 8310,M/G BALANCE PAYMENT MT 100 CHASGB2L DD 030602 ПС 3/00005061/000/0000</v>
          </cell>
        </row>
        <row r="1517">
          <cell r="A1517">
            <v>37411</v>
          </cell>
          <cell r="B1517" t="str">
            <v>40702840597981140357</v>
          </cell>
          <cell r="C1517" t="str">
            <v>60301810700000009098</v>
          </cell>
          <cell r="D1517" t="str">
            <v>$</v>
          </cell>
          <cell r="E1517">
            <v>62.63</v>
          </cell>
          <cell r="F1517" t="str">
            <v>КОМИССИЯ ЗА ВЫДАЧУ КОПИЙ БАНКОВСКИХ ДОКУМЕНТОВ ПО ПЕРЕВОДУ ООО НОВЫЕ ПРОГРАММЫ И КОНЦЕПЦИИ N42 ОТ 31.05.02. Н/ПР 030602 М/О 4750 СЧЕТ-ФАКТУРА 3507 ОТ 040602</v>
          </cell>
        </row>
        <row r="1518">
          <cell r="A1518">
            <v>37426</v>
          </cell>
          <cell r="B1518" t="str">
            <v>40702840597981140357</v>
          </cell>
          <cell r="C1518" t="str">
            <v>60301810700000009098</v>
          </cell>
          <cell r="D1518" t="str">
            <v>$</v>
          </cell>
          <cell r="E1518">
            <v>12564.6</v>
          </cell>
          <cell r="F1518" t="str">
            <v>GROENEBEEK HOLDING B.V.DE HOPER 134 1511HP  OOSTZAAN IN FAV OF NR 40702840297981110357 N EW PROGRAMS CONCEPTS UNDER THE CONT RACT 8308,M/G BALANCE PAYMENT ПС 3/00005061/000/0000000696 ОТ 27.05.2002, СЧЕТ-ФАКТУРА 3827 ОТ 19.06.2002</v>
          </cell>
        </row>
        <row r="1519">
          <cell r="A1519">
            <v>37433</v>
          </cell>
          <cell r="B1519" t="str">
            <v>40702840597981140357</v>
          </cell>
          <cell r="C1519" t="str">
            <v>60301810700000009098</v>
          </cell>
          <cell r="D1519" t="str">
            <v>$</v>
          </cell>
          <cell r="E1519">
            <v>62.95</v>
          </cell>
          <cell r="F1519" t="str">
            <v>ОПЛАТА КОМИССИИ ЗА ВЫДАЧУ КОПИИ МТ103 ПО ПЕРЕВОДУ ООО НОВЫЕ ПРОГРАММЫ И КОНЦЕПЦИИ  N 45 ОТ 24.06.2002Г. НА СУММУ USD 3.940.000=00 , Н.ПР. ОТ 25.06.2002 М/О 7070</v>
          </cell>
        </row>
        <row r="1520">
          <cell r="A1520">
            <v>37434</v>
          </cell>
          <cell r="B1520" t="str">
            <v>40702840597981140357</v>
          </cell>
          <cell r="C1520" t="str">
            <v>60301810700000009098</v>
          </cell>
          <cell r="D1520" t="str">
            <v>$</v>
          </cell>
          <cell r="E1520">
            <v>12584.32</v>
          </cell>
          <cell r="F1520" t="str">
            <v>GROENEBEEK HOLDING B.V. DE HOPER 13 4 1511HP OOSTZAAN IN FAV OF NR 40702840297981110357 NEW PROGRAMS CONCEPTS UNDER THE CONTRACT 8309 M/G BALANCE PAYMENT MT 910 CHASGB2L DD 020626 П/С 3/00005061/000/0000000694 ОТ 27.05.2002 КОМИССИЯ ПО ПС(СЧЕТ-ФАКТУРА 407</v>
          </cell>
        </row>
        <row r="1521">
          <cell r="A1521">
            <v>37259</v>
          </cell>
          <cell r="B1521" t="str">
            <v>40702840659206140417</v>
          </cell>
          <cell r="C1521" t="str">
            <v>60301810700000009098</v>
          </cell>
          <cell r="D1521" t="str">
            <v>$</v>
          </cell>
          <cell r="E1521">
            <v>635.59</v>
          </cell>
          <cell r="F1521" t="str">
            <v>комиссия по ПС 1/00005061/001/0000001620 от 29.08.01 с суммы экспортной выручкиUSD  105435-58 по аккр.TF0123500005/01730573624,Куба и НДС,счет-фактура 8 от 03.01.02</v>
          </cell>
        </row>
        <row r="1522">
          <cell r="A1522">
            <v>37264</v>
          </cell>
          <cell r="B1522" t="str">
            <v>40702840659206140417</v>
          </cell>
          <cell r="C1522" t="str">
            <v>60301810700000009098</v>
          </cell>
          <cell r="D1522" t="str">
            <v>$</v>
          </cell>
          <cell r="E1522">
            <v>1005.08</v>
          </cell>
          <cell r="F1522" t="str">
            <v>комиссия по ПС 3/00005061/000/0000000533 от 28.11.01 с суммы экспортной выручкиUSD  166760-00 по аккр.TF0124700004/01730573635,Куба и НДС,счет-фактура 17  от08.01.02</v>
          </cell>
        </row>
        <row r="1523">
          <cell r="A1523">
            <v>37309</v>
          </cell>
          <cell r="B1523" t="str">
            <v>40702840659206140417</v>
          </cell>
          <cell r="C1523" t="str">
            <v>60301810700000009098</v>
          </cell>
          <cell r="D1523" t="str">
            <v>$</v>
          </cell>
          <cell r="E1523">
            <v>709.73</v>
          </cell>
          <cell r="F1523" t="str">
            <v>досрочная выплата по аккр.TF0123300011/01730573623 /Куба/ согласно приказов по ВЭБ N 485 от 24.11.00 и N 104 от 19.03.01, дисконт за досрочную выплату и НДС (счет-фактура N 939 от 22.02.02), ПС 1/00005061/000/0000001621 от 29.08.01</v>
          </cell>
        </row>
        <row r="1524">
          <cell r="A1524">
            <v>37309</v>
          </cell>
          <cell r="B1524" t="str">
            <v>40702840659206140417</v>
          </cell>
          <cell r="C1524" t="str">
            <v>60301810700000009098</v>
          </cell>
          <cell r="D1524" t="str">
            <v>$</v>
          </cell>
          <cell r="E1524">
            <v>526.44000000000005</v>
          </cell>
          <cell r="F1524" t="str">
            <v>досрочная выплата по аккр.TF0123500005/01730573624 /Куба/ согласно приказов по ВЭБ N 485 от 24.11.00 и N 104 от 19.03.01, дисконт за досрочную выплату и НДС /счет-фактура N 941 от 22.02.02/ ПС 1/00005061/001/0000001620 от 29.08.01</v>
          </cell>
        </row>
        <row r="1525">
          <cell r="A1525">
            <v>37314</v>
          </cell>
          <cell r="B1525" t="str">
            <v>40702840659206140417</v>
          </cell>
          <cell r="C1525" t="str">
            <v>60301810700000009098</v>
          </cell>
          <cell r="D1525" t="str">
            <v>$</v>
          </cell>
          <cell r="E1525">
            <v>341.08</v>
          </cell>
          <cell r="F1525" t="str">
            <v>Комиссия по ПС 1/00005061/001/0000001621 от 29.08.2001 с суммы экспортной выручки USD 55191-35 по аккр.TF0123300011/01730573623/Куба/ и НДС, счёт-фактура 994 от 27.02.2002</v>
          </cell>
        </row>
        <row r="1526">
          <cell r="A1526">
            <v>37314</v>
          </cell>
          <cell r="B1526" t="str">
            <v>40702840659206140417</v>
          </cell>
          <cell r="C1526" t="str">
            <v>60301810700000009098</v>
          </cell>
          <cell r="D1526" t="str">
            <v>$</v>
          </cell>
          <cell r="E1526">
            <v>253.03</v>
          </cell>
          <cell r="F1526" t="str">
            <v>комиссия по ПС 1/00005061/001/0000001620 от 29.08.01 с суммы экспортной выручкиUSD 40.952-58 по аккр.TF0123500005/01730573624,Куба и НДС,счет-фактура  997  от27.02.02</v>
          </cell>
        </row>
        <row r="1527">
          <cell r="A1527">
            <v>37433</v>
          </cell>
          <cell r="B1527" t="str">
            <v>40702840669363140492</v>
          </cell>
          <cell r="C1527" t="str">
            <v>60301810700000009098</v>
          </cell>
          <cell r="D1527" t="str">
            <v>$</v>
          </cell>
          <cell r="E1527">
            <v>31.48</v>
          </cell>
          <cell r="F1527" t="str">
            <v>Счет неактивный.оплата комиссии за выполнение операций по вал контролю за поступлением вал выручки по ПС 1/00005061/000/0000001936 от 210602 по переводу на сумму USD 5000-00,счет-фактура 4005 от 260602г.</v>
          </cell>
        </row>
        <row r="1528">
          <cell r="A1528">
            <v>37355</v>
          </cell>
          <cell r="B1528" t="str">
            <v>40702840678025030572</v>
          </cell>
          <cell r="C1528" t="str">
            <v>60301810700000009098</v>
          </cell>
          <cell r="D1528" t="str">
            <v>$</v>
          </cell>
          <cell r="E1528">
            <v>99.81</v>
          </cell>
          <cell r="F1528" t="str">
            <v>оплата комиссии и НДС за выполнение операций по валютному контролю за поступлением валютной выручки по ПС 1/00005061/000/0000001832 ОТ 010302 по переводу на сумму USD 16000-00 ОТ 010402 счет-фактура 1765 от 090402</v>
          </cell>
        </row>
        <row r="1529">
          <cell r="A1529">
            <v>37354</v>
          </cell>
          <cell r="B1529" t="str">
            <v>40702840813308030038</v>
          </cell>
          <cell r="C1529" t="str">
            <v>60301810700000009098</v>
          </cell>
          <cell r="D1529" t="str">
            <v>$</v>
          </cell>
          <cell r="E1529">
            <v>311.82</v>
          </cell>
          <cell r="F1529" t="str">
            <v>Списывается комиссионное вознаграждение за ответ на аудиторский запрос ОАО "Сыктывкарский ЛПК"7/2068 от 21.02.2002 г.+ НДС (20%) согласно п.14.6 Тарифа ВЭБ.</v>
          </cell>
        </row>
        <row r="1530">
          <cell r="A1530">
            <v>37354</v>
          </cell>
          <cell r="B1530" t="str">
            <v>40702840814438034220</v>
          </cell>
          <cell r="C1530" t="str">
            <v>60301810700000009098</v>
          </cell>
          <cell r="D1530" t="str">
            <v>$</v>
          </cell>
          <cell r="E1530">
            <v>311.82</v>
          </cell>
          <cell r="F1530" t="str">
            <v>Комиссия за ответ на запрос, связанный с аудиторской проверкой ОАО "Газпром" + НДС 20% согласно п.14.6 Тарифа ВЭБ.</v>
          </cell>
        </row>
        <row r="1531">
          <cell r="A1531">
            <v>37277</v>
          </cell>
          <cell r="B1531" t="str">
            <v>40702840841602140447</v>
          </cell>
          <cell r="C1531" t="str">
            <v>60301810700000009098</v>
          </cell>
          <cell r="D1531" t="str">
            <v>$</v>
          </cell>
          <cell r="E1531">
            <v>66.05</v>
          </cell>
          <cell r="F1531" t="str">
            <v>ОПЛАТА КОМИССИИ И НДС ЗА ВЫПОЛНЕНИЕ ОПЕРАЦИЙ ПО ВАЛЮТНОМУ КОНТРОЛЮ ЗА ПОСТУПЛЕНИЕМ ВАЛЮТНОЙ ВЫРУЧКИ ПО ПС 1/00005061/000/0000001591 ОТ 020801 ПО ПЕРЕВОДУ НА СУММУ USD 11124.32 ( В ЧАСТИ НА СУММУ USD 10796-28) СЧЕТ ФАКТУРА 177 ОТ 210102</v>
          </cell>
        </row>
        <row r="1532">
          <cell r="A1532">
            <v>37342</v>
          </cell>
          <cell r="B1532" t="str">
            <v>40702840841602140447</v>
          </cell>
          <cell r="C1532" t="str">
            <v>60301810700000009098</v>
          </cell>
          <cell r="D1532" t="str">
            <v>$</v>
          </cell>
          <cell r="E1532">
            <v>48.57</v>
          </cell>
          <cell r="F1532" t="str">
            <v>ОПЛАТА КОМИССИИ И НДС ЗА ВЫПОЛНЕНИЕ ОПЕРАЦИЙ ПО ВАЛЮТНОМУ КОНТРОЛЮ ЗА ПОСТУПЛЕНИЕМ ВАЛЮТНОЙ ВЫРУЧКИ ПО ПС 1/00005061/000/0000001591 ОТ 020801 НА СУММУ USD 7782-98 (ОБЩАЯ СУММА ПЕРЕВОДА НА USD 14681-00) СЧЕТ-ФАКТУРА 1509 ОТ 270302</v>
          </cell>
        </row>
        <row r="1533">
          <cell r="A1533">
            <v>37342</v>
          </cell>
          <cell r="B1533" t="str">
            <v>40702840841602140447</v>
          </cell>
          <cell r="C1533" t="str">
            <v>60301810700000009098</v>
          </cell>
          <cell r="D1533" t="str">
            <v>$</v>
          </cell>
          <cell r="E1533">
            <v>42.97</v>
          </cell>
          <cell r="F1533" t="str">
            <v>ОПЛАТА КОМИССИИ И НДС ЗА ВЫПОЛНЕНИЕ ОПЕРАЦИЙ ПО ВАЛЮТНОМУ КОНТРОЛЮ ЗА ПОСТУПЛЕНИЕМ ВАЛЮТНОЙ ВЫРУЧКИ ПО ПС 1/00005061/000/0000001694 ОТ 291001  НА СУММУ USD 6898-02 (ОБЩАЯ СУММА ПЕРЕВОДА USD 14681-00) СЧЕТ-ФАКТУРА 1508 ОТ 270302</v>
          </cell>
        </row>
        <row r="1534">
          <cell r="A1534">
            <v>37420</v>
          </cell>
          <cell r="B1534" t="str">
            <v>40702840841602140447</v>
          </cell>
          <cell r="C1534" t="str">
            <v>60301810700000009098</v>
          </cell>
          <cell r="D1534" t="str">
            <v>$</v>
          </cell>
          <cell r="E1534">
            <v>9.1</v>
          </cell>
          <cell r="F1534" t="str">
            <v>ОПЛАТА КОМИССИИ И НДС ЗА ВЫПОЛНЕНИЕ ОПЕРАЦИЙ ПО ВАЛЮТНОМУ КОНТРОЛЮ ЗА ПОСТУПЛЕНИЕМ ВАЛЮТНОЙ ВЫРУЧКИ ПО ПС 1/00005061/000/0000001695 ОТ 291001 ОТ СУММЫ USD 1452-32 (ОБЩАЯ СУММА ПЕРЕВОДА USD 5096-38) CЧЕТ-ФАКТУРА 3740 ОТ 130602</v>
          </cell>
        </row>
        <row r="1535">
          <cell r="A1535">
            <v>37420</v>
          </cell>
          <cell r="B1535" t="str">
            <v>40702840841602140447</v>
          </cell>
          <cell r="C1535" t="str">
            <v>60301810700000009098</v>
          </cell>
          <cell r="D1535" t="str">
            <v>$</v>
          </cell>
          <cell r="E1535">
            <v>10.99</v>
          </cell>
          <cell r="F1535" t="str">
            <v>ОПЛАТА КОМИССИИ И НДС ЗА ВЫПОЛНЕНИЕ ОПЕРАЦИЙ ПО ВАЛЮТНОМУ КОНТРОЛЮ ЗА ПОСТУПЛЕНИЕМ ВАЛЮТНОЙ ВЫРУЧКИ ПО ПС 1/00005061/000/0000001591 ОТ 020801 ОТ СУММЫ USD 1748-40 (ОБЩАЯ СУММА ПЕРЕВОДА USD 5096-38) СЧЕТ-ФАКТУРА 3738 ОТ 130602</v>
          </cell>
        </row>
        <row r="1536">
          <cell r="A1536">
            <v>37420</v>
          </cell>
          <cell r="B1536" t="str">
            <v>40702840841602140447</v>
          </cell>
          <cell r="C1536" t="str">
            <v>60301810700000009098</v>
          </cell>
          <cell r="D1536" t="str">
            <v>$</v>
          </cell>
          <cell r="E1536">
            <v>10.050000000000001</v>
          </cell>
          <cell r="F1536" t="str">
            <v>ОПЛАТА КОМИССИИ И НДС ЗА ВЫПОЛНЕНИЕ ОПЕРАЦИЙ ПО ВАЛЮТНОМУ КОНТРОЛЮ ЗА ПОСТУПЛЕНИЕМ ВАЛЮТНОЙ ВЫРУЧКИ ПО ПС 1/00005061/000/0000001694 ОТ 291001 ОТ СУММЫ USD 1601-00 (ОБЩАЯ СУММА ПЕРЕВОДА USD 5096-38) СЧЕТ-ФАКТУРА 3735 ОТ 130602</v>
          </cell>
        </row>
        <row r="1537">
          <cell r="A1537">
            <v>37412</v>
          </cell>
          <cell r="B1537" t="str">
            <v>40702840891102030049</v>
          </cell>
          <cell r="C1537" t="str">
            <v>60301810700000009098</v>
          </cell>
          <cell r="D1537" t="str">
            <v>$</v>
          </cell>
          <cell r="E1537">
            <v>221.17</v>
          </cell>
          <cell r="F1537" t="str">
            <v>ОПЛАТА КОМИССИИ И НДС ЗА ВЫПОЛНЕНИЕ ОПЕРАЦИЙ ПО ВАЛЮТНОМУ КОНТРОЛЮ ЗА ПОСТУПЛЕНИЕМ ВАЛЮТНОЙ ВЫРУЧКИ ПО ПС 1/00005061/000/0000001903 ОТ 200502 ПО ПЕРЕВОДУ НА СУММУ USD  35299-52 ОТ 290502 СЧЕТ-ФАКТУРА 3567 ОТ 050602</v>
          </cell>
        </row>
        <row r="1538">
          <cell r="A1538">
            <v>37434</v>
          </cell>
          <cell r="B1538" t="str">
            <v>40702840891102030049</v>
          </cell>
          <cell r="C1538" t="str">
            <v>60301810700000009098</v>
          </cell>
          <cell r="D1538" t="str">
            <v>$</v>
          </cell>
          <cell r="E1538">
            <v>117.03</v>
          </cell>
          <cell r="F1538" t="str">
            <v>оплата комиссии и НДС за выполнение операций по валютному контролю за поступлением экспортной выручки по ПС 1/00005061/000/0000001926 от 130602 по переводу USD18600-00 м/о 1234 от 19062002 счет фактура 4056 от 270602</v>
          </cell>
        </row>
        <row r="1539">
          <cell r="A1539">
            <v>37326</v>
          </cell>
          <cell r="B1539" t="str">
            <v>40702840945178030518</v>
          </cell>
          <cell r="C1539" t="str">
            <v>60301810700000009098</v>
          </cell>
          <cell r="D1539" t="str">
            <v>$</v>
          </cell>
          <cell r="E1539">
            <v>12397.84</v>
          </cell>
          <cell r="F1539" t="str">
            <v>ОПЛАТА КОМИССИИ И НДС ЗА ВЫПОЛНЕНИЕ ОПЕРАЦИЙ ПО ВАЛЮТНОМУ КОНТРОЛЮ ЗА ПОСТУПЛЕНИЕМ ЭКСПОРТНОЙ ВЫРУЧКИ ПО ПС 1/00005061/000/0000001835 ОТ 050302 ПО ПЕРЕВОДУ НА СУММУ USD 5287607-00 /НАШ М/О 6170 ОТ 040302/ СЧЕТ ФАКТУРА 1179 ОТ 110302</v>
          </cell>
        </row>
        <row r="1540">
          <cell r="A1540">
            <v>37330</v>
          </cell>
          <cell r="B1540" t="str">
            <v>40702840945178030518</v>
          </cell>
          <cell r="C1540" t="str">
            <v>60301810700000009098</v>
          </cell>
          <cell r="D1540" t="str">
            <v>$</v>
          </cell>
          <cell r="E1540">
            <v>12409.48</v>
          </cell>
          <cell r="F1540" t="str">
            <v>оплата комиссии за выполнение операций по валютному контролю за поступлением валютной выручки по ПС 1/00005061/000/0000001835 по переводу на сумму долларов сша5287607-00 счет фактура 1269 от 15.03.2002</v>
          </cell>
        </row>
        <row r="1541">
          <cell r="A1541">
            <v>37348</v>
          </cell>
          <cell r="B1541" t="str">
            <v>40702840945178030518</v>
          </cell>
          <cell r="C1541" t="str">
            <v>60301810700000009098</v>
          </cell>
          <cell r="D1541" t="str">
            <v>$</v>
          </cell>
          <cell r="E1541">
            <v>188.29</v>
          </cell>
          <cell r="F1541" t="str">
            <v>оплата комиссии за выполнение операций по вал.контролю за поступлением вал. выручки по ПС 1/00005061/000/0000001835 от 050302 по переводу на сумму USD 30214-00,счет-фактура 1596 от 020402г.</v>
          </cell>
        </row>
        <row r="1542">
          <cell r="A1542">
            <v>37375</v>
          </cell>
          <cell r="B1542" t="str">
            <v>40702840945178030518</v>
          </cell>
          <cell r="C1542" t="str">
            <v>60301810700000009098</v>
          </cell>
          <cell r="D1542" t="str">
            <v>$</v>
          </cell>
          <cell r="E1542">
            <v>12479.08</v>
          </cell>
          <cell r="F1542" t="str">
            <v>оплата комиссии и НДС за выполнение операций по валютному контролю за поступлением экспортной выручки по ПС 1/00005061/000/0000001835 от 050302 по переводу насумму USD 4830000-00 наш м/о 7448 от 230402 счет фактура 2417 от 290402</v>
          </cell>
        </row>
        <row r="1543">
          <cell r="A1543">
            <v>37375</v>
          </cell>
          <cell r="B1543" t="str">
            <v>40702840945178030518</v>
          </cell>
          <cell r="C1543" t="str">
            <v>60301810700000009098</v>
          </cell>
          <cell r="D1543" t="str">
            <v>$</v>
          </cell>
          <cell r="E1543">
            <v>1871.86</v>
          </cell>
          <cell r="F1543" t="str">
            <v>оплата комиссии и НДС за выполнение операций по валютному контролю за поступлением валютной выручки по ПС 1/00005061/001/0000001835 ОТ 050302 по переводу на сумму USD 300000-00 от 190402 счет-фактура 2420 от 290402</v>
          </cell>
        </row>
        <row r="1544">
          <cell r="A1544">
            <v>37375</v>
          </cell>
          <cell r="B1544" t="str">
            <v>40702840945178030518</v>
          </cell>
          <cell r="C1544" t="str">
            <v>60301810700000009098</v>
          </cell>
          <cell r="D1544" t="str">
            <v>$</v>
          </cell>
          <cell r="E1544">
            <v>1171.79</v>
          </cell>
          <cell r="F1544" t="str">
            <v>оплата комиссии и НДС ЗА ВЫПОЛНЕНИЕ ОПЕРАЦИЙ ПО ВАЛЮТНОМУ КОНТРОЛЮ ЗА ПОСТУПЛЕНИЕМ ВАЛЮТНОЙ ВЫРУЧКИ ПО ПС 1/00005061/001/0000001835 ОТ 050302 ПО ПЕРЕВОДУ НА СУММУ USD 187822-00 ОТ 190402 СЧЕТ-ФАКТУРА 2425 ОТ 290402</v>
          </cell>
        </row>
        <row r="1545">
          <cell r="A1545">
            <v>37404</v>
          </cell>
          <cell r="B1545" t="str">
            <v>40702840945178030518</v>
          </cell>
          <cell r="C1545" t="str">
            <v>60301810700000009098</v>
          </cell>
          <cell r="D1545" t="str">
            <v>$</v>
          </cell>
          <cell r="E1545">
            <v>12514</v>
          </cell>
          <cell r="F1545" t="str">
            <v>ОПЛАТА КОМИССИИ ЗА ВЫПОЛНЕНИЕ ОПЕРАЦИЙ ПО ВАЛЮТНОМУ КОНТРОЛЮ ЗА ПОСТУПЛЕНИЕМ ВАЛЮТНОЙ ВЫРУЧКИ ПО ПС 1/00005061/001/0000001835 ОТ 05.03.02. НА СУММУ USD2400,00 ПО ПО ПЕРЕВОДУ НА СУММУ USD5307750,00 СЧЕТ-ФАКТУРА  3298 ОТ 280502</v>
          </cell>
        </row>
        <row r="1546">
          <cell r="A1546">
            <v>37434</v>
          </cell>
          <cell r="B1546" t="str">
            <v>40702840945178030518</v>
          </cell>
          <cell r="C1546" t="str">
            <v>60301810700000009098</v>
          </cell>
          <cell r="D1546" t="str">
            <v>$</v>
          </cell>
          <cell r="E1546">
            <v>12584.32</v>
          </cell>
          <cell r="F1546" t="str">
            <v>ОПЛАТА КОМИССИИ И НДС ЗА ВЫПОЛНЕНИЕ ОПЕРАЦИЙ ПО ВАЛЮТНОМУ КОНТРОЛЮ ЗА ПОСТУПЛЕНИЕМ ВАЛЮТНОЙ ВЫРУЧКИ ПО ПС 1/00005061/001/0000001835 ОТ 050302 ПО ПЕРЕВОДУ НА СУММУ USD 5307750-00 ОТ 190602 СЧЕТ-ФАКТУРА 4064 ОТ 270602</v>
          </cell>
        </row>
        <row r="1547">
          <cell r="A1547">
            <v>37288</v>
          </cell>
          <cell r="B1547" t="str">
            <v>40702840996934010158</v>
          </cell>
          <cell r="C1547" t="str">
            <v>60301810700000009098</v>
          </cell>
          <cell r="D1547" t="str">
            <v>$</v>
          </cell>
          <cell r="E1547">
            <v>61.36</v>
          </cell>
          <cell r="F1547" t="str">
            <v>СПИСАНИЕ КОМИССИИ БАНКА ЗА ПРЕДОСТАВЛЕНИЕ КОПИИ СВИФТ ПО ПЕРЕВОДУ ВЗАО КИСК ОТ 31.01.02 N 1 НА СУММУ A50 4845000,00 (М/О 6367 ОТ 31.01.02), СЧЕТ-ФАКТУРА 501 ОТ01.02.02</v>
          </cell>
        </row>
        <row r="1548">
          <cell r="A1548">
            <v>37295</v>
          </cell>
          <cell r="B1548" t="str">
            <v>40702840996934010158</v>
          </cell>
          <cell r="C1548" t="str">
            <v>60301810700000009098</v>
          </cell>
          <cell r="D1548" t="str">
            <v>$</v>
          </cell>
          <cell r="E1548">
            <v>61.45</v>
          </cell>
          <cell r="F1548" t="str">
            <v>СПИСАНИЕ КОМИССИИ БАНКА ЗА ПРЕДОСТАВЛЕНИЕ КОПИИ СВИФТ МТ199 BKCHCNBJ840 ПО ПЕРЕВОДУ КИСК ОТ 31.01.02 N 1 НА СУММУ USD 4845000.00</v>
          </cell>
        </row>
        <row r="1549">
          <cell r="A1549">
            <v>37298</v>
          </cell>
          <cell r="B1549" t="str">
            <v>40702840996934010158</v>
          </cell>
          <cell r="C1549" t="str">
            <v>60301810700000009098</v>
          </cell>
          <cell r="D1549" t="str">
            <v>$</v>
          </cell>
          <cell r="E1549">
            <v>61.53</v>
          </cell>
          <cell r="F1549" t="str">
            <v>СИСАНИЕ КОМИССИИ БАНКА ЗА ПРЕДОСТАВЛЕНИЕ КОПИИ СВИФТ ПО ПЕРЕВОДУ КИСК ОТ 08.02.02 N 3 НА СУММУ USD 380000.00 (СЧЕТ-ФАКТУРА 738 ОТ 11.02.02)</v>
          </cell>
        </row>
        <row r="1550">
          <cell r="A1550">
            <v>37300</v>
          </cell>
          <cell r="B1550" t="str">
            <v>40702840996934010158</v>
          </cell>
          <cell r="C1550" t="str">
            <v>60301810700000009098</v>
          </cell>
          <cell r="D1550" t="str">
            <v>$</v>
          </cell>
          <cell r="E1550">
            <v>896.89</v>
          </cell>
          <cell r="F1550" t="str">
            <v>OXYNIA INVESTMENTS LIMITEDC/O MR PA NICOS G. LOIZOU,KPMGP.O.BOX 50161,3 601 LIMASSOL  /40702840996934010158FOREIGN TRADE JOINT STOCK CO.CISC   UNDER THE ASSIGNMENT OF TOEPFERINTE RNATIONAL ASIA PTE.LTD UNDERTHE CON TRACT NCISC/7528,54MT 100 CHASGB2L DD 02</v>
          </cell>
        </row>
        <row r="1551">
          <cell r="A1551">
            <v>37301</v>
          </cell>
          <cell r="B1551" t="str">
            <v>40702840996934010158</v>
          </cell>
          <cell r="C1551" t="str">
            <v>60301810700000009098</v>
          </cell>
          <cell r="D1551" t="str">
            <v>$</v>
          </cell>
          <cell r="E1551">
            <v>12337.52</v>
          </cell>
          <cell r="F1551" t="str">
            <v>ОПЛАТА КОМИССИИ И НДС ЗА ВЫПОЛНЕНИЕ ОПЕРАЦИЙ ПО ВАЛЮТНОМУ КОНТРОЛЮ ЗА ПОСТУПЛЕНИЕМ ВАЛЮТНОЙ ВЫРУЧКИ ПО ПС 3/00005061/000/0000000582 ОТ 310102 ПО ПЕРЕВОДУ НА СУММУ USD 4699650-00 ПО МАКСИМАЛЬНОЙ СТАВКЕ СЧЕТ-ФАКТУРА 827 ОТ 140202</v>
          </cell>
        </row>
        <row r="1552">
          <cell r="A1552">
            <v>37355</v>
          </cell>
          <cell r="B1552" t="str">
            <v>40702978100081010293</v>
          </cell>
          <cell r="C1552" t="str">
            <v>60301810700000009098</v>
          </cell>
          <cell r="D1552" t="str">
            <v>$</v>
          </cell>
          <cell r="E1552">
            <v>30.41</v>
          </cell>
          <cell r="F1552" t="str">
            <v>ОПЛАТА КОМИССИИ ЗА ВЫПОЛНЕНИЕ ОПЕРАЦИЙ ПО ВАЛЮТНОМУ КОНТРОЛЮ ЗА ПОСТУПЛЕНИЕМ ВАЛЮТНОЙ ВЫРУЧКИ ПО ПС 1/00005061/000/0000000921 ОТ 28.09.99 НА СУММУ EUR 5544-78 ПО ПЕРЕВОДУ НА СУММУ EUR 10928-24 СЧЕТ-ФАКТУРА 1747 ОТ 09.04.02</v>
          </cell>
        </row>
        <row r="1553">
          <cell r="A1553">
            <v>37425</v>
          </cell>
          <cell r="B1553" t="str">
            <v>40702978491102030049</v>
          </cell>
          <cell r="C1553" t="str">
            <v>60301810700000009098</v>
          </cell>
          <cell r="D1553" t="str">
            <v>$</v>
          </cell>
          <cell r="E1553">
            <v>453.05</v>
          </cell>
          <cell r="F1553" t="str">
            <v>ОПЛАТА КОМИССИИ И НДС ЗА ВЫПОЛНЕНИЕ ОПЕРАЦИЙ ПО ВАЛЮТНОМУ КОНТРОЛЮ ЗА ПОСТУПЛЕНИЕМ ВАЛЮТНОЙ ВЫРУЧКИ ПО ПС 1/00005061/000/0000001899 ОТ 140502 ПО ПЕРЕВОДУ НА СУММУ EUR 76312-83 ОТ 060602 СЧЕТ-ФАКТУРА 3812 ОТ 180602</v>
          </cell>
        </row>
        <row r="1554">
          <cell r="A1554">
            <v>37349</v>
          </cell>
          <cell r="B1554" t="str">
            <v>40807840072618040771</v>
          </cell>
          <cell r="C1554" t="str">
            <v>60301840000000000000</v>
          </cell>
          <cell r="D1554" t="str">
            <v>$</v>
          </cell>
          <cell r="E1554">
            <v>1302.73</v>
          </cell>
          <cell r="F1554" t="str">
            <v xml:space="preserve">Уплата процентов за I квартал 2002 г. по счету N 40807840072618040771. Процентные ставки: Январь - .4 Март - .5 </v>
          </cell>
        </row>
        <row r="1555">
          <cell r="A1555">
            <v>37403</v>
          </cell>
          <cell r="B1555" t="str">
            <v>40807840072618040771</v>
          </cell>
          <cell r="C1555" t="str">
            <v>60301810700000009098</v>
          </cell>
          <cell r="D1555" t="str">
            <v>$</v>
          </cell>
          <cell r="E1555">
            <v>62.57</v>
          </cell>
          <cell r="F1555" t="str">
            <v>КОМИССИЯ ЗА ВЫДАЧУ КОПИЙ БАНКОВСКИХ ДОКУМЕНТОВ ПО ПЕРЕВОДУ RUL ANSTALT N 38 ОТ 23.05.2002 НА СУММУ USD 120000-00 Н/ПР 24.05.2002 М/О 6341 ОСНОВАНИЕ -ПИСЬМО КЛИЕНТА Б/Н ОТ 24.05.2002   СЧЕТ-ФАКТУРА 3288 ОТ 27.05.2002</v>
          </cell>
        </row>
        <row r="1556">
          <cell r="A1556">
            <v>37407</v>
          </cell>
          <cell r="B1556" t="str">
            <v>40807840072618040771</v>
          </cell>
          <cell r="C1556" t="str">
            <v>60301810700000009098</v>
          </cell>
          <cell r="D1556" t="str">
            <v>$</v>
          </cell>
          <cell r="E1556">
            <v>375.69</v>
          </cell>
          <cell r="F1556" t="str">
            <v>СПИСАНИЕ КОМИССИИ БАНКА СОГЛ. П.14.2.1 ТАРИФА ВЭБа НА ОСНОВАНИИ ПИСЬМА КЛИЕНТА ОТ 30.05.02 ПО ПЕРЕВОДАМ RUL ANSTAL ОТ 30.05.02 NN 46,47,48,49,50,51</v>
          </cell>
        </row>
        <row r="1557">
          <cell r="A1557">
            <v>37424</v>
          </cell>
          <cell r="B1557" t="str">
            <v>40807840072618040771</v>
          </cell>
          <cell r="C1557" t="str">
            <v>60301810700000009098</v>
          </cell>
          <cell r="D1557" t="str">
            <v>$</v>
          </cell>
          <cell r="E1557">
            <v>62.79</v>
          </cell>
          <cell r="F1557" t="str">
            <v>Списание комиссии банка согл. п.14.2.1 Тарифа ВЭБа на основании письма клиента от 14.06.2002 по переводу RUL ANSTALT от 14.06.2002 N 65 на сумму USD 1,500,000-00</v>
          </cell>
        </row>
        <row r="1558">
          <cell r="A1558">
            <v>37425</v>
          </cell>
          <cell r="B1558" t="str">
            <v>40807840072618040771</v>
          </cell>
          <cell r="C1558" t="str">
            <v>60301810700000009098</v>
          </cell>
          <cell r="D1558" t="str">
            <v>$</v>
          </cell>
          <cell r="E1558">
            <v>62.78</v>
          </cell>
          <cell r="F1558" t="str">
            <v>КОМИССИЯ ЗА ВЫДАЧУ КОПИЙ БАНКОВСКИХ ДОКУМЕНТОВ RUL ANSTALT ПО ПЕРЕВОДУ N 66 ОТ 17.06.2002 НА СУММУ USD 1800000,00 Н/П ОТ 17.06.02 М/О 8871, ПИСЬМО  Б/Н ОТ 17.06.2002, СЧЕТ-ФАКТУРА 3802 ОТ 18.06.02</v>
          </cell>
        </row>
        <row r="1559">
          <cell r="A1559">
            <v>37431</v>
          </cell>
          <cell r="B1559" t="str">
            <v>40807840072618040771</v>
          </cell>
          <cell r="C1559" t="str">
            <v>60301810700000009098</v>
          </cell>
          <cell r="D1559" t="str">
            <v>$</v>
          </cell>
          <cell r="E1559">
            <v>62.91</v>
          </cell>
          <cell r="F1559" t="str">
            <v>оплата комиссии за выдачу копий банковских документов по переводу RUL ANSTALT 68 от 200602 на сумму USD550000,00.н/пр 200602,м/о 2939.письмо клиента б/н от 240602г.счет-фактура 3949 от 240602г.</v>
          </cell>
        </row>
        <row r="1560">
          <cell r="A1560">
            <v>37435</v>
          </cell>
          <cell r="B1560" t="str">
            <v>40807840072618040771</v>
          </cell>
          <cell r="C1560" t="str">
            <v>60301810700000009098</v>
          </cell>
          <cell r="D1560" t="str">
            <v>$</v>
          </cell>
          <cell r="E1560">
            <v>62.88</v>
          </cell>
          <cell r="F1560" t="str">
            <v>КОМИССИЯ ЗА ВЫДАЧУ КОПИЙ БАНКОВСКИХ ДОКУМЕНТОВ ПО ПЕРЕВОДУ RUL ANSTALT N72 ОТ 27.06.02 НА СУММУ USD750000,00 ПИСЬМО КЛ-ТА</v>
          </cell>
        </row>
        <row r="1561">
          <cell r="A1561">
            <v>37341</v>
          </cell>
          <cell r="B1561" t="str">
            <v>40807840479678040699</v>
          </cell>
          <cell r="C1561" t="str">
            <v>60301810700000009098</v>
          </cell>
          <cell r="D1561" t="str">
            <v>$</v>
          </cell>
          <cell r="E1561">
            <v>124.6</v>
          </cell>
          <cell r="F1561" t="str">
            <v>оплата комиссии Внешэкономбанка за выдачу копий банковских документов по переводам ООО "Веспасиан" NN 1,2 от 21.03.02 (н/пр 21.03.02 м/о 5299, 5322) на основании письма клиента от 25.03.02 N 12. (счет фактура 1470 от 26.03.02)</v>
          </cell>
        </row>
        <row r="1562">
          <cell r="A1562">
            <v>37342</v>
          </cell>
          <cell r="B1562" t="str">
            <v>40807840479678040699</v>
          </cell>
          <cell r="C1562" t="str">
            <v>60301810700000009098</v>
          </cell>
          <cell r="D1562" t="str">
            <v>$</v>
          </cell>
          <cell r="E1562">
            <v>62.27</v>
          </cell>
          <cell r="F1562" t="str">
            <v>Комиссия за выдачу копий банковских документов VESPASIAN GMBH по переводу N 5 от  26.03.02 на сумму USD500000,00 н/п от 26.03.02 м/о 8598. письмо от 26.03.02  N 14. cчет-фактура 1513 от 27.03.02</v>
          </cell>
        </row>
        <row r="1563">
          <cell r="A1563">
            <v>37343</v>
          </cell>
          <cell r="B1563" t="str">
            <v>40807840479678040699</v>
          </cell>
          <cell r="C1563" t="str">
            <v>60301810700000009098</v>
          </cell>
          <cell r="D1563" t="str">
            <v>$</v>
          </cell>
          <cell r="E1563">
            <v>62.23</v>
          </cell>
          <cell r="F1563" t="str">
            <v>КОМИССИЯ ЗА ВЫДАЧУ КОПИЙ БАНКОВСКИХ ДОКУМЕНТОВ ПО ПЕРЕВОДУ VESPASIAN GMBH. POTSDAM N6 ОТ 270302 НА СУММУ USD500000,00 Н/ПР 270302 М/О 225 СЧЕТ-ФАКТУРА 1521 ОТ 28032002.ПИСЬМО N 15 ОТ 27032002</v>
          </cell>
        </row>
        <row r="1564">
          <cell r="A1564">
            <v>37344</v>
          </cell>
          <cell r="B1564" t="str">
            <v>40807840479678040699</v>
          </cell>
          <cell r="C1564" t="str">
            <v>60301810700000009098</v>
          </cell>
          <cell r="D1564" t="str">
            <v>$</v>
          </cell>
          <cell r="E1564">
            <v>62.14</v>
          </cell>
          <cell r="F1564" t="str">
            <v>оплата комиссии Внешэкономбанка за выдачу копий банковских документов по переводу ООО "Веспасиан" N 7 от 28.03.02 на сумму долл США 550000-00 (н/пр от 28.03.02м/о 1643) на основании письма клиента от 28.03.02 N 16 (счет фактура 1544 от 29.03.02)</v>
          </cell>
        </row>
        <row r="1565">
          <cell r="A1565">
            <v>37376</v>
          </cell>
          <cell r="B1565" t="str">
            <v>40807840479678040699</v>
          </cell>
          <cell r="C1565" t="str">
            <v>60301810700000009098</v>
          </cell>
          <cell r="D1565" t="str">
            <v>$</v>
          </cell>
          <cell r="E1565">
            <v>374.36</v>
          </cell>
          <cell r="F1565" t="str">
            <v>оплата комиссии за выдачу копий банковских документов по переводам  ООО"Веспасиан" NN11-16 от 250402г.на сумму долларов США 1585700-00 (207100-00, 516500-00, 50000-00, 102100-00, 41000-00, 669000-00),н/пр 260402.м/о 2295, 3345, 3343, 2301,2377, 3430.Основ</v>
          </cell>
        </row>
        <row r="1566">
          <cell r="A1566">
            <v>37376</v>
          </cell>
          <cell r="B1566" t="str">
            <v>40807840479678040699</v>
          </cell>
          <cell r="C1566" t="str">
            <v>60301810700000009098</v>
          </cell>
          <cell r="D1566" t="str">
            <v>$</v>
          </cell>
          <cell r="E1566">
            <v>124.79</v>
          </cell>
          <cell r="F1566" t="str">
            <v>Оплата комиссии за выдачу копий МT103 по переводам VESPASIAN GMBH,/POTSDAM  NN17и 18 от 26.04.02 на сумму USD 1.400.000=00 (USD 568.50=00 и 831.500=00,н.пр от290402 м/о4276 и 4220(соответственно), согл.письма клиента б/н от 29.04.2002, счет-фактура 2471 о</v>
          </cell>
        </row>
        <row r="1567">
          <cell r="A1567">
            <v>37407</v>
          </cell>
          <cell r="B1567" t="str">
            <v>40807840479678040699</v>
          </cell>
          <cell r="C1567" t="str">
            <v>60301810700000009098</v>
          </cell>
          <cell r="D1567" t="str">
            <v>$</v>
          </cell>
          <cell r="E1567">
            <v>62.61</v>
          </cell>
          <cell r="F1567" t="str">
            <v>КОМИССИЯ ЗА ВЫДАЧУ КОПИЙ БАНКОВСКИХ ДОКУМЕНТОВ ПО ПЕРЕВОДУ N36 ОТ 300502 НА СУММУ USD620000,00 Н/ПР 310502 СЧЕТ-ФАКТУРА 3464 ОТ 310502 ПИСЬМО ОТ 310502</v>
          </cell>
        </row>
        <row r="1568">
          <cell r="A1568">
            <v>37410</v>
          </cell>
          <cell r="B1568" t="str">
            <v>40807840479678040699</v>
          </cell>
          <cell r="C1568" t="str">
            <v>60301810700000009098</v>
          </cell>
          <cell r="D1568" t="str">
            <v>$</v>
          </cell>
          <cell r="E1568">
            <v>62.61</v>
          </cell>
          <cell r="F1568" t="str">
            <v>СПИСАНИЕ КОМИССИИ БАНКА СОГЛ. П.14.2.1 ТАРИФА ВЭБа ЗА ПРЕДОСТАВЛЕНИЕ КОПИЙ СВИФТ НА ОСНОВАНИИ ПИСЬМА КЛИЕНТА ОТ 31.05.2002 ПО ПЕРЕВОДУ VESPASIAN GMBH ОТ 31.05.2002 N37 (М/О 3630 ОТ 31.05.2002)Б СЧЕТ-ФАКТУРА 3497 ОТ 03.06.2002</v>
          </cell>
        </row>
        <row r="1569">
          <cell r="A1569">
            <v>37435</v>
          </cell>
          <cell r="B1569" t="str">
            <v>40807840479678040699</v>
          </cell>
          <cell r="C1569" t="str">
            <v>60301810700000009098</v>
          </cell>
          <cell r="D1569" t="str">
            <v>$</v>
          </cell>
          <cell r="E1569">
            <v>62.88</v>
          </cell>
          <cell r="F1569" t="str">
            <v>СПИСАНИЕ КОМИССИИ СОГЛ. П.14.2.1 ТАРИФА ВЭБа НА ОСНОВАНИИ ПИСЬМА КЛИЕНТА ОТ 28.06.02 ПО ПЕРЕВОДУ VESPASIAN GMBH ОТ 27.06.02 N 60 НА СУММУ USD 500,000.00</v>
          </cell>
        </row>
        <row r="1570">
          <cell r="A1570">
            <v>37431</v>
          </cell>
          <cell r="B1570" t="str">
            <v>40911810100000000104</v>
          </cell>
          <cell r="C1570" t="str">
            <v>60301810700000009098</v>
          </cell>
          <cell r="D1570" t="str">
            <v>$</v>
          </cell>
          <cell r="E1570">
            <v>2215.37</v>
          </cell>
          <cell r="F1570" t="str">
            <v>Оплата комиссии по аккредитиву N 4654 согласно пунктам 9.1. и 7.1.6. тарифа ВЭБПСИ N 2/0000506/000/0000003593 от 13.02.2002.,счет-фактура № 3933 от 21.06.2002</v>
          </cell>
        </row>
        <row r="1571">
          <cell r="A1571">
            <v>37314</v>
          </cell>
          <cell r="B1571" t="str">
            <v>40911810300000000302</v>
          </cell>
          <cell r="C1571" t="str">
            <v>60301810700000009098</v>
          </cell>
          <cell r="D1571" t="str">
            <v>$</v>
          </cell>
          <cell r="E1571">
            <v>308.41000000000003</v>
          </cell>
          <cell r="F1571" t="str">
            <v>Оплата комиссии за ответ на аудиторский запрос  ЗАО "Банк Кредитования Малого Бизнеса", Москва согласно п/п2001 от 26.02.2001 года.</v>
          </cell>
        </row>
        <row r="1572">
          <cell r="A1572">
            <v>37336</v>
          </cell>
          <cell r="B1572" t="str">
            <v>40911810300000000302</v>
          </cell>
          <cell r="C1572" t="str">
            <v>60301810700000009098</v>
          </cell>
          <cell r="D1572" t="str">
            <v>$</v>
          </cell>
          <cell r="E1572">
            <v>310.24</v>
          </cell>
          <cell r="F1572" t="str">
            <v>Оплата комиссии за ответ на аудиторский запрос от КБ "Банк Москвы", Москва от 08.11.2001 года согласно  п/п 77420 от 15.03.2002 года.</v>
          </cell>
        </row>
        <row r="1573">
          <cell r="A1573">
            <v>37357</v>
          </cell>
          <cell r="B1573" t="str">
            <v>40911810300000000302</v>
          </cell>
          <cell r="C1573" t="str">
            <v>60301810700000009098</v>
          </cell>
          <cell r="D1573" t="str">
            <v>$</v>
          </cell>
          <cell r="E1573">
            <v>311.83999999999997</v>
          </cell>
          <cell r="F1573" t="str">
            <v>Получена комиссия за ответ на аудиторский запрос ОАО "Россельхозбанк"от 13.02.2002г согласно п/п 304 от 05.04.2002г и Тарифа ВЭБ п.14.6</v>
          </cell>
        </row>
        <row r="1574">
          <cell r="A1574">
            <v>37293</v>
          </cell>
          <cell r="B1574" t="str">
            <v>40911810600000000002</v>
          </cell>
          <cell r="C1574" t="str">
            <v>60301810000000009811</v>
          </cell>
          <cell r="D1574" t="str">
            <v>$</v>
          </cell>
          <cell r="E1574">
            <v>56</v>
          </cell>
          <cell r="F1574" t="str">
            <v>РАЗБЛОКИРУЕТСЯ КОРСЧЕТ БЫВШЕГО ОТДЕЛЕНИЯ ВЭБ В Г.ЯЛТЕ(С НАЧИСЛЕНИЕМ ПРОЦЕНТОВ НА СЧЕТА В СКВ С 01.01.92 ПО 06.02.02)ДЛЯ ПЕРЕВОДА ВАЛЮТНОГО ПОКРЫТИЯ НА СЧЕТ УКРЭКСИМБАНКА,Г.КИЕВ В BANKERS TRUST CO,NY ДЛЯ РАСЧЕТОВ С КЛИЕНТАМИ БЫВШЕГО ОТДЕЛЕНИЯ ВЭБ НА УКРАИН</v>
          </cell>
        </row>
        <row r="1575">
          <cell r="A1575">
            <v>37293</v>
          </cell>
          <cell r="B1575" t="str">
            <v>40911810600000000002</v>
          </cell>
          <cell r="C1575" t="str">
            <v>60301810000000009811</v>
          </cell>
          <cell r="D1575" t="str">
            <v>$</v>
          </cell>
          <cell r="E1575">
            <v>58343</v>
          </cell>
          <cell r="F1575" t="str">
            <v>РАЗБЛОКИРУЕТСЯ КОРСЧЕТ БЫВШЕГО ОТДЕЛЕНИЯ ВЭБ В Г.ЛЬВОВ(С НАЧИСЛЕНИЕМ ПРОЦЕНТОВ НА СЧЕТА В СКВ С 01.01.92 ПО 06.02.02)ДЛЯ ПЕРЕВОДА ВАЛЮТНОГО ПОКРЫТИЯ НА СЧЕТ УКРЭКСИМБАНКА,Г.КИЕВ В BANKERS TRUST CO,NY ДЛЯ РАСЧЕТОВ С КЛИЕНТАМИ БЫВШЕГО ОТДЕЛЕНИЯ ВЭБ НА УКРАИ</v>
          </cell>
        </row>
        <row r="1576">
          <cell r="A1576">
            <v>37293</v>
          </cell>
          <cell r="B1576" t="str">
            <v>40911810600000000002</v>
          </cell>
          <cell r="C1576" t="str">
            <v>60301810000000009811</v>
          </cell>
          <cell r="D1576" t="str">
            <v>$</v>
          </cell>
          <cell r="E1576">
            <v>673</v>
          </cell>
          <cell r="F1576" t="str">
            <v>РАЗБЛОКИРУЕТСЯ КОРСЧЕТ БЫВШЕГО ОТДЕЛЕНИЯ ВЭБ В Г.ОДЕССЕ(С НАЧИСЛЕНИЕМ ПРОЦЕНТОВНА СЧЕТА В СКВ С 01.01.92 ПО 06.02.02)ДЛЯ ПЕРЕВОДА ВАЛЮТНОГО ПОКРЫТИЯ НА СЧЕТ УКРЭКСИМБАНКА,Г.КИЕВ В BANKERS TRUST CO,NY ДЛЯ РАСЧЕТОВ С КЛИЕНТАМИ БЫВШЕГО ОТДЕЛЕНИЯ ВЭБ НА УКРАИ</v>
          </cell>
        </row>
        <row r="1577">
          <cell r="A1577">
            <v>37293</v>
          </cell>
          <cell r="B1577" t="str">
            <v>40911810600000000002</v>
          </cell>
          <cell r="C1577" t="str">
            <v>60301810000000009811</v>
          </cell>
          <cell r="D1577" t="str">
            <v>$</v>
          </cell>
          <cell r="E1577">
            <v>9421</v>
          </cell>
          <cell r="F1577" t="str">
            <v>РАЗБЛОКИРУЕТСЯ КОРСЧЕТ БЫВШЕГО ОТДЕЛЕНИЯ ВЭБ В Г.КИЕВЕ(С НАЧИСЛЕНИЕМ ПРОЦЕНТОВ НА СЧЕТА В СКВ С 01.01.92 ПО 06.02.02)ДЛЯ ПЕРЕВОДА ВАЛЮТНОГО ПОКРЫТИЯ НА СЧЕТ УКРЭКСИМБАНКА,Г.КИЕВ В BANKERS TRUST CO,NY ДЛЯ РАСЧЕТОВ С КЛИЕНТАМИ БЫВШЕГО ОТДЕЛЕНИЯ ВЭБ НА УКРАИ</v>
          </cell>
        </row>
        <row r="1578">
          <cell r="A1578">
            <v>37305</v>
          </cell>
          <cell r="B1578" t="str">
            <v>40911810600000000002</v>
          </cell>
          <cell r="C1578" t="str">
            <v>60301810000000009811</v>
          </cell>
          <cell r="D1578" t="str">
            <v>$</v>
          </cell>
          <cell r="E1578">
            <v>976</v>
          </cell>
          <cell r="F1578" t="str">
            <v>ЛЕННЫЕ ПРОЦЕНТЫ ЗА 1990Г.).СОГЛАСНО ЗАЯВЛЕНИЮ КЛИЕНТА ОТ 18.02.2002г. УДЕРЖАНИЕПОДОХОДНОГО НАЛОГА.КУРСОВАЯ РАЗНИЦА.</v>
          </cell>
        </row>
        <row r="1579">
          <cell r="A1579">
            <v>37328</v>
          </cell>
          <cell r="B1579" t="str">
            <v>40911810600000000002</v>
          </cell>
          <cell r="C1579" t="str">
            <v>60301810000000009811</v>
          </cell>
          <cell r="D1579" t="str">
            <v>$</v>
          </cell>
          <cell r="E1579">
            <v>80</v>
          </cell>
          <cell r="F1579" t="str">
            <v>СПИСЫВАЮТСЯ СРЕДСТВА СО СЧЕТА"ДРУГИЕ ПРОИЗВЕДЕННЫЕРАСХОДЫ,НЕ ОТНОСИМЫЕ НА СЕБЕСТОИМОСТЬ"ДЛЯ ПЕРЕВОДА СРЕДСТВ В ФИЛИАЛ 0145 ПРИМОРСКОГО ОСБ 8635 НА СЧЕТ 42301810750262207306 АСМОЛОВОЙ ТАТЬЯНЫ ВАСИЛЬЕВНЫ(ВЛАДИВОСТОК,ОКЕАНСКИЙ ПР-Т,90-66)СОГЛАСНО ЗАЯВЛЕНИЯ К</v>
          </cell>
        </row>
        <row r="1580">
          <cell r="A1580">
            <v>37330</v>
          </cell>
          <cell r="B1580" t="str">
            <v>40911810600000000002</v>
          </cell>
          <cell r="C1580" t="str">
            <v>60301810000000009811</v>
          </cell>
          <cell r="D1580" t="str">
            <v>$</v>
          </cell>
          <cell r="E1580">
            <v>1239</v>
          </cell>
          <cell r="F1580" t="str">
            <v>РАЗБЛОКИРУЕТСЯ КОРСЧЕТ БЫВШЕГО ОТДЕЛЕНИЯ ВЭБ В Г.ОДЕССЕ(С НАЧИСЛЕНИЕМ ПРОЦЕНТОВНА СЧЕТА В СКВ С 01.01.92 ПО 15.03.02)ДЛЯ ПЕРЕВОДА ВАЛЮТНОГО ПОКРЫТИЯ НА СЧЕТ УКРЭКСИМБАНКА,Г.КИЕВ В BANKERS TRUST CO,NY ДЛЯ РАСЧЕТОВ С КЛИЕНТАМИ БЫВШЕГО ОТДЕЛЕНИЯ ВЭБ НА УКРАИ</v>
          </cell>
        </row>
        <row r="1581">
          <cell r="A1581">
            <v>37330</v>
          </cell>
          <cell r="B1581" t="str">
            <v>40911810600000000002</v>
          </cell>
          <cell r="C1581" t="str">
            <v>60301810000000009811</v>
          </cell>
          <cell r="D1581" t="str">
            <v>$</v>
          </cell>
          <cell r="E1581">
            <v>7</v>
          </cell>
          <cell r="F1581" t="str">
            <v>РАЗБЛОКИРУЕТСЯ КОРСЧЕТ БЫВШЕГО ОТДЕЛЕНИЯ ВЭБ В Г.ДОНЕЦКЕ(С НАЧИСЛЕНИЕМ ПРОЦЕНТОВ НА СЧЕТА В СКВ С 01.01.92 ПО 15.03.02)ДЛЯ ПЕРЕВОДА ВАЛЮТНОГО ПОКРЫТИЯ НА СЧЕТ УКРЭКСИМБАНКА,Г.КИЕВ В BANKERS TRUST CO,NY ДЛЯ РАСЧЕТОВ С КЛИЕНТАМИ БЫВШЕГО ОТДЕЛЕНИЯ ВЭБ НА УКР</v>
          </cell>
        </row>
        <row r="1582">
          <cell r="A1582">
            <v>37343</v>
          </cell>
          <cell r="B1582" t="str">
            <v>40911810600000000002</v>
          </cell>
          <cell r="C1582" t="str">
            <v>60301810000000009811</v>
          </cell>
          <cell r="D1582" t="str">
            <v>$</v>
          </cell>
          <cell r="E1582">
            <v>62</v>
          </cell>
          <cell r="F1582" t="str">
            <v>СОГЛАСНО ЗАЯВЛЕНИЮ КЛИЕНТА ОТ 28.03.2002Г. УДЕРЖАНИЕ ПОДОХОДНОГО НАЛОГА.КУРСОВАЯ РАЗНИЦА.</v>
          </cell>
        </row>
        <row r="1583">
          <cell r="A1583">
            <v>37347</v>
          </cell>
          <cell r="B1583" t="str">
            <v>40911810600000000002</v>
          </cell>
          <cell r="C1583" t="str">
            <v>60301810000000009811</v>
          </cell>
          <cell r="D1583" t="str">
            <v>$</v>
          </cell>
          <cell r="E1583">
            <v>0</v>
          </cell>
          <cell r="F1583" t="str">
            <v>Проводки по досрочному закрытию депозитa N42605840716613020045.ДОГОВОР N4180.ВКЛАДЧИК - АНДЕРСОН ПАВЕЛ АМЛЕТОВИЧ.СОГЛАСНО ЗАЯВЛЕНИЮ КЛИЕНТА  ОТ  01.04.2002Г.</v>
          </cell>
        </row>
        <row r="1584">
          <cell r="A1584">
            <v>37347</v>
          </cell>
          <cell r="B1584" t="str">
            <v>40911810600000000002</v>
          </cell>
          <cell r="C1584" t="str">
            <v>60301810000000009811</v>
          </cell>
          <cell r="D1584" t="str">
            <v>$</v>
          </cell>
          <cell r="E1584">
            <v>0</v>
          </cell>
          <cell r="F1584" t="str">
            <v>Проводки по досрочному закрытию депозитa N42605840716613020045.ДОГОВОР N4180.ВКЛАДЧИК - АНДЕРСОН ПАВЕЛ АМЛЕТОВИЧ.СОГЛАСНО ЗАЯВЛЕНИЮ КЛИЕНТА  ОТ  01.04.2002Г.</v>
          </cell>
        </row>
        <row r="1585">
          <cell r="A1585">
            <v>37347</v>
          </cell>
          <cell r="B1585" t="str">
            <v>40911810600000000002</v>
          </cell>
          <cell r="C1585" t="str">
            <v>60301810000000009811</v>
          </cell>
          <cell r="D1585" t="str">
            <v>$</v>
          </cell>
          <cell r="E1585">
            <v>0</v>
          </cell>
          <cell r="F1585" t="str">
            <v>Проводки по досрочному закрытию депозитa N42605840616613020051.Договор 4186.Вкладчик Андерсон Павел Амлетович.Согласно заявлению клиента от 01.04.2002 г.</v>
          </cell>
        </row>
        <row r="1586">
          <cell r="A1586">
            <v>37347</v>
          </cell>
          <cell r="B1586" t="str">
            <v>40911810600000000002</v>
          </cell>
          <cell r="C1586" t="str">
            <v>60301810000000009811</v>
          </cell>
          <cell r="D1586" t="str">
            <v>$</v>
          </cell>
          <cell r="E1586">
            <v>0</v>
          </cell>
          <cell r="F1586" t="str">
            <v>Проводки по досрочному закрытию депозитa N42605840616613020051.Договор 4186.Вкладчик Андерсон Павел Амлетович.Согласно заявлению клиента от 01.04.2002 г.</v>
          </cell>
        </row>
        <row r="1587">
          <cell r="A1587">
            <v>37347</v>
          </cell>
          <cell r="B1587" t="str">
            <v>40911810600000000002</v>
          </cell>
          <cell r="C1587" t="str">
            <v>60301810000000009811</v>
          </cell>
          <cell r="D1587" t="str">
            <v>$</v>
          </cell>
          <cell r="E1587">
            <v>0</v>
          </cell>
          <cell r="F1587" t="str">
            <v>Проводки по досрочному закрытию депозитa N42605840816613020055. Договор ќ4190. Вкладчик Андерсон Павел Амлетович. Согласно заявлению клиента от 01.04.2002г.</v>
          </cell>
        </row>
        <row r="1588">
          <cell r="A1588">
            <v>37347</v>
          </cell>
          <cell r="B1588" t="str">
            <v>40911810600000000002</v>
          </cell>
          <cell r="C1588" t="str">
            <v>60301810000000009811</v>
          </cell>
          <cell r="D1588" t="str">
            <v>$</v>
          </cell>
          <cell r="E1588">
            <v>0</v>
          </cell>
          <cell r="F1588" t="str">
            <v>Проводки по досрочному закрытию депозитa N42605840816613020055. Договор ќ4190. Вкладчик Андерсон Павел Амлетович. Согласно заявлению клиента от 01.04.2002г.</v>
          </cell>
        </row>
        <row r="1589">
          <cell r="A1589">
            <v>37347</v>
          </cell>
          <cell r="B1589" t="str">
            <v>40911810600000000002</v>
          </cell>
          <cell r="C1589" t="str">
            <v>60301810000000009811</v>
          </cell>
          <cell r="D1589" t="str">
            <v>$</v>
          </cell>
          <cell r="E1589">
            <v>0</v>
          </cell>
          <cell r="F1589" t="str">
            <v>Проводки по досрочному закрытию депозитa N42605840916613020052.Договор 4187.Вкладчик Андерсон Павел Амлетович.Согласно заявлению клиента от 01.04.2002г.</v>
          </cell>
        </row>
        <row r="1590">
          <cell r="A1590">
            <v>37347</v>
          </cell>
          <cell r="B1590" t="str">
            <v>40911810600000000002</v>
          </cell>
          <cell r="C1590" t="str">
            <v>60301810000000009811</v>
          </cell>
          <cell r="D1590" t="str">
            <v>$</v>
          </cell>
          <cell r="E1590">
            <v>0</v>
          </cell>
          <cell r="F1590" t="str">
            <v>Проводки по досрочному закрытию депозитa N42605840916613020052.Договор 4187.Вкладчик Андерсон Павел Амлетович.Согласно заявлению клиента от 01.04.2002г.</v>
          </cell>
        </row>
        <row r="1591">
          <cell r="A1591">
            <v>37347</v>
          </cell>
          <cell r="B1591" t="str">
            <v>40911810600000000002</v>
          </cell>
          <cell r="C1591" t="str">
            <v>60301810000000009811</v>
          </cell>
          <cell r="D1591" t="str">
            <v>$</v>
          </cell>
          <cell r="E1591">
            <v>0</v>
          </cell>
          <cell r="F1591" t="str">
            <v>Проводки по досрочному закрытию депозитa N42605840016613020046.ДОГОВОР 4181.ВКЛАДЧИК-АНДЕРСОН ПАВЕЛ АМЛЕТОВИЧ.СОГЛАСНО ЗАЯВЛЕНИЮ КЛИЕНТА ОТ 01.04.2002Г.</v>
          </cell>
        </row>
        <row r="1592">
          <cell r="A1592">
            <v>37347</v>
          </cell>
          <cell r="B1592" t="str">
            <v>40911810600000000002</v>
          </cell>
          <cell r="C1592" t="str">
            <v>60301810000000009811</v>
          </cell>
          <cell r="D1592" t="str">
            <v>$</v>
          </cell>
          <cell r="E1592">
            <v>0</v>
          </cell>
          <cell r="F1592" t="str">
            <v>Проводки по досрочному закрытию депозитa N42605840016613020046.ДОГОВОР 4181.ВКЛАДЧИК-АНДЕРСОН ПАВЕЛ АМЛЕТОВИЧ.СОГЛАСНО ЗАЯВЛЕНИЮ КЛИЕНТА ОТ 01.04.2002Г.</v>
          </cell>
        </row>
        <row r="1593">
          <cell r="A1593">
            <v>37347</v>
          </cell>
          <cell r="B1593" t="str">
            <v>40911810600000000002</v>
          </cell>
          <cell r="C1593" t="str">
            <v>60301810000000009811</v>
          </cell>
          <cell r="D1593" t="str">
            <v>$</v>
          </cell>
          <cell r="E1593">
            <v>0</v>
          </cell>
          <cell r="F1593" t="str">
            <v>Проводки по досрочному закрытию депозитa N42605840216613020053.ДОГОВОР 4188.ВКЛАДЧИК АНДЕРСОН ПАВЕЛ АМЛЕТОВИЧ.СОГЛАСНО ЗАЯВЛЕНИЮ КЛИЕНТА ОТ 01.04.2002Г.</v>
          </cell>
        </row>
        <row r="1594">
          <cell r="A1594">
            <v>37347</v>
          </cell>
          <cell r="B1594" t="str">
            <v>40911810600000000002</v>
          </cell>
          <cell r="C1594" t="str">
            <v>60301810000000009811</v>
          </cell>
          <cell r="D1594" t="str">
            <v>$</v>
          </cell>
          <cell r="E1594">
            <v>0</v>
          </cell>
          <cell r="F1594" t="str">
            <v>Проводки по досрочному закрытию депозитa N42605840216613020053.ДОГОВОР 4188.ВКЛАДЧИК АНДЕРСОН ПАВЕЛ АМЛЕТОВИЧ.СОГЛАСНО ЗАЯВЛЕНИЮ КЛИЕНТА ОТ 01.04.2002Г.</v>
          </cell>
        </row>
        <row r="1595">
          <cell r="A1595">
            <v>37347</v>
          </cell>
          <cell r="B1595" t="str">
            <v>40911810600000000002</v>
          </cell>
          <cell r="C1595" t="str">
            <v>60301810000000009811</v>
          </cell>
          <cell r="D1595" t="str">
            <v>$</v>
          </cell>
          <cell r="E1595">
            <v>0</v>
          </cell>
          <cell r="F1595" t="str">
            <v>Проводки по досрочному закрытию депозитa 42605840316613020047.ДОГОВОР 4182.ВКЛАДЧИК-АНДЕРСОН ПАВЕЛ АМЛЕТОВИЧ.СОГЛАСНО ЗАЯВЛЕНИЮ КЛИЕНТА ОТ 01.04.2002Г.</v>
          </cell>
        </row>
        <row r="1596">
          <cell r="A1596">
            <v>37347</v>
          </cell>
          <cell r="B1596" t="str">
            <v>40911810600000000002</v>
          </cell>
          <cell r="C1596" t="str">
            <v>60301810000000009811</v>
          </cell>
          <cell r="D1596" t="str">
            <v>$</v>
          </cell>
          <cell r="E1596">
            <v>0</v>
          </cell>
          <cell r="F1596" t="str">
            <v>Проводки по досрочному закрытию депозитa 42605840316613020047.ДОГОВОР 4182.ВКЛАДЧИК-АНДЕРСОН ПАВЕЛ АМЛЕТОВИЧ.СОГЛАСНО ЗАЯВЛЕНИЮ КЛИЕНТА ОТ 01.04.2002Г.</v>
          </cell>
        </row>
        <row r="1597">
          <cell r="A1597">
            <v>37347</v>
          </cell>
          <cell r="B1597" t="str">
            <v>40911810600000000002</v>
          </cell>
          <cell r="C1597" t="str">
            <v>60301810000000009811</v>
          </cell>
          <cell r="D1597" t="str">
            <v>$</v>
          </cell>
          <cell r="E1597">
            <v>0</v>
          </cell>
          <cell r="F1597" t="str">
            <v>Проводки по досрочному закрытию депозитa N42605840116613020056. Договор ќ4191.Вкладчик Андерсон Павел Амлетович.Согласно заявлению клиента от 01.04.2002г.</v>
          </cell>
        </row>
        <row r="1598">
          <cell r="A1598">
            <v>37347</v>
          </cell>
          <cell r="B1598" t="str">
            <v>40911810600000000002</v>
          </cell>
          <cell r="C1598" t="str">
            <v>60301810000000009811</v>
          </cell>
          <cell r="D1598" t="str">
            <v>$</v>
          </cell>
          <cell r="E1598">
            <v>0</v>
          </cell>
          <cell r="F1598" t="str">
            <v>Проводки по досрочному закрытию депозитa N42605840116613020056. Договор ќ4191.Вкладчик Андерсон Павел Амлетович.Согласно заявлению клиента от 01.04.2002г.</v>
          </cell>
        </row>
        <row r="1599">
          <cell r="A1599">
            <v>37347</v>
          </cell>
          <cell r="B1599" t="str">
            <v>40911810600000000002</v>
          </cell>
          <cell r="C1599" t="str">
            <v>60301810000000009811</v>
          </cell>
          <cell r="D1599" t="str">
            <v>$</v>
          </cell>
          <cell r="E1599">
            <v>0</v>
          </cell>
          <cell r="F1599" t="str">
            <v>Проводки по досрочному закрытию депозитa N42605840616613020048.ДОГОВОР 4183.ВКЛАДЧИК-АНДЕРСОН ПАВЕЛ АМЛЕТОВИЧ.СОГЛАСНО ЗАЯВЛЕНИЮ КЛИЕНТА ОТ 01.04.2002Г.</v>
          </cell>
        </row>
        <row r="1600">
          <cell r="A1600">
            <v>37347</v>
          </cell>
          <cell r="B1600" t="str">
            <v>40911810600000000002</v>
          </cell>
          <cell r="C1600" t="str">
            <v>60301810000000009811</v>
          </cell>
          <cell r="D1600" t="str">
            <v>$</v>
          </cell>
          <cell r="E1600">
            <v>0</v>
          </cell>
          <cell r="F1600" t="str">
            <v>Проводки по досрочному закрытию депозитa N42605840616613020048.ДОГОВОР 4183.ВКЛАДЧИК-АНДЕРСОН ПАВЕЛ АМЛЕТОВИЧ.СОГЛАСНО ЗАЯВЛЕНИЮ КЛИЕНТА ОТ 01.04.2002Г.</v>
          </cell>
        </row>
        <row r="1601">
          <cell r="A1601">
            <v>37347</v>
          </cell>
          <cell r="B1601" t="str">
            <v>40911810600000000002</v>
          </cell>
          <cell r="C1601" t="str">
            <v>60301810000000009811</v>
          </cell>
          <cell r="D1601" t="str">
            <v>$</v>
          </cell>
          <cell r="E1601">
            <v>0</v>
          </cell>
          <cell r="F1601" t="str">
            <v>Проводки по досрочному закрытию депозитa N42605840916613020049.ДОГОВОР 4184.ВКЛАДЧИК-АНДЕРСОН ПАВЕЛ АМЛЕТОВИЧ.СОГЛАСНО ЗАЯВЛЕНИЮ КЛИЕНТА ОТ 01.04.2002Г.</v>
          </cell>
        </row>
        <row r="1602">
          <cell r="A1602">
            <v>37347</v>
          </cell>
          <cell r="B1602" t="str">
            <v>40911810600000000002</v>
          </cell>
          <cell r="C1602" t="str">
            <v>60301810000000009811</v>
          </cell>
          <cell r="D1602" t="str">
            <v>$</v>
          </cell>
          <cell r="E1602">
            <v>0</v>
          </cell>
          <cell r="F1602" t="str">
            <v>Проводки по досрочному закрытию депозитa N42605840916613020049.ДОГОВОР 4184.ВКЛАДЧИК-АНДЕРСОН ПАВЕЛ АМЛЕТОВИЧ.СОГЛАСНО ЗАЯВЛЕНИЮ КЛИЕНТА ОТ 01.04.2002Г.</v>
          </cell>
        </row>
        <row r="1603">
          <cell r="A1603">
            <v>37347</v>
          </cell>
          <cell r="B1603" t="str">
            <v>40911810600000000002</v>
          </cell>
          <cell r="C1603" t="str">
            <v>60301810000000009811</v>
          </cell>
          <cell r="D1603" t="str">
            <v>$</v>
          </cell>
          <cell r="E1603">
            <v>0</v>
          </cell>
          <cell r="F1603" t="str">
            <v>Проводки по досрочному закрытию депозитa N42605840316613020050.ДОГОВОР 4185.ВКЛАДЧИК-АНДЕРСОН ПАВЕЛ АМЛЕТОВИЧ.СОГЛАСНО ЗАЯВЛЕНИЮ КЛИЕНТА ОТ 01.04.2002Г.</v>
          </cell>
        </row>
        <row r="1604">
          <cell r="A1604">
            <v>37347</v>
          </cell>
          <cell r="B1604" t="str">
            <v>40911810600000000002</v>
          </cell>
          <cell r="C1604" t="str">
            <v>60301810000000009811</v>
          </cell>
          <cell r="D1604" t="str">
            <v>$</v>
          </cell>
          <cell r="E1604">
            <v>0</v>
          </cell>
          <cell r="F1604" t="str">
            <v>Проводки по досрочному закрытию депозитa N42605840316613020050.ДОГОВОР 4185.ВКЛАДЧИК-АНДЕРСОН ПАВЕЛ АМЛЕТОВИЧ.СОГЛАСНО ЗАЯВЛЕНИЮ КЛИЕНТА ОТ 01.04.2002Г.</v>
          </cell>
        </row>
        <row r="1605">
          <cell r="A1605">
            <v>37347</v>
          </cell>
          <cell r="B1605" t="str">
            <v>40911810600000000002</v>
          </cell>
          <cell r="C1605" t="str">
            <v>60301810000000009811</v>
          </cell>
          <cell r="D1605" t="str">
            <v>$</v>
          </cell>
          <cell r="E1605">
            <v>0</v>
          </cell>
          <cell r="F1605" t="str">
            <v>Проводки по досрочному закрытию депозитa N42605840516613020054.ДОГОВОР 4189.ВКЛАДЧИК-АНДЕРСОН ПАВЕЛ АМЛЕТОВИЧ.СОГЛАСНО ЗАЯВЛЕНИЮ КЛИЕНТА ОТ 01.04.2002Г.</v>
          </cell>
        </row>
        <row r="1606">
          <cell r="A1606">
            <v>37347</v>
          </cell>
          <cell r="B1606" t="str">
            <v>40911810600000000002</v>
          </cell>
          <cell r="C1606" t="str">
            <v>60301810000000009811</v>
          </cell>
          <cell r="D1606" t="str">
            <v>$</v>
          </cell>
          <cell r="E1606">
            <v>0</v>
          </cell>
          <cell r="F1606" t="str">
            <v>Проводки по досрочному закрытию депозитa N42605840516613020054.ДОГОВОР 4189.ВКЛАДЧИК-АНДЕРСОН ПАВЕЛ АМЛЕТОВИЧ.СОГЛАСНО ЗАЯВЛЕНИЮ КЛИЕНТА ОТ 01.04.2002Г.</v>
          </cell>
        </row>
        <row r="1607">
          <cell r="A1607">
            <v>37347</v>
          </cell>
          <cell r="B1607" t="str">
            <v>40911810600000000002</v>
          </cell>
          <cell r="C1607" t="str">
            <v>60301810000000009811</v>
          </cell>
          <cell r="D1607" t="str">
            <v>$</v>
          </cell>
          <cell r="E1607">
            <v>0</v>
          </cell>
          <cell r="F1607" t="str">
            <v>Проводки по досрочному закрытию депозитa N42605840316613020021.ДОГОВОР 4155.ВКЛАДЧИК-АНДЕРСОН ПАВЕЛ АМЛЕТОВИЧ.СОГЛАСНО ЗАЯВЛЕНИЮ КЛИЕНТА ОТ 01.04.2002Г.</v>
          </cell>
        </row>
        <row r="1608">
          <cell r="A1608">
            <v>37347</v>
          </cell>
          <cell r="B1608" t="str">
            <v>40911810600000000002</v>
          </cell>
          <cell r="C1608" t="str">
            <v>60301810000000009811</v>
          </cell>
          <cell r="D1608" t="str">
            <v>$</v>
          </cell>
          <cell r="E1608">
            <v>0</v>
          </cell>
          <cell r="F1608" t="str">
            <v>Проводки по досрочному закрытию депозитa N42605840316613020021.ДОГОВОР 4155.ВКЛАДЧИК-АНДЕРСОН ПАВЕЛ АМЛЕТОВИЧ.СОГЛАСНО ЗАЯВЛЕНИЮ КЛИЕНТА ОТ 01.04.2002Г.</v>
          </cell>
        </row>
        <row r="1609">
          <cell r="A1609">
            <v>37347</v>
          </cell>
          <cell r="B1609" t="str">
            <v>40911810600000000002</v>
          </cell>
          <cell r="C1609" t="str">
            <v>60301810000000009811</v>
          </cell>
          <cell r="D1609" t="str">
            <v>$</v>
          </cell>
          <cell r="E1609">
            <v>0</v>
          </cell>
          <cell r="F1609" t="str">
            <v>Проводки по досрочному закрытию депозитa N42605840016613020020.ДОГОВОР 4154.ВКЛАДЧИК-АНДЕРСОН ПАВЕЛ АМЛЕТОВИЧ.СОГЛАСНО ЗАЯВЛЕНИЮ КЛИЕНТА ОТ 01.04.2002Г.</v>
          </cell>
        </row>
        <row r="1610">
          <cell r="A1610">
            <v>37347</v>
          </cell>
          <cell r="B1610" t="str">
            <v>40911810600000000002</v>
          </cell>
          <cell r="C1610" t="str">
            <v>60301810000000009811</v>
          </cell>
          <cell r="D1610" t="str">
            <v>$</v>
          </cell>
          <cell r="E1610">
            <v>0</v>
          </cell>
          <cell r="F1610" t="str">
            <v>Проводки по досрочному закрытию депозитa N42605840016613020020.ДОГОВОР 4154.ВКЛАДЧИК-АНДЕРСОН ПАВЕЛ АМЛЕТОВИЧ.СОГЛАСНО ЗАЯВЛЕНИЮ КЛИЕНТА ОТ 01.04.2002Г.</v>
          </cell>
        </row>
        <row r="1611">
          <cell r="A1611">
            <v>37347</v>
          </cell>
          <cell r="B1611" t="str">
            <v>40911810600000000002</v>
          </cell>
          <cell r="C1611" t="str">
            <v>60301810000000009811</v>
          </cell>
          <cell r="D1611" t="str">
            <v>$</v>
          </cell>
          <cell r="E1611">
            <v>0</v>
          </cell>
          <cell r="F1611" t="str">
            <v>Проводки по досрочному закрытию депозитa N42605840616613020019.ДОГОВОР 4153.ВКЛАДЧИК-АНДЕРСОН ПАВЕЛ АМЛЕТОВИЧ.СОГЛАСНО ЗАЯВЛЕНИЮ КЛИЕНТА ОТ 01.04.2002Г.</v>
          </cell>
        </row>
        <row r="1612">
          <cell r="A1612">
            <v>37347</v>
          </cell>
          <cell r="B1612" t="str">
            <v>40911810600000000002</v>
          </cell>
          <cell r="C1612" t="str">
            <v>60301810000000009811</v>
          </cell>
          <cell r="D1612" t="str">
            <v>$</v>
          </cell>
          <cell r="E1612">
            <v>0</v>
          </cell>
          <cell r="F1612" t="str">
            <v>Проводки по досрочному закрытию депозитa N42605840616613020019.ДОГОВОР 4153.ВКЛАДЧИК-АНДЕРСОН ПАВЕЛ АМЛЕТОВИЧ.СОГЛАСНО ЗАЯВЛЕНИЮ КЛИЕНТА ОТ 01.04.2002Г.</v>
          </cell>
        </row>
        <row r="1613">
          <cell r="A1613">
            <v>37347</v>
          </cell>
          <cell r="B1613" t="str">
            <v>40911810600000000002</v>
          </cell>
          <cell r="C1613" t="str">
            <v>60301810000000009811</v>
          </cell>
          <cell r="D1613" t="str">
            <v>$</v>
          </cell>
          <cell r="E1613">
            <v>0</v>
          </cell>
          <cell r="F1613" t="str">
            <v>Проводки по досрочному закрытию депозитa N42605840016613020062.ДОГОВОР 4197.ВКЛАДЧИК-АНДЕРСОН ПАВЕЛ АМЛЕТОВИЧ.СОГЛАСНО ЗАЯВЛЕНИЮ КЛИЕНТА ОТ 01.04.2002Г.</v>
          </cell>
        </row>
        <row r="1614">
          <cell r="A1614">
            <v>37347</v>
          </cell>
          <cell r="B1614" t="str">
            <v>40911810600000000002</v>
          </cell>
          <cell r="C1614" t="str">
            <v>60301810000000009811</v>
          </cell>
          <cell r="D1614" t="str">
            <v>$</v>
          </cell>
          <cell r="E1614">
            <v>0</v>
          </cell>
          <cell r="F1614" t="str">
            <v>Проводки по досрочному закрытию депозитa N42605840016613020062.ДОГОВОР 4197.ВКЛАДЧИК-АНДЕРСОН ПАВЕЛ АМЛЕТОВИЧ.СОГЛАСНО ЗАЯВЛЕНИЮ КЛИЕНТА ОТ 01.04.2002Г.</v>
          </cell>
        </row>
        <row r="1615">
          <cell r="A1615">
            <v>37347</v>
          </cell>
          <cell r="B1615" t="str">
            <v>40911810600000000002</v>
          </cell>
          <cell r="C1615" t="str">
            <v>60301810000000009811</v>
          </cell>
          <cell r="D1615" t="str">
            <v>$</v>
          </cell>
          <cell r="E1615">
            <v>0</v>
          </cell>
          <cell r="F1615" t="str">
            <v>Проводки по досрочному закрытию депозитa N42605840716613020061.ДОГОВОР 4196.ВКЛАДЧИК-АНДЕРСОН ПАВЕЛ АМЛЕТОВИЧ.СОГЛАСНО ЗАЯВЛЕНИЮ КЛИЕНТА ОТ 01.04.2002Г.</v>
          </cell>
        </row>
        <row r="1616">
          <cell r="A1616">
            <v>37347</v>
          </cell>
          <cell r="B1616" t="str">
            <v>40911810600000000002</v>
          </cell>
          <cell r="C1616" t="str">
            <v>60301810000000009811</v>
          </cell>
          <cell r="D1616" t="str">
            <v>$</v>
          </cell>
          <cell r="E1616">
            <v>0</v>
          </cell>
          <cell r="F1616" t="str">
            <v>Проводки по досрочному закрытию депозитa N42605840716613020061.ДОГОВОР 4196.ВКЛАДЧИК-АНДЕРСОН ПАВЕЛ АМЛЕТОВИЧ.СОГЛАСНО ЗАЯВЛЕНИЮ КЛИЕНТА ОТ 01.04.2002Г.</v>
          </cell>
        </row>
        <row r="1617">
          <cell r="A1617">
            <v>37347</v>
          </cell>
          <cell r="B1617" t="str">
            <v>40911810600000000002</v>
          </cell>
          <cell r="C1617" t="str">
            <v>60301810000000009811</v>
          </cell>
          <cell r="D1617" t="str">
            <v>$</v>
          </cell>
          <cell r="E1617">
            <v>0</v>
          </cell>
          <cell r="F1617" t="str">
            <v>Проводки по досрочному закрытию депозитa N42605840216613020024.ДОГОВОР 4159.ВКЛАДЧИК-АНДЕРСОН ПАВЕЛ АМЛЕТОВИЧ.СОГЛАСНО ЗАЯВЛЕНИЮ КЛИЕНТА ОТ 01.04.2002Г.</v>
          </cell>
        </row>
        <row r="1618">
          <cell r="A1618">
            <v>37347</v>
          </cell>
          <cell r="B1618" t="str">
            <v>40911810600000000002</v>
          </cell>
          <cell r="C1618" t="str">
            <v>60301810000000009811</v>
          </cell>
          <cell r="D1618" t="str">
            <v>$</v>
          </cell>
          <cell r="E1618">
            <v>0</v>
          </cell>
          <cell r="F1618" t="str">
            <v>Проводки по досрочному закрытию депозитa N42605840216613020024.ДОГОВОР 4159.ВКЛАДЧИК-АНДЕРСОН ПАВЕЛ АМЛЕТОВИЧ.СОГЛАСНО ЗАЯВЛЕНИЮ КЛИЕНТА ОТ 01.04.2002Г.</v>
          </cell>
        </row>
        <row r="1619">
          <cell r="A1619">
            <v>37347</v>
          </cell>
          <cell r="B1619" t="str">
            <v>40911810600000000002</v>
          </cell>
          <cell r="C1619" t="str">
            <v>60301810000000009811</v>
          </cell>
          <cell r="D1619" t="str">
            <v>$</v>
          </cell>
          <cell r="E1619">
            <v>0</v>
          </cell>
          <cell r="F1619" t="str">
            <v>Проводки по досрочному закрытию депозитa N42605840416613020057.Договор ќ4192.  Вкладчик Андерсон Павел Амлетович.Согласно заявлению клиента от 01.04.2002г.</v>
          </cell>
        </row>
        <row r="1620">
          <cell r="A1620">
            <v>37347</v>
          </cell>
          <cell r="B1620" t="str">
            <v>40911810600000000002</v>
          </cell>
          <cell r="C1620" t="str">
            <v>60301810000000009811</v>
          </cell>
          <cell r="D1620" t="str">
            <v>$</v>
          </cell>
          <cell r="E1620">
            <v>0</v>
          </cell>
          <cell r="F1620" t="str">
            <v>Проводки по досрочному закрытию депозитa N42605840416613020057.Договор ќ4192.  Вкладчик Андерсон Павел Амлетович.Согласно заявлению клиента от 01.04.2002г.</v>
          </cell>
        </row>
        <row r="1621">
          <cell r="A1621">
            <v>37347</v>
          </cell>
          <cell r="B1621" t="str">
            <v>40911810600000000002</v>
          </cell>
          <cell r="C1621" t="str">
            <v>60301810000000009811</v>
          </cell>
          <cell r="D1621" t="str">
            <v>$</v>
          </cell>
          <cell r="E1621">
            <v>0</v>
          </cell>
          <cell r="F1621" t="str">
            <v>Проводки по досрочному закрытию депозитa N42605840916613020023.ДОГОВОР 4158.ВКЛАДЧИК-АНДЕРСОН ПАВЕЛ АМЛЕТОВИЧ.СОГЛАСНО ЗАЯВЛЕНИЮ КЛИЕНТА ОТ 01.04.2002Г.</v>
          </cell>
        </row>
        <row r="1622">
          <cell r="A1622">
            <v>37347</v>
          </cell>
          <cell r="B1622" t="str">
            <v>40911810600000000002</v>
          </cell>
          <cell r="C1622" t="str">
            <v>60301810000000009811</v>
          </cell>
          <cell r="D1622" t="str">
            <v>$</v>
          </cell>
          <cell r="E1622">
            <v>0</v>
          </cell>
          <cell r="F1622" t="str">
            <v>Проводки по досрочному закрытию депозитa N42605840916613020023.ДОГОВОР 4158.ВКЛАДЧИК-АНДЕРСОН ПАВЕЛ АМЛЕТОВИЧ.СОГЛАСНО ЗАЯВЛЕНИЮ КЛИЕНТА ОТ 01.04.2002Г.</v>
          </cell>
        </row>
        <row r="1623">
          <cell r="A1623">
            <v>37347</v>
          </cell>
          <cell r="B1623" t="str">
            <v>40911810600000000002</v>
          </cell>
          <cell r="C1623" t="str">
            <v>60301810000000009811</v>
          </cell>
          <cell r="D1623" t="str">
            <v>$</v>
          </cell>
          <cell r="E1623">
            <v>0</v>
          </cell>
          <cell r="F1623" t="str">
            <v>Проводки по досрочному закрытию депозитa N42605840316613020018.ДОГОВОР 4152.ВКЛАДЧИК АНДЕРСОН ПАВЕЛ АМЛЕТОВИЧ.СОГЛАСНО ЗАЯВЛЕНИЮ КЛИЕНТА ОТ 01.04.2002 Г.</v>
          </cell>
        </row>
        <row r="1624">
          <cell r="A1624">
            <v>37347</v>
          </cell>
          <cell r="B1624" t="str">
            <v>40911810600000000002</v>
          </cell>
          <cell r="C1624" t="str">
            <v>60301810000000009811</v>
          </cell>
          <cell r="D1624" t="str">
            <v>$</v>
          </cell>
          <cell r="E1624">
            <v>0</v>
          </cell>
          <cell r="F1624" t="str">
            <v>Проводки по досрочному закрытию депозитa N42605840316613020018.ДОГОВОР 4152.ВКЛАДЧИК АНДЕРСОН ПАВЕЛ АМЛЕТОВИЧ.СОГЛАСНО ЗАЯВЛЕНИЮ КЛИЕНТА ОТ 01.04.2002 Г.</v>
          </cell>
        </row>
        <row r="1625">
          <cell r="A1625">
            <v>37347</v>
          </cell>
          <cell r="B1625" t="str">
            <v>40911810600000000002</v>
          </cell>
          <cell r="C1625" t="str">
            <v>60301810000000009811</v>
          </cell>
          <cell r="D1625" t="str">
            <v>$</v>
          </cell>
          <cell r="E1625">
            <v>0</v>
          </cell>
          <cell r="F1625" t="str">
            <v>Проводки по досрочному закрытию депозитa N42605840716613020058. Договор ќ4193.Вкладчик Андерсон Павел Амлетович.Согласно заявлению клиента от 01.04.2002г.</v>
          </cell>
        </row>
        <row r="1626">
          <cell r="A1626">
            <v>37347</v>
          </cell>
          <cell r="B1626" t="str">
            <v>40911810600000000002</v>
          </cell>
          <cell r="C1626" t="str">
            <v>60301810000000009811</v>
          </cell>
          <cell r="D1626" t="str">
            <v>$</v>
          </cell>
          <cell r="E1626">
            <v>0</v>
          </cell>
          <cell r="F1626" t="str">
            <v>Проводки по досрочному закрытию депозитa N42605840716613020058. Договор ќ4193.Вкладчик Андерсон Павел Амлетович.Согласно заявлению клиента от 01.04.2002г.</v>
          </cell>
        </row>
        <row r="1627">
          <cell r="A1627">
            <v>37347</v>
          </cell>
          <cell r="B1627" t="str">
            <v>40911810600000000002</v>
          </cell>
          <cell r="C1627" t="str">
            <v>60301810000000009811</v>
          </cell>
          <cell r="D1627" t="str">
            <v>$</v>
          </cell>
          <cell r="E1627">
            <v>0</v>
          </cell>
          <cell r="F1627" t="str">
            <v>Проводки по досрочному закрытию депозитa N42605840016613020059. Договор ќ 4194.  Вкладчик Андерсон Павел Амлетович. Согласно заявлению клиента от 01.04.2002г.</v>
          </cell>
        </row>
        <row r="1628">
          <cell r="A1628">
            <v>37347</v>
          </cell>
          <cell r="B1628" t="str">
            <v>40911810600000000002</v>
          </cell>
          <cell r="C1628" t="str">
            <v>60301810000000009811</v>
          </cell>
          <cell r="D1628" t="str">
            <v>$</v>
          </cell>
          <cell r="E1628">
            <v>0</v>
          </cell>
          <cell r="F1628" t="str">
            <v>Проводки по досрочному закрытию депозитa N42605840016613020059. Договор ќ 4194.  Вкладчик Андерсон Павел Амлетович. Согласно заявлению клиента от 01.04.2002г.</v>
          </cell>
        </row>
        <row r="1629">
          <cell r="A1629">
            <v>37347</v>
          </cell>
          <cell r="B1629" t="str">
            <v>40911810600000000002</v>
          </cell>
          <cell r="C1629" t="str">
            <v>60301810000000009811</v>
          </cell>
          <cell r="D1629" t="str">
            <v>$</v>
          </cell>
          <cell r="E1629">
            <v>0</v>
          </cell>
          <cell r="F1629" t="str">
            <v>Проводки по досрочному закрытию депозитa N42605840816613020039.ДОГОВОР 4174.ВКЛАДЧИК АНДЕРСОН ПАВЕЛ АМЛЕТОВИЧ.СОГЛАСНО ЗАЯВЛЕНИЮ КЛИЕНТА ОТ 01.04.2002Г.</v>
          </cell>
        </row>
        <row r="1630">
          <cell r="A1630">
            <v>37347</v>
          </cell>
          <cell r="B1630" t="str">
            <v>40911810600000000002</v>
          </cell>
          <cell r="C1630" t="str">
            <v>60301810000000009811</v>
          </cell>
          <cell r="D1630" t="str">
            <v>$</v>
          </cell>
          <cell r="E1630">
            <v>0</v>
          </cell>
          <cell r="F1630" t="str">
            <v>Проводки по досрочному закрытию депозитa N42605840816613020039.ДОГОВОР 4174.ВКЛАДЧИК АНДЕРСОН ПАВЕЛ АМЛЕТОВИЧ.СОГЛАСНО ЗАЯВЛЕНИЮ КЛИЕНТА ОТ 01.04.2002Г.</v>
          </cell>
        </row>
        <row r="1631">
          <cell r="A1631">
            <v>37347</v>
          </cell>
          <cell r="B1631" t="str">
            <v>40911810600000000002</v>
          </cell>
          <cell r="C1631" t="str">
            <v>60301810000000009811</v>
          </cell>
          <cell r="D1631" t="str">
            <v>$</v>
          </cell>
          <cell r="E1631">
            <v>0</v>
          </cell>
          <cell r="F1631" t="str">
            <v>Проводки по досрочному закрытию депозитa N42605840216613020037.ДОГОВОР 4172.ВКЛАДЧИК АНДЕРСОН ПАВЕЛ АМЛЕТОВИЧ.СОГЛАСНО ЗАЯВЛЕНИЮ КЛИЕНТА ОТ 01.04.2002 Г.</v>
          </cell>
        </row>
        <row r="1632">
          <cell r="A1632">
            <v>37347</v>
          </cell>
          <cell r="B1632" t="str">
            <v>40911810600000000002</v>
          </cell>
          <cell r="C1632" t="str">
            <v>60301810000000009811</v>
          </cell>
          <cell r="D1632" t="str">
            <v>$</v>
          </cell>
          <cell r="E1632">
            <v>0</v>
          </cell>
          <cell r="F1632" t="str">
            <v>Проводки по досрочному закрытию депозитa N42605840216613020037.ДОГОВОР 4172.ВКЛАДЧИК АНДЕРСОН ПАВЕЛ АМЛЕТОВИЧ.СОГЛАСНО ЗАЯВЛЕНИЮ КЛИЕНТА ОТ 01.04.2002 Г.</v>
          </cell>
        </row>
        <row r="1633">
          <cell r="A1633">
            <v>37347</v>
          </cell>
          <cell r="B1633" t="str">
            <v>40911810600000000002</v>
          </cell>
          <cell r="C1633" t="str">
            <v>60301810000000009811</v>
          </cell>
          <cell r="D1633" t="str">
            <v>$</v>
          </cell>
          <cell r="E1633">
            <v>0</v>
          </cell>
          <cell r="F1633" t="str">
            <v>Проводки по досрочному закрытию депозитa N42605840416613020060. Договор ќ 4195.Вкладчик Андерсон Павел Амлетович. Согласно заявлению клиента от 01.04.2002г.</v>
          </cell>
        </row>
        <row r="1634">
          <cell r="A1634">
            <v>37347</v>
          </cell>
          <cell r="B1634" t="str">
            <v>40911810600000000002</v>
          </cell>
          <cell r="C1634" t="str">
            <v>60301810000000009811</v>
          </cell>
          <cell r="D1634" t="str">
            <v>$</v>
          </cell>
          <cell r="E1634">
            <v>0</v>
          </cell>
          <cell r="F1634" t="str">
            <v>Проводки по досрочному закрытию депозитa N42605840416613020060. Договор ќ 4195.Вкладчик Андерсон Павел Амлетович. Согласно заявлению клиента от 01.04.2002г.</v>
          </cell>
        </row>
        <row r="1635">
          <cell r="A1635">
            <v>37347</v>
          </cell>
          <cell r="B1635" t="str">
            <v>40911810600000000002</v>
          </cell>
          <cell r="C1635" t="str">
            <v>60301810000000009811</v>
          </cell>
          <cell r="D1635" t="str">
            <v>$</v>
          </cell>
          <cell r="E1635">
            <v>0</v>
          </cell>
          <cell r="F1635" t="str">
            <v>Проводки по досрочному закрытию депозитa N42605840916613020036.ДОГОВОР 4171.ВКЛАДЧИК АНДЕРСОН ПАВЕЛ АМЛЕТОВИЧ.СОГЛАСНО ЗАЯВЛЕНИЮ КЛИЕНТА ОТ 01.04.2002 Г.</v>
          </cell>
        </row>
        <row r="1636">
          <cell r="A1636">
            <v>37347</v>
          </cell>
          <cell r="B1636" t="str">
            <v>40911810600000000002</v>
          </cell>
          <cell r="C1636" t="str">
            <v>60301810000000009811</v>
          </cell>
          <cell r="D1636" t="str">
            <v>$</v>
          </cell>
          <cell r="E1636">
            <v>0</v>
          </cell>
          <cell r="F1636" t="str">
            <v>Проводки по досрочному закрытию депозитa N42605840916613020036.ДОГОВОР 4171.ВКЛАДЧИК АНДЕРСОН ПАВЕЛ АМЛЕТОВИЧ.СОГЛАСНО ЗАЯВЛЕНИЮ КЛИЕНТА ОТ 01.04.2002 Г.</v>
          </cell>
        </row>
        <row r="1637">
          <cell r="A1637">
            <v>37347</v>
          </cell>
          <cell r="B1637" t="str">
            <v>40911810600000000002</v>
          </cell>
          <cell r="C1637" t="str">
            <v>60301810000000009811</v>
          </cell>
          <cell r="D1637" t="str">
            <v>$</v>
          </cell>
          <cell r="E1637">
            <v>0</v>
          </cell>
          <cell r="F1637" t="str">
            <v>Проводки по досрочному закрытию депозитa N42605840616613020035.ДОГОВОР 4170.ВКЛАДЧИК АНДЕРСОН ПАВЕЛ АМЛЕТОВИЧ.СОГЛАСНО ЗАЯВЛЕНИЮ КЛИЕНТА ОТ 01.04.2002 Г.</v>
          </cell>
        </row>
        <row r="1638">
          <cell r="A1638">
            <v>37347</v>
          </cell>
          <cell r="B1638" t="str">
            <v>40911810600000000002</v>
          </cell>
          <cell r="C1638" t="str">
            <v>60301810000000009811</v>
          </cell>
          <cell r="D1638" t="str">
            <v>$</v>
          </cell>
          <cell r="E1638">
            <v>0</v>
          </cell>
          <cell r="F1638" t="str">
            <v>Проводки по досрочному закрытию депозитa N42605840616613020035.ДОГОВОР 4170.ВКЛАДЧИК АНДЕРСОН ПАВЕЛ АМЛЕТОВИЧ.СОГЛАСНО ЗАЯВЛЕНИЮ КЛИЕНТА ОТ 01.04.2002 Г.</v>
          </cell>
        </row>
        <row r="1639">
          <cell r="A1639">
            <v>37347</v>
          </cell>
          <cell r="B1639" t="str">
            <v>40911810600000000002</v>
          </cell>
          <cell r="C1639" t="str">
            <v>60301810000000009811</v>
          </cell>
          <cell r="D1639" t="str">
            <v>$</v>
          </cell>
          <cell r="E1639">
            <v>0</v>
          </cell>
          <cell r="F1639" t="str">
            <v>Проводки по досрочному закрытию депозитa N42605840316613020034.ДОГОВОР 4169.ВКЛАДЧИК-АНДЕРСОН ПАВЕЛ АМЛЕТОВИЧ.СОГЛАСНО ЗАЯВЛЕНИЮ КЛИЕНТА ОТ 01.04.2002Г.</v>
          </cell>
        </row>
        <row r="1640">
          <cell r="A1640">
            <v>37347</v>
          </cell>
          <cell r="B1640" t="str">
            <v>40911810600000000002</v>
          </cell>
          <cell r="C1640" t="str">
            <v>60301810000000009811</v>
          </cell>
          <cell r="D1640" t="str">
            <v>$</v>
          </cell>
          <cell r="E1640">
            <v>0</v>
          </cell>
          <cell r="F1640" t="str">
            <v>Проводки по досрочному закрытию депозитa N42605840316613020034.ДОГОВОР 4169.ВКЛАДЧИК-АНДЕРСОН ПАВЕЛ АМЛЕТОВИЧ.СОГЛАСНО ЗАЯВЛЕНИЮ КЛИЕНТА ОТ 01.04.2002Г.</v>
          </cell>
        </row>
        <row r="1641">
          <cell r="A1641">
            <v>37347</v>
          </cell>
          <cell r="B1641" t="str">
            <v>40911810600000000002</v>
          </cell>
          <cell r="C1641" t="str">
            <v>60301810000000009811</v>
          </cell>
          <cell r="D1641" t="str">
            <v>$</v>
          </cell>
          <cell r="E1641">
            <v>0</v>
          </cell>
          <cell r="F1641" t="str">
            <v>Проводки по досрочному закрытию депозитa N42605840016613020033.ДОГОВОР 4168.ВКЛАДЧИК АНДЕРСОН ПАВЕЛ АМЛЕТОВИЧ.СОГЛАСНО ЗАЯВЛЕНИЮ КЛИЕНТА ОТ 01.04.2002Г.</v>
          </cell>
        </row>
        <row r="1642">
          <cell r="A1642">
            <v>37347</v>
          </cell>
          <cell r="B1642" t="str">
            <v>40911810600000000002</v>
          </cell>
          <cell r="C1642" t="str">
            <v>60301810000000009811</v>
          </cell>
          <cell r="D1642" t="str">
            <v>$</v>
          </cell>
          <cell r="E1642">
            <v>0</v>
          </cell>
          <cell r="F1642" t="str">
            <v>Проводки по досрочному закрытию депозитa N42605840016613020033.ДОГОВОР 4168.ВКЛАДЧИК АНДЕРСОН ПАВЕЛ АМЛЕТОВИЧ.СОГЛАСНО ЗАЯВЛЕНИЮ КЛИЕНТА ОТ 01.04.2002Г.</v>
          </cell>
        </row>
        <row r="1643">
          <cell r="A1643">
            <v>37347</v>
          </cell>
          <cell r="B1643" t="str">
            <v>40911810600000000002</v>
          </cell>
          <cell r="C1643" t="str">
            <v>60301810000000009811</v>
          </cell>
          <cell r="D1643" t="str">
            <v>$</v>
          </cell>
          <cell r="E1643">
            <v>0</v>
          </cell>
          <cell r="F1643" t="str">
            <v>Проводки по досрочному закрытию депозитa N42605840416613020031.ДОГОВОР 4166.ВКЛАДЧИК АНДЕРСОН ПАВЕЛ АМЛЕТОВИЧ.СОГЛАСНО ЗАЯВЛЕНИЮ КЛИЕНТА ОТ 01.04.2002 ГОДА.</v>
          </cell>
        </row>
        <row r="1644">
          <cell r="A1644">
            <v>37347</v>
          </cell>
          <cell r="B1644" t="str">
            <v>40911810600000000002</v>
          </cell>
          <cell r="C1644" t="str">
            <v>60301810000000009811</v>
          </cell>
          <cell r="D1644" t="str">
            <v>$</v>
          </cell>
          <cell r="E1644">
            <v>0</v>
          </cell>
          <cell r="F1644" t="str">
            <v>Проводки по досрочному закрытию депозитa N42605840416613020031.ДОГОВОР 4166.ВКЛАДЧИК АНДЕРСОН ПАВЕЛ АМЛЕТОВИЧ.СОГЛАСНО ЗАЯВЛЕНИЮ КЛИЕНТА ОТ 01.04.2002 ГОДА.</v>
          </cell>
        </row>
        <row r="1645">
          <cell r="A1645">
            <v>37347</v>
          </cell>
          <cell r="B1645" t="str">
            <v>40911810600000000002</v>
          </cell>
          <cell r="C1645" t="str">
            <v>60301810000000009811</v>
          </cell>
          <cell r="D1645" t="str">
            <v>$</v>
          </cell>
          <cell r="E1645">
            <v>0</v>
          </cell>
          <cell r="F1645" t="str">
            <v>Проводки по досрочному закрытию депозитa N4260584071661302032.ДОГОВОР 4167.ВКЛАДЧИК-АНДЕРСОН ПАВЕЛ АМЛЕТОВИЧ.СОГЛАСНО ЗАЯВЛЕНИЮ КЛИЕНТА ОТ 01.04.2002Г.</v>
          </cell>
        </row>
        <row r="1646">
          <cell r="A1646">
            <v>37347</v>
          </cell>
          <cell r="B1646" t="str">
            <v>40911810600000000002</v>
          </cell>
          <cell r="C1646" t="str">
            <v>60301810000000009811</v>
          </cell>
          <cell r="D1646" t="str">
            <v>$</v>
          </cell>
          <cell r="E1646">
            <v>0</v>
          </cell>
          <cell r="F1646" t="str">
            <v>Проводки по досрочному закрытию депозитa N4260584071661302032.ДОГОВОР 4167.ВКЛАДЧИК-АНДЕРСОН ПАВЕЛ АМЛЕТОВИЧ.СОГЛАСНО ЗАЯВЛЕНИЮ КЛИЕНТА ОТ 01.04.2002Г.</v>
          </cell>
        </row>
        <row r="1647">
          <cell r="A1647">
            <v>37347</v>
          </cell>
          <cell r="B1647" t="str">
            <v>40911810600000000002</v>
          </cell>
          <cell r="C1647" t="str">
            <v>60301810000000009811</v>
          </cell>
          <cell r="D1647" t="str">
            <v>$</v>
          </cell>
          <cell r="E1647">
            <v>0</v>
          </cell>
          <cell r="F1647" t="str">
            <v>Проводки по досрочному закрытию депозитa N42605840116613020030.ДОГОВОР 4165.ВКЛАДЧИК-АНДЕРСОН ПАВЕЛ АМЛЕТОВИЧ.СОГЛАСНО ЗАЯВЛЕНИЮ КЛИЕНТА ОТ 01.04.2002Г.</v>
          </cell>
        </row>
        <row r="1648">
          <cell r="A1648">
            <v>37347</v>
          </cell>
          <cell r="B1648" t="str">
            <v>40911810600000000002</v>
          </cell>
          <cell r="C1648" t="str">
            <v>60301810000000009811</v>
          </cell>
          <cell r="D1648" t="str">
            <v>$</v>
          </cell>
          <cell r="E1648">
            <v>0</v>
          </cell>
          <cell r="F1648" t="str">
            <v>Проводки по досрочному закрытию депозитa N42605840116613020030.ДОГОВОР 4165.ВКЛАДЧИК-АНДЕРСОН ПАВЕЛ АМЛЕТОВИЧ.СОГЛАСНО ЗАЯВЛЕНИЮ КЛИЕНТА ОТ 01.04.2002Г.</v>
          </cell>
        </row>
        <row r="1649">
          <cell r="A1649">
            <v>37347</v>
          </cell>
          <cell r="B1649" t="str">
            <v>40911810600000000002</v>
          </cell>
          <cell r="C1649" t="str">
            <v>60301810000000009811</v>
          </cell>
          <cell r="D1649" t="str">
            <v>$</v>
          </cell>
          <cell r="E1649">
            <v>0</v>
          </cell>
          <cell r="F1649" t="str">
            <v>Проводки по досрочному закрытию депозитa N42605840716613020029.ДОГОВОР 4164.ВКЛАДЧИК АНДЕРСОН ПАВЕЛ АМЛЕТОВИЧ.СОГЛАСНО ЗАЯВЛЕНИЮ КЛИЕНТА ОТ 01.04.2002 Г.</v>
          </cell>
        </row>
        <row r="1650">
          <cell r="A1650">
            <v>37347</v>
          </cell>
          <cell r="B1650" t="str">
            <v>40911810600000000002</v>
          </cell>
          <cell r="C1650" t="str">
            <v>60301810000000009811</v>
          </cell>
          <cell r="D1650" t="str">
            <v>$</v>
          </cell>
          <cell r="E1650">
            <v>0</v>
          </cell>
          <cell r="F1650" t="str">
            <v>Проводки по досрочному закрытию депозитa N42605840716613020029.ДОГОВОР 4164.ВКЛАДЧИК АНДЕРСОН ПАВЕЛ АМЛЕТОВИЧ.СОГЛАСНО ЗАЯВЛЕНИЮ КЛИЕНТА ОТ 01.04.2002 Г.</v>
          </cell>
        </row>
        <row r="1651">
          <cell r="A1651">
            <v>37347</v>
          </cell>
          <cell r="B1651" t="str">
            <v>40911810600000000002</v>
          </cell>
          <cell r="C1651" t="str">
            <v>60301810000000009811</v>
          </cell>
          <cell r="D1651" t="str">
            <v>$</v>
          </cell>
          <cell r="E1651">
            <v>0</v>
          </cell>
          <cell r="F1651" t="str">
            <v>Проводки по досрочному закрытию депозитa N42605840516613020038.ДОГОВОР 4173.ВКЛАДЧИК-АНДЕРСОН ПАВЕЛ АМЛЕТОВИЧ.СОГЛАСНО ЗАЯВЛЕНИЮ КЛИЕНТА ОТ 01.04.2002Г.</v>
          </cell>
        </row>
        <row r="1652">
          <cell r="A1652">
            <v>37347</v>
          </cell>
          <cell r="B1652" t="str">
            <v>40911810600000000002</v>
          </cell>
          <cell r="C1652" t="str">
            <v>60301810000000009811</v>
          </cell>
          <cell r="D1652" t="str">
            <v>$</v>
          </cell>
          <cell r="E1652">
            <v>0</v>
          </cell>
          <cell r="F1652" t="str">
            <v>Проводки по досрочному закрытию депозитa N42605840516613020038.ДОГОВОР 4173.ВКЛАДЧИК-АНДЕРСОН ПАВЕЛ АМЛЕТОВИЧ.СОГЛАСНО ЗАЯВЛЕНИЮ КЛИЕНТА ОТ 01.04.2002Г.</v>
          </cell>
        </row>
        <row r="1653">
          <cell r="A1653">
            <v>37347</v>
          </cell>
          <cell r="B1653" t="str">
            <v>40911810600000000002</v>
          </cell>
          <cell r="C1653" t="str">
            <v>60301810000000009811</v>
          </cell>
          <cell r="D1653" t="str">
            <v>$</v>
          </cell>
          <cell r="E1653">
            <v>0</v>
          </cell>
          <cell r="F1653" t="str">
            <v>Проводки по досрочному закрытию депозитa N42605840416613020028.ДОГОВОР 4163.ВКЛАДЧИК АНДЕРСОН ПАВЕЛ АМЛЕТОВИЧ.СОГЛАСНО ЗАЯВЛЕНИЮ КЛИЕНТА ОТ 01.04.2002 Г.</v>
          </cell>
        </row>
        <row r="1654">
          <cell r="A1654">
            <v>37347</v>
          </cell>
          <cell r="B1654" t="str">
            <v>40911810600000000002</v>
          </cell>
          <cell r="C1654" t="str">
            <v>60301810000000009811</v>
          </cell>
          <cell r="D1654" t="str">
            <v>$</v>
          </cell>
          <cell r="E1654">
            <v>0</v>
          </cell>
          <cell r="F1654" t="str">
            <v>Проводки по досрочному закрытию депозитa N42605840416613020028.ДОГОВОР 4163.ВКЛАДЧИК АНДЕРСОН ПАВЕЛ АМЛЕТОВИЧ.СОГЛАСНО ЗАЯВЛЕНИЮ КЛИЕНТА ОТ 01.04.2002 Г.</v>
          </cell>
        </row>
        <row r="1655">
          <cell r="A1655">
            <v>37347</v>
          </cell>
          <cell r="B1655" t="str">
            <v>40911810600000000002</v>
          </cell>
          <cell r="C1655" t="str">
            <v>60301810000000009811</v>
          </cell>
          <cell r="D1655" t="str">
            <v>$</v>
          </cell>
          <cell r="E1655">
            <v>0</v>
          </cell>
          <cell r="F1655" t="str">
            <v>Проводки по досрочному закрытию депозитa N42605840816613020026.ДОГОВОР 4161.ВКЛАДЧИК-АНДЕРСОН ПАВЕЛ АМЛЕТОВИЧ.СОГЛАСНО ЗАЯВЛЕНИЮ КЛИЕНТА ОТ 01.04.2002Г.</v>
          </cell>
        </row>
        <row r="1656">
          <cell r="A1656">
            <v>37347</v>
          </cell>
          <cell r="B1656" t="str">
            <v>40911810600000000002</v>
          </cell>
          <cell r="C1656" t="str">
            <v>60301810000000009811</v>
          </cell>
          <cell r="D1656" t="str">
            <v>$</v>
          </cell>
          <cell r="E1656">
            <v>0</v>
          </cell>
          <cell r="F1656" t="str">
            <v>Проводки по досрочному закрытию депозитa N42605840816613020026.ДОГОВОР 4161.ВКЛАДЧИК-АНДЕРСОН ПАВЕЛ АМЛЕТОВИЧ.СОГЛАСНО ЗАЯВЛЕНИЮ КЛИЕНТА ОТ 01.04.2002Г.</v>
          </cell>
        </row>
        <row r="1657">
          <cell r="A1657">
            <v>37347</v>
          </cell>
          <cell r="B1657" t="str">
            <v>40911810600000000002</v>
          </cell>
          <cell r="C1657" t="str">
            <v>60301810000000009811</v>
          </cell>
          <cell r="D1657" t="str">
            <v>$</v>
          </cell>
          <cell r="E1657">
            <v>0</v>
          </cell>
          <cell r="F1657" t="str">
            <v>Проводки по досрочному закрытию депозитa N42605840516613020025.ДОГОВОР 4160.ВКЛАДЧИК АНДЕРСОН ПАВЕЛ АМЛЕТОВИЧ.СОГЛАСНО ЗАЯВЛЕНИЮ КЛИЕНТА ОТ 01.04.2002Г.</v>
          </cell>
        </row>
        <row r="1658">
          <cell r="A1658">
            <v>37347</v>
          </cell>
          <cell r="B1658" t="str">
            <v>40911810600000000002</v>
          </cell>
          <cell r="C1658" t="str">
            <v>60301810000000009811</v>
          </cell>
          <cell r="D1658" t="str">
            <v>$</v>
          </cell>
          <cell r="E1658">
            <v>0</v>
          </cell>
          <cell r="F1658" t="str">
            <v>Проводки по досрочному закрытию депозитa N42605840516613020025.ДОГОВОР 4160.ВКЛАДЧИК АНДЕРСОН ПАВЕЛ АМЛЕТОВИЧ.СОГЛАСНО ЗАЯВЛЕНИЮ КЛИЕНТА ОТ 01.04.2002Г.</v>
          </cell>
        </row>
        <row r="1659">
          <cell r="A1659">
            <v>37347</v>
          </cell>
          <cell r="B1659" t="str">
            <v>40911810600000000002</v>
          </cell>
          <cell r="C1659" t="str">
            <v>60301810000000009811</v>
          </cell>
          <cell r="D1659" t="str">
            <v>$</v>
          </cell>
          <cell r="E1659">
            <v>0</v>
          </cell>
          <cell r="F1659" t="str">
            <v>Проводки по досрочному закрытию депозитa N42605840416613020044.ДОГОВОР 4179.ВКЛАДЧИК-АНДЕРСОН ПАВЕЛ АМЛЕТОВИЧ.СОГЛАСНО ЗАЯВЛЕНИЮ КЛИЕНТА ОТ 01.04.2002Г.</v>
          </cell>
        </row>
        <row r="1660">
          <cell r="A1660">
            <v>37347</v>
          </cell>
          <cell r="B1660" t="str">
            <v>40911810600000000002</v>
          </cell>
          <cell r="C1660" t="str">
            <v>60301810000000009811</v>
          </cell>
          <cell r="D1660" t="str">
            <v>$</v>
          </cell>
          <cell r="E1660">
            <v>0</v>
          </cell>
          <cell r="F1660" t="str">
            <v>Проводки по досрочному закрытию депозитa N42605840416613020044.ДОГОВОР 4179.ВКЛАДЧИК-АНДЕРСОН ПАВЕЛ АМЛЕТОВИЧ.СОГЛАСНО ЗАЯВЛЕНИЮ КЛИЕНТА ОТ 01.04.2002Г.</v>
          </cell>
        </row>
        <row r="1661">
          <cell r="A1661">
            <v>37347</v>
          </cell>
          <cell r="B1661" t="str">
            <v>40911810600000000002</v>
          </cell>
          <cell r="C1661" t="str">
            <v>60301810000000009811</v>
          </cell>
          <cell r="D1661" t="str">
            <v>$</v>
          </cell>
          <cell r="E1661">
            <v>0</v>
          </cell>
          <cell r="F1661" t="str">
            <v>Проводки по досрочному закрытию депозитa N42605840116613020027.Договор ќ 4162. Вкладчик Андерсон Павел Амлетович.Согласно заявлению клиента от 01.04.2002Г.</v>
          </cell>
        </row>
        <row r="1662">
          <cell r="A1662">
            <v>37347</v>
          </cell>
          <cell r="B1662" t="str">
            <v>40911810600000000002</v>
          </cell>
          <cell r="C1662" t="str">
            <v>60301810000000009811</v>
          </cell>
          <cell r="D1662" t="str">
            <v>$</v>
          </cell>
          <cell r="E1662">
            <v>0</v>
          </cell>
          <cell r="F1662" t="str">
            <v>Проводки по досрочному закрытию депозитa N42605840116613020027.Договор ќ 4162. Вкладчик Андерсон Павел Амлетович.Согласно заявлению клиента от 01.04.2002Г.</v>
          </cell>
        </row>
        <row r="1663">
          <cell r="A1663">
            <v>37347</v>
          </cell>
          <cell r="B1663" t="str">
            <v>40911810600000000002</v>
          </cell>
          <cell r="C1663" t="str">
            <v>60301810000000009811</v>
          </cell>
          <cell r="D1663" t="str">
            <v>$</v>
          </cell>
          <cell r="E1663">
            <v>0</v>
          </cell>
          <cell r="F1663" t="str">
            <v>Проводки по досрочному закрытию депозитa N42605840816613020042.ДОГОВОР 4177.ВКЛАДЧИК АНДЕРСОН ПАВЕЛ АМЛЕТОВИЧ.СОГЛАСНО ЗАЯВЛЕНИЮ КЛИЕНТА ОТ 01.04.2002 Г.</v>
          </cell>
        </row>
        <row r="1664">
          <cell r="A1664">
            <v>37347</v>
          </cell>
          <cell r="B1664" t="str">
            <v>40911810600000000002</v>
          </cell>
          <cell r="C1664" t="str">
            <v>60301810000000009811</v>
          </cell>
          <cell r="D1664" t="str">
            <v>$</v>
          </cell>
          <cell r="E1664">
            <v>0</v>
          </cell>
          <cell r="F1664" t="str">
            <v>Проводки по досрочному закрытию депозитa N42605840816613020042.ДОГОВОР 4177.ВКЛАДЧИК АНДЕРСОН ПАВЕЛ АМЛЕТОВИЧ.СОГЛАСНО ЗАЯВЛЕНИЮ КЛИЕНТА ОТ 01.04.2002 Г.</v>
          </cell>
        </row>
        <row r="1665">
          <cell r="A1665">
            <v>37347</v>
          </cell>
          <cell r="B1665" t="str">
            <v>40911810600000000002</v>
          </cell>
          <cell r="C1665" t="str">
            <v>60301810000000009811</v>
          </cell>
          <cell r="D1665" t="str">
            <v>$</v>
          </cell>
          <cell r="E1665">
            <v>0</v>
          </cell>
          <cell r="F1665" t="str">
            <v>Проводки по досрочному закрытию депозитa N42605840116613020043.ДОГОВОР 4178.ВКЛАДЧИК-АНДЕРСОН ПАВЕЛ АМЛЕТОВИЧ.СОГЛАСНО ЗАЯВЛЕНИЮ КЛИЕНТА ОТ 01.04.2002Г.</v>
          </cell>
        </row>
        <row r="1666">
          <cell r="A1666">
            <v>37347</v>
          </cell>
          <cell r="B1666" t="str">
            <v>40911810600000000002</v>
          </cell>
          <cell r="C1666" t="str">
            <v>60301810000000009811</v>
          </cell>
          <cell r="D1666" t="str">
            <v>$</v>
          </cell>
          <cell r="E1666">
            <v>0</v>
          </cell>
          <cell r="F1666" t="str">
            <v>Проводки по досрочному закрытию депозитa N42605840116613020043.ДОГОВОР 4178.ВКЛАДЧИК-АНДЕРСОН ПАВЕЛ АМЛЕТОВИЧ.СОГЛАСНО ЗАЯВЛЕНИЮ КЛИЕНТА ОТ 01.04.2002Г.</v>
          </cell>
        </row>
        <row r="1667">
          <cell r="A1667">
            <v>37347</v>
          </cell>
          <cell r="B1667" t="str">
            <v>40911810600000000002</v>
          </cell>
          <cell r="C1667" t="str">
            <v>60301810000000009811</v>
          </cell>
          <cell r="D1667" t="str">
            <v>$</v>
          </cell>
          <cell r="E1667">
            <v>0</v>
          </cell>
          <cell r="F1667" t="str">
            <v>Проводки по досрочному закрытию депозитa N42605840516613020041.ДОГОВОР 4176.ВКЛАДЧИК-АНДЕРСОН ПАВЕЛ АМЛЕТОВИЧ.СОГЛАСНО ЗАЯВЛЕНИЮ КЛИЕНТА ОТ 01.04.2002Г.</v>
          </cell>
        </row>
        <row r="1668">
          <cell r="A1668">
            <v>37347</v>
          </cell>
          <cell r="B1668" t="str">
            <v>40911810600000000002</v>
          </cell>
          <cell r="C1668" t="str">
            <v>60301810000000009811</v>
          </cell>
          <cell r="D1668" t="str">
            <v>$</v>
          </cell>
          <cell r="E1668">
            <v>0</v>
          </cell>
          <cell r="F1668" t="str">
            <v>Проводки по досрочному закрытию депозитa N42605840516613020041.ДОГОВОР 4176.ВКЛАДЧИК-АНДЕРСОН ПАВЕЛ АМЛЕТОВИЧ.СОГЛАСНО ЗАЯВЛЕНИЮ КЛИЕНТА ОТ 01.04.2002Г.</v>
          </cell>
        </row>
        <row r="1669">
          <cell r="A1669">
            <v>37347</v>
          </cell>
          <cell r="B1669" t="str">
            <v>40911810600000000002</v>
          </cell>
          <cell r="C1669" t="str">
            <v>60301810000000009811</v>
          </cell>
          <cell r="D1669" t="str">
            <v>$</v>
          </cell>
          <cell r="E1669">
            <v>0</v>
          </cell>
          <cell r="F1669" t="str">
            <v>Проводки по досрочному закрытию депозитa N42605840216613020040.ДОГОВОР 4175.ВКЛАДЧИК АНДЕРСОН ПАВЕЛ АМЛЕТОВИЧ.СОГЛАСНО ЗАЯВЛЕНИЮ КЛИЕНТА ОТ 01.04.2002 Г.</v>
          </cell>
        </row>
        <row r="1670">
          <cell r="A1670">
            <v>37347</v>
          </cell>
          <cell r="B1670" t="str">
            <v>40911810600000000002</v>
          </cell>
          <cell r="C1670" t="str">
            <v>60301810000000009811</v>
          </cell>
          <cell r="D1670" t="str">
            <v>$</v>
          </cell>
          <cell r="E1670">
            <v>0</v>
          </cell>
          <cell r="F1670" t="str">
            <v>Проводки по досрочному закрытию депозитa N42605840216613020040.ДОГОВОР 4175.ВКЛАДЧИК АНДЕРСОН ПАВЕЛ АМЛЕТОВИЧ.СОГЛАСНО ЗАЯВЛЕНИЮ КЛИЕНТА ОТ 01.04.2002 Г.</v>
          </cell>
        </row>
        <row r="1671">
          <cell r="A1671">
            <v>37349</v>
          </cell>
          <cell r="B1671" t="str">
            <v>40911810600000000002</v>
          </cell>
          <cell r="C1671" t="str">
            <v>60301810000000009811</v>
          </cell>
          <cell r="D1671" t="str">
            <v>$</v>
          </cell>
          <cell r="E1671">
            <v>0</v>
          </cell>
          <cell r="F1671" t="str">
            <v>Проводки по досрочному закрытию депозитa N42605840716613020016.ДОГОВОР 4150.ВКЛАДЧИК-АНДЕРСОН ПАВЕЛ АМЛЕТОВИЧ.СОГЛАСНО ЗАЯВЛЕНИЮ КЛИЕНТА ОТ 03.04.2002Г.</v>
          </cell>
        </row>
        <row r="1672">
          <cell r="A1672">
            <v>37349</v>
          </cell>
          <cell r="B1672" t="str">
            <v>40911810600000000002</v>
          </cell>
          <cell r="C1672" t="str">
            <v>60301810000000009811</v>
          </cell>
          <cell r="D1672" t="str">
            <v>$</v>
          </cell>
          <cell r="E1672">
            <v>0</v>
          </cell>
          <cell r="F1672" t="str">
            <v>Проводки по досрочному закрытию депозитa N42605840716613020016.ДОГОВОР 4150.ВКЛАДЧИК-АНДЕРСОН ПАВЕЛ АМЛЕТОВИЧ.СОГЛАСНО ЗАЯВЛЕНИЮ КЛИЕНТА ОТ 03.04.2002Г.</v>
          </cell>
        </row>
        <row r="1673">
          <cell r="A1673">
            <v>37349</v>
          </cell>
          <cell r="B1673" t="str">
            <v>40911810600000000002</v>
          </cell>
          <cell r="C1673" t="str">
            <v>60301810000000009811</v>
          </cell>
          <cell r="D1673" t="str">
            <v>$</v>
          </cell>
          <cell r="E1673">
            <v>0</v>
          </cell>
          <cell r="F1673" t="str">
            <v>Проводки по досрочному закрытию депозитa N42605840516613020012.ДОГОВОР 4146.ВКАЛАДЧИК АНДЕРСОН ПАВЕЛ АМЛЕТОВИЧ.СОГЛАСНО ЗАЯВЛЕНИЮ КЛИЕНТА ОТ 03.04.2002 Г.</v>
          </cell>
        </row>
        <row r="1674">
          <cell r="A1674">
            <v>37349</v>
          </cell>
          <cell r="B1674" t="str">
            <v>40911810600000000002</v>
          </cell>
          <cell r="C1674" t="str">
            <v>60301810000000009811</v>
          </cell>
          <cell r="D1674" t="str">
            <v>$</v>
          </cell>
          <cell r="E1674">
            <v>0</v>
          </cell>
          <cell r="F1674" t="str">
            <v>Проводки по досрочному закрытию депозитa N42605840516613020012.ДОГОВОР 4146.ВКАЛАДЧИК АНДЕРСОН ПАВЕЛ АМЛЕТОВИЧ.СОГЛАСНО ЗАЯВЛЕНИЮ КЛИЕНТА ОТ 03.04.2002 Г.</v>
          </cell>
        </row>
        <row r="1675">
          <cell r="A1675">
            <v>37349</v>
          </cell>
          <cell r="B1675" t="str">
            <v>40911810600000000002</v>
          </cell>
          <cell r="C1675" t="str">
            <v>60301810000000009811</v>
          </cell>
          <cell r="D1675" t="str">
            <v>$</v>
          </cell>
          <cell r="E1675">
            <v>0</v>
          </cell>
          <cell r="F1675" t="str">
            <v>Проводки по досрочному закрытию депозитa N42605840016613020017.ДОГОВОР 4151.ВКЛАДЧИК-АНДЕРСОН ПАВЕЛ АМЛЕТОВИЧ.СОГЛАСНО ЗАЯВЛЕНИЮ КЛИЕНТА ОТ 03.04.2002Г.</v>
          </cell>
        </row>
        <row r="1676">
          <cell r="A1676">
            <v>37349</v>
          </cell>
          <cell r="B1676" t="str">
            <v>40911810600000000002</v>
          </cell>
          <cell r="C1676" t="str">
            <v>60301810000000009811</v>
          </cell>
          <cell r="D1676" t="str">
            <v>$</v>
          </cell>
          <cell r="E1676">
            <v>0</v>
          </cell>
          <cell r="F1676" t="str">
            <v>Проводки по досрочному закрытию депозитa N42605840016613020017.ДОГОВОР 4151.ВКЛАДЧИК-АНДЕРСОН ПАВЕЛ АМЛЕТОВИЧ.СОГЛАСНО ЗАЯВЛЕНИЮ КЛИЕНТА ОТ 03.04.2002Г.</v>
          </cell>
        </row>
        <row r="1677">
          <cell r="A1677">
            <v>37349</v>
          </cell>
          <cell r="B1677" t="str">
            <v>40911810600000000002</v>
          </cell>
          <cell r="C1677" t="str">
            <v>60301810000000009811</v>
          </cell>
          <cell r="D1677" t="str">
            <v>$</v>
          </cell>
          <cell r="E1677">
            <v>0</v>
          </cell>
          <cell r="F1677" t="str">
            <v>Проводки по досрочному закрытию депозитa 42605840816613020013.ДОГОВОР 4147.ВКЛАДЧИК АНДЕРСОН ПАВЕЛ АМЛЕТОВИЧ.СОГЛАСНО ЗАЯВЛЕНИЮ КЛИЕНТА ОТ 03.04.2002 Г.</v>
          </cell>
        </row>
        <row r="1678">
          <cell r="A1678">
            <v>37349</v>
          </cell>
          <cell r="B1678" t="str">
            <v>40911810600000000002</v>
          </cell>
          <cell r="C1678" t="str">
            <v>60301810000000009811</v>
          </cell>
          <cell r="D1678" t="str">
            <v>$</v>
          </cell>
          <cell r="E1678">
            <v>0</v>
          </cell>
          <cell r="F1678" t="str">
            <v>Проводки по досрочному закрытию депозитa 42605840816613020013.ДОГОВОР 4147.ВКЛАДЧИК АНДЕРСОН ПАВЕЛ АМЛЕТОВИЧ.СОГЛАСНО ЗАЯВЛЕНИЮ КЛИЕНТА ОТ 03.04.2002 Г.</v>
          </cell>
        </row>
        <row r="1679">
          <cell r="A1679">
            <v>37349</v>
          </cell>
          <cell r="B1679" t="str">
            <v>40911810600000000002</v>
          </cell>
          <cell r="C1679" t="str">
            <v>60301810000000009811</v>
          </cell>
          <cell r="D1679" t="str">
            <v>$</v>
          </cell>
          <cell r="E1679">
            <v>0</v>
          </cell>
          <cell r="F1679" t="str">
            <v>Проводки по досрочному закрытию депозитa N42605840616613020022.ДОГОВОР 4156.ВКЛАДЧИК-АНДЕРСОН ПАВЕЛ АМЛЕТОВИЧ.СОГЛАСНО ЗАЯВБЕНИЮ КЛИЕНТА ОТ 03.04.2002Г.</v>
          </cell>
        </row>
        <row r="1680">
          <cell r="A1680">
            <v>37349</v>
          </cell>
          <cell r="B1680" t="str">
            <v>40911810600000000002</v>
          </cell>
          <cell r="C1680" t="str">
            <v>60301810000000009811</v>
          </cell>
          <cell r="D1680" t="str">
            <v>$</v>
          </cell>
          <cell r="E1680">
            <v>0</v>
          </cell>
          <cell r="F1680" t="str">
            <v>Проводки по досрочному закрытию депозитa N42605840616613020022.ДОГОВОР 4156.ВКЛАДЧИК-АНДЕРСОН ПАВЕЛ АМЛЕТОВИЧ.СОГЛАСНО ЗАЯВБЕНИЮ КЛИЕНТА ОТ 03.04.2002Г.</v>
          </cell>
        </row>
        <row r="1681">
          <cell r="A1681">
            <v>37349</v>
          </cell>
          <cell r="B1681" t="str">
            <v>40911810600000000002</v>
          </cell>
          <cell r="C1681" t="str">
            <v>60301810000000009811</v>
          </cell>
          <cell r="D1681" t="str">
            <v>$</v>
          </cell>
          <cell r="E1681">
            <v>0</v>
          </cell>
          <cell r="F1681" t="str">
            <v>Проводки по досрочному закрытию депозитa N42605840416613020015.ДОГОВОР 4149.ВКЛАДЧИК АНДЕРСОН ПАВЕЛ АМЛЕТОВИЧ.СОГЛАСНО ЗАЯВЛЕНИЮ КЛИЕНТА ОТ 03.04.2002 Г.</v>
          </cell>
        </row>
        <row r="1682">
          <cell r="A1682">
            <v>37349</v>
          </cell>
          <cell r="B1682" t="str">
            <v>40911810600000000002</v>
          </cell>
          <cell r="C1682" t="str">
            <v>60301810000000009811</v>
          </cell>
          <cell r="D1682" t="str">
            <v>$</v>
          </cell>
          <cell r="E1682">
            <v>0</v>
          </cell>
          <cell r="F1682" t="str">
            <v>Проводки по досрочному закрытию депозитa N42605840416613020015.ДОГОВОР 4149.ВКЛАДЧИК АНДЕРСОН ПАВЕЛ АМЛЕТОВИЧ.СОГЛАСНО ЗАЯВЛЕНИЮ КЛИЕНТА ОТ 03.04.2002 Г.</v>
          </cell>
        </row>
        <row r="1683">
          <cell r="A1683">
            <v>37349</v>
          </cell>
          <cell r="B1683" t="str">
            <v>40911810600000000002</v>
          </cell>
          <cell r="C1683" t="str">
            <v>60301810000000009811</v>
          </cell>
          <cell r="D1683" t="str">
            <v>$</v>
          </cell>
          <cell r="E1683">
            <v>0</v>
          </cell>
          <cell r="F1683" t="str">
            <v>Проводки по досрочному закрытию депозитa N42605840116613020014.ДОГОВОР 4148.ВКЛАДЧИК-АНДЕРСОН ПАВЕЛ АМЛЕТОВИЧ.СОГЛАСНО ЗАЯВЛЕНИЮ КЛИЕНТА ОТ 03.04.2002Г.</v>
          </cell>
        </row>
        <row r="1684">
          <cell r="A1684">
            <v>37349</v>
          </cell>
          <cell r="B1684" t="str">
            <v>40911810600000000002</v>
          </cell>
          <cell r="C1684" t="str">
            <v>60301810000000009811</v>
          </cell>
          <cell r="D1684" t="str">
            <v>$</v>
          </cell>
          <cell r="E1684">
            <v>0</v>
          </cell>
          <cell r="F1684" t="str">
            <v>Проводки по досрочному закрытию депозитa N42605840116613020014.ДОГОВОР 4148.ВКЛАДЧИК-АНДЕРСОН ПАВЕЛ АМЛЕТОВИЧ.СОГЛАСНО ЗАЯВЛЕНИЮ КЛИЕНТА ОТ 03.04.2002Г.</v>
          </cell>
        </row>
        <row r="1685">
          <cell r="A1685">
            <v>37371</v>
          </cell>
          <cell r="B1685" t="str">
            <v>40911810600000000002</v>
          </cell>
          <cell r="C1685" t="str">
            <v>60301810000000009811</v>
          </cell>
          <cell r="D1685" t="str">
            <v>$</v>
          </cell>
          <cell r="E1685">
            <v>63</v>
          </cell>
          <cell r="F1685" t="str">
            <v>РАЗБЛОКИРУЕТСЯ КОРСЧЕТ БЫВШЕГО ОТДЕЛЕНИЯ ВЭБ В Г.КИЕВЕ(С НАЧИСЛЕНИЕМ ПРОЦЕНТОВ НА СЧЕТА В СКВ С 01.01.92 ПО 25.04.02)ДЛЯ ПЕРЕВОДА ВАЛЮТНОГО ПОКРЫТИЯ НА СЧЕТ УКРЭКСИМБАНКА,Г.КИЕВ В BANKERS TRUST CO,NY ДЛЯ РАСЧЕТОВ С КЛИЕНТАМИ БЫВШЕГО ОТДЕЛЕНИЯ ВЭБ НА УКРАИ</v>
          </cell>
        </row>
        <row r="1686">
          <cell r="A1686">
            <v>37375</v>
          </cell>
          <cell r="B1686" t="str">
            <v>40911810600000000002</v>
          </cell>
          <cell r="C1686" t="str">
            <v>60301810000000009811</v>
          </cell>
          <cell r="D1686" t="str">
            <v>$</v>
          </cell>
          <cell r="E1686">
            <v>58</v>
          </cell>
          <cell r="F1686" t="str">
            <v>ПЕРЕЧИСЛЯЮТСЯ СРЕДСТВА СО СЧЕТА "ДРУГИЕ РАСХОДЫ,НЕ ОТНОСИМЫЕ НА СЕБЕСТОИМОСТЬ"ВКИРОВСКОЕ ОСБ 5824/0316,Г.ВОЛГОГРАД НА СЧЕТ 42306810611172832314/34 МАРИНИНА НИКОЛАЯ ПАВЛОВИЧА(ВОЛГОГРАД,УЛ.РАБОЧЕ-КРЕСТЬЯНСКАЯ,33-13,ПАС.18 01 714255)СОГЛАСНОЗАЯВЛЕНИЯ КЛИЕНТА</v>
          </cell>
        </row>
        <row r="1687">
          <cell r="A1687">
            <v>37414</v>
          </cell>
          <cell r="B1687" t="str">
            <v>40911810600000000002</v>
          </cell>
          <cell r="C1687" t="str">
            <v>60301810000000009811</v>
          </cell>
          <cell r="D1687" t="str">
            <v>$</v>
          </cell>
          <cell r="E1687">
            <v>609</v>
          </cell>
          <cell r="F1687" t="str">
            <v>ГО НАЛОГА.КУРСОВАЯ РАЗНИЦА.СОГЛАСНО ЗАЯВЛЕНИЮ КЛИЕНТА ОТ 07.06.2002г.</v>
          </cell>
        </row>
        <row r="1688">
          <cell r="A1688">
            <v>37266</v>
          </cell>
          <cell r="B1688" t="str">
            <v>40911810700000000106</v>
          </cell>
          <cell r="C1688" t="str">
            <v>60301810700000009098</v>
          </cell>
          <cell r="D1688" t="str">
            <v>$</v>
          </cell>
          <cell r="E1688">
            <v>197.71</v>
          </cell>
          <cell r="F1688" t="str">
            <v>Оплата комиссии и НДС за осуществление валютного контроля по ПС 1/00005061/000/0000000004 от 18.03.94г. по инкассо N 0201308 Китай.Счет-фактура N 7267 от 25.12.01г.Платежное поручение N 00037 от 09.01.02г.</v>
          </cell>
        </row>
        <row r="1689">
          <cell r="A1689">
            <v>37266</v>
          </cell>
          <cell r="B1689" t="str">
            <v>40911810700000000106</v>
          </cell>
          <cell r="C1689" t="str">
            <v>60301810700000009098</v>
          </cell>
          <cell r="D1689" t="str">
            <v>$</v>
          </cell>
          <cell r="E1689">
            <v>2033.59</v>
          </cell>
          <cell r="F1689" t="str">
            <v>Оплата комиссии и НДС за осуществление валютного контроля по ПС 1/00005061/000/0000000004 от 18.03.94г. по инкассо N 0201323 Китай.Счет-фактура N 7265 от 25.12.01г.Платежное поручение N 00035 от 09.01.02г.</v>
          </cell>
        </row>
        <row r="1690">
          <cell r="A1690">
            <v>37266</v>
          </cell>
          <cell r="B1690" t="str">
            <v>40911810700000000106</v>
          </cell>
          <cell r="C1690" t="str">
            <v>60301810700000009098</v>
          </cell>
          <cell r="D1690" t="str">
            <v>$</v>
          </cell>
          <cell r="E1690">
            <v>8.7899999999999991</v>
          </cell>
          <cell r="F1690" t="str">
            <v>Оплата комиссии и НДС за осуществление валютного контроля по ПС 1/00005061/000/0000000004 от 18.03.94г. по инкассо 0201313 Китай.Счет-фактура N 7266 от 25.12.01г.Платежное поручение N 00036 от 09.01.02г.</v>
          </cell>
        </row>
        <row r="1691">
          <cell r="A1691">
            <v>37266</v>
          </cell>
          <cell r="B1691" t="str">
            <v>40911810700000000106</v>
          </cell>
          <cell r="C1691" t="str">
            <v>60301810700000009098</v>
          </cell>
          <cell r="D1691" t="str">
            <v>$</v>
          </cell>
          <cell r="E1691">
            <v>1032.17</v>
          </cell>
          <cell r="F1691" t="str">
            <v>Оплата комиссии и НДС за осуществление валютного контроля по ПС 1/00005061/000/0000000004 от 180394   по инкассо 0201318 Китай.Счет-фактура N 7264 от 25.12.01г.Платежное поручение N 00034 от 09.01.02г.</v>
          </cell>
        </row>
        <row r="1692">
          <cell r="A1692">
            <v>37285</v>
          </cell>
          <cell r="B1692" t="str">
            <v>40911810700000000106</v>
          </cell>
          <cell r="C1692" t="str">
            <v>60301810700000009098</v>
          </cell>
          <cell r="D1692" t="str">
            <v>$</v>
          </cell>
          <cell r="E1692">
            <v>4381.43</v>
          </cell>
          <cell r="F1692" t="str">
            <v xml:space="preserve">Оплата комиссии за исполнение инкассо NN VP96147,148 Финляндия.Комиссия за осуществление валют.контроля по ПСИ N 2/00005061/001/0000003549 от 19.12.01.Счета-фактуры NN 153,154 от 17.01.02г.Комиссия за выдачу копий сообщений СВИФТ.Счета-фактуры NN 184,185 </v>
          </cell>
        </row>
        <row r="1693">
          <cell r="A1693">
            <v>37285</v>
          </cell>
          <cell r="B1693" t="str">
            <v>40911810700000000106</v>
          </cell>
          <cell r="C1693" t="str">
            <v>60301810700000009098</v>
          </cell>
          <cell r="D1693" t="str">
            <v>$</v>
          </cell>
          <cell r="E1693">
            <v>60.96</v>
          </cell>
          <cell r="F1693" t="str">
            <v xml:space="preserve">Оплата комиссии за исполнение инкассо NN VP96147,148 Финляндия.Комиссия за осуществление валют.контроля по ПСИ N 2/00005061/001/0000003549 от 19.12.01.Счета-фактуры NN 153,154 от 17.01.02г.Комиссия за выдачу копий сообщений СВИФТ.Счета-фактуры NN 184,185 </v>
          </cell>
        </row>
        <row r="1694">
          <cell r="A1694">
            <v>37285</v>
          </cell>
          <cell r="B1694" t="str">
            <v>40911810700000000106</v>
          </cell>
          <cell r="C1694" t="str">
            <v>60301810700000009098</v>
          </cell>
          <cell r="D1694" t="str">
            <v>$</v>
          </cell>
          <cell r="E1694">
            <v>3585.59</v>
          </cell>
          <cell r="F1694" t="str">
            <v xml:space="preserve">Оплата комиссии за исполнение инкассо NN VP96147,148 Финляндия.Комиссия за осуществление валют.контроля по ПСИ N 2/00005061/001/0000003549 от 19.12.01.Счета-фактуры NN 153,154 от 17.01.02г.Комиссия за выдачу копий сообщений СВИФТ.Счета-фактуры NN 184,185 </v>
          </cell>
        </row>
        <row r="1695">
          <cell r="A1695">
            <v>37285</v>
          </cell>
          <cell r="B1695" t="str">
            <v>40911810700000000106</v>
          </cell>
          <cell r="C1695" t="str">
            <v>60301810700000009098</v>
          </cell>
          <cell r="D1695" t="str">
            <v>$</v>
          </cell>
          <cell r="E1695">
            <v>60.96</v>
          </cell>
          <cell r="F1695" t="str">
            <v xml:space="preserve">Оплата комиссии за исполнение инкассо NN VP96147,148 Финляндия.Комиссия за осуществление валют.контроля по ПСИ N 2/00005061/001/0000003549 от 19.12.01.Счета-фактуры NN 153,154 от 17.01.02г.Комиссия за выдачу копий сообщений СВИФТ.Счета-фактуры NN 184,185 </v>
          </cell>
        </row>
        <row r="1696">
          <cell r="A1696">
            <v>37417</v>
          </cell>
          <cell r="B1696" t="str">
            <v>40911810700000000106</v>
          </cell>
          <cell r="C1696" t="str">
            <v>60301810700000009098</v>
          </cell>
          <cell r="D1696" t="str">
            <v>$</v>
          </cell>
          <cell r="E1696">
            <v>12514</v>
          </cell>
          <cell r="F1696" t="str">
            <v>Оплата комиссии и НДС за осуществление валютного контроля по ПС 1/00005061/000/0000000005 от 18.03.94 по инкассо 0540049 Китай.Счет-фактура 3304 от 28.05.02.Платежное поручение 00021 от 07.06.02</v>
          </cell>
        </row>
        <row r="1697">
          <cell r="A1697">
            <v>37287</v>
          </cell>
          <cell r="B1697" t="str">
            <v>40911840200000000032</v>
          </cell>
          <cell r="C1697" t="str">
            <v>60301810700000009098</v>
          </cell>
          <cell r="D1697" t="str">
            <v>$</v>
          </cell>
          <cell r="E1697">
            <v>306.85000000000002</v>
          </cell>
          <cell r="F1697" t="str">
            <v>Списывается комиссия за ответ на аудиторский запрос от 03 января 2002 года Central Bank of Yemen Sana'a, согласно Тарифа ВЭБ (п.14.6).</v>
          </cell>
        </row>
        <row r="1698">
          <cell r="A1698">
            <v>37302</v>
          </cell>
          <cell r="B1698" t="str">
            <v>40911840200000000032</v>
          </cell>
          <cell r="C1698" t="str">
            <v>60301810700000009098</v>
          </cell>
          <cell r="D1698" t="str">
            <v>$</v>
          </cell>
          <cell r="E1698">
            <v>308.27999999999997</v>
          </cell>
          <cell r="F1698" t="str">
            <v xml:space="preserve"> АКБ "СВА" Банк, г. Москва, Списывается комиссия за ответ на аудиторский запросот 09 января 2002 года,АКБ "СВА" Банк, г. Москва, согл. п.14.6 Тарифа ВЭБ. на основании ответа Внешэкономбанка N 177/300302.</v>
          </cell>
        </row>
        <row r="1699">
          <cell r="A1699">
            <v>37305</v>
          </cell>
          <cell r="B1699" t="str">
            <v>40911840200000000032</v>
          </cell>
          <cell r="C1699" t="str">
            <v>60301810700000009098</v>
          </cell>
          <cell r="D1699" t="str">
            <v>$</v>
          </cell>
          <cell r="E1699">
            <v>308.20999999999998</v>
          </cell>
          <cell r="F1699" t="str">
            <v>Согласно МТ202 списывается комиссионное вознаграждение за ответ на аудиторский запрос  от КБ "Московский Международный банк", Москва (п.14.6 Тарифа ВЭБ).</v>
          </cell>
        </row>
        <row r="1700">
          <cell r="A1700">
            <v>37308</v>
          </cell>
          <cell r="B1700" t="str">
            <v>40911840200000000032</v>
          </cell>
          <cell r="C1700" t="str">
            <v>60301810700000009098</v>
          </cell>
          <cell r="D1700" t="str">
            <v>$</v>
          </cell>
          <cell r="E1700">
            <v>308.95</v>
          </cell>
          <cell r="F1700" t="str">
            <v>Списывается комиссионное вознаграждение за ответ на аудиторский запрос от HSBC Bank, London согласно МТ100 от 20.02.2002 года.</v>
          </cell>
        </row>
        <row r="1701">
          <cell r="A1701">
            <v>37308</v>
          </cell>
          <cell r="B1701" t="str">
            <v>40911840200000000032</v>
          </cell>
          <cell r="C1701" t="str">
            <v>60301810700000009098</v>
          </cell>
          <cell r="D1701" t="str">
            <v>$</v>
          </cell>
          <cell r="E1701">
            <v>308.83999999999997</v>
          </cell>
          <cell r="F1701" t="str">
            <v>Списывается комиссия за ответ на аудиторский запрос от АКБ "ИнтерПромБанк", Москва согласно п.14.6 Тарифа ВЭБ.</v>
          </cell>
        </row>
        <row r="1702">
          <cell r="A1702">
            <v>37313</v>
          </cell>
          <cell r="B1702" t="str">
            <v>40911840200000000032</v>
          </cell>
          <cell r="C1702" t="str">
            <v>60301810700000009098</v>
          </cell>
          <cell r="D1702" t="str">
            <v>$</v>
          </cell>
          <cell r="E1702">
            <v>308.41000000000003</v>
          </cell>
          <cell r="F1702" t="str">
            <v>Списывается комиссия за ответ на аудиторский запрос от Rafidain Bank Baghdad Iraq согласно п.14.6 Тарифа ВЭБ</v>
          </cell>
        </row>
        <row r="1703">
          <cell r="A1703">
            <v>37316</v>
          </cell>
          <cell r="B1703" t="str">
            <v>40911840200000000032</v>
          </cell>
          <cell r="C1703" t="str">
            <v>60301810700000009098</v>
          </cell>
          <cell r="D1703" t="str">
            <v>$</v>
          </cell>
          <cell r="E1703">
            <v>309.39999999999998</v>
          </cell>
          <cell r="F1703" t="str">
            <v>Списывается комиссия за ответ на аудиторский запрос КБ Интерпромбанк, Москва согласно п.14.6 Тарифа ВЭБ.</v>
          </cell>
        </row>
        <row r="1704">
          <cell r="A1704">
            <v>37328</v>
          </cell>
          <cell r="B1704" t="str">
            <v>40911840200000000032</v>
          </cell>
          <cell r="C1704" t="str">
            <v>60301810700000009098</v>
          </cell>
          <cell r="D1704" t="str">
            <v>$</v>
          </cell>
          <cell r="E1704">
            <v>310.55</v>
          </cell>
          <cell r="F1704" t="str">
            <v>Списывается комиссия за ответ на аудиторский запрос КБ "Новая Москва", Москва от 07.02.2002 N20/621 согласно п.14.6 Тарифа ВЭБ.</v>
          </cell>
        </row>
        <row r="1705">
          <cell r="A1705">
            <v>37336</v>
          </cell>
          <cell r="B1705" t="str">
            <v>40911840200000000032</v>
          </cell>
          <cell r="C1705" t="str">
            <v>60301810700000009098</v>
          </cell>
          <cell r="D1705" t="str">
            <v>$</v>
          </cell>
          <cell r="E1705">
            <v>311.33</v>
          </cell>
          <cell r="F1705" t="str">
            <v>Списывается комиссия за ответ на аудиторский запрос КБ Еврофинанс, Москва от 08.02.2002 N02-15/200 согласно п.14.6 Тарифа ВЭБ.</v>
          </cell>
        </row>
        <row r="1706">
          <cell r="A1706">
            <v>37341</v>
          </cell>
          <cell r="B1706" t="str">
            <v>40911840200000000032</v>
          </cell>
          <cell r="C1706" t="str">
            <v>60301810700000009098</v>
          </cell>
          <cell r="D1706" t="str">
            <v>$</v>
          </cell>
          <cell r="E1706">
            <v>311.51</v>
          </cell>
          <cell r="F1706" t="str">
            <v>Списывается комиссия за ответ на аудиторский запрос КБ Национальный резервный банк, Москва от 01.03.2002 N 916 согласно п.14.6 Тарифа ВЭБ.Сч/ф 1471.</v>
          </cell>
        </row>
        <row r="1707">
          <cell r="A1707">
            <v>37349</v>
          </cell>
          <cell r="B1707" t="str">
            <v>40911840200000000032</v>
          </cell>
          <cell r="C1707" t="str">
            <v>60301810700000009098</v>
          </cell>
          <cell r="D1707" t="str">
            <v>$</v>
          </cell>
          <cell r="E1707">
            <v>311.74</v>
          </cell>
          <cell r="F1707" t="str">
            <v>Согласно МТ100 от 020402г МIR 421391получено комиссионное вознаграждение за ответ на аудиторский запрос от Cheepas Ltd.Nicosia от 12.02.2002г (п.14.6Тарифа Вэб)</v>
          </cell>
        </row>
        <row r="1708">
          <cell r="A1708">
            <v>37355</v>
          </cell>
          <cell r="B1708" t="str">
            <v>40911840200000000032</v>
          </cell>
          <cell r="C1708" t="str">
            <v>60301810700000009098</v>
          </cell>
          <cell r="D1708" t="str">
            <v>$</v>
          </cell>
          <cell r="E1708">
            <v>311.89</v>
          </cell>
          <cell r="F1708" t="str">
            <v>Списывается комиссия за ответ на аудиторский запрос АКБ Банк МФК Москва от 06.03.2002г согласно п.14.6 Тарифа</v>
          </cell>
        </row>
        <row r="1709">
          <cell r="A1709">
            <v>37391</v>
          </cell>
          <cell r="B1709" t="str">
            <v>40911840200000000032</v>
          </cell>
          <cell r="C1709" t="str">
            <v>60301810700000009098</v>
          </cell>
          <cell r="D1709" t="str">
            <v>$</v>
          </cell>
          <cell r="E1709">
            <v>312.47000000000003</v>
          </cell>
          <cell r="F1709" t="str">
            <v>Согласно МТ 100 от 14052002г МИР 309658 получено комиссионное вознаграждение заответ на аудиторский запрос от Эйробанк Париж от 14122001г (п.14.6 Тарифа ВЭБ)</v>
          </cell>
        </row>
        <row r="1710">
          <cell r="A1710">
            <v>37396</v>
          </cell>
          <cell r="B1710" t="str">
            <v>40911840200000000032</v>
          </cell>
          <cell r="C1710" t="str">
            <v>60301810700000009098</v>
          </cell>
          <cell r="D1710" t="str">
            <v>$</v>
          </cell>
          <cell r="E1710">
            <v>312.55</v>
          </cell>
          <cell r="F1710" t="str">
            <v>Списывается комиссия за ответ на аудиторский запрос КБ "Международный Промышленный Банк", Москва  согласно п.14.6 Тарифа ВЭБ.</v>
          </cell>
        </row>
        <row r="1711">
          <cell r="A1711">
            <v>37425</v>
          </cell>
          <cell r="B1711" t="str">
            <v>40911840200000000304</v>
          </cell>
          <cell r="C1711" t="str">
            <v>60301810700000009098</v>
          </cell>
          <cell r="D1711" t="str">
            <v>$</v>
          </cell>
          <cell r="E1711">
            <v>62.78</v>
          </cell>
          <cell r="F1711" t="str">
            <v>СПИСАНИЕ КОМИССИИ БАНКА СОГЛ. П.14.2.1 ТАРИФА ВЭБа НА ОСНОВАНИИ СООБЩЕНИЯ СВИФТМТ199 ОТ 020618 НОМОС БАНКА МОСКВА ПО ПЕРЕВОДУ ОТ 11.06.02 REF VE1106-11(9) НА СУММУ C44 94462.00</v>
          </cell>
        </row>
        <row r="1712">
          <cell r="A1712">
            <v>37260</v>
          </cell>
          <cell r="B1712" t="str">
            <v>40911840500000000224</v>
          </cell>
          <cell r="C1712" t="str">
            <v>60301810700000009098</v>
          </cell>
          <cell r="D1712" t="str">
            <v>$</v>
          </cell>
          <cell r="E1712">
            <v>904.12</v>
          </cell>
          <cell r="F1712" t="str">
            <v>ОПЛАТА КУПОНОВ ПО ОВГВЗ В ПОЛЬЗУ ВАО АВТОЭКСПОРТ. КОМИССИЯ ЗА ПЕРЕВОД 150-00 ДОЛ.США, ЗА ВЫДАЧУ ОБЛИГАЦИЙ 1000-00 ДОЛ.США, НДС 230-00 ДОЛ.США</v>
          </cell>
        </row>
        <row r="1713">
          <cell r="A1713">
            <v>37260</v>
          </cell>
          <cell r="B1713" t="str">
            <v>40911840500000000224</v>
          </cell>
          <cell r="C1713" t="str">
            <v>60301810700000009098</v>
          </cell>
          <cell r="D1713" t="str">
            <v>$</v>
          </cell>
          <cell r="E1713">
            <v>6027.44</v>
          </cell>
          <cell r="F1713" t="str">
            <v>ОПЛАТА КУПОНОВ ПО ОВГВЗ В ПОЛЬЗУ ВАО АВТОЭКСПОРТ. КОМИССИЯ ЗА ПЕРЕВОД 150-00 ДОЛ.США, ЗА ВЫДАЧУ ОБЛИГАЦИЙ 1000-00 ДОЛ.США, НДС 230-00 ДОЛ.США</v>
          </cell>
        </row>
        <row r="1714">
          <cell r="A1714">
            <v>37264</v>
          </cell>
          <cell r="B1714" t="str">
            <v>40911840500000000224</v>
          </cell>
          <cell r="C1714" t="str">
            <v>60301810700000009098</v>
          </cell>
          <cell r="D1714" t="str">
            <v>$</v>
          </cell>
          <cell r="E1714">
            <v>54.25</v>
          </cell>
          <cell r="F1714" t="str">
            <v>ОПЛАТА КУПОНОВ ПО ОВГВЗ В ПОЛЬЗУ КБ КЕНТАВР. КОМИССИЯ ЗА ПЕРЕВОД 9-00, НДС 1-80ДОЛ.США</v>
          </cell>
        </row>
        <row r="1715">
          <cell r="A1715">
            <v>37265</v>
          </cell>
          <cell r="B1715" t="str">
            <v>40911840500000000224</v>
          </cell>
          <cell r="C1715" t="str">
            <v>60301810700000009098</v>
          </cell>
          <cell r="D1715" t="str">
            <v>$</v>
          </cell>
          <cell r="E1715">
            <v>81.37</v>
          </cell>
          <cell r="F1715" t="str">
            <v>ОПЛАТА КУПОНОВ ПО ОВГВЗ В ПОЛЬЗУ АКБ "ИНТЕРПРОМБАНК". КОМИССИЯ ЗА ПЕРЕВОД 13-50ДОЛ.США, НДС 2-70 ДОЛ.США.</v>
          </cell>
        </row>
        <row r="1716">
          <cell r="A1716">
            <v>37266</v>
          </cell>
          <cell r="B1716" t="str">
            <v>40911840500000000224</v>
          </cell>
          <cell r="C1716" t="str">
            <v>60301810700000009098</v>
          </cell>
          <cell r="D1716" t="str">
            <v>$</v>
          </cell>
          <cell r="E1716">
            <v>297.19</v>
          </cell>
          <cell r="F1716" t="str">
            <v>ОПЛАТА КУПОНОВ ПО ОВГВЗ В ПОЛЬЗУ ОАО НАК АЗОТ. КОМИССИЯ ЗА ПЕРЕВОД 48-60 ДОЛ.США, ЗА ВЫДАЧУ ОБЛИГАЦИЙ 324-00 ДОЛ.США, НДС 74-52 ДОЛ.США</v>
          </cell>
        </row>
        <row r="1717">
          <cell r="A1717">
            <v>37266</v>
          </cell>
          <cell r="B1717" t="str">
            <v>40911840500000000224</v>
          </cell>
          <cell r="C1717" t="str">
            <v>60301810700000009098</v>
          </cell>
          <cell r="D1717" t="str">
            <v>$</v>
          </cell>
          <cell r="E1717">
            <v>1981.28</v>
          </cell>
          <cell r="F1717" t="str">
            <v>ОПЛАТА КУПОНОВ ПО ОВГВЗ В ПОЛЬЗУ ОАО НАК АЗОТ. КОМИССИЯ ЗА ПЕРЕВОД 48-60 ДОЛ.США, ЗА ВЫДАЧУ ОБЛИГАЦИЙ 324-00 ДОЛ.США, НДС 74-52 ДОЛ.США</v>
          </cell>
        </row>
        <row r="1718">
          <cell r="A1718">
            <v>37266</v>
          </cell>
          <cell r="B1718" t="str">
            <v>40911840500000000224</v>
          </cell>
          <cell r="C1718" t="str">
            <v>60301810700000009098</v>
          </cell>
          <cell r="D1718" t="str">
            <v>$</v>
          </cell>
          <cell r="E1718">
            <v>125.36</v>
          </cell>
          <cell r="F1718" t="str">
            <v>ОПЛАТА КУПОНОВ ПО ОВГВЗ В ПОЛЬЗУ ОАО НАК АЗОТ. КОМИССИЯ ЗА ПЕРЕВОД 20-52 ДОЛ.США, ЗА ВЫДАЧУ ОБЛИГАЦИЙ 85-50 ДОЛ.США, НДС 21-20 ДОЛ.США</v>
          </cell>
        </row>
        <row r="1719">
          <cell r="A1719">
            <v>37266</v>
          </cell>
          <cell r="B1719" t="str">
            <v>40911840500000000224</v>
          </cell>
          <cell r="C1719" t="str">
            <v>60301810700000009098</v>
          </cell>
          <cell r="D1719" t="str">
            <v>$</v>
          </cell>
          <cell r="E1719">
            <v>522.84</v>
          </cell>
          <cell r="F1719" t="str">
            <v>ОПЛАТА КУПОНОВ ПО ОВГВЗ В ПОЛЬЗУ ОАО НАК АЗОТ. КОМИССИЯ ЗА ПЕРЕВОД 20-52 ДОЛ.США, ЗА ВЫДАЧУ ОБЛИГАЦИЙ 85-50 ДОЛ.США, НДС 21-20 ДОЛ.США</v>
          </cell>
        </row>
        <row r="1720">
          <cell r="A1720">
            <v>37266</v>
          </cell>
          <cell r="B1720" t="str">
            <v>40911840500000000224</v>
          </cell>
          <cell r="C1720" t="str">
            <v>60301810700000009098</v>
          </cell>
          <cell r="D1720" t="str">
            <v>$</v>
          </cell>
          <cell r="E1720">
            <v>944.78</v>
          </cell>
          <cell r="F1720" t="str">
            <v>ОПЛАТА КУПОНОВ ПО ОВГВЗ В ПОЛЬЗУ АНО СОЮЗЭКСПЕРТИЗА ТПП РФ. КОМИССИЯ ЗА ПЕРЕВОД37-08 ДОЛ.США, ЗА ВЫДАЧУ ОБЛИГАЦИЙ 154-50 ДОЛ.США, НДС 38-32 ДОЛ.США</v>
          </cell>
        </row>
        <row r="1721">
          <cell r="A1721">
            <v>37266</v>
          </cell>
          <cell r="B1721" t="str">
            <v>40911840500000000224</v>
          </cell>
          <cell r="C1721" t="str">
            <v>60301810700000009098</v>
          </cell>
          <cell r="D1721" t="str">
            <v>$</v>
          </cell>
          <cell r="E1721">
            <v>226.87</v>
          </cell>
          <cell r="F1721" t="str">
            <v>ОПЛАТА КУПОНОВ ПО ОВГВЗ В ПОЛЬЗУ АНО СОЮЗЭКСПЕРТИЗА ТПП РФ. КОМИССИЯ ЗА ПЕРЕВОД37-08 ДОЛ.США, ЗА ВЫДАЧУ ОБЛИГАЦИЙ 154-50 ДОЛ.США, НДС 38-32 ДОЛ.США</v>
          </cell>
        </row>
        <row r="1722">
          <cell r="A1722">
            <v>37266</v>
          </cell>
          <cell r="B1722" t="str">
            <v>40911840500000000224</v>
          </cell>
          <cell r="C1722" t="str">
            <v>60301810700000009098</v>
          </cell>
          <cell r="D1722" t="str">
            <v>$</v>
          </cell>
          <cell r="E1722">
            <v>84.08</v>
          </cell>
          <cell r="F1722" t="str">
            <v>ОПЛАТА КУПОНОВ ПО ОВГВЗ В ПОЛЬЗУ АНО СОЮЗЭКСПЕРТИЗА ТПП РФ. КОМИССИЯ ЗА ПЕРЕВОД13-73 ДОЛ.США, ЗА ВЫДАЧУ ОБЛИГАЦИЙ 91-50 ДОЛ.США, НДС 21-05 ДОЛ.США</v>
          </cell>
        </row>
        <row r="1723">
          <cell r="A1723">
            <v>37266</v>
          </cell>
          <cell r="B1723" t="str">
            <v>40911840500000000224</v>
          </cell>
          <cell r="C1723" t="str">
            <v>60301810700000009098</v>
          </cell>
          <cell r="D1723" t="str">
            <v>$</v>
          </cell>
          <cell r="E1723">
            <v>559.53</v>
          </cell>
          <cell r="F1723" t="str">
            <v>ОПЛАТА КУПОНОВ ПО ОВГВЗ В ПОЛЬЗУ АНО СОЮЗЭКСПЕРТИЗА ТПП РФ. КОМИССИЯ ЗА ПЕРЕВОД13-73 ДОЛ.США, ЗА ВЫДАЧУ ОБЛИГАЦИЙ 91-50 ДОЛ.США, НДС 21-05 ДОЛ.США</v>
          </cell>
        </row>
        <row r="1724">
          <cell r="A1724">
            <v>37267</v>
          </cell>
          <cell r="B1724" t="str">
            <v>40911840500000000224</v>
          </cell>
          <cell r="C1724" t="str">
            <v>60301810700000009098</v>
          </cell>
          <cell r="D1724" t="str">
            <v>$</v>
          </cell>
          <cell r="E1724">
            <v>17213.84</v>
          </cell>
          <cell r="F1724" t="str">
            <v>ЗАЧИСЛЕНИЕ КОМИССИИ ЗА ХРАНЕНИЕ ЦБ НА СЧ.ДЕПО VB MICROSYSTEMS INVESTMENTS LTD ЗА  3 КВ.2001г, ЗА СДЕЛКИ С ЦБ ЗА ОКТЯБРЬ,НОЯБРЬ 2001г</v>
          </cell>
        </row>
        <row r="1725">
          <cell r="A1725">
            <v>37272</v>
          </cell>
          <cell r="B1725" t="str">
            <v>40911840500000000224</v>
          </cell>
          <cell r="C1725" t="str">
            <v>60301810700000009098</v>
          </cell>
          <cell r="D1725" t="str">
            <v>$</v>
          </cell>
          <cell r="E1725">
            <v>12.19</v>
          </cell>
          <cell r="F1725" t="str">
            <v>Оплата купонов 2000, 2001 года по ОВГВЗ 4, 5 серии в пользу ТУРСУНОВ ИСМОИЛЖОН ЮЛДОШЕВИЧ. Взимание комиссии в размере - 2 долл.США. НДС - .4 долл.США.</v>
          </cell>
        </row>
        <row r="1726">
          <cell r="A1726">
            <v>37272</v>
          </cell>
          <cell r="B1726" t="str">
            <v>40911840500000000224</v>
          </cell>
          <cell r="C1726" t="str">
            <v>60301810700000009098</v>
          </cell>
          <cell r="D1726" t="str">
            <v>$</v>
          </cell>
          <cell r="E1726">
            <v>12.19</v>
          </cell>
          <cell r="F1726" t="str">
            <v>ОПЛАТА КУПОНОВ ПО ОВГВЗ 3 СЕРИИ И ОГВЗ 1999 ГОДА В ПОЛЬЗУ АООТ НАЗ СОКОЛ. КОМИССИЯ ЗА ПЕРЕВОД 2-00 ДОЛ.США, НДС 0-40 ДОЛ.США</v>
          </cell>
        </row>
        <row r="1727">
          <cell r="A1727">
            <v>37272</v>
          </cell>
          <cell r="B1727" t="str">
            <v>40911840500000000224</v>
          </cell>
          <cell r="C1727" t="str">
            <v>60301810700000009098</v>
          </cell>
          <cell r="D1727" t="str">
            <v>$</v>
          </cell>
          <cell r="E1727">
            <v>68.569999999999993</v>
          </cell>
          <cell r="F1727" t="str">
            <v>ОПЛАТА КУПОНОВ ПО ОВГВЗ 3 СЕРИИ И ОГВЗ 1999 ГОДА В ПОЛЬЗУ ОАО СВЕРДЛОВСКНЕФТЕПРОДУКТ. КОМИССИЯ ЗА ПЕРЕВОД 11-25 ДОЛ.США, НДС 2-25 ДОЛ.США</v>
          </cell>
        </row>
        <row r="1728">
          <cell r="A1728">
            <v>37273</v>
          </cell>
          <cell r="B1728" t="str">
            <v>40911840500000000224</v>
          </cell>
          <cell r="C1728" t="str">
            <v>60301810700000009098</v>
          </cell>
          <cell r="D1728" t="str">
            <v>$</v>
          </cell>
          <cell r="E1728">
            <v>12.19</v>
          </cell>
          <cell r="F1728" t="str">
            <v>Оплата купонов 2000, 2001 года по ОВГВЗ 5 серии в пользу САБИЛО ВАЛЕНТИН ПАВЛОВИЧ. Взимание комиссии в размере - 2 долл.США. НДС - .4 долл.США.</v>
          </cell>
        </row>
        <row r="1729">
          <cell r="A1729">
            <v>37273</v>
          </cell>
          <cell r="B1729" t="str">
            <v>40911840500000000224</v>
          </cell>
          <cell r="C1729" t="str">
            <v>60301810700000009098</v>
          </cell>
          <cell r="D1729" t="str">
            <v>$</v>
          </cell>
          <cell r="E1729">
            <v>54.86</v>
          </cell>
          <cell r="F1729" t="str">
            <v>Оплата купонов 2000, 2001 года по ОВГВЗ 4 серии в пользу INTELSA INVESTMENTS LIMITED, /NICOSIA. Взимание комиссии в размере - 9 долл.США. НДС - 1.8 долл.США.</v>
          </cell>
        </row>
        <row r="1730">
          <cell r="A1730">
            <v>37273</v>
          </cell>
          <cell r="B1730" t="str">
            <v>40911840500000000224</v>
          </cell>
          <cell r="C1730" t="str">
            <v>60301810700000009098</v>
          </cell>
          <cell r="D1730" t="str">
            <v>$</v>
          </cell>
          <cell r="E1730">
            <v>15.24</v>
          </cell>
          <cell r="F1730" t="str">
            <v>Оплата купонов 1994, 1995, 1996, 1997, 1998, 1999, 2000, 2001 года по ОВГВЗ 4, 5 серии в пользу ПАНИНА ЕЛЕНА ГРИГОРЬЕВНА. Взимание комиссии в размере - 2.52 долл.США. НДС - .5 долл.США.</v>
          </cell>
        </row>
        <row r="1731">
          <cell r="A1731">
            <v>37278</v>
          </cell>
          <cell r="B1731" t="str">
            <v>40911840500000000224</v>
          </cell>
          <cell r="C1731" t="str">
            <v>60301810700000009098</v>
          </cell>
          <cell r="D1731" t="str">
            <v>$</v>
          </cell>
          <cell r="E1731">
            <v>75.53</v>
          </cell>
          <cell r="F1731" t="str">
            <v>Оплата купонов 2001 года по ОВГВЗ 4, 5 серии в пользу НЕВИННОМЫССКИЙ ШЕРСТЯНОЙ КОМБИНАТ, ЗАО, НЕВИННОМЫССК. Взимание комиссии в размере - 12.33 долл.США. НДС - 2.47 долл.США.</v>
          </cell>
        </row>
        <row r="1732">
          <cell r="A1732">
            <v>37278</v>
          </cell>
          <cell r="B1732" t="str">
            <v>40911840500000000224</v>
          </cell>
          <cell r="C1732" t="str">
            <v>60301810700000009098</v>
          </cell>
          <cell r="D1732" t="str">
            <v>$</v>
          </cell>
          <cell r="E1732">
            <v>29.66</v>
          </cell>
          <cell r="F1732" t="str">
            <v>Оплата купонов 1994, 1995, 1996, 1997, 1998, 1999 года по ОВГВЗ 3 серии в пользу МИНИНВЕСТ, ООО, КРАМАТОРСК. Взимание комиссии в размере - 4.86 долл.США. НДС - .97 долл.США.</v>
          </cell>
        </row>
        <row r="1733">
          <cell r="A1733">
            <v>37278</v>
          </cell>
          <cell r="B1733" t="str">
            <v>40911840500000000224</v>
          </cell>
          <cell r="C1733" t="str">
            <v>60301810700000009098</v>
          </cell>
          <cell r="D1733" t="str">
            <v>$</v>
          </cell>
          <cell r="E1733">
            <v>23.55</v>
          </cell>
          <cell r="F1733" t="str">
            <v>ОПЛАТА КУПОНОВ ПО ОВГВЗ В ПОЛЬЗУ ОАО ВЫКСУНСКИЙ МЕТЗАВОД. КОМИССИЯ ЗА ПЕРЕВОД 3-83 ДОЛ.США, ЗА ВЫДАЧУ ОБЛИГАЦИЙ 25-50 ДОЛ.США, НДС 5-87 ДОЛ.США</v>
          </cell>
        </row>
        <row r="1734">
          <cell r="A1734">
            <v>37278</v>
          </cell>
          <cell r="B1734" t="str">
            <v>40911840500000000224</v>
          </cell>
          <cell r="C1734" t="str">
            <v>60301810700000009098</v>
          </cell>
          <cell r="D1734" t="str">
            <v>$</v>
          </cell>
          <cell r="E1734">
            <v>155.94999999999999</v>
          </cell>
          <cell r="F1734" t="str">
            <v>ОПЛАТА КУПОНОВ ПО ОВГВЗ В ПОЛЬЗУ ОАО ВЫКСУНСКИЙ МЕТЗАВОД. КОМИССИЯ ЗА ПЕРЕВОД 3-83 ДОЛ.США, ЗА ВЫДАЧУ ОБЛИГАЦИЙ 25-50 ДОЛ.США, НДС 5-87 ДОЛ.США</v>
          </cell>
        </row>
        <row r="1735">
          <cell r="A1735">
            <v>37284</v>
          </cell>
          <cell r="B1735" t="str">
            <v>40911840500000000224</v>
          </cell>
          <cell r="C1735" t="str">
            <v>60301810700000009098</v>
          </cell>
          <cell r="D1735" t="str">
            <v>$</v>
          </cell>
          <cell r="E1735">
            <v>12.24</v>
          </cell>
          <cell r="F1735" t="str">
            <v>Оплата купонов 2001 года по ОВГВЗ 4, 5 серии в пользу НАУЧДРЕВПРОМ-ЦНИИМОД, ОАО, АРХАНГЕЛЬСК. Взимание комиссии в размере - 2 долл.США. НДС - .4 долл.США.</v>
          </cell>
        </row>
        <row r="1736">
          <cell r="A1736">
            <v>37284</v>
          </cell>
          <cell r="B1736" t="str">
            <v>40911840500000000224</v>
          </cell>
          <cell r="C1736" t="str">
            <v>60301810700000009098</v>
          </cell>
          <cell r="D1736" t="str">
            <v>$</v>
          </cell>
          <cell r="E1736">
            <v>917.85</v>
          </cell>
          <cell r="F1736" t="str">
            <v>Оплата купонов 1996, 1997, 1998, 1999, 2000, 2001 года по ОВГВЗ 5 серии в пользу ДИАЛОГ-ОПТИМ , КБ , Г. МОСКВА. Взимание комиссии в размере - 150 долл.США. НДС - 30 долл.США.</v>
          </cell>
        </row>
        <row r="1737">
          <cell r="A1737">
            <v>37284</v>
          </cell>
          <cell r="B1737" t="str">
            <v>40911840500000000224</v>
          </cell>
          <cell r="C1737" t="str">
            <v>60301810700000009098</v>
          </cell>
          <cell r="D1737" t="str">
            <v>$</v>
          </cell>
          <cell r="E1737">
            <v>23.86</v>
          </cell>
          <cell r="F1737" t="str">
            <v>Оплата купонов 1999, 2000, 2001 года по ОВГВЗ 4, 5 серии в пользу ВНИПИМОРНЕФТЕГАЗ, ОАО МОСКВА. Взимание комиссии в размере - 3.92 долл.США. НДС - .78 долл.США.</v>
          </cell>
        </row>
        <row r="1738">
          <cell r="A1738">
            <v>37284</v>
          </cell>
          <cell r="B1738" t="str">
            <v>40911840500000000224</v>
          </cell>
          <cell r="C1738" t="str">
            <v>60301810700000009098</v>
          </cell>
          <cell r="D1738" t="str">
            <v>$</v>
          </cell>
          <cell r="E1738">
            <v>413.03</v>
          </cell>
          <cell r="F1738" t="str">
            <v>Оплата купонов 2001 года по ОВГВЗ 5 серии в пользу SCHILDERSHOVEN AMSTERDAM B.V.. Взимание комиссии в размере - 67.5 долл.США. НДС - 13.5 долл.США.</v>
          </cell>
        </row>
        <row r="1739">
          <cell r="A1739">
            <v>37284</v>
          </cell>
          <cell r="B1739" t="str">
            <v>40911840500000000224</v>
          </cell>
          <cell r="C1739" t="str">
            <v>60301810700000009098</v>
          </cell>
          <cell r="D1739" t="str">
            <v>$</v>
          </cell>
          <cell r="E1739">
            <v>54.15</v>
          </cell>
          <cell r="F1739" t="str">
            <v>Оплата купонов 2001 года по ОВГВЗ 4, 5 серии в пользу ТОРЖОКСКИЙ ЗАВОД ПОЛИГРАФИЧЕСКИХ КРАСОК, ОАО, ТОРЖОК. Взимание комиссии в размере - 8.87 долл.США. НДС - 1.77 долл.США.</v>
          </cell>
        </row>
        <row r="1740">
          <cell r="A1740">
            <v>37284</v>
          </cell>
          <cell r="B1740" t="str">
            <v>40911840500000000224</v>
          </cell>
          <cell r="C1740" t="str">
            <v>60301810700000009098</v>
          </cell>
          <cell r="D1740" t="str">
            <v>$</v>
          </cell>
          <cell r="E1740">
            <v>57.82</v>
          </cell>
          <cell r="F1740" t="str">
            <v>Оплата купонов 1999, 2000, 2001 года по ОВГВЗ 4, 5 серии в пользу ФРОЛОВА ЕЛЕНА ЮРЬЕВНА. Взимание комиссии в размере - 9.46 долл.США. НДС - 1.89 долл.США.</v>
          </cell>
        </row>
        <row r="1741">
          <cell r="A1741">
            <v>37284</v>
          </cell>
          <cell r="B1741" t="str">
            <v>40911840500000000224</v>
          </cell>
          <cell r="C1741" t="str">
            <v>60301810700000009098</v>
          </cell>
          <cell r="D1741" t="str">
            <v>$</v>
          </cell>
          <cell r="E1741">
            <v>30.59</v>
          </cell>
          <cell r="F1741" t="str">
            <v>Оплата купонов 2001 года по ОВГВЗ 4, 5 серии в пользу ДЖАРИАНИ ВАХТАНГ ЮРЬЕВИЧ. Взимание комиссии в размере - 5 долл.США. НДС - 1 долл.США.</v>
          </cell>
        </row>
        <row r="1742">
          <cell r="A1742">
            <v>37284</v>
          </cell>
          <cell r="B1742" t="str">
            <v>40911840500000000224</v>
          </cell>
          <cell r="C1742" t="str">
            <v>60301810700000009098</v>
          </cell>
          <cell r="D1742" t="str">
            <v>$</v>
          </cell>
          <cell r="E1742">
            <v>638.82000000000005</v>
          </cell>
          <cell r="F1742" t="str">
            <v>ОПЛАТА КУПОНОВ ПО ОВГВЗ В ПОЛЬЗУ ОАО ТРАКТОРОЭКСПОРТ. КОМИССИЯ ЗА ПЕРЕВОД 104-40 ДОЛ.США, ЗА ВЫДАЧУ ОБЛИГАЦИЙ 696-00 ДОЛ.США, ЗА ОБРАБОТКУ ДОКУМЕНТОВ ПО ИНКАССО 50-00 ДОЛ.США, НДС 160.08 ДОЛ.США</v>
          </cell>
        </row>
        <row r="1743">
          <cell r="A1743">
            <v>37284</v>
          </cell>
          <cell r="B1743" t="str">
            <v>40911840500000000224</v>
          </cell>
          <cell r="C1743" t="str">
            <v>60301810700000009098</v>
          </cell>
          <cell r="D1743" t="str">
            <v>$</v>
          </cell>
          <cell r="E1743">
            <v>4258.8100000000004</v>
          </cell>
          <cell r="F1743" t="str">
            <v>ОПЛАТА КУПОНОВ ПО ОВГВЗ В ПОЛЬЗУ ОАО ТРАКТОРОЭКСПОРТ. КОМИССИЯ ЗА ПЕРЕВОД 104-40 ДОЛ.США, ЗА ВЫДАЧУ ОБЛИГАЦИЙ 696-00 ДОЛ.США, ЗА ОБРАБОТКУ ДОКУМЕНТОВ ПО ИНКАССО 50-00 ДОЛ.США, НДС 160.08 ДОЛ.США</v>
          </cell>
        </row>
        <row r="1744">
          <cell r="A1744">
            <v>37284</v>
          </cell>
          <cell r="B1744" t="str">
            <v>40911840500000000224</v>
          </cell>
          <cell r="C1744" t="str">
            <v>60301810700000009098</v>
          </cell>
          <cell r="D1744" t="str">
            <v>$</v>
          </cell>
          <cell r="E1744">
            <v>504.82</v>
          </cell>
          <cell r="F1744" t="str">
            <v>ЗАЧИСЛЕНИЕ И ПЕРЕЧИСЛЕНИЕ КУПОННОГО ДОХОДА В ПОЛЬЗУ РОСЕВРОБАНКА ISIN XS0089375249, RECORD DATE 020109.</v>
          </cell>
        </row>
        <row r="1745">
          <cell r="A1745">
            <v>37284</v>
          </cell>
          <cell r="B1745" t="str">
            <v>40911840500000000224</v>
          </cell>
          <cell r="C1745" t="str">
            <v>60301810700000009098</v>
          </cell>
          <cell r="D1745" t="str">
            <v>$</v>
          </cell>
          <cell r="E1745">
            <v>12.24</v>
          </cell>
          <cell r="F1745" t="str">
            <v>Оплата купонов 1999, 2000, 2001 года по ОВГВЗ 5 серии в пользу КОМПАНИЯ БРОКЕРКРЕДИТСЕРВИС, ООО, НОВОСИБИРСК. Взимание комиссии в размере - 2 долл.США. НДС - .4 долл.США.</v>
          </cell>
        </row>
        <row r="1746">
          <cell r="A1746">
            <v>37284</v>
          </cell>
          <cell r="B1746" t="str">
            <v>40911840500000000224</v>
          </cell>
          <cell r="C1746" t="str">
            <v>60301810700000009098</v>
          </cell>
          <cell r="D1746" t="str">
            <v>$</v>
          </cell>
          <cell r="E1746">
            <v>152.97</v>
          </cell>
          <cell r="F1746" t="str">
            <v>ОПЛАТА КУПОНОВ ПО ОВГВЗ В ПОЛЬЗУ ЗАО "ТРАДОР". КОМИССИЯ ЗА ПЕРЕВОД 3-24 ДОЛ.США, ЗА ВЫДАЧУ ОБЛИГАЦИЙ 25-00 ДОЛ.США, НДС 5-65 ДОЛ.США</v>
          </cell>
        </row>
        <row r="1747">
          <cell r="A1747">
            <v>37284</v>
          </cell>
          <cell r="B1747" t="str">
            <v>40911840500000000224</v>
          </cell>
          <cell r="C1747" t="str">
            <v>60301810700000009098</v>
          </cell>
          <cell r="D1747" t="str">
            <v>$</v>
          </cell>
          <cell r="E1747">
            <v>19.89</v>
          </cell>
          <cell r="F1747" t="str">
            <v>ОПЛАТА КУПОНОВ ПО ОВГВЗ В ПОЛЬЗУ ЗАО "ТРАДОР". КОМИССИЯ ЗА ПЕРЕВОД 3-24 ДОЛ.США, ЗА ВЫДАЧУ ОБЛИГАЦИЙ 25-00 ДОЛ.США, НДС 5-65 ДОЛ.США</v>
          </cell>
        </row>
        <row r="1748">
          <cell r="A1748">
            <v>37284</v>
          </cell>
          <cell r="B1748" t="str">
            <v>40911840500000000224</v>
          </cell>
          <cell r="C1748" t="str">
            <v>60301810700000009098</v>
          </cell>
          <cell r="D1748" t="str">
            <v>$</v>
          </cell>
          <cell r="E1748">
            <v>917.85</v>
          </cell>
          <cell r="F1748" t="str">
            <v>ЗАЧИСЛЕНИЕ И ПЕРЕЧИСЛЕНИЕ КУПОННОГО ДОХОДА В ПОЛЬЗУ РОСЕВРОБАНКА ISIN XS0089375249 RECORD DATE 020109.</v>
          </cell>
        </row>
        <row r="1749">
          <cell r="A1749">
            <v>37284</v>
          </cell>
          <cell r="B1749" t="str">
            <v>40911840500000000224</v>
          </cell>
          <cell r="C1749" t="str">
            <v>60301810700000009098</v>
          </cell>
          <cell r="D1749" t="str">
            <v>$</v>
          </cell>
          <cell r="E1749">
            <v>917.85</v>
          </cell>
          <cell r="F1749" t="str">
            <v>ЗАЧИСЛЕНИЕ И СПИСАНИЕ КУПОННОГО ДОХОДА В ПОЛЬЗУ МЕЖГОСУДАРСТВЕННОГО БАНКА ISIN XS0089375249 RECORD DATE 020109</v>
          </cell>
        </row>
        <row r="1750">
          <cell r="A1750">
            <v>37284</v>
          </cell>
          <cell r="B1750" t="str">
            <v>40911840500000000224</v>
          </cell>
          <cell r="C1750" t="str">
            <v>60301810700000009098</v>
          </cell>
          <cell r="D1750" t="str">
            <v>$</v>
          </cell>
          <cell r="E1750">
            <v>401.71</v>
          </cell>
          <cell r="F1750" t="str">
            <v>ЗАЧИСЛЕНИЕ И ПЕРЕЧИСЛЕНИЕ КУПОННОГО ДОХОДА В ПОЛЬЗУ АБСОЛЮТБАНКА ISIN XS0089372063 RECORD DATE 020109</v>
          </cell>
        </row>
        <row r="1751">
          <cell r="A1751">
            <v>37284</v>
          </cell>
          <cell r="B1751" t="str">
            <v>40911840500000000224</v>
          </cell>
          <cell r="C1751" t="str">
            <v>60301810700000009098</v>
          </cell>
          <cell r="D1751" t="str">
            <v>$</v>
          </cell>
          <cell r="E1751">
            <v>401.71</v>
          </cell>
          <cell r="F1751" t="str">
            <v>ЗАЧИСЛЕНИЕ И ПЕРЕЧИСЛЕНИЕ КУПОННОГО ДОХОДА В ПОЛЬЗУ РУССКОГО БАНКА РАЗВИТИЯ ISIN XS0089372063 RECORD DATE 020109</v>
          </cell>
        </row>
        <row r="1752">
          <cell r="A1752">
            <v>37285</v>
          </cell>
          <cell r="B1752" t="str">
            <v>40911840500000000224</v>
          </cell>
          <cell r="C1752" t="str">
            <v>60301810700000009098</v>
          </cell>
          <cell r="D1752" t="str">
            <v>$</v>
          </cell>
          <cell r="E1752">
            <v>126.64</v>
          </cell>
          <cell r="F1752" t="str">
            <v>перевод купонного дохода АКБ ЕВРОФИНАНС ISIN XS0089375249 RECORD DATE 020109</v>
          </cell>
        </row>
        <row r="1753">
          <cell r="A1753">
            <v>37285</v>
          </cell>
          <cell r="B1753" t="str">
            <v>40911840500000000224</v>
          </cell>
          <cell r="C1753" t="str">
            <v>60301810700000009098</v>
          </cell>
          <cell r="D1753" t="str">
            <v>$</v>
          </cell>
          <cell r="E1753">
            <v>804.89</v>
          </cell>
          <cell r="F1753" t="str">
            <v>перевод купонного дохода РУССКОМУ БУНКУ РАЗВИТИЯ по ценном бумагам  ISIN XS0089372063 ПО СДЕЛКЕ, ПРОВЕДЕННОЙ ПОСЛЕ  RECORD DATE 090102 TRN 02/09-01</v>
          </cell>
        </row>
        <row r="1754">
          <cell r="A1754">
            <v>37285</v>
          </cell>
          <cell r="B1754" t="str">
            <v>40911840500000000224</v>
          </cell>
          <cell r="C1754" t="str">
            <v>60301810700000009098</v>
          </cell>
          <cell r="D1754" t="str">
            <v>$</v>
          </cell>
          <cell r="E1754">
            <v>384.2</v>
          </cell>
          <cell r="F1754" t="str">
            <v>ЗАЧИСЛЕНИЕ КОМИССИИ ЗА ХРАНЕНИЕ ЦБ НА СЧ.ДЕПО SEQUENTIAL HOLDINGS RUSSIAN ЗА 4 КВ.2001г</v>
          </cell>
        </row>
        <row r="1755">
          <cell r="A1755">
            <v>37287</v>
          </cell>
          <cell r="B1755" t="str">
            <v>40911840500000000224</v>
          </cell>
          <cell r="C1755" t="str">
            <v>60301810700000009098</v>
          </cell>
          <cell r="D1755" t="str">
            <v>$</v>
          </cell>
          <cell r="E1755">
            <v>12.27</v>
          </cell>
          <cell r="F1755" t="str">
            <v>Оплата купонов 2001 года по ОВГВЗ 4, 5 серии в пользу ВНИИМП-ВИТА,АОЗТ, Г.МОСКВА. Взимание комиссии в размере - 2 долл.США. НДС - .4 долл.США.</v>
          </cell>
        </row>
        <row r="1756">
          <cell r="A1756">
            <v>37287</v>
          </cell>
          <cell r="B1756" t="str">
            <v>40911840500000000224</v>
          </cell>
          <cell r="C1756" t="str">
            <v>60301810700000009098</v>
          </cell>
          <cell r="D1756" t="str">
            <v>$</v>
          </cell>
          <cell r="E1756">
            <v>12.27</v>
          </cell>
          <cell r="F1756" t="str">
            <v>Оплата купонов 2001 года по ОВГВЗ 4 серии в пользу СПОРТ, ВНИПИ, АООТ, МОСКВА. Взимание комиссии в размере - 2 долл.США. НДС - .4 долл.США.</v>
          </cell>
        </row>
        <row r="1757">
          <cell r="A1757">
            <v>37292</v>
          </cell>
          <cell r="B1757" t="str">
            <v>40911840500000000224</v>
          </cell>
          <cell r="C1757" t="str">
            <v>60301810700000009098</v>
          </cell>
          <cell r="D1757" t="str">
            <v>$</v>
          </cell>
          <cell r="E1757">
            <v>153.65</v>
          </cell>
          <cell r="F1757" t="str">
            <v>ОПЛАТА КУПОНОВ ПО ОВГВЗ В ПОЛЬЗУ ЗАО АМТ. КОМИССИЯ ЗА ПЕРЕВОД 2-00 ДОЛ.США, ЗА ВЫДАЧУ ОБЛИГАЦИЙ 25-00 ДОЛ.США, НДС 5-40 ДОЛ.США</v>
          </cell>
        </row>
        <row r="1758">
          <cell r="A1758">
            <v>37292</v>
          </cell>
          <cell r="B1758" t="str">
            <v>40911840500000000224</v>
          </cell>
          <cell r="C1758" t="str">
            <v>60301810700000009098</v>
          </cell>
          <cell r="D1758" t="str">
            <v>$</v>
          </cell>
          <cell r="E1758">
            <v>12.29</v>
          </cell>
          <cell r="F1758" t="str">
            <v>ОПЛАТА КУПОНОВ ПО ОВГВЗ В ПОЛЬЗУ ЗАО АМТ. КОМИССИЯ ЗА ПЕРЕВОД 2-00 ДОЛ.США, ЗА ВЫДАЧУ ОБЛИГАЦИЙ 25-00 ДОЛ.США, НДС 5-40 ДОЛ.США</v>
          </cell>
        </row>
        <row r="1759">
          <cell r="A1759">
            <v>37293</v>
          </cell>
          <cell r="B1759" t="str">
            <v>40911840500000000224</v>
          </cell>
          <cell r="C1759" t="str">
            <v>60301810700000009098</v>
          </cell>
          <cell r="D1759" t="str">
            <v>$</v>
          </cell>
          <cell r="E1759">
            <v>44.24</v>
          </cell>
          <cell r="F1759" t="str">
            <v>Оплата купонов 2001 года по ОВГВЗ 4, 5 серии в пользу ПЕРЕДВИЖНАЯ ЭНЕРГЕТИКА, ОАО, МОСКВА. Взимание комиссии в размере - 7.21 долл.США. НДС - 1.44 долл.США.</v>
          </cell>
        </row>
        <row r="1760">
          <cell r="A1760">
            <v>37294</v>
          </cell>
          <cell r="B1760" t="str">
            <v>40911840500000000224</v>
          </cell>
          <cell r="C1760" t="str">
            <v>60301810700000009098</v>
          </cell>
          <cell r="D1760" t="str">
            <v>$</v>
          </cell>
          <cell r="E1760">
            <v>12.29</v>
          </cell>
          <cell r="F1760" t="str">
            <v>ОПЛАТА КУПОНОВ ПО ОВГВЗ В ПОЛЬЗУ ОАО ВЛАДИМИРСКИЙ ЗАВОД АВТОПРИБОР. КОМИССИЯ ЗАПЕРЕВОД 2-00 ДОЛ.США, НДС 0-40 ДОЛ.США</v>
          </cell>
        </row>
        <row r="1761">
          <cell r="A1761">
            <v>37295</v>
          </cell>
          <cell r="B1761" t="str">
            <v>40911840500000000224</v>
          </cell>
          <cell r="C1761" t="str">
            <v>60301810700000009098</v>
          </cell>
          <cell r="D1761" t="str">
            <v>$</v>
          </cell>
          <cell r="E1761">
            <v>153.62</v>
          </cell>
          <cell r="F1761" t="str">
            <v>ОПЛАТА КУПОНОВ ПО ОВГВЗ В ПОЛЬЗУ ЗАО АВК ЭКСИМА. КОМИССИЯ ЗА ПЕРЕВОД 2-00 ДОЛ.США, ЗА ВЫДАЧУ ОБЛИГАЦИЙ 25-00 ДОЛ.США, НДС 5-40 ДОЛ.США</v>
          </cell>
        </row>
        <row r="1762">
          <cell r="A1762">
            <v>37295</v>
          </cell>
          <cell r="B1762" t="str">
            <v>40911840500000000224</v>
          </cell>
          <cell r="C1762" t="str">
            <v>60301810700000009098</v>
          </cell>
          <cell r="D1762" t="str">
            <v>$</v>
          </cell>
          <cell r="E1762">
            <v>12.29</v>
          </cell>
          <cell r="F1762" t="str">
            <v>ОПЛАТА КУПОНОВ ПО ОВГВЗ В ПОЛЬЗУ ЗАО АВК ЭКСИМА. КОМИССИЯ ЗА ПЕРЕВОД 2-00 ДОЛ.США, ЗА ВЫДАЧУ ОБЛИГАЦИЙ 25-00 ДОЛ.США, НДС 5-40 ДОЛ.США</v>
          </cell>
        </row>
        <row r="1763">
          <cell r="A1763">
            <v>37298</v>
          </cell>
          <cell r="B1763" t="str">
            <v>40911840500000000224</v>
          </cell>
          <cell r="C1763" t="str">
            <v>60301810700000009098</v>
          </cell>
          <cell r="D1763" t="str">
            <v>$</v>
          </cell>
          <cell r="E1763">
            <v>430.13</v>
          </cell>
          <cell r="F1763" t="str">
            <v>ЗАЧИСЛЕНИЕ КОМИССИИ ЗА СДЕЛКИ С ЦБ ПО СЧ.ДЕПО SEQUENTIAL HOLDINGS RUSSIAN INV.LTD  ЗА ДЕКАБРЬ 2001г</v>
          </cell>
        </row>
        <row r="1764">
          <cell r="A1764">
            <v>37298</v>
          </cell>
          <cell r="B1764" t="str">
            <v>40911840500000000224</v>
          </cell>
          <cell r="C1764" t="str">
            <v>60301810700000009098</v>
          </cell>
          <cell r="D1764" t="str">
            <v>$</v>
          </cell>
          <cell r="E1764">
            <v>1228.94</v>
          </cell>
          <cell r="F1764" t="str">
            <v>ЗАЧИСЛЕНИЕ КОМИССИИ ЗА СДЕЛКИ С ЦБ ПО СЧ.ДЕПО WILK ENTERPRISES LTD. ЗА ДЕКАБРЬ 2001г</v>
          </cell>
        </row>
        <row r="1765">
          <cell r="A1765">
            <v>37299</v>
          </cell>
          <cell r="B1765" t="str">
            <v>40911840500000000224</v>
          </cell>
          <cell r="C1765" t="str">
            <v>60301810700000009098</v>
          </cell>
          <cell r="D1765" t="str">
            <v>$</v>
          </cell>
          <cell r="E1765">
            <v>767.33</v>
          </cell>
          <cell r="F1765" t="str">
            <v>ОПЛАТА КУПОНОВ ПО ОВГВЗ В ПОЛЬЗУ АОЗТ АСТО. КОМИССИЯ ЗА ВЫДАЧУ ОБЛИГАЦИЙ 124-50ДОЛ.США, НДС 24-90 ДОЛ.США</v>
          </cell>
        </row>
        <row r="1766">
          <cell r="A1766">
            <v>37300</v>
          </cell>
          <cell r="B1766" t="str">
            <v>40911840500000000224</v>
          </cell>
          <cell r="C1766" t="str">
            <v>60301810700000009098</v>
          </cell>
          <cell r="D1766" t="str">
            <v>$</v>
          </cell>
          <cell r="E1766">
            <v>12.34</v>
          </cell>
          <cell r="F1766" t="str">
            <v>ОПЛАТА КУПОНОВ ПО ОВГВЗ 4 СЕРИИ В ПОЛЬЗУ ОАО ВНЕШТОРГБАНК. КОМИССИЯ ЗА ПЕРЕВОД 2-00 ДОЛ.США, НДС 0-40 ДОЛ.США</v>
          </cell>
        </row>
        <row r="1767">
          <cell r="A1767">
            <v>37300</v>
          </cell>
          <cell r="B1767" t="str">
            <v>40911840500000000224</v>
          </cell>
          <cell r="C1767" t="str">
            <v>60301810700000009098</v>
          </cell>
          <cell r="D1767" t="str">
            <v>$</v>
          </cell>
          <cell r="E1767">
            <v>154.21</v>
          </cell>
          <cell r="F1767" t="str">
            <v>ОПЛАТА КУПОНОВ ПО ОВГВЗ В ПОЛЬЗУ АМПО АРХРЫБКОЛХОЗОБЪЕДИНЕНИЕ. КОМИССИЯ ЗА ПЕРЕВОД 2-93 ДОЛ.США, ЗА ВЫДАЧУ ОБЛИГАЦИЙ 25-00 ДОЛ.США, НДС 5-59 ДОЛ.США</v>
          </cell>
        </row>
        <row r="1768">
          <cell r="A1768">
            <v>37300</v>
          </cell>
          <cell r="B1768" t="str">
            <v>40911840500000000224</v>
          </cell>
          <cell r="C1768" t="str">
            <v>60301810700000009098</v>
          </cell>
          <cell r="D1768" t="str">
            <v>$</v>
          </cell>
          <cell r="E1768">
            <v>18.2</v>
          </cell>
          <cell r="F1768" t="str">
            <v>ОПЛАТА КУПОНОВ ПО ОВГВЗ В ПОЛЬЗУ АМПО АРХРЫБКОЛХОЗОБЪЕДИНЕНИЕ. КОМИССИЯ ЗА ПЕРЕВОД 2-93 ДОЛ.США, ЗА ВЫДАЧУ ОБЛИГАЦИЙ 25-00 ДОЛ.США, НДС 5-59 ДОЛ.США</v>
          </cell>
        </row>
        <row r="1769">
          <cell r="A1769">
            <v>37302</v>
          </cell>
          <cell r="B1769" t="str">
            <v>40911840500000000224</v>
          </cell>
          <cell r="C1769" t="str">
            <v>60301810700000009098</v>
          </cell>
          <cell r="D1769" t="str">
            <v>$</v>
          </cell>
          <cell r="E1769">
            <v>12.33</v>
          </cell>
          <cell r="F1769" t="str">
            <v>ОПЛАТА КУПОНОВ ПО ОВГВЗ В ПОЛЬЗУ ФГУП НИИ ПОЛЮС. КОМИССИЯ ЗА ПЕРЕВОД 2-00 ДОЛ.США, ЗА ВЫДАЧУ ОБЛИГАЦИЙ 25-00 ДОЛ.США, НДС 5-40 ДОЛ.США.</v>
          </cell>
        </row>
        <row r="1770">
          <cell r="A1770">
            <v>37302</v>
          </cell>
          <cell r="B1770" t="str">
            <v>40911840500000000224</v>
          </cell>
          <cell r="C1770" t="str">
            <v>60301810700000009098</v>
          </cell>
          <cell r="D1770" t="str">
            <v>$</v>
          </cell>
          <cell r="E1770">
            <v>154.13999999999999</v>
          </cell>
          <cell r="F1770" t="str">
            <v>ОПЛАТА КУПОНОВ ПО ОВГВЗ В ПОЛЬЗУ ФГУП НИИ ПОЛЮС. КОМИССИЯ ЗА ПЕРЕВОД 2-00 ДОЛ.США, ЗА ВЫДАЧУ ОБЛИГАЦИЙ 25-00 ДОЛ.США, НДС 5-40 ДОЛ.США.</v>
          </cell>
        </row>
        <row r="1771">
          <cell r="A1771">
            <v>37305</v>
          </cell>
          <cell r="B1771" t="str">
            <v>40911840500000000224</v>
          </cell>
          <cell r="C1771" t="str">
            <v>60301810700000009098</v>
          </cell>
          <cell r="D1771" t="str">
            <v>$</v>
          </cell>
          <cell r="E1771">
            <v>665.72</v>
          </cell>
          <cell r="F1771" t="str">
            <v>ОПЛАТА КУПОНОВ ПО ОВГВЗ В ПОЛЬЗУ ОАО ЯСНОГОРСКИЙ МАШИНОСТРОИТЕЛЬНЫЙ ЗАВОД. КОМИССИЯ ЗА ПЕРЕВОД 16-20 ДОЛ.США, ЗА ВЫДАЧУ ОБЛИГАЦИЙ 108-00 ДОЛ.США, НДС 24-84 ДОЛ.США</v>
          </cell>
        </row>
        <row r="1772">
          <cell r="A1772">
            <v>37305</v>
          </cell>
          <cell r="B1772" t="str">
            <v>40911840500000000224</v>
          </cell>
          <cell r="C1772" t="str">
            <v>60301810700000009098</v>
          </cell>
          <cell r="D1772" t="str">
            <v>$</v>
          </cell>
          <cell r="E1772">
            <v>99.86</v>
          </cell>
          <cell r="F1772" t="str">
            <v>ОПЛАТА КУПОНОВ ПО ОВГВЗ В ПОЛЬЗУ ОАО ЯСНОГОРСКИЙ МАШИНОСТРОИТЕЛЬНЫЙ ЗАВОД. КОМИССИЯ ЗА ПЕРЕВОД 16-20 ДОЛ.США, ЗА ВЫДАЧУ ОБЛИГАЦИЙ 108-00 ДОЛ.США, НДС 24-84 ДОЛ.США</v>
          </cell>
        </row>
        <row r="1773">
          <cell r="A1773">
            <v>37307</v>
          </cell>
          <cell r="B1773" t="str">
            <v>40911840500000000224</v>
          </cell>
          <cell r="C1773" t="str">
            <v>60301810700000009098</v>
          </cell>
          <cell r="D1773" t="str">
            <v>$</v>
          </cell>
          <cell r="E1773">
            <v>12.36</v>
          </cell>
          <cell r="F1773" t="str">
            <v>Оплата купонов 1998, 1999, 2000, 2001 года по ОВГВЗ 4, 5 серии в пользу ТИМОФЕЕВ ВЯЧЕСЛАВ АЛЕКСЕЕВИЧ. Взимание комиссии в размере - 2 долл.США. НДС - .4 долл.США.</v>
          </cell>
        </row>
        <row r="1774">
          <cell r="A1774">
            <v>37307</v>
          </cell>
          <cell r="B1774" t="str">
            <v>40911840500000000224</v>
          </cell>
          <cell r="C1774" t="str">
            <v>60301810700000009098</v>
          </cell>
          <cell r="D1774" t="str">
            <v>$</v>
          </cell>
          <cell r="E1774">
            <v>12.36</v>
          </cell>
          <cell r="F1774" t="str">
            <v>Оплата купонов 2001 года по ОВГВЗ 4, 5 серии в пользу МИЧУРИНСКИЙ ЛОКОМОТИВОРЕМОНТНЫЙ ЗАВОД "МИЛОРЕМ", ПК, МИЧУРИНСК. Взимание комиссии в размере - 2 долл.США. НДС - .4 долл.США.</v>
          </cell>
        </row>
        <row r="1775">
          <cell r="A1775">
            <v>37307</v>
          </cell>
          <cell r="B1775" t="str">
            <v>40911840500000000224</v>
          </cell>
          <cell r="C1775" t="str">
            <v>60301810700000009098</v>
          </cell>
          <cell r="D1775" t="str">
            <v>$</v>
          </cell>
          <cell r="E1775">
            <v>12.36</v>
          </cell>
          <cell r="F1775" t="str">
            <v>Оплата купонов 2000, 2001 года по ОВГВЗ 4, 5 серии в пользу МАМОНТОВКА,ОАО ПО ПРОИЗВОДСТВУ ИСКУССТВЕННЫХ МАТЕРИАЛОВ, ПУШКИНО. Взимание комиссии в размере - 2 долл.США. НДС - .4 долл.США.</v>
          </cell>
        </row>
        <row r="1776">
          <cell r="A1776">
            <v>37313</v>
          </cell>
          <cell r="B1776" t="str">
            <v>40911840500000000224</v>
          </cell>
          <cell r="C1776" t="str">
            <v>60301810700000009098</v>
          </cell>
          <cell r="D1776" t="str">
            <v>$</v>
          </cell>
          <cell r="E1776">
            <v>2274.85</v>
          </cell>
          <cell r="F1776" t="str">
            <v>ЗАЧИСЛЕНИЕ КОМИССИИ ЗА ХРАНЕНИЕ ЦБ НА СЧ.ДЕПО DIFFUSION FINANCE SARL, LUXEMBOURG ЗА 4 КВ.2001г. И СДЕЛКИ ПО СЧЕТУ ДЕПО 80010 ЗА ДЕКАБРЬ 2001г.</v>
          </cell>
        </row>
        <row r="1777">
          <cell r="A1777">
            <v>37314</v>
          </cell>
          <cell r="B1777" t="str">
            <v>40911840500000000224</v>
          </cell>
          <cell r="C1777" t="str">
            <v>60301810700000009098</v>
          </cell>
          <cell r="D1777" t="str">
            <v>$</v>
          </cell>
          <cell r="E1777">
            <v>19.46</v>
          </cell>
          <cell r="F1777" t="str">
            <v>Оплата купонов по ОВГВЗ в пользу АОЗТ "СОФИ". Комиссия в размере 3,15 долл.СШАНДС 0,63 долл. США.</v>
          </cell>
        </row>
        <row r="1778">
          <cell r="A1778">
            <v>37315</v>
          </cell>
          <cell r="B1778" t="str">
            <v>40911840500000000224</v>
          </cell>
          <cell r="C1778" t="str">
            <v>60301810700000009098</v>
          </cell>
          <cell r="D1778" t="str">
            <v>$</v>
          </cell>
          <cell r="E1778">
            <v>501.02</v>
          </cell>
          <cell r="F1778" t="str">
            <v>Оплата купонов 1996, 1997, 1998, 1999, 2000, 2001 года по ОВГВЗ 4 серии в пользу INTELSA INVESTMENTS LIMITED, /NICOSIA. Взимание комиссии в размере - 81 долл.США. НДС - 16.2 долл.США.</v>
          </cell>
        </row>
        <row r="1779">
          <cell r="A1779">
            <v>37316</v>
          </cell>
          <cell r="B1779" t="str">
            <v>40911840500000000224</v>
          </cell>
          <cell r="C1779" t="str">
            <v>60301810700000009098</v>
          </cell>
          <cell r="D1779" t="str">
            <v>$</v>
          </cell>
          <cell r="E1779">
            <v>43.32</v>
          </cell>
          <cell r="F1779" t="str">
            <v>Оплата купонов 2001 года по ОВГВЗ 4, 5 серии в пользу АВЕРС, КИНО-ИЗДАТЕЛЬСКИЙ КОНСОРЦИУМ, МОСКВА. Взимание комиссии в размере - 7 долл.США. НДС - 1.4 долл.США.</v>
          </cell>
        </row>
        <row r="1780">
          <cell r="A1780">
            <v>37320</v>
          </cell>
          <cell r="B1780" t="str">
            <v>40911840500000000224</v>
          </cell>
          <cell r="C1780" t="str">
            <v>60301810700000009098</v>
          </cell>
          <cell r="D1780" t="str">
            <v>$</v>
          </cell>
          <cell r="E1780">
            <v>20.149999999999999</v>
          </cell>
          <cell r="F1780" t="str">
            <v>Оплата купонов 2001 года по ОВГВЗ 5 серии в пользу ЗОРИН СЕРГЕЙ ФЕДОРОВИЧ. Взимание комиссии в размере - 3.24 долл.США. НДС - .65 долл.США.</v>
          </cell>
        </row>
        <row r="1781">
          <cell r="A1781">
            <v>37326</v>
          </cell>
          <cell r="B1781" t="str">
            <v>40911840500000000224</v>
          </cell>
          <cell r="C1781" t="str">
            <v>60301810700000009098</v>
          </cell>
          <cell r="D1781" t="str">
            <v>$</v>
          </cell>
          <cell r="E1781">
            <v>22.32</v>
          </cell>
          <cell r="F1781" t="str">
            <v>Оплата купонов по ОВГВЗ за 1994-2001 годы в пользу ФГУП "гостиничный комплекс "Арбат". Комиссия за выдачу ОВГВЗ 25.00 долларов США, НДС 5.00 долларов США. Комиссия за перевод средств 3.60 долларов США, НДС 0.72 долл. США.</v>
          </cell>
        </row>
        <row r="1782">
          <cell r="A1782">
            <v>37326</v>
          </cell>
          <cell r="B1782" t="str">
            <v>40911840500000000224</v>
          </cell>
          <cell r="C1782" t="str">
            <v>60301810700000009098</v>
          </cell>
          <cell r="D1782" t="str">
            <v>$</v>
          </cell>
          <cell r="E1782">
            <v>154.97</v>
          </cell>
          <cell r="F1782" t="str">
            <v>Оплата купонов по ОВГВЗ за 1994-2001 годы в пользу ФГУП "гостиничный комплекс "Арбат". Комиссия за выдачу ОВГВЗ 25.00 долларов США, НДС 5.00 долларов США. Комиссия за перевод средств 3.60 долларов США, НДС 0.72 долл. США.</v>
          </cell>
        </row>
        <row r="1783">
          <cell r="A1783">
            <v>37327</v>
          </cell>
          <cell r="B1783" t="str">
            <v>40911840500000000224</v>
          </cell>
          <cell r="C1783" t="str">
            <v>60301810700000009098</v>
          </cell>
          <cell r="D1783" t="str">
            <v>$</v>
          </cell>
          <cell r="E1783">
            <v>43.49</v>
          </cell>
          <cell r="F1783" t="str">
            <v>Оплата купонов 2001 года по ОВГВЗ 4, 5 серии в пользу ИНСТИТУТ БЕЛКА АН СССР, МОСК.ОБЛ.. Взимание комиссии в размере - 7 долл.США. НДС - 1.4 долл.США.</v>
          </cell>
        </row>
        <row r="1784">
          <cell r="A1784">
            <v>37327</v>
          </cell>
          <cell r="B1784" t="str">
            <v>40911840500000000224</v>
          </cell>
          <cell r="C1784" t="str">
            <v>60301810700000009098</v>
          </cell>
          <cell r="D1784" t="str">
            <v>$</v>
          </cell>
          <cell r="E1784">
            <v>155.32</v>
          </cell>
          <cell r="F1784" t="str">
            <v>ОПЛАТА КУПОНОВ ПО ОВГВЗ В ПОЛЬЗУ ОАО ГИДРОАГРЕГАТ. КОМИССИЯ ЗА ВЫДАЧУ ОБЛИГАЦИЙ25-00 ДОЛ.США, ЗА ПЕРЕВОД СРЕДСТВ 2-00 ДОЛ.США, НДС 5-40 ДОЛ.США</v>
          </cell>
        </row>
        <row r="1785">
          <cell r="A1785">
            <v>37327</v>
          </cell>
          <cell r="B1785" t="str">
            <v>40911840500000000224</v>
          </cell>
          <cell r="C1785" t="str">
            <v>60301810700000009098</v>
          </cell>
          <cell r="D1785" t="str">
            <v>$</v>
          </cell>
          <cell r="E1785">
            <v>12.43</v>
          </cell>
          <cell r="F1785" t="str">
            <v>ОПЛАТА КУПОНОВ ПО ОВГВЗ В ПОЛЬЗУ ОАО ГИДРОАГРЕГАТ. КОМИССИЯ ЗА ВЫДАЧУ ОБЛИГАЦИЙ25-00 ДОЛ.США, ЗА ПЕРЕВОД СРЕДСТВ 2-00 ДОЛ.США, НДС 5-40 ДОЛ.США</v>
          </cell>
        </row>
        <row r="1786">
          <cell r="A1786">
            <v>37328</v>
          </cell>
          <cell r="B1786" t="str">
            <v>40911840500000000224</v>
          </cell>
          <cell r="C1786" t="str">
            <v>60301810700000009098</v>
          </cell>
          <cell r="D1786" t="str">
            <v>$</v>
          </cell>
          <cell r="E1786">
            <v>13.35</v>
          </cell>
          <cell r="F1786" t="str">
            <v>Оплата купонов 2000, 2001 года по ОВГВЗ 5 серии в пользу ФОНД РАЗВИТИЯ ОТЕЧ. МУЗЫКАЛЬНОГО ИСКУССТВА ИМ.П.И.ЧАЙКОВСКОГО, МОСКВА. Взимание комиссии в размере - 2.16 долл.США. НДС - .43 долл.США.</v>
          </cell>
        </row>
        <row r="1787">
          <cell r="A1787">
            <v>37330</v>
          </cell>
          <cell r="B1787" t="str">
            <v>40911840500000000224</v>
          </cell>
          <cell r="C1787" t="str">
            <v>60301810700000009098</v>
          </cell>
          <cell r="D1787" t="str">
            <v>$</v>
          </cell>
          <cell r="E1787">
            <v>59.57</v>
          </cell>
          <cell r="F1787" t="str">
            <v>СПИСАНИЕ КОМИССИИ СО СЧЕТА СИЛИНА И.Д. ЗА ХРАНЕНИЕ ЦБ ЗА 4 КВ.2001г</v>
          </cell>
        </row>
        <row r="1788">
          <cell r="A1788">
            <v>37330</v>
          </cell>
          <cell r="B1788" t="str">
            <v>40911840500000000224</v>
          </cell>
          <cell r="C1788" t="str">
            <v>60301810700000009098</v>
          </cell>
          <cell r="D1788" t="str">
            <v>$</v>
          </cell>
          <cell r="E1788">
            <v>120.06</v>
          </cell>
          <cell r="F1788" t="str">
            <v>СПИСАНИЕ КОМИССИИ СО СЧЕТА ЛАЗАРЕВ ВЛАДИМИР НИКОЛАЕВИЧ ЗА ХРАНЕНИЕ ЦБ ЗА 4 КВ.2001г</v>
          </cell>
        </row>
        <row r="1789">
          <cell r="A1789">
            <v>37330</v>
          </cell>
          <cell r="B1789" t="str">
            <v>40911840500000000224</v>
          </cell>
          <cell r="C1789" t="str">
            <v>60301810700000009098</v>
          </cell>
          <cell r="D1789" t="str">
            <v>$</v>
          </cell>
          <cell r="E1789">
            <v>550.36</v>
          </cell>
          <cell r="F1789" t="str">
            <v>СПИСАНИЕ КОМИССИИ СО СЧЕТА ПАНАРИН В.В. ЗА ХРАНЕНИЕ ЦБ ЗА 4 КВ 2001г</v>
          </cell>
        </row>
        <row r="1790">
          <cell r="A1790">
            <v>37330</v>
          </cell>
          <cell r="B1790" t="str">
            <v>40911840500000000224</v>
          </cell>
          <cell r="C1790" t="str">
            <v>60301810700000009098</v>
          </cell>
          <cell r="D1790" t="str">
            <v>$</v>
          </cell>
          <cell r="E1790">
            <v>0.93</v>
          </cell>
          <cell r="F1790" t="str">
            <v>СПИСАНИЕ КОМИССИИ СО СЧЕТА ЖЕРЕБИЛО В.Г. ЗА ХРАНЕНИЕ ЦБ ЗА 4 КВ. 2001 Г. 0-18 ДОЛЛ. США.</v>
          </cell>
        </row>
        <row r="1791">
          <cell r="A1791">
            <v>37330</v>
          </cell>
          <cell r="B1791" t="str">
            <v>40911840500000000224</v>
          </cell>
          <cell r="C1791" t="str">
            <v>60301810700000009098</v>
          </cell>
          <cell r="D1791" t="str">
            <v>$</v>
          </cell>
          <cell r="E1791">
            <v>0.93</v>
          </cell>
          <cell r="F1791" t="str">
            <v>СПИСАНИЕ КОМИССИИ СО СЧЕТА МАКАРОВА А.В. ЗА ХРАНЕНИЕ ЦБ ЗА 4 КВ. 2001 Г.-0.18 ДОЛЛ.США.</v>
          </cell>
        </row>
        <row r="1792">
          <cell r="A1792">
            <v>37330</v>
          </cell>
          <cell r="B1792" t="str">
            <v>40911840500000000224</v>
          </cell>
          <cell r="C1792" t="str">
            <v>60301810700000009098</v>
          </cell>
          <cell r="D1792" t="str">
            <v>$</v>
          </cell>
          <cell r="E1792">
            <v>39.71</v>
          </cell>
          <cell r="F1792" t="str">
            <v>СПИСАНИЕ КОМИССИИ СО СЧЕТА АЛЕКСЕЕВ Д.В. ЗА ХРАНЕНИЕ ЦБ ЗА 4 КВ.2001г</v>
          </cell>
        </row>
        <row r="1793">
          <cell r="A1793">
            <v>37330</v>
          </cell>
          <cell r="B1793" t="str">
            <v>40911840500000000224</v>
          </cell>
          <cell r="C1793" t="str">
            <v>60301810700000009098</v>
          </cell>
          <cell r="D1793" t="str">
            <v>$</v>
          </cell>
          <cell r="E1793">
            <v>45.29</v>
          </cell>
          <cell r="F1793" t="str">
            <v>СПИСАНИЕ КОМИССИИ СО СЧЕТА ЯКОВЛЕВ ЮРИЙ ЕВГЕНЬЕВИЧ ЗА ХРАНЕНИЕ ЦБ ЗА 4 КВ.2001г</v>
          </cell>
        </row>
        <row r="1794">
          <cell r="A1794">
            <v>37330</v>
          </cell>
          <cell r="B1794" t="str">
            <v>40911840500000000224</v>
          </cell>
          <cell r="C1794" t="str">
            <v>60301810700000009098</v>
          </cell>
          <cell r="D1794" t="str">
            <v>$</v>
          </cell>
          <cell r="E1794">
            <v>190.8</v>
          </cell>
          <cell r="F1794" t="str">
            <v>СПИСАНИЕ КОМИССИИ СО СЧЕТА МЕЛКОВ А.А. ЗА ХРАНЕНИЕ ЦБ ЗА 4 КВ. 2001Г.36.89 ДОЛЛ.США.</v>
          </cell>
        </row>
        <row r="1795">
          <cell r="A1795">
            <v>37330</v>
          </cell>
          <cell r="B1795" t="str">
            <v>40911840500000000224</v>
          </cell>
          <cell r="C1795" t="str">
            <v>60301810700000009098</v>
          </cell>
          <cell r="D1795" t="str">
            <v>$</v>
          </cell>
          <cell r="E1795">
            <v>8.07</v>
          </cell>
          <cell r="F1795" t="str">
            <v>СПИСАНИЕ КОМИССИИ СО СЧЕТА ОРЕХОВ ЮРИЙ НИКОЛАЕВИЧ ЗА ХРАНЕНИЕ ЦБ ЗА 4 КВ.2001г</v>
          </cell>
        </row>
        <row r="1796">
          <cell r="A1796">
            <v>37330</v>
          </cell>
          <cell r="B1796" t="str">
            <v>40911840500000000224</v>
          </cell>
          <cell r="C1796" t="str">
            <v>60301810700000009098</v>
          </cell>
          <cell r="D1796" t="str">
            <v>$</v>
          </cell>
          <cell r="E1796">
            <v>14.58</v>
          </cell>
          <cell r="F1796" t="str">
            <v>СПИСАНИЕ КОМИССИИ СО СЧЕТА БАБЕЕВ В.Г.ЗА ХРАНЕНИЕ ЦБ ЗА 4 КВ. 2001Г.В РАЗМЕРЕ 2.80 ДОЛЛ.США.</v>
          </cell>
        </row>
        <row r="1797">
          <cell r="A1797">
            <v>37330</v>
          </cell>
          <cell r="B1797" t="str">
            <v>40911840500000000224</v>
          </cell>
          <cell r="C1797" t="str">
            <v>60301810700000009098</v>
          </cell>
          <cell r="D1797" t="str">
            <v>$</v>
          </cell>
          <cell r="E1797">
            <v>4.6500000000000004</v>
          </cell>
          <cell r="F1797" t="str">
            <v>СПИСАНИЕ КОМИССИИ СО СЧЕТА ВОЩУЛА НИКОЛАЙ КОНСТАНТИНОВИЧ ЗА ХРАНЕНИЕ ЦБ ЗА 4 КВ.2001г</v>
          </cell>
        </row>
        <row r="1798">
          <cell r="A1798">
            <v>37330</v>
          </cell>
          <cell r="B1798" t="str">
            <v>40911840500000000224</v>
          </cell>
          <cell r="C1798" t="str">
            <v>60301810700000009098</v>
          </cell>
          <cell r="D1798" t="str">
            <v>$</v>
          </cell>
          <cell r="E1798">
            <v>45.29</v>
          </cell>
          <cell r="F1798" t="str">
            <v>СПИСАНИЕ КОМИССИИ СО СЧЕТА ОХРЕМЕНКО Г.М.ЗА 4 КВ.2001 Г. В РАЗМЕРЕ 8.74 ДОЛЛ.США.</v>
          </cell>
        </row>
        <row r="1799">
          <cell r="A1799">
            <v>37330</v>
          </cell>
          <cell r="B1799" t="str">
            <v>40911840500000000224</v>
          </cell>
          <cell r="C1799" t="str">
            <v>60301810700000009098</v>
          </cell>
          <cell r="D1799" t="str">
            <v>$</v>
          </cell>
          <cell r="E1799">
            <v>13.65</v>
          </cell>
          <cell r="F1799" t="str">
            <v>СПИСАНИЕ КОМИССИИ СО СЧЕТА ПЛОТНИКОВА АННА ЮРЬЕВНА ЗА ХРАНЕНИЕ ЦБ ЗА 4 КВ.2001г</v>
          </cell>
        </row>
        <row r="1800">
          <cell r="A1800">
            <v>37330</v>
          </cell>
          <cell r="B1800" t="str">
            <v>40911840500000000224</v>
          </cell>
          <cell r="C1800" t="str">
            <v>60301810700000009098</v>
          </cell>
          <cell r="D1800" t="str">
            <v>$</v>
          </cell>
          <cell r="E1800">
            <v>180.87</v>
          </cell>
          <cell r="F1800" t="str">
            <v>СПИСАНИЕ КОМИССИИ СО СЧЕТА РУБЦОВА О.В. В РАЗМЕРЕ 34.96 ЗА ХРАНЕНИЕ ЦБ ЗА 4 КВ.2001Г.</v>
          </cell>
        </row>
        <row r="1801">
          <cell r="A1801">
            <v>37330</v>
          </cell>
          <cell r="B1801" t="str">
            <v>40911840500000000224</v>
          </cell>
          <cell r="C1801" t="str">
            <v>60301810700000009098</v>
          </cell>
          <cell r="D1801" t="str">
            <v>$</v>
          </cell>
          <cell r="E1801">
            <v>9</v>
          </cell>
          <cell r="F1801" t="str">
            <v>СПИСАНИЕ КОМИССИИ СО СЧЕТА ТАРАНЕНКО ГРИГОРИЙ ЯКОВЛЕВИЧ ЗА ХРАНЕНИЕ ЦБ ЗА 4 КВ.2001г</v>
          </cell>
        </row>
        <row r="1802">
          <cell r="A1802">
            <v>37330</v>
          </cell>
          <cell r="B1802" t="str">
            <v>40911840500000000224</v>
          </cell>
          <cell r="C1802" t="str">
            <v>60301810700000009098</v>
          </cell>
          <cell r="D1802" t="str">
            <v>$</v>
          </cell>
          <cell r="E1802">
            <v>1.86</v>
          </cell>
          <cell r="F1802" t="str">
            <v>СПИСАНИЕ КОМИССИИ СО СЧЕТА КОТЛЯРЕВСКИЙ Е.А. ЗА ХРАНЕНИЕ ЦБ ЗА 4 КВ.2001г</v>
          </cell>
        </row>
        <row r="1803">
          <cell r="A1803">
            <v>37330</v>
          </cell>
          <cell r="B1803" t="str">
            <v>40911840500000000224</v>
          </cell>
          <cell r="C1803" t="str">
            <v>60301810700000009098</v>
          </cell>
          <cell r="D1803" t="str">
            <v>$</v>
          </cell>
          <cell r="E1803">
            <v>54.29</v>
          </cell>
          <cell r="F1803" t="str">
            <v>СПИСАНИЕ КОМИССИИ СО СЧЕТА ХОЛОДАРЬ В.И. ЗА ХРАНЕНИЕ ЦБ ЗА 4 КВ. 2001 Г.В РАЗМЕРЕ  10.49 ДОЛЛ.США.</v>
          </cell>
        </row>
        <row r="1804">
          <cell r="A1804">
            <v>37330</v>
          </cell>
          <cell r="B1804" t="str">
            <v>40911840500000000224</v>
          </cell>
          <cell r="C1804" t="str">
            <v>60301810700000009098</v>
          </cell>
          <cell r="D1804" t="str">
            <v>$</v>
          </cell>
          <cell r="E1804">
            <v>94.93</v>
          </cell>
          <cell r="F1804" t="str">
            <v>СПИСАНИЕ КОМИССИИ СО СЧЕТА СААЕВ УМАР МАГОМЕДОВИЧ ЗА ХРАНЕНИЕ ЦБ ЗА 4 КВ.2001г</v>
          </cell>
        </row>
        <row r="1805">
          <cell r="A1805">
            <v>37330</v>
          </cell>
          <cell r="B1805" t="str">
            <v>40911840500000000224</v>
          </cell>
          <cell r="C1805" t="str">
            <v>60301810700000009098</v>
          </cell>
          <cell r="D1805" t="str">
            <v>$</v>
          </cell>
          <cell r="E1805">
            <v>2.79</v>
          </cell>
          <cell r="F1805" t="str">
            <v>СПИСАНИЕ КОМИССИИ СО СЧЕТА КУТАРЕЕВ Ю.И. ЗА ХРАНЕНИЕ ЦБ ЗА 4 КВ. 2001 Г. В РАЗМЕРЕ 0.53 ДОЛЛ.США</v>
          </cell>
        </row>
        <row r="1806">
          <cell r="A1806">
            <v>37330</v>
          </cell>
          <cell r="B1806" t="str">
            <v>40911840500000000224</v>
          </cell>
          <cell r="C1806" t="str">
            <v>60301810700000009098</v>
          </cell>
          <cell r="D1806" t="str">
            <v>$</v>
          </cell>
          <cell r="E1806">
            <v>22.65</v>
          </cell>
          <cell r="F1806" t="str">
            <v>СПИСАНИЕ КОМИССИИ СО СЧЕТА МАХДИЕВА М.Х. ЗА ХРАНЕНИЕ ЦБ ЗА 4 КВ.2001г</v>
          </cell>
        </row>
        <row r="1807">
          <cell r="A1807">
            <v>37330</v>
          </cell>
          <cell r="B1807" t="str">
            <v>40911840500000000224</v>
          </cell>
          <cell r="C1807" t="str">
            <v>60301810700000009098</v>
          </cell>
          <cell r="D1807" t="str">
            <v>$</v>
          </cell>
          <cell r="E1807">
            <v>69.489999999999995</v>
          </cell>
          <cell r="F1807" t="str">
            <v>СПИСАНИЕ КОМИССИИ СО СЧЕТА ГРИГОРЯН А.А. ЗА ХРАНЕНИЕ ЦБ ЗА 4 КВ. В РАЗМЕРЕ 13.46 ДОЛЛ.США.</v>
          </cell>
        </row>
        <row r="1808">
          <cell r="A1808">
            <v>37330</v>
          </cell>
          <cell r="B1808" t="str">
            <v>40911840500000000224</v>
          </cell>
          <cell r="C1808" t="str">
            <v>60301810700000009098</v>
          </cell>
          <cell r="D1808" t="str">
            <v>$</v>
          </cell>
          <cell r="E1808">
            <v>6.2</v>
          </cell>
          <cell r="F1808" t="str">
            <v>СПИСАНИЕ КОМИССИИ СО СЧЕТА ОМАРОВ РУСЛАН ЮСУПОВИЧ ЗА ХРАНЕНИЕ ЦБ ЗА 4 КВ.2001г</v>
          </cell>
        </row>
        <row r="1809">
          <cell r="A1809">
            <v>37330</v>
          </cell>
          <cell r="B1809" t="str">
            <v>40911840500000000224</v>
          </cell>
          <cell r="C1809" t="str">
            <v>60301810700000009098</v>
          </cell>
          <cell r="D1809" t="str">
            <v>$</v>
          </cell>
          <cell r="E1809">
            <v>5.27</v>
          </cell>
          <cell r="F1809" t="str">
            <v>СПИСАНИЕ КОМИССИИ СО СЧЕТА ИЛЬИНА Л.Г. ЗА ХРАНЕНИЕ ЦБ ЗА 4 КВ.2001г</v>
          </cell>
        </row>
        <row r="1810">
          <cell r="A1810">
            <v>37330</v>
          </cell>
          <cell r="B1810" t="str">
            <v>40911840500000000224</v>
          </cell>
          <cell r="C1810" t="str">
            <v>60301810700000009098</v>
          </cell>
          <cell r="D1810" t="str">
            <v>$</v>
          </cell>
          <cell r="E1810">
            <v>4.6500000000000004</v>
          </cell>
          <cell r="F1810" t="str">
            <v>СПИСАНИЕ КОМИССИИ СО СЧЕТА АФАНАСЬЕВА Д.В.ЗА ХРАНЕНИЕ ЦБ ЗА 4 КВ. 2001Г. В РАЗМЕРЕ 0.88  ДОЛЛ.США.</v>
          </cell>
        </row>
        <row r="1811">
          <cell r="A1811">
            <v>37330</v>
          </cell>
          <cell r="B1811" t="str">
            <v>40911840500000000224</v>
          </cell>
          <cell r="C1811" t="str">
            <v>60301810700000009098</v>
          </cell>
          <cell r="D1811" t="str">
            <v>$</v>
          </cell>
          <cell r="E1811">
            <v>20.79</v>
          </cell>
          <cell r="F1811" t="str">
            <v>СПИСАНИЕ КОМИССИИ СО СЧЕТА ИДРИСОВ И.Д. ЗА ХРАНЕНИЕ ЦБ ЗА 4 КВ.2001г</v>
          </cell>
        </row>
        <row r="1812">
          <cell r="A1812">
            <v>37330</v>
          </cell>
          <cell r="B1812" t="str">
            <v>40911840500000000224</v>
          </cell>
          <cell r="C1812" t="str">
            <v>60301810700000009098</v>
          </cell>
          <cell r="D1812" t="str">
            <v>$</v>
          </cell>
          <cell r="E1812">
            <v>9</v>
          </cell>
          <cell r="F1812" t="str">
            <v>СПИСАНИЕ КОМИССИИ СО СЧЕТА ТЮХТЕНКО Д.С. ЗА ХРАНЕНИЕ ЦБ ЗА 4 КВ. 2001Г. В РАЗМЕРЕ 1.75 ДОЛЛ.США.</v>
          </cell>
        </row>
        <row r="1813">
          <cell r="A1813">
            <v>37330</v>
          </cell>
          <cell r="B1813" t="str">
            <v>40911840500000000224</v>
          </cell>
          <cell r="C1813" t="str">
            <v>60301810700000009098</v>
          </cell>
          <cell r="D1813" t="str">
            <v>$</v>
          </cell>
          <cell r="E1813">
            <v>13.65</v>
          </cell>
          <cell r="F1813" t="str">
            <v>СПИСАНИЕ КОМИССИИ СО СЧЕТА МАЛЬЦЕВ ВЯЧЕСЛАВ ПЕТРОВИЧ ЗА ХРАНЕНИЕ ЦБ ЗА 4 КВ.2001г</v>
          </cell>
        </row>
        <row r="1814">
          <cell r="A1814">
            <v>37330</v>
          </cell>
          <cell r="B1814" t="str">
            <v>40911840500000000224</v>
          </cell>
          <cell r="C1814" t="str">
            <v>60301810700000009098</v>
          </cell>
          <cell r="D1814" t="str">
            <v>$</v>
          </cell>
          <cell r="E1814">
            <v>374.15</v>
          </cell>
          <cell r="F1814" t="str">
            <v>СПИСАНИЕ КОМИССИИ СО СЧЕТА РОДИН В.Д. ЗА ХРАНЕНИЕ ЦБ ЗА 4 КВ.2001г</v>
          </cell>
        </row>
        <row r="1815">
          <cell r="A1815">
            <v>37330</v>
          </cell>
          <cell r="B1815" t="str">
            <v>40911840500000000224</v>
          </cell>
          <cell r="C1815" t="str">
            <v>60301810700000009098</v>
          </cell>
          <cell r="D1815" t="str">
            <v>$</v>
          </cell>
          <cell r="E1815">
            <v>0.93</v>
          </cell>
          <cell r="F1815" t="str">
            <v>СПИСАНИЕ КОМИССИИ СО СЧЕТА ВАРНАВСКИЙ В.Н. ЗА ХРАНЕНИЕ ЦБ ЗА 4 КВ.2001 Г. В РАЗМЕРЕ 0.18 ДОЛЛ.США.</v>
          </cell>
        </row>
        <row r="1816">
          <cell r="A1816">
            <v>37330</v>
          </cell>
          <cell r="B1816" t="str">
            <v>40911840500000000224</v>
          </cell>
          <cell r="C1816" t="str">
            <v>60301810700000009098</v>
          </cell>
          <cell r="D1816" t="str">
            <v>$</v>
          </cell>
          <cell r="E1816">
            <v>0.93</v>
          </cell>
          <cell r="F1816" t="str">
            <v>СПИСАНИЕ КОМИССИИ СО СЧЕТА ЮРОВА Л.Н.ЗА ХРАНЕНИЕ ЦБ ЗА 4 КВ.2001Г.В РАЗМЕРЕ 0.18 ДОЛЛ.США.</v>
          </cell>
        </row>
        <row r="1817">
          <cell r="A1817">
            <v>37330</v>
          </cell>
          <cell r="B1817" t="str">
            <v>40911840500000000224</v>
          </cell>
          <cell r="C1817" t="str">
            <v>60301810700000009098</v>
          </cell>
          <cell r="D1817" t="str">
            <v>$</v>
          </cell>
          <cell r="E1817">
            <v>0.93</v>
          </cell>
          <cell r="F1817" t="str">
            <v>СПИСАНИЕ КОМИССИИ СО СЧЕТА ЛОСЕВА Л.Ю. ЗА ХРАНЕНИЕ ЦБ ЗА 4 КВ. 2001Г.В РАЗМЕРЕ 0.18 ДОЛЛ.США.</v>
          </cell>
        </row>
        <row r="1818">
          <cell r="A1818">
            <v>37330</v>
          </cell>
          <cell r="B1818" t="str">
            <v>40911840500000000224</v>
          </cell>
          <cell r="C1818" t="str">
            <v>60301810700000009098</v>
          </cell>
          <cell r="D1818" t="str">
            <v>$</v>
          </cell>
          <cell r="E1818">
            <v>62.05</v>
          </cell>
          <cell r="F1818" t="str">
            <v>СПИСАНИЕ КОМИССИИ СО СЧЕТА ПАВЛОВ Ю.В. ЗА ХРАНЕНИЕ ЦБ ЗА 4 КВ. 2001Г.В РАЗМЕРЕ 12.00 ДОЛЛ.США.</v>
          </cell>
        </row>
        <row r="1819">
          <cell r="A1819">
            <v>37330</v>
          </cell>
          <cell r="B1819" t="str">
            <v>40911840500000000224</v>
          </cell>
          <cell r="C1819" t="str">
            <v>60301810700000009098</v>
          </cell>
          <cell r="D1819" t="str">
            <v>$</v>
          </cell>
          <cell r="E1819">
            <v>321.72000000000003</v>
          </cell>
          <cell r="F1819" t="str">
            <v>СПИСАНИЕ КОМИССИИ СО СЧЕТА ХАШУТОГОВ ИГОРЬ ИГОРЕВИЧ ЗА ХРАНЕНИЕ ЦБ ЗА 4 КВ.2001г</v>
          </cell>
        </row>
        <row r="1820">
          <cell r="A1820">
            <v>37330</v>
          </cell>
          <cell r="B1820" t="str">
            <v>40911840500000000224</v>
          </cell>
          <cell r="C1820" t="str">
            <v>60301810700000009098</v>
          </cell>
          <cell r="D1820" t="str">
            <v>$</v>
          </cell>
          <cell r="E1820">
            <v>1.86</v>
          </cell>
          <cell r="F1820" t="str">
            <v>СПИСАНИЕ КОМИССИИ СО СЧЕТА ИЛЬИНА Т.В. ЗА ХРАНЕНИЕ ЦБ ЗА 4 КВ.2001 В РАЗМЕРЕ 0.35 ДОЛЛ.США.</v>
          </cell>
        </row>
        <row r="1821">
          <cell r="A1821">
            <v>37330</v>
          </cell>
          <cell r="B1821" t="str">
            <v>40911840500000000224</v>
          </cell>
          <cell r="C1821" t="str">
            <v>60301810700000009098</v>
          </cell>
          <cell r="D1821" t="str">
            <v>$</v>
          </cell>
          <cell r="E1821">
            <v>6.2</v>
          </cell>
          <cell r="F1821" t="str">
            <v>СПИСАНИЕ КОМИССИИ СО СЧЕТА КАТЕЕВА Р.К. ЗА ХРАНЕНИЕ ЦБ ЗА 4 КВ.2001Г. В РАЗМЕРЕ1.22 ДОЛЛ.США.</v>
          </cell>
        </row>
        <row r="1822">
          <cell r="A1822">
            <v>37330</v>
          </cell>
          <cell r="B1822" t="str">
            <v>40911840500000000224</v>
          </cell>
          <cell r="C1822" t="str">
            <v>60301810700000009098</v>
          </cell>
          <cell r="D1822" t="str">
            <v>$</v>
          </cell>
          <cell r="E1822">
            <v>12.72</v>
          </cell>
          <cell r="F1822" t="str">
            <v>СПИСАНИЕ КОМИССИИ СО СЧЕТА МЯГКИХ А.Н. ЗА ХРАНЕНИЕ ЦБ ЗА 4 КВ.2001г</v>
          </cell>
        </row>
        <row r="1823">
          <cell r="A1823">
            <v>37330</v>
          </cell>
          <cell r="B1823" t="str">
            <v>40911840500000000224</v>
          </cell>
          <cell r="C1823" t="str">
            <v>60301810700000009098</v>
          </cell>
          <cell r="D1823" t="str">
            <v>$</v>
          </cell>
          <cell r="E1823">
            <v>19.86</v>
          </cell>
          <cell r="F1823" t="str">
            <v>СПИСАНИЕ КОМИССИИ СО СЧЕТА МАЙСТРОВСКИЙ М.Г. ЗА ХРАНЕНИЕ ЦБ ЗА 4 КВ.2001г</v>
          </cell>
        </row>
        <row r="1824">
          <cell r="A1824">
            <v>37330</v>
          </cell>
          <cell r="B1824" t="str">
            <v>40911840500000000224</v>
          </cell>
          <cell r="C1824" t="str">
            <v>60301810700000009098</v>
          </cell>
          <cell r="D1824" t="str">
            <v>$</v>
          </cell>
          <cell r="E1824">
            <v>3.72</v>
          </cell>
          <cell r="F1824" t="str">
            <v>СПИСАНИЕ КОМИССИИ СО СЧЕТА МАКСИМОВА Т.Н.ЗА ХРАНЕНИЕ ЦБ ЗА 4 КВ.2001Г. В РАЗМЕРЕ0.70 ДОЛЛ.США.</v>
          </cell>
        </row>
        <row r="1825">
          <cell r="A1825">
            <v>37330</v>
          </cell>
          <cell r="B1825" t="str">
            <v>40911840500000000224</v>
          </cell>
          <cell r="C1825" t="str">
            <v>60301810700000009098</v>
          </cell>
          <cell r="D1825" t="str">
            <v>$</v>
          </cell>
          <cell r="E1825">
            <v>9</v>
          </cell>
          <cell r="F1825" t="str">
            <v>СПИСАНИЕ КОМИССИИ СО СЧЕТА КАВЕРИН ГЕНАДИЙ АЛЕКСАНДРОВИЧ ЗА ХРАНЕНИЕ ЦБ ЗА 4 КВ.2001г</v>
          </cell>
        </row>
        <row r="1826">
          <cell r="A1826">
            <v>37330</v>
          </cell>
          <cell r="B1826" t="str">
            <v>40911840500000000224</v>
          </cell>
          <cell r="C1826" t="str">
            <v>60301810700000009098</v>
          </cell>
          <cell r="D1826" t="str">
            <v>$</v>
          </cell>
          <cell r="E1826">
            <v>1.86</v>
          </cell>
          <cell r="F1826" t="str">
            <v>СПИСАНИЕ КОМИССИИ СО СЧЕТА ГУБИНА М.И. ЗА ХРАНЕНИЕ ЦБ ЗА 4 КВ. 2001Г.В РАЗМЕРЕ 0.35 ДОЛЛ.США.</v>
          </cell>
        </row>
        <row r="1827">
          <cell r="A1827">
            <v>37330</v>
          </cell>
          <cell r="B1827" t="str">
            <v>40911840500000000224</v>
          </cell>
          <cell r="C1827" t="str">
            <v>60301810700000009098</v>
          </cell>
          <cell r="D1827" t="str">
            <v>$</v>
          </cell>
          <cell r="E1827">
            <v>96.79</v>
          </cell>
          <cell r="F1827" t="str">
            <v>СПИСАНИЕ КОМИССИИ СО СЧЕТА ЗВОНКОВА АННА МИХАЙЛОВНА ЗА ХРАНЕНИЕ ЦБ ЗА 4 КВ.2001г</v>
          </cell>
        </row>
        <row r="1828">
          <cell r="A1828">
            <v>37330</v>
          </cell>
          <cell r="B1828" t="str">
            <v>40911840500000000224</v>
          </cell>
          <cell r="C1828" t="str">
            <v>60301810700000009098</v>
          </cell>
          <cell r="D1828" t="str">
            <v>$</v>
          </cell>
          <cell r="E1828">
            <v>90.28</v>
          </cell>
          <cell r="F1828" t="str">
            <v>СПИСАНИЕ КОМИССИИ СО СЧЕТА ЗВОНКОВ БОРИС НИКОЛАЕВИЧ ЗА ХРАНЕНИЕ ЦБ ЗА 4 КВ.2001г</v>
          </cell>
        </row>
        <row r="1829">
          <cell r="A1829">
            <v>37330</v>
          </cell>
          <cell r="B1829" t="str">
            <v>40911840500000000224</v>
          </cell>
          <cell r="C1829" t="str">
            <v>60301810700000009098</v>
          </cell>
          <cell r="D1829" t="str">
            <v>$</v>
          </cell>
          <cell r="E1829">
            <v>9</v>
          </cell>
          <cell r="F1829" t="str">
            <v>СПИСАНИЕ КОМИССИИ СО СЧЕТА МАРЦЕЛЮК И.А. ЗА ХРАНЕНИЕ ЦБ ЗА 4 КВ.2001г</v>
          </cell>
        </row>
        <row r="1830">
          <cell r="A1830">
            <v>37330</v>
          </cell>
          <cell r="B1830" t="str">
            <v>40911840500000000224</v>
          </cell>
          <cell r="C1830" t="str">
            <v>60301810700000009098</v>
          </cell>
          <cell r="D1830" t="str">
            <v>$</v>
          </cell>
          <cell r="E1830">
            <v>361.43</v>
          </cell>
          <cell r="F1830" t="str">
            <v>СПИСАНИЕ КОМИССИИ СО СЧЕТА БУРЛАКОВ О.Л.ЗА ХРАНЕНИЕ ЦБ ЗА 4 КВ.В РАЗМЕРЕ 69.92 ДОЛЛ. США.</v>
          </cell>
        </row>
        <row r="1831">
          <cell r="A1831">
            <v>37330</v>
          </cell>
          <cell r="B1831" t="str">
            <v>40911840500000000224</v>
          </cell>
          <cell r="C1831" t="str">
            <v>60301810700000009098</v>
          </cell>
          <cell r="D1831" t="str">
            <v>$</v>
          </cell>
          <cell r="E1831">
            <v>13.65</v>
          </cell>
          <cell r="F1831" t="str">
            <v>СПИСАНИЕ КОМИССИИ СО СЧЕТА МААМИЕВА Л.А. ЗА ХРАНЕНИЕ ЦБ ЗА 4 КВ.2001г</v>
          </cell>
        </row>
        <row r="1832">
          <cell r="A1832">
            <v>37330</v>
          </cell>
          <cell r="B1832" t="str">
            <v>40911840500000000224</v>
          </cell>
          <cell r="C1832" t="str">
            <v>60301810700000009098</v>
          </cell>
          <cell r="D1832" t="str">
            <v>$</v>
          </cell>
          <cell r="E1832">
            <v>34.44</v>
          </cell>
          <cell r="F1832" t="str">
            <v>СПИСАНИЕ КОМИССИИ СО СЧЕТА АРИСТАРХОВ В.В.ЗА ХРАНЕНИЕ ЦБ ЗА 4 КВ.2001Г. В РАЗМЕРЕ 6.65 ДОЛЛ.США.</v>
          </cell>
        </row>
        <row r="1833">
          <cell r="A1833">
            <v>37330</v>
          </cell>
          <cell r="B1833" t="str">
            <v>40911840500000000224</v>
          </cell>
          <cell r="C1833" t="str">
            <v>60301810700000009098</v>
          </cell>
          <cell r="D1833" t="str">
            <v>$</v>
          </cell>
          <cell r="E1833">
            <v>17.989999999999998</v>
          </cell>
          <cell r="F1833" t="str">
            <v>СПИСАНИЕ КОМИССИИ СО СЧЕТА ЧЕРВИН А.И.ЗА ХРАНЕНИЕ ЦБ ЗА 4 КВ.2001Г.В РАЗМЕРЕ 3.49 ДОЛЛ.США.</v>
          </cell>
        </row>
        <row r="1834">
          <cell r="A1834">
            <v>37330</v>
          </cell>
          <cell r="B1834" t="str">
            <v>40911840500000000224</v>
          </cell>
          <cell r="C1834" t="str">
            <v>60301810700000009098</v>
          </cell>
          <cell r="D1834" t="str">
            <v>$</v>
          </cell>
          <cell r="E1834">
            <v>9</v>
          </cell>
          <cell r="F1834" t="str">
            <v>СПИСАНИЕ КОМИССИИ СО СЧЕТА ИОНЫЧЕВ ВАЛЕНТИН ИВАНОВИЧ ЗА ХРАНЕНИЕ ЦБ ЗА 4 КВ.2001г</v>
          </cell>
        </row>
        <row r="1835">
          <cell r="A1835">
            <v>37330</v>
          </cell>
          <cell r="B1835" t="str">
            <v>40911840500000000224</v>
          </cell>
          <cell r="C1835" t="str">
            <v>60301810700000009098</v>
          </cell>
          <cell r="D1835" t="str">
            <v>$</v>
          </cell>
          <cell r="E1835">
            <v>17.989999999999998</v>
          </cell>
          <cell r="F1835" t="str">
            <v>СПИСАНИЕ КОМИССИИ СО СЧЕТА ЩЕДРОВ В.И. ЗА ХРАНЕНИЕ ЦБ ЗА 4 КВ.2001Г.В РАЗМЕРЕ 3.49 ДОЛЛ.США.</v>
          </cell>
        </row>
        <row r="1836">
          <cell r="A1836">
            <v>37330</v>
          </cell>
          <cell r="B1836" t="str">
            <v>40911840500000000224</v>
          </cell>
          <cell r="C1836" t="str">
            <v>60301810700000009098</v>
          </cell>
          <cell r="D1836" t="str">
            <v>$</v>
          </cell>
          <cell r="E1836">
            <v>9</v>
          </cell>
          <cell r="F1836" t="str">
            <v>СПИСАНИЕ КОМИССИИ СО СЧЕТА ОХМАКЕВИЧ МАРГАРИТА СЕРГЕЕВНА ЗА ХРАНЕНИЕ ЦБ ЗА 4 КВ.2001г</v>
          </cell>
        </row>
        <row r="1837">
          <cell r="A1837">
            <v>37330</v>
          </cell>
          <cell r="B1837" t="str">
            <v>40911840500000000224</v>
          </cell>
          <cell r="C1837" t="str">
            <v>60301810700000009098</v>
          </cell>
          <cell r="D1837" t="str">
            <v>$</v>
          </cell>
          <cell r="E1837">
            <v>74.150000000000006</v>
          </cell>
          <cell r="F1837" t="str">
            <v>СПИСАНИЕ КОМИССИИ СО СЧЕТА ГАЙДАКОВ А.А. ЗА СДЕЛКИ (ИЮНЬ) 12.00 ДОЛЛ.США, 2 КВ.2001 0.26 ДОЛЛ.США, 3 КВ.2001 1.04 ДОЛЛ.США, 4 КВ. 2001 Г. 1.04 ДОЛЛ.США.</v>
          </cell>
        </row>
        <row r="1838">
          <cell r="A1838">
            <v>37330</v>
          </cell>
          <cell r="B1838" t="str">
            <v>40911840500000000224</v>
          </cell>
          <cell r="C1838" t="str">
            <v>60301810700000009098</v>
          </cell>
          <cell r="D1838" t="str">
            <v>$</v>
          </cell>
          <cell r="E1838">
            <v>3.72</v>
          </cell>
          <cell r="F1838" t="str">
            <v>СПИСАНИЕ КОМИССИИ СО СЧЕТА МИРОНОВА АНАСТАСИЯ БОРИСОВНА ЗА ХРАНЕНИЕ ЦБ ЗА 4 КВ.2001г</v>
          </cell>
        </row>
        <row r="1839">
          <cell r="A1839">
            <v>37330</v>
          </cell>
          <cell r="B1839" t="str">
            <v>40911840500000000224</v>
          </cell>
          <cell r="C1839" t="str">
            <v>60301810700000009098</v>
          </cell>
          <cell r="D1839" t="str">
            <v>$</v>
          </cell>
          <cell r="E1839">
            <v>47.16</v>
          </cell>
          <cell r="F1839" t="str">
            <v>СПИСАНИЕ КОМИССИИ СО СЧЕТА ОСОРГИН Г.К.ЗА ХРАНЕНИЕ ЦБ ЗА 3 КВ. 2001Г.В РАЗМЕРЕ9.10 ДОЛЛ.США.</v>
          </cell>
        </row>
        <row r="1840">
          <cell r="A1840">
            <v>37330</v>
          </cell>
          <cell r="B1840" t="str">
            <v>40911840500000000224</v>
          </cell>
          <cell r="C1840" t="str">
            <v>60301810700000009098</v>
          </cell>
          <cell r="D1840" t="str">
            <v>$</v>
          </cell>
          <cell r="E1840">
            <v>17.989999999999998</v>
          </cell>
          <cell r="F1840" t="str">
            <v>СПИСАНИЕ КОМИССИИ СО СЧЕТА МАЛЬЦЕВ ВЛАДИМИР ИВАНОВИЧ ЗА ХРАНЕНИЕ ЦБ ЗА 4 КВ.2001г</v>
          </cell>
        </row>
        <row r="1841">
          <cell r="A1841">
            <v>37330</v>
          </cell>
          <cell r="B1841" t="str">
            <v>40911840500000000224</v>
          </cell>
          <cell r="C1841" t="str">
            <v>60301810700000009098</v>
          </cell>
          <cell r="D1841" t="str">
            <v>$</v>
          </cell>
          <cell r="E1841">
            <v>74.150000000000006</v>
          </cell>
          <cell r="F1841" t="str">
            <v>СПИСАНИЕ КОМИССИИ СО СЧЕТА ФАРБЕР И.М. ЗА СДЕЛКИ ЗА ОКТЯБРЬ В РАЗМЕРЕ 12.00 ДОЛЛ.США, ЗА ХРАНЕНИЕ В РАЗМЕРЕ 3 КВ.2001 1.16 ДОЛЛ.США, 4 КВ.1.16 ДОЛЛ.США.</v>
          </cell>
        </row>
        <row r="1842">
          <cell r="A1842">
            <v>37330</v>
          </cell>
          <cell r="B1842" t="str">
            <v>40911840500000000224</v>
          </cell>
          <cell r="C1842" t="str">
            <v>60301810700000009098</v>
          </cell>
          <cell r="D1842" t="str">
            <v>$</v>
          </cell>
          <cell r="E1842">
            <v>1.86</v>
          </cell>
          <cell r="F1842" t="str">
            <v>СПИСАНИЕ КОМИССИИ СО СЧЕТА ПАВЛОВ ОЛЕГ МИХАЙЛОВИЧ ЗА ХРАНЕНИЕ ЦБ ЗА 4 КВ.2001г</v>
          </cell>
        </row>
        <row r="1843">
          <cell r="A1843">
            <v>37330</v>
          </cell>
          <cell r="B1843" t="str">
            <v>40911840500000000224</v>
          </cell>
          <cell r="C1843" t="str">
            <v>60301810700000009098</v>
          </cell>
          <cell r="D1843" t="str">
            <v>$</v>
          </cell>
          <cell r="E1843">
            <v>29.78</v>
          </cell>
          <cell r="F1843" t="str">
            <v>СПИСАНИЕ КОМИССИИ СО СЧЕТА СИЛИНА ВАЛЕНТИНА ИВАНОВНА ЗА ХРАНЕНИЕ ЦБ ЗА 4 КВ.2001г</v>
          </cell>
        </row>
        <row r="1844">
          <cell r="A1844">
            <v>37330</v>
          </cell>
          <cell r="B1844" t="str">
            <v>40911840500000000224</v>
          </cell>
          <cell r="C1844" t="str">
            <v>60301810700000009098</v>
          </cell>
          <cell r="D1844" t="str">
            <v>$</v>
          </cell>
          <cell r="E1844">
            <v>0.93</v>
          </cell>
          <cell r="F1844" t="str">
            <v>СПИСАНИЕ КОМИССИИ СО СЧЕТА БАРБАШЕВА Л.Е. ЗА ХРАНЕНИЕ ЦБ ЗА 4 КВ.2001г</v>
          </cell>
        </row>
        <row r="1845">
          <cell r="A1845">
            <v>37330</v>
          </cell>
          <cell r="B1845" t="str">
            <v>40911840500000000224</v>
          </cell>
          <cell r="C1845" t="str">
            <v>60301810700000009098</v>
          </cell>
          <cell r="D1845" t="str">
            <v>$</v>
          </cell>
          <cell r="E1845">
            <v>5.27</v>
          </cell>
          <cell r="F1845" t="str">
            <v>СПИСАНИЕ КОМИССИИ СО СЧЕТА ГРЕНКОВ ВЛАДИМИР ФЕДОРОВИЧ ЗА ХРАНЕНИЕ ЦБ ЗА 4 КВ.2001г</v>
          </cell>
        </row>
        <row r="1846">
          <cell r="A1846">
            <v>37330</v>
          </cell>
          <cell r="B1846" t="str">
            <v>40911840500000000224</v>
          </cell>
          <cell r="C1846" t="str">
            <v>60301810700000009098</v>
          </cell>
          <cell r="D1846" t="str">
            <v>$</v>
          </cell>
          <cell r="E1846">
            <v>64.53</v>
          </cell>
          <cell r="F1846" t="str">
            <v>СПИСАНИЕ КОМИССИИ СО СЧЕТА МОРИЙ ВЯЧЕСЛАВ ОЛЕГОВИЧ ЗА ХРАНЕНИЕ ЦБ ЗА 4 КВ.2001г, ЗА СДЕЛКИ С ЦБ ЗА НОЯБРЬ 2001г</v>
          </cell>
        </row>
        <row r="1847">
          <cell r="A1847">
            <v>37330</v>
          </cell>
          <cell r="B1847" t="str">
            <v>40911840500000000224</v>
          </cell>
          <cell r="C1847" t="str">
            <v>60301810700000009098</v>
          </cell>
          <cell r="D1847" t="str">
            <v>$</v>
          </cell>
          <cell r="E1847">
            <v>1.24</v>
          </cell>
          <cell r="F1847" t="str">
            <v>СПИСАНИЕ КОМИССИИ СО СЧЕТА СКРИПНИКОВ В.Е. ЗА ХРАНЕНИЕ ЦБ ЗА 3 КВ.2001 Г. 0.05ДОЛЛ.США,4 КВ. 2001Г. 0.18 ДОЛЛ. США.</v>
          </cell>
        </row>
        <row r="1848">
          <cell r="A1848">
            <v>37330</v>
          </cell>
          <cell r="B1848" t="str">
            <v>40911840500000000224</v>
          </cell>
          <cell r="C1848" t="str">
            <v>60301810700000009098</v>
          </cell>
          <cell r="D1848" t="str">
            <v>$</v>
          </cell>
          <cell r="E1848">
            <v>7.14</v>
          </cell>
          <cell r="F1848" t="str">
            <v>СПИСАНИЕ КОМИССИИ СО СЧЕТА БЕЛОВ ЛЕВ АНАТОЛЬЕВИЧ ЗА ХРАНЕНИЕ ЦБ ЗА 4 КВ.2001г</v>
          </cell>
        </row>
        <row r="1849">
          <cell r="A1849">
            <v>37330</v>
          </cell>
          <cell r="B1849" t="str">
            <v>40911840500000000224</v>
          </cell>
          <cell r="C1849" t="str">
            <v>60301810700000009098</v>
          </cell>
          <cell r="D1849" t="str">
            <v>$</v>
          </cell>
          <cell r="E1849">
            <v>3.72</v>
          </cell>
          <cell r="F1849" t="str">
            <v>СПИСАНИЕ КОМИССИИ СО СЧЕТА АДАМОВИЧ Л.В. ЗА ХРАНЕНИЕ ЦБ ЗА 3 КВ.2001Г В РАЗМЕРЕ0.72 ДОЛЛ.США.</v>
          </cell>
        </row>
        <row r="1850">
          <cell r="A1850">
            <v>37330</v>
          </cell>
          <cell r="B1850" t="str">
            <v>40911840500000000224</v>
          </cell>
          <cell r="C1850" t="str">
            <v>60301810700000009098</v>
          </cell>
          <cell r="D1850" t="str">
            <v>$</v>
          </cell>
          <cell r="E1850">
            <v>6.2</v>
          </cell>
          <cell r="F1850" t="str">
            <v>СПИСАНИЕ КОМИССИИ СО СЧЕТА СТАХАНОВА Т.А. ЗА ХРАНЕНИЕ ЦБ ЗА 4 КВ.2001г</v>
          </cell>
        </row>
        <row r="1851">
          <cell r="A1851">
            <v>37330</v>
          </cell>
          <cell r="B1851" t="str">
            <v>40911840500000000224</v>
          </cell>
          <cell r="C1851" t="str">
            <v>60301810700000009098</v>
          </cell>
          <cell r="D1851" t="str">
            <v>$</v>
          </cell>
          <cell r="E1851">
            <v>1.86</v>
          </cell>
          <cell r="F1851" t="str">
            <v>СПИСАНИЕ КОМИССИИ СО СЧЕТА ГРИГОРЬЕВ ПЕТР ПОРФИРЬЕВИЧ ЗА ХРАНЕНИЕ ЦБ ЗА 4 КВ.2001г</v>
          </cell>
        </row>
        <row r="1852">
          <cell r="A1852">
            <v>37330</v>
          </cell>
          <cell r="B1852" t="str">
            <v>40911840500000000224</v>
          </cell>
          <cell r="C1852" t="str">
            <v>60301810700000009098</v>
          </cell>
          <cell r="D1852" t="str">
            <v>$</v>
          </cell>
          <cell r="E1852">
            <v>21.72</v>
          </cell>
          <cell r="F1852" t="str">
            <v>СПИСАНИЕ КОМИССИИ СО СЧЕТА БЕЗДУДНАЯ ТАТЬЯНА МИХАЙЛОВНА ЗА ХРАНЕНИЕ ЦБ ЗА 4 КВ.2001г</v>
          </cell>
        </row>
        <row r="1853">
          <cell r="A1853">
            <v>37330</v>
          </cell>
          <cell r="B1853" t="str">
            <v>40911840500000000224</v>
          </cell>
          <cell r="C1853" t="str">
            <v>60301810700000009098</v>
          </cell>
          <cell r="D1853" t="str">
            <v>$</v>
          </cell>
          <cell r="E1853">
            <v>44.98</v>
          </cell>
          <cell r="F1853" t="str">
            <v>СПИСАНИЕ КОМИССИИ СО СЧЕТА ФИЛАТОВ В.Н.ЗА ХРАНЕНИЕ ЦБ ЗА 4 КВ.2001Г. В РАЗМЕРЕ 8.72 ДОЛЛ.США.</v>
          </cell>
        </row>
        <row r="1854">
          <cell r="A1854">
            <v>37330</v>
          </cell>
          <cell r="B1854" t="str">
            <v>40911840500000000224</v>
          </cell>
          <cell r="C1854" t="str">
            <v>60301810700000009098</v>
          </cell>
          <cell r="D1854" t="str">
            <v>$</v>
          </cell>
          <cell r="E1854">
            <v>2.79</v>
          </cell>
          <cell r="F1854" t="str">
            <v>СПИСАНИЕ КОМИССИИ СО СЧЕТА НИКИТИНА ЗОЯ НИКОЛАЕВНА ЗА ХРАНЕНИЕ ЦБ ЗА 4 КВ.2001г</v>
          </cell>
        </row>
        <row r="1855">
          <cell r="A1855">
            <v>37330</v>
          </cell>
          <cell r="B1855" t="str">
            <v>40911840500000000224</v>
          </cell>
          <cell r="C1855" t="str">
            <v>60301810700000009098</v>
          </cell>
          <cell r="D1855" t="str">
            <v>$</v>
          </cell>
          <cell r="E1855">
            <v>19.86</v>
          </cell>
          <cell r="F1855" t="str">
            <v>СПИСАНИЕ КОМИССИИ СО СЧЕТА НОВИЦКАЯ ЮЛИЯ ПОЛИКАРПОВНА ЗА ХРАНЕНИЕ ЦБ ЗА 1 КВ.2002г</v>
          </cell>
        </row>
        <row r="1856">
          <cell r="A1856">
            <v>37330</v>
          </cell>
          <cell r="B1856" t="str">
            <v>40911840500000000224</v>
          </cell>
          <cell r="C1856" t="str">
            <v>60301810700000009098</v>
          </cell>
          <cell r="D1856" t="str">
            <v>$</v>
          </cell>
          <cell r="E1856">
            <v>0.31</v>
          </cell>
          <cell r="F1856" t="str">
            <v>СПИСАНИЕ КОМИССИИ СО СЧЕТА ПОСТОЛОВ М.А. ЗА ХРАНЕНИЕ ЦБ ЗА 3 КВ.2001 В РАЗМЕРЕ 0.07 ДОЛЛ.США.</v>
          </cell>
        </row>
        <row r="1857">
          <cell r="A1857">
            <v>37330</v>
          </cell>
          <cell r="B1857" t="str">
            <v>40911840500000000224</v>
          </cell>
          <cell r="C1857" t="str">
            <v>60301810700000009098</v>
          </cell>
          <cell r="D1857" t="str">
            <v>$</v>
          </cell>
          <cell r="E1857">
            <v>6.51</v>
          </cell>
          <cell r="F1857" t="str">
            <v>СПИСАНИЕ КОМИССИИ СО СЧЕТА ЦЫГАНОВА ЛЮБОВЬ ОЛЕГОВНА ЗА ХРАНЕНИЕ ЦБ ЗА 1 КВ.2002г</v>
          </cell>
        </row>
        <row r="1858">
          <cell r="A1858">
            <v>37330</v>
          </cell>
          <cell r="B1858" t="str">
            <v>40911840500000000224</v>
          </cell>
          <cell r="C1858" t="str">
            <v>60301810700000009098</v>
          </cell>
          <cell r="D1858" t="str">
            <v>$</v>
          </cell>
          <cell r="E1858">
            <v>0.93</v>
          </cell>
          <cell r="F1858" t="str">
            <v>СПИСАНИЕ КОМИССИИ СО СЧЕТА СМЕРДОВ С.В. ЗА ХРАНЕНИЕ ЦБ ЗА 4 КВ. 2001Г. В РАЗМЕРЕ0.16 ДОЛЛ.США.</v>
          </cell>
        </row>
        <row r="1859">
          <cell r="A1859">
            <v>37330</v>
          </cell>
          <cell r="B1859" t="str">
            <v>40911840500000000224</v>
          </cell>
          <cell r="C1859" t="str">
            <v>60301810700000009098</v>
          </cell>
          <cell r="D1859" t="str">
            <v>$</v>
          </cell>
          <cell r="E1859">
            <v>5.89</v>
          </cell>
          <cell r="F1859" t="str">
            <v>СПИСАНИЕ КОМИССИИ СО СЧЕТА ПОЗДНЯКОВ Н.Н.ЗА ХРАНЕНИЕ ЦБ ЗА 4 КВ.2001Г.В РАЗМЕРЕ1.14 ДОЛЛ.США.</v>
          </cell>
        </row>
        <row r="1860">
          <cell r="A1860">
            <v>37330</v>
          </cell>
          <cell r="B1860" t="str">
            <v>40911840500000000224</v>
          </cell>
          <cell r="C1860" t="str">
            <v>60301810700000009098</v>
          </cell>
          <cell r="D1860" t="str">
            <v>$</v>
          </cell>
          <cell r="E1860">
            <v>1.24</v>
          </cell>
          <cell r="F1860" t="str">
            <v>СПИСАНИЕ КОМИССИИ СО СЧЕТА ХАМРАЕВА Е.А. ЗА ХРАНЕНИЕ ЦБ ЗА 4 КВ.2001Г.В РАЗМЕРЕ0.26 ДОЛЛ.США.</v>
          </cell>
        </row>
        <row r="1861">
          <cell r="A1861">
            <v>37330</v>
          </cell>
          <cell r="B1861" t="str">
            <v>40911840500000000224</v>
          </cell>
          <cell r="C1861" t="str">
            <v>60301810700000009098</v>
          </cell>
          <cell r="D1861" t="str">
            <v>$</v>
          </cell>
          <cell r="E1861">
            <v>0.31</v>
          </cell>
          <cell r="F1861" t="str">
            <v>СПИСАНИЕ КОМИССИИ СО СЧЕТА БОКОВА Л.В. ЗА ХРАНЕНИЕ ЦБ ЗА 4 КВ.2001Г.В РАЗМЕРЕ 0.06 ДОЛЛ.США.</v>
          </cell>
        </row>
        <row r="1862">
          <cell r="A1862">
            <v>37330</v>
          </cell>
          <cell r="B1862" t="str">
            <v>40911840500000000224</v>
          </cell>
          <cell r="C1862" t="str">
            <v>60301810700000009098</v>
          </cell>
          <cell r="D1862" t="str">
            <v>$</v>
          </cell>
          <cell r="E1862">
            <v>0.31</v>
          </cell>
          <cell r="F1862" t="str">
            <v>СПИСАНИЕ КОМИССИИ СО СЧЕТА ЛЕДОВСКАЯ Л.А. ЗА ХРАНЕНИЕ ЦБ ЗА 4 КВ.В РАЗМЕРЕ 0.06ДОЛЛ.США.</v>
          </cell>
        </row>
        <row r="1863">
          <cell r="A1863">
            <v>37330</v>
          </cell>
          <cell r="B1863" t="str">
            <v>40911840500000000224</v>
          </cell>
          <cell r="C1863" t="str">
            <v>60301810700000009098</v>
          </cell>
          <cell r="D1863" t="str">
            <v>$</v>
          </cell>
          <cell r="E1863">
            <v>2.79</v>
          </cell>
          <cell r="F1863" t="str">
            <v>СПИСАНИЕ КОМИССИИ СО СЧЕТА ЛЕВИЕВ АЛЕКС ЗА ХРАНЕНИЕ ЦБ ЗА 4 КВ.2001Г. В РАЗМЕРЕ0.53 ДОЛЛ.США.</v>
          </cell>
        </row>
        <row r="1864">
          <cell r="A1864">
            <v>37330</v>
          </cell>
          <cell r="B1864" t="str">
            <v>40911840500000000224</v>
          </cell>
          <cell r="C1864" t="str">
            <v>60301810700000009098</v>
          </cell>
          <cell r="D1864" t="str">
            <v>$</v>
          </cell>
          <cell r="E1864">
            <v>16.13</v>
          </cell>
          <cell r="F1864" t="str">
            <v>СПИСАНИЕ КОМИССИИ СО СЧЕТА СУНИЛ БАНСАЛ ЗА ХРАНЕНИЕ ЦБ ЗА 4 КВ.В РАЗМЕРЕ 3.14ДОЛЛ.США.</v>
          </cell>
        </row>
        <row r="1865">
          <cell r="A1865">
            <v>37330</v>
          </cell>
          <cell r="B1865" t="str">
            <v>40911840500000000224</v>
          </cell>
          <cell r="C1865" t="str">
            <v>60301810700000009098</v>
          </cell>
          <cell r="D1865" t="str">
            <v>$</v>
          </cell>
          <cell r="E1865">
            <v>135.57</v>
          </cell>
          <cell r="F1865" t="str">
            <v>СПИСАНИЕ КОМИССИИ СО СЧЕТА ИМРАН АХМЕД ЗА СДЕЛКИ ЗА НОЯБРЬ 2001Г. В РАЗМЕРЕ 24.00 ДОЛЛ.США,ЗА ХРАНЕНИЕ ЦБ ЗА 4 КВ.В РАЗМЕРЕ 2.22 ДОЛЛ.США.</v>
          </cell>
        </row>
        <row r="1866">
          <cell r="A1866">
            <v>37333</v>
          </cell>
          <cell r="B1866" t="str">
            <v>40911840500000000224</v>
          </cell>
          <cell r="C1866" t="str">
            <v>60301810700000009098</v>
          </cell>
          <cell r="D1866" t="str">
            <v>$</v>
          </cell>
          <cell r="E1866">
            <v>155.36000000000001</v>
          </cell>
          <cell r="F1866" t="str">
            <v>ОПЛАТА КУПОНОВ ПО ОВГВЗ В ПОЛЬЗУ АООТ БИОМЕД. КОМИССИЯ ЗА ПЕРЕВОД 2-00 ДОЛ.США,ЗА ВЫДАЧУ ОБЛИГАЦИЙ 25-00 ДОЛ.США, НДС 5-40 ДОЛ.США</v>
          </cell>
        </row>
        <row r="1867">
          <cell r="A1867">
            <v>37333</v>
          </cell>
          <cell r="B1867" t="str">
            <v>40911840500000000224</v>
          </cell>
          <cell r="C1867" t="str">
            <v>60301810700000009098</v>
          </cell>
          <cell r="D1867" t="str">
            <v>$</v>
          </cell>
          <cell r="E1867">
            <v>12.43</v>
          </cell>
          <cell r="F1867" t="str">
            <v>ОПЛАТА КУПОНОВ ПО ОВГВЗ В ПОЛЬЗУ АООТ БИОМЕД. КОМИССИЯ ЗА ПЕРЕВОД 2-00 ДОЛ.США,ЗА ВЫДАЧУ ОБЛИГАЦИЙ 25-00 ДОЛ.США, НДС 5-40 ДОЛ.США</v>
          </cell>
        </row>
        <row r="1868">
          <cell r="A1868">
            <v>37333</v>
          </cell>
          <cell r="B1868" t="str">
            <v>40911840500000000224</v>
          </cell>
          <cell r="C1868" t="str">
            <v>60301810700000009098</v>
          </cell>
          <cell r="D1868" t="str">
            <v>$</v>
          </cell>
          <cell r="E1868">
            <v>326.25</v>
          </cell>
          <cell r="F1868" t="str">
            <v>ОПЛАТА КУПОНОВ ПО ОВГВЗ В ПОЛЬЗУ ОАО РОДНИКИ-ТЕКСТИЛЬ. КОМИССИЯ ЗА ПЕРЕВОД 12-60 ДОЛ.США, ЗА ВЫДАЧУ ОБЛИГАЦИЙ 52-50 ДОЛ.США, НДС 13-02</v>
          </cell>
        </row>
        <row r="1869">
          <cell r="A1869">
            <v>37333</v>
          </cell>
          <cell r="B1869" t="str">
            <v>40911840500000000224</v>
          </cell>
          <cell r="C1869" t="str">
            <v>60301810700000009098</v>
          </cell>
          <cell r="D1869" t="str">
            <v>$</v>
          </cell>
          <cell r="E1869">
            <v>78.3</v>
          </cell>
          <cell r="F1869" t="str">
            <v>ОПЛАТА КУПОНОВ ПО ОВГВЗ В ПОЛЬЗУ ОАО РОДНИКИ-ТЕКСТИЛЬ. КОМИССИЯ ЗА ПЕРЕВОД 12-60 ДОЛ.США, ЗА ВЫДАЧУ ОБЛИГАЦИЙ 52-50 ДОЛ.США, НДС 13-02</v>
          </cell>
        </row>
        <row r="1870">
          <cell r="A1870">
            <v>37334</v>
          </cell>
          <cell r="B1870" t="str">
            <v>40911840500000000224</v>
          </cell>
          <cell r="C1870" t="str">
            <v>60301810700000009098</v>
          </cell>
          <cell r="D1870" t="str">
            <v>$</v>
          </cell>
          <cell r="E1870">
            <v>708.11</v>
          </cell>
          <cell r="F1870" t="str">
            <v>ЗАЧИСЛЕНИЕ И ПЕРЕВОД КУПОННОГО ДОХОДА ISIN XS 0107716416 RECORD DATE 020228</v>
          </cell>
        </row>
        <row r="1871">
          <cell r="A1871">
            <v>37334</v>
          </cell>
          <cell r="B1871" t="str">
            <v>40911840500000000224</v>
          </cell>
          <cell r="C1871" t="str">
            <v>60301810700000009098</v>
          </cell>
          <cell r="D1871" t="str">
            <v>$</v>
          </cell>
          <cell r="E1871">
            <v>12.44</v>
          </cell>
          <cell r="F1871" t="str">
            <v>Оплата купонов 1997, 1998, 1999 года по ОВГВЗ 3 серии в пользу ТЕХНОПАРК, СП, СССР-ИТАЛИЯ, МОСКВА. Взимание комиссии в размере - 2 долл.США. НДС - .4 долл.США.</v>
          </cell>
        </row>
        <row r="1872">
          <cell r="A1872">
            <v>37334</v>
          </cell>
          <cell r="B1872" t="str">
            <v>40911840500000000224</v>
          </cell>
          <cell r="C1872" t="str">
            <v>60301810700000009098</v>
          </cell>
          <cell r="D1872" t="str">
            <v>$</v>
          </cell>
          <cell r="E1872">
            <v>12.44</v>
          </cell>
          <cell r="F1872" t="str">
            <v>Оплата купонов 2000, 2001 года по ОВГВЗ 4 серии в пользу БОГОРОДИЦКИЙ ИГОРЬ ОЛЕГОВИЧ. Взимание комиссии в размере - 2 долл.США. НДС - .4 долл.США.</v>
          </cell>
        </row>
        <row r="1873">
          <cell r="A1873">
            <v>37336</v>
          </cell>
          <cell r="B1873" t="str">
            <v>40911840500000000224</v>
          </cell>
          <cell r="C1873" t="str">
            <v>60301810700000009098</v>
          </cell>
          <cell r="D1873" t="str">
            <v>$</v>
          </cell>
          <cell r="E1873">
            <v>171.85</v>
          </cell>
          <cell r="F1873" t="str">
            <v>Оплата купонов 1996, 1997, 1998, 1999, 2000, 2001 года по ОВГВЗ 4, 5 серии в пользу SCHILDERSHOVEN AMSTERDAM B.V.. Взимание комиссии в размере - 27.59 долл.США. НДС - 5.52 долл.США.</v>
          </cell>
        </row>
        <row r="1874">
          <cell r="A1874">
            <v>37337</v>
          </cell>
          <cell r="B1874" t="str">
            <v>40911840500000000224</v>
          </cell>
          <cell r="C1874" t="str">
            <v>60301810700000009098</v>
          </cell>
          <cell r="D1874" t="str">
            <v>$</v>
          </cell>
          <cell r="E1874">
            <v>12.45</v>
          </cell>
          <cell r="F1874" t="str">
            <v>Оплата купонов 2000, 2001 года по ОВГВЗ 4, 5 серии в пользу ШКАВРОВА СВЕТЛАНА АЛЕКСАНДРОВНА. Взимание комиссии в размере - 2 долл.США. НДС - .4 долл.США.</v>
          </cell>
        </row>
        <row r="1875">
          <cell r="A1875">
            <v>37337</v>
          </cell>
          <cell r="B1875" t="str">
            <v>40911840500000000224</v>
          </cell>
          <cell r="C1875" t="str">
            <v>60301810700000009098</v>
          </cell>
          <cell r="D1875" t="str">
            <v>$</v>
          </cell>
          <cell r="E1875">
            <v>84.04</v>
          </cell>
          <cell r="F1875" t="str">
            <v>Оплата купонов 2000, 2001 года по ОВГВЗ 4 серии в пользу INTELSA INVESTMENTS LIMITED, /NICOSIA. Взимание комиссии в размере - 13.5 долл.США. НДС - 2.7 долл.США.</v>
          </cell>
        </row>
        <row r="1876">
          <cell r="A1876">
            <v>37337</v>
          </cell>
          <cell r="B1876" t="str">
            <v>40911840500000000224</v>
          </cell>
          <cell r="C1876" t="str">
            <v>60301810700000009098</v>
          </cell>
          <cell r="D1876" t="str">
            <v>$</v>
          </cell>
          <cell r="E1876">
            <v>155.63999999999999</v>
          </cell>
          <cell r="F1876" t="str">
            <v>ОПЛАТА КУПОНОВ ПО ОВГВЗ В ПОЛЬЗУ ЗАО АКВАЛЕС. КОМИССИЯ ЗА ВЫДАЧУ ОБЛИГАЦИЙ 25-00 ДОЛ.США, НДС 5-00 ДОЛ.США</v>
          </cell>
        </row>
        <row r="1877">
          <cell r="A1877">
            <v>37340</v>
          </cell>
          <cell r="B1877" t="str">
            <v>40911840500000000224</v>
          </cell>
          <cell r="C1877" t="str">
            <v>60301810700000009098</v>
          </cell>
          <cell r="D1877" t="str">
            <v>$</v>
          </cell>
          <cell r="E1877">
            <v>191.99</v>
          </cell>
          <cell r="F1877" t="str">
            <v>ОПЛАТА КУПОНОВ ПО ОВГВЗ В ПОЛЬЗУ АОЗТ "ЛОГОВАЗ". КОМИССИЯ ЗА ПЕРЕВОД 30-87 ДОЛ.США,ЗА ВЫДАЧУ ОБЛИГАЦИЙ 37-50 ДОЛ.США, НДС 13-67 ДОЛ.США</v>
          </cell>
        </row>
        <row r="1878">
          <cell r="A1878">
            <v>37340</v>
          </cell>
          <cell r="B1878" t="str">
            <v>40911840500000000224</v>
          </cell>
          <cell r="C1878" t="str">
            <v>60301810700000009098</v>
          </cell>
          <cell r="D1878" t="str">
            <v>$</v>
          </cell>
          <cell r="E1878">
            <v>233.38</v>
          </cell>
          <cell r="F1878" t="str">
            <v>ОПЛАТА КУПОНОВ ПО ОВГВЗ В ПОЛЬЗУ АОЗТ "ЛОГОВАЗ". КОМИССИЯ ЗА ПЕРЕВОД 30-87 ДОЛ.США,ЗА ВЫДАЧУ ОБЛИГАЦИЙ 37-50 ДОЛ.США, НДС 13-67 ДОЛ.США</v>
          </cell>
        </row>
        <row r="1879">
          <cell r="A1879">
            <v>37341</v>
          </cell>
          <cell r="B1879" t="str">
            <v>40911840500000000224</v>
          </cell>
          <cell r="C1879" t="str">
            <v>60301810700000009098</v>
          </cell>
          <cell r="D1879" t="str">
            <v>$</v>
          </cell>
          <cell r="E1879">
            <v>12.46</v>
          </cell>
          <cell r="F1879" t="str">
            <v>Оплата купонов 1995, 1996, 1997, 1998, 1999, 2000, 2001 года по ОВГВЗ 4, 5 серии в пользу ШВЕДОВА НАДЕЖДА НИКОЛАЕВНА. Взимание комиссии в размере - 2 долл.США. НДС - .4 долл.США.</v>
          </cell>
        </row>
        <row r="1880">
          <cell r="A1880">
            <v>37341</v>
          </cell>
          <cell r="B1880" t="str">
            <v>40911840500000000224</v>
          </cell>
          <cell r="C1880" t="str">
            <v>60301810700000009098</v>
          </cell>
          <cell r="D1880" t="str">
            <v>$</v>
          </cell>
          <cell r="E1880">
            <v>28.04</v>
          </cell>
          <cell r="F1880" t="str">
            <v>Оплата купонов 1999 года по ОВГВЗ 3 серии в пользу ПОИСК, ООО, ПОС.УСТЬ-НЕРА, РЕСПУБЛИКА САХА. Взимание комиссии в размере - 4.5 долл.США. НДС - .9 долл.США.</v>
          </cell>
        </row>
        <row r="1881">
          <cell r="A1881">
            <v>37342</v>
          </cell>
          <cell r="B1881" t="str">
            <v>40911840500000000224</v>
          </cell>
          <cell r="C1881" t="str">
            <v>60301810700000009098</v>
          </cell>
          <cell r="D1881" t="str">
            <v>$</v>
          </cell>
          <cell r="E1881">
            <v>404.96</v>
          </cell>
          <cell r="F1881" t="str">
            <v>ЗАЧИСЛЕНИЕ КОМИССИИ ЗА СДЕЛКИ С ЦБ ПО СЧ.ДЕПО SEQUENTIAL HOLDINGS RUSSIAN INV.LTD ЗА ФЕВРАЛЬ 2002г</v>
          </cell>
        </row>
        <row r="1882">
          <cell r="A1882">
            <v>37342</v>
          </cell>
          <cell r="B1882" t="str">
            <v>40911840500000000224</v>
          </cell>
          <cell r="C1882" t="str">
            <v>60301810700000009098</v>
          </cell>
          <cell r="D1882" t="str">
            <v>$</v>
          </cell>
          <cell r="E1882">
            <v>124.6</v>
          </cell>
          <cell r="F1882" t="str">
            <v>ЗАЧИСЛЕНИЕ КОМИССИИ ЗА СДЕЛКИ С ЦБ ПО СЧ.ДЕПО WILK ENTERPRISES LTD. ЗА ФЕВРАЛЬ 2002г</v>
          </cell>
        </row>
        <row r="1883">
          <cell r="A1883">
            <v>37342</v>
          </cell>
          <cell r="B1883" t="str">
            <v>40911840500000000224</v>
          </cell>
          <cell r="C1883" t="str">
            <v>60301810700000009098</v>
          </cell>
          <cell r="D1883" t="str">
            <v>$</v>
          </cell>
          <cell r="E1883">
            <v>205.49</v>
          </cell>
          <cell r="F1883" t="str">
            <v>ОПЛАТА КУПОНОВ ПО ОВГВЗ В ПОЛЬЗУ ОАО АУРАТ. КОМИССИЯ ЗА ПЕРЕВОД 4-95 ДОЛ.США, ЗА ВЫДАЧУ ОБЛИГАЦИЙ 33-00 ДОЛ.США, НДС 7-59</v>
          </cell>
        </row>
        <row r="1884">
          <cell r="A1884">
            <v>37342</v>
          </cell>
          <cell r="B1884" t="str">
            <v>40911840500000000224</v>
          </cell>
          <cell r="C1884" t="str">
            <v>60301810700000009098</v>
          </cell>
          <cell r="D1884" t="str">
            <v>$</v>
          </cell>
          <cell r="E1884">
            <v>30.82</v>
          </cell>
          <cell r="F1884" t="str">
            <v>ОПЛАТА КУПОНОВ ПО ОВГВЗ В ПОЛЬЗУ ОАО АУРАТ. КОМИССИЯ ЗА ПЕРЕВОД 4-95 ДОЛ.США, ЗА ВЫДАЧУ ОБЛИГАЦИЙ 33-00 ДОЛ.США, НДС 7-59</v>
          </cell>
        </row>
        <row r="1885">
          <cell r="A1885">
            <v>37342</v>
          </cell>
          <cell r="B1885" t="str">
            <v>40911840500000000224</v>
          </cell>
          <cell r="C1885" t="str">
            <v>60301810700000009098</v>
          </cell>
          <cell r="D1885" t="str">
            <v>$</v>
          </cell>
          <cell r="E1885">
            <v>119.25</v>
          </cell>
          <cell r="F1885" t="str">
            <v>ОПЛАТА КУПОНОВ ПО ОВГВЗ В ПОЛЬЗУ ОАО КАПРОЛАКТАМ. КОМИССИЯ ЗА ПЕРЕВОД 19-13 ДОЛ.США, ЗА ВЫДАЧУ ОБЛИГАЦИЙ 127-50 ДОЛ.США, НДС 29-33 ДОЛ.США</v>
          </cell>
        </row>
        <row r="1886">
          <cell r="A1886">
            <v>37342</v>
          </cell>
          <cell r="B1886" t="str">
            <v>40911840500000000224</v>
          </cell>
          <cell r="C1886" t="str">
            <v>60301810700000009098</v>
          </cell>
          <cell r="D1886" t="str">
            <v>$</v>
          </cell>
          <cell r="E1886">
            <v>793.95</v>
          </cell>
          <cell r="F1886" t="str">
            <v>ОПЛАТА КУПОНОВ ПО ОВГВЗ В ПОЛЬЗУ ОАО КАПРОЛАКТАМ. КОМИССИЯ ЗА ПЕРЕВОД 19-13 ДОЛ.США, ЗА ВЫДАЧУ ОБЛИГАЦИЙ 127-50 ДОЛ.США, НДС 29-33 ДОЛ.США</v>
          </cell>
        </row>
        <row r="1887">
          <cell r="A1887">
            <v>37347</v>
          </cell>
          <cell r="B1887" t="str">
            <v>40911840500000000224</v>
          </cell>
          <cell r="C1887" t="str">
            <v>60301810700000009098</v>
          </cell>
          <cell r="D1887" t="str">
            <v>$</v>
          </cell>
          <cell r="E1887">
            <v>504.13</v>
          </cell>
          <cell r="F1887" t="str">
            <v>Оплата купонов 1996, 1997, 1998, 1999, 2000, 2001 года по ОВГВЗ 5 серии в пользу INTELSA INVESTMENTS LIMITED, /NICOSIA. Взимание комиссии в размере - 81 долл.США. НДС - 16.2 долл.США.</v>
          </cell>
        </row>
        <row r="1888">
          <cell r="A1888">
            <v>37350</v>
          </cell>
          <cell r="B1888" t="str">
            <v>40911840500000000224</v>
          </cell>
          <cell r="C1888" t="str">
            <v>60301810700000009098</v>
          </cell>
          <cell r="D1888" t="str">
            <v>$</v>
          </cell>
          <cell r="E1888">
            <v>280.74</v>
          </cell>
          <cell r="F1888" t="str">
            <v>Оплата купонов 1997, 1998, 1999, 2000, 2001 года по ОВГВЗ 5 серии в пользу КОМПАНИЯ ПО ПРОЕКТНОМУ ФИНАНСИРОВ, АКБ , Г. МОСКВА. Взимание комиссии в размере - 45 долл.США. НДС - 9 долл.США.</v>
          </cell>
        </row>
        <row r="1889">
          <cell r="A1889">
            <v>37351</v>
          </cell>
          <cell r="B1889" t="str">
            <v>40911840500000000224</v>
          </cell>
          <cell r="C1889" t="str">
            <v>60301810700000009098</v>
          </cell>
          <cell r="D1889" t="str">
            <v>$</v>
          </cell>
          <cell r="E1889">
            <v>386.06</v>
          </cell>
          <cell r="F1889" t="str">
            <v>ПЕРЕВОД КУПОННОГО ДОХОДА МЕТАЛЛИНВЕСТ БАНКУ ПО  RUS10 RUS30ПЕРЕРАСЧЕТ СУММЫ КУПОННОГО ДОХОДАПО СДЕЛКАМ, ПРОВЕДЕННЫМ ПОСЛЕ  RECORD DATE 020327</v>
          </cell>
        </row>
        <row r="1890">
          <cell r="A1890">
            <v>37351</v>
          </cell>
          <cell r="B1890" t="str">
            <v>40911840500000000224</v>
          </cell>
          <cell r="C1890" t="str">
            <v>60301810700000009098</v>
          </cell>
          <cell r="D1890" t="str">
            <v>$</v>
          </cell>
          <cell r="E1890">
            <v>935.52</v>
          </cell>
          <cell r="F1890" t="str">
            <v xml:space="preserve"> ПЕРЕВОД КУПОНА ПО  RUS10 RUS30 НОМОСБАНКУПЕРЕРАСЧЕТ КУПОНА ПО СДЕЛКАМ , ПРОВЕДЕННЫМ ПОСЛЕ  RECORD DATE 020327</v>
          </cell>
        </row>
        <row r="1891">
          <cell r="A1891">
            <v>37351</v>
          </cell>
          <cell r="B1891" t="str">
            <v>40911840500000000224</v>
          </cell>
          <cell r="C1891" t="str">
            <v>60301810700000009098</v>
          </cell>
          <cell r="D1891" t="str">
            <v>$</v>
          </cell>
          <cell r="E1891">
            <v>467.76</v>
          </cell>
          <cell r="F1891" t="str">
            <v>ПЕРЕВОД КУПОНА МПИБАНКУ ПО RUS30</v>
          </cell>
        </row>
        <row r="1892">
          <cell r="A1892">
            <v>37351</v>
          </cell>
          <cell r="B1892" t="str">
            <v>40911840500000000224</v>
          </cell>
          <cell r="C1892" t="str">
            <v>60301810700000009098</v>
          </cell>
          <cell r="D1892" t="str">
            <v>$</v>
          </cell>
          <cell r="E1892">
            <v>935.52</v>
          </cell>
          <cell r="F1892" t="str">
            <v>ПЕРЕВОД КУПОНА ПО RUS30 LIVART INVEST</v>
          </cell>
        </row>
        <row r="1893">
          <cell r="A1893">
            <v>37351</v>
          </cell>
          <cell r="B1893" t="str">
            <v>40911840500000000224</v>
          </cell>
          <cell r="C1893" t="str">
            <v>60301810700000009098</v>
          </cell>
          <cell r="D1893" t="str">
            <v>$</v>
          </cell>
          <cell r="E1893">
            <v>701.64</v>
          </cell>
          <cell r="F1893" t="str">
            <v>ПЕРЕВОД КУПОНА ЮНИКОРБАНКУ ПО  RUS30</v>
          </cell>
        </row>
        <row r="1894">
          <cell r="A1894">
            <v>37351</v>
          </cell>
          <cell r="B1894" t="str">
            <v>40911840500000000224</v>
          </cell>
          <cell r="C1894" t="str">
            <v>60301810700000009098</v>
          </cell>
          <cell r="D1894" t="str">
            <v>$</v>
          </cell>
          <cell r="E1894">
            <v>935.52</v>
          </cell>
          <cell r="F1894" t="str">
            <v>ПЕРЕВОД КУПОНА  VB MICROSYSTEMS RUS 30</v>
          </cell>
        </row>
        <row r="1895">
          <cell r="A1895">
            <v>37351</v>
          </cell>
          <cell r="B1895" t="str">
            <v>40911840500000000224</v>
          </cell>
          <cell r="C1895" t="str">
            <v>60301810700000009098</v>
          </cell>
          <cell r="D1895" t="str">
            <v>$</v>
          </cell>
          <cell r="E1895">
            <v>935.52</v>
          </cell>
          <cell r="F1895" t="str">
            <v>ПЕРЕВОД КУПОНА МБСП, СПБ  RUS30ПЕРЕРАСЧЕТ КУПОНА ПО СДЕЛКАМ, ПРОВЕДЕНННЫМ ПОСЛЕRECORD DATE 020327</v>
          </cell>
        </row>
        <row r="1896">
          <cell r="A1896">
            <v>37351</v>
          </cell>
          <cell r="B1896" t="str">
            <v>40911840500000000224</v>
          </cell>
          <cell r="C1896" t="str">
            <v>60301810700000009098</v>
          </cell>
          <cell r="D1896" t="str">
            <v>$</v>
          </cell>
          <cell r="E1896">
            <v>233.88</v>
          </cell>
          <cell r="F1896" t="str">
            <v>ПЕРЕВОД КУПОНА РОССЕЛЬХОЗБАНКУ  RUS30</v>
          </cell>
        </row>
        <row r="1897">
          <cell r="A1897">
            <v>37351</v>
          </cell>
          <cell r="B1897" t="str">
            <v>40911840500000000224</v>
          </cell>
          <cell r="C1897" t="str">
            <v>60301810700000009098</v>
          </cell>
          <cell r="D1897" t="str">
            <v>$</v>
          </cell>
          <cell r="E1897">
            <v>467.76</v>
          </cell>
          <cell r="F1897" t="str">
            <v>ПЕРЕВОД КУПОНА НОВИКОМБАНКУ ПО  RUS30</v>
          </cell>
        </row>
        <row r="1898">
          <cell r="A1898">
            <v>37351</v>
          </cell>
          <cell r="B1898" t="str">
            <v>40911840500000000224</v>
          </cell>
          <cell r="C1898" t="str">
            <v>60301810700000009098</v>
          </cell>
          <cell r="D1898" t="str">
            <v>$</v>
          </cell>
          <cell r="E1898">
            <v>935.52</v>
          </cell>
          <cell r="F1898" t="str">
            <v>ПЕРЕВОД КУПОНА МЕЖГОСУДАРТСВЕННОМУ БАНКУ ПО  RUS10</v>
          </cell>
        </row>
        <row r="1899">
          <cell r="A1899">
            <v>37351</v>
          </cell>
          <cell r="B1899" t="str">
            <v>40911840500000000224</v>
          </cell>
          <cell r="C1899" t="str">
            <v>60301810700000009098</v>
          </cell>
          <cell r="D1899" t="str">
            <v>$</v>
          </cell>
          <cell r="E1899">
            <v>935.52</v>
          </cell>
          <cell r="F1899" t="str">
            <v>ПЕРЕВОД КУПОНА МЕЖГОСУДАРТСВЕННОМУ БАНКУ ПО  RUS30</v>
          </cell>
        </row>
        <row r="1900">
          <cell r="A1900">
            <v>37351</v>
          </cell>
          <cell r="B1900" t="str">
            <v>40911840500000000224</v>
          </cell>
          <cell r="C1900" t="str">
            <v>60301810700000009098</v>
          </cell>
          <cell r="D1900" t="str">
            <v>$</v>
          </cell>
          <cell r="E1900">
            <v>771.8</v>
          </cell>
          <cell r="F1900" t="str">
            <v>ПЕРЕВОД КУПОНА РОСЕВРОБАНКУ ПО  RUS10</v>
          </cell>
        </row>
        <row r="1901">
          <cell r="A1901">
            <v>37351</v>
          </cell>
          <cell r="B1901" t="str">
            <v>40911840500000000224</v>
          </cell>
          <cell r="C1901" t="str">
            <v>60301810700000009098</v>
          </cell>
          <cell r="D1901" t="str">
            <v>$</v>
          </cell>
          <cell r="E1901">
            <v>386.06</v>
          </cell>
          <cell r="F1901" t="str">
            <v>ПЕРЕВОД КУПОНА МЕЖДУНАРОДНОМУ АКЦИОНЕРНОМУ БАНКУ ПО  RUS10</v>
          </cell>
        </row>
        <row r="1902">
          <cell r="A1902">
            <v>37351</v>
          </cell>
          <cell r="B1902" t="str">
            <v>40911840500000000224</v>
          </cell>
          <cell r="C1902" t="str">
            <v>60301810700000009098</v>
          </cell>
          <cell r="D1902" t="str">
            <v>$</v>
          </cell>
          <cell r="E1902">
            <v>233.88</v>
          </cell>
          <cell r="F1902" t="str">
            <v>ПЕРЕВОД КУПОНА МЕЖДУНАРОДНОМУ АКЦИОНЕРНОМУ БАНКУ ПО  RUS30</v>
          </cell>
        </row>
        <row r="1903">
          <cell r="A1903">
            <v>37351</v>
          </cell>
          <cell r="B1903" t="str">
            <v>40911840500000000224</v>
          </cell>
          <cell r="C1903" t="str">
            <v>60301810700000009098</v>
          </cell>
          <cell r="D1903" t="str">
            <v>$</v>
          </cell>
          <cell r="E1903">
            <v>935.52</v>
          </cell>
          <cell r="F1903" t="str">
            <v>ПЕРЕВОД КУПОНА ИНТЕРПРОМБАНКУ ПО  RUS30 ПЕРЕРАСЧЕТ КУПОНА ПО СДЕЛКАМ, ПРОВЕДЕННЫМ ПОСЛЕ  RECORD DATE 020327</v>
          </cell>
        </row>
        <row r="1904">
          <cell r="A1904">
            <v>37351</v>
          </cell>
          <cell r="B1904" t="str">
            <v>40911840500000000224</v>
          </cell>
          <cell r="C1904" t="str">
            <v>60301810700000009098</v>
          </cell>
          <cell r="D1904" t="str">
            <v>$</v>
          </cell>
          <cell r="E1904">
            <v>386.06</v>
          </cell>
          <cell r="F1904" t="str">
            <v>ПЕРЕВОД КУПОНА АБСОЛЮТБАНКУ ПО  RUS10</v>
          </cell>
        </row>
        <row r="1905">
          <cell r="A1905">
            <v>37351</v>
          </cell>
          <cell r="B1905" t="str">
            <v>40911840500000000224</v>
          </cell>
          <cell r="C1905" t="str">
            <v>60301810700000009098</v>
          </cell>
          <cell r="D1905" t="str">
            <v>$</v>
          </cell>
          <cell r="E1905">
            <v>935.52</v>
          </cell>
          <cell r="F1905" t="str">
            <v>ПЕРЕВОД КУПОНА АБСОЛЮТБАНКУ ПО  RUS30</v>
          </cell>
        </row>
        <row r="1906">
          <cell r="A1906">
            <v>37351</v>
          </cell>
          <cell r="B1906" t="str">
            <v>40911840500000000224</v>
          </cell>
          <cell r="C1906" t="str">
            <v>60301810700000009098</v>
          </cell>
          <cell r="D1906" t="str">
            <v>$</v>
          </cell>
          <cell r="E1906">
            <v>935.52</v>
          </cell>
          <cell r="F1906" t="str">
            <v>ПЕРЕВОД КУПОНА МЕТАЛЛИНВЕСТЮАНКУ ПО RUS30</v>
          </cell>
        </row>
        <row r="1907">
          <cell r="A1907">
            <v>37354</v>
          </cell>
          <cell r="B1907" t="str">
            <v>40911840500000000224</v>
          </cell>
          <cell r="C1907" t="str">
            <v>60301810700000009098</v>
          </cell>
          <cell r="D1907" t="str">
            <v>$</v>
          </cell>
          <cell r="E1907">
            <v>935.46</v>
          </cell>
          <cell r="F1907" t="str">
            <v>ПЕРЕВОД КУПОНА ПО ISIN XS0114288789 VB MICROSYSTEMS</v>
          </cell>
        </row>
        <row r="1908">
          <cell r="A1908">
            <v>37354</v>
          </cell>
          <cell r="B1908" t="str">
            <v>40911840500000000224</v>
          </cell>
          <cell r="C1908" t="str">
            <v>60301810700000009098</v>
          </cell>
          <cell r="D1908" t="str">
            <v>$</v>
          </cell>
          <cell r="E1908">
            <v>56.13</v>
          </cell>
          <cell r="F1908" t="str">
            <v>ОПЛАТА КУПОНОВ ПО ОВГВЗ В ПОЛЬЗУ ОАО МОСКОВСКИЙ ШИННЫЙ ЗАВОД.КОМИССИЯ ЗА ВЫДАЧУ60.00 ДОЛЛ. США, НДС 12.00 ДОЛЛ.США.КОМИССИЯ ЗА ПЕРЕВОД 9.00 ДОЛЛ.США, НДС 1.80ДОЛЛ.США.</v>
          </cell>
        </row>
        <row r="1909">
          <cell r="A1909">
            <v>37354</v>
          </cell>
          <cell r="B1909" t="str">
            <v>40911840500000000224</v>
          </cell>
          <cell r="C1909" t="str">
            <v>60301810700000009098</v>
          </cell>
          <cell r="D1909" t="str">
            <v>$</v>
          </cell>
          <cell r="E1909">
            <v>374.18</v>
          </cell>
          <cell r="F1909" t="str">
            <v>ОПЛАТА КУПОНОВ ПО ОВГВЗ В ПОЛЬЗУ ОАО МОСКОВСКИЙ ШИННЫЙ ЗАВОД.КОМИССИЯ ЗА ВЫДАЧУ60.00 ДОЛЛ. США, НДС 12.00 ДОЛЛ.США.КОМИССИЯ ЗА ПЕРЕВОД 9.00 ДОЛЛ.США, НДС 1.80ДОЛЛ.США.</v>
          </cell>
        </row>
        <row r="1910">
          <cell r="A1910">
            <v>37354</v>
          </cell>
          <cell r="B1910" t="str">
            <v>40911840500000000224</v>
          </cell>
          <cell r="C1910" t="str">
            <v>60301810700000009098</v>
          </cell>
          <cell r="D1910" t="str">
            <v>$</v>
          </cell>
          <cell r="E1910">
            <v>450.58</v>
          </cell>
          <cell r="F1910" t="str">
            <v>Оплата купонов в пользу ОАО Родники Текстиль. Комиссия за выдачу ОВГВЗ 481.50 долл. США, НДС 96.30. Комиссия за перевод средств 72.23 долл. США, НДС 14.45 долл. США.</v>
          </cell>
        </row>
        <row r="1911">
          <cell r="A1911">
            <v>37354</v>
          </cell>
          <cell r="B1911" t="str">
            <v>40911840500000000224</v>
          </cell>
          <cell r="C1911" t="str">
            <v>60301810700000009098</v>
          </cell>
          <cell r="D1911" t="str">
            <v>$</v>
          </cell>
          <cell r="E1911">
            <v>3002.83</v>
          </cell>
          <cell r="F1911" t="str">
            <v>Оплата купонов в пользу ОАО Родники Текстиль. Комиссия за выдачу ОВГВЗ 481.50 долл. США, НДС 96.30. Комиссия за перевод средств 72.23 долл. США, НДС 14.45 долл. США.</v>
          </cell>
        </row>
        <row r="1912">
          <cell r="A1912">
            <v>37357</v>
          </cell>
          <cell r="B1912" t="str">
            <v>40911840500000000224</v>
          </cell>
          <cell r="C1912" t="str">
            <v>60301810700000009098</v>
          </cell>
          <cell r="D1912" t="str">
            <v>$</v>
          </cell>
          <cell r="E1912">
            <v>12.78</v>
          </cell>
          <cell r="F1912" t="str">
            <v>Оплата купонов 1999, 2000, 2001 года по ОВГВЗ 4 серии в пользу ИНФОРМЭНЕРГО, ЦЕНТР НАУЧН.-ТЕХН. ИНФ. ПО ЭНЕРГ. И ЭЛЕКТРИФ., МОСКВА. Взимание комиссии в размере - 2.03 долл.США. НДС - .41 долл.США.</v>
          </cell>
        </row>
        <row r="1913">
          <cell r="A1913">
            <v>37358</v>
          </cell>
          <cell r="B1913" t="str">
            <v>40911840500000000224</v>
          </cell>
          <cell r="C1913" t="str">
            <v>60301810700000009098</v>
          </cell>
          <cell r="D1913" t="str">
            <v>$</v>
          </cell>
          <cell r="E1913">
            <v>155.99</v>
          </cell>
          <cell r="F1913" t="str">
            <v>ОПЛАТА КУПОНОВ ПО ОВГВЗ В ПОЛЬЗУ ГВЦ РОСГИДРОМЕТА В СООТВЕТСТВИИ С ПИСЬМОМ 87 ЦБ РФ ОТ 13.04.94.ВЗИМАНИЕ КОМИССИИ ЗА ВЫДАЧУ ОБЛИГАЦИЙ 25-00 ДОЛ.США, НДС 5-00 ДОЛ.США</v>
          </cell>
        </row>
        <row r="1914">
          <cell r="A1914">
            <v>37358</v>
          </cell>
          <cell r="B1914" t="str">
            <v>40911840500000000224</v>
          </cell>
          <cell r="C1914" t="str">
            <v>60301810700000009098</v>
          </cell>
          <cell r="D1914" t="str">
            <v>$</v>
          </cell>
          <cell r="E1914">
            <v>12.48</v>
          </cell>
          <cell r="F1914" t="str">
            <v>Оплата купонов 2000, 2001 года по ОВГВЗ 4, 5 серии в пользу SCHILDERSHOVEN AMSTERDAM B.V.. Взимание комиссии в размере - 2 долл.США. НДС - .4 долл.США.</v>
          </cell>
        </row>
        <row r="1915">
          <cell r="A1915">
            <v>37361</v>
          </cell>
          <cell r="B1915" t="str">
            <v>40911840500000000224</v>
          </cell>
          <cell r="C1915" t="str">
            <v>60301810700000009098</v>
          </cell>
          <cell r="D1915" t="str">
            <v>$</v>
          </cell>
          <cell r="E1915">
            <v>124.79</v>
          </cell>
          <cell r="F1915" t="str">
            <v>ЗАЧИСЛЕНИЕ КОМИССИИ ЗА СДЕЛКИ С ЦБ ПО СЧ.ДЕПО INTELSA INVESTMENT LIMITED ЗА МАРТ  2002г</v>
          </cell>
        </row>
        <row r="1916">
          <cell r="A1916">
            <v>37364</v>
          </cell>
          <cell r="B1916" t="str">
            <v>40911840500000000224</v>
          </cell>
          <cell r="C1916" t="str">
            <v>60301810700000009098</v>
          </cell>
          <cell r="D1916" t="str">
            <v>$</v>
          </cell>
          <cell r="E1916">
            <v>12.46</v>
          </cell>
          <cell r="F1916" t="str">
            <v>Оплата купонов 2001 года по ОВГВЗ 4 серии в пользу УПРАВЛЕНИЕ ОХОТНИЧЬЕГО ХОЗЯЙСТВА, ПЕТРОПАВЛОВСК-КАМЧАТСКИЙ. Взимание комиссии в размере - 2 долл.США. НДС - .4 долл.США.</v>
          </cell>
        </row>
        <row r="1917">
          <cell r="A1917">
            <v>37364</v>
          </cell>
          <cell r="B1917" t="str">
            <v>40911840500000000224</v>
          </cell>
          <cell r="C1917" t="str">
            <v>60301810700000009098</v>
          </cell>
          <cell r="D1917" t="str">
            <v>$</v>
          </cell>
          <cell r="E1917">
            <v>16758.990000000002</v>
          </cell>
          <cell r="F1917" t="str">
            <v>СПИСАНИЕ КОМИССИИ СО СЧЕТА ГП В/О "ТЯЖПРОМЭКСПОРТ" ЗА ХРАНЕНИЕ ЦБ НА СЧ.ДЕПО ЗА2,3,4 КВ.2001г И 1 КВ.2002г; ЗА СДЕЛКИ С ЦБ НА СЧ.ДЕПО ЗА АПРЕЛЬ,МАЙ,ОКТЯБРЬ 2001г</v>
          </cell>
        </row>
        <row r="1918">
          <cell r="A1918">
            <v>37364</v>
          </cell>
          <cell r="B1918" t="str">
            <v>40911840500000000224</v>
          </cell>
          <cell r="C1918" t="str">
            <v>60301810700000009098</v>
          </cell>
          <cell r="D1918" t="str">
            <v>$</v>
          </cell>
          <cell r="E1918">
            <v>21.49</v>
          </cell>
          <cell r="F1918" t="str">
            <v>СПИСАНИЕ КОМИССИИ СО СЧЕТА ООО "ТЕМП" ЗА ХРАНЕНИЕ ЦБ НА СЧ.ДЕПО ЗА 4 КВ.2000г,ЗА  1,2,3,4 КВ.2001г, ЗА 1 КВ.2002г</v>
          </cell>
        </row>
        <row r="1919">
          <cell r="A1919">
            <v>37369</v>
          </cell>
          <cell r="B1919" t="str">
            <v>40911840500000000224</v>
          </cell>
          <cell r="C1919" t="str">
            <v>60301810700000009098</v>
          </cell>
          <cell r="D1919" t="str">
            <v>$</v>
          </cell>
          <cell r="E1919">
            <v>12.46</v>
          </cell>
          <cell r="F1919" t="str">
            <v>Оплата купонов 1998, 1999 года по ОВГВЗ 3 серии в пользу ФРЕЗЕНИУС, СП, МОСКВА. Взимание комиссии в размере - 2 долл.США. НДС - .4 долл.США.</v>
          </cell>
        </row>
        <row r="1920">
          <cell r="A1920">
            <v>37369</v>
          </cell>
          <cell r="B1920" t="str">
            <v>40911840500000000224</v>
          </cell>
          <cell r="C1920" t="str">
            <v>60301810700000009098</v>
          </cell>
          <cell r="D1920" t="str">
            <v>$</v>
          </cell>
          <cell r="E1920">
            <v>84.11</v>
          </cell>
          <cell r="F1920" t="str">
            <v>Оплата купонов 1999, 2000, 2001 года по ОВГВЗ 4 серии в пользу INTELSA INVESTMENTS LIMITED, /NICOSIA. Взимание комиссии в размере - 13.5 долл.США. НДС - 2.7 долл.США.</v>
          </cell>
        </row>
        <row r="1921">
          <cell r="A1921">
            <v>37370</v>
          </cell>
          <cell r="B1921" t="str">
            <v>40911840500000000224</v>
          </cell>
          <cell r="C1921" t="str">
            <v>60301810700000009098</v>
          </cell>
          <cell r="D1921" t="str">
            <v>$</v>
          </cell>
          <cell r="E1921">
            <v>3751.9</v>
          </cell>
          <cell r="F1921" t="str">
            <v>ЗАЧИСЛЕНИЕ КОМИССИИ ЗА ХРАНЕНИЕ ЦБ НА СЧ.ДЕПО SEQUENTIAL HOLDINGS RUSSIAN INV.LTD ЗА 1 КВ.2002г; ЗА СДЕЛКИ С ЦБ ЗА МАРТ 2002г</v>
          </cell>
        </row>
        <row r="1922">
          <cell r="A1922">
            <v>37370</v>
          </cell>
          <cell r="B1922" t="str">
            <v>40911840500000000224</v>
          </cell>
          <cell r="C1922" t="str">
            <v>60301810700000009098</v>
          </cell>
          <cell r="D1922" t="str">
            <v>$</v>
          </cell>
          <cell r="E1922">
            <v>2025.48</v>
          </cell>
          <cell r="F1922" t="str">
            <v>ЗАЧИСЛЕНИЕ КОМИССИИ ЗА ХРАНЕНИЕ ЦБ НА СЧ.ДЕПО WILK ENTERPRISES LTD. ЗА 1 КВ.2002г; ЗА СДЕЛКИ С ЦБ ЗА МАРТ 2002г</v>
          </cell>
        </row>
        <row r="1923">
          <cell r="A1923">
            <v>37370</v>
          </cell>
          <cell r="B1923" t="str">
            <v>40911840500000000224</v>
          </cell>
          <cell r="C1923" t="str">
            <v>60301810700000009098</v>
          </cell>
          <cell r="D1923" t="str">
            <v>$</v>
          </cell>
          <cell r="E1923">
            <v>21452.560000000001</v>
          </cell>
          <cell r="F1923" t="str">
            <v>ЗАЧИСЛЕНИЕ КОМИССИИ ЗА ХРАНЕНИЕ ЦБ НА СЧ.ДЕПО VB MICROSYSTEMS INVESTMENTS LTD. ЗА 4 КВ.2001г И 1 КВ.2002г; ЗА СДЕЛКИ С ЦБ ЗА ЯНВАРЬ,МАРТ 2002г</v>
          </cell>
        </row>
        <row r="1924">
          <cell r="A1924">
            <v>37376</v>
          </cell>
          <cell r="B1924" t="str">
            <v>40911840500000000224</v>
          </cell>
          <cell r="C1924" t="str">
            <v>60301810700000009098</v>
          </cell>
          <cell r="D1924" t="str">
            <v>$</v>
          </cell>
          <cell r="E1924">
            <v>1319.6</v>
          </cell>
          <cell r="F1924" t="str">
            <v>ОПЛАТА КУПОНОВ ПО ОВГВЗ В ПОЛЬЗУ ОАО "КУРСКИЙ ЗАВОД ТРАКТОРНЫХ ЗАПАСНЫХ ЧАСТЕЙ И АГРОМАШИН". КОМИССИЯ ЗА ПЕРЕВОД 31-73 ДОЛ.США, ЗА ВЫДАЧУ ОБЛИГАЦИЙ 211-50 ДОЛ.США, НДС 48-65 ДОЛ.США</v>
          </cell>
        </row>
        <row r="1925">
          <cell r="A1925">
            <v>37376</v>
          </cell>
          <cell r="B1925" t="str">
            <v>40911840500000000224</v>
          </cell>
          <cell r="C1925" t="str">
            <v>60301810700000009098</v>
          </cell>
          <cell r="D1925" t="str">
            <v>$</v>
          </cell>
          <cell r="E1925">
            <v>198.1</v>
          </cell>
          <cell r="F1925" t="str">
            <v>ОПЛАТА КУПОНОВ ПО ОВГВЗ В ПОЛЬЗУ ОАО "КУРСКИЙ ЗАВОД ТРАКТОРНЫХ ЗАПАСНЫХ ЧАСТЕЙ И АГРОМАШИН". КОМИССИЯ ЗА ПЕРЕВОД 31-73 ДОЛ.США, ЗА ВЫДАЧУ ОБЛИГАЦИЙ 211-50 ДОЛ.США, НДС 48-65 ДОЛ.США</v>
          </cell>
        </row>
        <row r="1926">
          <cell r="A1926">
            <v>37376</v>
          </cell>
          <cell r="B1926" t="str">
            <v>40911840500000000224</v>
          </cell>
          <cell r="C1926" t="str">
            <v>60301810700000009098</v>
          </cell>
          <cell r="D1926" t="str">
            <v>$</v>
          </cell>
          <cell r="E1926">
            <v>12.48</v>
          </cell>
          <cell r="F1926" t="str">
            <v>ОПЛАТА КУПОНОВ ПО ОВГВЗ В ПОЛЬЗУ ОАО СОВЕТСКЛЕС. КОМИССИЯ ЗА ПЕРЕВОД 2-00 ДОЛ.США, ЗА ВЫДАЧУ ОБЛИГАЦИЙ 25-00 ДОЛ.США, НДС 5-40 ДОЛ.США</v>
          </cell>
        </row>
        <row r="1927">
          <cell r="A1927">
            <v>37376</v>
          </cell>
          <cell r="B1927" t="str">
            <v>40911840500000000224</v>
          </cell>
          <cell r="C1927" t="str">
            <v>60301810700000009098</v>
          </cell>
          <cell r="D1927" t="str">
            <v>$</v>
          </cell>
          <cell r="E1927">
            <v>155.97999999999999</v>
          </cell>
          <cell r="F1927" t="str">
            <v>ОПЛАТА КУПОНОВ ПО ОВГВЗ В ПОЛЬЗУ ОАО СОВЕТСКЛЕС. КОМИССИЯ ЗА ПЕРЕВОД 2-00 ДОЛ.США, ЗА ВЫДАЧУ ОБЛИГАЦИЙ 25-00 ДОЛ.США, НДС 5-40 ДОЛ.США</v>
          </cell>
        </row>
        <row r="1928">
          <cell r="A1928">
            <v>37390</v>
          </cell>
          <cell r="B1928" t="str">
            <v>40911840500000000224</v>
          </cell>
          <cell r="C1928" t="str">
            <v>60301810700000009098</v>
          </cell>
          <cell r="D1928" t="str">
            <v>$</v>
          </cell>
          <cell r="E1928">
            <v>153.41999999999999</v>
          </cell>
          <cell r="F1928" t="str">
            <v>Оплата купонов 2002 года по ОВГВЗ 5 серии в пользу ПЕРВАЯ ОБРАЗЦОВАЯ ТИПОГРАФИЯ, ГОС. МОСКОВСКОЕ ПРЕДПРИЯТИЕ, МОСКВА. Взимание комиссии в размере - 24.57 долл.США. НДС - 4.91 долл.США.</v>
          </cell>
        </row>
        <row r="1929">
          <cell r="A1929">
            <v>37390</v>
          </cell>
          <cell r="B1929" t="str">
            <v>40911840500000000224</v>
          </cell>
          <cell r="C1929" t="str">
            <v>60301810700000009098</v>
          </cell>
          <cell r="D1929" t="str">
            <v>$</v>
          </cell>
          <cell r="E1929">
            <v>494.95</v>
          </cell>
          <cell r="F1929" t="str">
            <v>Оплата купонов 2002 года по ОВГВЗ 4, 5 серии в пользу ЗДРАВЭКСПОРТ, ГОС.УНИТАР.ПРЕДПРИЯТИЕ МИН.ЗДРАВООХРАНЕНИЯ РФ, МОСКВА. Взимание комиссии в размере - 79.2 долл.США. НДС - 15.84 долл.США.</v>
          </cell>
        </row>
        <row r="1930">
          <cell r="A1930">
            <v>37390</v>
          </cell>
          <cell r="B1930" t="str">
            <v>40911840500000000224</v>
          </cell>
          <cell r="C1930" t="str">
            <v>60301810700000009098</v>
          </cell>
          <cell r="D1930" t="str">
            <v>$</v>
          </cell>
          <cell r="E1930">
            <v>29.68</v>
          </cell>
          <cell r="F1930" t="str">
            <v>Оплата купонов 2002 года по ОВГВЗ 4, 5 серии в пользу СМЕНА, АООТ МПШО, МОСКВА. Взимание комиссии в размере - 4.77 долл.США. НДС - .95 долл.США.</v>
          </cell>
        </row>
        <row r="1931">
          <cell r="A1931">
            <v>37390</v>
          </cell>
          <cell r="B1931" t="str">
            <v>40911840500000000224</v>
          </cell>
          <cell r="C1931" t="str">
            <v>60301810700000009098</v>
          </cell>
          <cell r="D1931" t="str">
            <v>$</v>
          </cell>
          <cell r="E1931">
            <v>76.56</v>
          </cell>
          <cell r="F1931" t="str">
            <v>Оплата купонов 2002 года по ОВГВЗ 4, 5 серии в пользу САДРЕЕВ АБДУЛЛА АБДЕЛЬХАКОВИЧ. Взимание комиссии в размере - 12.25 долл.США. НДС - 2.45 долл.США.</v>
          </cell>
        </row>
        <row r="1932">
          <cell r="A1932">
            <v>37390</v>
          </cell>
          <cell r="B1932" t="str">
            <v>40911840500000000224</v>
          </cell>
          <cell r="C1932" t="str">
            <v>60301810700000009098</v>
          </cell>
          <cell r="D1932" t="str">
            <v>$</v>
          </cell>
          <cell r="E1932">
            <v>591.20000000000005</v>
          </cell>
          <cell r="F1932" t="str">
            <v>Оплата купонов 2002 года по ОВГВЗ 4, 5 серии в пользу ДОМОСТРОИТЕЛЬНЫЙ КОМБИНАТ N2, (ДСК-2), ОАО, МОСКВА. Взимание комиссии в размере - 94.58 долл.США. НДС - 18.92 долл.США.</v>
          </cell>
        </row>
        <row r="1933">
          <cell r="A1933">
            <v>37390</v>
          </cell>
          <cell r="B1933" t="str">
            <v>40911840500000000224</v>
          </cell>
          <cell r="C1933" t="str">
            <v>60301810700000009098</v>
          </cell>
          <cell r="D1933" t="str">
            <v>$</v>
          </cell>
          <cell r="E1933">
            <v>45.62</v>
          </cell>
          <cell r="F1933" t="str">
            <v>Оплата купонов 1994, 1995, 1996, 1997, 1998, 1999, 2000, 2001, 2002 года по ОВГВЗ 4, 5 серии в пользу АЙЗАТУЛЛИНА ФАТИМА АБДУЛГАНЕЕВНА. Взимание комиссии в размере - 7.29 долл.США. НДС - 1.46 долл.США.</v>
          </cell>
        </row>
        <row r="1934">
          <cell r="A1934">
            <v>37390</v>
          </cell>
          <cell r="B1934" t="str">
            <v>40911840500000000224</v>
          </cell>
          <cell r="C1934" t="str">
            <v>60301810700000009098</v>
          </cell>
          <cell r="D1934" t="str">
            <v>$</v>
          </cell>
          <cell r="E1934">
            <v>57.81</v>
          </cell>
          <cell r="F1934" t="str">
            <v>Оплата купонов 2002 года по ОВГВЗ 4, 5 серии в пользу САРАТОВСТЕКЛО, ОАО, САРАТОВ. Взимание комиссии в размере - 9.23 долл.США. НДС - 1.85 долл.США.</v>
          </cell>
        </row>
        <row r="1935">
          <cell r="A1935">
            <v>37390</v>
          </cell>
          <cell r="B1935" t="str">
            <v>40911840500000000224</v>
          </cell>
          <cell r="C1935" t="str">
            <v>60301810700000009098</v>
          </cell>
          <cell r="D1935" t="str">
            <v>$</v>
          </cell>
          <cell r="E1935">
            <v>43.75</v>
          </cell>
          <cell r="F1935" t="str">
            <v>Оплата купонов 2002 года по ОВГВЗ 5 серии в пользу ЭЛЕКТРОТЕХКОМПЛЕКТ, АООТ, МОСКВА. Взимание комиссии в размере - 7 долл.США. НДС - 1.4 долл.США.</v>
          </cell>
        </row>
        <row r="1936">
          <cell r="A1936">
            <v>37390</v>
          </cell>
          <cell r="B1936" t="str">
            <v>40911840500000000224</v>
          </cell>
          <cell r="C1936" t="str">
            <v>60301810700000009098</v>
          </cell>
          <cell r="D1936" t="str">
            <v>$</v>
          </cell>
          <cell r="E1936">
            <v>12.5</v>
          </cell>
          <cell r="F1936" t="str">
            <v>Оплата купонов 1997, 1998, 1999, 2000, 2001, 2002 года по ОВГВЗ 4, 5 серии в пользу МЕДТЕЛЕКОМИНФОРМ, ОАО, МОСКВА. Взимание комиссии в размере - 2 долл.США. НДС - .4 долл.США.</v>
          </cell>
        </row>
        <row r="1937">
          <cell r="A1937">
            <v>37390</v>
          </cell>
          <cell r="B1937" t="str">
            <v>40911840500000000224</v>
          </cell>
          <cell r="C1937" t="str">
            <v>60301810700000009098</v>
          </cell>
          <cell r="D1937" t="str">
            <v>$</v>
          </cell>
          <cell r="E1937">
            <v>56.24</v>
          </cell>
          <cell r="F1937" t="str">
            <v>Оплата купонов 2002 года по ОВГВЗ 5 серии в пользу УГЛЕРОДПРОМ, ОАО, МОСКВА. Взимание комиссии в размере - 9 долл.США. НДС - 1.8 долл.США.</v>
          </cell>
        </row>
        <row r="1938">
          <cell r="A1938">
            <v>37390</v>
          </cell>
          <cell r="B1938" t="str">
            <v>40911840500000000224</v>
          </cell>
          <cell r="C1938" t="str">
            <v>60301810700000009098</v>
          </cell>
          <cell r="D1938" t="str">
            <v>$</v>
          </cell>
          <cell r="E1938">
            <v>60.93</v>
          </cell>
          <cell r="F1938" t="str">
            <v>Оплата купонов 2002 года по ОВГВЗ 4, 5 серии в пользу ПОЛИМЕРБЫТ, ОТКРЫТОЕ АКЦИОНЕРНОЕ ОБЩЕСТВО, МОСКВА. Взимание комиссии в размере - 9.73 долл.США. НДС - 1.95 долл.США.</v>
          </cell>
        </row>
        <row r="1939">
          <cell r="A1939">
            <v>37390</v>
          </cell>
          <cell r="B1939" t="str">
            <v>40911840500000000224</v>
          </cell>
          <cell r="C1939" t="str">
            <v>60301810700000009098</v>
          </cell>
          <cell r="D1939" t="str">
            <v>$</v>
          </cell>
          <cell r="E1939">
            <v>849.61</v>
          </cell>
          <cell r="F1939" t="str">
            <v>Оплата купонов 2002 года по ОВГВЗ 4, 5 серии в пользу ХИМИЧЕСКИЙ ЗАВОД ИМ. П.Л. ВОЙКОВА, АООТ, (АУРАТ, АО) МОСКВА. Взимание комиссии в размере - 135.96 долл.США. НДС - 27.19 долл.США.</v>
          </cell>
        </row>
        <row r="1940">
          <cell r="A1940">
            <v>37390</v>
          </cell>
          <cell r="B1940" t="str">
            <v>40911840500000000224</v>
          </cell>
          <cell r="C1940" t="str">
            <v>60301810700000009098</v>
          </cell>
          <cell r="D1940" t="str">
            <v>$</v>
          </cell>
          <cell r="E1940">
            <v>65.31</v>
          </cell>
          <cell r="F1940" t="str">
            <v>Оплата купонов 2002 года по ОВГВЗ 4, 5 серии в пользу ЛОСИНООСТРОВСКИЙ ЭЛЕКТРОТЕХНИЧЕСКИЙ ЗАВОД ИМ.ДЗЕРЖИНСКОГО. Взимание комиссии в размере - 10.45 долл.США. НДС - 2.09 долл.США.</v>
          </cell>
        </row>
        <row r="1941">
          <cell r="A1941">
            <v>37390</v>
          </cell>
          <cell r="B1941" t="str">
            <v>40911840500000000224</v>
          </cell>
          <cell r="C1941" t="str">
            <v>60301810700000009098</v>
          </cell>
          <cell r="D1941" t="str">
            <v>$</v>
          </cell>
          <cell r="E1941">
            <v>12.81</v>
          </cell>
          <cell r="F1941" t="str">
            <v>Оплата купонов 2002 года по ОВГВЗ 5 серии в пользу БЕЛАМОС, ЗАО, МОСКВА. Взимание комиссии в размере - 2.03 долл.США. НДС - .41 долл.США.</v>
          </cell>
        </row>
        <row r="1942">
          <cell r="A1942">
            <v>37390</v>
          </cell>
          <cell r="B1942" t="str">
            <v>40911840500000000224</v>
          </cell>
          <cell r="C1942" t="str">
            <v>60301810700000009098</v>
          </cell>
          <cell r="D1942" t="str">
            <v>$</v>
          </cell>
          <cell r="E1942">
            <v>28.12</v>
          </cell>
          <cell r="F1942" t="str">
            <v>Оплата купонов 2002 года по ОВГВЗ 4 серии в пользу HILFSORGANISACION CARE DEUTSCHLAND E.V., /BONN. Взимание комиссии в размере - 4.5 долл.США. НДС - .9 долл.США.</v>
          </cell>
        </row>
        <row r="1943">
          <cell r="A1943">
            <v>37390</v>
          </cell>
          <cell r="B1943" t="str">
            <v>40911840500000000224</v>
          </cell>
          <cell r="C1943" t="str">
            <v>60301810700000009098</v>
          </cell>
          <cell r="D1943" t="str">
            <v>$</v>
          </cell>
          <cell r="E1943">
            <v>40.619999999999997</v>
          </cell>
          <cell r="F1943" t="str">
            <v>Оплата купонов 1994, 1995, 1996, 1997, 1998, 1999, 2000, 2001, 2002 года по ОВГВЗ 4, 5 серии в пользу ИМПУЛЬС, П/О, КРАСНОДАР. Взимание комиссии в размере - 6.48 долл.США. НДС - 1.3 долл.США.</v>
          </cell>
        </row>
        <row r="1944">
          <cell r="A1944">
            <v>37390</v>
          </cell>
          <cell r="B1944" t="str">
            <v>40911840500000000224</v>
          </cell>
          <cell r="C1944" t="str">
            <v>60301810700000009098</v>
          </cell>
          <cell r="D1944" t="str">
            <v>$</v>
          </cell>
          <cell r="E1944">
            <v>43.75</v>
          </cell>
          <cell r="F1944" t="str">
            <v>Оплата купонов 2002 года по ОВГВЗ 4, 5 серии в пользу ЦЕНТРОКРЕДИТ , КБ , Г. МОСКВА. Взимание комиссии в размере - 7 долл.США. НДС - 1.4 долл.США.</v>
          </cell>
        </row>
        <row r="1945">
          <cell r="A1945">
            <v>37390</v>
          </cell>
          <cell r="B1945" t="str">
            <v>40911840500000000224</v>
          </cell>
          <cell r="C1945" t="str">
            <v>60301810700000009098</v>
          </cell>
          <cell r="D1945" t="str">
            <v>$</v>
          </cell>
          <cell r="E1945">
            <v>28.75</v>
          </cell>
          <cell r="F1945" t="str">
            <v>Оплата купонов 2002 года по ОВГВЗ 4, 5 серии в пользу ВЫМПЕЛ, ГОС.МАШИНОСТРОИТЕЛЬНОЕ КБ ИМ.И.И.ТОРОПОВА, ФГУП, МОСКВА. Взимание комиссии в размере - 4.59 долл.США. НДС - .92 долл.США.</v>
          </cell>
        </row>
        <row r="1946">
          <cell r="A1946">
            <v>37390</v>
          </cell>
          <cell r="B1946" t="str">
            <v>40911840500000000224</v>
          </cell>
          <cell r="C1946" t="str">
            <v>60301810700000009098</v>
          </cell>
          <cell r="D1946" t="str">
            <v>$</v>
          </cell>
          <cell r="E1946">
            <v>281.22000000000003</v>
          </cell>
          <cell r="F1946" t="str">
            <v>Оплата купонов 2002 года по ОВГВЗ 4 серии в пользу КОЛЕСОВ АЛЕКСЕЙ ИВАНОВИЧ. Взимание комиссии в размере - 45 долл.США. НДС - 9 долл.США.</v>
          </cell>
        </row>
        <row r="1947">
          <cell r="A1947">
            <v>37390</v>
          </cell>
          <cell r="B1947" t="str">
            <v>40911840500000000224</v>
          </cell>
          <cell r="C1947" t="str">
            <v>60301810700000009098</v>
          </cell>
          <cell r="D1947" t="str">
            <v>$</v>
          </cell>
          <cell r="E1947">
            <v>12.5</v>
          </cell>
          <cell r="F1947" t="str">
            <v>Оплата купонов 2001, 2002 года по ОВГВЗ 5 серии в пользу ВОЛКОВА ИРИНА ГЕННАДЬЕВНА. Взимание комиссии в размере - 2 долл.США. НДС - .4 долл.США.</v>
          </cell>
        </row>
        <row r="1948">
          <cell r="A1948">
            <v>37390</v>
          </cell>
          <cell r="B1948" t="str">
            <v>40911840500000000224</v>
          </cell>
          <cell r="C1948" t="str">
            <v>60301810700000009098</v>
          </cell>
          <cell r="D1948" t="str">
            <v>$</v>
          </cell>
          <cell r="E1948">
            <v>21.25</v>
          </cell>
          <cell r="F1948" t="str">
            <v>Оплата купонов 2001, 2002 года по ОВГВЗ 4, 5 серии в пользу ПЕНЗХИММАШ, ПЕНЗЕНСКИЙ ЗАВОД ХИМИЧЕСКОГО МАШИНОСТРОЕНИЯ, ОАО, ПЕНЗА. Взимание комиссии в размере - 3.42 долл.США. НДС - .68 долл.США.</v>
          </cell>
        </row>
        <row r="1949">
          <cell r="A1949">
            <v>37390</v>
          </cell>
          <cell r="B1949" t="str">
            <v>40911840500000000224</v>
          </cell>
          <cell r="C1949" t="str">
            <v>60301810700000009098</v>
          </cell>
          <cell r="D1949" t="str">
            <v>$</v>
          </cell>
          <cell r="E1949">
            <v>12.5</v>
          </cell>
          <cell r="F1949" t="str">
            <v>Оплата купонов 2002 года по ОВГВЗ 4 серии в пользу ШАРОВА ЛИДИЯ ВАСИЛЬЕВНА. Взимание комиссии в размере - 2 долл.США. НДС - .4 долл.США.</v>
          </cell>
        </row>
        <row r="1950">
          <cell r="A1950">
            <v>37390</v>
          </cell>
          <cell r="B1950" t="str">
            <v>40911840500000000224</v>
          </cell>
          <cell r="C1950" t="str">
            <v>60301810700000009098</v>
          </cell>
          <cell r="D1950" t="str">
            <v>$</v>
          </cell>
          <cell r="E1950">
            <v>12.5</v>
          </cell>
          <cell r="F1950" t="str">
            <v>Оплата купонов 2002 года по ОВГВЗ 4 серии в пользу КОДЬМАН ВЛАДИМИР МИХАЙЛОВИЧ. Взимание комиссии в размере - 2 долл.США. НДС - .4 долл.США.</v>
          </cell>
        </row>
        <row r="1951">
          <cell r="A1951">
            <v>37390</v>
          </cell>
          <cell r="B1951" t="str">
            <v>40911840500000000224</v>
          </cell>
          <cell r="C1951" t="str">
            <v>60301810700000009098</v>
          </cell>
          <cell r="D1951" t="str">
            <v>$</v>
          </cell>
          <cell r="E1951">
            <v>33.119999999999997</v>
          </cell>
          <cell r="F1951" t="str">
            <v>Оплата купонов 2002 года по ОВГВЗ 4, 5 серии в пользу РАДИОЭКСПОРТ, ГП ВО, МОСКВА. Взимание комиссии в размере - 5.31 долл.США. НДС - 1.06 долл.США.</v>
          </cell>
        </row>
        <row r="1952">
          <cell r="A1952">
            <v>37390</v>
          </cell>
          <cell r="B1952" t="str">
            <v>40911840500000000224</v>
          </cell>
          <cell r="C1952" t="str">
            <v>60301810700000009098</v>
          </cell>
          <cell r="D1952" t="str">
            <v>$</v>
          </cell>
          <cell r="E1952">
            <v>61.87</v>
          </cell>
          <cell r="F1952" t="str">
            <v>Оплата купонов 2002 года по ОВГВЗ 4, 5 серии в пользу ГРОМОВ ЮРИЙ НИКОЛАЕВИЧ. Взимание комиссии в размере - 9.9 долл.США. НДС - 1.98 долл.США.</v>
          </cell>
        </row>
        <row r="1953">
          <cell r="A1953">
            <v>37390</v>
          </cell>
          <cell r="B1953" t="str">
            <v>40911840500000000224</v>
          </cell>
          <cell r="C1953" t="str">
            <v>60301810700000009098</v>
          </cell>
          <cell r="D1953" t="str">
            <v>$</v>
          </cell>
          <cell r="E1953">
            <v>37.5</v>
          </cell>
          <cell r="F1953" t="str">
            <v>Оплата купонов 2002 года по ОВГВЗ 4, 5 серии в пользу МИХАЛЬКОВ АНАТОЛИЙ БОРИСОВИЧ. Взимание комиссии в размере - 5.99 долл.США. НДС - 1.2 долл.США.</v>
          </cell>
        </row>
        <row r="1954">
          <cell r="A1954">
            <v>37390</v>
          </cell>
          <cell r="B1954" t="str">
            <v>40911840500000000224</v>
          </cell>
          <cell r="C1954" t="str">
            <v>60301810700000009098</v>
          </cell>
          <cell r="D1954" t="str">
            <v>$</v>
          </cell>
          <cell r="E1954">
            <v>37.18</v>
          </cell>
          <cell r="F1954" t="str">
            <v>Оплата купонов 2002 года по ОВГВЗ 4, 5 серии в пользу КОТЕГОВА ЛИДИЯ НИКОЛАЕВНА. Взимание комиссии в размере - 5.94 долл.США. НДС - 1.19 долл.США.</v>
          </cell>
        </row>
        <row r="1955">
          <cell r="A1955">
            <v>37390</v>
          </cell>
          <cell r="B1955" t="str">
            <v>40911840500000000224</v>
          </cell>
          <cell r="C1955" t="str">
            <v>60301810700000009098</v>
          </cell>
          <cell r="D1955" t="str">
            <v>$</v>
          </cell>
          <cell r="E1955">
            <v>37.5</v>
          </cell>
          <cell r="F1955" t="str">
            <v>Оплата купонов 2002 года по ОВГВЗ 4, 5 серии в пользу ЕРМАКОВ НИКОЛАЙ НИКОЛАЕВИЧ. Взимание комиссии в размере - 5.99 долл.США. НДС - 1.2 долл.США.</v>
          </cell>
        </row>
        <row r="1956">
          <cell r="A1956">
            <v>37390</v>
          </cell>
          <cell r="B1956" t="str">
            <v>40911840500000000224</v>
          </cell>
          <cell r="C1956" t="str">
            <v>60301810700000009098</v>
          </cell>
          <cell r="D1956" t="str">
            <v>$</v>
          </cell>
          <cell r="E1956">
            <v>34.369999999999997</v>
          </cell>
          <cell r="F1956" t="str">
            <v>Оплата купонов 2002 года по ОВГВЗ 4, 5 серии в пользу ЛЕГПРОМЭКСПОРТ, ООО, МОСКВА. Взимание комиссии в размере - 5.49 долл.США. НДС - 1.1 долл.США.</v>
          </cell>
        </row>
        <row r="1957">
          <cell r="A1957">
            <v>37390</v>
          </cell>
          <cell r="B1957" t="str">
            <v>40911840500000000224</v>
          </cell>
          <cell r="C1957" t="str">
            <v>60301810700000009098</v>
          </cell>
          <cell r="D1957" t="str">
            <v>$</v>
          </cell>
          <cell r="E1957">
            <v>225.92</v>
          </cell>
          <cell r="F1957" t="str">
            <v>Оплата купонов 2002 года по ОВГВЗ 4, 5 серии в пользу СОЮЗКАРТА, АОЗТ, МОСКВА. Взимание комиссии в размере - 36.17 долл.США. НДС - 7.23 долл.США.</v>
          </cell>
        </row>
        <row r="1958">
          <cell r="A1958">
            <v>37390</v>
          </cell>
          <cell r="B1958" t="str">
            <v>40911840500000000224</v>
          </cell>
          <cell r="C1958" t="str">
            <v>60301810700000009098</v>
          </cell>
          <cell r="D1958" t="str">
            <v>$</v>
          </cell>
          <cell r="E1958">
            <v>15.62</v>
          </cell>
          <cell r="F1958" t="str">
            <v>Оплата купонов 2002 года по ОВГВЗ 4 серии в пользу ЛАМБУМИЗ, ЗАО, МОСКВА. Взимание комиссии в размере - 2.52 долл.США. НДС - .5 долл.США.</v>
          </cell>
        </row>
        <row r="1959">
          <cell r="A1959">
            <v>37390</v>
          </cell>
          <cell r="B1959" t="str">
            <v>40911840500000000224</v>
          </cell>
          <cell r="C1959" t="str">
            <v>60301810700000009098</v>
          </cell>
          <cell r="D1959" t="str">
            <v>$</v>
          </cell>
          <cell r="E1959">
            <v>2651.94</v>
          </cell>
          <cell r="F1959" t="str">
            <v>Оплата купонов 2002 года по ОВГВЗ 4 серии в пользу ЦЕНТРАЛЬНЫЙ БАНК РОССИЙСКОЙ ФЕДЕР, (ОПЕРУ-1). Взимание комиссии в размере -424.37 ДОЛ.США. НДС -84.87ДОЛ.США.</v>
          </cell>
        </row>
        <row r="1960">
          <cell r="A1960">
            <v>37390</v>
          </cell>
          <cell r="B1960" t="str">
            <v>40911840500000000224</v>
          </cell>
          <cell r="C1960" t="str">
            <v>60301810700000009098</v>
          </cell>
          <cell r="D1960" t="str">
            <v>$</v>
          </cell>
          <cell r="E1960">
            <v>12.5</v>
          </cell>
          <cell r="F1960" t="str">
            <v>Оплата купонов 2002 года по ОВГВЗ 4 серии в пользу ДАНИЛОВА НАТАЛЬЯ ВЛАДИМИРОВНА. Взимание комиссии в размере - 2 долл.США. НДС - .4 долл.США.</v>
          </cell>
        </row>
        <row r="1961">
          <cell r="A1961">
            <v>37390</v>
          </cell>
          <cell r="B1961" t="str">
            <v>40911840500000000224</v>
          </cell>
          <cell r="C1961" t="str">
            <v>60301810700000009098</v>
          </cell>
          <cell r="D1961" t="str">
            <v>$</v>
          </cell>
          <cell r="E1961">
            <v>21.87</v>
          </cell>
          <cell r="F1961" t="str">
            <v>Оплата купонов 2002 года по ОВГВЗ 4, 5 серии в пользу СОЮЗ СТАРАТЕЛЕЙ РОССИИ, ОБЩЕСТВЕННАЯ ОРГАНИЗАЦИЯ, МОСКВА. Взимание комиссии в размере - 3.51 долл.США. НДС - .7 долл.США.</v>
          </cell>
        </row>
        <row r="1962">
          <cell r="A1962">
            <v>37390</v>
          </cell>
          <cell r="B1962" t="str">
            <v>40911840500000000224</v>
          </cell>
          <cell r="C1962" t="str">
            <v>60301810700000009098</v>
          </cell>
          <cell r="D1962" t="str">
            <v>$</v>
          </cell>
          <cell r="E1962">
            <v>874.29</v>
          </cell>
          <cell r="F1962" t="str">
            <v>Оплата купонов 2002 года по ОВГВЗ 4, 5 серии в пользу ВЫЧИСЛИТЕЛЬНЫЙ ЦЕНТР АН СССР, МОСКВА. Взимание комиссии в размере - 139.92 долл.США. НДС - 27.98 долл.США.</v>
          </cell>
        </row>
        <row r="1963">
          <cell r="A1963">
            <v>37390</v>
          </cell>
          <cell r="B1963" t="str">
            <v>40911840500000000224</v>
          </cell>
          <cell r="C1963" t="str">
            <v>60301810700000009098</v>
          </cell>
          <cell r="D1963" t="str">
            <v>$</v>
          </cell>
          <cell r="E1963">
            <v>12.5</v>
          </cell>
          <cell r="F1963" t="str">
            <v>Оплата купонов 2001, 2002 года по ОВГВЗ 4, 5 серии в пользу БАНДУРА ЗИНАИДА ЛЕОНТЬЕВНА. Взимание комиссии в размере - 2 долл.США. НДС - .4 долл.США.</v>
          </cell>
        </row>
        <row r="1964">
          <cell r="A1964">
            <v>37390</v>
          </cell>
          <cell r="B1964" t="str">
            <v>40911840500000000224</v>
          </cell>
          <cell r="C1964" t="str">
            <v>60301810700000009098</v>
          </cell>
          <cell r="D1964" t="str">
            <v>$</v>
          </cell>
          <cell r="E1964">
            <v>12.5</v>
          </cell>
          <cell r="F1964" t="str">
            <v>Оплата купонов 2002 года по ОВГВЗ 4 серии в пользу АНДРЕЕВА ТАТЬЯНА РЕМИЗАНОВНА. Взимание комиссии в размере - 2 долл.США. НДС - .4 долл.США.</v>
          </cell>
        </row>
        <row r="1965">
          <cell r="A1965">
            <v>37390</v>
          </cell>
          <cell r="B1965" t="str">
            <v>40911840500000000224</v>
          </cell>
          <cell r="C1965" t="str">
            <v>60301810700000009098</v>
          </cell>
          <cell r="D1965" t="str">
            <v>$</v>
          </cell>
          <cell r="E1965">
            <v>12.5</v>
          </cell>
          <cell r="F1965" t="str">
            <v>Оплата купонов 2002 года по ОВГВЗ 4 серии в пользу ДОРОФЕЕВА СВЕТЛАНА АЛЕКСЕЕВНА. Взимание комиссии в размере - 2 долл.США. НДС - .4 долл.США.</v>
          </cell>
        </row>
        <row r="1966">
          <cell r="A1966">
            <v>37390</v>
          </cell>
          <cell r="B1966" t="str">
            <v>40911840500000000224</v>
          </cell>
          <cell r="C1966" t="str">
            <v>60301810700000009098</v>
          </cell>
          <cell r="D1966" t="str">
            <v>$</v>
          </cell>
          <cell r="E1966">
            <v>20.62</v>
          </cell>
          <cell r="F1966" t="str">
            <v>Оплата купонов 2002 года по ОВГВЗ 4, 5 серии в пользу КАЛУЖИНА ЗОЯ АЛЕКСАНДРОВНА. Взимание комиссии в размере - 3.29 долл.США. НДС - .66 долл.США.</v>
          </cell>
        </row>
        <row r="1967">
          <cell r="A1967">
            <v>37390</v>
          </cell>
          <cell r="B1967" t="str">
            <v>40911840500000000224</v>
          </cell>
          <cell r="C1967" t="str">
            <v>60301810700000009098</v>
          </cell>
          <cell r="D1967" t="str">
            <v>$</v>
          </cell>
          <cell r="E1967">
            <v>12.5</v>
          </cell>
          <cell r="F1967" t="str">
            <v>Оплата купонов 2002 года по ОВГВЗ 4 серии в пользу ПЛОЩЕНКО ЛАРИСА ГЕННАДЬЕВНА. Взимание комиссии в размере - 2 долл.США. НДС - .4 долл.США.</v>
          </cell>
        </row>
        <row r="1968">
          <cell r="A1968">
            <v>37390</v>
          </cell>
          <cell r="B1968" t="str">
            <v>40911840500000000224</v>
          </cell>
          <cell r="C1968" t="str">
            <v>60301810700000009098</v>
          </cell>
          <cell r="D1968" t="str">
            <v>$</v>
          </cell>
          <cell r="E1968">
            <v>12.5</v>
          </cell>
          <cell r="F1968" t="str">
            <v>Оплата купонов 2002 года по ОВГВЗ 5 серии в пользу СОЛЕНОВ МИХАИЛ БОРИСОВИЧ. Взимание комиссии в размере - 2 долл.США. НДС - .4 долл.США.</v>
          </cell>
        </row>
        <row r="1969">
          <cell r="A1969">
            <v>37390</v>
          </cell>
          <cell r="B1969" t="str">
            <v>40911840500000000224</v>
          </cell>
          <cell r="C1969" t="str">
            <v>60301810700000009098</v>
          </cell>
          <cell r="D1969" t="str">
            <v>$</v>
          </cell>
          <cell r="E1969">
            <v>72.180000000000007</v>
          </cell>
          <cell r="F1969" t="str">
            <v>Оплата купонов 2002 года по ОВГВЗ 4, 5 серии в пользу СУХОВ ГЕОРГИЙ АНДРЕЕВИЧ. Взимание комиссии в размере - 11.57 долл.США. НДС - 2.31 долл.США.</v>
          </cell>
        </row>
        <row r="1970">
          <cell r="A1970">
            <v>37390</v>
          </cell>
          <cell r="B1970" t="str">
            <v>40911840500000000224</v>
          </cell>
          <cell r="C1970" t="str">
            <v>60301810700000009098</v>
          </cell>
          <cell r="D1970" t="str">
            <v>$</v>
          </cell>
          <cell r="E1970">
            <v>12.5</v>
          </cell>
          <cell r="F1970" t="str">
            <v>Оплата купонов 2002 года по ОВГВЗ 4 серии в пользу ЭКМАЛЯН АШОТ МАМИКОНОВИЧ. Взимание комиссии в размере - 2 долл.США. НДС - .4 долл.США.</v>
          </cell>
        </row>
        <row r="1971">
          <cell r="A1971">
            <v>37390</v>
          </cell>
          <cell r="B1971" t="str">
            <v>40911840500000000224</v>
          </cell>
          <cell r="C1971" t="str">
            <v>60301810700000009098</v>
          </cell>
          <cell r="D1971" t="str">
            <v>$</v>
          </cell>
          <cell r="E1971">
            <v>12.5</v>
          </cell>
          <cell r="F1971" t="str">
            <v>Оплата купонов 2002 года по ОВГВЗ 4 серии в пользу НЕЧАЕВ БОРИС НИКОЛАЕВИЧ. Взимание комиссии в размере - 2 долл.США. НДС - .4 долл.США.</v>
          </cell>
        </row>
        <row r="1972">
          <cell r="A1972">
            <v>37390</v>
          </cell>
          <cell r="B1972" t="str">
            <v>40911840500000000224</v>
          </cell>
          <cell r="C1972" t="str">
            <v>60301810700000009098</v>
          </cell>
          <cell r="D1972" t="str">
            <v>$</v>
          </cell>
          <cell r="E1972">
            <v>12.5</v>
          </cell>
          <cell r="F1972" t="str">
            <v>Оплата купонов 2002 года по ОВГВЗ 4 серии в пользу САВЕЛЬЕВА НАТАЛЬЯ СЕРГЕЕВНА. Взимание комиссии в размере - 2 долл.США. НДС - .4 долл.США.</v>
          </cell>
        </row>
        <row r="1973">
          <cell r="A1973">
            <v>37390</v>
          </cell>
          <cell r="B1973" t="str">
            <v>40911840500000000224</v>
          </cell>
          <cell r="C1973" t="str">
            <v>60301810700000009098</v>
          </cell>
          <cell r="D1973" t="str">
            <v>$</v>
          </cell>
          <cell r="E1973">
            <v>17.190000000000001</v>
          </cell>
          <cell r="F1973" t="str">
            <v>Оплата купонов 2002 года по ОВГВЗ 4 серии в пользу ИНСТИТУТ АВТОМАТИЗИРОВАННЫХ СИСТЕМ, ОАО, МОСКВА. Взимание комиссии в размере - 2.75 долл.США. НДС - .55 долл.США.</v>
          </cell>
        </row>
        <row r="1974">
          <cell r="A1974">
            <v>37390</v>
          </cell>
          <cell r="B1974" t="str">
            <v>40911840500000000224</v>
          </cell>
          <cell r="C1974" t="str">
            <v>60301810700000009098</v>
          </cell>
          <cell r="D1974" t="str">
            <v>$</v>
          </cell>
          <cell r="E1974">
            <v>12.5</v>
          </cell>
          <cell r="F1974" t="str">
            <v>Оплата купонов 2002 года по ОВГВЗ 4, 5 серии в пользу СПЕЦМЯСОМОЛМОНТАЖ-1, ГУП, МОСКВА. Взимание комиссии в размере - 2 долл.США. НДС - .4 долл.США.</v>
          </cell>
        </row>
        <row r="1975">
          <cell r="A1975">
            <v>37390</v>
          </cell>
          <cell r="B1975" t="str">
            <v>40911840500000000224</v>
          </cell>
          <cell r="C1975" t="str">
            <v>60301810700000009098</v>
          </cell>
          <cell r="D1975" t="str">
            <v>$</v>
          </cell>
          <cell r="E1975">
            <v>12.5</v>
          </cell>
          <cell r="F1975" t="str">
            <v>Оплата купонов 2002 года по ОВГВЗ 4 серии в пользу АРХАНГЕЛЬСКАЯ АНЖЕЛА АЛЕКСАНДРОВНА. Взимание комиссии в размере - 2 долл.США. НДС - .4 долл.США.</v>
          </cell>
        </row>
        <row r="1976">
          <cell r="A1976">
            <v>37390</v>
          </cell>
          <cell r="B1976" t="str">
            <v>40911840500000000224</v>
          </cell>
          <cell r="C1976" t="str">
            <v>60301810700000009098</v>
          </cell>
          <cell r="D1976" t="str">
            <v>$</v>
          </cell>
          <cell r="E1976">
            <v>43.75</v>
          </cell>
          <cell r="F1976" t="str">
            <v>Оплата купонов 2002 года по ОВГВЗ 4 серии в пользу ШЕЛЕХОВ ВЛАДИМИР БОРИСОВИЧ. Взимание комиссии в размере - 7 долл.США. НДС - 1.4 долл.США.</v>
          </cell>
        </row>
        <row r="1977">
          <cell r="A1977">
            <v>37390</v>
          </cell>
          <cell r="B1977" t="str">
            <v>40911840500000000224</v>
          </cell>
          <cell r="C1977" t="str">
            <v>60301810700000009098</v>
          </cell>
          <cell r="D1977" t="str">
            <v>$</v>
          </cell>
          <cell r="E1977">
            <v>12.5</v>
          </cell>
          <cell r="F1977" t="str">
            <v>Оплата купонов 2002 года по ОВГВЗ 4 серии в пользу ЯЩУК ЛИДИЯ ВАСИЛЬЕВНА. Взимание комиссии в размере - 2 долл.США. НДС - .4 долл.США.</v>
          </cell>
        </row>
        <row r="1978">
          <cell r="A1978">
            <v>37390</v>
          </cell>
          <cell r="B1978" t="str">
            <v>40911840500000000224</v>
          </cell>
          <cell r="C1978" t="str">
            <v>60301810700000009098</v>
          </cell>
          <cell r="D1978" t="str">
            <v>$</v>
          </cell>
          <cell r="E1978">
            <v>48.12</v>
          </cell>
          <cell r="F1978" t="str">
            <v>Оплата купонов 2002 года по ОВГВЗ 4, 5 серии в пользу ШУКЛИН ВИКТОР ВЯЧЕСЛАВОВИЧ. Взимание комиссии в размере - 7.7 долл.США. НДС - 1.54 долл.США.</v>
          </cell>
        </row>
        <row r="1979">
          <cell r="A1979">
            <v>37390</v>
          </cell>
          <cell r="B1979" t="str">
            <v>40911840500000000224</v>
          </cell>
          <cell r="C1979" t="str">
            <v>60301810700000009098</v>
          </cell>
          <cell r="D1979" t="str">
            <v>$</v>
          </cell>
          <cell r="E1979">
            <v>12.5</v>
          </cell>
          <cell r="F1979" t="str">
            <v>Оплата купонов 2002 года по ОВГВЗ 4, 5 серии в пользу ТОНКОНОГОВА ТАМАРА ГРИГОРЬЕВНА. Взимание комиссии в размере - 2 долл.США. НДС - .4 долл.США.</v>
          </cell>
        </row>
        <row r="1980">
          <cell r="A1980">
            <v>37390</v>
          </cell>
          <cell r="B1980" t="str">
            <v>40911840500000000224</v>
          </cell>
          <cell r="C1980" t="str">
            <v>60301810700000009098</v>
          </cell>
          <cell r="D1980" t="str">
            <v>$</v>
          </cell>
          <cell r="E1980">
            <v>12.5</v>
          </cell>
          <cell r="F1980" t="str">
            <v>Оплата купонов 2002 года по ОВГВЗ 4, 5 серии в пользу ЗАДОРОЖНЫЙ СЕРГЕЙ ВИКТОРОВИЧ. Взимание комиссии в размере - 2 долл.США. НДС - .4 долл.США.</v>
          </cell>
        </row>
        <row r="1981">
          <cell r="A1981">
            <v>37390</v>
          </cell>
          <cell r="B1981" t="str">
            <v>40911840500000000224</v>
          </cell>
          <cell r="C1981" t="str">
            <v>60301810700000009098</v>
          </cell>
          <cell r="D1981" t="str">
            <v>$</v>
          </cell>
          <cell r="E1981">
            <v>12.5</v>
          </cell>
          <cell r="F1981" t="str">
            <v>Оплата купонов 2002 года по ОВГВЗ 4, 5 серии в пользу ГУБАШЕВА ЕВГЕНИЯ ХРИСАНФОВНА. Взимание комиссии в размере - 2 долл.США. НДС - .4 долл.США.</v>
          </cell>
        </row>
        <row r="1982">
          <cell r="A1982">
            <v>37390</v>
          </cell>
          <cell r="B1982" t="str">
            <v>40911840500000000224</v>
          </cell>
          <cell r="C1982" t="str">
            <v>60301810700000009098</v>
          </cell>
          <cell r="D1982" t="str">
            <v>$</v>
          </cell>
          <cell r="E1982">
            <v>30.62</v>
          </cell>
          <cell r="F1982" t="str">
            <v>Оплата купонов 2002 года по ОВГВЗ 5 серии в пользу ТЯЖЦВЕТМЕТ, ООО, МОСКВА. Взимание комиссии в размере - 4.91 долл.США. НДС - .98 долл.США.</v>
          </cell>
        </row>
        <row r="1983">
          <cell r="A1983">
            <v>37390</v>
          </cell>
          <cell r="B1983" t="str">
            <v>40911840500000000224</v>
          </cell>
          <cell r="C1983" t="str">
            <v>60301810700000009098</v>
          </cell>
          <cell r="D1983" t="str">
            <v>$</v>
          </cell>
          <cell r="E1983">
            <v>14.06</v>
          </cell>
          <cell r="F1983" t="str">
            <v>Оплата купонов 2002 года по ОВГВЗ 4, 5 серии в пользу МАЦУК АЛЕКСЕЙ СЕРГЕЕВИЧ. Взимание комиссии в размере - 2.25 долл.США. НДС - .45 долл.США.</v>
          </cell>
        </row>
        <row r="1984">
          <cell r="A1984">
            <v>37390</v>
          </cell>
          <cell r="B1984" t="str">
            <v>40911840500000000224</v>
          </cell>
          <cell r="C1984" t="str">
            <v>60301810700000009098</v>
          </cell>
          <cell r="D1984" t="str">
            <v>$</v>
          </cell>
          <cell r="E1984">
            <v>12.5</v>
          </cell>
          <cell r="F1984" t="str">
            <v>Оплата купонов 2002 года по ОВГВЗ 4 серии в пользу ВОСТОЧНАЯ ЛИТЕРАТУРА, ИЗДАТЕЛЬСКАЯ ФИРМА, МОСКВА. Взимание комиссии в размере - 2 долл.США. НДС - .4 долл.США.</v>
          </cell>
        </row>
        <row r="1985">
          <cell r="A1985">
            <v>37390</v>
          </cell>
          <cell r="B1985" t="str">
            <v>40911840500000000224</v>
          </cell>
          <cell r="C1985" t="str">
            <v>60301810700000009098</v>
          </cell>
          <cell r="D1985" t="str">
            <v>$</v>
          </cell>
          <cell r="E1985">
            <v>57.49</v>
          </cell>
          <cell r="F1985" t="str">
            <v>Оплата купонов 2002 года по ОВГВЗ 4, 5 серии в пользу ШМАЙСНЕР ЙОГАН .. Взимание комиссии в размере - 9.18 долл.США. НДС - 1.84 долл.США.</v>
          </cell>
        </row>
        <row r="1986">
          <cell r="A1986">
            <v>37390</v>
          </cell>
          <cell r="B1986" t="str">
            <v>40911840500000000224</v>
          </cell>
          <cell r="C1986" t="str">
            <v>60301810700000009098</v>
          </cell>
          <cell r="D1986" t="str">
            <v>$</v>
          </cell>
          <cell r="E1986">
            <v>17.5</v>
          </cell>
          <cell r="F1986" t="str">
            <v>Оплата купонов 2000, 2001 года по ОВГВЗ 4, 5 серии в пользу УРАЛЬСКИЙ ЗАВОД РЕЗИНОВЫХ ТЕХНИЧЕСКИХ ИЗДЕЛИЙ, АООТ, ЕКАТЕРИНБУРГ. Взимание комиссии в размере - 2.79 долл.США. НДС - .56 долл.США.</v>
          </cell>
        </row>
        <row r="1987">
          <cell r="A1987">
            <v>37390</v>
          </cell>
          <cell r="B1987" t="str">
            <v>40911840500000000224</v>
          </cell>
          <cell r="C1987" t="str">
            <v>60301810700000009098</v>
          </cell>
          <cell r="D1987" t="str">
            <v>$</v>
          </cell>
          <cell r="E1987">
            <v>12.5</v>
          </cell>
          <cell r="F1987" t="str">
            <v>Оплата купонов 2002 года по ОВГВЗ 4, 5 серии в пользу РОДИОНОВ НИКОЛАЙ ПЕТРОВИЧ. Взимание комиссии в размере - 2 долл.США. НДС - .4 долл.США.</v>
          </cell>
        </row>
        <row r="1988">
          <cell r="A1988">
            <v>37390</v>
          </cell>
          <cell r="B1988" t="str">
            <v>40911840500000000224</v>
          </cell>
          <cell r="C1988" t="str">
            <v>60301810700000009098</v>
          </cell>
          <cell r="D1988" t="str">
            <v>$</v>
          </cell>
          <cell r="E1988">
            <v>12.5</v>
          </cell>
          <cell r="F1988" t="str">
            <v>Оплата купонов 2002 года по ОВГВЗ 4, 5 серии в пользу СТАНДАРТЭЛЕКТРО, ОАО, МОСКВА. Взимание комиссии в размере - 2 долл.США. НДС - .4 долл.США.</v>
          </cell>
        </row>
        <row r="1989">
          <cell r="A1989">
            <v>37390</v>
          </cell>
          <cell r="B1989" t="str">
            <v>40911840500000000224</v>
          </cell>
          <cell r="C1989" t="str">
            <v>60301810700000009098</v>
          </cell>
          <cell r="D1989" t="str">
            <v>$</v>
          </cell>
          <cell r="E1989">
            <v>36.56</v>
          </cell>
          <cell r="F1989" t="str">
            <v>Оплата купонов 2002 года по ОВГВЗ 4, 5 серии в пользу ТУЛЬСКИЙ ЗАВОД РТИ, ЗАО, ТУЛА. Взимание комиссии в размере - 5.85 долл.США. НДС - 1.17 долл.США.</v>
          </cell>
        </row>
        <row r="1990">
          <cell r="A1990">
            <v>37390</v>
          </cell>
          <cell r="B1990" t="str">
            <v>40911840500000000224</v>
          </cell>
          <cell r="C1990" t="str">
            <v>60301810700000009098</v>
          </cell>
          <cell r="D1990" t="str">
            <v>$</v>
          </cell>
          <cell r="E1990">
            <v>96.55</v>
          </cell>
          <cell r="F1990" t="str">
            <v>Оплата купонов 2002 года по ОВГВЗ 4, 5 серии в пользу ФЛОРА-МОСКВА , КБ , Г. МОСКВА. Взимание комиссии в размере - 15.44 долл.США. НДС - 3.09 долл.США.</v>
          </cell>
        </row>
        <row r="1991">
          <cell r="A1991">
            <v>37390</v>
          </cell>
          <cell r="B1991" t="str">
            <v>40911840500000000224</v>
          </cell>
          <cell r="C1991" t="str">
            <v>60301810700000009098</v>
          </cell>
          <cell r="D1991" t="str">
            <v>$</v>
          </cell>
          <cell r="E1991">
            <v>12.5</v>
          </cell>
          <cell r="F1991" t="str">
            <v>Оплата купонов 2002 года по ОВГВЗ 4, 5 серии в пользу МОСКОВСКИЙ ШИННЫЙ ЗАВОД, ОАО, МОСКВА. Взимание комиссии в размере - 2 долл.США. НДС - .4 долл.США.</v>
          </cell>
        </row>
        <row r="1992">
          <cell r="A1992">
            <v>37390</v>
          </cell>
          <cell r="B1992" t="str">
            <v>40911840500000000224</v>
          </cell>
          <cell r="C1992" t="str">
            <v>60301810700000009098</v>
          </cell>
          <cell r="D1992" t="str">
            <v>$</v>
          </cell>
          <cell r="E1992">
            <v>2673.81</v>
          </cell>
          <cell r="F1992" t="str">
            <v>Оплата купонов 2002 года по ОВГВЗ 4, 5 серии в пользу АВС КРИСТАЛЛ, ЗАКРЫТОЕ АКЦИОНЕРНОЕ ОБЩЕСТВО, МОСКВА. Взимание комиссии в размере - 427.85 долл.США. НДС - 85.57 долл.США.</v>
          </cell>
        </row>
        <row r="1993">
          <cell r="A1993">
            <v>37390</v>
          </cell>
          <cell r="B1993" t="str">
            <v>40911840500000000224</v>
          </cell>
          <cell r="C1993" t="str">
            <v>60301810700000009098</v>
          </cell>
          <cell r="D1993" t="str">
            <v>$</v>
          </cell>
          <cell r="E1993">
            <v>30</v>
          </cell>
          <cell r="F1993" t="str">
            <v>Оплата купонов 1994, 1995, 1996, 1997, 1998, 1999, 2000, 2001, 2002 года по ОВГВЗ 4, 5 серии в пользу НАГОРНЫЙ АЛЕКСЕЙ РОАЛЬДОВИЧ. Взимание комиссии в размере - 4.82 долл.США. НДС - .96 долл.США.</v>
          </cell>
        </row>
        <row r="1994">
          <cell r="A1994">
            <v>37390</v>
          </cell>
          <cell r="B1994" t="str">
            <v>40911840500000000224</v>
          </cell>
          <cell r="C1994" t="str">
            <v>60301810700000009098</v>
          </cell>
          <cell r="D1994" t="str">
            <v>$</v>
          </cell>
          <cell r="E1994">
            <v>45.93</v>
          </cell>
          <cell r="F1994" t="str">
            <v>Оплата купонов 2002 года по ОВГВЗ 4 серии в пользу ФАКУЛЬТЕТ АКАДЕМИЧЕСКИХ ПРОГРАММ ОБУЧЕНИЯ АНХ ПРИ ПРАВИТЕЛЬСТВЕ РФ. Взимание комиссии в размере - 7.34 долл.США. НДС - 1.47 долл.США.</v>
          </cell>
        </row>
        <row r="1995">
          <cell r="A1995">
            <v>37390</v>
          </cell>
          <cell r="B1995" t="str">
            <v>40911840500000000224</v>
          </cell>
          <cell r="C1995" t="str">
            <v>60301810700000009098</v>
          </cell>
          <cell r="D1995" t="str">
            <v>$</v>
          </cell>
          <cell r="E1995">
            <v>56.24</v>
          </cell>
          <cell r="F1995" t="str">
            <v>Оплата купонов 2002 года по ОВГВЗ 5 серии в пользу УНИВЕРСАЛЬ-ИНВЕСТ, ООО, МОСКВА. Взимание комиссии в размере - 9 долл.США. НДС - 1.8 долл.США.</v>
          </cell>
        </row>
        <row r="1996">
          <cell r="A1996">
            <v>37390</v>
          </cell>
          <cell r="B1996" t="str">
            <v>40911840500000000224</v>
          </cell>
          <cell r="C1996" t="str">
            <v>60301810700000009098</v>
          </cell>
          <cell r="D1996" t="str">
            <v>$</v>
          </cell>
          <cell r="E1996">
            <v>85.3</v>
          </cell>
          <cell r="F1996" t="str">
            <v>Оплата купонов 1997, 1998, 1999, 2000, 2001, 2002 года по ОВГВЗ 4, 5 серии в пользу АГРОИНТОРГ, ВНЕШНЕЭКОНОМИЧЕСКИЙ ТОРГОВЫЙ ДОМ, ГУП, МОСКВА. Взимание комиссии в размере - 13.64 долл.США. НДС - 2.73 долл.США.</v>
          </cell>
        </row>
        <row r="1997">
          <cell r="A1997">
            <v>37390</v>
          </cell>
          <cell r="B1997" t="str">
            <v>40911840500000000224</v>
          </cell>
          <cell r="C1997" t="str">
            <v>60301810700000009098</v>
          </cell>
          <cell r="D1997" t="str">
            <v>$</v>
          </cell>
          <cell r="E1997">
            <v>12.5</v>
          </cell>
          <cell r="F1997" t="str">
            <v>Оплата купонов 2001, 2002 года по ОВГВЗ 4, 5 серии в пользу ШАПАТИН АЛЕКСАНДР ДМИТРИЕВИЧ. Взимание комиссии в размере - 2 долл.США. НДС - .4 долл.США.</v>
          </cell>
        </row>
        <row r="1998">
          <cell r="A1998">
            <v>37390</v>
          </cell>
          <cell r="B1998" t="str">
            <v>40911840500000000224</v>
          </cell>
          <cell r="C1998" t="str">
            <v>60301810700000009098</v>
          </cell>
          <cell r="D1998" t="str">
            <v>$</v>
          </cell>
          <cell r="E1998">
            <v>12.5</v>
          </cell>
          <cell r="F1998" t="str">
            <v>Оплата купонов 2002 года по ОВГВЗ 4 серии в пользу ТИГАНОВ ВИКТОР МИХАЙЛОВИЧ. Взимание комиссии в размере - 2 долл.США. НДС - .4 долл.США.</v>
          </cell>
        </row>
        <row r="1999">
          <cell r="A1999">
            <v>37390</v>
          </cell>
          <cell r="B1999" t="str">
            <v>40911840500000000224</v>
          </cell>
          <cell r="C1999" t="str">
            <v>60301810700000009098</v>
          </cell>
          <cell r="D1999" t="str">
            <v>$</v>
          </cell>
          <cell r="E1999">
            <v>12.5</v>
          </cell>
          <cell r="F1999" t="str">
            <v>Оплата купонов 2002 года по ОВГВЗ 4, 5 серии в пользу МОЛИБОГ ВИТАЛИЙ НИКОЛАЕВИЧ. Взимание комиссии в размере - 2 долл.США. НДС - .4 долл.США.</v>
          </cell>
        </row>
        <row r="2000">
          <cell r="A2000">
            <v>37390</v>
          </cell>
          <cell r="B2000" t="str">
            <v>40911840500000000224</v>
          </cell>
          <cell r="C2000" t="str">
            <v>60301810700000009098</v>
          </cell>
          <cell r="D2000" t="str">
            <v>$</v>
          </cell>
          <cell r="E2000">
            <v>12.5</v>
          </cell>
          <cell r="F2000" t="str">
            <v>Оплата купонов 2002 года по ОВГВЗ 4, 5 серии в пользу МОСКАБЕЛЬМЕТ, ЗАКРЫТОЕ АКЦИОНЕРНОЕ ОБЩЕСТВО, МОСКВА. Взимание комиссии в размере - 2 долл.США. НДС - .4 долл.США.</v>
          </cell>
        </row>
        <row r="2001">
          <cell r="A2001">
            <v>37390</v>
          </cell>
          <cell r="B2001" t="str">
            <v>40911840500000000224</v>
          </cell>
          <cell r="C2001" t="str">
            <v>60301810700000009098</v>
          </cell>
          <cell r="D2001" t="str">
            <v>$</v>
          </cell>
          <cell r="E2001">
            <v>57.49</v>
          </cell>
          <cell r="F2001" t="str">
            <v>Оплата купонов 2002 года по ОВГВЗ 4, 5 серии в пользу ООО ДОНСКОЙ НАРОДНЫЙ БАНК , КБ , Г. ГУКОВО. Взимание комиссии в размере - 9.18 долл.США. НДС - 1.84 долл.США.</v>
          </cell>
        </row>
        <row r="2002">
          <cell r="A2002">
            <v>37390</v>
          </cell>
          <cell r="B2002" t="str">
            <v>40911840500000000224</v>
          </cell>
          <cell r="C2002" t="str">
            <v>60301810700000009098</v>
          </cell>
          <cell r="D2002" t="str">
            <v>$</v>
          </cell>
          <cell r="E2002">
            <v>58.43</v>
          </cell>
          <cell r="F2002" t="str">
            <v>Оплата купонов 2002 года по ОВГВЗ 4, 5 серии в пользу МИНИСТЕРСТВО ТРАНСПОРТА РСФСР, МОСКВА. Взимание комиссии в размере - 9.37 долл.США. НДС - 1.87 долл.США.</v>
          </cell>
        </row>
        <row r="2003">
          <cell r="A2003">
            <v>37390</v>
          </cell>
          <cell r="B2003" t="str">
            <v>40911840500000000224</v>
          </cell>
          <cell r="C2003" t="str">
            <v>60301810700000009098</v>
          </cell>
          <cell r="D2003" t="str">
            <v>$</v>
          </cell>
          <cell r="E2003">
            <v>108.43</v>
          </cell>
          <cell r="F2003" t="str">
            <v>Оплата купонов 2002 года по ОВГВЗ 4, 5 серии в пользу ХУДОЖЕСТВЕННАЯ ЛИТЕРАТУРА, ИЗД-ВО, ГП ОРДЕНА ТРУД.КРАСН.ЗНАМ., МОСКВА. Взимание комиссии в размере - 17.36 долл.США. НДС - 3.47 долл.США.</v>
          </cell>
        </row>
        <row r="2004">
          <cell r="A2004">
            <v>37390</v>
          </cell>
          <cell r="B2004" t="str">
            <v>40911840500000000224</v>
          </cell>
          <cell r="C2004" t="str">
            <v>60301810700000009098</v>
          </cell>
          <cell r="D2004" t="str">
            <v>$</v>
          </cell>
          <cell r="E2004">
            <v>63.43</v>
          </cell>
          <cell r="F2004" t="str">
            <v>Оплата купонов 2002 года по ОВГВЗ 4, 5 серии в пользу АВТОБАНК , АКБ , Г. МОСКВА. Взимание комиссии в размере - 10.17 долл.США. НДС - 2.03 долл.США.</v>
          </cell>
        </row>
        <row r="2005">
          <cell r="A2005">
            <v>37390</v>
          </cell>
          <cell r="B2005" t="str">
            <v>40911840500000000224</v>
          </cell>
          <cell r="C2005" t="str">
            <v>60301810700000009098</v>
          </cell>
          <cell r="D2005" t="str">
            <v>$</v>
          </cell>
          <cell r="E2005">
            <v>12.5</v>
          </cell>
          <cell r="F2005" t="str">
            <v>Оплата купонов 2002 года по ОВГВЗ 4 серии в пользу МАНАФОВА МАРГАРИТА ЮРЬЕВНА. Взимание комиссии в размере - 2 долл.США. НДС - .4 долл.США.</v>
          </cell>
        </row>
        <row r="2006">
          <cell r="A2006">
            <v>37390</v>
          </cell>
          <cell r="B2006" t="str">
            <v>40911840500000000224</v>
          </cell>
          <cell r="C2006" t="str">
            <v>60301810700000009098</v>
          </cell>
          <cell r="D2006" t="str">
            <v>$</v>
          </cell>
          <cell r="E2006">
            <v>140.61000000000001</v>
          </cell>
          <cell r="F2006" t="str">
            <v>Оплата купонов 2002 года по ОВГВЗ 4 серии в пользу САМОКАЕВ ТАХИР СЯИТЬЕВИЧ. Взимание комиссии в размере - 22.5 долл.США. НДС - 4.5 долл.США.</v>
          </cell>
        </row>
        <row r="2007">
          <cell r="A2007">
            <v>37390</v>
          </cell>
          <cell r="B2007" t="str">
            <v>40911840500000000224</v>
          </cell>
          <cell r="C2007" t="str">
            <v>60301810700000009098</v>
          </cell>
          <cell r="D2007" t="str">
            <v>$</v>
          </cell>
          <cell r="E2007">
            <v>12.5</v>
          </cell>
          <cell r="F2007" t="str">
            <v>Оплата купонов 2001, 2002 года по ОВГВЗ 4 серии в пользу БАШМАКОВ СТЕПАН ГЕОРГИЕВИЧ. Взимание комиссии в размере - 2 долл.США. НДС - .4 долл.США.</v>
          </cell>
        </row>
        <row r="2008">
          <cell r="A2008">
            <v>37390</v>
          </cell>
          <cell r="B2008" t="str">
            <v>40911840500000000224</v>
          </cell>
          <cell r="C2008" t="str">
            <v>60301810700000009098</v>
          </cell>
          <cell r="D2008" t="str">
            <v>$</v>
          </cell>
          <cell r="E2008">
            <v>12.5</v>
          </cell>
          <cell r="F2008" t="str">
            <v>Оплата купонов 2002 года по ОВГВЗ 4 серии в пользу ИНФОРМЭНЕРГО, ЦЕНТР НАУЧН.-ТЕХН. ИНФ. ПО ЭНЕРГ. И ЭЛЕКТРИФ., МОСКВА. Взимание комиссии в размере - 2 долл.США. НДС - .4 долл.США.</v>
          </cell>
        </row>
        <row r="2009">
          <cell r="A2009">
            <v>37390</v>
          </cell>
          <cell r="B2009" t="str">
            <v>40911840500000000224</v>
          </cell>
          <cell r="C2009" t="str">
            <v>60301810700000009098</v>
          </cell>
          <cell r="D2009" t="str">
            <v>$</v>
          </cell>
          <cell r="E2009">
            <v>12.5</v>
          </cell>
          <cell r="F2009" t="str">
            <v>Оплата купонов 2002 года по ОВГВЗ 4 серии в пользу СТРАТЕГИЯ (ОАО) , АКБ , Г. МОСКВА. Взимание комиссии в размере - 2 долл.США. НДС - .4 долл.США.</v>
          </cell>
        </row>
        <row r="2010">
          <cell r="A2010">
            <v>37390</v>
          </cell>
          <cell r="B2010" t="str">
            <v>40911840500000000224</v>
          </cell>
          <cell r="C2010" t="str">
            <v>60301810700000009098</v>
          </cell>
          <cell r="D2010" t="str">
            <v>$</v>
          </cell>
          <cell r="E2010">
            <v>56.56</v>
          </cell>
          <cell r="F2010" t="str">
            <v>Оплата купонов 1994, 1995, 1996, 1997, 1998, 1999, 2000, 2001, 2002 года по ОВГВЗ 5 серии в пользу ТРУНЯКОВ ВИКТОР ИВАНОВИЧ. Взимание комиссии в размере - 9.05 долл.США. НДС - 1.81 долл.США.</v>
          </cell>
        </row>
        <row r="2011">
          <cell r="A2011">
            <v>37390</v>
          </cell>
          <cell r="B2011" t="str">
            <v>40911840500000000224</v>
          </cell>
          <cell r="C2011" t="str">
            <v>60301810700000009098</v>
          </cell>
          <cell r="D2011" t="str">
            <v>$</v>
          </cell>
          <cell r="E2011">
            <v>12.5</v>
          </cell>
          <cell r="F2011" t="str">
            <v>Оплата купонов 2002 года по ОВГВЗ 4 серии в пользу ГРИГОРЬЕВА ИРИНА ЕВГЕНЬЕВНА. Взимание комиссии в размере - 2 долл.США. НДС - .4 долл.США.</v>
          </cell>
        </row>
        <row r="2012">
          <cell r="A2012">
            <v>37390</v>
          </cell>
          <cell r="B2012" t="str">
            <v>40911840500000000224</v>
          </cell>
          <cell r="C2012" t="str">
            <v>60301810700000009098</v>
          </cell>
          <cell r="D2012" t="str">
            <v>$</v>
          </cell>
          <cell r="E2012">
            <v>12.5</v>
          </cell>
          <cell r="F2012" t="str">
            <v>Оплата купонов 2002 года по ОВГВЗ 4, 5 серии в пользу КРАБ НОВОСИБИРСКВНЕШТОРГБАНК , АКБ , Г. НОВОСИБИРСК. Взимание комиссии в размере - 2 долл.США. НДС - .4 долл.США.</v>
          </cell>
        </row>
        <row r="2013">
          <cell r="A2013">
            <v>37390</v>
          </cell>
          <cell r="B2013" t="str">
            <v>40911840500000000224</v>
          </cell>
          <cell r="C2013" t="str">
            <v>60301810700000009098</v>
          </cell>
          <cell r="D2013" t="str">
            <v>$</v>
          </cell>
          <cell r="E2013">
            <v>12.5</v>
          </cell>
          <cell r="F2013" t="str">
            <v>Оплата купонов 2002 года по ОВГВЗ 4, 5 серии в пользу ФЕДЕРАЛЬНАЯ СЛУЖБА ГЕОДЕЗИИ И КАРТОГРАФИИ РОССИИ, МОСКВА. Взимание комиссии в размере - 2 долл.США. НДС - .4 долл.США.</v>
          </cell>
        </row>
        <row r="2014">
          <cell r="A2014">
            <v>37390</v>
          </cell>
          <cell r="B2014" t="str">
            <v>40911840500000000224</v>
          </cell>
          <cell r="C2014" t="str">
            <v>60301810700000009098</v>
          </cell>
          <cell r="D2014" t="str">
            <v>$</v>
          </cell>
          <cell r="E2014">
            <v>376.22</v>
          </cell>
          <cell r="F2014" t="str">
            <v>Оплата купонов 2002 года по ОВГВЗ 4, 5 серии в пользу ВОЛГОГРАДНЕФТЕМАШ, ОАО, ВОЛГОГРАД. Взимание комиссии в размере - 60.19 долл.США. НДС - 12.04 долл.США.</v>
          </cell>
        </row>
        <row r="2015">
          <cell r="A2015">
            <v>37390</v>
          </cell>
          <cell r="B2015" t="str">
            <v>40911840500000000224</v>
          </cell>
          <cell r="C2015" t="str">
            <v>60301810700000009098</v>
          </cell>
          <cell r="D2015" t="str">
            <v>$</v>
          </cell>
          <cell r="E2015">
            <v>21.25</v>
          </cell>
          <cell r="F2015" t="str">
            <v>Оплата купонов 2002 года по ОВГВЗ 4, 5 серии в пользу ВОЛГОПРОМВЕНТИЛЯЦИЯ, ТРЕСТ, САРАТОВ. Взимание комиссии в размере - 3.38 долл.США. НДС - .68 долл.США.</v>
          </cell>
        </row>
        <row r="2016">
          <cell r="A2016">
            <v>37390</v>
          </cell>
          <cell r="B2016" t="str">
            <v>40911840500000000224</v>
          </cell>
          <cell r="C2016" t="str">
            <v>60301810700000009098</v>
          </cell>
          <cell r="D2016" t="str">
            <v>$</v>
          </cell>
          <cell r="E2016">
            <v>62.18</v>
          </cell>
          <cell r="F2016" t="str">
            <v>Оплата купонов 2002 года по ОВГВЗ 4, 5 серии в пользу ООО КБ ПРОФБАНК , КБ , Г. МОСКВА. Взимание комиссии в размере - 9.95 долл.США. НДС - 1.99 долл.США.</v>
          </cell>
        </row>
        <row r="2017">
          <cell r="A2017">
            <v>37390</v>
          </cell>
          <cell r="B2017" t="str">
            <v>40911840500000000224</v>
          </cell>
          <cell r="C2017" t="str">
            <v>60301810700000009098</v>
          </cell>
          <cell r="D2017" t="str">
            <v>$</v>
          </cell>
          <cell r="E2017">
            <v>45.62</v>
          </cell>
          <cell r="F2017" t="str">
            <v>Оплата купонов 2002 года по ОВГВЗ 4, 5 серии в пользу ОАО НКБ РАДИОТЕХБАНК , АКБ , Г. НИЖНИЙ НОВГОРОД. Взимание комиссии в размере - 7.29 долл.США. НДС - 1.46 долл.США.</v>
          </cell>
        </row>
        <row r="2018">
          <cell r="A2018">
            <v>37390</v>
          </cell>
          <cell r="B2018" t="str">
            <v>40911840500000000224</v>
          </cell>
          <cell r="C2018" t="str">
            <v>60301810700000009098</v>
          </cell>
          <cell r="D2018" t="str">
            <v>$</v>
          </cell>
          <cell r="E2018">
            <v>39.369999999999997</v>
          </cell>
          <cell r="F2018" t="str">
            <v>Оплата купонов 2002 года по ОВГВЗ 5 серии в пользу АГАПОВ ДМИТРИЙ АНАТОЛЬЕВИЧ. Взимание комиссии в размере - 6.3 долл.США. НДС - 1.26 долл.США.</v>
          </cell>
        </row>
        <row r="2019">
          <cell r="A2019">
            <v>37390</v>
          </cell>
          <cell r="B2019" t="str">
            <v>40911840500000000224</v>
          </cell>
          <cell r="C2019" t="str">
            <v>60301810700000009098</v>
          </cell>
          <cell r="D2019" t="str">
            <v>$</v>
          </cell>
          <cell r="E2019">
            <v>12.5</v>
          </cell>
          <cell r="F2019" t="str">
            <v>Оплата купонов 2002 года по ОВГВЗ 4, 5 серии в пользу КАБРИЭЛЬ ИГОРЬ ЮРЬЕВИЧ. Взимание комиссии в размере - 2 долл.США. НДС - .4 долл.США.</v>
          </cell>
        </row>
        <row r="2020">
          <cell r="A2020">
            <v>37390</v>
          </cell>
          <cell r="B2020" t="str">
            <v>40911840500000000224</v>
          </cell>
          <cell r="C2020" t="str">
            <v>60301810700000009098</v>
          </cell>
          <cell r="D2020" t="str">
            <v>$</v>
          </cell>
          <cell r="E2020">
            <v>12.5</v>
          </cell>
          <cell r="F2020" t="str">
            <v>Оплата купонов 2002 года по ОВГВЗ 4, 5 серии в пользу ПРОНСКИЙ ВЛАДИМИР ВАСИЛЬЕВИЧ. Взимание комиссии в размере - 2 долл.США. НДС - .4 долл.США.</v>
          </cell>
        </row>
        <row r="2021">
          <cell r="A2021">
            <v>37390</v>
          </cell>
          <cell r="B2021" t="str">
            <v>40911840500000000224</v>
          </cell>
          <cell r="C2021" t="str">
            <v>60301810700000009098</v>
          </cell>
          <cell r="D2021" t="str">
            <v>$</v>
          </cell>
          <cell r="E2021">
            <v>12.5</v>
          </cell>
          <cell r="F2021" t="str">
            <v>Оплата купонов 2002 года по ОВГВЗ 4 серии в пользу МАТРОСОВА ТАМАРА СЕРГЕЕВНА. Взимание комиссии в размере - 2 долл.США. НДС - .4 долл.США.</v>
          </cell>
        </row>
        <row r="2022">
          <cell r="A2022">
            <v>37390</v>
          </cell>
          <cell r="B2022" t="str">
            <v>40911840500000000224</v>
          </cell>
          <cell r="C2022" t="str">
            <v>60301810700000009098</v>
          </cell>
          <cell r="D2022" t="str">
            <v>$</v>
          </cell>
          <cell r="E2022">
            <v>12.5</v>
          </cell>
          <cell r="F2022" t="str">
            <v>Оплата купонов 2002 года по ОВГВЗ 5 серии в пользу ЛАРИОНОВ ИГОРЬ ПАНТЕЛЕЕВИЧ. Взимание комиссии в размере - 2 долл.США. НДС - .4 долл.США.</v>
          </cell>
        </row>
        <row r="2023">
          <cell r="A2023">
            <v>37390</v>
          </cell>
          <cell r="B2023" t="str">
            <v>40911840500000000224</v>
          </cell>
          <cell r="C2023" t="str">
            <v>60301810700000009098</v>
          </cell>
          <cell r="D2023" t="str">
            <v>$</v>
          </cell>
          <cell r="E2023">
            <v>364.65</v>
          </cell>
          <cell r="F2023" t="str">
            <v>Оплата купонов 2002 года по ОВГВЗ 4, 5 серии в пользу НОВОСИБИРСКИЙ ФИЛИАЛ БАНКА МОСКВЫ, ФАКБ, Г. НОВОСИБИРСК. Взимание комиссии в размере - 58.37 долл.США. НДС - 11.67 долл.США.</v>
          </cell>
        </row>
        <row r="2024">
          <cell r="A2024">
            <v>37390</v>
          </cell>
          <cell r="B2024" t="str">
            <v>40911840500000000224</v>
          </cell>
          <cell r="C2024" t="str">
            <v>60301810700000009098</v>
          </cell>
          <cell r="D2024" t="str">
            <v>$</v>
          </cell>
          <cell r="E2024">
            <v>12.5</v>
          </cell>
          <cell r="F2024" t="str">
            <v>Оплата купонов 2002 года по ОВГВЗ 4 серии в пользу БАНК ЗЕНИТ , КБ , Г. МОСКВА. Взимание комиссии в размере - 2 долл.США. НДС - .4 долл.США.</v>
          </cell>
        </row>
        <row r="2025">
          <cell r="A2025">
            <v>37390</v>
          </cell>
          <cell r="B2025" t="str">
            <v>40911840500000000224</v>
          </cell>
          <cell r="C2025" t="str">
            <v>60301810700000009098</v>
          </cell>
          <cell r="D2025" t="str">
            <v>$</v>
          </cell>
          <cell r="E2025">
            <v>25.94</v>
          </cell>
          <cell r="F2025" t="str">
            <v>Оплата купонов 2002 года по ОВГВЗ 4, 5 серии в пользу ОАО МАБ ТЕМПБАНК , АКБ , Г. МОСКВА. Взимание комиссии в размере - 4.14 долл.США. НДС - .83 долл.США.</v>
          </cell>
        </row>
        <row r="2026">
          <cell r="A2026">
            <v>37390</v>
          </cell>
          <cell r="B2026" t="str">
            <v>40911840500000000224</v>
          </cell>
          <cell r="C2026" t="str">
            <v>60301810700000009098</v>
          </cell>
          <cell r="D2026" t="str">
            <v>$</v>
          </cell>
          <cell r="E2026">
            <v>622.75</v>
          </cell>
          <cell r="F2026" t="str">
            <v>Оплата купонов 2002 года по ОВГВЗ 4, 5 серии в пользу ЧАССБЫТ, ООО, МОСКВА. Взимание комиссии в размере - 99.66 долл.США. НДС - 19.93 долл.США.</v>
          </cell>
        </row>
        <row r="2027">
          <cell r="A2027">
            <v>37390</v>
          </cell>
          <cell r="B2027" t="str">
            <v>40911840500000000224</v>
          </cell>
          <cell r="C2027" t="str">
            <v>60301810700000009098</v>
          </cell>
          <cell r="D2027" t="str">
            <v>$</v>
          </cell>
          <cell r="E2027">
            <v>12.5</v>
          </cell>
          <cell r="F2027" t="str">
            <v>Оплата купонов 2002 года по ОВГВЗ 4 серии в пользу ЖЕЛАННОВА ЗИНАИДА ИВАНОВНА. Взимание комиссии в размере - 2 долл.США. НДС - .4 долл.США.</v>
          </cell>
        </row>
        <row r="2028">
          <cell r="A2028">
            <v>37390</v>
          </cell>
          <cell r="B2028" t="str">
            <v>40911840500000000224</v>
          </cell>
          <cell r="C2028" t="str">
            <v>60301810700000009098</v>
          </cell>
          <cell r="D2028" t="str">
            <v>$</v>
          </cell>
          <cell r="E2028">
            <v>26.25</v>
          </cell>
          <cell r="F2028" t="str">
            <v>Оплата купонов 2002 года по ОВГВЗ 4, 5 серии в пользу ВСЕРОС. НАУЧНО-ИССЛЕДОВАТЕЛЬСКИЙ КОНЬЮКТУРНЫЙ ИНСТИТУТ, ОАО, МОСКВА. Взимание комиссии в размере - 4.19 долл.США. НДС - .84 долл.США.</v>
          </cell>
        </row>
        <row r="2029">
          <cell r="A2029">
            <v>37390</v>
          </cell>
          <cell r="B2029" t="str">
            <v>40911840500000000224</v>
          </cell>
          <cell r="C2029" t="str">
            <v>60301810700000009098</v>
          </cell>
          <cell r="D2029" t="str">
            <v>$</v>
          </cell>
          <cell r="E2029">
            <v>48.43</v>
          </cell>
          <cell r="F2029" t="str">
            <v>Оплата купонов 2002 года по ОВГВЗ 4, 5 серии в пользу ЭЛЕКТРОАГРЕГАТ, ОТКРЫТОЕ АКЦИОНЕРНОЕ ОБЩЕСТВО, КУРСК. Взимание комиссии в размере - 7.75 долл.США. НДС - 1.55 долл.США.</v>
          </cell>
        </row>
        <row r="2030">
          <cell r="A2030">
            <v>37390</v>
          </cell>
          <cell r="B2030" t="str">
            <v>40911840500000000224</v>
          </cell>
          <cell r="C2030" t="str">
            <v>60301810700000009098</v>
          </cell>
          <cell r="D2030" t="str">
            <v>$</v>
          </cell>
          <cell r="E2030">
            <v>1218.01</v>
          </cell>
          <cell r="F2030" t="str">
            <v>Оплата купонов 2002 года по ОВГВЗ 4, 5 серии в пользу СИБНЕФТЕПРОВОД, АООТ, ТЮМЕНЬ. Взимание комиссии в размере - 194.9 долл.США. НДС - 38.98 долл.США.</v>
          </cell>
        </row>
        <row r="2031">
          <cell r="A2031">
            <v>37390</v>
          </cell>
          <cell r="B2031" t="str">
            <v>40911840500000000224</v>
          </cell>
          <cell r="C2031" t="str">
            <v>60301810700000009098</v>
          </cell>
          <cell r="D2031" t="str">
            <v>$</v>
          </cell>
          <cell r="E2031">
            <v>1298</v>
          </cell>
          <cell r="F2031" t="str">
            <v>Оплата купонов 2002 года по ОВГВЗ 4, 5 серии в пользу ИЗДАТЕЛЬСКИЙ ДОМ "ЭКОНОМИЧЕСКАЯ ГАЗЕТА, ЗАО, МОСКВА. Взимание комиссии в размере - 207.70 долл.США. НДС -41.54 долл.США.</v>
          </cell>
        </row>
        <row r="2032">
          <cell r="A2032">
            <v>37390</v>
          </cell>
          <cell r="B2032" t="str">
            <v>40911840500000000224</v>
          </cell>
          <cell r="C2032" t="str">
            <v>60301810700000009098</v>
          </cell>
          <cell r="D2032" t="str">
            <v>$</v>
          </cell>
          <cell r="E2032">
            <v>12.5</v>
          </cell>
          <cell r="F2032" t="str">
            <v>Оплата купонов 2002 года по ОВГВЗ 4 серии в пользу ШЕБАЛКОВА МАРИЯ ПЕТРОВНА. Взимание комиссии в размере - 2 долл.США. НДС - .4 долл.США.</v>
          </cell>
        </row>
        <row r="2033">
          <cell r="A2033">
            <v>37390</v>
          </cell>
          <cell r="B2033" t="str">
            <v>40911840500000000224</v>
          </cell>
          <cell r="C2033" t="str">
            <v>60301810700000009098</v>
          </cell>
          <cell r="D2033" t="str">
            <v>$</v>
          </cell>
          <cell r="E2033">
            <v>28.12</v>
          </cell>
          <cell r="F2033" t="str">
            <v>Оплата купонов 2002 года по ОВГВЗ 6 серии в пользу ФУДЖИФИЛЬМ-РО, ЗАО, МОСКВА. Взимание комиссии в размере - 4.5 долл.США. НДС - .9 долл.США.</v>
          </cell>
        </row>
        <row r="2034">
          <cell r="A2034">
            <v>37390</v>
          </cell>
          <cell r="B2034" t="str">
            <v>40911840500000000224</v>
          </cell>
          <cell r="C2034" t="str">
            <v>60301810700000009098</v>
          </cell>
          <cell r="D2034" t="str">
            <v>$</v>
          </cell>
          <cell r="E2034">
            <v>12.5</v>
          </cell>
          <cell r="F2034" t="str">
            <v>Оплата купонов 2002 года по ОВГВЗ 4 серии в пользу МИРОШНИКОВА ИРИНА СЕРГЕЕВНА. Взимание комиссии в размере - 2 долл.США. НДС - .4 долл.США.</v>
          </cell>
        </row>
        <row r="2035">
          <cell r="A2035">
            <v>37390</v>
          </cell>
          <cell r="B2035" t="str">
            <v>40911840500000000224</v>
          </cell>
          <cell r="C2035" t="str">
            <v>60301810700000009098</v>
          </cell>
          <cell r="D2035" t="str">
            <v>$</v>
          </cell>
          <cell r="E2035">
            <v>1711.72</v>
          </cell>
          <cell r="F2035" t="str">
            <v>Оплата купонов 2002 года по ОВГВЗ 4, 5 серии в пользу ЗАО КОНВЕРСБАНК , АКБ , Г. МОСКВА. Взимание комиссии в размере - 273.9 долл.США. НДС - 54.78 долл.США.</v>
          </cell>
        </row>
        <row r="2036">
          <cell r="A2036">
            <v>37390</v>
          </cell>
          <cell r="B2036" t="str">
            <v>40911840500000000224</v>
          </cell>
          <cell r="C2036" t="str">
            <v>60301810700000009098</v>
          </cell>
          <cell r="D2036" t="str">
            <v>$</v>
          </cell>
          <cell r="E2036">
            <v>12.5</v>
          </cell>
          <cell r="F2036" t="str">
            <v>Оплата купонов 2002 года по ОВГВЗ 5 серии в пользу НОВИЦКИЙ ВИКТОР ЧЕСЛАВОВИЧ. Взимание комиссии в размере - 2 долл.США. НДС - .4 долл.США.</v>
          </cell>
        </row>
        <row r="2037">
          <cell r="A2037">
            <v>37390</v>
          </cell>
          <cell r="B2037" t="str">
            <v>40911840500000000224</v>
          </cell>
          <cell r="C2037" t="str">
            <v>60301810700000009098</v>
          </cell>
          <cell r="D2037" t="str">
            <v>$</v>
          </cell>
          <cell r="E2037">
            <v>13.12</v>
          </cell>
          <cell r="F2037" t="str">
            <v>Оплата купонов 2002 года по ОВГВЗ 4, 5 серии в пользу ГОРБАТОВ ИЛЬЯ СЕМЕНОВИЧ. Взимание комиссии в размере - 2.12 долл.США. НДС - .42 долл.США.</v>
          </cell>
        </row>
        <row r="2038">
          <cell r="A2038">
            <v>37390</v>
          </cell>
          <cell r="B2038" t="str">
            <v>40911840500000000224</v>
          </cell>
          <cell r="C2038" t="str">
            <v>60301810700000009098</v>
          </cell>
          <cell r="D2038" t="str">
            <v>$</v>
          </cell>
          <cell r="E2038">
            <v>1500.49</v>
          </cell>
          <cell r="F2038" t="str">
            <v>Оплата купонов 2002 года по ОВГВЗ 4, 5, 7 серии в пользу ПЕТРОКОММЕРЦ В Г. ПЕРМИ , ФКБ , Г. ПЕРМЬ. Взимание комиссии в размере - 240.11 долл.США. НДС - 48.02 долл.США.</v>
          </cell>
        </row>
        <row r="2039">
          <cell r="A2039">
            <v>37390</v>
          </cell>
          <cell r="B2039" t="str">
            <v>40911840500000000224</v>
          </cell>
          <cell r="C2039" t="str">
            <v>60301810700000009098</v>
          </cell>
          <cell r="D2039" t="str">
            <v>$</v>
          </cell>
          <cell r="E2039">
            <v>12.5</v>
          </cell>
          <cell r="F2039" t="str">
            <v>Оплата купонов 2002 года по ОВГВЗ 4, 5 серии в пользу ОАО АКБ РОСБАНК , АКБ , Г. МОСКВА. Взимание комиссии в размере - 2 долл.США. НДС - .4 долл.США.</v>
          </cell>
        </row>
        <row r="2040">
          <cell r="A2040">
            <v>37390</v>
          </cell>
          <cell r="B2040" t="str">
            <v>40911840500000000224</v>
          </cell>
          <cell r="C2040" t="str">
            <v>60301810700000009098</v>
          </cell>
          <cell r="D2040" t="str">
            <v>$</v>
          </cell>
          <cell r="E2040">
            <v>134.99</v>
          </cell>
          <cell r="F2040" t="str">
            <v>Оплата купонов 2002 года по ОВГВЗ 4, 5 серии в пользу ГИПРОПЛАСТ, МОСКВА. Взимание комиссии в размере - 21.6 долл.США. НДС - 4.32 долл.США.</v>
          </cell>
        </row>
        <row r="2041">
          <cell r="A2041">
            <v>37390</v>
          </cell>
          <cell r="B2041" t="str">
            <v>40911840500000000224</v>
          </cell>
          <cell r="C2041" t="str">
            <v>60301810700000009098</v>
          </cell>
          <cell r="D2041" t="str">
            <v>$</v>
          </cell>
          <cell r="E2041">
            <v>63.12</v>
          </cell>
          <cell r="F2041" t="str">
            <v>Оплата купонов 2002 года по ОВГВЗ 4, 5 серии в пользу ХИМАВТОМАТИКА, АООТ НПО, МОСКВА. Взимание комиссии в размере - 10.09 долл.США. НДС - 2.02 долл.США.</v>
          </cell>
        </row>
        <row r="2042">
          <cell r="A2042">
            <v>37390</v>
          </cell>
          <cell r="B2042" t="str">
            <v>40911840500000000224</v>
          </cell>
          <cell r="C2042" t="str">
            <v>60301810700000009098</v>
          </cell>
          <cell r="D2042" t="str">
            <v>$</v>
          </cell>
          <cell r="E2042">
            <v>12.5</v>
          </cell>
          <cell r="F2042" t="str">
            <v>Оплата купонов 2002 года по ОВГВЗ 4, 5 серии в пользу ЯСИНОВСКИЙ ЛЕОПОЛЬД ЛЬВОВИЧ. Взимание комиссии в размере - 2 долл.США. НДС - .4 долл.США.</v>
          </cell>
        </row>
        <row r="2043">
          <cell r="A2043">
            <v>37390</v>
          </cell>
          <cell r="B2043" t="str">
            <v>40911840500000000224</v>
          </cell>
          <cell r="C2043" t="str">
            <v>60301810700000009098</v>
          </cell>
          <cell r="D2043" t="str">
            <v>$</v>
          </cell>
          <cell r="E2043">
            <v>12.5</v>
          </cell>
          <cell r="F2043" t="str">
            <v>Оплата купонов 2002 года по ОВГВЗ 4, 5 серии в пользу ЗВЕЗДА, МАШИНОСТРОИТЕЛЬНЫЙ ЗАВОД, ТОМИЛИНО. Взимание комиссии в размере - 2 долл.США. НДС - .4 долл.США.</v>
          </cell>
        </row>
        <row r="2044">
          <cell r="A2044">
            <v>37390</v>
          </cell>
          <cell r="B2044" t="str">
            <v>40911840500000000224</v>
          </cell>
          <cell r="C2044" t="str">
            <v>60301810700000009098</v>
          </cell>
          <cell r="D2044" t="str">
            <v>$</v>
          </cell>
          <cell r="E2044">
            <v>20.309999999999999</v>
          </cell>
          <cell r="F2044" t="str">
            <v>Оплата купонов 2002 года по ОВГВЗ 4, 5 серии в пользу ПОЖТЕХНИКА,ТОО, Г.ТОРЖОК. Взимание комиссии в размере - 3.24 долл.США. НДС - .65 долл.США.</v>
          </cell>
        </row>
        <row r="2045">
          <cell r="A2045">
            <v>37390</v>
          </cell>
          <cell r="B2045" t="str">
            <v>40911840500000000224</v>
          </cell>
          <cell r="C2045" t="str">
            <v>60301810700000009098</v>
          </cell>
          <cell r="D2045" t="str">
            <v>$</v>
          </cell>
          <cell r="E2045">
            <v>39.369999999999997</v>
          </cell>
          <cell r="F2045" t="str">
            <v>Оплата купонов 1996, 1997, 1998, 1999, 2000, 2001, 2002 года по ОВГВЗ 4, 5 серии в пользу ЦЕНТРАЛЬНАЯ КЛИНИЧ.БОЛЬНИЦА МЕДИЦ. ЦЕНТРА ПРИ ПРАВ.РФ,Г.МОСКВА. Взимание комиссии в размере - 6.3 долл.США. НДС - 1.26 долл.США.</v>
          </cell>
        </row>
        <row r="2046">
          <cell r="A2046">
            <v>37390</v>
          </cell>
          <cell r="B2046" t="str">
            <v>40911840500000000224</v>
          </cell>
          <cell r="C2046" t="str">
            <v>60301810700000009098</v>
          </cell>
          <cell r="D2046" t="str">
            <v>$</v>
          </cell>
          <cell r="E2046">
            <v>493.39</v>
          </cell>
          <cell r="F2046" t="str">
            <v>Оплата купонов 2002 года по ОВГВЗ 4, 5 серии в пользу РИА ВЕСТИ, МОСКВА. Взимание комиссии в размере - 78.94 долл.США. НДС - 15.79 долл.США.</v>
          </cell>
        </row>
        <row r="2047">
          <cell r="A2047">
            <v>37390</v>
          </cell>
          <cell r="B2047" t="str">
            <v>40911840500000000224</v>
          </cell>
          <cell r="C2047" t="str">
            <v>60301810700000009098</v>
          </cell>
          <cell r="D2047" t="str">
            <v>$</v>
          </cell>
          <cell r="E2047">
            <v>690.87</v>
          </cell>
          <cell r="F2047" t="str">
            <v>Оплата купонов 2002 года по ОВГВЗ 4, 5 серии в пользу МАКБ ВОЗРОЖДЕНИЕ , АКБ , Г. МОСКВА. Взимание комиссии в размере - 110.56 долл.США. НДС - 22.11 долл.США.</v>
          </cell>
        </row>
        <row r="2048">
          <cell r="A2048">
            <v>37390</v>
          </cell>
          <cell r="B2048" t="str">
            <v>40911840500000000224</v>
          </cell>
          <cell r="C2048" t="str">
            <v>60301810700000009098</v>
          </cell>
          <cell r="D2048" t="str">
            <v>$</v>
          </cell>
          <cell r="E2048">
            <v>15.62</v>
          </cell>
          <cell r="F2048" t="str">
            <v>Оплата купонов 2002 года по ОВГВЗ 4 серии в пользу РОСНЕФТЬ-СМОЛЕНСКНЕФТЕПРОДУКТ, ОАО,СМОЛЕНСК. Взимание комиссии в размере - 2.52 долл.США. НДС - .5 долл.США.</v>
          </cell>
        </row>
        <row r="2049">
          <cell r="A2049">
            <v>37390</v>
          </cell>
          <cell r="B2049" t="str">
            <v>40911840500000000224</v>
          </cell>
          <cell r="C2049" t="str">
            <v>60301810700000009098</v>
          </cell>
          <cell r="D2049" t="str">
            <v>$</v>
          </cell>
          <cell r="E2049">
            <v>31.25</v>
          </cell>
          <cell r="F2049" t="str">
            <v>Оплата купонов 2002 года по ОВГВЗ 4, 5 серии в пользу ТУЛАТОЧМАШ, П/О, ТУЛА. Взимание комиссии в размере - 5 долл.США. НДС - 1 долл.США.</v>
          </cell>
        </row>
        <row r="2050">
          <cell r="A2050">
            <v>37390</v>
          </cell>
          <cell r="B2050" t="str">
            <v>40911840500000000224</v>
          </cell>
          <cell r="C2050" t="str">
            <v>60301810700000009098</v>
          </cell>
          <cell r="D2050" t="str">
            <v>$</v>
          </cell>
          <cell r="E2050">
            <v>99.37</v>
          </cell>
          <cell r="F2050" t="str">
            <v>Оплата купонов 2002 года по ОВГВЗ 4, 5 серии в пользу ОАО ТЭМБР-БАНК , КБ , Г. МОСКВА. Взимание комиссии в размере - 15.91 долл.США. НДС - 3.18 долл.США.</v>
          </cell>
        </row>
        <row r="2051">
          <cell r="A2051">
            <v>37390</v>
          </cell>
          <cell r="B2051" t="str">
            <v>40911840500000000224</v>
          </cell>
          <cell r="C2051" t="str">
            <v>60301810700000009098</v>
          </cell>
          <cell r="D2051" t="str">
            <v>$</v>
          </cell>
          <cell r="E2051">
            <v>281.22000000000003</v>
          </cell>
          <cell r="F2051" t="str">
            <v>Оплата купонов 2002 года по ОВГВЗ 4, 6 серии в пользу РОСТРАБАНК , АКБ , Г. МОСКВА. Взимание комиссии в размере - 45 долл.США. НДС - 9 долл.США.</v>
          </cell>
        </row>
        <row r="2052">
          <cell r="A2052">
            <v>37390</v>
          </cell>
          <cell r="B2052" t="str">
            <v>40911840500000000224</v>
          </cell>
          <cell r="C2052" t="str">
            <v>60301810700000009098</v>
          </cell>
          <cell r="D2052" t="str">
            <v>$</v>
          </cell>
          <cell r="E2052">
            <v>207.79</v>
          </cell>
          <cell r="F2052" t="str">
            <v>Оплата купонов 2002 года по ОВГВЗ 4, 5 серии в пользу СОВЕТ МИНИСТРОВ РЕСПУБЛИКИ ТАТАРСТАН, УПРАВЛЕНИЕ ДЕЛАМИ,КАЗАНЬ. Взимание комиссии в размере - 33.26 долл.США. НДС - 6.65 долл.США.</v>
          </cell>
        </row>
        <row r="2053">
          <cell r="A2053">
            <v>37390</v>
          </cell>
          <cell r="B2053" t="str">
            <v>40911840500000000224</v>
          </cell>
          <cell r="C2053" t="str">
            <v>60301810700000009098</v>
          </cell>
          <cell r="D2053" t="str">
            <v>$</v>
          </cell>
          <cell r="E2053">
            <v>60.31</v>
          </cell>
          <cell r="F2053" t="str">
            <v>Оплата купонов 2002 года по ОВГВЗ 4, 5 серии в пользу ТРАНСЭЛЕКТРОМОНТАЖ, ФИЛИАЛ N1 (ЭМП-701) ОАО, МОСКВА. Взимание комиссии в размере - 9.64 долл.США. НДС - 1.93 долл.США.</v>
          </cell>
        </row>
        <row r="2054">
          <cell r="A2054">
            <v>37390</v>
          </cell>
          <cell r="B2054" t="str">
            <v>40911840500000000224</v>
          </cell>
          <cell r="C2054" t="str">
            <v>60301810700000009098</v>
          </cell>
          <cell r="D2054" t="str">
            <v>$</v>
          </cell>
          <cell r="E2054">
            <v>85.62</v>
          </cell>
          <cell r="F2054" t="str">
            <v>Оплата купонов 2002 года по ОВГВЗ 4, 5 серии в пользу ЛУЖНИКИ, ОАО, МОСКВА. Взимание комиссии в размере - 13.69 долл.США. НДС - 2.74 долл.США.</v>
          </cell>
        </row>
        <row r="2055">
          <cell r="A2055">
            <v>37390</v>
          </cell>
          <cell r="B2055" t="str">
            <v>40911840500000000224</v>
          </cell>
          <cell r="C2055" t="str">
            <v>60301810700000009098</v>
          </cell>
          <cell r="D2055" t="str">
            <v>$</v>
          </cell>
          <cell r="E2055">
            <v>123.11</v>
          </cell>
          <cell r="F2055" t="str">
            <v>Оплата купонов 2002 года по ОВГВЗ 4, 5 серии в пользу КАМАЗ, ОТКРЫТОЕ АКЦИОНЕРНОЕ ОБЩЕСТВО, НАБЕРЕЖНЫЕ ЧЕЛНЫ. Взимание комиссии в размере - 19.71 долл.США. НДС - 3.94 долл.США.</v>
          </cell>
        </row>
        <row r="2056">
          <cell r="A2056">
            <v>37390</v>
          </cell>
          <cell r="B2056" t="str">
            <v>40911840500000000224</v>
          </cell>
          <cell r="C2056" t="str">
            <v>60301810700000009098</v>
          </cell>
          <cell r="D2056" t="str">
            <v>$</v>
          </cell>
          <cell r="E2056">
            <v>12.5</v>
          </cell>
          <cell r="F2056" t="str">
            <v>Оплата купонов 2002 года по ОВГВЗ 4, 5 серии в пользу СТОМАТОЛОГИЯ, ОАО, МОСКВА. Взимание комиссии в размере - 2 долл.США. НДС - .4 долл.США.</v>
          </cell>
        </row>
        <row r="2057">
          <cell r="A2057">
            <v>37390</v>
          </cell>
          <cell r="B2057" t="str">
            <v>40911840500000000224</v>
          </cell>
          <cell r="C2057" t="str">
            <v>60301810700000009098</v>
          </cell>
          <cell r="D2057" t="str">
            <v>$</v>
          </cell>
          <cell r="E2057">
            <v>79.06</v>
          </cell>
          <cell r="F2057" t="str">
            <v>Оплата купонов 2002 года по ОВГВЗ 4, 5 серии в пользу РОССИЙСКАЯ ДЕТСКАЯ КЛИНИЧЕСКАЯ БОЛЬНИЦА МИНЗДРАВА РФ, ГУ, МОСКВА. Взимание комиссии в размере - 12.65 долл.США. НДС - 2.53 долл.США.</v>
          </cell>
        </row>
        <row r="2058">
          <cell r="A2058">
            <v>37390</v>
          </cell>
          <cell r="B2058" t="str">
            <v>40911840500000000224</v>
          </cell>
          <cell r="C2058" t="str">
            <v>60301810700000009098</v>
          </cell>
          <cell r="D2058" t="str">
            <v>$</v>
          </cell>
          <cell r="E2058">
            <v>79.06</v>
          </cell>
          <cell r="F2058" t="str">
            <v>Оплата купонов 2002 года по ОВГВЗ 4, 5 серии в пользу ЧЕРЕПОВЕЦКИЙ СТАЛЕПРОКАТНЫЙ ЗАВОД, АООТ, ЧЕРЕПОВЕЦ. Взимание комиссии в размере - 12.65 долл.США. НДС - 2.53 долл.США.</v>
          </cell>
        </row>
        <row r="2059">
          <cell r="A2059">
            <v>37390</v>
          </cell>
          <cell r="B2059" t="str">
            <v>40911840500000000224</v>
          </cell>
          <cell r="C2059" t="str">
            <v>60301810700000009098</v>
          </cell>
          <cell r="D2059" t="str">
            <v>$</v>
          </cell>
          <cell r="E2059">
            <v>12.5</v>
          </cell>
          <cell r="F2059" t="str">
            <v>Оплата купонов 2000, 2001, 2002 года по ОВГВЗ 4, 5 серии в пользу ГЕОЛОГОРАЗВЕДКА, ГЕОЛОГИЧЕСКИЙ КОНЦЕРН, МОСКВА. Взимание комиссии в размере - 2 долл.США. НДС - .4 долл.США.</v>
          </cell>
        </row>
        <row r="2060">
          <cell r="A2060">
            <v>37390</v>
          </cell>
          <cell r="B2060" t="str">
            <v>40911840500000000224</v>
          </cell>
          <cell r="C2060" t="str">
            <v>60301810700000009098</v>
          </cell>
          <cell r="D2060" t="str">
            <v>$</v>
          </cell>
          <cell r="E2060">
            <v>59.99</v>
          </cell>
          <cell r="F2060" t="str">
            <v>Оплата купонов 2002 года по ОВГВЗ 4, 5 серии в пользу КИНОЦЕНТР, МЕЖДУНАРОДНОЕ ЗАО, МОСКВА. Взимание комиссии в размере - 9.59 долл.США. НДС - 1.92 долл.США.</v>
          </cell>
        </row>
        <row r="2061">
          <cell r="A2061">
            <v>37390</v>
          </cell>
          <cell r="B2061" t="str">
            <v>40911840500000000224</v>
          </cell>
          <cell r="C2061" t="str">
            <v>60301810700000009098</v>
          </cell>
          <cell r="D2061" t="str">
            <v>$</v>
          </cell>
          <cell r="E2061">
            <v>114.99</v>
          </cell>
          <cell r="F2061" t="str">
            <v>Оплата купонов 2002 года по ОВГВЗ 4, 5 серии в пользу АЛЮМИНИЙ, АОЗТ, МОСКВА. Взимание комиссии в размере - 18.42 долл.США. НДС - 3.68 долл.США.</v>
          </cell>
        </row>
        <row r="2062">
          <cell r="A2062">
            <v>37390</v>
          </cell>
          <cell r="B2062" t="str">
            <v>40911840500000000224</v>
          </cell>
          <cell r="C2062" t="str">
            <v>60301810700000009098</v>
          </cell>
          <cell r="D2062" t="str">
            <v>$</v>
          </cell>
          <cell r="E2062">
            <v>12.5</v>
          </cell>
          <cell r="F2062" t="str">
            <v>Оплата купонов 2002 года по ОВГВЗ 4 серии в пользу ТЮМЕНЬЛЕС, ОТКРЫТОЕ АКЦИОНЕРНОЕ ОБЩЕСТВО, ТЮМЕНЬ. Взимание комиссии в размере - 2 долл.США. НДС - .4 долл.США.</v>
          </cell>
        </row>
        <row r="2063">
          <cell r="A2063">
            <v>37390</v>
          </cell>
          <cell r="B2063" t="str">
            <v>40911840500000000224</v>
          </cell>
          <cell r="C2063" t="str">
            <v>60301810700000009098</v>
          </cell>
          <cell r="D2063" t="str">
            <v>$</v>
          </cell>
          <cell r="E2063">
            <v>590.57000000000005</v>
          </cell>
          <cell r="F2063" t="str">
            <v>Оплата купонов 2002 года по ОВГВЗ 5 серии в пользу ОАО МПБ , АКБ , Г. МОСКВА. Взимание комиссии в размере - 94.5 долл.США. НДС - 18.9 долл.США.</v>
          </cell>
        </row>
        <row r="2064">
          <cell r="A2064">
            <v>37390</v>
          </cell>
          <cell r="B2064" t="str">
            <v>40911840500000000224</v>
          </cell>
          <cell r="C2064" t="str">
            <v>60301810700000009098</v>
          </cell>
          <cell r="D2064" t="str">
            <v>$</v>
          </cell>
          <cell r="E2064">
            <v>105.3</v>
          </cell>
          <cell r="F2064" t="str">
            <v>Оплата купонов 2002 года по ОВГВЗ 4, 5 серии в пользу ЛЕСПРОМСЕРВИС, ОАО, ТЮМЕНЬ. Взимание комиссии в размере - 16.83 долл.США. НДС - 3.37 долл.США.</v>
          </cell>
        </row>
        <row r="2065">
          <cell r="A2065">
            <v>37390</v>
          </cell>
          <cell r="B2065" t="str">
            <v>40911840500000000224</v>
          </cell>
          <cell r="C2065" t="str">
            <v>60301810700000009098</v>
          </cell>
          <cell r="D2065" t="str">
            <v>$</v>
          </cell>
          <cell r="E2065">
            <v>1440.18</v>
          </cell>
          <cell r="F2065" t="str">
            <v>Оплата купонов 2002 года по ОВГВЗ 4, 5 серии в пользу ГАЗТОРГПРОМСТРОЙ, ООО, МОСКВА. Взимание комиссии в размере - 230.43 долл.США. НДС - 46.09 долл.США.</v>
          </cell>
        </row>
        <row r="2066">
          <cell r="A2066">
            <v>37390</v>
          </cell>
          <cell r="B2066" t="str">
            <v>40911840500000000224</v>
          </cell>
          <cell r="C2066" t="str">
            <v>60301810700000009098</v>
          </cell>
          <cell r="D2066" t="str">
            <v>$</v>
          </cell>
          <cell r="E2066">
            <v>67.81</v>
          </cell>
          <cell r="F2066" t="str">
            <v>Оплата купонов 2002 года по ОВГВЗ 4, 5 серии в пользу КОРПОРАЦИЯ ФАЗОТРОН - НИИ РАДИОСТРОЕНИЯ, ОАО, МОСКВА. Взимание комиссии в размере - 10.85 долл.США. НДС - 2.17 долл.США.</v>
          </cell>
        </row>
        <row r="2067">
          <cell r="A2067">
            <v>37390</v>
          </cell>
          <cell r="B2067" t="str">
            <v>40911840500000000224</v>
          </cell>
          <cell r="C2067" t="str">
            <v>60301810700000009098</v>
          </cell>
          <cell r="D2067" t="str">
            <v>$</v>
          </cell>
          <cell r="E2067">
            <v>12.5</v>
          </cell>
          <cell r="F2067" t="str">
            <v>Оплата купонов 2002 года по ОВГВЗ 5 серии в пользу МАКС-М, ЗАО, МОСКОВСКАЯ АКЦИОНЕРНАЯ СТРАХОВАЯ КОМПАНИЯ, МОСКВА. Взимание комиссии в размере - 2 долл.США. НДС - .4 долл.США.</v>
          </cell>
        </row>
        <row r="2068">
          <cell r="A2068">
            <v>37390</v>
          </cell>
          <cell r="B2068" t="str">
            <v>40911840500000000224</v>
          </cell>
          <cell r="C2068" t="str">
            <v>60301810700000009098</v>
          </cell>
          <cell r="D2068" t="str">
            <v>$</v>
          </cell>
          <cell r="E2068">
            <v>28.12</v>
          </cell>
          <cell r="F2068" t="str">
            <v>Оплата купонов 2002 года по ОВГВЗ 5 серии в пользу ФИЛИАЛ ОАО БАНК МЕНАТЕП СПБ В Г.М, ФАКБ, Г. МОСКВА. Взимание комиссии в размере - 4.5 долл.США. НДС - .9 долл.США.</v>
          </cell>
        </row>
        <row r="2069">
          <cell r="A2069">
            <v>37390</v>
          </cell>
          <cell r="B2069" t="str">
            <v>40911840500000000224</v>
          </cell>
          <cell r="C2069" t="str">
            <v>60301810700000009098</v>
          </cell>
          <cell r="D2069" t="str">
            <v>$</v>
          </cell>
          <cell r="E2069">
            <v>62.81</v>
          </cell>
          <cell r="F2069" t="str">
            <v>Оплата купонов 2002 года по ОВГВЗ 4, 5 серии в пользу КОНСЕРВВИНПРОМ, ООО, МОСКВА. Взимание комиссии в размере - 10.04 долл.США. НДС - 2.01 долл.США.</v>
          </cell>
        </row>
        <row r="2070">
          <cell r="A2070">
            <v>37390</v>
          </cell>
          <cell r="B2070" t="str">
            <v>40911840500000000224</v>
          </cell>
          <cell r="C2070" t="str">
            <v>60301810700000009098</v>
          </cell>
          <cell r="D2070" t="str">
            <v>$</v>
          </cell>
          <cell r="E2070">
            <v>12.5</v>
          </cell>
          <cell r="F2070" t="str">
            <v>Оплата купонов 1999, 2000, 2001, 2002 года по ОВГВЗ 5 серии в пользу БАРД АЛЕКСЕЙ ВЛАДИМИРОВИЧ. Взимание комиссии в размере - 2 долл.США. НДС - .4 долл.США.</v>
          </cell>
        </row>
        <row r="2071">
          <cell r="A2071">
            <v>37390</v>
          </cell>
          <cell r="B2071" t="str">
            <v>40911840500000000224</v>
          </cell>
          <cell r="C2071" t="str">
            <v>60301810700000009098</v>
          </cell>
          <cell r="D2071" t="str">
            <v>$</v>
          </cell>
          <cell r="E2071">
            <v>12.5</v>
          </cell>
          <cell r="F2071" t="str">
            <v>Оплата купонов 2002 года по ОВГВЗ 4, 5 серии в пользу ШАШМУРИН ВЛАДИМИР АРКАДЬЕВИЧ. Взимание комиссии в размере - 2 долл.США. НДС - .4 долл.США.</v>
          </cell>
        </row>
        <row r="2072">
          <cell r="A2072">
            <v>37390</v>
          </cell>
          <cell r="B2072" t="str">
            <v>40911840500000000224</v>
          </cell>
          <cell r="C2072" t="str">
            <v>60301810700000009098</v>
          </cell>
          <cell r="D2072" t="str">
            <v>$</v>
          </cell>
          <cell r="E2072">
            <v>25.31</v>
          </cell>
          <cell r="F2072" t="str">
            <v>Оплата купонов 2002 года по ОВГВЗ 4, 5, 7 серии в пользу ЗАПСИБКОМБАНК (ОАО) , АКБ , Г. САЛЕХАРД. Взимание комиссии в размере - 4.05 долл.США. НДС - .81 долл.США.</v>
          </cell>
        </row>
        <row r="2073">
          <cell r="A2073">
            <v>37390</v>
          </cell>
          <cell r="B2073" t="str">
            <v>40911840500000000224</v>
          </cell>
          <cell r="C2073" t="str">
            <v>60301810700000009098</v>
          </cell>
          <cell r="D2073" t="str">
            <v>$</v>
          </cell>
          <cell r="E2073">
            <v>64.37</v>
          </cell>
          <cell r="F2073" t="str">
            <v>Оплата купонов 2001, 2002 года по ОВГВЗ 4, 5 серии в пользу КАЗАНЬКОМПРЕССОРМАШ, ОАО, КАЗАНЬ. Взимание комиссии в размере - 10.31 долл.США. НДС - 2.06 долл.США.</v>
          </cell>
        </row>
        <row r="2074">
          <cell r="A2074">
            <v>37390</v>
          </cell>
          <cell r="B2074" t="str">
            <v>40911840500000000224</v>
          </cell>
          <cell r="C2074" t="str">
            <v>60301810700000009098</v>
          </cell>
          <cell r="D2074" t="str">
            <v>$</v>
          </cell>
          <cell r="E2074">
            <v>12.5</v>
          </cell>
          <cell r="F2074" t="str">
            <v>Оплата купонов 1995, 1996, 1997, 1998, 1999, 2000, 2001, 2002 года по ОВГВЗ 5 серии в пользу КОНТАКТ ИНТЕР, ВТФ, АОЗТ, МЫТИЩИ. Взимание комиссии в размере - 2 долл.США. НДС - .4 долл.США.</v>
          </cell>
        </row>
        <row r="2075">
          <cell r="A2075">
            <v>37390</v>
          </cell>
          <cell r="B2075" t="str">
            <v>40911840500000000224</v>
          </cell>
          <cell r="C2075" t="str">
            <v>60301810700000009098</v>
          </cell>
          <cell r="D2075" t="str">
            <v>$</v>
          </cell>
          <cell r="E2075">
            <v>424.02</v>
          </cell>
          <cell r="F2075" t="str">
            <v>Оплата купонов 2002 года по ОВГВЗ 4, 5 серии в пользу ВСЕРОС. НАУЧН.-ИССЛ.,ПРОЕКТН.-КОНС.ИН-Т КАБЕЛЬНОЙ ПР-ТИ, АООТ, МОСКВА. Взимание комиссии в размере - 67.85 долл.США. НДС - 13.57 долл.США.</v>
          </cell>
        </row>
        <row r="2076">
          <cell r="A2076">
            <v>37390</v>
          </cell>
          <cell r="B2076" t="str">
            <v>40911840500000000224</v>
          </cell>
          <cell r="C2076" t="str">
            <v>60301810700000009098</v>
          </cell>
          <cell r="D2076" t="str">
            <v>$</v>
          </cell>
          <cell r="E2076">
            <v>12.5</v>
          </cell>
          <cell r="F2076" t="str">
            <v>Оплата купонов 2002 года по ОВГВЗ 4, 5 серии в пользу ПЕРМСКИЕ МОТОРЫ, ОАО, ПЕРМЬ. Взимание комиссии в размере - 2 долл.США. НДС - .4 долл.США.</v>
          </cell>
        </row>
        <row r="2077">
          <cell r="A2077">
            <v>37390</v>
          </cell>
          <cell r="B2077" t="str">
            <v>40911840500000000224</v>
          </cell>
          <cell r="C2077" t="str">
            <v>60301810700000009098</v>
          </cell>
          <cell r="D2077" t="str">
            <v>$</v>
          </cell>
          <cell r="E2077">
            <v>69.989999999999995</v>
          </cell>
          <cell r="F2077" t="str">
            <v>Оплата купонов 2001, 2002 года по ОВГВЗ 4, 5 серии в пользу МОСКОВСКИЙ ИНДУСТРИАЛЬНЫЙ БАНК , ФАКБ, Г. ВЛАДИМИР. Взимание комиссии в размере - 11.21 долл.США. НДС - 2.24 долл.США.</v>
          </cell>
        </row>
        <row r="2078">
          <cell r="A2078">
            <v>37390</v>
          </cell>
          <cell r="B2078" t="str">
            <v>40911840500000000224</v>
          </cell>
          <cell r="C2078" t="str">
            <v>60301810700000009098</v>
          </cell>
          <cell r="D2078" t="str">
            <v>$</v>
          </cell>
          <cell r="E2078">
            <v>12.5</v>
          </cell>
          <cell r="F2078" t="str">
            <v>Оплата купонов 2002 года по ОВГВЗ 4, 5 серии в пользу КРОСНА-БАНК ОАО , АКБ , Г. МОСКВА. Взимание комиссии в размере - 2 долл.США. НДС - .4 долл.США.</v>
          </cell>
        </row>
        <row r="2079">
          <cell r="A2079">
            <v>37390</v>
          </cell>
          <cell r="B2079" t="str">
            <v>40911840500000000224</v>
          </cell>
          <cell r="C2079" t="str">
            <v>60301810700000009098</v>
          </cell>
          <cell r="D2079" t="str">
            <v>$</v>
          </cell>
          <cell r="E2079">
            <v>12.5</v>
          </cell>
          <cell r="F2079" t="str">
            <v>Оплата купонов 2002 года по ОВГВЗ 5 серии в пользу ЛИНЕВИЧ-ЯВОРСКАЯ НАДЕЖДА ПЕТРОВНА. Взимание комиссии в размере - 2 долл.США. НДС - .4 долл.США.</v>
          </cell>
        </row>
        <row r="2080">
          <cell r="A2080">
            <v>37390</v>
          </cell>
          <cell r="B2080" t="str">
            <v>40911840500000000224</v>
          </cell>
          <cell r="C2080" t="str">
            <v>60301810700000009098</v>
          </cell>
          <cell r="D2080" t="str">
            <v>$</v>
          </cell>
          <cell r="E2080">
            <v>12.5</v>
          </cell>
          <cell r="F2080" t="str">
            <v>Оплата купонов 2002 года по ОВГВЗ 4, 5 серии в пользу МАКАРОВ АЛЕКСАНДР ВИКТОРОВИЧ. Взимание комиссии в размере - 2 долл.США. НДС - .4 долл.США.</v>
          </cell>
        </row>
        <row r="2081">
          <cell r="A2081">
            <v>37390</v>
          </cell>
          <cell r="B2081" t="str">
            <v>40911840500000000224</v>
          </cell>
          <cell r="C2081" t="str">
            <v>60301810700000009098</v>
          </cell>
          <cell r="D2081" t="str">
            <v>$</v>
          </cell>
          <cell r="E2081">
            <v>29.68</v>
          </cell>
          <cell r="F2081" t="str">
            <v>Оплата купонов 2002 года по ОВГВЗ 4, 5 серии в пользу ЭЛЕКТРОН-СЕРВИС, МАЛОЕ ПРЕДПРИЯТИЕ НТЦ, МОСКВА. Взимание комиссии в размере - 4.77 долл.США. НДС - .95 долл.США.</v>
          </cell>
        </row>
        <row r="2082">
          <cell r="A2082">
            <v>37390</v>
          </cell>
          <cell r="B2082" t="str">
            <v>40911840500000000224</v>
          </cell>
          <cell r="C2082" t="str">
            <v>60301810700000009098</v>
          </cell>
          <cell r="D2082" t="str">
            <v>$</v>
          </cell>
          <cell r="E2082">
            <v>12.5</v>
          </cell>
          <cell r="F2082" t="str">
            <v>Оплата купонов по ОГВЗ 1999 года в пользу ГУЖОВ АЛЕКСЕЙ ВИТАЛЬЕВИЧ. Взимание комиссии в размере - 2 долл.США. НДС - .4 долл.США.</v>
          </cell>
        </row>
        <row r="2083">
          <cell r="A2083">
            <v>37390</v>
          </cell>
          <cell r="B2083" t="str">
            <v>40911840500000000224</v>
          </cell>
          <cell r="C2083" t="str">
            <v>60301810700000009098</v>
          </cell>
          <cell r="D2083" t="str">
            <v>$</v>
          </cell>
          <cell r="E2083">
            <v>14.06</v>
          </cell>
          <cell r="F2083" t="str">
            <v>Оплата купонов по ОГВЗ 1999 года в пользу НАНИВСКИЙ ЕВСТАХИЙ МИХАЙЛОВИЧ. Взимание комиссии в размере - 2.25 долл.США. НДС - .45 долл.США.</v>
          </cell>
        </row>
        <row r="2084">
          <cell r="A2084">
            <v>37390</v>
          </cell>
          <cell r="B2084" t="str">
            <v>40911840500000000224</v>
          </cell>
          <cell r="C2084" t="str">
            <v>60301810700000009098</v>
          </cell>
          <cell r="D2084" t="str">
            <v>$</v>
          </cell>
          <cell r="E2084">
            <v>34.06</v>
          </cell>
          <cell r="F2084" t="str">
            <v>Оплата купонов по ОГВЗ 1999 года в пользу СМОЛЯКОВА ЕЛЕНА ВАСИЛЬЕВНА. Взимание комиссии в размере - 2 долл.США. НДС - .4 долл.США.Взимание комиссии за хранениецб в размере - 5,43 долл.США.НДС - 1,09 долл.США</v>
          </cell>
        </row>
        <row r="2085">
          <cell r="A2085">
            <v>37390</v>
          </cell>
          <cell r="B2085" t="str">
            <v>40911840500000000224</v>
          </cell>
          <cell r="C2085" t="str">
            <v>60301810700000009098</v>
          </cell>
          <cell r="D2085" t="str">
            <v>$</v>
          </cell>
          <cell r="E2085">
            <v>12.5</v>
          </cell>
          <cell r="F2085" t="str">
            <v>Оплата купонов по ОГВЗ 1999 года в пользу СМОЛЯКОВА ЕЛЕНА ВАСИЛЬЕВНА. Взимание комиссии в размере - 2 долл.США. НДС - .4 долл.США.Взимание комиссии за хранениецб в размере - 5,43 долл.США.НДС - 1,09 долл.США</v>
          </cell>
        </row>
        <row r="2086">
          <cell r="A2086">
            <v>37390</v>
          </cell>
          <cell r="B2086" t="str">
            <v>40911840500000000224</v>
          </cell>
          <cell r="C2086" t="str">
            <v>60301810700000009098</v>
          </cell>
          <cell r="D2086" t="str">
            <v>$</v>
          </cell>
          <cell r="E2086">
            <v>12.5</v>
          </cell>
          <cell r="F2086" t="str">
            <v>Оплата купонов по ОГВЗ 1999 года в пользу ДУБРОВИН СЕРГЕЙ ВИКТОРОВИЧ. Взимание комиссии в размере - 2 долл.США. НДС - .4 долл.США.</v>
          </cell>
        </row>
        <row r="2087">
          <cell r="A2087">
            <v>37390</v>
          </cell>
          <cell r="B2087" t="str">
            <v>40911840500000000224</v>
          </cell>
          <cell r="C2087" t="str">
            <v>60301810700000009098</v>
          </cell>
          <cell r="D2087" t="str">
            <v>$</v>
          </cell>
          <cell r="E2087">
            <v>3.44</v>
          </cell>
          <cell r="F2087" t="str">
            <v>Оплата купонов по ОГВЗ 1999 года в пользу ПАСТУХОВА ИРИНА ВЛАДИМИРОВНА.Взиманиекомиссии за хранение цб в размере - 0,58 долл.США. НДС - 0,11 долл.США</v>
          </cell>
        </row>
        <row r="2088">
          <cell r="A2088">
            <v>37390</v>
          </cell>
          <cell r="B2088" t="str">
            <v>40911840500000000224</v>
          </cell>
          <cell r="C2088" t="str">
            <v>60301810700000009098</v>
          </cell>
          <cell r="D2088" t="str">
            <v>$</v>
          </cell>
          <cell r="E2088">
            <v>12.5</v>
          </cell>
          <cell r="F2088" t="str">
            <v>Оплата купонов по ОГВЗ 1999 года в пользу ДАНИЛЕВИЧ ВИТАЛИЙ ВИКТОРОВИЧ. Взимание комиссии в размере - 2 долл.США. НДС - .4 долл.США.</v>
          </cell>
        </row>
        <row r="2089">
          <cell r="A2089">
            <v>37390</v>
          </cell>
          <cell r="B2089" t="str">
            <v>40911840500000000224</v>
          </cell>
          <cell r="C2089" t="str">
            <v>60301810700000009098</v>
          </cell>
          <cell r="D2089" t="str">
            <v>$</v>
          </cell>
          <cell r="E2089">
            <v>12.5</v>
          </cell>
          <cell r="F2089" t="str">
            <v>Оплата купонов по ОГВЗ 1999 года в пользу СОЛОВЬЕВ ВЛАДИМИР МИХАЙЛОВИЧ. Взимание комиссии в размере - 2 долл.США. НДС - .4 долл.США.</v>
          </cell>
        </row>
        <row r="2090">
          <cell r="A2090">
            <v>37390</v>
          </cell>
          <cell r="B2090" t="str">
            <v>40911840500000000224</v>
          </cell>
          <cell r="C2090" t="str">
            <v>60301810700000009098</v>
          </cell>
          <cell r="D2090" t="str">
            <v>$</v>
          </cell>
          <cell r="E2090">
            <v>12.5</v>
          </cell>
          <cell r="F2090" t="str">
            <v>Оплата купонов по ОГВЗ 1999 года в пользу ГЕРАСИМОВА ЕВГЕНИЯ АЛЕКСЕЕВНА. Взимание комиссии в размере - 2 долл.США. НДС - .4 долл.США.</v>
          </cell>
        </row>
        <row r="2091">
          <cell r="A2091">
            <v>37390</v>
          </cell>
          <cell r="B2091" t="str">
            <v>40911840500000000224</v>
          </cell>
          <cell r="C2091" t="str">
            <v>60301810700000009098</v>
          </cell>
          <cell r="D2091" t="str">
            <v>$</v>
          </cell>
          <cell r="E2091">
            <v>14.06</v>
          </cell>
          <cell r="F2091" t="str">
            <v>Оплата купонов по ОГВЗ 1999 года в пользу КАЛИТВИН ВЛАДИМИР ВАСИЛЬЕВИЧ. Взимание комиссии в размере - 2.25 долл.США. НДС - .45 долл.США.</v>
          </cell>
        </row>
        <row r="2092">
          <cell r="A2092">
            <v>37390</v>
          </cell>
          <cell r="B2092" t="str">
            <v>40911840500000000224</v>
          </cell>
          <cell r="C2092" t="str">
            <v>60301810700000009098</v>
          </cell>
          <cell r="D2092" t="str">
            <v>$</v>
          </cell>
          <cell r="E2092">
            <v>107.49</v>
          </cell>
          <cell r="F2092" t="str">
            <v>Оплата купонов по ОГВЗ 1999 года в пользу ЛЕГОНЬКИХ АЛЛА ВЛАДИМИРОВНА. Взиманиекомиссии в размере - 2 долл.США. НДС - .4 долл.США.Взимание комиссии за хранениецб в размере - 17,17 долл.США. НДС - 3,44 долл.США</v>
          </cell>
        </row>
        <row r="2093">
          <cell r="A2093">
            <v>37390</v>
          </cell>
          <cell r="B2093" t="str">
            <v>40911840500000000224</v>
          </cell>
          <cell r="C2093" t="str">
            <v>60301810700000009098</v>
          </cell>
          <cell r="D2093" t="str">
            <v>$</v>
          </cell>
          <cell r="E2093">
            <v>12.5</v>
          </cell>
          <cell r="F2093" t="str">
            <v>Оплата купонов по ОГВЗ 1999 года в пользу ЛЕГОНЬКИХ АЛЛА ВЛАДИМИРОВНА. Взиманиекомиссии в размере - 2 долл.США. НДС - .4 долл.США.Взимание комиссии за хранениецб в размере - 17,17 долл.США. НДС - 3,44 долл.США</v>
          </cell>
        </row>
        <row r="2094">
          <cell r="A2094">
            <v>37390</v>
          </cell>
          <cell r="B2094" t="str">
            <v>40911840500000000224</v>
          </cell>
          <cell r="C2094" t="str">
            <v>60301810700000009098</v>
          </cell>
          <cell r="D2094" t="str">
            <v>$</v>
          </cell>
          <cell r="E2094">
            <v>12.5</v>
          </cell>
          <cell r="F2094" t="str">
            <v>Оплата купонов по ОГВЗ 1999 года в пользу КАМНЕВА АНТОНИНА МАРКОВНА. Взимание комиссии в размере - 2 долл.США. НДС - .4 долл.США.</v>
          </cell>
        </row>
        <row r="2095">
          <cell r="A2095">
            <v>37390</v>
          </cell>
          <cell r="B2095" t="str">
            <v>40911840500000000224</v>
          </cell>
          <cell r="C2095" t="str">
            <v>60301810700000009098</v>
          </cell>
          <cell r="D2095" t="str">
            <v>$</v>
          </cell>
          <cell r="E2095">
            <v>12.5</v>
          </cell>
          <cell r="F2095" t="str">
            <v>Оплата купонов по ОГВЗ 1999 года в пользу БАГРИЙ СЕМЕН ИВАНОВИЧ. Взимание комиссии в размере - 2 долл.США. НДС - .4 долл.США.</v>
          </cell>
        </row>
        <row r="2096">
          <cell r="A2096">
            <v>37390</v>
          </cell>
          <cell r="B2096" t="str">
            <v>40911840500000000224</v>
          </cell>
          <cell r="C2096" t="str">
            <v>60301810700000009098</v>
          </cell>
          <cell r="D2096" t="str">
            <v>$</v>
          </cell>
          <cell r="E2096">
            <v>12.5</v>
          </cell>
          <cell r="F2096" t="str">
            <v>Оплата купонов по ОГВЗ 1999 года в пользу АХМЕТОВ РАФКАТ МУХИБОВИЧ. Взимание комиссии в размере - 2 долл.США. НДС - .4 долл.США.</v>
          </cell>
        </row>
        <row r="2097">
          <cell r="A2097">
            <v>37390</v>
          </cell>
          <cell r="B2097" t="str">
            <v>40911840500000000224</v>
          </cell>
          <cell r="C2097" t="str">
            <v>60301810700000009098</v>
          </cell>
          <cell r="D2097" t="str">
            <v>$</v>
          </cell>
          <cell r="E2097">
            <v>58.12</v>
          </cell>
          <cell r="F2097" t="str">
            <v>Оплата купонов по ОГВЗ 1999 года в пользу ПАНЕНКО СВЕТЛАНА ИВАНОВНА. Взимание комиссии в размере - 9.32 долл.США. НДС - 1.86 долл.США.</v>
          </cell>
        </row>
        <row r="2098">
          <cell r="A2098">
            <v>37390</v>
          </cell>
          <cell r="B2098" t="str">
            <v>40911840500000000224</v>
          </cell>
          <cell r="C2098" t="str">
            <v>60301810700000009098</v>
          </cell>
          <cell r="D2098" t="str">
            <v>$</v>
          </cell>
          <cell r="E2098">
            <v>607.13</v>
          </cell>
          <cell r="F2098" t="str">
            <v>Оплата купонов 2002 года по ОВГВЗ в пользу ЛЕГОНЬКИХ ВАЛЕНТИНА МЕФОДЬЕВНА. Взимание комиссии в размере - 4.05 долл.США. НДС - .81 долл.США.Взимание комиссии захранение цб в размере- 97,15 долл.США. НДС - 19,43 долл.США</v>
          </cell>
        </row>
        <row r="2099">
          <cell r="A2099">
            <v>37390</v>
          </cell>
          <cell r="B2099" t="str">
            <v>40911840500000000224</v>
          </cell>
          <cell r="C2099" t="str">
            <v>60301810700000009098</v>
          </cell>
          <cell r="D2099" t="str">
            <v>$</v>
          </cell>
          <cell r="E2099">
            <v>25.31</v>
          </cell>
          <cell r="F2099" t="str">
            <v>Оплата купонов 2002 года по ОВГВЗ в пользу ЛЕГОНЬКИХ ВАЛЕНТИНА МЕФОДЬЕВНА. Взимание комиссии в размере - 4.05 долл.США. НДС - .81 долл.США.Взимание комиссии захранение цб в размере- 97,15 долл.США. НДС - 19,43 долл.США</v>
          </cell>
        </row>
        <row r="2100">
          <cell r="A2100">
            <v>37390</v>
          </cell>
          <cell r="B2100" t="str">
            <v>40911840500000000224</v>
          </cell>
          <cell r="C2100" t="str">
            <v>60301810700000009098</v>
          </cell>
          <cell r="D2100" t="str">
            <v>$</v>
          </cell>
          <cell r="E2100">
            <v>12.5</v>
          </cell>
          <cell r="F2100" t="str">
            <v>Оплата купонов по ОГВЗ 1999 года в пользу ЛЕБЕДЬ ЗЛАТА МАРКОВНА. Взимание комиссии в размере - 2 долл.США. НДС - .4 долл.США.</v>
          </cell>
        </row>
        <row r="2101">
          <cell r="A2101">
            <v>37390</v>
          </cell>
          <cell r="B2101" t="str">
            <v>40911840500000000224</v>
          </cell>
          <cell r="C2101" t="str">
            <v>60301810700000009098</v>
          </cell>
          <cell r="D2101" t="str">
            <v>$</v>
          </cell>
          <cell r="E2101">
            <v>12.5</v>
          </cell>
          <cell r="F2101" t="str">
            <v>Оплата купонов по ОГВЗ 1999 года в пользу МАЛЬЦЕВ ВЯЧЕСЛАВ ПЕТРОВИЧ. Взимание комиссии в размере - 2 долл.США. НДС - .4 долл.США.</v>
          </cell>
        </row>
        <row r="2102">
          <cell r="A2102">
            <v>37390</v>
          </cell>
          <cell r="B2102" t="str">
            <v>40911840500000000224</v>
          </cell>
          <cell r="C2102" t="str">
            <v>60301810700000009098</v>
          </cell>
          <cell r="D2102" t="str">
            <v>$</v>
          </cell>
          <cell r="E2102">
            <v>12.5</v>
          </cell>
          <cell r="F2102" t="str">
            <v>Оплата купонов по ОГВЗ 1999 года в пользу ЛООПЕР ИГОРЬ ГАНСОВИЧ. Взимание комиссии в размере - 2 долл.США. НДС - .4 долл.США.</v>
          </cell>
        </row>
        <row r="2103">
          <cell r="A2103">
            <v>37390</v>
          </cell>
          <cell r="B2103" t="str">
            <v>40911840500000000224</v>
          </cell>
          <cell r="C2103" t="str">
            <v>60301810700000009098</v>
          </cell>
          <cell r="D2103" t="str">
            <v>$</v>
          </cell>
          <cell r="E2103">
            <v>12.5</v>
          </cell>
          <cell r="F2103" t="str">
            <v>Оплата купонов по ОГВЗ 1999 года в пользу СТРЕЛКОВ ЮРИЙ ВИТАЛЬЕВИЧ. Взимание комиссии в размере - 2 долл.США. НДС - .4 долл.США.</v>
          </cell>
        </row>
        <row r="2104">
          <cell r="A2104">
            <v>37390</v>
          </cell>
          <cell r="B2104" t="str">
            <v>40911840500000000224</v>
          </cell>
          <cell r="C2104" t="str">
            <v>60301810700000009098</v>
          </cell>
          <cell r="D2104" t="str">
            <v>$</v>
          </cell>
          <cell r="E2104">
            <v>12.5</v>
          </cell>
          <cell r="F2104" t="str">
            <v>Оплата купонов по ОГВЗ 1999 года в пользу ДАШКЕВИЧ АЛЕКСАНДР СТАНИСЛАВОВИЧ. Взимание комиссии в размере - 2 долл.США. НДС - .4 долл.США.</v>
          </cell>
        </row>
        <row r="2105">
          <cell r="A2105">
            <v>37390</v>
          </cell>
          <cell r="B2105" t="str">
            <v>40911840500000000224</v>
          </cell>
          <cell r="C2105" t="str">
            <v>60301810700000009098</v>
          </cell>
          <cell r="D2105" t="str">
            <v>$</v>
          </cell>
          <cell r="E2105">
            <v>12.5</v>
          </cell>
          <cell r="F2105" t="str">
            <v>Оплата купонов по ОГВЗ 1999 года в пользу КОПЕЛЬНИК ИГОРЬ МИХАЙЛОВИЧ. Взимание комиссии в размере - 2 долл.США. НДС - .4 долл.США.</v>
          </cell>
        </row>
        <row r="2106">
          <cell r="A2106">
            <v>37390</v>
          </cell>
          <cell r="B2106" t="str">
            <v>40911840500000000224</v>
          </cell>
          <cell r="C2106" t="str">
            <v>60301810700000009098</v>
          </cell>
          <cell r="D2106" t="str">
            <v>$</v>
          </cell>
          <cell r="E2106">
            <v>12.5</v>
          </cell>
          <cell r="F2106" t="str">
            <v>Оплата купонов по ОГВЗ 1999 года в пользу ЛЕВИН ВЛАДИМИР ИЗРАИЛЕВИЧ. Взимание комиссии в размере - 2 долл.США. НДС - .4 долл.США.</v>
          </cell>
        </row>
        <row r="2107">
          <cell r="A2107">
            <v>37390</v>
          </cell>
          <cell r="B2107" t="str">
            <v>40911840500000000224</v>
          </cell>
          <cell r="C2107" t="str">
            <v>60301810700000009098</v>
          </cell>
          <cell r="D2107" t="str">
            <v>$</v>
          </cell>
          <cell r="E2107">
            <v>12.5</v>
          </cell>
          <cell r="F2107" t="str">
            <v>Оплата купонов по ОГВЗ 1999 года в пользу МОРОЗОВ ВЛАДИМИР ГРИГОРЬЕВИЧ. Взимание комиссии в размере - 2 долл.США. НДС - .4 долл.США.</v>
          </cell>
        </row>
        <row r="2108">
          <cell r="A2108">
            <v>37390</v>
          </cell>
          <cell r="B2108" t="str">
            <v>40911840500000000224</v>
          </cell>
          <cell r="C2108" t="str">
            <v>60301810700000009098</v>
          </cell>
          <cell r="D2108" t="str">
            <v>$</v>
          </cell>
          <cell r="E2108">
            <v>12.5</v>
          </cell>
          <cell r="F2108" t="str">
            <v>Оплата купонов по ОГВЗ 1999 года в пользу ХРОМУЛЕВ ВЛАДИМИР ПЕТРОВИЧ. Взимание комиссии в размере - 2 долл.США. НДС - .4 долл.США.</v>
          </cell>
        </row>
        <row r="2109">
          <cell r="A2109">
            <v>37390</v>
          </cell>
          <cell r="B2109" t="str">
            <v>40911840500000000224</v>
          </cell>
          <cell r="C2109" t="str">
            <v>60301810700000009098</v>
          </cell>
          <cell r="D2109" t="str">
            <v>$</v>
          </cell>
          <cell r="E2109">
            <v>14.06</v>
          </cell>
          <cell r="F2109" t="str">
            <v>Оплата купонов по ОГВЗ 1999 года в пользу ВАСИН ВЛАДИСЛАВ СЕРГЕЕВИЧ. Взимание комиссии в размере - 2.27 долл.США. НДС - .45 долл.США.</v>
          </cell>
        </row>
        <row r="2110">
          <cell r="A2110">
            <v>37390</v>
          </cell>
          <cell r="B2110" t="str">
            <v>40911840500000000224</v>
          </cell>
          <cell r="C2110" t="str">
            <v>60301810700000009098</v>
          </cell>
          <cell r="D2110" t="str">
            <v>$</v>
          </cell>
          <cell r="E2110">
            <v>12.5</v>
          </cell>
          <cell r="F2110" t="str">
            <v>Оплата купонов по ОГВЗ 1999 года в пользу ФЕЛЬЗИНГ АЛЕКСАНДР ПЕТРОВИЧ. Взимание комиссии в размере - 2 долл.США. НДС - .4 долл.США.</v>
          </cell>
        </row>
        <row r="2111">
          <cell r="A2111">
            <v>37390</v>
          </cell>
          <cell r="B2111" t="str">
            <v>40911840500000000224</v>
          </cell>
          <cell r="C2111" t="str">
            <v>60301810700000009098</v>
          </cell>
          <cell r="D2111" t="str">
            <v>$</v>
          </cell>
          <cell r="E2111">
            <v>12.5</v>
          </cell>
          <cell r="F2111" t="str">
            <v>Оплата купонов по ОГВЗ 1999 года в пользу КУРЕНКОВ ГАРРИ ИВАНОВИЧ. Взимание комиссии в размере - 2 долл.США. НДС - .4 долл.США.</v>
          </cell>
        </row>
        <row r="2112">
          <cell r="A2112">
            <v>37390</v>
          </cell>
          <cell r="B2112" t="str">
            <v>40911840500000000224</v>
          </cell>
          <cell r="C2112" t="str">
            <v>60301810700000009098</v>
          </cell>
          <cell r="D2112" t="str">
            <v>$</v>
          </cell>
          <cell r="E2112">
            <v>78.739999999999995</v>
          </cell>
          <cell r="F2112" t="str">
            <v>Оплата купонов по ОГВЗ 1999 года в пользу ТУРКИН АЛЕКСЕЙ ЮРЬЕВИЧ. Взимание комиссии в размере - 2 долл.США. НДС - .4 долл.США.Взимание комиссии за хранение цб в  размере - 12,59 долл.США. НДС - 2,52 долл.США</v>
          </cell>
        </row>
        <row r="2113">
          <cell r="A2113">
            <v>37390</v>
          </cell>
          <cell r="B2113" t="str">
            <v>40911840500000000224</v>
          </cell>
          <cell r="C2113" t="str">
            <v>60301810700000009098</v>
          </cell>
          <cell r="D2113" t="str">
            <v>$</v>
          </cell>
          <cell r="E2113">
            <v>12.5</v>
          </cell>
          <cell r="F2113" t="str">
            <v>Оплата купонов по ОГВЗ 1999 года в пользу ТУРКИН АЛЕКСЕЙ ЮРЬЕВИЧ. Взимание комиссии в размере - 2 долл.США. НДС - .4 долл.США.Взимание комиссии за хранение цб в  размере - 12,59 долл.США. НДС - 2,52 долл.США</v>
          </cell>
        </row>
        <row r="2114">
          <cell r="A2114">
            <v>37390</v>
          </cell>
          <cell r="B2114" t="str">
            <v>40911840500000000224</v>
          </cell>
          <cell r="C2114" t="str">
            <v>60301810700000009098</v>
          </cell>
          <cell r="D2114" t="str">
            <v>$</v>
          </cell>
          <cell r="E2114">
            <v>12.5</v>
          </cell>
          <cell r="F2114" t="str">
            <v>Оплата купонов по ОГВЗ 1999 года в пользу МАКАРОВ АЛЕКСАНДР ВИКТОРОВИЧ. Взимание комиссии в размере - 2 долл.США. НДС - .4 долл.США.</v>
          </cell>
        </row>
        <row r="2115">
          <cell r="A2115">
            <v>37390</v>
          </cell>
          <cell r="B2115" t="str">
            <v>40911840500000000224</v>
          </cell>
          <cell r="C2115" t="str">
            <v>60301810700000009098</v>
          </cell>
          <cell r="D2115" t="str">
            <v>$</v>
          </cell>
          <cell r="E2115">
            <v>12.5</v>
          </cell>
          <cell r="F2115" t="str">
            <v>Оплата купонов по ОГВЗ 1999 года в пользу КОКИН ЛЕОНИД НИКОЛАЕВИЧ. Взимание комиссии в размере - 2 долл.США. НДС - .4 долл.США.Взимание комиссии за хранение цбв размере- 3,44 долл.США. НДС - 0,69 долл.США</v>
          </cell>
        </row>
        <row r="2116">
          <cell r="A2116">
            <v>37390</v>
          </cell>
          <cell r="B2116" t="str">
            <v>40911840500000000224</v>
          </cell>
          <cell r="C2116" t="str">
            <v>60301810700000009098</v>
          </cell>
          <cell r="D2116" t="str">
            <v>$</v>
          </cell>
          <cell r="E2116">
            <v>21.56</v>
          </cell>
          <cell r="F2116" t="str">
            <v>Оплата купонов по ОГВЗ 1999 года в пользу КОКИН ЛЕОНИД НИКОЛАЕВИЧ. Взимание комиссии в размере - 2 долл.США. НДС - .4 долл.США.Взимание комиссии за хранение цбв размере- 3,44 долл.США. НДС - 0,69 долл.США</v>
          </cell>
        </row>
        <row r="2117">
          <cell r="A2117">
            <v>37390</v>
          </cell>
          <cell r="B2117" t="str">
            <v>40911840500000000224</v>
          </cell>
          <cell r="C2117" t="str">
            <v>60301810700000009098</v>
          </cell>
          <cell r="D2117" t="str">
            <v>$</v>
          </cell>
          <cell r="E2117">
            <v>17.809999999999999</v>
          </cell>
          <cell r="F2117" t="str">
            <v>Оплата купонов по ОГВЗ 1999 года в пользу ГЕРЛЕ СТАНИСЛАВ ЕВГЕНЬЕВИЧ. Взимание комиссии в размере - 2 долл.США. НДС - .4 долл.США.Взимание комиссии за хранениецб в размере - 2,87 долл.США. НДС - 0,57 долл.США</v>
          </cell>
        </row>
        <row r="2118">
          <cell r="A2118">
            <v>37390</v>
          </cell>
          <cell r="B2118" t="str">
            <v>40911840500000000224</v>
          </cell>
          <cell r="C2118" t="str">
            <v>60301810700000009098</v>
          </cell>
          <cell r="D2118" t="str">
            <v>$</v>
          </cell>
          <cell r="E2118">
            <v>12.5</v>
          </cell>
          <cell r="F2118" t="str">
            <v>Оплата купонов по ОГВЗ 1999 года в пользу ГЕРЛЕ СТАНИСЛАВ ЕВГЕНЬЕВИЧ. Взимание комиссии в размере - 2 долл.США. НДС - .4 долл.США.Взимание комиссии за хранениецб в размере - 2,87 долл.США. НДС - 0,57 долл.США</v>
          </cell>
        </row>
        <row r="2119">
          <cell r="A2119">
            <v>37390</v>
          </cell>
          <cell r="B2119" t="str">
            <v>40911840500000000224</v>
          </cell>
          <cell r="C2119" t="str">
            <v>60301810700000009098</v>
          </cell>
          <cell r="D2119" t="str">
            <v>$</v>
          </cell>
          <cell r="E2119">
            <v>7.19</v>
          </cell>
          <cell r="F2119" t="str">
            <v>Оплата купонов по ОГВЗ 1999 года в пользу МИХАЙЛОВ АНАТОЛИЙ ФЕДОРОВИЧ.Взимание комиссии за хранение цб в размере - 1,14 долл.США. НДС - 0,23 долл.США</v>
          </cell>
        </row>
        <row r="2120">
          <cell r="A2120">
            <v>37390</v>
          </cell>
          <cell r="B2120" t="str">
            <v>40911840500000000224</v>
          </cell>
          <cell r="C2120" t="str">
            <v>60301810700000009098</v>
          </cell>
          <cell r="D2120" t="str">
            <v>$</v>
          </cell>
          <cell r="E2120">
            <v>12.5</v>
          </cell>
          <cell r="F2120" t="str">
            <v>Оплата купонов по ОГВЗ 1999 года в пользу ДЕНИСОВ ГЕННАДИЙ ТЕРЕНТЬЕВИЧ. Взимание комиссии в размере - 2 долл.США. НДС - .4 долл.США.Взимание комиссии за хранение  цб в размере - 4,58 долл.США. НДС - 0,92 долл.США</v>
          </cell>
        </row>
        <row r="2121">
          <cell r="A2121">
            <v>37390</v>
          </cell>
          <cell r="B2121" t="str">
            <v>40911840500000000224</v>
          </cell>
          <cell r="C2121" t="str">
            <v>60301810700000009098</v>
          </cell>
          <cell r="D2121" t="str">
            <v>$</v>
          </cell>
          <cell r="E2121">
            <v>28.75</v>
          </cell>
          <cell r="F2121" t="str">
            <v>Оплата купонов по ОГВЗ 1999 года в пользу ДЕНИСОВ ГЕННАДИЙ ТЕРЕНТЬЕВИЧ. Взимание комиссии в размере - 2 долл.США. НДС - .4 долл.США.Взимание комиссии за хранение  цб в размере - 4,58 долл.США. НДС - 0,92 долл.США</v>
          </cell>
        </row>
        <row r="2122">
          <cell r="A2122">
            <v>37390</v>
          </cell>
          <cell r="B2122" t="str">
            <v>40911840500000000224</v>
          </cell>
          <cell r="C2122" t="str">
            <v>60301810700000009098</v>
          </cell>
          <cell r="D2122" t="str">
            <v>$</v>
          </cell>
          <cell r="E2122">
            <v>17.809999999999999</v>
          </cell>
          <cell r="F2122" t="str">
            <v>Оплата купонов по ОГВЗ 1999 года в пользу ПЕНЬКОВ АЛЕКСАНДР ГРИГОРЬЕВИЧ. Взимание комиссии в размере - 2 долл.США. НДС - .4 долл.США.Взимание комиссии за хранение цб в размере - 2,87 долл.США. НДС- 0,57 долл.США</v>
          </cell>
        </row>
        <row r="2123">
          <cell r="A2123">
            <v>37390</v>
          </cell>
          <cell r="B2123" t="str">
            <v>40911840500000000224</v>
          </cell>
          <cell r="C2123" t="str">
            <v>60301810700000009098</v>
          </cell>
          <cell r="D2123" t="str">
            <v>$</v>
          </cell>
          <cell r="E2123">
            <v>12.5</v>
          </cell>
          <cell r="F2123" t="str">
            <v>Оплата купонов по ОГВЗ 1999 года в пользу ПЕНЬКОВ АЛЕКСАНДР ГРИГОРЬЕВИЧ. Взимание комиссии в размере - 2 долл.США. НДС - .4 долл.США.Взимание комиссии за хранение цб в размере - 2,87 долл.США. НДС- 0,57 долл.США</v>
          </cell>
        </row>
        <row r="2124">
          <cell r="A2124">
            <v>37390</v>
          </cell>
          <cell r="B2124" t="str">
            <v>40911840500000000224</v>
          </cell>
          <cell r="C2124" t="str">
            <v>60301810700000009098</v>
          </cell>
          <cell r="D2124" t="str">
            <v>$</v>
          </cell>
          <cell r="E2124">
            <v>28.75</v>
          </cell>
          <cell r="F2124" t="str">
            <v>Оплата купонов по ОГВЗ 1999 года в пользу ГОНЧАРОВ АНАТОЛИЙ ИВАНОВИЧ. Взимание комиссии в размере - 2 долл.США. НДС - .4 долл.США. Взимание комиссии за хранение  цб в размере 4,58 долл.США. НДС - 0,92 долл.США</v>
          </cell>
        </row>
        <row r="2125">
          <cell r="A2125">
            <v>37390</v>
          </cell>
          <cell r="B2125" t="str">
            <v>40911840500000000224</v>
          </cell>
          <cell r="C2125" t="str">
            <v>60301810700000009098</v>
          </cell>
          <cell r="D2125" t="str">
            <v>$</v>
          </cell>
          <cell r="E2125">
            <v>12.5</v>
          </cell>
          <cell r="F2125" t="str">
            <v>Оплата купонов по ОГВЗ 1999 года в пользу ГОНЧАРОВ АНАТОЛИЙ ИВАНОВИЧ. Взимание комиссии в размере - 2 долл.США. НДС - .4 долл.США. Взимание комиссии за хранение  цб в размере 4,58 долл.США. НДС - 0,92 долл.США</v>
          </cell>
        </row>
        <row r="2126">
          <cell r="A2126">
            <v>37390</v>
          </cell>
          <cell r="B2126" t="str">
            <v>40911840500000000224</v>
          </cell>
          <cell r="C2126" t="str">
            <v>60301810700000009098</v>
          </cell>
          <cell r="D2126" t="str">
            <v>$</v>
          </cell>
          <cell r="E2126">
            <v>12.5</v>
          </cell>
          <cell r="F2126" t="str">
            <v>Оплата купонов по ОГВЗ 1999 года в пользу НОВИКОВ ВЛАДИМИР ВИКТОРОВИЧ. Взимание комиссии в размере - 2 долл.США. НДС - .4 долл.США.</v>
          </cell>
        </row>
        <row r="2127">
          <cell r="A2127">
            <v>37390</v>
          </cell>
          <cell r="B2127" t="str">
            <v>40911840500000000224</v>
          </cell>
          <cell r="C2127" t="str">
            <v>60301810700000009098</v>
          </cell>
          <cell r="D2127" t="str">
            <v>$</v>
          </cell>
          <cell r="E2127">
            <v>14.37</v>
          </cell>
          <cell r="F2127" t="str">
            <v>Оплата купонов по ОГВЗ 1999 года в пользу ПРОКУШЕВ АЛЕКСЕЙ АЛЕКСЕЕВИЧ. Взиманиекомиссии в размере - 2 долл.США. НДС - .4 долл.США.Взимание комиссии за хранениецб в размере - 2,28 долл.США.НДС - 0,46 долл.США</v>
          </cell>
        </row>
        <row r="2128">
          <cell r="A2128">
            <v>37390</v>
          </cell>
          <cell r="B2128" t="str">
            <v>40911840500000000224</v>
          </cell>
          <cell r="C2128" t="str">
            <v>60301810700000009098</v>
          </cell>
          <cell r="D2128" t="str">
            <v>$</v>
          </cell>
          <cell r="E2128">
            <v>12.5</v>
          </cell>
          <cell r="F2128" t="str">
            <v>Оплата купонов по ОГВЗ 1999 года в пользу ПРОКУШЕВ АЛЕКСЕЙ АЛЕКСЕЕВИЧ. Взиманиекомиссии в размере - 2 долл.США. НДС - .4 долл.США.Взимание комиссии за хранениецб в размере - 2,28 долл.США.НДС - 0,46 долл.США</v>
          </cell>
        </row>
        <row r="2129">
          <cell r="A2129">
            <v>37390</v>
          </cell>
          <cell r="B2129" t="str">
            <v>40911840500000000224</v>
          </cell>
          <cell r="C2129" t="str">
            <v>60301810700000009098</v>
          </cell>
          <cell r="D2129" t="str">
            <v>$</v>
          </cell>
          <cell r="E2129">
            <v>25</v>
          </cell>
          <cell r="F2129" t="str">
            <v>Оплата купонов по ОГВЗ 1999 года в пользу БЕЗРУКОВ ВИКТОР ПАВЛОВИЧ. Взимание комиссии в размере - 2 долл.США. НДС - .4 долл.США. Взимание комиссии за хранение цб в размере - 4,01 долл.США.НДС - 0,80 долл.США</v>
          </cell>
        </row>
        <row r="2130">
          <cell r="A2130">
            <v>37390</v>
          </cell>
          <cell r="B2130" t="str">
            <v>40911840500000000224</v>
          </cell>
          <cell r="C2130" t="str">
            <v>60301810700000009098</v>
          </cell>
          <cell r="D2130" t="str">
            <v>$</v>
          </cell>
          <cell r="E2130">
            <v>12.5</v>
          </cell>
          <cell r="F2130" t="str">
            <v>Оплата купонов по ОГВЗ 1999 года в пользу БЕЗРУКОВ ВИКТОР ПАВЛОВИЧ. Взимание комиссии в размере - 2 долл.США. НДС - .4 долл.США. Взимание комиссии за хранение цб в размере - 4,01 долл.США.НДС - 0,80 долл.США</v>
          </cell>
        </row>
        <row r="2131">
          <cell r="A2131">
            <v>37390</v>
          </cell>
          <cell r="B2131" t="str">
            <v>40911840500000000224</v>
          </cell>
          <cell r="C2131" t="str">
            <v>60301810700000009098</v>
          </cell>
          <cell r="D2131" t="str">
            <v>$</v>
          </cell>
          <cell r="E2131">
            <v>173.42</v>
          </cell>
          <cell r="F2131" t="str">
            <v>Оплата купонов по ОГВЗ 1999 года в пользу НАУМОВ АЛЕКСЕЙ ВЛАДИМИРОВИЧ. Взиманиекомиссии в размере - 2.18 долл.США. НДС - .44 долл.США. Взимание комиссии за хранение цб в размере - 27,77 долл.США.НДС - 5,55 долл.США</v>
          </cell>
        </row>
        <row r="2132">
          <cell r="A2132">
            <v>37390</v>
          </cell>
          <cell r="B2132" t="str">
            <v>40911840500000000224</v>
          </cell>
          <cell r="C2132" t="str">
            <v>60301810700000009098</v>
          </cell>
          <cell r="D2132" t="str">
            <v>$</v>
          </cell>
          <cell r="E2132">
            <v>13.75</v>
          </cell>
          <cell r="F2132" t="str">
            <v>Оплата купонов по ОГВЗ 1999 года в пользу НАУМОВ АЛЕКСЕЙ ВЛАДИМИРОВИЧ. Взиманиекомиссии в размере - 2.18 долл.США. НДС - .44 долл.США. Взимание комиссии за хранение цб в размере - 27,77 долл.США.НДС - 5,55 долл.США</v>
          </cell>
        </row>
        <row r="2133">
          <cell r="A2133">
            <v>37390</v>
          </cell>
          <cell r="B2133" t="str">
            <v>40911840500000000224</v>
          </cell>
          <cell r="C2133" t="str">
            <v>60301810700000009098</v>
          </cell>
          <cell r="D2133" t="str">
            <v>$</v>
          </cell>
          <cell r="E2133">
            <v>31.25</v>
          </cell>
          <cell r="F2133" t="str">
            <v>Оплата купонов 2002 года по ОВГВЗ в пользу ФРОЛОВА ТАТЬЯНА АНАТОЛЬЕВНА. Взимание комиссии в размере - 5 долл.США. НДС - 1 долл.США.</v>
          </cell>
        </row>
        <row r="2134">
          <cell r="A2134">
            <v>37390</v>
          </cell>
          <cell r="B2134" t="str">
            <v>40911840500000000224</v>
          </cell>
          <cell r="C2134" t="str">
            <v>60301810700000009098</v>
          </cell>
          <cell r="D2134" t="str">
            <v>$</v>
          </cell>
          <cell r="E2134">
            <v>198.42</v>
          </cell>
          <cell r="F2134" t="str">
            <v>Оплата купонов 2002 года по ОВГВЗ в пользу СОЛОВЬЕВ ВЛАДИМИР КОНСТАНТИНОВИЧ. Взимание комиссии в размере - 5 долл.США. НДС - 1 долл.США. Взимание комиссии за хранение цб в размере - 31,77 долл.США.НДС- 6,35 долл.США</v>
          </cell>
        </row>
        <row r="2135">
          <cell r="A2135">
            <v>37390</v>
          </cell>
          <cell r="B2135" t="str">
            <v>40911840500000000224</v>
          </cell>
          <cell r="C2135" t="str">
            <v>60301810700000009098</v>
          </cell>
          <cell r="D2135" t="str">
            <v>$</v>
          </cell>
          <cell r="E2135">
            <v>31.25</v>
          </cell>
          <cell r="F2135" t="str">
            <v>Оплата купонов 2002 года по ОВГВЗ в пользу СОЛОВЬЕВ ВЛАДИМИР КОНСТАНТИНОВИЧ. Взимание комиссии в размере - 5 долл.США. НДС - 1 долл.США. Взимание комиссии за хранение цб в размере - 31,77 долл.США.НДС- 6,35 долл.США</v>
          </cell>
        </row>
        <row r="2136">
          <cell r="A2136">
            <v>37390</v>
          </cell>
          <cell r="B2136" t="str">
            <v>40911840500000000224</v>
          </cell>
          <cell r="C2136" t="str">
            <v>60301810700000009098</v>
          </cell>
          <cell r="D2136" t="str">
            <v>$</v>
          </cell>
          <cell r="E2136">
            <v>12.5</v>
          </cell>
          <cell r="F2136" t="str">
            <v>Оплата купонов по ОГВЗ 1999 года в пользу КОРЯГИН ЮРИЙ ВАЛЕНТИНОВИЧ. Взимание комиссии в размере - 2 долл.США. НДС - .4 долл.США.</v>
          </cell>
        </row>
        <row r="2137">
          <cell r="A2137">
            <v>37390</v>
          </cell>
          <cell r="B2137" t="str">
            <v>40911840500000000224</v>
          </cell>
          <cell r="C2137" t="str">
            <v>60301810700000009098</v>
          </cell>
          <cell r="D2137" t="str">
            <v>$</v>
          </cell>
          <cell r="E2137">
            <v>12.5</v>
          </cell>
          <cell r="F2137" t="str">
            <v>Оплата купонов по ОГВЗ 1999 года в пользу МАХТЕВ АНДРЕЙ ВИКТОРОВИЧ. Взимание комиссии в размере - 2 долл.США. НДС - .4 долл.США.</v>
          </cell>
        </row>
        <row r="2138">
          <cell r="A2138">
            <v>37390</v>
          </cell>
          <cell r="B2138" t="str">
            <v>40911840500000000224</v>
          </cell>
          <cell r="C2138" t="str">
            <v>60301810700000009098</v>
          </cell>
          <cell r="D2138" t="str">
            <v>$</v>
          </cell>
          <cell r="E2138">
            <v>12.5</v>
          </cell>
          <cell r="F2138" t="str">
            <v>Оплата купонов по ОГВЗ 1999 года в пользу ЯЙЛОЯН АРТУР ГЕМАФИНОВИЧ. Взимание комиссии в размере - 2 долл.США. НДС - .4 долл.США.</v>
          </cell>
        </row>
        <row r="2139">
          <cell r="A2139">
            <v>37390</v>
          </cell>
          <cell r="B2139" t="str">
            <v>40911840500000000224</v>
          </cell>
          <cell r="C2139" t="str">
            <v>60301810700000009098</v>
          </cell>
          <cell r="D2139" t="str">
            <v>$</v>
          </cell>
          <cell r="E2139">
            <v>43.75</v>
          </cell>
          <cell r="F2139" t="str">
            <v>Оплата купонов 2002 года по ОВГВЗ в пользу АЛАДЬИН ВИТАЛИЙ ВЛАДИМИРОВИЧ. Взимание комиссии в размере - 6.98 долл.США. НДС - 1.4 долл.США.</v>
          </cell>
        </row>
        <row r="2140">
          <cell r="A2140">
            <v>37390</v>
          </cell>
          <cell r="B2140" t="str">
            <v>40911840500000000224</v>
          </cell>
          <cell r="C2140" t="str">
            <v>60301810700000009098</v>
          </cell>
          <cell r="D2140" t="str">
            <v>$</v>
          </cell>
          <cell r="E2140">
            <v>20.309999999999999</v>
          </cell>
          <cell r="F2140" t="str">
            <v>Оплата купонов по ОГВЗ 1999 года в пользу РЯБУШКИНА ГАЛИНА ИВАНОВНА. Взимание комиссии в размере - 3.26 долл.США. НДС - .65 долл.США.</v>
          </cell>
        </row>
        <row r="2141">
          <cell r="A2141">
            <v>37390</v>
          </cell>
          <cell r="B2141" t="str">
            <v>40911840500000000224</v>
          </cell>
          <cell r="C2141" t="str">
            <v>60301810700000009098</v>
          </cell>
          <cell r="D2141" t="str">
            <v>$</v>
          </cell>
          <cell r="E2141">
            <v>5.94</v>
          </cell>
          <cell r="F2141" t="str">
            <v>Оплата купонов по ОГВЗ 1999 года в пользу МАРТЫНОВ ЕВГЕНИЙ ФИЛИППОВИЧ.Взимание комиссии за хранение цб в размере - 0,97 долл.США. НДС - 0,19 долл.США</v>
          </cell>
        </row>
        <row r="2142">
          <cell r="A2142">
            <v>37390</v>
          </cell>
          <cell r="B2142" t="str">
            <v>40911840500000000224</v>
          </cell>
          <cell r="C2142" t="str">
            <v>60301810700000009098</v>
          </cell>
          <cell r="D2142" t="str">
            <v>$</v>
          </cell>
          <cell r="E2142">
            <v>12.5</v>
          </cell>
          <cell r="F2142" t="str">
            <v>Оплата купонов по ОГВЗ 1999 года и купонов 2002 года по ОВГВЗ в пользу ЗЫРЯНОВ БОРИС АНАТОЛЬЕВИЧ. Взимание комиссии в размере - 2 долл.США. НДС - .4 долл.США.</v>
          </cell>
        </row>
        <row r="2143">
          <cell r="A2143">
            <v>37390</v>
          </cell>
          <cell r="B2143" t="str">
            <v>40911840500000000224</v>
          </cell>
          <cell r="C2143" t="str">
            <v>60301810700000009098</v>
          </cell>
          <cell r="D2143" t="str">
            <v>$</v>
          </cell>
          <cell r="E2143">
            <v>12.5</v>
          </cell>
          <cell r="F2143" t="str">
            <v>Оплата купонов по ОГВЗ 1999 года в пользу МАРГУЛИС ЕВГЕНИЙ ЭДУАРДОВИЧ. Взимание комиссии в размере - 2 долл.США. НДС - .4 долл.США.</v>
          </cell>
        </row>
        <row r="2144">
          <cell r="A2144">
            <v>37390</v>
          </cell>
          <cell r="B2144" t="str">
            <v>40911840500000000224</v>
          </cell>
          <cell r="C2144" t="str">
            <v>60301810700000009098</v>
          </cell>
          <cell r="D2144" t="str">
            <v>$</v>
          </cell>
          <cell r="E2144">
            <v>12.5</v>
          </cell>
          <cell r="F2144" t="str">
            <v>Оплата купонов по ОГВЗ 1999 года в пользу КАЗЬМИНА НАТАЛЬЯ ПЕТРОВНА. Взимание комиссии в размере - 2 долл.США. НДС - .4 долл.США.</v>
          </cell>
        </row>
        <row r="2145">
          <cell r="A2145">
            <v>37390</v>
          </cell>
          <cell r="B2145" t="str">
            <v>40911840500000000224</v>
          </cell>
          <cell r="C2145" t="str">
            <v>60301810700000009098</v>
          </cell>
          <cell r="D2145" t="str">
            <v>$</v>
          </cell>
          <cell r="E2145">
            <v>12.5</v>
          </cell>
          <cell r="F2145" t="str">
            <v>Оплата купонов по ОГВЗ 1999 года в пользу СКИБИН ЮРИЙ АЛЕКСЕЕВИЧ. Взимание комиссии в размере - 2 долл.США. НДС - .4 долл.США.</v>
          </cell>
        </row>
        <row r="2146">
          <cell r="A2146">
            <v>37390</v>
          </cell>
          <cell r="B2146" t="str">
            <v>40911840500000000224</v>
          </cell>
          <cell r="C2146" t="str">
            <v>60301810700000009098</v>
          </cell>
          <cell r="D2146" t="str">
            <v>$</v>
          </cell>
          <cell r="E2146">
            <v>12.5</v>
          </cell>
          <cell r="F2146" t="str">
            <v>Оплата купонов 2002 года по ОВГВЗ в пользу ПЕТРОВ АЛЕКСАНДР АЛЕКСЕЕВИЧ. Взимание комиссии в размере - 2 долл.США. НДС - .4 долл.США.</v>
          </cell>
        </row>
        <row r="2147">
          <cell r="A2147">
            <v>37390</v>
          </cell>
          <cell r="B2147" t="str">
            <v>40911840500000000224</v>
          </cell>
          <cell r="C2147" t="str">
            <v>60301810700000009098</v>
          </cell>
          <cell r="D2147" t="str">
            <v>$</v>
          </cell>
          <cell r="E2147">
            <v>12.5</v>
          </cell>
          <cell r="F2147" t="str">
            <v>Оплата купонов 2002 года по ОВГВЗ в пользу ФОНШТЕЙН ВАЛЕНТИНА МОИСЕЕВНА. Взимание комиссии в размере - 2 долл.США. НДС - .4 долл.США.</v>
          </cell>
        </row>
        <row r="2148">
          <cell r="A2148">
            <v>37390</v>
          </cell>
          <cell r="B2148" t="str">
            <v>40911840500000000224</v>
          </cell>
          <cell r="C2148" t="str">
            <v>60301810700000009098</v>
          </cell>
          <cell r="D2148" t="str">
            <v>$</v>
          </cell>
          <cell r="E2148">
            <v>12.5</v>
          </cell>
          <cell r="F2148" t="str">
            <v>Оплата купонов 2002 года по ОВГВЗ в пользу БОГДАНОВА НАДЕЖДА ЭРИКОВНА. Взимание комиссии в размере - 2 долл.США. НДС - .4 долл.США.</v>
          </cell>
        </row>
        <row r="2149">
          <cell r="A2149">
            <v>37390</v>
          </cell>
          <cell r="B2149" t="str">
            <v>40911840500000000224</v>
          </cell>
          <cell r="C2149" t="str">
            <v>60301810700000009098</v>
          </cell>
          <cell r="D2149" t="str">
            <v>$</v>
          </cell>
          <cell r="E2149">
            <v>12.81</v>
          </cell>
          <cell r="F2149" t="str">
            <v>Оплата купонов 2002 года по ОВГВЗ в пользу ОЗЕРОВ ГЕННАДИЙ МИХАЙЛОВИЧ. Взимание комиссии в размере - 2.03 долл.США. НДС - .41 долл.США.</v>
          </cell>
        </row>
        <row r="2150">
          <cell r="A2150">
            <v>37390</v>
          </cell>
          <cell r="B2150" t="str">
            <v>40911840500000000224</v>
          </cell>
          <cell r="C2150" t="str">
            <v>60301810700000009098</v>
          </cell>
          <cell r="D2150" t="str">
            <v>$</v>
          </cell>
          <cell r="E2150">
            <v>12.5</v>
          </cell>
          <cell r="F2150" t="str">
            <v>Оплата купонов 2002 года по ОВГВЗ в пользу АВАНЕСОВ ИГОРЬ ЭДУАРДОВИЧ. Взимание комиссии в размере - 2 долл.США. НДС - .4 долл.США.</v>
          </cell>
        </row>
        <row r="2151">
          <cell r="A2151">
            <v>37390</v>
          </cell>
          <cell r="B2151" t="str">
            <v>40911840500000000224</v>
          </cell>
          <cell r="C2151" t="str">
            <v>60301810700000009098</v>
          </cell>
          <cell r="D2151" t="str">
            <v>$</v>
          </cell>
          <cell r="E2151">
            <v>12.5</v>
          </cell>
          <cell r="F2151" t="str">
            <v>Оплата купонов 2002 года по ОВГВЗ в пользу НИЛУС ГАЛИНА НИКОЛАЕВНА. Взимание комиссии в размере - 2 долл.США. НДС - .4 долл.США.</v>
          </cell>
        </row>
        <row r="2152">
          <cell r="A2152">
            <v>37390</v>
          </cell>
          <cell r="B2152" t="str">
            <v>40911840500000000224</v>
          </cell>
          <cell r="C2152" t="str">
            <v>60301810700000009098</v>
          </cell>
          <cell r="D2152" t="str">
            <v>$</v>
          </cell>
          <cell r="E2152">
            <v>12.5</v>
          </cell>
          <cell r="F2152" t="str">
            <v>Оплата купонов 2002 года по ОВГВЗ в пользу КРАГЕН ЮРИЙ ФЕДОРОВИЧ. Взимание комиссии в размере - 2 долл.США. НДС - .4 долл.США.</v>
          </cell>
        </row>
        <row r="2153">
          <cell r="A2153">
            <v>37390</v>
          </cell>
          <cell r="B2153" t="str">
            <v>40911840500000000224</v>
          </cell>
          <cell r="C2153" t="str">
            <v>60301810700000009098</v>
          </cell>
          <cell r="D2153" t="str">
            <v>$</v>
          </cell>
          <cell r="E2153">
            <v>1.87</v>
          </cell>
          <cell r="F2153" t="str">
            <v>Оплата купонов по ОГВЗ 1999 года в пользу ФЕДОРОВ ВЛАДИМИР БОРИСОВИЧ.Взимание комиссии за хранение цб в размере - 0,29 долл.США. НДС -  0,06 долл.США</v>
          </cell>
        </row>
        <row r="2154">
          <cell r="A2154">
            <v>37390</v>
          </cell>
          <cell r="B2154" t="str">
            <v>40911840500000000224</v>
          </cell>
          <cell r="C2154" t="str">
            <v>60301810700000009098</v>
          </cell>
          <cell r="D2154" t="str">
            <v>$</v>
          </cell>
          <cell r="E2154">
            <v>7.81</v>
          </cell>
          <cell r="F2154" t="str">
            <v>Оплата купонов 2002 года по ОВГВЗ в пользу САБИЛО ВАЛЕНТИН ПАВЛОВИЧ. Взимание комиссии в размере - 2 долл.США. НДС - .4 долл.США.Взимание комиссии за хранение цб в размере - 1,24 долл.США.НДС - 0,25 долл.США</v>
          </cell>
        </row>
        <row r="2155">
          <cell r="A2155">
            <v>37390</v>
          </cell>
          <cell r="B2155" t="str">
            <v>40911840500000000224</v>
          </cell>
          <cell r="C2155" t="str">
            <v>60301810700000009098</v>
          </cell>
          <cell r="D2155" t="str">
            <v>$</v>
          </cell>
          <cell r="E2155">
            <v>12.5</v>
          </cell>
          <cell r="F2155" t="str">
            <v>Оплата купонов 2002 года по ОВГВЗ в пользу САБИЛО ВАЛЕНТИН ПАВЛОВИЧ. Взимание комиссии в размере - 2 долл.США. НДС - .4 долл.США.Взимание комиссии за хранение цб в размере - 1,24 долл.США.НДС - 0,25 долл.США</v>
          </cell>
        </row>
        <row r="2156">
          <cell r="A2156">
            <v>37390</v>
          </cell>
          <cell r="B2156" t="str">
            <v>40911840500000000224</v>
          </cell>
          <cell r="C2156" t="str">
            <v>60301810700000009098</v>
          </cell>
          <cell r="D2156" t="str">
            <v>$</v>
          </cell>
          <cell r="E2156">
            <v>12.5</v>
          </cell>
          <cell r="F2156" t="str">
            <v>Оплата купонов по ОГВЗ 1999 года в пользу БОГОРОДИЦКИЙ ИГОРЬ ОЛЕГОВИЧ. Взимание комиссии в размере - 2 долл.США. НДС - .4 долл.США.</v>
          </cell>
        </row>
        <row r="2157">
          <cell r="A2157">
            <v>37390</v>
          </cell>
          <cell r="B2157" t="str">
            <v>40911840500000000224</v>
          </cell>
          <cell r="C2157" t="str">
            <v>60301810700000009098</v>
          </cell>
          <cell r="D2157" t="str">
            <v>$</v>
          </cell>
          <cell r="E2157">
            <v>12.5</v>
          </cell>
          <cell r="F2157" t="str">
            <v>Оплата купонов по ОГВЗ 1999 года в пользу ШУЙСКИЙ СЕРГЕЙ ИЛЬИЧ. Взимание комиссии в размере - 2 долл.США. НДС - .4 долл.США.</v>
          </cell>
        </row>
        <row r="2158">
          <cell r="A2158">
            <v>37390</v>
          </cell>
          <cell r="B2158" t="str">
            <v>40911840500000000224</v>
          </cell>
          <cell r="C2158" t="str">
            <v>60301810700000009098</v>
          </cell>
          <cell r="D2158" t="str">
            <v>$</v>
          </cell>
          <cell r="E2158">
            <v>12.5</v>
          </cell>
          <cell r="F2158" t="str">
            <v>Оплата купонов по ОГВЗ 1999 года и купонов 2002 года по ОВГВЗ в пользу ЖЕЛЕЗОБЕТОН, ОАО, ЛИПЕЦК. Взимание комиссии в размере - 2 долл.США. НДС - .4 долл.США.</v>
          </cell>
        </row>
        <row r="2159">
          <cell r="A2159">
            <v>37390</v>
          </cell>
          <cell r="B2159" t="str">
            <v>40911840500000000224</v>
          </cell>
          <cell r="C2159" t="str">
            <v>60301810700000009098</v>
          </cell>
          <cell r="D2159" t="str">
            <v>$</v>
          </cell>
          <cell r="E2159">
            <v>12.5</v>
          </cell>
          <cell r="F2159" t="str">
            <v>Оплата купонов по ОГВЗ 1999 года в пользу ЖЕЛДОРЭКСПОРТ, ГУП ВНЕШНЕТОРГОВАЯ ФИРМА, МОСКВА. Взимание комиссии в размере - 2 долл.США. НДС - .4 долл.США.</v>
          </cell>
        </row>
        <row r="2160">
          <cell r="A2160">
            <v>37390</v>
          </cell>
          <cell r="B2160" t="str">
            <v>40911840500000000224</v>
          </cell>
          <cell r="C2160" t="str">
            <v>60301810700000009098</v>
          </cell>
          <cell r="D2160" t="str">
            <v>$</v>
          </cell>
          <cell r="E2160">
            <v>10.62</v>
          </cell>
          <cell r="F2160" t="str">
            <v>Оплата купонов по ОГВЗ 1999 года в пользу ТАНТАЛ-ЕОЦ НОРМАЛИЕН,СП СССР-ФРГ САРАТОВ.Взимание комиссии за хранение цб в размере - 1,71 долл.США. НДС - 0,34 долл.США</v>
          </cell>
        </row>
        <row r="2161">
          <cell r="A2161">
            <v>37390</v>
          </cell>
          <cell r="B2161" t="str">
            <v>40911840500000000224</v>
          </cell>
          <cell r="C2161" t="str">
            <v>60301810700000009098</v>
          </cell>
          <cell r="D2161" t="str">
            <v>$</v>
          </cell>
          <cell r="E2161">
            <v>661.81</v>
          </cell>
          <cell r="F2161" t="str">
            <v>Оплата купонов по ОГВЗ 1999 года в пользу АЗОТ, НОВОМОСКОВСКАЯ АКЦИОНЕРНАЯ КОМПАНИЯ, ОАО, НОВОМОСКОВСК. Взимание комиссии в размере - 8.33 долл.США. НДС - 1.67долл.США.Взимание комиссии за хранение цб в размере - 105,90 долл.США.НДС- 21,18долл.США</v>
          </cell>
        </row>
        <row r="2162">
          <cell r="A2162">
            <v>37390</v>
          </cell>
          <cell r="B2162" t="str">
            <v>40911840500000000224</v>
          </cell>
          <cell r="C2162" t="str">
            <v>60301810700000009098</v>
          </cell>
          <cell r="D2162" t="str">
            <v>$</v>
          </cell>
          <cell r="E2162">
            <v>52.18</v>
          </cell>
          <cell r="F2162" t="str">
            <v>Оплата купонов по ОГВЗ 1999 года в пользу АЗОТ, НОВОМОСКОВСКАЯ АКЦИОНЕРНАЯ КОМПАНИЯ, ОАО, НОВОМОСКОВСК. Взимание комиссии в размере - 8.33 долл.США. НДС - 1.67долл.США.Взимание комиссии за хранение цб в размере - 105,90 долл.США.НДС- 21,18долл.США</v>
          </cell>
        </row>
        <row r="2163">
          <cell r="A2163">
            <v>37390</v>
          </cell>
          <cell r="B2163" t="str">
            <v>40911840500000000224</v>
          </cell>
          <cell r="C2163" t="str">
            <v>60301810700000009098</v>
          </cell>
          <cell r="D2163" t="str">
            <v>$</v>
          </cell>
          <cell r="E2163">
            <v>19.37</v>
          </cell>
          <cell r="F2163" t="str">
            <v>Оплата купонов по ОГВЗ 1999 года и купонов 2002 года по ОВГВЗ в пользу МЕЖДУНАРОДНЫЙ ЦЕНТР ПО ИНФОРМАТИКЕ И ЭЛЕКТРОНИКЕ, МОСКВА. Взимание комиссии в размере - 3.08 долл.США. НДС - .62 долл.США.</v>
          </cell>
        </row>
        <row r="2164">
          <cell r="A2164">
            <v>37390</v>
          </cell>
          <cell r="B2164" t="str">
            <v>40911840500000000224</v>
          </cell>
          <cell r="C2164" t="str">
            <v>60301810700000009098</v>
          </cell>
          <cell r="D2164" t="str">
            <v>$</v>
          </cell>
          <cell r="E2164">
            <v>12.5</v>
          </cell>
          <cell r="F2164" t="str">
            <v>Оплата купонов по ОГВЗ 1999 года в пользу МАРОС, ПКП, ООО,. Взимание комиссии в размере - 2 долл.США. НДС - .4 долл.США.</v>
          </cell>
        </row>
        <row r="2165">
          <cell r="A2165">
            <v>37390</v>
          </cell>
          <cell r="B2165" t="str">
            <v>40911840500000000224</v>
          </cell>
          <cell r="C2165" t="str">
            <v>60301810700000009098</v>
          </cell>
          <cell r="D2165" t="str">
            <v>$</v>
          </cell>
          <cell r="E2165">
            <v>12.5</v>
          </cell>
          <cell r="F2165" t="str">
            <v>Оплата купонов по ОГВЗ 1999 года в пользу СТАВМЕТ, ЗАО, СТАВРОПОЛЬ. Взимание комиссии в размере - 2 долл.США. НДС - .4 долл.США.</v>
          </cell>
        </row>
        <row r="2166">
          <cell r="A2166">
            <v>37390</v>
          </cell>
          <cell r="B2166" t="str">
            <v>40911840500000000224</v>
          </cell>
          <cell r="C2166" t="str">
            <v>60301810700000009098</v>
          </cell>
          <cell r="D2166" t="str">
            <v>$</v>
          </cell>
          <cell r="E2166">
            <v>30.62</v>
          </cell>
          <cell r="F2166" t="str">
            <v>Оплата купонов по ОГВЗ 1999 года в пользу АЭРОПОРТ МОСКВА, ЗАО, МОСКВА. Взимание комиссии в размере - 4.91 долл.США. НДС - .98 долл.США.</v>
          </cell>
        </row>
        <row r="2167">
          <cell r="A2167">
            <v>37390</v>
          </cell>
          <cell r="B2167" t="str">
            <v>40911840500000000224</v>
          </cell>
          <cell r="C2167" t="str">
            <v>60301810700000009098</v>
          </cell>
          <cell r="D2167" t="str">
            <v>$</v>
          </cell>
          <cell r="E2167">
            <v>12.5</v>
          </cell>
          <cell r="F2167" t="str">
            <v>Оплата купонов по ОГВЗ 1999 года в пользу АЭРОМАШИНВЕСТ, ОАО, МОСКВА. Взимание комиссии в размере - 2 долл.США. НДС - .4 долл.США.</v>
          </cell>
        </row>
        <row r="2168">
          <cell r="A2168">
            <v>37390</v>
          </cell>
          <cell r="B2168" t="str">
            <v>40911840500000000224</v>
          </cell>
          <cell r="C2168" t="str">
            <v>60301810700000009098</v>
          </cell>
          <cell r="D2168" t="str">
            <v>$</v>
          </cell>
          <cell r="E2168">
            <v>145.61000000000001</v>
          </cell>
          <cell r="F2168" t="str">
            <v>Оплата купонов 2002 года по ОВГВЗ в пользу СЛАВА (ВТОРОЙ ЧАСОВОЙ ЗАВОД), МОСКОВСКОЕ АООТ, МОСКВА. Взимание комиссии в размере - 23.31 долл.США. НДС - 4.66 долл.США.</v>
          </cell>
        </row>
        <row r="2169">
          <cell r="A2169">
            <v>37390</v>
          </cell>
          <cell r="B2169" t="str">
            <v>40911840500000000224</v>
          </cell>
          <cell r="C2169" t="str">
            <v>60301810700000009098</v>
          </cell>
          <cell r="D2169" t="str">
            <v>$</v>
          </cell>
          <cell r="E2169">
            <v>12.5</v>
          </cell>
          <cell r="F2169" t="str">
            <v>Оплата купонов по ОГВЗ 1999 года в пользу ТЕРМОПРИБОР, ОАО, КЛИН. Взимание комиссии в размере - 2 долл.США. НДС - .4 долл.США.</v>
          </cell>
        </row>
        <row r="2170">
          <cell r="A2170">
            <v>37390</v>
          </cell>
          <cell r="B2170" t="str">
            <v>40911840500000000224</v>
          </cell>
          <cell r="C2170" t="str">
            <v>60301810700000009098</v>
          </cell>
          <cell r="D2170" t="str">
            <v>$</v>
          </cell>
          <cell r="E2170">
            <v>12.5</v>
          </cell>
          <cell r="F2170" t="str">
            <v>Оплата купонов по ОГВЗ 1999 года в пользу СЧЕТНОЕ МАШИНОСТРОЕНИЕ, ОАО, МОСКВА. Взимание комиссии в размере - 2 долл.США. НДС - .4 долл.США.</v>
          </cell>
        </row>
        <row r="2171">
          <cell r="A2171">
            <v>37390</v>
          </cell>
          <cell r="B2171" t="str">
            <v>40911840500000000224</v>
          </cell>
          <cell r="C2171" t="str">
            <v>60301810700000009098</v>
          </cell>
          <cell r="D2171" t="str">
            <v>$</v>
          </cell>
          <cell r="E2171">
            <v>12.5</v>
          </cell>
          <cell r="F2171" t="str">
            <v>Оплата купонов по ОГВЗ 1999 года в пользу СОЮЗ СТАРАТЕЛЕЙ РОССИИ, ОБЩЕСТВЕННАЯ ОРГАНИЗАЦИЯ, МОСКВА. Взимание комиссии в размере - 2 долл.США. НДС - .4 долл.США.</v>
          </cell>
        </row>
        <row r="2172">
          <cell r="A2172">
            <v>37390</v>
          </cell>
          <cell r="B2172" t="str">
            <v>40911840500000000224</v>
          </cell>
          <cell r="C2172" t="str">
            <v>60301810700000009098</v>
          </cell>
          <cell r="D2172" t="str">
            <v>$</v>
          </cell>
          <cell r="E2172">
            <v>12.5</v>
          </cell>
          <cell r="F2172" t="str">
            <v>Оплата купонов по ОГВЗ 1999 года в пользу ТЯЖЭКСМАШ, МЕЖДУНАРОДНОЕ НПО, ВОРОНЕЖ. Взимание комиссии в размере - 2 долл.США. НДС - .4 долл.США.</v>
          </cell>
        </row>
        <row r="2173">
          <cell r="A2173">
            <v>37390</v>
          </cell>
          <cell r="B2173" t="str">
            <v>40911840500000000224</v>
          </cell>
          <cell r="C2173" t="str">
            <v>60301810700000009098</v>
          </cell>
          <cell r="D2173" t="str">
            <v>$</v>
          </cell>
          <cell r="E2173">
            <v>12.5</v>
          </cell>
          <cell r="F2173" t="str">
            <v>Оплата купонов по ОГВЗ 1999 года в пользу СТРОЙ-МАШ-РЕНТ, ООО, МОСКВА. Взимание комиссии в размере - 2 долл.США. НДС - .4 долл.США.</v>
          </cell>
        </row>
        <row r="2174">
          <cell r="A2174">
            <v>37390</v>
          </cell>
          <cell r="B2174" t="str">
            <v>40911840500000000224</v>
          </cell>
          <cell r="C2174" t="str">
            <v>60301810700000009098</v>
          </cell>
          <cell r="D2174" t="str">
            <v>$</v>
          </cell>
          <cell r="E2174">
            <v>12.5</v>
          </cell>
          <cell r="F2174" t="str">
            <v>Оплата купонов по ОГВЗ 1999 года в пользу АКУСТИЧЕСКИЙ ИНСТИТУТ ИМ.АКАДЕМИКА АНДРЕЕВА, МОСКВА. Взимание комиссии в размере - 2 долл.США. НДС - .4 долл.США.</v>
          </cell>
        </row>
        <row r="2175">
          <cell r="A2175">
            <v>37390</v>
          </cell>
          <cell r="B2175" t="str">
            <v>40911840500000000224</v>
          </cell>
          <cell r="C2175" t="str">
            <v>60301810700000009098</v>
          </cell>
          <cell r="D2175" t="str">
            <v>$</v>
          </cell>
          <cell r="E2175">
            <v>12.5</v>
          </cell>
          <cell r="F2175" t="str">
            <v>Оплата купонов по ОГВЗ 1999 года в пользу КРИСТАЛЛ, АООТ, КАЛУГА. Взимание комиссии в размере - 2 долл.США. НДС - .4 долл.США.</v>
          </cell>
        </row>
        <row r="2176">
          <cell r="A2176">
            <v>37390</v>
          </cell>
          <cell r="B2176" t="str">
            <v>40911840500000000224</v>
          </cell>
          <cell r="C2176" t="str">
            <v>60301810700000009098</v>
          </cell>
          <cell r="D2176" t="str">
            <v>$</v>
          </cell>
          <cell r="E2176">
            <v>12.5</v>
          </cell>
          <cell r="F2176" t="str">
            <v>Оплата купонов по ОГВЗ 1999 года в пользу ООО ФИРМА ГРАНД. Взимание комиссии в размере - 2 долл.США. НДС - .4 долл.США.</v>
          </cell>
        </row>
        <row r="2177">
          <cell r="A2177">
            <v>37390</v>
          </cell>
          <cell r="B2177" t="str">
            <v>40911840500000000224</v>
          </cell>
          <cell r="C2177" t="str">
            <v>60301810700000009098</v>
          </cell>
          <cell r="D2177" t="str">
            <v>$</v>
          </cell>
          <cell r="E2177">
            <v>12.5</v>
          </cell>
          <cell r="F2177" t="str">
            <v>Оплата купонов по ОГВЗ 1999 года в пользу КОНСОРЦИУМ, СП, ООО, МОСКВА. Взимание комиссии в размере - 2 долл.США. НДС - .4 долл.США.</v>
          </cell>
        </row>
        <row r="2178">
          <cell r="A2178">
            <v>37390</v>
          </cell>
          <cell r="B2178" t="str">
            <v>40911840500000000224</v>
          </cell>
          <cell r="C2178" t="str">
            <v>60301810700000009098</v>
          </cell>
          <cell r="D2178" t="str">
            <v>$</v>
          </cell>
          <cell r="E2178">
            <v>13.44</v>
          </cell>
          <cell r="F2178" t="str">
            <v>Оплата купонов по ОГВЗ 1999 года в пользу МУРМАНСКСТРОЙ, ОАО, МУРМАНСК. Взимание комиссии в размере - 2.16 долл.США. НДС - .43 долл.США.</v>
          </cell>
        </row>
        <row r="2179">
          <cell r="A2179">
            <v>37390</v>
          </cell>
          <cell r="B2179" t="str">
            <v>40911840500000000224</v>
          </cell>
          <cell r="C2179" t="str">
            <v>60301810700000009098</v>
          </cell>
          <cell r="D2179" t="str">
            <v>$</v>
          </cell>
          <cell r="E2179">
            <v>12.5</v>
          </cell>
          <cell r="F2179" t="str">
            <v>Оплата купонов по ОГВЗ 1999 года в пользу БРЯНСКОЕ ТУ ПО ВОПРОСАМ ЧЕРНОБЫЛЯ МЧС РФ, БРЯНСК. Взимание комиссии в размере - 2 долл.США. НДС - .4 долл.США.</v>
          </cell>
        </row>
        <row r="2180">
          <cell r="A2180">
            <v>37390</v>
          </cell>
          <cell r="B2180" t="str">
            <v>40911840500000000224</v>
          </cell>
          <cell r="C2180" t="str">
            <v>60301810700000009098</v>
          </cell>
          <cell r="D2180" t="str">
            <v>$</v>
          </cell>
          <cell r="E2180">
            <v>95.62</v>
          </cell>
          <cell r="F2180" t="str">
            <v>Оплата купонов 2002 года по ОВГВЗ в пользу ДЕПАРТАМЕНТ ФИНАНСОВ МУРМАНСКОЙ ОБЛАСТИ, МУРМАНСК. Взимание комиссии в размере - 15.3 долл.США. НДС - 3.06 долл.США.</v>
          </cell>
        </row>
        <row r="2181">
          <cell r="A2181">
            <v>37390</v>
          </cell>
          <cell r="B2181" t="str">
            <v>40911840500000000224</v>
          </cell>
          <cell r="C2181" t="str">
            <v>60301810700000009098</v>
          </cell>
          <cell r="D2181" t="str">
            <v>$</v>
          </cell>
          <cell r="E2181">
            <v>12.5</v>
          </cell>
          <cell r="F2181" t="str">
            <v>Оплата купонов по ОГВЗ 1999 года в пользу ЗАВОД АРМА, ОАО, МОСКВА. Взимание комиссии в размере - 2 долл.США. НДС - .4 долл.США.</v>
          </cell>
        </row>
        <row r="2182">
          <cell r="A2182">
            <v>37390</v>
          </cell>
          <cell r="B2182" t="str">
            <v>40911840500000000224</v>
          </cell>
          <cell r="C2182" t="str">
            <v>60301810700000009098</v>
          </cell>
          <cell r="D2182" t="str">
            <v>$</v>
          </cell>
          <cell r="E2182">
            <v>12.5</v>
          </cell>
          <cell r="F2182" t="str">
            <v>Оплата купонов по ОГВЗ 1999 года в пользу КЗПК, ОАО, КЛИНЦЫ. Взимание комиссии в размере - 2 долл.США. НДС - .4 долл.США.</v>
          </cell>
        </row>
        <row r="2183">
          <cell r="A2183">
            <v>37390</v>
          </cell>
          <cell r="B2183" t="str">
            <v>40911840500000000224</v>
          </cell>
          <cell r="C2183" t="str">
            <v>60301810700000009098</v>
          </cell>
          <cell r="D2183" t="str">
            <v>$</v>
          </cell>
          <cell r="E2183">
            <v>12.5</v>
          </cell>
          <cell r="F2183" t="str">
            <v>Оплата купонов по ОГВЗ 1999 года в пользу ЭЛОКС, ЗАО, МОСКВА. Взимание комиссии в размере - 2 долл.США. НДС - .4 долл.США.</v>
          </cell>
        </row>
        <row r="2184">
          <cell r="A2184">
            <v>37390</v>
          </cell>
          <cell r="B2184" t="str">
            <v>40911840500000000224</v>
          </cell>
          <cell r="C2184" t="str">
            <v>60301810700000009098</v>
          </cell>
          <cell r="D2184" t="str">
            <v>$</v>
          </cell>
          <cell r="E2184">
            <v>12.5</v>
          </cell>
          <cell r="F2184" t="str">
            <v>Оплата купонов по ОГВЗ 1999 года в пользу ВНЕШКОНСУЛЬТ ИНВЕСТ, ООО, МОСКВА. Взимание комиссии в размере - 2 долл.США. НДС - .4 долл.США.</v>
          </cell>
        </row>
        <row r="2185">
          <cell r="A2185">
            <v>37390</v>
          </cell>
          <cell r="B2185" t="str">
            <v>40911840500000000224</v>
          </cell>
          <cell r="C2185" t="str">
            <v>60301810700000009098</v>
          </cell>
          <cell r="D2185" t="str">
            <v>$</v>
          </cell>
          <cell r="E2185">
            <v>14.06</v>
          </cell>
          <cell r="F2185" t="str">
            <v>Оплата купонов по ОГВЗ 1999 года в пользу НАДЕЖДА, АОЗТ, С.УСПЕНСКОЕ КРАСНОДАРСКОГО КРАЯ. Взимание комиссии в размере - 2.25 долл.США. НДС - .45 долл.США.</v>
          </cell>
        </row>
        <row r="2186">
          <cell r="A2186">
            <v>37390</v>
          </cell>
          <cell r="B2186" t="str">
            <v>40911840500000000224</v>
          </cell>
          <cell r="C2186" t="str">
            <v>60301810700000009098</v>
          </cell>
          <cell r="D2186" t="str">
            <v>$</v>
          </cell>
          <cell r="E2186">
            <v>12.5</v>
          </cell>
          <cell r="F2186" t="str">
            <v>Оплата купонов по ОГВЗ 1999 года в пользу ИНТЕРЮНИС, ТОО, МОСКВА. Взимание комиссии в размере - 2 долл.США. НДС - .4 долл.США.</v>
          </cell>
        </row>
        <row r="2187">
          <cell r="A2187">
            <v>37390</v>
          </cell>
          <cell r="B2187" t="str">
            <v>40911840500000000224</v>
          </cell>
          <cell r="C2187" t="str">
            <v>60301810700000009098</v>
          </cell>
          <cell r="D2187" t="str">
            <v>$</v>
          </cell>
          <cell r="E2187">
            <v>18.75</v>
          </cell>
          <cell r="F2187" t="str">
            <v>Оплата купонов по ОГВЗ 1999 года в пользу НАУКА, ГУП АКАДЕМИЗДАТЦЕНТР РАН, МОСКВА. Взимание комиссии в размере - 2.99 долл.США. НДС - .6 долл.США.</v>
          </cell>
        </row>
        <row r="2188">
          <cell r="A2188">
            <v>37390</v>
          </cell>
          <cell r="B2188" t="str">
            <v>40911840500000000224</v>
          </cell>
          <cell r="C2188" t="str">
            <v>60301810700000009098</v>
          </cell>
          <cell r="D2188" t="str">
            <v>$</v>
          </cell>
          <cell r="E2188">
            <v>66.239999999999995</v>
          </cell>
          <cell r="F2188" t="str">
            <v>Оплата купонов 2002 года по ОВГВЗ в пользу ЭЛИКОН, ОАО, МУРЫГИНО КИРОВСКОЙ ОБЛ.. Взимание комиссии в размере - 10.58 долл.США. НДС - 2.12 долл.США.</v>
          </cell>
        </row>
        <row r="2189">
          <cell r="A2189">
            <v>37390</v>
          </cell>
          <cell r="B2189" t="str">
            <v>40911840500000000224</v>
          </cell>
          <cell r="C2189" t="str">
            <v>60301810700000009098</v>
          </cell>
          <cell r="D2189" t="str">
            <v>$</v>
          </cell>
          <cell r="E2189">
            <v>12.5</v>
          </cell>
          <cell r="F2189" t="str">
            <v>Оплата купонов 2002 года по ОВГВЗ в пользу ОАО "КАББАЛКГАЗ". Взимание комиссии в размере - 2 долл.США. НДС - .4 долл.США.</v>
          </cell>
        </row>
        <row r="2190">
          <cell r="A2190">
            <v>37390</v>
          </cell>
          <cell r="B2190" t="str">
            <v>40911840500000000224</v>
          </cell>
          <cell r="C2190" t="str">
            <v>60301810700000009098</v>
          </cell>
          <cell r="D2190" t="str">
            <v>$</v>
          </cell>
          <cell r="E2190">
            <v>12.5</v>
          </cell>
          <cell r="F2190" t="str">
            <v>Оплата купонов по ОГВЗ 1999 года в пользу УРАЛЭНЕРГОРЕМОНТ, ОАО, ЕКАТЕРИНБУРГ. Взимание комиссии в размере - 2 долл.США. НДС - .4 долл.США.</v>
          </cell>
        </row>
        <row r="2191">
          <cell r="A2191">
            <v>37390</v>
          </cell>
          <cell r="B2191" t="str">
            <v>40911840500000000224</v>
          </cell>
          <cell r="C2191" t="str">
            <v>60301810700000009098</v>
          </cell>
          <cell r="D2191" t="str">
            <v>$</v>
          </cell>
          <cell r="E2191">
            <v>14.69</v>
          </cell>
          <cell r="F2191" t="str">
            <v>Оплата купонов 2002 года по ОВГВЗ в пользу МОТОВИЛИХИНСКИЕ ЗАВОДЫ, ОАО СПЕЦ. МАШИНОСТРОЕНИЯ И МЕТАЛЛУРГИИ, ПЕРМЬ. Взимание комиссии в размере - 2.34 долл.США. НДС - .47 долл.США.</v>
          </cell>
        </row>
        <row r="2192">
          <cell r="A2192">
            <v>37390</v>
          </cell>
          <cell r="B2192" t="str">
            <v>40911840500000000224</v>
          </cell>
          <cell r="C2192" t="str">
            <v>60301810700000009098</v>
          </cell>
          <cell r="D2192" t="str">
            <v>$</v>
          </cell>
          <cell r="E2192">
            <v>26.25</v>
          </cell>
          <cell r="F2192" t="str">
            <v>Оплата купонов по ОГВЗ 1999 года и купонов 2002 года по ОВГВЗ в пользу СВЕРДЛОВСКНЕФТЕПРОДУКТ, ОАО, ЕКАТЕРИНБУРГ. Взимание комиссии в размере - 4.21 долл.США. НДС - .84 долл.США.</v>
          </cell>
        </row>
        <row r="2193">
          <cell r="A2193">
            <v>37390</v>
          </cell>
          <cell r="B2193" t="str">
            <v>40911840500000000224</v>
          </cell>
          <cell r="C2193" t="str">
            <v>60301810700000009098</v>
          </cell>
          <cell r="D2193" t="str">
            <v>$</v>
          </cell>
          <cell r="E2193">
            <v>12.5</v>
          </cell>
          <cell r="F2193" t="str">
            <v>Оплата купонов по ОГВЗ 1999 года в пользу ФАРМАКОН, ООО, МОСКВА. Взимание комиссии в размере - 2 долл.США. НДС - .4 долл.США.</v>
          </cell>
        </row>
        <row r="2194">
          <cell r="A2194">
            <v>37390</v>
          </cell>
          <cell r="B2194" t="str">
            <v>40911840500000000224</v>
          </cell>
          <cell r="C2194" t="str">
            <v>60301810700000009098</v>
          </cell>
          <cell r="D2194" t="str">
            <v>$</v>
          </cell>
          <cell r="E2194">
            <v>178.73</v>
          </cell>
          <cell r="F2194" t="str">
            <v>Оплата купонов по ОГВЗ 1999 года в пользу КУЛЫГИН НИКОЛАЙ ВЛАДИМИРОВИЧ. Взимание комиссии в размере - 2.25 долл.США. НДС - .45 долл.США.Взимание комиссии за хранение цб в размере - 28,62 долл.США. НДС - 5,72 долл.США</v>
          </cell>
        </row>
        <row r="2195">
          <cell r="A2195">
            <v>37390</v>
          </cell>
          <cell r="B2195" t="str">
            <v>40911840500000000224</v>
          </cell>
          <cell r="C2195" t="str">
            <v>60301810700000009098</v>
          </cell>
          <cell r="D2195" t="str">
            <v>$</v>
          </cell>
          <cell r="E2195">
            <v>14.06</v>
          </cell>
          <cell r="F2195" t="str">
            <v>Оплата купонов по ОГВЗ 1999 года в пользу КУЛЫГИН НИКОЛАЙ ВЛАДИМИРОВИЧ. Взимание комиссии в размере - 2.25 долл.США. НДС - .45 долл.США.Взимание комиссии за хранение цб в размере - 28,62 долл.США. НДС - 5,72 долл.США</v>
          </cell>
        </row>
        <row r="2196">
          <cell r="A2196">
            <v>37390</v>
          </cell>
          <cell r="B2196" t="str">
            <v>40911840500000000224</v>
          </cell>
          <cell r="C2196" t="str">
            <v>60301810700000009098</v>
          </cell>
          <cell r="D2196" t="str">
            <v>$</v>
          </cell>
          <cell r="E2196">
            <v>103.43</v>
          </cell>
          <cell r="F2196" t="str">
            <v>Оплата купонов 2002 года по ОВГВЗ 4, 5 серии в пользу НПЦ ИНФОРМАТИКА, ОАО, МОСКВА. Взимание комиссии в размере - 16.57 долл.США. НДС - 3.31 долл.США.</v>
          </cell>
        </row>
        <row r="2197">
          <cell r="A2197">
            <v>37390</v>
          </cell>
          <cell r="B2197" t="str">
            <v>40911840500000000224</v>
          </cell>
          <cell r="C2197" t="str">
            <v>60301810700000009098</v>
          </cell>
          <cell r="D2197" t="str">
            <v>$</v>
          </cell>
          <cell r="E2197">
            <v>17.809999999999999</v>
          </cell>
          <cell r="F2197" t="str">
            <v>Оплата купонов по ОГВЗ 1999 года и купонов 2002 года по ОВГВЗ в пользу СЕРГЕЕВА МАРИНА МИХАЙЛОВНА. Взимание комиссии в размере - 2.84 долл.США. НДС - .57 долл.США.</v>
          </cell>
        </row>
        <row r="2198">
          <cell r="A2198">
            <v>37390</v>
          </cell>
          <cell r="B2198" t="str">
            <v>40911840500000000224</v>
          </cell>
          <cell r="C2198" t="str">
            <v>60301810700000009098</v>
          </cell>
          <cell r="D2198" t="str">
            <v>$</v>
          </cell>
          <cell r="E2198">
            <v>9.06</v>
          </cell>
          <cell r="F2198" t="str">
            <v>Оплата купонов по ОГВЗ 1999 года в пользу НИКОЛАЕВ ДМИТРИЙ БОРИСОВИЧ.Взимание комиссии за хранение цб в размере - 1.43 долл.США. НДС - 0,29 долл.США</v>
          </cell>
        </row>
        <row r="2199">
          <cell r="A2199">
            <v>37390</v>
          </cell>
          <cell r="B2199" t="str">
            <v>40911840500000000224</v>
          </cell>
          <cell r="C2199" t="str">
            <v>60301810700000009098</v>
          </cell>
          <cell r="D2199" t="str">
            <v>$</v>
          </cell>
          <cell r="E2199">
            <v>28.75</v>
          </cell>
          <cell r="F2199" t="str">
            <v>Оплата купонов по ОГВЗ 1999 года в пользу КОГТЕВ ВЛАДИМИР ЕВГЕНЬЕВИЧ. Взимание комиссии в размере - 2 долл.США. НДС - .4 долл.США.Взимание комиссии за хранениецб в размере - 4,58 долл.США.НДС - 0,92 долл.США</v>
          </cell>
        </row>
        <row r="2200">
          <cell r="A2200">
            <v>37390</v>
          </cell>
          <cell r="B2200" t="str">
            <v>40911840500000000224</v>
          </cell>
          <cell r="C2200" t="str">
            <v>60301810700000009098</v>
          </cell>
          <cell r="D2200" t="str">
            <v>$</v>
          </cell>
          <cell r="E2200">
            <v>12.5</v>
          </cell>
          <cell r="F2200" t="str">
            <v>Оплата купонов по ОГВЗ 1999 года в пользу КОГТЕВ ВЛАДИМИР ЕВГЕНЬЕВИЧ. Взимание комиссии в размере - 2 долл.США. НДС - .4 долл.США.Взимание комиссии за хранениецб в размере - 4,58 долл.США.НДС - 0,92 долл.США</v>
          </cell>
        </row>
        <row r="2201">
          <cell r="A2201">
            <v>37390</v>
          </cell>
          <cell r="B2201" t="str">
            <v>40911840500000000224</v>
          </cell>
          <cell r="C2201" t="str">
            <v>60301810700000009098</v>
          </cell>
          <cell r="D2201" t="str">
            <v>$</v>
          </cell>
          <cell r="E2201">
            <v>17.809999999999999</v>
          </cell>
          <cell r="F2201" t="str">
            <v>Оплата купонов по ОГВЗ 1999 года в пользу СЫЧЕВ СЕРГЕЙ ВИКТОРОВИЧ. Взимание комиссии в размере - 2 долл.США. НДС - .4 долл.США.Взимание комиссии за хранение цбв размере - 2,87 долл.США. НДС - 0,57 долл.США</v>
          </cell>
        </row>
        <row r="2202">
          <cell r="A2202">
            <v>37390</v>
          </cell>
          <cell r="B2202" t="str">
            <v>40911840500000000224</v>
          </cell>
          <cell r="C2202" t="str">
            <v>60301810700000009098</v>
          </cell>
          <cell r="D2202" t="str">
            <v>$</v>
          </cell>
          <cell r="E2202">
            <v>12.5</v>
          </cell>
          <cell r="F2202" t="str">
            <v>Оплата купонов по ОГВЗ 1999 года в пользу СЫЧЕВ СЕРГЕЙ ВИКТОРОВИЧ. Взимание комиссии в размере - 2 долл.США. НДС - .4 долл.США.Взимание комиссии за хранение цбв размере - 2,87 долл.США. НДС - 0,57 долл.США</v>
          </cell>
        </row>
        <row r="2203">
          <cell r="A2203">
            <v>37390</v>
          </cell>
          <cell r="B2203" t="str">
            <v>40911840500000000224</v>
          </cell>
          <cell r="C2203" t="str">
            <v>60301810700000009098</v>
          </cell>
          <cell r="D2203" t="str">
            <v>$</v>
          </cell>
          <cell r="E2203">
            <v>89.37</v>
          </cell>
          <cell r="F2203" t="str">
            <v>Оплата купонов по ОГВЗ 1999 года в пользу ОДНОЛЬКО НИНА СЕРГЕЕВНА. Взимание комиссии в размере - 2 долл.США. НДС - .4 долл.США.Взимание комиссии за хранение цбв размере - 14,32 долл.США. НДС - 2,86 долл.США</v>
          </cell>
        </row>
        <row r="2204">
          <cell r="A2204">
            <v>37390</v>
          </cell>
          <cell r="B2204" t="str">
            <v>40911840500000000224</v>
          </cell>
          <cell r="C2204" t="str">
            <v>60301810700000009098</v>
          </cell>
          <cell r="D2204" t="str">
            <v>$</v>
          </cell>
          <cell r="E2204">
            <v>12.5</v>
          </cell>
          <cell r="F2204" t="str">
            <v>Оплата купонов по ОГВЗ 1999 года в пользу ОДНОЛЬКО НИНА СЕРГЕЕВНА. Взимание комиссии в размере - 2 долл.США. НДС - .4 долл.США.Взимание комиссии за хранение цбв размере - 14,32 долл.США. НДС - 2,86 долл.США</v>
          </cell>
        </row>
        <row r="2205">
          <cell r="A2205">
            <v>37390</v>
          </cell>
          <cell r="B2205" t="str">
            <v>40911840500000000224</v>
          </cell>
          <cell r="C2205" t="str">
            <v>60301810700000009098</v>
          </cell>
          <cell r="D2205" t="str">
            <v>$</v>
          </cell>
          <cell r="E2205">
            <v>89.37</v>
          </cell>
          <cell r="F2205" t="str">
            <v>Оплата купонов по ОГВЗ 1999 года в пользу ОДНОЛЬКО ЛЮБОВЬ ОСМАНОВНА. Взимание комиссии в размере - 2 долл.США. НДС - .4 долл.США.Взимание комиссии за хранение цб в размере - 14,32 долл.США. НДС- 2,86 долл.США</v>
          </cell>
        </row>
        <row r="2206">
          <cell r="A2206">
            <v>37390</v>
          </cell>
          <cell r="B2206" t="str">
            <v>40911840500000000224</v>
          </cell>
          <cell r="C2206" t="str">
            <v>60301810700000009098</v>
          </cell>
          <cell r="D2206" t="str">
            <v>$</v>
          </cell>
          <cell r="E2206">
            <v>12.5</v>
          </cell>
          <cell r="F2206" t="str">
            <v>Оплата купонов по ОГВЗ 1999 года в пользу ОДНОЛЬКО ЛЮБОВЬ ОСМАНОВНА. Взимание комиссии в размере - 2 долл.США. НДС - .4 долл.США.Взимание комиссии за хранение цб в размере - 14,32 долл.США. НДС- 2,86 долл.США</v>
          </cell>
        </row>
        <row r="2207">
          <cell r="A2207">
            <v>37390</v>
          </cell>
          <cell r="B2207" t="str">
            <v>40911840500000000224</v>
          </cell>
          <cell r="C2207" t="str">
            <v>60301810700000009098</v>
          </cell>
          <cell r="D2207" t="str">
            <v>$</v>
          </cell>
          <cell r="E2207">
            <v>191.54</v>
          </cell>
          <cell r="F2207" t="str">
            <v>Оплата купонов по ОГВЗ 1999 года в пользу ОДНОЛЬКО ИВАН СЕРГЕЕВИЧ. Взимание комиссии в размере - 2.41 долл.США. НДС - .48 долл.США.Взимание комиссии за хранение цб в размере - 30,63 долл.США.НДС - 6,13 долл.США</v>
          </cell>
        </row>
        <row r="2208">
          <cell r="A2208">
            <v>37390</v>
          </cell>
          <cell r="B2208" t="str">
            <v>40911840500000000224</v>
          </cell>
          <cell r="C2208" t="str">
            <v>60301810700000009098</v>
          </cell>
          <cell r="D2208" t="str">
            <v>$</v>
          </cell>
          <cell r="E2208">
            <v>15</v>
          </cell>
          <cell r="F2208" t="str">
            <v>Оплата купонов по ОГВЗ 1999 года в пользу ОДНОЛЬКО ИВАН СЕРГЕЕВИЧ. Взимание комиссии в размере - 2.41 долл.США. НДС - .48 долл.США.Взимание комиссии за хранение цб в размере - 30,63 долл.США.НДС - 6,13 долл.США</v>
          </cell>
        </row>
        <row r="2209">
          <cell r="A2209">
            <v>37390</v>
          </cell>
          <cell r="B2209" t="str">
            <v>40911840500000000224</v>
          </cell>
          <cell r="C2209" t="str">
            <v>60301810700000009098</v>
          </cell>
          <cell r="D2209" t="str">
            <v>$</v>
          </cell>
          <cell r="E2209">
            <v>12.5</v>
          </cell>
          <cell r="F2209" t="str">
            <v>Оплата купонов по ОГВЗ 1999 года в пользу МАРТЬЯНОВА НАДЕЖДА ВАСИЛЬЕВНА. Взимание комиссии в размере - 2 долл.США. НДС - .4 долл.США.Взимание комиссии за хранение цб в размере - 18,61 долл.США.НДС - 3,72 долл.США</v>
          </cell>
        </row>
        <row r="2210">
          <cell r="A2210">
            <v>37390</v>
          </cell>
          <cell r="B2210" t="str">
            <v>40911840500000000224</v>
          </cell>
          <cell r="C2210" t="str">
            <v>60301810700000009098</v>
          </cell>
          <cell r="D2210" t="str">
            <v>$</v>
          </cell>
          <cell r="E2210">
            <v>116.24</v>
          </cell>
          <cell r="F2210" t="str">
            <v>Оплата купонов по ОГВЗ 1999 года в пользу МАРТЬЯНОВА НАДЕЖДА ВАСИЛЬЕВНА. Взимание комиссии в размере - 2 долл.США. НДС - .4 долл.США.Взимание комиссии за хранение цб в размере - 18,61 долл.США.НДС - 3,72 долл.США</v>
          </cell>
        </row>
        <row r="2211">
          <cell r="A2211">
            <v>37390</v>
          </cell>
          <cell r="B2211" t="str">
            <v>40911840500000000224</v>
          </cell>
          <cell r="C2211" t="str">
            <v>60301810700000009098</v>
          </cell>
          <cell r="D2211" t="str">
            <v>$</v>
          </cell>
          <cell r="E2211">
            <v>12.5</v>
          </cell>
          <cell r="F2211" t="str">
            <v>Оплата купонов по ОГВЗ 1999 года в пользу САРКИСЯН АЗАД АНДРАНИКОВИЧ. Взимание комиссии в размере - 2 долл.США. НДС - .4 долл.США.</v>
          </cell>
        </row>
        <row r="2212">
          <cell r="A2212">
            <v>37390</v>
          </cell>
          <cell r="B2212" t="str">
            <v>40911840500000000224</v>
          </cell>
          <cell r="C2212" t="str">
            <v>60301810700000009098</v>
          </cell>
          <cell r="D2212" t="str">
            <v>$</v>
          </cell>
          <cell r="E2212">
            <v>178.73</v>
          </cell>
          <cell r="F2212" t="str">
            <v>Оплата купонов по ОГВЗ 1999 года в пользу ОДНОЛЬКО СЕРГЕЙ ГРИГОРЬЕВИЧ. Взиманиекомиссии в размере - 2.25 долл.США. НДС - .45 долл.США.Взимание комиссии за хранение цб в размере - 28,62 долл.США.НДС - 5,72 долл.США</v>
          </cell>
        </row>
        <row r="2213">
          <cell r="A2213">
            <v>37390</v>
          </cell>
          <cell r="B2213" t="str">
            <v>40911840500000000224</v>
          </cell>
          <cell r="C2213" t="str">
            <v>60301810700000009098</v>
          </cell>
          <cell r="D2213" t="str">
            <v>$</v>
          </cell>
          <cell r="E2213">
            <v>14.06</v>
          </cell>
          <cell r="F2213" t="str">
            <v>Оплата купонов по ОГВЗ 1999 года в пользу ОДНОЛЬКО СЕРГЕЙ ГРИГОРЬЕВИЧ. Взиманиекомиссии в размере - 2.25 долл.США. НДС - .45 долл.США.Взимание комиссии за хранение цб в размере - 28,62 долл.США.НДС - 5,72 долл.США</v>
          </cell>
        </row>
        <row r="2214">
          <cell r="A2214">
            <v>37390</v>
          </cell>
          <cell r="B2214" t="str">
            <v>40911840500000000224</v>
          </cell>
          <cell r="C2214" t="str">
            <v>60301810700000009098</v>
          </cell>
          <cell r="D2214" t="str">
            <v>$</v>
          </cell>
          <cell r="E2214">
            <v>370.28</v>
          </cell>
          <cell r="F2214" t="str">
            <v>Оплата купонов по ОГВЗ 1999 года в пользу МАЗУРОВ ВИКТОР ЯКОВЛЕВИЧ. Взимание комиссии в размере - 4.66 долл.США. НДС - .93 долл.США.Взимание комиссии за хранение цб в размере - 59,24 долл.США. НДС - 11,85 долл.США</v>
          </cell>
        </row>
        <row r="2215">
          <cell r="A2215">
            <v>37390</v>
          </cell>
          <cell r="B2215" t="str">
            <v>40911840500000000224</v>
          </cell>
          <cell r="C2215" t="str">
            <v>60301810700000009098</v>
          </cell>
          <cell r="D2215" t="str">
            <v>$</v>
          </cell>
          <cell r="E2215">
            <v>29.06</v>
          </cell>
          <cell r="F2215" t="str">
            <v>Оплата купонов по ОГВЗ 1999 года в пользу МАЗУРОВ ВИКТОР ЯКОВЛЕВИЧ. Взимание комиссии в размере - 4.66 долл.США. НДС - .93 долл.США.Взимание комиссии за хранение цб в размере - 59,24 долл.США. НДС - 11,85 долл.США</v>
          </cell>
        </row>
        <row r="2216">
          <cell r="A2216">
            <v>37390</v>
          </cell>
          <cell r="B2216" t="str">
            <v>40911840500000000224</v>
          </cell>
          <cell r="C2216" t="str">
            <v>60301810700000009098</v>
          </cell>
          <cell r="D2216" t="str">
            <v>$</v>
          </cell>
          <cell r="E2216">
            <v>12.5</v>
          </cell>
          <cell r="F2216" t="str">
            <v>Оплата купонов по ОГВЗ 1999 года в пользу ВОРОНОВА МАРИНА ВИКТОРОВНА. Взимание комиссии в размере - 2 долл.США. НДС - .4 долл.США.</v>
          </cell>
        </row>
        <row r="2217">
          <cell r="A2217">
            <v>37390</v>
          </cell>
          <cell r="B2217" t="str">
            <v>40911840500000000224</v>
          </cell>
          <cell r="C2217" t="str">
            <v>60301810700000009098</v>
          </cell>
          <cell r="D2217" t="str">
            <v>$</v>
          </cell>
          <cell r="E2217">
            <v>35.31</v>
          </cell>
          <cell r="F2217" t="str">
            <v>Оплата купонов по ОГВЗ 1999 года в пользу ШЕРКУНОВ ИГОРЬ ВЛАДИМИРОВИЧ. Взимание комиссии в размере - 5.63 долл.США. НДС - 1.13 долл.США.</v>
          </cell>
        </row>
        <row r="2218">
          <cell r="A2218">
            <v>37390</v>
          </cell>
          <cell r="B2218" t="str">
            <v>40911840500000000224</v>
          </cell>
          <cell r="C2218" t="str">
            <v>60301810700000009098</v>
          </cell>
          <cell r="D2218" t="str">
            <v>$</v>
          </cell>
          <cell r="E2218">
            <v>12.5</v>
          </cell>
          <cell r="F2218" t="str">
            <v>Оплата купонов по ОГВЗ 1999 года и купонов 2002 года по ОВГВЗ в пользу ЛАПШОВА ЕКАТЕРИНА ИВАНОВНА. Взимание комиссии в размере - 2 долл.США. НДС - .4 долл.США.</v>
          </cell>
        </row>
        <row r="2219">
          <cell r="A2219">
            <v>37390</v>
          </cell>
          <cell r="B2219" t="str">
            <v>40911840500000000224</v>
          </cell>
          <cell r="C2219" t="str">
            <v>60301810700000009098</v>
          </cell>
          <cell r="D2219" t="str">
            <v>$</v>
          </cell>
          <cell r="E2219">
            <v>12.5</v>
          </cell>
          <cell r="F2219" t="str">
            <v>Оплата купонов 2002 года по ОВГВЗ в пользу ШПЕКТОРОВ ВИКТОР ЮРЬЕВИЧ. Взимание комиссии в размере - 2 долл.США. НДС - .4 долл.США.</v>
          </cell>
        </row>
        <row r="2220">
          <cell r="A2220">
            <v>37390</v>
          </cell>
          <cell r="B2220" t="str">
            <v>40911840500000000224</v>
          </cell>
          <cell r="C2220" t="str">
            <v>60301810700000009098</v>
          </cell>
          <cell r="D2220" t="str">
            <v>$</v>
          </cell>
          <cell r="E2220">
            <v>12.5</v>
          </cell>
          <cell r="F2220" t="str">
            <v>Оплата купонов 2002 года по ОВГВЗ в пользу ЛАЗАРЕВ ПЕТР ИВАНОВИЧ. Взимание комиссии в размере - 2 долл.США. НДС - .4 долл.США.</v>
          </cell>
        </row>
        <row r="2221">
          <cell r="A2221">
            <v>37390</v>
          </cell>
          <cell r="B2221" t="str">
            <v>40911840500000000224</v>
          </cell>
          <cell r="C2221" t="str">
            <v>60301810700000009098</v>
          </cell>
          <cell r="D2221" t="str">
            <v>$</v>
          </cell>
          <cell r="E2221">
            <v>12.5</v>
          </cell>
          <cell r="F2221" t="str">
            <v>Оплата купонов 2002 года по ОВГВЗ в пользу КОПАНЕВ ВЯЧЕСЛАВ МИХАЙЛОВИЧ. Взимание комиссии в размере - 2 долл.США. НДС - .4 долл.США.</v>
          </cell>
        </row>
        <row r="2222">
          <cell r="A2222">
            <v>37390</v>
          </cell>
          <cell r="B2222" t="str">
            <v>40911840500000000224</v>
          </cell>
          <cell r="C2222" t="str">
            <v>60301810700000009098</v>
          </cell>
          <cell r="D2222" t="str">
            <v>$</v>
          </cell>
          <cell r="E2222">
            <v>25.94</v>
          </cell>
          <cell r="F2222" t="str">
            <v>Оплата купонов по ОГВЗ 1999 года в пользу РОСТПРОМСТРОЙБАНК , КБ , Г. РОСТОВ-НА-ДОНУ . Взимание комиссии в размере - 4.16 долл.США. НДС - .83 долл.США.</v>
          </cell>
        </row>
        <row r="2223">
          <cell r="A2223">
            <v>37390</v>
          </cell>
          <cell r="B2223" t="str">
            <v>40911840500000000224</v>
          </cell>
          <cell r="C2223" t="str">
            <v>60301810700000009098</v>
          </cell>
          <cell r="D2223" t="str">
            <v>$</v>
          </cell>
          <cell r="E2223">
            <v>88.74</v>
          </cell>
          <cell r="F2223" t="str">
            <v>Оплата купонов по ОГВЗ 1999 года в пользу ГОЗНАК, ОБЪЕДИНЕНИЕ, МОСКВА. Взимание комиссии в размере - 14.18 долл.США. НДС - 2.84 долл.США.</v>
          </cell>
        </row>
        <row r="2224">
          <cell r="A2224">
            <v>37390</v>
          </cell>
          <cell r="B2224" t="str">
            <v>40911840500000000224</v>
          </cell>
          <cell r="C2224" t="str">
            <v>60301810700000009098</v>
          </cell>
          <cell r="D2224" t="str">
            <v>$</v>
          </cell>
          <cell r="E2224">
            <v>157.49</v>
          </cell>
          <cell r="F2224" t="str">
            <v>Оплата купонов по ОГВЗ 1999 года и купонов 2002 года по ОВГВЗ в пользу НПО МАШИНОСТРОЕНИЯ, ФГУП, РЕУТОВ. Взимание комиссии в размере - 25.2 долл.США. НДС - 5.04 долл.США.</v>
          </cell>
        </row>
        <row r="2225">
          <cell r="A2225">
            <v>37390</v>
          </cell>
          <cell r="B2225" t="str">
            <v>40911840500000000224</v>
          </cell>
          <cell r="C2225" t="str">
            <v>60301810700000009098</v>
          </cell>
          <cell r="D2225" t="str">
            <v>$</v>
          </cell>
          <cell r="E2225">
            <v>937.41</v>
          </cell>
          <cell r="F2225" t="str">
            <v>Оплата купонов по ОГВЗ 1999 года и купонов 2002 года по ОВГВЗ в пользу ГАЗЭКСПОРТ, ООО, МОСКВА. Взимание комиссии в размере - 150 долл.США. НДС - 30 долл.США.</v>
          </cell>
        </row>
        <row r="2226">
          <cell r="A2226">
            <v>37390</v>
          </cell>
          <cell r="B2226" t="str">
            <v>40911840500000000224</v>
          </cell>
          <cell r="C2226" t="str">
            <v>60301810700000009098</v>
          </cell>
          <cell r="D2226" t="str">
            <v>$</v>
          </cell>
          <cell r="E2226">
            <v>83.43</v>
          </cell>
          <cell r="F2226" t="str">
            <v>Оплата купонов по ОГВЗ 1999 года и купонов 2002 года по ОВГВЗ в пользу ЭКСИМА, АКЦИОНЕРНАЯ ВНЕШНЕЭКОНОМИЧЕСКАЯ КОМПАНИЯ, ЗАО, МОСКВА. Взимание комиссии в размере - 13.34 долл.США. НДС - 2.67 долл.США.</v>
          </cell>
        </row>
        <row r="2227">
          <cell r="A2227">
            <v>37390</v>
          </cell>
          <cell r="B2227" t="str">
            <v>40911840500000000224</v>
          </cell>
          <cell r="C2227" t="str">
            <v>60301810700000009098</v>
          </cell>
          <cell r="D2227" t="str">
            <v>$</v>
          </cell>
          <cell r="E2227">
            <v>12.5</v>
          </cell>
          <cell r="F2227" t="str">
            <v>Оплата купонов по ОГВЗ 1999 года в пользу ЛЕБЕДИНСКИЙ ГОРНО-ОБОГАТИТЕЛЬНЫЙ КОМБИНАТ,ОАО, ГУБКИН-11. Взимание комиссии в размере - 2 долл.США. НДС - .4 долл.США.</v>
          </cell>
        </row>
        <row r="2228">
          <cell r="A2228">
            <v>37390</v>
          </cell>
          <cell r="B2228" t="str">
            <v>40911840500000000224</v>
          </cell>
          <cell r="C2228" t="str">
            <v>60301810700000009098</v>
          </cell>
          <cell r="D2228" t="str">
            <v>$</v>
          </cell>
          <cell r="E2228">
            <v>12.5</v>
          </cell>
          <cell r="F2228" t="str">
            <v>Оплата купонов по ОГВЗ 1999 года в пользу СТРОЙДОРМАШЭКСПОРТ, ВНЕШНЕЭКОНОМИЧЕСКОЕ ОБЪЕДИНЕНИЕ, ООО, МОСКВА. Взимание комиссии в размере - 2 долл.США. НДС - .4 долл.США.</v>
          </cell>
        </row>
        <row r="2229">
          <cell r="A2229">
            <v>37390</v>
          </cell>
          <cell r="B2229" t="str">
            <v>40911840500000000224</v>
          </cell>
          <cell r="C2229" t="str">
            <v>60301810700000009098</v>
          </cell>
          <cell r="D2229" t="str">
            <v>$</v>
          </cell>
          <cell r="E2229">
            <v>697.12</v>
          </cell>
          <cell r="F2229" t="str">
            <v>Оплата купонов 2002 года по ОВГВЗ в пользу ГОСУДАРСТВЕННАЯ КОРПОРАЦИЯ АРКО , КУ , Г. МОСКВА . Взимание комиссии в размере - 111.56 долл.США. НДС - 22.31 долл.США.</v>
          </cell>
        </row>
        <row r="2230">
          <cell r="A2230">
            <v>37390</v>
          </cell>
          <cell r="B2230" t="str">
            <v>40911840500000000224</v>
          </cell>
          <cell r="C2230" t="str">
            <v>60301810700000009098</v>
          </cell>
          <cell r="D2230" t="str">
            <v>$</v>
          </cell>
          <cell r="E2230">
            <v>12.5</v>
          </cell>
          <cell r="F2230" t="str">
            <v>Оплата купонов по ОГВЗ 1999 года и купонов 2002 года по ОВГВЗ в пользу ТРАНСМАШ, МТЗ, ОАО, МОСКВА. Взимание комиссии в размере - 2 долл.США. НДС - .4 долл.США.</v>
          </cell>
        </row>
        <row r="2231">
          <cell r="A2231">
            <v>37390</v>
          </cell>
          <cell r="B2231" t="str">
            <v>40911840500000000224</v>
          </cell>
          <cell r="C2231" t="str">
            <v>60301810700000009098</v>
          </cell>
          <cell r="D2231" t="str">
            <v>$</v>
          </cell>
          <cell r="E2231">
            <v>30.31</v>
          </cell>
          <cell r="F2231" t="str">
            <v>Оплата купонов по ОГВЗ 1999 года в пользу ЛЕНА, АРТЕЛЬ СТАРАТЕЛЕЙ, БОДАЙБО. Взимание комиссии в размере - 4.86 долл.США. НДС - .97 долл.США.</v>
          </cell>
        </row>
        <row r="2232">
          <cell r="A2232">
            <v>37390</v>
          </cell>
          <cell r="B2232" t="str">
            <v>40911840500000000224</v>
          </cell>
          <cell r="C2232" t="str">
            <v>60301810700000009098</v>
          </cell>
          <cell r="D2232" t="str">
            <v>$</v>
          </cell>
          <cell r="E2232">
            <v>12.5</v>
          </cell>
          <cell r="F2232" t="str">
            <v>Оплата купонов по ОГВЗ 1999 года в пользу ИНТЕРТРЕЙД, СП,СССР-БЕЛЬГИЯ, МОСКВА. Взимание комиссии в размере - 2 долл.США. НДС - .4 долл.США.</v>
          </cell>
        </row>
        <row r="2233">
          <cell r="A2233">
            <v>37390</v>
          </cell>
          <cell r="B2233" t="str">
            <v>40911840500000000224</v>
          </cell>
          <cell r="C2233" t="str">
            <v>60301810700000009098</v>
          </cell>
          <cell r="D2233" t="str">
            <v>$</v>
          </cell>
          <cell r="E2233">
            <v>226.54</v>
          </cell>
          <cell r="F2233" t="str">
            <v>Оплата купонов по ОГВЗ 1999 года в пользу НАХОДКИНСКИЙ МОРСКОЙ ТОРГОВЫЙ ПОРТ,ОАО, НАХОДКА. Взимание комиссии в размере - 36.27 долл.США. НДС - 7.25 долл.США.</v>
          </cell>
        </row>
        <row r="2234">
          <cell r="A2234">
            <v>37390</v>
          </cell>
          <cell r="B2234" t="str">
            <v>40911840500000000224</v>
          </cell>
          <cell r="C2234" t="str">
            <v>60301810700000009098</v>
          </cell>
          <cell r="D2234" t="str">
            <v>$</v>
          </cell>
          <cell r="E2234">
            <v>12.5</v>
          </cell>
          <cell r="F2234" t="str">
            <v>Оплата купонов по ОГВЗ 1999 года в пользу СОВИНКОМ-ЦЕНТР, АДС С ИНДИЕЙ, ЗАО, МОСКВА. Взимание комиссии в размере - 2 долл.США. НДС - .4 долл.США.</v>
          </cell>
        </row>
        <row r="2235">
          <cell r="A2235">
            <v>37390</v>
          </cell>
          <cell r="B2235" t="str">
            <v>40911840500000000224</v>
          </cell>
          <cell r="C2235" t="str">
            <v>60301810700000009098</v>
          </cell>
          <cell r="D2235" t="str">
            <v>$</v>
          </cell>
          <cell r="E2235">
            <v>12.5</v>
          </cell>
          <cell r="F2235" t="str">
            <v>Оплата купонов по ОГВЗ 1999 года в пользу ИНТЕЛМАС, ЗАО, МОСКВА. Взимание комиссии в размере - 2 долл.США. НДС - .4 долл.США.</v>
          </cell>
        </row>
        <row r="2236">
          <cell r="A2236">
            <v>37390</v>
          </cell>
          <cell r="B2236" t="str">
            <v>40911840500000000224</v>
          </cell>
          <cell r="C2236" t="str">
            <v>60301810700000009098</v>
          </cell>
          <cell r="D2236" t="str">
            <v>$</v>
          </cell>
          <cell r="E2236">
            <v>12.5</v>
          </cell>
          <cell r="F2236" t="str">
            <v>Оплата купонов по ОГВЗ 1999 года в пользу ВНИИ ГЕОЛОГОРАЗВЕДОЧНЫЙ ИНСТИТУТ, ФЕДЕРАЛЬНОЕ ГУП, САНКТ ПЕТЕРБУРГ. Взимание комиссии в размере - 2 долл.США. НДС - .4 долл.США.</v>
          </cell>
        </row>
        <row r="2237">
          <cell r="A2237">
            <v>37390</v>
          </cell>
          <cell r="B2237" t="str">
            <v>40911840500000000224</v>
          </cell>
          <cell r="C2237" t="str">
            <v>60301810700000009098</v>
          </cell>
          <cell r="D2237" t="str">
            <v>$</v>
          </cell>
          <cell r="E2237">
            <v>188.42</v>
          </cell>
          <cell r="F2237" t="str">
            <v>Оплата купонов 2002 года по ОВГВЗ в пользу АВТОЭКСПОРТ, ВНЕШНЕЭКОНОМИЧЕСКОЕ ЗАО, МОСКВА. Взимание комиссии в размере - 30.15 долл.США. НДС - 6.03 долл.США.</v>
          </cell>
        </row>
        <row r="2238">
          <cell r="A2238">
            <v>37390</v>
          </cell>
          <cell r="B2238" t="str">
            <v>40911840500000000224</v>
          </cell>
          <cell r="C2238" t="str">
            <v>60301810700000009098</v>
          </cell>
          <cell r="D2238" t="str">
            <v>$</v>
          </cell>
          <cell r="E2238">
            <v>25.31</v>
          </cell>
          <cell r="F2238" t="str">
            <v>Оплата купонов по ОГВЗ 1999 года и купонов 2002 года по ОВГВЗ в пользу ГАМОС, ОАО, МОСКВА. Взимание комиссии в размере - 4.03 долл.США. НДС - .81 долл.США.</v>
          </cell>
        </row>
        <row r="2239">
          <cell r="A2239">
            <v>37390</v>
          </cell>
          <cell r="B2239" t="str">
            <v>40911840500000000224</v>
          </cell>
          <cell r="C2239" t="str">
            <v>60301810700000009098</v>
          </cell>
          <cell r="D2239" t="str">
            <v>$</v>
          </cell>
          <cell r="E2239">
            <v>12.5</v>
          </cell>
          <cell r="F2239" t="str">
            <v>Оплата купонов по ОГВЗ 1999 года в пользу ОЛИМПИЯ, СП, СССР-ЯПОНИЯ, МОСКВА. Взимание комиссии в размере - 2 долл.США. НДС - .4 долл.США.</v>
          </cell>
        </row>
        <row r="2240">
          <cell r="A2240">
            <v>37390</v>
          </cell>
          <cell r="B2240" t="str">
            <v>40911840500000000224</v>
          </cell>
          <cell r="C2240" t="str">
            <v>60301810700000009098</v>
          </cell>
          <cell r="D2240" t="str">
            <v>$</v>
          </cell>
          <cell r="E2240">
            <v>12.5</v>
          </cell>
          <cell r="F2240" t="str">
            <v>Оплата купонов по ОГВЗ 1999 года в пользу ВЕРИТАС, ООО, ГОРНО-АЛТАЙСК. Взимание комиссии в размере - 2 долл.США. НДС - .4 долл.США.</v>
          </cell>
        </row>
        <row r="2241">
          <cell r="A2241">
            <v>37390</v>
          </cell>
          <cell r="B2241" t="str">
            <v>40911840500000000224</v>
          </cell>
          <cell r="C2241" t="str">
            <v>60301810700000009098</v>
          </cell>
          <cell r="D2241" t="str">
            <v>$</v>
          </cell>
          <cell r="E2241">
            <v>9.06</v>
          </cell>
          <cell r="F2241" t="str">
            <v>Оплата купонов по ОГВЗ 1999 года в пользу НИКОГОСЬЯН АЗНИВ БЕДРОСОВНА.Взимание комиссии за хранение цб в размере - 1,43 долл.США. НДС - 0,29 долл.США</v>
          </cell>
        </row>
        <row r="2242">
          <cell r="A2242">
            <v>37390</v>
          </cell>
          <cell r="B2242" t="str">
            <v>40911840500000000224</v>
          </cell>
          <cell r="C2242" t="str">
            <v>60301810700000009098</v>
          </cell>
          <cell r="D2242" t="str">
            <v>$</v>
          </cell>
          <cell r="E2242">
            <v>9.06</v>
          </cell>
          <cell r="F2242" t="str">
            <v>Оплата купонов по ОГВЗ 1999 года в пользу БЕЛОКУРОВА ОЛЬГА МИХАЙЛОВНА.Взимание комиссии за хранение цб в размере - 1,43 долл.США. НДС - 0,29 долл.США</v>
          </cell>
        </row>
        <row r="2243">
          <cell r="A2243">
            <v>37390</v>
          </cell>
          <cell r="B2243" t="str">
            <v>40911840500000000224</v>
          </cell>
          <cell r="C2243" t="str">
            <v>60301810700000009098</v>
          </cell>
          <cell r="D2243" t="str">
            <v>$</v>
          </cell>
          <cell r="E2243">
            <v>12.5</v>
          </cell>
          <cell r="F2243" t="str">
            <v>Оплата купонов по ОГВЗ 1999 года в пользу МОЛОСТНОВ АЛЕКСАНДР ГЕННАДЬЕВИЧ. Взимание комиссии в размере - 2 долл.США. НДС - .4 долл.США.</v>
          </cell>
        </row>
        <row r="2244">
          <cell r="A2244">
            <v>37390</v>
          </cell>
          <cell r="B2244" t="str">
            <v>40911840500000000224</v>
          </cell>
          <cell r="C2244" t="str">
            <v>60301810700000009098</v>
          </cell>
          <cell r="D2244" t="str">
            <v>$</v>
          </cell>
          <cell r="E2244">
            <v>26.87</v>
          </cell>
          <cell r="F2244" t="str">
            <v>Оплата купонов по ОГВЗ 1999 года в пользу ПРУСОВ СЕРГЕЙ АЛЕКСЕЕВИЧ. Взимание комиссии в размере - 2 долл.США. НДС - .4 долл.США.Взимание комиссии за хранение цб  в размере - 4,30 долл.США. НДС - 0,86 долл.США</v>
          </cell>
        </row>
        <row r="2245">
          <cell r="A2245">
            <v>37390</v>
          </cell>
          <cell r="B2245" t="str">
            <v>40911840500000000224</v>
          </cell>
          <cell r="C2245" t="str">
            <v>60301810700000009098</v>
          </cell>
          <cell r="D2245" t="str">
            <v>$</v>
          </cell>
          <cell r="E2245">
            <v>12.5</v>
          </cell>
          <cell r="F2245" t="str">
            <v>Оплата купонов по ОГВЗ 1999 года в пользу ПРУСОВ СЕРГЕЙ АЛЕКСЕЕВИЧ. Взимание комиссии в размере - 2 долл.США. НДС - .4 долл.США.Взимание комиссии за хранение цб  в размере - 4,30 долл.США. НДС - 0,86 долл.США</v>
          </cell>
        </row>
        <row r="2246">
          <cell r="A2246">
            <v>37390</v>
          </cell>
          <cell r="B2246" t="str">
            <v>40911840500000000224</v>
          </cell>
          <cell r="C2246" t="str">
            <v>60301810700000009098</v>
          </cell>
          <cell r="D2246" t="str">
            <v>$</v>
          </cell>
          <cell r="E2246">
            <v>12.5</v>
          </cell>
          <cell r="F2246" t="str">
            <v>Оплата купонов по ОГВЗ 1999 года в пользу ЕРОХИНА АЛЕКСАНДРА МИХАЙЛОВНА. Взимание комиссии в размере - 2 долл.США. НДС - .4 долл.США.</v>
          </cell>
        </row>
        <row r="2247">
          <cell r="A2247">
            <v>37390</v>
          </cell>
          <cell r="B2247" t="str">
            <v>40911840500000000224</v>
          </cell>
          <cell r="C2247" t="str">
            <v>60301810700000009098</v>
          </cell>
          <cell r="D2247" t="str">
            <v>$</v>
          </cell>
          <cell r="E2247">
            <v>957.1</v>
          </cell>
          <cell r="F2247" t="str">
            <v>Оплата купонов по ОГВЗ 1999 года в пользу ЧАЛАБИЕВ МЕХМАН ШУКЮРОВИЧ. Взимание комиссии в размере - 12.04 долл.США. НДС - 2.41 долл.США. Взимание комиссии за хранение  цб в размере 153,12 долл.США. НДС - 30,63 долл.США</v>
          </cell>
        </row>
        <row r="2248">
          <cell r="A2248">
            <v>37390</v>
          </cell>
          <cell r="B2248" t="str">
            <v>40911840500000000224</v>
          </cell>
          <cell r="C2248" t="str">
            <v>60301810700000009098</v>
          </cell>
          <cell r="D2248" t="str">
            <v>$</v>
          </cell>
          <cell r="E2248">
            <v>75.31</v>
          </cell>
          <cell r="F2248" t="str">
            <v>Оплата купонов по ОГВЗ 1999 года в пользу ЧАЛАБИЕВ МЕХМАН ШУКЮРОВИЧ. Взимание комиссии в размере - 12.04 долл.США. НДС - 2.41 долл.США. Взимание комиссии за хранение  цб в размере 153,12 долл.США. НДС - 30,63 долл.США</v>
          </cell>
        </row>
        <row r="2249">
          <cell r="A2249">
            <v>37390</v>
          </cell>
          <cell r="B2249" t="str">
            <v>40911840500000000224</v>
          </cell>
          <cell r="C2249" t="str">
            <v>60301810700000009098</v>
          </cell>
          <cell r="D2249" t="str">
            <v>$</v>
          </cell>
          <cell r="E2249">
            <v>17.809999999999999</v>
          </cell>
          <cell r="F2249" t="str">
            <v>Оплата купонов по ОГВЗ 1999 года в пользу ЛЕБЕДЕВ ЭДУАРД ВИКТОРОВИЧ. Взимание комиссии в размере - 2 долл.США. НДС - .4 долл.США.Взимание комиссии за хранение цб в размере - 2,87 долл.США.НДС - 0,57 долл.США</v>
          </cell>
        </row>
        <row r="2250">
          <cell r="A2250">
            <v>37390</v>
          </cell>
          <cell r="B2250" t="str">
            <v>40911840500000000224</v>
          </cell>
          <cell r="C2250" t="str">
            <v>60301810700000009098</v>
          </cell>
          <cell r="D2250" t="str">
            <v>$</v>
          </cell>
          <cell r="E2250">
            <v>12.5</v>
          </cell>
          <cell r="F2250" t="str">
            <v>Оплата купонов по ОГВЗ 1999 года в пользу ЛЕБЕДЕВ ЭДУАРД ВИКТОРОВИЧ. Взимание комиссии в размере - 2 долл.США. НДС - .4 долл.США.Взимание комиссии за хранение цб в размере - 2,87 долл.США.НДС - 0,57 долл.США</v>
          </cell>
        </row>
        <row r="2251">
          <cell r="A2251">
            <v>37390</v>
          </cell>
          <cell r="B2251" t="str">
            <v>40911840500000000224</v>
          </cell>
          <cell r="C2251" t="str">
            <v>60301810700000009098</v>
          </cell>
          <cell r="D2251" t="str">
            <v>$</v>
          </cell>
          <cell r="E2251">
            <v>12.5</v>
          </cell>
          <cell r="F2251" t="str">
            <v>Оплата купонов по ОГВЗ 1999 года в пользу БЕРЕЖНОЙ МИХАИЛ ИВАНОВИЧ. Взимание комиссии в размере - 2 долл.США. НДС - .4 долл.США.</v>
          </cell>
        </row>
        <row r="2252">
          <cell r="A2252">
            <v>37390</v>
          </cell>
          <cell r="B2252" t="str">
            <v>40911840500000000224</v>
          </cell>
          <cell r="C2252" t="str">
            <v>60301810700000009098</v>
          </cell>
          <cell r="D2252" t="str">
            <v>$</v>
          </cell>
          <cell r="E2252">
            <v>12.5</v>
          </cell>
          <cell r="F2252" t="str">
            <v>Оплата купонов 2002 года по ОВГВЗ в пользу КРАВЧЕНКО ВЛАДИМИР ФЕДОРОВИЧ. Взимание комиссии в размере - 2 долл.США. НДС - .4 долл.США.</v>
          </cell>
        </row>
        <row r="2253">
          <cell r="A2253">
            <v>37390</v>
          </cell>
          <cell r="B2253" t="str">
            <v>40911840500000000224</v>
          </cell>
          <cell r="C2253" t="str">
            <v>60301810700000009098</v>
          </cell>
          <cell r="D2253" t="str">
            <v>$</v>
          </cell>
          <cell r="E2253">
            <v>12.5</v>
          </cell>
          <cell r="F2253" t="str">
            <v>Оплата купонов по ОГВЗ 1999 года в пользу ШИПИЛО ПАВЕЛ МИХАЙЛОВИЧ. Взимание комиссии в размере - 2 долл.США. НДС - .4 долл.США.</v>
          </cell>
        </row>
        <row r="2254">
          <cell r="A2254">
            <v>37390</v>
          </cell>
          <cell r="B2254" t="str">
            <v>40911840500000000224</v>
          </cell>
          <cell r="C2254" t="str">
            <v>60301810700000009098</v>
          </cell>
          <cell r="D2254" t="str">
            <v>$</v>
          </cell>
          <cell r="E2254">
            <v>140.61000000000001</v>
          </cell>
          <cell r="F2254" t="str">
            <v>Оплата купонов по ОГВЗ 1999 года в пользу ФЕДУН ЛЕОНИД АРНОЛЬДОВИЧ. Взимание комиссии в размере - 22.5 долл.США. НДС - 4.5 долл.США.</v>
          </cell>
        </row>
        <row r="2255">
          <cell r="A2255">
            <v>37390</v>
          </cell>
          <cell r="B2255" t="str">
            <v>40911840500000000224</v>
          </cell>
          <cell r="C2255" t="str">
            <v>60301810700000009098</v>
          </cell>
          <cell r="D2255" t="str">
            <v>$</v>
          </cell>
          <cell r="E2255">
            <v>12.5</v>
          </cell>
          <cell r="F2255" t="str">
            <v>Оплата купонов по ОГВЗ 1999 года в пользу ТОПЧИЙ ВАЛЕРИЙ ВИКТОРОВИЧ. Взимание комиссии в размере - 2 долл.США. НДС - .4 долл.США.</v>
          </cell>
        </row>
        <row r="2256">
          <cell r="A2256">
            <v>37390</v>
          </cell>
          <cell r="B2256" t="str">
            <v>40911840500000000224</v>
          </cell>
          <cell r="C2256" t="str">
            <v>60301810700000009098</v>
          </cell>
          <cell r="D2256" t="str">
            <v>$</v>
          </cell>
          <cell r="E2256">
            <v>12.5</v>
          </cell>
          <cell r="F2256" t="str">
            <v>Оплата купонов по ОГВЗ 1999 года в пользу НЕКРАСОВ ЛЕОНИД ПАВЛОВИЧ. Взимание комиссии в размере - 2 долл.США. НДС - .4 долл.США.</v>
          </cell>
        </row>
        <row r="2257">
          <cell r="A2257">
            <v>37390</v>
          </cell>
          <cell r="B2257" t="str">
            <v>40911840500000000224</v>
          </cell>
          <cell r="C2257" t="str">
            <v>60301810700000009098</v>
          </cell>
          <cell r="D2257" t="str">
            <v>$</v>
          </cell>
          <cell r="E2257">
            <v>12.5</v>
          </cell>
          <cell r="F2257" t="str">
            <v>Оплата купонов по ОГВЗ 1999 года в пользу НИКУЛИН ВЛАДИМИР ФЕДОРОВИЧ. Взимание комиссии в размере - 2 долл.США. НДС - .4 долл.США.</v>
          </cell>
        </row>
        <row r="2258">
          <cell r="A2258">
            <v>37390</v>
          </cell>
          <cell r="B2258" t="str">
            <v>40911840500000000224</v>
          </cell>
          <cell r="C2258" t="str">
            <v>60301810700000009098</v>
          </cell>
          <cell r="D2258" t="str">
            <v>$</v>
          </cell>
          <cell r="E2258">
            <v>12.5</v>
          </cell>
          <cell r="F2258" t="str">
            <v>Оплата купонов по ОГВЗ 1999 года в пользу ИСЛАМОВ ТИТИК БАКИЕВИЧ. Взимание комиссии в размере - 2 долл.США. НДС - .4 долл.США.</v>
          </cell>
        </row>
        <row r="2259">
          <cell r="A2259">
            <v>37390</v>
          </cell>
          <cell r="B2259" t="str">
            <v>40911840500000000224</v>
          </cell>
          <cell r="C2259" t="str">
            <v>60301810700000009098</v>
          </cell>
          <cell r="D2259" t="str">
            <v>$</v>
          </cell>
          <cell r="E2259">
            <v>12.5</v>
          </cell>
          <cell r="F2259" t="str">
            <v>Оплата купонов по ОГВЗ 1999 года в пользу ТАТЕХ, ЗАО, АЛЬМЕТЬЕВСК. Взимание комиссии в размере - 2 долл.США. НДС - .4 долл.США.</v>
          </cell>
        </row>
        <row r="2260">
          <cell r="A2260">
            <v>37390</v>
          </cell>
          <cell r="B2260" t="str">
            <v>40911840500000000224</v>
          </cell>
          <cell r="C2260" t="str">
            <v>60301810700000009098</v>
          </cell>
          <cell r="D2260" t="str">
            <v>$</v>
          </cell>
          <cell r="E2260">
            <v>12.5</v>
          </cell>
          <cell r="F2260" t="str">
            <v>Оплата купонов по ОГВЗ 1999 года в пользу КОКСОХИММОНТАЖ, ТРЕСТ, ЗАО, МОСКВА. Взимание комиссии в размере - 2 долл.США. НДС - .4 долл.США.</v>
          </cell>
        </row>
        <row r="2261">
          <cell r="A2261">
            <v>37390</v>
          </cell>
          <cell r="B2261" t="str">
            <v>40911840500000000224</v>
          </cell>
          <cell r="C2261" t="str">
            <v>60301810700000009098</v>
          </cell>
          <cell r="D2261" t="str">
            <v>$</v>
          </cell>
          <cell r="E2261">
            <v>12.5</v>
          </cell>
          <cell r="F2261" t="str">
            <v>Оплата купонов по ОГВЗ 1999 года в пользу АЭРОИМП, ООО, МОСКВА. Взимание комиссии в размере - 2 долл.США. НДС - .4 долл.США.</v>
          </cell>
        </row>
        <row r="2262">
          <cell r="A2262">
            <v>37390</v>
          </cell>
          <cell r="B2262" t="str">
            <v>40911840500000000224</v>
          </cell>
          <cell r="C2262" t="str">
            <v>60301810700000009098</v>
          </cell>
          <cell r="D2262" t="str">
            <v>$</v>
          </cell>
          <cell r="E2262">
            <v>12.5</v>
          </cell>
          <cell r="F2262" t="str">
            <v>Оплата купонов по ОГВЗ 1999 года в пользу АЛДЖЕОК, ТОО, МОСКВА. Взимание комиссии в размере - 2 долл.США. НДС - .4 долл.США.</v>
          </cell>
        </row>
        <row r="2263">
          <cell r="A2263">
            <v>37390</v>
          </cell>
          <cell r="B2263" t="str">
            <v>40911840500000000224</v>
          </cell>
          <cell r="C2263" t="str">
            <v>60301810700000009098</v>
          </cell>
          <cell r="D2263" t="str">
            <v>$</v>
          </cell>
          <cell r="E2263">
            <v>12.5</v>
          </cell>
          <cell r="F2263" t="str">
            <v>Оплата купонов по ОГВЗ 1999 года в пользу ФЕСТО-РФ, ООО, МОСКВА. Взимание комиссии в размере - 2 долл.США. НДС - .4 долл.США.</v>
          </cell>
        </row>
        <row r="2264">
          <cell r="A2264">
            <v>37390</v>
          </cell>
          <cell r="B2264" t="str">
            <v>40911840500000000224</v>
          </cell>
          <cell r="C2264" t="str">
            <v>60301810700000009098</v>
          </cell>
          <cell r="D2264" t="str">
            <v>$</v>
          </cell>
          <cell r="E2264">
            <v>12.5</v>
          </cell>
          <cell r="F2264" t="str">
            <v>Оплата купонов по ОГВЗ 1999 года в пользу ЮНЭКС, ЗАО, МОСКВА. Взимание комиссии в размере - 2 долл.США. НДС - .4 долл.США.</v>
          </cell>
        </row>
        <row r="2265">
          <cell r="A2265">
            <v>37390</v>
          </cell>
          <cell r="B2265" t="str">
            <v>40911840500000000224</v>
          </cell>
          <cell r="C2265" t="str">
            <v>60301810700000009098</v>
          </cell>
          <cell r="D2265" t="str">
            <v>$</v>
          </cell>
          <cell r="E2265">
            <v>22.19</v>
          </cell>
          <cell r="F2265" t="str">
            <v>Оплата купонов по ОГВЗ 1999 года и купонов 2002 года по ОВГВЗ в пользу ВОЛГА-ДНЕПР, АВИАКОМПАНИЯ, ЗАО, УЛЬЯНОВСК. Взимание комиссии в размере - 3.53 долл.США. НДС - .71 долл.США.</v>
          </cell>
        </row>
        <row r="2266">
          <cell r="A2266">
            <v>37390</v>
          </cell>
          <cell r="B2266" t="str">
            <v>40911840500000000224</v>
          </cell>
          <cell r="C2266" t="str">
            <v>60301810700000009098</v>
          </cell>
          <cell r="D2266" t="str">
            <v>$</v>
          </cell>
          <cell r="E2266">
            <v>12.5</v>
          </cell>
          <cell r="F2266" t="str">
            <v>Оплата купонов 2002 года по ОВГВЗ в пользу КОМСТАР, ЗАО, МОСКВА. Взимание комиссии в размере - 2 долл.США. НДС - .4 долл.США.</v>
          </cell>
        </row>
        <row r="2267">
          <cell r="A2267">
            <v>37390</v>
          </cell>
          <cell r="B2267" t="str">
            <v>40911840500000000224</v>
          </cell>
          <cell r="C2267" t="str">
            <v>60301810700000009098</v>
          </cell>
          <cell r="D2267" t="str">
            <v>$</v>
          </cell>
          <cell r="E2267">
            <v>12.5</v>
          </cell>
          <cell r="F2267" t="str">
            <v>Оплата купонов по ОГВЗ 1999 года в пользу АПОЛЛО ЛТД., ФИРМА, ЗАО, МОСКВА. Взимание комиссии в размере - 2 долл.США. НДС - .4 долл.США.</v>
          </cell>
        </row>
        <row r="2268">
          <cell r="A2268">
            <v>37390</v>
          </cell>
          <cell r="B2268" t="str">
            <v>40911840500000000224</v>
          </cell>
          <cell r="C2268" t="str">
            <v>60301810700000009098</v>
          </cell>
          <cell r="D2268" t="str">
            <v>$</v>
          </cell>
          <cell r="E2268">
            <v>12.5</v>
          </cell>
          <cell r="F2268" t="str">
            <v>Оплата купонов по ОГВЗ 1999 года в пользу АНОПИНСКИЙ СТЕКОЛЬНЫЙ ЗАВОД. Взимание комиссии в размере - 2 долл.США. НДС - .4 долл.США.</v>
          </cell>
        </row>
        <row r="2269">
          <cell r="A2269">
            <v>37390</v>
          </cell>
          <cell r="B2269" t="str">
            <v>40911840500000000224</v>
          </cell>
          <cell r="C2269" t="str">
            <v>60301810700000009098</v>
          </cell>
          <cell r="D2269" t="str">
            <v>$</v>
          </cell>
          <cell r="E2269">
            <v>67.180000000000007</v>
          </cell>
          <cell r="F2269" t="str">
            <v>Оплата купонов 2002 года по ОВГВЗ в пользу ЗАВОД АВТОТРАКТОРНОЙ ЭЛЕКТРОАППАРАТУРЫ, АОЗТ, МОСКВА. Взимание комиссии в размере - 10.76 долл.США. НДС - 2.15 долл.США.</v>
          </cell>
        </row>
        <row r="2270">
          <cell r="A2270">
            <v>37390</v>
          </cell>
          <cell r="B2270" t="str">
            <v>40911840500000000224</v>
          </cell>
          <cell r="C2270" t="str">
            <v>60301810700000009098</v>
          </cell>
          <cell r="D2270" t="str">
            <v>$</v>
          </cell>
          <cell r="E2270">
            <v>12.5</v>
          </cell>
          <cell r="F2270" t="str">
            <v>Оплата купонов по ОГВЗ 1999 года в пользу ВЛАДИМИРО-СУЗДАЛЬСКОЕ, АГРОПРОМ. ОБЪЕДИНЕНИЕ, ВЛАДИМИР. Взимание комиссии в размере - 2 долл.США. НДС - .4 долл.США.</v>
          </cell>
        </row>
        <row r="2271">
          <cell r="A2271">
            <v>37390</v>
          </cell>
          <cell r="B2271" t="str">
            <v>40911840500000000224</v>
          </cell>
          <cell r="C2271" t="str">
            <v>60301810700000009098</v>
          </cell>
          <cell r="D2271" t="str">
            <v>$</v>
          </cell>
          <cell r="E2271">
            <v>50</v>
          </cell>
          <cell r="F2271" t="str">
            <v>Оплата купонов по ОГВЗ 1999 года в пользу МОСКОВСКАЯ ГОРОДСКАЯ ОРГАНИЗАЦИЯ ВСЕРОССИЙСКОГО ОБЩЕСТВА ГЛУХИХ,МОСКВА. Взимание комиссии в размере - 7.99 долл.США. НДС - 1.6 долл.США.</v>
          </cell>
        </row>
        <row r="2272">
          <cell r="A2272">
            <v>37390</v>
          </cell>
          <cell r="B2272" t="str">
            <v>40911840500000000224</v>
          </cell>
          <cell r="C2272" t="str">
            <v>60301810700000009098</v>
          </cell>
          <cell r="D2272" t="str">
            <v>$</v>
          </cell>
          <cell r="E2272">
            <v>337.16</v>
          </cell>
          <cell r="F2272" t="str">
            <v>Оплата купонов 2002 года по ОВГВЗ 4, 5 серии в пользу ВОЛГОНЕФТЕХИММОНТАЖ, АКЦИОНЕРНОЕ ОБЩЕСТВО-ФИРМА, НИЖНИЙ НОВГОРОД. Взимание комиссии в размере - 53.93 долл.США. НДС - 10.79 долл.США.</v>
          </cell>
        </row>
        <row r="2273">
          <cell r="A2273">
            <v>37390</v>
          </cell>
          <cell r="B2273" t="str">
            <v>40911840500000000224</v>
          </cell>
          <cell r="C2273" t="str">
            <v>60301810700000009098</v>
          </cell>
          <cell r="D2273" t="str">
            <v>$</v>
          </cell>
          <cell r="E2273">
            <v>84.37</v>
          </cell>
          <cell r="F2273" t="str">
            <v>Оплата купонов 2002 года по ОВГВЗ 4 серии в пользу КАЙБЫШЕВ ВЛАДИМИР ЗЕФИРОВИЧ. Взимание комиссии в размере - 13.5 долл.США. НДС - 2.7 долл.США.</v>
          </cell>
        </row>
        <row r="2274">
          <cell r="A2274">
            <v>37390</v>
          </cell>
          <cell r="B2274" t="str">
            <v>40911840500000000224</v>
          </cell>
          <cell r="C2274" t="str">
            <v>60301810700000009098</v>
          </cell>
          <cell r="D2274" t="str">
            <v>$</v>
          </cell>
          <cell r="E2274">
            <v>12.5</v>
          </cell>
          <cell r="F2274" t="str">
            <v>Оплата купонов 2002 года по ОВГВЗ 4 серии в пользу НИКИШИН ВЛАДИМИР НИКОЛАЕВИЧ. Взимание комиссии в размере - 2 долл.США. НДС - .4 долл.США.</v>
          </cell>
        </row>
        <row r="2275">
          <cell r="A2275">
            <v>37390</v>
          </cell>
          <cell r="B2275" t="str">
            <v>40911840500000000224</v>
          </cell>
          <cell r="C2275" t="str">
            <v>60301810700000009098</v>
          </cell>
          <cell r="D2275" t="str">
            <v>$</v>
          </cell>
          <cell r="E2275">
            <v>12.5</v>
          </cell>
          <cell r="F2275" t="str">
            <v>Оплата купонов 2002 года по ОВГВЗ 5 серии в пользу БАЛАКИРЕВ АНДРЕЙ ЮРЬЕВИЧ. Взимание комиссии в размере - 2 долл.США. НДС - .4 долл.США.</v>
          </cell>
        </row>
        <row r="2276">
          <cell r="A2276">
            <v>37390</v>
          </cell>
          <cell r="B2276" t="str">
            <v>40911840500000000224</v>
          </cell>
          <cell r="C2276" t="str">
            <v>60301810700000009098</v>
          </cell>
          <cell r="D2276" t="str">
            <v>$</v>
          </cell>
          <cell r="E2276">
            <v>30</v>
          </cell>
          <cell r="F2276" t="str">
            <v>Оплата купонов 2002 года по ОВГВЗ 4, 5 серии в пользу АЛИ НАТАЛЬЯ ИВАНОВНА. Взимание комиссии в размере - 4.82 долл.США. НДС - .96 долл.США.</v>
          </cell>
        </row>
        <row r="2277">
          <cell r="A2277">
            <v>37390</v>
          </cell>
          <cell r="B2277" t="str">
            <v>40911840500000000224</v>
          </cell>
          <cell r="C2277" t="str">
            <v>60301810700000009098</v>
          </cell>
          <cell r="D2277" t="str">
            <v>$</v>
          </cell>
          <cell r="E2277">
            <v>38.43</v>
          </cell>
          <cell r="F2277" t="str">
            <v>Оплата купонов 2002 года по ОВГВЗ в пользу ZHANG ZECHUN. Взимание комиссии в размере - 6.17 долл.США. НДС - 1.23 долл.США.</v>
          </cell>
        </row>
        <row r="2278">
          <cell r="A2278">
            <v>37390</v>
          </cell>
          <cell r="B2278" t="str">
            <v>40911840500000000224</v>
          </cell>
          <cell r="C2278" t="str">
            <v>60301810700000009098</v>
          </cell>
          <cell r="D2278" t="str">
            <v>$</v>
          </cell>
          <cell r="E2278">
            <v>12.5</v>
          </cell>
          <cell r="F2278" t="str">
            <v>Оплата купонов 2002 года по ОВГВЗ в пользу БАРИЛА ЗЕНОН ЛЬВОВИЧ. Взимание комиссии в размере - 2 долл.США. НДС - .4 долл.США.</v>
          </cell>
        </row>
        <row r="2279">
          <cell r="A2279">
            <v>37390</v>
          </cell>
          <cell r="B2279" t="str">
            <v>40911840500000000224</v>
          </cell>
          <cell r="C2279" t="str">
            <v>60301810700000009098</v>
          </cell>
          <cell r="D2279" t="str">
            <v>$</v>
          </cell>
          <cell r="E2279">
            <v>12.5</v>
          </cell>
          <cell r="F2279" t="str">
            <v>Оплата купонов 2002 года по ОВГВЗ в пользу ГЕЛЕШКО РОМАН ГРИГОРЬЕВИЧ. Взимание комиссии в размере - 2 долл.США. НДС - .4 долл.США.</v>
          </cell>
        </row>
        <row r="2280">
          <cell r="A2280">
            <v>37390</v>
          </cell>
          <cell r="B2280" t="str">
            <v>40911840500000000224</v>
          </cell>
          <cell r="C2280" t="str">
            <v>60301810700000009098</v>
          </cell>
          <cell r="D2280" t="str">
            <v>$</v>
          </cell>
          <cell r="E2280">
            <v>937.41</v>
          </cell>
          <cell r="F2280" t="str">
            <v>Оплата купонов по ОГВЗ 1999 года и купонов 2002 года по ОВГВЗ в пользу НОМОС-БАНК , АКБ , Г. МОСКВА . Взимание комиссии в размере - 150 долл.США. НДС - 30 долл.США.</v>
          </cell>
        </row>
        <row r="2281">
          <cell r="A2281">
            <v>37390</v>
          </cell>
          <cell r="B2281" t="str">
            <v>40911840500000000224</v>
          </cell>
          <cell r="C2281" t="str">
            <v>60301810700000009098</v>
          </cell>
          <cell r="D2281" t="str">
            <v>$</v>
          </cell>
          <cell r="E2281">
            <v>937.41</v>
          </cell>
          <cell r="F2281" t="str">
            <v>Оплата купонов 2002 года по ОВГВЗ в пользу ВБРР , АКБ , Г. МОСКВА . Взимание комиссии в размере - 150 долл.США. НДС - 30 долл.США.</v>
          </cell>
        </row>
        <row r="2282">
          <cell r="A2282">
            <v>37390</v>
          </cell>
          <cell r="B2282" t="str">
            <v>40911840500000000224</v>
          </cell>
          <cell r="C2282" t="str">
            <v>60301810700000009098</v>
          </cell>
          <cell r="D2282" t="str">
            <v>$</v>
          </cell>
          <cell r="E2282">
            <v>12.5</v>
          </cell>
          <cell r="F2282" t="str">
            <v>Оплата купонов по ОГВЗ 1999 года в пользу ОАО МАБ ТЕМПБАНК , АКБ , Г. МОСКВА . Взимание комиссии в размере - 2 долл.США. НДС - .4 долл.США.</v>
          </cell>
        </row>
        <row r="2283">
          <cell r="A2283">
            <v>37390</v>
          </cell>
          <cell r="B2283" t="str">
            <v>40911840500000000224</v>
          </cell>
          <cell r="C2283" t="str">
            <v>60301810700000009098</v>
          </cell>
          <cell r="D2283" t="str">
            <v>$</v>
          </cell>
          <cell r="E2283">
            <v>13.75</v>
          </cell>
          <cell r="F2283" t="str">
            <v>Оплата купонов по ОГВЗ 1999 года в пользу АКБ БАЙКАЛОНЭКСИМ БАНК , АКБ , Г. ИРКУТСК . Взимание комиссии в размере - 2.21 долл.США. НДС - .44 долл.США.</v>
          </cell>
        </row>
        <row r="2284">
          <cell r="A2284">
            <v>37390</v>
          </cell>
          <cell r="B2284" t="str">
            <v>40911840500000000224</v>
          </cell>
          <cell r="C2284" t="str">
            <v>60301810700000009098</v>
          </cell>
          <cell r="D2284" t="str">
            <v>$</v>
          </cell>
          <cell r="E2284">
            <v>12.5</v>
          </cell>
          <cell r="F2284" t="str">
            <v>Оплата купонов по ОГВЗ 1999 года в пользу СЕВЕРНЫЙ НАРОДНЫЙ БАНК (ОАО) , АКБ , Г. СЫКТЫВКАР . Взимание комиссии в размере - 2 долл.США. НДС - .4 долл.США.</v>
          </cell>
        </row>
        <row r="2285">
          <cell r="A2285">
            <v>37390</v>
          </cell>
          <cell r="B2285" t="str">
            <v>40911840500000000224</v>
          </cell>
          <cell r="C2285" t="str">
            <v>60301810700000009098</v>
          </cell>
          <cell r="D2285" t="str">
            <v>$</v>
          </cell>
          <cell r="E2285">
            <v>12.5</v>
          </cell>
          <cell r="F2285" t="str">
            <v>Оплата купонов по ОГВЗ 1999 года в пользу ФИЛИАЛ ОАО БАНК МЕНАТЕП СПБ В Г.П, ФАКБ, Г. ПЕРМЬ . Взимание комиссии в размере - 2 долл.США. НДС - .4 долл.США.</v>
          </cell>
        </row>
        <row r="2286">
          <cell r="A2286">
            <v>37390</v>
          </cell>
          <cell r="B2286" t="str">
            <v>40911840500000000224</v>
          </cell>
          <cell r="C2286" t="str">
            <v>60301810700000009098</v>
          </cell>
          <cell r="D2286" t="str">
            <v>$</v>
          </cell>
          <cell r="E2286">
            <v>26.56</v>
          </cell>
          <cell r="F2286" t="str">
            <v>Оплата купонов по ОГВЗ 1999 года в пользу КАМЧАТКОМАГРОПРОМБАНК , АКБ , Г. ПЕТРОПАВЛОВСК-КАМЧАТСКИЙ. Взимание комиссии в размере - 4.23 долл.США. НДС - .85 долл.США.</v>
          </cell>
        </row>
        <row r="2287">
          <cell r="A2287">
            <v>37390</v>
          </cell>
          <cell r="B2287" t="str">
            <v>40911840500000000224</v>
          </cell>
          <cell r="C2287" t="str">
            <v>60301810700000009098</v>
          </cell>
          <cell r="D2287" t="str">
            <v>$</v>
          </cell>
          <cell r="E2287">
            <v>937.41</v>
          </cell>
          <cell r="F2287" t="str">
            <v>Оплата купонов по ОГВЗ 1999 года и купонов 2002 года по ОВГВЗ в пользу ЕВРОФИНАНС , АКБ , Г. МОСКВА . Взимание комиссии в размере - 150 долл.США. НДС - 30 долл.США.</v>
          </cell>
        </row>
        <row r="2288">
          <cell r="A2288">
            <v>37390</v>
          </cell>
          <cell r="B2288" t="str">
            <v>40911840500000000224</v>
          </cell>
          <cell r="C2288" t="str">
            <v>60301810700000009098</v>
          </cell>
          <cell r="D2288" t="str">
            <v>$</v>
          </cell>
          <cell r="E2288">
            <v>19.690000000000001</v>
          </cell>
          <cell r="F2288" t="str">
            <v>Оплата купонов 2002 года по ОВГВЗ в пользу СОВФИНТРЕЙД , АКБ , Г. МОСКВА . Взимание комиссии в размере - 3.15 долл.США. НДС - .63 долл.США.</v>
          </cell>
        </row>
        <row r="2289">
          <cell r="A2289">
            <v>37390</v>
          </cell>
          <cell r="B2289" t="str">
            <v>40911840500000000224</v>
          </cell>
          <cell r="C2289" t="str">
            <v>60301810700000009098</v>
          </cell>
          <cell r="D2289" t="str">
            <v>$</v>
          </cell>
          <cell r="E2289">
            <v>12.5</v>
          </cell>
          <cell r="F2289" t="str">
            <v>Оплата купонов по ОГВЗ 1999 года в пользу ФИЛИАЛ АБГАЗПРОМБАНК(ЗАО) В Г.ТОМ, ФКБ , Г. ТОМСК . Взимание комиссии в размере - 2 долл.США. НДС - .4 долл.США.</v>
          </cell>
        </row>
        <row r="2290">
          <cell r="A2290">
            <v>37390</v>
          </cell>
          <cell r="B2290" t="str">
            <v>40911840500000000224</v>
          </cell>
          <cell r="C2290" t="str">
            <v>60301810700000009098</v>
          </cell>
          <cell r="D2290" t="str">
            <v>$</v>
          </cell>
          <cell r="E2290">
            <v>146.55000000000001</v>
          </cell>
          <cell r="F2290" t="str">
            <v>Оплата купонов по ОГВЗ 1999 года в пользу АКБ ЧЕЛИНДБАНК , АКБ , Г. ЧЕЛЯБИНСК . Взимание комиссии в размере - 23.45 долл.США. НДС - 4.69 долл.США.</v>
          </cell>
        </row>
        <row r="2291">
          <cell r="A2291">
            <v>37390</v>
          </cell>
          <cell r="B2291" t="str">
            <v>40911840500000000224</v>
          </cell>
          <cell r="C2291" t="str">
            <v>60301810700000009098</v>
          </cell>
          <cell r="D2291" t="str">
            <v>$</v>
          </cell>
          <cell r="E2291">
            <v>12.5</v>
          </cell>
          <cell r="F2291" t="str">
            <v>Оплата купонов по ОГВЗ 1999 года в пользу ХИММАШБАНК , АКБ , Г. МОСКВА . Взимание комиссии в размере - 2 долл.США. НДС - .4 долл.США.</v>
          </cell>
        </row>
        <row r="2292">
          <cell r="A2292">
            <v>37390</v>
          </cell>
          <cell r="B2292" t="str">
            <v>40911840500000000224</v>
          </cell>
          <cell r="C2292" t="str">
            <v>60301810700000009098</v>
          </cell>
          <cell r="D2292" t="str">
            <v>$</v>
          </cell>
          <cell r="E2292">
            <v>56.24</v>
          </cell>
          <cell r="F2292" t="str">
            <v>Оплата купонов по ОГВЗ 1999 года в пользу МБО ОРГБАНК ООО , КБ , Г. МОСКВА . Взимание комиссии в размере - 9 долл.США. НДС - 1.8 долл.США.</v>
          </cell>
        </row>
        <row r="2293">
          <cell r="A2293">
            <v>37390</v>
          </cell>
          <cell r="B2293" t="str">
            <v>40911840500000000224</v>
          </cell>
          <cell r="C2293" t="str">
            <v>60301810700000009098</v>
          </cell>
          <cell r="D2293" t="str">
            <v>$</v>
          </cell>
          <cell r="E2293">
            <v>12.5</v>
          </cell>
          <cell r="F2293" t="str">
            <v>Оплата купонов по ОГВЗ 1999 года в пользу АБСОЛЮТ БАНК , АКБ , Г. МОСКВА . Взимание комиссии в размере - 2 долл.США. НДС - .4 долл.США.</v>
          </cell>
        </row>
        <row r="2294">
          <cell r="A2294">
            <v>37390</v>
          </cell>
          <cell r="B2294" t="str">
            <v>40911840500000000224</v>
          </cell>
          <cell r="C2294" t="str">
            <v>60301810700000009098</v>
          </cell>
          <cell r="D2294" t="str">
            <v>$</v>
          </cell>
          <cell r="E2294">
            <v>12.5</v>
          </cell>
          <cell r="F2294" t="str">
            <v>Оплата купонов по ОГВЗ 1999 года в пользу НИЖЕГОРОДПРОМСТРОЙБАНК , АКБ , Г. НИЖНИЙ НОВГОРОД . Взимание комиссии в размере - 2 долл.США. НДС - .4 долл.США.</v>
          </cell>
        </row>
        <row r="2295">
          <cell r="A2295">
            <v>37390</v>
          </cell>
          <cell r="B2295" t="str">
            <v>40911840500000000224</v>
          </cell>
          <cell r="C2295" t="str">
            <v>60301810700000009098</v>
          </cell>
          <cell r="D2295" t="str">
            <v>$</v>
          </cell>
          <cell r="E2295">
            <v>12.5</v>
          </cell>
          <cell r="F2295" t="str">
            <v>Оплата купонов по ОГВЗ 1999 года в пользу ООО КБ ПРИНТБАНК , КБ , Г. МОСКВА . Взимание комиссии в размере - 2 долл.США. НДС - .4 долл.США.</v>
          </cell>
        </row>
        <row r="2296">
          <cell r="A2296">
            <v>37390</v>
          </cell>
          <cell r="B2296" t="str">
            <v>40911840500000000224</v>
          </cell>
          <cell r="C2296" t="str">
            <v>60301810700000009098</v>
          </cell>
          <cell r="D2296" t="str">
            <v>$</v>
          </cell>
          <cell r="E2296">
            <v>20</v>
          </cell>
          <cell r="F2296" t="str">
            <v>Оплата купонов по ОГВЗ 1999 года и купонов 2002 года по ОВГВЗ в пользу ОАО УБРИР , АКБ , Г. ЕКАТЕРИНБУРГ . Взимание комиссии в размере - 3.2 долл.США. НДС - .64 долл.США.</v>
          </cell>
        </row>
        <row r="2297">
          <cell r="A2297">
            <v>37390</v>
          </cell>
          <cell r="B2297" t="str">
            <v>40911840500000000224</v>
          </cell>
          <cell r="C2297" t="str">
            <v>60301810700000009098</v>
          </cell>
          <cell r="D2297" t="str">
            <v>$</v>
          </cell>
          <cell r="E2297">
            <v>30</v>
          </cell>
          <cell r="F2297" t="str">
            <v>Оплата купонов по ОГВЗ 1999 года и купонов 2002 года по ОВГВЗ в пользу ОАО МОНЧЕБАНК , КБ , Г. МУРМАНСК . Взимание комиссии в размере - 4.79 долл.США. НДС - .96 долл.США.</v>
          </cell>
        </row>
        <row r="2298">
          <cell r="A2298">
            <v>37390</v>
          </cell>
          <cell r="B2298" t="str">
            <v>40911840500000000224</v>
          </cell>
          <cell r="C2298" t="str">
            <v>60301810700000009098</v>
          </cell>
          <cell r="D2298" t="str">
            <v>$</v>
          </cell>
          <cell r="E2298">
            <v>12.5</v>
          </cell>
          <cell r="F2298" t="str">
            <v>Оплата купонов по ОГВЗ 1999 года в пользу ФИЛИАЛ ОАО БАНК МЕНАТЕП СПБВ Г.ТА, ФАКБ, Г. ТАМБОВ . Взимание комиссии в размере - 2 долл.США. НДС - .4 долл.США.</v>
          </cell>
        </row>
        <row r="2299">
          <cell r="A2299">
            <v>37390</v>
          </cell>
          <cell r="B2299" t="str">
            <v>40911840500000000224</v>
          </cell>
          <cell r="C2299" t="str">
            <v>60301810700000009098</v>
          </cell>
          <cell r="D2299" t="str">
            <v>$</v>
          </cell>
          <cell r="E2299">
            <v>709</v>
          </cell>
          <cell r="F2299" t="str">
            <v>Оплата купонов по ОГВЗ 1999 года и купонов 2002 года по ОВГВЗ в пользу ИНВЕСТСБЕРБАНК , АКБ , Г. МОСКВА . Взимание комиссии в размере - 113.47 долл.США. НДС - 22.69 долл.США.</v>
          </cell>
        </row>
        <row r="2300">
          <cell r="A2300">
            <v>37390</v>
          </cell>
          <cell r="B2300" t="str">
            <v>40911840500000000224</v>
          </cell>
          <cell r="C2300" t="str">
            <v>60301810700000009098</v>
          </cell>
          <cell r="D2300" t="str">
            <v>$</v>
          </cell>
          <cell r="E2300">
            <v>83.74</v>
          </cell>
          <cell r="F2300" t="str">
            <v>Оплата купонов по ОГВЗ 1999 года и купонов 2002 года по ОВГВЗ в пользу БАНК СНЕЖИНСКИЙ ОАО , КБ , Г. СНЕЖИНСК . Взимание комиссии в размере - 13.41 долл.США. НДС - 2.68 долл.США.</v>
          </cell>
        </row>
        <row r="2301">
          <cell r="A2301">
            <v>37390</v>
          </cell>
          <cell r="B2301" t="str">
            <v>40911840500000000224</v>
          </cell>
          <cell r="C2301" t="str">
            <v>60301810700000009098</v>
          </cell>
          <cell r="D2301" t="str">
            <v>$</v>
          </cell>
          <cell r="E2301">
            <v>12.5</v>
          </cell>
          <cell r="F2301" t="str">
            <v>Оплата купонов по ОГВЗ 1999 года в пользу ОПЕРУ-1 ПРИ БАНКЕ РОССИИ , РКЦ , Г. МОСКВА 701 . Взимание комиссии в размере - 2 долл.США. НДС - .4 долл.США.</v>
          </cell>
        </row>
        <row r="2302">
          <cell r="A2302">
            <v>37390</v>
          </cell>
          <cell r="B2302" t="str">
            <v>40911840500000000224</v>
          </cell>
          <cell r="C2302" t="str">
            <v>60301810700000009098</v>
          </cell>
          <cell r="D2302" t="str">
            <v>$</v>
          </cell>
          <cell r="E2302">
            <v>843.67</v>
          </cell>
          <cell r="F2302" t="str">
            <v>Оплата купонов 2002 года по ОВГВЗ в пользу СВЯЗЬ-БАНК , АКБ , Г. МОСКВА . Взимание комиссии в размере - 135 долл.США. НДС - 27 долл.США.</v>
          </cell>
        </row>
        <row r="2303">
          <cell r="A2303">
            <v>37390</v>
          </cell>
          <cell r="B2303" t="str">
            <v>40911840500000000224</v>
          </cell>
          <cell r="C2303" t="str">
            <v>60301810700000009098</v>
          </cell>
          <cell r="D2303" t="str">
            <v>$</v>
          </cell>
          <cell r="E2303">
            <v>12.5</v>
          </cell>
          <cell r="F2303" t="str">
            <v>Оплата купонов по ОГВЗ 1999 года в пользу ОАО БЕЛГОРОДПРОМСТРОЙБАНК , АКБ , Г. БЕЛГОРОД . Взимание комиссии в размере - 2 долл.США. НДС - .4 долл.США.</v>
          </cell>
        </row>
        <row r="2304">
          <cell r="A2304">
            <v>37390</v>
          </cell>
          <cell r="B2304" t="str">
            <v>40911840500000000224</v>
          </cell>
          <cell r="C2304" t="str">
            <v>60301810700000009098</v>
          </cell>
          <cell r="D2304" t="str">
            <v>$</v>
          </cell>
          <cell r="E2304">
            <v>937.41</v>
          </cell>
          <cell r="F2304" t="str">
            <v>Оплата купонов по ОГВЗ 1999 года и купонов 2002 года по ОВГВЗ в пользу ОАО РОССЕЛЬХОЗБАНК , АКБ , Г. МОСКВА . Взимание комиссии в размере - 150 долл.США. НДС - 30 долл.США.</v>
          </cell>
        </row>
        <row r="2305">
          <cell r="A2305">
            <v>37390</v>
          </cell>
          <cell r="B2305" t="str">
            <v>40911840500000000224</v>
          </cell>
          <cell r="C2305" t="str">
            <v>60301810700000009098</v>
          </cell>
          <cell r="D2305" t="str">
            <v>$</v>
          </cell>
          <cell r="E2305">
            <v>12.5</v>
          </cell>
          <cell r="F2305" t="str">
            <v>Оплата купонов по ОГВЗ 1999 года в пользу ЗАО ОПТБАНК , АКБ , Г. МОСКВА . Взимание комиссии в размере - 2 долл.США. НДС - .4 долл.США.</v>
          </cell>
        </row>
        <row r="2306">
          <cell r="A2306">
            <v>37390</v>
          </cell>
          <cell r="B2306" t="str">
            <v>40911840500000000224</v>
          </cell>
          <cell r="C2306" t="str">
            <v>60301810700000009098</v>
          </cell>
          <cell r="D2306" t="str">
            <v>$</v>
          </cell>
          <cell r="E2306">
            <v>84.37</v>
          </cell>
          <cell r="F2306" t="str">
            <v>Оплата купонов 2002 года по ОВГВЗ в пользу ООО КБ ЭРГОБАНК , КБ , Г. МОСКВА . Взимание комиссии в размере - 13.5 долл.США. НДС - 2.7 долл.США.</v>
          </cell>
        </row>
        <row r="2307">
          <cell r="A2307">
            <v>37390</v>
          </cell>
          <cell r="B2307" t="str">
            <v>40911840500000000224</v>
          </cell>
          <cell r="C2307" t="str">
            <v>60301810700000009098</v>
          </cell>
          <cell r="D2307" t="str">
            <v>$</v>
          </cell>
          <cell r="E2307">
            <v>335.91</v>
          </cell>
          <cell r="F2307" t="str">
            <v>Оплата купонов по ОГВЗ 1999 года и купонов 2002 года по ОВГВЗ в пользу БАНК МОСКВЫ , АКБ , Г. МОСКВА . Взимание комиссии в размере - 53.73 долл.США. НДС - 10.75 долл.США.</v>
          </cell>
        </row>
        <row r="2308">
          <cell r="A2308">
            <v>37390</v>
          </cell>
          <cell r="B2308" t="str">
            <v>40911840500000000224</v>
          </cell>
          <cell r="C2308" t="str">
            <v>60301810700000009098</v>
          </cell>
          <cell r="D2308" t="str">
            <v>$</v>
          </cell>
          <cell r="E2308">
            <v>14.06</v>
          </cell>
          <cell r="F2308" t="str">
            <v>Оплата купонов по ОГВЗ 1999 года в пользу НОМОС-БАНК , АКБ , Г. МОСКВА . Взимание комиссии в размере - 2.25 долл.США. НДС - .45 долл.США.</v>
          </cell>
        </row>
        <row r="2309">
          <cell r="A2309">
            <v>37390</v>
          </cell>
          <cell r="B2309" t="str">
            <v>40911840500000000224</v>
          </cell>
          <cell r="C2309" t="str">
            <v>60301810700000009098</v>
          </cell>
          <cell r="D2309" t="str">
            <v>$</v>
          </cell>
          <cell r="E2309">
            <v>58.74</v>
          </cell>
          <cell r="F2309" t="str">
            <v>Оплата купонов по ОГВЗ 1999 года и купонов 2002 года по ОВГВЗ в пользу ОАО ИМПЭКСБАНК , АКБ , Г. МОСКВА . Взимание комиссии в размере - 9.38 долл.США. НДС - 1.88 долл.США.</v>
          </cell>
        </row>
        <row r="2310">
          <cell r="A2310">
            <v>37390</v>
          </cell>
          <cell r="B2310" t="str">
            <v>40911840500000000224</v>
          </cell>
          <cell r="C2310" t="str">
            <v>60301810700000009098</v>
          </cell>
          <cell r="D2310" t="str">
            <v>$</v>
          </cell>
          <cell r="E2310">
            <v>12.5</v>
          </cell>
          <cell r="F2310" t="str">
            <v>Оплата купонов по ОГВЗ 1999 года в пользу СЕВЕРНЫЙ НАРОДНЫЙ БАНК (ОАО) , АКБ , Г. СЫКТЫВКАР . Взимание комиссии в размере - 2 долл.США. НДС - .4 долл.США.</v>
          </cell>
        </row>
        <row r="2311">
          <cell r="A2311">
            <v>37390</v>
          </cell>
          <cell r="B2311" t="str">
            <v>40911840500000000224</v>
          </cell>
          <cell r="C2311" t="str">
            <v>60301810700000009098</v>
          </cell>
          <cell r="D2311" t="str">
            <v>$</v>
          </cell>
          <cell r="E2311">
            <v>50.62</v>
          </cell>
          <cell r="F2311" t="str">
            <v>Оплата купонов по ОГВЗ 1999 года в пользу АКБ ЧЕЛИНДБАНК , АКБ , Г. ЧЕЛЯБИНСК . Взимание комиссии в размере - 8.12 долл.США. НДС - 1.62 долл.США.</v>
          </cell>
        </row>
        <row r="2312">
          <cell r="A2312">
            <v>37390</v>
          </cell>
          <cell r="B2312" t="str">
            <v>40911840500000000224</v>
          </cell>
          <cell r="C2312" t="str">
            <v>60301810700000009098</v>
          </cell>
          <cell r="D2312" t="str">
            <v>$</v>
          </cell>
          <cell r="E2312">
            <v>154.66999999999999</v>
          </cell>
          <cell r="F2312" t="str">
            <v>Оплата купонов по ОГВЗ 1999 года в пользу МБО ОРГБАНК ООО , КБ , Г. МОСКВА . Взимание комиссии в размере - 24.75 долл.США. НДС - 4.95 долл.США.</v>
          </cell>
        </row>
        <row r="2313">
          <cell r="A2313">
            <v>37390</v>
          </cell>
          <cell r="B2313" t="str">
            <v>40911840500000000224</v>
          </cell>
          <cell r="C2313" t="str">
            <v>60301810700000009098</v>
          </cell>
          <cell r="D2313" t="str">
            <v>$</v>
          </cell>
          <cell r="E2313">
            <v>407.77</v>
          </cell>
          <cell r="F2313" t="str">
            <v>Оплата купонов по ОГВЗ 1999 года в пользу АБ МБС ОРГБАНК , АКБ , Г. МОСКВА . Взимание комиссии в размере - 65.25 долл.США. НДС - 13.05 долл.США.</v>
          </cell>
        </row>
        <row r="2314">
          <cell r="A2314">
            <v>37390</v>
          </cell>
          <cell r="B2314" t="str">
            <v>40911840500000000224</v>
          </cell>
          <cell r="C2314" t="str">
            <v>60301810700000009098</v>
          </cell>
          <cell r="D2314" t="str">
            <v>$</v>
          </cell>
          <cell r="E2314">
            <v>562.45000000000005</v>
          </cell>
          <cell r="F2314" t="str">
            <v>Оплата купонов 2002 года по ОВГВЗ в пользу АБСОЛЮТ БАНК , АКБ , Г. МОСКВА . Взимание комиссии в размере - 90 долл.США. НДС - 18 долл.США.</v>
          </cell>
        </row>
        <row r="2315">
          <cell r="A2315">
            <v>37390</v>
          </cell>
          <cell r="B2315" t="str">
            <v>40911840500000000224</v>
          </cell>
          <cell r="C2315" t="str">
            <v>60301810700000009098</v>
          </cell>
          <cell r="D2315" t="str">
            <v>$</v>
          </cell>
          <cell r="E2315">
            <v>12.5</v>
          </cell>
          <cell r="F2315" t="str">
            <v>Оплата купонов по ОГВЗ 1999 года в пользу НИЖЕГОРОДПРОМСТРОЙБАНК , АКБ , Г. НИЖНИЙ НОВГОРОД . Взимание комиссии в размере - 2 долл.США. НДС - .4 долл.США.</v>
          </cell>
        </row>
        <row r="2316">
          <cell r="A2316">
            <v>37390</v>
          </cell>
          <cell r="B2316" t="str">
            <v>40911840500000000224</v>
          </cell>
          <cell r="C2316" t="str">
            <v>60301810700000009098</v>
          </cell>
          <cell r="D2316" t="str">
            <v>$</v>
          </cell>
          <cell r="E2316">
            <v>41.25</v>
          </cell>
          <cell r="F2316" t="str">
            <v>Оплата купонов по ОГВЗ 1999 года и купонов 2002 года по ОВГВЗ в пользу ИНВЕСТСБЕРБАНК , АКБ , Г. МОСКВА . Взимание комиссии в размере - 6.59 долл.США. НДС - 1.32 долл.США.</v>
          </cell>
        </row>
        <row r="2317">
          <cell r="A2317">
            <v>37390</v>
          </cell>
          <cell r="B2317" t="str">
            <v>40911840500000000224</v>
          </cell>
          <cell r="C2317" t="str">
            <v>60301810700000009098</v>
          </cell>
          <cell r="D2317" t="str">
            <v>$</v>
          </cell>
          <cell r="E2317">
            <v>12.5</v>
          </cell>
          <cell r="F2317" t="str">
            <v>Оплата купонов по ОГВЗ 1999 года в пользу ЗАРЕЧЬЕ , АКБ , Г. КАЗАНЬ . Взимание комиссии в размере - 2 долл.США. НДС - .4 долл.США.</v>
          </cell>
        </row>
        <row r="2318">
          <cell r="A2318">
            <v>37390</v>
          </cell>
          <cell r="B2318" t="str">
            <v>40911840500000000224</v>
          </cell>
          <cell r="C2318" t="str">
            <v>60301810700000009098</v>
          </cell>
          <cell r="D2318" t="str">
            <v>$</v>
          </cell>
          <cell r="E2318">
            <v>703.06</v>
          </cell>
          <cell r="F2318" t="str">
            <v>Оплата купонов 2002 года по ОВГВЗ в пользу ФОРА-БАНК , АКБ , Г. МОСКВА . Взимание комиссии в размере - 112.5 долл.США. НДС - 22.5 долл.США.</v>
          </cell>
        </row>
        <row r="2319">
          <cell r="A2319">
            <v>37390</v>
          </cell>
          <cell r="B2319" t="str">
            <v>40911840500000000224</v>
          </cell>
          <cell r="C2319" t="str">
            <v>60301810700000009098</v>
          </cell>
          <cell r="D2319" t="str">
            <v>$</v>
          </cell>
          <cell r="E2319">
            <v>937.41</v>
          </cell>
          <cell r="F2319" t="str">
            <v>Оплата купонов по ОГВЗ 1999 года и купонов 2002 года по ОВГВЗ в пользу ОБЪЕДИНЕННАЯ ДЕПОЗИТАРНАЯ КОМПАНИЯ,ЗАО, МОСКВА. Взимание комиссии в размере - 150 долл.США. НДС - 30 долл.США.</v>
          </cell>
        </row>
        <row r="2320">
          <cell r="A2320">
            <v>37390</v>
          </cell>
          <cell r="B2320" t="str">
            <v>40911840500000000224</v>
          </cell>
          <cell r="C2320" t="str">
            <v>60301810700000009098</v>
          </cell>
          <cell r="D2320" t="str">
            <v>$</v>
          </cell>
          <cell r="E2320">
            <v>89.05</v>
          </cell>
          <cell r="F2320" t="str">
            <v>Оплата купонов по ОГВЗ 1999 года в пользу ЗАО КОНВЕРСБАНК , АКБ , Г. МОСКВА . Взимание комиссии в размере - 14.27 долл.США. НДС - 2.85 долл.США.</v>
          </cell>
        </row>
        <row r="2321">
          <cell r="A2321">
            <v>37390</v>
          </cell>
          <cell r="B2321" t="str">
            <v>40911840500000000224</v>
          </cell>
          <cell r="C2321" t="str">
            <v>60301810700000009098</v>
          </cell>
          <cell r="D2321" t="str">
            <v>$</v>
          </cell>
          <cell r="E2321">
            <v>26.56</v>
          </cell>
          <cell r="F2321" t="str">
            <v>Оплата купонов по ОГВЗ 1999 года в пользу ЭНЕРГОТРАНСБАНК (ООО) , КБ , Г. КАЛИНИНГРАД . Взимание комиссии в размере - 4.23 долл.США. НДС - .85 долл.США.</v>
          </cell>
        </row>
        <row r="2322">
          <cell r="A2322">
            <v>37390</v>
          </cell>
          <cell r="B2322" t="str">
            <v>40911840500000000224</v>
          </cell>
          <cell r="C2322" t="str">
            <v>60301810700000009098</v>
          </cell>
          <cell r="D2322" t="str">
            <v>$</v>
          </cell>
          <cell r="E2322">
            <v>12.5</v>
          </cell>
          <cell r="F2322" t="str">
            <v>Оплата купонов по ОГВЗ 1999 года в пользу АБ ИБГ НИКОЙЛ (ОАО) , АКБ , Г. МОСКВА . Взимание комиссии в размере - 2 долл.США. НДС - .4 долл.США.</v>
          </cell>
        </row>
        <row r="2323">
          <cell r="A2323">
            <v>37390</v>
          </cell>
          <cell r="B2323" t="str">
            <v>40911840500000000224</v>
          </cell>
          <cell r="C2323" t="str">
            <v>60301810700000009098</v>
          </cell>
          <cell r="D2323" t="str">
            <v>$</v>
          </cell>
          <cell r="E2323">
            <v>26.87</v>
          </cell>
          <cell r="F2323" t="str">
            <v>Оплата купонов по ОГВЗ 1999 года в пользу ОАО БЕЛГОРОДПРОМСТРОЙБАНК , АКБ , Г. БЕЛГОРОД . Взимание комиссии в размере - 4.32 долл.США. НДС - .86 долл.США.</v>
          </cell>
        </row>
        <row r="2324">
          <cell r="A2324">
            <v>37390</v>
          </cell>
          <cell r="B2324" t="str">
            <v>40911840500000000224</v>
          </cell>
          <cell r="C2324" t="str">
            <v>60301810700000009098</v>
          </cell>
          <cell r="D2324" t="str">
            <v>$</v>
          </cell>
          <cell r="E2324">
            <v>540.26</v>
          </cell>
          <cell r="F2324" t="str">
            <v>Оплата купонов 2002 года по ОВГВЗ в пользу КАМЧАТКОМАГРОПРОМБАНК , АКБ , Г. ПЕТРОПАВЛОВСК-КАМЧАТСКИЙ. Взимание комиссии в размере - 86.45 долл.США. НДС - 17.29 долл.США.</v>
          </cell>
        </row>
        <row r="2325">
          <cell r="A2325">
            <v>37390</v>
          </cell>
          <cell r="B2325" t="str">
            <v>40911840500000000224</v>
          </cell>
          <cell r="C2325" t="str">
            <v>60301810700000009098</v>
          </cell>
          <cell r="D2325" t="str">
            <v>$</v>
          </cell>
          <cell r="E2325">
            <v>721.81</v>
          </cell>
          <cell r="F2325" t="str">
            <v>Оплата купонов 2002 года по ОВГВЗ в пользу КБ РБР (ООО) , КБ , Г. МОСКВА . Взимание комиссии в размере - 115.52 долл.США. НДС - 23.1 долл.США.</v>
          </cell>
        </row>
        <row r="2326">
          <cell r="A2326">
            <v>37390</v>
          </cell>
          <cell r="B2326" t="str">
            <v>40911840500000000224</v>
          </cell>
          <cell r="C2326" t="str">
            <v>60301810700000009098</v>
          </cell>
          <cell r="D2326" t="str">
            <v>$</v>
          </cell>
          <cell r="E2326">
            <v>937.41</v>
          </cell>
          <cell r="F2326" t="str">
            <v>Оплата купонов 2002 года по ОВГВЗ в пользу МПИ-БАНК (ООО) , КБ , Г. МОСКВА . Взимание комиссии в размере - 150 долл.США. НДС - 30 долл.США.</v>
          </cell>
        </row>
        <row r="2327">
          <cell r="A2327">
            <v>37390</v>
          </cell>
          <cell r="B2327" t="str">
            <v>40911840500000000224</v>
          </cell>
          <cell r="C2327" t="str">
            <v>60301810700000009098</v>
          </cell>
          <cell r="D2327" t="str">
            <v>$</v>
          </cell>
          <cell r="E2327">
            <v>12.5</v>
          </cell>
          <cell r="F2327" t="str">
            <v>Оплата купонов по ОГВЗ 1999 года в пользу МУСТЕР-АВТО, ОАО, МОСКВА. Взимание комиссии в размере - 2 долл.США. НДС - .4 долл.США.</v>
          </cell>
        </row>
        <row r="2328">
          <cell r="A2328">
            <v>37390</v>
          </cell>
          <cell r="B2328" t="str">
            <v>40911840500000000224</v>
          </cell>
          <cell r="C2328" t="str">
            <v>60301810700000009098</v>
          </cell>
          <cell r="D2328" t="str">
            <v>$</v>
          </cell>
          <cell r="E2328">
            <v>12.5</v>
          </cell>
          <cell r="F2328" t="str">
            <v>Оплата купонов 2002 года по ОВГВЗ в пользу МЕЖДУНАРОДНАЯ ЮРИДИЧЕСКАЯ КОМПАНИЯ,ЗАО, МОСКВА. Взимание комиссии в размере - 2 долл.США. НДС - .4 долл.США.</v>
          </cell>
        </row>
        <row r="2329">
          <cell r="A2329">
            <v>37390</v>
          </cell>
          <cell r="B2329" t="str">
            <v>40911840500000000224</v>
          </cell>
          <cell r="C2329" t="str">
            <v>60301810700000009098</v>
          </cell>
          <cell r="D2329" t="str">
            <v>$</v>
          </cell>
          <cell r="E2329">
            <v>4589.26</v>
          </cell>
          <cell r="F2329" t="str">
            <v>Оплата купонов 2002 года по ОВГВЗ в пользу ГОСУДАРСТВЕННЫЙ КОМИТЕТ РФ ПО РЫБОЛОВСТВУ, МОСКВА. Взимание комиссии в размере - 26.73 долл.США. НДС - 5.35 долл.США.Взимание комиссии за хранение цб в размере - 734,32 долл.США. НДС - 146,87 долл.США</v>
          </cell>
        </row>
        <row r="2330">
          <cell r="A2330">
            <v>37390</v>
          </cell>
          <cell r="B2330" t="str">
            <v>40911840500000000224</v>
          </cell>
          <cell r="C2330" t="str">
            <v>60301810700000009098</v>
          </cell>
          <cell r="D2330" t="str">
            <v>$</v>
          </cell>
          <cell r="E2330">
            <v>167.17</v>
          </cell>
          <cell r="F2330" t="str">
            <v>Оплата купонов 2002 года по ОВГВЗ в пользу ГОСУДАРСТВЕННЫЙ КОМИТЕТ РФ ПО РЫБОЛОВСТВУ, МОСКВА. Взимание комиссии в размере - 26.73 долл.США. НДС - 5.35 долл.США.Взимание комиссии за хранение цб в размере - 734,32 долл.США. НДС - 146,87 долл.США</v>
          </cell>
        </row>
        <row r="2331">
          <cell r="A2331">
            <v>37390</v>
          </cell>
          <cell r="B2331" t="str">
            <v>40911840500000000224</v>
          </cell>
          <cell r="C2331" t="str">
            <v>60301810700000009098</v>
          </cell>
          <cell r="D2331" t="str">
            <v>$</v>
          </cell>
          <cell r="E2331">
            <v>12.5</v>
          </cell>
          <cell r="F2331" t="str">
            <v>Оплата купонов по ОГВЗ 1999 года в пользу АСТРА СЕМЬ, ОАО, МОСКВА. Взимание комиссии в размере - 2 долл.США. НДС - .4 долл.США.</v>
          </cell>
        </row>
        <row r="2332">
          <cell r="A2332">
            <v>37390</v>
          </cell>
          <cell r="B2332" t="str">
            <v>40911840500000000224</v>
          </cell>
          <cell r="C2332" t="str">
            <v>60301810700000009098</v>
          </cell>
          <cell r="D2332" t="str">
            <v>$</v>
          </cell>
          <cell r="E2332">
            <v>16.559999999999999</v>
          </cell>
          <cell r="F2332" t="str">
            <v>Оплата купонов по ОГВЗ 1999 года в пользу ЗАОДЕЙТ, ЗАО, МОСКВА. Взимание комиссии в размере - 2.66 долл.США. НДС - .53 долл.США.</v>
          </cell>
        </row>
        <row r="2333">
          <cell r="A2333">
            <v>37390</v>
          </cell>
          <cell r="B2333" t="str">
            <v>40911840500000000224</v>
          </cell>
          <cell r="C2333" t="str">
            <v>60301810700000009098</v>
          </cell>
          <cell r="D2333" t="str">
            <v>$</v>
          </cell>
          <cell r="E2333">
            <v>14.37</v>
          </cell>
          <cell r="F2333" t="str">
            <v>Оплата купонов 2002 года по ОВГВЗ в пользу УРАЛГИДРОМАШ, ОАО, СЫСЕРТЬ. Взимание комиссии в размере - 2.3 долл.США. НДС - .46 долл.США.</v>
          </cell>
        </row>
        <row r="2334">
          <cell r="A2334">
            <v>37390</v>
          </cell>
          <cell r="B2334" t="str">
            <v>40911840500000000224</v>
          </cell>
          <cell r="C2334" t="str">
            <v>60301810700000009098</v>
          </cell>
          <cell r="D2334" t="str">
            <v>$</v>
          </cell>
          <cell r="E2334">
            <v>14.37</v>
          </cell>
          <cell r="F2334" t="str">
            <v>Оплата купонов по ОГВЗ 1999 года в пользу ПРОГРЕСС, ОАО, ЛИПЕЦК. Взимание комиссии в размере - 2.3 долл.США. НДС - .46 долл.США.</v>
          </cell>
        </row>
        <row r="2335">
          <cell r="A2335">
            <v>37390</v>
          </cell>
          <cell r="B2335" t="str">
            <v>40911840500000000224</v>
          </cell>
          <cell r="C2335" t="str">
            <v>60301810700000009098</v>
          </cell>
          <cell r="D2335" t="str">
            <v>$</v>
          </cell>
          <cell r="E2335">
            <v>14.37</v>
          </cell>
          <cell r="F2335" t="str">
            <v>Оплата купонов по ОГВЗ 1999 года и купонов 2002 года по ОВГВЗ в пользу СН-МЕГИОННЕФТЕГАЗГЕОЛОГИЯ, ОАО, МЕГИОН. Взимание комиссии в размере - 2.3 долл.США. НДС - .46 долл.США.</v>
          </cell>
        </row>
        <row r="2336">
          <cell r="A2336">
            <v>37390</v>
          </cell>
          <cell r="B2336" t="str">
            <v>40911840500000000224</v>
          </cell>
          <cell r="C2336" t="str">
            <v>60301810700000009098</v>
          </cell>
          <cell r="D2336" t="str">
            <v>$</v>
          </cell>
          <cell r="E2336">
            <v>12.5</v>
          </cell>
          <cell r="F2336" t="str">
            <v>Оплата купонов по ОГВЗ 1999 года в пользу АМО ЗИЛ, ЗАВОД ИМЕНИ И.А.ЛИХАЧЕВА, МОСКОВСКОЕ ОАО, МОСКВА. Взимание комиссии в размере - 2 долл.США. НДС - .4 долл.США.</v>
          </cell>
        </row>
        <row r="2337">
          <cell r="A2337">
            <v>37390</v>
          </cell>
          <cell r="B2337" t="str">
            <v>40911840500000000224</v>
          </cell>
          <cell r="C2337" t="str">
            <v>60301810700000009098</v>
          </cell>
          <cell r="D2337" t="str">
            <v>$</v>
          </cell>
          <cell r="E2337">
            <v>18.75</v>
          </cell>
          <cell r="F2337" t="str">
            <v>Оплата купонов по ОГВЗ 1999 года в пользу ХИМИЯ И ИНФОРМАЦИОННЫЕ ТЕХНОЛОГИИ СП СССР-США, ЧЕРЕПОВЕЦ. Взимание комиссии в размере - 3.02 долл.США. НДС - .6 долл.США.</v>
          </cell>
        </row>
        <row r="2338">
          <cell r="A2338">
            <v>37390</v>
          </cell>
          <cell r="B2338" t="str">
            <v>40911840500000000224</v>
          </cell>
          <cell r="C2338" t="str">
            <v>60301810700000009098</v>
          </cell>
          <cell r="D2338" t="str">
            <v>$</v>
          </cell>
          <cell r="E2338">
            <v>12.5</v>
          </cell>
          <cell r="F2338" t="str">
            <v>Оплата купонов 2002 года по ОВГВЗ в пользу ЗАПАДНО-СИБИРСКИЙ МЕТАЛЛУРГИЧЕСКИЙ КОМБИНАТ, НОВОКУЗНЕЦК. Взимание комиссии в размере - 2 долл.США. НДС - .4 долл.США.</v>
          </cell>
        </row>
        <row r="2339">
          <cell r="A2339">
            <v>37390</v>
          </cell>
          <cell r="B2339" t="str">
            <v>40911840500000000224</v>
          </cell>
          <cell r="C2339" t="str">
            <v>60301810700000009098</v>
          </cell>
          <cell r="D2339" t="str">
            <v>$</v>
          </cell>
          <cell r="E2339">
            <v>355.9</v>
          </cell>
          <cell r="F2339" t="str">
            <v>Оплата купонов по ОГВЗ 1999 года в пользу СЕВЕРО-ЗАПАДНЫЕ МАГИСТРАЛЬНЫЕ НЕФТЕПРОВОДЫ, ОАО. БУГУЛЬМА. Взимание комиссии в размере - 56.93 долл.США. НДС - 11.39 долл.США.</v>
          </cell>
        </row>
        <row r="2340">
          <cell r="A2340">
            <v>37390</v>
          </cell>
          <cell r="B2340" t="str">
            <v>40911840500000000224</v>
          </cell>
          <cell r="C2340" t="str">
            <v>60301810700000009098</v>
          </cell>
          <cell r="D2340" t="str">
            <v>$</v>
          </cell>
          <cell r="E2340">
            <v>12.5</v>
          </cell>
          <cell r="F2340" t="str">
            <v>Оплата купонов по ОГВЗ 1999 года в пользу СП АМСКОРТ ИНТЕРНЭШНЛ, ВДНХ СССР - МЕНЛО ГРУПП. Взимание комиссии в размере - 2 долл.США. НДС - .4 долл.США.</v>
          </cell>
        </row>
        <row r="2341">
          <cell r="A2341">
            <v>37390</v>
          </cell>
          <cell r="B2341" t="str">
            <v>40911840500000000224</v>
          </cell>
          <cell r="C2341" t="str">
            <v>60301810700000009098</v>
          </cell>
          <cell r="D2341" t="str">
            <v>$</v>
          </cell>
          <cell r="E2341">
            <v>32.5</v>
          </cell>
          <cell r="F2341" t="str">
            <v>Оплата купонов по ОГВЗ 1999 года и купонов 2002 года по ОВГВЗ в пользу ИНФОРМАЦИОННЫЕ ТЕХНОЛОГИИ УПРАВЛЕНИЯ - ВНИИТ, ЗАО, МОСКВА. Взимание комиссии в размере - 5.18 долл.США. НДС - 1.04 долл.США.</v>
          </cell>
        </row>
        <row r="2342">
          <cell r="A2342">
            <v>37390</v>
          </cell>
          <cell r="B2342" t="str">
            <v>40911840500000000224</v>
          </cell>
          <cell r="C2342" t="str">
            <v>60301810700000009098</v>
          </cell>
          <cell r="D2342" t="str">
            <v>$</v>
          </cell>
          <cell r="E2342">
            <v>12.5</v>
          </cell>
          <cell r="F2342" t="str">
            <v>Оплата купонов по ОГВЗ 1999 года в пользу АРЗАМАССКИЙ ПРИБОРОСТРОИТЕЛЬНЫЙ ЗАВОД, ОАО, АРЗАМАС. Взимание комиссии в размере - 2 долл.США. НДС - .4 долл.США.</v>
          </cell>
        </row>
        <row r="2343">
          <cell r="A2343">
            <v>37390</v>
          </cell>
          <cell r="B2343" t="str">
            <v>40911840500000000224</v>
          </cell>
          <cell r="C2343" t="str">
            <v>60301810700000009098</v>
          </cell>
          <cell r="D2343" t="str">
            <v>$</v>
          </cell>
          <cell r="E2343">
            <v>12.5</v>
          </cell>
          <cell r="F2343" t="str">
            <v>Оплата купонов по ОГВЗ 1999 года в пользу ЭКОЭНЕРГЕТИКА, ЗАО, МОСКВА. Взимание комиссии в размере - 2 долл.США. НДС - .4 долл.США.</v>
          </cell>
        </row>
        <row r="2344">
          <cell r="A2344">
            <v>37390</v>
          </cell>
          <cell r="B2344" t="str">
            <v>40911840500000000224</v>
          </cell>
          <cell r="C2344" t="str">
            <v>60301810700000009098</v>
          </cell>
          <cell r="D2344" t="str">
            <v>$</v>
          </cell>
          <cell r="E2344">
            <v>12.5</v>
          </cell>
          <cell r="F2344" t="str">
            <v>Оплата купонов по ОГВЗ 1999 года в пользу ЭСТА КОРП, МОСКВА. Взимание комиссии в размере - 2 долл.США. НДС - .4 долл.США.</v>
          </cell>
        </row>
        <row r="2345">
          <cell r="A2345">
            <v>37390</v>
          </cell>
          <cell r="B2345" t="str">
            <v>40911840500000000224</v>
          </cell>
          <cell r="C2345" t="str">
            <v>60301810700000009098</v>
          </cell>
          <cell r="D2345" t="str">
            <v>$</v>
          </cell>
          <cell r="E2345">
            <v>12.5</v>
          </cell>
          <cell r="F2345" t="str">
            <v>Оплата купонов по ОГВЗ 1999 года в пользу РОССТАНКОИНСТРУМЕНТ, ОАО, МОСКВА. Взимание комиссии в размере - 2 долл.США. НДС - .4 долл.США.</v>
          </cell>
        </row>
        <row r="2346">
          <cell r="A2346">
            <v>37390</v>
          </cell>
          <cell r="B2346" t="str">
            <v>40911840500000000224</v>
          </cell>
          <cell r="C2346" t="str">
            <v>60301810700000009098</v>
          </cell>
          <cell r="D2346" t="str">
            <v>$</v>
          </cell>
          <cell r="E2346">
            <v>12.5</v>
          </cell>
          <cell r="F2346" t="str">
            <v>Оплата купонов по ОГВЗ 1999 года в пользу ЛУКОЙЛ-ЗАПАДНАЯ СИБИРЬ, ООО, КОГАЛЫМ. Взимание комиссии в размере - 2 долл.США. НДС - .4 долл.США.</v>
          </cell>
        </row>
        <row r="2347">
          <cell r="A2347">
            <v>37390</v>
          </cell>
          <cell r="B2347" t="str">
            <v>40911840500000000224</v>
          </cell>
          <cell r="C2347" t="str">
            <v>60301810700000009098</v>
          </cell>
          <cell r="D2347" t="str">
            <v>$</v>
          </cell>
          <cell r="E2347">
            <v>12.5</v>
          </cell>
          <cell r="F2347" t="str">
            <v>Оплата купонов по ОГВЗ 1999 года в пользу ПАНОРАМАТУР, ООО, МОСКВА. Взимание комиссии в размере - 2 долл.США. НДС - .4 долл.США.</v>
          </cell>
        </row>
        <row r="2348">
          <cell r="A2348">
            <v>37390</v>
          </cell>
          <cell r="B2348" t="str">
            <v>40911840500000000224</v>
          </cell>
          <cell r="C2348" t="str">
            <v>60301810700000009098</v>
          </cell>
          <cell r="D2348" t="str">
            <v>$</v>
          </cell>
          <cell r="E2348">
            <v>12.5</v>
          </cell>
          <cell r="F2348" t="str">
            <v>Оплата купонов по ОГВЗ 1999 года в пользу ГАЗОНЕФТЕХИМИЧЕСКАЯ КОМПАНИЯ, ЗАО, МОСКВА. Взимание комиссии в размере - 2 долл.США. НДС - .4 долл.США.</v>
          </cell>
        </row>
        <row r="2349">
          <cell r="A2349">
            <v>37390</v>
          </cell>
          <cell r="B2349" t="str">
            <v>40911840500000000224</v>
          </cell>
          <cell r="C2349" t="str">
            <v>60301810700000009098</v>
          </cell>
          <cell r="D2349" t="str">
            <v>$</v>
          </cell>
          <cell r="E2349">
            <v>224.98</v>
          </cell>
          <cell r="F2349" t="str">
            <v>Оплата купонов по ОГВЗ 1999 года в пользу СИЛЬВИНИТ, ОАО, СОЛИКАМСК. Взимание комиссии в размере - 36 долл.США. НДС - 7.2 долл.США.</v>
          </cell>
        </row>
        <row r="2350">
          <cell r="A2350">
            <v>37390</v>
          </cell>
          <cell r="B2350" t="str">
            <v>40911840500000000224</v>
          </cell>
          <cell r="C2350" t="str">
            <v>60301810700000009098</v>
          </cell>
          <cell r="D2350" t="str">
            <v>$</v>
          </cell>
          <cell r="E2350">
            <v>140.61000000000001</v>
          </cell>
          <cell r="F2350" t="str">
            <v>Оплата купонов по ОГВЗ 1999 года в пользу АВС КРИСТАЛЛ, ЗАКРЫТОЕ АКЦИОНЕРНОЕ ОБЩЕСТВО, МОСКВА. Взимание комиссии в размере - 22.5 долл.США. НДС - 4.5 долл.США.</v>
          </cell>
        </row>
        <row r="2351">
          <cell r="A2351">
            <v>37390</v>
          </cell>
          <cell r="B2351" t="str">
            <v>40911840500000000224</v>
          </cell>
          <cell r="C2351" t="str">
            <v>60301810700000009098</v>
          </cell>
          <cell r="D2351" t="str">
            <v>$</v>
          </cell>
          <cell r="E2351">
            <v>12.5</v>
          </cell>
          <cell r="F2351" t="str">
            <v>Оплата купонов по ОГВЗ 1999 года в пользу СПЕЦГАЗАВТОТРАНС, ДОЧЕРНЕЕ ОАО ОАО ГАЗПРОМ, ИЖЕВСК. Взимание комиссии в размере - 2 долл.США. НДС - .4 долл.США.</v>
          </cell>
        </row>
        <row r="2352">
          <cell r="A2352">
            <v>37390</v>
          </cell>
          <cell r="B2352" t="str">
            <v>40911840500000000224</v>
          </cell>
          <cell r="C2352" t="str">
            <v>60301810700000009098</v>
          </cell>
          <cell r="D2352" t="str">
            <v>$</v>
          </cell>
          <cell r="E2352">
            <v>12.5</v>
          </cell>
          <cell r="F2352" t="str">
            <v>Оплата купонов по ОГВЗ 1999 года и купонов 2002 года по ОВГВЗ в пользу МОСТРАНСАВТО, ГУП МО ПАССАЖИРСКОГО АВТОМОБИЛЬНОГО ТРАНСПОРТА, МОСКВА. Взимание комиссии в размере - 2 долл.США. НДС - .4 долл.США.</v>
          </cell>
        </row>
        <row r="2353">
          <cell r="A2353">
            <v>37390</v>
          </cell>
          <cell r="B2353" t="str">
            <v>40911840500000000224</v>
          </cell>
          <cell r="C2353" t="str">
            <v>60301810700000009098</v>
          </cell>
          <cell r="D2353" t="str">
            <v>$</v>
          </cell>
          <cell r="E2353">
            <v>14.06</v>
          </cell>
          <cell r="F2353" t="str">
            <v>Оплата купонов по ОГВЗ 1999 года в пользу ИММУНИТЕТ 10, СТРАХОВАЯ КОМПАНИЯ, АОЗТ, МОСКВА. Взимание комиссии в размере - 2.25 долл.США. НДС - .45 долл.США.</v>
          </cell>
        </row>
        <row r="2354">
          <cell r="A2354">
            <v>37390</v>
          </cell>
          <cell r="B2354" t="str">
            <v>40911840500000000224</v>
          </cell>
          <cell r="C2354" t="str">
            <v>60301810700000009098</v>
          </cell>
          <cell r="D2354" t="str">
            <v>$</v>
          </cell>
          <cell r="E2354">
            <v>15.31</v>
          </cell>
          <cell r="F2354" t="str">
            <v>Оплата купонов по ОГВЗ 1999 года в пользу СОЧИ, ОБЪЕДИНЕННЫЙ САНАТОРИЙ МЕД.ЦЕНТРА УПР.ДЕЛАМИ ПРЕЗИДЕНТА РФ, СОЧИ. Взимание комиссии в размере - 2.45 долл.США. НДС - .49 долл.США.</v>
          </cell>
        </row>
        <row r="2355">
          <cell r="A2355">
            <v>37390</v>
          </cell>
          <cell r="B2355" t="str">
            <v>40911840500000000224</v>
          </cell>
          <cell r="C2355" t="str">
            <v>60301810700000009098</v>
          </cell>
          <cell r="D2355" t="str">
            <v>$</v>
          </cell>
          <cell r="E2355">
            <v>937.41</v>
          </cell>
          <cell r="F2355" t="str">
            <v>Оплата купонов 2002 года по ОВГВЗ в пользу РОСАЛКО,ОАО ПРОИЗВОДИТЕЛЕЙ СПИРТА И ЛИКЕРО-ВОДОЧНОЙ ПРОДУКЦИИ,МОСКВА. Взимание комиссии в размере - 150 долл.США. НДС - 30 долл.США.</v>
          </cell>
        </row>
        <row r="2356">
          <cell r="A2356">
            <v>37390</v>
          </cell>
          <cell r="B2356" t="str">
            <v>40911840500000000224</v>
          </cell>
          <cell r="C2356" t="str">
            <v>60301810700000009098</v>
          </cell>
          <cell r="D2356" t="str">
            <v>$</v>
          </cell>
          <cell r="E2356">
            <v>12.5</v>
          </cell>
          <cell r="F2356" t="str">
            <v>Оплата купонов по ОГВЗ 1999 года в пользу СЕВЗАПСТАЛЬКОНСТРУКЦИЯ, ОАО, МОНЧЕГОРСК. Взимание комиссии в размере - 2 долл.США. НДС - .4 долл.США.</v>
          </cell>
        </row>
        <row r="2357">
          <cell r="A2357">
            <v>37390</v>
          </cell>
          <cell r="B2357" t="str">
            <v>40911840500000000224</v>
          </cell>
          <cell r="C2357" t="str">
            <v>60301810700000009098</v>
          </cell>
          <cell r="D2357" t="str">
            <v>$</v>
          </cell>
          <cell r="E2357">
            <v>45.93</v>
          </cell>
          <cell r="F2357" t="str">
            <v>Оплата купонов по ОГВЗ 1999 года и купонов 2002 года по ОВГВЗ в пользу МИНИСТЕРСТВО ЗДРАВООХРАНЕНИЯ СВЕРДЛОВСКОЙ ОБЛАСТИ, ЕКАТЕРИНБУРГ. Взимание комиссии в размере - 7.36 долл.США. НДС - 1.47 долл.США.</v>
          </cell>
        </row>
        <row r="2358">
          <cell r="A2358">
            <v>37390</v>
          </cell>
          <cell r="B2358" t="str">
            <v>40911840500000000224</v>
          </cell>
          <cell r="C2358" t="str">
            <v>60301810700000009098</v>
          </cell>
          <cell r="D2358" t="str">
            <v>$</v>
          </cell>
          <cell r="E2358">
            <v>22.81</v>
          </cell>
          <cell r="F2358" t="str">
            <v>Оплата купонов по ОГВЗ 1999 года и купонов 2002 года по ОВГВЗ в пользу ИЗМАЙЛОВО, ТУРИСТСКИЕ ГОСТИН. КОМПЛ., АОЗТ, МОСКВА. Взимание комиссии в размере - 3.67 долл.США. НДС - .73 долл.США.</v>
          </cell>
        </row>
        <row r="2359">
          <cell r="A2359">
            <v>37390</v>
          </cell>
          <cell r="B2359" t="str">
            <v>40911840500000000224</v>
          </cell>
          <cell r="C2359" t="str">
            <v>60301810700000009098</v>
          </cell>
          <cell r="D2359" t="str">
            <v>$</v>
          </cell>
          <cell r="E2359">
            <v>12.5</v>
          </cell>
          <cell r="F2359" t="str">
            <v>Оплата купонов по ОГВЗ 1999 года в пользу ВЫМПЕЛ, ГОС.МАШИНОСТРОИТЕЛЬНОЕ КБ ИМ.И.И.ТОРОПОВА, ФГУП, МОСКВА. Взимание комиссии в размере - 2 долл.США. НДС - .4 долл.США.</v>
          </cell>
        </row>
        <row r="2360">
          <cell r="A2360">
            <v>37390</v>
          </cell>
          <cell r="B2360" t="str">
            <v>40911840500000000224</v>
          </cell>
          <cell r="C2360" t="str">
            <v>60301810700000009098</v>
          </cell>
          <cell r="D2360" t="str">
            <v>$</v>
          </cell>
          <cell r="E2360">
            <v>12.5</v>
          </cell>
          <cell r="F2360" t="str">
            <v>Оплата купонов по ОГВЗ 1999 года в пользу ДОМОСТРОИТЕЛЬНЫЙ КОМБИНАТ N2, (ДСК-2), ОАО, МОСКВА. Взимание комиссии в размере - 2 долл.США. НДС - .4 долл.США.</v>
          </cell>
        </row>
        <row r="2361">
          <cell r="A2361">
            <v>37390</v>
          </cell>
          <cell r="B2361" t="str">
            <v>40911840500000000224</v>
          </cell>
          <cell r="C2361" t="str">
            <v>60301810700000009098</v>
          </cell>
          <cell r="D2361" t="str">
            <v>$</v>
          </cell>
          <cell r="E2361">
            <v>12.5</v>
          </cell>
          <cell r="F2361" t="str">
            <v>Оплата купонов по ОГВЗ 1999 года в пользу ЗАО АГРОИМПЕКС, МОСКВА. Взимание комиссии в размере - 2 долл.США. НДС - .4 долл.США.</v>
          </cell>
        </row>
        <row r="2362">
          <cell r="A2362">
            <v>37390</v>
          </cell>
          <cell r="B2362" t="str">
            <v>40911840500000000224</v>
          </cell>
          <cell r="C2362" t="str">
            <v>60301810700000009098</v>
          </cell>
          <cell r="D2362" t="str">
            <v>$</v>
          </cell>
          <cell r="E2362">
            <v>512.14</v>
          </cell>
          <cell r="F2362" t="str">
            <v>Оплата купонов по ОГВЗ 1999 года и купонов 2002 года по ОВГВЗ в пользу МИКРОХИРУРГИЯ ГЛАЗА,ГУ МНТК ИМ.С.Н.ФЕДОРОВА МИНЗДРАВА РФ,МОСКВА. Взимание комиссии в размере - 81.97 долл.США. НДС - 16.39 долл.США.</v>
          </cell>
        </row>
        <row r="2363">
          <cell r="A2363">
            <v>37390</v>
          </cell>
          <cell r="B2363" t="str">
            <v>40911840500000000224</v>
          </cell>
          <cell r="C2363" t="str">
            <v>60301810700000009098</v>
          </cell>
          <cell r="D2363" t="str">
            <v>$</v>
          </cell>
          <cell r="E2363">
            <v>135.30000000000001</v>
          </cell>
          <cell r="F2363" t="str">
            <v>Оплата купонов по ОГВЗ 1999 года и купонов 2002 года по ОВГВЗ в пользу ОБЪЕДИНЕННАЯ ДЕПОЗИТАРНАЯ КОМПАНИЯ,ЗАО, МОСКВА. Взимание комиссии в размере - 21.65 долл.США. НДС - 4.33 долл.США.</v>
          </cell>
        </row>
        <row r="2364">
          <cell r="A2364">
            <v>37390</v>
          </cell>
          <cell r="B2364" t="str">
            <v>40911840500000000224</v>
          </cell>
          <cell r="C2364" t="str">
            <v>60301810700000009098</v>
          </cell>
          <cell r="D2364" t="str">
            <v>$</v>
          </cell>
          <cell r="E2364">
            <v>18.75</v>
          </cell>
          <cell r="F2364" t="str">
            <v>Оплата купонов по ОГВЗ 1999 года в пользу НИТРО-СИБИРЬ, ЗАО, МОСКВА. Взимание комиссии в размере - 3.02 долл.США. НДС - .6 долл.США.</v>
          </cell>
        </row>
        <row r="2365">
          <cell r="A2365">
            <v>37390</v>
          </cell>
          <cell r="B2365" t="str">
            <v>40911840500000000224</v>
          </cell>
          <cell r="C2365" t="str">
            <v>60301810700000009098</v>
          </cell>
          <cell r="D2365" t="str">
            <v>$</v>
          </cell>
          <cell r="E2365">
            <v>12.5</v>
          </cell>
          <cell r="F2365" t="str">
            <v>Оплата купонов по ОГВЗ 1999 года в пользу ЭНЕРГОСТРОЙПРОМ, НПП, ОАО, МОСКВА. Взимание комиссии в размере - 2 долл.США. НДС - .4 долл.США.</v>
          </cell>
        </row>
        <row r="2366">
          <cell r="A2366">
            <v>37390</v>
          </cell>
          <cell r="B2366" t="str">
            <v>40911840500000000224</v>
          </cell>
          <cell r="C2366" t="str">
            <v>60301810700000009098</v>
          </cell>
          <cell r="D2366" t="str">
            <v>$</v>
          </cell>
          <cell r="E2366">
            <v>3.75</v>
          </cell>
          <cell r="F2366" t="str">
            <v>Оплата купонов по ОГВЗ 1999 года в пользу РОСИНКА, МЖК, ЗАО, ДЕР.АНГЕЛОВО КРАСНОГОРСКИЙ Р-Н.Взимание комиссии за хранение цб в размере - 0.57 долл.США. НДС - 0,12 долл.США</v>
          </cell>
        </row>
        <row r="2367">
          <cell r="A2367">
            <v>37390</v>
          </cell>
          <cell r="B2367" t="str">
            <v>40911840500000000224</v>
          </cell>
          <cell r="C2367" t="str">
            <v>60301810700000009098</v>
          </cell>
          <cell r="D2367" t="str">
            <v>$</v>
          </cell>
          <cell r="E2367">
            <v>27.5</v>
          </cell>
          <cell r="F2367" t="str">
            <v>Оплата купонов по ОГВЗ 1999 года в пользу УРАЛЬСКИЙ ЗАВОД ГРАЖДАНСКОЙ АВИАЦИИ, ОАО, ЕКАТЕРИНБУРГ. Взимание комиссии в размере - 4.41 долл.США. НДС - .88 долл.США.</v>
          </cell>
        </row>
        <row r="2368">
          <cell r="A2368">
            <v>37390</v>
          </cell>
          <cell r="B2368" t="str">
            <v>40911840500000000224</v>
          </cell>
          <cell r="C2368" t="str">
            <v>60301810700000009098</v>
          </cell>
          <cell r="D2368" t="str">
            <v>$</v>
          </cell>
          <cell r="E2368">
            <v>12.5</v>
          </cell>
          <cell r="F2368" t="str">
            <v>Оплата купонов по ОГВЗ 1999 года и купонов 2002 года по ОВГВЗ в пользу МАРКЕТИНГОВЫЙ ИНФОРМАЦИОННЫЙ ЦЕНТР,ЗАО, МОСКВА. Взимание комиссии в размере - 2 долл.США. НДС - .4 долл.США.</v>
          </cell>
        </row>
        <row r="2369">
          <cell r="A2369">
            <v>37390</v>
          </cell>
          <cell r="B2369" t="str">
            <v>40911840500000000224</v>
          </cell>
          <cell r="C2369" t="str">
            <v>60301810700000009098</v>
          </cell>
          <cell r="D2369" t="str">
            <v>$</v>
          </cell>
          <cell r="E2369">
            <v>12.5</v>
          </cell>
          <cell r="F2369" t="str">
            <v>Оплата купонов по ОГВЗ 1999 года и купонов 2002 года по ОВГВЗ в пользу УСП ПРАВИТЕЛЬСТВА МОСКВЫ, МОСКВА. Взимание комиссии в размере - 2 долл.США. НДС - .4 долл.США.</v>
          </cell>
        </row>
        <row r="2370">
          <cell r="A2370">
            <v>37390</v>
          </cell>
          <cell r="B2370" t="str">
            <v>40911840500000000224</v>
          </cell>
          <cell r="C2370" t="str">
            <v>60301810700000009098</v>
          </cell>
          <cell r="D2370" t="str">
            <v>$</v>
          </cell>
          <cell r="E2370">
            <v>12.5</v>
          </cell>
          <cell r="F2370" t="str">
            <v>Оплата купонов по ОГВЗ 1999 года в пользу САМАРА, ЦЕНТРАЛЬНЫЙ УНИВЕРСАЛЬНЫЙ МАГАЗИН, ОАО, САМАРА. Взимание комиссии в размере - 2 долл.США. НДС - .4 долл.США.</v>
          </cell>
        </row>
        <row r="2371">
          <cell r="A2371">
            <v>37390</v>
          </cell>
          <cell r="B2371" t="str">
            <v>40911840500000000224</v>
          </cell>
          <cell r="C2371" t="str">
            <v>60301810700000009098</v>
          </cell>
          <cell r="D2371" t="str">
            <v>$</v>
          </cell>
          <cell r="E2371">
            <v>12.5</v>
          </cell>
          <cell r="F2371" t="str">
            <v>Оплата купонов по ОГВЗ 1999 года в пользу ЦНИИСМ, ОАО, ХОТЬКОВО. Взимание комиссии в размере - 2 долл.США. НДС - .4 долл.США.</v>
          </cell>
        </row>
        <row r="2372">
          <cell r="A2372">
            <v>37390</v>
          </cell>
          <cell r="B2372" t="str">
            <v>40911840500000000224</v>
          </cell>
          <cell r="C2372" t="str">
            <v>60301810700000009098</v>
          </cell>
          <cell r="D2372" t="str">
            <v>$</v>
          </cell>
          <cell r="E2372">
            <v>24.37</v>
          </cell>
          <cell r="F2372" t="str">
            <v>Оплата купонов по ОГВЗ 1999 года в пользу КРОВЛЯ И ПОЛИМЕРЫ, АП, МОСКВА. Взимание комиссии в размере - 3.92 долл.США. НДС - .78 долл.США.</v>
          </cell>
        </row>
        <row r="2373">
          <cell r="A2373">
            <v>37390</v>
          </cell>
          <cell r="B2373" t="str">
            <v>40911840500000000224</v>
          </cell>
          <cell r="C2373" t="str">
            <v>60301810700000009098</v>
          </cell>
          <cell r="D2373" t="str">
            <v>$</v>
          </cell>
          <cell r="E2373">
            <v>12.5</v>
          </cell>
          <cell r="F2373" t="str">
            <v>Оплата купонов по ОГВЗ 1999 года в пользу ИНФОКОМ ТЕЛЕКОМ, ООО, МОСКВА. Взимание комиссии в размере - 2 долл.США. НДС - .4 долл.США.</v>
          </cell>
        </row>
        <row r="2374">
          <cell r="A2374">
            <v>37390</v>
          </cell>
          <cell r="B2374" t="str">
            <v>40911840500000000224</v>
          </cell>
          <cell r="C2374" t="str">
            <v>60301810700000009098</v>
          </cell>
          <cell r="D2374" t="str">
            <v>$</v>
          </cell>
          <cell r="E2374">
            <v>12.5</v>
          </cell>
          <cell r="F2374" t="str">
            <v>Оплата купонов по ОГВЗ 1999 года в пользу ГУ СЕЛЬСКОГО ХОЗЯЙСТВА И ПРОДОВОЛЬСТВИЯ АДМИНИСТРАЦИИ ЧЕЛЯБИНСКОЙ ОБЛ.. Взимание комиссии в размере - 2 долл.США. НДС - .4 долл.США.</v>
          </cell>
        </row>
        <row r="2375">
          <cell r="A2375">
            <v>37390</v>
          </cell>
          <cell r="B2375" t="str">
            <v>40911840500000000224</v>
          </cell>
          <cell r="C2375" t="str">
            <v>60301810700000009098</v>
          </cell>
          <cell r="D2375" t="str">
            <v>$</v>
          </cell>
          <cell r="E2375">
            <v>26.56</v>
          </cell>
          <cell r="F2375" t="str">
            <v>Оплата купонов по ОГВЗ 1999 года и купонов 2002 года по ОВГВЗ в пользу ЭКСПОВЕСТРАНС, ЗАО, МОСКВА. Взимание комиссии в размере - 4.23 долл.США. НДС - .85 долл.США.</v>
          </cell>
        </row>
        <row r="2376">
          <cell r="A2376">
            <v>37390</v>
          </cell>
          <cell r="B2376" t="str">
            <v>40911840500000000224</v>
          </cell>
          <cell r="C2376" t="str">
            <v>60301810700000009098</v>
          </cell>
          <cell r="D2376" t="str">
            <v>$</v>
          </cell>
          <cell r="E2376">
            <v>12.5</v>
          </cell>
          <cell r="F2376" t="str">
            <v>Оплата купонов по ОГВЗ 1999 года в пользу СТРОЙСЕРВИС, ЗАО, МОСКВА. Взимание комиссии в размере - 2 долл.США. НДС - .4 долл.США.</v>
          </cell>
        </row>
        <row r="2377">
          <cell r="A2377">
            <v>37390</v>
          </cell>
          <cell r="B2377" t="str">
            <v>40911840500000000224</v>
          </cell>
          <cell r="C2377" t="str">
            <v>60301810700000009098</v>
          </cell>
          <cell r="D2377" t="str">
            <v>$</v>
          </cell>
          <cell r="E2377">
            <v>12.5</v>
          </cell>
          <cell r="F2377" t="str">
            <v>Оплата купонов по ОГВЗ 1999 года в пользу ТИХОРЕЦКОЕ ПИВО, ООО, ТИХОРЕЦК. Взимание комиссии в размере - 2 долл.США. НДС - .4 долл.США.</v>
          </cell>
        </row>
        <row r="2378">
          <cell r="A2378">
            <v>37390</v>
          </cell>
          <cell r="B2378" t="str">
            <v>40911840500000000224</v>
          </cell>
          <cell r="C2378" t="str">
            <v>60301810700000009098</v>
          </cell>
          <cell r="D2378" t="str">
            <v>$</v>
          </cell>
          <cell r="E2378">
            <v>12.5</v>
          </cell>
          <cell r="F2378" t="str">
            <v>Оплата купонов по ОГВЗ 1999 года в пользу РЕМОНТ ДИЗЕЛЬНОЙ ТОПЛИВНОЙ АППАРАТУРЫ, ОАО, МАЙКОП. Взимание комиссии в размере - 2 долл.США. НДС - .4 долл.США.</v>
          </cell>
        </row>
        <row r="2379">
          <cell r="A2379">
            <v>37390</v>
          </cell>
          <cell r="B2379" t="str">
            <v>40911840500000000224</v>
          </cell>
          <cell r="C2379" t="str">
            <v>60301810700000009098</v>
          </cell>
          <cell r="D2379" t="str">
            <v>$</v>
          </cell>
          <cell r="E2379">
            <v>12.5</v>
          </cell>
          <cell r="F2379" t="str">
            <v>Оплата купонов по ОГВЗ 1999 года в пользу ЗАЩИТА, АОЗТ, МОСКВА. Взимание комиссии в размере - 2 долл.США. НДС - .4 долл.США.</v>
          </cell>
        </row>
        <row r="2380">
          <cell r="A2380">
            <v>37390</v>
          </cell>
          <cell r="B2380" t="str">
            <v>40911840500000000224</v>
          </cell>
          <cell r="C2380" t="str">
            <v>60301810700000009098</v>
          </cell>
          <cell r="D2380" t="str">
            <v>$</v>
          </cell>
          <cell r="E2380">
            <v>12.5</v>
          </cell>
          <cell r="F2380" t="str">
            <v>Оплата купонов по ОГВЗ 1999 года в пользу ЭКСПЕРИМЕНТАЛЬНО-МЕХАНИЧЕСКИЙ ЗАВОД, ПОС. НОВОЗАВИДОВСКИЙ. Взимание комиссии в размере - 2 долл.США. НДС - .4 долл.США.</v>
          </cell>
        </row>
        <row r="2381">
          <cell r="A2381">
            <v>37390</v>
          </cell>
          <cell r="B2381" t="str">
            <v>40911840500000000224</v>
          </cell>
          <cell r="C2381" t="str">
            <v>60301810700000009098</v>
          </cell>
          <cell r="D2381" t="str">
            <v>$</v>
          </cell>
          <cell r="E2381">
            <v>13.75</v>
          </cell>
          <cell r="F2381" t="str">
            <v>Оплата купонов по ОГВЗ 1999 года в пользу МОСФУНДАМЕНТСТРОЙ - 6, (МФС - 6), ЗАО, МОСКВА. Взимание комиссии в размере - 2.18 долл.США. НДС - .44 долл.США.</v>
          </cell>
        </row>
        <row r="2382">
          <cell r="A2382">
            <v>37390</v>
          </cell>
          <cell r="B2382" t="str">
            <v>40911840500000000224</v>
          </cell>
          <cell r="C2382" t="str">
            <v>60301810700000009098</v>
          </cell>
          <cell r="D2382" t="str">
            <v>$</v>
          </cell>
          <cell r="E2382">
            <v>12.5</v>
          </cell>
          <cell r="F2382" t="str">
            <v>Оплата купонов 2002 года по ОВГВЗ в пользу ВНИИТЭМР, ОАО, МОСКВА. Взимание комиссии в размере - 2 долл.США. НДС - .4 долл.США.</v>
          </cell>
        </row>
        <row r="2383">
          <cell r="A2383">
            <v>37390</v>
          </cell>
          <cell r="B2383" t="str">
            <v>40911840500000000224</v>
          </cell>
          <cell r="C2383" t="str">
            <v>60301810700000009098</v>
          </cell>
          <cell r="D2383" t="str">
            <v>$</v>
          </cell>
          <cell r="E2383">
            <v>173.11</v>
          </cell>
          <cell r="F2383" t="str">
            <v>Оплата купонов 2002 года по ОВГВЗ в пользу ТЕЛТА, ПЕРМСКИЙ ТЕЛЕФОННЫЙ ЗАВОД, ОАО, ПЕРМЬ. Взимание комиссии в размере - 2 долл.США. НДС - .4 долл.США.Взимание комиссии за хранение цб в размере - 27,72 долл.США. НДС - 5,54 долл.США</v>
          </cell>
        </row>
        <row r="2384">
          <cell r="A2384">
            <v>37390</v>
          </cell>
          <cell r="B2384" t="str">
            <v>40911840500000000224</v>
          </cell>
          <cell r="C2384" t="str">
            <v>60301810700000009098</v>
          </cell>
          <cell r="D2384" t="str">
            <v>$</v>
          </cell>
          <cell r="E2384">
            <v>12.5</v>
          </cell>
          <cell r="F2384" t="str">
            <v>Оплата купонов 2002 года по ОВГВЗ в пользу ТЕЛТА, ПЕРМСКИЙ ТЕЛЕФОННЫЙ ЗАВОД, ОАО, ПЕРМЬ. Взимание комиссии в размере - 2 долл.США. НДС - .4 долл.США.Взимание комиссии за хранение цб в размере - 27,72 долл.США. НДС - 5,54 долл.США</v>
          </cell>
        </row>
        <row r="2385">
          <cell r="A2385">
            <v>37390</v>
          </cell>
          <cell r="B2385" t="str">
            <v>40911840500000000224</v>
          </cell>
          <cell r="C2385" t="str">
            <v>60301810700000009098</v>
          </cell>
          <cell r="D2385" t="str">
            <v>$</v>
          </cell>
          <cell r="E2385">
            <v>34.06</v>
          </cell>
          <cell r="F2385" t="str">
            <v>Оплата купонов 2002 года по ОВГВЗ в пользу МЕДИКО-САНИТАРНАЯ ЧАСТЬ N47 (ГОСПИТАЛЬ ГЛАВМОССТРОЯ), ГУП, МОСКВА. Взимание комиссии в размере - 5.45 долл.США. НДС - 1.09 долл.США.</v>
          </cell>
        </row>
        <row r="2386">
          <cell r="A2386">
            <v>37390</v>
          </cell>
          <cell r="B2386" t="str">
            <v>40911840500000000224</v>
          </cell>
          <cell r="C2386" t="str">
            <v>60301810700000009098</v>
          </cell>
          <cell r="D2386" t="str">
            <v>$</v>
          </cell>
          <cell r="E2386">
            <v>12.5</v>
          </cell>
          <cell r="F2386" t="str">
            <v>Оплата купонов по ОГВЗ 1999 года в пользу СПУТНИК, ЗАО, МОСКВА. Взимание комиссии в размере - 2 долл.США. НДС - .4 долл.США.</v>
          </cell>
        </row>
        <row r="2387">
          <cell r="A2387">
            <v>37390</v>
          </cell>
          <cell r="B2387" t="str">
            <v>40911840500000000224</v>
          </cell>
          <cell r="C2387" t="str">
            <v>60301810700000009098</v>
          </cell>
          <cell r="D2387" t="str">
            <v>$</v>
          </cell>
          <cell r="E2387">
            <v>937.41</v>
          </cell>
          <cell r="F2387" t="str">
            <v>Оплата купонов 2002 года по ОВГВЗ в пользу ТРИБЭКС, КОМПАНИЯ, ООО, МОСКВА. Взимание комиссии в размере - 150 долл.США. НДС - 30 долл.США.</v>
          </cell>
        </row>
        <row r="2388">
          <cell r="A2388">
            <v>37390</v>
          </cell>
          <cell r="B2388" t="str">
            <v>40911840500000000224</v>
          </cell>
          <cell r="C2388" t="str">
            <v>60301810700000009098</v>
          </cell>
          <cell r="D2388" t="str">
            <v>$</v>
          </cell>
          <cell r="E2388">
            <v>15.94</v>
          </cell>
          <cell r="F2388" t="str">
            <v>Оплата купонов 2002 года по ОВГВЗ в пользу ШАДРИНСКИЙ МЯСОПТИЦЕКОМБИНАТ, ОАО, ШАДРИНСК. Взимание комиссии в размере - 2.57 долл.США. НДС - .51 долл.США.</v>
          </cell>
        </row>
        <row r="2389">
          <cell r="A2389">
            <v>37390</v>
          </cell>
          <cell r="B2389" t="str">
            <v>40911840500000000224</v>
          </cell>
          <cell r="C2389" t="str">
            <v>60301810700000009098</v>
          </cell>
          <cell r="D2389" t="str">
            <v>$</v>
          </cell>
          <cell r="E2389">
            <v>12.5</v>
          </cell>
          <cell r="F2389" t="str">
            <v>Оплата купонов 2002 года по ОВГВЗ в пользу РАЗВИТИЕ, ЗАО, МОСКВА. Взимание комиссии в размере - 2 долл.США. НДС - .4 долл.США.</v>
          </cell>
        </row>
        <row r="2390">
          <cell r="A2390">
            <v>37390</v>
          </cell>
          <cell r="B2390" t="str">
            <v>40911840500000000224</v>
          </cell>
          <cell r="C2390" t="str">
            <v>60301810700000009098</v>
          </cell>
          <cell r="D2390" t="str">
            <v>$</v>
          </cell>
          <cell r="E2390">
            <v>12.5</v>
          </cell>
          <cell r="F2390" t="str">
            <v>Оплата купонов по ОГВЗ 1999 года в пользу ТУРИНСКИЙ ЦБЗ, АО(Р), Г.ТУРИНСК, СВЕРДЛОВСКАЯ ОБЛ.. Взимание комиссии в размере - 2 долл.США. НДС - .4 долл.США.</v>
          </cell>
        </row>
        <row r="2391">
          <cell r="A2391">
            <v>37390</v>
          </cell>
          <cell r="B2391" t="str">
            <v>40911840500000000224</v>
          </cell>
          <cell r="C2391" t="str">
            <v>60301810700000009098</v>
          </cell>
          <cell r="D2391" t="str">
            <v>$</v>
          </cell>
          <cell r="E2391">
            <v>46.25</v>
          </cell>
          <cell r="F2391" t="str">
            <v>Оплата купонов 2002 года по ОВГВЗ в пользу ТРУДОВОЙ, ПЛЕМЗАВОД, ЗАО, СЕЛО ПАВЛОВКА. Взимание комиссии в размере - 7.38 долл.США. НДС - 1.48 долл.США.</v>
          </cell>
        </row>
        <row r="2392">
          <cell r="A2392">
            <v>37390</v>
          </cell>
          <cell r="B2392" t="str">
            <v>40911840500000000224</v>
          </cell>
          <cell r="C2392" t="str">
            <v>60301810700000009098</v>
          </cell>
          <cell r="D2392" t="str">
            <v>$</v>
          </cell>
          <cell r="E2392">
            <v>12.5</v>
          </cell>
          <cell r="F2392" t="str">
            <v>Оплата купонов 2002 года по ОВГВЗ в пользу ХИМИЧЕСКИЙ ЗАВОД ИМ.Л.Я.КАРПОВА, ОАО, МЕНДЕЛЕЕВСК. Взимание комиссии в размере - 2 долл.США. НДС - .4 долл.США.</v>
          </cell>
        </row>
        <row r="2393">
          <cell r="A2393">
            <v>37390</v>
          </cell>
          <cell r="B2393" t="str">
            <v>40911840500000000224</v>
          </cell>
          <cell r="C2393" t="str">
            <v>60301810700000009098</v>
          </cell>
          <cell r="D2393" t="str">
            <v>$</v>
          </cell>
          <cell r="E2393">
            <v>12.5</v>
          </cell>
          <cell r="F2393" t="str">
            <v>Оплата купонов по ОГВЗ 1999 года в пользу БЫКОВСКИЙ АВИАРЕМОНТНЫЙ ЗАВОД (БАРЗ), ОАО, ПОС.БЫКОВО МОСКОВСКАЯ ОБЛ.. Взимание комиссии в размере - 2 долл.США. НДС - .4 долл.США.</v>
          </cell>
        </row>
        <row r="2394">
          <cell r="A2394">
            <v>37390</v>
          </cell>
          <cell r="B2394" t="str">
            <v>40911840500000000224</v>
          </cell>
          <cell r="C2394" t="str">
            <v>60301810700000009098</v>
          </cell>
          <cell r="D2394" t="str">
            <v>$</v>
          </cell>
          <cell r="E2394">
            <v>12.5</v>
          </cell>
          <cell r="F2394" t="str">
            <v>Оплата купонов по ОГВЗ 1999 года в пользу НАЛВЕС, ООО, НАЛЬЧИК. Взимание комиссии в размере - 2 долл.США. НДС - .4 долл.США.</v>
          </cell>
        </row>
        <row r="2395">
          <cell r="A2395">
            <v>37390</v>
          </cell>
          <cell r="B2395" t="str">
            <v>40911840500000000224</v>
          </cell>
          <cell r="C2395" t="str">
            <v>60301810700000009098</v>
          </cell>
          <cell r="D2395" t="str">
            <v>$</v>
          </cell>
          <cell r="E2395">
            <v>12.5</v>
          </cell>
          <cell r="F2395" t="str">
            <v>Оплата купонов по ОГВЗ 1999 года в пользу КОЛУМБУС, СОВМЕСТНОЕ РУССКО-ИТАЛЬЯНСКОЕ ООО, ВОЛЖСКИЙ. Взимание комиссии в размере - 2 долл.США. НДС - .4 долл.США.</v>
          </cell>
        </row>
        <row r="2396">
          <cell r="A2396">
            <v>37390</v>
          </cell>
          <cell r="B2396" t="str">
            <v>40911840500000000224</v>
          </cell>
          <cell r="C2396" t="str">
            <v>60301810700000009098</v>
          </cell>
          <cell r="D2396" t="str">
            <v>$</v>
          </cell>
          <cell r="E2396">
            <v>12.5</v>
          </cell>
          <cell r="F2396" t="str">
            <v>Оплата купонов по ОГВЗ 1999 года в пользу ГАЗАВТОМАТИКА, ОАО, МОСКВА. Взимание комиссии в размере - 2 долл.США. НДС - .4 долл.США.</v>
          </cell>
        </row>
        <row r="2397">
          <cell r="A2397">
            <v>37390</v>
          </cell>
          <cell r="B2397" t="str">
            <v>40911840500000000224</v>
          </cell>
          <cell r="C2397" t="str">
            <v>60301810700000009098</v>
          </cell>
          <cell r="D2397" t="str">
            <v>$</v>
          </cell>
          <cell r="E2397">
            <v>112.8</v>
          </cell>
          <cell r="F2397" t="str">
            <v>Оплата купонов по ОГВЗ 1999 года и купонов 2002 года по ОВГВЗ в пользу СОКОЛ, НИЖЕГОРОДСКИЙ АВИАСТРОИТЕЛЬНЫЙ ЗАВОД, АООТ, НИЖНИЙ НОВГОРОД. Взимание комиссии в размере - 18.05 долл.США. НДС - 3.61 долл.США.</v>
          </cell>
        </row>
        <row r="2398">
          <cell r="A2398">
            <v>37390</v>
          </cell>
          <cell r="B2398" t="str">
            <v>40911840500000000224</v>
          </cell>
          <cell r="C2398" t="str">
            <v>60301810700000009098</v>
          </cell>
          <cell r="D2398" t="str">
            <v>$</v>
          </cell>
          <cell r="E2398">
            <v>12.5</v>
          </cell>
          <cell r="F2398" t="str">
            <v>Оплата купонов по ОГВЗ 1999 года в пользу КУРСКТУРБОАТОМЭНЕРГОРЕМОНТ, ГП, КУРЧАТОВ. Взимание комиссии в размере - 2 долл.США. НДС - .4 долл.США.</v>
          </cell>
        </row>
        <row r="2399">
          <cell r="A2399">
            <v>37390</v>
          </cell>
          <cell r="B2399" t="str">
            <v>40911840500000000224</v>
          </cell>
          <cell r="C2399" t="str">
            <v>60301810700000009098</v>
          </cell>
          <cell r="D2399" t="str">
            <v>$</v>
          </cell>
          <cell r="E2399">
            <v>14.06</v>
          </cell>
          <cell r="F2399" t="str">
            <v>Оплата купонов по ОГВЗ 1999 года в пользу АВИТАЛ, ООО, ЕКАТЕРИНБУРГ. Взимание комиссии в размере - 2.25 долл.США. НДС - .45 долл.США.</v>
          </cell>
        </row>
        <row r="2400">
          <cell r="A2400">
            <v>37390</v>
          </cell>
          <cell r="B2400" t="str">
            <v>40911840500000000224</v>
          </cell>
          <cell r="C2400" t="str">
            <v>60301810700000009098</v>
          </cell>
          <cell r="D2400" t="str">
            <v>$</v>
          </cell>
          <cell r="E2400">
            <v>12.5</v>
          </cell>
          <cell r="F2400" t="str">
            <v>Оплата купонов по ОГВЗ 1999 года в пользу ЛОГОВАЗ, АОЗТ, МОСКВА. Взимание комиссии в размере - 2 долл.США. НДС - .4 долл.США.</v>
          </cell>
        </row>
        <row r="2401">
          <cell r="A2401">
            <v>37390</v>
          </cell>
          <cell r="B2401" t="str">
            <v>40911840500000000224</v>
          </cell>
          <cell r="C2401" t="str">
            <v>60301810700000009098</v>
          </cell>
          <cell r="D2401" t="str">
            <v>$</v>
          </cell>
          <cell r="E2401">
            <v>12.5</v>
          </cell>
          <cell r="F2401" t="str">
            <v>Оплата купонов по ОГВЗ 1999 года в пользу ФРЕЗЕНИУС, СП, МОСКВА. Взимание комиссии в размере - 2 долл.США. НДС - .4 долл.США.</v>
          </cell>
        </row>
        <row r="2402">
          <cell r="A2402">
            <v>37390</v>
          </cell>
          <cell r="B2402" t="str">
            <v>40911840500000000224</v>
          </cell>
          <cell r="C2402" t="str">
            <v>60301810700000009098</v>
          </cell>
          <cell r="D2402" t="str">
            <v>$</v>
          </cell>
          <cell r="E2402">
            <v>12.5</v>
          </cell>
          <cell r="F2402" t="str">
            <v>Оплата купонов по ОГВЗ 1999 года в пользу ТЕХНОПАРК, СП, ООО, МОСКВА. Взимание комиссии в размере - 2 долл.США. НДС - .4 долл.США.</v>
          </cell>
        </row>
        <row r="2403">
          <cell r="A2403">
            <v>37390</v>
          </cell>
          <cell r="B2403" t="str">
            <v>40911840500000000224</v>
          </cell>
          <cell r="C2403" t="str">
            <v>60301810700000009098</v>
          </cell>
          <cell r="D2403" t="str">
            <v>$</v>
          </cell>
          <cell r="E2403">
            <v>12.5</v>
          </cell>
          <cell r="F2403" t="str">
            <v>Оплата купонов по ОГВЗ 1999 года в пользу ELPOL JOINT STOCK COMPANY, /WARSZAWA. Взимание комиссии в размере - 2 долл.США. НДС - .4 долл.США.</v>
          </cell>
        </row>
        <row r="2404">
          <cell r="A2404">
            <v>37390</v>
          </cell>
          <cell r="B2404" t="str">
            <v>40911840500000000224</v>
          </cell>
          <cell r="C2404" t="str">
            <v>60301810700000009098</v>
          </cell>
          <cell r="D2404" t="str">
            <v>$</v>
          </cell>
          <cell r="E2404">
            <v>12.5</v>
          </cell>
          <cell r="F2404" t="str">
            <v>Оплата купонов по ОГВЗ 1999 года в пользу DAN HANDEL APS, /COPENHAGEN. Взимание комиссии в размере - 2 долл.США. НДС - .4 долл.США.</v>
          </cell>
        </row>
        <row r="2405">
          <cell r="A2405">
            <v>37390</v>
          </cell>
          <cell r="B2405" t="str">
            <v>40911840500000000224</v>
          </cell>
          <cell r="C2405" t="str">
            <v>60301810700000009098</v>
          </cell>
          <cell r="D2405" t="str">
            <v>$</v>
          </cell>
          <cell r="E2405">
            <v>12.5</v>
          </cell>
          <cell r="F2405" t="str">
            <v>Оплата купонов 2002 года по ОВГВЗ в пользу MONICA ENTERPRISES, /NEW-DELHI. Взимание комиссии в размере - 2 долл.США. НДС - .4 долл.США.</v>
          </cell>
        </row>
        <row r="2406">
          <cell r="A2406">
            <v>37390</v>
          </cell>
          <cell r="B2406" t="str">
            <v>40911840500000000224</v>
          </cell>
          <cell r="C2406" t="str">
            <v>60301810700000009098</v>
          </cell>
          <cell r="D2406" t="str">
            <v>$</v>
          </cell>
          <cell r="E2406">
            <v>16.87</v>
          </cell>
          <cell r="F2406" t="str">
            <v>Оплата купонов по ОГВЗ 1999 года в пользу NISSO BOEKI CO LTD, /SAPPORO. Взимание комиссии в размере - 2.7 долл.США. НДС - .54 долл.США.</v>
          </cell>
        </row>
        <row r="2407">
          <cell r="A2407">
            <v>37390</v>
          </cell>
          <cell r="B2407" t="str">
            <v>40911840500000000224</v>
          </cell>
          <cell r="C2407" t="str">
            <v>60301810700000009098</v>
          </cell>
          <cell r="D2407" t="str">
            <v>$</v>
          </cell>
          <cell r="E2407">
            <v>28.12</v>
          </cell>
          <cell r="F2407" t="str">
            <v>Оплата купонов 1999 года по ОВГВЗ 3 серии в пользу ПОИСК, ООО, ПОС.УСТЬ-НЕРА, РЕСПУБЛИКА САХА. Взимание комиссии в размере - 4.5 долл.США. НДС - .9 долл.США.</v>
          </cell>
        </row>
        <row r="2408">
          <cell r="A2408">
            <v>37390</v>
          </cell>
          <cell r="B2408" t="str">
            <v>40911840500000000224</v>
          </cell>
          <cell r="C2408" t="str">
            <v>60301810700000009098</v>
          </cell>
          <cell r="D2408" t="str">
            <v>$</v>
          </cell>
          <cell r="E2408">
            <v>65.930000000000007</v>
          </cell>
          <cell r="F2408" t="str">
            <v>Оплата купонов 2002 года по ОВГВЗ 4 серии в пользу ДОРИНВЕСТ, ГУП, МОСКВА. Взимание комиссии в размере - 10.53 долл.США. НДС - 2.11 долл.США.</v>
          </cell>
        </row>
        <row r="2409">
          <cell r="A2409">
            <v>37390</v>
          </cell>
          <cell r="B2409" t="str">
            <v>40911840500000000224</v>
          </cell>
          <cell r="C2409" t="str">
            <v>60301810700000009098</v>
          </cell>
          <cell r="D2409" t="str">
            <v>$</v>
          </cell>
          <cell r="E2409">
            <v>179.98</v>
          </cell>
          <cell r="F2409" t="str">
            <v>Оплата купонов 2002 года по ОВГВЗ 4 серии в пользу ЦЕЛЕВОЙ ФОНД БУДУЩИХ ПОКОЛЕНИЙ РЕСПУБЛИКИ САХА, ЯКУТСК. Взимание комиссии в размере - 28.8 долл.США. НДС - 5.76 долл.США.</v>
          </cell>
        </row>
        <row r="2410">
          <cell r="A2410">
            <v>37390</v>
          </cell>
          <cell r="B2410" t="str">
            <v>40911840500000000224</v>
          </cell>
          <cell r="C2410" t="str">
            <v>60301810700000009098</v>
          </cell>
          <cell r="D2410" t="str">
            <v>$</v>
          </cell>
          <cell r="E2410">
            <v>830.55</v>
          </cell>
          <cell r="F2410" t="str">
            <v>Оплата купонов 2002 года по ОВГВЗ 4, 5, 7 серии в пользу МБО ОРГБАНК , КБ , Г. МОСКВА. Взимание комиссии в размере - 132.92 долл.США. НДС - 26.58 долл.США.</v>
          </cell>
        </row>
        <row r="2411">
          <cell r="A2411">
            <v>37390</v>
          </cell>
          <cell r="B2411" t="str">
            <v>40911840500000000224</v>
          </cell>
          <cell r="C2411" t="str">
            <v>60301810700000009098</v>
          </cell>
          <cell r="D2411" t="str">
            <v>$</v>
          </cell>
          <cell r="E2411">
            <v>84.37</v>
          </cell>
          <cell r="F2411" t="str">
            <v>Оплата купонов 2002 года по ОВГВЗ 5 серии в пользу ОАО АККОБАНК , АКБ , Г. СУРГУТ. Взимание комиссии в размере - 13.5 долл.США. НДС - 2.7 долл.США.</v>
          </cell>
        </row>
        <row r="2412">
          <cell r="A2412">
            <v>37390</v>
          </cell>
          <cell r="B2412" t="str">
            <v>40911840500000000224</v>
          </cell>
          <cell r="C2412" t="str">
            <v>60301810700000009098</v>
          </cell>
          <cell r="D2412" t="str">
            <v>$</v>
          </cell>
          <cell r="E2412">
            <v>562.45000000000005</v>
          </cell>
          <cell r="F2412" t="str">
            <v>Оплата купонов 2002 года по ОВГВЗ 4, 5 серии в пользу АБ МБС ОРГБАНК , АКБ , Г. МОСКВА. Взимание комиссии в размере - 90 долл.США. НДС - 18 долл.США.</v>
          </cell>
        </row>
        <row r="2413">
          <cell r="A2413">
            <v>37390</v>
          </cell>
          <cell r="B2413" t="str">
            <v>40911840500000000224</v>
          </cell>
          <cell r="C2413" t="str">
            <v>60301810700000009098</v>
          </cell>
          <cell r="D2413" t="str">
            <v>$</v>
          </cell>
          <cell r="E2413">
            <v>52.18</v>
          </cell>
          <cell r="F2413" t="str">
            <v>Оплата купонов 2002 года по ОВГВЗ 4, 5 серии в пользу КИРОВСКИЙ ЗАВОД , ПО МАЯК, КИРОВ. Взимание комиссии в размере - 8.33 долл.США. НДС - 1.67 долл.США.</v>
          </cell>
        </row>
        <row r="2414">
          <cell r="A2414">
            <v>37390</v>
          </cell>
          <cell r="B2414" t="str">
            <v>40911840500000000224</v>
          </cell>
          <cell r="C2414" t="str">
            <v>60301810700000009098</v>
          </cell>
          <cell r="D2414" t="str">
            <v>$</v>
          </cell>
          <cell r="E2414">
            <v>83.12</v>
          </cell>
          <cell r="F2414" t="str">
            <v>Оплата купонов 2002 года по ОВГВЗ 4, 5 серии в пользу ЭНЕРГОПРИБОР, МОСКОВСКИЙ ЗАВОД, МОСКВА. Взимание комиссии в размере - 13.28 долл.США. НДС - 2.66 долл.США.</v>
          </cell>
        </row>
        <row r="2415">
          <cell r="A2415">
            <v>37390</v>
          </cell>
          <cell r="B2415" t="str">
            <v>40911840500000000224</v>
          </cell>
          <cell r="C2415" t="str">
            <v>60301810700000009098</v>
          </cell>
          <cell r="D2415" t="str">
            <v>$</v>
          </cell>
          <cell r="E2415">
            <v>200.61</v>
          </cell>
          <cell r="F2415" t="str">
            <v>Оплата купонов 1996, 1997, 1998, 1999, 2000, 2001, 2002 года по ОВГВЗ 4, 5 серии в пользу ЗАО ПОДОЛЬСКПРОМКОМБАНК , КБ , Г. ПОДОЛЬСК. Взимание комиссии в размере - 32.08 долл.США. НДС - 6.42 долл.США.</v>
          </cell>
        </row>
        <row r="2416">
          <cell r="A2416">
            <v>37390</v>
          </cell>
          <cell r="B2416" t="str">
            <v>40911840500000000224</v>
          </cell>
          <cell r="C2416" t="str">
            <v>60301810700000009098</v>
          </cell>
          <cell r="D2416" t="str">
            <v>$</v>
          </cell>
          <cell r="E2416">
            <v>12.5</v>
          </cell>
          <cell r="F2416" t="str">
            <v>Оплата купонов 2002 года по ОВГВЗ 4, 5 серии в пользу ПУЛЬСАР, ГУП ГЗ, МОСКВА. Взимание комиссии в размере - 2 долл.США. НДС - .4 долл.США.</v>
          </cell>
        </row>
        <row r="2417">
          <cell r="A2417">
            <v>37390</v>
          </cell>
          <cell r="B2417" t="str">
            <v>40911840500000000224</v>
          </cell>
          <cell r="C2417" t="str">
            <v>60301810700000009098</v>
          </cell>
          <cell r="D2417" t="str">
            <v>$</v>
          </cell>
          <cell r="E2417">
            <v>32.5</v>
          </cell>
          <cell r="F2417" t="str">
            <v>Оплата купонов 2002 года по ОВГВЗ 4, 5 серии в пользу СОЛНЕЧНОГОРСКИЙ МЕХАНИЧЕСКИЙ ЗАВОД,ОАО, СОЛНЕЧНОГОРСК. Взимание комиссии в размере - 5.22 долл.США. НДС - 1.04 долл.США.</v>
          </cell>
        </row>
        <row r="2418">
          <cell r="A2418">
            <v>37390</v>
          </cell>
          <cell r="B2418" t="str">
            <v>40911840500000000224</v>
          </cell>
          <cell r="C2418" t="str">
            <v>60301810700000009098</v>
          </cell>
          <cell r="D2418" t="str">
            <v>$</v>
          </cell>
          <cell r="E2418">
            <v>12.5</v>
          </cell>
          <cell r="F2418" t="str">
            <v>Оплата купонов 2002 года по ОВГВЗ 4, 5 серии в пользу АМТ, ЗАО, МОСКВА. Взимание комиссии в размере - 2 долл.США. НДС - .4 долл.США.</v>
          </cell>
        </row>
        <row r="2419">
          <cell r="A2419">
            <v>37390</v>
          </cell>
          <cell r="B2419" t="str">
            <v>40911840500000000224</v>
          </cell>
          <cell r="C2419" t="str">
            <v>60301810700000009098</v>
          </cell>
          <cell r="D2419" t="str">
            <v>$</v>
          </cell>
          <cell r="E2419">
            <v>55.31</v>
          </cell>
          <cell r="F2419" t="str">
            <v>Оплата купонов 2002 года по ОВГВЗ 4, 5 серии в пользу ГАЗЭНЕРГОСЕРВИС, ДОЧЕРНЕЕ ОТКР.АО РОССИЙСКОГО ОАО "ГАЗПРОМ", МОСКВА. Взимание комиссии в размере - 8.87 долл.США. НДС - 1.77 долл.США.</v>
          </cell>
        </row>
        <row r="2420">
          <cell r="A2420">
            <v>37390</v>
          </cell>
          <cell r="B2420" t="str">
            <v>40911840500000000224</v>
          </cell>
          <cell r="C2420" t="str">
            <v>60301810700000009098</v>
          </cell>
          <cell r="D2420" t="str">
            <v>$</v>
          </cell>
          <cell r="E2420">
            <v>182.17</v>
          </cell>
          <cell r="F2420" t="str">
            <v>Оплата купонов 1999, 2000, 2001, 2002 года по ОВГВЗ 3, 4, 5 серии в пользу МОЛОДАЯ ГВАРДИЯ, АООТ, МОСКВА. Взимание комиссии в размере - 29.17 долл.США. НДС - 5.83 долл.США.</v>
          </cell>
        </row>
        <row r="2421">
          <cell r="A2421">
            <v>37390</v>
          </cell>
          <cell r="B2421" t="str">
            <v>40911840500000000224</v>
          </cell>
          <cell r="C2421" t="str">
            <v>60301810700000009098</v>
          </cell>
          <cell r="D2421" t="str">
            <v>$</v>
          </cell>
          <cell r="E2421">
            <v>12.81</v>
          </cell>
          <cell r="F2421" t="str">
            <v>Оплата купонов 2001, 2002 года по ОВГВЗ 4, 5 серии в пользу СПОРТ, ВНИПИ, АООТ, МОСКВА. Взимание комиссии в размере - 2.07 долл.США. НДС - .41 долл.США.</v>
          </cell>
        </row>
        <row r="2422">
          <cell r="A2422">
            <v>37390</v>
          </cell>
          <cell r="B2422" t="str">
            <v>40911840500000000224</v>
          </cell>
          <cell r="C2422" t="str">
            <v>60301810700000009098</v>
          </cell>
          <cell r="D2422" t="str">
            <v>$</v>
          </cell>
          <cell r="E2422">
            <v>12.5</v>
          </cell>
          <cell r="F2422" t="str">
            <v>Оплата купонов 2002 года по ОВГВЗ 4, 5 серии в пользу ВОСКРЕСЕНСКИЕ МИНЕРАЛЬНЫЕ УДОБРЕНИЯ, ОАО, ВОСКРЕСЕНСК. Взимание комиссии в размере - 2 долл.США. НДС - .4 долл.США.</v>
          </cell>
        </row>
        <row r="2423">
          <cell r="A2423">
            <v>37390</v>
          </cell>
          <cell r="B2423" t="str">
            <v>40911840500000000224</v>
          </cell>
          <cell r="C2423" t="str">
            <v>60301810700000009098</v>
          </cell>
          <cell r="D2423" t="str">
            <v>$</v>
          </cell>
          <cell r="E2423">
            <v>12.5</v>
          </cell>
          <cell r="F2423" t="str">
            <v>Оплата купонов 2002 года по ОВГВЗ 4, 5 серии в пользу БИОФИЗИЧЕСКАЯ АППАРАТУРА, АО, (АО БФА), МОСКВА. Взимание комиссии в размере - 2 долл.США. НДС - .4 долл.США.</v>
          </cell>
        </row>
        <row r="2424">
          <cell r="A2424">
            <v>37390</v>
          </cell>
          <cell r="B2424" t="str">
            <v>40911840500000000224</v>
          </cell>
          <cell r="C2424" t="str">
            <v>60301810700000009098</v>
          </cell>
          <cell r="D2424" t="str">
            <v>$</v>
          </cell>
          <cell r="E2424">
            <v>12.5</v>
          </cell>
          <cell r="F2424" t="str">
            <v>Оплата купонов 2002 года по ОВГВЗ 4, 5 серии в пользу МГОЗ, ОТКРЫТОЕ АКЦИОНЕРНОЕ ОБЩЕСТВО, МОСКВА. Взимание комиссии в размере - 2 долл.США. НДС - .4 долл.США.</v>
          </cell>
        </row>
        <row r="2425">
          <cell r="A2425">
            <v>37390</v>
          </cell>
          <cell r="B2425" t="str">
            <v>40911840500000000224</v>
          </cell>
          <cell r="C2425" t="str">
            <v>60301810700000009098</v>
          </cell>
          <cell r="D2425" t="str">
            <v>$</v>
          </cell>
          <cell r="E2425">
            <v>15.31</v>
          </cell>
          <cell r="F2425" t="str">
            <v>Оплата купонов 1994, 1995, 1996, 1997, 1998, 1999, 2000, 2001, 2002 года по ОВГВЗ 4, 5 серии в пользу ГЛАВНЫЙ ИНФОРМАЦИОННО- ВЫЧИСЛИТЕЛЬНЫЙ ЦЕНТР. Взимание комиссии в размере - 2.43 долл.США. НДС - .49 долл.США.</v>
          </cell>
        </row>
        <row r="2426">
          <cell r="A2426">
            <v>37390</v>
          </cell>
          <cell r="B2426" t="str">
            <v>40911840500000000224</v>
          </cell>
          <cell r="C2426" t="str">
            <v>60301810700000009098</v>
          </cell>
          <cell r="D2426" t="str">
            <v>$</v>
          </cell>
          <cell r="E2426">
            <v>12.81</v>
          </cell>
          <cell r="F2426" t="str">
            <v>Оплата купонов 2002 года по ОВГВЗ 4 серии в пользу ЗАЛЕСЬЕ, АО, ПЕРЕЯСЛАВЛЬ-ЗАЛЕССКИЙ. Взимание комиссии в размере - 2.07 долл.США. НДС - .41 долл.США.</v>
          </cell>
        </row>
        <row r="2427">
          <cell r="A2427">
            <v>37390</v>
          </cell>
          <cell r="B2427" t="str">
            <v>40911840500000000224</v>
          </cell>
          <cell r="C2427" t="str">
            <v>60301810700000009098</v>
          </cell>
          <cell r="D2427" t="str">
            <v>$</v>
          </cell>
          <cell r="E2427">
            <v>140.61000000000001</v>
          </cell>
          <cell r="F2427" t="str">
            <v>Оплата купонов 1998, 1999, 2000, 2001, 2002 года по ОВГВЗ 7 серии в пользу ГОРДОН И ИННЕС ЛТД, ЗАО, РОСТОВ НА ДОНУ. Взимание комиссии в размере - 22.5 долл.США. НДС - 4.5 долл.США.</v>
          </cell>
        </row>
        <row r="2428">
          <cell r="A2428">
            <v>37390</v>
          </cell>
          <cell r="B2428" t="str">
            <v>40911840500000000224</v>
          </cell>
          <cell r="C2428" t="str">
            <v>60301810700000009098</v>
          </cell>
          <cell r="D2428" t="str">
            <v>$</v>
          </cell>
          <cell r="E2428">
            <v>50.31</v>
          </cell>
          <cell r="F2428" t="str">
            <v>Оплата купонов 2002 года по ОВГВЗ 4, 5 серии в пользу ОКА, П/О, РЯЗАНЬ. Взимание комиссии в размере - 8.06 долл.США. НДС - 1.61 долл.США.</v>
          </cell>
        </row>
        <row r="2429">
          <cell r="A2429">
            <v>37390</v>
          </cell>
          <cell r="B2429" t="str">
            <v>40911840500000000224</v>
          </cell>
          <cell r="C2429" t="str">
            <v>60301810700000009098</v>
          </cell>
          <cell r="D2429" t="str">
            <v>$</v>
          </cell>
          <cell r="E2429">
            <v>144.05000000000001</v>
          </cell>
          <cell r="F2429" t="str">
            <v>Оплата купонов 2002 года по ОВГВЗ 4, 5 серии в пользу АЛНАС, ОАО, АЛЬМЕТЬЕВСК. Взимание комиссии в размере - 23.04 долл.США. НДС - 4.61 долл.США.</v>
          </cell>
        </row>
        <row r="2430">
          <cell r="A2430">
            <v>37390</v>
          </cell>
          <cell r="B2430" t="str">
            <v>40911840500000000224</v>
          </cell>
          <cell r="C2430" t="str">
            <v>60301810700000009098</v>
          </cell>
          <cell r="D2430" t="str">
            <v>$</v>
          </cell>
          <cell r="E2430">
            <v>92.8</v>
          </cell>
          <cell r="F2430" t="str">
            <v>Оплата купонов 2002 года по ОВГВЗ 4 серии в пользу ФИЛИАЛ ОАО БАНКМЕНАТЕП СПБВГ.КРАС, ФАКБ, Г. КРАСНОДАР. Взимание комиссии в размере - 14.85 долл.США. НДС - 2.97 долл.США.</v>
          </cell>
        </row>
        <row r="2431">
          <cell r="A2431">
            <v>37390</v>
          </cell>
          <cell r="B2431" t="str">
            <v>40911840500000000224</v>
          </cell>
          <cell r="C2431" t="str">
            <v>60301810700000009098</v>
          </cell>
          <cell r="D2431" t="str">
            <v>$</v>
          </cell>
          <cell r="E2431">
            <v>17.809999999999999</v>
          </cell>
          <cell r="F2431" t="str">
            <v>Оплата купонов 2002 года по ОВГВЗ 5 серии в пользу ООО КБ ДОНИНВЕСТ , КБ , Г. РОСТОВ-НА-ДОНУ. Взимание комиссии в размере - 2.84 долл.США. НДС - .57 долл.США.</v>
          </cell>
        </row>
        <row r="2432">
          <cell r="A2432">
            <v>37390</v>
          </cell>
          <cell r="B2432" t="str">
            <v>40911840500000000224</v>
          </cell>
          <cell r="C2432" t="str">
            <v>60301810700000009098</v>
          </cell>
          <cell r="D2432" t="str">
            <v>$</v>
          </cell>
          <cell r="E2432">
            <v>1685.47</v>
          </cell>
          <cell r="F2432" t="str">
            <v>Оплата купонов 2002 года по ОВГВЗ 4 серии в пользу ООО КБ НР БАНК , КБ , Г. МОСКВА. Взимание комиссии в размере - 269.7 долл.США. НДС - 53.94 долл.США.</v>
          </cell>
        </row>
        <row r="2433">
          <cell r="A2433">
            <v>37390</v>
          </cell>
          <cell r="B2433" t="str">
            <v>40911840500000000224</v>
          </cell>
          <cell r="C2433" t="str">
            <v>60301810700000009098</v>
          </cell>
          <cell r="D2433" t="str">
            <v>$</v>
          </cell>
          <cell r="E2433">
            <v>2652.57</v>
          </cell>
          <cell r="F2433" t="str">
            <v>Оплата купонов 1994, 1995, 1996, 1997, 1998, 1999, 2000, 2001, 2002 года по ОВГВЗ 4, 5 серии в пользу ЗАПСИБКОМБАНК (ОАО) , АКБ , Г. САЛЕХАРД. Взимание комиссии в размере - 424.43 долл.США. НДС - 84.89 долл.США.</v>
          </cell>
        </row>
        <row r="2434">
          <cell r="A2434">
            <v>37390</v>
          </cell>
          <cell r="B2434" t="str">
            <v>40911840500000000224</v>
          </cell>
          <cell r="C2434" t="str">
            <v>60301810700000009098</v>
          </cell>
          <cell r="D2434" t="str">
            <v>$</v>
          </cell>
          <cell r="E2434">
            <v>48.75</v>
          </cell>
          <cell r="F2434" t="str">
            <v>Оплата купонов 2002 года по ОВГВЗ 4, 5 серии в пользу ТЮМЕНЬЛЕСКОМПЛЕКТ, ООО, ТЮМЕНЬ. Взимание комиссии в размере - 7.79 долл.США. НДС - 1.56 долл.США.</v>
          </cell>
        </row>
        <row r="2435">
          <cell r="A2435">
            <v>37390</v>
          </cell>
          <cell r="B2435" t="str">
            <v>40911840500000000224</v>
          </cell>
          <cell r="C2435" t="str">
            <v>60301810700000009098</v>
          </cell>
          <cell r="D2435" t="str">
            <v>$</v>
          </cell>
          <cell r="E2435">
            <v>614.32000000000005</v>
          </cell>
          <cell r="F2435" t="str">
            <v>Оплата купонов 2002 года по ОВГВЗ 4, 5 серии в пользу ЗАО АКБ СИБИРЬГАЗБАНК , АКБ , Г. СУРГУТ. Взимание комиссии в размере - 98.28 долл.США. НДС - 19.66 долл.США.</v>
          </cell>
        </row>
        <row r="2436">
          <cell r="A2436">
            <v>37390</v>
          </cell>
          <cell r="B2436" t="str">
            <v>40911840500000000224</v>
          </cell>
          <cell r="C2436" t="str">
            <v>60301810700000009098</v>
          </cell>
          <cell r="D2436" t="str">
            <v>$</v>
          </cell>
          <cell r="E2436">
            <v>12.5</v>
          </cell>
          <cell r="F2436" t="str">
            <v>Оплата купонов по ОГВЗ 1999 года в пользу ЗИО - ПОДОЛЬСК, МАШИНОСТРОИТЕЛЬНЫЙ ЗАВОД, ОАО, ПОДОЛЬСК. Взимание комиссии в размере - 2 долл.США. НДС - .4 долл.США.</v>
          </cell>
        </row>
        <row r="2437">
          <cell r="A2437">
            <v>37390</v>
          </cell>
          <cell r="B2437" t="str">
            <v>40911840500000000224</v>
          </cell>
          <cell r="C2437" t="str">
            <v>60301810700000009098</v>
          </cell>
          <cell r="D2437" t="str">
            <v>$</v>
          </cell>
          <cell r="E2437">
            <v>17.190000000000001</v>
          </cell>
          <cell r="F2437" t="str">
            <v>Оплата купонов 2002 года по ОВГВЗ в пользу ЯРОСЛАВСКИЙ ПОЛИГРАФИЧЕСКИЙ КОМБИНАТ, ЯРОСЛАВЛЬ. Взимание комиссии в размере - 2.75 долл.США. НДС - .55 долл.США.</v>
          </cell>
        </row>
        <row r="2438">
          <cell r="A2438">
            <v>37390</v>
          </cell>
          <cell r="B2438" t="str">
            <v>40911840500000000224</v>
          </cell>
          <cell r="C2438" t="str">
            <v>60301810700000009098</v>
          </cell>
          <cell r="D2438" t="str">
            <v>$</v>
          </cell>
          <cell r="E2438">
            <v>534.33000000000004</v>
          </cell>
          <cell r="F2438" t="str">
            <v>Оплата купонов 2002 года по ОВГВЗ в пользу КОММЕРЧЕСКИЙ БАНК АВАЛЬ , Г. КИЕВ. Взимание комиссии в размере - 85.5 долл.США. НДС - 17.1 долл.США.</v>
          </cell>
        </row>
        <row r="2439">
          <cell r="A2439">
            <v>37390</v>
          </cell>
          <cell r="B2439" t="str">
            <v>40911840500000000224</v>
          </cell>
          <cell r="C2439" t="str">
            <v>60301810700000009098</v>
          </cell>
          <cell r="D2439" t="str">
            <v>$</v>
          </cell>
          <cell r="E2439">
            <v>47.81</v>
          </cell>
          <cell r="F2439" t="str">
            <v>Оплата купонов 2002 года по ОВГВЗ в пользу INTELSA INVESTMENTS LIMITED, /NICOSIA. Взимание комиссии в размере - 7.65 долл.США. НДС - 1.53 долл.США.</v>
          </cell>
        </row>
        <row r="2440">
          <cell r="A2440">
            <v>37390</v>
          </cell>
          <cell r="B2440" t="str">
            <v>40911840500000000224</v>
          </cell>
          <cell r="C2440" t="str">
            <v>60301810700000009098</v>
          </cell>
          <cell r="D2440" t="str">
            <v>$</v>
          </cell>
          <cell r="E2440">
            <v>36.25</v>
          </cell>
          <cell r="F2440" t="str">
            <v>Оплата купонов по ОГВЗ 1999 года в пользу КРЮКОВСКИЙ ВАГОНОСТРОИТЕЛЬНЫЙ ЗАВОД, ОАО, КРЕМЕНЧУГ. Взимание комиссии в размере - 5.78 долл.США. НДС - 1.16 долл.США.</v>
          </cell>
        </row>
        <row r="2441">
          <cell r="A2441">
            <v>37390</v>
          </cell>
          <cell r="B2441" t="str">
            <v>40911840500000000224</v>
          </cell>
          <cell r="C2441" t="str">
            <v>60301810700000009098</v>
          </cell>
          <cell r="D2441" t="str">
            <v>$</v>
          </cell>
          <cell r="E2441">
            <v>12.5</v>
          </cell>
          <cell r="F2441" t="str">
            <v>Оплата купонов по ОГВЗ 1999 года в пользу ИСКРА ИНДУСТРИ КО, ЛТД, (ЯПОНИЯ), МОСКВА. Взимание комиссии в размере - 2 долл.США. НДС - .4 долл.США.</v>
          </cell>
        </row>
        <row r="2442">
          <cell r="A2442">
            <v>37390</v>
          </cell>
          <cell r="B2442" t="str">
            <v>40911840500000000224</v>
          </cell>
          <cell r="C2442" t="str">
            <v>60301810700000009098</v>
          </cell>
          <cell r="D2442" t="str">
            <v>$</v>
          </cell>
          <cell r="E2442">
            <v>188.42</v>
          </cell>
          <cell r="F2442" t="str">
            <v>Оплата купонов по ОГВЗ 1999 года в пользу НЕФТЯНОЙ АЛЬЯНС (ООО) , КБ , Г. МОСКВА . Взимание комиссии в размере - 30.15 долл.США. НДС - 6.03 долл.США.</v>
          </cell>
        </row>
        <row r="2443">
          <cell r="A2443">
            <v>37390</v>
          </cell>
          <cell r="B2443" t="str">
            <v>40911840500000000224</v>
          </cell>
          <cell r="C2443" t="str">
            <v>60301810700000009098</v>
          </cell>
          <cell r="D2443" t="str">
            <v>$</v>
          </cell>
          <cell r="E2443">
            <v>27.81</v>
          </cell>
          <cell r="F2443" t="str">
            <v>Оплата купонов по ОГВЗ 1999 года в пользу БФГ-КРЕДИТ ООО , КБ , Г. МОСКВА . Взимание комиссии в размере - 4.46 долл.США. НДС - .89 долл.США.</v>
          </cell>
        </row>
        <row r="2444">
          <cell r="A2444">
            <v>37390</v>
          </cell>
          <cell r="B2444" t="str">
            <v>40911840500000000224</v>
          </cell>
          <cell r="C2444" t="str">
            <v>60301810700000009098</v>
          </cell>
          <cell r="D2444" t="str">
            <v>$</v>
          </cell>
          <cell r="E2444">
            <v>14.06</v>
          </cell>
          <cell r="F2444" t="str">
            <v>Оплата купонов по ОГВЗ 1999 года в пользу ПРАЙМ ФИНАНС, ЗАО, МОСКВА. Взимание комиссии в размере - 2.25 долл.США. НДС - .45 долл.США.</v>
          </cell>
        </row>
        <row r="2445">
          <cell r="A2445">
            <v>37390</v>
          </cell>
          <cell r="B2445" t="str">
            <v>40911840500000000224</v>
          </cell>
          <cell r="C2445" t="str">
            <v>60301810700000009098</v>
          </cell>
          <cell r="D2445" t="str">
            <v>$</v>
          </cell>
          <cell r="E2445">
            <v>812.74</v>
          </cell>
          <cell r="F2445" t="str">
            <v>Оплата купонов 2002 года по ОВГВЗ в пользу ЗАРУБЕЖНЕФТЬ, ГОС.ПРЕД. РОССИЙСКОЕ ВНЕШНЕЭКОНОМИЧ. ОБЪЕДИНЕНИЕ, МОСКВА. Взимание комиссии в размере - 130.05 долл.США. НДС - 26.01 долл.США.</v>
          </cell>
        </row>
        <row r="2446">
          <cell r="A2446">
            <v>37390</v>
          </cell>
          <cell r="B2446" t="str">
            <v>40911840500000000224</v>
          </cell>
          <cell r="C2446" t="str">
            <v>60301810700000009098</v>
          </cell>
          <cell r="D2446" t="str">
            <v>$</v>
          </cell>
          <cell r="E2446">
            <v>41.56</v>
          </cell>
          <cell r="F2446" t="str">
            <v>Оплата купонов по ОГВЗ 1999 года в пользу ПЕЧУРИН ВЛАДИМИР ИВАНОВИЧ.Взимание комиссии в размере  - 6,66 долл.США.НДС - 1,33 долл.США.Взимание комиссии за хранение цб в размере - 212,08 долл.США.НДС - 42,42 долл.США</v>
          </cell>
        </row>
        <row r="2447">
          <cell r="A2447">
            <v>37390</v>
          </cell>
          <cell r="B2447" t="str">
            <v>40911840500000000224</v>
          </cell>
          <cell r="C2447" t="str">
            <v>60301810700000009098</v>
          </cell>
          <cell r="D2447" t="str">
            <v>$</v>
          </cell>
          <cell r="E2447">
            <v>1325.5</v>
          </cell>
          <cell r="F2447" t="str">
            <v>Оплата купонов по ОГВЗ 1999 года в пользу ПЕЧУРИН ВЛАДИМИР ИВАНОВИЧ.Взимание комиссии в размере  - 6,66 долл.США.НДС - 1,33 долл.США.Взимание комиссии за хранение цб в размере - 212,08 долл.США.НДС - 42,42 долл.США</v>
          </cell>
        </row>
        <row r="2448">
          <cell r="A2448">
            <v>37390</v>
          </cell>
          <cell r="B2448" t="str">
            <v>40911840500000000224</v>
          </cell>
          <cell r="C2448" t="str">
            <v>60301810700000009098</v>
          </cell>
          <cell r="D2448" t="str">
            <v>$</v>
          </cell>
          <cell r="E2448">
            <v>12.5</v>
          </cell>
          <cell r="F2448" t="str">
            <v>Оплата купонов 2002 года по ОВГВЗ 4, 5 серии в пользу МОСКОВСКИЙ ИНДУСТРИАЛЬНЫЙ БАНК , АКБ , Г. МОСКВА. Взимание комиссии в размере - 2 долл.США. НДС - .4 долл.США.</v>
          </cell>
        </row>
        <row r="2449">
          <cell r="A2449">
            <v>37390</v>
          </cell>
          <cell r="B2449" t="str">
            <v>40911840500000000224</v>
          </cell>
          <cell r="C2449" t="str">
            <v>60301810700000009098</v>
          </cell>
          <cell r="D2449" t="str">
            <v>$</v>
          </cell>
          <cell r="E2449">
            <v>31.25</v>
          </cell>
          <cell r="F2449" t="str">
            <v>Оплата купонов 2002 года по ОВГВЗ 5 серии в пользу СВЯТЧЕНКО АЛЕКСАНДР АРКАДЬЕВИЧ. Взимание комиссии в размере - 5 долл.США. НДС - 1 долл.США.</v>
          </cell>
        </row>
        <row r="2450">
          <cell r="A2450">
            <v>37390</v>
          </cell>
          <cell r="B2450" t="str">
            <v>40911840500000000224</v>
          </cell>
          <cell r="C2450" t="str">
            <v>60301810700000009098</v>
          </cell>
          <cell r="D2450" t="str">
            <v>$</v>
          </cell>
          <cell r="E2450">
            <v>34.369999999999997</v>
          </cell>
          <cell r="F2450" t="str">
            <v>Оплата купонов 2002 года по ОВГВЗ 4, 5 серии в пользу МИЛОКОСТЫЙ ИГОРЬ ВИКТОРОВИЧ. Взимание комиссии в размере - 5.52 долл.США. НДС - 1.1 долл.США.</v>
          </cell>
        </row>
        <row r="2451">
          <cell r="A2451">
            <v>37390</v>
          </cell>
          <cell r="B2451" t="str">
            <v>40911840500000000224</v>
          </cell>
          <cell r="C2451" t="str">
            <v>60301810700000009098</v>
          </cell>
          <cell r="D2451" t="str">
            <v>$</v>
          </cell>
          <cell r="E2451">
            <v>99.37</v>
          </cell>
          <cell r="F2451" t="str">
            <v>Оплата купонов 2002 года по ОВГВЗ 4, 5 серии в пользу АТОМЭНЕРГОЭКСПОРТ, ВНЕШНЕЭКОНОМИЧЕСКОЕ ОБЪЕДИНЕНИЕ, ОАО, МОСКВА. Взимание комиссии в размере - 15.88 долл.США. НДС - 3.18 долл.США.</v>
          </cell>
        </row>
        <row r="2452">
          <cell r="A2452">
            <v>37390</v>
          </cell>
          <cell r="B2452" t="str">
            <v>40911840500000000224</v>
          </cell>
          <cell r="C2452" t="str">
            <v>60301810700000009098</v>
          </cell>
          <cell r="D2452" t="str">
            <v>$</v>
          </cell>
          <cell r="E2452">
            <v>86.87</v>
          </cell>
          <cell r="F2452" t="str">
            <v>Оплата купонов 2002 года по ОВГВЗ 4, 5 серии в пользу МОСКОВСКИЙ ИНДУСТРИАЛЬНЫЙ БАНК , АКБ , Г. МОСКВА. Взимание комиссии в размере - 13.92 долл.США. НДС - 2.78 долл.США.</v>
          </cell>
        </row>
        <row r="2453">
          <cell r="A2453">
            <v>37390</v>
          </cell>
          <cell r="B2453" t="str">
            <v>40911840500000000224</v>
          </cell>
          <cell r="C2453" t="str">
            <v>60301810700000009098</v>
          </cell>
          <cell r="D2453" t="str">
            <v>$</v>
          </cell>
          <cell r="E2453">
            <v>31.25</v>
          </cell>
          <cell r="F2453" t="str">
            <v>Оплата купонов 2002 года по ОВГВЗ 4, 5 серии в пользу РОСОБОРОНЭКСПОРТ, ФГУП, МОСКВА. Взимание комиссии в размере - 5 долл.США. НДС - 1 долл.США.</v>
          </cell>
        </row>
        <row r="2454">
          <cell r="A2454">
            <v>37390</v>
          </cell>
          <cell r="B2454" t="str">
            <v>40911840500000000224</v>
          </cell>
          <cell r="C2454" t="str">
            <v>60301810700000009098</v>
          </cell>
          <cell r="D2454" t="str">
            <v>$</v>
          </cell>
          <cell r="E2454">
            <v>31.25</v>
          </cell>
          <cell r="F2454" t="str">
            <v>Оплата купонов 2002 года по ОВГВЗ 4, 5 серии в пользу ТРОПИН ИГОРЬ АКИНДИНОВИЧ. Взимание комиссии в размере - 5 долл.США. НДС - 1 долл.США.</v>
          </cell>
        </row>
        <row r="2455">
          <cell r="A2455">
            <v>37390</v>
          </cell>
          <cell r="B2455" t="str">
            <v>40911840500000000224</v>
          </cell>
          <cell r="C2455" t="str">
            <v>60301810700000009098</v>
          </cell>
          <cell r="D2455" t="str">
            <v>$</v>
          </cell>
          <cell r="E2455">
            <v>84.37</v>
          </cell>
          <cell r="F2455" t="str">
            <v>Оплата купонов 2002 года по ОВГВЗ в пользу ПАНАРИН ВИКТОР ВАСИЛЬЕВИЧ. Взимание комиссии в размере - 13.50 долл.США. НДС - 2.70 долл.США.</v>
          </cell>
        </row>
        <row r="2456">
          <cell r="A2456">
            <v>37390</v>
          </cell>
          <cell r="B2456" t="str">
            <v>40911840500000000224</v>
          </cell>
          <cell r="C2456" t="str">
            <v>60301810700000009098</v>
          </cell>
          <cell r="D2456" t="str">
            <v>$</v>
          </cell>
          <cell r="E2456">
            <v>19.059999999999999</v>
          </cell>
          <cell r="F2456" t="str">
            <v>Оплата купонов по ОГВЗ 1999 года в пользу АОЗТ ИМ.КИРОВА, ПОС.ИМ.КИРОВА СТАВРОПОЛЬСКИЙ КРАЙ. Взимание комиссии в размере - 3.06 долл.США. НДС - .61 долл.США.</v>
          </cell>
        </row>
        <row r="2457">
          <cell r="A2457">
            <v>37390</v>
          </cell>
          <cell r="B2457" t="str">
            <v>40911840500000000224</v>
          </cell>
          <cell r="C2457" t="str">
            <v>60301810700000009098</v>
          </cell>
          <cell r="D2457" t="str">
            <v>$</v>
          </cell>
          <cell r="E2457">
            <v>1.56</v>
          </cell>
          <cell r="F2457" t="str">
            <v>Оплата купонов в пользу Князев Владимир Николаевич.Взимание комиссии за хранение цб в размере - 0,25 долл.США. НДС - 0,05 долл.США.</v>
          </cell>
        </row>
        <row r="2458">
          <cell r="A2458">
            <v>37390</v>
          </cell>
          <cell r="B2458" t="str">
            <v>40911840500000000224</v>
          </cell>
          <cell r="C2458" t="str">
            <v>60301810700000009098</v>
          </cell>
          <cell r="D2458" t="str">
            <v>$</v>
          </cell>
          <cell r="E2458">
            <v>33.43</v>
          </cell>
          <cell r="F2458" t="str">
            <v>Оплата купонов в пользу Аристархов Владимир Владимирович.Взимание комиссии за хранение цб  в размере - 5,34 долл.США. НДС - 1,07 долл.США</v>
          </cell>
        </row>
        <row r="2459">
          <cell r="A2459">
            <v>37390</v>
          </cell>
          <cell r="B2459" t="str">
            <v>40911840500000000224</v>
          </cell>
          <cell r="C2459" t="str">
            <v>60301810700000009098</v>
          </cell>
          <cell r="D2459" t="str">
            <v>$</v>
          </cell>
          <cell r="E2459">
            <v>381.84</v>
          </cell>
          <cell r="F2459" t="str">
            <v>Оплата купонов в пользу Баженичев Александр Владленович. Взимание комиссии за хранение цб в размере - 61,10 долл.США. НДС - 12,22 долл.США</v>
          </cell>
        </row>
        <row r="2460">
          <cell r="A2460">
            <v>37390</v>
          </cell>
          <cell r="B2460" t="str">
            <v>40911840500000000224</v>
          </cell>
          <cell r="C2460" t="str">
            <v>60301810700000009098</v>
          </cell>
          <cell r="D2460" t="str">
            <v>$</v>
          </cell>
          <cell r="E2460">
            <v>17.809999999999999</v>
          </cell>
          <cell r="F2460" t="str">
            <v>Оплата купонов в пользу Федоров Владимир Николаевич. Взимание комиссии за хранение цб в размере - 2,87 долл.США. НДС - 0,57 долл.США</v>
          </cell>
        </row>
        <row r="2461">
          <cell r="A2461">
            <v>37390</v>
          </cell>
          <cell r="B2461" t="str">
            <v>40911840500000000224</v>
          </cell>
          <cell r="C2461" t="str">
            <v>60301810700000009098</v>
          </cell>
          <cell r="D2461" t="str">
            <v>$</v>
          </cell>
          <cell r="E2461">
            <v>44.06</v>
          </cell>
          <cell r="F2461" t="str">
            <v>Оплата купонов в пользу Яковлев Юрий Евгеньевич. Взимание комиссии за хранение цб в размере - 7,03 долл.США. НДС - 1,41 долл.США</v>
          </cell>
        </row>
        <row r="2462">
          <cell r="A2462">
            <v>37390</v>
          </cell>
          <cell r="B2462" t="str">
            <v>40911840500000000224</v>
          </cell>
          <cell r="C2462" t="str">
            <v>60301810700000009098</v>
          </cell>
          <cell r="D2462" t="str">
            <v>$</v>
          </cell>
          <cell r="E2462">
            <v>937.41</v>
          </cell>
          <cell r="F2462" t="str">
            <v>Оплата купонов 2002 года по ОВГВЗ в пользу БАНК МОСКВЫ , АКБ , Г. МОСКВА . Взимание комиссии в размере - 150 долл.США. НДС - 30 долл.США.</v>
          </cell>
        </row>
        <row r="2463">
          <cell r="A2463">
            <v>37391</v>
          </cell>
          <cell r="B2463" t="str">
            <v>40911840500000000224</v>
          </cell>
          <cell r="C2463" t="str">
            <v>60301810700000009098</v>
          </cell>
          <cell r="D2463" t="str">
            <v>$</v>
          </cell>
          <cell r="E2463">
            <v>12.5</v>
          </cell>
          <cell r="F2463" t="str">
            <v>Оплата купонов по ОГВЗ 1999 года в пользу СЕРАФИМОВСКИЙ, СЕЛЬСКОХОЗЯЙСТВЕННЫЙ ПРОИЗВ. КООПЕРАТИВ, СЕРАФИМОВСКОЕ. Взимание комиссии в размере - 2 долл.США. НДС - .4 долл.США.</v>
          </cell>
        </row>
        <row r="2464">
          <cell r="A2464">
            <v>37391</v>
          </cell>
          <cell r="B2464" t="str">
            <v>40911840500000000224</v>
          </cell>
          <cell r="C2464" t="str">
            <v>60301810700000009098</v>
          </cell>
          <cell r="D2464" t="str">
            <v>$</v>
          </cell>
          <cell r="E2464">
            <v>12.5</v>
          </cell>
          <cell r="F2464" t="str">
            <v>Оплата купонов 2002 года по ОВГВЗ в пользу ВОЛГОГРАДОБЛОХОТУПРАВЛЕНИЕ, ВОЛГОГРАД. Взимание комиссии в размере - 2 долл.США. НДС - .4 долл.США.</v>
          </cell>
        </row>
        <row r="2465">
          <cell r="A2465">
            <v>37391</v>
          </cell>
          <cell r="B2465" t="str">
            <v>40911840500000000224</v>
          </cell>
          <cell r="C2465" t="str">
            <v>60301810700000009098</v>
          </cell>
          <cell r="D2465" t="str">
            <v>$</v>
          </cell>
          <cell r="E2465">
            <v>12.5</v>
          </cell>
          <cell r="F2465" t="str">
            <v>Оплата купонов по ОГВЗ 1999 года в пользу УПРАВЛЕНИЕ СЕЛЬСКОГО ХОЗЯЙСТВА И ПРОДОВОЛЬСТВИЯ КОРЯКСКОГО АО,П.ПАЛАНА. Взимание комиссии в размере - 2 долл.США. НДС - .4 долл.США.</v>
          </cell>
        </row>
        <row r="2466">
          <cell r="A2466">
            <v>37391</v>
          </cell>
          <cell r="B2466" t="str">
            <v>40911840500000000224</v>
          </cell>
          <cell r="C2466" t="str">
            <v>60301810700000009098</v>
          </cell>
          <cell r="D2466" t="str">
            <v>$</v>
          </cell>
          <cell r="E2466">
            <v>34.68</v>
          </cell>
          <cell r="F2466" t="str">
            <v>Оплата купонов по ОГВЗ 1999 года и купонов 2002 года по ОВГВЗ в пользу ОАО "СТПС", СМОЛЕНСК. Взимание комиссии в размере - 5.54 долл.США. НДС - 1.11 долл.США.</v>
          </cell>
        </row>
        <row r="2467">
          <cell r="A2467">
            <v>37391</v>
          </cell>
          <cell r="B2467" t="str">
            <v>40911840500000000224</v>
          </cell>
          <cell r="C2467" t="str">
            <v>60301810700000009098</v>
          </cell>
          <cell r="D2467" t="str">
            <v>$</v>
          </cell>
          <cell r="E2467">
            <v>36.24</v>
          </cell>
          <cell r="F2467" t="str">
            <v>Оплата купонов по ОГВЗ 1999 года в пользу РОСЮРЦЕНТР, РЕГИОНАЛЬНОЕ ОБЪЕДИНЕНИЕ ЮРИСТОВ, ООО, МОСКВА. Взимание комиссии в размере - 5.81 долл.США. НДС - 1.16 долл.США.</v>
          </cell>
        </row>
        <row r="2468">
          <cell r="A2468">
            <v>37391</v>
          </cell>
          <cell r="B2468" t="str">
            <v>40911840500000000224</v>
          </cell>
          <cell r="C2468" t="str">
            <v>60301810700000009098</v>
          </cell>
          <cell r="D2468" t="str">
            <v>$</v>
          </cell>
          <cell r="E2468">
            <v>12.5</v>
          </cell>
          <cell r="F2468" t="str">
            <v>Оплата купонов по ОГВЗ 1999 года в пользу ГИГАНТ, КОЛХОЗ, ПСК, С.СОТНИКОВСКОЕ СТАВРОПОЛЬСКИЙ КРАЙ. Взимание комиссии в размере - 2 долл.США. НДС - .4 долл.США.</v>
          </cell>
        </row>
        <row r="2469">
          <cell r="A2469">
            <v>37391</v>
          </cell>
          <cell r="B2469" t="str">
            <v>40911840500000000224</v>
          </cell>
          <cell r="C2469" t="str">
            <v>60301810700000009098</v>
          </cell>
          <cell r="D2469" t="str">
            <v>$</v>
          </cell>
          <cell r="E2469">
            <v>12.5</v>
          </cell>
          <cell r="F2469" t="str">
            <v>Оплата купонов по ОГВЗ 1999 года в пользу КОЛОС, КОЛХОЗ-ПЛЕМЗАВОД, СВЕТЛОГРАД. Взимание комиссии в размере - 2 долл.США. НДС - .4 долл.США.</v>
          </cell>
        </row>
        <row r="2470">
          <cell r="A2470">
            <v>37391</v>
          </cell>
          <cell r="B2470" t="str">
            <v>40911840500000000224</v>
          </cell>
          <cell r="C2470" t="str">
            <v>60301810700000009098</v>
          </cell>
          <cell r="D2470" t="str">
            <v>$</v>
          </cell>
          <cell r="E2470">
            <v>12.5</v>
          </cell>
          <cell r="F2470" t="str">
            <v>Оплата купонов по ОГВЗ 1999 года и купонов 2002 года по ОВГВЗ в пользу АКВАЛЕС, ЗАО, МОСКВА. Взимание комиссии в размере - 2 долл.США. НДС - .4 долл.США.</v>
          </cell>
        </row>
        <row r="2471">
          <cell r="A2471">
            <v>37391</v>
          </cell>
          <cell r="B2471" t="str">
            <v>40911840500000000224</v>
          </cell>
          <cell r="C2471" t="str">
            <v>60301810700000009098</v>
          </cell>
          <cell r="D2471" t="str">
            <v>$</v>
          </cell>
          <cell r="E2471">
            <v>12.5</v>
          </cell>
          <cell r="F2471" t="str">
            <v>Оплата купонов по ОГВЗ 1999 года в пользу УКРАИНА, КУЛЬТУРНО-РАЗВЛЕКАТЕЛЬНЫЙ ЦЕНТР, МОСКВА. Взимание комиссии в размере - 2 долл.США. НДС - .4 долл.США.</v>
          </cell>
        </row>
        <row r="2472">
          <cell r="A2472">
            <v>37391</v>
          </cell>
          <cell r="B2472" t="str">
            <v>40911840500000000224</v>
          </cell>
          <cell r="C2472" t="str">
            <v>60301810700000009098</v>
          </cell>
          <cell r="D2472" t="str">
            <v>$</v>
          </cell>
          <cell r="E2472">
            <v>47.81</v>
          </cell>
          <cell r="F2472" t="str">
            <v>Оплата купонов 2002 года по ОВГВЗ в пользу АДМИНИСТРАЦИЯ Г.ДОЛГОПРУДНЫЙ, ДОЛГОПРУДНЫЙ. Взимание комиссии в размере - 7.65 долл.США. НДС - 1.53 долл.США.</v>
          </cell>
        </row>
        <row r="2473">
          <cell r="A2473">
            <v>37391</v>
          </cell>
          <cell r="B2473" t="str">
            <v>40911840500000000224</v>
          </cell>
          <cell r="C2473" t="str">
            <v>60301810700000009098</v>
          </cell>
          <cell r="D2473" t="str">
            <v>$</v>
          </cell>
          <cell r="E2473">
            <v>12.5</v>
          </cell>
          <cell r="F2473" t="str">
            <v>Оплата купонов по ОГВЗ 1999 года и купонов 2002 года по ОВГВЗ в пользу ВАРИАНТ-ИНВЕСТ, ЗАО БФК, ЕКАТЕРИНБУРГ. Взимание комиссии в размере - 2 долл.США. НДС - .4 долл.США.</v>
          </cell>
        </row>
        <row r="2474">
          <cell r="A2474">
            <v>37391</v>
          </cell>
          <cell r="B2474" t="str">
            <v>40911840500000000224</v>
          </cell>
          <cell r="C2474" t="str">
            <v>60301810700000009098</v>
          </cell>
          <cell r="D2474" t="str">
            <v>$</v>
          </cell>
          <cell r="E2474">
            <v>28.12</v>
          </cell>
          <cell r="F2474" t="str">
            <v>Перевод купонного дохода НОМОС-БАНК , АКБ , Г. МОСКВА , ISIN RU0004146075, RECORD DATE 020514. Взимание комиссии в размере - 4.5 долл.США. НДС - .9 долл.США.</v>
          </cell>
        </row>
        <row r="2475">
          <cell r="A2475">
            <v>37391</v>
          </cell>
          <cell r="B2475" t="str">
            <v>40911840500000000224</v>
          </cell>
          <cell r="C2475" t="str">
            <v>60301810700000009098</v>
          </cell>
          <cell r="D2475" t="str">
            <v>$</v>
          </cell>
          <cell r="E2475">
            <v>937.36</v>
          </cell>
          <cell r="F2475" t="str">
            <v>Перевод купонного дохода НОМОС-БАНК , АКБ , Г. МОСКВА , ISIN RU0001342198, RECORD DATE 020514. Взимание комиссии в размере - 150 долл.США. НДС - 30 долл.США.</v>
          </cell>
        </row>
        <row r="2476">
          <cell r="A2476">
            <v>37391</v>
          </cell>
          <cell r="B2476" t="str">
            <v>40911840500000000224</v>
          </cell>
          <cell r="C2476" t="str">
            <v>60301810700000009098</v>
          </cell>
          <cell r="D2476" t="str">
            <v>$</v>
          </cell>
          <cell r="E2476">
            <v>337.45</v>
          </cell>
          <cell r="F2476" t="str">
            <v>Перевод купонного дохода РОСАЛКО,ОАО ПРОИЗВОДИТЕЛЕЙ СПИРТА И ЛИКЕРО-ВОДОЧНОЙ ПРОДУКЦИИ,МОСКВА, ISIN RU0001342198, RECORD DATE 020514. Взимание комиссии в размере - 54 долл.США. НДС - 10.8 долл.США.</v>
          </cell>
        </row>
        <row r="2477">
          <cell r="A2477">
            <v>37391</v>
          </cell>
          <cell r="B2477" t="str">
            <v>40911840500000000224</v>
          </cell>
          <cell r="C2477" t="str">
            <v>60301810700000009098</v>
          </cell>
          <cell r="D2477" t="str">
            <v>$</v>
          </cell>
          <cell r="E2477">
            <v>787.38</v>
          </cell>
          <cell r="F2477" t="str">
            <v>Перевод купонного дохода ТРИБЭКС, КОМПАНИЯ, ООО, МОСКВА, ISIN RU0001342198, RECORD DATE 020514. Взимание комиссии в размере - 126 долл.США. НДС - 25.2 долл.США.</v>
          </cell>
        </row>
        <row r="2478">
          <cell r="A2478">
            <v>37391</v>
          </cell>
          <cell r="B2478" t="str">
            <v>40911840500000000224</v>
          </cell>
          <cell r="C2478" t="str">
            <v>60301810700000009098</v>
          </cell>
          <cell r="D2478" t="str">
            <v>$</v>
          </cell>
          <cell r="E2478">
            <v>937.36</v>
          </cell>
          <cell r="F2478" t="str">
            <v>Перевод купонного дохода ОАО РОССЕЛЬХОЗБАНК , АКБ , Г. МОСКВА , ISIN RU0001342198, RECORD DATE 020514. Взимание комиссии в размере - 150 долл.США. НДС - 30 долл.США.</v>
          </cell>
        </row>
        <row r="2479">
          <cell r="A2479">
            <v>37391</v>
          </cell>
          <cell r="B2479" t="str">
            <v>40911840500000000224</v>
          </cell>
          <cell r="C2479" t="str">
            <v>60301810700000009098</v>
          </cell>
          <cell r="D2479" t="str">
            <v>$</v>
          </cell>
          <cell r="E2479">
            <v>937.36</v>
          </cell>
          <cell r="F2479" t="str">
            <v>Перевод купонного дохода СБЕРБАНК РОССИИ , СБ , Г. МОСКВА , ISIN RU0001342198, RECORD DATE 020514. Взимание комиссии в размере - 150 долл.США. НДС - 30 долл.США.</v>
          </cell>
        </row>
        <row r="2480">
          <cell r="A2480">
            <v>37391</v>
          </cell>
          <cell r="B2480" t="str">
            <v>40911840500000000224</v>
          </cell>
          <cell r="C2480" t="str">
            <v>60301810700000009098</v>
          </cell>
          <cell r="D2480" t="str">
            <v>$</v>
          </cell>
          <cell r="E2480">
            <v>9092.69</v>
          </cell>
          <cell r="F2480" t="str">
            <v>Оплата купонов по ОГВЗ 1999 года в пользу ОАО СПБ СОЦИУМБАНК , ОТЗВ, Г. УЛАН-УДЭ . Взимание комиссии в размере - 67.5 долл.США. НДС - 13.5 долл.США. Взимание комиссии за хранение ценных бумаг 1455-07 дол.США, НДС 291-01 дол.США</v>
          </cell>
        </row>
        <row r="2481">
          <cell r="A2481">
            <v>37391</v>
          </cell>
          <cell r="B2481" t="str">
            <v>40911840500000000224</v>
          </cell>
          <cell r="C2481" t="str">
            <v>60301810700000009098</v>
          </cell>
          <cell r="D2481" t="str">
            <v>$</v>
          </cell>
          <cell r="E2481">
            <v>421.81</v>
          </cell>
          <cell r="F2481" t="str">
            <v>Оплата купонов по ОГВЗ 1999 года в пользу ОАО СПБ СОЦИУМБАНК , ОТЗВ, Г. УЛАН-УДЭ . Взимание комиссии в размере - 67.5 долл.США. НДС - 13.5 долл.США. Взимание комиссии за хранение ценных бумаг 1455-07 дол.США, НДС 291-01 дол.США</v>
          </cell>
        </row>
        <row r="2482">
          <cell r="A2482">
            <v>37391</v>
          </cell>
          <cell r="B2482" t="str">
            <v>40911840500000000224</v>
          </cell>
          <cell r="C2482" t="str">
            <v>60301810700000009098</v>
          </cell>
          <cell r="D2482" t="str">
            <v>$</v>
          </cell>
          <cell r="E2482">
            <v>206.53</v>
          </cell>
          <cell r="F2482" t="str">
            <v>Оплата купонов по ОГВЗ 1999 года в пользу АКБ МАРПРОМБАНК , ЛИКВ, Г. ЙОШКАР-ОЛА. Взимание комиссии в размере - 2 долл.США. НДС - .4 долл.США. Взимание комиссииза хранение ценных бумаг 33-06 дол.США, НДС 6-61 дол.США</v>
          </cell>
        </row>
        <row r="2483">
          <cell r="A2483">
            <v>37391</v>
          </cell>
          <cell r="B2483" t="str">
            <v>40911840500000000224</v>
          </cell>
          <cell r="C2483" t="str">
            <v>60301810700000009098</v>
          </cell>
          <cell r="D2483" t="str">
            <v>$</v>
          </cell>
          <cell r="E2483">
            <v>12.5</v>
          </cell>
          <cell r="F2483" t="str">
            <v>Оплата купонов по ОГВЗ 1999 года в пользу АКБ МАРПРОМБАНК , ЛИКВ, Г. ЙОШКАР-ОЛА. Взимание комиссии в размере - 2 долл.США. НДС - .4 долл.США. Взимание комиссииза хранение ценных бумаг 33-06 дол.США, НДС 6-61 дол.США</v>
          </cell>
        </row>
        <row r="2484">
          <cell r="A2484">
            <v>37391</v>
          </cell>
          <cell r="B2484" t="str">
            <v>40911840500000000224</v>
          </cell>
          <cell r="C2484" t="str">
            <v>60301810700000009098</v>
          </cell>
          <cell r="D2484" t="str">
            <v>$</v>
          </cell>
          <cell r="E2484">
            <v>12.5</v>
          </cell>
          <cell r="F2484" t="str">
            <v>Оплата купонов 2002 года по ОВГВЗ 4, 5 серии в пользу АСБЕСТ, ТОО, МОСКВА. Взимание комиссии в размере - 2 долл.США. НДС - .4 долл.США.</v>
          </cell>
        </row>
        <row r="2485">
          <cell r="A2485">
            <v>37391</v>
          </cell>
          <cell r="B2485" t="str">
            <v>40911840500000000224</v>
          </cell>
          <cell r="C2485" t="str">
            <v>60301810700000009098</v>
          </cell>
          <cell r="D2485" t="str">
            <v>$</v>
          </cell>
          <cell r="E2485">
            <v>12.5</v>
          </cell>
          <cell r="F2485" t="str">
            <v>Оплата купонов 2002 года по ОВГВЗ 4, 5 серии в пользу СПОРТАКАДЕМБАНК , КБ , Г. МОСКВА. Взимание комиссии в размере - 2 долл.США. НДС - .4 долл.США.</v>
          </cell>
        </row>
        <row r="2486">
          <cell r="A2486">
            <v>37391</v>
          </cell>
          <cell r="B2486" t="str">
            <v>40911840500000000224</v>
          </cell>
          <cell r="C2486" t="str">
            <v>60301810700000009098</v>
          </cell>
          <cell r="D2486" t="str">
            <v>$</v>
          </cell>
          <cell r="E2486">
            <v>12.5</v>
          </cell>
          <cell r="F2486" t="str">
            <v>Оплата купонов 1994, 1995, 1996, 1997, 1998, 1999, 2000, 2001, 2002 года по ОВГВЗ 4 серии в пользу КОМПАНИЯ БРОКЕРКРЕДИТСЕРВИС, ООО, НОВОСИБИРСК. Взимание комиссии в размере - 2 долл.США. НДС - .4 долл.США.</v>
          </cell>
        </row>
        <row r="2487">
          <cell r="A2487">
            <v>37391</v>
          </cell>
          <cell r="B2487" t="str">
            <v>40911840500000000224</v>
          </cell>
          <cell r="C2487" t="str">
            <v>60301810700000009098</v>
          </cell>
          <cell r="D2487" t="str">
            <v>$</v>
          </cell>
          <cell r="E2487">
            <v>12.5</v>
          </cell>
          <cell r="F2487" t="str">
            <v>Оплата купонов 2002 года по ОВГВЗ 4 серии в пользу ТЕРПРОФОРГМОМТ, РОО, МОСКВА. Взимание комиссии в размере - 2 долл.США. НДС - .4 долл.США.</v>
          </cell>
        </row>
        <row r="2488">
          <cell r="A2488">
            <v>37391</v>
          </cell>
          <cell r="B2488" t="str">
            <v>40911840500000000224</v>
          </cell>
          <cell r="C2488" t="str">
            <v>60301810700000009098</v>
          </cell>
          <cell r="D2488" t="str">
            <v>$</v>
          </cell>
          <cell r="E2488">
            <v>12.5</v>
          </cell>
          <cell r="F2488" t="str">
            <v>Оплата купонов 2002 года по ОВГВЗ 4, 5 серии в пользу ЦЕНТРАЛЬНЫЙ ДОМ ХУДОЖНИКА, ВЫСТАВОЧНОЕ ОБЪЕДИНЕНИЕ, МОСКВА. Взимание комиссии в размере - 2 долл.США. НДС - .4 долл.США.</v>
          </cell>
        </row>
        <row r="2489">
          <cell r="A2489">
            <v>37391</v>
          </cell>
          <cell r="B2489" t="str">
            <v>40911840500000000224</v>
          </cell>
          <cell r="C2489" t="str">
            <v>60301810700000009098</v>
          </cell>
          <cell r="D2489" t="str">
            <v>$</v>
          </cell>
          <cell r="E2489">
            <v>30.31</v>
          </cell>
          <cell r="F2489" t="str">
            <v>ОПЛАТА КУПОНОВ ПО ОВГВЗ В ПОЛЬЗУ ООО ЛОМБАРД ПЯТИАЛТЫННЫЙ. КОМИССИЯ ЗА ПЕРЕВОД 4-86 ДОЛ.США, НДС 0-97 ДОЛ.США</v>
          </cell>
        </row>
        <row r="2490">
          <cell r="A2490">
            <v>37391</v>
          </cell>
          <cell r="B2490" t="str">
            <v>40911840500000000224</v>
          </cell>
          <cell r="C2490" t="str">
            <v>60301810700000009098</v>
          </cell>
          <cell r="D2490" t="str">
            <v>$</v>
          </cell>
          <cell r="E2490">
            <v>12.5</v>
          </cell>
          <cell r="F2490" t="str">
            <v>ОПЛАТА КУПОНОВ ПО ОГВЗ-99 В ПОЛЬЗУ TSCHELZOFF MICHEL, FRANCE. ВЗИМАНИЕ КОМИССИИЗА ПЕРЕВОД 2-00 ДОЛ.США,НДС 0-40 ДОЛ.США</v>
          </cell>
        </row>
        <row r="2491">
          <cell r="A2491">
            <v>37393</v>
          </cell>
          <cell r="B2491" t="str">
            <v>40911840500000000224</v>
          </cell>
          <cell r="C2491" t="str">
            <v>60301810700000009098</v>
          </cell>
          <cell r="D2491" t="str">
            <v>$</v>
          </cell>
          <cell r="E2491">
            <v>843.9</v>
          </cell>
          <cell r="F2491" t="str">
            <v>Перевод купонного дохода НОМОС-БАНК , АКБ , Г. МОСКВА , ISIN RU0001342198, RECORD DATE 020507. Взимание комиссии в размере - 135 долл.США. НДС - 27 долл.США.</v>
          </cell>
        </row>
        <row r="2492">
          <cell r="A2492">
            <v>37393</v>
          </cell>
          <cell r="B2492" t="str">
            <v>40911840500000000224</v>
          </cell>
          <cell r="C2492" t="str">
            <v>60301810700000009098</v>
          </cell>
          <cell r="D2492" t="str">
            <v>$</v>
          </cell>
          <cell r="E2492">
            <v>937.66</v>
          </cell>
          <cell r="F2492" t="str">
            <v>Перевод купонного дохода НОМОС-БАНК , АКБ , Г. МОСКВА , ISIN RU0001342198, RECORD DATE 020507. Взимание комиссии в размере - 150 долл.США. НДС - 30 долл.США.</v>
          </cell>
        </row>
        <row r="2493">
          <cell r="A2493">
            <v>37393</v>
          </cell>
          <cell r="B2493" t="str">
            <v>40911840500000000224</v>
          </cell>
          <cell r="C2493" t="str">
            <v>60301810700000009098</v>
          </cell>
          <cell r="D2493" t="str">
            <v>$</v>
          </cell>
          <cell r="E2493">
            <v>703.25</v>
          </cell>
          <cell r="F2493" t="str">
            <v>Перевод купонного дохода ЕВРОФИНАНС , АКБ , Г. МОСКВА , ISIN RU0001342198, RECORD DATE 020507. Взимание комиссии в размере - 112.5 долл.США. НДС - 22.5 долл.США.</v>
          </cell>
        </row>
        <row r="2494">
          <cell r="A2494">
            <v>37393</v>
          </cell>
          <cell r="B2494" t="str">
            <v>40911840500000000224</v>
          </cell>
          <cell r="C2494" t="str">
            <v>60301810700000009098</v>
          </cell>
          <cell r="D2494" t="str">
            <v>$</v>
          </cell>
          <cell r="E2494">
            <v>12.5</v>
          </cell>
          <cell r="F2494" t="str">
            <v>ОПЛАТА КУПОНОВ ПО ОВГВЗ, ПОЛУЧЕННЫМ С БЛОКСЧЕТА, В ПОЛЬЗУ РК "СЕВЕРНАЯ ЗВЕЗДА".КОМИССИЯ ЗА ПЕРЕВОД 2-00 ДОЛ.США, ЗА ВЫДАЧУ ОБЛИГАЦИЙ 25-00 ДОЛ.США, НДС 5-40 ДОЛ.США</v>
          </cell>
        </row>
        <row r="2495">
          <cell r="A2495">
            <v>37393</v>
          </cell>
          <cell r="B2495" t="str">
            <v>40911840500000000224</v>
          </cell>
          <cell r="C2495" t="str">
            <v>60301810700000009098</v>
          </cell>
          <cell r="D2495" t="str">
            <v>$</v>
          </cell>
          <cell r="E2495">
            <v>156.28</v>
          </cell>
          <cell r="F2495" t="str">
            <v>ОПЛАТА КУПОНОВ ПО ОВГВЗ, ПОЛУЧЕННЫМ С БЛОКСЧЕТА, В ПОЛЬЗУ РК "СЕВЕРНАЯ ЗВЕЗДА".КОМИССИЯ ЗА ПЕРЕВОД 2-00 ДОЛ.США, ЗА ВЫДАЧУ ОБЛИГАЦИЙ 25-00 ДОЛ.США, НДС 5-40 ДОЛ.США</v>
          </cell>
        </row>
        <row r="2496">
          <cell r="A2496">
            <v>37396</v>
          </cell>
          <cell r="B2496" t="str">
            <v>40911840500000000224</v>
          </cell>
          <cell r="C2496" t="str">
            <v>60301810700000009098</v>
          </cell>
          <cell r="D2496" t="str">
            <v>$</v>
          </cell>
          <cell r="E2496">
            <v>62.51</v>
          </cell>
          <cell r="F2496" t="str">
            <v>СПИСАНИЕ КОМИССИИ СО СЧЕТА БАЖЕНИЧЕВ А.В. ЗА СДЕЛКУ С ЦБ</v>
          </cell>
        </row>
        <row r="2497">
          <cell r="A2497">
            <v>37397</v>
          </cell>
          <cell r="B2497" t="str">
            <v>40911840500000000224</v>
          </cell>
          <cell r="C2497" t="str">
            <v>60301810700000009098</v>
          </cell>
          <cell r="D2497" t="str">
            <v>$</v>
          </cell>
          <cell r="E2497">
            <v>28.13</v>
          </cell>
          <cell r="F2497" t="str">
            <v>Оплата купонов 2002 года по ОВГВЗ 5 серии в пользу INTELSA INVESTMENTS LIMITED, /NICOSIA. Взимание комиссии в размере - 4.5 долл.США. НДС - .9 долл.США.</v>
          </cell>
        </row>
        <row r="2498">
          <cell r="A2498">
            <v>37397</v>
          </cell>
          <cell r="B2498" t="str">
            <v>40911840500000000224</v>
          </cell>
          <cell r="C2498" t="str">
            <v>60301810700000009098</v>
          </cell>
          <cell r="D2498" t="str">
            <v>$</v>
          </cell>
          <cell r="E2498">
            <v>937.65</v>
          </cell>
          <cell r="F2498" t="str">
            <v>Оплата купонов 1996, 1997, 1998, 1999, 2000, 2001, 2002 года по ОВГВЗ 4, 5 серии в пользу INTELSA INVESTMENTS LIMITED, /NICOSIA. Взимание комиссии в размере - 150 долл.США. НДС - 30 долл.США.</v>
          </cell>
        </row>
        <row r="2499">
          <cell r="A2499">
            <v>37397</v>
          </cell>
          <cell r="B2499" t="str">
            <v>40911840500000000224</v>
          </cell>
          <cell r="C2499" t="str">
            <v>60301810700000009098</v>
          </cell>
          <cell r="D2499" t="str">
            <v>$</v>
          </cell>
          <cell r="E2499">
            <v>156.28</v>
          </cell>
          <cell r="F2499" t="str">
            <v>ОПЛАТА КУПОНОВ ПО ОВГВЗ В ПОЛЬЗУ ОАО УТЕС. ВЗИМАНИЕ КОМИССИИ ЗА ПЕРЕВОД В РАЗМЕРЕ 2-16 ДОЛ.США, ЗА ВЫДАЧУ ОБЛИГАЦИЙ 25-00 ДОЛ.США, НДС 5-43 ДОЛ.США</v>
          </cell>
        </row>
        <row r="2500">
          <cell r="A2500">
            <v>37397</v>
          </cell>
          <cell r="B2500" t="str">
            <v>40911840500000000224</v>
          </cell>
          <cell r="C2500" t="str">
            <v>60301810700000009098</v>
          </cell>
          <cell r="D2500" t="str">
            <v>$</v>
          </cell>
          <cell r="E2500">
            <v>13.44</v>
          </cell>
          <cell r="F2500" t="str">
            <v>ОПЛАТА КУПОНОВ ПО ОВГВЗ В ПОЛЬЗУ ОАО УТЕС. ВЗИМАНИЕ КОМИССИИ ЗА ПЕРЕВОД В РАЗМЕРЕ 2-16 ДОЛ.США, ЗА ВЫДАЧУ ОБЛИГАЦИЙ 25-00 ДОЛ.США, НДС 5-43 ДОЛ.США</v>
          </cell>
        </row>
        <row r="2501">
          <cell r="A2501">
            <v>37398</v>
          </cell>
          <cell r="B2501" t="str">
            <v>40911840500000000224</v>
          </cell>
          <cell r="C2501" t="str">
            <v>60301810700000009098</v>
          </cell>
          <cell r="D2501" t="str">
            <v>$</v>
          </cell>
          <cell r="E2501">
            <v>896.71</v>
          </cell>
          <cell r="F2501" t="str">
            <v>Перевод купонного дохода АБСОЛЮТ БАНК , АКБ , Г. МОСКВА , ISIN XS0139143035, RECORD DATE 020503. Взимание комиссии в размере - 143.44 долл.США. НДС - 28.69 долл.США.</v>
          </cell>
        </row>
        <row r="2502">
          <cell r="A2502">
            <v>37398</v>
          </cell>
          <cell r="B2502" t="str">
            <v>40911840500000000224</v>
          </cell>
          <cell r="C2502" t="str">
            <v>60301810700000009098</v>
          </cell>
          <cell r="D2502" t="str">
            <v>$</v>
          </cell>
          <cell r="E2502">
            <v>896.71</v>
          </cell>
          <cell r="F2502" t="str">
            <v>Перевод купонного дохода RIENCO INVESTMENTS LIMITED, /NICOSIA, ISIN XS0139143035, RECORD DATE 020503. Взимание комиссии в размере - 143.44 долл.США. НДС - 28.69 долл.США.</v>
          </cell>
        </row>
        <row r="2503">
          <cell r="A2503">
            <v>37398</v>
          </cell>
          <cell r="B2503" t="str">
            <v>40911840500000000224</v>
          </cell>
          <cell r="C2503" t="str">
            <v>60301810700000009098</v>
          </cell>
          <cell r="D2503" t="str">
            <v>$</v>
          </cell>
          <cell r="E2503">
            <v>32.82</v>
          </cell>
          <cell r="F2503" t="str">
            <v>Оплата купонов 2002 года по ОВГВЗ 4, 5 серии в пользу ЗАНГАС, ОАО, МОСКВА. Взимание комиссии в размере - 5.23 долл.США. НДС - 1.05 долл.США.</v>
          </cell>
        </row>
        <row r="2504">
          <cell r="A2504">
            <v>37398</v>
          </cell>
          <cell r="B2504" t="str">
            <v>40911840500000000224</v>
          </cell>
          <cell r="C2504" t="str">
            <v>60301810700000009098</v>
          </cell>
          <cell r="D2504" t="str">
            <v>$</v>
          </cell>
          <cell r="E2504">
            <v>12.5</v>
          </cell>
          <cell r="F2504" t="str">
            <v>Оплата купонов 1997, 1998, 1999 года по ОВГВЗ 3 серии в пользу СКРЫННИКОВА ЛАРИСА ВАСИЛЬЕВНА. Взимание комиссии в размере - 2 долл.США. НДС - .4 долл.США.</v>
          </cell>
        </row>
        <row r="2505">
          <cell r="A2505">
            <v>37398</v>
          </cell>
          <cell r="B2505" t="str">
            <v>40911840500000000224</v>
          </cell>
          <cell r="C2505" t="str">
            <v>60301810700000009098</v>
          </cell>
          <cell r="D2505" t="str">
            <v>$</v>
          </cell>
          <cell r="E2505">
            <v>12.5</v>
          </cell>
          <cell r="F2505" t="str">
            <v>Оплата купонов 1997, 1998, 1999 года по ОВГВЗ 3 серии в пользу ЩЕКИНА ОЛЬГА ДМИТРИЕВНА. Взимание комиссии в размере - 2 долл.США. НДС - .4 долл.США.</v>
          </cell>
        </row>
        <row r="2506">
          <cell r="A2506">
            <v>37398</v>
          </cell>
          <cell r="B2506" t="str">
            <v>40911840500000000224</v>
          </cell>
          <cell r="C2506" t="str">
            <v>60301810700000009098</v>
          </cell>
          <cell r="D2506" t="str">
            <v>$</v>
          </cell>
          <cell r="E2506">
            <v>31.26</v>
          </cell>
          <cell r="F2506" t="str">
            <v>Оплата купонов 2002 года по ОВГВЗ 4, 5 серии в пользу ТОРЖКОВ ЕВГЕНИЙ ГЕОРГИЕВИЧ. Взимание комиссии в размере - 5 долл.США. НДС - 1 долл.США.</v>
          </cell>
        </row>
        <row r="2507">
          <cell r="A2507">
            <v>37398</v>
          </cell>
          <cell r="B2507" t="str">
            <v>40911840500000000224</v>
          </cell>
          <cell r="C2507" t="str">
            <v>60301810700000009098</v>
          </cell>
          <cell r="D2507" t="str">
            <v>$</v>
          </cell>
          <cell r="E2507">
            <v>31.26</v>
          </cell>
          <cell r="F2507" t="str">
            <v>Оплата купонов 2002 года по ОВГВЗ 5 серии в пользу АЛЕКСАНДРОВА ВЕРА ИВАНОВНА. Взимание комиссии в размере - 5 долл.США. НДС - 1 долл.США.</v>
          </cell>
        </row>
        <row r="2508">
          <cell r="A2508">
            <v>37398</v>
          </cell>
          <cell r="B2508" t="str">
            <v>40911840500000000224</v>
          </cell>
          <cell r="C2508" t="str">
            <v>60301810700000009098</v>
          </cell>
          <cell r="D2508" t="str">
            <v>$</v>
          </cell>
          <cell r="E2508">
            <v>1579.63</v>
          </cell>
          <cell r="F2508" t="str">
            <v>Оплата купонов 2002 года по ОВГВЗ 4, 5 серии в пользу МЕДЭКСПОРТ, ВНЕШНЕЭКОНОМИЧЕСКОЕ ОБЪЕДИНЕНИЕ, ОАО, МОСКВА. Взимание комиссии в размере - 252.71 долл.США. НДС - 50.54 долл.США.</v>
          </cell>
        </row>
        <row r="2509">
          <cell r="A2509">
            <v>37398</v>
          </cell>
          <cell r="B2509" t="str">
            <v>40911840500000000224</v>
          </cell>
          <cell r="C2509" t="str">
            <v>60301810700000009098</v>
          </cell>
          <cell r="D2509" t="str">
            <v>$</v>
          </cell>
          <cell r="E2509">
            <v>298.8</v>
          </cell>
          <cell r="F2509" t="str">
            <v>Перевод купонного дохода НОВИКОМБАНК , АКБ , Г. МОСКВА , ISIN XS0139143035, RECORD DATE 020503. Взимание комиссии в размере - 47.81 долл.США. НДС - 9.56 долл.США.</v>
          </cell>
        </row>
        <row r="2510">
          <cell r="A2510">
            <v>37399</v>
          </cell>
          <cell r="B2510" t="str">
            <v>40911840500000000224</v>
          </cell>
          <cell r="C2510" t="str">
            <v>60301810700000009098</v>
          </cell>
          <cell r="D2510" t="str">
            <v>$</v>
          </cell>
          <cell r="E2510">
            <v>12.51</v>
          </cell>
          <cell r="F2510" t="str">
            <v>Оплата купонов 2002 года по ОВГВЗ 4, 5 серии в пользу СОВДИЗАЙН, ЗАО, МОСКВА. Взимание комиссии в размере - 2 долл.США. НДС - .4 долл.США.</v>
          </cell>
        </row>
        <row r="2511">
          <cell r="A2511">
            <v>37399</v>
          </cell>
          <cell r="B2511" t="str">
            <v>40911840500000000224</v>
          </cell>
          <cell r="C2511" t="str">
            <v>60301810700000009098</v>
          </cell>
          <cell r="D2511" t="str">
            <v>$</v>
          </cell>
          <cell r="E2511">
            <v>79.73</v>
          </cell>
          <cell r="F2511" t="str">
            <v>Оплата купонов 2001, 2002 года по ОВГВЗ 4, 5 серии в пользу СОЛОВАРОВ ВЛАДИМИР ЮРЬЕВИЧ. Взимание комиссии в размере - 12.74 долл.США. НДС - 2.55 долл.США.</v>
          </cell>
        </row>
        <row r="2512">
          <cell r="A2512">
            <v>37399</v>
          </cell>
          <cell r="B2512" t="str">
            <v>40911840500000000224</v>
          </cell>
          <cell r="C2512" t="str">
            <v>60301810700000009098</v>
          </cell>
          <cell r="D2512" t="str">
            <v>$</v>
          </cell>
          <cell r="E2512">
            <v>50.65</v>
          </cell>
          <cell r="F2512" t="str">
            <v>Оплата купонов 2002 года по ОВГВЗ 4, 5 серии в пользу ВАЛДАЙ, ОБЩЕСТВО ВЗАИМНОГО СТРАХО- ВАНИЯ, НЕКОММЕРЧЕСКОЕ ПАРТН.,МОСКВА. Взимание комиссии в размере - 8.11 долл.США. НДС - 1.62 долл.США.</v>
          </cell>
        </row>
        <row r="2513">
          <cell r="A2513">
            <v>37399</v>
          </cell>
          <cell r="B2513" t="str">
            <v>40911840500000000224</v>
          </cell>
          <cell r="C2513" t="str">
            <v>60301810700000009098</v>
          </cell>
          <cell r="D2513" t="str">
            <v>$</v>
          </cell>
          <cell r="E2513">
            <v>1397.55</v>
          </cell>
          <cell r="F2513" t="str">
            <v>Оплата купонов 2002 года по ОВГВЗ 4, 5 серии в пользу МЕДЭКСПОРТ-ТРАСТ, ООО, МОСКВА. Взимание комиссии в размере - 223.5 долл.США. НДС - 44.7 долл.США.</v>
          </cell>
        </row>
        <row r="2514">
          <cell r="A2514">
            <v>37399</v>
          </cell>
          <cell r="B2514" t="str">
            <v>40911840500000000224</v>
          </cell>
          <cell r="C2514" t="str">
            <v>60301810700000009098</v>
          </cell>
          <cell r="D2514" t="str">
            <v>$</v>
          </cell>
          <cell r="E2514">
            <v>385.5</v>
          </cell>
          <cell r="F2514" t="str">
            <v>Оплата купонов 2002 года по ОВГВЗ 5 серии в пользу КОМПАНИЯ ЛИАТРИС, ООО, МОСКВА. Взимание комиссии в размере - 61.65 долл.США. НДС - 12.33 долл.США.</v>
          </cell>
        </row>
        <row r="2515">
          <cell r="A2515">
            <v>37399</v>
          </cell>
          <cell r="B2515" t="str">
            <v>40911840500000000224</v>
          </cell>
          <cell r="C2515" t="str">
            <v>60301810700000009098</v>
          </cell>
          <cell r="D2515" t="str">
            <v>$</v>
          </cell>
          <cell r="E2515">
            <v>91.92</v>
          </cell>
          <cell r="F2515" t="str">
            <v>Оплата купонов 2002 года по ОВГВЗ 4, 5 серии в пользу МОСТРАНСГАЗ, ПРЕДПРИЯТИЕ, РАО ГАЗПРОМ, П/О КОММУНАРКА МОСК.ОБЛ.. Взимание комиссии в размере - 14.68 долл.США. НДС - 2.94 долл.США.</v>
          </cell>
        </row>
        <row r="2516">
          <cell r="A2516">
            <v>37399</v>
          </cell>
          <cell r="B2516" t="str">
            <v>40911840500000000224</v>
          </cell>
          <cell r="C2516" t="str">
            <v>60301810700000009098</v>
          </cell>
          <cell r="D2516" t="str">
            <v>$</v>
          </cell>
          <cell r="E2516">
            <v>42.83</v>
          </cell>
          <cell r="F2516" t="str">
            <v>Оплата купонов 1995, 1996, 1997, 1998, 1999, 2000, 2001, 2002 года по ОВГВЗ 4, 5 серии в пользу ФИНАНСЫ И СТАТИСТИКА, ИЗД-ВО, ГП, МОСКВА. Взимание комиссии в размере - 6.84 долл.США. НДС - 1.37 долл.США.</v>
          </cell>
        </row>
        <row r="2517">
          <cell r="A2517">
            <v>37399</v>
          </cell>
          <cell r="B2517" t="str">
            <v>40911840500000000224</v>
          </cell>
          <cell r="C2517" t="str">
            <v>60301810700000009098</v>
          </cell>
          <cell r="D2517" t="str">
            <v>$</v>
          </cell>
          <cell r="E2517">
            <v>64.09</v>
          </cell>
          <cell r="F2517" t="str">
            <v>Оплата купонов 2002 года по ОВГВЗ 4, 5 серии в пользу КБ ДРАГОЦЕННОСТИ УРАЛА ЗАО , АКБ , Г. ЕКАТЕРИНБУРГ. Взимание комиссии в размере - 10.27 долл.США. НДС - 2.05 долл.США.</v>
          </cell>
        </row>
        <row r="2518">
          <cell r="A2518">
            <v>37399</v>
          </cell>
          <cell r="B2518" t="str">
            <v>40911840500000000224</v>
          </cell>
          <cell r="C2518" t="str">
            <v>60301810700000009098</v>
          </cell>
          <cell r="D2518" t="str">
            <v>$</v>
          </cell>
          <cell r="E2518">
            <v>71.599999999999994</v>
          </cell>
          <cell r="F2518" t="str">
            <v>Оплата купонов 2002 года по ОВГВЗ 4, 5 серии в пользу СТРОЙИНФОРМ, ООО, МОСКВА. Взимание комиссии в размере - 11.44 долл.США. НДС - 2.29 долл.США.</v>
          </cell>
        </row>
        <row r="2519">
          <cell r="A2519">
            <v>37399</v>
          </cell>
          <cell r="B2519" t="str">
            <v>40911840500000000224</v>
          </cell>
          <cell r="C2519" t="str">
            <v>60301810700000009098</v>
          </cell>
          <cell r="D2519" t="str">
            <v>$</v>
          </cell>
          <cell r="E2519">
            <v>143.19</v>
          </cell>
          <cell r="F2519" t="str">
            <v>Оплата купонов 2002 года по ОВГВЗ 4, 5 серии в пользу ОАОТОМСКПРОМСТРОЙБАНК , Б , Г. ТОМСК. Взимание комиссии в размере - 22.91 долл.США. НДС - 4.58 долл.США.</v>
          </cell>
        </row>
        <row r="2520">
          <cell r="A2520">
            <v>37399</v>
          </cell>
          <cell r="B2520" t="str">
            <v>40911840500000000224</v>
          </cell>
          <cell r="C2520" t="str">
            <v>60301810700000009098</v>
          </cell>
          <cell r="D2520" t="str">
            <v>$</v>
          </cell>
          <cell r="E2520">
            <v>326.41000000000003</v>
          </cell>
          <cell r="F2520" t="str">
            <v>Оплата купонов 2002 года по ОВГВЗ 4, 5 серии в пользу ОАО УРАЛВНЕШТОРГБАНК , АКБ , Г. ЕКАТЕРИНБУРГ. Взимание комиссии в размере - 52.21 долл.США. НДС - 10.44 долл.США.</v>
          </cell>
        </row>
        <row r="2521">
          <cell r="A2521">
            <v>37399</v>
          </cell>
          <cell r="B2521" t="str">
            <v>40911840500000000224</v>
          </cell>
          <cell r="C2521" t="str">
            <v>60301810700000009098</v>
          </cell>
          <cell r="D2521" t="str">
            <v>$</v>
          </cell>
          <cell r="E2521">
            <v>12.51</v>
          </cell>
          <cell r="F2521" t="str">
            <v>Оплата купонов 2002 года по ОВГВЗ 5 серии в пользу ТАГАНРОГСКИЙ МЕТАЛЛУРГИЧЕСКИЙ ЗАВОД, ОАО, ТАГАНРОГ. Взимание комиссии в размере - 2 долл.США. НДС - .4 долл.США.</v>
          </cell>
        </row>
        <row r="2522">
          <cell r="A2522">
            <v>37399</v>
          </cell>
          <cell r="B2522" t="str">
            <v>40911840500000000224</v>
          </cell>
          <cell r="C2522" t="str">
            <v>60301810700000009098</v>
          </cell>
          <cell r="D2522" t="str">
            <v>$</v>
          </cell>
          <cell r="E2522">
            <v>84.42</v>
          </cell>
          <cell r="F2522" t="str">
            <v>Оплата купонов 1999, 2000, 2001, 2002 года по ОВГВЗ 4, 5 серии в пользу ТАТАРОВСКИЙ ЭДГАР ЯНОВИЧ. Взимание комиссии в размере - 13.52 долл.США. НДС - 2.7 долл.США.</v>
          </cell>
        </row>
        <row r="2523">
          <cell r="A2523">
            <v>37399</v>
          </cell>
          <cell r="B2523" t="str">
            <v>40911840500000000224</v>
          </cell>
          <cell r="C2523" t="str">
            <v>60301810700000009098</v>
          </cell>
          <cell r="D2523" t="str">
            <v>$</v>
          </cell>
          <cell r="E2523">
            <v>12.51</v>
          </cell>
          <cell r="F2523" t="str">
            <v>Оплата купонов 2002 года по ОВГВЗ 4, 5 серии в пользу СЕВЕРНАЯ ЧЕРНЬ, ВЕЛИКОУСТЮГСКИЙ ЗАВОД, ЗАО, ВЕЛИКИЙ УСТЮГ. Взимание комиссии в размере - 2 долл.США. НДС - .4 долл.США.</v>
          </cell>
        </row>
        <row r="2524">
          <cell r="A2524">
            <v>37399</v>
          </cell>
          <cell r="B2524" t="str">
            <v>40911840500000000224</v>
          </cell>
          <cell r="C2524" t="str">
            <v>60301810700000009098</v>
          </cell>
          <cell r="D2524" t="str">
            <v>$</v>
          </cell>
          <cell r="E2524">
            <v>151.63999999999999</v>
          </cell>
          <cell r="F2524" t="str">
            <v>Оплата купонов 2002 года по ОВГВЗ 4, 5 серии в пользу БУМИЗДЕЛИЯ, АО, МОСКВА. Взимание комиссии в размере - 24.23 долл.США. НДС - 4.85 долл.США.</v>
          </cell>
        </row>
        <row r="2525">
          <cell r="A2525">
            <v>37399</v>
          </cell>
          <cell r="B2525" t="str">
            <v>40911840500000000224</v>
          </cell>
          <cell r="C2525" t="str">
            <v>60301810700000009098</v>
          </cell>
          <cell r="D2525" t="str">
            <v>$</v>
          </cell>
          <cell r="E2525">
            <v>45.65</v>
          </cell>
          <cell r="F2525" t="str">
            <v>Оплата купонов 2002 года по ОВГВЗ 4, 5 серии в пользу ИНАУДИТ АО, Г.МОСКВА. Взимание комиссии в размере - 7.3 долл.США. НДС - 1.46 долл.США.</v>
          </cell>
        </row>
        <row r="2526">
          <cell r="A2526">
            <v>37399</v>
          </cell>
          <cell r="B2526" t="str">
            <v>40911840500000000224</v>
          </cell>
          <cell r="C2526" t="str">
            <v>60301810700000009098</v>
          </cell>
          <cell r="D2526" t="str">
            <v>$</v>
          </cell>
          <cell r="E2526">
            <v>107.24</v>
          </cell>
          <cell r="F2526" t="str">
            <v>Оплата купонов 2002 года по ОВГВЗ 4, 5 серии в пользу УРАЛЭНЕРГОРЕМОНТ, ОАО, ЕКАТЕРИНБУРГ. Взимание комиссии в размере - 17.16 долл.США. НДС - 3.43 долл.США.</v>
          </cell>
        </row>
        <row r="2527">
          <cell r="A2527">
            <v>37399</v>
          </cell>
          <cell r="B2527" t="str">
            <v>40911840500000000224</v>
          </cell>
          <cell r="C2527" t="str">
            <v>60301810700000009098</v>
          </cell>
          <cell r="D2527" t="str">
            <v>$</v>
          </cell>
          <cell r="E2527">
            <v>12.51</v>
          </cell>
          <cell r="F2527" t="str">
            <v>Оплата купонов 2002 года по ОВГВЗ 4, 5 серии в пользу МУРОМТЕПЛОВОЗ, ОАО, МУРОМ. Взимание комиссии в размере - 2 долл.США. НДС - .4 долл.США.</v>
          </cell>
        </row>
        <row r="2528">
          <cell r="A2528">
            <v>37399</v>
          </cell>
          <cell r="B2528" t="str">
            <v>40911840500000000224</v>
          </cell>
          <cell r="C2528" t="str">
            <v>60301810700000009098</v>
          </cell>
          <cell r="D2528" t="str">
            <v>$</v>
          </cell>
          <cell r="E2528">
            <v>848.54</v>
          </cell>
          <cell r="F2528" t="str">
            <v>Оплата купонов 2002 года по ОВГВЗ 5 серии в пользу МЕДЭКСПОРТ-ЛЕК, ООО, МОСКВА. Взимание комиссии в размере - 135.7 долл.США. НДС - 27.14 долл.США.</v>
          </cell>
        </row>
        <row r="2529">
          <cell r="A2529">
            <v>37399</v>
          </cell>
          <cell r="B2529" t="str">
            <v>40911840500000000224</v>
          </cell>
          <cell r="C2529" t="str">
            <v>60301810700000009098</v>
          </cell>
          <cell r="D2529" t="str">
            <v>$</v>
          </cell>
          <cell r="E2529">
            <v>12.51</v>
          </cell>
          <cell r="F2529" t="str">
            <v>Оплата купонов 2002 года по ОВГВЗ 4, 5 серии в пользу МУРОМСКИЙ МЯСОКОМБИНАТ, ООО, МУРОМ. Взимание комиссии в размере - 2 долл.США. НДС - .4 долл.США.</v>
          </cell>
        </row>
        <row r="2530">
          <cell r="A2530">
            <v>37399</v>
          </cell>
          <cell r="B2530" t="str">
            <v>40911840500000000224</v>
          </cell>
          <cell r="C2530" t="str">
            <v>60301810700000009098</v>
          </cell>
          <cell r="D2530" t="str">
            <v>$</v>
          </cell>
          <cell r="E2530">
            <v>12.51</v>
          </cell>
          <cell r="F2530" t="str">
            <v>Оплата купонов 2002 года по ОВГВЗ 5 серии в пользу АГАПОВА ГАЛИНА ВЛАДИМИРОВНА. Взимание комиссии в размере - 2 долл.США. НДС - .4 долл.США.</v>
          </cell>
        </row>
        <row r="2531">
          <cell r="A2531">
            <v>37399</v>
          </cell>
          <cell r="B2531" t="str">
            <v>40911840500000000224</v>
          </cell>
          <cell r="C2531" t="str">
            <v>60301810700000009098</v>
          </cell>
          <cell r="D2531" t="str">
            <v>$</v>
          </cell>
          <cell r="E2531">
            <v>12.51</v>
          </cell>
          <cell r="F2531" t="str">
            <v>Оплата купонов 2002 года по ОВГВЗ 4, 5 серии в пользу СТАНКЕВИЧ ВЯЧЕСЛАВ ЛЕОНИДОВИЧ. Взимание комиссии в размере - 2 долл.США. НДС - .4 долл.США.</v>
          </cell>
        </row>
        <row r="2532">
          <cell r="A2532">
            <v>37400</v>
          </cell>
          <cell r="B2532" t="str">
            <v>40911840500000000224</v>
          </cell>
          <cell r="C2532" t="str">
            <v>60301810700000009098</v>
          </cell>
          <cell r="D2532" t="str">
            <v>$</v>
          </cell>
          <cell r="E2532">
            <v>184.21</v>
          </cell>
          <cell r="F2532" t="str">
            <v>Оплата купонов 2002 года по ОВГВЗ 4, 5 серии в пользу СЕВЕРО-ЗАПАДНОЕ ПАРОХОДСТВО, ОАО, САНКТ-ПЕТЕРБУРГ. Взимание комиссии в размере - 29.43 долл.США. НДС - 5.89 долл.США.</v>
          </cell>
        </row>
        <row r="2533">
          <cell r="A2533">
            <v>37400</v>
          </cell>
          <cell r="B2533" t="str">
            <v>40911840500000000224</v>
          </cell>
          <cell r="C2533" t="str">
            <v>60301810700000009098</v>
          </cell>
          <cell r="D2533" t="str">
            <v>$</v>
          </cell>
          <cell r="E2533">
            <v>140.11000000000001</v>
          </cell>
          <cell r="F2533" t="str">
            <v>Оплата купонов 2002 года по ОВГВЗ 4, 5 серии в пользу СИНТЕЗКАУЧУК, ТОЛЬЯТ. ОРДЕНА ТРУД. КРАСНОГО ЗНАМЕНИ ОАО, ТОЛЬЯТТИ. Взимание комиссии в размере - 22.38 долл.США. НДС - 4.48 долл.США.</v>
          </cell>
        </row>
        <row r="2534">
          <cell r="A2534">
            <v>37400</v>
          </cell>
          <cell r="B2534" t="str">
            <v>40911840500000000224</v>
          </cell>
          <cell r="C2534" t="str">
            <v>60301810700000009098</v>
          </cell>
          <cell r="D2534" t="str">
            <v>$</v>
          </cell>
          <cell r="E2534">
            <v>12.82</v>
          </cell>
          <cell r="F2534" t="str">
            <v>Оплата купонов 2002 года по ОВГВЗ 4, 5 серии в пользу БИН , АКБ , Г. МОСКВА. Взимание комиссии в размере - 2.03 долл.США. НДС - .41 долл.США.</v>
          </cell>
        </row>
        <row r="2535">
          <cell r="A2535">
            <v>37400</v>
          </cell>
          <cell r="B2535" t="str">
            <v>40911840500000000224</v>
          </cell>
          <cell r="C2535" t="str">
            <v>60301810700000009098</v>
          </cell>
          <cell r="D2535" t="str">
            <v>$</v>
          </cell>
          <cell r="E2535">
            <v>12.51</v>
          </cell>
          <cell r="F2535" t="str">
            <v>Оплата купонов 2002 года по ОВГВЗ 4, 5 серии в пользу АМО ЗИЛ, ЗАВОД ИМЕНИ И.А.ЛИХАЧЕВА, МОСКОВСКОЕ ОАО, МОСКВА. Взимание комиссии в размере - 2 долл.США. НДС - .4 долл.США.</v>
          </cell>
        </row>
        <row r="2536">
          <cell r="A2536">
            <v>37400</v>
          </cell>
          <cell r="B2536" t="str">
            <v>40911840500000000224</v>
          </cell>
          <cell r="C2536" t="str">
            <v>60301810700000009098</v>
          </cell>
          <cell r="D2536" t="str">
            <v>$</v>
          </cell>
          <cell r="E2536">
            <v>12.82</v>
          </cell>
          <cell r="F2536" t="str">
            <v>Оплата купонов 2002 года по ОВГВЗ 4, 5 серии в пользу ОАО КБ МПСБ , АКБ , Г. САРАНСК. Взимание комиссии в размере - 2.07 долл.США. НДС - .41 долл.США.</v>
          </cell>
        </row>
        <row r="2537">
          <cell r="A2537">
            <v>37403</v>
          </cell>
          <cell r="B2537" t="str">
            <v>40911840500000000224</v>
          </cell>
          <cell r="C2537" t="str">
            <v>60301810700000009098</v>
          </cell>
          <cell r="D2537" t="str">
            <v>$</v>
          </cell>
          <cell r="E2537">
            <v>13672.49</v>
          </cell>
          <cell r="F2537" t="str">
            <v>ЗАЧИСЛЕНИЕ КОМИССИИ ЗА ХРАНЕНИЕ ЦБ НА СЧ.ДЕПО CALDERMINE TRADING ЗА 3,4 КВ.2001г;ЗА 1 КВ.2002г;ЗА СДЕЛКИ С ЦБ ЗА СЕНТЯБРЬ,ОКТЯБРЬ,НОЯБРЬ 2001г,ЯНВАРЬ 2002г</v>
          </cell>
        </row>
        <row r="2538">
          <cell r="A2538">
            <v>37403</v>
          </cell>
          <cell r="B2538" t="str">
            <v>40911840500000000224</v>
          </cell>
          <cell r="C2538" t="str">
            <v>60301810700000009098</v>
          </cell>
          <cell r="D2538" t="str">
            <v>$</v>
          </cell>
          <cell r="E2538">
            <v>71.02</v>
          </cell>
          <cell r="F2538" t="str">
            <v>Оплата купонов 2002 года по ОВГВЗ 4 серии в пользу МОСКОВСКИЙ НИИ ГЛАЗНЫХ БОЛЕЗНЕЙ ИМ.ГЕЛЬМГОЛЬЦА, МОСКВА. Взимание комиссии в размере - 11.34 долл.США. НДС - 2.27 долл.США.</v>
          </cell>
        </row>
        <row r="2539">
          <cell r="A2539">
            <v>37404</v>
          </cell>
          <cell r="B2539" t="str">
            <v>40911840500000000224</v>
          </cell>
          <cell r="C2539" t="str">
            <v>60301810700000009098</v>
          </cell>
          <cell r="D2539" t="str">
            <v>$</v>
          </cell>
          <cell r="E2539">
            <v>33.79</v>
          </cell>
          <cell r="F2539" t="str">
            <v>Оплата купонов 2002 года по ОВГВЗ 4 серии в пользу ОСТРЯГИН АНАТОЛИЙ ИВАНОВИЧ. Взимание комиссии в размере - 5.4 долл.США. НДС - 1.08 долл.США.</v>
          </cell>
        </row>
        <row r="2540">
          <cell r="A2540">
            <v>37404</v>
          </cell>
          <cell r="B2540" t="str">
            <v>40911840500000000224</v>
          </cell>
          <cell r="C2540" t="str">
            <v>60301810700000009098</v>
          </cell>
          <cell r="D2540" t="str">
            <v>$</v>
          </cell>
          <cell r="E2540">
            <v>36.6</v>
          </cell>
          <cell r="F2540" t="str">
            <v>Оплата купонов 2002 года по ОВГВЗ 4, 5 серии в пользу НИКОЛАЕВА ГАЛИНА ВИТАЛЬЕВНА. Взимание комиссии в размере - 5.85 долл.США. НДС - 1.17 долл.США.</v>
          </cell>
        </row>
        <row r="2541">
          <cell r="A2541">
            <v>37404</v>
          </cell>
          <cell r="B2541" t="str">
            <v>40911840500000000224</v>
          </cell>
          <cell r="C2541" t="str">
            <v>60301810700000009098</v>
          </cell>
          <cell r="D2541" t="str">
            <v>$</v>
          </cell>
          <cell r="E2541">
            <v>38.479999999999997</v>
          </cell>
          <cell r="F2541" t="str">
            <v>Оплата купонов 2002 года по ОВГВЗ 4, 5 серии в пользу РОМАНОВ НИКОЛАЙ НИКИТОВИЧ. Взимание комиссии в размере - 6.17 долл.США. НДС - 1.23 долл.США.</v>
          </cell>
        </row>
        <row r="2542">
          <cell r="A2542">
            <v>37404</v>
          </cell>
          <cell r="B2542" t="str">
            <v>40911840500000000224</v>
          </cell>
          <cell r="C2542" t="str">
            <v>60301810700000009098</v>
          </cell>
          <cell r="D2542" t="str">
            <v>$</v>
          </cell>
          <cell r="E2542">
            <v>188.02</v>
          </cell>
          <cell r="F2542" t="str">
            <v>Оплата купонов 2002 года по ОВГВЗ 4, 5 серии в пользу ИНФОРМВЭС,ОБЪЕДИНЕНИЕ, Г.МОСКВА. Взимание комиссии в размере - 30.04 долл.США. НДС - 6.01 долл.США.</v>
          </cell>
        </row>
        <row r="2543">
          <cell r="A2543">
            <v>37404</v>
          </cell>
          <cell r="B2543" t="str">
            <v>40911840500000000224</v>
          </cell>
          <cell r="C2543" t="str">
            <v>60301810700000009098</v>
          </cell>
          <cell r="D2543" t="str">
            <v>$</v>
          </cell>
          <cell r="E2543">
            <v>12.51</v>
          </cell>
          <cell r="F2543" t="str">
            <v>Оплата купонов 2002 года по ОВГВЗ 5 серии в пользу РОСИНТУР, ОБЩЕСТВО, МОСКВА. Взимание комиссии в размере - 2 долл.США. НДС - .4 долл.США.</v>
          </cell>
        </row>
        <row r="2544">
          <cell r="A2544">
            <v>37404</v>
          </cell>
          <cell r="B2544" t="str">
            <v>40911840500000000224</v>
          </cell>
          <cell r="C2544" t="str">
            <v>60301810700000009098</v>
          </cell>
          <cell r="D2544" t="str">
            <v>$</v>
          </cell>
          <cell r="E2544">
            <v>69.45</v>
          </cell>
          <cell r="F2544" t="str">
            <v>Оплата купонов 2002 года по ОВГВЗ 4, 5 серии в пользу ОТРАСЛЕВОЙ ЦЕНТР ПО МАРКТИНГУ И ПОДГОТОВКЕ КАДРОВ ЛЕСНОЙ ПРОМ., МОСКВА. Взимание комиссии в размере - 11.12 долл.США. НДС - 2.22 долл.США.</v>
          </cell>
        </row>
        <row r="2545">
          <cell r="A2545">
            <v>37404</v>
          </cell>
          <cell r="B2545" t="str">
            <v>40911840500000000224</v>
          </cell>
          <cell r="C2545" t="str">
            <v>60301810700000009098</v>
          </cell>
          <cell r="D2545" t="str">
            <v>$</v>
          </cell>
          <cell r="E2545">
            <v>12.51</v>
          </cell>
          <cell r="F2545" t="str">
            <v>Оплата купонов 2002 года по ОВГВЗ 4, 5 серии в пользу МЕДИНЦЕНТР ПО ОБСЛУЖ. ДИПЛОМАТИЧ. И КОРРЕСПОНД. КОРПУСА, МОСКВА. Взимание комиссии в размере - 2 долл.США. НДС - .4 долл.США.</v>
          </cell>
        </row>
        <row r="2546">
          <cell r="A2546">
            <v>37404</v>
          </cell>
          <cell r="B2546" t="str">
            <v>40911840500000000224</v>
          </cell>
          <cell r="C2546" t="str">
            <v>60301810700000009098</v>
          </cell>
          <cell r="D2546" t="str">
            <v>$</v>
          </cell>
          <cell r="E2546">
            <v>13.14</v>
          </cell>
          <cell r="F2546" t="str">
            <v>Оплата купонов 2002 года по ОВГВЗ 4, 5 серии в пользу РОСТОВЭНЕРГОРЕМОНТ, ОАО, РОСТОВ-НА-ДОНУ. Взимание комиссии в размере - 2.12 долл.США. НДС - .42 долл.США.</v>
          </cell>
        </row>
        <row r="2547">
          <cell r="A2547">
            <v>37404</v>
          </cell>
          <cell r="B2547" t="str">
            <v>40911840500000000224</v>
          </cell>
          <cell r="C2547" t="str">
            <v>60301810700000009098</v>
          </cell>
          <cell r="D2547" t="str">
            <v>$</v>
          </cell>
          <cell r="E2547">
            <v>12.51</v>
          </cell>
          <cell r="F2547" t="str">
            <v>Оплата купонов 2002 года по ОВГВЗ 4, 5 серии в пользу БАНК КУЗНЕЦКИЙ МОСТ ООО ,КБ , Г. МОСКВА. Взимание комиссии в размере - 2 долл.США. НДС - .4 долл.США.</v>
          </cell>
        </row>
        <row r="2548">
          <cell r="A2548">
            <v>37404</v>
          </cell>
          <cell r="B2548" t="str">
            <v>40911840500000000224</v>
          </cell>
          <cell r="C2548" t="str">
            <v>60301810700000009098</v>
          </cell>
          <cell r="D2548" t="str">
            <v>$</v>
          </cell>
          <cell r="E2548">
            <v>12.51</v>
          </cell>
          <cell r="F2548" t="str">
            <v>Оплата купонов 2002 года по ОВГВЗ 4 серии в пользу ХОЗЯЙСТВЕННАЯ АССОЦИАЦИЯ ПОЛЬЗОВ.ЭЛЕКТРОННОЙ ПЕРЕД.ИНФОРМАЦИИ, МОСКВА. Взимание комиссии в размере - 2 долл.США. НДС - .4 долл.США.</v>
          </cell>
        </row>
        <row r="2549">
          <cell r="A2549">
            <v>37405</v>
          </cell>
          <cell r="B2549" t="str">
            <v>40911840500000000224</v>
          </cell>
          <cell r="C2549" t="str">
            <v>60301810700000009098</v>
          </cell>
          <cell r="D2549" t="str">
            <v>$</v>
          </cell>
          <cell r="E2549">
            <v>1455.65</v>
          </cell>
          <cell r="F2549" t="str">
            <v>ОПЛАТА КУПОНОВ ПО ОВГВЗ, ПОЛУЧЕННЫМ СО СПЕЦИАЛЬНОГО ВАЛЮТНОГО СЧЕТА, В ПОЛЬЗУ ФГУП ГПО ВОТКИНСКИЙ ЗАВОД. КОМИССИЯ ЗА ПЕРЕВОД 41-85 ДОЛ.США, ЗА ВЫДАЧУ ОБЛИГАЦИЙ232-50 ДОЛ.США, НДС 54-87 ДОЛ.США</v>
          </cell>
        </row>
        <row r="2550">
          <cell r="A2550">
            <v>37405</v>
          </cell>
          <cell r="B2550" t="str">
            <v>40911840500000000224</v>
          </cell>
          <cell r="C2550" t="str">
            <v>60301810700000009098</v>
          </cell>
          <cell r="D2550" t="str">
            <v>$</v>
          </cell>
          <cell r="E2550">
            <v>262.02</v>
          </cell>
          <cell r="F2550" t="str">
            <v>ОПЛАТА КУПОНОВ ПО ОВГВЗ, ПОЛУЧЕННЫМ СО СПЕЦИАЛЬНОГО ВАЛЮТНОГО СЧЕТА, В ПОЛЬЗУ ФГУП ГПО ВОТКИНСКИЙ ЗАВОД. КОМИССИЯ ЗА ПЕРЕВОД 41-85 ДОЛ.США, ЗА ВЫДАЧУ ОБЛИГАЦИЙ232-50 ДОЛ.США, НДС 54-87 ДОЛ.США</v>
          </cell>
        </row>
        <row r="2551">
          <cell r="A2551">
            <v>37405</v>
          </cell>
          <cell r="B2551" t="str">
            <v>40911840500000000224</v>
          </cell>
          <cell r="C2551" t="str">
            <v>60301810700000009098</v>
          </cell>
          <cell r="D2551" t="str">
            <v>$</v>
          </cell>
          <cell r="E2551">
            <v>28.17</v>
          </cell>
          <cell r="F2551" t="str">
            <v>Оплата купонов 2002 года по ОВГВЗ 5 серии в пользу ЗЕЛАК-БАНК , АКБ , Г. МОСКВА. Взимание комиссии в размере - 4.5 долл.США. НДС - .9 долл.США.</v>
          </cell>
        </row>
        <row r="2552">
          <cell r="A2552">
            <v>37405</v>
          </cell>
          <cell r="B2552" t="str">
            <v>40911840500000000224</v>
          </cell>
          <cell r="C2552" t="str">
            <v>60301810700000009098</v>
          </cell>
          <cell r="D2552" t="str">
            <v>$</v>
          </cell>
          <cell r="E2552">
            <v>43.83</v>
          </cell>
          <cell r="F2552" t="str">
            <v>Оплата купонов 2002 года по ОВГВЗ 4, 5 серии в пользу ОАО СКА-БАНК , АКБ , Г. СМОЛЕНСК. Взимание комиссии в размере - 7 долл.США. НДС - 1.4 долл.США.</v>
          </cell>
        </row>
        <row r="2553">
          <cell r="A2553">
            <v>37405</v>
          </cell>
          <cell r="B2553" t="str">
            <v>40911840500000000224</v>
          </cell>
          <cell r="C2553" t="str">
            <v>60301810700000009098</v>
          </cell>
          <cell r="D2553" t="str">
            <v>$</v>
          </cell>
          <cell r="E2553">
            <v>28.17</v>
          </cell>
          <cell r="F2553" t="str">
            <v>Оплата купонов 2002 года по ОВГВЗ 5 серии в пользу ООО КБ АЛМАЗ-ИНВЕСТ-БАНК , КБ , Г. МОСКВА. Взимание комиссии в размере - 4.5 долл.США. НДС - .9 долл.США.</v>
          </cell>
        </row>
        <row r="2554">
          <cell r="A2554">
            <v>37405</v>
          </cell>
          <cell r="B2554" t="str">
            <v>40911840500000000224</v>
          </cell>
          <cell r="C2554" t="str">
            <v>60301810700000009098</v>
          </cell>
          <cell r="D2554" t="str">
            <v>$</v>
          </cell>
          <cell r="E2554">
            <v>70.430000000000007</v>
          </cell>
          <cell r="F2554" t="str">
            <v>Оплата купонов 2002 года по ОВГВЗ 4, 5 серии в пользу ООО КБ ЭРГОБАНК , КБ , Г. МОСКВА. Взимание комиссии в размере - 11.25 долл.США. НДС - 2.25 долл.США.</v>
          </cell>
        </row>
        <row r="2555">
          <cell r="A2555">
            <v>37405</v>
          </cell>
          <cell r="B2555" t="str">
            <v>40911840500000000224</v>
          </cell>
          <cell r="C2555" t="str">
            <v>60301810700000009098</v>
          </cell>
          <cell r="D2555" t="str">
            <v>$</v>
          </cell>
          <cell r="E2555">
            <v>127.41</v>
          </cell>
          <cell r="F2555" t="str">
            <v>Оплата купонов 1997, 1998, 1999, 2000, 2001, 2002 года по ОВГВЗ 4, 5 серии в пользу АБ ИМПЕРИАЛ , АКБ , Г. МОСКВА. Взимание комиссии в размере - 20.34 долл.США. НДС - 4.07 долл.США.</v>
          </cell>
        </row>
        <row r="2556">
          <cell r="A2556">
            <v>37405</v>
          </cell>
          <cell r="B2556" t="str">
            <v>40911840500000000224</v>
          </cell>
          <cell r="C2556" t="str">
            <v>60301810700000009098</v>
          </cell>
          <cell r="D2556" t="str">
            <v>$</v>
          </cell>
          <cell r="E2556">
            <v>197.22</v>
          </cell>
          <cell r="F2556" t="str">
            <v>Оплата купонов 2002 года по ОВГВЗ 4, 5 серии в пользу МКБ ЕВРАЗИЯ-ЦЕНТР (ЗАО) , КБ , Г. МОСКВА. Взимание комиссии в размере - 31.5 долл.США. НДС - 6.3 долл.США.</v>
          </cell>
        </row>
        <row r="2557">
          <cell r="A2557">
            <v>37405</v>
          </cell>
          <cell r="B2557" t="str">
            <v>40911840500000000224</v>
          </cell>
          <cell r="C2557" t="str">
            <v>60301810700000009098</v>
          </cell>
          <cell r="D2557" t="str">
            <v>$</v>
          </cell>
          <cell r="E2557">
            <v>28.8</v>
          </cell>
          <cell r="F2557" t="str">
            <v>Оплата купонов 2002 года по ОВГВЗ 4, 5 серии в пользу ЗАВОД ХРОМОВЫХ СОЕДИНЕНИЙ, АО, НОВОТРОИЦК. Взимание комиссии в размере - 4.59 долл.США. НДС - .92 долл.США.</v>
          </cell>
        </row>
        <row r="2558">
          <cell r="A2558">
            <v>37405</v>
          </cell>
          <cell r="B2558" t="str">
            <v>40911840500000000224</v>
          </cell>
          <cell r="C2558" t="str">
            <v>60301810700000009098</v>
          </cell>
          <cell r="D2558" t="str">
            <v>$</v>
          </cell>
          <cell r="E2558">
            <v>16.899999999999999</v>
          </cell>
          <cell r="F2558" t="str">
            <v>Оплата купонов 2000, 2001, 2002 года по ОВГВЗ 4, 5 серии в пользу МГУ ИМ. М.В.ЛОМОНОСОВА, МОСКВА. Взимание комиссии в размере - 2.7 долл.США. НДС - .54 долл.США.</v>
          </cell>
        </row>
        <row r="2559">
          <cell r="A2559">
            <v>37406</v>
          </cell>
          <cell r="B2559" t="str">
            <v>40911840500000000224</v>
          </cell>
          <cell r="C2559" t="str">
            <v>60301810700000009098</v>
          </cell>
          <cell r="D2559" t="str">
            <v>$</v>
          </cell>
          <cell r="E2559">
            <v>12.52</v>
          </cell>
          <cell r="F2559" t="str">
            <v>Оплата купонов 2001, 2002 года по ОВГВЗ 4, 5 серии в пользу INTELSA INVESTMENTS LIMITED, /NICOSIA. Взимание комиссии в размере - 2 долл.США. НДС - .4 долл.США.</v>
          </cell>
        </row>
        <row r="2560">
          <cell r="A2560">
            <v>37406</v>
          </cell>
          <cell r="B2560" t="str">
            <v>40911840500000000224</v>
          </cell>
          <cell r="C2560" t="str">
            <v>60301810700000009098</v>
          </cell>
          <cell r="D2560" t="str">
            <v>$</v>
          </cell>
          <cell r="E2560">
            <v>375.69</v>
          </cell>
          <cell r="F2560" t="str">
            <v>ЗАЧИСЛЕНИЕ КОМИССИИ ЗА СДЕЛКИ С ЦБ ПО СЧ.ДЕПО VB MICROSYSTEMS INVESTMENTS LTD ЗА ФЕВРАЛЬ 2002г</v>
          </cell>
        </row>
        <row r="2561">
          <cell r="A2561">
            <v>37407</v>
          </cell>
          <cell r="B2561" t="str">
            <v>40911840500000000224</v>
          </cell>
          <cell r="C2561" t="str">
            <v>60301810700000009098</v>
          </cell>
          <cell r="D2561" t="str">
            <v>$</v>
          </cell>
          <cell r="E2561">
            <v>50.72</v>
          </cell>
          <cell r="F2561" t="str">
            <v>Оплата купонов 2002 года по ОВГВЗ 4, 5 серии в пользу КОНДИЦИОНЕР, КООПЕРАТИВ, ВОЛЖСКИЙ. Взимание комиссии в размере - 8.11 долл.США. НДС - 1.62 долл.США.</v>
          </cell>
        </row>
        <row r="2562">
          <cell r="A2562">
            <v>37407</v>
          </cell>
          <cell r="B2562" t="str">
            <v>40911840500000000224</v>
          </cell>
          <cell r="C2562" t="str">
            <v>60301810700000009098</v>
          </cell>
          <cell r="D2562" t="str">
            <v>$</v>
          </cell>
          <cell r="E2562">
            <v>352.83</v>
          </cell>
          <cell r="F2562" t="str">
            <v>Оплата купонов 2002 года по ОВГВЗ 4, 5 серии в пользу ПРОМТЕХНОИНВЕСТ, ООО, АГИНСКИЙ Р-Н, ЧИТИНСКАЯ ОБЛ.. Взимание комиссии в размере - 56.34 долл.США. НДС - 11.27 долл.США.</v>
          </cell>
        </row>
        <row r="2563">
          <cell r="A2563">
            <v>37407</v>
          </cell>
          <cell r="B2563" t="str">
            <v>40911840500000000224</v>
          </cell>
          <cell r="C2563" t="str">
            <v>60301810700000009098</v>
          </cell>
          <cell r="D2563" t="str">
            <v>$</v>
          </cell>
          <cell r="E2563">
            <v>12.52</v>
          </cell>
          <cell r="F2563" t="str">
            <v>Оплата купонов 2002 года по ОВГВЗ 4, 5 серии в пользу МПО ПО ВЫПУСКУ ЭЛЕКТРОННОЙ МЕДИЦИНСКОЙ АППАРАТУРЫ. Взимание комиссии в размере - 2 долл.США. НДС - .4 долл.США.</v>
          </cell>
        </row>
        <row r="2564">
          <cell r="A2564">
            <v>37407</v>
          </cell>
          <cell r="B2564" t="str">
            <v>40911840500000000224</v>
          </cell>
          <cell r="C2564" t="str">
            <v>60301810700000009098</v>
          </cell>
          <cell r="D2564" t="str">
            <v>$</v>
          </cell>
          <cell r="E2564">
            <v>12.52</v>
          </cell>
          <cell r="F2564" t="str">
            <v>Оплата купонов 2002 года по ОВГВЗ 4, 5 серии в пользу КУРСКИЙ, ЛИКЕРО-ВОДОЧНЫЙ ЗАВОД, КУРСК. Взимание комиссии в размере - 2 долл.США. НДС - .4 долл.США.</v>
          </cell>
        </row>
        <row r="2565">
          <cell r="A2565">
            <v>37407</v>
          </cell>
          <cell r="B2565" t="str">
            <v>40911840500000000224</v>
          </cell>
          <cell r="C2565" t="str">
            <v>60301810700000009098</v>
          </cell>
          <cell r="D2565" t="str">
            <v>$</v>
          </cell>
          <cell r="E2565">
            <v>215.39</v>
          </cell>
          <cell r="F2565" t="str">
            <v>Оплата купонов 2002 года по ОВГВЗ 4, 5 серии в пользу КРИСТАЛЛ, АООТ, КАЛУГА. Взимание комиссии в размере - 34.39 долл.США. НДС - 6.88 долл.США.</v>
          </cell>
        </row>
        <row r="2566">
          <cell r="A2566">
            <v>37407</v>
          </cell>
          <cell r="B2566" t="str">
            <v>40911840500000000224</v>
          </cell>
          <cell r="C2566" t="str">
            <v>60301810700000009098</v>
          </cell>
          <cell r="D2566" t="str">
            <v>$</v>
          </cell>
          <cell r="E2566">
            <v>12.52</v>
          </cell>
          <cell r="F2566" t="str">
            <v>Оплата купонов 2002 года по ОВГВЗ 4, 5 серии в пользу ОПЫТНО-ЭКСПЕРИМЕНТАЛЬНЫЙ ЗАВОД ИМ.СКОЧИНСКОГО, МОСК.ОБЛ.. Взимание комиссии в размере - 2 долл.США. НДС - .4 долл.США.</v>
          </cell>
        </row>
        <row r="2567">
          <cell r="A2567">
            <v>37407</v>
          </cell>
          <cell r="B2567" t="str">
            <v>40911840500000000224</v>
          </cell>
          <cell r="C2567" t="str">
            <v>60301810700000009098</v>
          </cell>
          <cell r="D2567" t="str">
            <v>$</v>
          </cell>
          <cell r="E2567">
            <v>54.16</v>
          </cell>
          <cell r="F2567" t="str">
            <v>Оплата купонов 2002 года по ОВГВЗ 4, 5 серии в пользу КОКСОХИММОНТАЖ, ТРЕСТ, ЗАО, МОСКВА. Взимание комиссии в размере - 8.65 долл.США. НДС - 1.73 долл.США.</v>
          </cell>
        </row>
        <row r="2568">
          <cell r="A2568">
            <v>37407</v>
          </cell>
          <cell r="B2568" t="str">
            <v>40911840500000000224</v>
          </cell>
          <cell r="C2568" t="str">
            <v>60301810700000009098</v>
          </cell>
          <cell r="D2568" t="str">
            <v>$</v>
          </cell>
          <cell r="E2568">
            <v>399.17</v>
          </cell>
          <cell r="F2568" t="str">
            <v>Оплата купонов 2002 года по ОВГВЗ 4, 5 серии в пользу МЕХОВОЙ ХОЛОДИЛЬНИК, АО, МОСКВА. Взимание комиссии в размере - 63.76 долл.США. НДС - 12.75 долл.США.</v>
          </cell>
        </row>
        <row r="2569">
          <cell r="A2569">
            <v>37407</v>
          </cell>
          <cell r="B2569" t="str">
            <v>40911840500000000224</v>
          </cell>
          <cell r="C2569" t="str">
            <v>60301810700000009098</v>
          </cell>
          <cell r="D2569" t="str">
            <v>$</v>
          </cell>
          <cell r="E2569">
            <v>46.96</v>
          </cell>
          <cell r="F2569" t="str">
            <v>Оплата купонов 2002 года по ОВГВЗ 4, 5 серии в пользу МОСКОВСКИЙ НАСОСНЫЙ ЗАВОД, ОАО, ОДИНЦОВО. Взимание комиссии в размере - 7.48 долл.США. НДС - 1.5 долл.США.</v>
          </cell>
        </row>
        <row r="2570">
          <cell r="A2570">
            <v>37407</v>
          </cell>
          <cell r="B2570" t="str">
            <v>40911840500000000224</v>
          </cell>
          <cell r="C2570" t="str">
            <v>60301810700000009098</v>
          </cell>
          <cell r="D2570" t="str">
            <v>$</v>
          </cell>
          <cell r="E2570">
            <v>58.86</v>
          </cell>
          <cell r="F2570" t="str">
            <v>Оплата купонов 2002 года по ОВГВЗ 4, 5 серии в пользу АЭРОЛАЙТ, ОАО, МОСКВА. Взимание комиссии в размере - 9.41 долл.США. НДС - 1.88 долл.США.</v>
          </cell>
        </row>
        <row r="2571">
          <cell r="A2571">
            <v>37407</v>
          </cell>
          <cell r="B2571" t="str">
            <v>40911840500000000224</v>
          </cell>
          <cell r="C2571" t="str">
            <v>60301810700000009098</v>
          </cell>
          <cell r="D2571" t="str">
            <v>$</v>
          </cell>
          <cell r="E2571">
            <v>86.09</v>
          </cell>
          <cell r="F2571" t="str">
            <v>Оплата купонов 2002 года по ОВГВЗ 4, 5 серии в пользу ЛУЖНИКИ-БАНК , АКБ , Г. МОСКВА. Взимание комиссии в размере - 13.77 долл.США. НДС - 2.75 долл.США.</v>
          </cell>
        </row>
        <row r="2572">
          <cell r="A2572">
            <v>37407</v>
          </cell>
          <cell r="B2572" t="str">
            <v>40911840500000000224</v>
          </cell>
          <cell r="C2572" t="str">
            <v>60301810700000009098</v>
          </cell>
          <cell r="D2572" t="str">
            <v>$</v>
          </cell>
          <cell r="E2572">
            <v>12.52</v>
          </cell>
          <cell r="F2572" t="str">
            <v>Оплата купонов 2002 года по ОВГВЗ 4, 5 серии в пользу ОАО ГИДРАВЛИК ГРЯЗИ ЛИПЕЦКОЙ ОБЛ.. Взимание комиссии в размере - 2 долл.США. НДС - .4 долл.США.</v>
          </cell>
        </row>
        <row r="2573">
          <cell r="A2573">
            <v>37407</v>
          </cell>
          <cell r="B2573" t="str">
            <v>40911840500000000224</v>
          </cell>
          <cell r="C2573" t="str">
            <v>60301810700000009098</v>
          </cell>
          <cell r="D2573" t="str">
            <v>$</v>
          </cell>
          <cell r="E2573">
            <v>12.52</v>
          </cell>
          <cell r="F2573" t="str">
            <v>Оплата купонов 2002 года по ОВГВЗ 4, 5 серии в пользу ПЕТРОВ ВИКТОР НИКОЛАЕВИЧ. Взимание комиссии в размере - 2 долл.США. НДС - .4 долл.США.</v>
          </cell>
        </row>
        <row r="2574">
          <cell r="A2574">
            <v>37407</v>
          </cell>
          <cell r="B2574" t="str">
            <v>40911840500000000224</v>
          </cell>
          <cell r="C2574" t="str">
            <v>60301810700000009098</v>
          </cell>
          <cell r="D2574" t="str">
            <v>$</v>
          </cell>
          <cell r="E2574">
            <v>12.52</v>
          </cell>
          <cell r="F2574" t="str">
            <v>Оплата купонов 2002 года по ОВГВЗ 4, 5 серии в пользу КУЗОВНИКОВА ЗОЯ ВИКТОРОВНА. Взимание комиссии в размере - 2 долл.США. НДС - .4 долл.США.</v>
          </cell>
        </row>
        <row r="2575">
          <cell r="A2575">
            <v>37407</v>
          </cell>
          <cell r="B2575" t="str">
            <v>40911840500000000224</v>
          </cell>
          <cell r="C2575" t="str">
            <v>60301810700000009098</v>
          </cell>
          <cell r="D2575" t="str">
            <v>$</v>
          </cell>
          <cell r="E2575">
            <v>12.52</v>
          </cell>
          <cell r="F2575" t="str">
            <v>Оплата купонов 2001, 2002 года по ОВГВЗ 5 серии в пользу АНТОНОВА ДИНА ТЕРЕНТЬЕВНА. Взимание комиссии в размере - 2 долл.США. НДС - .4 долл.США.</v>
          </cell>
        </row>
        <row r="2576">
          <cell r="A2576">
            <v>37407</v>
          </cell>
          <cell r="B2576" t="str">
            <v>40911840500000000224</v>
          </cell>
          <cell r="C2576" t="str">
            <v>60301810700000009098</v>
          </cell>
          <cell r="D2576" t="str">
            <v>$</v>
          </cell>
          <cell r="E2576">
            <v>24.73</v>
          </cell>
          <cell r="F2576" t="str">
            <v>Оплата купонов 2002 года по ОВГВЗ 4, 5 серии в пользу ТИМЧЕНКО ЕЛЕНА АЛЕКСАНДРОВНА. Взимание комиссии в размере - 3.96 долл.США. НДС - .79 долл.США.</v>
          </cell>
        </row>
        <row r="2577">
          <cell r="A2577">
            <v>37407</v>
          </cell>
          <cell r="B2577" t="str">
            <v>40911840500000000224</v>
          </cell>
          <cell r="C2577" t="str">
            <v>60301810700000009098</v>
          </cell>
          <cell r="D2577" t="str">
            <v>$</v>
          </cell>
          <cell r="E2577">
            <v>93.61</v>
          </cell>
          <cell r="F2577" t="str">
            <v>Оплата купонов 2002 года по ОВГВЗ 4, 5 серии в пользу МЕДТЕХНИКА, ПРЕДПРИЯТИЕ, КУЙБЫШЕВ. Взимание комиссии в размере - 14.95 долл.США. НДС - 2.99 долл.США.</v>
          </cell>
        </row>
        <row r="2578">
          <cell r="A2578">
            <v>37407</v>
          </cell>
          <cell r="B2578" t="str">
            <v>40911840500000000224</v>
          </cell>
          <cell r="C2578" t="str">
            <v>60301810700000009098</v>
          </cell>
          <cell r="D2578" t="str">
            <v>$</v>
          </cell>
          <cell r="E2578">
            <v>12.52</v>
          </cell>
          <cell r="F2578" t="str">
            <v>Оплата купонов 2002 года по ОВГВЗ 5 серии в пользу В.И.П.- ТРАНС, ООО, МОСКВА. Взимание комиссии в размере - 2 долл.США. НДС - .4 долл.США.</v>
          </cell>
        </row>
        <row r="2579">
          <cell r="A2579">
            <v>37407</v>
          </cell>
          <cell r="B2579" t="str">
            <v>40911840500000000224</v>
          </cell>
          <cell r="C2579" t="str">
            <v>60301810700000009098</v>
          </cell>
          <cell r="D2579" t="str">
            <v>$</v>
          </cell>
          <cell r="E2579">
            <v>12.52</v>
          </cell>
          <cell r="F2579" t="str">
            <v>Оплата купонов 2002 года по ОВГВЗ 4 серии в пользу ТЕЛЕВИЗИОННЫЙ НИИ, МОСКВА. Взимание комиссии в размере - 2 долл.США. НДС - .4 долл.США.</v>
          </cell>
        </row>
        <row r="2580">
          <cell r="A2580">
            <v>37407</v>
          </cell>
          <cell r="B2580" t="str">
            <v>40911840500000000224</v>
          </cell>
          <cell r="C2580" t="str">
            <v>60301810700000009098</v>
          </cell>
          <cell r="D2580" t="str">
            <v>$</v>
          </cell>
          <cell r="E2580">
            <v>169.06</v>
          </cell>
          <cell r="F2580" t="str">
            <v>Оплата купонов 2002 года по ОВГВЗ 7 серии в пользу НИКОЛАЕНКО ЕВГЕНИЙ АНАТОЛЬЕВИЧ. Взимание комиссии в размере - 27 долл.США. НДС - 5.4 долл.США.</v>
          </cell>
        </row>
        <row r="2581">
          <cell r="A2581">
            <v>37407</v>
          </cell>
          <cell r="B2581" t="str">
            <v>40911840500000000224</v>
          </cell>
          <cell r="C2581" t="str">
            <v>60301810700000009098</v>
          </cell>
          <cell r="D2581" t="str">
            <v>$</v>
          </cell>
          <cell r="E2581">
            <v>24.11</v>
          </cell>
          <cell r="F2581" t="str">
            <v>Оплата купонов 2002 года по ОВГВЗ 5 серии в пользу СОЗИДАНИЕ, ЧЕКОВЫЙ ИНВЕСТИЦИОННЫЙ ФОНД, ОАО, МОСКВА. Взимание комиссии в размере - 3.87 долл.США. НДС - .77 долл.США.</v>
          </cell>
        </row>
        <row r="2582">
          <cell r="A2582">
            <v>37407</v>
          </cell>
          <cell r="B2582" t="str">
            <v>40911840500000000224</v>
          </cell>
          <cell r="C2582" t="str">
            <v>60301810700000009098</v>
          </cell>
          <cell r="D2582" t="str">
            <v>$</v>
          </cell>
          <cell r="E2582">
            <v>12.52</v>
          </cell>
          <cell r="F2582" t="str">
            <v>Оплата купонов 2002 года по ОВГВЗ 4, 5 серии в пользу ГОСУДАРСТВЕННЫЙ НИИ АВТОМОБИЛЬНОГО ТРАНСПОРТА, ФГУП, МОСКВА. Взимание комиссии в размере - 2 долл.США. НДС - .4 долл.США.</v>
          </cell>
        </row>
        <row r="2583">
          <cell r="A2583">
            <v>37407</v>
          </cell>
          <cell r="B2583" t="str">
            <v>40911840500000000224</v>
          </cell>
          <cell r="C2583" t="str">
            <v>60301810700000009098</v>
          </cell>
          <cell r="D2583" t="str">
            <v>$</v>
          </cell>
          <cell r="E2583">
            <v>629.27</v>
          </cell>
          <cell r="F2583" t="str">
            <v>Оплата купонов 2002 года по ОВГВЗ 4, 5 серии в пользу АЗОТ, НОВОМОСКОВСКАЯ АКЦИОНЕРНАЯ КОМПАНИЯ, ОАО, НОВОМОСКОВСК. Взимание комиссии в размере - 100.52 долл.США. НДС - 20.1 долл.США.</v>
          </cell>
        </row>
        <row r="2584">
          <cell r="A2584">
            <v>37407</v>
          </cell>
          <cell r="B2584" t="str">
            <v>40911840500000000224</v>
          </cell>
          <cell r="C2584" t="str">
            <v>60301810700000009098</v>
          </cell>
          <cell r="D2584" t="str">
            <v>$</v>
          </cell>
          <cell r="E2584">
            <v>12.52</v>
          </cell>
          <cell r="F2584" t="str">
            <v>Оплата купонов 2002 года по ОВГВЗ 4, 5 серии в пользу РОСЛЕГПРОМ, ОТКРЫТОЕ АКЦИОНЕРНОЕ ОБЩЕСТВО, МОСКВА. Взимание комиссии в размере - 2 долл.США. НДС - .4 долл.США.</v>
          </cell>
        </row>
        <row r="2585">
          <cell r="A2585">
            <v>37407</v>
          </cell>
          <cell r="B2585" t="str">
            <v>40911840500000000224</v>
          </cell>
          <cell r="C2585" t="str">
            <v>60301810700000009098</v>
          </cell>
          <cell r="D2585" t="str">
            <v>$</v>
          </cell>
          <cell r="E2585">
            <v>48.53</v>
          </cell>
          <cell r="F2585" t="str">
            <v>Оплата купонов 2002 года по ОВГВЗ 4, 5 серии в пользу ЛИСКИНСКИЙ, СОВХОЗ, ВОРОНЕЖСКАЯ ОБЛ.. Взимание комиссии в размере - 7.75 долл.США. НДС - 1.55 долл.США.</v>
          </cell>
        </row>
        <row r="2586">
          <cell r="A2586">
            <v>37407</v>
          </cell>
          <cell r="B2586" t="str">
            <v>40911840500000000224</v>
          </cell>
          <cell r="C2586" t="str">
            <v>60301810700000009098</v>
          </cell>
          <cell r="D2586" t="str">
            <v>$</v>
          </cell>
          <cell r="E2586">
            <v>165.61</v>
          </cell>
          <cell r="F2586" t="str">
            <v>Оплата купонов 2002 года по ОВГВЗ 4, 5 серии в пользу ФИНАНСОВАЯЯ АКАДЕМИЯ ПРИ ПРАВИТ-ВЕ РФ, МОСКВА. Взимание комиссии в размере - 26.47 долл.США. НДС - 5.29 долл.США.</v>
          </cell>
        </row>
        <row r="2587">
          <cell r="A2587">
            <v>37407</v>
          </cell>
          <cell r="B2587" t="str">
            <v>40911840500000000224</v>
          </cell>
          <cell r="C2587" t="str">
            <v>60301810700000009098</v>
          </cell>
          <cell r="D2587" t="str">
            <v>$</v>
          </cell>
          <cell r="E2587">
            <v>376.94</v>
          </cell>
          <cell r="F2587" t="str">
            <v>Оплата купонов 2002 года по ОВГВЗ 4, 5 серии в пользу САРАТОВСКИЙ НЕФТЕПЕРЕРАБАТЫВАЮЩИЙ ЗАВОД, ОАО, САРАТОВ. Взимание комиссии в размере - 60.19 долл.США. НДС - 12.04 долл.США.</v>
          </cell>
        </row>
        <row r="2588">
          <cell r="A2588">
            <v>37407</v>
          </cell>
          <cell r="B2588" t="str">
            <v>40911840500000000224</v>
          </cell>
          <cell r="C2588" t="str">
            <v>60301810700000009098</v>
          </cell>
          <cell r="D2588" t="str">
            <v>$</v>
          </cell>
          <cell r="E2588">
            <v>486.83</v>
          </cell>
          <cell r="F2588" t="str">
            <v>Оплата купонов 2002 года по ОВГВЗ 4, 5 серии в пользу АВТОЭКСПОРТ, ВНЕШНЕЭКОНОМИЧЕСКОЕ ЗАО, МОСКВА. Взимание комиссии в размере - 77.75 долл.США. НДС - 15.55 долл.США.</v>
          </cell>
        </row>
        <row r="2589">
          <cell r="A2589">
            <v>37407</v>
          </cell>
          <cell r="B2589" t="str">
            <v>40911840500000000224</v>
          </cell>
          <cell r="C2589" t="str">
            <v>60301810700000009098</v>
          </cell>
          <cell r="D2589" t="str">
            <v>$</v>
          </cell>
          <cell r="E2589">
            <v>84.53</v>
          </cell>
          <cell r="F2589" t="str">
            <v>Оплата купонов 2002 года по ОВГВЗ 5 серии в пользу ЭЛЕКТРОНОРГТЕХНИКА, ВАО, ЗАО, МОСКВА. Взимание комиссии в размере - 13.5 долл.США. НДС - 2.7 долл.США.</v>
          </cell>
        </row>
        <row r="2590">
          <cell r="A2590">
            <v>37407</v>
          </cell>
          <cell r="B2590" t="str">
            <v>40911840500000000224</v>
          </cell>
          <cell r="C2590" t="str">
            <v>60301810700000009098</v>
          </cell>
          <cell r="D2590" t="str">
            <v>$</v>
          </cell>
          <cell r="E2590">
            <v>49.47</v>
          </cell>
          <cell r="F2590" t="str">
            <v>Оплата купонов 2001, 2002 года по ОВГВЗ 4, 5 серии в пользу ВО СОЮЗСИСТЕМКОМПЛЕКТ, ОАО, МОСКВА. Взимание комиссии в размере - 7.88 долл.США. НДС - 1.58 долл.США.</v>
          </cell>
        </row>
        <row r="2591">
          <cell r="A2591">
            <v>37407</v>
          </cell>
          <cell r="B2591" t="str">
            <v>40911840500000000224</v>
          </cell>
          <cell r="C2591" t="str">
            <v>60301810700000009098</v>
          </cell>
          <cell r="D2591" t="str">
            <v>$</v>
          </cell>
          <cell r="E2591">
            <v>120.53</v>
          </cell>
          <cell r="F2591" t="str">
            <v>Оплата купонов 2002 года по ОВГВЗ 4, 5 серии в пользу ОАО ПЕРМСКИЙ АКБ ЭКОПРОМБАНК , АКБ , Г. ПЕРМЬ. Взимание комиссии в размере - 19.27 долл.США. НДС - 3.85 долл.США.</v>
          </cell>
        </row>
        <row r="2592">
          <cell r="A2592">
            <v>37407</v>
          </cell>
          <cell r="B2592" t="str">
            <v>40911840500000000224</v>
          </cell>
          <cell r="C2592" t="str">
            <v>60301810700000009098</v>
          </cell>
          <cell r="D2592" t="str">
            <v>$</v>
          </cell>
          <cell r="E2592">
            <v>12.52</v>
          </cell>
          <cell r="F2592" t="str">
            <v>Оплата купонов 2001, 2002 года по ОВГВЗ 4, 5 серии в пользу НИИ СТРОИТЕЛЬНОЙ ФИЗИКИ, Г.МОСКВА. Взимание комиссии в размере - 2 долл.США. НДС - .4 долл.США.</v>
          </cell>
        </row>
        <row r="2593">
          <cell r="A2593">
            <v>37407</v>
          </cell>
          <cell r="B2593" t="str">
            <v>40911840500000000224</v>
          </cell>
          <cell r="C2593" t="str">
            <v>60301810700000009098</v>
          </cell>
          <cell r="D2593" t="str">
            <v>$</v>
          </cell>
          <cell r="E2593">
            <v>31.31</v>
          </cell>
          <cell r="F2593" t="str">
            <v>Оплата купонов 2002 года по ОВГВЗ 4, 5 серии в пользу КИРЕЕВ ВЛАДИМИР СЕРГЕЕВИЧ. Взимание комиссии в размере - 5 долл.США. НДС - 1 долл.США.</v>
          </cell>
        </row>
        <row r="2594">
          <cell r="A2594">
            <v>37407</v>
          </cell>
          <cell r="B2594" t="str">
            <v>40911840500000000224</v>
          </cell>
          <cell r="C2594" t="str">
            <v>60301810700000009098</v>
          </cell>
          <cell r="D2594" t="str">
            <v>$</v>
          </cell>
          <cell r="E2594">
            <v>12.52</v>
          </cell>
          <cell r="F2594" t="str">
            <v>Оплата купонов 2002 года по ОВГВЗ 5 серии в пользу РОМАНЕНКО МИХАИЛ ГРИГОРЬЕВИЧ. Взимание комиссии в размере - 2 долл.США. НДС - .4 долл.США.</v>
          </cell>
        </row>
        <row r="2595">
          <cell r="A2595">
            <v>37407</v>
          </cell>
          <cell r="B2595" t="str">
            <v>40911840500000000224</v>
          </cell>
          <cell r="C2595" t="str">
            <v>60301810700000009098</v>
          </cell>
          <cell r="D2595" t="str">
            <v>$</v>
          </cell>
          <cell r="E2595">
            <v>12.52</v>
          </cell>
          <cell r="F2595" t="str">
            <v>Оплата купонов 2002 года по ОВГВЗ 4, 5 серии в пользу НИИ ЛАКОКРАСОЧНЫХ ПОКРЫТИЙ С ОПЫТН.МАШИНОСТРОИТ. ЗАВОДОМ, ХОТЬКОВО. Взимание комиссии в размере - 2 долл.США. НДС - .4 долл.США.</v>
          </cell>
        </row>
        <row r="2596">
          <cell r="A2596">
            <v>37407</v>
          </cell>
          <cell r="B2596" t="str">
            <v>40911840500000000224</v>
          </cell>
          <cell r="C2596" t="str">
            <v>60301810700000009098</v>
          </cell>
          <cell r="D2596" t="str">
            <v>$</v>
          </cell>
          <cell r="E2596">
            <v>12.52</v>
          </cell>
          <cell r="F2596" t="str">
            <v>Оплата купонов 2002 года по ОВГВЗ 4 серии в пользу ТИХОНОВ ЕВГЕНИЙ АНАТОЛЬЕВИЧ.Взимание комиссии в размере - 2 долл.США. НДС - .4 долл.США.</v>
          </cell>
        </row>
        <row r="2597">
          <cell r="A2597">
            <v>37407</v>
          </cell>
          <cell r="B2597" t="str">
            <v>40911840500000000224</v>
          </cell>
          <cell r="C2597" t="str">
            <v>60301810700000009098</v>
          </cell>
          <cell r="D2597" t="str">
            <v>$</v>
          </cell>
          <cell r="E2597">
            <v>12.52</v>
          </cell>
          <cell r="F2597" t="str">
            <v>Оплата купонов 2002 года по ОВГВЗ 5 серии в пользу АВЕРИНА ЕКАТЕРИНА АЛЕКСАНДРОВНА. Взимание комиссии в размере - 2 долл.США. НДС - .4 долл.США.</v>
          </cell>
        </row>
        <row r="2598">
          <cell r="A2598">
            <v>37407</v>
          </cell>
          <cell r="B2598" t="str">
            <v>40911840500000000224</v>
          </cell>
          <cell r="C2598" t="str">
            <v>60301810700000009098</v>
          </cell>
          <cell r="D2598" t="str">
            <v>$</v>
          </cell>
          <cell r="E2598">
            <v>12.52</v>
          </cell>
          <cell r="F2598" t="str">
            <v>Оплата купонов 2002 года по ОВГВЗ 5 серии в пользу ОАО ВОРОНЕЖПРОМБАНК , АКБ , Г. ВОРОНЕЖ. Взимание комиссии в размере - 2 долл.США. НДС - .4 долл.США.</v>
          </cell>
        </row>
        <row r="2599">
          <cell r="A2599">
            <v>37407</v>
          </cell>
          <cell r="B2599" t="str">
            <v>40911840500000000224</v>
          </cell>
          <cell r="C2599" t="str">
            <v>60301810700000009098</v>
          </cell>
          <cell r="D2599" t="str">
            <v>$</v>
          </cell>
          <cell r="E2599">
            <v>12.52</v>
          </cell>
          <cell r="F2599" t="str">
            <v>Оплата купонов 2002 года по ОВГВЗ 4, 5 серии в пользу СМОЛЕНСКОЕ, ОХОТНИЧЬЕ ХОЗЯЙСТВО, СМОЛЕН.ОБЛ.. Взимание комиссии в размере - 2 долл.США. НДС - .4 долл.США.</v>
          </cell>
        </row>
        <row r="2600">
          <cell r="A2600">
            <v>37407</v>
          </cell>
          <cell r="B2600" t="str">
            <v>40911840500000000224</v>
          </cell>
          <cell r="C2600" t="str">
            <v>60301810700000009098</v>
          </cell>
          <cell r="D2600" t="str">
            <v>$</v>
          </cell>
          <cell r="E2600">
            <v>12.52</v>
          </cell>
          <cell r="F2600" t="str">
            <v>Оплата купонов 2002 года по ОВГВЗ 4 серии в пользу ШИТИКОВ СЕРГЕЙ БОРИСОВИЧ. Взимание комиссии в размере - 2 долл.США. НДС - .4 долл.США.</v>
          </cell>
        </row>
        <row r="2601">
          <cell r="A2601">
            <v>37407</v>
          </cell>
          <cell r="B2601" t="str">
            <v>40911840500000000224</v>
          </cell>
          <cell r="C2601" t="str">
            <v>60301810700000009098</v>
          </cell>
          <cell r="D2601" t="str">
            <v>$</v>
          </cell>
          <cell r="E2601">
            <v>12.52</v>
          </cell>
          <cell r="F2601" t="str">
            <v>Оплата купонов 1997, 1998, 1999, 2000, 2001, 2002 года по ОВГВЗ 4, 5 серии в пользу СОМОВ ВИКТОР АЛЕКСАНДРОВИЧ. Взимание комиссии в размере - 2 долл.США. НДС -.4 долл.США.</v>
          </cell>
        </row>
        <row r="2602">
          <cell r="A2602">
            <v>37407</v>
          </cell>
          <cell r="B2602" t="str">
            <v>40911840500000000224</v>
          </cell>
          <cell r="C2602" t="str">
            <v>60301810700000009098</v>
          </cell>
          <cell r="D2602" t="str">
            <v>$</v>
          </cell>
          <cell r="E2602">
            <v>12.52</v>
          </cell>
          <cell r="F2602" t="str">
            <v>Оплата купонов 2002 года по ОВГВЗ 4 серии в пользу СОКОЛ ОКСАНА АНАТОЛЬЕВНА. Взимание комиссии в размере - 2 долл.США. НДС - .4 долл.США.</v>
          </cell>
        </row>
        <row r="2603">
          <cell r="A2603">
            <v>37407</v>
          </cell>
          <cell r="B2603" t="str">
            <v>40911840500000000224</v>
          </cell>
          <cell r="C2603" t="str">
            <v>60301810700000009098</v>
          </cell>
          <cell r="D2603" t="str">
            <v>$</v>
          </cell>
          <cell r="E2603">
            <v>46.02</v>
          </cell>
          <cell r="F2603" t="str">
            <v>Оплата купонов 2002 года по ОВГВЗ 4, 5 серии в пользу САВЕНКОВ ВИКТОР АНДРЕЕВИЧ. Взимание комиссии в размере - 7.34 долл.США. НДС - 1.47 долл.США.</v>
          </cell>
        </row>
        <row r="2604">
          <cell r="A2604">
            <v>37407</v>
          </cell>
          <cell r="B2604" t="str">
            <v>40911840500000000224</v>
          </cell>
          <cell r="C2604" t="str">
            <v>60301810700000009098</v>
          </cell>
          <cell r="D2604" t="str">
            <v>$</v>
          </cell>
          <cell r="E2604">
            <v>96.11</v>
          </cell>
          <cell r="F2604" t="str">
            <v>Оплата купонов 2002 года по ОВГВЗ 4, 5 серии в пользу РОССИЙСКАЯ АССОЦИАЦИЯ СОЦИАЛЬНОГО ТУРИЗМА, МОСКВА. Взимание комиссии в размере - 15.35 долл.США. НДС - 3.07 долл.США.</v>
          </cell>
        </row>
        <row r="2605">
          <cell r="A2605">
            <v>37407</v>
          </cell>
          <cell r="B2605" t="str">
            <v>40911840500000000224</v>
          </cell>
          <cell r="C2605" t="str">
            <v>60301810700000009098</v>
          </cell>
          <cell r="D2605" t="str">
            <v>$</v>
          </cell>
          <cell r="E2605">
            <v>28.18</v>
          </cell>
          <cell r="F2605" t="str">
            <v>Оплата купонов 2002 года по ОВГВЗ 5 серии в пользу НИКОЛАЕВА ГАЛИНА ВИТАЛЬЕВНА. Взимание комиссии в размере - 4.5 долл.США. НДС - .9 долл.США.</v>
          </cell>
        </row>
        <row r="2606">
          <cell r="A2606">
            <v>37407</v>
          </cell>
          <cell r="B2606" t="str">
            <v>40911840500000000224</v>
          </cell>
          <cell r="C2606" t="str">
            <v>60301810700000009098</v>
          </cell>
          <cell r="D2606" t="str">
            <v>$</v>
          </cell>
          <cell r="E2606">
            <v>65.430000000000007</v>
          </cell>
          <cell r="F2606" t="str">
            <v>Оплата купонов 2002 года по ОВГВЗ 4, 5 серии в пользу ФИНБИ, ФИНАНСОВАЯ КОМПАНИЯ, ЗАО, МОСКВА. Взимание комиссии в размере - 10.45 долл.США. НДС - 2.09 долл.США.</v>
          </cell>
        </row>
        <row r="2607">
          <cell r="A2607">
            <v>37407</v>
          </cell>
          <cell r="B2607" t="str">
            <v>40911840500000000224</v>
          </cell>
          <cell r="C2607" t="str">
            <v>60301810700000009098</v>
          </cell>
          <cell r="D2607" t="str">
            <v>$</v>
          </cell>
          <cell r="E2607">
            <v>12.52</v>
          </cell>
          <cell r="F2607" t="str">
            <v>Оплата купонов 2002 года по ОВГВЗ 4, 5 серии в пользу БОНДИН ЮРИЙ АНДРЕЕВИЧ. Взимание комиссии в размере - 2 долл.США. НДС - .4 долл.США.</v>
          </cell>
        </row>
        <row r="2608">
          <cell r="A2608">
            <v>37407</v>
          </cell>
          <cell r="B2608" t="str">
            <v>40911840500000000224</v>
          </cell>
          <cell r="C2608" t="str">
            <v>60301810700000009098</v>
          </cell>
          <cell r="D2608" t="str">
            <v>$</v>
          </cell>
          <cell r="E2608">
            <v>76.08</v>
          </cell>
          <cell r="F2608" t="str">
            <v>Оплата купонов 2002 года по ОВГВЗ 4, 5 серии в пользу РОССИЙСКИЙ ЦИРК, ГОС.КОМПАНИЯ, МОСКВА. Взимание комиссии в размере - 12.16 долл.США. НДС - 2.43 долл.США.</v>
          </cell>
        </row>
        <row r="2609">
          <cell r="A2609">
            <v>37407</v>
          </cell>
          <cell r="B2609" t="str">
            <v>40911840500000000224</v>
          </cell>
          <cell r="C2609" t="str">
            <v>60301810700000009098</v>
          </cell>
          <cell r="D2609" t="str">
            <v>$</v>
          </cell>
          <cell r="E2609">
            <v>12.52</v>
          </cell>
          <cell r="F2609" t="str">
            <v>Оплата купонов 2002 года по ОВГВЗ 4, 5 серии в пользу МОСПРОМСТРОЙМАТЕРИАЛЫ, ОАО, МОСКВА. Взимание комиссии в размере - 2 долл.США. НДС - .4 долл.США.</v>
          </cell>
        </row>
        <row r="2610">
          <cell r="A2610">
            <v>37407</v>
          </cell>
          <cell r="B2610" t="str">
            <v>40911840500000000224</v>
          </cell>
          <cell r="C2610" t="str">
            <v>60301810700000009098</v>
          </cell>
          <cell r="D2610" t="str">
            <v>$</v>
          </cell>
          <cell r="E2610">
            <v>138.69</v>
          </cell>
          <cell r="F2610" t="str">
            <v>Оплата купонов 2002 года по ОВГВЗ 4, 5 серии в пользу HYUNDAI CORPORATION EUROPE GMBH, /FRANKFURT AM MAIN. Взимание комиссии в размере - 22.14 долл.США. НДС - 4.43 долл.США.</v>
          </cell>
        </row>
        <row r="2611">
          <cell r="A2611">
            <v>37407</v>
          </cell>
          <cell r="B2611" t="str">
            <v>40911840500000000224</v>
          </cell>
          <cell r="C2611" t="str">
            <v>60301810700000009098</v>
          </cell>
          <cell r="D2611" t="str">
            <v>$</v>
          </cell>
          <cell r="E2611">
            <v>12.52</v>
          </cell>
          <cell r="F2611" t="str">
            <v>Оплата купонов 2002 года по ОВГВЗ 4, 5 серии в пользу АЭРОСИЛА, НПП, СТУПИНО. Взимание комиссии в размере - 2 долл.США. НДС - .4 долл.США.</v>
          </cell>
        </row>
        <row r="2612">
          <cell r="A2612">
            <v>37407</v>
          </cell>
          <cell r="B2612" t="str">
            <v>40911840500000000224</v>
          </cell>
          <cell r="C2612" t="str">
            <v>60301810700000009098</v>
          </cell>
          <cell r="D2612" t="str">
            <v>$</v>
          </cell>
          <cell r="E2612">
            <v>12.52</v>
          </cell>
          <cell r="F2612" t="str">
            <v>Оплата купонов 2002 года по ОВГВЗ 5 серии в пользу ПЧЕЛИНЦЕВ ЭДУАРД ГЕННАДЬЕВИЧ. Взимание комиссии в размере - 2 долл.США. НДС - .4 долл.США.</v>
          </cell>
        </row>
        <row r="2613">
          <cell r="A2613">
            <v>37407</v>
          </cell>
          <cell r="B2613" t="str">
            <v>40911840500000000224</v>
          </cell>
          <cell r="C2613" t="str">
            <v>60301810700000009098</v>
          </cell>
          <cell r="D2613" t="str">
            <v>$</v>
          </cell>
          <cell r="E2613">
            <v>266.74</v>
          </cell>
          <cell r="F2613" t="str">
            <v>Оплата купонов 2002 года по ОВГВЗ 4, 5 серии в пользу ЦЕНТРОСОЮЗ РСФСР, МОСКВА. Взимание комиссии в размере - 42.62 долл.США. НДС - 8.52 долл.США.</v>
          </cell>
        </row>
        <row r="2614">
          <cell r="A2614">
            <v>37407</v>
          </cell>
          <cell r="B2614" t="str">
            <v>40911840500000000224</v>
          </cell>
          <cell r="C2614" t="str">
            <v>60301810700000009098</v>
          </cell>
          <cell r="D2614" t="str">
            <v>$</v>
          </cell>
          <cell r="E2614">
            <v>55.41</v>
          </cell>
          <cell r="F2614" t="str">
            <v>Оплата купонов 2002 года по ОВГВЗ 4, 5 серии в пользу ДЕРЖАВА , АКБ , Г. МОСКВА. Взимание комиссии в размере - 8.87 долл.США. НДС - 1.77 долл.США.</v>
          </cell>
        </row>
        <row r="2615">
          <cell r="A2615">
            <v>37407</v>
          </cell>
          <cell r="B2615" t="str">
            <v>40911840500000000224</v>
          </cell>
          <cell r="C2615" t="str">
            <v>60301810700000009098</v>
          </cell>
          <cell r="D2615" t="str">
            <v>$</v>
          </cell>
          <cell r="E2615">
            <v>48.53</v>
          </cell>
          <cell r="F2615" t="str">
            <v>Оплата купонов 2002 года по ОВГВЗ 4, 5 серии в пользу МЕЖДУНАРОДНЫЙ ПОЧТАМТ, ФЕДЕРАЛЬНОЕ ГОСУД. УНИТАРНОЕ ПРЕДПРИЯТИЕ,МОСКВА. Взимание комиссии в размере - 7.75 долл.США. НДС - 1.55 долл.США.</v>
          </cell>
        </row>
        <row r="2616">
          <cell r="A2616">
            <v>37407</v>
          </cell>
          <cell r="B2616" t="str">
            <v>40911840500000000224</v>
          </cell>
          <cell r="C2616" t="str">
            <v>60301810700000009098</v>
          </cell>
          <cell r="D2616" t="str">
            <v>$</v>
          </cell>
          <cell r="E2616">
            <v>12.52</v>
          </cell>
          <cell r="F2616" t="str">
            <v>Оплата купонов 2002 года по ОВГВЗ 5 серии в пользу ГИДРОПРЕСС, КБ, ПОДОЛЬСК. Взимание комиссии в размере - 2 долл.США. НДС - .4 долл.США.</v>
          </cell>
        </row>
        <row r="2617">
          <cell r="A2617">
            <v>37407</v>
          </cell>
          <cell r="B2617" t="str">
            <v>40911840500000000224</v>
          </cell>
          <cell r="C2617" t="str">
            <v>60301810700000009098</v>
          </cell>
          <cell r="D2617" t="str">
            <v>$</v>
          </cell>
          <cell r="E2617">
            <v>36</v>
          </cell>
          <cell r="F2617" t="str">
            <v>Оплата купонов 2002 года по ОВГВЗ 4 серии в пользу КАЛАШНИКОВ ПАВЕЛ НИКОЛАЕВИЧ. Взимание комиссии в размере - 5.76 долл.США. НДС - 1.15 долл.США.</v>
          </cell>
        </row>
        <row r="2618">
          <cell r="A2618">
            <v>37407</v>
          </cell>
          <cell r="B2618" t="str">
            <v>40911840500000000224</v>
          </cell>
          <cell r="C2618" t="str">
            <v>60301810700000009098</v>
          </cell>
          <cell r="D2618" t="str">
            <v>$</v>
          </cell>
          <cell r="E2618">
            <v>26.61</v>
          </cell>
          <cell r="F2618" t="str">
            <v>Оплата купонов 2001, 2002 года по ОВГВЗ 4, 5 серии в пользу ЛЮКС, ЗАО, МОСКВА. Взимание комиссии в размере - 4.23 долл.США. НДС - .85 долл.США.</v>
          </cell>
        </row>
        <row r="2619">
          <cell r="A2619">
            <v>37407</v>
          </cell>
          <cell r="B2619" t="str">
            <v>40911840500000000224</v>
          </cell>
          <cell r="C2619" t="str">
            <v>60301810700000009098</v>
          </cell>
          <cell r="D2619" t="str">
            <v>$</v>
          </cell>
          <cell r="E2619">
            <v>12.52</v>
          </cell>
          <cell r="F2619" t="str">
            <v>Оплата купонов 2002 года по ОВГВЗ 4, 5 серии в пользу МАТЮХИНА ВАЛЕНТИНА ИВАНОВНА. Взимание комиссии в размере - 2 долл.США. НДС - .4 долл.США.</v>
          </cell>
        </row>
        <row r="2620">
          <cell r="A2620">
            <v>37407</v>
          </cell>
          <cell r="B2620" t="str">
            <v>40911840500000000224</v>
          </cell>
          <cell r="C2620" t="str">
            <v>60301810700000009098</v>
          </cell>
          <cell r="D2620" t="str">
            <v>$</v>
          </cell>
          <cell r="E2620">
            <v>128.66999999999999</v>
          </cell>
          <cell r="F2620" t="str">
            <v>Оплата купонов 2002 года по ОВГВЗ 4, 5 серии в пользу ЦЕНТР МЕЖДУНАРОДНЫХ ПРОЕКТОВ ГОСКОМПРИРОДЫ, МОСКВА. Взимание комиссии в размере - 20.53 долл.США. НДС - 4.11 долл.США.</v>
          </cell>
        </row>
        <row r="2621">
          <cell r="A2621">
            <v>37407</v>
          </cell>
          <cell r="B2621" t="str">
            <v>40911840500000000224</v>
          </cell>
          <cell r="C2621" t="str">
            <v>60301810700000009098</v>
          </cell>
          <cell r="D2621" t="str">
            <v>$</v>
          </cell>
          <cell r="E2621">
            <v>134.62</v>
          </cell>
          <cell r="F2621" t="str">
            <v>Оплата купонов 2002 года по ОВГВЗ 4, 5 серии в пользу МИНСЕЛЬХОЗ МАРИЙСКАЯ ССР. Взимание комиссии в размере - 21.52 долл.США. НДС - 4.3 долл.США.</v>
          </cell>
        </row>
        <row r="2622">
          <cell r="A2622">
            <v>37407</v>
          </cell>
          <cell r="B2622" t="str">
            <v>40911840500000000224</v>
          </cell>
          <cell r="C2622" t="str">
            <v>60301810700000009098</v>
          </cell>
          <cell r="D2622" t="str">
            <v>$</v>
          </cell>
          <cell r="E2622">
            <v>56.35</v>
          </cell>
          <cell r="F2622" t="str">
            <v>ОПЛАТА КУПОНОВ 2002 ГОДА В ПОЛЬЗУ РОМАНОВА Н.Н. КОМИССИЯ ЗА ПЕРЕВОД 9-00 ДОЛ.США, НДС 1-80 ДОЛ.США</v>
          </cell>
        </row>
        <row r="2623">
          <cell r="A2623">
            <v>37407</v>
          </cell>
          <cell r="B2623" t="str">
            <v>40911840500000000224</v>
          </cell>
          <cell r="C2623" t="str">
            <v>60301810700000009098</v>
          </cell>
          <cell r="D2623" t="str">
            <v>$</v>
          </cell>
          <cell r="E2623">
            <v>20.350000000000001</v>
          </cell>
          <cell r="F2623" t="str">
            <v>Оплата купонов 1999, 2000, 2001, 2002 года по ОВГВЗ 4, 5 серии в пользу ТОВАРИЩЕСТВО ПАЛЕХ, ООО, ИВАНОВСКАЯ ОБЛ.. Взимание комиссии в размере - 3.24 долл.США. НДС - .65 долл.США.</v>
          </cell>
        </row>
        <row r="2624">
          <cell r="A2624">
            <v>37407</v>
          </cell>
          <cell r="B2624" t="str">
            <v>40911840500000000224</v>
          </cell>
          <cell r="C2624" t="str">
            <v>60301810700000009098</v>
          </cell>
          <cell r="D2624" t="str">
            <v>$</v>
          </cell>
          <cell r="E2624">
            <v>12.52</v>
          </cell>
          <cell r="F2624" t="str">
            <v>Оплата купонов 2002 года по ОВГВЗ 4, 5 серии в пользу СПЕЦТЯЖТРАНС, ОАО, МОСКВА. Взимание комиссии в размере - 2 долл.США. НДС - .4 долл.США.</v>
          </cell>
        </row>
        <row r="2625">
          <cell r="A2625">
            <v>37407</v>
          </cell>
          <cell r="B2625" t="str">
            <v>40911840500000000224</v>
          </cell>
          <cell r="C2625" t="str">
            <v>60301810700000009098</v>
          </cell>
          <cell r="D2625" t="str">
            <v>$</v>
          </cell>
          <cell r="E2625">
            <v>16.59</v>
          </cell>
          <cell r="F2625" t="str">
            <v>Оплата купонов 2002 года по ОВГВЗ 4, 5 серии в пользу ВНИПИ ЭКОНОМИКИ ПО ЛЕСНОЙ ПРОМ., МОСКВА. Взимание комиссии в размере - 2.66 долл.США. НДС - .53 долл.США.</v>
          </cell>
        </row>
        <row r="2626">
          <cell r="A2626">
            <v>37407</v>
          </cell>
          <cell r="B2626" t="str">
            <v>40911840500000000224</v>
          </cell>
          <cell r="C2626" t="str">
            <v>60301810700000009098</v>
          </cell>
          <cell r="D2626" t="str">
            <v>$</v>
          </cell>
          <cell r="E2626">
            <v>12.52</v>
          </cell>
          <cell r="F2626" t="str">
            <v>Оплата купонов 2002 года по ОВГВЗ 5 серии в пользу ТЯЖПРОМАРМАТУРА, ЗАВОД, ТУЛЬСКАЯ ОБЛ., АЛЕКСИН. Взимание комиссии в размере - 2 долл.США. НДС - .4 долл.США.</v>
          </cell>
        </row>
        <row r="2627">
          <cell r="A2627">
            <v>37407</v>
          </cell>
          <cell r="B2627" t="str">
            <v>40911840500000000224</v>
          </cell>
          <cell r="C2627" t="str">
            <v>60301810700000009098</v>
          </cell>
          <cell r="D2627" t="str">
            <v>$</v>
          </cell>
          <cell r="E2627">
            <v>33.81</v>
          </cell>
          <cell r="F2627" t="str">
            <v>Оплата купонов 2002 года по ОВГВЗ 4, 5 серии в пользу ГУАП ОРЕНБУРГСКИЕ АВИАЛИНИИ, ОРЕНБУРГ. Взимание комиссии в размере - 5.4 долл.США. НДС - 1.08 долл.США.</v>
          </cell>
        </row>
        <row r="2628">
          <cell r="A2628">
            <v>37407</v>
          </cell>
          <cell r="B2628" t="str">
            <v>40911840500000000224</v>
          </cell>
          <cell r="C2628" t="str">
            <v>60301810700000009098</v>
          </cell>
          <cell r="D2628" t="str">
            <v>$</v>
          </cell>
          <cell r="E2628">
            <v>12.52</v>
          </cell>
          <cell r="F2628" t="str">
            <v>Оплата купонов 2002 года по ОВГВЗ 4, 5 серии в пользу АНГСТРЕМ, АО, ЗЕЛЕНОГРАД. Взимание комиссии в размере - 2 долл.США. НДС - .4 долл.США.</v>
          </cell>
        </row>
        <row r="2629">
          <cell r="A2629">
            <v>37407</v>
          </cell>
          <cell r="B2629" t="str">
            <v>40911840500000000224</v>
          </cell>
          <cell r="C2629" t="str">
            <v>60301810700000009098</v>
          </cell>
          <cell r="D2629" t="str">
            <v>$</v>
          </cell>
          <cell r="E2629">
            <v>12.84</v>
          </cell>
          <cell r="F2629" t="str">
            <v>Оплата купонов 2002 года по ОВГВЗ 4, 5 серии в пользу ВОРОНЦОВ АЛЕКСЕЙ НИКОЛАЕВИЧ. Взимание комиссии в размере - 2.07 долл.США. НДС - .41 долл.США.</v>
          </cell>
        </row>
        <row r="2630">
          <cell r="A2630">
            <v>37407</v>
          </cell>
          <cell r="B2630" t="str">
            <v>40911840500000000224</v>
          </cell>
          <cell r="C2630" t="str">
            <v>60301810700000009098</v>
          </cell>
          <cell r="D2630" t="str">
            <v>$</v>
          </cell>
          <cell r="E2630">
            <v>44.14</v>
          </cell>
          <cell r="F2630" t="str">
            <v>Оплата купонов 2002 года по ОВГВЗ 4, 5 серии в пользу ДУДНИКОВ СЕРГЕЙ ИВАНОВИЧ. Взимание комиссии в размере - 7.07 долл.США. НДС - 1.41 долл.США.</v>
          </cell>
        </row>
        <row r="2631">
          <cell r="A2631">
            <v>37407</v>
          </cell>
          <cell r="B2631" t="str">
            <v>40911840500000000224</v>
          </cell>
          <cell r="C2631" t="str">
            <v>60301810700000009098</v>
          </cell>
          <cell r="D2631" t="str">
            <v>$</v>
          </cell>
          <cell r="E2631">
            <v>12.52</v>
          </cell>
          <cell r="F2631" t="str">
            <v>Оплата купонов 2002 года по ОВГВЗ 4 серии в пользу ТУЛЬСКИЙ ПРОМЫШЛЕННИК, ООО, СПЕЦИАЛИЗИРОВАННЫЙ РЕГИСТРАТОР,ТУЛА. Взимание комиссии в размере - 2 долл.США. НДС - .4 долл.США.</v>
          </cell>
        </row>
        <row r="2632">
          <cell r="A2632">
            <v>37407</v>
          </cell>
          <cell r="B2632" t="str">
            <v>40911840500000000224</v>
          </cell>
          <cell r="C2632" t="str">
            <v>60301810700000009098</v>
          </cell>
          <cell r="D2632" t="str">
            <v>$</v>
          </cell>
          <cell r="E2632">
            <v>186.28</v>
          </cell>
          <cell r="F2632" t="str">
            <v>Оплата купонов 2002 года по ОВГВЗ 4, 5 серии в пользу ЗАРУБЕЖЭНЕРГОСТРОЙ, ВНЕШНЕЭКОНОМИЧ.АООТ, МОСКВА. Взимание комиссии в размере - 29.77 долл.США. НДС - 5.95 долл.США.</v>
          </cell>
        </row>
        <row r="2633">
          <cell r="A2633">
            <v>37407</v>
          </cell>
          <cell r="B2633" t="str">
            <v>40911840500000000224</v>
          </cell>
          <cell r="C2633" t="str">
            <v>60301810700000009098</v>
          </cell>
          <cell r="D2633" t="str">
            <v>$</v>
          </cell>
          <cell r="E2633">
            <v>12.52</v>
          </cell>
          <cell r="F2633" t="str">
            <v>Оплата купонов 2002 года по ОВГВЗ 5 серии в пользу ФИЛИАЛ ОАО БАНК МЕНАТЕП СПБ В Г.К, ФАКБ, Г. КАЛУГА. Взимание комиссии в размере - 2 долл.США. НДС - .4 долл.США.</v>
          </cell>
        </row>
        <row r="2634">
          <cell r="A2634">
            <v>37407</v>
          </cell>
          <cell r="B2634" t="str">
            <v>40911840500000000224</v>
          </cell>
          <cell r="C2634" t="str">
            <v>60301810700000009098</v>
          </cell>
          <cell r="D2634" t="str">
            <v>$</v>
          </cell>
          <cell r="E2634">
            <v>12.52</v>
          </cell>
          <cell r="F2634" t="str">
            <v>Оплата купонов 2002 года по ОВГВЗ 5 серии в пользу ЗАО БАНК РУССКИЙ СТАНДАРТ , АКБ , Г. МОСКВА. Взимание комиссии в размере - 2 долл.США. НДС - .4 долл.США.</v>
          </cell>
        </row>
        <row r="2635">
          <cell r="A2635">
            <v>37407</v>
          </cell>
          <cell r="B2635" t="str">
            <v>40911840500000000224</v>
          </cell>
          <cell r="C2635" t="str">
            <v>60301810700000009098</v>
          </cell>
          <cell r="D2635" t="str">
            <v>$</v>
          </cell>
          <cell r="E2635">
            <v>63.24</v>
          </cell>
          <cell r="F2635" t="str">
            <v>Оплата купонов 2002 года по ОВГВЗ 4, 5 серии в пользу DALSTON ASSOCIATED SA, /FRIBOURG. Взимание комиссии в размере - 10.09 долл.США. НДС - 2.02 долл.США.</v>
          </cell>
        </row>
        <row r="2636">
          <cell r="A2636">
            <v>37407</v>
          </cell>
          <cell r="B2636" t="str">
            <v>40911840500000000224</v>
          </cell>
          <cell r="C2636" t="str">
            <v>60301810700000009098</v>
          </cell>
          <cell r="D2636" t="str">
            <v>$</v>
          </cell>
          <cell r="E2636">
            <v>141.19999999999999</v>
          </cell>
          <cell r="F2636" t="str">
            <v>Оплата купонов 2002 года по ОВГВЗ 4, 5 серии в пользу АВИАЗАПЧАСТЬ, ОАО, МОСКВА. Взимание комиссии в размере - 22.55 долл.США. НДС - 4.51 долл.США.</v>
          </cell>
        </row>
        <row r="2637">
          <cell r="A2637">
            <v>37407</v>
          </cell>
          <cell r="B2637" t="str">
            <v>40911840500000000224</v>
          </cell>
          <cell r="C2637" t="str">
            <v>60301810700000009098</v>
          </cell>
          <cell r="D2637" t="str">
            <v>$</v>
          </cell>
          <cell r="E2637">
            <v>207.57</v>
          </cell>
          <cell r="F2637" t="str">
            <v>Оплата купонов 2002 года по ОВГВЗ 4, 5 серии в пользу ГЛАВНЫЙ ВЫЧИСЛИТЕЛЬНЫЙ ЦЕНТР ЭНЕРГЕТИКИ, МОСКВА. Взимание комиссии в размере - 33.13 долл.США. НДС - 6.63 долл.США.</v>
          </cell>
        </row>
        <row r="2638">
          <cell r="A2638">
            <v>37407</v>
          </cell>
          <cell r="B2638" t="str">
            <v>40911840500000000224</v>
          </cell>
          <cell r="C2638" t="str">
            <v>60301810700000009098</v>
          </cell>
          <cell r="D2638" t="str">
            <v>$</v>
          </cell>
          <cell r="E2638">
            <v>31.31</v>
          </cell>
          <cell r="F2638" t="str">
            <v>Оплата купонов 2002 года по ОВГВЗ 4, 5 серии в пользу АВТОМОБИЛЬНЫЙ ВСЕРОССИЙСКИЙ АЛЬЯНС, ОАО, МОСКВА. Взимание комиссии в размере - 5 долл.США. НДС - 1 долл.США.</v>
          </cell>
        </row>
        <row r="2639">
          <cell r="A2639">
            <v>37407</v>
          </cell>
          <cell r="B2639" t="str">
            <v>40911840500000000224</v>
          </cell>
          <cell r="C2639" t="str">
            <v>60301810700000009098</v>
          </cell>
          <cell r="D2639" t="str">
            <v>$</v>
          </cell>
          <cell r="E2639">
            <v>17.53</v>
          </cell>
          <cell r="F2639" t="str">
            <v>Оплата купонов 2002 года по ОВГВЗ 4, 5 серии в пользу АРХАНГЕЛЬСКПТИЦЕПРОМ, ОАО, АРХАНГЕЛЬСК. Взимание комиссии в размере - 2.79 долл.США. НДС - .56 долл.США.</v>
          </cell>
        </row>
        <row r="2640">
          <cell r="A2640">
            <v>37407</v>
          </cell>
          <cell r="B2640" t="str">
            <v>40911840500000000224</v>
          </cell>
          <cell r="C2640" t="str">
            <v>60301810700000009098</v>
          </cell>
          <cell r="D2640" t="str">
            <v>$</v>
          </cell>
          <cell r="E2640">
            <v>12.52</v>
          </cell>
          <cell r="F2640" t="str">
            <v>Оплата купонов 2002 года по ОВГВЗ 5 серии в пользу ГРИГОРЬЕВ АРКАДИЙ МАРКОВИЧ. Взимание комиссии в размере - 2 долл.США. НДС - .4 долл.США.</v>
          </cell>
        </row>
        <row r="2641">
          <cell r="A2641">
            <v>37407</v>
          </cell>
          <cell r="B2641" t="str">
            <v>40911840500000000224</v>
          </cell>
          <cell r="C2641" t="str">
            <v>60301810700000009098</v>
          </cell>
          <cell r="D2641" t="str">
            <v>$</v>
          </cell>
          <cell r="E2641">
            <v>12.52</v>
          </cell>
          <cell r="F2641" t="str">
            <v>Оплата купонов 2002 года по ОВГВЗ 4, 5 серии в пользу УРАЛЬСКИЙ ЗАВОД РЕЗИНОВЫХТЕХНИЧЕСКИХ ИЗДЕЛИЙ, АООТ, ЕКАТЕРИНБУРГ. Взимание комиссии в размере - 2 долл.США. НДС - .4 долл.США.</v>
          </cell>
        </row>
        <row r="2642">
          <cell r="A2642">
            <v>37407</v>
          </cell>
          <cell r="B2642" t="str">
            <v>40911840500000000224</v>
          </cell>
          <cell r="C2642" t="str">
            <v>60301810700000009098</v>
          </cell>
          <cell r="D2642" t="str">
            <v>$</v>
          </cell>
          <cell r="E2642">
            <v>13.15</v>
          </cell>
          <cell r="F2642" t="str">
            <v>Оплата купонов 2002 года по ОВГВЗ 4, 5 серии в пользу ТВЕРСКОЙ ЭКСКАВАТОРНЫЙ ЗАВОД,ОАО, ТВЕРЬ. Взимание комиссии в размере - 2.12 долл.США. НДС - .42 долл.США.</v>
          </cell>
        </row>
        <row r="2643">
          <cell r="A2643">
            <v>37407</v>
          </cell>
          <cell r="B2643" t="str">
            <v>40911840500000000224</v>
          </cell>
          <cell r="C2643" t="str">
            <v>60301810700000009098</v>
          </cell>
          <cell r="D2643" t="str">
            <v>$</v>
          </cell>
          <cell r="E2643">
            <v>231.36</v>
          </cell>
          <cell r="F2643" t="str">
            <v>Оплата купонов 2002 года по ОВГВЗ 4, 5 серии в пользу САМАРСКИЙ ПОДШИПНИКОВЫЙ ЗАВОД, ОАО, САМАРА. Взимание комиссии в размере - 36.96 долл.США. НДС - 7.39 долл.США.</v>
          </cell>
        </row>
        <row r="2644">
          <cell r="A2644">
            <v>37407</v>
          </cell>
          <cell r="B2644" t="str">
            <v>40911840500000000224</v>
          </cell>
          <cell r="C2644" t="str">
            <v>60301810700000009098</v>
          </cell>
          <cell r="D2644" t="str">
            <v>$</v>
          </cell>
          <cell r="E2644">
            <v>12.52</v>
          </cell>
          <cell r="F2644" t="str">
            <v>Оплата купонов 2002 года по ОВГВЗ 4, 5 серии в пользу ВЫСШАЯ ШКОЛА, ИЗДАТЕЛЬСТВО, МОСКВА. Взимание комиссии в размере - 2 долл.США. НДС - .4 долл.США.</v>
          </cell>
        </row>
        <row r="2645">
          <cell r="A2645">
            <v>37407</v>
          </cell>
          <cell r="B2645" t="str">
            <v>40911840500000000224</v>
          </cell>
          <cell r="C2645" t="str">
            <v>60301810700000009098</v>
          </cell>
          <cell r="D2645" t="str">
            <v>$</v>
          </cell>
          <cell r="E2645">
            <v>18.47</v>
          </cell>
          <cell r="F2645" t="str">
            <v>Оплата купонов 2002 года по ОВГВЗ 4, 5 серии в пользу ИНФОРМАТИКА, АООТ, ИВАНОВО. Взимание комиссии в размере - 2.97 долл.США. НДС - .59 долл.США.</v>
          </cell>
        </row>
        <row r="2646">
          <cell r="A2646">
            <v>37407</v>
          </cell>
          <cell r="B2646" t="str">
            <v>40911840500000000224</v>
          </cell>
          <cell r="C2646" t="str">
            <v>60301810700000009098</v>
          </cell>
          <cell r="D2646" t="str">
            <v>$</v>
          </cell>
          <cell r="E2646">
            <v>76.39</v>
          </cell>
          <cell r="F2646" t="str">
            <v>Оплата купонов 2002 года по ОВГВЗ 4, 5 серии в пользу ОКТЯБРЬ, ГП ПО, КАМЕНСК-УРАЛЬСКИЙ. Взимание комиссии в размере - 12.2 долл.США. НДС - 2.44 долл.США.</v>
          </cell>
        </row>
        <row r="2647">
          <cell r="A2647">
            <v>37407</v>
          </cell>
          <cell r="B2647" t="str">
            <v>40911840500000000224</v>
          </cell>
          <cell r="C2647" t="str">
            <v>60301810700000009098</v>
          </cell>
          <cell r="D2647" t="str">
            <v>$</v>
          </cell>
          <cell r="E2647">
            <v>72.95</v>
          </cell>
          <cell r="F2647" t="str">
            <v>Оплата купонов 2002 года по ОВГВЗ 4, 5 серии в пользу ПОДОЛЬСКИЙ МАШИНОСТРОИТЕЛЬНЫЙ ЗАВОД, ОАО, ПОДОЛЬСК. Взимание комиссии в размере - 11.66 долл.США. НДС - 2.33 долл.США.</v>
          </cell>
        </row>
        <row r="2648">
          <cell r="A2648">
            <v>37407</v>
          </cell>
          <cell r="B2648" t="str">
            <v>40911840500000000224</v>
          </cell>
          <cell r="C2648" t="str">
            <v>60301810700000009098</v>
          </cell>
          <cell r="D2648" t="str">
            <v>$</v>
          </cell>
          <cell r="E2648">
            <v>12.52</v>
          </cell>
          <cell r="F2648" t="str">
            <v>Оплата купонов 2002 года по ОВГВЗ 4, 5 серии в пользу КОНЦЕРН СТРОЙИНСТРУМЕНТ, О0О, ХИМКИ. Взимание комиссии в размере - 2 долл.США. НДС - .4 долл.США.</v>
          </cell>
        </row>
        <row r="2649">
          <cell r="A2649">
            <v>37407</v>
          </cell>
          <cell r="B2649" t="str">
            <v>40911840500000000224</v>
          </cell>
          <cell r="C2649" t="str">
            <v>60301810700000009098</v>
          </cell>
          <cell r="D2649" t="str">
            <v>$</v>
          </cell>
          <cell r="E2649">
            <v>208.82</v>
          </cell>
          <cell r="F2649" t="str">
            <v>Оплата купонов 2002 года по ОВГВЗ 4, 5 серии в пользу ТЕХМАШЭКСПОРТ, ВНЕШНЕЭКОНОМИЧЕСКОЕ ЗАКРЫТОЕ АО, МОСКВА. Взимание комиссии в размере - 33.35 долл.США. НДС - 6.67 долл.США.</v>
          </cell>
        </row>
        <row r="2650">
          <cell r="A2650">
            <v>37410</v>
          </cell>
          <cell r="B2650" t="str">
            <v>40911840500000000224</v>
          </cell>
          <cell r="C2650" t="str">
            <v>60301810700000009098</v>
          </cell>
          <cell r="D2650" t="str">
            <v>$</v>
          </cell>
          <cell r="E2650">
            <v>939.17</v>
          </cell>
          <cell r="F2650" t="str">
            <v>ОПЛАТА КУПОНОВ ПО ОВГВЗ В ПОЛЬЗУ АРТЕЗИЯ-БАНК, ЛЮКСЕМБУРГ. КОМИССИЯ ЗА ПЕРЕВОД 150-00 ДОЛ.США, ЗА ВЫДАЧУ ОБЛИГАЦИЙ 1000-00 ДОЛ.США, ЗА РЕАЛИЗАЦИЮ УСЛОВИЙ ТРЕХСТОРОННЕГО СОГЛАШЕНИЯ МЕЖДУ ВНЕШЭКОНОМБАНКОМ, ГПВО ПРОМСЫРЬЕИМПОРТ И АРТЕЗИЯ-БАНК16.666-67 ДОЛ.СШ</v>
          </cell>
        </row>
        <row r="2651">
          <cell r="A2651">
            <v>37410</v>
          </cell>
          <cell r="B2651" t="str">
            <v>40911840500000000224</v>
          </cell>
          <cell r="C2651" t="str">
            <v>60301810700000009098</v>
          </cell>
          <cell r="D2651" t="str">
            <v>$</v>
          </cell>
          <cell r="E2651">
            <v>104352.56</v>
          </cell>
          <cell r="F2651" t="str">
            <v>ОПЛАТА КУПОНОВ ПО ОВГВЗ В ПОЛЬЗУ АРТЕЗИЯ-БАНК, ЛЮКСЕМБУРГ. КОМИССИЯ ЗА ПЕРЕВОД 150-00 ДОЛ.США, ЗА ВЫДАЧУ ОБЛИГАЦИЙ 1000-00 ДОЛ.США, ЗА РЕАЛИЗАЦИЮ УСЛОВИЙ ТРЕХСТОРОННЕГО СОГЛАШЕНИЯ МЕЖДУ ВНЕШЭКОНОМБАНКОМ, ГПВО ПРОМСЫРЬЕИМПОРТ И АРТЕЗИЯ-БАНК16.666-67 ДОЛ.СШ</v>
          </cell>
        </row>
        <row r="2652">
          <cell r="A2652">
            <v>37410</v>
          </cell>
          <cell r="B2652" t="str">
            <v>40911840500000000224</v>
          </cell>
          <cell r="C2652" t="str">
            <v>60301810700000009098</v>
          </cell>
          <cell r="D2652" t="str">
            <v>$</v>
          </cell>
          <cell r="E2652">
            <v>6261.16</v>
          </cell>
          <cell r="F2652" t="str">
            <v>ОПЛАТА КУПОНОВ ПО ОВГВЗ В ПОЛЬЗУ АРТЕЗИЯ-БАНК, ЛЮКСЕМБУРГ. КОМИССИЯ ЗА ПЕРЕВОД 150-00 ДОЛ.США, ЗА ВЫДАЧУ ОБЛИГАЦИЙ 1000-00 ДОЛ.США, ЗА РЕАЛИЗАЦИЮ УСЛОВИЙ ТРЕХСТОРОННЕГО СОГЛАШЕНИЯ МЕЖДУ ВНЕШЭКОНОМБАНКОМ, ГПВО ПРОМСЫРЬЕИМПОРТ И АРТЕЗИЯ-БАНК16.666-67 ДОЛ.СШ</v>
          </cell>
        </row>
        <row r="2653">
          <cell r="A2653">
            <v>37410</v>
          </cell>
          <cell r="B2653" t="str">
            <v>40911840500000000224</v>
          </cell>
          <cell r="C2653" t="str">
            <v>60301810700000009098</v>
          </cell>
          <cell r="D2653" t="str">
            <v>$</v>
          </cell>
          <cell r="E2653">
            <v>939.17</v>
          </cell>
          <cell r="F2653" t="str">
            <v>ОПЛАТА КУПОНОВ ПО ОВГВЗ В ПОЛЬЗУ АНКО ИЦИТ"АИНА". КОМИССИЯ ЗА ПЕРЕВОД 150-00 ДОЛ.США, ЗА ВЫДАЧУ ОБЛИГАЦИЙ 1000-00 ДОЛ.США, НДС 230-00 ДОЛ.США</v>
          </cell>
        </row>
        <row r="2654">
          <cell r="A2654">
            <v>37410</v>
          </cell>
          <cell r="B2654" t="str">
            <v>40911840500000000224</v>
          </cell>
          <cell r="C2654" t="str">
            <v>60301810700000009098</v>
          </cell>
          <cell r="D2654" t="str">
            <v>$</v>
          </cell>
          <cell r="E2654">
            <v>6261.16</v>
          </cell>
          <cell r="F2654" t="str">
            <v>ОПЛАТА КУПОНОВ ПО ОВГВЗ В ПОЛЬЗУ АНКО ИЦИТ"АИНА". КОМИССИЯ ЗА ПЕРЕВОД 150-00 ДОЛ.США, ЗА ВЫДАЧУ ОБЛИГАЦИЙ 1000-00 ДОЛ.США, НДС 230-00 ДОЛ.США</v>
          </cell>
        </row>
        <row r="2655">
          <cell r="A2655">
            <v>37411</v>
          </cell>
          <cell r="B2655" t="str">
            <v>40911840500000000224</v>
          </cell>
          <cell r="C2655" t="str">
            <v>60301810700000009098</v>
          </cell>
          <cell r="D2655" t="str">
            <v>$</v>
          </cell>
          <cell r="E2655">
            <v>852.36</v>
          </cell>
          <cell r="F2655" t="str">
            <v>Оплата купонов 1996, 1997, 1998, 1999, 2000, 2001, 2002 года по ОВГВЗ 4, 5 серии в пользу INTELSA INVESTMENTS LIMITED, /NICOSIA. Взимание комиссии в размере - 136.08 долл.США. НДС - 27.22 долл.США.</v>
          </cell>
        </row>
        <row r="2656">
          <cell r="A2656">
            <v>37412</v>
          </cell>
          <cell r="B2656" t="str">
            <v>40911840500000000224</v>
          </cell>
          <cell r="C2656" t="str">
            <v>60301810700000009098</v>
          </cell>
          <cell r="D2656" t="str">
            <v>$</v>
          </cell>
          <cell r="E2656">
            <v>51.69</v>
          </cell>
          <cell r="F2656" t="str">
            <v>Оплата купонов 2002 года по ОВГВЗ 4, 5 серии в пользу МЕЖДУНАРОДНАЯ КНИГА, ОАО, МОСКВА. Взимание комиссии в размере - 8.24 долл.США. НДС - 1.65 долл.США.</v>
          </cell>
        </row>
        <row r="2657">
          <cell r="A2657">
            <v>37412</v>
          </cell>
          <cell r="B2657" t="str">
            <v>40911840500000000224</v>
          </cell>
          <cell r="C2657" t="str">
            <v>60301810700000009098</v>
          </cell>
          <cell r="D2657" t="str">
            <v>$</v>
          </cell>
          <cell r="E2657">
            <v>12.53</v>
          </cell>
          <cell r="F2657" t="str">
            <v>Оплата купонов 2002 года по ОВГВЗ 5 серии в пользу ЛЫТКАРИНСКИЙ ЗАВОД ОПТИЧЕСКОГО СТЕКЛА, ЛЫТКАРИНО. Взимание комиссии в размере - 2 долл.США. НДС - .4 долл.США.</v>
          </cell>
        </row>
        <row r="2658">
          <cell r="A2658">
            <v>37412</v>
          </cell>
          <cell r="B2658" t="str">
            <v>40911840500000000224</v>
          </cell>
          <cell r="C2658" t="str">
            <v>60301810700000009098</v>
          </cell>
          <cell r="D2658" t="str">
            <v>$</v>
          </cell>
          <cell r="E2658">
            <v>75.19</v>
          </cell>
          <cell r="F2658" t="str">
            <v>Оплата купонов 2002 года по ОВГВЗ 4, 5 серии в пользу ГОСУДАРСТВЕННЫЙ УНИВЕРСИТЕТ УПРАВЛЕНИЯ, МОСКВА. Взимание комиссии в размере - 11.98 долл.США. НДС - 2.4 долл.США.</v>
          </cell>
        </row>
        <row r="2659">
          <cell r="A2659">
            <v>37412</v>
          </cell>
          <cell r="B2659" t="str">
            <v>40911840500000000224</v>
          </cell>
          <cell r="C2659" t="str">
            <v>60301810700000009098</v>
          </cell>
          <cell r="D2659" t="str">
            <v>$</v>
          </cell>
          <cell r="E2659">
            <v>43.86</v>
          </cell>
          <cell r="F2659" t="str">
            <v>Оплата купонов 2002 года по ОВГВЗ 5 серии в пользу МЕТРОПОЛЬ ООО , КБ , Г. МОСКВА. Взимание комиссии в размере - 7 долл.США. НДС - 1.4 долл.США.</v>
          </cell>
        </row>
        <row r="2660">
          <cell r="A2660">
            <v>37412</v>
          </cell>
          <cell r="B2660" t="str">
            <v>40911840500000000224</v>
          </cell>
          <cell r="C2660" t="str">
            <v>60301810700000009098</v>
          </cell>
          <cell r="D2660" t="str">
            <v>$</v>
          </cell>
          <cell r="E2660">
            <v>112.78</v>
          </cell>
          <cell r="F2660" t="str">
            <v>Оплата купонов 2002 года по ОВГВЗ 4, 5 серии в пользу ОАО ВОЛГО-КАМСКИЙ БАНК , АКБ , Г. САМАРА. Взимание комиссии в размере - 18 долл.США. НДС - 3.6 долл.США.</v>
          </cell>
        </row>
        <row r="2661">
          <cell r="A2661">
            <v>37412</v>
          </cell>
          <cell r="B2661" t="str">
            <v>40911840500000000224</v>
          </cell>
          <cell r="C2661" t="str">
            <v>60301810700000009098</v>
          </cell>
          <cell r="D2661" t="str">
            <v>$</v>
          </cell>
          <cell r="E2661">
            <v>52</v>
          </cell>
          <cell r="F2661" t="str">
            <v>Оплата купонов 2002 года по ОВГВЗ 4, 5 серии в пользу ФЕДЕРАЛЬНАЯ СЛУЖБА БЕЗОПАСНОСТИ РФ, МОСКВА. Взимание комиссии в размере - 8.29 долл.США. НДС - 1.66 долл.США.</v>
          </cell>
        </row>
        <row r="2662">
          <cell r="A2662">
            <v>37412</v>
          </cell>
          <cell r="B2662" t="str">
            <v>40911840500000000224</v>
          </cell>
          <cell r="C2662" t="str">
            <v>60301810700000009098</v>
          </cell>
          <cell r="D2662" t="str">
            <v>$</v>
          </cell>
          <cell r="E2662">
            <v>12.53</v>
          </cell>
          <cell r="F2662" t="str">
            <v>Оплата купонов 2002 года по ОВГВЗ 4 серии в пользу БЕЛЯЕВ АЛЕКСАНДР ГРИГОРЬЕВИЧ. Взимание комиссии в размере - 2 долл.США. НДС - .4 долл.США.</v>
          </cell>
        </row>
        <row r="2663">
          <cell r="A2663">
            <v>37412</v>
          </cell>
          <cell r="B2663" t="str">
            <v>40911840500000000224</v>
          </cell>
          <cell r="C2663" t="str">
            <v>60301810700000009098</v>
          </cell>
          <cell r="D2663" t="str">
            <v>$</v>
          </cell>
          <cell r="E2663">
            <v>56.39</v>
          </cell>
          <cell r="F2663" t="str">
            <v>Оплата купонов 2002 года по ОВГВЗ 4, 5 серии в пользу КАБИР НАДЖИБ .. Взимание комиссии в размере - 9 долл.США. НДС - 1.8 долл.США.</v>
          </cell>
        </row>
        <row r="2664">
          <cell r="A2664">
            <v>37412</v>
          </cell>
          <cell r="B2664" t="str">
            <v>40911840500000000224</v>
          </cell>
          <cell r="C2664" t="str">
            <v>60301810700000009098</v>
          </cell>
          <cell r="D2664" t="str">
            <v>$</v>
          </cell>
          <cell r="E2664">
            <v>12.53</v>
          </cell>
          <cell r="F2664" t="str">
            <v>Оплата купонов 2002 года по ОВГВЗ 5 серии в пользу МИФТАХУТДИНОВ САЛИМ ГАЛИЕВИЧ. Взимание комиссии в размере - 2 долл.США. НДС - .4 долл.США.</v>
          </cell>
        </row>
        <row r="2665">
          <cell r="A2665">
            <v>37412</v>
          </cell>
          <cell r="B2665" t="str">
            <v>40911840500000000224</v>
          </cell>
          <cell r="C2665" t="str">
            <v>60301810700000009098</v>
          </cell>
          <cell r="D2665" t="str">
            <v>$</v>
          </cell>
          <cell r="E2665">
            <v>12.53</v>
          </cell>
          <cell r="F2665" t="str">
            <v>Оплата купонов 2002 года по ОВГВЗ 5 серии в пользу НОСИКОВА ГАЛИНА ПЕТРОВНА. Взимание комиссии в размере - 2 долл.США. НДС - .4 долл.США.</v>
          </cell>
        </row>
        <row r="2666">
          <cell r="A2666">
            <v>37412</v>
          </cell>
          <cell r="B2666" t="str">
            <v>40911840500000000224</v>
          </cell>
          <cell r="C2666" t="str">
            <v>60301810700000009098</v>
          </cell>
          <cell r="D2666" t="str">
            <v>$</v>
          </cell>
          <cell r="E2666">
            <v>12.53</v>
          </cell>
          <cell r="F2666" t="str">
            <v>Оплата купонов 2002 года по ОВГВЗ 4, 5 серии в пользу РОМАНОВА ГАЛИНА МИХАЙЛОВНА. Взимание комиссии в размере - 2 долл.США. НДС - .4 долл.США.</v>
          </cell>
        </row>
        <row r="2667">
          <cell r="A2667">
            <v>37412</v>
          </cell>
          <cell r="B2667" t="str">
            <v>40911840500000000224</v>
          </cell>
          <cell r="C2667" t="str">
            <v>60301810700000009098</v>
          </cell>
          <cell r="D2667" t="str">
            <v>$</v>
          </cell>
          <cell r="E2667">
            <v>13.16</v>
          </cell>
          <cell r="F2667" t="str">
            <v>Оплата купонов 2002 года по ОВГВЗ 4 серии в пользу КОМСОМОЛЕЦ, СТАНКОСТРОИТЕЛЬНЫЙ ЗАВОД, ЕГОРЬЕВСК, МОСК.ОБЛ.. Взимание комиссии в размере - 2.12 долл.США. НДС - .42 долл.США.</v>
          </cell>
        </row>
        <row r="2668">
          <cell r="A2668">
            <v>37414</v>
          </cell>
          <cell r="B2668" t="str">
            <v>40911840500000000224</v>
          </cell>
          <cell r="C2668" t="str">
            <v>60301810700000009098</v>
          </cell>
          <cell r="D2668" t="str">
            <v>$</v>
          </cell>
          <cell r="E2668">
            <v>19.149999999999999</v>
          </cell>
          <cell r="F2668" t="str">
            <v>Оплата купонов 2002 года по ОВГВЗ 4, 5 серии в пользу КАЛУЖСКИЙ ЗАВОД ПУТЕВЫХ МАШИН И ГИДРОПРИВОДОВ, ОАО, КАЛУГА. Взимание комиссии в размере - 3.06 долл.США. НДС - .61 долл.США.</v>
          </cell>
        </row>
        <row r="2669">
          <cell r="A2669">
            <v>37414</v>
          </cell>
          <cell r="B2669" t="str">
            <v>40911840500000000224</v>
          </cell>
          <cell r="C2669" t="str">
            <v>60301810700000009098</v>
          </cell>
          <cell r="D2669" t="str">
            <v>$</v>
          </cell>
          <cell r="E2669">
            <v>12.56</v>
          </cell>
          <cell r="F2669" t="str">
            <v>Оплата купонов 2001, 2002 года по ОВГВЗ 4, 5 серии в пользу ХАРЛАМОВ ОЛЕГ ИВАНОВИЧ. Взимание комиссии в размере - 2 долл.США. НДС - .4 долл.США.</v>
          </cell>
        </row>
        <row r="2670">
          <cell r="A2670">
            <v>37414</v>
          </cell>
          <cell r="B2670" t="str">
            <v>40911840500000000224</v>
          </cell>
          <cell r="C2670" t="str">
            <v>60301810700000009098</v>
          </cell>
          <cell r="D2670" t="str">
            <v>$</v>
          </cell>
          <cell r="E2670">
            <v>12.56</v>
          </cell>
          <cell r="F2670" t="str">
            <v>Оплата купонов 2002 года по ОВГВЗ 4, 5 серии в пользу ФЕКЛИН ИВАН ИВАНОВИЧ. Взимание комиссии в размере - 2 долл.США. НДС - .4 долл.США.</v>
          </cell>
        </row>
        <row r="2671">
          <cell r="A2671">
            <v>37414</v>
          </cell>
          <cell r="B2671" t="str">
            <v>40911840500000000224</v>
          </cell>
          <cell r="C2671" t="str">
            <v>60301810700000009098</v>
          </cell>
          <cell r="D2671" t="str">
            <v>$</v>
          </cell>
          <cell r="E2671">
            <v>12.56</v>
          </cell>
          <cell r="F2671" t="str">
            <v>Оплата купонов 2001, 2002 года по ОВГВЗ 5 серии в пользу МАКОВСКАЯ АЛЕКСАНДРА АЛЕКСАНДРОВНА. Взимание комиссии в размере - 2 долл.США. НДС - .4 долл.США.</v>
          </cell>
        </row>
        <row r="2672">
          <cell r="A2672">
            <v>37414</v>
          </cell>
          <cell r="B2672" t="str">
            <v>40911840500000000224</v>
          </cell>
          <cell r="C2672" t="str">
            <v>60301810700000009098</v>
          </cell>
          <cell r="D2672" t="str">
            <v>$</v>
          </cell>
          <cell r="E2672">
            <v>12.56</v>
          </cell>
          <cell r="F2672" t="str">
            <v>Оплата купонов 2002 года по ОВГВЗ 5 серии в пользу КОНОВАЛОВ АЛЕКСЕЙ ЕВГЕНЬЕВИЧ. Взимание комиссии в размере - 2 долл.США. НДС - .4 долл.США.</v>
          </cell>
        </row>
        <row r="2673">
          <cell r="A2673">
            <v>37414</v>
          </cell>
          <cell r="B2673" t="str">
            <v>40911840500000000224</v>
          </cell>
          <cell r="C2673" t="str">
            <v>60301810700000009098</v>
          </cell>
          <cell r="D2673" t="str">
            <v>$</v>
          </cell>
          <cell r="E2673">
            <v>12.56</v>
          </cell>
          <cell r="F2673" t="str">
            <v>Оплата купонов 2002 года по ОВГВЗ 4 серии в пользу ЗАВЬЯЛОВА МАРИЯ НИКОЛАЕВНА. Взимание комиссии в размере - 2 долл.США. НДС - .4 долл.США.</v>
          </cell>
        </row>
        <row r="2674">
          <cell r="A2674">
            <v>37414</v>
          </cell>
          <cell r="B2674" t="str">
            <v>40911840500000000224</v>
          </cell>
          <cell r="C2674" t="str">
            <v>60301810700000009098</v>
          </cell>
          <cell r="D2674" t="str">
            <v>$</v>
          </cell>
          <cell r="E2674">
            <v>28.25</v>
          </cell>
          <cell r="F2674" t="str">
            <v>Оплата купонов 2002 года по ОВГВЗ 5 серии в пользу ГАЗКОМПЛЕКТИМПЭКС, ООО, МОСКВА. Взимание комиссии в размере - 4.5 долл.США. НДС - .9 долл.США.</v>
          </cell>
        </row>
        <row r="2675">
          <cell r="A2675">
            <v>37414</v>
          </cell>
          <cell r="B2675" t="str">
            <v>40911840500000000224</v>
          </cell>
          <cell r="C2675" t="str">
            <v>60301810700000009098</v>
          </cell>
          <cell r="D2675" t="str">
            <v>$</v>
          </cell>
          <cell r="E2675">
            <v>93.24</v>
          </cell>
          <cell r="F2675" t="str">
            <v>Оплата купонов 1997, 1998, 1999, 2000, 2001, 2002 года по ОВГВЗ 4, 5 серии в пользу ПАВЛОВСКИЙ АВТОБУС, ОАО, ПАВЛОВО. Взимание комиссии в размере - 14.85 долл.США. НДС - 2.97 долл.США.</v>
          </cell>
        </row>
        <row r="2676">
          <cell r="A2676">
            <v>37414</v>
          </cell>
          <cell r="B2676" t="str">
            <v>40911840500000000224</v>
          </cell>
          <cell r="C2676" t="str">
            <v>60301810700000009098</v>
          </cell>
          <cell r="D2676" t="str">
            <v>$</v>
          </cell>
          <cell r="E2676">
            <v>12.56</v>
          </cell>
          <cell r="F2676" t="str">
            <v>Оплата купонов 2002 года по ОВГВЗ 4, 5 серии в пользу НИЖЕГОРОДСКИЙ ГОСУДАРСТВЕННЫЙ ТЕХНИЧЕСКИЙ УНИВЕРСИТЕТ, НИЖНИЙ НОВГОРОД. Взимание комиссии в размере - 2 долл.США. НДС - .4 долл.США.</v>
          </cell>
        </row>
        <row r="2677">
          <cell r="A2677">
            <v>37414</v>
          </cell>
          <cell r="B2677" t="str">
            <v>40911840500000000224</v>
          </cell>
          <cell r="C2677" t="str">
            <v>60301810700000009098</v>
          </cell>
          <cell r="D2677" t="str">
            <v>$</v>
          </cell>
          <cell r="E2677">
            <v>16.64</v>
          </cell>
          <cell r="F2677" t="str">
            <v>Оплата купонов 2002 года по ОВГВЗ 4, 5 серии в пользу ГЛАВУПФК, МОСКВВА. Взимание комиссии в размере - 2.66 долл.США. НДС - .53 долл.США.</v>
          </cell>
        </row>
        <row r="2678">
          <cell r="A2678">
            <v>37414</v>
          </cell>
          <cell r="B2678" t="str">
            <v>40911840500000000224</v>
          </cell>
          <cell r="C2678" t="str">
            <v>60301810700000009098</v>
          </cell>
          <cell r="D2678" t="str">
            <v>$</v>
          </cell>
          <cell r="E2678">
            <v>24.8</v>
          </cell>
          <cell r="F2678" t="str">
            <v>Оплата купонов 1996, 1997, 1998, 1999, 2000, 2001, 2002 года по ОВГВЗ 4, 5 серии в пользу ETHISTON INVESTMENTS LIMITED, /CYPRUS. Взимание комиссии в размере - 3.96 долл.США. НДС - .79 долл.США.</v>
          </cell>
        </row>
        <row r="2679">
          <cell r="A2679">
            <v>37414</v>
          </cell>
          <cell r="B2679" t="str">
            <v>40911840500000000224</v>
          </cell>
          <cell r="C2679" t="str">
            <v>60301810700000009098</v>
          </cell>
          <cell r="D2679" t="str">
            <v>$</v>
          </cell>
          <cell r="E2679">
            <v>12.56</v>
          </cell>
          <cell r="F2679" t="str">
            <v>Оплата купонов 2002 года по ОВГВЗ 4, 5 серии в пользу ПРОХОРОВ АНДРЕЙ ГРИГОРЬЕВИЧ. Взимание комиссии в размере - 2 долл.США. НДС - .4 долл.США.</v>
          </cell>
        </row>
        <row r="2680">
          <cell r="A2680">
            <v>37414</v>
          </cell>
          <cell r="B2680" t="str">
            <v>40911840500000000224</v>
          </cell>
          <cell r="C2680" t="str">
            <v>60301810700000009098</v>
          </cell>
          <cell r="D2680" t="str">
            <v>$</v>
          </cell>
          <cell r="E2680">
            <v>12.56</v>
          </cell>
          <cell r="F2680" t="str">
            <v>Оплата купонов 2002 года по ОВГВЗ 4, 5 серии в пользу РОЗИН ЛЕВ ГРИГОРЬЕВИЧ. Взимание комиссии в размере - 2 долл.США. НДС - .4 долл.США.</v>
          </cell>
        </row>
        <row r="2681">
          <cell r="A2681">
            <v>37414</v>
          </cell>
          <cell r="B2681" t="str">
            <v>40911840500000000224</v>
          </cell>
          <cell r="C2681" t="str">
            <v>60301810700000009098</v>
          </cell>
          <cell r="D2681" t="str">
            <v>$</v>
          </cell>
          <cell r="E2681">
            <v>12.56</v>
          </cell>
          <cell r="F2681" t="str">
            <v>Оплата купонов 2002 года по ОВГВЗ 4, 5 серии в пользу НИИ ПО ПРОМЫШЛЕННОЙ И САНИТАРНОЙ ОЧИСТКЕ ГАЗОВ (НИИОГАЗ), ОАО,МОСКВА. Взимание комиссии в размере - 2 долл.США. НДС - .4 долл.США.</v>
          </cell>
        </row>
        <row r="2682">
          <cell r="A2682">
            <v>37414</v>
          </cell>
          <cell r="B2682" t="str">
            <v>40911840500000000224</v>
          </cell>
          <cell r="C2682" t="str">
            <v>60301810700000009098</v>
          </cell>
          <cell r="D2682" t="str">
            <v>$</v>
          </cell>
          <cell r="E2682">
            <v>12.56</v>
          </cell>
          <cell r="F2682" t="str">
            <v>Оплата купонов 2002 года по ОВГВЗ 4, 5 серии в пользу КУЗНЕЦКИЙ МОСТ, ДОМ МОДЕЛЕЙ, МОСКВА. Взимание комиссии в размере - 2 долл.США. НДС - .4 долл.США.</v>
          </cell>
        </row>
        <row r="2683">
          <cell r="A2683">
            <v>37414</v>
          </cell>
          <cell r="B2683" t="str">
            <v>40911840500000000224</v>
          </cell>
          <cell r="C2683" t="str">
            <v>60301810700000009098</v>
          </cell>
          <cell r="D2683" t="str">
            <v>$</v>
          </cell>
          <cell r="E2683">
            <v>73.14</v>
          </cell>
          <cell r="F2683" t="str">
            <v>Оплата купонов 2001, 2002 года по ОВГВЗ 4, 5 серии в пользу ВНЕШНЕЭКОНОМИЧЕСКАЯ АССОЦИАЦИЯ, АО, МОСКВА. Взимание комиссии в размере - 11.66 долл.США. НДС - 2.33 долл.США.</v>
          </cell>
        </row>
        <row r="2684">
          <cell r="A2684">
            <v>37414</v>
          </cell>
          <cell r="B2684" t="str">
            <v>40911840500000000224</v>
          </cell>
          <cell r="C2684" t="str">
            <v>60301810700000009098</v>
          </cell>
          <cell r="D2684" t="str">
            <v>$</v>
          </cell>
          <cell r="E2684">
            <v>45.52</v>
          </cell>
          <cell r="F2684" t="str">
            <v>Оплата купонов 2002 года по ОВГВЗ 4, 5 серии в пользу РАДУГА, ИЗДАТЕЛЬСТВО, ОАО, МОСКВА. Взимание комиссии в размере - 7.25 долл.США. НДС - 1.45 долл.США.</v>
          </cell>
        </row>
        <row r="2685">
          <cell r="A2685">
            <v>37418</v>
          </cell>
          <cell r="B2685" t="str">
            <v>40911840500000000224</v>
          </cell>
          <cell r="C2685" t="str">
            <v>60301810700000009098</v>
          </cell>
          <cell r="D2685" t="str">
            <v>$</v>
          </cell>
          <cell r="E2685">
            <v>23.24</v>
          </cell>
          <cell r="F2685" t="str">
            <v>Оплата купонов 2002 года по ОВГВЗ 4, 5 серии в пользу МАТВЕЕВ КОНСТАНТИН СЕРГЕЕВИЧ. Взимание комиссии в размере - 3.69 долл.США. НДС - .74 долл.США.</v>
          </cell>
        </row>
        <row r="2686">
          <cell r="A2686">
            <v>37418</v>
          </cell>
          <cell r="B2686" t="str">
            <v>40911840500000000224</v>
          </cell>
          <cell r="C2686" t="str">
            <v>60301810700000009098</v>
          </cell>
          <cell r="D2686" t="str">
            <v>$</v>
          </cell>
          <cell r="E2686">
            <v>12.56</v>
          </cell>
          <cell r="F2686" t="str">
            <v>Оплата купонов 2002 года по ОВГВЗ 4, 5 серии в пользу ПЯТИГОРСКАЯ ЕВГЕНИЯ МИХАЙЛОВНА. Взимание комиссии в размере - 2 долл.США. НДС - .4 долл.США.</v>
          </cell>
        </row>
        <row r="2687">
          <cell r="A2687">
            <v>37418</v>
          </cell>
          <cell r="B2687" t="str">
            <v>40911840500000000224</v>
          </cell>
          <cell r="C2687" t="str">
            <v>60301810700000009098</v>
          </cell>
          <cell r="D2687" t="str">
            <v>$</v>
          </cell>
          <cell r="E2687">
            <v>12.56</v>
          </cell>
          <cell r="F2687" t="str">
            <v>Оплата купонов 2002 года по ОВГВЗ 4, 5 серии в пользу ШЕЛАКОВ ЮВЕНАЛИЙ АВРААМОВИЧ. Взимание комиссии в размере - 2 долл.США. НДС - .4 долл.США.</v>
          </cell>
        </row>
        <row r="2688">
          <cell r="A2688">
            <v>37418</v>
          </cell>
          <cell r="B2688" t="str">
            <v>40911840500000000224</v>
          </cell>
          <cell r="C2688" t="str">
            <v>60301810700000009098</v>
          </cell>
          <cell r="D2688" t="str">
            <v>$</v>
          </cell>
          <cell r="E2688">
            <v>12.56</v>
          </cell>
          <cell r="F2688" t="str">
            <v>Оплата купонов 2000, 2001, 2002 года по ОВГВЗ 4 серии в пользу СПЕЦЭНЕРГОРЕМОНТ, АОЗТ, МОСКВА. Взимание комиссии в размере - 2 долл.США. НДС - .4 долл.США.</v>
          </cell>
        </row>
        <row r="2689">
          <cell r="A2689">
            <v>37418</v>
          </cell>
          <cell r="B2689" t="str">
            <v>40911840500000000224</v>
          </cell>
          <cell r="C2689" t="str">
            <v>60301810700000009098</v>
          </cell>
          <cell r="D2689" t="str">
            <v>$</v>
          </cell>
          <cell r="E2689">
            <v>12.56</v>
          </cell>
          <cell r="F2689" t="str">
            <v>Оплата купонов 2002 года по ОВГВЗ 5 серии в пользу АЛТАЙХИМПРОМ, ОАО, Г.ЯРОВОЕ АЛТАЙСКОГО КРАЯ. Взимание комиссии в размере - 2 долл.США. НДС - .4 долл.США.</v>
          </cell>
        </row>
        <row r="2690">
          <cell r="A2690">
            <v>37418</v>
          </cell>
          <cell r="B2690" t="str">
            <v>40911840500000000224</v>
          </cell>
          <cell r="C2690" t="str">
            <v>60301810700000009098</v>
          </cell>
          <cell r="D2690" t="str">
            <v>$</v>
          </cell>
          <cell r="E2690">
            <v>12.56</v>
          </cell>
          <cell r="F2690" t="str">
            <v>Оплата купонов 2001, 2002 года по ОВГВЗ 4, 5 серии в пользу ФАРФОР ВЕРБИЛОК, ЗАО, ПОС.ВЕРБИЛКИ. Взимание комиссии в размере - 2 долл.США. НДС - .4 долл.США.</v>
          </cell>
        </row>
        <row r="2691">
          <cell r="A2691">
            <v>37418</v>
          </cell>
          <cell r="B2691" t="str">
            <v>40911840500000000224</v>
          </cell>
          <cell r="C2691" t="str">
            <v>60301810700000009098</v>
          </cell>
          <cell r="D2691" t="str">
            <v>$</v>
          </cell>
          <cell r="E2691">
            <v>12.56</v>
          </cell>
          <cell r="F2691" t="str">
            <v>Оплата купонов 2002 года по ОВГВЗ 5 серии в пользу ТЕРРИТОРИАЛЬНОЕ МЕЖОТРАСЛЕВОЕ УПРАВЛЕНИЕ, АОЗТ, МОСКВА. Взимание комиссии в размере - 2 долл.США. НДС - .4 долл.США.</v>
          </cell>
        </row>
        <row r="2692">
          <cell r="A2692">
            <v>37418</v>
          </cell>
          <cell r="B2692" t="str">
            <v>40911840500000000224</v>
          </cell>
          <cell r="C2692" t="str">
            <v>60301810700000009098</v>
          </cell>
          <cell r="D2692" t="str">
            <v>$</v>
          </cell>
          <cell r="E2692">
            <v>12.56</v>
          </cell>
          <cell r="F2692" t="str">
            <v>Оплата купонов 2002 года по ОВГВЗ 5 серии в пользу ХИМИЛА, БЛАГОТВОРИТЕЛЬНЫЙ ФОНД, МОСКВА. Взимание комиссии в размере - 2 долл.США. НДС - .4 долл.США.</v>
          </cell>
        </row>
        <row r="2693">
          <cell r="A2693">
            <v>37420</v>
          </cell>
          <cell r="B2693" t="str">
            <v>40911840500000000224</v>
          </cell>
          <cell r="C2693" t="str">
            <v>60301810700000009098</v>
          </cell>
          <cell r="D2693" t="str">
            <v>$</v>
          </cell>
          <cell r="E2693">
            <v>207.19</v>
          </cell>
          <cell r="F2693" t="str">
            <v>Оплата купонов 1994, 1995, 1996, 1997, 1998, 1999, 2000, 2001, 2002 года по ОВГВЗ 4, 5 серии в пользу ОАО МОНЧЕБАНК , КБ , Г. МУРМАНСК. Взимание комиссии в размере - 32.99 долл.США. НДС - 6.6 долл.США.</v>
          </cell>
        </row>
        <row r="2694">
          <cell r="A2694">
            <v>37420</v>
          </cell>
          <cell r="B2694" t="str">
            <v>40911840500000000224</v>
          </cell>
          <cell r="C2694" t="str">
            <v>60301810700000009098</v>
          </cell>
          <cell r="D2694" t="str">
            <v>$</v>
          </cell>
          <cell r="E2694">
            <v>2022.32</v>
          </cell>
          <cell r="F2694" t="str">
            <v>Оплата купонов 1996, 1997, 1998, 1999, 2000, 2001, 2002 года по ОВГВЗ 4, 5 серии в пользу ПРОБИЗНЕСБАНК , АКБ , Г. МОСКВА. Взимание комиссии в размере - 322.08 долл.США. НДС - 64.42 долл.США.</v>
          </cell>
        </row>
        <row r="2695">
          <cell r="A2695">
            <v>37420</v>
          </cell>
          <cell r="B2695" t="str">
            <v>40911840500000000224</v>
          </cell>
          <cell r="C2695" t="str">
            <v>60301810700000009098</v>
          </cell>
          <cell r="D2695" t="str">
            <v>$</v>
          </cell>
          <cell r="E2695">
            <v>12.56</v>
          </cell>
          <cell r="F2695" t="str">
            <v>Оплата купонов 2002 года по ОВГВЗ 4, 5 серии в пользу ПЕНЗЕНСКОЕ НАУЧНО-ПРОИЗВОДСТВЕННОЕ ПРЕДПРИЯТИЕ ЭРА, АООТ, ПЕНЗА. Взимание комиссии в размере - 2 долл.США. НДС - .4 долл.США.</v>
          </cell>
        </row>
        <row r="2696">
          <cell r="A2696">
            <v>37420</v>
          </cell>
          <cell r="B2696" t="str">
            <v>40911840500000000224</v>
          </cell>
          <cell r="C2696" t="str">
            <v>60301810700000009098</v>
          </cell>
          <cell r="D2696" t="str">
            <v>$</v>
          </cell>
          <cell r="E2696">
            <v>40.5</v>
          </cell>
          <cell r="F2696" t="str">
            <v>Оплата купонов 1994, 1995, 1996 года по ОВГВЗ 1, 2 серии в пользу БЕЛОУСОВ СЕРГЕЙ ГЕНАДЬЕВИЧ. Взимание комиссии в размере 6.45 дол.США. НДС 1.29 дол.США.</v>
          </cell>
        </row>
        <row r="2697">
          <cell r="A2697">
            <v>37420</v>
          </cell>
          <cell r="B2697" t="str">
            <v>40911840500000000224</v>
          </cell>
          <cell r="C2697" t="str">
            <v>60301810700000009098</v>
          </cell>
          <cell r="D2697" t="str">
            <v>$</v>
          </cell>
          <cell r="E2697">
            <v>12.56</v>
          </cell>
          <cell r="F2697" t="str">
            <v>Оплата купонов 2002 года по ОВГВЗ 4, 5 серии в пользу ГДУП ЦНИЭИ УГОЛЬ, МОСКВА. Взимание комиссии в размере - 2 долл.США. НДС - .4 долл.США.</v>
          </cell>
        </row>
        <row r="2698">
          <cell r="A2698">
            <v>37420</v>
          </cell>
          <cell r="B2698" t="str">
            <v>40911840500000000224</v>
          </cell>
          <cell r="C2698" t="str">
            <v>60301810700000009098</v>
          </cell>
          <cell r="D2698" t="str">
            <v>$</v>
          </cell>
          <cell r="E2698">
            <v>237.96</v>
          </cell>
          <cell r="F2698" t="str">
            <v>Оплата купонов 2002 года по ОВГВЗ 4, 5 серии в пользу ЭЛЕКТРОПРИВОД, АООТ, МОСКВА. Взимание комиссии в размере - 37.88 долл.США. НДС - 7.58 долл.США.</v>
          </cell>
        </row>
        <row r="2699">
          <cell r="A2699">
            <v>37420</v>
          </cell>
          <cell r="B2699" t="str">
            <v>40911840500000000224</v>
          </cell>
          <cell r="C2699" t="str">
            <v>60301810700000009098</v>
          </cell>
          <cell r="D2699" t="str">
            <v>$</v>
          </cell>
          <cell r="E2699">
            <v>316.13</v>
          </cell>
          <cell r="F2699" t="str">
            <v>Оплата купонов 2002 года по ОВГВЗ 4, 5 серии в пользу КОММУНМАШ, ТОО, МОСКВА. Взимание комиссии в размере - 50.36 долл.США. НДС - 10.07 долл.США.</v>
          </cell>
        </row>
        <row r="2700">
          <cell r="A2700">
            <v>37420</v>
          </cell>
          <cell r="B2700" t="str">
            <v>40911840500000000224</v>
          </cell>
          <cell r="C2700" t="str">
            <v>60301810700000009098</v>
          </cell>
          <cell r="D2700" t="str">
            <v>$</v>
          </cell>
          <cell r="E2700">
            <v>12.56</v>
          </cell>
          <cell r="F2700" t="str">
            <v>Оплата купонов 2002 года по ОВГВЗ 4, 5 серии в пользу ЛУКАШИНА НАДЕЖДА ИВАНОВНА. Взимание комиссии в размере - 2 долл.США. НДС - .4 долл.США.</v>
          </cell>
        </row>
        <row r="2701">
          <cell r="A2701">
            <v>37420</v>
          </cell>
          <cell r="B2701" t="str">
            <v>40911840500000000224</v>
          </cell>
          <cell r="C2701" t="str">
            <v>60301810700000009098</v>
          </cell>
          <cell r="D2701" t="str">
            <v>$</v>
          </cell>
          <cell r="E2701">
            <v>12.56</v>
          </cell>
          <cell r="F2701" t="str">
            <v>Оплата купонов 2001, 2002 года по ОВГВЗ 4, 5 серии в пользу МКРТЫЧАН ЯКОВ СЕРГЕЕВИЧ. Взимание комиссии в размере - 2 долл.США. НДС - .4 долл.США.</v>
          </cell>
        </row>
        <row r="2702">
          <cell r="A2702">
            <v>37420</v>
          </cell>
          <cell r="B2702" t="str">
            <v>40911840500000000224</v>
          </cell>
          <cell r="C2702" t="str">
            <v>60301810700000009098</v>
          </cell>
          <cell r="D2702" t="str">
            <v>$</v>
          </cell>
          <cell r="E2702">
            <v>140.94999999999999</v>
          </cell>
          <cell r="F2702" t="str">
            <v>Оплата купонов 2002 года по ОВГВЗ 5 серии в пользу ПЕРМСКИЙ ФАНЕРНЫЙ КОМБИНАТ, ПЕРМСКАЯ ОБЛ.. Взимание комиссии в размере - 22.44 долл.США. НДС - 4.49 долл.США.</v>
          </cell>
        </row>
        <row r="2703">
          <cell r="A2703">
            <v>37420</v>
          </cell>
          <cell r="B2703" t="str">
            <v>40911840500000000224</v>
          </cell>
          <cell r="C2703" t="str">
            <v>60301810700000009098</v>
          </cell>
          <cell r="D2703" t="str">
            <v>$</v>
          </cell>
          <cell r="E2703">
            <v>12.56</v>
          </cell>
          <cell r="F2703" t="str">
            <v>Оплата купонов 2002 года по ОВГВЗ 5 серии в пользу ЯХОНТ, ИНВЕСТИЦИОННЫЙ ИНСТИТУТ, ООО, ИВАНОВО. Взимание комиссии в размере - 2 долл.США. НДС - .4 долл.США.</v>
          </cell>
        </row>
        <row r="2704">
          <cell r="A2704">
            <v>37420</v>
          </cell>
          <cell r="B2704" t="str">
            <v>40911840500000000224</v>
          </cell>
          <cell r="C2704" t="str">
            <v>60301810700000009098</v>
          </cell>
          <cell r="D2704" t="str">
            <v>$</v>
          </cell>
          <cell r="E2704">
            <v>169.52</v>
          </cell>
          <cell r="F2704" t="str">
            <v>Оплата купонов 2002 года по ОВГВЗ 4 серии в пользу ТРАНСИНЖСТРОЙ, ПСО, МОСКВА. Взимание комиссии в размере - 27 долл.США. НДС - 5.4 долл.США.</v>
          </cell>
        </row>
        <row r="2705">
          <cell r="A2705">
            <v>37420</v>
          </cell>
          <cell r="B2705" t="str">
            <v>40911840500000000224</v>
          </cell>
          <cell r="C2705" t="str">
            <v>60301810700000009098</v>
          </cell>
          <cell r="D2705" t="str">
            <v>$</v>
          </cell>
          <cell r="E2705">
            <v>12.56</v>
          </cell>
          <cell r="F2705" t="str">
            <v>Оплата купонов 2001, 2002 года по ОВГВЗ 4, 5 серии в пользу ВЛАДТЕКС, АООТ, ВЛАДИМИР. Взимание комиссии в размере - 2 долл.США. НДС - .4 долл.США.</v>
          </cell>
        </row>
        <row r="2706">
          <cell r="A2706">
            <v>37421</v>
          </cell>
          <cell r="B2706" t="str">
            <v>40911840500000000224</v>
          </cell>
          <cell r="C2706" t="str">
            <v>60301810700000009098</v>
          </cell>
          <cell r="D2706" t="str">
            <v>$</v>
          </cell>
          <cell r="E2706">
            <v>12.56</v>
          </cell>
          <cell r="F2706" t="str">
            <v>Оплата купонов 2002 года по ОВГВЗ 4 серии в пользу КОПЦЕВА ЕКАТЕРИНА ВЯЧЕСЛАВОВНА. Взимание комиссии в размере - 2 долл.США. НДС - .4 долл.США.</v>
          </cell>
        </row>
        <row r="2707">
          <cell r="A2707">
            <v>37421</v>
          </cell>
          <cell r="B2707" t="str">
            <v>40911840500000000224</v>
          </cell>
          <cell r="C2707" t="str">
            <v>60301810700000009098</v>
          </cell>
          <cell r="D2707" t="str">
            <v>$</v>
          </cell>
          <cell r="E2707">
            <v>28.26</v>
          </cell>
          <cell r="F2707" t="str">
            <v>Оплата купонов 2002 года по ОВГВЗ 5 серии в пользу ШИШКИН АЛЕКСАНДР АЛЕКСАНДРОВИЧ. Взимание комиссии в размере - 4.5 долл.США. НДС - .9 долл.США.</v>
          </cell>
        </row>
        <row r="2708">
          <cell r="A2708">
            <v>37421</v>
          </cell>
          <cell r="B2708" t="str">
            <v>40911840500000000224</v>
          </cell>
          <cell r="C2708" t="str">
            <v>60301810700000009098</v>
          </cell>
          <cell r="D2708" t="str">
            <v>$</v>
          </cell>
          <cell r="E2708">
            <v>23.23</v>
          </cell>
          <cell r="F2708" t="str">
            <v>Оплата купонов 2001, 2002 года по ОВГВЗ 5 серии в пользу РИПАК МАРИНА КИМОВНА. Взимание комиссии в размере - 3.69 долл.США. НДС - .74 долл.США.</v>
          </cell>
        </row>
        <row r="2709">
          <cell r="A2709">
            <v>37421</v>
          </cell>
          <cell r="B2709" t="str">
            <v>40911840500000000224</v>
          </cell>
          <cell r="C2709" t="str">
            <v>60301810700000009098</v>
          </cell>
          <cell r="D2709" t="str">
            <v>$</v>
          </cell>
          <cell r="E2709">
            <v>15.7</v>
          </cell>
          <cell r="F2709" t="str">
            <v>Оплата купонов 2002 года по ОВГВЗ 4, 5 серии в пользу МГИМО МИД СССР, МОСКВА. Взимание комиссии в размере - 2.52 долл.США. НДС - .5 долл.США.</v>
          </cell>
        </row>
        <row r="2710">
          <cell r="A2710">
            <v>37421</v>
          </cell>
          <cell r="B2710" t="str">
            <v>40911840500000000224</v>
          </cell>
          <cell r="C2710" t="str">
            <v>60301810700000009098</v>
          </cell>
          <cell r="D2710" t="str">
            <v>$</v>
          </cell>
          <cell r="E2710">
            <v>14.44</v>
          </cell>
          <cell r="F2710" t="str">
            <v>Оплата купонов 2002 года по ОВГВЗ 4, 5 серии в пользу АЛЬФА, ООО, МОСКВА. Взимание комиссии в размере - 2.3 долл.США. НДС - .46 долл.США.</v>
          </cell>
        </row>
        <row r="2711">
          <cell r="A2711">
            <v>37421</v>
          </cell>
          <cell r="B2711" t="str">
            <v>40911840500000000224</v>
          </cell>
          <cell r="C2711" t="str">
            <v>60301810700000009098</v>
          </cell>
          <cell r="D2711" t="str">
            <v>$</v>
          </cell>
          <cell r="E2711">
            <v>113.34</v>
          </cell>
          <cell r="F2711" t="str">
            <v>Оплата купонов 2002 года по ОВГВЗ 5, 7 серии в пользу БАГРАТИОНОВСКАЯ, АГРОФИРМА, ТОО, КАЛИНИНГРАДСКАЯ ОБЛ.. Взимание комиссии в размере - 18.05 долл.США. НДС - 3.61 долл.США.</v>
          </cell>
        </row>
        <row r="2712">
          <cell r="A2712">
            <v>37421</v>
          </cell>
          <cell r="B2712" t="str">
            <v>40911840500000000224</v>
          </cell>
          <cell r="C2712" t="str">
            <v>60301810700000009098</v>
          </cell>
          <cell r="D2712" t="str">
            <v>$</v>
          </cell>
          <cell r="E2712">
            <v>77.86</v>
          </cell>
          <cell r="F2712" t="str">
            <v>Оплата купонов 2002 года по ОВГВЗ 4, 5 серии в пользу ЭЛЬДОРАДО М, ОАО, МОСКВА. Взимание комиссии в размере - 12.38 долл.США. НДС - 2.48 долл.США.</v>
          </cell>
        </row>
        <row r="2713">
          <cell r="A2713">
            <v>37421</v>
          </cell>
          <cell r="B2713" t="str">
            <v>40911840500000000224</v>
          </cell>
          <cell r="C2713" t="str">
            <v>60301810700000009098</v>
          </cell>
          <cell r="D2713" t="str">
            <v>$</v>
          </cell>
          <cell r="E2713">
            <v>21.98</v>
          </cell>
          <cell r="F2713" t="str">
            <v>Оплата купонов 1997, 1998, 1999, 2000, 2001, 2002 года по ОВГВЗ 4, 5 серии в пользу ГОСУД. НАУЧНО-ИССЛЕДОВАТ. МУЗЕЙ АРХИТЕКТУРЫ ИМ. А.В.ЩУСЕВА, МОСКВА. Взимание комиссии в размере - 3.51 долл.США. НДС - .7 долл.США.</v>
          </cell>
        </row>
        <row r="2714">
          <cell r="A2714">
            <v>37421</v>
          </cell>
          <cell r="B2714" t="str">
            <v>40911840500000000224</v>
          </cell>
          <cell r="C2714" t="str">
            <v>60301810700000009098</v>
          </cell>
          <cell r="D2714" t="str">
            <v>$</v>
          </cell>
          <cell r="E2714">
            <v>885.36</v>
          </cell>
          <cell r="F2714" t="str">
            <v>ОПЛАТА КУПОНОВ ПО ОВГВЗ В ПОЛЬЗУ ГУ НИИ ГЛАЗНЫХ БОЛЕЗНЕЙ РАМН. КОМИССИЯ ЗА ПЕРЕВОД 38-07 ДОЛ.США, НДС 7-61 ДОЛ.США, КОМИССИЯ ЗА ВЫДАЧУ ОБЛИГАЦИЙ 141-00 ДОЛ.США, НДС 28-20 ДОЛ.США</v>
          </cell>
        </row>
        <row r="2715">
          <cell r="A2715">
            <v>37421</v>
          </cell>
          <cell r="B2715" t="str">
            <v>40911840500000000224</v>
          </cell>
          <cell r="C2715" t="str">
            <v>60301810700000009098</v>
          </cell>
          <cell r="D2715" t="str">
            <v>$</v>
          </cell>
          <cell r="E2715">
            <v>238.92</v>
          </cell>
          <cell r="F2715" t="str">
            <v>ОПЛАТА КУПОНОВ ПО ОВГВЗ В ПОЛЬЗУ ГУ НИИ ГЛАЗНЫХ БОЛЕЗНЕЙ РАМН. КОМИССИЯ ЗА ПЕРЕВОД 38-07 ДОЛ.США, НДС 7-61 ДОЛ.США, КОМИССИЯ ЗА ВЫДАЧУ ОБЛИГАЦИЙ 141-00 ДОЛ.США, НДС 28-20 ДОЛ.США</v>
          </cell>
        </row>
        <row r="2716">
          <cell r="A2716">
            <v>37424</v>
          </cell>
          <cell r="B2716" t="str">
            <v>40911840500000000224</v>
          </cell>
          <cell r="C2716" t="str">
            <v>60301810700000009098</v>
          </cell>
          <cell r="D2716" t="str">
            <v>$</v>
          </cell>
          <cell r="E2716">
            <v>553.52</v>
          </cell>
          <cell r="F2716" t="str">
            <v>Перевод купонного дохода ОАО ОМСКПРОМСТРОЙБАНК , КБ , Г. ОМСК , ISIN USX74344CZ79, RECORD DATE 020607. Взимание комиссии в размере - 88.13 долл.США. НДС - 17.63 долл.США.</v>
          </cell>
        </row>
        <row r="2717">
          <cell r="A2717">
            <v>37424</v>
          </cell>
          <cell r="B2717" t="str">
            <v>40911840500000000224</v>
          </cell>
          <cell r="C2717" t="str">
            <v>60301810700000009098</v>
          </cell>
          <cell r="D2717" t="str">
            <v>$</v>
          </cell>
          <cell r="E2717">
            <v>941.9</v>
          </cell>
          <cell r="F2717" t="str">
            <v>Перевод купонного дохода ОАО ЮНИКОРБАНК , КБ , Г. МОСКВА , ISIN USX74344CZ79, RECORD DATE 020607. Взимание комиссии в размере - 150 долл.США. НДС - 30 долл.США.</v>
          </cell>
        </row>
        <row r="2718">
          <cell r="A2718">
            <v>37424</v>
          </cell>
          <cell r="B2718" t="str">
            <v>40911840500000000224</v>
          </cell>
          <cell r="C2718" t="str">
            <v>60301810700000009098</v>
          </cell>
          <cell r="D2718" t="str">
            <v>$</v>
          </cell>
          <cell r="E2718">
            <v>553.52</v>
          </cell>
          <cell r="F2718" t="str">
            <v>Перевод купонного дохода КРАБ НОВОСИБИРСКВНЕШТОРГБАНК , АКБ , Г. НОВОСИБИРСК , ISIN USX74344CZ79, RECORD DATE 020607. Взимание комиссии в размере - 88.13 долл.США. НДС - 17.63 долл.США.</v>
          </cell>
        </row>
        <row r="2719">
          <cell r="A2719">
            <v>37424</v>
          </cell>
          <cell r="B2719" t="str">
            <v>40911840500000000224</v>
          </cell>
          <cell r="C2719" t="str">
            <v>60301810700000009098</v>
          </cell>
          <cell r="D2719" t="str">
            <v>$</v>
          </cell>
          <cell r="E2719">
            <v>941.9</v>
          </cell>
          <cell r="F2719" t="str">
            <v>Перевод купонного дохода АКБ РГБ (ОАО) , АКБ , Г. МОСКВА , ISIN USX74344CZ79, RECORD DATE 020607. Взимание комиссии в размере - 150 долл.США. НДС - 30 долл.США.</v>
          </cell>
        </row>
        <row r="2720">
          <cell r="A2720">
            <v>37425</v>
          </cell>
          <cell r="B2720" t="str">
            <v>40911840500000000224</v>
          </cell>
          <cell r="C2720" t="str">
            <v>60301810700000009098</v>
          </cell>
          <cell r="D2720" t="str">
            <v>$</v>
          </cell>
          <cell r="E2720">
            <v>12.56</v>
          </cell>
          <cell r="F2720" t="str">
            <v>Оплата купонов 2002 года по ОВГВЗ 4, 5 серии в пользу ЛЮБЕРЕЦКИЕ КОВРЫ, АОЗТ, ЛЮБЕРЦЫ П.КОТЕЛЬНИКИ. Взимание комиссии в размере - 2 долл.США. НДС - .4 долл.США.</v>
          </cell>
        </row>
        <row r="2721">
          <cell r="A2721">
            <v>37425</v>
          </cell>
          <cell r="B2721" t="str">
            <v>40911840500000000224</v>
          </cell>
          <cell r="C2721" t="str">
            <v>60301810700000009098</v>
          </cell>
          <cell r="D2721" t="str">
            <v>$</v>
          </cell>
          <cell r="E2721">
            <v>12.56</v>
          </cell>
          <cell r="F2721" t="str">
            <v>Оплата купонов 1999, 2000, 2001, 2002 года по ОВГВЗ 4, 5 серии в пользу ВЕЧЕРНИЙ СИЛУЭТ, КООПЕРАТИВ, МОСКВА. Взимание комиссии в размере - 2 долл.США. НДС - .4 долл.США.</v>
          </cell>
        </row>
        <row r="2722">
          <cell r="A2722">
            <v>37425</v>
          </cell>
          <cell r="B2722" t="str">
            <v>40911840500000000224</v>
          </cell>
          <cell r="C2722" t="str">
            <v>60301810700000009098</v>
          </cell>
          <cell r="D2722" t="str">
            <v>$</v>
          </cell>
          <cell r="E2722">
            <v>12.56</v>
          </cell>
          <cell r="F2722" t="str">
            <v>Оплата купонов 2002 года по ОВГВЗ 4 серии в пользу РОС.АКАДЕМИЯ ЕСТЕСТВЕННЫХ НАУК МОСКВА. Взимание комиссии в размере - 2 долл.США. НДС - .4 долл.США.</v>
          </cell>
        </row>
        <row r="2723">
          <cell r="A2723">
            <v>37425</v>
          </cell>
          <cell r="B2723" t="str">
            <v>40911840500000000224</v>
          </cell>
          <cell r="C2723" t="str">
            <v>60301810700000009098</v>
          </cell>
          <cell r="D2723" t="str">
            <v>$</v>
          </cell>
          <cell r="E2723">
            <v>12.87</v>
          </cell>
          <cell r="F2723" t="str">
            <v>Оплата купонов 2002 года по ОВГВЗ 4, 5 серии в пользу МЕЖДУНАРОДНОЕ ОБРАЗОВАНИЕ, ГО, МОСКВА. Взимание комиссии в размере - 2.07 долл.США. НДС - .41 долл.США.</v>
          </cell>
        </row>
        <row r="2724">
          <cell r="A2724">
            <v>37425</v>
          </cell>
          <cell r="B2724" t="str">
            <v>40911840500000000224</v>
          </cell>
          <cell r="C2724" t="str">
            <v>60301810700000009098</v>
          </cell>
          <cell r="D2724" t="str">
            <v>$</v>
          </cell>
          <cell r="E2724">
            <v>12.56</v>
          </cell>
          <cell r="F2724" t="str">
            <v>Оплата купонов 2002 года по ОВГВЗ 4 серии в пользу ФОКИН ОЛЕГ АНАТОЛЬЕВИЧ. Взимание комиссии в размере - 2 долл.США. НДС - .4 долл.США.</v>
          </cell>
        </row>
        <row r="2725">
          <cell r="A2725">
            <v>37425</v>
          </cell>
          <cell r="B2725" t="str">
            <v>40911840500000000224</v>
          </cell>
          <cell r="C2725" t="str">
            <v>60301810700000009098</v>
          </cell>
          <cell r="D2725" t="str">
            <v>$</v>
          </cell>
          <cell r="E2725">
            <v>12.56</v>
          </cell>
          <cell r="F2725" t="str">
            <v>Оплата купонов 2002 года по ОВГВЗ 7 серии в пользу ЛУЖНИКИ-ГАРАНТ, СТРАХОВАЯ КОМПАНИЯ,ЗАО, МОСКВА. Взимание комиссии в размере - 2 долл.США. НДС - .4 долл.США.</v>
          </cell>
        </row>
        <row r="2726">
          <cell r="A2726">
            <v>37425</v>
          </cell>
          <cell r="B2726" t="str">
            <v>40911840500000000224</v>
          </cell>
          <cell r="C2726" t="str">
            <v>60301810700000009098</v>
          </cell>
          <cell r="D2726" t="str">
            <v>$</v>
          </cell>
          <cell r="E2726">
            <v>19.78</v>
          </cell>
          <cell r="F2726" t="str">
            <v>Оплата купонов 2002 года по ОВГВЗ 5 серии в пользу ВОРОНЕЖСКИЙ, ЛИКЕРО-ВОДОЧНЫЙ ЗАВОД,АООТ, ВОРОНЕЖ. Взимание комиссии в размере - 3.15 долл.США. НДС - .63 долл.США.</v>
          </cell>
        </row>
        <row r="2727">
          <cell r="A2727">
            <v>37425</v>
          </cell>
          <cell r="B2727" t="str">
            <v>40911840500000000224</v>
          </cell>
          <cell r="C2727" t="str">
            <v>60301810700000009098</v>
          </cell>
          <cell r="D2727" t="str">
            <v>$</v>
          </cell>
          <cell r="E2727">
            <v>12.56</v>
          </cell>
          <cell r="F2727" t="str">
            <v>Оплата купонов 2002 года по ОВГВЗ 4, 5 серии в пользу ТУЛЬСКИЙ ПАТРОННЫЙ ЗАВОД, П/О, ТУЛА. Взимание комиссии в размере - 2 долл.США. НДС - .4 долл.США.</v>
          </cell>
        </row>
        <row r="2728">
          <cell r="A2728">
            <v>37425</v>
          </cell>
          <cell r="B2728" t="str">
            <v>40911840500000000224</v>
          </cell>
          <cell r="C2728" t="str">
            <v>60301810700000009098</v>
          </cell>
          <cell r="D2728" t="str">
            <v>$</v>
          </cell>
          <cell r="E2728">
            <v>46.46</v>
          </cell>
          <cell r="F2728" t="str">
            <v>Оплата купонов 2002 года по ОВГВЗ 4, 5 серии в пользу ОНКОЛОГИЧЕСКИЙ НАУЧНЫЙ ЦЕНТР ИМ. БЛОХИНА РАМН, МОСКВА. Взимание комиссии в размере - 7.39 долл.США. НДС - 1.48 долл.США.</v>
          </cell>
        </row>
        <row r="2729">
          <cell r="A2729">
            <v>37425</v>
          </cell>
          <cell r="B2729" t="str">
            <v>40911840500000000224</v>
          </cell>
          <cell r="C2729" t="str">
            <v>60301810700000009098</v>
          </cell>
          <cell r="D2729" t="str">
            <v>$</v>
          </cell>
          <cell r="E2729">
            <v>2232.29</v>
          </cell>
          <cell r="F2729" t="str">
            <v>ЗАЧИСЛЕНИЕ КОМИССИИ ЗА ХРАНЕНИЕ ЦБ НА СЧ.ДЕПО NIGELFIELD ENTERPRISES LIMITED ЗА2 КВ.2000г,3,4 КВ.2001г,1 КВ.2002г; ЗА СДЕЛКИ С ЦБ ЗА ИЮНЬ,ИЮЛЬ,НОЯБРЬ 2001г.</v>
          </cell>
        </row>
        <row r="2730">
          <cell r="A2730">
            <v>37426</v>
          </cell>
          <cell r="B2730" t="str">
            <v>40911840500000000224</v>
          </cell>
          <cell r="C2730" t="str">
            <v>60301810700000009098</v>
          </cell>
          <cell r="D2730" t="str">
            <v>$</v>
          </cell>
          <cell r="E2730">
            <v>12.56</v>
          </cell>
          <cell r="F2730" t="str">
            <v>Оплата купонов 1995, 1996, 1997, 1998, 1999 года по ОВГВЗ 3 серии в пользу ТРАНСКАПИТАЛБАНК , АКБ , Г. МОСКВА. Взимание комиссии в размере - 2 долл.США. НДС - .4 долл.США.</v>
          </cell>
        </row>
        <row r="2731">
          <cell r="A2731">
            <v>37426</v>
          </cell>
          <cell r="B2731" t="str">
            <v>40911840500000000224</v>
          </cell>
          <cell r="C2731" t="str">
            <v>60301810700000009098</v>
          </cell>
          <cell r="D2731" t="str">
            <v>$</v>
          </cell>
          <cell r="E2731">
            <v>12.56</v>
          </cell>
          <cell r="F2731" t="str">
            <v>Оплата купонов 2002 года по ОВГВЗ 5 серии в пользу ИНЖУС, ГП, МОСКВА. Взимание комиссии в размере - 2 долл.США. НДС - .4 долл.США.</v>
          </cell>
        </row>
        <row r="2732">
          <cell r="A2732">
            <v>37426</v>
          </cell>
          <cell r="B2732" t="str">
            <v>40911840500000000224</v>
          </cell>
          <cell r="C2732" t="str">
            <v>60301810700000009098</v>
          </cell>
          <cell r="D2732" t="str">
            <v>$</v>
          </cell>
          <cell r="E2732">
            <v>91.72</v>
          </cell>
          <cell r="F2732" t="str">
            <v>Оплата купонов 2002 года по ОВГВЗ 4, 5 серии в пользу ВЫМПЕЛ, ОБЪЕДИНЕНИЕ, ОТКРЫТОЕ АКЦИОНЕРНОЕ ОБЩЕСТВО, МОСКВА. Взимание комиссии в размере - 14.59 долл.США. НДС - 2.92 долл.США.</v>
          </cell>
        </row>
        <row r="2733">
          <cell r="A2733">
            <v>37426</v>
          </cell>
          <cell r="B2733" t="str">
            <v>40911840500000000224</v>
          </cell>
          <cell r="C2733" t="str">
            <v>60301810700000009098</v>
          </cell>
          <cell r="D2733" t="str">
            <v>$</v>
          </cell>
          <cell r="E2733">
            <v>104.6</v>
          </cell>
          <cell r="F2733" t="str">
            <v>Перевод купонного дохода НРБ-УКРАИНА, КОММЕРЧЕСКИЙ БАНК, ЗАО, КИЕВ, ISIN XS0107716416, RECORD DATE 020531. Взимание комиссии в размере - 16.63 долл.США. НДС - 3.33 долл.США.</v>
          </cell>
        </row>
        <row r="2734">
          <cell r="A2734">
            <v>37426</v>
          </cell>
          <cell r="B2734" t="str">
            <v>40911840500000000224</v>
          </cell>
          <cell r="C2734" t="str">
            <v>60301810700000009098</v>
          </cell>
          <cell r="D2734" t="str">
            <v>$</v>
          </cell>
          <cell r="E2734">
            <v>30697.52</v>
          </cell>
          <cell r="F2734" t="str">
            <v>ЗАЧИСЛЕНИЕ КОМИССИИ ЗА ХРАНЕНИЕ ЦБ НА СЧ.ДЕПО RIENCO INVESTMENTS LIMITED ЗА 1 КВ.2002г; ЗА СДЕЛКИ С ЦБ ЗА ЯНВ.,ФЕВР.,МАРТ,АПР.,МАЙ 2002г</v>
          </cell>
        </row>
        <row r="2735">
          <cell r="A2735">
            <v>37427</v>
          </cell>
          <cell r="B2735" t="str">
            <v>40911840500000000224</v>
          </cell>
          <cell r="C2735" t="str">
            <v>60301810700000009098</v>
          </cell>
          <cell r="D2735" t="str">
            <v>$</v>
          </cell>
          <cell r="E2735">
            <v>12.57</v>
          </cell>
          <cell r="F2735" t="str">
            <v>Оплата купонов 2001, 2002 года по ОВГВЗ 4, 5 серии в пользу ТОМИЛИНСКИЙ ЗАВОД ПОЛУПРОВОДНИКОВЫХ ПРИБОРОВ, ОАО, ТОМИЛИНО МОСК.ОБЛ.. Взимание комиссии в размере - 2 долл.США. НДС - .4 долл.США.</v>
          </cell>
        </row>
        <row r="2736">
          <cell r="A2736">
            <v>37427</v>
          </cell>
          <cell r="B2736" t="str">
            <v>40911840500000000224</v>
          </cell>
          <cell r="C2736" t="str">
            <v>60301810700000009098</v>
          </cell>
          <cell r="D2736" t="str">
            <v>$</v>
          </cell>
          <cell r="E2736">
            <v>28.29</v>
          </cell>
          <cell r="F2736" t="str">
            <v>Оплата купонов 2002 года по ОВГВЗ 5 серии в пользу КМВ-КАПИТАЛ, ЗАО, ЕССЕНТУКИ.Взимание комиссии в размере - 4.5 долл.США. НДС - .9 долл.США.</v>
          </cell>
        </row>
        <row r="2737">
          <cell r="A2737">
            <v>37427</v>
          </cell>
          <cell r="B2737" t="str">
            <v>40911840500000000224</v>
          </cell>
          <cell r="C2737" t="str">
            <v>60301810700000009098</v>
          </cell>
          <cell r="D2737" t="str">
            <v>$</v>
          </cell>
          <cell r="E2737">
            <v>12.57</v>
          </cell>
          <cell r="F2737" t="str">
            <v>Оплата купонов 2002 года по ОВГВЗ 4, 5 серии в пользу ИНТЕРМОНТАЖСТРОЙ, ТРЕСТ, МОСКВА. Взимание комиссии в размере - 2 долл.США. НДС - .4 долл.США.</v>
          </cell>
        </row>
        <row r="2738">
          <cell r="A2738">
            <v>37427</v>
          </cell>
          <cell r="B2738" t="str">
            <v>40911840500000000224</v>
          </cell>
          <cell r="C2738" t="str">
            <v>60301810700000009098</v>
          </cell>
          <cell r="D2738" t="str">
            <v>$</v>
          </cell>
          <cell r="E2738">
            <v>12.57</v>
          </cell>
          <cell r="F2738" t="str">
            <v>Оплата купонов 2002 года по ОВГВЗ 4, 5 серии в пользу ЦИРККОНЦЕРТ,ТВОРЧ.АРЕНД.ПР-Е ПО ОРГ-И И ПРОВЕДЕНИЮ ЦИРК.ПР., МОСКВА. Взимание комиссии в размере - 2 долл.США. НДС - .4 долл.США.</v>
          </cell>
        </row>
        <row r="2739">
          <cell r="A2739">
            <v>37427</v>
          </cell>
          <cell r="B2739" t="str">
            <v>40911840500000000224</v>
          </cell>
          <cell r="C2739" t="str">
            <v>60301810700000009098</v>
          </cell>
          <cell r="D2739" t="str">
            <v>$</v>
          </cell>
          <cell r="E2739">
            <v>59.41</v>
          </cell>
          <cell r="F2739" t="str">
            <v>Оплата купонов 2002 года по ОВГВЗ 5 серии в пользу МОСКОВСКИЙ ПОЧТАМТ, УПРАВЛЕНИЕ ФЕДЕРАЛЬНОЙ ПОЧТОВОЙ СВЯЗИ, МОСКВА. Взимание комиссии в размере - 9.45 долл.США. НДС - 1.89 долл.США.</v>
          </cell>
        </row>
        <row r="2740">
          <cell r="A2740">
            <v>37427</v>
          </cell>
          <cell r="B2740" t="str">
            <v>40911840500000000224</v>
          </cell>
          <cell r="C2740" t="str">
            <v>60301810700000009098</v>
          </cell>
          <cell r="D2740" t="str">
            <v>$</v>
          </cell>
          <cell r="E2740">
            <v>12.89</v>
          </cell>
          <cell r="F2740" t="str">
            <v>Оплата купонов 2002 года по ОВГВЗ 4, 5 серии в пользу САТУРН, МТУ, ОАО, МОСКВА.Взимание комиссии в размере - 2.03 долл.США. НДС - .41 долл.США.</v>
          </cell>
        </row>
        <row r="2741">
          <cell r="A2741">
            <v>37427</v>
          </cell>
          <cell r="B2741" t="str">
            <v>40911840500000000224</v>
          </cell>
          <cell r="C2741" t="str">
            <v>60301810700000009098</v>
          </cell>
          <cell r="D2741" t="str">
            <v>$</v>
          </cell>
          <cell r="E2741">
            <v>943.01</v>
          </cell>
          <cell r="F2741" t="str">
            <v>Перевод купонного дохода ОАО ЮНИКОРБАНК , КБ , Г. МОСКВА , ISIN XS0086235206, RECORD DATE 020531. Взимание комиссии в размере - 150 долл.США. НДС - 30 долл.США.</v>
          </cell>
        </row>
        <row r="2742">
          <cell r="A2742">
            <v>37427</v>
          </cell>
          <cell r="B2742" t="str">
            <v>40911840500000000224</v>
          </cell>
          <cell r="C2742" t="str">
            <v>60301810700000009098</v>
          </cell>
          <cell r="D2742" t="str">
            <v>$</v>
          </cell>
          <cell r="E2742">
            <v>12.57</v>
          </cell>
          <cell r="F2742" t="str">
            <v>Оплата купонов 2002 года по ОВГВЗ 4, 5 серии в пользу МОСКОВСКИЙ ИНДУСТРИАЛЬНЫЙ ТУШИНСК, ФАКБ, Г. МОСКВА. Взимание комиссии в размере - 2 долл.США. НДС - .4 долл.США.</v>
          </cell>
        </row>
        <row r="2743">
          <cell r="A2743">
            <v>37427</v>
          </cell>
          <cell r="B2743" t="str">
            <v>40911840500000000224</v>
          </cell>
          <cell r="C2743" t="str">
            <v>60301810700000009098</v>
          </cell>
          <cell r="D2743" t="str">
            <v>$</v>
          </cell>
          <cell r="E2743">
            <v>943.01</v>
          </cell>
          <cell r="F2743" t="str">
            <v>ПЕРЕВОД СРЕДСТВ ОАО КБ ЮНИКОРБАНК, КБ, МОСКВА ОТ ЧАСТИЧНОГО ПОГАШЕНИЯ ОБЛИГАЦИЙISIN XS0086235206, DUE DATE 020615</v>
          </cell>
        </row>
        <row r="2744">
          <cell r="A2744">
            <v>37428</v>
          </cell>
          <cell r="B2744" t="str">
            <v>40911840500000000224</v>
          </cell>
          <cell r="C2744" t="str">
            <v>60301810700000009098</v>
          </cell>
          <cell r="D2744" t="str">
            <v>$</v>
          </cell>
          <cell r="E2744">
            <v>943.11</v>
          </cell>
          <cell r="F2744" t="str">
            <v>Перевод купонного дохода ОАО МБСП , Б , Г. САНКТ-ПЕТЕРБУРГ , ISIN USX86794AA61,RECORD DATE 020617. Взимание комиссии в размере - 150 долл.США. НДС - 30 долл.США. Погашение бумаг</v>
          </cell>
        </row>
        <row r="2745">
          <cell r="A2745">
            <v>37428</v>
          </cell>
          <cell r="B2745" t="str">
            <v>40911840500000000224</v>
          </cell>
          <cell r="C2745" t="str">
            <v>60301810700000009098</v>
          </cell>
          <cell r="D2745" t="str">
            <v>$</v>
          </cell>
          <cell r="E2745">
            <v>50.61</v>
          </cell>
          <cell r="F2745" t="str">
            <v>Оплата купонов 2002 года по ОВГВЗ 4, 5 серии в пользу ЭЛЕКТРОСЕТЬИЗОЛЯЦИЯ, ПРОИЗВОДСТВЕННОЕ ОБЪЕДИНЕНИЕ, ОАО, МОСКВА. Взимание комиссии в размере - 8.06 долл.США. НДС - 1.61 долл.США.</v>
          </cell>
        </row>
        <row r="2746">
          <cell r="A2746">
            <v>37428</v>
          </cell>
          <cell r="B2746" t="str">
            <v>40911840500000000224</v>
          </cell>
          <cell r="C2746" t="str">
            <v>60301810700000009098</v>
          </cell>
          <cell r="D2746" t="str">
            <v>$</v>
          </cell>
          <cell r="E2746">
            <v>474.38</v>
          </cell>
          <cell r="F2746" t="str">
            <v>Оплата купонов 1997, 1998, 1999, 2000, 2001, 2002 года по ОВГВЗ 4, 5 серии в пользу ПАВЛОВСКИЙ АВТОБУС, ОАО, ПАВЛОВО. Взимание комиссии в размере - 75.44 долл.США. НДС - 15.09 долл.США.</v>
          </cell>
        </row>
        <row r="2747">
          <cell r="A2747">
            <v>37428</v>
          </cell>
          <cell r="B2747" t="str">
            <v>40911840500000000224</v>
          </cell>
          <cell r="C2747" t="str">
            <v>60301810700000009098</v>
          </cell>
          <cell r="D2747" t="str">
            <v>$</v>
          </cell>
          <cell r="E2747">
            <v>21.38</v>
          </cell>
          <cell r="F2747" t="str">
            <v>Оплата купонов 2002 года по ОВГВЗ 4, 5 серии в пользу ЭКОНОМИКА, МУНИЦИПАЛЬНОЕ ПРЕДПРИЯТИЕ ПРАВИТЕЛЬСТВА МОСКВЫ, МОСКВА. Взимание комиссии в размере - 3.38 долл.США. НДС - .68 долл.США.</v>
          </cell>
        </row>
        <row r="2748">
          <cell r="A2748">
            <v>37428</v>
          </cell>
          <cell r="B2748" t="str">
            <v>40911840500000000224</v>
          </cell>
          <cell r="C2748" t="str">
            <v>60301810700000009098</v>
          </cell>
          <cell r="D2748" t="str">
            <v>$</v>
          </cell>
          <cell r="E2748">
            <v>12.57</v>
          </cell>
          <cell r="F2748" t="str">
            <v>Оплата купонов 2002 года по ОВГВЗ 4 серии в пользу ПРЕСНЯ, ООО, ПРОИЗВОД.-ЗАГОТОВИТ. ПРЕДПР.ВТОРИЧН.СЫРЬЯ, МОСКВА. Взимание комиссии в размере - 2 долл.США. НДС - .4 долл.США.</v>
          </cell>
        </row>
        <row r="2749">
          <cell r="A2749">
            <v>37428</v>
          </cell>
          <cell r="B2749" t="str">
            <v>40911840500000000224</v>
          </cell>
          <cell r="C2749" t="str">
            <v>60301810700000009098</v>
          </cell>
          <cell r="D2749" t="str">
            <v>$</v>
          </cell>
          <cell r="E2749">
            <v>12.57</v>
          </cell>
          <cell r="F2749" t="str">
            <v>Оплата купонов 2002 года по ОВГВЗ 4, 5 серии в пользу ВИАС, АО, МОСКВА. Взимание комиссии в размере - 2 долл.США. НДС - .4 долл.США.</v>
          </cell>
        </row>
        <row r="2750">
          <cell r="A2750">
            <v>37428</v>
          </cell>
          <cell r="B2750" t="str">
            <v>40911840500000000224</v>
          </cell>
          <cell r="C2750" t="str">
            <v>60301810700000009098</v>
          </cell>
          <cell r="D2750" t="str">
            <v>$</v>
          </cell>
          <cell r="E2750">
            <v>21.38</v>
          </cell>
          <cell r="F2750" t="str">
            <v>Оплата купонов 2002 года по ОВГВЗ 4, 5 серии в пользу ТАМБОВКРЕДИТПРОМБАНК , АКБ , Г. ТАМБОВ. Взимание комиссии в размере - 3.38 долл.США. НДС - .68 долл.США.</v>
          </cell>
        </row>
        <row r="2751">
          <cell r="A2751">
            <v>37428</v>
          </cell>
          <cell r="B2751" t="str">
            <v>40911840500000000224</v>
          </cell>
          <cell r="C2751" t="str">
            <v>60301810700000009098</v>
          </cell>
          <cell r="D2751" t="str">
            <v>$</v>
          </cell>
          <cell r="E2751">
            <v>23.89</v>
          </cell>
          <cell r="F2751" t="str">
            <v>Оплата купонов 2000, 2001, 2002 года по ОВГВЗ 4, 5 серии в пользу СОВЕТСКИЙ СПОРТ, РЕДАКЦИЯ ГАЗЕТЫ МОСКВА. Взимание комиссии в размере - 3.78 долл.США. НДС - .76 долл.США.</v>
          </cell>
        </row>
        <row r="2752">
          <cell r="A2752">
            <v>37428</v>
          </cell>
          <cell r="B2752" t="str">
            <v>40911840500000000224</v>
          </cell>
          <cell r="C2752" t="str">
            <v>60301810700000009098</v>
          </cell>
          <cell r="D2752" t="str">
            <v>$</v>
          </cell>
          <cell r="E2752">
            <v>12.57</v>
          </cell>
          <cell r="F2752" t="str">
            <v>Оплата купонов 2002 года по ОВГВЗ 4, 5 серии в пользу ПУЗАНОВ ВЛАДИМИР МИХАЙЛОВИЧ. Взимание комиссии в размере - 2 долл.США. НДС - .4 долл.США.</v>
          </cell>
        </row>
        <row r="2753">
          <cell r="A2753">
            <v>37428</v>
          </cell>
          <cell r="B2753" t="str">
            <v>40911840500000000224</v>
          </cell>
          <cell r="C2753" t="str">
            <v>60301810700000009098</v>
          </cell>
          <cell r="D2753" t="str">
            <v>$</v>
          </cell>
          <cell r="E2753">
            <v>12.57</v>
          </cell>
          <cell r="F2753" t="str">
            <v>Оплата купонов 2002 года по ОВГВЗ 4 серии в пользу СЫЧЕВА СВЕТЛАНА ФЕДОРОВНА. Взимание комиссии в размере - 2 долл.США. НДС - .4 долл.США.</v>
          </cell>
        </row>
        <row r="2754">
          <cell r="A2754">
            <v>37431</v>
          </cell>
          <cell r="B2754" t="str">
            <v>40911840500000000224</v>
          </cell>
          <cell r="C2754" t="str">
            <v>60301810700000009098</v>
          </cell>
          <cell r="D2754" t="str">
            <v>$</v>
          </cell>
          <cell r="E2754">
            <v>330.26</v>
          </cell>
          <cell r="F2754" t="str">
            <v>ОПЛАТА КУПОНОВ ПО ОВГВЗ В ПОЛЬЗУ ОАО "ЗЕФС". ВЗИМАНИЕ КОМИССИИ ЗА ПЕРЕВОД 9-45 ДОЛ.США, ЗА ВЫДАЧУ ОБЛИГАЦИЙ 52-50 ДОЛ.США, НДС 12-39 ДОЛ.США</v>
          </cell>
        </row>
        <row r="2755">
          <cell r="A2755">
            <v>37431</v>
          </cell>
          <cell r="B2755" t="str">
            <v>40911840500000000224</v>
          </cell>
          <cell r="C2755" t="str">
            <v>60301810700000009098</v>
          </cell>
          <cell r="D2755" t="str">
            <v>$</v>
          </cell>
          <cell r="E2755">
            <v>59.45</v>
          </cell>
          <cell r="F2755" t="str">
            <v>ОПЛАТА КУПОНОВ ПО ОВГВЗ В ПОЛЬЗУ ОАО "ЗЕФС". ВЗИМАНИЕ КОМИССИИ ЗА ПЕРЕВОД 9-45 ДОЛ.США, ЗА ВЫДАЧУ ОБЛИГАЦИЙ 52-50 ДОЛ.США, НДС 12-39 ДОЛ.США</v>
          </cell>
        </row>
        <row r="2756">
          <cell r="A2756">
            <v>37431</v>
          </cell>
          <cell r="B2756" t="str">
            <v>40911840500000000224</v>
          </cell>
          <cell r="C2756" t="str">
            <v>60301810700000009098</v>
          </cell>
          <cell r="D2756" t="str">
            <v>$</v>
          </cell>
          <cell r="E2756">
            <v>485.32</v>
          </cell>
          <cell r="F2756" t="str">
            <v>Оплата купонов 2001, 2002 года по ОВГВЗ 4 серии в пользу ООО КБ КРЕДИТТРАСТ , КБ , Г. МОСКВА. Взимание комиссии в размере - 77.13 долл.США. НДС - 15.43 долл.США.</v>
          </cell>
        </row>
        <row r="2757">
          <cell r="A2757">
            <v>37431</v>
          </cell>
          <cell r="B2757" t="str">
            <v>40911840500000000224</v>
          </cell>
          <cell r="C2757" t="str">
            <v>60301810700000009098</v>
          </cell>
          <cell r="D2757" t="str">
            <v>$</v>
          </cell>
          <cell r="E2757">
            <v>45.92</v>
          </cell>
          <cell r="F2757" t="str">
            <v>Оплата купонов 2002 года по ОВГВЗ 4 серии в пользу ООО КБ ПРИНТБАНК , КБ , Г. МОСКВА. Взимание комиссии в размере - 7.3 долл.США. НДС - 1.46 долл.США.</v>
          </cell>
        </row>
        <row r="2758">
          <cell r="A2758">
            <v>37431</v>
          </cell>
          <cell r="B2758" t="str">
            <v>40911840500000000224</v>
          </cell>
          <cell r="C2758" t="str">
            <v>60301810700000009098</v>
          </cell>
          <cell r="D2758" t="str">
            <v>$</v>
          </cell>
          <cell r="E2758">
            <v>88.7</v>
          </cell>
          <cell r="F2758" t="str">
            <v>Оплата купонов 2002 года по ОВГВЗ 4, 5 серии в пользу НОГИНСКИЙ З-Д ТОПЛИВНОЙ АППАРАТУРЫ ОАО, НОГИНСК МОСК.ОБЛ.. Взимание комиссии в размере - 14.09 долл.США. НДС - 2.82 долл.США.</v>
          </cell>
        </row>
        <row r="2759">
          <cell r="A2759">
            <v>37431</v>
          </cell>
          <cell r="B2759" t="str">
            <v>40911840500000000224</v>
          </cell>
          <cell r="C2759" t="str">
            <v>60301810700000009098</v>
          </cell>
          <cell r="D2759" t="str">
            <v>$</v>
          </cell>
          <cell r="E2759">
            <v>12.58</v>
          </cell>
          <cell r="F2759" t="str">
            <v>Оплата купонов 2002 года по ОВГВЗ 4 серии в пользу НЕЧАЕВ ВЯЧЕСЛАВ ПЕТРОВИЧ. Взимание комиссии в размере - 2 долл.США. НДС - .4 долл.США.</v>
          </cell>
        </row>
        <row r="2760">
          <cell r="A2760">
            <v>37431</v>
          </cell>
          <cell r="B2760" t="str">
            <v>40911840500000000224</v>
          </cell>
          <cell r="C2760" t="str">
            <v>60301810700000009098</v>
          </cell>
          <cell r="D2760" t="str">
            <v>$</v>
          </cell>
          <cell r="E2760">
            <v>44.03</v>
          </cell>
          <cell r="F2760" t="str">
            <v>Оплата купонов 2002 года по ОВГВЗ 4 серии в пользу АКОПОВА ТАТЕВИК АЛЕКСАНДРОВНА. Взимание комиссии в размере - 7 долл.США. НДС - 1.4 долл.США.</v>
          </cell>
        </row>
        <row r="2761">
          <cell r="A2761">
            <v>37431</v>
          </cell>
          <cell r="B2761" t="str">
            <v>40911840500000000224</v>
          </cell>
          <cell r="C2761" t="str">
            <v>60301810700000009098</v>
          </cell>
          <cell r="D2761" t="str">
            <v>$</v>
          </cell>
          <cell r="E2761">
            <v>12.58</v>
          </cell>
          <cell r="F2761" t="str">
            <v>Оплата купонов 2002 года по ОВГВЗ 5 серии в пользу СКТБ ПО ПРОЕКТ.ПРИБОРОВ ИЗ СТЕКЛА КЛИН. Взимание комиссии в размере - 2 долл.США. НДС - .4 долл.США.</v>
          </cell>
        </row>
        <row r="2762">
          <cell r="A2762">
            <v>37431</v>
          </cell>
          <cell r="B2762" t="str">
            <v>40911840500000000224</v>
          </cell>
          <cell r="C2762" t="str">
            <v>60301810700000009098</v>
          </cell>
          <cell r="D2762" t="str">
            <v>$</v>
          </cell>
          <cell r="E2762">
            <v>25.48</v>
          </cell>
          <cell r="F2762" t="str">
            <v>Оплата купонов 2002 года по ОВГВЗ 4, 5 серии в пользу РУССКИЙ БАЛЕТ, МОСКОВСКИЙ ОБЛАСТНОЙ ГОСУДАРСТВЕННЫЙ ТЕАТР, МОСКВА. Взимание комиссии в размере - 4.05 долл.США. НДС - .81 долл.США.</v>
          </cell>
        </row>
        <row r="2763">
          <cell r="A2763">
            <v>37431</v>
          </cell>
          <cell r="B2763" t="str">
            <v>40911840500000000224</v>
          </cell>
          <cell r="C2763" t="str">
            <v>60301810700000009098</v>
          </cell>
          <cell r="D2763" t="str">
            <v>$</v>
          </cell>
          <cell r="E2763">
            <v>103.48</v>
          </cell>
          <cell r="F2763" t="str">
            <v>Оплата купонов 2002 года по ОВГВЗ 5 серии в пользу ВОЛГОГРАД-ИНТУРИСТ, ВАООТ, ВОЛГОГРАД. Взимание комиссии в размере - 16.44 долл.США. НДС - 3.29 долл.США.</v>
          </cell>
        </row>
        <row r="2764">
          <cell r="A2764">
            <v>37431</v>
          </cell>
          <cell r="B2764" t="str">
            <v>40911840500000000224</v>
          </cell>
          <cell r="C2764" t="str">
            <v>60301810700000009098</v>
          </cell>
          <cell r="D2764" t="str">
            <v>$</v>
          </cell>
          <cell r="E2764">
            <v>12.58</v>
          </cell>
          <cell r="F2764" t="str">
            <v>Оплата купонов 2001, 2002 года по ОВГВЗ 4 серии в пользу ПРЕФОРМ, ООО, ТУЛА. Взимание комиссии в размере - 2 долл.США. НДС - .4 долл.США.</v>
          </cell>
        </row>
        <row r="2765">
          <cell r="A2765">
            <v>37431</v>
          </cell>
          <cell r="B2765" t="str">
            <v>40911840500000000224</v>
          </cell>
          <cell r="C2765" t="str">
            <v>60301810700000009098</v>
          </cell>
          <cell r="D2765" t="str">
            <v>$</v>
          </cell>
          <cell r="E2765">
            <v>96.25</v>
          </cell>
          <cell r="F2765" t="str">
            <v>Оплата купонов 2002 года по ОВГВЗ 4, 5 серии в пользу ЛУКОЙЛ-ВОЛОГДАНЕФТЕПРОДУКТ,АООТ, Г.ВОЛОГДА. Взимание комиссии в размере - 15.31 долл.США. НДС - 3.06 долл.США.</v>
          </cell>
        </row>
        <row r="2766">
          <cell r="A2766">
            <v>37432</v>
          </cell>
          <cell r="B2766" t="str">
            <v>40911840500000000224</v>
          </cell>
          <cell r="C2766" t="str">
            <v>60301810700000009098</v>
          </cell>
          <cell r="D2766" t="str">
            <v>$</v>
          </cell>
          <cell r="E2766">
            <v>108.89</v>
          </cell>
          <cell r="F2766" t="str">
            <v>Оплата купонов 2002 года по ОВГВЗ 4, 5 серии в пользу МИХАЙЛОВСКИЙ ГОК, ОАО, ЖЕЛЕЗНОГОРСК. Взимание комиссии в размере - 17.29 долл.США. НДС - 3.46 долл.США.</v>
          </cell>
        </row>
        <row r="2767">
          <cell r="A2767">
            <v>37432</v>
          </cell>
          <cell r="B2767" t="str">
            <v>40911840500000000224</v>
          </cell>
          <cell r="C2767" t="str">
            <v>60301810700000009098</v>
          </cell>
          <cell r="D2767" t="str">
            <v>$</v>
          </cell>
          <cell r="E2767">
            <v>12.59</v>
          </cell>
          <cell r="F2767" t="str">
            <v>Оплата купонов 2002 года по ОВГВЗ 5 серии в пользу ШЕБАЛОВ ЮРИЙ НИКОЛАЕВИЧ. Взимание комиссии в размере - 2 долл.США. НДС - .4 долл.США.</v>
          </cell>
        </row>
        <row r="2768">
          <cell r="A2768">
            <v>37432</v>
          </cell>
          <cell r="B2768" t="str">
            <v>40911840500000000224</v>
          </cell>
          <cell r="C2768" t="str">
            <v>60301810700000009098</v>
          </cell>
          <cell r="D2768" t="str">
            <v>$</v>
          </cell>
          <cell r="E2768">
            <v>1607.62</v>
          </cell>
          <cell r="F2768" t="str">
            <v>Оплата купонов 1997, 1998, 1999, 2000, 2001, 2002 года по ОВГВЗ 4, 5 серии в пользу ЛУКОЙЛ-ЗАПАДНАЯ СИБИРЬ, ООО, КОГАЛЫМ. Взимание комиссии в размере - 255.42 долл.США. НДС - 51.08 долл.США.</v>
          </cell>
        </row>
        <row r="2769">
          <cell r="A2769">
            <v>37432</v>
          </cell>
          <cell r="B2769" t="str">
            <v>40911840500000000224</v>
          </cell>
          <cell r="C2769" t="str">
            <v>60301810700000009098</v>
          </cell>
          <cell r="D2769" t="str">
            <v>$</v>
          </cell>
          <cell r="E2769">
            <v>12.59</v>
          </cell>
          <cell r="F2769" t="str">
            <v>Оплата купонов 2002 года по ОВГВЗ 4, 5 серии в пользу ЭКСПЕРИМ. ЗАВОД ДРЕВЕСНОСТРУЖЕЧНЫХ ПЛИТ И ДЕТАЛЕЙ, МОСК.ОБЛ.. Взимание комиссии в размере - 2 долл.США. НДС - .4 долл.США.</v>
          </cell>
        </row>
        <row r="2770">
          <cell r="A2770">
            <v>37432</v>
          </cell>
          <cell r="B2770" t="str">
            <v>40911840500000000224</v>
          </cell>
          <cell r="C2770" t="str">
            <v>60301810700000009098</v>
          </cell>
          <cell r="D2770" t="str">
            <v>$</v>
          </cell>
          <cell r="E2770">
            <v>12.59</v>
          </cell>
          <cell r="F2770" t="str">
            <v>Оплата купонов 2002 года по ОВГВЗ 4, 5 серии в пользу МОСЭНЕРГО, ОАО, МОСКВА. Взимание комиссии в размере - 2 долл.США. НДС - .4 долл.США.</v>
          </cell>
        </row>
        <row r="2771">
          <cell r="A2771">
            <v>37432</v>
          </cell>
          <cell r="B2771" t="str">
            <v>40911840500000000224</v>
          </cell>
          <cell r="C2771" t="str">
            <v>60301810700000009098</v>
          </cell>
          <cell r="D2771" t="str">
            <v>$</v>
          </cell>
          <cell r="E2771">
            <v>12.59</v>
          </cell>
          <cell r="F2771" t="str">
            <v>Оплата купонов 2002 года по ОВГВЗ 4, 5 серии в пользу МОСКОВСКАЯ ГОСУДАРСТВЕННАЯ ХОРЕОГРАФИЧЕСКАЯ АКАДЕМИЯ, МОСКВА. Взимание комиссии в размере - 2 долл.США. НДС - .4 долл.США.</v>
          </cell>
        </row>
        <row r="2772">
          <cell r="A2772">
            <v>37432</v>
          </cell>
          <cell r="B2772" t="str">
            <v>40911840500000000224</v>
          </cell>
          <cell r="C2772" t="str">
            <v>60301810700000009098</v>
          </cell>
          <cell r="D2772" t="str">
            <v>$</v>
          </cell>
          <cell r="E2772">
            <v>12.59</v>
          </cell>
          <cell r="F2772" t="str">
            <v>Оплата купонов 2000, 2001, 2002 года по ОВГВЗ 4, 5 серии в пользу ЭЛЕКТРОМОНТАЖ, УПРАВЛЕНИЕ, МОСКВА. Взимание комиссии в размере - 2 долл.США. НДС - .4 долл.США.</v>
          </cell>
        </row>
        <row r="2773">
          <cell r="A2773">
            <v>37432</v>
          </cell>
          <cell r="B2773" t="str">
            <v>40911840500000000224</v>
          </cell>
          <cell r="C2773" t="str">
            <v>60301810700000009098</v>
          </cell>
          <cell r="D2773" t="str">
            <v>$</v>
          </cell>
          <cell r="E2773">
            <v>12.59</v>
          </cell>
          <cell r="F2773" t="str">
            <v>Оплата купонов 2000, 2001, 2002 года по ОВГВЗ 4, 5 серии в пользу КАЗАНСКИЙ КИРИЛЛ ВЛАДИМИРОВИЧ. Взимание комиссии в размере - 2 долл.США. НДС - .4 долл.США.</v>
          </cell>
        </row>
        <row r="2774">
          <cell r="A2774">
            <v>37433</v>
          </cell>
          <cell r="B2774" t="str">
            <v>40911840500000000224</v>
          </cell>
          <cell r="C2774" t="str">
            <v>60301810700000009098</v>
          </cell>
          <cell r="D2774" t="str">
            <v>$</v>
          </cell>
          <cell r="E2774">
            <v>1402.88</v>
          </cell>
          <cell r="F2774" t="str">
            <v>Оплата купонов 2002 года по ОВГВЗ 4, 5 серии в пользу СЕВЕРО-ЗАПАДНЫЕ МАГИСТРАЛЬНЫЕ НЕФТЕПРОВОДЫ, ОАО. БУГУЛЬМА. Взимание комиссии в размере - 222.83 долл.США. НДС - 44.57 долл.США.</v>
          </cell>
        </row>
        <row r="2775">
          <cell r="A2775">
            <v>37433</v>
          </cell>
          <cell r="B2775" t="str">
            <v>40911840500000000224</v>
          </cell>
          <cell r="C2775" t="str">
            <v>60301810700000009098</v>
          </cell>
          <cell r="D2775" t="str">
            <v>$</v>
          </cell>
          <cell r="E2775">
            <v>13.85</v>
          </cell>
          <cell r="F2775" t="str">
            <v>Оплата купонов 2000, 2001, 2002 года по ОВГВЗ 4, 5 серии в пользу SCHILDERSHOVEN AMSTERDAM B.V.. Взимание комиссии в размере - 2.21 долл.США. НДС - .44 долл.США.</v>
          </cell>
        </row>
        <row r="2776">
          <cell r="A2776">
            <v>37433</v>
          </cell>
          <cell r="B2776" t="str">
            <v>40911840500000000224</v>
          </cell>
          <cell r="C2776" t="str">
            <v>60301810700000009098</v>
          </cell>
          <cell r="D2776" t="str">
            <v>$</v>
          </cell>
          <cell r="E2776">
            <v>12.59</v>
          </cell>
          <cell r="F2776" t="str">
            <v>Оплата купонов 2001, 2002 года по ОВГВЗ 4, 5 серии в пользу SCHILDERSHOVEN AMSTERDAM B.V.. Взимание комиссии в размере - 2 долл.США. НДС - .4 долл.США.</v>
          </cell>
        </row>
        <row r="2777">
          <cell r="A2777">
            <v>37433</v>
          </cell>
          <cell r="B2777" t="str">
            <v>40911840500000000224</v>
          </cell>
          <cell r="C2777" t="str">
            <v>60301810700000009098</v>
          </cell>
          <cell r="D2777" t="str">
            <v>$</v>
          </cell>
          <cell r="E2777">
            <v>12.59</v>
          </cell>
          <cell r="F2777" t="str">
            <v>Оплата купонов 2002 года по ОВГВЗ 4 серии в пользу СИРОТОВ АЛЕКСЕЙ ИГОРЕВИЧ. Взимание комиссии в размере - 2 долл.США. НДС - .4 долл.США.</v>
          </cell>
        </row>
        <row r="2778">
          <cell r="A2778">
            <v>37433</v>
          </cell>
          <cell r="B2778" t="str">
            <v>40911840500000000224</v>
          </cell>
          <cell r="C2778" t="str">
            <v>60301810700000009098</v>
          </cell>
          <cell r="D2778" t="str">
            <v>$</v>
          </cell>
          <cell r="E2778">
            <v>12.59</v>
          </cell>
          <cell r="F2778" t="str">
            <v>Оплата купонов 2002 года по ОВГВЗ 4, 5 серии в пользу КОРИНФ,КООП.ИНФОРМАЦИОННЫЙ ЦЕНТР МОСКВА. Взимание комиссии в размере - 2 долл.США. НДС - .4 долл.США.</v>
          </cell>
        </row>
        <row r="2779">
          <cell r="A2779">
            <v>37433</v>
          </cell>
          <cell r="B2779" t="str">
            <v>40911840500000000224</v>
          </cell>
          <cell r="C2779" t="str">
            <v>60301810700000009098</v>
          </cell>
          <cell r="D2779" t="str">
            <v>$</v>
          </cell>
          <cell r="E2779">
            <v>12.59</v>
          </cell>
          <cell r="F2779" t="str">
            <v>Оплата купонов 2002 года по ОВГВЗ 4, 5 серии в пользу ВОЛКОВ ВЛАДИМИР ВИКТОРОВИЧ. Взимание комиссии в размере - 2 долл.США. НДС - .4 долл.США.</v>
          </cell>
        </row>
        <row r="2780">
          <cell r="A2780">
            <v>37433</v>
          </cell>
          <cell r="B2780" t="str">
            <v>40911840500000000224</v>
          </cell>
          <cell r="C2780" t="str">
            <v>60301810700000009098</v>
          </cell>
          <cell r="D2780" t="str">
            <v>$</v>
          </cell>
          <cell r="E2780">
            <v>45.64</v>
          </cell>
          <cell r="F2780" t="str">
            <v>Оплата купонов 2002 года по ОВГВЗ 4, 5 серии в пользу АКТРА ХОЛДИНГ, ОАО, МОСКВА. Взимание комиссии в размере - 7.25 долл.США. НДС - 1.45 долл.США.</v>
          </cell>
        </row>
        <row r="2781">
          <cell r="A2781">
            <v>37433</v>
          </cell>
          <cell r="B2781" t="str">
            <v>40911840500000000224</v>
          </cell>
          <cell r="C2781" t="str">
            <v>60301810700000009098</v>
          </cell>
          <cell r="D2781" t="str">
            <v>$</v>
          </cell>
          <cell r="E2781">
            <v>135.35</v>
          </cell>
          <cell r="F2781" t="str">
            <v>Оплата купонов 2002 года по ОВГВЗ 4, 5 серии в пользу УДМУРТНЕФТЬ, ОАО, ИЖЕВСК УДМУРТСКАЯ АССР. Взимание комиссии в размере - 21.52 долл.США. НДС - 4.3 долл.США.</v>
          </cell>
        </row>
        <row r="2782">
          <cell r="A2782">
            <v>37433</v>
          </cell>
          <cell r="B2782" t="str">
            <v>40911840500000000224</v>
          </cell>
          <cell r="C2782" t="str">
            <v>60301810700000009098</v>
          </cell>
          <cell r="D2782" t="str">
            <v>$</v>
          </cell>
          <cell r="E2782">
            <v>37.14</v>
          </cell>
          <cell r="F2782" t="str">
            <v>Оплата купонов 2002 года по ОВГВЗ 4, 5 серии в пользу ЗАО КБ ГАГАРИНСКИЙ , КБ , Г. МОСКВА. Взимание комиссии в размере - 5.9 долл.США. НДС - 1.18 долл.США.</v>
          </cell>
        </row>
        <row r="2783">
          <cell r="A2783">
            <v>37433</v>
          </cell>
          <cell r="B2783" t="str">
            <v>40911840500000000224</v>
          </cell>
          <cell r="C2783" t="str">
            <v>60301810700000009098</v>
          </cell>
          <cell r="D2783" t="str">
            <v>$</v>
          </cell>
          <cell r="E2783">
            <v>944.27</v>
          </cell>
          <cell r="F2783" t="str">
            <v>Перевод купонного дохода РОСЕВРОБАНК , АКБ , Г. МОСКВА , ISIN XS0088543193, RECORD DATE 020607. Взимание комиссии в размере - 150 долл.США. НДС - 30 долл.США.</v>
          </cell>
        </row>
        <row r="2784">
          <cell r="A2784">
            <v>37433</v>
          </cell>
          <cell r="B2784" t="str">
            <v>40911840500000000224</v>
          </cell>
          <cell r="C2784" t="str">
            <v>60301810700000009098</v>
          </cell>
          <cell r="D2784" t="str">
            <v>$</v>
          </cell>
          <cell r="E2784">
            <v>944.27</v>
          </cell>
          <cell r="F2784" t="str">
            <v>Перевод купонного дохода VB MICROSYSTEMS INVESTMENTS LIMITED, /NICOSIA, ISIN XS0088543193, RECORD DATE 020607. Взимание комиссии в размере - 150 долл.США. НДС - 30 долл.США.</v>
          </cell>
        </row>
        <row r="2785">
          <cell r="A2785">
            <v>37433</v>
          </cell>
          <cell r="B2785" t="str">
            <v>40911840500000000224</v>
          </cell>
          <cell r="C2785" t="str">
            <v>60301810700000009098</v>
          </cell>
          <cell r="D2785" t="str">
            <v>$</v>
          </cell>
          <cell r="E2785">
            <v>361.34</v>
          </cell>
          <cell r="F2785" t="str">
            <v>Перевод купонного дохода АБСОЛЮТ БАНК , АКБ , Г. МОСКВА , ISIN XS0088543193, RECORD DATE 020607. Взимание комиссии в размере - 95.63 долл.США. НДС - 19.13 долл.США.</v>
          </cell>
        </row>
        <row r="2786">
          <cell r="A2786">
            <v>37433</v>
          </cell>
          <cell r="B2786" t="str">
            <v>40911840500000000224</v>
          </cell>
          <cell r="C2786" t="str">
            <v>60301810700000009098</v>
          </cell>
          <cell r="D2786" t="str">
            <v>$</v>
          </cell>
          <cell r="E2786">
            <v>944.27</v>
          </cell>
          <cell r="F2786" t="str">
            <v>Перевод купонного дохода МЕЖГОСУДАРСТВЕННЫЙ БАНК , КБ , Г. МОСКВА , ISIN XS0088543193, RECORD DATE 020607. Взимание комиссии в размере - 150 долл.США. НДС - 30долл.США.</v>
          </cell>
        </row>
        <row r="2787">
          <cell r="A2787">
            <v>37433</v>
          </cell>
          <cell r="B2787" t="str">
            <v>40911840500000000224</v>
          </cell>
          <cell r="C2787" t="str">
            <v>60301810700000009098</v>
          </cell>
          <cell r="D2787" t="str">
            <v>$</v>
          </cell>
          <cell r="E2787">
            <v>356.94</v>
          </cell>
          <cell r="F2787" t="str">
            <v>ОПЛАТА КУПОНОВ ПО ОВГВЗ В ПОЛЬЗУ ВАОЗТ СОВЭЛЕКТРО. КОМИССИЯ ЗА ПЕРЕВОД 56-70 ДОЛ.США, НДС 11-34 ДОЛ.США, КОМИССИЯ ЗА ВЫДАЧУ ОБЛИГАЦИЙ 210-00 ДОЛ.США, НДС 42-00ДОЛ.США</v>
          </cell>
        </row>
        <row r="2788">
          <cell r="A2788">
            <v>37433</v>
          </cell>
          <cell r="B2788" t="str">
            <v>40911840500000000224</v>
          </cell>
          <cell r="C2788" t="str">
            <v>60301810700000009098</v>
          </cell>
          <cell r="D2788" t="str">
            <v>$</v>
          </cell>
          <cell r="E2788">
            <v>1321.98</v>
          </cell>
          <cell r="F2788" t="str">
            <v>ОПЛАТА КУПОНОВ ПО ОВГВЗ В ПОЛЬЗУ ВАОЗТ СОВЭЛЕКТРО. КОМИССИЯ ЗА ПЕРЕВОД 56-70 ДОЛ.США, НДС 11-34 ДОЛ.США, КОМИССИЯ ЗА ВЫДАЧУ ОБЛИГАЦИЙ 210-00 ДОЛ.США, НДС 42-00ДОЛ.США</v>
          </cell>
        </row>
        <row r="2789">
          <cell r="A2789">
            <v>37433</v>
          </cell>
          <cell r="B2789" t="str">
            <v>40911840500000000224</v>
          </cell>
          <cell r="C2789" t="str">
            <v>60301810700000009098</v>
          </cell>
          <cell r="D2789" t="str">
            <v>$</v>
          </cell>
          <cell r="E2789">
            <v>944.27</v>
          </cell>
          <cell r="F2789" t="str">
            <v>Перевод купонного дохода НОМОС-БАНК , АКБ , Г. МОСКВА , ISIN XS0088543193, RECORD DATE 020607. Взимание комиссии в размере - 150 долл.США. НДС - 30 долл.США.</v>
          </cell>
        </row>
        <row r="2790">
          <cell r="A2790">
            <v>37433</v>
          </cell>
          <cell r="B2790" t="str">
            <v>40911840500000000224</v>
          </cell>
          <cell r="C2790" t="str">
            <v>60301810700000009098</v>
          </cell>
          <cell r="D2790" t="str">
            <v>$</v>
          </cell>
          <cell r="E2790">
            <v>602.13</v>
          </cell>
          <cell r="F2790" t="str">
            <v>Перевод купонного дохода RIENCO INVESTMENTS LTD , ISIN XS0088543193, RECORD DATE 020607. Взимание комиссии в размере - 95,63 долл.США. НДС - 19,13 долл.США.</v>
          </cell>
        </row>
        <row r="2791">
          <cell r="A2791">
            <v>37434</v>
          </cell>
          <cell r="B2791" t="str">
            <v>40911840500000000224</v>
          </cell>
          <cell r="C2791" t="str">
            <v>60301810700000009098</v>
          </cell>
          <cell r="D2791" t="str">
            <v>$</v>
          </cell>
          <cell r="E2791">
            <v>12.58</v>
          </cell>
          <cell r="F2791" t="str">
            <v>Оплата купонов 2002 года по ОВГВЗ 4, 5 серии в пользу ПОЛЮС, НИИ, ФГУП, МОСКВА. Взимание комиссии в размере - 2 долл.США. НДС - .4 долл.США.</v>
          </cell>
        </row>
        <row r="2792">
          <cell r="A2792">
            <v>37434</v>
          </cell>
          <cell r="B2792" t="str">
            <v>40911840500000000224</v>
          </cell>
          <cell r="C2792" t="str">
            <v>60301810700000009098</v>
          </cell>
          <cell r="D2792" t="str">
            <v>$</v>
          </cell>
          <cell r="E2792">
            <v>12.58</v>
          </cell>
          <cell r="F2792" t="str">
            <v>Оплата купонов 2002 года по ОВГВЗ 4, 5 серии в пользу АССОЦИАЦИЯ ДЕЛОВОГО СОТРУДНИЧЕСТВА С КНР, МОСКВА. Взимание комиссии в размере - 2 долл.США. НДС - .4 долл.США.</v>
          </cell>
        </row>
        <row r="2793">
          <cell r="A2793">
            <v>37434</v>
          </cell>
          <cell r="B2793" t="str">
            <v>40911840500000000224</v>
          </cell>
          <cell r="C2793" t="str">
            <v>60301810700000009098</v>
          </cell>
          <cell r="D2793" t="str">
            <v>$</v>
          </cell>
          <cell r="E2793">
            <v>16.989999999999998</v>
          </cell>
          <cell r="F2793" t="str">
            <v>Оплата купонов 2002 года по ОВГВЗ 5 серии в пользу РОСГАЗИФИКАЦИЯ, ОАО, МОСКВА. Взимание комиссии в размере - 2.7 долл.США. НДС - .54 долл.США.</v>
          </cell>
        </row>
        <row r="2794">
          <cell r="A2794">
            <v>37434</v>
          </cell>
          <cell r="B2794" t="str">
            <v>40911840500000000224</v>
          </cell>
          <cell r="C2794" t="str">
            <v>60301810700000009098</v>
          </cell>
          <cell r="D2794" t="str">
            <v>$</v>
          </cell>
          <cell r="E2794">
            <v>12.58</v>
          </cell>
          <cell r="F2794" t="str">
            <v>Оплата купонов 2002 года по ОВГВЗ 4, 5 серии в пользу ДИАЛОГ, ИНВЕСТИЦИОННАЯ КОМПАНИЯ, ЗАО, САМАРА. Взимание комиссии в размере - 2 долл.США. НДС - .4 долл.США.</v>
          </cell>
        </row>
        <row r="2795">
          <cell r="A2795">
            <v>37434</v>
          </cell>
          <cell r="B2795" t="str">
            <v>40911840500000000224</v>
          </cell>
          <cell r="C2795" t="str">
            <v>60301810700000009098</v>
          </cell>
          <cell r="D2795" t="str">
            <v>$</v>
          </cell>
          <cell r="E2795">
            <v>56.63</v>
          </cell>
          <cell r="F2795" t="str">
            <v>Оплата купонов 2002 года по ОВГВЗ 5 серии в пользу СОЮЗПРОМНИИПРОЕКТ, ФЕДЕРАЛЬНОЕ ГУП,МОСКВА. Взимание комиссии в размере - 9 долл.США. НДС - 1.8 долл.США.</v>
          </cell>
        </row>
        <row r="2796">
          <cell r="A2796">
            <v>37434</v>
          </cell>
          <cell r="B2796" t="str">
            <v>40911840500000000224</v>
          </cell>
          <cell r="C2796" t="str">
            <v>60301810700000009098</v>
          </cell>
          <cell r="D2796" t="str">
            <v>$</v>
          </cell>
          <cell r="E2796">
            <v>12.58</v>
          </cell>
          <cell r="F2796" t="str">
            <v>Оплата купонов 2001, 2002 года по ОВГВЗ 4, 5 серии в пользу КРАБ НОВОСИБИРСКВНЕШТОРГБАНК , АКБ , Г. НОВОСИБИРСК. Взимание комиссии в размере - 2 долл.США. НДС - .4 долл.США.</v>
          </cell>
        </row>
        <row r="2797">
          <cell r="A2797">
            <v>37434</v>
          </cell>
          <cell r="B2797" t="str">
            <v>40911840500000000224</v>
          </cell>
          <cell r="C2797" t="str">
            <v>60301810700000009098</v>
          </cell>
          <cell r="D2797" t="str">
            <v>$</v>
          </cell>
          <cell r="E2797">
            <v>14.16</v>
          </cell>
          <cell r="F2797" t="str">
            <v>Оплата купонов 2002 года по ОВГВЗ 4, 5 серии в пользу ОАО "НИИТАВТОПРОМ", /МОСКВА. Взимание комиссии в размере - 2.25 долл.США. НДС - .45 долл.США.</v>
          </cell>
        </row>
        <row r="2798">
          <cell r="A2798">
            <v>37434</v>
          </cell>
          <cell r="B2798" t="str">
            <v>40911840500000000224</v>
          </cell>
          <cell r="C2798" t="str">
            <v>60301810700000009098</v>
          </cell>
          <cell r="D2798" t="str">
            <v>$</v>
          </cell>
          <cell r="E2798">
            <v>12.58</v>
          </cell>
          <cell r="F2798" t="str">
            <v>Оплата купонов 2002 года по ОВГВЗ 4, 5 серии в пользу ЯРЦЕВА ЛЮДМИЛА АНДРЕЕВНА. Взимание комиссии в размере - 2 долл.США. НДС - .4 долл.США.</v>
          </cell>
        </row>
        <row r="2799">
          <cell r="A2799">
            <v>37434</v>
          </cell>
          <cell r="B2799" t="str">
            <v>40911840500000000224</v>
          </cell>
          <cell r="C2799" t="str">
            <v>60301810700000009098</v>
          </cell>
          <cell r="D2799" t="str">
            <v>$</v>
          </cell>
          <cell r="E2799">
            <v>12.58</v>
          </cell>
          <cell r="F2799" t="str">
            <v>Оплата купонов 2002 года по ОВГВЗ 5 серии в пользу ГРИШАЕВА ЛЮБОВЬ ИВАНОВНА. Взимание комиссии в размере - 2 долл.США. НДС - .4 долл.США.</v>
          </cell>
        </row>
        <row r="2800">
          <cell r="A2800">
            <v>37434</v>
          </cell>
          <cell r="B2800" t="str">
            <v>40911840500000000224</v>
          </cell>
          <cell r="C2800" t="str">
            <v>60301810700000009098</v>
          </cell>
          <cell r="D2800" t="str">
            <v>$</v>
          </cell>
          <cell r="E2800">
            <v>12.58</v>
          </cell>
          <cell r="F2800" t="str">
            <v>Оплата купонов 2002 года по ОВГВЗ 4, 5 серии в пользу ГЛАГОЛЕВА ВЕРА АЛЕКСАНДРОВНА. Взимание комиссии в размере - 2 долл.США. НДС - .4 долл.США.</v>
          </cell>
        </row>
        <row r="2801">
          <cell r="A2801">
            <v>37434</v>
          </cell>
          <cell r="B2801" t="str">
            <v>40911840500000000224</v>
          </cell>
          <cell r="C2801" t="str">
            <v>60301810700000009098</v>
          </cell>
          <cell r="D2801" t="str">
            <v>$</v>
          </cell>
          <cell r="E2801">
            <v>689.94</v>
          </cell>
          <cell r="F2801" t="str">
            <v>ОПЛАТА КУПОНОВ ПО ОВГВЗ В ПОЛЬЗУ ОАО "КОРПОРАТИВНАЯ ФИНАНСОВО-ИНВЕСТИЦИОННАЯ  КОМПАНИЯ". ВЗИМАНИЕ КОМИССИЯ ЗА ПЕРЕВОД 9-00 ДОЛ.США, НДС 1-80 ДОЛ.США, КОМИССИЯ ЗА ХРАНЕНИЕ СЕРТИФИКАТОВ 109-63 ДОЛ.США, НДС 21-93 ДОЛ.США</v>
          </cell>
        </row>
        <row r="2802">
          <cell r="A2802">
            <v>37434</v>
          </cell>
          <cell r="B2802" t="str">
            <v>40911840500000000224</v>
          </cell>
          <cell r="C2802" t="str">
            <v>60301810700000009098</v>
          </cell>
          <cell r="D2802" t="str">
            <v>$</v>
          </cell>
          <cell r="E2802">
            <v>56.63</v>
          </cell>
          <cell r="F2802" t="str">
            <v>ОПЛАТА КУПОНОВ ПО ОВГВЗ В ПОЛЬЗУ ОАО "КОРПОРАТИВНАЯ ФИНАНСОВО-ИНВЕСТИЦИОННАЯ  КОМПАНИЯ". ВЗИМАНИЕ КОМИССИЯ ЗА ПЕРЕВОД 9-00 ДОЛ.США, НДС 1-80 ДОЛ.США, КОМИССИЯ ЗА ХРАНЕНИЕ СЕРТИФИКАТОВ 109-63 ДОЛ.США, НДС 21-93 ДОЛ.США</v>
          </cell>
        </row>
        <row r="2803">
          <cell r="A2803">
            <v>37434</v>
          </cell>
          <cell r="B2803" t="str">
            <v>40911840500000000224</v>
          </cell>
          <cell r="C2803" t="str">
            <v>60301810700000009098</v>
          </cell>
          <cell r="D2803" t="str">
            <v>$</v>
          </cell>
          <cell r="E2803">
            <v>601.85</v>
          </cell>
          <cell r="F2803" t="str">
            <v>ПЕРЕВОД КУПОННОГО ДОХОДА RIENCO INVESTMENT LTD, ISIN XS0088543193, RECORD DATE020607</v>
          </cell>
        </row>
        <row r="2804">
          <cell r="A2804">
            <v>37434</v>
          </cell>
          <cell r="B2804" t="str">
            <v>40911840500000000224</v>
          </cell>
          <cell r="C2804" t="str">
            <v>60301810700000009098</v>
          </cell>
          <cell r="D2804" t="str">
            <v>$</v>
          </cell>
          <cell r="E2804">
            <v>17.93</v>
          </cell>
          <cell r="F2804" t="str">
            <v>ПЕРЕВОД КУПОННОГО ДОХОДА КБ ЕВРОФИНАНС ISIN XS0088543193 RECORD DATE 020607</v>
          </cell>
        </row>
        <row r="2805">
          <cell r="A2805">
            <v>37435</v>
          </cell>
          <cell r="B2805" t="str">
            <v>40911840500000000224</v>
          </cell>
          <cell r="C2805" t="str">
            <v>60301810700000009098</v>
          </cell>
          <cell r="D2805" t="str">
            <v>$</v>
          </cell>
          <cell r="E2805">
            <v>471.59</v>
          </cell>
          <cell r="F2805" t="str">
            <v>Перевод купонного дохода ИНГОССТРАХ-СОЮЗ , АКБ , Г. МОСКВА , ISIN XS0077745163,RECORD DATE 020611. Взимание комиссии в размере - 75 долл.США. НДС - 15 долл.США.</v>
          </cell>
        </row>
        <row r="2806">
          <cell r="A2806">
            <v>37435</v>
          </cell>
          <cell r="B2806" t="str">
            <v>40911840500000000224</v>
          </cell>
          <cell r="C2806" t="str">
            <v>60301810700000009098</v>
          </cell>
          <cell r="D2806" t="str">
            <v>$</v>
          </cell>
          <cell r="E2806">
            <v>471.59</v>
          </cell>
          <cell r="F2806" t="str">
            <v>Перевод купонного дохода КРАБ НОВОСИБИРСКВНЕШТОРГБАНК , АКБ , Г. НОВОСИБИРСК , ISIN XS0077745163, RECORD DATE 020611. Взимание комиссии в размере - 75 долл.США. НДС - 15 долл.США.</v>
          </cell>
        </row>
        <row r="2807">
          <cell r="A2807">
            <v>37435</v>
          </cell>
          <cell r="B2807" t="str">
            <v>40911840500000000224</v>
          </cell>
          <cell r="C2807" t="str">
            <v>60301810700000009098</v>
          </cell>
          <cell r="D2807" t="str">
            <v>$</v>
          </cell>
          <cell r="E2807">
            <v>235.79</v>
          </cell>
          <cell r="F2807" t="str">
            <v>Перевод купонного дохода АКБ ЧЕЛИНДБАНК , АКБ , Г. ЧЕЛЯБИНСК , ISIN XS0077745163, RECORD DATE 020611. Взимание комиссии в размере - 37.5 долл.США. НДС - 7.5 долл.США.</v>
          </cell>
        </row>
        <row r="2808">
          <cell r="A2808">
            <v>37435</v>
          </cell>
          <cell r="B2808" t="str">
            <v>40911840500000000224</v>
          </cell>
          <cell r="C2808" t="str">
            <v>60301810700000009098</v>
          </cell>
          <cell r="D2808" t="str">
            <v>$</v>
          </cell>
          <cell r="E2808">
            <v>471.59</v>
          </cell>
          <cell r="F2808" t="str">
            <v>Перевод купонного дохода ТРАНССТРОЙБАНК , АКБ , Г. МОСКВА , ISIN XS0077745163, RECORD DATE 020611. Взимание комиссии в размере - 75 долл.США. НДС - 15 долл.США.</v>
          </cell>
        </row>
        <row r="2809">
          <cell r="A2809">
            <v>37435</v>
          </cell>
          <cell r="B2809" t="str">
            <v>40911840500000000224</v>
          </cell>
          <cell r="C2809" t="str">
            <v>60301810700000009098</v>
          </cell>
          <cell r="D2809" t="str">
            <v>$</v>
          </cell>
          <cell r="E2809">
            <v>943.17</v>
          </cell>
          <cell r="F2809" t="str">
            <v>Перевод купонного дохода МЕЖГОСУДАРСТВЕННЫЙ БАНК , КБ , Г. МОСКВА , ISIN XS0077745163, RECORD DATE 020611. Взимание комиссии в размере - 150 долл.США. НДС - 30долл.США.</v>
          </cell>
        </row>
        <row r="2810">
          <cell r="A2810">
            <v>37435</v>
          </cell>
          <cell r="B2810" t="str">
            <v>40911840500000000224</v>
          </cell>
          <cell r="C2810" t="str">
            <v>60301810700000009098</v>
          </cell>
          <cell r="D2810" t="str">
            <v>$</v>
          </cell>
          <cell r="E2810">
            <v>943.17</v>
          </cell>
          <cell r="F2810" t="str">
            <v>Перевод купонного дохода КБ РБР (ООО) , КБ , Г. МОСКВА , ISIN XS0077745163, RECORD DATE 020611. Взимание комиссии в размере - 150 долл.США. НДС - 30 долл.США.</v>
          </cell>
        </row>
        <row r="2811">
          <cell r="A2811">
            <v>37435</v>
          </cell>
          <cell r="B2811" t="str">
            <v>40911840500000000224</v>
          </cell>
          <cell r="C2811" t="str">
            <v>60301810700000009098</v>
          </cell>
          <cell r="D2811" t="str">
            <v>$</v>
          </cell>
          <cell r="E2811">
            <v>754.54</v>
          </cell>
          <cell r="F2811" t="str">
            <v>ЗАЧИСЛЕНИЕ КОМИССИИ ЗА СДЕЛКИ С ЦБ ПО СЧ.ДЕПО VB MICROSYSTEMS INVESTMENTS LTD ЗА  АПРЕЛЬ, МАЙ 2002г</v>
          </cell>
        </row>
        <row r="2812">
          <cell r="A2812">
            <v>37260</v>
          </cell>
          <cell r="B2812" t="str">
            <v>40911840800000000018</v>
          </cell>
          <cell r="C2812" t="str">
            <v>60301810700000009098</v>
          </cell>
          <cell r="D2812" t="str">
            <v>$</v>
          </cell>
          <cell r="E2812">
            <v>38892.36</v>
          </cell>
          <cell r="F2812" t="str">
            <v>Комиссия за обслуживание банкомата N 0311С, установленного в Представительстве компании "American Express", за декабрь 2001 года, согласно СВИФТа банка N 944412/2009BI от 04.01.2002г.</v>
          </cell>
        </row>
        <row r="2813">
          <cell r="A2813">
            <v>37295</v>
          </cell>
          <cell r="B2813" t="str">
            <v>40911840800000000018</v>
          </cell>
          <cell r="C2813" t="str">
            <v>60301810700000009098</v>
          </cell>
          <cell r="D2813" t="str">
            <v>$</v>
          </cell>
          <cell r="E2813">
            <v>39394.480000000003</v>
          </cell>
          <cell r="F2813" t="str">
            <v>Комиссия за обслуживание банкомата N 0311С, установленного в Представительстве Америкен Экспресс, за январь 2002 года согласно свифта N 983144/2009TN от 08.02.2002</v>
          </cell>
        </row>
        <row r="2814">
          <cell r="A2814">
            <v>37326</v>
          </cell>
          <cell r="B2814" t="str">
            <v>40911840800000000018</v>
          </cell>
          <cell r="C2814" t="str">
            <v>60301810700000009098</v>
          </cell>
          <cell r="D2814" t="str">
            <v>$</v>
          </cell>
          <cell r="E2814">
            <v>35186</v>
          </cell>
          <cell r="F2814" t="str">
            <v>Комиссия за обслуживание банкомата N 0311С, установленного в Представительстве Америкен Экспресс, за февраль 2002 года согласно свифта N 1017264/2009РТ от с.ч.</v>
          </cell>
        </row>
        <row r="2815">
          <cell r="A2815">
            <v>37351</v>
          </cell>
          <cell r="B2815" t="str">
            <v>40911840800000000018</v>
          </cell>
          <cell r="C2815" t="str">
            <v>60301810700000009098</v>
          </cell>
          <cell r="D2815" t="str">
            <v>$</v>
          </cell>
          <cell r="E2815">
            <v>38593.910000000003</v>
          </cell>
          <cell r="F2815" t="str">
            <v>Комиссия за обслуживание банкомата N 0311С,установленного в Представительстве компании Америкен Экспресс, за март 2002 года согласно свифту N1051089/20090V от 05.04.2002</v>
          </cell>
        </row>
        <row r="2816">
          <cell r="A2816">
            <v>37389</v>
          </cell>
          <cell r="B2816" t="str">
            <v>40911840800000000018</v>
          </cell>
          <cell r="C2816" t="str">
            <v>60301810700000009098</v>
          </cell>
          <cell r="D2816" t="str">
            <v>$</v>
          </cell>
          <cell r="E2816">
            <v>48622.21</v>
          </cell>
          <cell r="F2816" t="str">
            <v>Комиссия за обслуживание банкомата N 0311С, установленного в Представительстве компании "American Express", за апрель 2002 года согласно СВИФТа ВТБ N 1094881/2009/TN от 13.05.2002г.</v>
          </cell>
        </row>
        <row r="2817">
          <cell r="A2817">
            <v>37417</v>
          </cell>
          <cell r="B2817" t="str">
            <v>40911840800000000018</v>
          </cell>
          <cell r="C2817" t="str">
            <v>60301810700000009098</v>
          </cell>
          <cell r="D2817" t="str">
            <v>$</v>
          </cell>
          <cell r="E2817">
            <v>40814.199999999997</v>
          </cell>
          <cell r="F2817" t="str">
            <v>Комиссия за обслуживание банкомата N 0311С, установленного в Представительстве компании "American Express", за май 2002 года согласно СВИФТа ВТБ N 1134700/2008LP от 10.06.2002г.</v>
          </cell>
        </row>
        <row r="2818">
          <cell r="A2818">
            <v>37260</v>
          </cell>
          <cell r="B2818" t="str">
            <v>42301810000000040000</v>
          </cell>
          <cell r="C2818" t="str">
            <v>60301810300000000002</v>
          </cell>
          <cell r="D2818" t="str">
            <v>$</v>
          </cell>
          <cell r="E2818">
            <v>30.83</v>
          </cell>
          <cell r="F2818" t="str">
            <v>Удержание 1% налога со счета 1910</v>
          </cell>
        </row>
        <row r="2819">
          <cell r="A2819">
            <v>37260</v>
          </cell>
          <cell r="B2819" t="str">
            <v>42301810000000040000</v>
          </cell>
          <cell r="C2819" t="str">
            <v>60301810300000000002</v>
          </cell>
          <cell r="D2819" t="str">
            <v>$</v>
          </cell>
          <cell r="E2819">
            <v>92.49</v>
          </cell>
          <cell r="F2819" t="str">
            <v>Удержание 1% налога со счета 1169</v>
          </cell>
        </row>
        <row r="2820">
          <cell r="A2820">
            <v>37260</v>
          </cell>
          <cell r="B2820" t="str">
            <v>42301810000000040000</v>
          </cell>
          <cell r="C2820" t="str">
            <v>60301810200000009802</v>
          </cell>
          <cell r="D2820" t="str">
            <v>$</v>
          </cell>
          <cell r="E2820">
            <v>28220</v>
          </cell>
          <cell r="F2820" t="str">
            <v>Выплата %% по депозитам, получение %% по кредитам, удержание подоходного н алога, покупка валюты по генеральным заявлениям за декабрь 2001 года</v>
          </cell>
        </row>
        <row r="2821">
          <cell r="A2821">
            <v>37260</v>
          </cell>
          <cell r="B2821" t="str">
            <v>42301810000000040000</v>
          </cell>
          <cell r="C2821" t="str">
            <v>60301810200000009802</v>
          </cell>
          <cell r="D2821" t="str">
            <v>$</v>
          </cell>
          <cell r="E2821">
            <v>6310</v>
          </cell>
          <cell r="F2821" t="str">
            <v>Выплата %% по депозитам, получение %% по кредитам, удержание подоходного н алога, покупка валюты по генеральным заявлениям за декабрь 2001 года</v>
          </cell>
        </row>
        <row r="2822">
          <cell r="A2822">
            <v>37260</v>
          </cell>
          <cell r="B2822" t="str">
            <v>42301810000000040000</v>
          </cell>
          <cell r="C2822" t="str">
            <v>60301810200000009802</v>
          </cell>
          <cell r="D2822" t="str">
            <v>$</v>
          </cell>
          <cell r="E2822">
            <v>1678</v>
          </cell>
          <cell r="F2822" t="str">
            <v>Выплата %% по депозитам, получение %% по кредитам, удержание подоходного н алога, покупка валюты по генеральным заявлениям за декабрь 2001 года</v>
          </cell>
        </row>
        <row r="2823">
          <cell r="A2823">
            <v>37260</v>
          </cell>
          <cell r="B2823" t="str">
            <v>42301810000000040000</v>
          </cell>
          <cell r="C2823" t="str">
            <v>60301810200000009802</v>
          </cell>
          <cell r="D2823" t="str">
            <v>$</v>
          </cell>
          <cell r="E2823">
            <v>375</v>
          </cell>
          <cell r="F2823" t="str">
            <v>Выплата %% по депозитам, получение %% по кредитам, удержание подоходного н алога, покупка валюты по генеральным заявлениям за декабрь 2001 года</v>
          </cell>
        </row>
        <row r="2824">
          <cell r="A2824">
            <v>37260</v>
          </cell>
          <cell r="B2824" t="str">
            <v>42301810000000040000</v>
          </cell>
          <cell r="C2824" t="str">
            <v>60301810200000009802</v>
          </cell>
          <cell r="D2824" t="str">
            <v>$</v>
          </cell>
          <cell r="E2824">
            <v>16307</v>
          </cell>
          <cell r="F2824" t="str">
            <v>Выплата %% по депозитам, получение %% по кредитам, удержание подоходного н алога, покупка валюты по генеральным заявлениям за декабрь 2001 года</v>
          </cell>
        </row>
        <row r="2825">
          <cell r="A2825">
            <v>37260</v>
          </cell>
          <cell r="B2825" t="str">
            <v>42301810000000040000</v>
          </cell>
          <cell r="C2825" t="str">
            <v>60301810200000009802</v>
          </cell>
          <cell r="D2825" t="str">
            <v>$</v>
          </cell>
          <cell r="E2825">
            <v>3646</v>
          </cell>
          <cell r="F2825" t="str">
            <v>Выплата %% по депозитам, получение %% по кредитам, удержание подоходного н алога, покупка валюты по генеральным заявлениям за декабрь 2001 года</v>
          </cell>
        </row>
        <row r="2826">
          <cell r="A2826">
            <v>37264</v>
          </cell>
          <cell r="B2826" t="str">
            <v>42301810000000040000</v>
          </cell>
          <cell r="C2826" t="str">
            <v>60301810300000000002</v>
          </cell>
          <cell r="D2826" t="str">
            <v>$</v>
          </cell>
          <cell r="E2826">
            <v>33.799999999999997</v>
          </cell>
          <cell r="F2826" t="str">
            <v>Удержание 1% налога со счета 1800</v>
          </cell>
        </row>
        <row r="2827">
          <cell r="A2827">
            <v>37264</v>
          </cell>
          <cell r="B2827" t="str">
            <v>42301810000000040000</v>
          </cell>
          <cell r="C2827" t="str">
            <v>60301810900000009801</v>
          </cell>
          <cell r="D2827" t="str">
            <v>$</v>
          </cell>
          <cell r="E2827">
            <v>1151</v>
          </cell>
          <cell r="F2827" t="str">
            <v>Налог на доходы за 2001г. по заявлению со счета Сугробовой А.С.</v>
          </cell>
        </row>
        <row r="2828">
          <cell r="A2828">
            <v>37265</v>
          </cell>
          <cell r="B2828" t="str">
            <v>42301810000000040000</v>
          </cell>
          <cell r="C2828" t="str">
            <v>60301810300000000002</v>
          </cell>
          <cell r="D2828" t="str">
            <v>$</v>
          </cell>
          <cell r="E2828">
            <v>113.91</v>
          </cell>
          <cell r="F2828" t="str">
            <v>Удержание 1% налога со счета 665</v>
          </cell>
        </row>
        <row r="2829">
          <cell r="A2829">
            <v>37265</v>
          </cell>
          <cell r="B2829" t="str">
            <v>42301810000000040000</v>
          </cell>
          <cell r="C2829" t="str">
            <v>60301810300000000002</v>
          </cell>
          <cell r="D2829" t="str">
            <v>$</v>
          </cell>
          <cell r="E2829">
            <v>61.41</v>
          </cell>
          <cell r="F2829" t="str">
            <v>Удержание 1% налога со счета 898</v>
          </cell>
        </row>
        <row r="2830">
          <cell r="A2830">
            <v>37265</v>
          </cell>
          <cell r="B2830" t="str">
            <v>42301810000000040000</v>
          </cell>
          <cell r="C2830" t="str">
            <v>60301810300000000002</v>
          </cell>
          <cell r="D2830" t="str">
            <v>$</v>
          </cell>
          <cell r="E2830">
            <v>121.38</v>
          </cell>
          <cell r="F2830" t="str">
            <v>Удержание 1% налога со счета 5369</v>
          </cell>
        </row>
        <row r="2831">
          <cell r="A2831">
            <v>37265</v>
          </cell>
          <cell r="B2831" t="str">
            <v>42301810000000040000</v>
          </cell>
          <cell r="C2831" t="str">
            <v>60301810200000009802</v>
          </cell>
          <cell r="D2831" t="str">
            <v>$</v>
          </cell>
          <cell r="E2831">
            <v>109</v>
          </cell>
          <cell r="F2831" t="str">
            <v>Погашение части основного долга, процентов за пользование кредитом и списание подоходного налога с материальной выгоды,  Сидорова О.Е.</v>
          </cell>
        </row>
        <row r="2832">
          <cell r="A2832">
            <v>37265</v>
          </cell>
          <cell r="B2832" t="str">
            <v>42301810000000040000</v>
          </cell>
          <cell r="C2832" t="str">
            <v>60301810200000009802</v>
          </cell>
          <cell r="D2832" t="str">
            <v>$</v>
          </cell>
          <cell r="E2832">
            <v>206</v>
          </cell>
          <cell r="F2832" t="str">
            <v>Погашение части основного долга, процентов за пользование кредитом и списание подоходного налога с материальной выгоды,  Пискунова О.И.</v>
          </cell>
        </row>
        <row r="2833">
          <cell r="A2833">
            <v>37265</v>
          </cell>
          <cell r="B2833" t="str">
            <v>42301810000000040000</v>
          </cell>
          <cell r="C2833" t="str">
            <v>60301810200000009802</v>
          </cell>
          <cell r="D2833" t="str">
            <v>$</v>
          </cell>
          <cell r="E2833">
            <v>252</v>
          </cell>
          <cell r="F2833" t="str">
            <v>Погашение части основного долга, процентов за пользование кредитом и списание подоходного налога с материальной выгоды,  Докучаев Г.А.</v>
          </cell>
        </row>
        <row r="2834">
          <cell r="A2834">
            <v>37266</v>
          </cell>
          <cell r="B2834" t="str">
            <v>42301810000000040000</v>
          </cell>
          <cell r="C2834" t="str">
            <v>60301810300000000002</v>
          </cell>
          <cell r="D2834" t="str">
            <v>$</v>
          </cell>
          <cell r="E2834">
            <v>92.25</v>
          </cell>
          <cell r="F2834" t="str">
            <v>Удержание 1% налога со счета 2058</v>
          </cell>
        </row>
        <row r="2835">
          <cell r="A2835">
            <v>37266</v>
          </cell>
          <cell r="B2835" t="str">
            <v>42301810000000040000</v>
          </cell>
          <cell r="C2835" t="str">
            <v>60301810300000000002</v>
          </cell>
          <cell r="D2835" t="str">
            <v>$</v>
          </cell>
          <cell r="E2835">
            <v>59.12</v>
          </cell>
          <cell r="F2835" t="str">
            <v>Удержание 1% налога со счета 3581</v>
          </cell>
        </row>
        <row r="2836">
          <cell r="A2836">
            <v>37266</v>
          </cell>
          <cell r="B2836" t="str">
            <v>42301810000000040000</v>
          </cell>
          <cell r="C2836" t="str">
            <v>60301810300000000002</v>
          </cell>
          <cell r="D2836" t="str">
            <v>$</v>
          </cell>
          <cell r="E2836">
            <v>2375.6999999999998</v>
          </cell>
          <cell r="F2836" t="str">
            <v>Удержание 1% налога со счета 199</v>
          </cell>
        </row>
        <row r="2837">
          <cell r="A2837">
            <v>37266</v>
          </cell>
          <cell r="B2837" t="str">
            <v>42301810000000040000</v>
          </cell>
          <cell r="C2837" t="str">
            <v>60301810300000000002</v>
          </cell>
          <cell r="D2837" t="str">
            <v>$</v>
          </cell>
          <cell r="E2837">
            <v>2152.44</v>
          </cell>
          <cell r="F2837" t="str">
            <v>Удержание 1% налога со счета 526</v>
          </cell>
        </row>
        <row r="2838">
          <cell r="A2838">
            <v>37266</v>
          </cell>
          <cell r="B2838" t="str">
            <v>42301810000000040000</v>
          </cell>
          <cell r="C2838" t="str">
            <v>60301810300000000002</v>
          </cell>
          <cell r="D2838" t="str">
            <v>$</v>
          </cell>
          <cell r="E2838">
            <v>30.73</v>
          </cell>
          <cell r="F2838" t="str">
            <v>Удержание 1% налога со счета 2016</v>
          </cell>
        </row>
        <row r="2839">
          <cell r="A2839">
            <v>37266</v>
          </cell>
          <cell r="B2839" t="str">
            <v>42301810000000040000</v>
          </cell>
          <cell r="C2839" t="str">
            <v>60301810300000000002</v>
          </cell>
          <cell r="D2839" t="str">
            <v>$</v>
          </cell>
          <cell r="E2839">
            <v>64.55</v>
          </cell>
          <cell r="F2839" t="str">
            <v>Удержание 1% налога со счета 1059</v>
          </cell>
        </row>
        <row r="2840">
          <cell r="A2840">
            <v>37266</v>
          </cell>
          <cell r="B2840" t="str">
            <v>42301810000000040000</v>
          </cell>
          <cell r="C2840" t="str">
            <v>60301810300000000002</v>
          </cell>
          <cell r="D2840" t="str">
            <v>$</v>
          </cell>
          <cell r="E2840">
            <v>152</v>
          </cell>
          <cell r="F2840" t="str">
            <v>Удержание 1% налога со счета 2566</v>
          </cell>
        </row>
        <row r="2841">
          <cell r="A2841">
            <v>37267</v>
          </cell>
          <cell r="B2841" t="str">
            <v>42301810000000040000</v>
          </cell>
          <cell r="C2841" t="str">
            <v>60301810300000000002</v>
          </cell>
          <cell r="D2841" t="str">
            <v>$</v>
          </cell>
          <cell r="E2841">
            <v>10.74</v>
          </cell>
          <cell r="F2841" t="str">
            <v>Удержание 1% налога со счета 1169</v>
          </cell>
        </row>
        <row r="2842">
          <cell r="A2842">
            <v>37267</v>
          </cell>
          <cell r="B2842" t="str">
            <v>42301810000000040000</v>
          </cell>
          <cell r="C2842" t="str">
            <v>60301810300000000002</v>
          </cell>
          <cell r="D2842" t="str">
            <v>$</v>
          </cell>
          <cell r="E2842">
            <v>257.74</v>
          </cell>
          <cell r="F2842" t="str">
            <v>Удержание 1% налога со счета 979</v>
          </cell>
        </row>
        <row r="2843">
          <cell r="A2843">
            <v>37270</v>
          </cell>
          <cell r="B2843" t="str">
            <v>42301810000000040000</v>
          </cell>
          <cell r="C2843" t="str">
            <v>60301810300000000002</v>
          </cell>
          <cell r="D2843" t="str">
            <v>$</v>
          </cell>
          <cell r="E2843">
            <v>1685.75</v>
          </cell>
          <cell r="F2843" t="str">
            <v>Удержание 1% налога со счета 2566</v>
          </cell>
        </row>
        <row r="2844">
          <cell r="A2844">
            <v>37270</v>
          </cell>
          <cell r="B2844" t="str">
            <v>42301810000000040000</v>
          </cell>
          <cell r="C2844" t="str">
            <v>60301810300000000002</v>
          </cell>
          <cell r="D2844" t="str">
            <v>$</v>
          </cell>
          <cell r="E2844">
            <v>27.59</v>
          </cell>
          <cell r="F2844" t="str">
            <v>Удержание 1% налога со счета 979</v>
          </cell>
        </row>
        <row r="2845">
          <cell r="A2845">
            <v>37271</v>
          </cell>
          <cell r="B2845" t="str">
            <v>42301810000000040000</v>
          </cell>
          <cell r="C2845" t="str">
            <v>60301810300000000002</v>
          </cell>
          <cell r="D2845" t="str">
            <v>$</v>
          </cell>
          <cell r="E2845">
            <v>150.27000000000001</v>
          </cell>
          <cell r="F2845" t="str">
            <v>Удержание 1% налога со счета 487</v>
          </cell>
        </row>
        <row r="2846">
          <cell r="A2846">
            <v>37271</v>
          </cell>
          <cell r="B2846" t="str">
            <v>42301810000000040000</v>
          </cell>
          <cell r="C2846" t="str">
            <v>60301810900000009801</v>
          </cell>
          <cell r="D2846" t="str">
            <v>$</v>
          </cell>
          <cell r="E2846">
            <v>99</v>
          </cell>
          <cell r="F2846" t="str">
            <v>Налог на доходы за 2001г. по заявлению со счета Бобрик Т.С.</v>
          </cell>
        </row>
        <row r="2847">
          <cell r="A2847">
            <v>37271</v>
          </cell>
          <cell r="B2847" t="str">
            <v>42301810000000040000</v>
          </cell>
          <cell r="C2847" t="str">
            <v>60301810300000000002</v>
          </cell>
          <cell r="D2847" t="str">
            <v>$</v>
          </cell>
          <cell r="E2847">
            <v>382.17</v>
          </cell>
          <cell r="F2847" t="str">
            <v>Удержание 1% налога со счета 1583</v>
          </cell>
        </row>
        <row r="2848">
          <cell r="A2848">
            <v>37272</v>
          </cell>
          <cell r="B2848" t="str">
            <v>42301810000000040000</v>
          </cell>
          <cell r="C2848" t="str">
            <v>60301810300000000002</v>
          </cell>
          <cell r="D2848" t="str">
            <v>$</v>
          </cell>
          <cell r="E2848">
            <v>61.4</v>
          </cell>
          <cell r="F2848" t="str">
            <v>Удержание 1% налога со счета 898</v>
          </cell>
        </row>
        <row r="2849">
          <cell r="A2849">
            <v>37272</v>
          </cell>
          <cell r="B2849" t="str">
            <v>42301810000000040000</v>
          </cell>
          <cell r="C2849" t="str">
            <v>60301810300000000002</v>
          </cell>
          <cell r="D2849" t="str">
            <v>$</v>
          </cell>
          <cell r="E2849">
            <v>30.7</v>
          </cell>
          <cell r="F2849" t="str">
            <v>Удержание 1% налога со счета 1143</v>
          </cell>
        </row>
        <row r="2850">
          <cell r="A2850">
            <v>37272</v>
          </cell>
          <cell r="B2850" t="str">
            <v>42301810000000040000</v>
          </cell>
          <cell r="C2850" t="str">
            <v>60301810300000000002</v>
          </cell>
          <cell r="D2850" t="str">
            <v>$</v>
          </cell>
          <cell r="E2850">
            <v>30.04</v>
          </cell>
          <cell r="F2850" t="str">
            <v>Удержание 1% налога со счета 1716</v>
          </cell>
        </row>
        <row r="2851">
          <cell r="A2851">
            <v>37272</v>
          </cell>
          <cell r="B2851" t="str">
            <v>42301810000000040000</v>
          </cell>
          <cell r="C2851" t="str">
            <v>60301810900000009801</v>
          </cell>
          <cell r="D2851" t="str">
            <v>$</v>
          </cell>
          <cell r="E2851">
            <v>151</v>
          </cell>
          <cell r="F2851" t="str">
            <v>Погаш.задолж.по налогу на доходы за 2001 г. согл. заявлению Моргуновой Г.И.</v>
          </cell>
        </row>
        <row r="2852">
          <cell r="A2852">
            <v>37272</v>
          </cell>
          <cell r="B2852" t="str">
            <v>42301810000000040000</v>
          </cell>
          <cell r="C2852" t="str">
            <v>60301810300000000002</v>
          </cell>
          <cell r="D2852" t="str">
            <v>$</v>
          </cell>
          <cell r="E2852">
            <v>613.94000000000005</v>
          </cell>
          <cell r="F2852" t="str">
            <v>Удержание 1% налога со счета 4807</v>
          </cell>
        </row>
        <row r="2853">
          <cell r="A2853">
            <v>37273</v>
          </cell>
          <cell r="B2853" t="str">
            <v>42301810000000040000</v>
          </cell>
          <cell r="C2853" t="str">
            <v>60301810900000009801</v>
          </cell>
          <cell r="D2853" t="str">
            <v>$</v>
          </cell>
          <cell r="E2853">
            <v>148</v>
          </cell>
          <cell r="F2853" t="str">
            <v>Налог на доходы за 2001 г. по заявлению со счета Аземши А.К.</v>
          </cell>
        </row>
        <row r="2854">
          <cell r="A2854">
            <v>37273</v>
          </cell>
          <cell r="B2854" t="str">
            <v>42301810000000040000</v>
          </cell>
          <cell r="C2854" t="str">
            <v>60301810200000009802</v>
          </cell>
          <cell r="D2854" t="str">
            <v>$</v>
          </cell>
          <cell r="E2854">
            <v>132</v>
          </cell>
          <cell r="F2854" t="str">
            <v>Погашение части основного долга, процентов за пользование кредитом и списание подоходного налога с материальной выгоды,  Докучаев Г.А.</v>
          </cell>
        </row>
        <row r="2855">
          <cell r="A2855">
            <v>37273</v>
          </cell>
          <cell r="B2855" t="str">
            <v>42301810000000040000</v>
          </cell>
          <cell r="C2855" t="str">
            <v>60301810300000000002</v>
          </cell>
          <cell r="D2855" t="str">
            <v>$</v>
          </cell>
          <cell r="E2855">
            <v>64.47</v>
          </cell>
          <cell r="F2855" t="str">
            <v>Удержание 1% налога со счета 2566</v>
          </cell>
        </row>
        <row r="2856">
          <cell r="A2856">
            <v>37273</v>
          </cell>
          <cell r="B2856" t="str">
            <v>42301810000000040000</v>
          </cell>
          <cell r="C2856" t="str">
            <v>60301810300000000002</v>
          </cell>
          <cell r="D2856" t="str">
            <v>$</v>
          </cell>
          <cell r="E2856">
            <v>92.1</v>
          </cell>
          <cell r="F2856" t="str">
            <v>Удержание 1% налога со счета 1169</v>
          </cell>
        </row>
        <row r="2857">
          <cell r="A2857">
            <v>37273</v>
          </cell>
          <cell r="B2857" t="str">
            <v>42301810000000040000</v>
          </cell>
          <cell r="C2857" t="str">
            <v>60301810300000000002</v>
          </cell>
          <cell r="D2857" t="str">
            <v>$</v>
          </cell>
          <cell r="E2857">
            <v>1198.05</v>
          </cell>
          <cell r="F2857" t="str">
            <v>Удержание 1% налога со счета 2090</v>
          </cell>
        </row>
        <row r="2858">
          <cell r="A2858">
            <v>37273</v>
          </cell>
          <cell r="B2858" t="str">
            <v>42301810000000040000</v>
          </cell>
          <cell r="C2858" t="str">
            <v>60301810300000000002</v>
          </cell>
          <cell r="D2858" t="str">
            <v>$</v>
          </cell>
          <cell r="E2858">
            <v>15.35</v>
          </cell>
          <cell r="F2858" t="str">
            <v>Удержание 1% налога со счета 1059</v>
          </cell>
        </row>
        <row r="2859">
          <cell r="A2859">
            <v>37274</v>
          </cell>
          <cell r="B2859" t="str">
            <v>42301810000000040000</v>
          </cell>
          <cell r="C2859" t="str">
            <v>60301810900000009801</v>
          </cell>
          <cell r="D2859" t="str">
            <v>$</v>
          </cell>
          <cell r="E2859">
            <v>151</v>
          </cell>
          <cell r="F2859" t="str">
            <v>Налог на доходы за 2001г. по заявлению со счета Павловой Н.А.</v>
          </cell>
        </row>
        <row r="2860">
          <cell r="A2860">
            <v>37274</v>
          </cell>
          <cell r="B2860" t="str">
            <v>42301810000000040000</v>
          </cell>
          <cell r="C2860" t="str">
            <v>60301810300000000002</v>
          </cell>
          <cell r="D2860" t="str">
            <v>$</v>
          </cell>
          <cell r="E2860">
            <v>77</v>
          </cell>
          <cell r="F2860" t="str">
            <v>Удержание 1% налога со счета 2566</v>
          </cell>
        </row>
        <row r="2861">
          <cell r="A2861">
            <v>37274</v>
          </cell>
          <cell r="B2861" t="str">
            <v>42301810000000040000</v>
          </cell>
          <cell r="C2861" t="str">
            <v>60301810900000009801</v>
          </cell>
          <cell r="D2861" t="str">
            <v>$</v>
          </cell>
          <cell r="E2861">
            <v>151</v>
          </cell>
          <cell r="F2861" t="str">
            <v>Налог на доходы за 2001г. по заявлению со счета Бариновой Е.Г.</v>
          </cell>
        </row>
        <row r="2862">
          <cell r="A2862">
            <v>37274</v>
          </cell>
          <cell r="B2862" t="str">
            <v>42301810000000040000</v>
          </cell>
          <cell r="C2862" t="str">
            <v>60301810300000000002</v>
          </cell>
          <cell r="D2862" t="str">
            <v>$</v>
          </cell>
          <cell r="E2862">
            <v>61.6</v>
          </cell>
          <cell r="F2862" t="str">
            <v>Удержание 1% налога со счета 898</v>
          </cell>
        </row>
        <row r="2863">
          <cell r="A2863">
            <v>37274</v>
          </cell>
          <cell r="B2863" t="str">
            <v>42301810000000040000</v>
          </cell>
          <cell r="C2863" t="str">
            <v>60301810300000000002</v>
          </cell>
          <cell r="D2863" t="str">
            <v>$</v>
          </cell>
          <cell r="E2863">
            <v>171.81</v>
          </cell>
          <cell r="F2863" t="str">
            <v>Удержание 1% налога со счета 694</v>
          </cell>
        </row>
        <row r="2864">
          <cell r="A2864">
            <v>37274</v>
          </cell>
          <cell r="B2864" t="str">
            <v>42301810000000040000</v>
          </cell>
          <cell r="C2864" t="str">
            <v>60301810300000000002</v>
          </cell>
          <cell r="D2864" t="str">
            <v>$</v>
          </cell>
          <cell r="E2864">
            <v>61.6</v>
          </cell>
          <cell r="F2864" t="str">
            <v>Удержание 1% налога со счета 1172</v>
          </cell>
        </row>
        <row r="2865">
          <cell r="A2865">
            <v>37274</v>
          </cell>
          <cell r="B2865" t="str">
            <v>42301810000000040000</v>
          </cell>
          <cell r="C2865" t="str">
            <v>60301810300000000002</v>
          </cell>
          <cell r="D2865" t="str">
            <v>$</v>
          </cell>
          <cell r="E2865">
            <v>23.1</v>
          </cell>
          <cell r="F2865" t="str">
            <v>Удержание 1% налога со счета 2016</v>
          </cell>
        </row>
        <row r="2866">
          <cell r="A2866">
            <v>37274</v>
          </cell>
          <cell r="B2866" t="str">
            <v>42301810000000040000</v>
          </cell>
          <cell r="C2866" t="str">
            <v>60301810300000000002</v>
          </cell>
          <cell r="D2866" t="str">
            <v>$</v>
          </cell>
          <cell r="E2866">
            <v>65.59</v>
          </cell>
          <cell r="F2866" t="str">
            <v>Удержание 1% налога со счета 1800</v>
          </cell>
        </row>
        <row r="2867">
          <cell r="A2867">
            <v>37274</v>
          </cell>
          <cell r="B2867" t="str">
            <v>42301810000000040000</v>
          </cell>
          <cell r="C2867" t="str">
            <v>60301810300000000002</v>
          </cell>
          <cell r="D2867" t="str">
            <v>$</v>
          </cell>
          <cell r="E2867">
            <v>30.78</v>
          </cell>
          <cell r="F2867" t="str">
            <v>Удержание 1% налога со счета 2511</v>
          </cell>
        </row>
        <row r="2868">
          <cell r="A2868">
            <v>37274</v>
          </cell>
          <cell r="B2868" t="str">
            <v>42301810000000040000</v>
          </cell>
          <cell r="C2868" t="str">
            <v>60301810300000000002</v>
          </cell>
          <cell r="D2868" t="str">
            <v>$</v>
          </cell>
          <cell r="E2868">
            <v>7.7</v>
          </cell>
          <cell r="F2868" t="str">
            <v>Удержание 1% налога со счета 1143</v>
          </cell>
        </row>
        <row r="2869">
          <cell r="A2869">
            <v>37274</v>
          </cell>
          <cell r="B2869" t="str">
            <v>42301810000000040000</v>
          </cell>
          <cell r="C2869" t="str">
            <v>60301810300000000002</v>
          </cell>
          <cell r="D2869" t="str">
            <v>$</v>
          </cell>
          <cell r="E2869">
            <v>70.819999999999993</v>
          </cell>
          <cell r="F2869" t="str">
            <v>Удержание 1% налога со счета 1350</v>
          </cell>
        </row>
        <row r="2870">
          <cell r="A2870">
            <v>37277</v>
          </cell>
          <cell r="B2870" t="str">
            <v>42301810000000040000</v>
          </cell>
          <cell r="C2870" t="str">
            <v>60301810300000000002</v>
          </cell>
          <cell r="D2870" t="str">
            <v>$</v>
          </cell>
          <cell r="E2870">
            <v>104.72</v>
          </cell>
          <cell r="F2870" t="str">
            <v>Удержание 1% налога со счета 694</v>
          </cell>
        </row>
        <row r="2871">
          <cell r="A2871">
            <v>37277</v>
          </cell>
          <cell r="B2871" t="str">
            <v>42301810000000040000</v>
          </cell>
          <cell r="C2871" t="str">
            <v>60301810900000009801</v>
          </cell>
          <cell r="D2871" t="str">
            <v>$</v>
          </cell>
          <cell r="E2871">
            <v>99</v>
          </cell>
          <cell r="F2871" t="str">
            <v>Погаш.задолж. по нал.на доходы за2001 г.        Славинская Н.И.</v>
          </cell>
        </row>
        <row r="2872">
          <cell r="A2872">
            <v>37277</v>
          </cell>
          <cell r="B2872" t="str">
            <v>42301810000000040000</v>
          </cell>
          <cell r="C2872" t="str">
            <v>60301810900000009801</v>
          </cell>
          <cell r="D2872" t="str">
            <v>$</v>
          </cell>
          <cell r="E2872">
            <v>94</v>
          </cell>
          <cell r="F2872" t="str">
            <v>Налог на доходы за 2001г.  по заявлению Немченко Е.И.</v>
          </cell>
        </row>
        <row r="2873">
          <cell r="A2873">
            <v>37277</v>
          </cell>
          <cell r="B2873" t="str">
            <v>42301810000000040000</v>
          </cell>
          <cell r="C2873" t="str">
            <v>60301810900000009801</v>
          </cell>
          <cell r="D2873" t="str">
            <v>$</v>
          </cell>
          <cell r="E2873">
            <v>99</v>
          </cell>
          <cell r="F2873" t="str">
            <v>Налог на доходы за 2001г  по заявлению Белякиной Б.А.</v>
          </cell>
        </row>
        <row r="2874">
          <cell r="A2874">
            <v>37277</v>
          </cell>
          <cell r="B2874" t="str">
            <v>42301810000000040000</v>
          </cell>
          <cell r="C2874" t="str">
            <v>60301810300000000002</v>
          </cell>
          <cell r="D2874" t="str">
            <v>$</v>
          </cell>
          <cell r="E2874">
            <v>305.93</v>
          </cell>
          <cell r="F2874" t="str">
            <v>Удержание 1% налога со счета 1554</v>
          </cell>
        </row>
        <row r="2875">
          <cell r="A2875">
            <v>37277</v>
          </cell>
          <cell r="B2875" t="str">
            <v>42301810000000040000</v>
          </cell>
          <cell r="C2875" t="str">
            <v>60301810300000000002</v>
          </cell>
          <cell r="D2875" t="str">
            <v>$</v>
          </cell>
          <cell r="E2875">
            <v>338.8</v>
          </cell>
          <cell r="F2875" t="str">
            <v>Удержание 1% налога со счета 1583</v>
          </cell>
        </row>
        <row r="2876">
          <cell r="A2876">
            <v>37277</v>
          </cell>
          <cell r="B2876" t="str">
            <v>42301810000000040000</v>
          </cell>
          <cell r="C2876" t="str">
            <v>60301810300000000002</v>
          </cell>
          <cell r="D2876" t="str">
            <v>$</v>
          </cell>
          <cell r="E2876">
            <v>15.4</v>
          </cell>
          <cell r="F2876" t="str">
            <v>Удержание 1% налога со счета 898</v>
          </cell>
        </row>
        <row r="2877">
          <cell r="A2877">
            <v>37278</v>
          </cell>
          <cell r="B2877" t="str">
            <v>42301810000000040000</v>
          </cell>
          <cell r="C2877" t="str">
            <v>60301810900000009801</v>
          </cell>
          <cell r="D2877" t="str">
            <v>$</v>
          </cell>
          <cell r="E2877">
            <v>203</v>
          </cell>
          <cell r="F2877" t="str">
            <v>Налог на доходы за 2001г. по заявлению со счета Кудрявцевой Н.А.</v>
          </cell>
        </row>
        <row r="2878">
          <cell r="A2878">
            <v>37278</v>
          </cell>
          <cell r="B2878" t="str">
            <v>42301810000000040000</v>
          </cell>
          <cell r="C2878" t="str">
            <v>60301810900000009801</v>
          </cell>
          <cell r="D2878" t="str">
            <v>$</v>
          </cell>
          <cell r="E2878">
            <v>99</v>
          </cell>
          <cell r="F2878" t="str">
            <v>Налог на доходы за 2001г. по заявлению со счета Табачниковой М.С.</v>
          </cell>
        </row>
        <row r="2879">
          <cell r="A2879">
            <v>37278</v>
          </cell>
          <cell r="B2879" t="str">
            <v>42301810000000040000</v>
          </cell>
          <cell r="C2879" t="str">
            <v>60301810300000000002</v>
          </cell>
          <cell r="D2879" t="str">
            <v>$</v>
          </cell>
          <cell r="E2879">
            <v>246.38</v>
          </cell>
          <cell r="F2879" t="str">
            <v>Удержание 1% налога со счета 1567</v>
          </cell>
        </row>
        <row r="2880">
          <cell r="A2880">
            <v>37279</v>
          </cell>
          <cell r="B2880" t="str">
            <v>42301810000000040000</v>
          </cell>
          <cell r="C2880" t="str">
            <v>60301810900000009801</v>
          </cell>
          <cell r="D2880" t="str">
            <v>$</v>
          </cell>
          <cell r="E2880">
            <v>759</v>
          </cell>
          <cell r="F2880" t="str">
            <v>Погаш.задолж.по нал.на доходы      Якунина Г.М.</v>
          </cell>
        </row>
        <row r="2881">
          <cell r="A2881">
            <v>37279</v>
          </cell>
          <cell r="B2881" t="str">
            <v>42301810000000040000</v>
          </cell>
          <cell r="C2881" t="str">
            <v>60301810200000009802</v>
          </cell>
          <cell r="D2881" t="str">
            <v>$</v>
          </cell>
          <cell r="E2881">
            <v>1</v>
          </cell>
          <cell r="F2881" t="str">
            <v>Погаш.задолж.по нал.с мат.выгоды за 2001 г.      Якунина Г.М.</v>
          </cell>
        </row>
        <row r="2882">
          <cell r="A2882">
            <v>37279</v>
          </cell>
          <cell r="B2882" t="str">
            <v>42301810000000040000</v>
          </cell>
          <cell r="C2882" t="str">
            <v>60301810300000000002</v>
          </cell>
          <cell r="D2882" t="str">
            <v>$</v>
          </cell>
          <cell r="E2882">
            <v>50.82</v>
          </cell>
          <cell r="F2882" t="str">
            <v>Удержание 1% налога со счета 1295</v>
          </cell>
        </row>
        <row r="2883">
          <cell r="A2883">
            <v>37279</v>
          </cell>
          <cell r="B2883" t="str">
            <v>42301810000000040000</v>
          </cell>
          <cell r="C2883" t="str">
            <v>60301810300000000002</v>
          </cell>
          <cell r="D2883" t="str">
            <v>$</v>
          </cell>
          <cell r="E2883">
            <v>92.11</v>
          </cell>
          <cell r="F2883" t="str">
            <v>Удержание 1% налога со счета 1020</v>
          </cell>
        </row>
        <row r="2884">
          <cell r="A2884">
            <v>37279</v>
          </cell>
          <cell r="B2884" t="str">
            <v>42301810000000040000</v>
          </cell>
          <cell r="C2884" t="str">
            <v>60301810300000000002</v>
          </cell>
          <cell r="D2884" t="str">
            <v>$</v>
          </cell>
          <cell r="E2884">
            <v>123.2</v>
          </cell>
          <cell r="F2884" t="str">
            <v>Удержание 1% налога со счета 526</v>
          </cell>
        </row>
        <row r="2885">
          <cell r="A2885">
            <v>37279</v>
          </cell>
          <cell r="B2885" t="str">
            <v>42301810000000040000</v>
          </cell>
          <cell r="C2885" t="str">
            <v>60301810300000000002</v>
          </cell>
          <cell r="D2885" t="str">
            <v>$</v>
          </cell>
          <cell r="E2885">
            <v>30.8</v>
          </cell>
          <cell r="F2885" t="str">
            <v>Удержание 1% налога со счета 1172</v>
          </cell>
        </row>
        <row r="2886">
          <cell r="A2886">
            <v>37279</v>
          </cell>
          <cell r="B2886" t="str">
            <v>42301810000000040000</v>
          </cell>
          <cell r="C2886" t="str">
            <v>60301810300000000002</v>
          </cell>
          <cell r="D2886" t="str">
            <v>$</v>
          </cell>
          <cell r="E2886">
            <v>154</v>
          </cell>
          <cell r="F2886" t="str">
            <v>Удержание 1% налога со счета 2566</v>
          </cell>
        </row>
        <row r="2887">
          <cell r="A2887">
            <v>37280</v>
          </cell>
          <cell r="B2887" t="str">
            <v>42301810000000040000</v>
          </cell>
          <cell r="C2887" t="str">
            <v>60301810300000000002</v>
          </cell>
          <cell r="D2887" t="str">
            <v>$</v>
          </cell>
          <cell r="E2887">
            <v>30.75</v>
          </cell>
          <cell r="F2887" t="str">
            <v>Удержание 1% налога со счета 665</v>
          </cell>
        </row>
        <row r="2888">
          <cell r="A2888">
            <v>37280</v>
          </cell>
          <cell r="B2888" t="str">
            <v>42301810000000040000</v>
          </cell>
          <cell r="C2888" t="str">
            <v>60301810300000000002</v>
          </cell>
          <cell r="D2888" t="str">
            <v>$</v>
          </cell>
          <cell r="E2888">
            <v>92.25</v>
          </cell>
          <cell r="F2888" t="str">
            <v>Удержание 1% налога со счета 1567</v>
          </cell>
        </row>
        <row r="2889">
          <cell r="A2889">
            <v>37281</v>
          </cell>
          <cell r="B2889" t="str">
            <v>42301810000000040000</v>
          </cell>
          <cell r="C2889" t="str">
            <v>60301810300000000002</v>
          </cell>
          <cell r="D2889" t="str">
            <v>$</v>
          </cell>
          <cell r="E2889">
            <v>61.6</v>
          </cell>
          <cell r="F2889" t="str">
            <v>Удержание 1% налога со счета 1350</v>
          </cell>
        </row>
        <row r="2890">
          <cell r="A2890">
            <v>37281</v>
          </cell>
          <cell r="B2890" t="str">
            <v>42301810000000040000</v>
          </cell>
          <cell r="C2890" t="str">
            <v>60301810800000009943</v>
          </cell>
          <cell r="D2890" t="str">
            <v>$</v>
          </cell>
          <cell r="E2890">
            <v>49.47</v>
          </cell>
          <cell r="F2890" t="str">
            <v>Списание средств в связи с утерей ИПК, удержание НДС и НСП, согласно заявлению Гордеевой О.А., в связи с покупкой ИПК.</v>
          </cell>
        </row>
        <row r="2891">
          <cell r="A2891">
            <v>37281</v>
          </cell>
          <cell r="B2891" t="str">
            <v>42301810000000040000</v>
          </cell>
          <cell r="C2891" t="str">
            <v>60301810300000000002</v>
          </cell>
          <cell r="D2891" t="str">
            <v>$</v>
          </cell>
          <cell r="E2891">
            <v>184.8</v>
          </cell>
          <cell r="F2891" t="str">
            <v>Удержание 1% налога со счета 487</v>
          </cell>
        </row>
        <row r="2892">
          <cell r="A2892">
            <v>37281</v>
          </cell>
          <cell r="B2892" t="str">
            <v>42301810000000040000</v>
          </cell>
          <cell r="C2892" t="str">
            <v>60301810300000000002</v>
          </cell>
          <cell r="D2892" t="str">
            <v>$</v>
          </cell>
          <cell r="E2892">
            <v>154</v>
          </cell>
          <cell r="F2892" t="str">
            <v>Удержание 1% налога со счета 4807</v>
          </cell>
        </row>
        <row r="2893">
          <cell r="A2893">
            <v>37281</v>
          </cell>
          <cell r="B2893" t="str">
            <v>42301810000000040000</v>
          </cell>
          <cell r="C2893" t="str">
            <v>60301810300000000002</v>
          </cell>
          <cell r="D2893" t="str">
            <v>$</v>
          </cell>
          <cell r="E2893">
            <v>184.77</v>
          </cell>
          <cell r="F2893" t="str">
            <v>Удержание 1% налога со счета 1910</v>
          </cell>
        </row>
        <row r="2894">
          <cell r="A2894">
            <v>37281</v>
          </cell>
          <cell r="B2894" t="str">
            <v>42301810000000040000</v>
          </cell>
          <cell r="C2894" t="str">
            <v>60301810300000000002</v>
          </cell>
          <cell r="D2894" t="str">
            <v>$</v>
          </cell>
          <cell r="E2894">
            <v>477.4</v>
          </cell>
          <cell r="F2894" t="str">
            <v>Удержание 1% налога со счета 2566</v>
          </cell>
        </row>
        <row r="2895">
          <cell r="A2895">
            <v>37281</v>
          </cell>
          <cell r="B2895" t="str">
            <v>42301810000000040000</v>
          </cell>
          <cell r="C2895" t="str">
            <v>60301810300000000002</v>
          </cell>
          <cell r="D2895" t="str">
            <v>$</v>
          </cell>
          <cell r="E2895">
            <v>30.8</v>
          </cell>
          <cell r="F2895" t="str">
            <v>Удержание 1% налога со счета 1583</v>
          </cell>
        </row>
        <row r="2896">
          <cell r="A2896">
            <v>37281</v>
          </cell>
          <cell r="B2896" t="str">
            <v>42301810000000040000</v>
          </cell>
          <cell r="C2896" t="str">
            <v>60301810300000000002</v>
          </cell>
          <cell r="D2896" t="str">
            <v>$</v>
          </cell>
          <cell r="E2896">
            <v>6.16</v>
          </cell>
          <cell r="F2896" t="str">
            <v>Удержание 1% налога со счета 814</v>
          </cell>
        </row>
        <row r="2897">
          <cell r="A2897">
            <v>37281</v>
          </cell>
          <cell r="B2897" t="str">
            <v>42301810000000040000</v>
          </cell>
          <cell r="C2897" t="str">
            <v>60301810300000000002</v>
          </cell>
          <cell r="D2897" t="str">
            <v>$</v>
          </cell>
          <cell r="E2897">
            <v>0.92</v>
          </cell>
          <cell r="F2897" t="str">
            <v>Удержание 1% налога со счета 1350</v>
          </cell>
        </row>
        <row r="2898">
          <cell r="A2898">
            <v>37281</v>
          </cell>
          <cell r="B2898" t="str">
            <v>42301810000000040000</v>
          </cell>
          <cell r="C2898" t="str">
            <v>60301810300000000002</v>
          </cell>
          <cell r="D2898" t="str">
            <v>$</v>
          </cell>
          <cell r="E2898">
            <v>30.8</v>
          </cell>
          <cell r="F2898" t="str">
            <v>Удержание 1% налога со счета 898</v>
          </cell>
        </row>
        <row r="2899">
          <cell r="A2899">
            <v>37281</v>
          </cell>
          <cell r="B2899" t="str">
            <v>42301810000000040000</v>
          </cell>
          <cell r="C2899" t="str">
            <v>60301810300000000002</v>
          </cell>
          <cell r="D2899" t="str">
            <v>$</v>
          </cell>
          <cell r="E2899">
            <v>923.72</v>
          </cell>
          <cell r="F2899" t="str">
            <v>Удержание 1% налога со счета 1732</v>
          </cell>
        </row>
        <row r="2900">
          <cell r="A2900">
            <v>37281</v>
          </cell>
          <cell r="B2900" t="str">
            <v>42301810000000040000</v>
          </cell>
          <cell r="C2900" t="str">
            <v>60301810300000000002</v>
          </cell>
          <cell r="D2900" t="str">
            <v>$</v>
          </cell>
          <cell r="E2900">
            <v>15.4</v>
          </cell>
          <cell r="F2900" t="str">
            <v>Удержание 1% налога со счета 1172</v>
          </cell>
        </row>
        <row r="2901">
          <cell r="A2901">
            <v>37281</v>
          </cell>
          <cell r="B2901" t="str">
            <v>42301810000000040000</v>
          </cell>
          <cell r="C2901" t="str">
            <v>60301810300000000002</v>
          </cell>
          <cell r="D2901" t="str">
            <v>$</v>
          </cell>
          <cell r="E2901">
            <v>15.4</v>
          </cell>
          <cell r="F2901" t="str">
            <v>Удержание 1% налога со счета 2016</v>
          </cell>
        </row>
        <row r="2902">
          <cell r="A2902">
            <v>37284</v>
          </cell>
          <cell r="B2902" t="str">
            <v>42301810000000040000</v>
          </cell>
          <cell r="C2902" t="str">
            <v>60301810900000009801</v>
          </cell>
          <cell r="D2902" t="str">
            <v>$</v>
          </cell>
          <cell r="E2902">
            <v>101</v>
          </cell>
          <cell r="F2902" t="str">
            <v>Налог на доходы за 2001г. по заявлению со счета Паршунина Н.Н.</v>
          </cell>
        </row>
        <row r="2903">
          <cell r="A2903">
            <v>37284</v>
          </cell>
          <cell r="B2903" t="str">
            <v>42301810000000040000</v>
          </cell>
          <cell r="C2903" t="str">
            <v>60301810300000000002</v>
          </cell>
          <cell r="D2903" t="str">
            <v>$</v>
          </cell>
          <cell r="E2903">
            <v>33.94</v>
          </cell>
          <cell r="F2903" t="str">
            <v>Удержание 1% налога со счета 665</v>
          </cell>
        </row>
        <row r="2904">
          <cell r="A2904">
            <v>37285</v>
          </cell>
          <cell r="B2904" t="str">
            <v>42301810000000040000</v>
          </cell>
          <cell r="C2904" t="str">
            <v>60301810300000000002</v>
          </cell>
          <cell r="D2904" t="str">
            <v>$</v>
          </cell>
          <cell r="E2904">
            <v>30.84</v>
          </cell>
          <cell r="F2904" t="str">
            <v>Удержание 1% налога со счета 571</v>
          </cell>
        </row>
        <row r="2905">
          <cell r="A2905">
            <v>37285</v>
          </cell>
          <cell r="B2905" t="str">
            <v>42301810000000040000</v>
          </cell>
          <cell r="C2905" t="str">
            <v>60301810300000000002</v>
          </cell>
          <cell r="D2905" t="str">
            <v>$</v>
          </cell>
          <cell r="E2905">
            <v>15.43</v>
          </cell>
          <cell r="F2905" t="str">
            <v>Удержание 1% налога со счета 571</v>
          </cell>
        </row>
        <row r="2906">
          <cell r="A2906">
            <v>37285</v>
          </cell>
          <cell r="B2906" t="str">
            <v>42301810000000040000</v>
          </cell>
          <cell r="C2906" t="str">
            <v>60301810300000000002</v>
          </cell>
          <cell r="D2906" t="str">
            <v>$</v>
          </cell>
          <cell r="E2906">
            <v>370.2</v>
          </cell>
          <cell r="F2906" t="str">
            <v>Удержание 1% налога со счета 1583</v>
          </cell>
        </row>
        <row r="2907">
          <cell r="A2907">
            <v>37285</v>
          </cell>
          <cell r="B2907" t="str">
            <v>42301810000000040000</v>
          </cell>
          <cell r="C2907" t="str">
            <v>60301810300000000002</v>
          </cell>
          <cell r="D2907" t="str">
            <v>$</v>
          </cell>
          <cell r="E2907">
            <v>92.55</v>
          </cell>
          <cell r="F2907" t="str">
            <v>Удержание 1% налога со счета 4807</v>
          </cell>
        </row>
        <row r="2908">
          <cell r="A2908">
            <v>37285</v>
          </cell>
          <cell r="B2908" t="str">
            <v>42301810000000040000</v>
          </cell>
          <cell r="C2908" t="str">
            <v>60301810300000000002</v>
          </cell>
          <cell r="D2908" t="str">
            <v>$</v>
          </cell>
          <cell r="E2908">
            <v>15.43</v>
          </cell>
          <cell r="F2908" t="str">
            <v>Удержание 1% налога со счета 898</v>
          </cell>
        </row>
        <row r="2909">
          <cell r="A2909">
            <v>37286</v>
          </cell>
          <cell r="B2909" t="str">
            <v>42301810000000040000</v>
          </cell>
          <cell r="C2909" t="str">
            <v>60301810300000000002</v>
          </cell>
          <cell r="D2909" t="str">
            <v>$</v>
          </cell>
          <cell r="E2909">
            <v>308.5</v>
          </cell>
          <cell r="F2909" t="str">
            <v>Удержание 1% налога со счета 979</v>
          </cell>
        </row>
        <row r="2910">
          <cell r="A2910">
            <v>37287</v>
          </cell>
          <cell r="B2910" t="str">
            <v>42301810000000040000</v>
          </cell>
          <cell r="C2910" t="str">
            <v>60301810300000000002</v>
          </cell>
          <cell r="D2910" t="str">
            <v>$</v>
          </cell>
          <cell r="E2910">
            <v>15.45</v>
          </cell>
          <cell r="F2910" t="str">
            <v>Удержание 1% налога со счета 1554</v>
          </cell>
        </row>
        <row r="2911">
          <cell r="A2911">
            <v>37287</v>
          </cell>
          <cell r="B2911" t="str">
            <v>42301810000000040000</v>
          </cell>
          <cell r="C2911" t="str">
            <v>60301810300000000002</v>
          </cell>
          <cell r="D2911" t="str">
            <v>$</v>
          </cell>
          <cell r="E2911">
            <v>15.45</v>
          </cell>
          <cell r="F2911" t="str">
            <v>Удержание 1% налога со счета 1910</v>
          </cell>
        </row>
        <row r="2912">
          <cell r="A2912">
            <v>37287</v>
          </cell>
          <cell r="B2912" t="str">
            <v>42301810000000040000</v>
          </cell>
          <cell r="C2912" t="str">
            <v>60301810200000009802</v>
          </cell>
          <cell r="D2912" t="str">
            <v>$</v>
          </cell>
          <cell r="E2912">
            <v>305</v>
          </cell>
          <cell r="F2912" t="str">
            <v>Погашение части основного долга, процентов за пользование кредитом и списание подоходного налога с материальной выгоды,  Пискунова О.И.</v>
          </cell>
        </row>
        <row r="2913">
          <cell r="A2913">
            <v>37287</v>
          </cell>
          <cell r="B2913" t="str">
            <v>42301810000000040000</v>
          </cell>
          <cell r="C2913" t="str">
            <v>60301810200000009802</v>
          </cell>
          <cell r="D2913" t="str">
            <v>$</v>
          </cell>
          <cell r="E2913">
            <v>158</v>
          </cell>
          <cell r="F2913" t="str">
            <v>Погашение части основного долга, процентов за пользование кредитом и списание подоходного налога с материальной выгоды,  Сидорова О.Е.</v>
          </cell>
        </row>
        <row r="2914">
          <cell r="A2914">
            <v>37287</v>
          </cell>
          <cell r="B2914" t="str">
            <v>42301810000000040000</v>
          </cell>
          <cell r="C2914" t="str">
            <v>60301810200000009802</v>
          </cell>
          <cell r="D2914" t="str">
            <v>$</v>
          </cell>
          <cell r="E2914">
            <v>231</v>
          </cell>
          <cell r="F2914" t="str">
            <v>Погашение части основного долга, процентов за пользование кредитом и списание подоходного налога с материальной выгоды,  Докучаев Г.А.</v>
          </cell>
        </row>
        <row r="2915">
          <cell r="A2915">
            <v>37288</v>
          </cell>
          <cell r="B2915" t="str">
            <v>42301810000000040000</v>
          </cell>
          <cell r="C2915" t="str">
            <v>60301810300000000002</v>
          </cell>
          <cell r="D2915" t="str">
            <v>$</v>
          </cell>
          <cell r="E2915">
            <v>46.35</v>
          </cell>
          <cell r="F2915" t="str">
            <v>Удержание 1% налога со счета 1800</v>
          </cell>
        </row>
        <row r="2916">
          <cell r="A2916">
            <v>37288</v>
          </cell>
          <cell r="B2916" t="str">
            <v>42301810000000040000</v>
          </cell>
          <cell r="C2916" t="str">
            <v>60301810300000000002</v>
          </cell>
          <cell r="D2916" t="str">
            <v>$</v>
          </cell>
          <cell r="E2916">
            <v>988.8</v>
          </cell>
          <cell r="F2916" t="str">
            <v>Удержание 1% налога со счета 526</v>
          </cell>
        </row>
        <row r="2917">
          <cell r="A2917">
            <v>37288</v>
          </cell>
          <cell r="B2917" t="str">
            <v>42301810000000040000</v>
          </cell>
          <cell r="C2917" t="str">
            <v>60301810300000000002</v>
          </cell>
          <cell r="D2917" t="str">
            <v>$</v>
          </cell>
          <cell r="E2917">
            <v>30.9</v>
          </cell>
          <cell r="F2917" t="str">
            <v>Удержание 1% налога со счета 1172</v>
          </cell>
        </row>
        <row r="2918">
          <cell r="A2918">
            <v>37288</v>
          </cell>
          <cell r="B2918" t="str">
            <v>42301810000000040000</v>
          </cell>
          <cell r="C2918" t="str">
            <v>60301810300000000002</v>
          </cell>
          <cell r="D2918" t="str">
            <v>$</v>
          </cell>
          <cell r="E2918">
            <v>74.16</v>
          </cell>
          <cell r="F2918" t="str">
            <v>Удержание 1% налога со счета 199</v>
          </cell>
        </row>
        <row r="2919">
          <cell r="A2919">
            <v>37288</v>
          </cell>
          <cell r="B2919" t="str">
            <v>42301810000000040000</v>
          </cell>
          <cell r="C2919" t="str">
            <v>60301810300000000002</v>
          </cell>
          <cell r="D2919" t="str">
            <v>$</v>
          </cell>
          <cell r="E2919">
            <v>24.72</v>
          </cell>
          <cell r="F2919" t="str">
            <v>Удержание 1% налога со счета 1169</v>
          </cell>
        </row>
        <row r="2920">
          <cell r="A2920">
            <v>37288</v>
          </cell>
          <cell r="B2920" t="str">
            <v>42301810000000040000</v>
          </cell>
          <cell r="C2920" t="str">
            <v>60301810300000000002</v>
          </cell>
          <cell r="D2920" t="str">
            <v>$</v>
          </cell>
          <cell r="E2920">
            <v>15.45</v>
          </cell>
          <cell r="F2920" t="str">
            <v>Удержание 1% налога со счета 1143</v>
          </cell>
        </row>
        <row r="2921">
          <cell r="A2921">
            <v>37288</v>
          </cell>
          <cell r="B2921" t="str">
            <v>42301810000000040000</v>
          </cell>
          <cell r="C2921" t="str">
            <v>60301810300000000002</v>
          </cell>
          <cell r="D2921" t="str">
            <v>$</v>
          </cell>
          <cell r="E2921">
            <v>30.9</v>
          </cell>
          <cell r="F2921" t="str">
            <v>Удержание 1% налога со счета 814</v>
          </cell>
        </row>
        <row r="2922">
          <cell r="A2922">
            <v>37288</v>
          </cell>
          <cell r="B2922" t="str">
            <v>42301810000000040000</v>
          </cell>
          <cell r="C2922" t="str">
            <v>60301810300000000002</v>
          </cell>
          <cell r="D2922" t="str">
            <v>$</v>
          </cell>
          <cell r="E2922">
            <v>57.78</v>
          </cell>
          <cell r="F2922" t="str">
            <v>Удержание 1% налога со счета 3581</v>
          </cell>
        </row>
        <row r="2923">
          <cell r="A2923">
            <v>37288</v>
          </cell>
          <cell r="B2923" t="str">
            <v>42301810000000040000</v>
          </cell>
          <cell r="C2923" t="str">
            <v>60301810300000000002</v>
          </cell>
          <cell r="D2923" t="str">
            <v>$</v>
          </cell>
          <cell r="E2923">
            <v>30.9</v>
          </cell>
          <cell r="F2923" t="str">
            <v>Удержание 1% налога со счета 2511</v>
          </cell>
        </row>
        <row r="2924">
          <cell r="A2924">
            <v>37288</v>
          </cell>
          <cell r="B2924" t="str">
            <v>42301810000000040000</v>
          </cell>
          <cell r="C2924" t="str">
            <v>60301810200000009802</v>
          </cell>
          <cell r="D2924" t="str">
            <v>$</v>
          </cell>
          <cell r="E2924">
            <v>28220</v>
          </cell>
          <cell r="F2924" t="str">
            <v>Выплата %% по депозитам, получение %% по кредитам, удержание подоходного н алога, покупка валюты по генеральным заявлениям за январь 2002 года</v>
          </cell>
        </row>
        <row r="2925">
          <cell r="A2925">
            <v>37288</v>
          </cell>
          <cell r="B2925" t="str">
            <v>42301810000000040000</v>
          </cell>
          <cell r="C2925" t="str">
            <v>60301810200000009802</v>
          </cell>
          <cell r="D2925" t="str">
            <v>$</v>
          </cell>
          <cell r="E2925">
            <v>6310</v>
          </cell>
          <cell r="F2925" t="str">
            <v>Выплата %% по депозитам, получение %% по кредитам, удержание подоходного н алога, покупка валюты по генеральным заявлениям за январь 2002 года</v>
          </cell>
        </row>
        <row r="2926">
          <cell r="A2926">
            <v>37288</v>
          </cell>
          <cell r="B2926" t="str">
            <v>42301810000000040000</v>
          </cell>
          <cell r="C2926" t="str">
            <v>60301810200000009802</v>
          </cell>
          <cell r="D2926" t="str">
            <v>$</v>
          </cell>
          <cell r="E2926">
            <v>1679</v>
          </cell>
          <cell r="F2926" t="str">
            <v>Выплата %% по депозитам, получение %% по кредитам, удержание подоходного н алога, покупка валюты по генеральным заявлениям за январь 2002 года</v>
          </cell>
        </row>
        <row r="2927">
          <cell r="A2927">
            <v>37288</v>
          </cell>
          <cell r="B2927" t="str">
            <v>42301810000000040000</v>
          </cell>
          <cell r="C2927" t="str">
            <v>60301810200000009802</v>
          </cell>
          <cell r="D2927" t="str">
            <v>$</v>
          </cell>
          <cell r="E2927">
            <v>375</v>
          </cell>
          <cell r="F2927" t="str">
            <v>Выплата %% по депозитам, получение %% по кредитам, удержание подоходного н алога, покупка валюты по генеральным заявлениям за январь 2002 года</v>
          </cell>
        </row>
        <row r="2928">
          <cell r="A2928">
            <v>37288</v>
          </cell>
          <cell r="B2928" t="str">
            <v>42301810000000040000</v>
          </cell>
          <cell r="C2928" t="str">
            <v>60301810200000009802</v>
          </cell>
          <cell r="D2928" t="str">
            <v>$</v>
          </cell>
          <cell r="E2928">
            <v>16308</v>
          </cell>
          <cell r="F2928" t="str">
            <v>Выплата %% по депозитам, получение %% по кредитам, удержание подоходного н алога, покупка валюты по генеральным заявлениям за январь 2002 года</v>
          </cell>
        </row>
        <row r="2929">
          <cell r="A2929">
            <v>37288</v>
          </cell>
          <cell r="B2929" t="str">
            <v>42301810000000040000</v>
          </cell>
          <cell r="C2929" t="str">
            <v>60301810200000009802</v>
          </cell>
          <cell r="D2929" t="str">
            <v>$</v>
          </cell>
          <cell r="E2929">
            <v>3646</v>
          </cell>
          <cell r="F2929" t="str">
            <v>Выплата %% по депозитам, получение %% по кредитам, удержание подоходного н алога, покупка валюты по генеральным заявлениям за январь 2002 года</v>
          </cell>
        </row>
        <row r="2930">
          <cell r="A2930">
            <v>37291</v>
          </cell>
          <cell r="B2930" t="str">
            <v>42301810000000040000</v>
          </cell>
          <cell r="C2930" t="str">
            <v>60301810300000000002</v>
          </cell>
          <cell r="D2930" t="str">
            <v>$</v>
          </cell>
          <cell r="E2930">
            <v>12.36</v>
          </cell>
          <cell r="F2930" t="str">
            <v>Удержание 1% налога со счета 979</v>
          </cell>
        </row>
        <row r="2931">
          <cell r="A2931">
            <v>37292</v>
          </cell>
          <cell r="B2931" t="str">
            <v>42301810000000040000</v>
          </cell>
          <cell r="C2931" t="str">
            <v>60301810300000000002</v>
          </cell>
          <cell r="D2931" t="str">
            <v>$</v>
          </cell>
          <cell r="E2931">
            <v>77.38</v>
          </cell>
          <cell r="F2931" t="str">
            <v>Удержание 1% налога со счета 1567</v>
          </cell>
        </row>
        <row r="2932">
          <cell r="A2932">
            <v>37292</v>
          </cell>
          <cell r="B2932" t="str">
            <v>42301810000000040000</v>
          </cell>
          <cell r="C2932" t="str">
            <v>60301810300000000002</v>
          </cell>
          <cell r="D2932" t="str">
            <v>$</v>
          </cell>
          <cell r="E2932">
            <v>12.38</v>
          </cell>
          <cell r="F2932" t="str">
            <v>Удержание 1% налога со счета 2566</v>
          </cell>
        </row>
        <row r="2933">
          <cell r="A2933">
            <v>37292</v>
          </cell>
          <cell r="B2933" t="str">
            <v>42301810000000040000</v>
          </cell>
          <cell r="C2933" t="str">
            <v>60301810300000000002</v>
          </cell>
          <cell r="D2933" t="str">
            <v>$</v>
          </cell>
          <cell r="E2933">
            <v>5.37</v>
          </cell>
          <cell r="F2933" t="str">
            <v>Удержание 1% налога со счета 1350</v>
          </cell>
        </row>
        <row r="2934">
          <cell r="A2934">
            <v>37292</v>
          </cell>
          <cell r="B2934" t="str">
            <v>42301810000000040000</v>
          </cell>
          <cell r="C2934" t="str">
            <v>60301810300000000002</v>
          </cell>
          <cell r="D2934" t="str">
            <v>$</v>
          </cell>
          <cell r="E2934">
            <v>22.91</v>
          </cell>
          <cell r="F2934" t="str">
            <v>Удержание 1% налога со счета 3947</v>
          </cell>
        </row>
        <row r="2935">
          <cell r="A2935">
            <v>37292</v>
          </cell>
          <cell r="B2935" t="str">
            <v>42301810000000040000</v>
          </cell>
          <cell r="C2935" t="str">
            <v>60301810300000000002</v>
          </cell>
          <cell r="D2935" t="str">
            <v>$</v>
          </cell>
          <cell r="E2935">
            <v>15.48</v>
          </cell>
          <cell r="F2935" t="str">
            <v>Удержание 1% налога со счета 1172</v>
          </cell>
        </row>
        <row r="2936">
          <cell r="A2936">
            <v>37292</v>
          </cell>
          <cell r="B2936" t="str">
            <v>42301810000000040000</v>
          </cell>
          <cell r="C2936" t="str">
            <v>60301810300000000002</v>
          </cell>
          <cell r="D2936" t="str">
            <v>$</v>
          </cell>
          <cell r="E2936">
            <v>194.99</v>
          </cell>
          <cell r="F2936" t="str">
            <v>Удержание 1% налога со счета 1020</v>
          </cell>
        </row>
        <row r="2937">
          <cell r="A2937">
            <v>37292</v>
          </cell>
          <cell r="B2937" t="str">
            <v>42301810000000040000</v>
          </cell>
          <cell r="C2937" t="str">
            <v>60301810300000000002</v>
          </cell>
          <cell r="D2937" t="str">
            <v>$</v>
          </cell>
          <cell r="E2937">
            <v>61.86</v>
          </cell>
          <cell r="F2937" t="str">
            <v>Удержание 1% налога со счета 869</v>
          </cell>
        </row>
        <row r="2938">
          <cell r="A2938">
            <v>37293</v>
          </cell>
          <cell r="B2938" t="str">
            <v>42301810000000040000</v>
          </cell>
          <cell r="C2938" t="str">
            <v>60301810900000009801</v>
          </cell>
          <cell r="D2938" t="str">
            <v>$</v>
          </cell>
          <cell r="E2938">
            <v>99</v>
          </cell>
          <cell r="F2938" t="str">
            <v>Налог на доходы за 2001г. по заявлению со счета Бадыкиной В.А.</v>
          </cell>
        </row>
        <row r="2939">
          <cell r="A2939">
            <v>37293</v>
          </cell>
          <cell r="B2939" t="str">
            <v>42301810000000040000</v>
          </cell>
          <cell r="C2939" t="str">
            <v>60301810300000000002</v>
          </cell>
          <cell r="D2939" t="str">
            <v>$</v>
          </cell>
          <cell r="E2939">
            <v>61.77</v>
          </cell>
          <cell r="F2939" t="str">
            <v>Удержание 1% налога со счета 1350</v>
          </cell>
        </row>
        <row r="2940">
          <cell r="A2940">
            <v>37293</v>
          </cell>
          <cell r="B2940" t="str">
            <v>42301810000000040000</v>
          </cell>
          <cell r="C2940" t="str">
            <v>60301810300000000002</v>
          </cell>
          <cell r="D2940" t="str">
            <v>$</v>
          </cell>
          <cell r="E2940">
            <v>54.47</v>
          </cell>
          <cell r="F2940" t="str">
            <v>Удержание 1% налога со счета 610</v>
          </cell>
        </row>
        <row r="2941">
          <cell r="A2941">
            <v>37293</v>
          </cell>
          <cell r="B2941" t="str">
            <v>42301810000000040000</v>
          </cell>
          <cell r="C2941" t="str">
            <v>60301810300000000002</v>
          </cell>
          <cell r="D2941" t="str">
            <v>$</v>
          </cell>
          <cell r="E2941">
            <v>61.69</v>
          </cell>
          <cell r="F2941" t="str">
            <v>Удержание 1% налога со счета 898</v>
          </cell>
        </row>
        <row r="2942">
          <cell r="A2942">
            <v>37293</v>
          </cell>
          <cell r="B2942" t="str">
            <v>42301810000000040000</v>
          </cell>
          <cell r="C2942" t="str">
            <v>60301810200000009802</v>
          </cell>
          <cell r="D2942" t="str">
            <v>$</v>
          </cell>
          <cell r="E2942">
            <v>82</v>
          </cell>
          <cell r="F2942" t="str">
            <v>Погашение части основного долга, процентов за пользование кредитом и списание подоходного налога с материальной выгоды,  Пискунова О.И.</v>
          </cell>
        </row>
        <row r="2943">
          <cell r="A2943">
            <v>37293</v>
          </cell>
          <cell r="B2943" t="str">
            <v>42301810000000040000</v>
          </cell>
          <cell r="C2943" t="str">
            <v>60301810200000009802</v>
          </cell>
          <cell r="D2943" t="str">
            <v>$</v>
          </cell>
          <cell r="E2943">
            <v>42</v>
          </cell>
          <cell r="F2943" t="str">
            <v>Погашение части основного долга, процентов за пользование кредитом и списание подоходного налога с материальной выгоды,  Сидорова О.Е.</v>
          </cell>
        </row>
        <row r="2944">
          <cell r="A2944">
            <v>37293</v>
          </cell>
          <cell r="B2944" t="str">
            <v>42301810000000040000</v>
          </cell>
          <cell r="C2944" t="str">
            <v>60301810200000009802</v>
          </cell>
          <cell r="D2944" t="str">
            <v>$</v>
          </cell>
          <cell r="E2944">
            <v>98</v>
          </cell>
          <cell r="F2944" t="str">
            <v>Погашение части основного долга, процентов за пользование кредитом и списание подоходного налога с материальной выгоды,  Докучаев Г.А.</v>
          </cell>
        </row>
        <row r="2945">
          <cell r="A2945">
            <v>37294</v>
          </cell>
          <cell r="B2945" t="str">
            <v>42301810000000040000</v>
          </cell>
          <cell r="C2945" t="str">
            <v>60301810300000000002</v>
          </cell>
          <cell r="D2945" t="str">
            <v>$</v>
          </cell>
          <cell r="E2945">
            <v>74.28</v>
          </cell>
          <cell r="F2945" t="str">
            <v>Удержание 1% налога со счета 1350</v>
          </cell>
        </row>
        <row r="2946">
          <cell r="A2946">
            <v>37294</v>
          </cell>
          <cell r="B2946" t="str">
            <v>42301810000000040000</v>
          </cell>
          <cell r="C2946" t="str">
            <v>60301810300000000002</v>
          </cell>
          <cell r="D2946" t="str">
            <v>$</v>
          </cell>
          <cell r="E2946">
            <v>30.94</v>
          </cell>
          <cell r="F2946" t="str">
            <v>Удержание 1% налога со счета 5398</v>
          </cell>
        </row>
        <row r="2947">
          <cell r="A2947">
            <v>37294</v>
          </cell>
          <cell r="B2947" t="str">
            <v>42301810000000040000</v>
          </cell>
          <cell r="C2947" t="str">
            <v>60301810300000000002</v>
          </cell>
          <cell r="D2947" t="str">
            <v>$</v>
          </cell>
          <cell r="E2947">
            <v>58.81</v>
          </cell>
          <cell r="F2947" t="str">
            <v>Удержание 1% налога со счета 3581</v>
          </cell>
        </row>
        <row r="2948">
          <cell r="A2948">
            <v>37294</v>
          </cell>
          <cell r="B2948" t="str">
            <v>42301810000000040000</v>
          </cell>
          <cell r="C2948" t="str">
            <v>60301810300000000002</v>
          </cell>
          <cell r="D2948" t="str">
            <v>$</v>
          </cell>
          <cell r="E2948">
            <v>152.5</v>
          </cell>
          <cell r="F2948" t="str">
            <v>Удержание 1% налога со счета 4629</v>
          </cell>
        </row>
        <row r="2949">
          <cell r="A2949">
            <v>37294</v>
          </cell>
          <cell r="B2949" t="str">
            <v>42301810000000040000</v>
          </cell>
          <cell r="C2949" t="str">
            <v>60301810300000000002</v>
          </cell>
          <cell r="D2949" t="str">
            <v>$</v>
          </cell>
          <cell r="E2949">
            <v>6.08</v>
          </cell>
          <cell r="F2949" t="str">
            <v>Удержание 1% налога со счета 199</v>
          </cell>
        </row>
        <row r="2950">
          <cell r="A2950">
            <v>37294</v>
          </cell>
          <cell r="B2950" t="str">
            <v>42301810000000040000</v>
          </cell>
          <cell r="C2950" t="str">
            <v>60301810300000000002</v>
          </cell>
          <cell r="D2950" t="str">
            <v>$</v>
          </cell>
          <cell r="E2950">
            <v>154.53</v>
          </cell>
          <cell r="F2950" t="str">
            <v>Удержание 1% налога со счета 4807</v>
          </cell>
        </row>
        <row r="2951">
          <cell r="A2951">
            <v>37294</v>
          </cell>
          <cell r="B2951" t="str">
            <v>42301810000000040000</v>
          </cell>
          <cell r="C2951" t="str">
            <v>60301810300000000002</v>
          </cell>
          <cell r="D2951" t="str">
            <v>$</v>
          </cell>
          <cell r="E2951">
            <v>61.9</v>
          </cell>
          <cell r="F2951" t="str">
            <v>Удержание 1% налога со счета 2058</v>
          </cell>
        </row>
        <row r="2952">
          <cell r="A2952">
            <v>37295</v>
          </cell>
          <cell r="B2952" t="str">
            <v>42301810000000040000</v>
          </cell>
          <cell r="C2952" t="str">
            <v>60301810300000000002</v>
          </cell>
          <cell r="D2952" t="str">
            <v>$</v>
          </cell>
          <cell r="E2952">
            <v>278.35000000000002</v>
          </cell>
          <cell r="F2952" t="str">
            <v>Удержание 1% налога со счета 539</v>
          </cell>
        </row>
        <row r="2953">
          <cell r="A2953">
            <v>37295</v>
          </cell>
          <cell r="B2953" t="str">
            <v>42301810000000040000</v>
          </cell>
          <cell r="C2953" t="str">
            <v>60301810300000000002</v>
          </cell>
          <cell r="D2953" t="str">
            <v>$</v>
          </cell>
          <cell r="E2953">
            <v>216.1</v>
          </cell>
          <cell r="F2953" t="str">
            <v>Удержание 1% налога со счета 1732</v>
          </cell>
        </row>
        <row r="2954">
          <cell r="A2954">
            <v>37295</v>
          </cell>
          <cell r="B2954" t="str">
            <v>42301810000000040000</v>
          </cell>
          <cell r="C2954" t="str">
            <v>60301810300000000002</v>
          </cell>
          <cell r="D2954" t="str">
            <v>$</v>
          </cell>
          <cell r="E2954">
            <v>928.09</v>
          </cell>
          <cell r="F2954" t="str">
            <v>Удержание 1% налога со счета 979</v>
          </cell>
        </row>
        <row r="2955">
          <cell r="A2955">
            <v>37295</v>
          </cell>
          <cell r="B2955" t="str">
            <v>42301810000000040000</v>
          </cell>
          <cell r="C2955" t="str">
            <v>60301810300000000002</v>
          </cell>
          <cell r="D2955" t="str">
            <v>$</v>
          </cell>
          <cell r="E2955">
            <v>340.45</v>
          </cell>
          <cell r="F2955" t="str">
            <v>Удержание 1% налога со счета 4807</v>
          </cell>
        </row>
        <row r="2956">
          <cell r="A2956">
            <v>37298</v>
          </cell>
          <cell r="B2956" t="str">
            <v>42301810000000040000</v>
          </cell>
          <cell r="C2956" t="str">
            <v>60301810300000000002</v>
          </cell>
          <cell r="D2956" t="str">
            <v>$</v>
          </cell>
          <cell r="E2956">
            <v>31</v>
          </cell>
          <cell r="F2956" t="str">
            <v>Удержание 1% налога со счета 898</v>
          </cell>
        </row>
        <row r="2957">
          <cell r="A2957">
            <v>37298</v>
          </cell>
          <cell r="B2957" t="str">
            <v>42301810000000040000</v>
          </cell>
          <cell r="C2957" t="str">
            <v>60301810300000000002</v>
          </cell>
          <cell r="D2957" t="str">
            <v>$</v>
          </cell>
          <cell r="E2957">
            <v>120.9</v>
          </cell>
          <cell r="F2957" t="str">
            <v>Удержание 1% налога со счета 1059</v>
          </cell>
        </row>
        <row r="2958">
          <cell r="A2958">
            <v>37298</v>
          </cell>
          <cell r="B2958" t="str">
            <v>42301810000000040000</v>
          </cell>
          <cell r="C2958" t="str">
            <v>60301810300000000002</v>
          </cell>
          <cell r="D2958" t="str">
            <v>$</v>
          </cell>
          <cell r="E2958">
            <v>37.200000000000003</v>
          </cell>
          <cell r="F2958" t="str">
            <v>Удержание 1% налога со счета 1295</v>
          </cell>
        </row>
        <row r="2959">
          <cell r="A2959">
            <v>37298</v>
          </cell>
          <cell r="B2959" t="str">
            <v>42301810000000040000</v>
          </cell>
          <cell r="C2959" t="str">
            <v>60301810300000000002</v>
          </cell>
          <cell r="D2959" t="str">
            <v>$</v>
          </cell>
          <cell r="E2959">
            <v>79.67</v>
          </cell>
          <cell r="F2959" t="str">
            <v>Удержание 1% налога со счета 393</v>
          </cell>
        </row>
        <row r="2960">
          <cell r="A2960">
            <v>37299</v>
          </cell>
          <cell r="B2960" t="str">
            <v>42301810000000040000</v>
          </cell>
          <cell r="C2960" t="str">
            <v>60301810300000000002</v>
          </cell>
          <cell r="D2960" t="str">
            <v>$</v>
          </cell>
          <cell r="E2960">
            <v>245.45</v>
          </cell>
          <cell r="F2960" t="str">
            <v>Удержание 1% налога со счета 487</v>
          </cell>
        </row>
        <row r="2961">
          <cell r="A2961">
            <v>37299</v>
          </cell>
          <cell r="B2961" t="str">
            <v>42301810000000040000</v>
          </cell>
          <cell r="C2961" t="str">
            <v>60301810300000000002</v>
          </cell>
          <cell r="D2961" t="str">
            <v>$</v>
          </cell>
          <cell r="E2961">
            <v>61.38</v>
          </cell>
          <cell r="F2961" t="str">
            <v>Удержание 1% налога со счета 335</v>
          </cell>
        </row>
        <row r="2962">
          <cell r="A2962">
            <v>37300</v>
          </cell>
          <cell r="B2962" t="str">
            <v>42301810000000040000</v>
          </cell>
          <cell r="C2962" t="str">
            <v>60301810300000000002</v>
          </cell>
          <cell r="D2962" t="str">
            <v>$</v>
          </cell>
          <cell r="E2962">
            <v>15.53</v>
          </cell>
          <cell r="F2962" t="str">
            <v>Удержание 1% налога со счета 898</v>
          </cell>
        </row>
        <row r="2963">
          <cell r="A2963">
            <v>37300</v>
          </cell>
          <cell r="B2963" t="str">
            <v>42301810000000040000</v>
          </cell>
          <cell r="C2963" t="str">
            <v>60301810300000000002</v>
          </cell>
          <cell r="D2963" t="str">
            <v>$</v>
          </cell>
          <cell r="E2963">
            <v>54.56</v>
          </cell>
          <cell r="F2963" t="str">
            <v>Удержание 1% налога со счета 5204</v>
          </cell>
        </row>
        <row r="2964">
          <cell r="A2964">
            <v>37300</v>
          </cell>
          <cell r="B2964" t="str">
            <v>42301810000000040000</v>
          </cell>
          <cell r="C2964" t="str">
            <v>60301810300000000002</v>
          </cell>
          <cell r="D2964" t="str">
            <v>$</v>
          </cell>
          <cell r="E2964">
            <v>55.55</v>
          </cell>
          <cell r="F2964" t="str">
            <v>Удержание 1% налога со счета 1020</v>
          </cell>
        </row>
        <row r="2965">
          <cell r="A2965">
            <v>37300</v>
          </cell>
          <cell r="B2965" t="str">
            <v>42301810000000040000</v>
          </cell>
          <cell r="C2965" t="str">
            <v>60301810300000000002</v>
          </cell>
          <cell r="D2965" t="str">
            <v>$</v>
          </cell>
          <cell r="E2965">
            <v>30.89</v>
          </cell>
          <cell r="F2965" t="str">
            <v>Удержание 1% налога со счета 1910</v>
          </cell>
        </row>
        <row r="2966">
          <cell r="A2966">
            <v>37301</v>
          </cell>
          <cell r="B2966" t="str">
            <v>42301810000000040000</v>
          </cell>
          <cell r="C2966" t="str">
            <v>60301810300000000002</v>
          </cell>
          <cell r="D2966" t="str">
            <v>$</v>
          </cell>
          <cell r="E2966">
            <v>77.63</v>
          </cell>
          <cell r="F2966" t="str">
            <v>Удержание 1% налога со счета 1800</v>
          </cell>
        </row>
        <row r="2967">
          <cell r="A2967">
            <v>37301</v>
          </cell>
          <cell r="B2967" t="str">
            <v>42301810000000040000</v>
          </cell>
          <cell r="C2967" t="str">
            <v>60301810300000000002</v>
          </cell>
          <cell r="D2967" t="str">
            <v>$</v>
          </cell>
          <cell r="E2967">
            <v>20.61</v>
          </cell>
          <cell r="F2967" t="str">
            <v>Удержание 1% налога со счета 1169</v>
          </cell>
        </row>
        <row r="2968">
          <cell r="A2968">
            <v>37301</v>
          </cell>
          <cell r="B2968" t="str">
            <v>42301810000000040000</v>
          </cell>
          <cell r="C2968" t="str">
            <v>60301810300000000002</v>
          </cell>
          <cell r="D2968" t="str">
            <v>$</v>
          </cell>
          <cell r="E2968">
            <v>62.1</v>
          </cell>
          <cell r="F2968" t="str">
            <v>Удержание 1% налога со счета 898</v>
          </cell>
        </row>
        <row r="2969">
          <cell r="A2969">
            <v>37301</v>
          </cell>
          <cell r="B2969" t="str">
            <v>42301810000000040000</v>
          </cell>
          <cell r="C2969" t="str">
            <v>60301810300000000002</v>
          </cell>
          <cell r="D2969" t="str">
            <v>$</v>
          </cell>
          <cell r="E2969">
            <v>77.260000000000005</v>
          </cell>
          <cell r="F2969" t="str">
            <v>Удержание 1% налога со счета 1716</v>
          </cell>
        </row>
        <row r="2970">
          <cell r="A2970">
            <v>37301</v>
          </cell>
          <cell r="B2970" t="str">
            <v>42301810000000040000</v>
          </cell>
          <cell r="C2970" t="str">
            <v>60301810900000009801</v>
          </cell>
          <cell r="D2970" t="str">
            <v>$</v>
          </cell>
          <cell r="E2970">
            <v>99</v>
          </cell>
          <cell r="F2970" t="str">
            <v>Налог на доходы за 2001г. по заявлению на счет борисовой З.И.</v>
          </cell>
        </row>
        <row r="2971">
          <cell r="A2971">
            <v>37302</v>
          </cell>
          <cell r="B2971" t="str">
            <v>42301810000000040000</v>
          </cell>
          <cell r="C2971" t="str">
            <v>60301810300000000002</v>
          </cell>
          <cell r="D2971" t="str">
            <v>$</v>
          </cell>
          <cell r="E2971">
            <v>772.9</v>
          </cell>
          <cell r="F2971" t="str">
            <v>Удержание 1% налога со счета 1994</v>
          </cell>
        </row>
        <row r="2972">
          <cell r="A2972">
            <v>37302</v>
          </cell>
          <cell r="B2972" t="str">
            <v>42301810000000040000</v>
          </cell>
          <cell r="C2972" t="str">
            <v>60301810300000000002</v>
          </cell>
          <cell r="D2972" t="str">
            <v>$</v>
          </cell>
          <cell r="E2972">
            <v>71.92</v>
          </cell>
          <cell r="F2972" t="str">
            <v>Удержание 1% налога со счета 1169</v>
          </cell>
        </row>
        <row r="2973">
          <cell r="A2973">
            <v>37302</v>
          </cell>
          <cell r="B2973" t="str">
            <v>42301810000000040000</v>
          </cell>
          <cell r="C2973" t="str">
            <v>60301810300000000002</v>
          </cell>
          <cell r="D2973" t="str">
            <v>$</v>
          </cell>
          <cell r="E2973">
            <v>155</v>
          </cell>
          <cell r="F2973" t="str">
            <v>Удержание 1% налога со счета 5204</v>
          </cell>
        </row>
        <row r="2974">
          <cell r="A2974">
            <v>37302</v>
          </cell>
          <cell r="B2974" t="str">
            <v>42301810000000040000</v>
          </cell>
          <cell r="C2974" t="str">
            <v>60301810300000000002</v>
          </cell>
          <cell r="D2974" t="str">
            <v>$</v>
          </cell>
          <cell r="E2974">
            <v>61.98</v>
          </cell>
          <cell r="F2974" t="str">
            <v>Удержание 1% налога со счета 1143</v>
          </cell>
        </row>
        <row r="2975">
          <cell r="A2975">
            <v>37302</v>
          </cell>
          <cell r="B2975" t="str">
            <v>42301810000000040000</v>
          </cell>
          <cell r="C2975" t="str">
            <v>60301810300000000002</v>
          </cell>
          <cell r="D2975" t="str">
            <v>$</v>
          </cell>
          <cell r="E2975">
            <v>40.299999999999997</v>
          </cell>
          <cell r="F2975" t="str">
            <v>Удержание 1% налога со счета 665</v>
          </cell>
        </row>
        <row r="2976">
          <cell r="A2976">
            <v>37302</v>
          </cell>
          <cell r="B2976" t="str">
            <v>42301810000000040000</v>
          </cell>
          <cell r="C2976" t="str">
            <v>60301810300000000002</v>
          </cell>
          <cell r="D2976" t="str">
            <v>$</v>
          </cell>
          <cell r="E2976">
            <v>15.5</v>
          </cell>
          <cell r="F2976" t="str">
            <v>Удержание 1% налога со счета 1172</v>
          </cell>
        </row>
        <row r="2977">
          <cell r="A2977">
            <v>37305</v>
          </cell>
          <cell r="B2977" t="str">
            <v>42301810000000040000</v>
          </cell>
          <cell r="C2977" t="str">
            <v>60301810300000000002</v>
          </cell>
          <cell r="D2977" t="str">
            <v>$</v>
          </cell>
          <cell r="E2977">
            <v>206.51</v>
          </cell>
          <cell r="F2977" t="str">
            <v>Удержание 1% налога со счета 1868</v>
          </cell>
        </row>
        <row r="2978">
          <cell r="A2978">
            <v>37305</v>
          </cell>
          <cell r="B2978" t="str">
            <v>42301810000000040000</v>
          </cell>
          <cell r="C2978" t="str">
            <v>60301810300000000002</v>
          </cell>
          <cell r="D2978" t="str">
            <v>$</v>
          </cell>
          <cell r="E2978">
            <v>15.53</v>
          </cell>
          <cell r="F2978" t="str">
            <v>Удержание 1% налога со счета 2061</v>
          </cell>
        </row>
        <row r="2979">
          <cell r="A2979">
            <v>37305</v>
          </cell>
          <cell r="B2979" t="str">
            <v>42301810000000040000</v>
          </cell>
          <cell r="C2979" t="str">
            <v>60301810300000000002</v>
          </cell>
          <cell r="D2979" t="str">
            <v>$</v>
          </cell>
          <cell r="E2979">
            <v>15.53</v>
          </cell>
          <cell r="F2979" t="str">
            <v>Удержание 1% налога со счета 1295</v>
          </cell>
        </row>
        <row r="2980">
          <cell r="A2980">
            <v>37305</v>
          </cell>
          <cell r="B2980" t="str">
            <v>42301810000000040000</v>
          </cell>
          <cell r="C2980" t="str">
            <v>60301810300000000002</v>
          </cell>
          <cell r="D2980" t="str">
            <v>$</v>
          </cell>
          <cell r="E2980">
            <v>28.61</v>
          </cell>
          <cell r="F2980" t="str">
            <v>Удержание 1% налога со счета 144</v>
          </cell>
        </row>
        <row r="2981">
          <cell r="A2981">
            <v>37306</v>
          </cell>
          <cell r="B2981" t="str">
            <v>42301810000000040000</v>
          </cell>
          <cell r="C2981" t="str">
            <v>60301810300000000002</v>
          </cell>
          <cell r="D2981" t="str">
            <v>$</v>
          </cell>
          <cell r="E2981">
            <v>77.63</v>
          </cell>
          <cell r="F2981" t="str">
            <v>Удержание 1% налога со счета 1910</v>
          </cell>
        </row>
        <row r="2982">
          <cell r="A2982">
            <v>37306</v>
          </cell>
          <cell r="B2982" t="str">
            <v>42301810000000040000</v>
          </cell>
          <cell r="C2982" t="str">
            <v>60301810300000000002</v>
          </cell>
          <cell r="D2982" t="str">
            <v>$</v>
          </cell>
          <cell r="E2982">
            <v>13.97</v>
          </cell>
          <cell r="F2982" t="str">
            <v>Удержание 1% налога со счета 1143</v>
          </cell>
        </row>
        <row r="2983">
          <cell r="A2983">
            <v>37306</v>
          </cell>
          <cell r="B2983" t="str">
            <v>42301810000000040000</v>
          </cell>
          <cell r="C2983" t="str">
            <v>60301810300000000002</v>
          </cell>
          <cell r="D2983" t="str">
            <v>$</v>
          </cell>
          <cell r="E2983">
            <v>28.8</v>
          </cell>
          <cell r="F2983" t="str">
            <v>Удержание 1% налога со счета 1554</v>
          </cell>
        </row>
        <row r="2984">
          <cell r="A2984">
            <v>37306</v>
          </cell>
          <cell r="B2984" t="str">
            <v>42301810000000040000</v>
          </cell>
          <cell r="C2984" t="str">
            <v>60301810300000000002</v>
          </cell>
          <cell r="D2984" t="str">
            <v>$</v>
          </cell>
          <cell r="E2984">
            <v>46.58</v>
          </cell>
          <cell r="F2984" t="str">
            <v>Удержание 1% налога со счета 665</v>
          </cell>
        </row>
        <row r="2985">
          <cell r="A2985">
            <v>37307</v>
          </cell>
          <cell r="B2985" t="str">
            <v>42301810000000040000</v>
          </cell>
          <cell r="C2985" t="str">
            <v>60301810300000000002</v>
          </cell>
          <cell r="D2985" t="str">
            <v>$</v>
          </cell>
          <cell r="E2985">
            <v>124.4</v>
          </cell>
          <cell r="F2985" t="str">
            <v>Удержание 1% налога со счета 1554</v>
          </cell>
        </row>
        <row r="2986">
          <cell r="A2986">
            <v>37307</v>
          </cell>
          <cell r="B2986" t="str">
            <v>42301810000000040000</v>
          </cell>
          <cell r="C2986" t="str">
            <v>60301810300000000002</v>
          </cell>
          <cell r="D2986" t="str">
            <v>$</v>
          </cell>
          <cell r="E2986">
            <v>442.65</v>
          </cell>
          <cell r="F2986" t="str">
            <v>Удержание 1% налога со счета 649</v>
          </cell>
        </row>
        <row r="2987">
          <cell r="A2987">
            <v>37307</v>
          </cell>
          <cell r="B2987" t="str">
            <v>42301810000000040000</v>
          </cell>
          <cell r="C2987" t="str">
            <v>60301810300000000002</v>
          </cell>
          <cell r="D2987" t="str">
            <v>$</v>
          </cell>
          <cell r="E2987">
            <v>46.65</v>
          </cell>
          <cell r="F2987" t="str">
            <v>Удержание 1% налога со счета 1169</v>
          </cell>
        </row>
        <row r="2988">
          <cell r="A2988">
            <v>37308</v>
          </cell>
          <cell r="B2988" t="str">
            <v>42301810000000040000</v>
          </cell>
          <cell r="C2988" t="str">
            <v>60301810300000000002</v>
          </cell>
          <cell r="D2988" t="str">
            <v>$</v>
          </cell>
          <cell r="E2988">
            <v>311</v>
          </cell>
          <cell r="F2988" t="str">
            <v>Удержание 1% налога со счета 487</v>
          </cell>
        </row>
        <row r="2989">
          <cell r="A2989">
            <v>37308</v>
          </cell>
          <cell r="B2989" t="str">
            <v>42301810000000040000</v>
          </cell>
          <cell r="C2989" t="str">
            <v>60301810300000000002</v>
          </cell>
          <cell r="D2989" t="str">
            <v>$</v>
          </cell>
          <cell r="E2989">
            <v>77.66</v>
          </cell>
          <cell r="F2989" t="str">
            <v>Удержание 1% налога со счета 1567</v>
          </cell>
        </row>
        <row r="2990">
          <cell r="A2990">
            <v>37308</v>
          </cell>
          <cell r="B2990" t="str">
            <v>42301810000000040000</v>
          </cell>
          <cell r="C2990" t="str">
            <v>60301810300000000002</v>
          </cell>
          <cell r="D2990" t="str">
            <v>$</v>
          </cell>
          <cell r="E2990">
            <v>93.3</v>
          </cell>
          <cell r="F2990" t="str">
            <v>Удержание 1% налога со счета 539</v>
          </cell>
        </row>
        <row r="2991">
          <cell r="A2991">
            <v>37308</v>
          </cell>
          <cell r="B2991" t="str">
            <v>42301810000000040000</v>
          </cell>
          <cell r="C2991" t="str">
            <v>60301810300000000002</v>
          </cell>
          <cell r="D2991" t="str">
            <v>$</v>
          </cell>
          <cell r="E2991">
            <v>62.2</v>
          </cell>
          <cell r="F2991" t="str">
            <v>Удержание 1% налога со счета 5204</v>
          </cell>
        </row>
        <row r="2992">
          <cell r="A2992">
            <v>37308</v>
          </cell>
          <cell r="B2992" t="str">
            <v>42301810000000040000</v>
          </cell>
          <cell r="C2992" t="str">
            <v>60301810300000000002</v>
          </cell>
          <cell r="D2992" t="str">
            <v>$</v>
          </cell>
          <cell r="E2992">
            <v>12.13</v>
          </cell>
          <cell r="F2992" t="str">
            <v>Удержание 1% налога со счета 1059</v>
          </cell>
        </row>
        <row r="2993">
          <cell r="A2993">
            <v>37308</v>
          </cell>
          <cell r="B2993" t="str">
            <v>42301810000000040000</v>
          </cell>
          <cell r="C2993" t="str">
            <v>60301810300000000002</v>
          </cell>
          <cell r="D2993" t="str">
            <v>$</v>
          </cell>
          <cell r="E2993">
            <v>46.65</v>
          </cell>
          <cell r="F2993" t="str">
            <v>Удержание 1% налога со счета 1172</v>
          </cell>
        </row>
        <row r="2994">
          <cell r="A2994">
            <v>37308</v>
          </cell>
          <cell r="B2994" t="str">
            <v>42301810000000040000</v>
          </cell>
          <cell r="C2994" t="str">
            <v>60301810300000000002</v>
          </cell>
          <cell r="D2994" t="str">
            <v>$</v>
          </cell>
          <cell r="E2994">
            <v>93.3</v>
          </cell>
          <cell r="F2994" t="str">
            <v>Удержание 1% налога со счета 393</v>
          </cell>
        </row>
        <row r="2995">
          <cell r="A2995">
            <v>37309</v>
          </cell>
          <cell r="B2995" t="str">
            <v>42301810000000040000</v>
          </cell>
          <cell r="C2995" t="str">
            <v>60301810300000000002</v>
          </cell>
          <cell r="D2995" t="str">
            <v>$</v>
          </cell>
          <cell r="E2995">
            <v>9.33</v>
          </cell>
          <cell r="F2995" t="str">
            <v>Удержание 1% налога со счета 1800</v>
          </cell>
        </row>
        <row r="2996">
          <cell r="A2996">
            <v>37309</v>
          </cell>
          <cell r="B2996" t="str">
            <v>42301810000000040000</v>
          </cell>
          <cell r="C2996" t="str">
            <v>60301810300000000002</v>
          </cell>
          <cell r="D2996" t="str">
            <v>$</v>
          </cell>
          <cell r="E2996">
            <v>12.97</v>
          </cell>
          <cell r="F2996" t="str">
            <v>Удержание 1% налога со счета 843</v>
          </cell>
        </row>
        <row r="2997">
          <cell r="A2997">
            <v>37309</v>
          </cell>
          <cell r="B2997" t="str">
            <v>42301810000000040000</v>
          </cell>
          <cell r="C2997" t="str">
            <v>60301810300000000002</v>
          </cell>
          <cell r="D2997" t="str">
            <v>$</v>
          </cell>
          <cell r="E2997">
            <v>30.97</v>
          </cell>
          <cell r="F2997" t="str">
            <v>Удержание 1% налога со счета 2511</v>
          </cell>
        </row>
        <row r="2998">
          <cell r="A2998">
            <v>37309</v>
          </cell>
          <cell r="B2998" t="str">
            <v>42301810000000040000</v>
          </cell>
          <cell r="C2998" t="str">
            <v>60301810300000000002</v>
          </cell>
          <cell r="D2998" t="str">
            <v>$</v>
          </cell>
          <cell r="E2998">
            <v>18.55</v>
          </cell>
          <cell r="F2998" t="str">
            <v>Удержание 1% налога со счета 2016</v>
          </cell>
        </row>
        <row r="2999">
          <cell r="A2999">
            <v>37309</v>
          </cell>
          <cell r="B2999" t="str">
            <v>42301810000000040000</v>
          </cell>
          <cell r="C2999" t="str">
            <v>60301810300000000002</v>
          </cell>
          <cell r="D2999" t="str">
            <v>$</v>
          </cell>
          <cell r="E2999">
            <v>31.1</v>
          </cell>
          <cell r="F2999" t="str">
            <v>Удержание 1% налога со счета 1910</v>
          </cell>
        </row>
        <row r="3000">
          <cell r="A3000">
            <v>37309</v>
          </cell>
          <cell r="B3000" t="str">
            <v>42301810000000040000</v>
          </cell>
          <cell r="C3000" t="str">
            <v>60301810300000000002</v>
          </cell>
          <cell r="D3000" t="str">
            <v>$</v>
          </cell>
          <cell r="E3000">
            <v>46.65</v>
          </cell>
          <cell r="F3000" t="str">
            <v>Удержание 1% налога со счета 665</v>
          </cell>
        </row>
        <row r="3001">
          <cell r="A3001">
            <v>37309</v>
          </cell>
          <cell r="B3001" t="str">
            <v>42301810000000040000</v>
          </cell>
          <cell r="C3001" t="str">
            <v>60301810300000000002</v>
          </cell>
          <cell r="D3001" t="str">
            <v>$</v>
          </cell>
          <cell r="E3001">
            <v>31.1</v>
          </cell>
          <cell r="F3001" t="str">
            <v>Удержание 1% налога со счета 335</v>
          </cell>
        </row>
        <row r="3002">
          <cell r="A3002">
            <v>37309</v>
          </cell>
          <cell r="B3002" t="str">
            <v>42301810000000040000</v>
          </cell>
          <cell r="C3002" t="str">
            <v>60301810300000000002</v>
          </cell>
          <cell r="D3002" t="str">
            <v>$</v>
          </cell>
          <cell r="E3002">
            <v>6.22</v>
          </cell>
          <cell r="F3002" t="str">
            <v>Удержание 1% налога со счета 1172</v>
          </cell>
        </row>
        <row r="3003">
          <cell r="A3003">
            <v>37309</v>
          </cell>
          <cell r="B3003" t="str">
            <v>42301810000000040000</v>
          </cell>
          <cell r="C3003" t="str">
            <v>60301810300000000002</v>
          </cell>
          <cell r="D3003" t="str">
            <v>$</v>
          </cell>
          <cell r="E3003">
            <v>31.1</v>
          </cell>
          <cell r="F3003" t="str">
            <v>Удержание 1% налога со счета 898</v>
          </cell>
        </row>
        <row r="3004">
          <cell r="A3004">
            <v>37313</v>
          </cell>
          <cell r="B3004" t="str">
            <v>42301810000000040000</v>
          </cell>
          <cell r="C3004" t="str">
            <v>60301810300000000002</v>
          </cell>
          <cell r="D3004" t="str">
            <v>$</v>
          </cell>
          <cell r="E3004">
            <v>31.1</v>
          </cell>
          <cell r="F3004" t="str">
            <v>Удержание 1% налога со счета 898</v>
          </cell>
        </row>
        <row r="3005">
          <cell r="A3005">
            <v>37313</v>
          </cell>
          <cell r="B3005" t="str">
            <v>42301810000000040000</v>
          </cell>
          <cell r="C3005" t="str">
            <v>60301810300000000002</v>
          </cell>
          <cell r="D3005" t="str">
            <v>$</v>
          </cell>
          <cell r="E3005">
            <v>31.1</v>
          </cell>
          <cell r="F3005" t="str">
            <v>Удержание 1% налога со счета 1800</v>
          </cell>
        </row>
        <row r="3006">
          <cell r="A3006">
            <v>37313</v>
          </cell>
          <cell r="B3006" t="str">
            <v>42301810000000040000</v>
          </cell>
          <cell r="C3006" t="str">
            <v>60301810300000000002</v>
          </cell>
          <cell r="D3006" t="str">
            <v>$</v>
          </cell>
          <cell r="E3006">
            <v>15.55</v>
          </cell>
          <cell r="F3006" t="str">
            <v>Удержание 1% налога со счета 1172</v>
          </cell>
        </row>
        <row r="3007">
          <cell r="A3007">
            <v>37314</v>
          </cell>
          <cell r="B3007" t="str">
            <v>42301810000000040000</v>
          </cell>
          <cell r="C3007" t="str">
            <v>60301810300000000002</v>
          </cell>
          <cell r="D3007" t="str">
            <v>$</v>
          </cell>
          <cell r="E3007">
            <v>15.58</v>
          </cell>
          <cell r="F3007" t="str">
            <v>Удержание 1% налога со счета 665</v>
          </cell>
        </row>
        <row r="3008">
          <cell r="A3008">
            <v>37315</v>
          </cell>
          <cell r="B3008" t="str">
            <v>42301810000000040000</v>
          </cell>
          <cell r="C3008" t="str">
            <v>60301810300000000002</v>
          </cell>
          <cell r="D3008" t="str">
            <v>$</v>
          </cell>
          <cell r="E3008">
            <v>1711.99</v>
          </cell>
          <cell r="F3008" t="str">
            <v>Удержание 1% налога со счета 1583</v>
          </cell>
        </row>
        <row r="3009">
          <cell r="A3009">
            <v>37315</v>
          </cell>
          <cell r="B3009" t="str">
            <v>42301810000000040000</v>
          </cell>
          <cell r="C3009" t="str">
            <v>60301810300000000002</v>
          </cell>
          <cell r="D3009" t="str">
            <v>$</v>
          </cell>
          <cell r="E3009">
            <v>15.58</v>
          </cell>
          <cell r="F3009" t="str">
            <v>Удержание 1% налога со счета 1554</v>
          </cell>
        </row>
        <row r="3010">
          <cell r="A3010">
            <v>37315</v>
          </cell>
          <cell r="B3010" t="str">
            <v>42301810000000040000</v>
          </cell>
          <cell r="C3010" t="str">
            <v>60301810300000000002</v>
          </cell>
          <cell r="D3010" t="str">
            <v>$</v>
          </cell>
          <cell r="E3010">
            <v>31.15</v>
          </cell>
          <cell r="F3010" t="str">
            <v>Удержание 1% налога со счета 649</v>
          </cell>
        </row>
        <row r="3011">
          <cell r="A3011">
            <v>37315</v>
          </cell>
          <cell r="B3011" t="str">
            <v>42301810000000040000</v>
          </cell>
          <cell r="C3011" t="str">
            <v>60301810300000000002</v>
          </cell>
          <cell r="D3011" t="str">
            <v>$</v>
          </cell>
          <cell r="E3011">
            <v>124.6</v>
          </cell>
          <cell r="F3011" t="str">
            <v>Удержание 1% налога со счета 649</v>
          </cell>
        </row>
        <row r="3012">
          <cell r="A3012">
            <v>37315</v>
          </cell>
          <cell r="B3012" t="str">
            <v>42301810000000040000</v>
          </cell>
          <cell r="C3012" t="str">
            <v>60301810300000000002</v>
          </cell>
          <cell r="D3012" t="str">
            <v>$</v>
          </cell>
          <cell r="E3012">
            <v>15.58</v>
          </cell>
          <cell r="F3012" t="str">
            <v>Удержание 1% налога со счета 1172</v>
          </cell>
        </row>
        <row r="3013">
          <cell r="A3013">
            <v>37315</v>
          </cell>
          <cell r="B3013" t="str">
            <v>42301810000000040000</v>
          </cell>
          <cell r="C3013" t="str">
            <v>60301810300000000002</v>
          </cell>
          <cell r="D3013" t="str">
            <v>$</v>
          </cell>
          <cell r="E3013">
            <v>93.45</v>
          </cell>
          <cell r="F3013" t="str">
            <v>Удержание 1% налога со счета 898</v>
          </cell>
        </row>
        <row r="3014">
          <cell r="A3014">
            <v>37315</v>
          </cell>
          <cell r="B3014" t="str">
            <v>42301810000000040000</v>
          </cell>
          <cell r="C3014" t="str">
            <v>60301810300000000002</v>
          </cell>
          <cell r="D3014" t="str">
            <v>$</v>
          </cell>
          <cell r="E3014">
            <v>62.3</v>
          </cell>
          <cell r="F3014" t="str">
            <v>Удержание 1% налога со счета 898</v>
          </cell>
        </row>
        <row r="3015">
          <cell r="A3015">
            <v>37315</v>
          </cell>
          <cell r="B3015" t="str">
            <v>42301810000000040000</v>
          </cell>
          <cell r="C3015" t="str">
            <v>60301810200000009802</v>
          </cell>
          <cell r="D3015" t="str">
            <v>$</v>
          </cell>
          <cell r="E3015">
            <v>360</v>
          </cell>
          <cell r="F3015" t="str">
            <v>Погашение части основного долга, процентов за пользование кредитом и списание подоходного налога с материальной выгоды,  Докучаев Г.А.</v>
          </cell>
        </row>
        <row r="3016">
          <cell r="A3016">
            <v>37315</v>
          </cell>
          <cell r="B3016" t="str">
            <v>42301810000000040000</v>
          </cell>
          <cell r="C3016" t="str">
            <v>60301810200000009802</v>
          </cell>
          <cell r="D3016" t="str">
            <v>$</v>
          </cell>
          <cell r="E3016">
            <v>154</v>
          </cell>
          <cell r="F3016" t="str">
            <v>Погашение части основного долга, процентов за пользование кредитом и списание подоходного налога с материальной выгоды,  Сидорова О.Е.</v>
          </cell>
        </row>
        <row r="3017">
          <cell r="A3017">
            <v>37315</v>
          </cell>
          <cell r="B3017" t="str">
            <v>42301810000000040000</v>
          </cell>
          <cell r="C3017" t="str">
            <v>60301810200000009802</v>
          </cell>
          <cell r="D3017" t="str">
            <v>$</v>
          </cell>
          <cell r="E3017">
            <v>301</v>
          </cell>
          <cell r="F3017" t="str">
            <v>Погашение части основного долга, процентов за пользование кредитом и списание подоходного налога с материальной выгоды,  Пискунова О.И.</v>
          </cell>
        </row>
        <row r="3018">
          <cell r="A3018">
            <v>37316</v>
          </cell>
          <cell r="B3018" t="str">
            <v>42301810000000040000</v>
          </cell>
          <cell r="C3018" t="str">
            <v>60301810300000000002</v>
          </cell>
          <cell r="D3018" t="str">
            <v>$</v>
          </cell>
          <cell r="E3018">
            <v>31.2</v>
          </cell>
          <cell r="F3018" t="str">
            <v>Удержание 1% налога со счета 1169</v>
          </cell>
        </row>
        <row r="3019">
          <cell r="A3019">
            <v>37316</v>
          </cell>
          <cell r="B3019" t="str">
            <v>42301810000000040000</v>
          </cell>
          <cell r="C3019" t="str">
            <v>60301810300000000002</v>
          </cell>
          <cell r="D3019" t="str">
            <v>$</v>
          </cell>
          <cell r="E3019">
            <v>71.760000000000005</v>
          </cell>
          <cell r="F3019" t="str">
            <v>Удержание 1% налога со счета 1350</v>
          </cell>
        </row>
        <row r="3020">
          <cell r="A3020">
            <v>37316</v>
          </cell>
          <cell r="B3020" t="str">
            <v>42301810000000040000</v>
          </cell>
          <cell r="C3020" t="str">
            <v>60301810300000000002</v>
          </cell>
          <cell r="D3020" t="str">
            <v>$</v>
          </cell>
          <cell r="E3020">
            <v>2808</v>
          </cell>
          <cell r="F3020" t="str">
            <v>Удержание 1% налога со счета 487</v>
          </cell>
        </row>
        <row r="3021">
          <cell r="A3021">
            <v>37316</v>
          </cell>
          <cell r="B3021" t="str">
            <v>42301810000000040000</v>
          </cell>
          <cell r="C3021" t="str">
            <v>60301810300000000002</v>
          </cell>
          <cell r="D3021" t="str">
            <v>$</v>
          </cell>
          <cell r="E3021">
            <v>2808</v>
          </cell>
          <cell r="F3021" t="str">
            <v>Удержание 1% налога со счета 487</v>
          </cell>
        </row>
        <row r="3022">
          <cell r="A3022">
            <v>37316</v>
          </cell>
          <cell r="B3022" t="str">
            <v>42301810000000040000</v>
          </cell>
          <cell r="C3022" t="str">
            <v>60301810300000000002</v>
          </cell>
          <cell r="D3022" t="str">
            <v>$</v>
          </cell>
          <cell r="E3022">
            <v>2808</v>
          </cell>
          <cell r="F3022" t="str">
            <v>Удержание 1% налога со счета 487</v>
          </cell>
        </row>
        <row r="3023">
          <cell r="A3023">
            <v>37316</v>
          </cell>
          <cell r="B3023" t="str">
            <v>42301810000000040000</v>
          </cell>
          <cell r="C3023" t="str">
            <v>60301810300000000002</v>
          </cell>
          <cell r="D3023" t="str">
            <v>$</v>
          </cell>
          <cell r="E3023">
            <v>46.78</v>
          </cell>
          <cell r="F3023" t="str">
            <v>Удержание 1% налога со счета 694</v>
          </cell>
        </row>
        <row r="3024">
          <cell r="A3024">
            <v>37316</v>
          </cell>
          <cell r="B3024" t="str">
            <v>42301810000000040000</v>
          </cell>
          <cell r="C3024" t="str">
            <v>60301810300000000002</v>
          </cell>
          <cell r="D3024" t="str">
            <v>$</v>
          </cell>
          <cell r="E3024">
            <v>31.2</v>
          </cell>
          <cell r="F3024" t="str">
            <v>Удержание 1% налога со счета 1172</v>
          </cell>
        </row>
        <row r="3025">
          <cell r="A3025">
            <v>37316</v>
          </cell>
          <cell r="B3025" t="str">
            <v>42301810000000040000</v>
          </cell>
          <cell r="C3025" t="str">
            <v>60301810300000000002</v>
          </cell>
          <cell r="D3025" t="str">
            <v>$</v>
          </cell>
          <cell r="E3025">
            <v>62.4</v>
          </cell>
          <cell r="F3025" t="str">
            <v>Удержание 1% налога со счета 1143</v>
          </cell>
        </row>
        <row r="3026">
          <cell r="A3026">
            <v>37316</v>
          </cell>
          <cell r="B3026" t="str">
            <v>42301810000000040000</v>
          </cell>
          <cell r="C3026" t="str">
            <v>60301810300000000002</v>
          </cell>
          <cell r="D3026" t="str">
            <v>$</v>
          </cell>
          <cell r="E3026">
            <v>171.91</v>
          </cell>
          <cell r="F3026" t="str">
            <v>Удержание 1% налога со счета 199</v>
          </cell>
        </row>
        <row r="3027">
          <cell r="A3027">
            <v>37316</v>
          </cell>
          <cell r="B3027" t="str">
            <v>42301810000000040000</v>
          </cell>
          <cell r="C3027" t="str">
            <v>60301810300000000002</v>
          </cell>
          <cell r="D3027" t="str">
            <v>$</v>
          </cell>
          <cell r="E3027">
            <v>46.8</v>
          </cell>
          <cell r="F3027" t="str">
            <v>Удержание 1% налога со счета 1800</v>
          </cell>
        </row>
        <row r="3028">
          <cell r="A3028">
            <v>37316</v>
          </cell>
          <cell r="B3028" t="str">
            <v>42301810000000040000</v>
          </cell>
          <cell r="C3028" t="str">
            <v>60301810300000000002</v>
          </cell>
          <cell r="D3028" t="str">
            <v>$</v>
          </cell>
          <cell r="E3028">
            <v>655.20000000000005</v>
          </cell>
          <cell r="F3028" t="str">
            <v>Удержание 1% налога со счета 1583</v>
          </cell>
        </row>
        <row r="3029">
          <cell r="A3029">
            <v>37316</v>
          </cell>
          <cell r="B3029" t="str">
            <v>42301810000000040000</v>
          </cell>
          <cell r="C3029" t="str">
            <v>60301810300000000002</v>
          </cell>
          <cell r="D3029" t="str">
            <v>$</v>
          </cell>
          <cell r="E3029">
            <v>57.72</v>
          </cell>
          <cell r="F3029" t="str">
            <v>Удержание 1% налога со счета 3581</v>
          </cell>
        </row>
        <row r="3030">
          <cell r="A3030">
            <v>37316</v>
          </cell>
          <cell r="B3030" t="str">
            <v>42301810000000040000</v>
          </cell>
          <cell r="C3030" t="str">
            <v>60301810300000000002</v>
          </cell>
          <cell r="D3030" t="str">
            <v>$</v>
          </cell>
          <cell r="E3030">
            <v>46.8</v>
          </cell>
          <cell r="F3030" t="str">
            <v>Удержание 1% налога со счета 814</v>
          </cell>
        </row>
        <row r="3031">
          <cell r="A3031">
            <v>37316</v>
          </cell>
          <cell r="B3031" t="str">
            <v>42301810000000040000</v>
          </cell>
          <cell r="C3031" t="str">
            <v>60301810300000000002</v>
          </cell>
          <cell r="D3031" t="str">
            <v>$</v>
          </cell>
          <cell r="E3031">
            <v>138.91</v>
          </cell>
          <cell r="F3031" t="str">
            <v>Удержание 1% налога со счета 3604</v>
          </cell>
        </row>
        <row r="3032">
          <cell r="A3032">
            <v>37316</v>
          </cell>
          <cell r="B3032" t="str">
            <v>42301810000000040000</v>
          </cell>
          <cell r="C3032" t="str">
            <v>60301810200000009802</v>
          </cell>
          <cell r="D3032" t="str">
            <v>$</v>
          </cell>
          <cell r="E3032">
            <v>25489</v>
          </cell>
          <cell r="F3032" t="str">
            <v>Выплата %% по депозитам, получение %% по кредитам, удержание подоходного н алога, покупка валюты по генеральным заявлениям за февраль 2002 года</v>
          </cell>
        </row>
        <row r="3033">
          <cell r="A3033">
            <v>37316</v>
          </cell>
          <cell r="B3033" t="str">
            <v>42301810000000040000</v>
          </cell>
          <cell r="C3033" t="str">
            <v>60301810200000009802</v>
          </cell>
          <cell r="D3033" t="str">
            <v>$</v>
          </cell>
          <cell r="E3033">
            <v>5699</v>
          </cell>
          <cell r="F3033" t="str">
            <v>Выплата %% по депозитам, получение %% по кредитам, удержание подоходного н алога, покупка валюты по генеральным заявлениям за февраль 2002 года</v>
          </cell>
        </row>
        <row r="3034">
          <cell r="A3034">
            <v>37316</v>
          </cell>
          <cell r="B3034" t="str">
            <v>42301810000000040000</v>
          </cell>
          <cell r="C3034" t="str">
            <v>60301810200000009802</v>
          </cell>
          <cell r="D3034" t="str">
            <v>$</v>
          </cell>
          <cell r="E3034">
            <v>1516</v>
          </cell>
          <cell r="F3034" t="str">
            <v>Выплата %% по депозитам, получение %% по кредитам, удержание подоходного н алога, покупка валюты по генеральным заявлениям за февраль 2002 года</v>
          </cell>
        </row>
        <row r="3035">
          <cell r="A3035">
            <v>37316</v>
          </cell>
          <cell r="B3035" t="str">
            <v>42301810000000040000</v>
          </cell>
          <cell r="C3035" t="str">
            <v>60301810200000009802</v>
          </cell>
          <cell r="D3035" t="str">
            <v>$</v>
          </cell>
          <cell r="E3035">
            <v>339</v>
          </cell>
          <cell r="F3035" t="str">
            <v>Выплата %% по депозитам, получение %% по кредитам, удержание подоходного н алога, покупка валюты по генеральным заявлениям за февраль 2002 года</v>
          </cell>
        </row>
        <row r="3036">
          <cell r="A3036">
            <v>37316</v>
          </cell>
          <cell r="B3036" t="str">
            <v>42301810000000040000</v>
          </cell>
          <cell r="C3036" t="str">
            <v>60301810200000009802</v>
          </cell>
          <cell r="D3036" t="str">
            <v>$</v>
          </cell>
          <cell r="E3036">
            <v>14729</v>
          </cell>
          <cell r="F3036" t="str">
            <v>Выплата %% по депозитам, получение %% по кредитам, удержание подоходного н алога, покупка валюты по генеральным заявлениям за февраль 2002 года</v>
          </cell>
        </row>
        <row r="3037">
          <cell r="A3037">
            <v>37316</v>
          </cell>
          <cell r="B3037" t="str">
            <v>42301810000000040000</v>
          </cell>
          <cell r="C3037" t="str">
            <v>60301810200000009802</v>
          </cell>
          <cell r="D3037" t="str">
            <v>$</v>
          </cell>
          <cell r="E3037">
            <v>3294</v>
          </cell>
          <cell r="F3037" t="str">
            <v>Выплата %% по депозитам, получение %% по кредитам, удержание подоходного н алога, покупка валюты по генеральным заявлениям за февраль 2002 года</v>
          </cell>
        </row>
        <row r="3038">
          <cell r="A3038">
            <v>37320</v>
          </cell>
          <cell r="B3038" t="str">
            <v>42301810000000040000</v>
          </cell>
          <cell r="C3038" t="str">
            <v>60301810300000000002</v>
          </cell>
          <cell r="D3038" t="str">
            <v>$</v>
          </cell>
          <cell r="E3038">
            <v>2808</v>
          </cell>
          <cell r="F3038" t="str">
            <v>Удержание 1% налога со счета 1868</v>
          </cell>
        </row>
        <row r="3039">
          <cell r="A3039">
            <v>37319</v>
          </cell>
          <cell r="B3039" t="str">
            <v>42301810000000040000</v>
          </cell>
          <cell r="C3039" t="str">
            <v>60301810300000000002</v>
          </cell>
          <cell r="D3039" t="str">
            <v>$</v>
          </cell>
          <cell r="E3039">
            <v>1.37</v>
          </cell>
          <cell r="F3039" t="str">
            <v>Удержание 1% налога со счета 1350</v>
          </cell>
        </row>
        <row r="3040">
          <cell r="A3040">
            <v>37319</v>
          </cell>
          <cell r="B3040" t="str">
            <v>42301810000000040000</v>
          </cell>
          <cell r="C3040" t="str">
            <v>60301810300000000002</v>
          </cell>
          <cell r="D3040" t="str">
            <v>$</v>
          </cell>
          <cell r="E3040">
            <v>0.31</v>
          </cell>
          <cell r="F3040" t="str">
            <v>Удержание 1% налога со счета 1350</v>
          </cell>
        </row>
        <row r="3041">
          <cell r="A3041">
            <v>37319</v>
          </cell>
          <cell r="B3041" t="str">
            <v>42301810000000040000</v>
          </cell>
          <cell r="C3041" t="str">
            <v>60301810300000000002</v>
          </cell>
          <cell r="D3041" t="str">
            <v>$</v>
          </cell>
          <cell r="E3041">
            <v>40.56</v>
          </cell>
          <cell r="F3041" t="str">
            <v>Удержание 1% налога со счета 2061</v>
          </cell>
        </row>
        <row r="3042">
          <cell r="A3042">
            <v>37319</v>
          </cell>
          <cell r="B3042" t="str">
            <v>42301810000000040000</v>
          </cell>
          <cell r="C3042" t="str">
            <v>60301810300000000002</v>
          </cell>
          <cell r="D3042" t="str">
            <v>$</v>
          </cell>
          <cell r="E3042">
            <v>31.2</v>
          </cell>
          <cell r="F3042" t="str">
            <v>Удержание 1% налога со счета 898</v>
          </cell>
        </row>
        <row r="3043">
          <cell r="A3043">
            <v>37319</v>
          </cell>
          <cell r="B3043" t="str">
            <v>42301810000000040000</v>
          </cell>
          <cell r="C3043" t="str">
            <v>60301810300000000002</v>
          </cell>
          <cell r="D3043" t="str">
            <v>$</v>
          </cell>
          <cell r="E3043">
            <v>78</v>
          </cell>
          <cell r="F3043" t="str">
            <v>Удержание 1% налога со счета 1567</v>
          </cell>
        </row>
        <row r="3044">
          <cell r="A3044">
            <v>37319</v>
          </cell>
          <cell r="B3044" t="str">
            <v>42301810000000040000</v>
          </cell>
          <cell r="C3044" t="str">
            <v>60301810300000000002</v>
          </cell>
          <cell r="D3044" t="str">
            <v>$</v>
          </cell>
          <cell r="E3044">
            <v>249.6</v>
          </cell>
          <cell r="F3044" t="str">
            <v>Удержание 1% налога со счета 4807</v>
          </cell>
        </row>
        <row r="3045">
          <cell r="A3045">
            <v>37319</v>
          </cell>
          <cell r="B3045" t="str">
            <v>42301810000000040000</v>
          </cell>
          <cell r="C3045" t="str">
            <v>60301810300000000002</v>
          </cell>
          <cell r="D3045" t="str">
            <v>$</v>
          </cell>
          <cell r="E3045">
            <v>31.2</v>
          </cell>
          <cell r="F3045" t="str">
            <v>Удержание 1% налога со счета 1910</v>
          </cell>
        </row>
        <row r="3046">
          <cell r="A3046">
            <v>37320</v>
          </cell>
          <cell r="B3046" t="str">
            <v>42301810000000040000</v>
          </cell>
          <cell r="C3046" t="str">
            <v>60301810300000000002</v>
          </cell>
          <cell r="D3046" t="str">
            <v>$</v>
          </cell>
          <cell r="E3046">
            <v>2808</v>
          </cell>
          <cell r="F3046" t="str">
            <v>Удержание 1% налога со счета 1868</v>
          </cell>
        </row>
        <row r="3047">
          <cell r="A3047">
            <v>37320</v>
          </cell>
          <cell r="B3047" t="str">
            <v>42301810000000040000</v>
          </cell>
          <cell r="C3047" t="str">
            <v>60301810300000000002</v>
          </cell>
          <cell r="D3047" t="str">
            <v>$</v>
          </cell>
          <cell r="E3047">
            <v>1872</v>
          </cell>
          <cell r="F3047" t="str">
            <v>Удержание 1% налога со счета 1868</v>
          </cell>
        </row>
        <row r="3048">
          <cell r="A3048">
            <v>37320</v>
          </cell>
          <cell r="B3048" t="str">
            <v>42301810000000040000</v>
          </cell>
          <cell r="C3048" t="str">
            <v>60301810300000000002</v>
          </cell>
          <cell r="D3048" t="str">
            <v>$</v>
          </cell>
          <cell r="E3048">
            <v>873.6</v>
          </cell>
          <cell r="F3048" t="str">
            <v>Удержание 1% налога со счета 1868</v>
          </cell>
        </row>
        <row r="3049">
          <cell r="A3049">
            <v>37320</v>
          </cell>
          <cell r="B3049" t="str">
            <v>42301810000000040000</v>
          </cell>
          <cell r="C3049" t="str">
            <v>60301810300000000002</v>
          </cell>
          <cell r="D3049" t="str">
            <v>$</v>
          </cell>
          <cell r="E3049">
            <v>280.69</v>
          </cell>
          <cell r="F3049" t="str">
            <v>Удержание 1% налога со счета 526</v>
          </cell>
        </row>
        <row r="3050">
          <cell r="A3050">
            <v>37320</v>
          </cell>
          <cell r="B3050" t="str">
            <v>42301810000000040000</v>
          </cell>
          <cell r="C3050" t="str">
            <v>60301810300000000002</v>
          </cell>
          <cell r="D3050" t="str">
            <v>$</v>
          </cell>
          <cell r="E3050">
            <v>56.16</v>
          </cell>
          <cell r="F3050" t="str">
            <v>Удержание 1% налога со счета 1059</v>
          </cell>
        </row>
        <row r="3051">
          <cell r="A3051">
            <v>37320</v>
          </cell>
          <cell r="B3051" t="str">
            <v>42301810000000040000</v>
          </cell>
          <cell r="C3051" t="str">
            <v>60301810300000000002</v>
          </cell>
          <cell r="D3051" t="str">
            <v>$</v>
          </cell>
          <cell r="E3051">
            <v>9.36</v>
          </cell>
          <cell r="F3051" t="str">
            <v>Удержание 1% налога со счета 1800</v>
          </cell>
        </row>
        <row r="3052">
          <cell r="A3052">
            <v>37320</v>
          </cell>
          <cell r="B3052" t="str">
            <v>42301810000000040000</v>
          </cell>
          <cell r="C3052" t="str">
            <v>60301810300000000002</v>
          </cell>
          <cell r="D3052" t="str">
            <v>$</v>
          </cell>
          <cell r="E3052">
            <v>62.4</v>
          </cell>
          <cell r="F3052" t="str">
            <v>Удержание 1% налога со счета 335</v>
          </cell>
        </row>
        <row r="3053">
          <cell r="A3053">
            <v>37320</v>
          </cell>
          <cell r="B3053" t="str">
            <v>42301810000000040000</v>
          </cell>
          <cell r="C3053" t="str">
            <v>60301810300000000002</v>
          </cell>
          <cell r="D3053" t="str">
            <v>$</v>
          </cell>
          <cell r="E3053">
            <v>15.6</v>
          </cell>
          <cell r="F3053" t="str">
            <v>Удержание 1% налога со счета 1910</v>
          </cell>
        </row>
        <row r="3054">
          <cell r="A3054">
            <v>37320</v>
          </cell>
          <cell r="B3054" t="str">
            <v>42301810000000040000</v>
          </cell>
          <cell r="C3054" t="str">
            <v>60301810300000000002</v>
          </cell>
          <cell r="D3054" t="str">
            <v>$</v>
          </cell>
          <cell r="E3054">
            <v>15.6</v>
          </cell>
          <cell r="F3054" t="str">
            <v>Удержание 1% налога со счета 843</v>
          </cell>
        </row>
        <row r="3055">
          <cell r="A3055">
            <v>37321</v>
          </cell>
          <cell r="B3055" t="str">
            <v>42301810000000040000</v>
          </cell>
          <cell r="C3055" t="str">
            <v>60301810300000000002</v>
          </cell>
          <cell r="D3055" t="str">
            <v>$</v>
          </cell>
          <cell r="E3055">
            <v>31.2</v>
          </cell>
          <cell r="F3055" t="str">
            <v>Удержание 1% налога со счета 283</v>
          </cell>
        </row>
        <row r="3056">
          <cell r="A3056">
            <v>37321</v>
          </cell>
          <cell r="B3056" t="str">
            <v>42301810000000040000</v>
          </cell>
          <cell r="C3056" t="str">
            <v>60301810300000000002</v>
          </cell>
          <cell r="D3056" t="str">
            <v>$</v>
          </cell>
          <cell r="E3056">
            <v>117</v>
          </cell>
          <cell r="F3056" t="str">
            <v>Удержание 1% налога со счета 665</v>
          </cell>
        </row>
        <row r="3057">
          <cell r="A3057">
            <v>37321</v>
          </cell>
          <cell r="B3057" t="str">
            <v>42301810000000040000</v>
          </cell>
          <cell r="C3057" t="str">
            <v>60301810300000000002</v>
          </cell>
          <cell r="D3057" t="str">
            <v>$</v>
          </cell>
          <cell r="E3057">
            <v>1.56</v>
          </cell>
          <cell r="F3057" t="str">
            <v>Удержание 1% налога со счета 1350</v>
          </cell>
        </row>
        <row r="3058">
          <cell r="A3058">
            <v>37321</v>
          </cell>
          <cell r="B3058" t="str">
            <v>42301810000000040000</v>
          </cell>
          <cell r="C3058" t="str">
            <v>60301810300000000002</v>
          </cell>
          <cell r="D3058" t="str">
            <v>$</v>
          </cell>
          <cell r="E3058">
            <v>74.739999999999995</v>
          </cell>
          <cell r="F3058" t="str">
            <v>Удержание 1% налога со счета 2016</v>
          </cell>
        </row>
        <row r="3059">
          <cell r="A3059">
            <v>37321</v>
          </cell>
          <cell r="B3059" t="str">
            <v>42301810000000040000</v>
          </cell>
          <cell r="C3059" t="str">
            <v>60301810300000000002</v>
          </cell>
          <cell r="D3059" t="str">
            <v>$</v>
          </cell>
          <cell r="E3059">
            <v>62.23</v>
          </cell>
          <cell r="F3059" t="str">
            <v>Удержание 1% налога со счета 898</v>
          </cell>
        </row>
        <row r="3060">
          <cell r="A3060">
            <v>37321</v>
          </cell>
          <cell r="B3060" t="str">
            <v>42301810000000040000</v>
          </cell>
          <cell r="C3060" t="str">
            <v>60301810300000000002</v>
          </cell>
          <cell r="D3060" t="str">
            <v>$</v>
          </cell>
          <cell r="E3060">
            <v>62.4</v>
          </cell>
          <cell r="F3060" t="str">
            <v>Удержание 1% налога со счета 843</v>
          </cell>
        </row>
        <row r="3061">
          <cell r="A3061">
            <v>37321</v>
          </cell>
          <cell r="B3061" t="str">
            <v>42301810000000040000</v>
          </cell>
          <cell r="C3061" t="str">
            <v>60301810300000000002</v>
          </cell>
          <cell r="D3061" t="str">
            <v>$</v>
          </cell>
          <cell r="E3061">
            <v>31.2</v>
          </cell>
          <cell r="F3061" t="str">
            <v>Удержание 1% налога со счета 2061</v>
          </cell>
        </row>
        <row r="3062">
          <cell r="A3062">
            <v>37321</v>
          </cell>
          <cell r="B3062" t="str">
            <v>42301810000000040000</v>
          </cell>
          <cell r="C3062" t="str">
            <v>60301810300000000002</v>
          </cell>
          <cell r="D3062" t="str">
            <v>$</v>
          </cell>
          <cell r="E3062">
            <v>311.24</v>
          </cell>
          <cell r="F3062" t="str">
            <v>Удержание 1% налога со счета 2566</v>
          </cell>
        </row>
        <row r="3063">
          <cell r="A3063">
            <v>37321</v>
          </cell>
          <cell r="B3063" t="str">
            <v>42301810000000040000</v>
          </cell>
          <cell r="C3063" t="str">
            <v>60301810300000000002</v>
          </cell>
          <cell r="D3063" t="str">
            <v>$</v>
          </cell>
          <cell r="E3063">
            <v>15.6</v>
          </cell>
          <cell r="F3063" t="str">
            <v>Удержание 1% налога со счета 5369</v>
          </cell>
        </row>
        <row r="3064">
          <cell r="A3064">
            <v>37321</v>
          </cell>
          <cell r="B3064" t="str">
            <v>42301810000000040000</v>
          </cell>
          <cell r="C3064" t="str">
            <v>60301810200000009802</v>
          </cell>
          <cell r="D3064" t="str">
            <v>$</v>
          </cell>
          <cell r="E3064">
            <v>81</v>
          </cell>
          <cell r="F3064" t="str">
            <v>Погашение части основного долга, процентов за пользование кредитом и списание подоходного налога с материальной выгоды,  Пискунова О.И.</v>
          </cell>
        </row>
        <row r="3065">
          <cell r="A3065">
            <v>37321</v>
          </cell>
          <cell r="B3065" t="str">
            <v>42301810000000040000</v>
          </cell>
          <cell r="C3065" t="str">
            <v>60301810200000009802</v>
          </cell>
          <cell r="D3065" t="str">
            <v>$</v>
          </cell>
          <cell r="E3065">
            <v>41</v>
          </cell>
          <cell r="F3065" t="str">
            <v>Погашение части основного долга, процентов за пользование кредитом и списание подоходного налога с материальной выгоды,  Сидорова О.Е.</v>
          </cell>
        </row>
        <row r="3066">
          <cell r="A3066">
            <v>37321</v>
          </cell>
          <cell r="B3066" t="str">
            <v>42301810000000040000</v>
          </cell>
          <cell r="C3066" t="str">
            <v>60301810200000009802</v>
          </cell>
          <cell r="D3066" t="str">
            <v>$</v>
          </cell>
          <cell r="E3066">
            <v>98</v>
          </cell>
          <cell r="F3066" t="str">
            <v>Погашение части основного долга, процентов за пользование кредитом и списание подоходного налога с материальной выгоды,  Докучаев Г.А.</v>
          </cell>
        </row>
        <row r="3067">
          <cell r="A3067">
            <v>37322</v>
          </cell>
          <cell r="B3067" t="str">
            <v>42301810000000040000</v>
          </cell>
          <cell r="C3067" t="str">
            <v>60301810300000000002</v>
          </cell>
          <cell r="D3067" t="str">
            <v>$</v>
          </cell>
          <cell r="E3067">
            <v>62.38</v>
          </cell>
          <cell r="F3067" t="str">
            <v>Удержание 1% налога со счета 1143</v>
          </cell>
        </row>
        <row r="3068">
          <cell r="A3068">
            <v>37322</v>
          </cell>
          <cell r="B3068" t="str">
            <v>42301810000000040000</v>
          </cell>
          <cell r="C3068" t="str">
            <v>60301810300000000002</v>
          </cell>
          <cell r="D3068" t="str">
            <v>$</v>
          </cell>
          <cell r="E3068">
            <v>31.2</v>
          </cell>
          <cell r="F3068" t="str">
            <v>Удержание 1% налога со счета 898</v>
          </cell>
        </row>
        <row r="3069">
          <cell r="A3069">
            <v>37322</v>
          </cell>
          <cell r="B3069" t="str">
            <v>42301810000000040000</v>
          </cell>
          <cell r="C3069" t="str">
            <v>60301810300000000002</v>
          </cell>
          <cell r="D3069" t="str">
            <v>$</v>
          </cell>
          <cell r="E3069">
            <v>68.64</v>
          </cell>
          <cell r="F3069" t="str">
            <v>Удержание 1% налога со счета 1350</v>
          </cell>
        </row>
        <row r="3070">
          <cell r="A3070">
            <v>37322</v>
          </cell>
          <cell r="B3070" t="str">
            <v>42301810000000040000</v>
          </cell>
          <cell r="C3070" t="str">
            <v>60301810300000000002</v>
          </cell>
          <cell r="D3070" t="str">
            <v>$</v>
          </cell>
          <cell r="E3070">
            <v>46.8</v>
          </cell>
          <cell r="F3070" t="str">
            <v>Удержание 1% налога со счета 814</v>
          </cell>
        </row>
        <row r="3071">
          <cell r="A3071">
            <v>37322</v>
          </cell>
          <cell r="B3071" t="str">
            <v>42301810000000040000</v>
          </cell>
          <cell r="C3071" t="str">
            <v>60301810300000000002</v>
          </cell>
          <cell r="D3071" t="str">
            <v>$</v>
          </cell>
          <cell r="E3071">
            <v>779.99</v>
          </cell>
          <cell r="F3071" t="str">
            <v>Удержание 1% налога со счета 199</v>
          </cell>
        </row>
        <row r="3072">
          <cell r="A3072">
            <v>37322</v>
          </cell>
          <cell r="B3072" t="str">
            <v>42301810000000040000</v>
          </cell>
          <cell r="C3072" t="str">
            <v>60301810300000000002</v>
          </cell>
          <cell r="D3072" t="str">
            <v>$</v>
          </cell>
          <cell r="E3072">
            <v>4.4800000000000004</v>
          </cell>
          <cell r="F3072" t="str">
            <v>Удержание 1% налога со счета 775</v>
          </cell>
        </row>
        <row r="3073">
          <cell r="A3073">
            <v>37322</v>
          </cell>
          <cell r="B3073" t="str">
            <v>42301810000000040000</v>
          </cell>
          <cell r="C3073" t="str">
            <v>60301810300000000002</v>
          </cell>
          <cell r="D3073" t="str">
            <v>$</v>
          </cell>
          <cell r="E3073">
            <v>15.6</v>
          </cell>
          <cell r="F3073" t="str">
            <v>Удержание 1% налога со счета 1059</v>
          </cell>
        </row>
        <row r="3074">
          <cell r="A3074">
            <v>37326</v>
          </cell>
          <cell r="B3074" t="str">
            <v>42301810000000040000</v>
          </cell>
          <cell r="C3074" t="str">
            <v>60301810300000000002</v>
          </cell>
          <cell r="D3074" t="str">
            <v>$</v>
          </cell>
          <cell r="E3074">
            <v>265.61</v>
          </cell>
          <cell r="F3074" t="str">
            <v>Удержание 1% налога со счета 526</v>
          </cell>
        </row>
        <row r="3075">
          <cell r="A3075">
            <v>37326</v>
          </cell>
          <cell r="B3075" t="str">
            <v>42301810000000040000</v>
          </cell>
          <cell r="C3075" t="str">
            <v>60301810300000000002</v>
          </cell>
          <cell r="D3075" t="str">
            <v>$</v>
          </cell>
          <cell r="E3075">
            <v>57.6</v>
          </cell>
          <cell r="F3075" t="str">
            <v>Удержание 1% налога со счета 3581</v>
          </cell>
        </row>
        <row r="3076">
          <cell r="A3076">
            <v>37326</v>
          </cell>
          <cell r="B3076" t="str">
            <v>42301810000000040000</v>
          </cell>
          <cell r="C3076" t="str">
            <v>60301810300000000002</v>
          </cell>
          <cell r="D3076" t="str">
            <v>$</v>
          </cell>
          <cell r="E3076">
            <v>61.75</v>
          </cell>
          <cell r="F3076" t="str">
            <v>Удержание 1% налога со счета 5204</v>
          </cell>
        </row>
        <row r="3077">
          <cell r="A3077">
            <v>37326</v>
          </cell>
          <cell r="B3077" t="str">
            <v>42301810000000040000</v>
          </cell>
          <cell r="C3077" t="str">
            <v>60301810300000000002</v>
          </cell>
          <cell r="D3077" t="str">
            <v>$</v>
          </cell>
          <cell r="E3077">
            <v>34.380000000000003</v>
          </cell>
          <cell r="F3077" t="str">
            <v>Удержание 1% налога со счета 1800</v>
          </cell>
        </row>
        <row r="3078">
          <cell r="A3078">
            <v>37327</v>
          </cell>
          <cell r="B3078" t="str">
            <v>42301810000000040000</v>
          </cell>
          <cell r="C3078" t="str">
            <v>60301810300000000002</v>
          </cell>
          <cell r="D3078" t="str">
            <v>$</v>
          </cell>
          <cell r="E3078">
            <v>31.2</v>
          </cell>
          <cell r="F3078" t="str">
            <v>Удержание 1% налога со счета 1169</v>
          </cell>
        </row>
        <row r="3079">
          <cell r="A3079">
            <v>37328</v>
          </cell>
          <cell r="B3079" t="str">
            <v>42301810000000040000</v>
          </cell>
          <cell r="C3079" t="str">
            <v>60301810300000000002</v>
          </cell>
          <cell r="D3079" t="str">
            <v>$</v>
          </cell>
          <cell r="E3079">
            <v>31.2</v>
          </cell>
          <cell r="F3079" t="str">
            <v>Удержание 1% налога со счета 843</v>
          </cell>
        </row>
        <row r="3080">
          <cell r="A3080">
            <v>37328</v>
          </cell>
          <cell r="B3080" t="str">
            <v>42301810000000040000</v>
          </cell>
          <cell r="C3080" t="str">
            <v>60301810300000000002</v>
          </cell>
          <cell r="D3080" t="str">
            <v>$</v>
          </cell>
          <cell r="E3080">
            <v>93.2</v>
          </cell>
          <cell r="F3080" t="str">
            <v>Удержание 1% налога со счета 1732</v>
          </cell>
        </row>
        <row r="3081">
          <cell r="A3081">
            <v>37328</v>
          </cell>
          <cell r="B3081" t="str">
            <v>42301810000000040000</v>
          </cell>
          <cell r="C3081" t="str">
            <v>60301810300000000002</v>
          </cell>
          <cell r="D3081" t="str">
            <v>$</v>
          </cell>
          <cell r="E3081">
            <v>31.2</v>
          </cell>
          <cell r="F3081" t="str">
            <v>Удержание 1% налога со счета 1172</v>
          </cell>
        </row>
        <row r="3082">
          <cell r="A3082">
            <v>37328</v>
          </cell>
          <cell r="B3082" t="str">
            <v>42301810000000040000</v>
          </cell>
          <cell r="C3082" t="str">
            <v>60301810300000000002</v>
          </cell>
          <cell r="D3082" t="str">
            <v>$</v>
          </cell>
          <cell r="E3082">
            <v>93.46</v>
          </cell>
          <cell r="F3082" t="str">
            <v>Удержание 1% налога со счета 2511</v>
          </cell>
        </row>
        <row r="3083">
          <cell r="A3083">
            <v>37328</v>
          </cell>
          <cell r="B3083" t="str">
            <v>42301810000000040000</v>
          </cell>
          <cell r="C3083" t="str">
            <v>60301810300000000002</v>
          </cell>
          <cell r="D3083" t="str">
            <v>$</v>
          </cell>
          <cell r="E3083">
            <v>70.66</v>
          </cell>
          <cell r="F3083" t="str">
            <v>Удержание 1% налога со счета 623</v>
          </cell>
        </row>
        <row r="3084">
          <cell r="A3084">
            <v>37329</v>
          </cell>
          <cell r="B3084" t="str">
            <v>42301810000000040000</v>
          </cell>
          <cell r="C3084" t="str">
            <v>60301810300000000002</v>
          </cell>
          <cell r="D3084" t="str">
            <v>$</v>
          </cell>
          <cell r="E3084">
            <v>13.56</v>
          </cell>
          <cell r="F3084" t="str">
            <v>Удержание 1% налога со счета 1554</v>
          </cell>
        </row>
        <row r="3085">
          <cell r="A3085">
            <v>37329</v>
          </cell>
          <cell r="B3085" t="str">
            <v>42301810000000040000</v>
          </cell>
          <cell r="C3085" t="str">
            <v>60301810300000000002</v>
          </cell>
          <cell r="D3085" t="str">
            <v>$</v>
          </cell>
          <cell r="E3085">
            <v>31.17</v>
          </cell>
          <cell r="F3085" t="str">
            <v>Удержание 1% налога со счета 5369</v>
          </cell>
        </row>
        <row r="3086">
          <cell r="A3086">
            <v>37329</v>
          </cell>
          <cell r="B3086" t="str">
            <v>42301810000000040000</v>
          </cell>
          <cell r="C3086" t="str">
            <v>60301810300000000002</v>
          </cell>
          <cell r="D3086" t="str">
            <v>$</v>
          </cell>
          <cell r="E3086">
            <v>93.46</v>
          </cell>
          <cell r="F3086" t="str">
            <v>Удержание 1% налога со счета 4807</v>
          </cell>
        </row>
        <row r="3087">
          <cell r="A3087">
            <v>37330</v>
          </cell>
          <cell r="B3087" t="str">
            <v>42301810000000040000</v>
          </cell>
          <cell r="C3087" t="str">
            <v>60301810300000000002</v>
          </cell>
          <cell r="D3087" t="str">
            <v>$</v>
          </cell>
          <cell r="E3087">
            <v>31.19</v>
          </cell>
          <cell r="F3087" t="str">
            <v>Удержание 1% налога со счета 1169</v>
          </cell>
        </row>
        <row r="3088">
          <cell r="A3088">
            <v>37330</v>
          </cell>
          <cell r="B3088" t="str">
            <v>42301810000000040000</v>
          </cell>
          <cell r="C3088" t="str">
            <v>60301810300000000002</v>
          </cell>
          <cell r="D3088" t="str">
            <v>$</v>
          </cell>
          <cell r="E3088">
            <v>63.81</v>
          </cell>
          <cell r="F3088" t="str">
            <v>Удержание 1% налога со счета 5327</v>
          </cell>
        </row>
        <row r="3089">
          <cell r="A3089">
            <v>37330</v>
          </cell>
          <cell r="B3089" t="str">
            <v>42301810000000040000</v>
          </cell>
          <cell r="C3089" t="str">
            <v>60301810300000000002</v>
          </cell>
          <cell r="D3089" t="str">
            <v>$</v>
          </cell>
          <cell r="E3089">
            <v>61.96</v>
          </cell>
          <cell r="F3089" t="str">
            <v>Удержание 1% налога со счета 335</v>
          </cell>
        </row>
        <row r="3090">
          <cell r="A3090">
            <v>37330</v>
          </cell>
          <cell r="B3090" t="str">
            <v>42301810000000040000</v>
          </cell>
          <cell r="C3090" t="str">
            <v>60301810300000000002</v>
          </cell>
          <cell r="D3090" t="str">
            <v>$</v>
          </cell>
          <cell r="E3090">
            <v>9.36</v>
          </cell>
          <cell r="F3090" t="str">
            <v>Удержание 1% налога со счета 1172</v>
          </cell>
        </row>
        <row r="3091">
          <cell r="A3091">
            <v>37330</v>
          </cell>
          <cell r="B3091" t="str">
            <v>42301810000000040000</v>
          </cell>
          <cell r="C3091" t="str">
            <v>60301810300000000002</v>
          </cell>
          <cell r="D3091" t="str">
            <v>$</v>
          </cell>
          <cell r="E3091">
            <v>21.83</v>
          </cell>
          <cell r="F3091" t="str">
            <v>Удержание 1% налога со счета 2016</v>
          </cell>
        </row>
        <row r="3092">
          <cell r="A3092">
            <v>37333</v>
          </cell>
          <cell r="B3092" t="str">
            <v>42301810000000040000</v>
          </cell>
          <cell r="C3092" t="str">
            <v>60301810300000000002</v>
          </cell>
          <cell r="D3092" t="str">
            <v>$</v>
          </cell>
          <cell r="E3092">
            <v>4.3</v>
          </cell>
          <cell r="F3092" t="str">
            <v>Удержание 1% налога со счета 3617</v>
          </cell>
        </row>
        <row r="3093">
          <cell r="A3093">
            <v>37333</v>
          </cell>
          <cell r="B3093" t="str">
            <v>42301810000000040000</v>
          </cell>
          <cell r="C3093" t="str">
            <v>60301810300000000002</v>
          </cell>
          <cell r="D3093" t="str">
            <v>$</v>
          </cell>
          <cell r="E3093">
            <v>12.48</v>
          </cell>
          <cell r="F3093" t="str">
            <v>Удержание 1% налога со счета 2016</v>
          </cell>
        </row>
        <row r="3094">
          <cell r="A3094">
            <v>37333</v>
          </cell>
          <cell r="B3094" t="str">
            <v>42301810000000040000</v>
          </cell>
          <cell r="C3094" t="str">
            <v>60301810300000000002</v>
          </cell>
          <cell r="D3094" t="str">
            <v>$</v>
          </cell>
          <cell r="E3094">
            <v>11.23</v>
          </cell>
          <cell r="F3094" t="str">
            <v>Удержание 1% налога со счета 1800</v>
          </cell>
        </row>
        <row r="3095">
          <cell r="A3095">
            <v>37333</v>
          </cell>
          <cell r="B3095" t="str">
            <v>42301810000000040000</v>
          </cell>
          <cell r="C3095" t="str">
            <v>60301810300000000002</v>
          </cell>
          <cell r="D3095" t="str">
            <v>$</v>
          </cell>
          <cell r="E3095">
            <v>46.79</v>
          </cell>
          <cell r="F3095" t="str">
            <v>Удержание 1% налога со счета 775</v>
          </cell>
        </row>
        <row r="3096">
          <cell r="A3096">
            <v>37334</v>
          </cell>
          <cell r="B3096" t="str">
            <v>42301810000000040000</v>
          </cell>
          <cell r="C3096" t="str">
            <v>60301810300000000002</v>
          </cell>
          <cell r="D3096" t="str">
            <v>$</v>
          </cell>
          <cell r="E3096">
            <v>59.41</v>
          </cell>
          <cell r="F3096" t="str">
            <v>Удержание 1% налога со счета 1169</v>
          </cell>
        </row>
        <row r="3097">
          <cell r="A3097">
            <v>37334</v>
          </cell>
          <cell r="B3097" t="str">
            <v>42301810000000040000</v>
          </cell>
          <cell r="C3097" t="str">
            <v>60301810300000000002</v>
          </cell>
          <cell r="D3097" t="str">
            <v>$</v>
          </cell>
          <cell r="E3097">
            <v>2.5499999999999998</v>
          </cell>
          <cell r="F3097" t="str">
            <v>Удержание 1% налога со счета 4959</v>
          </cell>
        </row>
        <row r="3098">
          <cell r="A3098">
            <v>37334</v>
          </cell>
          <cell r="B3098" t="str">
            <v>42301810000000040000</v>
          </cell>
          <cell r="C3098" t="str">
            <v>60301810300000000002</v>
          </cell>
          <cell r="D3098" t="str">
            <v>$</v>
          </cell>
          <cell r="E3098">
            <v>21.89</v>
          </cell>
          <cell r="F3098" t="str">
            <v>Удержание 1% налога со счета 1800</v>
          </cell>
        </row>
        <row r="3099">
          <cell r="A3099">
            <v>37334</v>
          </cell>
          <cell r="B3099" t="str">
            <v>42301810000000040000</v>
          </cell>
          <cell r="C3099" t="str">
            <v>60301810300000000002</v>
          </cell>
          <cell r="D3099" t="str">
            <v>$</v>
          </cell>
          <cell r="E3099">
            <v>153.83000000000001</v>
          </cell>
          <cell r="F3099" t="str">
            <v>Удержание 1% налога со счета 393</v>
          </cell>
        </row>
        <row r="3100">
          <cell r="A3100">
            <v>37334</v>
          </cell>
          <cell r="B3100" t="str">
            <v>42301810000000040000</v>
          </cell>
          <cell r="C3100" t="str">
            <v>60301810300000000002</v>
          </cell>
          <cell r="D3100" t="str">
            <v>$</v>
          </cell>
          <cell r="E3100">
            <v>78.180000000000007</v>
          </cell>
          <cell r="F3100" t="str">
            <v>Удержание 1% налога со счета 5327</v>
          </cell>
        </row>
        <row r="3101">
          <cell r="A3101">
            <v>37334</v>
          </cell>
          <cell r="B3101" t="str">
            <v>42301810000000040000</v>
          </cell>
          <cell r="C3101" t="str">
            <v>60301810300000000002</v>
          </cell>
          <cell r="D3101" t="str">
            <v>$</v>
          </cell>
          <cell r="E3101">
            <v>147.79</v>
          </cell>
          <cell r="F3101" t="str">
            <v>Удержание 1% налога со счета 5217</v>
          </cell>
        </row>
        <row r="3102">
          <cell r="A3102">
            <v>37334</v>
          </cell>
          <cell r="B3102" t="str">
            <v>42301810000000040000</v>
          </cell>
          <cell r="C3102" t="str">
            <v>60301810300000000002</v>
          </cell>
          <cell r="D3102" t="str">
            <v>$</v>
          </cell>
          <cell r="E3102">
            <v>62.54</v>
          </cell>
          <cell r="F3102" t="str">
            <v>Удержание 1% налога со счета 1567</v>
          </cell>
        </row>
        <row r="3103">
          <cell r="A3103">
            <v>37334</v>
          </cell>
          <cell r="B3103" t="str">
            <v>42301810000000040000</v>
          </cell>
          <cell r="C3103" t="str">
            <v>60301810300000000002</v>
          </cell>
          <cell r="D3103" t="str">
            <v>$</v>
          </cell>
          <cell r="E3103">
            <v>46.91</v>
          </cell>
          <cell r="F3103" t="str">
            <v>Удержание 1% налога со счета 1554</v>
          </cell>
        </row>
        <row r="3104">
          <cell r="A3104">
            <v>37335</v>
          </cell>
          <cell r="B3104" t="str">
            <v>42301810000000040000</v>
          </cell>
          <cell r="C3104" t="str">
            <v>60301810300000000002</v>
          </cell>
          <cell r="D3104" t="str">
            <v>$</v>
          </cell>
          <cell r="E3104">
            <v>12.51</v>
          </cell>
          <cell r="F3104" t="str">
            <v>Удержание 1% налога со счета 1172</v>
          </cell>
        </row>
        <row r="3105">
          <cell r="A3105">
            <v>37335</v>
          </cell>
          <cell r="B3105" t="str">
            <v>42301810000000040000</v>
          </cell>
          <cell r="C3105" t="str">
            <v>60301810300000000002</v>
          </cell>
          <cell r="D3105" t="str">
            <v>$</v>
          </cell>
          <cell r="E3105">
            <v>93.81</v>
          </cell>
          <cell r="F3105" t="str">
            <v>Удержание 1% налога со счета 1732</v>
          </cell>
        </row>
        <row r="3106">
          <cell r="A3106">
            <v>37336</v>
          </cell>
          <cell r="B3106" t="str">
            <v>42301810000000040000</v>
          </cell>
          <cell r="C3106" t="str">
            <v>60301810300000000002</v>
          </cell>
          <cell r="D3106" t="str">
            <v>$</v>
          </cell>
          <cell r="E3106">
            <v>93.81</v>
          </cell>
          <cell r="F3106" t="str">
            <v>Удержание 1% налога со счета 898</v>
          </cell>
        </row>
        <row r="3107">
          <cell r="A3107">
            <v>37336</v>
          </cell>
          <cell r="B3107" t="str">
            <v>42301810000000040000</v>
          </cell>
          <cell r="C3107" t="str">
            <v>60301810300000000002</v>
          </cell>
          <cell r="D3107" t="str">
            <v>$</v>
          </cell>
          <cell r="E3107">
            <v>54.72</v>
          </cell>
          <cell r="F3107" t="str">
            <v>Удержание 1% налога со счета 5398</v>
          </cell>
        </row>
        <row r="3108">
          <cell r="A3108">
            <v>37336</v>
          </cell>
          <cell r="B3108" t="str">
            <v>42301810000000040000</v>
          </cell>
          <cell r="C3108" t="str">
            <v>60301810300000000002</v>
          </cell>
          <cell r="D3108" t="str">
            <v>$</v>
          </cell>
          <cell r="E3108">
            <v>78.180000000000007</v>
          </cell>
          <cell r="F3108" t="str">
            <v>Удержание 1% налога со счета 1554</v>
          </cell>
        </row>
        <row r="3109">
          <cell r="A3109">
            <v>37336</v>
          </cell>
          <cell r="B3109" t="str">
            <v>42301810000000040000</v>
          </cell>
          <cell r="C3109" t="str">
            <v>60301810300000000002</v>
          </cell>
          <cell r="D3109" t="str">
            <v>$</v>
          </cell>
          <cell r="E3109">
            <v>48.57</v>
          </cell>
          <cell r="F3109" t="str">
            <v>Удержание 1% налога со счета 3044</v>
          </cell>
        </row>
        <row r="3110">
          <cell r="A3110">
            <v>37337</v>
          </cell>
          <cell r="B3110" t="str">
            <v>42301810000000040000</v>
          </cell>
          <cell r="C3110" t="str">
            <v>60301810300000000002</v>
          </cell>
          <cell r="D3110" t="str">
            <v>$</v>
          </cell>
          <cell r="E3110">
            <v>14.73</v>
          </cell>
          <cell r="F3110" t="str">
            <v>Удержание 1% налога со счета 1143</v>
          </cell>
        </row>
        <row r="3111">
          <cell r="A3111">
            <v>37337</v>
          </cell>
          <cell r="B3111" t="str">
            <v>42301810000000040000</v>
          </cell>
          <cell r="C3111" t="str">
            <v>60301810300000000002</v>
          </cell>
          <cell r="D3111" t="str">
            <v>$</v>
          </cell>
          <cell r="E3111">
            <v>6.25</v>
          </cell>
          <cell r="F3111" t="str">
            <v>Удержание 1% налога со счета 2016</v>
          </cell>
        </row>
        <row r="3112">
          <cell r="A3112">
            <v>37337</v>
          </cell>
          <cell r="B3112" t="str">
            <v>42301810000000040000</v>
          </cell>
          <cell r="C3112" t="str">
            <v>60301810300000000002</v>
          </cell>
          <cell r="D3112" t="str">
            <v>$</v>
          </cell>
          <cell r="E3112">
            <v>28.14</v>
          </cell>
          <cell r="F3112" t="str">
            <v>Удержание 1% налога со счета 1059</v>
          </cell>
        </row>
        <row r="3113">
          <cell r="A3113">
            <v>37337</v>
          </cell>
          <cell r="B3113" t="str">
            <v>42301810000000040000</v>
          </cell>
          <cell r="C3113" t="str">
            <v>60301810300000000002</v>
          </cell>
          <cell r="D3113" t="str">
            <v>$</v>
          </cell>
          <cell r="E3113">
            <v>298.23</v>
          </cell>
          <cell r="F3113" t="str">
            <v>Удержание 1% налога со счета 1431</v>
          </cell>
        </row>
        <row r="3114">
          <cell r="A3114">
            <v>37337</v>
          </cell>
          <cell r="B3114" t="str">
            <v>42301810000000040000</v>
          </cell>
          <cell r="C3114" t="str">
            <v>60301810300000000002</v>
          </cell>
          <cell r="D3114" t="str">
            <v>$</v>
          </cell>
          <cell r="E3114">
            <v>31.27</v>
          </cell>
          <cell r="F3114" t="str">
            <v>Удержание 1% налога со счета 1567</v>
          </cell>
        </row>
        <row r="3115">
          <cell r="A3115">
            <v>37337</v>
          </cell>
          <cell r="B3115" t="str">
            <v>42301810000000040000</v>
          </cell>
          <cell r="C3115" t="str">
            <v>60301810300000000002</v>
          </cell>
          <cell r="D3115" t="str">
            <v>$</v>
          </cell>
          <cell r="E3115">
            <v>31.27</v>
          </cell>
          <cell r="F3115" t="str">
            <v>Удержание 1% налога со счета 898</v>
          </cell>
        </row>
        <row r="3116">
          <cell r="A3116">
            <v>37337</v>
          </cell>
          <cell r="B3116" t="str">
            <v>42301810000000040000</v>
          </cell>
          <cell r="C3116" t="str">
            <v>60301810300000000002</v>
          </cell>
          <cell r="D3116" t="str">
            <v>$</v>
          </cell>
          <cell r="E3116">
            <v>31.27</v>
          </cell>
          <cell r="F3116" t="str">
            <v>Удержание 1% налога со счета 843</v>
          </cell>
        </row>
        <row r="3117">
          <cell r="A3117">
            <v>37337</v>
          </cell>
          <cell r="B3117" t="str">
            <v>42301810000000040000</v>
          </cell>
          <cell r="C3117" t="str">
            <v>60301810300000000002</v>
          </cell>
          <cell r="D3117" t="str">
            <v>$</v>
          </cell>
          <cell r="E3117">
            <v>187.62</v>
          </cell>
          <cell r="F3117" t="str">
            <v>Удержание 1% налога со счета 199</v>
          </cell>
        </row>
        <row r="3118">
          <cell r="A3118">
            <v>37337</v>
          </cell>
          <cell r="B3118" t="str">
            <v>42301810000000040000</v>
          </cell>
          <cell r="C3118" t="str">
            <v>60301810300000000002</v>
          </cell>
          <cell r="D3118" t="str">
            <v>$</v>
          </cell>
          <cell r="E3118">
            <v>31.27</v>
          </cell>
          <cell r="F3118" t="str">
            <v>Удержание 1% налога со счета 1554</v>
          </cell>
        </row>
        <row r="3119">
          <cell r="A3119">
            <v>37337</v>
          </cell>
          <cell r="B3119" t="str">
            <v>42301810000000040000</v>
          </cell>
          <cell r="C3119" t="str">
            <v>60301810300000000002</v>
          </cell>
          <cell r="D3119" t="str">
            <v>$</v>
          </cell>
          <cell r="E3119">
            <v>31.27</v>
          </cell>
          <cell r="F3119" t="str">
            <v>Удержание 1% налога со счета 3617</v>
          </cell>
        </row>
        <row r="3120">
          <cell r="A3120">
            <v>37340</v>
          </cell>
          <cell r="B3120" t="str">
            <v>42301810000000040000</v>
          </cell>
          <cell r="C3120" t="str">
            <v>60301810300000000002</v>
          </cell>
          <cell r="D3120" t="str">
            <v>$</v>
          </cell>
          <cell r="E3120">
            <v>31.27</v>
          </cell>
          <cell r="F3120" t="str">
            <v>Удержание 1% налога со счета 898</v>
          </cell>
        </row>
        <row r="3121">
          <cell r="A3121">
            <v>37340</v>
          </cell>
          <cell r="B3121" t="str">
            <v>42301810000000040000</v>
          </cell>
          <cell r="C3121" t="str">
            <v>60301810300000000002</v>
          </cell>
          <cell r="D3121" t="str">
            <v>$</v>
          </cell>
          <cell r="E3121">
            <v>250.16</v>
          </cell>
          <cell r="F3121" t="str">
            <v>Удержание 1% налога со счета 4807</v>
          </cell>
        </row>
        <row r="3122">
          <cell r="A3122">
            <v>37341</v>
          </cell>
          <cell r="B3122" t="str">
            <v>42301810000000040000</v>
          </cell>
          <cell r="C3122" t="str">
            <v>60301810300000000002</v>
          </cell>
          <cell r="D3122" t="str">
            <v>$</v>
          </cell>
          <cell r="E3122">
            <v>12.51</v>
          </cell>
          <cell r="F3122" t="str">
            <v>Удержание 1% налога со счета 2016</v>
          </cell>
        </row>
        <row r="3123">
          <cell r="A3123">
            <v>37341</v>
          </cell>
          <cell r="B3123" t="str">
            <v>42301810000000040000</v>
          </cell>
          <cell r="C3123" t="str">
            <v>60301810300000000002</v>
          </cell>
          <cell r="D3123" t="str">
            <v>$</v>
          </cell>
          <cell r="E3123">
            <v>56.2</v>
          </cell>
          <cell r="F3123" t="str">
            <v>Удержание 1% налога со счета 1910</v>
          </cell>
        </row>
        <row r="3124">
          <cell r="A3124">
            <v>37341</v>
          </cell>
          <cell r="B3124" t="str">
            <v>42301810000000040000</v>
          </cell>
          <cell r="C3124" t="str">
            <v>60301810300000000002</v>
          </cell>
          <cell r="D3124" t="str">
            <v>$</v>
          </cell>
          <cell r="E3124">
            <v>30.87</v>
          </cell>
          <cell r="F3124" t="str">
            <v>Удержание 1% налога со счета 2100</v>
          </cell>
        </row>
        <row r="3125">
          <cell r="A3125">
            <v>37341</v>
          </cell>
          <cell r="B3125" t="str">
            <v>42301810000000040000</v>
          </cell>
          <cell r="C3125" t="str">
            <v>60301810300000000002</v>
          </cell>
          <cell r="D3125" t="str">
            <v>$</v>
          </cell>
          <cell r="E3125">
            <v>1407.15</v>
          </cell>
          <cell r="F3125" t="str">
            <v>Удержание 1% налога со счета 335</v>
          </cell>
        </row>
        <row r="3126">
          <cell r="A3126">
            <v>37341</v>
          </cell>
          <cell r="B3126" t="str">
            <v>42301810000000040000</v>
          </cell>
          <cell r="C3126" t="str">
            <v>60301810300000000002</v>
          </cell>
          <cell r="D3126" t="str">
            <v>$</v>
          </cell>
          <cell r="E3126">
            <v>264.69</v>
          </cell>
          <cell r="F3126" t="str">
            <v>Удержание 1% налога со счета 1583</v>
          </cell>
        </row>
        <row r="3127">
          <cell r="A3127">
            <v>37341</v>
          </cell>
          <cell r="B3127" t="str">
            <v>42301810000000040000</v>
          </cell>
          <cell r="C3127" t="str">
            <v>60301810300000000002</v>
          </cell>
          <cell r="D3127" t="str">
            <v>$</v>
          </cell>
          <cell r="E3127">
            <v>156.27000000000001</v>
          </cell>
          <cell r="F3127" t="str">
            <v>Удержание 1% налога со счета 979</v>
          </cell>
        </row>
        <row r="3128">
          <cell r="A3128">
            <v>37341</v>
          </cell>
          <cell r="B3128" t="str">
            <v>42301810000000040000</v>
          </cell>
          <cell r="C3128" t="str">
            <v>60301810300000000002</v>
          </cell>
          <cell r="D3128" t="str">
            <v>$</v>
          </cell>
          <cell r="E3128">
            <v>62.54</v>
          </cell>
          <cell r="F3128" t="str">
            <v>Удержание 1% налога со счета 5327</v>
          </cell>
        </row>
        <row r="3129">
          <cell r="A3129">
            <v>37343</v>
          </cell>
          <cell r="B3129" t="str">
            <v>42301810000000040000</v>
          </cell>
          <cell r="C3129" t="str">
            <v>60301810300000000002</v>
          </cell>
          <cell r="D3129" t="str">
            <v>$</v>
          </cell>
          <cell r="E3129">
            <v>6.24</v>
          </cell>
          <cell r="F3129" t="str">
            <v>Удержание 1% налога со счета 2016</v>
          </cell>
        </row>
        <row r="3130">
          <cell r="A3130">
            <v>37343</v>
          </cell>
          <cell r="B3130" t="str">
            <v>42301810000000040000</v>
          </cell>
          <cell r="C3130" t="str">
            <v>60301810300000000002</v>
          </cell>
          <cell r="D3130" t="str">
            <v>$</v>
          </cell>
          <cell r="E3130">
            <v>46.83</v>
          </cell>
          <cell r="F3130" t="str">
            <v>Удержание 1% налога со счета 1583</v>
          </cell>
        </row>
        <row r="3131">
          <cell r="A3131">
            <v>37343</v>
          </cell>
          <cell r="B3131" t="str">
            <v>42301810000000040000</v>
          </cell>
          <cell r="C3131" t="str">
            <v>60301810300000000002</v>
          </cell>
          <cell r="D3131" t="str">
            <v>$</v>
          </cell>
          <cell r="E3131">
            <v>200.15</v>
          </cell>
          <cell r="F3131" t="str">
            <v>Удержание 1% налога со счета 2074</v>
          </cell>
        </row>
        <row r="3132">
          <cell r="A3132">
            <v>37343</v>
          </cell>
          <cell r="B3132" t="str">
            <v>42301810000000040000</v>
          </cell>
          <cell r="C3132" t="str">
            <v>60301810300000000002</v>
          </cell>
          <cell r="D3132" t="str">
            <v>$</v>
          </cell>
          <cell r="E3132">
            <v>15.61</v>
          </cell>
          <cell r="F3132" t="str">
            <v>Удержание 1% налога со счета 1554</v>
          </cell>
        </row>
        <row r="3133">
          <cell r="A3133">
            <v>37343</v>
          </cell>
          <cell r="B3133" t="str">
            <v>42301810000000040000</v>
          </cell>
          <cell r="C3133" t="str">
            <v>60301810300000000002</v>
          </cell>
          <cell r="D3133" t="str">
            <v>$</v>
          </cell>
          <cell r="E3133">
            <v>114.28</v>
          </cell>
          <cell r="F3133" t="str">
            <v>Удержание 1% налога со счета 694</v>
          </cell>
        </row>
        <row r="3134">
          <cell r="A3134">
            <v>37343</v>
          </cell>
          <cell r="B3134" t="str">
            <v>42301810000000040000</v>
          </cell>
          <cell r="C3134" t="str">
            <v>60301810300000000002</v>
          </cell>
          <cell r="D3134" t="str">
            <v>$</v>
          </cell>
          <cell r="E3134">
            <v>15.61</v>
          </cell>
          <cell r="F3134" t="str">
            <v>Удержание 1% налога со счета 1800</v>
          </cell>
        </row>
        <row r="3135">
          <cell r="A3135">
            <v>37344</v>
          </cell>
          <cell r="B3135" t="str">
            <v>42301810000000040000</v>
          </cell>
          <cell r="C3135" t="str">
            <v>60301810300000000002</v>
          </cell>
          <cell r="D3135" t="str">
            <v>$</v>
          </cell>
          <cell r="E3135">
            <v>2.5</v>
          </cell>
          <cell r="F3135" t="str">
            <v>Удержание 1% налога со счета 1350</v>
          </cell>
        </row>
        <row r="3136">
          <cell r="A3136">
            <v>37344</v>
          </cell>
          <cell r="B3136" t="str">
            <v>42301810000000040000</v>
          </cell>
          <cell r="C3136" t="str">
            <v>60301810300000000002</v>
          </cell>
          <cell r="D3136" t="str">
            <v>$</v>
          </cell>
          <cell r="E3136">
            <v>31.22</v>
          </cell>
          <cell r="F3136" t="str">
            <v>Удержание 1% налога со счета 898</v>
          </cell>
        </row>
        <row r="3137">
          <cell r="A3137">
            <v>37344</v>
          </cell>
          <cell r="B3137" t="str">
            <v>42301810000000040000</v>
          </cell>
          <cell r="C3137" t="str">
            <v>60301810300000000002</v>
          </cell>
          <cell r="D3137" t="str">
            <v>$</v>
          </cell>
          <cell r="E3137">
            <v>9.3699999999999992</v>
          </cell>
          <cell r="F3137" t="str">
            <v>Удержание 1% налога со счета 1169</v>
          </cell>
        </row>
        <row r="3138">
          <cell r="A3138">
            <v>37344</v>
          </cell>
          <cell r="B3138" t="str">
            <v>42301810000000040000</v>
          </cell>
          <cell r="C3138" t="str">
            <v>60301810300000000002</v>
          </cell>
          <cell r="D3138" t="str">
            <v>$</v>
          </cell>
          <cell r="E3138">
            <v>89.99</v>
          </cell>
          <cell r="F3138" t="str">
            <v>Удержание 1% налога со счета 393</v>
          </cell>
        </row>
        <row r="3139">
          <cell r="A3139">
            <v>37344</v>
          </cell>
          <cell r="B3139" t="str">
            <v>42301810000000040000</v>
          </cell>
          <cell r="C3139" t="str">
            <v>60301810300000000002</v>
          </cell>
          <cell r="D3139" t="str">
            <v>$</v>
          </cell>
          <cell r="E3139">
            <v>31.22</v>
          </cell>
          <cell r="F3139" t="str">
            <v>Удержание 1% налога со счета 979</v>
          </cell>
        </row>
        <row r="3140">
          <cell r="A3140">
            <v>37344</v>
          </cell>
          <cell r="B3140" t="str">
            <v>42301810000000040000</v>
          </cell>
          <cell r="C3140" t="str">
            <v>60301810200000009802</v>
          </cell>
          <cell r="D3140" t="str">
            <v>$</v>
          </cell>
          <cell r="E3140">
            <v>310</v>
          </cell>
          <cell r="F3140" t="str">
            <v>Погашение части основного долга, процентов за пользование кредитом и списание подоходного налога с материальной выгоды,  Пискунова О.И.</v>
          </cell>
        </row>
        <row r="3141">
          <cell r="A3141">
            <v>37344</v>
          </cell>
          <cell r="B3141" t="str">
            <v>42301810000000040000</v>
          </cell>
          <cell r="C3141" t="str">
            <v>60301810200000009802</v>
          </cell>
          <cell r="D3141" t="str">
            <v>$</v>
          </cell>
          <cell r="E3141">
            <v>373</v>
          </cell>
          <cell r="F3141" t="str">
            <v>Погашение части основного долга, процентов за пользование кредитом и списание подоходного налога с материальной выгоды,  Докучаев Г.А.</v>
          </cell>
        </row>
        <row r="3142">
          <cell r="A3142">
            <v>37344</v>
          </cell>
          <cell r="B3142" t="str">
            <v>42301810000000040000</v>
          </cell>
          <cell r="C3142" t="str">
            <v>60301810200000009802</v>
          </cell>
          <cell r="D3142" t="str">
            <v>$</v>
          </cell>
          <cell r="E3142">
            <v>156</v>
          </cell>
          <cell r="F3142" t="str">
            <v>Погашение части основного долга, процентов за пользование кредитом и списание подоходного налога с материальной выгоды,  Сидорова О.Е.</v>
          </cell>
        </row>
        <row r="3143">
          <cell r="A3143">
            <v>37347</v>
          </cell>
          <cell r="B3143" t="str">
            <v>42301810000000040000</v>
          </cell>
          <cell r="C3143" t="str">
            <v>60301810300000000002</v>
          </cell>
          <cell r="D3143" t="str">
            <v>$</v>
          </cell>
          <cell r="E3143">
            <v>15.66</v>
          </cell>
          <cell r="F3143" t="str">
            <v>Удержание 1% налога со счета 1169</v>
          </cell>
        </row>
        <row r="3144">
          <cell r="A3144">
            <v>37347</v>
          </cell>
          <cell r="B3144" t="str">
            <v>42301810000000040000</v>
          </cell>
          <cell r="C3144" t="str">
            <v>60301810300000000002</v>
          </cell>
          <cell r="D3144" t="str">
            <v>$</v>
          </cell>
          <cell r="E3144">
            <v>72.040000000000006</v>
          </cell>
          <cell r="F3144" t="str">
            <v>Удержание 1% налога со счета 1800</v>
          </cell>
        </row>
        <row r="3145">
          <cell r="A3145">
            <v>37347</v>
          </cell>
          <cell r="B3145" t="str">
            <v>42301810000000040000</v>
          </cell>
          <cell r="C3145" t="str">
            <v>60301810300000000002</v>
          </cell>
          <cell r="D3145" t="str">
            <v>$</v>
          </cell>
          <cell r="E3145">
            <v>57.68</v>
          </cell>
          <cell r="F3145" t="str">
            <v>Удержание 1% налога со счета 3581</v>
          </cell>
        </row>
        <row r="3146">
          <cell r="A3146">
            <v>37347</v>
          </cell>
          <cell r="B3146" t="str">
            <v>42301810000000040000</v>
          </cell>
          <cell r="C3146" t="str">
            <v>60301810200000009802</v>
          </cell>
          <cell r="D3146" t="str">
            <v>$</v>
          </cell>
          <cell r="E3146">
            <v>28220</v>
          </cell>
          <cell r="F3146" t="str">
            <v>Выплата %% по депозитам, получение %% по кредитам, удержание подоходного н алога, покупка валюты по генеральным заявлениям за март 2002 года</v>
          </cell>
        </row>
        <row r="3147">
          <cell r="A3147">
            <v>37347</v>
          </cell>
          <cell r="B3147" t="str">
            <v>42301810000000040000</v>
          </cell>
          <cell r="C3147" t="str">
            <v>60301810200000009802</v>
          </cell>
          <cell r="D3147" t="str">
            <v>$</v>
          </cell>
          <cell r="E3147">
            <v>6310</v>
          </cell>
          <cell r="F3147" t="str">
            <v>Выплата %% по депозитам, получение %% по кредитам, удержание подоходного н алога, покупка валюты по генеральным заявлениям за март 2002 года</v>
          </cell>
        </row>
        <row r="3148">
          <cell r="A3148">
            <v>37347</v>
          </cell>
          <cell r="B3148" t="str">
            <v>42301810000000040000</v>
          </cell>
          <cell r="C3148" t="str">
            <v>60301810200000009802</v>
          </cell>
          <cell r="D3148" t="str">
            <v>$</v>
          </cell>
          <cell r="E3148">
            <v>1678</v>
          </cell>
          <cell r="F3148" t="str">
            <v>Выплата %% по депозитам, получение %% по кредитам, удержание подоходного н алога, покупка валюты по генеральным заявлениям за март 2002 года</v>
          </cell>
        </row>
        <row r="3149">
          <cell r="A3149">
            <v>37347</v>
          </cell>
          <cell r="B3149" t="str">
            <v>42301810000000040000</v>
          </cell>
          <cell r="C3149" t="str">
            <v>60301810200000009802</v>
          </cell>
          <cell r="D3149" t="str">
            <v>$</v>
          </cell>
          <cell r="E3149">
            <v>375</v>
          </cell>
          <cell r="F3149" t="str">
            <v>Выплата %% по депозитам, получение %% по кредитам, удержание подоходного н алога, покупка валюты по генеральным заявлениям за март 2002 года</v>
          </cell>
        </row>
        <row r="3150">
          <cell r="A3150">
            <v>37347</v>
          </cell>
          <cell r="B3150" t="str">
            <v>42301810000000040000</v>
          </cell>
          <cell r="C3150" t="str">
            <v>60301810200000009802</v>
          </cell>
          <cell r="D3150" t="str">
            <v>$</v>
          </cell>
          <cell r="E3150">
            <v>5570</v>
          </cell>
          <cell r="F3150" t="str">
            <v>Выплата %% по депозитам, получение %% по кредитам, удержание подоходного н алога, покупка валюты по генеральным заявлениям за март 2002 года</v>
          </cell>
        </row>
        <row r="3151">
          <cell r="A3151">
            <v>37347</v>
          </cell>
          <cell r="B3151" t="str">
            <v>42301810000000040000</v>
          </cell>
          <cell r="C3151" t="str">
            <v>60301810200000009802</v>
          </cell>
          <cell r="D3151" t="str">
            <v>$</v>
          </cell>
          <cell r="E3151">
            <v>1245</v>
          </cell>
          <cell r="F3151" t="str">
            <v>Выплата %% по депозитам, получение %% по кредитам, удержание подоходного н алога, покупка валюты по генеральным заявлениям за март 2002 года</v>
          </cell>
        </row>
        <row r="3152">
          <cell r="A3152">
            <v>37347</v>
          </cell>
          <cell r="B3152" t="str">
            <v>42301810000000040000</v>
          </cell>
          <cell r="C3152" t="str">
            <v>60301810200000009802</v>
          </cell>
          <cell r="D3152" t="str">
            <v>$</v>
          </cell>
          <cell r="E3152">
            <v>16307</v>
          </cell>
          <cell r="F3152" t="str">
            <v>Выплата %% по депозитам, получение %% по кредитам, удержание подоходного н алога, покупка валюты по генеральным заявлениям за март 2002 года</v>
          </cell>
        </row>
        <row r="3153">
          <cell r="A3153">
            <v>37347</v>
          </cell>
          <cell r="B3153" t="str">
            <v>42301810000000040000</v>
          </cell>
          <cell r="C3153" t="str">
            <v>60301810200000009802</v>
          </cell>
          <cell r="D3153" t="str">
            <v>$</v>
          </cell>
          <cell r="E3153">
            <v>3646</v>
          </cell>
          <cell r="F3153" t="str">
            <v>Выплата %% по депозитам, получение %% по кредитам, удержание подоходного н алога, покупка валюты по генеральным заявлениям за март 2002 года</v>
          </cell>
        </row>
        <row r="3154">
          <cell r="A3154">
            <v>37348</v>
          </cell>
          <cell r="B3154" t="str">
            <v>42301810000000040000</v>
          </cell>
          <cell r="C3154" t="str">
            <v>60301810300000000002</v>
          </cell>
          <cell r="D3154" t="str">
            <v>$</v>
          </cell>
          <cell r="E3154">
            <v>93.87</v>
          </cell>
          <cell r="F3154" t="str">
            <v>Удержание 1% налога со счета 1554</v>
          </cell>
        </row>
        <row r="3155">
          <cell r="A3155">
            <v>37348</v>
          </cell>
          <cell r="B3155" t="str">
            <v>42301810000000040000</v>
          </cell>
          <cell r="C3155" t="str">
            <v>60301810300000000002</v>
          </cell>
          <cell r="D3155" t="str">
            <v>$</v>
          </cell>
          <cell r="E3155">
            <v>125.16</v>
          </cell>
          <cell r="F3155" t="str">
            <v>Удержание 1% налога со счета 1583</v>
          </cell>
        </row>
        <row r="3156">
          <cell r="A3156">
            <v>37348</v>
          </cell>
          <cell r="B3156" t="str">
            <v>42301810000000040000</v>
          </cell>
          <cell r="C3156" t="str">
            <v>60301810300000000002</v>
          </cell>
          <cell r="D3156" t="str">
            <v>$</v>
          </cell>
          <cell r="E3156">
            <v>151.86000000000001</v>
          </cell>
          <cell r="F3156" t="str">
            <v>Удержание 1% налога со счета 2414</v>
          </cell>
        </row>
        <row r="3157">
          <cell r="A3157">
            <v>37348</v>
          </cell>
          <cell r="B3157" t="str">
            <v>42301810000000040000</v>
          </cell>
          <cell r="C3157" t="str">
            <v>60301810300000000002</v>
          </cell>
          <cell r="D3157" t="str">
            <v>$</v>
          </cell>
          <cell r="E3157">
            <v>156.44999999999999</v>
          </cell>
          <cell r="F3157" t="str">
            <v>Удержание 1% налога со счета 5217</v>
          </cell>
        </row>
        <row r="3158">
          <cell r="A3158">
            <v>37348</v>
          </cell>
          <cell r="B3158" t="str">
            <v>42301810000000040000</v>
          </cell>
          <cell r="C3158" t="str">
            <v>60301810300000000002</v>
          </cell>
          <cell r="D3158" t="str">
            <v>$</v>
          </cell>
          <cell r="E3158">
            <v>1037.26</v>
          </cell>
          <cell r="F3158" t="str">
            <v>Удержание 1% налога со счета 199</v>
          </cell>
        </row>
        <row r="3159">
          <cell r="A3159">
            <v>37349</v>
          </cell>
          <cell r="B3159" t="str">
            <v>42301810000000040000</v>
          </cell>
          <cell r="C3159" t="str">
            <v>60301810300000000002</v>
          </cell>
          <cell r="D3159" t="str">
            <v>$</v>
          </cell>
          <cell r="E3159">
            <v>37.56</v>
          </cell>
          <cell r="F3159" t="str">
            <v>Удержание 1% налога со счета 1172</v>
          </cell>
        </row>
        <row r="3160">
          <cell r="A3160">
            <v>37349</v>
          </cell>
          <cell r="B3160" t="str">
            <v>42301810000000040000</v>
          </cell>
          <cell r="C3160" t="str">
            <v>60301810300000000002</v>
          </cell>
          <cell r="D3160" t="str">
            <v>$</v>
          </cell>
          <cell r="E3160">
            <v>62.6</v>
          </cell>
          <cell r="F3160" t="str">
            <v>Удержание 1% налога со счета 1567</v>
          </cell>
        </row>
        <row r="3161">
          <cell r="A3161">
            <v>37350</v>
          </cell>
          <cell r="B3161" t="str">
            <v>42301810000000040000</v>
          </cell>
          <cell r="C3161" t="str">
            <v>60301810300000000002</v>
          </cell>
          <cell r="D3161" t="str">
            <v>$</v>
          </cell>
          <cell r="E3161">
            <v>266.07</v>
          </cell>
          <cell r="F3161" t="str">
            <v>Удержание 1% налога со счета 1910</v>
          </cell>
        </row>
        <row r="3162">
          <cell r="A3162">
            <v>37350</v>
          </cell>
          <cell r="B3162" t="str">
            <v>42301810000000040000</v>
          </cell>
          <cell r="C3162" t="str">
            <v>60301810300000000002</v>
          </cell>
          <cell r="D3162" t="str">
            <v>$</v>
          </cell>
          <cell r="E3162">
            <v>93.96</v>
          </cell>
          <cell r="F3162" t="str">
            <v>Удержание 1% налога со счета 979</v>
          </cell>
        </row>
        <row r="3163">
          <cell r="A3163">
            <v>37350</v>
          </cell>
          <cell r="B3163" t="str">
            <v>42301810000000040000</v>
          </cell>
          <cell r="C3163" t="str">
            <v>60301810300000000002</v>
          </cell>
          <cell r="D3163" t="str">
            <v>$</v>
          </cell>
          <cell r="E3163">
            <v>152.93</v>
          </cell>
          <cell r="F3163" t="str">
            <v>Удержание 1% налога со счета 649</v>
          </cell>
        </row>
        <row r="3164">
          <cell r="A3164">
            <v>37351</v>
          </cell>
          <cell r="B3164" t="str">
            <v>42301810000000040000</v>
          </cell>
          <cell r="C3164" t="str">
            <v>60301810300000000002</v>
          </cell>
          <cell r="D3164" t="str">
            <v>$</v>
          </cell>
          <cell r="E3164">
            <v>29.88</v>
          </cell>
          <cell r="F3164" t="str">
            <v>Удержание 1% налога со счета 1143</v>
          </cell>
        </row>
        <row r="3165">
          <cell r="A3165">
            <v>37351</v>
          </cell>
          <cell r="B3165" t="str">
            <v>42301810000000040000</v>
          </cell>
          <cell r="C3165" t="str">
            <v>60301810300000000002</v>
          </cell>
          <cell r="D3165" t="str">
            <v>$</v>
          </cell>
          <cell r="E3165">
            <v>219.02</v>
          </cell>
          <cell r="F3165" t="str">
            <v>Удержание 1% налога со счета 2016</v>
          </cell>
        </row>
        <row r="3166">
          <cell r="A3166">
            <v>37351</v>
          </cell>
          <cell r="B3166" t="str">
            <v>42301810000000040000</v>
          </cell>
          <cell r="C3166" t="str">
            <v>60301810300000000002</v>
          </cell>
          <cell r="D3166" t="str">
            <v>$</v>
          </cell>
          <cell r="E3166">
            <v>62.64</v>
          </cell>
          <cell r="F3166" t="str">
            <v>Удержание 1% налога со счета 1169</v>
          </cell>
        </row>
        <row r="3167">
          <cell r="A3167">
            <v>37351</v>
          </cell>
          <cell r="B3167" t="str">
            <v>42301810000000040000</v>
          </cell>
          <cell r="C3167" t="str">
            <v>60301810300000000002</v>
          </cell>
          <cell r="D3167" t="str">
            <v>$</v>
          </cell>
          <cell r="E3167">
            <v>31.19</v>
          </cell>
          <cell r="F3167" t="str">
            <v>Удержание 1% налога со счета 898</v>
          </cell>
        </row>
        <row r="3168">
          <cell r="A3168">
            <v>37351</v>
          </cell>
          <cell r="B3168" t="str">
            <v>42301810000000040000</v>
          </cell>
          <cell r="C3168" t="str">
            <v>60301810300000000002</v>
          </cell>
          <cell r="D3168" t="str">
            <v>$</v>
          </cell>
          <cell r="E3168">
            <v>15.53</v>
          </cell>
          <cell r="F3168" t="str">
            <v>Удержание 1% налога со счета 814</v>
          </cell>
        </row>
        <row r="3169">
          <cell r="A3169">
            <v>37351</v>
          </cell>
          <cell r="B3169" t="str">
            <v>42301810000000040000</v>
          </cell>
          <cell r="C3169" t="str">
            <v>60301810300000000002</v>
          </cell>
          <cell r="D3169" t="str">
            <v>$</v>
          </cell>
          <cell r="E3169">
            <v>121.71</v>
          </cell>
          <cell r="F3169" t="str">
            <v>Удержание 1% налога со счета 393</v>
          </cell>
        </row>
        <row r="3170">
          <cell r="A3170">
            <v>37351</v>
          </cell>
          <cell r="B3170" t="str">
            <v>42301810000000040000</v>
          </cell>
          <cell r="C3170" t="str">
            <v>60301810200000009802</v>
          </cell>
          <cell r="D3170" t="str">
            <v>$</v>
          </cell>
          <cell r="E3170">
            <v>94</v>
          </cell>
          <cell r="F3170" t="str">
            <v>Погашение части основного долга, процентов за пользование кредитом и списание подоходного налога с материальной выгоды,  Пискунова О.И.</v>
          </cell>
        </row>
        <row r="3171">
          <cell r="A3171">
            <v>37351</v>
          </cell>
          <cell r="B3171" t="str">
            <v>42301810000000040000</v>
          </cell>
          <cell r="C3171" t="str">
            <v>60301810200000009802</v>
          </cell>
          <cell r="D3171" t="str">
            <v>$</v>
          </cell>
          <cell r="E3171">
            <v>113</v>
          </cell>
          <cell r="F3171" t="str">
            <v>Погашение части основного долга, процентов за пользование кредитом и списание подоходного налога с материальной выгоды,  Докучаев Г.А.</v>
          </cell>
        </row>
        <row r="3172">
          <cell r="A3172">
            <v>37351</v>
          </cell>
          <cell r="B3172" t="str">
            <v>42301810000000040000</v>
          </cell>
          <cell r="C3172" t="str">
            <v>60301810200000009802</v>
          </cell>
          <cell r="D3172" t="str">
            <v>$</v>
          </cell>
          <cell r="E3172">
            <v>46</v>
          </cell>
          <cell r="F3172" t="str">
            <v>Погашение части основного долга, процентов за пользование кредитом и списание подоходного налога с материальной выгоды,  Сидорова О.Е.</v>
          </cell>
        </row>
        <row r="3173">
          <cell r="A3173">
            <v>37354</v>
          </cell>
          <cell r="B3173" t="str">
            <v>42301810000000040000</v>
          </cell>
          <cell r="C3173" t="str">
            <v>60301810300000000002</v>
          </cell>
          <cell r="D3173" t="str">
            <v>$</v>
          </cell>
          <cell r="E3173">
            <v>1252.78</v>
          </cell>
          <cell r="F3173" t="str">
            <v>Удержание 1% налога со счета 526</v>
          </cell>
        </row>
        <row r="3174">
          <cell r="A3174">
            <v>37354</v>
          </cell>
          <cell r="B3174" t="str">
            <v>42301810000000040000</v>
          </cell>
          <cell r="C3174" t="str">
            <v>60301810300000000002</v>
          </cell>
          <cell r="D3174" t="str">
            <v>$</v>
          </cell>
          <cell r="E3174">
            <v>291.89999999999998</v>
          </cell>
          <cell r="F3174" t="str">
            <v>Удержание 1% налога со счета 1350</v>
          </cell>
        </row>
        <row r="3175">
          <cell r="A3175">
            <v>37354</v>
          </cell>
          <cell r="B3175" t="str">
            <v>42301810000000040000</v>
          </cell>
          <cell r="C3175" t="str">
            <v>60301810300000000002</v>
          </cell>
          <cell r="D3175" t="str">
            <v>$</v>
          </cell>
          <cell r="E3175">
            <v>57.9</v>
          </cell>
          <cell r="F3175" t="str">
            <v>Удержание 1% налога со счета 3581</v>
          </cell>
        </row>
        <row r="3176">
          <cell r="A3176">
            <v>37354</v>
          </cell>
          <cell r="B3176" t="str">
            <v>42301810000000040000</v>
          </cell>
          <cell r="C3176" t="str">
            <v>60301810300000000002</v>
          </cell>
          <cell r="D3176" t="str">
            <v>$</v>
          </cell>
          <cell r="E3176">
            <v>93.96</v>
          </cell>
          <cell r="F3176" t="str">
            <v>Удержание 1% налога со счета 979</v>
          </cell>
        </row>
        <row r="3177">
          <cell r="A3177">
            <v>37354</v>
          </cell>
          <cell r="B3177" t="str">
            <v>42301810000000040000</v>
          </cell>
          <cell r="C3177" t="str">
            <v>60301810300000000002</v>
          </cell>
          <cell r="D3177" t="str">
            <v>$</v>
          </cell>
          <cell r="E3177">
            <v>30.97</v>
          </cell>
          <cell r="F3177" t="str">
            <v>Удержание 1% налога со счета 539</v>
          </cell>
        </row>
        <row r="3178">
          <cell r="A3178">
            <v>37354</v>
          </cell>
          <cell r="B3178" t="str">
            <v>42301810000000040000</v>
          </cell>
          <cell r="C3178" t="str">
            <v>60301810300000000002</v>
          </cell>
          <cell r="D3178" t="str">
            <v>$</v>
          </cell>
          <cell r="E3178">
            <v>48.55</v>
          </cell>
          <cell r="F3178" t="str">
            <v>Удержание 1% налога со счета 5398</v>
          </cell>
        </row>
        <row r="3179">
          <cell r="A3179">
            <v>37354</v>
          </cell>
          <cell r="B3179" t="str">
            <v>42301810000000040000</v>
          </cell>
          <cell r="C3179" t="str">
            <v>60301810300000000002</v>
          </cell>
          <cell r="D3179" t="str">
            <v>$</v>
          </cell>
          <cell r="E3179">
            <v>1878.51</v>
          </cell>
          <cell r="F3179" t="str">
            <v>Удержание 1% налога со счета 1732</v>
          </cell>
        </row>
        <row r="3180">
          <cell r="A3180">
            <v>37354</v>
          </cell>
          <cell r="B3180" t="str">
            <v>42301810000000040000</v>
          </cell>
          <cell r="C3180" t="str">
            <v>60301810300000000002</v>
          </cell>
          <cell r="D3180" t="str">
            <v>$</v>
          </cell>
          <cell r="E3180">
            <v>2339.5700000000002</v>
          </cell>
          <cell r="F3180" t="str">
            <v>Удержание 1% налога со счета 199</v>
          </cell>
        </row>
        <row r="3181">
          <cell r="A3181">
            <v>37354</v>
          </cell>
          <cell r="B3181" t="str">
            <v>42301810000000040000</v>
          </cell>
          <cell r="C3181" t="str">
            <v>60301810300000000002</v>
          </cell>
          <cell r="D3181" t="str">
            <v>$</v>
          </cell>
          <cell r="E3181">
            <v>62.64</v>
          </cell>
          <cell r="F3181" t="str">
            <v>Удержание 1% налога со счета 1800</v>
          </cell>
        </row>
        <row r="3182">
          <cell r="A3182">
            <v>37355</v>
          </cell>
          <cell r="B3182" t="str">
            <v>42301810000000040000</v>
          </cell>
          <cell r="C3182" t="str">
            <v>60301810300000000002</v>
          </cell>
          <cell r="D3182" t="str">
            <v>$</v>
          </cell>
          <cell r="E3182">
            <v>112.75</v>
          </cell>
          <cell r="F3182" t="str">
            <v>Удержание 1% налога со счета 1567</v>
          </cell>
        </row>
        <row r="3183">
          <cell r="A3183">
            <v>37355</v>
          </cell>
          <cell r="B3183" t="str">
            <v>42301810000000040000</v>
          </cell>
          <cell r="C3183" t="str">
            <v>60301810300000000002</v>
          </cell>
          <cell r="D3183" t="str">
            <v>$</v>
          </cell>
          <cell r="E3183">
            <v>69.23</v>
          </cell>
          <cell r="F3183" t="str">
            <v>Удержание 1% налога со счета 2100</v>
          </cell>
        </row>
        <row r="3184">
          <cell r="A3184">
            <v>37357</v>
          </cell>
          <cell r="B3184" t="str">
            <v>42301810000000040000</v>
          </cell>
          <cell r="C3184" t="str">
            <v>60301810300000000002</v>
          </cell>
          <cell r="D3184" t="str">
            <v>$</v>
          </cell>
          <cell r="E3184">
            <v>222.4</v>
          </cell>
          <cell r="F3184" t="str">
            <v>Удержание 1% налога со счета 1350</v>
          </cell>
        </row>
        <row r="3185">
          <cell r="A3185">
            <v>37357</v>
          </cell>
          <cell r="B3185" t="str">
            <v>42301810000000040000</v>
          </cell>
          <cell r="C3185" t="str">
            <v>60301810300000000002</v>
          </cell>
          <cell r="D3185" t="str">
            <v>$</v>
          </cell>
          <cell r="E3185">
            <v>200.86</v>
          </cell>
          <cell r="F3185" t="str">
            <v>Удержание 1% налога со счета 1554</v>
          </cell>
        </row>
        <row r="3186">
          <cell r="A3186">
            <v>37357</v>
          </cell>
          <cell r="B3186" t="str">
            <v>42301810000000040000</v>
          </cell>
          <cell r="C3186" t="str">
            <v>60301810300000000002</v>
          </cell>
          <cell r="D3186" t="str">
            <v>$</v>
          </cell>
          <cell r="E3186">
            <v>71.28</v>
          </cell>
          <cell r="F3186" t="str">
            <v>Удержание 1% налога со счета 5314</v>
          </cell>
        </row>
        <row r="3187">
          <cell r="A3187">
            <v>37357</v>
          </cell>
          <cell r="B3187" t="str">
            <v>42301810000000040000</v>
          </cell>
          <cell r="C3187" t="str">
            <v>60301810300000000002</v>
          </cell>
          <cell r="D3187" t="str">
            <v>$</v>
          </cell>
          <cell r="E3187">
            <v>9.4</v>
          </cell>
          <cell r="F3187" t="str">
            <v>Удержание 1% налога со счета 1172</v>
          </cell>
        </row>
        <row r="3188">
          <cell r="A3188">
            <v>37358</v>
          </cell>
          <cell r="B3188" t="str">
            <v>42301810000000040000</v>
          </cell>
          <cell r="C3188" t="str">
            <v>60301810300000000002</v>
          </cell>
          <cell r="D3188" t="str">
            <v>$</v>
          </cell>
          <cell r="E3188">
            <v>31.32</v>
          </cell>
          <cell r="F3188" t="str">
            <v>Удержание 1% налога со счета 898</v>
          </cell>
        </row>
        <row r="3189">
          <cell r="A3189">
            <v>37358</v>
          </cell>
          <cell r="B3189" t="str">
            <v>42301810000000040000</v>
          </cell>
          <cell r="C3189" t="str">
            <v>60301810300000000002</v>
          </cell>
          <cell r="D3189" t="str">
            <v>$</v>
          </cell>
          <cell r="E3189">
            <v>584.63</v>
          </cell>
          <cell r="F3189" t="str">
            <v>Удержание 1% налога со счета 5204</v>
          </cell>
        </row>
        <row r="3190">
          <cell r="A3190">
            <v>37358</v>
          </cell>
          <cell r="B3190" t="str">
            <v>42301810000000040000</v>
          </cell>
          <cell r="C3190" t="str">
            <v>60301810300000000002</v>
          </cell>
          <cell r="D3190" t="str">
            <v>$</v>
          </cell>
          <cell r="E3190">
            <v>31.1</v>
          </cell>
          <cell r="F3190" t="str">
            <v>Удержание 1% налога со счета 2511</v>
          </cell>
        </row>
        <row r="3191">
          <cell r="A3191">
            <v>37358</v>
          </cell>
          <cell r="B3191" t="str">
            <v>42301810000000040000</v>
          </cell>
          <cell r="C3191" t="str">
            <v>60301810300000000002</v>
          </cell>
          <cell r="D3191" t="str">
            <v>$</v>
          </cell>
          <cell r="E3191">
            <v>46.98</v>
          </cell>
          <cell r="F3191" t="str">
            <v>Удержание 1% налога со счета 5369</v>
          </cell>
        </row>
        <row r="3192">
          <cell r="A3192">
            <v>37358</v>
          </cell>
          <cell r="B3192" t="str">
            <v>42301810000000040000</v>
          </cell>
          <cell r="C3192" t="str">
            <v>60301810300000000002</v>
          </cell>
          <cell r="D3192" t="str">
            <v>$</v>
          </cell>
          <cell r="E3192">
            <v>31.15</v>
          </cell>
          <cell r="F3192" t="str">
            <v>Удержание 1% налога со счета 2566</v>
          </cell>
        </row>
        <row r="3193">
          <cell r="A3193">
            <v>37361</v>
          </cell>
          <cell r="B3193" t="str">
            <v>42301810000000040000</v>
          </cell>
          <cell r="C3193" t="str">
            <v>60301810300000000002</v>
          </cell>
          <cell r="D3193" t="str">
            <v>$</v>
          </cell>
          <cell r="E3193">
            <v>313.12</v>
          </cell>
          <cell r="F3193" t="str">
            <v>Удержание 1% налога со счета 5327</v>
          </cell>
        </row>
        <row r="3194">
          <cell r="A3194">
            <v>37362</v>
          </cell>
          <cell r="B3194" t="str">
            <v>42301810000000040000</v>
          </cell>
          <cell r="C3194" t="str">
            <v>60301810300000000002</v>
          </cell>
          <cell r="D3194" t="str">
            <v>$</v>
          </cell>
          <cell r="E3194">
            <v>254.35</v>
          </cell>
          <cell r="F3194" t="str">
            <v>Удержание 1% налога со счета 3853</v>
          </cell>
        </row>
        <row r="3195">
          <cell r="A3195">
            <v>37362</v>
          </cell>
          <cell r="B3195" t="str">
            <v>42301810000000040000</v>
          </cell>
          <cell r="C3195" t="str">
            <v>60301810300000000002</v>
          </cell>
          <cell r="D3195" t="str">
            <v>$</v>
          </cell>
          <cell r="E3195">
            <v>156.38999999999999</v>
          </cell>
          <cell r="F3195" t="str">
            <v>Удержание 1% налога со счета 4807</v>
          </cell>
        </row>
        <row r="3196">
          <cell r="A3196">
            <v>37362</v>
          </cell>
          <cell r="B3196" t="str">
            <v>42301810000000040000</v>
          </cell>
          <cell r="C3196" t="str">
            <v>60301810300000000002</v>
          </cell>
          <cell r="D3196" t="str">
            <v>$</v>
          </cell>
          <cell r="E3196">
            <v>312.89999999999998</v>
          </cell>
          <cell r="F3196" t="str">
            <v>Удержание 1% налога со счета 649</v>
          </cell>
        </row>
        <row r="3197">
          <cell r="A3197">
            <v>37362</v>
          </cell>
          <cell r="B3197" t="str">
            <v>42301810000000040000</v>
          </cell>
          <cell r="C3197" t="str">
            <v>60301810300000000002</v>
          </cell>
          <cell r="D3197" t="str">
            <v>$</v>
          </cell>
          <cell r="E3197">
            <v>124.63</v>
          </cell>
          <cell r="F3197" t="str">
            <v>Удержание 1% налога со счета 335</v>
          </cell>
        </row>
        <row r="3198">
          <cell r="A3198">
            <v>37363</v>
          </cell>
          <cell r="B3198" t="str">
            <v>42301810000000040000</v>
          </cell>
          <cell r="C3198" t="str">
            <v>60301810300000000002</v>
          </cell>
          <cell r="D3198" t="str">
            <v>$</v>
          </cell>
          <cell r="E3198">
            <v>37.42</v>
          </cell>
          <cell r="F3198" t="str">
            <v>Удержание 1% налога со счета 306</v>
          </cell>
        </row>
        <row r="3199">
          <cell r="A3199">
            <v>37363</v>
          </cell>
          <cell r="B3199" t="str">
            <v>42301810000000040000</v>
          </cell>
          <cell r="C3199" t="str">
            <v>60301810300000000002</v>
          </cell>
          <cell r="D3199" t="str">
            <v>$</v>
          </cell>
          <cell r="E3199">
            <v>62.58</v>
          </cell>
          <cell r="F3199" t="str">
            <v>Удержание 1% налога со счета 539</v>
          </cell>
        </row>
        <row r="3200">
          <cell r="A3200">
            <v>37363</v>
          </cell>
          <cell r="B3200" t="str">
            <v>42301810000000040000</v>
          </cell>
          <cell r="C3200" t="str">
            <v>60301810300000000002</v>
          </cell>
          <cell r="D3200" t="str">
            <v>$</v>
          </cell>
          <cell r="E3200">
            <v>62.58</v>
          </cell>
          <cell r="F3200" t="str">
            <v>Удержание 1% налога со счета 898</v>
          </cell>
        </row>
        <row r="3201">
          <cell r="A3201">
            <v>37363</v>
          </cell>
          <cell r="B3201" t="str">
            <v>42301810000000040000</v>
          </cell>
          <cell r="C3201" t="str">
            <v>60301810300000000002</v>
          </cell>
          <cell r="D3201" t="str">
            <v>$</v>
          </cell>
          <cell r="E3201">
            <v>21.9</v>
          </cell>
          <cell r="F3201" t="str">
            <v>Удержание 1% налога со счета 1169</v>
          </cell>
        </row>
        <row r="3202">
          <cell r="A3202">
            <v>37364</v>
          </cell>
          <cell r="B3202" t="str">
            <v>42301810000000040000</v>
          </cell>
          <cell r="C3202" t="str">
            <v>60301810300000000002</v>
          </cell>
          <cell r="D3202" t="str">
            <v>$</v>
          </cell>
          <cell r="E3202">
            <v>438.2</v>
          </cell>
          <cell r="F3202" t="str">
            <v>Удержание 1% налога со счета 5204</v>
          </cell>
        </row>
        <row r="3203">
          <cell r="A3203">
            <v>37364</v>
          </cell>
          <cell r="B3203" t="str">
            <v>42301810000000040000</v>
          </cell>
          <cell r="C3203" t="str">
            <v>60301810300000000002</v>
          </cell>
          <cell r="D3203" t="str">
            <v>$</v>
          </cell>
          <cell r="E3203">
            <v>1453.89</v>
          </cell>
          <cell r="F3203" t="str">
            <v>Удержание 1% налога со счета 199</v>
          </cell>
        </row>
        <row r="3204">
          <cell r="A3204">
            <v>37365</v>
          </cell>
          <cell r="B3204" t="str">
            <v>42301810000000040000</v>
          </cell>
          <cell r="C3204" t="str">
            <v>60301810300000000002</v>
          </cell>
          <cell r="D3204" t="str">
            <v>$</v>
          </cell>
          <cell r="E3204">
            <v>172.15</v>
          </cell>
          <cell r="F3204" t="str">
            <v>Удержание 1% налога со счета 898</v>
          </cell>
        </row>
        <row r="3205">
          <cell r="A3205">
            <v>37365</v>
          </cell>
          <cell r="B3205" t="str">
            <v>42301810000000040000</v>
          </cell>
          <cell r="C3205" t="str">
            <v>60301810300000000002</v>
          </cell>
          <cell r="D3205" t="str">
            <v>$</v>
          </cell>
          <cell r="E3205">
            <v>112.38</v>
          </cell>
          <cell r="F3205" t="str">
            <v>Удержание 1% налога со счета 1143</v>
          </cell>
        </row>
        <row r="3206">
          <cell r="A3206">
            <v>37365</v>
          </cell>
          <cell r="B3206" t="str">
            <v>42301810000000040000</v>
          </cell>
          <cell r="C3206" t="str">
            <v>60301810300000000002</v>
          </cell>
          <cell r="D3206" t="str">
            <v>$</v>
          </cell>
          <cell r="E3206">
            <v>375.6</v>
          </cell>
          <cell r="F3206" t="str">
            <v>Удержание 1% налога со счета 5327</v>
          </cell>
        </row>
        <row r="3207">
          <cell r="A3207">
            <v>37365</v>
          </cell>
          <cell r="B3207" t="str">
            <v>42301810000000040000</v>
          </cell>
          <cell r="C3207" t="str">
            <v>60301810300000000002</v>
          </cell>
          <cell r="D3207" t="str">
            <v>$</v>
          </cell>
          <cell r="E3207">
            <v>234.75</v>
          </cell>
          <cell r="F3207" t="str">
            <v>Удержание 1% налога со счета 1910</v>
          </cell>
        </row>
        <row r="3208">
          <cell r="A3208">
            <v>37365</v>
          </cell>
          <cell r="B3208" t="str">
            <v>42301810000000040000</v>
          </cell>
          <cell r="C3208" t="str">
            <v>60301810300000000002</v>
          </cell>
          <cell r="D3208" t="str">
            <v>$</v>
          </cell>
          <cell r="E3208">
            <v>31.3</v>
          </cell>
          <cell r="F3208" t="str">
            <v>Удержание 1% налога со счета 979</v>
          </cell>
        </row>
        <row r="3209">
          <cell r="A3209">
            <v>37365</v>
          </cell>
          <cell r="B3209" t="str">
            <v>42301810000000040000</v>
          </cell>
          <cell r="C3209" t="str">
            <v>60301810300000000002</v>
          </cell>
          <cell r="D3209" t="str">
            <v>$</v>
          </cell>
          <cell r="E3209">
            <v>31.3</v>
          </cell>
          <cell r="F3209" t="str">
            <v>Удержание 1% налога со счета 2511</v>
          </cell>
        </row>
        <row r="3210">
          <cell r="A3210">
            <v>37365</v>
          </cell>
          <cell r="B3210" t="str">
            <v>42301810000000040000</v>
          </cell>
          <cell r="C3210" t="str">
            <v>60301810300000000002</v>
          </cell>
          <cell r="D3210" t="str">
            <v>$</v>
          </cell>
          <cell r="E3210">
            <v>93.9</v>
          </cell>
          <cell r="F3210" t="str">
            <v>Удержание 1% налога со счета 393</v>
          </cell>
        </row>
        <row r="3211">
          <cell r="A3211">
            <v>37365</v>
          </cell>
          <cell r="B3211" t="str">
            <v>42301810000000040000</v>
          </cell>
          <cell r="C3211" t="str">
            <v>60301810300000000002</v>
          </cell>
          <cell r="D3211" t="str">
            <v>$</v>
          </cell>
          <cell r="E3211">
            <v>31.3</v>
          </cell>
          <cell r="F3211" t="str">
            <v>Удержание 1% налога со счета 5369</v>
          </cell>
        </row>
        <row r="3212">
          <cell r="A3212">
            <v>37368</v>
          </cell>
          <cell r="B3212" t="str">
            <v>42301810000000040000</v>
          </cell>
          <cell r="C3212" t="str">
            <v>60301810300000000002</v>
          </cell>
          <cell r="D3212" t="str">
            <v>$</v>
          </cell>
          <cell r="E3212">
            <v>62.6</v>
          </cell>
          <cell r="F3212" t="str">
            <v>Удержание 1% налога со счета 979</v>
          </cell>
        </row>
        <row r="3213">
          <cell r="A3213">
            <v>37368</v>
          </cell>
          <cell r="B3213" t="str">
            <v>42301810000000040000</v>
          </cell>
          <cell r="C3213" t="str">
            <v>60301810300000000002</v>
          </cell>
          <cell r="D3213" t="str">
            <v>$</v>
          </cell>
          <cell r="E3213">
            <v>6.26</v>
          </cell>
          <cell r="F3213" t="str">
            <v>Удержание 1% налога со счета 814</v>
          </cell>
        </row>
        <row r="3214">
          <cell r="A3214">
            <v>37368</v>
          </cell>
          <cell r="B3214" t="str">
            <v>42301810000000040000</v>
          </cell>
          <cell r="C3214" t="str">
            <v>60301810300000000002</v>
          </cell>
          <cell r="D3214" t="str">
            <v>$</v>
          </cell>
          <cell r="E3214">
            <v>93.1</v>
          </cell>
          <cell r="F3214" t="str">
            <v>Удержание 1% налога со счета 1583</v>
          </cell>
        </row>
        <row r="3215">
          <cell r="A3215">
            <v>37368</v>
          </cell>
          <cell r="B3215" t="str">
            <v>42301810000000040000</v>
          </cell>
          <cell r="C3215" t="str">
            <v>60301810300000000002</v>
          </cell>
          <cell r="D3215" t="str">
            <v>$</v>
          </cell>
          <cell r="E3215">
            <v>779.21</v>
          </cell>
          <cell r="F3215" t="str">
            <v>Удержание 1% налога со счета 487</v>
          </cell>
        </row>
        <row r="3216">
          <cell r="A3216">
            <v>37368</v>
          </cell>
          <cell r="B3216" t="str">
            <v>42301810000000040000</v>
          </cell>
          <cell r="C3216" t="str">
            <v>60301810300000000002</v>
          </cell>
          <cell r="D3216" t="str">
            <v>$</v>
          </cell>
          <cell r="E3216">
            <v>532.1</v>
          </cell>
          <cell r="F3216" t="str">
            <v>Удержание 1% налога со счета 2566</v>
          </cell>
        </row>
        <row r="3217">
          <cell r="A3217">
            <v>37368</v>
          </cell>
          <cell r="B3217" t="str">
            <v>42301810000000040000</v>
          </cell>
          <cell r="C3217" t="str">
            <v>60301810300000000002</v>
          </cell>
          <cell r="D3217" t="str">
            <v>$</v>
          </cell>
          <cell r="E3217">
            <v>6.26</v>
          </cell>
          <cell r="F3217" t="str">
            <v>Удержание 1% налога со счета 1172</v>
          </cell>
        </row>
        <row r="3218">
          <cell r="A3218">
            <v>37369</v>
          </cell>
          <cell r="B3218" t="str">
            <v>42301810000000040000</v>
          </cell>
          <cell r="C3218" t="str">
            <v>60301810300000000002</v>
          </cell>
          <cell r="D3218" t="str">
            <v>$</v>
          </cell>
          <cell r="E3218">
            <v>31.28</v>
          </cell>
          <cell r="F3218" t="str">
            <v>Удержание 1% налога со счета 283</v>
          </cell>
        </row>
        <row r="3219">
          <cell r="A3219">
            <v>37369</v>
          </cell>
          <cell r="B3219" t="str">
            <v>42301810000000040000</v>
          </cell>
          <cell r="C3219" t="str">
            <v>60301810300000000002</v>
          </cell>
          <cell r="D3219" t="str">
            <v>$</v>
          </cell>
          <cell r="E3219">
            <v>93.84</v>
          </cell>
          <cell r="F3219" t="str">
            <v>Удержание 1% налога со счета 1554</v>
          </cell>
        </row>
        <row r="3220">
          <cell r="A3220">
            <v>37369</v>
          </cell>
          <cell r="B3220" t="str">
            <v>42301810000000040000</v>
          </cell>
          <cell r="C3220" t="str">
            <v>60301810300000000002</v>
          </cell>
          <cell r="D3220" t="str">
            <v>$</v>
          </cell>
          <cell r="E3220">
            <v>31.28</v>
          </cell>
          <cell r="F3220" t="str">
            <v>Удержание 1% налога со счета 539</v>
          </cell>
        </row>
        <row r="3221">
          <cell r="A3221">
            <v>37369</v>
          </cell>
          <cell r="B3221" t="str">
            <v>42301810000000040000</v>
          </cell>
          <cell r="C3221" t="str">
            <v>60301810300000000002</v>
          </cell>
          <cell r="D3221" t="str">
            <v>$</v>
          </cell>
          <cell r="E3221">
            <v>31.28</v>
          </cell>
          <cell r="F3221" t="str">
            <v>Удержание 1% налога со счета 5369</v>
          </cell>
        </row>
        <row r="3222">
          <cell r="A3222">
            <v>37369</v>
          </cell>
          <cell r="B3222" t="str">
            <v>42301810000000040000</v>
          </cell>
          <cell r="C3222" t="str">
            <v>60301810300000000002</v>
          </cell>
          <cell r="D3222" t="str">
            <v>$</v>
          </cell>
          <cell r="E3222">
            <v>17.11</v>
          </cell>
          <cell r="F3222" t="str">
            <v>Удержание 1% налога со счета 5327</v>
          </cell>
        </row>
        <row r="3223">
          <cell r="A3223">
            <v>37370</v>
          </cell>
          <cell r="B3223" t="str">
            <v>42301810000000040000</v>
          </cell>
          <cell r="C3223" t="str">
            <v>60301810300000000002</v>
          </cell>
          <cell r="D3223" t="str">
            <v>$</v>
          </cell>
          <cell r="E3223">
            <v>93.84</v>
          </cell>
          <cell r="F3223" t="str">
            <v>Удержание 1% налога со счета 283</v>
          </cell>
        </row>
        <row r="3224">
          <cell r="A3224">
            <v>37370</v>
          </cell>
          <cell r="B3224" t="str">
            <v>42301810000000040000</v>
          </cell>
          <cell r="C3224" t="str">
            <v>60301810300000000002</v>
          </cell>
          <cell r="D3224" t="str">
            <v>$</v>
          </cell>
          <cell r="E3224">
            <v>30.44</v>
          </cell>
          <cell r="F3224" t="str">
            <v>Удержание 1% налога со счета 306</v>
          </cell>
        </row>
        <row r="3225">
          <cell r="A3225">
            <v>37370</v>
          </cell>
          <cell r="B3225" t="str">
            <v>42301810000000040000</v>
          </cell>
          <cell r="C3225" t="str">
            <v>60301810300000000002</v>
          </cell>
          <cell r="D3225" t="str">
            <v>$</v>
          </cell>
          <cell r="E3225">
            <v>344.08</v>
          </cell>
          <cell r="F3225" t="str">
            <v>Удержание 1% налога со счета 1583</v>
          </cell>
        </row>
        <row r="3226">
          <cell r="A3226">
            <v>37370</v>
          </cell>
          <cell r="B3226" t="str">
            <v>42301810000000040000</v>
          </cell>
          <cell r="C3226" t="str">
            <v>60301810200000009802</v>
          </cell>
          <cell r="D3226" t="str">
            <v>$</v>
          </cell>
          <cell r="E3226">
            <v>298</v>
          </cell>
          <cell r="F3226" t="str">
            <v>Погашение части основного долга, процентов за пользование кредитом и списание подоходного налога с материальной выгоды,  Докучаев Г.А.</v>
          </cell>
        </row>
        <row r="3227">
          <cell r="A3227">
            <v>37371</v>
          </cell>
          <cell r="B3227" t="str">
            <v>42301810000000040000</v>
          </cell>
          <cell r="C3227" t="str">
            <v>60301810300000000002</v>
          </cell>
          <cell r="D3227" t="str">
            <v>$</v>
          </cell>
          <cell r="E3227">
            <v>250.24</v>
          </cell>
          <cell r="F3227" t="str">
            <v>Удержание 1% налога со счета 5204</v>
          </cell>
        </row>
        <row r="3228">
          <cell r="A3228">
            <v>37371</v>
          </cell>
          <cell r="B3228" t="str">
            <v>42301810000000040000</v>
          </cell>
          <cell r="C3228" t="str">
            <v>60301810300000000002</v>
          </cell>
          <cell r="D3228" t="str">
            <v>$</v>
          </cell>
          <cell r="E3228">
            <v>218.96</v>
          </cell>
          <cell r="F3228" t="str">
            <v>Удержание 1% налога со счета 649</v>
          </cell>
        </row>
        <row r="3229">
          <cell r="A3229">
            <v>37371</v>
          </cell>
          <cell r="B3229" t="str">
            <v>42301810000000040000</v>
          </cell>
          <cell r="C3229" t="str">
            <v>60301810300000000002</v>
          </cell>
          <cell r="D3229" t="str">
            <v>$</v>
          </cell>
          <cell r="E3229">
            <v>281</v>
          </cell>
          <cell r="F3229" t="str">
            <v>Удержание 1% налога со счета 1457</v>
          </cell>
        </row>
        <row r="3230">
          <cell r="A3230">
            <v>37372</v>
          </cell>
          <cell r="B3230" t="str">
            <v>42301810000000040000</v>
          </cell>
          <cell r="C3230" t="str">
            <v>60301810300000000002</v>
          </cell>
          <cell r="D3230" t="str">
            <v>$</v>
          </cell>
          <cell r="E3230">
            <v>299.44</v>
          </cell>
          <cell r="F3230" t="str">
            <v>Удержание 1% налога со счета 1431</v>
          </cell>
        </row>
        <row r="3231">
          <cell r="A3231">
            <v>37372</v>
          </cell>
          <cell r="B3231" t="str">
            <v>42301810000000040000</v>
          </cell>
          <cell r="C3231" t="str">
            <v>60301810300000000002</v>
          </cell>
          <cell r="D3231" t="str">
            <v>$</v>
          </cell>
          <cell r="E3231">
            <v>25.06</v>
          </cell>
          <cell r="F3231" t="str">
            <v>Удержание 1% налога со счета 1172</v>
          </cell>
        </row>
        <row r="3232">
          <cell r="A3232">
            <v>37372</v>
          </cell>
          <cell r="B3232" t="str">
            <v>42301810000000040000</v>
          </cell>
          <cell r="C3232" t="str">
            <v>60301810300000000002</v>
          </cell>
          <cell r="D3232" t="str">
            <v>$</v>
          </cell>
          <cell r="E3232">
            <v>62.64</v>
          </cell>
          <cell r="F3232" t="str">
            <v>Удержание 1% налога со счета 1583</v>
          </cell>
        </row>
        <row r="3233">
          <cell r="A3233">
            <v>37372</v>
          </cell>
          <cell r="B3233" t="str">
            <v>42301810000000040000</v>
          </cell>
          <cell r="C3233" t="str">
            <v>60301810300000000002</v>
          </cell>
          <cell r="D3233" t="str">
            <v>$</v>
          </cell>
          <cell r="E3233">
            <v>120.93</v>
          </cell>
          <cell r="F3233" t="str">
            <v>Удержание 1% налога со счета 1130</v>
          </cell>
        </row>
        <row r="3234">
          <cell r="A3234">
            <v>37373</v>
          </cell>
          <cell r="B3234" t="str">
            <v>42301810000000040000</v>
          </cell>
          <cell r="C3234" t="str">
            <v>60301810300000000002</v>
          </cell>
          <cell r="D3234" t="str">
            <v>$</v>
          </cell>
          <cell r="E3234">
            <v>21.92</v>
          </cell>
          <cell r="F3234" t="str">
            <v>Удержание 1% налога со счета 1169</v>
          </cell>
        </row>
        <row r="3235">
          <cell r="A3235">
            <v>37373</v>
          </cell>
          <cell r="B3235" t="str">
            <v>42301810000000040000</v>
          </cell>
          <cell r="C3235" t="str">
            <v>60301810300000000002</v>
          </cell>
          <cell r="D3235" t="str">
            <v>$</v>
          </cell>
          <cell r="E3235">
            <v>187.92</v>
          </cell>
          <cell r="F3235" t="str">
            <v>Удержание 1% налога со счета 393</v>
          </cell>
        </row>
        <row r="3236">
          <cell r="A3236">
            <v>37373</v>
          </cell>
          <cell r="B3236" t="str">
            <v>42301810000000040000</v>
          </cell>
          <cell r="C3236" t="str">
            <v>60301810200000009802</v>
          </cell>
          <cell r="D3236" t="str">
            <v>$</v>
          </cell>
          <cell r="E3236">
            <v>293</v>
          </cell>
          <cell r="F3236" t="str">
            <v>Погашение части основного долга, процентов за пользование кредитом и списание подоходного налога с материальной выгоды,  Пискунова О.И.</v>
          </cell>
        </row>
        <row r="3237">
          <cell r="A3237">
            <v>37373</v>
          </cell>
          <cell r="B3237" t="str">
            <v>42301810000000040000</v>
          </cell>
          <cell r="C3237" t="str">
            <v>60301810200000009802</v>
          </cell>
          <cell r="D3237" t="str">
            <v>$</v>
          </cell>
          <cell r="E3237">
            <v>140</v>
          </cell>
          <cell r="F3237" t="str">
            <v>Погашение части основного долга, процентов за пользование кредитом и списание подоходного налога с материальной выгоды,  Сидорова О.Е.</v>
          </cell>
        </row>
        <row r="3238">
          <cell r="A3238">
            <v>37375</v>
          </cell>
          <cell r="B3238" t="str">
            <v>42301810000000040000</v>
          </cell>
          <cell r="C3238" t="str">
            <v>60301810300000000002</v>
          </cell>
          <cell r="D3238" t="str">
            <v>$</v>
          </cell>
          <cell r="E3238">
            <v>187.92</v>
          </cell>
          <cell r="F3238" t="str">
            <v>Удержание 1% налога со счета 898</v>
          </cell>
        </row>
        <row r="3239">
          <cell r="A3239">
            <v>37375</v>
          </cell>
          <cell r="B3239" t="str">
            <v>42301810000000040000</v>
          </cell>
          <cell r="C3239" t="str">
            <v>60301810300000000002</v>
          </cell>
          <cell r="D3239" t="str">
            <v>$</v>
          </cell>
          <cell r="E3239">
            <v>57.94</v>
          </cell>
          <cell r="F3239" t="str">
            <v>Удержание 1% налога со счета 3581</v>
          </cell>
        </row>
        <row r="3240">
          <cell r="A3240">
            <v>37375</v>
          </cell>
          <cell r="B3240" t="str">
            <v>42301810000000040000</v>
          </cell>
          <cell r="C3240" t="str">
            <v>60301810300000000002</v>
          </cell>
          <cell r="D3240" t="str">
            <v>$</v>
          </cell>
          <cell r="E3240">
            <v>31.32</v>
          </cell>
          <cell r="F3240" t="str">
            <v>Удержание 1% налога со счета 1143</v>
          </cell>
        </row>
        <row r="3241">
          <cell r="A3241">
            <v>37375</v>
          </cell>
          <cell r="B3241" t="str">
            <v>42301810000000040000</v>
          </cell>
          <cell r="C3241" t="str">
            <v>60301810300000000002</v>
          </cell>
          <cell r="D3241" t="str">
            <v>$</v>
          </cell>
          <cell r="E3241">
            <v>1879.2</v>
          </cell>
          <cell r="F3241" t="str">
            <v>Удержание 1% налога со счета 1554</v>
          </cell>
        </row>
        <row r="3242">
          <cell r="A3242">
            <v>37375</v>
          </cell>
          <cell r="B3242" t="str">
            <v>42301810000000040000</v>
          </cell>
          <cell r="C3242" t="str">
            <v>60301810300000000002</v>
          </cell>
          <cell r="D3242" t="str">
            <v>$</v>
          </cell>
          <cell r="E3242">
            <v>93.96</v>
          </cell>
          <cell r="F3242" t="str">
            <v>Удержание 1% налога со счета 1583</v>
          </cell>
        </row>
        <row r="3243">
          <cell r="A3243">
            <v>37376</v>
          </cell>
          <cell r="B3243" t="str">
            <v>42301810000000040000</v>
          </cell>
          <cell r="C3243" t="str">
            <v>60301810300000000002</v>
          </cell>
          <cell r="D3243" t="str">
            <v>$</v>
          </cell>
          <cell r="E3243">
            <v>15.66</v>
          </cell>
          <cell r="F3243" t="str">
            <v>Удержание 1% налога со счета 1169</v>
          </cell>
        </row>
        <row r="3244">
          <cell r="A3244">
            <v>37382</v>
          </cell>
          <cell r="B3244" t="str">
            <v>42301810000000040000</v>
          </cell>
          <cell r="C3244" t="str">
            <v>60301810300000000002</v>
          </cell>
          <cell r="D3244" t="str">
            <v>$</v>
          </cell>
          <cell r="E3244">
            <v>31.32</v>
          </cell>
          <cell r="F3244" t="str">
            <v>Удержание 1% налога со счета 5398</v>
          </cell>
        </row>
        <row r="3245">
          <cell r="A3245">
            <v>37382</v>
          </cell>
          <cell r="B3245" t="str">
            <v>42301810000000040000</v>
          </cell>
          <cell r="C3245" t="str">
            <v>60301810300000000002</v>
          </cell>
          <cell r="D3245" t="str">
            <v>$</v>
          </cell>
          <cell r="E3245">
            <v>125.28</v>
          </cell>
          <cell r="F3245" t="str">
            <v>Удержание 1% налога со счета 979</v>
          </cell>
        </row>
        <row r="3246">
          <cell r="A3246">
            <v>37382</v>
          </cell>
          <cell r="B3246" t="str">
            <v>42301810000000040000</v>
          </cell>
          <cell r="C3246" t="str">
            <v>60301810200000009802</v>
          </cell>
          <cell r="D3246" t="str">
            <v>$</v>
          </cell>
          <cell r="E3246">
            <v>27310</v>
          </cell>
          <cell r="F3246" t="str">
            <v>Выплата %% по депозитам, получение %% по кредитам, удержание подоходного н алога, покупка валюты по генеральным заявлениям за апрель 2002 года</v>
          </cell>
        </row>
        <row r="3247">
          <cell r="A3247">
            <v>37382</v>
          </cell>
          <cell r="B3247" t="str">
            <v>42301810000000040000</v>
          </cell>
          <cell r="C3247" t="str">
            <v>60301810200000009802</v>
          </cell>
          <cell r="D3247" t="str">
            <v>$</v>
          </cell>
          <cell r="E3247">
            <v>6107</v>
          </cell>
          <cell r="F3247" t="str">
            <v>Выплата %% по депозитам, получение %% по кредитам, удержание подоходного н алога, покупка валюты по генеральным заявлениям за апрель 2002 года</v>
          </cell>
        </row>
        <row r="3248">
          <cell r="A3248">
            <v>37382</v>
          </cell>
          <cell r="B3248" t="str">
            <v>42301810000000040000</v>
          </cell>
          <cell r="C3248" t="str">
            <v>60301810200000009802</v>
          </cell>
          <cell r="D3248" t="str">
            <v>$</v>
          </cell>
          <cell r="E3248">
            <v>1625</v>
          </cell>
          <cell r="F3248" t="str">
            <v>Выплата %% по депозитам, получение %% по кредитам, удержание подоходного н алога, покупка валюты по генеральным заявлениям за апрель 2002 года</v>
          </cell>
        </row>
        <row r="3249">
          <cell r="A3249">
            <v>37382</v>
          </cell>
          <cell r="B3249" t="str">
            <v>42301810000000040000</v>
          </cell>
          <cell r="C3249" t="str">
            <v>60301810200000009802</v>
          </cell>
          <cell r="D3249" t="str">
            <v>$</v>
          </cell>
          <cell r="E3249">
            <v>363</v>
          </cell>
          <cell r="F3249" t="str">
            <v>Выплата %% по депозитам, получение %% по кредитам, удержание подоходного н алога, покупка валюты по генеральным заявлениям за апрель 2002 года</v>
          </cell>
        </row>
        <row r="3250">
          <cell r="A3250">
            <v>37382</v>
          </cell>
          <cell r="B3250" t="str">
            <v>42301810000000040000</v>
          </cell>
          <cell r="C3250" t="str">
            <v>60301810200000009802</v>
          </cell>
          <cell r="D3250" t="str">
            <v>$</v>
          </cell>
          <cell r="E3250">
            <v>9829</v>
          </cell>
          <cell r="F3250" t="str">
            <v>Выплата %% по депозитам, получение %% по кредитам, удержание подоходного н алога, покупка валюты по генеральным заявлениям за апрель 2002 года</v>
          </cell>
        </row>
        <row r="3251">
          <cell r="A3251">
            <v>37382</v>
          </cell>
          <cell r="B3251" t="str">
            <v>42301810000000040000</v>
          </cell>
          <cell r="C3251" t="str">
            <v>60301810200000009802</v>
          </cell>
          <cell r="D3251" t="str">
            <v>$</v>
          </cell>
          <cell r="E3251">
            <v>2198</v>
          </cell>
          <cell r="F3251" t="str">
            <v>Выплата %% по депозитам, получение %% по кредитам, удержание подоходного н алога, покупка валюты по генеральным заявлениям за апрель 2002 года</v>
          </cell>
        </row>
        <row r="3252">
          <cell r="A3252">
            <v>37382</v>
          </cell>
          <cell r="B3252" t="str">
            <v>42301810000000040000</v>
          </cell>
          <cell r="C3252" t="str">
            <v>60301810200000009802</v>
          </cell>
          <cell r="D3252" t="str">
            <v>$</v>
          </cell>
          <cell r="E3252">
            <v>15782</v>
          </cell>
          <cell r="F3252" t="str">
            <v>Выплата %% по депозитам, получение %% по кредитам, удержание подоходного н алога, покупка валюты по генеральным заявлениям за апрель 2002 года</v>
          </cell>
        </row>
        <row r="3253">
          <cell r="A3253">
            <v>37382</v>
          </cell>
          <cell r="B3253" t="str">
            <v>42301810000000040000</v>
          </cell>
          <cell r="C3253" t="str">
            <v>60301810200000009802</v>
          </cell>
          <cell r="D3253" t="str">
            <v>$</v>
          </cell>
          <cell r="E3253">
            <v>3529</v>
          </cell>
          <cell r="F3253" t="str">
            <v>Выплата %% по депозитам, получение %% по кредитам, удержание подоходного н алога, покупка валюты по генеральным заявлениям за апрель 2002 года</v>
          </cell>
        </row>
        <row r="3254">
          <cell r="A3254">
            <v>37383</v>
          </cell>
          <cell r="B3254" t="str">
            <v>42301810000000040000</v>
          </cell>
          <cell r="C3254" t="str">
            <v>60301810300000000002</v>
          </cell>
          <cell r="D3254" t="str">
            <v>$</v>
          </cell>
          <cell r="E3254">
            <v>46.98</v>
          </cell>
          <cell r="F3254" t="str">
            <v>Удержание 1% налога со счета 1169</v>
          </cell>
        </row>
        <row r="3255">
          <cell r="A3255">
            <v>37383</v>
          </cell>
          <cell r="B3255" t="str">
            <v>42301810000000040000</v>
          </cell>
          <cell r="C3255" t="str">
            <v>60301810300000000002</v>
          </cell>
          <cell r="D3255" t="str">
            <v>$</v>
          </cell>
          <cell r="E3255">
            <v>595.08000000000004</v>
          </cell>
          <cell r="F3255" t="str">
            <v>Удержание 1% налога со счета 539</v>
          </cell>
        </row>
        <row r="3256">
          <cell r="A3256">
            <v>37383</v>
          </cell>
          <cell r="B3256" t="str">
            <v>42301810000000040000</v>
          </cell>
          <cell r="C3256" t="str">
            <v>60301810300000000002</v>
          </cell>
          <cell r="D3256" t="str">
            <v>$</v>
          </cell>
          <cell r="E3256">
            <v>8.4</v>
          </cell>
          <cell r="F3256" t="str">
            <v>Удержание 1% налога со счета 3947</v>
          </cell>
        </row>
        <row r="3257">
          <cell r="A3257">
            <v>37383</v>
          </cell>
          <cell r="B3257" t="str">
            <v>42301810000000040000</v>
          </cell>
          <cell r="C3257" t="str">
            <v>60301810200000009802</v>
          </cell>
          <cell r="D3257" t="str">
            <v>$</v>
          </cell>
          <cell r="E3257">
            <v>201</v>
          </cell>
          <cell r="F3257" t="str">
            <v>Погашение части основного долга, процентов за пользование кредитом и списание подоходного налога с материальной выгоды,  Докучаев Г.А.</v>
          </cell>
        </row>
        <row r="3258">
          <cell r="A3258">
            <v>37383</v>
          </cell>
          <cell r="B3258" t="str">
            <v>42301810000000040000</v>
          </cell>
          <cell r="C3258" t="str">
            <v>60301810200000009802</v>
          </cell>
          <cell r="D3258" t="str">
            <v>$</v>
          </cell>
          <cell r="E3258">
            <v>132</v>
          </cell>
          <cell r="F3258" t="str">
            <v>Погашение части основного долга, процентов за пользование кредитом и списание подоходного налога с материальной выгоды,  Пискунова О.И.</v>
          </cell>
        </row>
        <row r="3259">
          <cell r="A3259">
            <v>37383</v>
          </cell>
          <cell r="B3259" t="str">
            <v>42301810000000040000</v>
          </cell>
          <cell r="C3259" t="str">
            <v>60301810200000009802</v>
          </cell>
          <cell r="D3259" t="str">
            <v>$</v>
          </cell>
          <cell r="E3259">
            <v>62</v>
          </cell>
          <cell r="F3259" t="str">
            <v>Погашение части основного долга, процентов за пользование кредитом и списание подоходного налога с материальной выгоды,  Сидорова О.Е.</v>
          </cell>
        </row>
        <row r="3260">
          <cell r="A3260">
            <v>37384</v>
          </cell>
          <cell r="B3260" t="str">
            <v>42301810000000040000</v>
          </cell>
          <cell r="C3260" t="str">
            <v>60301810300000000002</v>
          </cell>
          <cell r="D3260" t="str">
            <v>$</v>
          </cell>
          <cell r="E3260">
            <v>71.180000000000007</v>
          </cell>
          <cell r="F3260" t="str">
            <v>Удержание 1% налога со счета 1350</v>
          </cell>
        </row>
        <row r="3261">
          <cell r="A3261">
            <v>37384</v>
          </cell>
          <cell r="B3261" t="str">
            <v>42301810000000040000</v>
          </cell>
          <cell r="C3261" t="str">
            <v>60301810300000000002</v>
          </cell>
          <cell r="D3261" t="str">
            <v>$</v>
          </cell>
          <cell r="E3261">
            <v>466.67</v>
          </cell>
          <cell r="F3261" t="str">
            <v>Удержание 1% налога со счета 199</v>
          </cell>
        </row>
        <row r="3262">
          <cell r="A3262">
            <v>37384</v>
          </cell>
          <cell r="B3262" t="str">
            <v>42301810000000040000</v>
          </cell>
          <cell r="C3262" t="str">
            <v>60301810300000000002</v>
          </cell>
          <cell r="D3262" t="str">
            <v>$</v>
          </cell>
          <cell r="E3262">
            <v>10.34</v>
          </cell>
          <cell r="F3262" t="str">
            <v>Удержание 1% налога со счета 199</v>
          </cell>
        </row>
        <row r="3263">
          <cell r="A3263">
            <v>37389</v>
          </cell>
          <cell r="B3263" t="str">
            <v>42301810000000040000</v>
          </cell>
          <cell r="C3263" t="str">
            <v>60301810300000000002</v>
          </cell>
          <cell r="D3263" t="str">
            <v>$</v>
          </cell>
          <cell r="E3263">
            <v>106.66</v>
          </cell>
          <cell r="F3263" t="str">
            <v>Удержание 1% налога со счета 979</v>
          </cell>
        </row>
        <row r="3264">
          <cell r="A3264">
            <v>37389</v>
          </cell>
          <cell r="B3264" t="str">
            <v>42301810000000040000</v>
          </cell>
          <cell r="C3264" t="str">
            <v>60301810300000000002</v>
          </cell>
          <cell r="D3264" t="str">
            <v>$</v>
          </cell>
          <cell r="E3264">
            <v>58.03</v>
          </cell>
          <cell r="F3264" t="str">
            <v>Удержание 1% налога со счета 3581</v>
          </cell>
        </row>
        <row r="3265">
          <cell r="A3265">
            <v>37389</v>
          </cell>
          <cell r="B3265" t="str">
            <v>42301810000000040000</v>
          </cell>
          <cell r="C3265" t="str">
            <v>60301810300000000002</v>
          </cell>
          <cell r="D3265" t="str">
            <v>$</v>
          </cell>
          <cell r="E3265">
            <v>264.31</v>
          </cell>
          <cell r="F3265" t="str">
            <v>Удержание 1% налога со счета 76</v>
          </cell>
        </row>
        <row r="3266">
          <cell r="A3266">
            <v>37390</v>
          </cell>
          <cell r="B3266" t="str">
            <v>42301810000000040000</v>
          </cell>
          <cell r="C3266" t="str">
            <v>60301810300000000002</v>
          </cell>
          <cell r="D3266" t="str">
            <v>$</v>
          </cell>
          <cell r="E3266">
            <v>62.74</v>
          </cell>
          <cell r="F3266" t="str">
            <v>Удержание 1% налога со счета 5398</v>
          </cell>
        </row>
        <row r="3267">
          <cell r="A3267">
            <v>37390</v>
          </cell>
          <cell r="B3267" t="str">
            <v>42301810000000040000</v>
          </cell>
          <cell r="C3267" t="str">
            <v>60301810300000000002</v>
          </cell>
          <cell r="D3267" t="str">
            <v>$</v>
          </cell>
          <cell r="E3267">
            <v>155.65</v>
          </cell>
          <cell r="F3267" t="str">
            <v>Удержание 1% налога со счета 1583</v>
          </cell>
        </row>
        <row r="3268">
          <cell r="A3268">
            <v>37391</v>
          </cell>
          <cell r="B3268" t="str">
            <v>42301810000000040000</v>
          </cell>
          <cell r="C3268" t="str">
            <v>60301810300000000002</v>
          </cell>
          <cell r="D3268" t="str">
            <v>$</v>
          </cell>
          <cell r="E3268">
            <v>376.14</v>
          </cell>
          <cell r="F3268" t="str">
            <v>Удержание 1% налога со счета 1732</v>
          </cell>
        </row>
        <row r="3269">
          <cell r="A3269">
            <v>37391</v>
          </cell>
          <cell r="B3269" t="str">
            <v>42301810000000040000</v>
          </cell>
          <cell r="C3269" t="str">
            <v>60301810300000000002</v>
          </cell>
          <cell r="D3269" t="str">
            <v>$</v>
          </cell>
          <cell r="E3269">
            <v>15.49</v>
          </cell>
          <cell r="F3269" t="str">
            <v>Удержание 1% налога со счета 1169</v>
          </cell>
        </row>
        <row r="3270">
          <cell r="A3270">
            <v>37392</v>
          </cell>
          <cell r="B3270" t="str">
            <v>42301810000000040000</v>
          </cell>
          <cell r="C3270" t="str">
            <v>60301810900000009801</v>
          </cell>
          <cell r="D3270" t="str">
            <v>$</v>
          </cell>
          <cell r="E3270">
            <v>885</v>
          </cell>
          <cell r="F3270" t="str">
            <v>Налог на доходы за 2002г. по заявлению со счета Кудрявцевой Н.А.</v>
          </cell>
        </row>
        <row r="3271">
          <cell r="A3271">
            <v>37394</v>
          </cell>
          <cell r="B3271" t="str">
            <v>42301810000000040000</v>
          </cell>
          <cell r="C3271" t="str">
            <v>60301810300000000002</v>
          </cell>
          <cell r="D3271" t="str">
            <v>$</v>
          </cell>
          <cell r="E3271">
            <v>62.35</v>
          </cell>
          <cell r="F3271" t="str">
            <v>Удержание 1% налога со счета 1143</v>
          </cell>
        </row>
        <row r="3272">
          <cell r="A3272">
            <v>37394</v>
          </cell>
          <cell r="B3272" t="str">
            <v>42301810000000040000</v>
          </cell>
          <cell r="C3272" t="str">
            <v>60301810300000000002</v>
          </cell>
          <cell r="D3272" t="str">
            <v>$</v>
          </cell>
          <cell r="E3272">
            <v>94.11</v>
          </cell>
          <cell r="F3272" t="str">
            <v>Удержание 1% налога со счета 1732</v>
          </cell>
        </row>
        <row r="3273">
          <cell r="A3273">
            <v>37396</v>
          </cell>
          <cell r="B3273" t="str">
            <v>42301810000000040000</v>
          </cell>
          <cell r="C3273" t="str">
            <v>60301810300000000002</v>
          </cell>
          <cell r="D3273" t="str">
            <v>$</v>
          </cell>
          <cell r="E3273">
            <v>93.94</v>
          </cell>
          <cell r="F3273" t="str">
            <v>Удержание 1% налога со счета 2016</v>
          </cell>
        </row>
        <row r="3274">
          <cell r="A3274">
            <v>37396</v>
          </cell>
          <cell r="B3274" t="str">
            <v>42301810000000040000</v>
          </cell>
          <cell r="C3274" t="str">
            <v>60301810300000000002</v>
          </cell>
          <cell r="D3274" t="str">
            <v>$</v>
          </cell>
          <cell r="E3274">
            <v>62.74</v>
          </cell>
          <cell r="F3274" t="str">
            <v>Удержание 1% налога со счета 1732</v>
          </cell>
        </row>
        <row r="3275">
          <cell r="A3275">
            <v>37396</v>
          </cell>
          <cell r="B3275" t="str">
            <v>42301810000000040000</v>
          </cell>
          <cell r="C3275" t="str">
            <v>60301810300000000002</v>
          </cell>
          <cell r="D3275" t="str">
            <v>$</v>
          </cell>
          <cell r="E3275">
            <v>312.82</v>
          </cell>
          <cell r="F3275" t="str">
            <v>Удержание 1% налога со счета 5204</v>
          </cell>
        </row>
        <row r="3276">
          <cell r="A3276">
            <v>37396</v>
          </cell>
          <cell r="B3276" t="str">
            <v>42301810000000040000</v>
          </cell>
          <cell r="C3276" t="str">
            <v>60301810300000000002</v>
          </cell>
          <cell r="D3276" t="str">
            <v>$</v>
          </cell>
          <cell r="E3276">
            <v>18.82</v>
          </cell>
          <cell r="F3276" t="str">
            <v>Удержание 1% налога со счета 1169</v>
          </cell>
        </row>
        <row r="3277">
          <cell r="A3277">
            <v>37397</v>
          </cell>
          <cell r="B3277" t="str">
            <v>42301810000000040000</v>
          </cell>
          <cell r="C3277" t="str">
            <v>60301810300000000002</v>
          </cell>
          <cell r="D3277" t="str">
            <v>$</v>
          </cell>
          <cell r="E3277">
            <v>109.71</v>
          </cell>
          <cell r="F3277" t="str">
            <v>Удержание 1% налога со счета 898</v>
          </cell>
        </row>
        <row r="3278">
          <cell r="A3278">
            <v>37398</v>
          </cell>
          <cell r="B3278" t="str">
            <v>42301810000000040000</v>
          </cell>
          <cell r="C3278" t="str">
            <v>60301810300000000002</v>
          </cell>
          <cell r="D3278" t="str">
            <v>$</v>
          </cell>
          <cell r="E3278">
            <v>31.37</v>
          </cell>
          <cell r="F3278" t="str">
            <v>Удержание 1% налога со счета 898</v>
          </cell>
        </row>
        <row r="3279">
          <cell r="A3279">
            <v>37398</v>
          </cell>
          <cell r="B3279" t="str">
            <v>42301810000000040000</v>
          </cell>
          <cell r="C3279" t="str">
            <v>60301810300000000002</v>
          </cell>
          <cell r="D3279" t="str">
            <v>$</v>
          </cell>
          <cell r="E3279">
            <v>313.7</v>
          </cell>
          <cell r="F3279" t="str">
            <v>Удержание 1% налога со счета 5204</v>
          </cell>
        </row>
        <row r="3280">
          <cell r="A3280">
            <v>37398</v>
          </cell>
          <cell r="B3280" t="str">
            <v>42301810000000040000</v>
          </cell>
          <cell r="C3280" t="str">
            <v>60301810300000000002</v>
          </cell>
          <cell r="D3280" t="str">
            <v>$</v>
          </cell>
          <cell r="E3280">
            <v>207</v>
          </cell>
          <cell r="F3280" t="str">
            <v>Удержание 1% налога со счета 571</v>
          </cell>
        </row>
        <row r="3281">
          <cell r="A3281">
            <v>37398</v>
          </cell>
          <cell r="B3281" t="str">
            <v>42301810000000040000</v>
          </cell>
          <cell r="C3281" t="str">
            <v>60301810300000000002</v>
          </cell>
          <cell r="D3281" t="str">
            <v>$</v>
          </cell>
          <cell r="E3281">
            <v>31.37</v>
          </cell>
          <cell r="F3281" t="str">
            <v>Удержание 1% налога со счета 1169</v>
          </cell>
        </row>
        <row r="3282">
          <cell r="A3282">
            <v>37400</v>
          </cell>
          <cell r="B3282" t="str">
            <v>42301810000000040000</v>
          </cell>
          <cell r="C3282" t="str">
            <v>60301810300000000002</v>
          </cell>
          <cell r="D3282" t="str">
            <v>$</v>
          </cell>
          <cell r="E3282">
            <v>31.39</v>
          </cell>
          <cell r="F3282" t="str">
            <v>Удержание 1% налога со счета 1169</v>
          </cell>
        </row>
        <row r="3283">
          <cell r="A3283">
            <v>37400</v>
          </cell>
          <cell r="B3283" t="str">
            <v>42301810000000040000</v>
          </cell>
          <cell r="C3283" t="str">
            <v>60301810300000000002</v>
          </cell>
          <cell r="D3283" t="str">
            <v>$</v>
          </cell>
          <cell r="E3283">
            <v>20.2</v>
          </cell>
          <cell r="F3283" t="str">
            <v>Удержание 1% налога со счета 1680</v>
          </cell>
        </row>
        <row r="3284">
          <cell r="A3284">
            <v>37400</v>
          </cell>
          <cell r="B3284" t="str">
            <v>42301810000000040000</v>
          </cell>
          <cell r="C3284" t="str">
            <v>60301810300000000002</v>
          </cell>
          <cell r="D3284" t="str">
            <v>$</v>
          </cell>
          <cell r="E3284">
            <v>15.7</v>
          </cell>
          <cell r="F3284" t="str">
            <v>Удержание 1% налога со счета 1143</v>
          </cell>
        </row>
        <row r="3285">
          <cell r="A3285">
            <v>37403</v>
          </cell>
          <cell r="B3285" t="str">
            <v>42301810000000040000</v>
          </cell>
          <cell r="C3285" t="str">
            <v>60301810300000000002</v>
          </cell>
          <cell r="D3285" t="str">
            <v>$</v>
          </cell>
          <cell r="E3285">
            <v>12.57</v>
          </cell>
          <cell r="F3285" t="str">
            <v>Удержание 1% налога со счета 2016</v>
          </cell>
        </row>
        <row r="3286">
          <cell r="A3286">
            <v>37403</v>
          </cell>
          <cell r="B3286" t="str">
            <v>42301810000000040000</v>
          </cell>
          <cell r="C3286" t="str">
            <v>60301810300000000002</v>
          </cell>
          <cell r="D3286" t="str">
            <v>$</v>
          </cell>
          <cell r="E3286">
            <v>56.56</v>
          </cell>
          <cell r="F3286" t="str">
            <v>Удержание 1% налога со счета 1732</v>
          </cell>
        </row>
        <row r="3287">
          <cell r="A3287">
            <v>37404</v>
          </cell>
          <cell r="B3287" t="str">
            <v>42301810000000040000</v>
          </cell>
          <cell r="C3287" t="str">
            <v>60301810300000000002</v>
          </cell>
          <cell r="D3287" t="str">
            <v>$</v>
          </cell>
          <cell r="E3287">
            <v>313.33</v>
          </cell>
          <cell r="F3287" t="str">
            <v>Удержание 1% налога со счета 487</v>
          </cell>
        </row>
        <row r="3288">
          <cell r="A3288">
            <v>37404</v>
          </cell>
          <cell r="B3288" t="str">
            <v>42301810000000040000</v>
          </cell>
          <cell r="C3288" t="str">
            <v>60301810300000000002</v>
          </cell>
          <cell r="D3288" t="str">
            <v>$</v>
          </cell>
          <cell r="E3288">
            <v>87.03</v>
          </cell>
          <cell r="F3288" t="str">
            <v>Удержание 1% налога со счета 5550</v>
          </cell>
        </row>
        <row r="3289">
          <cell r="A3289">
            <v>37404</v>
          </cell>
          <cell r="B3289" t="str">
            <v>42301810000000040000</v>
          </cell>
          <cell r="C3289" t="str">
            <v>60301810700000009098</v>
          </cell>
          <cell r="D3289" t="str">
            <v>$</v>
          </cell>
          <cell r="E3289">
            <v>102.3</v>
          </cell>
          <cell r="F3289" t="str">
            <v>Списание расходов, оплаченных банковской картой MasterCard Business (Гоголев А. Г.), в оплату личных трат.</v>
          </cell>
        </row>
        <row r="3290">
          <cell r="A3290">
            <v>37404</v>
          </cell>
          <cell r="B3290" t="str">
            <v>42301810000000040000</v>
          </cell>
          <cell r="C3290" t="str">
            <v>60301810700000009098</v>
          </cell>
          <cell r="D3290" t="str">
            <v>$</v>
          </cell>
          <cell r="E3290">
            <v>510.13</v>
          </cell>
          <cell r="F3290" t="str">
            <v>Списание расходов, оплаченных банковской картой MasterCard Business (Гоголев А. Г.), в оплату личных трат.</v>
          </cell>
        </row>
        <row r="3291">
          <cell r="A3291">
            <v>37404</v>
          </cell>
          <cell r="B3291" t="str">
            <v>42301810000000040000</v>
          </cell>
          <cell r="C3291" t="str">
            <v>60301810700000009098</v>
          </cell>
          <cell r="D3291" t="str">
            <v>$</v>
          </cell>
          <cell r="E3291">
            <v>147.29</v>
          </cell>
          <cell r="F3291" t="str">
            <v>Списание расходов, оплаченных банковской картой MasterCard Business (Гоголев А. Г.), в оплату личных трат.</v>
          </cell>
        </row>
        <row r="3292">
          <cell r="A3292">
            <v>37404</v>
          </cell>
          <cell r="B3292" t="str">
            <v>42301810000000040000</v>
          </cell>
          <cell r="C3292" t="str">
            <v>60301810700000009098</v>
          </cell>
          <cell r="D3292" t="str">
            <v>$</v>
          </cell>
          <cell r="E3292">
            <v>388.94</v>
          </cell>
          <cell r="F3292" t="str">
            <v>Списание расходов, оплаченных банковской картой MasterCard Business (Гоголев А. Г.), в оплату личных трат.</v>
          </cell>
        </row>
        <row r="3293">
          <cell r="A3293">
            <v>37404</v>
          </cell>
          <cell r="B3293" t="str">
            <v>42301810000000040000</v>
          </cell>
          <cell r="C3293" t="str">
            <v>60301810300000000002</v>
          </cell>
          <cell r="D3293" t="str">
            <v>$</v>
          </cell>
          <cell r="E3293">
            <v>62.84</v>
          </cell>
          <cell r="F3293" t="str">
            <v>Удержание 1% налога со счета 1583</v>
          </cell>
        </row>
        <row r="3294">
          <cell r="A3294">
            <v>37405</v>
          </cell>
          <cell r="B3294" t="str">
            <v>42301810000000040000</v>
          </cell>
          <cell r="C3294" t="str">
            <v>60301810300000000002</v>
          </cell>
          <cell r="D3294" t="str">
            <v>$</v>
          </cell>
          <cell r="E3294">
            <v>31.44</v>
          </cell>
          <cell r="F3294" t="str">
            <v>Удержание 1% налога со счета 1169</v>
          </cell>
        </row>
        <row r="3295">
          <cell r="A3295">
            <v>37406</v>
          </cell>
          <cell r="B3295" t="str">
            <v>42301810000000040000</v>
          </cell>
          <cell r="C3295" t="str">
            <v>60301810200000009802</v>
          </cell>
          <cell r="D3295" t="str">
            <v>$</v>
          </cell>
          <cell r="E3295">
            <v>353</v>
          </cell>
          <cell r="F3295" t="str">
            <v>Погашение части основного долга, процентов за пользование кредитом и списание подоходного налога с материальной выгоды,  Докучаев Г.А.</v>
          </cell>
        </row>
        <row r="3296">
          <cell r="A3296">
            <v>37406</v>
          </cell>
          <cell r="B3296" t="str">
            <v>42301810000000040000</v>
          </cell>
          <cell r="C3296" t="str">
            <v>60301810200000009802</v>
          </cell>
          <cell r="D3296" t="str">
            <v>$</v>
          </cell>
          <cell r="E3296">
            <v>140</v>
          </cell>
          <cell r="F3296" t="str">
            <v>Погашение части основного долга, процентов за пользование кредитом и списание подоходного налога с материальной выгоды,  Сидорова О.Е.</v>
          </cell>
        </row>
        <row r="3297">
          <cell r="A3297">
            <v>37406</v>
          </cell>
          <cell r="B3297" t="str">
            <v>42301810000000040000</v>
          </cell>
          <cell r="C3297" t="str">
            <v>60301810200000009802</v>
          </cell>
          <cell r="D3297" t="str">
            <v>$</v>
          </cell>
          <cell r="E3297">
            <v>302</v>
          </cell>
          <cell r="F3297" t="str">
            <v>Погашение части основного долга, процентов за пользование кредитом и списание подоходного налога с материальной выгоды,  Пискунова О.И.</v>
          </cell>
        </row>
        <row r="3298">
          <cell r="A3298">
            <v>37407</v>
          </cell>
          <cell r="B3298" t="str">
            <v>42301810000000040000</v>
          </cell>
          <cell r="C3298" t="str">
            <v>60301810300000000002</v>
          </cell>
          <cell r="D3298" t="str">
            <v>$</v>
          </cell>
          <cell r="E3298">
            <v>69.11</v>
          </cell>
          <cell r="F3298" t="str">
            <v>Удержание 1% налога со счета 1350</v>
          </cell>
        </row>
        <row r="3299">
          <cell r="A3299">
            <v>37407</v>
          </cell>
          <cell r="B3299" t="str">
            <v>42301810000000040000</v>
          </cell>
          <cell r="C3299" t="str">
            <v>60301810300000000002</v>
          </cell>
          <cell r="D3299" t="str">
            <v>$</v>
          </cell>
          <cell r="E3299">
            <v>62.88</v>
          </cell>
          <cell r="F3299" t="str">
            <v>Удержание 1% налога со счета 1143</v>
          </cell>
        </row>
        <row r="3300">
          <cell r="A3300">
            <v>37407</v>
          </cell>
          <cell r="B3300" t="str">
            <v>42301810000000040000</v>
          </cell>
          <cell r="C3300" t="str">
            <v>60301810300000000002</v>
          </cell>
          <cell r="D3300" t="str">
            <v>$</v>
          </cell>
          <cell r="E3300">
            <v>282.20999999999998</v>
          </cell>
          <cell r="F3300" t="str">
            <v>Удержание 1% налога со счета 199</v>
          </cell>
        </row>
        <row r="3301">
          <cell r="A3301">
            <v>37407</v>
          </cell>
          <cell r="B3301" t="str">
            <v>42301810000000040000</v>
          </cell>
          <cell r="C3301" t="str">
            <v>60301810300000000002</v>
          </cell>
          <cell r="D3301" t="str">
            <v>$</v>
          </cell>
          <cell r="E3301">
            <v>78.599999999999994</v>
          </cell>
          <cell r="F3301" t="str">
            <v>Удержание 1% налога со счета 814</v>
          </cell>
        </row>
        <row r="3302">
          <cell r="A3302">
            <v>37407</v>
          </cell>
          <cell r="B3302" t="str">
            <v>42301810000000040000</v>
          </cell>
          <cell r="C3302" t="str">
            <v>60301810300000000002</v>
          </cell>
          <cell r="D3302" t="str">
            <v>$</v>
          </cell>
          <cell r="E3302">
            <v>58.16</v>
          </cell>
          <cell r="F3302" t="str">
            <v>Удержание 1% налога со счета 3581</v>
          </cell>
        </row>
        <row r="3303">
          <cell r="A3303">
            <v>37407</v>
          </cell>
          <cell r="B3303" t="str">
            <v>42301810000000040000</v>
          </cell>
          <cell r="C3303" t="str">
            <v>60301810300000000002</v>
          </cell>
          <cell r="D3303" t="str">
            <v>$</v>
          </cell>
          <cell r="E3303">
            <v>440.39</v>
          </cell>
          <cell r="F3303" t="str">
            <v>Удержание 1% налога со счета 1431</v>
          </cell>
        </row>
        <row r="3304">
          <cell r="A3304">
            <v>37407</v>
          </cell>
          <cell r="B3304" t="str">
            <v>42301810000000040000</v>
          </cell>
          <cell r="C3304" t="str">
            <v>60301810300000000002</v>
          </cell>
          <cell r="D3304" t="str">
            <v>$</v>
          </cell>
          <cell r="E3304">
            <v>62.88</v>
          </cell>
          <cell r="F3304" t="str">
            <v>Удержание 1% налога со счета 898</v>
          </cell>
        </row>
        <row r="3305">
          <cell r="A3305">
            <v>37407</v>
          </cell>
          <cell r="B3305" t="str">
            <v>42301810000000040000</v>
          </cell>
          <cell r="C3305" t="str">
            <v>60301810300000000002</v>
          </cell>
          <cell r="D3305" t="str">
            <v>$</v>
          </cell>
          <cell r="E3305">
            <v>62.88</v>
          </cell>
          <cell r="F3305" t="str">
            <v>Удержание 1% налога со счета 1169</v>
          </cell>
        </row>
        <row r="3306">
          <cell r="A3306">
            <v>37410</v>
          </cell>
          <cell r="B3306" t="str">
            <v>42301810000000040000</v>
          </cell>
          <cell r="C3306" t="str">
            <v>60301810300000000002</v>
          </cell>
          <cell r="D3306" t="str">
            <v>$</v>
          </cell>
          <cell r="E3306">
            <v>94.32</v>
          </cell>
          <cell r="F3306" t="str">
            <v>Удержание 1% налога со счета 1732</v>
          </cell>
        </row>
        <row r="3307">
          <cell r="A3307">
            <v>37410</v>
          </cell>
          <cell r="B3307" t="str">
            <v>42301810000000040000</v>
          </cell>
          <cell r="C3307" t="str">
            <v>60301810200000009802</v>
          </cell>
          <cell r="D3307" t="str">
            <v>$</v>
          </cell>
          <cell r="E3307">
            <v>30073</v>
          </cell>
          <cell r="F3307" t="str">
            <v>Выплата %% по депозитам, получение %% по кредитам, удержание подоходного н алога, покупка валюты по генеральным заявлениям за май 2002 года</v>
          </cell>
        </row>
        <row r="3308">
          <cell r="A3308">
            <v>37410</v>
          </cell>
          <cell r="B3308" t="str">
            <v>42301810000000040000</v>
          </cell>
          <cell r="C3308" t="str">
            <v>60301810200000009802</v>
          </cell>
          <cell r="D3308" t="str">
            <v>$</v>
          </cell>
          <cell r="E3308">
            <v>6310</v>
          </cell>
          <cell r="F3308" t="str">
            <v>Выплата %% по депозитам, получение %% по кредитам, удержание подоходного н алога, покупка валюты по генеральным заявлениям за май 2002 года</v>
          </cell>
        </row>
        <row r="3309">
          <cell r="A3309">
            <v>37410</v>
          </cell>
          <cell r="B3309" t="str">
            <v>42301810000000040000</v>
          </cell>
          <cell r="C3309" t="str">
            <v>60301810200000009802</v>
          </cell>
          <cell r="D3309" t="str">
            <v>$</v>
          </cell>
          <cell r="E3309">
            <v>1789</v>
          </cell>
          <cell r="F3309" t="str">
            <v>Выплата %% по депозитам, получение %% по кредитам, удержание подоходного н алога, покупка валюты по генеральным заявлениям за май 2002 года</v>
          </cell>
        </row>
        <row r="3310">
          <cell r="A3310">
            <v>37410</v>
          </cell>
          <cell r="B3310" t="str">
            <v>42301810000000040000</v>
          </cell>
          <cell r="C3310" t="str">
            <v>60301810200000009802</v>
          </cell>
          <cell r="D3310" t="str">
            <v>$</v>
          </cell>
          <cell r="E3310">
            <v>375</v>
          </cell>
          <cell r="F3310" t="str">
            <v>Выплата %% по депозитам, получение %% по кредитам, удержание подоходного н алога, покупка валюты по генеральным заявлениям за май 2002 года</v>
          </cell>
        </row>
        <row r="3311">
          <cell r="A3311">
            <v>37410</v>
          </cell>
          <cell r="B3311" t="str">
            <v>42301810000000040000</v>
          </cell>
          <cell r="C3311" t="str">
            <v>60301810200000009802</v>
          </cell>
          <cell r="D3311" t="str">
            <v>$</v>
          </cell>
          <cell r="E3311">
            <v>2271</v>
          </cell>
          <cell r="F3311" t="str">
            <v>Выплата %% по депозитам, получение %% по кредитам, удержание подоходного н алога, покупка валюты по генеральным заявлениям за май 2002 года</v>
          </cell>
        </row>
        <row r="3312">
          <cell r="A3312">
            <v>37410</v>
          </cell>
          <cell r="B3312" t="str">
            <v>42301810000000040000</v>
          </cell>
          <cell r="C3312" t="str">
            <v>60301810200000009802</v>
          </cell>
          <cell r="D3312" t="str">
            <v>$</v>
          </cell>
          <cell r="E3312">
            <v>10824</v>
          </cell>
          <cell r="F3312" t="str">
            <v>Выплата %% по депозитам, получение %% по кредитам, удержание подоходного н алога, покупка валюты по генеральным заявлениям за май 2002 года</v>
          </cell>
        </row>
        <row r="3313">
          <cell r="A3313">
            <v>37410</v>
          </cell>
          <cell r="B3313" t="str">
            <v>42301810000000040000</v>
          </cell>
          <cell r="C3313" t="str">
            <v>60301810200000009802</v>
          </cell>
          <cell r="D3313" t="str">
            <v>$</v>
          </cell>
          <cell r="E3313">
            <v>17378</v>
          </cell>
          <cell r="F3313" t="str">
            <v>Выплата %% по депозитам, получение %% по кредитам, удержание подоходного н алога, покупка валюты по генеральным заявлениям за май 2002 года</v>
          </cell>
        </row>
        <row r="3314">
          <cell r="A3314">
            <v>37410</v>
          </cell>
          <cell r="B3314" t="str">
            <v>42301810000000040000</v>
          </cell>
          <cell r="C3314" t="str">
            <v>60301810200000009802</v>
          </cell>
          <cell r="D3314" t="str">
            <v>$</v>
          </cell>
          <cell r="E3314">
            <v>3646</v>
          </cell>
          <cell r="F3314" t="str">
            <v>Выплата %% по депозитам, получение %% по кредитам, удержание подоходного н алога, покупка валюты по генеральным заявлениям за май 2002 года</v>
          </cell>
        </row>
        <row r="3315">
          <cell r="A3315">
            <v>37411</v>
          </cell>
          <cell r="B3315" t="str">
            <v>42301810000000040000</v>
          </cell>
          <cell r="C3315" t="str">
            <v>60301810300000000002</v>
          </cell>
          <cell r="D3315" t="str">
            <v>$</v>
          </cell>
          <cell r="E3315">
            <v>125.76</v>
          </cell>
          <cell r="F3315" t="str">
            <v>Удержание 1% налога со счета 571</v>
          </cell>
        </row>
        <row r="3316">
          <cell r="A3316">
            <v>37411</v>
          </cell>
          <cell r="B3316" t="str">
            <v>42301810000000040000</v>
          </cell>
          <cell r="C3316" t="str">
            <v>60301810300000000002</v>
          </cell>
          <cell r="D3316" t="str">
            <v>$</v>
          </cell>
          <cell r="E3316">
            <v>6.29</v>
          </cell>
          <cell r="F3316" t="str">
            <v>Удержание 1% налога со счета 2016</v>
          </cell>
        </row>
        <row r="3317">
          <cell r="A3317">
            <v>37411</v>
          </cell>
          <cell r="B3317" t="str">
            <v>42301810000000040000</v>
          </cell>
          <cell r="C3317" t="str">
            <v>60301810300000000002</v>
          </cell>
          <cell r="D3317" t="str">
            <v>$</v>
          </cell>
          <cell r="E3317">
            <v>623.19000000000005</v>
          </cell>
          <cell r="F3317" t="str">
            <v>Удержание 1% налога со счета 144</v>
          </cell>
        </row>
        <row r="3318">
          <cell r="A3318">
            <v>37412</v>
          </cell>
          <cell r="B3318" t="str">
            <v>42301810000000040000</v>
          </cell>
          <cell r="C3318" t="str">
            <v>60301810300000000002</v>
          </cell>
          <cell r="D3318" t="str">
            <v>$</v>
          </cell>
          <cell r="E3318">
            <v>1573.5</v>
          </cell>
          <cell r="F3318" t="str">
            <v>Удержание 1% налога со счета 487</v>
          </cell>
        </row>
        <row r="3319">
          <cell r="A3319">
            <v>37412</v>
          </cell>
          <cell r="B3319" t="str">
            <v>42301810000000040000</v>
          </cell>
          <cell r="C3319" t="str">
            <v>60301810300000000002</v>
          </cell>
          <cell r="D3319" t="str">
            <v>$</v>
          </cell>
          <cell r="E3319">
            <v>43.8</v>
          </cell>
          <cell r="F3319" t="str">
            <v>Удержание 1% налога со счета 1787</v>
          </cell>
        </row>
        <row r="3320">
          <cell r="A3320">
            <v>37412</v>
          </cell>
          <cell r="B3320" t="str">
            <v>42301810000000040000</v>
          </cell>
          <cell r="C3320" t="str">
            <v>60301810300000000002</v>
          </cell>
          <cell r="D3320" t="str">
            <v>$</v>
          </cell>
          <cell r="E3320">
            <v>314.17</v>
          </cell>
          <cell r="F3320" t="str">
            <v>Удержание 1% налога со счета 1130</v>
          </cell>
        </row>
        <row r="3321">
          <cell r="A3321">
            <v>37412</v>
          </cell>
          <cell r="B3321" t="str">
            <v>42301810000000040000</v>
          </cell>
          <cell r="C3321" t="str">
            <v>60301810200000009802</v>
          </cell>
          <cell r="D3321" t="str">
            <v>$</v>
          </cell>
          <cell r="E3321">
            <v>91</v>
          </cell>
          <cell r="F3321" t="str">
            <v>Погашение части основного долга, процентов за пользование кредитом и списание подоходного налога с материальной выгоды,  Докучаев Г.А.</v>
          </cell>
        </row>
        <row r="3322">
          <cell r="A3322">
            <v>37412</v>
          </cell>
          <cell r="B3322" t="str">
            <v>42301810000000040000</v>
          </cell>
          <cell r="C3322" t="str">
            <v>60301810200000009802</v>
          </cell>
          <cell r="D3322" t="str">
            <v>$</v>
          </cell>
          <cell r="E3322">
            <v>36</v>
          </cell>
          <cell r="F3322" t="str">
            <v>Погашение части основного долга, процентов за пользование кредитом и списание подоходного налога с материальной выгоды,  Сидорова О.Е.</v>
          </cell>
        </row>
        <row r="3323">
          <cell r="A3323">
            <v>37412</v>
          </cell>
          <cell r="B3323" t="str">
            <v>42301810000000040000</v>
          </cell>
          <cell r="C3323" t="str">
            <v>60301810200000009802</v>
          </cell>
          <cell r="D3323" t="str">
            <v>$</v>
          </cell>
          <cell r="E3323">
            <v>78</v>
          </cell>
          <cell r="F3323" t="str">
            <v>Погашение части основного долга, процентов за пользование кредитом и списание подоходного налога с материальной выгоды,  Пискунова О.И.</v>
          </cell>
        </row>
        <row r="3324">
          <cell r="A3324">
            <v>37413</v>
          </cell>
          <cell r="B3324" t="str">
            <v>42301810000000040000</v>
          </cell>
          <cell r="C3324" t="str">
            <v>60301810300000000002</v>
          </cell>
          <cell r="D3324" t="str">
            <v>$</v>
          </cell>
          <cell r="E3324">
            <v>94.59</v>
          </cell>
          <cell r="F3324" t="str">
            <v>Удержание 1% налога со счета 1143</v>
          </cell>
        </row>
        <row r="3325">
          <cell r="A3325">
            <v>37413</v>
          </cell>
          <cell r="B3325" t="str">
            <v>42301810000000040000</v>
          </cell>
          <cell r="C3325" t="str">
            <v>60301810300000000002</v>
          </cell>
          <cell r="D3325" t="str">
            <v>$</v>
          </cell>
          <cell r="E3325">
            <v>15.77</v>
          </cell>
          <cell r="F3325" t="str">
            <v>Удержание 1% налога со счета 814</v>
          </cell>
        </row>
        <row r="3326">
          <cell r="A3326">
            <v>37413</v>
          </cell>
          <cell r="B3326" t="str">
            <v>42301810000000040000</v>
          </cell>
          <cell r="C3326" t="str">
            <v>60301810300000000002</v>
          </cell>
          <cell r="D3326" t="str">
            <v>$</v>
          </cell>
          <cell r="E3326">
            <v>791.08</v>
          </cell>
          <cell r="F3326" t="str">
            <v>Удержание 1% налога со счета 199</v>
          </cell>
        </row>
        <row r="3327">
          <cell r="A3327">
            <v>37413</v>
          </cell>
          <cell r="B3327" t="str">
            <v>42301810000000040000</v>
          </cell>
          <cell r="C3327" t="str">
            <v>60301810300000000002</v>
          </cell>
          <cell r="D3327" t="str">
            <v>$</v>
          </cell>
          <cell r="E3327">
            <v>188.57</v>
          </cell>
          <cell r="F3327" t="str">
            <v>Удержание 1% налога со счета 5204</v>
          </cell>
        </row>
        <row r="3328">
          <cell r="A3328">
            <v>37414</v>
          </cell>
          <cell r="B3328" t="str">
            <v>42301810000000040000</v>
          </cell>
          <cell r="C3328" t="str">
            <v>60301810300000000002</v>
          </cell>
          <cell r="D3328" t="str">
            <v>$</v>
          </cell>
          <cell r="E3328">
            <v>189.18</v>
          </cell>
          <cell r="F3328" t="str">
            <v>Удержание 1% налога со счета 1169</v>
          </cell>
        </row>
        <row r="3329">
          <cell r="A3329">
            <v>37414</v>
          </cell>
          <cell r="B3329" t="str">
            <v>42301810000000040000</v>
          </cell>
          <cell r="C3329" t="str">
            <v>60301810300000000002</v>
          </cell>
          <cell r="D3329" t="str">
            <v>$</v>
          </cell>
          <cell r="E3329">
            <v>57.64</v>
          </cell>
          <cell r="F3329" t="str">
            <v>Удержание 1% налога со счета 3581</v>
          </cell>
        </row>
        <row r="3330">
          <cell r="A3330">
            <v>37414</v>
          </cell>
          <cell r="B3330" t="str">
            <v>42301810000000040000</v>
          </cell>
          <cell r="C3330" t="str">
            <v>60301810300000000002</v>
          </cell>
          <cell r="D3330" t="str">
            <v>$</v>
          </cell>
          <cell r="E3330">
            <v>157.34</v>
          </cell>
          <cell r="F3330" t="str">
            <v>Удержание 1% налога со счета 539</v>
          </cell>
        </row>
        <row r="3331">
          <cell r="A3331">
            <v>37414</v>
          </cell>
          <cell r="B3331" t="str">
            <v>42301810000000040000</v>
          </cell>
          <cell r="C3331" t="str">
            <v>60301810300000000002</v>
          </cell>
          <cell r="D3331" t="str">
            <v>$</v>
          </cell>
          <cell r="E3331">
            <v>578.09</v>
          </cell>
          <cell r="F3331" t="str">
            <v>Удержание 1% налога со счета 843</v>
          </cell>
        </row>
        <row r="3332">
          <cell r="A3332">
            <v>37417</v>
          </cell>
          <cell r="B3332" t="str">
            <v>42301810000000040000</v>
          </cell>
          <cell r="C3332" t="str">
            <v>60301810300000000002</v>
          </cell>
          <cell r="D3332" t="str">
            <v>$</v>
          </cell>
          <cell r="E3332">
            <v>78.62</v>
          </cell>
          <cell r="F3332" t="str">
            <v>Удержание 1% налога со счета 2016</v>
          </cell>
        </row>
        <row r="3333">
          <cell r="A3333">
            <v>37417</v>
          </cell>
          <cell r="B3333" t="str">
            <v>42301810000000040000</v>
          </cell>
          <cell r="C3333" t="str">
            <v>60301810300000000002</v>
          </cell>
          <cell r="D3333" t="str">
            <v>$</v>
          </cell>
          <cell r="E3333">
            <v>62.96</v>
          </cell>
          <cell r="F3333" t="str">
            <v>Удержание 1% налога со счета 1732</v>
          </cell>
        </row>
        <row r="3334">
          <cell r="A3334">
            <v>37418</v>
          </cell>
          <cell r="B3334" t="str">
            <v>42301810000000040000</v>
          </cell>
          <cell r="C3334" t="str">
            <v>60301810300000000002</v>
          </cell>
          <cell r="D3334" t="str">
            <v>$</v>
          </cell>
          <cell r="E3334">
            <v>22.08</v>
          </cell>
          <cell r="F3334" t="str">
            <v>Удержание 1% налога со счета 1143</v>
          </cell>
        </row>
        <row r="3335">
          <cell r="A3335">
            <v>37418</v>
          </cell>
          <cell r="B3335" t="str">
            <v>42301810000000040000</v>
          </cell>
          <cell r="C3335" t="str">
            <v>60301810300000000002</v>
          </cell>
          <cell r="D3335" t="str">
            <v>$</v>
          </cell>
          <cell r="E3335">
            <v>93.04</v>
          </cell>
          <cell r="F3335" t="str">
            <v>Удержание 1% налога со счета 5398</v>
          </cell>
        </row>
        <row r="3336">
          <cell r="A3336">
            <v>37418</v>
          </cell>
          <cell r="B3336" t="str">
            <v>42301810000000040000</v>
          </cell>
          <cell r="C3336" t="str">
            <v>60301810300000000002</v>
          </cell>
          <cell r="D3336" t="str">
            <v>$</v>
          </cell>
          <cell r="E3336">
            <v>156.35</v>
          </cell>
          <cell r="F3336" t="str">
            <v>Удержание 1% налога со счета 1583</v>
          </cell>
        </row>
        <row r="3337">
          <cell r="A3337">
            <v>37420</v>
          </cell>
          <cell r="B3337" t="str">
            <v>42301810000000040000</v>
          </cell>
          <cell r="C3337" t="str">
            <v>60301810300000000002</v>
          </cell>
          <cell r="D3337" t="str">
            <v>$</v>
          </cell>
          <cell r="E3337">
            <v>173.47</v>
          </cell>
          <cell r="F3337" t="str">
            <v>Удержание 1% налога со счета 898</v>
          </cell>
        </row>
        <row r="3338">
          <cell r="A3338">
            <v>37420</v>
          </cell>
          <cell r="B3338" t="str">
            <v>42301810000000040000</v>
          </cell>
          <cell r="C3338" t="str">
            <v>60301810300000000002</v>
          </cell>
          <cell r="D3338" t="str">
            <v>$</v>
          </cell>
          <cell r="E3338">
            <v>449.94</v>
          </cell>
          <cell r="F3338" t="str">
            <v>Удержание 1% налога со счета 76</v>
          </cell>
        </row>
        <row r="3339">
          <cell r="A3339">
            <v>37420</v>
          </cell>
          <cell r="B3339" t="str">
            <v>42301810000000040000</v>
          </cell>
          <cell r="C3339" t="str">
            <v>60301810300000000002</v>
          </cell>
          <cell r="D3339" t="str">
            <v>$</v>
          </cell>
          <cell r="E3339">
            <v>315.39999999999998</v>
          </cell>
          <cell r="F3339" t="str">
            <v>Удержание 1% налога со счета 1732</v>
          </cell>
        </row>
        <row r="3340">
          <cell r="A3340">
            <v>37420</v>
          </cell>
          <cell r="B3340" t="str">
            <v>42301810000000040000</v>
          </cell>
          <cell r="C3340" t="str">
            <v>60301810300000000002</v>
          </cell>
          <cell r="D3340" t="str">
            <v>$</v>
          </cell>
          <cell r="E3340">
            <v>61.5</v>
          </cell>
          <cell r="F3340" t="str">
            <v>Удержание 1% налога со счета 445</v>
          </cell>
        </row>
        <row r="3341">
          <cell r="A3341">
            <v>37421</v>
          </cell>
          <cell r="B3341" t="str">
            <v>42301810000000040000</v>
          </cell>
          <cell r="C3341" t="str">
            <v>60301810300000000002</v>
          </cell>
          <cell r="D3341" t="str">
            <v>$</v>
          </cell>
          <cell r="E3341">
            <v>73.19</v>
          </cell>
          <cell r="F3341" t="str">
            <v>Удержание 1% налога со счета 1350</v>
          </cell>
        </row>
        <row r="3342">
          <cell r="A3342">
            <v>37424</v>
          </cell>
          <cell r="B3342" t="str">
            <v>42301810000000040000</v>
          </cell>
          <cell r="C3342" t="str">
            <v>60301810300000000002</v>
          </cell>
          <cell r="D3342" t="str">
            <v>$</v>
          </cell>
          <cell r="E3342">
            <v>150.5</v>
          </cell>
          <cell r="F3342" t="str">
            <v>Удержание 1% налога со счета 1790</v>
          </cell>
        </row>
        <row r="3343">
          <cell r="A3343">
            <v>37424</v>
          </cell>
          <cell r="B3343" t="str">
            <v>42301810000000040000</v>
          </cell>
          <cell r="C3343" t="str">
            <v>60301810300000000002</v>
          </cell>
          <cell r="D3343" t="str">
            <v>$</v>
          </cell>
          <cell r="E3343">
            <v>12.62</v>
          </cell>
          <cell r="F3343" t="str">
            <v>Удержание 1% налога со счета 2016</v>
          </cell>
        </row>
        <row r="3344">
          <cell r="A3344">
            <v>37425</v>
          </cell>
          <cell r="B3344" t="str">
            <v>42301810000000040000</v>
          </cell>
          <cell r="C3344" t="str">
            <v>60301810300000000002</v>
          </cell>
          <cell r="D3344" t="str">
            <v>$</v>
          </cell>
          <cell r="E3344">
            <v>346.94</v>
          </cell>
          <cell r="F3344" t="str">
            <v>Удержание 1% налога со счета 1583</v>
          </cell>
        </row>
        <row r="3345">
          <cell r="A3345">
            <v>37428</v>
          </cell>
          <cell r="B3345" t="str">
            <v>42301810000000040000</v>
          </cell>
          <cell r="C3345" t="str">
            <v>60301810300000000002</v>
          </cell>
          <cell r="D3345" t="str">
            <v>$</v>
          </cell>
          <cell r="E3345">
            <v>15.78</v>
          </cell>
          <cell r="F3345" t="str">
            <v>Удержание 1% налога со счета 283</v>
          </cell>
        </row>
        <row r="3346">
          <cell r="A3346">
            <v>37428</v>
          </cell>
          <cell r="B3346" t="str">
            <v>42301810000000040000</v>
          </cell>
          <cell r="C3346" t="str">
            <v>60301810300000000002</v>
          </cell>
          <cell r="D3346" t="str">
            <v>$</v>
          </cell>
          <cell r="E3346">
            <v>171.22</v>
          </cell>
          <cell r="F3346" t="str">
            <v>Удержание 1% налога со счета 144</v>
          </cell>
        </row>
        <row r="3347">
          <cell r="A3347">
            <v>37428</v>
          </cell>
          <cell r="B3347" t="str">
            <v>42301810000000040000</v>
          </cell>
          <cell r="C3347" t="str">
            <v>60301810300000000002</v>
          </cell>
          <cell r="D3347" t="str">
            <v>$</v>
          </cell>
          <cell r="E3347">
            <v>63.12</v>
          </cell>
          <cell r="F3347" t="str">
            <v>Удержание 1% налога со счета 2016</v>
          </cell>
        </row>
        <row r="3348">
          <cell r="A3348">
            <v>37431</v>
          </cell>
          <cell r="B3348" t="str">
            <v>42301810000000040000</v>
          </cell>
          <cell r="C3348" t="str">
            <v>60301810300000000002</v>
          </cell>
          <cell r="D3348" t="str">
            <v>$</v>
          </cell>
          <cell r="E3348">
            <v>632.4</v>
          </cell>
          <cell r="F3348" t="str">
            <v>Удержание 1% налога со счета 5204</v>
          </cell>
        </row>
        <row r="3349">
          <cell r="A3349">
            <v>37431</v>
          </cell>
          <cell r="B3349" t="str">
            <v>42301810000000040000</v>
          </cell>
          <cell r="C3349" t="str">
            <v>60301810300000000002</v>
          </cell>
          <cell r="D3349" t="str">
            <v>$</v>
          </cell>
          <cell r="E3349">
            <v>158.1</v>
          </cell>
          <cell r="F3349" t="str">
            <v>Удержание 1% налога со счета 144</v>
          </cell>
        </row>
        <row r="3350">
          <cell r="A3350">
            <v>37431</v>
          </cell>
          <cell r="B3350" t="str">
            <v>42301810000000040000</v>
          </cell>
          <cell r="C3350" t="str">
            <v>60301810300000000002</v>
          </cell>
          <cell r="D3350" t="str">
            <v>$</v>
          </cell>
          <cell r="E3350">
            <v>2.21</v>
          </cell>
          <cell r="F3350" t="str">
            <v>Удержание 1% налога со счета 1350</v>
          </cell>
        </row>
        <row r="3351">
          <cell r="A3351">
            <v>37433</v>
          </cell>
          <cell r="B3351" t="str">
            <v>42301810000000040000</v>
          </cell>
          <cell r="C3351" t="str">
            <v>60301810300000000002</v>
          </cell>
          <cell r="D3351" t="str">
            <v>$</v>
          </cell>
          <cell r="E3351">
            <v>58.92</v>
          </cell>
          <cell r="F3351" t="str">
            <v>Удержание 1% налога со счета 306</v>
          </cell>
        </row>
        <row r="3352">
          <cell r="A3352">
            <v>37433</v>
          </cell>
          <cell r="B3352" t="str">
            <v>42301810000000040000</v>
          </cell>
          <cell r="C3352" t="str">
            <v>60301810700000009098</v>
          </cell>
          <cell r="D3352" t="str">
            <v>$</v>
          </cell>
          <cell r="E3352">
            <v>1952.88</v>
          </cell>
          <cell r="F3352" t="str">
            <v>Возмещение оплаченных банком услуг по использованию кредитной карты AMEX в личных целях, удержание
 НДС  Гоголев А.Г.</v>
          </cell>
        </row>
        <row r="3353">
          <cell r="A3353">
            <v>37433</v>
          </cell>
          <cell r="B3353" t="str">
            <v>42301810000000040000</v>
          </cell>
          <cell r="C3353" t="str">
            <v>60301810700000009098</v>
          </cell>
          <cell r="D3353" t="str">
            <v>$</v>
          </cell>
          <cell r="E3353">
            <v>705.18</v>
          </cell>
          <cell r="F3353" t="str">
            <v>Возмещение оплаченных банком услуг по использованию кредитной карты AMEX в личных целях, удержание
 НДС Гоголев А.Г.</v>
          </cell>
        </row>
        <row r="3354">
          <cell r="A3354">
            <v>37433</v>
          </cell>
          <cell r="B3354" t="str">
            <v>42301810000000040000</v>
          </cell>
          <cell r="C3354" t="str">
            <v>60301810700000009098</v>
          </cell>
          <cell r="D3354" t="str">
            <v>$</v>
          </cell>
          <cell r="E3354">
            <v>235.61</v>
          </cell>
          <cell r="F3354" t="str">
            <v>Списание расходов, оплаченных банковской картой MasterCard Business (Гоголев А. Г.) в оплату личных трат согласно заявлению.</v>
          </cell>
        </row>
        <row r="3355">
          <cell r="A3355">
            <v>37434</v>
          </cell>
          <cell r="B3355" t="str">
            <v>42301810000000040000</v>
          </cell>
          <cell r="C3355" t="str">
            <v>60301810300000000002</v>
          </cell>
          <cell r="D3355" t="str">
            <v>$</v>
          </cell>
          <cell r="E3355">
            <v>12.65</v>
          </cell>
          <cell r="F3355" t="str">
            <v>Удержание 1% налога со счета 898</v>
          </cell>
        </row>
        <row r="3356">
          <cell r="A3356">
            <v>37434</v>
          </cell>
          <cell r="B3356" t="str">
            <v>42301810000000040000</v>
          </cell>
          <cell r="C3356" t="str">
            <v>60301810300000000002</v>
          </cell>
          <cell r="D3356" t="str">
            <v>$</v>
          </cell>
          <cell r="E3356">
            <v>252.96</v>
          </cell>
          <cell r="F3356" t="str">
            <v>Удержание 1% налога со счета 1583</v>
          </cell>
        </row>
        <row r="3357">
          <cell r="A3357">
            <v>37435</v>
          </cell>
          <cell r="B3357" t="str">
            <v>42301810000000040000</v>
          </cell>
          <cell r="C3357" t="str">
            <v>60301810200000009802</v>
          </cell>
          <cell r="D3357" t="str">
            <v>$</v>
          </cell>
          <cell r="E3357">
            <v>136</v>
          </cell>
          <cell r="F3357" t="str">
            <v>Погашение части основного долга, процентов за пользование кредитом и списание подоходного налога с  Сидоровой О.Е. по балансовым счетам</v>
          </cell>
        </row>
        <row r="3358">
          <cell r="A3358">
            <v>37435</v>
          </cell>
          <cell r="B3358" t="str">
            <v>42301810000000040000</v>
          </cell>
          <cell r="C3358" t="str">
            <v>60301810200000009802</v>
          </cell>
          <cell r="D3358" t="str">
            <v>$</v>
          </cell>
          <cell r="E3358">
            <v>347</v>
          </cell>
          <cell r="F3358" t="str">
            <v>Погашение части основного долга, процентов за пользование кредитом и списание подоходного налога с материальной выгоды,  Докучаев Г.А.</v>
          </cell>
        </row>
        <row r="3359">
          <cell r="A3359">
            <v>37435</v>
          </cell>
          <cell r="B3359" t="str">
            <v>42301810000000040000</v>
          </cell>
          <cell r="C3359" t="str">
            <v>60301810200000009802</v>
          </cell>
          <cell r="D3359" t="str">
            <v>$</v>
          </cell>
          <cell r="E3359">
            <v>296</v>
          </cell>
          <cell r="F3359" t="str">
            <v>Погашение части основного долга, процентов за пользование кредитом и списание подоходного налога с материальной выгоды,  Пискунова О.И.</v>
          </cell>
        </row>
        <row r="3360">
          <cell r="A3360">
            <v>37350</v>
          </cell>
          <cell r="B3360" t="str">
            <v>42301810100000000000</v>
          </cell>
          <cell r="C3360" t="str">
            <v>60301810000000009811</v>
          </cell>
          <cell r="D3360" t="str">
            <v>$</v>
          </cell>
          <cell r="E3360">
            <v>2</v>
          </cell>
          <cell r="F3360" t="str">
            <v>СПИСЫВАЕТСЯ РУБЛИ  С ДЕПОЗИТА ДО ВОСТРЕБОВАНИЯ АНТИПОВОЙ СВЕТЛАНЫ ВИКТОРОВНЫ НАСЧЕТ"РАСЧЕТЫ С БЮДЖЕТОМ ПО ПОДОХОДНОМУ НАЛОГУ С ДОХОДОВ КЛИЕНТОВ БАНКА".ОСНОВ.СМ.М/О 9862 .</v>
          </cell>
        </row>
        <row r="3361">
          <cell r="A3361">
            <v>37433</v>
          </cell>
          <cell r="B3361" t="str">
            <v>42301810100000000000</v>
          </cell>
          <cell r="C3361" t="str">
            <v>60301810600000000003</v>
          </cell>
          <cell r="D3361" t="str">
            <v>$</v>
          </cell>
          <cell r="E3361">
            <v>458.49</v>
          </cell>
          <cell r="F3361" t="str">
            <v>СПИСЫВАЕТСЯ НАЛОГ НА СЧ."РАСЧЕТЫ С БЮДЖЕТОМ ПО НАЛОГУ НА ПОКУПКУ ИНОСТРАННЫХ ДЕНЕЖНЫХ ЗНАКОВ И ПЛАТЕЖНЫХ ДОК-ОВ,ВЫРАЖ.В ИНОСТРАН.ВАЛЮТЕ"С ДЕПОЗИТА ДО ВОСТРЕБОВАНИЯ ЕРОХИНА ВЛАДИМИРА ИВАНОВИЧА.</v>
          </cell>
        </row>
        <row r="3362">
          <cell r="A3362">
            <v>37260</v>
          </cell>
          <cell r="B3362" t="str">
            <v>42301810100000040000</v>
          </cell>
          <cell r="C3362" t="str">
            <v>60301810300000000002</v>
          </cell>
          <cell r="D3362" t="str">
            <v>$</v>
          </cell>
          <cell r="E3362">
            <v>92.49</v>
          </cell>
          <cell r="F3362" t="str">
            <v>Удержание 1% налога со счета 2974</v>
          </cell>
        </row>
        <row r="3363">
          <cell r="A3363">
            <v>37260</v>
          </cell>
          <cell r="B3363" t="str">
            <v>42301810100000040000</v>
          </cell>
          <cell r="C3363" t="str">
            <v>60301810200000009802</v>
          </cell>
          <cell r="D3363" t="str">
            <v>$</v>
          </cell>
          <cell r="E3363">
            <v>18893</v>
          </cell>
          <cell r="F3363" t="str">
            <v>Выплата %% по депозитам, получение %% по кредитам, удержание подоходного н алога, покупка валюты по генеральным заявлениям за декабрь 2001 года</v>
          </cell>
        </row>
        <row r="3364">
          <cell r="A3364">
            <v>37260</v>
          </cell>
          <cell r="B3364" t="str">
            <v>42301810100000040000</v>
          </cell>
          <cell r="C3364" t="str">
            <v>60301810200000009802</v>
          </cell>
          <cell r="D3364" t="str">
            <v>$</v>
          </cell>
          <cell r="E3364">
            <v>4225</v>
          </cell>
          <cell r="F3364" t="str">
            <v>Выплата %% по депозитам, получение %% по кредитам, удержание подоходного н алога, покупка валюты по генеральным заявлениям за декабрь 2001 года</v>
          </cell>
        </row>
        <row r="3365">
          <cell r="A3365">
            <v>37260</v>
          </cell>
          <cell r="B3365" t="str">
            <v>42301810100000040000</v>
          </cell>
          <cell r="C3365" t="str">
            <v>60301810200000009802</v>
          </cell>
          <cell r="D3365" t="str">
            <v>$</v>
          </cell>
          <cell r="E3365">
            <v>15954</v>
          </cell>
          <cell r="F3365" t="str">
            <v>Выплата %% по депозитам, получение %% по кредитам, удержание подоходного н алога, покупка валюты по генеральным заявлениям за декабрь 2001 года</v>
          </cell>
        </row>
        <row r="3366">
          <cell r="A3366">
            <v>37260</v>
          </cell>
          <cell r="B3366" t="str">
            <v>42301810100000040000</v>
          </cell>
          <cell r="C3366" t="str">
            <v>60301810200000009802</v>
          </cell>
          <cell r="D3366" t="str">
            <v>$</v>
          </cell>
          <cell r="E3366">
            <v>3567</v>
          </cell>
          <cell r="F3366" t="str">
            <v>Выплата %% по депозитам, получение %% по кредитам, удержание подоходного н алога, покупка валюты по генеральным заявлениям за декабрь 2001 года</v>
          </cell>
        </row>
        <row r="3367">
          <cell r="A3367">
            <v>37260</v>
          </cell>
          <cell r="B3367" t="str">
            <v>42301810100000040000</v>
          </cell>
          <cell r="C3367" t="str">
            <v>60301810200000009802</v>
          </cell>
          <cell r="D3367" t="str">
            <v>$</v>
          </cell>
          <cell r="E3367">
            <v>14516</v>
          </cell>
          <cell r="F3367" t="str">
            <v>Выплата %% по депозитам, получение %% по кредитам, удержание подоходного н алога, покупка валюты по генеральным заявлениям за декабрь 2001 года</v>
          </cell>
        </row>
        <row r="3368">
          <cell r="A3368">
            <v>37260</v>
          </cell>
          <cell r="B3368" t="str">
            <v>42301810100000040000</v>
          </cell>
          <cell r="C3368" t="str">
            <v>60301810200000009802</v>
          </cell>
          <cell r="D3368" t="str">
            <v>$</v>
          </cell>
          <cell r="E3368">
            <v>3246</v>
          </cell>
          <cell r="F3368" t="str">
            <v>Выплата %% по депозитам, получение %% по кредитам, удержание подоходного н алога, покупка валюты по генеральным заявлениям за декабрь 2001 года</v>
          </cell>
        </row>
        <row r="3369">
          <cell r="A3369">
            <v>37260</v>
          </cell>
          <cell r="B3369" t="str">
            <v>42301810100000040000</v>
          </cell>
          <cell r="C3369" t="str">
            <v>60301810200000009802</v>
          </cell>
          <cell r="D3369" t="str">
            <v>$</v>
          </cell>
          <cell r="E3369">
            <v>16030</v>
          </cell>
          <cell r="F3369" t="str">
            <v>Выплата %% по депозитам, получение %% по кредитам, удержание подоходного н алога, покупка валюты по генеральным заявлениям за декабрь 2001 года</v>
          </cell>
        </row>
        <row r="3370">
          <cell r="A3370">
            <v>37260</v>
          </cell>
          <cell r="B3370" t="str">
            <v>42301810100000040000</v>
          </cell>
          <cell r="C3370" t="str">
            <v>60301810200000009802</v>
          </cell>
          <cell r="D3370" t="str">
            <v>$</v>
          </cell>
          <cell r="E3370">
            <v>3584</v>
          </cell>
          <cell r="F3370" t="str">
            <v>Выплата %% по депозитам, получение %% по кредитам, удержание подоходного н алога, покупка валюты по генеральным заявлениям за декабрь 2001 года</v>
          </cell>
        </row>
        <row r="3371">
          <cell r="A3371">
            <v>37264</v>
          </cell>
          <cell r="B3371" t="str">
            <v>42301810100000040000</v>
          </cell>
          <cell r="C3371" t="str">
            <v>60301810300000000002</v>
          </cell>
          <cell r="D3371" t="str">
            <v>$</v>
          </cell>
          <cell r="E3371">
            <v>61.46</v>
          </cell>
          <cell r="F3371" t="str">
            <v>Удержание 1% налога со счета 4943</v>
          </cell>
        </row>
        <row r="3372">
          <cell r="A3372">
            <v>37264</v>
          </cell>
          <cell r="B3372" t="str">
            <v>42301810100000040000</v>
          </cell>
          <cell r="C3372" t="str">
            <v>60301810300000000002</v>
          </cell>
          <cell r="D3372" t="str">
            <v>$</v>
          </cell>
          <cell r="E3372">
            <v>153.65</v>
          </cell>
          <cell r="F3372" t="str">
            <v>Удержание 1% налога со счета 769</v>
          </cell>
        </row>
        <row r="3373">
          <cell r="A3373">
            <v>37264</v>
          </cell>
          <cell r="B3373" t="str">
            <v>42301810100000040000</v>
          </cell>
          <cell r="C3373" t="str">
            <v>60301810300000000002</v>
          </cell>
          <cell r="D3373" t="str">
            <v>$</v>
          </cell>
          <cell r="E3373">
            <v>30.73</v>
          </cell>
          <cell r="F3373" t="str">
            <v>Удержание 1% налога со счета 4464</v>
          </cell>
        </row>
        <row r="3374">
          <cell r="A3374">
            <v>37265</v>
          </cell>
          <cell r="B3374" t="str">
            <v>42301810100000040000</v>
          </cell>
          <cell r="C3374" t="str">
            <v>60301810200000009802</v>
          </cell>
          <cell r="D3374" t="str">
            <v>$</v>
          </cell>
          <cell r="E3374">
            <v>248</v>
          </cell>
          <cell r="F3374" t="str">
            <v>Погашение части основного долга, процентов за пользование кредитом и списание подоходного налога с материальной выгоды,  Тарасова Н.Ю.</v>
          </cell>
        </row>
        <row r="3375">
          <cell r="A3375">
            <v>37265</v>
          </cell>
          <cell r="B3375" t="str">
            <v>42301810100000040000</v>
          </cell>
          <cell r="C3375" t="str">
            <v>60301810200000009802</v>
          </cell>
          <cell r="D3375" t="str">
            <v>$</v>
          </cell>
          <cell r="E3375">
            <v>243</v>
          </cell>
          <cell r="F3375" t="str">
            <v>Погашение части основного долга, процентов за пользование кредитом и списание подоходного налога с материальной выгоды,  Любимов Ю.В.</v>
          </cell>
        </row>
        <row r="3376">
          <cell r="A3376">
            <v>37265</v>
          </cell>
          <cell r="B3376" t="str">
            <v>42301810100000040000</v>
          </cell>
          <cell r="C3376" t="str">
            <v>60301810200000009802</v>
          </cell>
          <cell r="D3376" t="str">
            <v>$</v>
          </cell>
          <cell r="E3376">
            <v>48</v>
          </cell>
          <cell r="F3376" t="str">
            <v>Погашение части основного долга, процентов за пользование кредитом и списание подоходного налога с материальной выгоды,  Шпаков В.М.</v>
          </cell>
        </row>
        <row r="3377">
          <cell r="A3377">
            <v>37266</v>
          </cell>
          <cell r="B3377" t="str">
            <v>42301810100000040000</v>
          </cell>
          <cell r="C3377" t="str">
            <v>60301810300000000002</v>
          </cell>
          <cell r="D3377" t="str">
            <v>$</v>
          </cell>
          <cell r="E3377">
            <v>26.57</v>
          </cell>
          <cell r="F3377" t="str">
            <v>Удержание 1% налога со счета 1904</v>
          </cell>
        </row>
        <row r="3378">
          <cell r="A3378">
            <v>37266</v>
          </cell>
          <cell r="B3378" t="str">
            <v>42301810100000040000</v>
          </cell>
          <cell r="C3378" t="str">
            <v>60301810300000000002</v>
          </cell>
          <cell r="D3378" t="str">
            <v>$</v>
          </cell>
          <cell r="E3378">
            <v>12.3</v>
          </cell>
          <cell r="F3378" t="str">
            <v>Удержание 1% налога со счета 633</v>
          </cell>
        </row>
        <row r="3379">
          <cell r="A3379">
            <v>37266</v>
          </cell>
          <cell r="B3379" t="str">
            <v>42301810100000040000</v>
          </cell>
          <cell r="C3379" t="str">
            <v>60301810300000000002</v>
          </cell>
          <cell r="D3379" t="str">
            <v>$</v>
          </cell>
          <cell r="E3379">
            <v>1844.24</v>
          </cell>
          <cell r="F3379" t="str">
            <v>Удержание 1% налога со счета 1056</v>
          </cell>
        </row>
        <row r="3380">
          <cell r="A3380">
            <v>37266</v>
          </cell>
          <cell r="B3380" t="str">
            <v>42301810100000040000</v>
          </cell>
          <cell r="C3380" t="str">
            <v>60301810300000000002</v>
          </cell>
          <cell r="D3380" t="str">
            <v>$</v>
          </cell>
          <cell r="E3380">
            <v>338.23</v>
          </cell>
          <cell r="F3380" t="str">
            <v>Удержание 1% налога со счета 1593</v>
          </cell>
        </row>
        <row r="3381">
          <cell r="A3381">
            <v>37266</v>
          </cell>
          <cell r="B3381" t="str">
            <v>42301810100000040000</v>
          </cell>
          <cell r="C3381" t="str">
            <v>60301810300000000002</v>
          </cell>
          <cell r="D3381" t="str">
            <v>$</v>
          </cell>
          <cell r="E3381">
            <v>107.58</v>
          </cell>
          <cell r="F3381" t="str">
            <v>Удержание 1% налога со счета 1548</v>
          </cell>
        </row>
        <row r="3382">
          <cell r="A3382">
            <v>37267</v>
          </cell>
          <cell r="B3382" t="str">
            <v>42301810100000040000</v>
          </cell>
          <cell r="C3382" t="str">
            <v>60301810300000000002</v>
          </cell>
          <cell r="D3382" t="str">
            <v>$</v>
          </cell>
          <cell r="E3382">
            <v>122.8</v>
          </cell>
          <cell r="F3382" t="str">
            <v>Удержание 1% налога со счета 1412</v>
          </cell>
        </row>
        <row r="3383">
          <cell r="A3383">
            <v>37267</v>
          </cell>
          <cell r="B3383" t="str">
            <v>42301810100000040000</v>
          </cell>
          <cell r="C3383" t="str">
            <v>60301810300000000002</v>
          </cell>
          <cell r="D3383" t="str">
            <v>$</v>
          </cell>
          <cell r="E3383">
            <v>15.35</v>
          </cell>
          <cell r="F3383" t="str">
            <v>Удержание 1% налога со счета 2466</v>
          </cell>
        </row>
        <row r="3384">
          <cell r="A3384">
            <v>37267</v>
          </cell>
          <cell r="B3384" t="str">
            <v>42301810100000040000</v>
          </cell>
          <cell r="C3384" t="str">
            <v>60301810300000000002</v>
          </cell>
          <cell r="D3384" t="str">
            <v>$</v>
          </cell>
          <cell r="E3384">
            <v>45.53</v>
          </cell>
          <cell r="F3384" t="str">
            <v>Удержание 1% налога со счета 992</v>
          </cell>
        </row>
        <row r="3385">
          <cell r="A3385">
            <v>37267</v>
          </cell>
          <cell r="B3385" t="str">
            <v>42301810100000040000</v>
          </cell>
          <cell r="C3385" t="str">
            <v>60301810300000000002</v>
          </cell>
          <cell r="D3385" t="str">
            <v>$</v>
          </cell>
          <cell r="E3385">
            <v>153.49</v>
          </cell>
          <cell r="F3385" t="str">
            <v>Удержание 1% налога со счета 439</v>
          </cell>
        </row>
        <row r="3386">
          <cell r="A3386">
            <v>37270</v>
          </cell>
          <cell r="B3386" t="str">
            <v>42301810100000040000</v>
          </cell>
          <cell r="C3386" t="str">
            <v>60301810300000000002</v>
          </cell>
          <cell r="D3386" t="str">
            <v>$</v>
          </cell>
          <cell r="E3386">
            <v>91.74</v>
          </cell>
          <cell r="F3386" t="str">
            <v>Удержание 1% налога со счета 798</v>
          </cell>
        </row>
        <row r="3387">
          <cell r="A3387">
            <v>37270</v>
          </cell>
          <cell r="B3387" t="str">
            <v>42301810100000040000</v>
          </cell>
          <cell r="C3387" t="str">
            <v>60301810300000000002</v>
          </cell>
          <cell r="D3387" t="str">
            <v>$</v>
          </cell>
          <cell r="E3387">
            <v>901.08</v>
          </cell>
          <cell r="F3387" t="str">
            <v>Удержание 1% налога со счета 808</v>
          </cell>
        </row>
        <row r="3388">
          <cell r="A3388">
            <v>37270</v>
          </cell>
          <cell r="B3388" t="str">
            <v>42301810100000040000</v>
          </cell>
          <cell r="C3388" t="str">
            <v>60301810300000000002</v>
          </cell>
          <cell r="D3388" t="str">
            <v>$</v>
          </cell>
          <cell r="E3388">
            <v>153.15</v>
          </cell>
          <cell r="F3388" t="str">
            <v>Удержание 1% налога со счета 2974</v>
          </cell>
        </row>
        <row r="3389">
          <cell r="A3389">
            <v>37270</v>
          </cell>
          <cell r="B3389" t="str">
            <v>42301810100000040000</v>
          </cell>
          <cell r="C3389" t="str">
            <v>60301810300000000002</v>
          </cell>
          <cell r="D3389" t="str">
            <v>$</v>
          </cell>
          <cell r="E3389">
            <v>2749.29</v>
          </cell>
          <cell r="F3389" t="str">
            <v>Удержание 1% налога со счета 1519</v>
          </cell>
        </row>
        <row r="3390">
          <cell r="A3390">
            <v>37271</v>
          </cell>
          <cell r="B3390" t="str">
            <v>42301810100000040000</v>
          </cell>
          <cell r="C3390" t="str">
            <v>60301810300000000002</v>
          </cell>
          <cell r="D3390" t="str">
            <v>$</v>
          </cell>
          <cell r="E3390">
            <v>305.86</v>
          </cell>
          <cell r="F3390" t="str">
            <v>Удержание 1% налога со счета 2136</v>
          </cell>
        </row>
        <row r="3391">
          <cell r="A3391">
            <v>37271</v>
          </cell>
          <cell r="B3391" t="str">
            <v>42301810100000040000</v>
          </cell>
          <cell r="C3391" t="str">
            <v>60301810300000000002</v>
          </cell>
          <cell r="D3391" t="str">
            <v>$</v>
          </cell>
          <cell r="E3391">
            <v>211.49</v>
          </cell>
          <cell r="F3391" t="str">
            <v>Удержание 1% налога со счета 1593</v>
          </cell>
        </row>
        <row r="3392">
          <cell r="A3392">
            <v>37271</v>
          </cell>
          <cell r="B3392" t="str">
            <v>42301810100000040000</v>
          </cell>
          <cell r="C3392" t="str">
            <v>60301810300000000002</v>
          </cell>
          <cell r="D3392" t="str">
            <v>$</v>
          </cell>
          <cell r="E3392">
            <v>61.26</v>
          </cell>
          <cell r="F3392" t="str">
            <v>Удержание 1% налога со счета 5515</v>
          </cell>
        </row>
        <row r="3393">
          <cell r="A3393">
            <v>37272</v>
          </cell>
          <cell r="B3393" t="str">
            <v>42301810100000040000</v>
          </cell>
          <cell r="C3393" t="str">
            <v>60301810300000000002</v>
          </cell>
          <cell r="D3393" t="str">
            <v>$</v>
          </cell>
          <cell r="E3393">
            <v>305.3</v>
          </cell>
          <cell r="F3393" t="str">
            <v>Удержание 1% налога со счета 701</v>
          </cell>
        </row>
        <row r="3394">
          <cell r="A3394">
            <v>37272</v>
          </cell>
          <cell r="B3394" t="str">
            <v>42301810100000040000</v>
          </cell>
          <cell r="C3394" t="str">
            <v>60301810900000009801</v>
          </cell>
          <cell r="D3394" t="str">
            <v>$</v>
          </cell>
          <cell r="E3394">
            <v>151</v>
          </cell>
          <cell r="F3394" t="str">
            <v>Погаш.задолж.по налогу на доходы согл. заявлению Кудяковой М.Н.</v>
          </cell>
        </row>
        <row r="3395">
          <cell r="A3395">
            <v>37272</v>
          </cell>
          <cell r="B3395" t="str">
            <v>42301810100000040000</v>
          </cell>
          <cell r="C3395" t="str">
            <v>60301810900000009801</v>
          </cell>
          <cell r="D3395" t="str">
            <v>$</v>
          </cell>
          <cell r="E3395">
            <v>203</v>
          </cell>
          <cell r="F3395" t="str">
            <v>Погаш.задолж.по налогу на доходы за 2001 г. согл. заявлению Трофимовой М.А.</v>
          </cell>
        </row>
        <row r="3396">
          <cell r="A3396">
            <v>37272</v>
          </cell>
          <cell r="B3396" t="str">
            <v>42301810100000040000</v>
          </cell>
          <cell r="C3396" t="str">
            <v>60301810900000009801</v>
          </cell>
          <cell r="D3396" t="str">
            <v>$</v>
          </cell>
          <cell r="E3396">
            <v>151</v>
          </cell>
          <cell r="F3396" t="str">
            <v>Погаш.задолж.по налогу на доходы за 2001 г. согл.заявлению Копыловой А.И.</v>
          </cell>
        </row>
        <row r="3397">
          <cell r="A3397">
            <v>37272</v>
          </cell>
          <cell r="B3397" t="str">
            <v>42301810100000040000</v>
          </cell>
          <cell r="C3397" t="str">
            <v>60301810300000000002</v>
          </cell>
          <cell r="D3397" t="str">
            <v>$</v>
          </cell>
          <cell r="E3397">
            <v>46.02</v>
          </cell>
          <cell r="F3397" t="str">
            <v>Удержание 1% налога со счета 2987</v>
          </cell>
        </row>
        <row r="3398">
          <cell r="A3398">
            <v>37273</v>
          </cell>
          <cell r="B3398" t="str">
            <v>42301810100000040000</v>
          </cell>
          <cell r="C3398" t="str">
            <v>60301810900000009801</v>
          </cell>
          <cell r="D3398" t="str">
            <v>$</v>
          </cell>
          <cell r="E3398">
            <v>99</v>
          </cell>
          <cell r="F3398" t="str">
            <v>Налог на доходы за 2001 г. по заявлению со счета Черниной Н.В.</v>
          </cell>
        </row>
        <row r="3399">
          <cell r="A3399">
            <v>37273</v>
          </cell>
          <cell r="B3399" t="str">
            <v>42301810100000040000</v>
          </cell>
          <cell r="C3399" t="str">
            <v>60301810900000009801</v>
          </cell>
          <cell r="D3399" t="str">
            <v>$</v>
          </cell>
          <cell r="E3399">
            <v>151</v>
          </cell>
          <cell r="F3399" t="str">
            <v>Налог на доходы за 2001 г. по заявлению со счета Куракиной Е.М.</v>
          </cell>
        </row>
        <row r="3400">
          <cell r="A3400">
            <v>37273</v>
          </cell>
          <cell r="B3400" t="str">
            <v>42301810100000040000</v>
          </cell>
          <cell r="C3400" t="str">
            <v>60301810900000009801</v>
          </cell>
          <cell r="D3400" t="str">
            <v>$</v>
          </cell>
          <cell r="E3400">
            <v>150</v>
          </cell>
          <cell r="F3400" t="str">
            <v>Налог на доходы за 2001г. по заявлению со счета Мартыновой Н.В.</v>
          </cell>
        </row>
        <row r="3401">
          <cell r="A3401">
            <v>37273</v>
          </cell>
          <cell r="B3401" t="str">
            <v>42301810100000040000</v>
          </cell>
          <cell r="C3401" t="str">
            <v>60301810300000000002</v>
          </cell>
          <cell r="D3401" t="str">
            <v>$</v>
          </cell>
          <cell r="E3401">
            <v>91.95</v>
          </cell>
          <cell r="F3401" t="str">
            <v>Удержание 1% налога со счета 769</v>
          </cell>
        </row>
        <row r="3402">
          <cell r="A3402">
            <v>37274</v>
          </cell>
          <cell r="B3402" t="str">
            <v>42301810100000040000</v>
          </cell>
          <cell r="C3402" t="str">
            <v>60301810900000009801</v>
          </cell>
          <cell r="D3402" t="str">
            <v>$</v>
          </cell>
          <cell r="E3402">
            <v>99</v>
          </cell>
          <cell r="F3402" t="str">
            <v>Налог на доходы за 2001г. по заявлению со счета Борисовой Н.Н.</v>
          </cell>
        </row>
        <row r="3403">
          <cell r="A3403">
            <v>37273</v>
          </cell>
          <cell r="B3403" t="str">
            <v>42301810100000040000</v>
          </cell>
          <cell r="C3403" t="str">
            <v>60301810300000000002</v>
          </cell>
          <cell r="D3403" t="str">
            <v>$</v>
          </cell>
          <cell r="E3403">
            <v>66.989999999999995</v>
          </cell>
          <cell r="F3403" t="str">
            <v>Удержание 1% налога со счета 5052</v>
          </cell>
        </row>
        <row r="3404">
          <cell r="A3404">
            <v>37273</v>
          </cell>
          <cell r="B3404" t="str">
            <v>42301810100000040000</v>
          </cell>
          <cell r="C3404" t="str">
            <v>60301810300000000002</v>
          </cell>
          <cell r="D3404" t="str">
            <v>$</v>
          </cell>
          <cell r="E3404">
            <v>331.39</v>
          </cell>
          <cell r="F3404" t="str">
            <v>Удержание 1% налога со счета 1616</v>
          </cell>
        </row>
        <row r="3405">
          <cell r="A3405">
            <v>37273</v>
          </cell>
          <cell r="B3405" t="str">
            <v>42301810100000040000</v>
          </cell>
          <cell r="C3405" t="str">
            <v>60301810300000000002</v>
          </cell>
          <cell r="D3405" t="str">
            <v>$</v>
          </cell>
          <cell r="E3405">
            <v>152.78</v>
          </cell>
          <cell r="F3405" t="str">
            <v>Удержание 1% налога со счета 727</v>
          </cell>
        </row>
        <row r="3406">
          <cell r="A3406">
            <v>37274</v>
          </cell>
          <cell r="B3406" t="str">
            <v>42301810100000040000</v>
          </cell>
          <cell r="C3406" t="str">
            <v>60301810900000009801</v>
          </cell>
          <cell r="D3406" t="str">
            <v>$</v>
          </cell>
          <cell r="E3406">
            <v>82</v>
          </cell>
          <cell r="F3406" t="str">
            <v>Налог на доходы за 2001г. по заявлению со счета Головкина И.И.</v>
          </cell>
        </row>
        <row r="3407">
          <cell r="A3407">
            <v>37274</v>
          </cell>
          <cell r="B3407" t="str">
            <v>42301810100000040000</v>
          </cell>
          <cell r="C3407" t="str">
            <v>60301810900000009801</v>
          </cell>
          <cell r="D3407" t="str">
            <v>$</v>
          </cell>
          <cell r="E3407">
            <v>1539</v>
          </cell>
          <cell r="F3407" t="str">
            <v>Налог на доходы за 2001г. по заявлению со счета Алмазовой Н.И.</v>
          </cell>
        </row>
        <row r="3408">
          <cell r="A3408">
            <v>37274</v>
          </cell>
          <cell r="B3408" t="str">
            <v>42301810100000040000</v>
          </cell>
          <cell r="C3408" t="str">
            <v>60301810900000009801</v>
          </cell>
          <cell r="D3408" t="str">
            <v>$</v>
          </cell>
          <cell r="E3408">
            <v>151</v>
          </cell>
          <cell r="F3408" t="str">
            <v>Налог на доходы за 2001г. по заявлению со счета Климовой З.И.</v>
          </cell>
        </row>
        <row r="3409">
          <cell r="A3409">
            <v>37274</v>
          </cell>
          <cell r="B3409" t="str">
            <v>42301810100000040000</v>
          </cell>
          <cell r="C3409" t="str">
            <v>60301810900000009801</v>
          </cell>
          <cell r="D3409" t="str">
            <v>$</v>
          </cell>
          <cell r="E3409">
            <v>99</v>
          </cell>
          <cell r="F3409" t="str">
            <v>Налог на доходы за 2001г. по заявлению со счета Морозовой А.И.</v>
          </cell>
        </row>
        <row r="3410">
          <cell r="A3410">
            <v>37274</v>
          </cell>
          <cell r="B3410" t="str">
            <v>42301810100000040000</v>
          </cell>
          <cell r="C3410" t="str">
            <v>60301810300000000002</v>
          </cell>
          <cell r="D3410" t="str">
            <v>$</v>
          </cell>
          <cell r="E3410">
            <v>308</v>
          </cell>
          <cell r="F3410" t="str">
            <v>Удержание 1% налога со счета 1056</v>
          </cell>
        </row>
        <row r="3411">
          <cell r="A3411">
            <v>37274</v>
          </cell>
          <cell r="B3411" t="str">
            <v>42301810100000040000</v>
          </cell>
          <cell r="C3411" t="str">
            <v>60301810300000000002</v>
          </cell>
          <cell r="D3411" t="str">
            <v>$</v>
          </cell>
          <cell r="E3411">
            <v>122.82</v>
          </cell>
          <cell r="F3411" t="str">
            <v>Удержание 1% налога со счета 4464</v>
          </cell>
        </row>
        <row r="3412">
          <cell r="A3412">
            <v>37274</v>
          </cell>
          <cell r="B3412" t="str">
            <v>42301810100000040000</v>
          </cell>
          <cell r="C3412" t="str">
            <v>60301810300000000002</v>
          </cell>
          <cell r="D3412" t="str">
            <v>$</v>
          </cell>
          <cell r="E3412">
            <v>9.24</v>
          </cell>
          <cell r="F3412" t="str">
            <v>Удержание 1% налога со счета 439</v>
          </cell>
        </row>
        <row r="3413">
          <cell r="A3413">
            <v>37274</v>
          </cell>
          <cell r="B3413" t="str">
            <v>42301810100000040000</v>
          </cell>
          <cell r="C3413" t="str">
            <v>60301810300000000002</v>
          </cell>
          <cell r="D3413" t="str">
            <v>$</v>
          </cell>
          <cell r="E3413">
            <v>30.8</v>
          </cell>
          <cell r="F3413" t="str">
            <v>Удержание 1% налога со счета 1412</v>
          </cell>
        </row>
        <row r="3414">
          <cell r="A3414">
            <v>37274</v>
          </cell>
          <cell r="B3414" t="str">
            <v>42301810100000040000</v>
          </cell>
          <cell r="C3414" t="str">
            <v>60301810300000000002</v>
          </cell>
          <cell r="D3414" t="str">
            <v>$</v>
          </cell>
          <cell r="E3414">
            <v>15.4</v>
          </cell>
          <cell r="F3414" t="str">
            <v>Удержание 1% налога со счета 769</v>
          </cell>
        </row>
        <row r="3415">
          <cell r="A3415">
            <v>37274</v>
          </cell>
          <cell r="B3415" t="str">
            <v>42301810100000040000</v>
          </cell>
          <cell r="C3415" t="str">
            <v>60301810300000000002</v>
          </cell>
          <cell r="D3415" t="str">
            <v>$</v>
          </cell>
          <cell r="E3415">
            <v>30.77</v>
          </cell>
          <cell r="F3415" t="str">
            <v>Удержание 1% налога со счета 1894</v>
          </cell>
        </row>
        <row r="3416">
          <cell r="A3416">
            <v>37277</v>
          </cell>
          <cell r="B3416" t="str">
            <v>42301810100000040000</v>
          </cell>
          <cell r="C3416" t="str">
            <v>60301810300000000002</v>
          </cell>
          <cell r="D3416" t="str">
            <v>$</v>
          </cell>
          <cell r="E3416">
            <v>153.97999999999999</v>
          </cell>
          <cell r="F3416" t="str">
            <v>Удержание 1% налога со счета 1975</v>
          </cell>
        </row>
        <row r="3417">
          <cell r="A3417">
            <v>37277</v>
          </cell>
          <cell r="B3417" t="str">
            <v>42301810100000040000</v>
          </cell>
          <cell r="C3417" t="str">
            <v>60301810900000009801</v>
          </cell>
          <cell r="D3417" t="str">
            <v>$</v>
          </cell>
          <cell r="E3417">
            <v>99</v>
          </cell>
          <cell r="F3417" t="str">
            <v>Погаш.задолж.по нал.на доходы за 2001 г.    Скворцова Т.И.</v>
          </cell>
        </row>
        <row r="3418">
          <cell r="A3418">
            <v>37277</v>
          </cell>
          <cell r="B3418" t="str">
            <v>42301810100000040000</v>
          </cell>
          <cell r="C3418" t="str">
            <v>60301810900000009801</v>
          </cell>
          <cell r="D3418" t="str">
            <v>$</v>
          </cell>
          <cell r="E3418">
            <v>151</v>
          </cell>
          <cell r="F3418" t="str">
            <v>Налог на доходы за 2001г.  по заявлению Крупицкой Г.В.</v>
          </cell>
        </row>
        <row r="3419">
          <cell r="A3419">
            <v>37277</v>
          </cell>
          <cell r="B3419" t="str">
            <v>42301810100000040000</v>
          </cell>
          <cell r="C3419" t="str">
            <v>60301810900000009801</v>
          </cell>
          <cell r="D3419" t="str">
            <v>$</v>
          </cell>
          <cell r="E3419">
            <v>99</v>
          </cell>
          <cell r="F3419" t="str">
            <v>Налог на доходы за 2001г.  по заявлению Аврутина В.Я.</v>
          </cell>
        </row>
        <row r="3420">
          <cell r="A3420">
            <v>37277</v>
          </cell>
          <cell r="B3420" t="str">
            <v>42301810100000040000</v>
          </cell>
          <cell r="C3420" t="str">
            <v>60301810900000009801</v>
          </cell>
          <cell r="D3420" t="str">
            <v>$</v>
          </cell>
          <cell r="E3420">
            <v>99</v>
          </cell>
          <cell r="F3420" t="str">
            <v>Налог на доходы за 2001г  по заявлению Беляевой В.И.</v>
          </cell>
        </row>
        <row r="3421">
          <cell r="A3421">
            <v>37277</v>
          </cell>
          <cell r="B3421" t="str">
            <v>42301810100000040000</v>
          </cell>
          <cell r="C3421" t="str">
            <v>60301810300000000002</v>
          </cell>
          <cell r="D3421" t="str">
            <v>$</v>
          </cell>
          <cell r="E3421">
            <v>183.96</v>
          </cell>
          <cell r="F3421" t="str">
            <v>Удержание 1% налога со счета 507</v>
          </cell>
        </row>
        <row r="3422">
          <cell r="A3422">
            <v>37277</v>
          </cell>
          <cell r="B3422" t="str">
            <v>42301810100000040000</v>
          </cell>
          <cell r="C3422" t="str">
            <v>60301810300000000002</v>
          </cell>
          <cell r="D3422" t="str">
            <v>$</v>
          </cell>
          <cell r="E3422">
            <v>92.4</v>
          </cell>
          <cell r="F3422" t="str">
            <v>Удержание 1% налога со счета 798</v>
          </cell>
        </row>
        <row r="3423">
          <cell r="A3423">
            <v>37277</v>
          </cell>
          <cell r="B3423" t="str">
            <v>42301810100000040000</v>
          </cell>
          <cell r="C3423" t="str">
            <v>60301810300000000002</v>
          </cell>
          <cell r="D3423" t="str">
            <v>$</v>
          </cell>
          <cell r="E3423">
            <v>77</v>
          </cell>
          <cell r="F3423" t="str">
            <v>Удержание 1% налога со счета 1548</v>
          </cell>
        </row>
        <row r="3424">
          <cell r="A3424">
            <v>37277</v>
          </cell>
          <cell r="B3424" t="str">
            <v>42301810100000040000</v>
          </cell>
          <cell r="C3424" t="str">
            <v>60301810300000000002</v>
          </cell>
          <cell r="D3424" t="str">
            <v>$</v>
          </cell>
          <cell r="E3424">
            <v>62.66</v>
          </cell>
          <cell r="F3424" t="str">
            <v>Удержание 1% налога со счета 1425</v>
          </cell>
        </row>
        <row r="3425">
          <cell r="A3425">
            <v>37277</v>
          </cell>
          <cell r="B3425" t="str">
            <v>42301810100000040000</v>
          </cell>
          <cell r="C3425" t="str">
            <v>60301810300000000002</v>
          </cell>
          <cell r="D3425" t="str">
            <v>$</v>
          </cell>
          <cell r="E3425">
            <v>61.3</v>
          </cell>
          <cell r="F3425" t="str">
            <v>Удержание 1% налога со счета 73</v>
          </cell>
        </row>
        <row r="3426">
          <cell r="A3426">
            <v>37277</v>
          </cell>
          <cell r="B3426" t="str">
            <v>42301810100000040000</v>
          </cell>
          <cell r="C3426" t="str">
            <v>60301810300000000002</v>
          </cell>
          <cell r="D3426" t="str">
            <v>$</v>
          </cell>
          <cell r="E3426">
            <v>2772</v>
          </cell>
          <cell r="F3426" t="str">
            <v>Удержание 1% налога со счета 1519</v>
          </cell>
        </row>
        <row r="3427">
          <cell r="A3427">
            <v>37277</v>
          </cell>
          <cell r="B3427" t="str">
            <v>42301810100000040000</v>
          </cell>
          <cell r="C3427" t="str">
            <v>60301810300000000002</v>
          </cell>
          <cell r="D3427" t="str">
            <v>$</v>
          </cell>
          <cell r="E3427">
            <v>91.83</v>
          </cell>
          <cell r="F3427" t="str">
            <v>Удержание 1% налога со счета 170</v>
          </cell>
        </row>
        <row r="3428">
          <cell r="A3428">
            <v>37278</v>
          </cell>
          <cell r="B3428" t="str">
            <v>42301810100000040000</v>
          </cell>
          <cell r="C3428" t="str">
            <v>60301810900000009801</v>
          </cell>
          <cell r="D3428" t="str">
            <v>$</v>
          </cell>
          <cell r="E3428">
            <v>99</v>
          </cell>
          <cell r="F3428" t="str">
            <v>Налог на доходы за 2001г. по заявлению со счета Прохоровой И.Н.</v>
          </cell>
        </row>
        <row r="3429">
          <cell r="A3429">
            <v>37278</v>
          </cell>
          <cell r="B3429" t="str">
            <v>42301810100000040000</v>
          </cell>
          <cell r="C3429" t="str">
            <v>60301810300000000002</v>
          </cell>
          <cell r="D3429" t="str">
            <v>$</v>
          </cell>
          <cell r="E3429">
            <v>60.68</v>
          </cell>
          <cell r="F3429" t="str">
            <v>Удержание 1% налога со счета 4396</v>
          </cell>
        </row>
        <row r="3430">
          <cell r="A3430">
            <v>37278</v>
          </cell>
          <cell r="B3430" t="str">
            <v>42301810100000040000</v>
          </cell>
          <cell r="C3430" t="str">
            <v>60301810300000000002</v>
          </cell>
          <cell r="D3430" t="str">
            <v>$</v>
          </cell>
          <cell r="E3430">
            <v>61.55</v>
          </cell>
          <cell r="F3430" t="str">
            <v>Удержание 1% налога со счета 523</v>
          </cell>
        </row>
        <row r="3431">
          <cell r="A3431">
            <v>37278</v>
          </cell>
          <cell r="B3431" t="str">
            <v>42301810100000040000</v>
          </cell>
          <cell r="C3431" t="str">
            <v>60301810300000000002</v>
          </cell>
          <cell r="D3431" t="str">
            <v>$</v>
          </cell>
          <cell r="E3431">
            <v>2.93</v>
          </cell>
          <cell r="F3431" t="str">
            <v>Удержание 1% налога со счета 4697</v>
          </cell>
        </row>
        <row r="3432">
          <cell r="A3432">
            <v>37278</v>
          </cell>
          <cell r="B3432" t="str">
            <v>42301810100000040000</v>
          </cell>
          <cell r="C3432" t="str">
            <v>60301810300000000002</v>
          </cell>
          <cell r="D3432" t="str">
            <v>$</v>
          </cell>
          <cell r="E3432">
            <v>65.89</v>
          </cell>
          <cell r="F3432" t="str">
            <v>Удержание 1% налога со счета 374</v>
          </cell>
        </row>
        <row r="3433">
          <cell r="A3433">
            <v>37278</v>
          </cell>
          <cell r="B3433" t="str">
            <v>42301810100000040000</v>
          </cell>
          <cell r="C3433" t="str">
            <v>60301810300000000002</v>
          </cell>
          <cell r="D3433" t="str">
            <v>$</v>
          </cell>
          <cell r="E3433">
            <v>92.4</v>
          </cell>
          <cell r="F3433" t="str">
            <v>Удержание 1% налога со счета 1894</v>
          </cell>
        </row>
        <row r="3434">
          <cell r="A3434">
            <v>37278</v>
          </cell>
          <cell r="B3434" t="str">
            <v>42301810100000040000</v>
          </cell>
          <cell r="C3434" t="str">
            <v>60301810300000000002</v>
          </cell>
          <cell r="D3434" t="str">
            <v>$</v>
          </cell>
          <cell r="E3434">
            <v>61.6</v>
          </cell>
          <cell r="F3434" t="str">
            <v>Удержание 1% налога со счета 2974</v>
          </cell>
        </row>
        <row r="3435">
          <cell r="A3435">
            <v>37279</v>
          </cell>
          <cell r="B3435" t="str">
            <v>42301810100000040000</v>
          </cell>
          <cell r="C3435" t="str">
            <v>60301810900000009801</v>
          </cell>
          <cell r="D3435" t="str">
            <v>$</v>
          </cell>
          <cell r="E3435">
            <v>151</v>
          </cell>
          <cell r="F3435" t="str">
            <v>Погаш.задолж.по нал.на доходы за 2001 г.         Хухрикова М.Г.</v>
          </cell>
        </row>
        <row r="3436">
          <cell r="A3436">
            <v>37279</v>
          </cell>
          <cell r="B3436" t="str">
            <v>42301810100000040000</v>
          </cell>
          <cell r="C3436" t="str">
            <v>60301810200000009802</v>
          </cell>
          <cell r="D3436" t="str">
            <v>$</v>
          </cell>
          <cell r="E3436">
            <v>1</v>
          </cell>
          <cell r="F3436" t="str">
            <v>Погаш.задолж.по нал.с мат.выгоды за 2001 г.      Кохан Р.В.</v>
          </cell>
        </row>
        <row r="3437">
          <cell r="A3437">
            <v>37279</v>
          </cell>
          <cell r="B3437" t="str">
            <v>42301810100000040000</v>
          </cell>
          <cell r="C3437" t="str">
            <v>60301810900000009801</v>
          </cell>
          <cell r="D3437" t="str">
            <v>$</v>
          </cell>
          <cell r="E3437">
            <v>151</v>
          </cell>
          <cell r="F3437" t="str">
            <v>Погаш.задолж.по нал.на доходы за 2001 год      Завьялова В.Ф.</v>
          </cell>
        </row>
        <row r="3438">
          <cell r="A3438">
            <v>37280</v>
          </cell>
          <cell r="B3438" t="str">
            <v>42301810100000040000</v>
          </cell>
          <cell r="C3438" t="str">
            <v>60301810300000000002</v>
          </cell>
          <cell r="D3438" t="str">
            <v>$</v>
          </cell>
          <cell r="E3438">
            <v>61.5</v>
          </cell>
          <cell r="F3438" t="str">
            <v>Удержание 1% налога со счета 727</v>
          </cell>
        </row>
        <row r="3439">
          <cell r="A3439">
            <v>37280</v>
          </cell>
          <cell r="B3439" t="str">
            <v>42301810100000040000</v>
          </cell>
          <cell r="C3439" t="str">
            <v>60301810300000000002</v>
          </cell>
          <cell r="D3439" t="str">
            <v>$</v>
          </cell>
          <cell r="E3439">
            <v>92.17</v>
          </cell>
          <cell r="F3439" t="str">
            <v>Удержание 1% налога со счета 2259</v>
          </cell>
        </row>
        <row r="3440">
          <cell r="A3440">
            <v>37281</v>
          </cell>
          <cell r="B3440" t="str">
            <v>42301810100000040000</v>
          </cell>
          <cell r="C3440" t="str">
            <v>60301810300000000002</v>
          </cell>
          <cell r="D3440" t="str">
            <v>$</v>
          </cell>
          <cell r="E3440">
            <v>3049.2</v>
          </cell>
          <cell r="F3440" t="str">
            <v>Удержание 1% налога со счета 1519</v>
          </cell>
        </row>
        <row r="3441">
          <cell r="A3441">
            <v>37281</v>
          </cell>
          <cell r="B3441" t="str">
            <v>42301810100000040000</v>
          </cell>
          <cell r="C3441" t="str">
            <v>60301810300000000002</v>
          </cell>
          <cell r="D3441" t="str">
            <v>$</v>
          </cell>
          <cell r="E3441">
            <v>77</v>
          </cell>
          <cell r="F3441" t="str">
            <v>Удержание 1% налога со счета 2974</v>
          </cell>
        </row>
        <row r="3442">
          <cell r="A3442">
            <v>37281</v>
          </cell>
          <cell r="B3442" t="str">
            <v>42301810100000040000</v>
          </cell>
          <cell r="C3442" t="str">
            <v>60301810300000000002</v>
          </cell>
          <cell r="D3442" t="str">
            <v>$</v>
          </cell>
          <cell r="E3442">
            <v>92.4</v>
          </cell>
          <cell r="F3442" t="str">
            <v>Удержание 1% налога со счета 769</v>
          </cell>
        </row>
        <row r="3443">
          <cell r="A3443">
            <v>37281</v>
          </cell>
          <cell r="B3443" t="str">
            <v>42301810100000040000</v>
          </cell>
          <cell r="C3443" t="str">
            <v>60301810300000000002</v>
          </cell>
          <cell r="D3443" t="str">
            <v>$</v>
          </cell>
          <cell r="E3443">
            <v>92.4</v>
          </cell>
          <cell r="F3443" t="str">
            <v>Удержание 1% налога со счета 798</v>
          </cell>
        </row>
        <row r="3444">
          <cell r="A3444">
            <v>37281</v>
          </cell>
          <cell r="B3444" t="str">
            <v>42301810100000040000</v>
          </cell>
          <cell r="C3444" t="str">
            <v>60301810300000000002</v>
          </cell>
          <cell r="D3444" t="str">
            <v>$</v>
          </cell>
          <cell r="E3444">
            <v>15.4</v>
          </cell>
          <cell r="F3444" t="str">
            <v>Удержание 1% налога со счета 1412</v>
          </cell>
        </row>
        <row r="3445">
          <cell r="A3445">
            <v>37284</v>
          </cell>
          <cell r="B3445" t="str">
            <v>42301810100000040000</v>
          </cell>
          <cell r="C3445" t="str">
            <v>60301810900000009801</v>
          </cell>
          <cell r="D3445" t="str">
            <v>$</v>
          </cell>
          <cell r="E3445">
            <v>47</v>
          </cell>
          <cell r="F3445" t="str">
            <v>Налог на доходы за 2001г. по заявлению со счета Крылова Е.П.</v>
          </cell>
        </row>
        <row r="3446">
          <cell r="A3446">
            <v>37284</v>
          </cell>
          <cell r="B3446" t="str">
            <v>42301810100000040000</v>
          </cell>
          <cell r="C3446" t="str">
            <v>60301810300000000002</v>
          </cell>
          <cell r="D3446" t="str">
            <v>$</v>
          </cell>
          <cell r="E3446">
            <v>48.84</v>
          </cell>
          <cell r="F3446" t="str">
            <v>Удержание 1% налога со счета 2262</v>
          </cell>
        </row>
        <row r="3447">
          <cell r="A3447">
            <v>37284</v>
          </cell>
          <cell r="B3447" t="str">
            <v>42301810100000040000</v>
          </cell>
          <cell r="C3447" t="str">
            <v>60301810300000000002</v>
          </cell>
          <cell r="D3447" t="str">
            <v>$</v>
          </cell>
          <cell r="E3447">
            <v>92.55</v>
          </cell>
          <cell r="F3447" t="str">
            <v>Удержание 1% налога со счета 2974</v>
          </cell>
        </row>
        <row r="3448">
          <cell r="A3448">
            <v>37284</v>
          </cell>
          <cell r="B3448" t="str">
            <v>42301810100000040000</v>
          </cell>
          <cell r="C3448" t="str">
            <v>60301810900000009801</v>
          </cell>
          <cell r="D3448" t="str">
            <v>$</v>
          </cell>
          <cell r="E3448">
            <v>99</v>
          </cell>
          <cell r="F3448" t="str">
            <v>Налог на доходы за 2001г. по заявлению со счета Малосоловой Т.С.</v>
          </cell>
        </row>
        <row r="3449">
          <cell r="A3449">
            <v>37284</v>
          </cell>
          <cell r="B3449" t="str">
            <v>42301810100000040000</v>
          </cell>
          <cell r="C3449" t="str">
            <v>60301810300000000002</v>
          </cell>
          <cell r="D3449" t="str">
            <v>$</v>
          </cell>
          <cell r="E3449">
            <v>30.85</v>
          </cell>
          <cell r="F3449" t="str">
            <v>Удержание 1% налога со счета 1894</v>
          </cell>
        </row>
        <row r="3450">
          <cell r="A3450">
            <v>37284</v>
          </cell>
          <cell r="B3450" t="str">
            <v>42301810100000040000</v>
          </cell>
          <cell r="C3450" t="str">
            <v>60301810300000000002</v>
          </cell>
          <cell r="D3450" t="str">
            <v>$</v>
          </cell>
          <cell r="E3450">
            <v>1540.47</v>
          </cell>
          <cell r="F3450" t="str">
            <v>Удержание 1% налога со счета 2453</v>
          </cell>
        </row>
        <row r="3451">
          <cell r="A3451">
            <v>37284</v>
          </cell>
          <cell r="B3451" t="str">
            <v>42301810100000040000</v>
          </cell>
          <cell r="C3451" t="str">
            <v>60301810300000000002</v>
          </cell>
          <cell r="D3451" t="str">
            <v>$</v>
          </cell>
          <cell r="E3451">
            <v>30.85</v>
          </cell>
          <cell r="F3451" t="str">
            <v>Удержание 1% налога со счета 727</v>
          </cell>
        </row>
        <row r="3452">
          <cell r="A3452">
            <v>37284</v>
          </cell>
          <cell r="B3452" t="str">
            <v>42301810100000040000</v>
          </cell>
          <cell r="C3452" t="str">
            <v>60301810300000000002</v>
          </cell>
          <cell r="D3452" t="str">
            <v>$</v>
          </cell>
          <cell r="E3452">
            <v>3054.15</v>
          </cell>
          <cell r="F3452" t="str">
            <v>Удержание 1% налога со счета 1519</v>
          </cell>
        </row>
        <row r="3453">
          <cell r="A3453">
            <v>37285</v>
          </cell>
          <cell r="B3453" t="str">
            <v>42301810100000040000</v>
          </cell>
          <cell r="C3453" t="str">
            <v>60301810300000000002</v>
          </cell>
          <cell r="D3453" t="str">
            <v>$</v>
          </cell>
          <cell r="E3453">
            <v>91.15</v>
          </cell>
          <cell r="F3453" t="str">
            <v>Удержание 1% налога со счета 1632</v>
          </cell>
        </row>
        <row r="3454">
          <cell r="A3454">
            <v>37285</v>
          </cell>
          <cell r="B3454" t="str">
            <v>42301810100000040000</v>
          </cell>
          <cell r="C3454" t="str">
            <v>60301810300000000002</v>
          </cell>
          <cell r="D3454" t="str">
            <v>$</v>
          </cell>
          <cell r="E3454">
            <v>15.38</v>
          </cell>
          <cell r="F3454" t="str">
            <v>Удержание 1% налога со счета 426</v>
          </cell>
        </row>
        <row r="3455">
          <cell r="A3455">
            <v>37285</v>
          </cell>
          <cell r="B3455" t="str">
            <v>42301810100000040000</v>
          </cell>
          <cell r="C3455" t="str">
            <v>60301810300000000002</v>
          </cell>
          <cell r="D3455" t="str">
            <v>$</v>
          </cell>
          <cell r="E3455">
            <v>30.85</v>
          </cell>
          <cell r="F3455" t="str">
            <v>Удержание 1% налога со счета 1904</v>
          </cell>
        </row>
        <row r="3456">
          <cell r="A3456">
            <v>37285</v>
          </cell>
          <cell r="B3456" t="str">
            <v>42301810100000040000</v>
          </cell>
          <cell r="C3456" t="str">
            <v>60301810300000000002</v>
          </cell>
          <cell r="D3456" t="str">
            <v>$</v>
          </cell>
          <cell r="E3456">
            <v>30.85</v>
          </cell>
          <cell r="F3456" t="str">
            <v>Удержание 1% налога со счета 1975</v>
          </cell>
        </row>
        <row r="3457">
          <cell r="A3457">
            <v>37286</v>
          </cell>
          <cell r="B3457" t="str">
            <v>42301810100000040000</v>
          </cell>
          <cell r="C3457" t="str">
            <v>60301810300000000002</v>
          </cell>
          <cell r="D3457" t="str">
            <v>$</v>
          </cell>
          <cell r="E3457">
            <v>61.7</v>
          </cell>
          <cell r="F3457" t="str">
            <v>Удержание 1% налога со счета 2466</v>
          </cell>
        </row>
        <row r="3458">
          <cell r="A3458">
            <v>37286</v>
          </cell>
          <cell r="B3458" t="str">
            <v>42301810100000040000</v>
          </cell>
          <cell r="C3458" t="str">
            <v>60301810300000000002</v>
          </cell>
          <cell r="D3458" t="str">
            <v>$</v>
          </cell>
          <cell r="E3458">
            <v>61.7</v>
          </cell>
          <cell r="F3458" t="str">
            <v>Удержание 1% налога со счета 727</v>
          </cell>
        </row>
        <row r="3459">
          <cell r="A3459">
            <v>37286</v>
          </cell>
          <cell r="B3459" t="str">
            <v>42301810100000040000</v>
          </cell>
          <cell r="C3459" t="str">
            <v>60301810300000000002</v>
          </cell>
          <cell r="D3459" t="str">
            <v>$</v>
          </cell>
          <cell r="E3459">
            <v>15.43</v>
          </cell>
          <cell r="F3459" t="str">
            <v>Удержание 1% налога со счета 426</v>
          </cell>
        </row>
        <row r="3460">
          <cell r="A3460">
            <v>37287</v>
          </cell>
          <cell r="B3460" t="str">
            <v>42301810100000040000</v>
          </cell>
          <cell r="C3460" t="str">
            <v>60301810300000000002</v>
          </cell>
          <cell r="D3460" t="str">
            <v>$</v>
          </cell>
          <cell r="E3460">
            <v>154.47999999999999</v>
          </cell>
          <cell r="F3460" t="str">
            <v>Удержание 1% налога со счета 1331</v>
          </cell>
        </row>
        <row r="3461">
          <cell r="A3461">
            <v>37287</v>
          </cell>
          <cell r="B3461" t="str">
            <v>42301810100000040000</v>
          </cell>
          <cell r="C3461" t="str">
            <v>60301810200000009802</v>
          </cell>
          <cell r="D3461" t="str">
            <v>$</v>
          </cell>
          <cell r="E3461">
            <v>71</v>
          </cell>
          <cell r="F3461" t="str">
            <v>Погашение части основного долга, процентов за пользование кредитом и списание подоходного налога с материальной выгоды,  Шпаков В.М.</v>
          </cell>
        </row>
        <row r="3462">
          <cell r="A3462">
            <v>37287</v>
          </cell>
          <cell r="B3462" t="str">
            <v>42301810100000040000</v>
          </cell>
          <cell r="C3462" t="str">
            <v>60301810200000009802</v>
          </cell>
          <cell r="D3462" t="str">
            <v>$</v>
          </cell>
          <cell r="E3462">
            <v>367</v>
          </cell>
          <cell r="F3462" t="str">
            <v>Погашение части основного долга, процентов за пользование кредитом и списание подоходного налога с материальной выгоды,  Тарасова Н.Ю.</v>
          </cell>
        </row>
        <row r="3463">
          <cell r="A3463">
            <v>37287</v>
          </cell>
          <cell r="B3463" t="str">
            <v>42301810100000040000</v>
          </cell>
          <cell r="C3463" t="str">
            <v>60301810200000009802</v>
          </cell>
          <cell r="D3463" t="str">
            <v>$</v>
          </cell>
          <cell r="E3463">
            <v>351</v>
          </cell>
          <cell r="F3463" t="str">
            <v>Погашение части основного долга, процентов за пользование кредитом и списание подоходного налога с материальной выгоды,  Любимов Ю.В.</v>
          </cell>
        </row>
        <row r="3464">
          <cell r="A3464">
            <v>37287</v>
          </cell>
          <cell r="B3464" t="str">
            <v>42301810100000040000</v>
          </cell>
          <cell r="C3464" t="str">
            <v>60301810200000009802</v>
          </cell>
          <cell r="D3464" t="str">
            <v>$</v>
          </cell>
          <cell r="E3464">
            <v>297</v>
          </cell>
          <cell r="F3464" t="str">
            <v>Погашение части основного долга, процентов за пользование кредитом и списание подоходного налога с материальной выгоды,  Речицкая Н.Н.</v>
          </cell>
        </row>
        <row r="3465">
          <cell r="A3465">
            <v>37288</v>
          </cell>
          <cell r="B3465" t="str">
            <v>42301810100000040000</v>
          </cell>
          <cell r="C3465" t="str">
            <v>60301810300000000002</v>
          </cell>
          <cell r="D3465" t="str">
            <v>$</v>
          </cell>
          <cell r="E3465">
            <v>210.12</v>
          </cell>
          <cell r="F3465" t="str">
            <v>Удержание 1% налога со счета 1593</v>
          </cell>
        </row>
        <row r="3466">
          <cell r="A3466">
            <v>37288</v>
          </cell>
          <cell r="B3466" t="str">
            <v>42301810100000040000</v>
          </cell>
          <cell r="C3466" t="str">
            <v>60301810300000000002</v>
          </cell>
          <cell r="D3466" t="str">
            <v>$</v>
          </cell>
          <cell r="E3466">
            <v>200.85</v>
          </cell>
          <cell r="F3466" t="str">
            <v>Удержание 1% налога со счета 808</v>
          </cell>
        </row>
        <row r="3467">
          <cell r="A3467">
            <v>37288</v>
          </cell>
          <cell r="B3467" t="str">
            <v>42301810100000040000</v>
          </cell>
          <cell r="C3467" t="str">
            <v>60301810300000000002</v>
          </cell>
          <cell r="D3467" t="str">
            <v>$</v>
          </cell>
          <cell r="E3467">
            <v>61.8</v>
          </cell>
          <cell r="F3467" t="str">
            <v>Удержание 1% налога со счета 727</v>
          </cell>
        </row>
        <row r="3468">
          <cell r="A3468">
            <v>37288</v>
          </cell>
          <cell r="B3468" t="str">
            <v>42301810100000040000</v>
          </cell>
          <cell r="C3468" t="str">
            <v>60301810300000000002</v>
          </cell>
          <cell r="D3468" t="str">
            <v>$</v>
          </cell>
          <cell r="E3468">
            <v>30.9</v>
          </cell>
          <cell r="F3468" t="str">
            <v>Удержание 1% налога со счета 1904</v>
          </cell>
        </row>
        <row r="3469">
          <cell r="A3469">
            <v>37288</v>
          </cell>
          <cell r="B3469" t="str">
            <v>42301810100000040000</v>
          </cell>
          <cell r="C3469" t="str">
            <v>60301810300000000002</v>
          </cell>
          <cell r="D3469" t="str">
            <v>$</v>
          </cell>
          <cell r="E3469">
            <v>154.5</v>
          </cell>
          <cell r="F3469" t="str">
            <v>Удержание 1% налога со счета 798</v>
          </cell>
        </row>
        <row r="3470">
          <cell r="A3470">
            <v>37288</v>
          </cell>
          <cell r="B3470" t="str">
            <v>42301810100000040000</v>
          </cell>
          <cell r="C3470" t="str">
            <v>60301810300000000002</v>
          </cell>
          <cell r="D3470" t="str">
            <v>$</v>
          </cell>
          <cell r="E3470">
            <v>53.63</v>
          </cell>
          <cell r="F3470" t="str">
            <v>Удержание 1% налога со счета 2987</v>
          </cell>
        </row>
        <row r="3471">
          <cell r="A3471">
            <v>37288</v>
          </cell>
          <cell r="B3471" t="str">
            <v>42301810100000040000</v>
          </cell>
          <cell r="C3471" t="str">
            <v>60301810300000000002</v>
          </cell>
          <cell r="D3471" t="str">
            <v>$</v>
          </cell>
          <cell r="E3471">
            <v>373.89</v>
          </cell>
          <cell r="F3471" t="str">
            <v>Удержание 1% налога со счета 811</v>
          </cell>
        </row>
        <row r="3472">
          <cell r="A3472">
            <v>37288</v>
          </cell>
          <cell r="B3472" t="str">
            <v>42301810100000040000</v>
          </cell>
          <cell r="C3472" t="str">
            <v>60301810300000000002</v>
          </cell>
          <cell r="D3472" t="str">
            <v>$</v>
          </cell>
          <cell r="E3472">
            <v>154.5</v>
          </cell>
          <cell r="F3472" t="str">
            <v>Удержание 1% налога со счета 439</v>
          </cell>
        </row>
        <row r="3473">
          <cell r="A3473">
            <v>37288</v>
          </cell>
          <cell r="B3473" t="str">
            <v>42301810100000040000</v>
          </cell>
          <cell r="C3473" t="str">
            <v>60301810300000000002</v>
          </cell>
          <cell r="D3473" t="str">
            <v>$</v>
          </cell>
          <cell r="E3473">
            <v>61.8</v>
          </cell>
          <cell r="F3473" t="str">
            <v>Удержание 1% налога со счета 170</v>
          </cell>
        </row>
        <row r="3474">
          <cell r="A3474">
            <v>37288</v>
          </cell>
          <cell r="B3474" t="str">
            <v>42301810100000040000</v>
          </cell>
          <cell r="C3474" t="str">
            <v>60301810200000009802</v>
          </cell>
          <cell r="D3474" t="str">
            <v>$</v>
          </cell>
          <cell r="E3474">
            <v>18893</v>
          </cell>
          <cell r="F3474" t="str">
            <v>Выплата %% по депозитам, получение %% по кредитам, удержание подоходного н алога, покупка валюты по генеральным заявлениям за январь 2002 года</v>
          </cell>
        </row>
        <row r="3475">
          <cell r="A3475">
            <v>37288</v>
          </cell>
          <cell r="B3475" t="str">
            <v>42301810100000040000</v>
          </cell>
          <cell r="C3475" t="str">
            <v>60301810200000009802</v>
          </cell>
          <cell r="D3475" t="str">
            <v>$</v>
          </cell>
          <cell r="E3475">
            <v>4225</v>
          </cell>
          <cell r="F3475" t="str">
            <v>Выплата %% по депозитам, получение %% по кредитам, удержание подоходного н алога, покупка валюты по генеральным заявлениям за январь 2002 года</v>
          </cell>
        </row>
        <row r="3476">
          <cell r="A3476">
            <v>37288</v>
          </cell>
          <cell r="B3476" t="str">
            <v>42301810100000040000</v>
          </cell>
          <cell r="C3476" t="str">
            <v>60301810200000009802</v>
          </cell>
          <cell r="D3476" t="str">
            <v>$</v>
          </cell>
          <cell r="E3476">
            <v>14516</v>
          </cell>
          <cell r="F3476" t="str">
            <v>Выплата %% по депозитам, получение %% по кредитам, удержание подоходного н алога, покупка валюты по генеральным заявлениям за январь 2002 года</v>
          </cell>
        </row>
        <row r="3477">
          <cell r="A3477">
            <v>37288</v>
          </cell>
          <cell r="B3477" t="str">
            <v>42301810100000040000</v>
          </cell>
          <cell r="C3477" t="str">
            <v>60301810200000009802</v>
          </cell>
          <cell r="D3477" t="str">
            <v>$</v>
          </cell>
          <cell r="E3477">
            <v>3246</v>
          </cell>
          <cell r="F3477" t="str">
            <v>Выплата %% по депозитам, получение %% по кредитам, удержание подоходного н алога, покупка валюты по генеральным заявлениям за январь 2002 года</v>
          </cell>
        </row>
        <row r="3478">
          <cell r="A3478">
            <v>37288</v>
          </cell>
          <cell r="B3478" t="str">
            <v>42301810100000040000</v>
          </cell>
          <cell r="C3478" t="str">
            <v>60301810200000009802</v>
          </cell>
          <cell r="D3478" t="str">
            <v>$</v>
          </cell>
          <cell r="E3478">
            <v>1029</v>
          </cell>
          <cell r="F3478" t="str">
            <v>Выплата %% по депозитам, получение %% по кредитам, удержание подоходного н алога, покупка валюты по генеральным заявлениям за январь 2002 года</v>
          </cell>
        </row>
        <row r="3479">
          <cell r="A3479">
            <v>37288</v>
          </cell>
          <cell r="B3479" t="str">
            <v>42301810100000040000</v>
          </cell>
          <cell r="C3479" t="str">
            <v>60301810200000009802</v>
          </cell>
          <cell r="D3479" t="str">
            <v>$</v>
          </cell>
          <cell r="E3479">
            <v>230</v>
          </cell>
          <cell r="F3479" t="str">
            <v>Выплата %% по депозитам, получение %% по кредитам, удержание подоходного н алога, покупка валюты по генеральным заявлениям за январь 2002 года</v>
          </cell>
        </row>
        <row r="3480">
          <cell r="A3480">
            <v>37288</v>
          </cell>
          <cell r="B3480" t="str">
            <v>42301810100000040000</v>
          </cell>
          <cell r="C3480" t="str">
            <v>60301810200000009802</v>
          </cell>
          <cell r="D3480" t="str">
            <v>$</v>
          </cell>
          <cell r="E3480">
            <v>1035</v>
          </cell>
          <cell r="F3480" t="str">
            <v>Выплата %% по депозитам, получение %% по кредитам, удержание подоходного н алога, покупка валюты по генеральным заявлениям за январь 2002 года</v>
          </cell>
        </row>
        <row r="3481">
          <cell r="A3481">
            <v>37288</v>
          </cell>
          <cell r="B3481" t="str">
            <v>42301810100000040000</v>
          </cell>
          <cell r="C3481" t="str">
            <v>60301810200000009802</v>
          </cell>
          <cell r="D3481" t="str">
            <v>$</v>
          </cell>
          <cell r="E3481">
            <v>231</v>
          </cell>
          <cell r="F3481" t="str">
            <v>Выплата %% по депозитам, получение %% по кредитам, удержание подоходного н алога, покупка валюты по генеральным заявлениям за январь 2002 года</v>
          </cell>
        </row>
        <row r="3482">
          <cell r="A3482">
            <v>37291</v>
          </cell>
          <cell r="B3482" t="str">
            <v>42301810100000040000</v>
          </cell>
          <cell r="C3482" t="str">
            <v>60301810300000000002</v>
          </cell>
          <cell r="D3482" t="str">
            <v>$</v>
          </cell>
          <cell r="E3482">
            <v>154.5</v>
          </cell>
          <cell r="F3482" t="str">
            <v>Удержание 1% налога со счета 2974</v>
          </cell>
        </row>
        <row r="3483">
          <cell r="A3483">
            <v>37291</v>
          </cell>
          <cell r="B3483" t="str">
            <v>42301810100000040000</v>
          </cell>
          <cell r="C3483" t="str">
            <v>60301810300000000002</v>
          </cell>
          <cell r="D3483" t="str">
            <v>$</v>
          </cell>
          <cell r="E3483">
            <v>108.15</v>
          </cell>
          <cell r="F3483" t="str">
            <v>Удержание 1% налога со счета 1616</v>
          </cell>
        </row>
        <row r="3484">
          <cell r="A3484">
            <v>37291</v>
          </cell>
          <cell r="B3484" t="str">
            <v>42301810100000040000</v>
          </cell>
          <cell r="C3484" t="str">
            <v>60301810300000000002</v>
          </cell>
          <cell r="D3484" t="str">
            <v>$</v>
          </cell>
          <cell r="E3484">
            <v>154.5</v>
          </cell>
          <cell r="F3484" t="str">
            <v>Удержание 1% налога со счета 1056</v>
          </cell>
        </row>
        <row r="3485">
          <cell r="A3485">
            <v>37291</v>
          </cell>
          <cell r="B3485" t="str">
            <v>42301810100000040000</v>
          </cell>
          <cell r="C3485" t="str">
            <v>60301810300000000002</v>
          </cell>
          <cell r="D3485" t="str">
            <v>$</v>
          </cell>
          <cell r="E3485">
            <v>92.7</v>
          </cell>
          <cell r="F3485" t="str">
            <v>Удержание 1% налога со счета 727</v>
          </cell>
        </row>
        <row r="3486">
          <cell r="A3486">
            <v>37291</v>
          </cell>
          <cell r="B3486" t="str">
            <v>42301810100000040000</v>
          </cell>
          <cell r="C3486" t="str">
            <v>60301810300000000002</v>
          </cell>
          <cell r="D3486" t="str">
            <v>$</v>
          </cell>
          <cell r="E3486">
            <v>154.5</v>
          </cell>
          <cell r="F3486" t="str">
            <v>Удержание 1% налога со счета 73</v>
          </cell>
        </row>
        <row r="3487">
          <cell r="A3487">
            <v>37291</v>
          </cell>
          <cell r="B3487" t="str">
            <v>42301810100000040000</v>
          </cell>
          <cell r="C3487" t="str">
            <v>60301810300000000002</v>
          </cell>
          <cell r="D3487" t="str">
            <v>$</v>
          </cell>
          <cell r="E3487">
            <v>77.25</v>
          </cell>
          <cell r="F3487" t="str">
            <v>Удержание 1% налога со счета 2987</v>
          </cell>
        </row>
        <row r="3488">
          <cell r="A3488">
            <v>37291</v>
          </cell>
          <cell r="B3488" t="str">
            <v>42301810100000040000</v>
          </cell>
          <cell r="C3488" t="str">
            <v>60301810300000000002</v>
          </cell>
          <cell r="D3488" t="str">
            <v>$</v>
          </cell>
          <cell r="E3488">
            <v>61.8</v>
          </cell>
          <cell r="F3488" t="str">
            <v>Удержание 1% налога со счета 4464</v>
          </cell>
        </row>
        <row r="3489">
          <cell r="A3489">
            <v>37292</v>
          </cell>
          <cell r="B3489" t="str">
            <v>42301810100000040000</v>
          </cell>
          <cell r="C3489" t="str">
            <v>60301810300000000002</v>
          </cell>
          <cell r="D3489" t="str">
            <v>$</v>
          </cell>
          <cell r="E3489">
            <v>9.2899999999999991</v>
          </cell>
          <cell r="F3489" t="str">
            <v>Удержание 1% налога со счета 633</v>
          </cell>
        </row>
        <row r="3490">
          <cell r="A3490">
            <v>37293</v>
          </cell>
          <cell r="B3490" t="str">
            <v>42301810100000040000</v>
          </cell>
          <cell r="C3490" t="str">
            <v>60301810300000000002</v>
          </cell>
          <cell r="D3490" t="str">
            <v>$</v>
          </cell>
          <cell r="E3490">
            <v>92.42</v>
          </cell>
          <cell r="F3490" t="str">
            <v>Удержание 1% налога со счета 1616</v>
          </cell>
        </row>
        <row r="3491">
          <cell r="A3491">
            <v>37293</v>
          </cell>
          <cell r="B3491" t="str">
            <v>42301810100000040000</v>
          </cell>
          <cell r="C3491" t="str">
            <v>60301810300000000002</v>
          </cell>
          <cell r="D3491" t="str">
            <v>$</v>
          </cell>
          <cell r="E3491">
            <v>107.12</v>
          </cell>
          <cell r="F3491" t="str">
            <v>Удержание 1% налога со счета 549</v>
          </cell>
        </row>
        <row r="3492">
          <cell r="A3492">
            <v>37293</v>
          </cell>
          <cell r="B3492" t="str">
            <v>42301810100000040000</v>
          </cell>
          <cell r="C3492" t="str">
            <v>60301810300000000002</v>
          </cell>
          <cell r="D3492" t="str">
            <v>$</v>
          </cell>
          <cell r="E3492">
            <v>154.51</v>
          </cell>
          <cell r="F3492" t="str">
            <v>Удержание 1% налога со счета 769</v>
          </cell>
        </row>
        <row r="3493">
          <cell r="A3493">
            <v>37293</v>
          </cell>
          <cell r="B3493" t="str">
            <v>42301810100000040000</v>
          </cell>
          <cell r="C3493" t="str">
            <v>60301810300000000002</v>
          </cell>
          <cell r="D3493" t="str">
            <v>$</v>
          </cell>
          <cell r="E3493">
            <v>92.85</v>
          </cell>
          <cell r="F3493" t="str">
            <v>Удержание 1% налога со счета 1616</v>
          </cell>
        </row>
        <row r="3494">
          <cell r="A3494">
            <v>37293</v>
          </cell>
          <cell r="B3494" t="str">
            <v>42301810100000040000</v>
          </cell>
          <cell r="C3494" t="str">
            <v>60301810300000000002</v>
          </cell>
          <cell r="D3494" t="str">
            <v>$</v>
          </cell>
          <cell r="E3494">
            <v>54.06</v>
          </cell>
          <cell r="F3494" t="str">
            <v>Удержание 1% налога со счета 581</v>
          </cell>
        </row>
        <row r="3495">
          <cell r="A3495">
            <v>37293</v>
          </cell>
          <cell r="B3495" t="str">
            <v>42301810100000040000</v>
          </cell>
          <cell r="C3495" t="str">
            <v>60301810200000009802</v>
          </cell>
          <cell r="D3495" t="str">
            <v>$</v>
          </cell>
          <cell r="E3495">
            <v>99</v>
          </cell>
          <cell r="F3495" t="str">
            <v>Погашение части основного долга, процентов за пользование кредитом и списание подоходного налога с материальной выгоды,  Тарасова Н.Ю.</v>
          </cell>
        </row>
        <row r="3496">
          <cell r="A3496">
            <v>37293</v>
          </cell>
          <cell r="B3496" t="str">
            <v>42301810100000040000</v>
          </cell>
          <cell r="C3496" t="str">
            <v>60301810200000009802</v>
          </cell>
          <cell r="D3496" t="str">
            <v>$</v>
          </cell>
          <cell r="E3496">
            <v>95</v>
          </cell>
          <cell r="F3496" t="str">
            <v>Погашение части основного долга, процентов за пользование кредитом и списание подоходного налога с материальной выгоды,  Любимов Ю.В.</v>
          </cell>
        </row>
        <row r="3497">
          <cell r="A3497">
            <v>37293</v>
          </cell>
          <cell r="B3497" t="str">
            <v>42301810100000040000</v>
          </cell>
          <cell r="C3497" t="str">
            <v>60301810200000009802</v>
          </cell>
          <cell r="D3497" t="str">
            <v>$</v>
          </cell>
          <cell r="E3497">
            <v>19</v>
          </cell>
          <cell r="F3497" t="str">
            <v>Погашение части основного долга, процентов за пользование кредитом и списание подоходного налога с материальной выгоды,  Шпаков В.М.</v>
          </cell>
        </row>
        <row r="3498">
          <cell r="A3498">
            <v>37294</v>
          </cell>
          <cell r="B3498" t="str">
            <v>42301810100000040000</v>
          </cell>
          <cell r="C3498" t="str">
            <v>60301810900000009801</v>
          </cell>
          <cell r="D3498" t="str">
            <v>$</v>
          </cell>
          <cell r="E3498">
            <v>151</v>
          </cell>
          <cell r="F3498" t="str">
            <v>Налог на доходы за 2001г. по заявлению со счета Лещевой Н.К.</v>
          </cell>
        </row>
        <row r="3499">
          <cell r="A3499">
            <v>37294</v>
          </cell>
          <cell r="B3499" t="str">
            <v>42301810100000040000</v>
          </cell>
          <cell r="C3499" t="str">
            <v>60301810300000000002</v>
          </cell>
          <cell r="D3499" t="str">
            <v>$</v>
          </cell>
          <cell r="E3499">
            <v>1081.49</v>
          </cell>
          <cell r="F3499" t="str">
            <v>Удержание 1% налога со счета 471</v>
          </cell>
        </row>
        <row r="3500">
          <cell r="A3500">
            <v>37294</v>
          </cell>
          <cell r="B3500" t="str">
            <v>42301810100000040000</v>
          </cell>
          <cell r="C3500" t="str">
            <v>60301810300000000002</v>
          </cell>
          <cell r="D3500" t="str">
            <v>$</v>
          </cell>
          <cell r="E3500">
            <v>173.32</v>
          </cell>
          <cell r="F3500" t="str">
            <v>Удержание 1% налога со счета 439</v>
          </cell>
        </row>
        <row r="3501">
          <cell r="A3501">
            <v>37295</v>
          </cell>
          <cell r="B3501" t="str">
            <v>42301810100000040000</v>
          </cell>
          <cell r="C3501" t="str">
            <v>60301810300000000002</v>
          </cell>
          <cell r="D3501" t="str">
            <v>$</v>
          </cell>
          <cell r="E3501">
            <v>154.5</v>
          </cell>
          <cell r="F3501" t="str">
            <v>Удержание 1% налога со счета 4736</v>
          </cell>
        </row>
        <row r="3502">
          <cell r="A3502">
            <v>37295</v>
          </cell>
          <cell r="B3502" t="str">
            <v>42301810100000040000</v>
          </cell>
          <cell r="C3502" t="str">
            <v>60301810300000000002</v>
          </cell>
          <cell r="D3502" t="str">
            <v>$</v>
          </cell>
          <cell r="E3502">
            <v>153.49</v>
          </cell>
          <cell r="F3502" t="str">
            <v>Удержание 1% налога со счета 727</v>
          </cell>
        </row>
        <row r="3503">
          <cell r="A3503">
            <v>37295</v>
          </cell>
          <cell r="B3503" t="str">
            <v>42301810100000040000</v>
          </cell>
          <cell r="C3503" t="str">
            <v>60301810300000000002</v>
          </cell>
          <cell r="D3503" t="str">
            <v>$</v>
          </cell>
          <cell r="E3503">
            <v>90.45</v>
          </cell>
          <cell r="F3503" t="str">
            <v>Удержание 1% налога со счета 2453</v>
          </cell>
        </row>
        <row r="3504">
          <cell r="A3504">
            <v>37295</v>
          </cell>
          <cell r="B3504" t="str">
            <v>42301810100000040000</v>
          </cell>
          <cell r="C3504" t="str">
            <v>60301810300000000002</v>
          </cell>
          <cell r="D3504" t="str">
            <v>$</v>
          </cell>
          <cell r="E3504">
            <v>1238</v>
          </cell>
          <cell r="F3504" t="str">
            <v>Удержание 1% налога со счета 1616</v>
          </cell>
        </row>
        <row r="3505">
          <cell r="A3505">
            <v>37295</v>
          </cell>
          <cell r="B3505" t="str">
            <v>42301810100000040000</v>
          </cell>
          <cell r="C3505" t="str">
            <v>60301810300000000002</v>
          </cell>
          <cell r="D3505" t="str">
            <v>$</v>
          </cell>
          <cell r="E3505">
            <v>10.83</v>
          </cell>
          <cell r="F3505" t="str">
            <v>Удержание 1% налога со счета 633</v>
          </cell>
        </row>
        <row r="3506">
          <cell r="A3506">
            <v>37295</v>
          </cell>
          <cell r="B3506" t="str">
            <v>42301810100000040000</v>
          </cell>
          <cell r="C3506" t="str">
            <v>60301810300000000002</v>
          </cell>
          <cell r="D3506" t="str">
            <v>$</v>
          </cell>
          <cell r="E3506">
            <v>61.7</v>
          </cell>
          <cell r="F3506" t="str">
            <v>Удержание 1% налога со счета 1894</v>
          </cell>
        </row>
        <row r="3507">
          <cell r="A3507">
            <v>37298</v>
          </cell>
          <cell r="B3507" t="str">
            <v>42301810100000040000</v>
          </cell>
          <cell r="C3507" t="str">
            <v>60301810300000000002</v>
          </cell>
          <cell r="D3507" t="str">
            <v>$</v>
          </cell>
          <cell r="E3507">
            <v>446.35</v>
          </cell>
          <cell r="F3507" t="str">
            <v>Удержание 1% налога со счета 808</v>
          </cell>
        </row>
        <row r="3508">
          <cell r="A3508">
            <v>37298</v>
          </cell>
          <cell r="B3508" t="str">
            <v>42301810100000040000</v>
          </cell>
          <cell r="C3508" t="str">
            <v>60301810300000000002</v>
          </cell>
          <cell r="D3508" t="str">
            <v>$</v>
          </cell>
          <cell r="E3508">
            <v>325.5</v>
          </cell>
          <cell r="F3508" t="str">
            <v>Удержание 1% налога со счета 1894</v>
          </cell>
        </row>
        <row r="3509">
          <cell r="A3509">
            <v>37298</v>
          </cell>
          <cell r="B3509" t="str">
            <v>42301810100000040000</v>
          </cell>
          <cell r="C3509" t="str">
            <v>60301810300000000002</v>
          </cell>
          <cell r="D3509" t="str">
            <v>$</v>
          </cell>
          <cell r="E3509">
            <v>92.8</v>
          </cell>
          <cell r="F3509" t="str">
            <v>Удержание 1% налога со счета 2259</v>
          </cell>
        </row>
        <row r="3510">
          <cell r="A3510">
            <v>37298</v>
          </cell>
          <cell r="B3510" t="str">
            <v>42301810100000040000</v>
          </cell>
          <cell r="C3510" t="str">
            <v>60301810300000000002</v>
          </cell>
          <cell r="D3510" t="str">
            <v>$</v>
          </cell>
          <cell r="E3510">
            <v>210.76</v>
          </cell>
          <cell r="F3510" t="str">
            <v>Удержание 1% налога со счета 1593</v>
          </cell>
        </row>
        <row r="3511">
          <cell r="A3511">
            <v>37298</v>
          </cell>
          <cell r="B3511" t="str">
            <v>42301810100000040000</v>
          </cell>
          <cell r="C3511" t="str">
            <v>60301810300000000002</v>
          </cell>
          <cell r="D3511" t="str">
            <v>$</v>
          </cell>
          <cell r="E3511">
            <v>989.12</v>
          </cell>
          <cell r="F3511" t="str">
            <v>Удержание 1% налога со счета 1849</v>
          </cell>
        </row>
        <row r="3512">
          <cell r="A3512">
            <v>37299</v>
          </cell>
          <cell r="B3512" t="str">
            <v>42301810100000040000</v>
          </cell>
          <cell r="C3512" t="str">
            <v>60301810300000000002</v>
          </cell>
          <cell r="D3512" t="str">
            <v>$</v>
          </cell>
          <cell r="E3512">
            <v>30.74</v>
          </cell>
          <cell r="F3512" t="str">
            <v>Удержание 1% налога со счета 264</v>
          </cell>
        </row>
        <row r="3513">
          <cell r="A3513">
            <v>37300</v>
          </cell>
          <cell r="B3513" t="str">
            <v>42301810100000040000</v>
          </cell>
          <cell r="C3513" t="str">
            <v>60301810300000000002</v>
          </cell>
          <cell r="D3513" t="str">
            <v>$</v>
          </cell>
          <cell r="E3513">
            <v>156.80000000000001</v>
          </cell>
          <cell r="F3513" t="str">
            <v>Удержание 1% налога со счета 1849</v>
          </cell>
        </row>
        <row r="3514">
          <cell r="A3514">
            <v>37301</v>
          </cell>
          <cell r="B3514" t="str">
            <v>42301810100000040000</v>
          </cell>
          <cell r="C3514" t="str">
            <v>60301810300000000002</v>
          </cell>
          <cell r="D3514" t="str">
            <v>$</v>
          </cell>
          <cell r="E3514">
            <v>155.25</v>
          </cell>
          <cell r="F3514" t="str">
            <v>Удержание 1% налога со счета 769</v>
          </cell>
        </row>
        <row r="3515">
          <cell r="A3515">
            <v>37302</v>
          </cell>
          <cell r="B3515" t="str">
            <v>42301810100000040000</v>
          </cell>
          <cell r="C3515" t="str">
            <v>60301810300000000002</v>
          </cell>
          <cell r="D3515" t="str">
            <v>$</v>
          </cell>
          <cell r="E3515">
            <v>124</v>
          </cell>
          <cell r="F3515" t="str">
            <v>Удержание 1% налога со счета 727</v>
          </cell>
        </row>
        <row r="3516">
          <cell r="A3516">
            <v>37305</v>
          </cell>
          <cell r="B3516" t="str">
            <v>42301810100000040000</v>
          </cell>
          <cell r="C3516" t="str">
            <v>60301810300000000002</v>
          </cell>
          <cell r="D3516" t="str">
            <v>$</v>
          </cell>
          <cell r="E3516">
            <v>38</v>
          </cell>
          <cell r="F3516" t="str">
            <v>Удержание 1% налога со счета 2262</v>
          </cell>
        </row>
        <row r="3517">
          <cell r="A3517">
            <v>37305</v>
          </cell>
          <cell r="B3517" t="str">
            <v>42301810100000040000</v>
          </cell>
          <cell r="C3517" t="str">
            <v>60301810300000000002</v>
          </cell>
          <cell r="D3517" t="str">
            <v>$</v>
          </cell>
          <cell r="E3517">
            <v>310.5</v>
          </cell>
          <cell r="F3517" t="str">
            <v>Удержание 1% налога со счета 1894</v>
          </cell>
        </row>
        <row r="3518">
          <cell r="A3518">
            <v>37305</v>
          </cell>
          <cell r="B3518" t="str">
            <v>42301810100000040000</v>
          </cell>
          <cell r="C3518" t="str">
            <v>60301810300000000002</v>
          </cell>
          <cell r="D3518" t="str">
            <v>$</v>
          </cell>
          <cell r="E3518">
            <v>93.15</v>
          </cell>
          <cell r="F3518" t="str">
            <v>Удержание 1% налога со счета 895</v>
          </cell>
        </row>
        <row r="3519">
          <cell r="A3519">
            <v>37305</v>
          </cell>
          <cell r="B3519" t="str">
            <v>42301810100000040000</v>
          </cell>
          <cell r="C3519" t="str">
            <v>60301810300000000002</v>
          </cell>
          <cell r="D3519" t="str">
            <v>$</v>
          </cell>
          <cell r="E3519">
            <v>155.25</v>
          </cell>
          <cell r="F3519" t="str">
            <v>Удержание 1% налога со счета 769</v>
          </cell>
        </row>
        <row r="3520">
          <cell r="A3520">
            <v>37306</v>
          </cell>
          <cell r="B3520" t="str">
            <v>42301810100000040000</v>
          </cell>
          <cell r="C3520" t="str">
            <v>60301810300000000002</v>
          </cell>
          <cell r="D3520" t="str">
            <v>$</v>
          </cell>
          <cell r="E3520">
            <v>15.17</v>
          </cell>
          <cell r="F3520" t="str">
            <v>Удержание 1% налога со счета 1904</v>
          </cell>
        </row>
        <row r="3521">
          <cell r="A3521">
            <v>37306</v>
          </cell>
          <cell r="B3521" t="str">
            <v>42301810100000040000</v>
          </cell>
          <cell r="C3521" t="str">
            <v>60301810300000000002</v>
          </cell>
          <cell r="D3521" t="str">
            <v>$</v>
          </cell>
          <cell r="E3521">
            <v>61.82</v>
          </cell>
          <cell r="F3521" t="str">
            <v>Удержание 1% налога со счета 2974</v>
          </cell>
        </row>
        <row r="3522">
          <cell r="A3522">
            <v>37306</v>
          </cell>
          <cell r="B3522" t="str">
            <v>42301810100000040000</v>
          </cell>
          <cell r="C3522" t="str">
            <v>60301810300000000002</v>
          </cell>
          <cell r="D3522" t="str">
            <v>$</v>
          </cell>
          <cell r="E3522">
            <v>108.68</v>
          </cell>
          <cell r="F3522" t="str">
            <v>Удержание 1% налога со счета 895</v>
          </cell>
        </row>
        <row r="3523">
          <cell r="A3523">
            <v>37307</v>
          </cell>
          <cell r="B3523" t="str">
            <v>42301810100000040000</v>
          </cell>
          <cell r="C3523" t="str">
            <v>60301810300000000002</v>
          </cell>
          <cell r="D3523" t="str">
            <v>$</v>
          </cell>
          <cell r="E3523">
            <v>62.08</v>
          </cell>
          <cell r="F3523" t="str">
            <v>Удержание 1% налога со счета 1056</v>
          </cell>
        </row>
        <row r="3524">
          <cell r="A3524">
            <v>37307</v>
          </cell>
          <cell r="B3524" t="str">
            <v>42301810100000040000</v>
          </cell>
          <cell r="C3524" t="str">
            <v>60301810300000000002</v>
          </cell>
          <cell r="D3524" t="str">
            <v>$</v>
          </cell>
          <cell r="E3524">
            <v>621.52</v>
          </cell>
          <cell r="F3524" t="str">
            <v>Удержание 1% налога со счета 578</v>
          </cell>
        </row>
        <row r="3525">
          <cell r="A3525">
            <v>37308</v>
          </cell>
          <cell r="B3525" t="str">
            <v>42301810100000040000</v>
          </cell>
          <cell r="C3525" t="str">
            <v>60301810300000000002</v>
          </cell>
          <cell r="D3525" t="str">
            <v>$</v>
          </cell>
          <cell r="E3525">
            <v>85.96</v>
          </cell>
          <cell r="F3525" t="str">
            <v>Удержание 1% налога со счета 1360</v>
          </cell>
        </row>
        <row r="3526">
          <cell r="A3526">
            <v>37309</v>
          </cell>
          <cell r="B3526" t="str">
            <v>42301810100000040000</v>
          </cell>
          <cell r="C3526" t="str">
            <v>60301810300000000002</v>
          </cell>
          <cell r="D3526" t="str">
            <v>$</v>
          </cell>
          <cell r="E3526">
            <v>8.34</v>
          </cell>
          <cell r="F3526" t="str">
            <v>Удержание 1% налога со счета 1399</v>
          </cell>
        </row>
        <row r="3527">
          <cell r="A3527">
            <v>37309</v>
          </cell>
          <cell r="B3527" t="str">
            <v>42301810100000040000</v>
          </cell>
          <cell r="C3527" t="str">
            <v>60301810300000000002</v>
          </cell>
          <cell r="D3527" t="str">
            <v>$</v>
          </cell>
          <cell r="E3527">
            <v>92.87</v>
          </cell>
          <cell r="F3527" t="str">
            <v>Удержание 1% налога со счета 4464</v>
          </cell>
        </row>
        <row r="3528">
          <cell r="A3528">
            <v>37309</v>
          </cell>
          <cell r="B3528" t="str">
            <v>42301810100000040000</v>
          </cell>
          <cell r="C3528" t="str">
            <v>60301810300000000002</v>
          </cell>
          <cell r="D3528" t="str">
            <v>$</v>
          </cell>
          <cell r="E3528">
            <v>93.3</v>
          </cell>
          <cell r="F3528" t="str">
            <v>Удержание 1% налога со счета 2974</v>
          </cell>
        </row>
        <row r="3529">
          <cell r="A3529">
            <v>37309</v>
          </cell>
          <cell r="B3529" t="str">
            <v>42301810100000040000</v>
          </cell>
          <cell r="C3529" t="str">
            <v>60301810300000000002</v>
          </cell>
          <cell r="D3529" t="str">
            <v>$</v>
          </cell>
          <cell r="E3529">
            <v>124.4</v>
          </cell>
          <cell r="F3529" t="str">
            <v>Удержание 1% налога со счета 2453</v>
          </cell>
        </row>
        <row r="3530">
          <cell r="A3530">
            <v>37309</v>
          </cell>
          <cell r="B3530" t="str">
            <v>42301810100000040000</v>
          </cell>
          <cell r="C3530" t="str">
            <v>60301810300000000002</v>
          </cell>
          <cell r="D3530" t="str">
            <v>$</v>
          </cell>
          <cell r="E3530">
            <v>62.11</v>
          </cell>
          <cell r="F3530" t="str">
            <v>Удержание 1% налога со счета 1975</v>
          </cell>
        </row>
        <row r="3531">
          <cell r="A3531">
            <v>37313</v>
          </cell>
          <cell r="B3531" t="str">
            <v>42301810100000040000</v>
          </cell>
          <cell r="C3531" t="str">
            <v>60301810300000000002</v>
          </cell>
          <cell r="D3531" t="str">
            <v>$</v>
          </cell>
          <cell r="E3531">
            <v>15.55</v>
          </cell>
          <cell r="F3531" t="str">
            <v>Удержание 1% налога со счета 1904</v>
          </cell>
        </row>
        <row r="3532">
          <cell r="A3532">
            <v>37313</v>
          </cell>
          <cell r="B3532" t="str">
            <v>42301810100000040000</v>
          </cell>
          <cell r="C3532" t="str">
            <v>60301810300000000002</v>
          </cell>
          <cell r="D3532" t="str">
            <v>$</v>
          </cell>
          <cell r="E3532">
            <v>8.76</v>
          </cell>
          <cell r="F3532" t="str">
            <v>Удержание 1% налога со счета 1425</v>
          </cell>
        </row>
        <row r="3533">
          <cell r="A3533">
            <v>37313</v>
          </cell>
          <cell r="B3533" t="str">
            <v>42301810100000040000</v>
          </cell>
          <cell r="C3533" t="str">
            <v>60301810300000000002</v>
          </cell>
          <cell r="D3533" t="str">
            <v>$</v>
          </cell>
          <cell r="E3533">
            <v>124.4</v>
          </cell>
          <cell r="F3533" t="str">
            <v>Удержание 1% налога со счета 1056</v>
          </cell>
        </row>
        <row r="3534">
          <cell r="A3534">
            <v>37313</v>
          </cell>
          <cell r="B3534" t="str">
            <v>42301810100000040000</v>
          </cell>
          <cell r="C3534" t="str">
            <v>60301810300000000002</v>
          </cell>
          <cell r="D3534" t="str">
            <v>$</v>
          </cell>
          <cell r="E3534">
            <v>1553</v>
          </cell>
          <cell r="F3534" t="str">
            <v>Удержание 1% налога со счета 701</v>
          </cell>
        </row>
        <row r="3535">
          <cell r="A3535">
            <v>37314</v>
          </cell>
          <cell r="B3535" t="str">
            <v>42301810100000040000</v>
          </cell>
          <cell r="C3535" t="str">
            <v>60301810300000000002</v>
          </cell>
          <cell r="D3535" t="str">
            <v>$</v>
          </cell>
          <cell r="E3535">
            <v>62.04</v>
          </cell>
          <cell r="F3535" t="str">
            <v>Удержание 1% налога со счета 426</v>
          </cell>
        </row>
        <row r="3536">
          <cell r="A3536">
            <v>37314</v>
          </cell>
          <cell r="B3536" t="str">
            <v>42301810100000040000</v>
          </cell>
          <cell r="C3536" t="str">
            <v>60301810300000000002</v>
          </cell>
          <cell r="D3536" t="str">
            <v>$</v>
          </cell>
          <cell r="E3536">
            <v>294.89999999999998</v>
          </cell>
          <cell r="F3536" t="str">
            <v>Удержание 1% налога со счета 3591</v>
          </cell>
        </row>
        <row r="3537">
          <cell r="A3537">
            <v>37314</v>
          </cell>
          <cell r="B3537" t="str">
            <v>42301810100000040000</v>
          </cell>
          <cell r="C3537" t="str">
            <v>60301810300000000002</v>
          </cell>
          <cell r="D3537" t="str">
            <v>$</v>
          </cell>
          <cell r="E3537">
            <v>62.3</v>
          </cell>
          <cell r="F3537" t="str">
            <v>Удержание 1% налога со счета 1056</v>
          </cell>
        </row>
        <row r="3538">
          <cell r="A3538">
            <v>37315</v>
          </cell>
          <cell r="B3538" t="str">
            <v>42301810100000040000</v>
          </cell>
          <cell r="C3538" t="str">
            <v>60301810300000000002</v>
          </cell>
          <cell r="D3538" t="str">
            <v>$</v>
          </cell>
          <cell r="E3538">
            <v>12.46</v>
          </cell>
          <cell r="F3538" t="str">
            <v>Удержание 1% налога со счета 1425</v>
          </cell>
        </row>
        <row r="3539">
          <cell r="A3539">
            <v>37315</v>
          </cell>
          <cell r="B3539" t="str">
            <v>42301810100000040000</v>
          </cell>
          <cell r="C3539" t="str">
            <v>60301810200000009802</v>
          </cell>
          <cell r="D3539" t="str">
            <v>$</v>
          </cell>
          <cell r="E3539">
            <v>70</v>
          </cell>
          <cell r="F3539" t="str">
            <v>Погашение части основного долга, процентов за пользование кредитом и списание подоходного налога с материальной выгоды,  Шпаков В.М.</v>
          </cell>
        </row>
        <row r="3540">
          <cell r="A3540">
            <v>37315</v>
          </cell>
          <cell r="B3540" t="str">
            <v>42301810100000040000</v>
          </cell>
          <cell r="C3540" t="str">
            <v>60301810200000009802</v>
          </cell>
          <cell r="D3540" t="str">
            <v>$</v>
          </cell>
          <cell r="E3540">
            <v>344</v>
          </cell>
          <cell r="F3540" t="str">
            <v>Погашение части основного долга, процентов за пользование кредитом и списание подоходного налога с материальной выгоды,  Любимов Ю.В.</v>
          </cell>
        </row>
        <row r="3541">
          <cell r="A3541">
            <v>37315</v>
          </cell>
          <cell r="B3541" t="str">
            <v>42301810100000040000</v>
          </cell>
          <cell r="C3541" t="str">
            <v>60301810200000009802</v>
          </cell>
          <cell r="D3541" t="str">
            <v>$</v>
          </cell>
          <cell r="E3541">
            <v>226</v>
          </cell>
          <cell r="F3541" t="str">
            <v>Погашение части основного долга, процентов за пользование кредитом и списание подоходного налога с материальной выгоды,  Речицкая Н.Н.</v>
          </cell>
        </row>
        <row r="3542">
          <cell r="A3542">
            <v>37315</v>
          </cell>
          <cell r="B3542" t="str">
            <v>42301810100000040000</v>
          </cell>
          <cell r="C3542" t="str">
            <v>60301810200000009802</v>
          </cell>
          <cell r="D3542" t="str">
            <v>$</v>
          </cell>
          <cell r="E3542">
            <v>139</v>
          </cell>
          <cell r="F3542" t="str">
            <v>Погашение части основного долга, процентов за пользование кредитом и списание подоходного налога с материальной выгоды,  Тарасова Н.Ю.</v>
          </cell>
        </row>
        <row r="3543">
          <cell r="A3543">
            <v>37316</v>
          </cell>
          <cell r="B3543" t="str">
            <v>42301810100000040000</v>
          </cell>
          <cell r="C3543" t="str">
            <v>60301810300000000002</v>
          </cell>
          <cell r="D3543" t="str">
            <v>$</v>
          </cell>
          <cell r="E3543">
            <v>156</v>
          </cell>
          <cell r="F3543" t="str">
            <v>Удержание 1% налога со счета 578</v>
          </cell>
        </row>
        <row r="3544">
          <cell r="A3544">
            <v>37316</v>
          </cell>
          <cell r="B3544" t="str">
            <v>42301810100000040000</v>
          </cell>
          <cell r="C3544" t="str">
            <v>60301810300000000002</v>
          </cell>
          <cell r="D3544" t="str">
            <v>$</v>
          </cell>
          <cell r="E3544">
            <v>202.8</v>
          </cell>
          <cell r="F3544" t="str">
            <v>Удержание 1% налога со счета 808</v>
          </cell>
        </row>
        <row r="3545">
          <cell r="A3545">
            <v>37316</v>
          </cell>
          <cell r="B3545" t="str">
            <v>42301810100000040000</v>
          </cell>
          <cell r="C3545" t="str">
            <v>60301810300000000002</v>
          </cell>
          <cell r="D3545" t="str">
            <v>$</v>
          </cell>
          <cell r="E3545">
            <v>209.04</v>
          </cell>
          <cell r="F3545" t="str">
            <v>Удержание 1% налога со счета 1593</v>
          </cell>
        </row>
        <row r="3546">
          <cell r="A3546">
            <v>37316</v>
          </cell>
          <cell r="B3546" t="str">
            <v>42301810100000040000</v>
          </cell>
          <cell r="C3546" t="str">
            <v>60301810300000000002</v>
          </cell>
          <cell r="D3546" t="str">
            <v>$</v>
          </cell>
          <cell r="E3546">
            <v>190.32</v>
          </cell>
          <cell r="F3546" t="str">
            <v>Удержание 1% налога со счета 1056</v>
          </cell>
        </row>
        <row r="3547">
          <cell r="A3547">
            <v>37316</v>
          </cell>
          <cell r="B3547" t="str">
            <v>42301810100000040000</v>
          </cell>
          <cell r="C3547" t="str">
            <v>60301810300000000002</v>
          </cell>
          <cell r="D3547" t="str">
            <v>$</v>
          </cell>
          <cell r="E3547">
            <v>310.89</v>
          </cell>
          <cell r="F3547" t="str">
            <v>Удержание 1% налога со счета 659</v>
          </cell>
        </row>
        <row r="3548">
          <cell r="A3548">
            <v>37316</v>
          </cell>
          <cell r="B3548" t="str">
            <v>42301810100000040000</v>
          </cell>
          <cell r="C3548" t="str">
            <v>60301810300000000002</v>
          </cell>
          <cell r="D3548" t="str">
            <v>$</v>
          </cell>
          <cell r="E3548">
            <v>0.98</v>
          </cell>
          <cell r="F3548" t="str">
            <v>Удержание 1% налога со счета 2987</v>
          </cell>
        </row>
        <row r="3549">
          <cell r="A3549">
            <v>37316</v>
          </cell>
          <cell r="B3549" t="str">
            <v>42301810100000040000</v>
          </cell>
          <cell r="C3549" t="str">
            <v>60301810300000000002</v>
          </cell>
          <cell r="D3549" t="str">
            <v>$</v>
          </cell>
          <cell r="E3549">
            <v>31.2</v>
          </cell>
          <cell r="F3549" t="str">
            <v>Удержание 1% налога со счета 811</v>
          </cell>
        </row>
        <row r="3550">
          <cell r="A3550">
            <v>37316</v>
          </cell>
          <cell r="B3550" t="str">
            <v>42301810100000040000</v>
          </cell>
          <cell r="C3550" t="str">
            <v>60301810300000000002</v>
          </cell>
          <cell r="D3550" t="str">
            <v>$</v>
          </cell>
          <cell r="E3550">
            <v>93.6</v>
          </cell>
          <cell r="F3550" t="str">
            <v>Удержание 1% налога со счета 2974</v>
          </cell>
        </row>
        <row r="3551">
          <cell r="A3551">
            <v>37316</v>
          </cell>
          <cell r="B3551" t="str">
            <v>42301810100000040000</v>
          </cell>
          <cell r="C3551" t="str">
            <v>60301810300000000002</v>
          </cell>
          <cell r="D3551" t="str">
            <v>$</v>
          </cell>
          <cell r="E3551">
            <v>202.8</v>
          </cell>
          <cell r="F3551" t="str">
            <v>Удержание 1% налога со счета 1894</v>
          </cell>
        </row>
        <row r="3552">
          <cell r="A3552">
            <v>37316</v>
          </cell>
          <cell r="B3552" t="str">
            <v>42301810100000040000</v>
          </cell>
          <cell r="C3552" t="str">
            <v>60301810300000000002</v>
          </cell>
          <cell r="D3552" t="str">
            <v>$</v>
          </cell>
          <cell r="E3552">
            <v>112.32</v>
          </cell>
          <cell r="F3552" t="str">
            <v>Удержание 1% налога со счета 439</v>
          </cell>
        </row>
        <row r="3553">
          <cell r="A3553">
            <v>37316</v>
          </cell>
          <cell r="B3553" t="str">
            <v>42301810100000040000</v>
          </cell>
          <cell r="C3553" t="str">
            <v>60301810300000000002</v>
          </cell>
          <cell r="D3553" t="str">
            <v>$</v>
          </cell>
          <cell r="E3553">
            <v>82.78</v>
          </cell>
          <cell r="F3553" t="str">
            <v>Удержание 1% налога со счета 57</v>
          </cell>
        </row>
        <row r="3554">
          <cell r="A3554">
            <v>37316</v>
          </cell>
          <cell r="B3554" t="str">
            <v>42301810100000040000</v>
          </cell>
          <cell r="C3554" t="str">
            <v>60301810200000009802</v>
          </cell>
          <cell r="D3554" t="str">
            <v>$</v>
          </cell>
          <cell r="E3554">
            <v>17065</v>
          </cell>
          <cell r="F3554" t="str">
            <v>Выплата %% по депозитам, получение %% по кредитам, удержание подоходного н алога, покупка валюты по генеральным заявлениям за февраль 2002 года</v>
          </cell>
        </row>
        <row r="3555">
          <cell r="A3555">
            <v>37316</v>
          </cell>
          <cell r="B3555" t="str">
            <v>42301810100000040000</v>
          </cell>
          <cell r="C3555" t="str">
            <v>60301810200000009802</v>
          </cell>
          <cell r="D3555" t="str">
            <v>$</v>
          </cell>
          <cell r="E3555">
            <v>3816</v>
          </cell>
          <cell r="F3555" t="str">
            <v>Выплата %% по депозитам, получение %% по кредитам, удержание подоходного н алога, покупка валюты по генеральным заявлениям за февраль 2002 года</v>
          </cell>
        </row>
        <row r="3556">
          <cell r="A3556">
            <v>37316</v>
          </cell>
          <cell r="B3556" t="str">
            <v>42301810100000040000</v>
          </cell>
          <cell r="C3556" t="str">
            <v>60301810200000009802</v>
          </cell>
          <cell r="D3556" t="str">
            <v>$</v>
          </cell>
          <cell r="E3556">
            <v>13112</v>
          </cell>
          <cell r="F3556" t="str">
            <v>Выплата %% по депозитам, получение %% по кредитам, удержание подоходного н алога, покупка валюты по генеральным заявлениям за февраль 2002 года</v>
          </cell>
        </row>
        <row r="3557">
          <cell r="A3557">
            <v>37316</v>
          </cell>
          <cell r="B3557" t="str">
            <v>42301810100000040000</v>
          </cell>
          <cell r="C3557" t="str">
            <v>60301810200000009802</v>
          </cell>
          <cell r="D3557" t="str">
            <v>$</v>
          </cell>
          <cell r="E3557">
            <v>2932</v>
          </cell>
          <cell r="F3557" t="str">
            <v>Выплата %% по депозитам, получение %% по кредитам, удержание подоходного н алога, покупка валюты по генеральным заявлениям за февраль 2002 года</v>
          </cell>
        </row>
        <row r="3558">
          <cell r="A3558">
            <v>37319</v>
          </cell>
          <cell r="B3558" t="str">
            <v>42301810100000040000</v>
          </cell>
          <cell r="C3558" t="str">
            <v>60301810300000000002</v>
          </cell>
          <cell r="D3558" t="str">
            <v>$</v>
          </cell>
          <cell r="E3558">
            <v>10.92</v>
          </cell>
          <cell r="F3558" t="str">
            <v>Удержание 1% налога со счета 633</v>
          </cell>
        </row>
        <row r="3559">
          <cell r="A3559">
            <v>37319</v>
          </cell>
          <cell r="B3559" t="str">
            <v>42301810100000040000</v>
          </cell>
          <cell r="C3559" t="str">
            <v>60301810300000000002</v>
          </cell>
          <cell r="D3559" t="str">
            <v>$</v>
          </cell>
          <cell r="E3559">
            <v>109.2</v>
          </cell>
          <cell r="F3559" t="str">
            <v>Удержание 1% налога со счета 2974</v>
          </cell>
        </row>
        <row r="3560">
          <cell r="A3560">
            <v>37319</v>
          </cell>
          <cell r="B3560" t="str">
            <v>42301810100000040000</v>
          </cell>
          <cell r="C3560" t="str">
            <v>60301810300000000002</v>
          </cell>
          <cell r="D3560" t="str">
            <v>$</v>
          </cell>
          <cell r="E3560">
            <v>1145.95</v>
          </cell>
          <cell r="F3560" t="str">
            <v>Удержание 1% налога со счета 345</v>
          </cell>
        </row>
        <row r="3561">
          <cell r="A3561">
            <v>37319</v>
          </cell>
          <cell r="B3561" t="str">
            <v>42301810100000040000</v>
          </cell>
          <cell r="C3561" t="str">
            <v>60301810300000000002</v>
          </cell>
          <cell r="D3561" t="str">
            <v>$</v>
          </cell>
          <cell r="E3561">
            <v>156</v>
          </cell>
          <cell r="F3561" t="str">
            <v>Удержание 1% налога со счета 1056</v>
          </cell>
        </row>
        <row r="3562">
          <cell r="A3562">
            <v>37319</v>
          </cell>
          <cell r="B3562" t="str">
            <v>42301810100000040000</v>
          </cell>
          <cell r="C3562" t="str">
            <v>60301810300000000002</v>
          </cell>
          <cell r="D3562" t="str">
            <v>$</v>
          </cell>
          <cell r="E3562">
            <v>62.4</v>
          </cell>
          <cell r="F3562" t="str">
            <v>Удержание 1% налога со счета 4464</v>
          </cell>
        </row>
        <row r="3563">
          <cell r="A3563">
            <v>37320</v>
          </cell>
          <cell r="B3563" t="str">
            <v>42301810100000040000</v>
          </cell>
          <cell r="C3563" t="str">
            <v>60301810300000000002</v>
          </cell>
          <cell r="D3563" t="str">
            <v>$</v>
          </cell>
          <cell r="E3563">
            <v>93.6</v>
          </cell>
          <cell r="F3563" t="str">
            <v>Удержание 1% налога со счета 1056</v>
          </cell>
        </row>
        <row r="3564">
          <cell r="A3564">
            <v>37320</v>
          </cell>
          <cell r="B3564" t="str">
            <v>42301810100000040000</v>
          </cell>
          <cell r="C3564" t="str">
            <v>60301810300000000002</v>
          </cell>
          <cell r="D3564" t="str">
            <v>$</v>
          </cell>
          <cell r="E3564">
            <v>92.92</v>
          </cell>
          <cell r="F3564" t="str">
            <v>Удержание 1% налога со счета 507</v>
          </cell>
        </row>
        <row r="3565">
          <cell r="A3565">
            <v>37320</v>
          </cell>
          <cell r="B3565" t="str">
            <v>42301810100000040000</v>
          </cell>
          <cell r="C3565" t="str">
            <v>60301810300000000002</v>
          </cell>
          <cell r="D3565" t="str">
            <v>$</v>
          </cell>
          <cell r="E3565">
            <v>218.4</v>
          </cell>
          <cell r="F3565" t="str">
            <v>Удержание 1% налога со счета 1849</v>
          </cell>
        </row>
        <row r="3566">
          <cell r="A3566">
            <v>37320</v>
          </cell>
          <cell r="B3566" t="str">
            <v>42301810100000040000</v>
          </cell>
          <cell r="C3566" t="str">
            <v>60301810300000000002</v>
          </cell>
          <cell r="D3566" t="str">
            <v>$</v>
          </cell>
          <cell r="E3566">
            <v>155.1</v>
          </cell>
          <cell r="F3566" t="str">
            <v>Удержание 1% налога со счета 170</v>
          </cell>
        </row>
        <row r="3567">
          <cell r="A3567">
            <v>37321</v>
          </cell>
          <cell r="B3567" t="str">
            <v>42301810100000040000</v>
          </cell>
          <cell r="C3567" t="str">
            <v>60301810300000000002</v>
          </cell>
          <cell r="D3567" t="str">
            <v>$</v>
          </cell>
          <cell r="E3567">
            <v>122.94</v>
          </cell>
          <cell r="F3567" t="str">
            <v>Удержание 1% налога со счета 2453</v>
          </cell>
        </row>
        <row r="3568">
          <cell r="A3568">
            <v>37321</v>
          </cell>
          <cell r="B3568" t="str">
            <v>42301810100000040000</v>
          </cell>
          <cell r="C3568" t="str">
            <v>60301810300000000002</v>
          </cell>
          <cell r="D3568" t="str">
            <v>$</v>
          </cell>
          <cell r="E3568">
            <v>467.38</v>
          </cell>
          <cell r="F3568" t="str">
            <v>Удержание 1% налога со счета 659</v>
          </cell>
        </row>
        <row r="3569">
          <cell r="A3569">
            <v>37321</v>
          </cell>
          <cell r="B3569" t="str">
            <v>42301810100000040000</v>
          </cell>
          <cell r="C3569" t="str">
            <v>60301810300000000002</v>
          </cell>
          <cell r="D3569" t="str">
            <v>$</v>
          </cell>
          <cell r="E3569">
            <v>108.78</v>
          </cell>
          <cell r="F3569" t="str">
            <v>Удержание 1% налога со счета 5052</v>
          </cell>
        </row>
        <row r="3570">
          <cell r="A3570">
            <v>37321</v>
          </cell>
          <cell r="B3570" t="str">
            <v>42301810100000040000</v>
          </cell>
          <cell r="C3570" t="str">
            <v>60301810300000000002</v>
          </cell>
          <cell r="D3570" t="str">
            <v>$</v>
          </cell>
          <cell r="E3570">
            <v>93.41</v>
          </cell>
          <cell r="F3570" t="str">
            <v>Удержание 1% налога со счета 426</v>
          </cell>
        </row>
        <row r="3571">
          <cell r="A3571">
            <v>37321</v>
          </cell>
          <cell r="B3571" t="str">
            <v>42301810100000040000</v>
          </cell>
          <cell r="C3571" t="str">
            <v>60301810300000000002</v>
          </cell>
          <cell r="D3571" t="str">
            <v>$</v>
          </cell>
          <cell r="E3571">
            <v>24.41</v>
          </cell>
          <cell r="F3571" t="str">
            <v>Удержание 1% налога со счета 1425</v>
          </cell>
        </row>
        <row r="3572">
          <cell r="A3572">
            <v>37321</v>
          </cell>
          <cell r="B3572" t="str">
            <v>42301810100000040000</v>
          </cell>
          <cell r="C3572" t="str">
            <v>60301810300000000002</v>
          </cell>
          <cell r="D3572" t="str">
            <v>$</v>
          </cell>
          <cell r="E3572">
            <v>124.74</v>
          </cell>
          <cell r="F3572" t="str">
            <v>Удержание 1% налога со счета 895</v>
          </cell>
        </row>
        <row r="3573">
          <cell r="A3573">
            <v>37321</v>
          </cell>
          <cell r="B3573" t="str">
            <v>42301810100000040000</v>
          </cell>
          <cell r="C3573" t="str">
            <v>60301810200000009802</v>
          </cell>
          <cell r="D3573" t="str">
            <v>$</v>
          </cell>
          <cell r="E3573">
            <v>99</v>
          </cell>
          <cell r="F3573" t="str">
            <v>Погашение части основного долга, процентов за пользование кредитом и списание подоходного налога с материальной выгоды,  Тарасова Н.Ю.</v>
          </cell>
        </row>
        <row r="3574">
          <cell r="A3574">
            <v>37321</v>
          </cell>
          <cell r="B3574" t="str">
            <v>42301810100000040000</v>
          </cell>
          <cell r="C3574" t="str">
            <v>60301810200000009802</v>
          </cell>
          <cell r="D3574" t="str">
            <v>$</v>
          </cell>
          <cell r="E3574">
            <v>93</v>
          </cell>
          <cell r="F3574" t="str">
            <v>Погашение части основного долга, процентов за пользование кредитом и списание подоходного налога с материальной выгоды,  Любимов Ю.В.</v>
          </cell>
        </row>
        <row r="3575">
          <cell r="A3575">
            <v>37321</v>
          </cell>
          <cell r="B3575" t="str">
            <v>42301810100000040000</v>
          </cell>
          <cell r="C3575" t="str">
            <v>60301810200000009802</v>
          </cell>
          <cell r="D3575" t="str">
            <v>$</v>
          </cell>
          <cell r="E3575">
            <v>19</v>
          </cell>
          <cell r="F3575" t="str">
            <v>Погашение части основного долга, процентов за пользование кредитом и списание подоходного налога с материальной выгоды,  Шпаков В.М.</v>
          </cell>
        </row>
        <row r="3576">
          <cell r="A3576">
            <v>37322</v>
          </cell>
          <cell r="B3576" t="str">
            <v>42301810100000040000</v>
          </cell>
          <cell r="C3576" t="str">
            <v>60301810300000000002</v>
          </cell>
          <cell r="D3576" t="str">
            <v>$</v>
          </cell>
          <cell r="E3576">
            <v>209.04</v>
          </cell>
          <cell r="F3576" t="str">
            <v>Удержание 1% налога со счета 1593</v>
          </cell>
        </row>
        <row r="3577">
          <cell r="A3577">
            <v>37322</v>
          </cell>
          <cell r="B3577" t="str">
            <v>42301810100000040000</v>
          </cell>
          <cell r="C3577" t="str">
            <v>60301810300000000002</v>
          </cell>
          <cell r="D3577" t="str">
            <v>$</v>
          </cell>
          <cell r="E3577">
            <v>109.2</v>
          </cell>
          <cell r="F3577" t="str">
            <v>Удержание 1% налога со счета 439</v>
          </cell>
        </row>
        <row r="3578">
          <cell r="A3578">
            <v>37326</v>
          </cell>
          <cell r="B3578" t="str">
            <v>42301810100000040000</v>
          </cell>
          <cell r="C3578" t="str">
            <v>60301810300000000002</v>
          </cell>
          <cell r="D3578" t="str">
            <v>$</v>
          </cell>
          <cell r="E3578">
            <v>143.08000000000001</v>
          </cell>
          <cell r="F3578" t="str">
            <v>Удержание 1% налога со счета 1399</v>
          </cell>
        </row>
        <row r="3579">
          <cell r="A3579">
            <v>37326</v>
          </cell>
          <cell r="B3579" t="str">
            <v>42301810100000040000</v>
          </cell>
          <cell r="C3579" t="str">
            <v>60301810300000000002</v>
          </cell>
          <cell r="D3579" t="str">
            <v>$</v>
          </cell>
          <cell r="E3579">
            <v>437.48</v>
          </cell>
          <cell r="F3579" t="str">
            <v>Удержание 1% налога со счета 808</v>
          </cell>
        </row>
        <row r="3580">
          <cell r="A3580">
            <v>37326</v>
          </cell>
          <cell r="B3580" t="str">
            <v>42301810100000040000</v>
          </cell>
          <cell r="C3580" t="str">
            <v>60301810300000000002</v>
          </cell>
          <cell r="D3580" t="str">
            <v>$</v>
          </cell>
          <cell r="E3580">
            <v>624.61</v>
          </cell>
          <cell r="F3580" t="str">
            <v>Удержание 1% налога со счета 1056</v>
          </cell>
        </row>
        <row r="3581">
          <cell r="A3581">
            <v>37327</v>
          </cell>
          <cell r="B3581" t="str">
            <v>42301810100000040000</v>
          </cell>
          <cell r="C3581" t="str">
            <v>60301810300000000002</v>
          </cell>
          <cell r="D3581" t="str">
            <v>$</v>
          </cell>
          <cell r="E3581">
            <v>9.36</v>
          </cell>
          <cell r="F3581" t="str">
            <v>Удержание 1% налога со счета 633</v>
          </cell>
        </row>
        <row r="3582">
          <cell r="A3582">
            <v>37328</v>
          </cell>
          <cell r="B3582" t="str">
            <v>42301810100000040000</v>
          </cell>
          <cell r="C3582" t="str">
            <v>60301810300000000002</v>
          </cell>
          <cell r="D3582" t="str">
            <v>$</v>
          </cell>
          <cell r="E3582">
            <v>31.2</v>
          </cell>
          <cell r="F3582" t="str">
            <v>Удержание 1% налога со счета 5052</v>
          </cell>
        </row>
        <row r="3583">
          <cell r="A3583">
            <v>37328</v>
          </cell>
          <cell r="B3583" t="str">
            <v>42301810100000040000</v>
          </cell>
          <cell r="C3583" t="str">
            <v>60301810300000000002</v>
          </cell>
          <cell r="D3583" t="str">
            <v>$</v>
          </cell>
          <cell r="E3583">
            <v>21.72</v>
          </cell>
          <cell r="F3583" t="str">
            <v>Удержание 1% налога со счета 1616</v>
          </cell>
        </row>
        <row r="3584">
          <cell r="A3584">
            <v>37329</v>
          </cell>
          <cell r="B3584" t="str">
            <v>42301810100000040000</v>
          </cell>
          <cell r="C3584" t="str">
            <v>60301810300000000002</v>
          </cell>
          <cell r="D3584" t="str">
            <v>$</v>
          </cell>
          <cell r="E3584">
            <v>99.67</v>
          </cell>
          <cell r="F3584" t="str">
            <v>Удержание 1% налога со счета 5515</v>
          </cell>
        </row>
        <row r="3585">
          <cell r="A3585">
            <v>37329</v>
          </cell>
          <cell r="B3585" t="str">
            <v>42301810100000040000</v>
          </cell>
          <cell r="C3585" t="str">
            <v>60301810300000000002</v>
          </cell>
          <cell r="D3585" t="str">
            <v>$</v>
          </cell>
          <cell r="E3585">
            <v>77.61</v>
          </cell>
          <cell r="F3585" t="str">
            <v>Удержание 1% налога со счета 4396</v>
          </cell>
        </row>
        <row r="3586">
          <cell r="A3586">
            <v>37329</v>
          </cell>
          <cell r="B3586" t="str">
            <v>42301810100000040000</v>
          </cell>
          <cell r="C3586" t="str">
            <v>60301810300000000002</v>
          </cell>
          <cell r="D3586" t="str">
            <v>$</v>
          </cell>
          <cell r="E3586">
            <v>31.17</v>
          </cell>
          <cell r="F3586" t="str">
            <v>Удержание 1% налога со счета 2262</v>
          </cell>
        </row>
        <row r="3587">
          <cell r="A3587">
            <v>37329</v>
          </cell>
          <cell r="B3587" t="str">
            <v>42301810100000040000</v>
          </cell>
          <cell r="C3587" t="str">
            <v>60301810300000000002</v>
          </cell>
          <cell r="D3587" t="str">
            <v>$</v>
          </cell>
          <cell r="E3587">
            <v>155.41999999999999</v>
          </cell>
          <cell r="F3587" t="str">
            <v>Удержание 1% налога со счета 1849</v>
          </cell>
        </row>
        <row r="3588">
          <cell r="A3588">
            <v>37330</v>
          </cell>
          <cell r="B3588" t="str">
            <v>42301810100000040000</v>
          </cell>
          <cell r="C3588" t="str">
            <v>60301810300000000002</v>
          </cell>
          <cell r="D3588" t="str">
            <v>$</v>
          </cell>
          <cell r="E3588">
            <v>217.96</v>
          </cell>
          <cell r="F3588" t="str">
            <v>Удержание 1% налога со счета 2136</v>
          </cell>
        </row>
        <row r="3589">
          <cell r="A3589">
            <v>37330</v>
          </cell>
          <cell r="B3589" t="str">
            <v>42301810100000040000</v>
          </cell>
          <cell r="C3589" t="str">
            <v>60301810300000000002</v>
          </cell>
          <cell r="D3589" t="str">
            <v>$</v>
          </cell>
          <cell r="E3589">
            <v>3.01</v>
          </cell>
          <cell r="F3589" t="str">
            <v>Удержание 1% налога со счета 1894</v>
          </cell>
        </row>
        <row r="3590">
          <cell r="A3590">
            <v>37330</v>
          </cell>
          <cell r="B3590" t="str">
            <v>42301810100000040000</v>
          </cell>
          <cell r="C3590" t="str">
            <v>60301810300000000002</v>
          </cell>
          <cell r="D3590" t="str">
            <v>$</v>
          </cell>
          <cell r="E3590">
            <v>21.83</v>
          </cell>
          <cell r="F3590" t="str">
            <v>Удержание 1% налога со счета 1616</v>
          </cell>
        </row>
        <row r="3591">
          <cell r="A3591">
            <v>37330</v>
          </cell>
          <cell r="B3591" t="str">
            <v>42301810100000040000</v>
          </cell>
          <cell r="C3591" t="str">
            <v>60301810300000000002</v>
          </cell>
          <cell r="D3591" t="str">
            <v>$</v>
          </cell>
          <cell r="E3591">
            <v>137.72999999999999</v>
          </cell>
          <cell r="F3591" t="str">
            <v>Удержание 1% налога со счета 345</v>
          </cell>
        </row>
        <row r="3592">
          <cell r="A3592">
            <v>37330</v>
          </cell>
          <cell r="B3592" t="str">
            <v>42301810100000040000</v>
          </cell>
          <cell r="C3592" t="str">
            <v>60301810300000000002</v>
          </cell>
          <cell r="D3592" t="str">
            <v>$</v>
          </cell>
          <cell r="E3592">
            <v>12.48</v>
          </cell>
          <cell r="F3592" t="str">
            <v>Удержание 1% налога со счета 1425</v>
          </cell>
        </row>
        <row r="3593">
          <cell r="A3593">
            <v>37333</v>
          </cell>
          <cell r="B3593" t="str">
            <v>42301810100000040000</v>
          </cell>
          <cell r="C3593" t="str">
            <v>60301810300000000002</v>
          </cell>
          <cell r="D3593" t="str">
            <v>$</v>
          </cell>
          <cell r="E3593">
            <v>15.6</v>
          </cell>
          <cell r="F3593" t="str">
            <v>Удержание 1% налога со счета 1425</v>
          </cell>
        </row>
        <row r="3594">
          <cell r="A3594">
            <v>37334</v>
          </cell>
          <cell r="B3594" t="str">
            <v>42301810100000040000</v>
          </cell>
          <cell r="C3594" t="str">
            <v>60301810300000000002</v>
          </cell>
          <cell r="D3594" t="str">
            <v>$</v>
          </cell>
          <cell r="E3594">
            <v>62.23</v>
          </cell>
          <cell r="F3594" t="str">
            <v>Удержание 1% налога со счета 578</v>
          </cell>
        </row>
        <row r="3595">
          <cell r="A3595">
            <v>37334</v>
          </cell>
          <cell r="B3595" t="str">
            <v>42301810100000040000</v>
          </cell>
          <cell r="C3595" t="str">
            <v>60301810300000000002</v>
          </cell>
          <cell r="D3595" t="str">
            <v>$</v>
          </cell>
          <cell r="E3595">
            <v>21.89</v>
          </cell>
          <cell r="F3595" t="str">
            <v>Удержание 1% налога со счета 811</v>
          </cell>
        </row>
        <row r="3596">
          <cell r="A3596">
            <v>37334</v>
          </cell>
          <cell r="B3596" t="str">
            <v>42301810100000040000</v>
          </cell>
          <cell r="C3596" t="str">
            <v>60301810300000000002</v>
          </cell>
          <cell r="D3596" t="str">
            <v>$</v>
          </cell>
          <cell r="E3596">
            <v>125.08</v>
          </cell>
          <cell r="F3596" t="str">
            <v>Удержание 1% налога со счета 57</v>
          </cell>
        </row>
        <row r="3597">
          <cell r="A3597">
            <v>37334</v>
          </cell>
          <cell r="B3597" t="str">
            <v>42301810100000040000</v>
          </cell>
          <cell r="C3597" t="str">
            <v>60301810300000000002</v>
          </cell>
          <cell r="D3597" t="str">
            <v>$</v>
          </cell>
          <cell r="E3597">
            <v>57.5</v>
          </cell>
          <cell r="F3597" t="str">
            <v>Удержание 1% налога со счета 581</v>
          </cell>
        </row>
        <row r="3598">
          <cell r="A3598">
            <v>37334</v>
          </cell>
          <cell r="B3598" t="str">
            <v>42301810100000040000</v>
          </cell>
          <cell r="C3598" t="str">
            <v>60301810300000000002</v>
          </cell>
          <cell r="D3598" t="str">
            <v>$</v>
          </cell>
          <cell r="E3598">
            <v>93.02</v>
          </cell>
          <cell r="F3598" t="str">
            <v>Удержание 1% налога со счета 73</v>
          </cell>
        </row>
        <row r="3599">
          <cell r="A3599">
            <v>37334</v>
          </cell>
          <cell r="B3599" t="str">
            <v>42301810100000040000</v>
          </cell>
          <cell r="C3599" t="str">
            <v>60301810300000000002</v>
          </cell>
          <cell r="D3599" t="str">
            <v>$</v>
          </cell>
          <cell r="E3599">
            <v>31.27</v>
          </cell>
          <cell r="F3599" t="str">
            <v>Удержание 1% налога со счета 1894</v>
          </cell>
        </row>
        <row r="3600">
          <cell r="A3600">
            <v>37334</v>
          </cell>
          <cell r="B3600" t="str">
            <v>42301810100000040000</v>
          </cell>
          <cell r="C3600" t="str">
            <v>60301810300000000002</v>
          </cell>
          <cell r="D3600" t="str">
            <v>$</v>
          </cell>
          <cell r="E3600">
            <v>31.27</v>
          </cell>
          <cell r="F3600" t="str">
            <v>Удержание 1% налога со счета 1975</v>
          </cell>
        </row>
        <row r="3601">
          <cell r="A3601">
            <v>37335</v>
          </cell>
          <cell r="B3601" t="str">
            <v>42301810100000040000</v>
          </cell>
          <cell r="C3601" t="str">
            <v>60301810300000000002</v>
          </cell>
          <cell r="D3601" t="str">
            <v>$</v>
          </cell>
          <cell r="E3601">
            <v>61.62</v>
          </cell>
          <cell r="F3601" t="str">
            <v>Удержание 1% налога со счета 170</v>
          </cell>
        </row>
        <row r="3602">
          <cell r="A3602">
            <v>37336</v>
          </cell>
          <cell r="B3602" t="str">
            <v>42301810100000040000</v>
          </cell>
          <cell r="C3602" t="str">
            <v>60301810300000000002</v>
          </cell>
          <cell r="D3602" t="str">
            <v>$</v>
          </cell>
          <cell r="E3602">
            <v>155.07</v>
          </cell>
          <cell r="F3602" t="str">
            <v>Удержание 1% налога со счета 727</v>
          </cell>
        </row>
        <row r="3603">
          <cell r="A3603">
            <v>37336</v>
          </cell>
          <cell r="B3603" t="str">
            <v>42301810100000040000</v>
          </cell>
          <cell r="C3603" t="str">
            <v>60301810300000000002</v>
          </cell>
          <cell r="D3603" t="str">
            <v>$</v>
          </cell>
          <cell r="E3603">
            <v>93.81</v>
          </cell>
          <cell r="F3603" t="str">
            <v>Удержание 1% налога со счета 578</v>
          </cell>
        </row>
        <row r="3604">
          <cell r="A3604">
            <v>37336</v>
          </cell>
          <cell r="B3604" t="str">
            <v>42301810100000040000</v>
          </cell>
          <cell r="C3604" t="str">
            <v>60301810300000000002</v>
          </cell>
          <cell r="D3604" t="str">
            <v>$</v>
          </cell>
          <cell r="E3604">
            <v>109.45</v>
          </cell>
          <cell r="F3604" t="str">
            <v>Удержание 1% налога со счета 581</v>
          </cell>
        </row>
        <row r="3605">
          <cell r="A3605">
            <v>37337</v>
          </cell>
          <cell r="B3605" t="str">
            <v>42301810100000040000</v>
          </cell>
          <cell r="C3605" t="str">
            <v>60301810300000000002</v>
          </cell>
          <cell r="D3605" t="str">
            <v>$</v>
          </cell>
          <cell r="E3605">
            <v>312.7</v>
          </cell>
          <cell r="F3605" t="str">
            <v>Удержание 1% налога со счета 659</v>
          </cell>
        </row>
        <row r="3606">
          <cell r="A3606">
            <v>37337</v>
          </cell>
          <cell r="B3606" t="str">
            <v>42301810100000040000</v>
          </cell>
          <cell r="C3606" t="str">
            <v>60301810300000000002</v>
          </cell>
          <cell r="D3606" t="str">
            <v>$</v>
          </cell>
          <cell r="E3606">
            <v>218.89</v>
          </cell>
          <cell r="F3606" t="str">
            <v>Удержание 1% налога со счета 1425</v>
          </cell>
        </row>
        <row r="3607">
          <cell r="A3607">
            <v>37337</v>
          </cell>
          <cell r="B3607" t="str">
            <v>42301810100000040000</v>
          </cell>
          <cell r="C3607" t="str">
            <v>60301810300000000002</v>
          </cell>
          <cell r="D3607" t="str">
            <v>$</v>
          </cell>
          <cell r="E3607">
            <v>93.81</v>
          </cell>
          <cell r="F3607" t="str">
            <v>Удержание 1% налога со счета 73</v>
          </cell>
        </row>
        <row r="3608">
          <cell r="A3608">
            <v>37340</v>
          </cell>
          <cell r="B3608" t="str">
            <v>42301810100000040000</v>
          </cell>
          <cell r="C3608" t="str">
            <v>60301810300000000002</v>
          </cell>
          <cell r="D3608" t="str">
            <v>$</v>
          </cell>
          <cell r="E3608">
            <v>68.790000000000006</v>
          </cell>
          <cell r="F3608" t="str">
            <v>Удержание 1% налога со счета 4396</v>
          </cell>
        </row>
        <row r="3609">
          <cell r="A3609">
            <v>37340</v>
          </cell>
          <cell r="B3609" t="str">
            <v>42301810100000040000</v>
          </cell>
          <cell r="C3609" t="str">
            <v>60301810300000000002</v>
          </cell>
          <cell r="D3609" t="str">
            <v>$</v>
          </cell>
          <cell r="E3609">
            <v>46.91</v>
          </cell>
          <cell r="F3609" t="str">
            <v>Удержание 1% налога со счета 426</v>
          </cell>
        </row>
        <row r="3610">
          <cell r="A3610">
            <v>37340</v>
          </cell>
          <cell r="B3610" t="str">
            <v>42301810100000040000</v>
          </cell>
          <cell r="C3610" t="str">
            <v>60301810300000000002</v>
          </cell>
          <cell r="D3610" t="str">
            <v>$</v>
          </cell>
          <cell r="E3610">
            <v>656.67</v>
          </cell>
          <cell r="F3610" t="str">
            <v>Удержание 1% налога со счета 1056</v>
          </cell>
        </row>
        <row r="3611">
          <cell r="A3611">
            <v>37340</v>
          </cell>
          <cell r="B3611" t="str">
            <v>42301810100000040000</v>
          </cell>
          <cell r="C3611" t="str">
            <v>60301810300000000002</v>
          </cell>
          <cell r="D3611" t="str">
            <v>$</v>
          </cell>
          <cell r="E3611">
            <v>281.22000000000003</v>
          </cell>
          <cell r="F3611" t="str">
            <v>Удержание 1% налога со счета 2974</v>
          </cell>
        </row>
        <row r="3612">
          <cell r="A3612">
            <v>37341</v>
          </cell>
          <cell r="B3612" t="str">
            <v>42301810100000040000</v>
          </cell>
          <cell r="C3612" t="str">
            <v>60301810300000000002</v>
          </cell>
          <cell r="D3612" t="str">
            <v>$</v>
          </cell>
          <cell r="E3612">
            <v>93.74</v>
          </cell>
          <cell r="F3612" t="str">
            <v>Удержание 1% налога со счета 1360</v>
          </cell>
        </row>
        <row r="3613">
          <cell r="A3613">
            <v>37341</v>
          </cell>
          <cell r="B3613" t="str">
            <v>42301810100000040000</v>
          </cell>
          <cell r="C3613" t="str">
            <v>60301810300000000002</v>
          </cell>
          <cell r="D3613" t="str">
            <v>$</v>
          </cell>
          <cell r="E3613">
            <v>62.54</v>
          </cell>
          <cell r="F3613" t="str">
            <v>Удержание 1% налога со счета 727</v>
          </cell>
        </row>
        <row r="3614">
          <cell r="A3614">
            <v>37341</v>
          </cell>
          <cell r="B3614" t="str">
            <v>42301810100000040000</v>
          </cell>
          <cell r="C3614" t="str">
            <v>60301810300000000002</v>
          </cell>
          <cell r="D3614" t="str">
            <v>$</v>
          </cell>
          <cell r="E3614">
            <v>312.7</v>
          </cell>
          <cell r="F3614" t="str">
            <v>Удержание 1% налога со счета 345</v>
          </cell>
        </row>
        <row r="3615">
          <cell r="A3615">
            <v>37341</v>
          </cell>
          <cell r="B3615" t="str">
            <v>42301810100000040000</v>
          </cell>
          <cell r="C3615" t="str">
            <v>60301810300000000002</v>
          </cell>
          <cell r="D3615" t="str">
            <v>$</v>
          </cell>
          <cell r="E3615">
            <v>62.54</v>
          </cell>
          <cell r="F3615" t="str">
            <v>Удержание 1% налога со счета 170</v>
          </cell>
        </row>
        <row r="3616">
          <cell r="A3616">
            <v>37341</v>
          </cell>
          <cell r="B3616" t="str">
            <v>42301810100000040000</v>
          </cell>
          <cell r="C3616" t="str">
            <v>60301810300000000002</v>
          </cell>
          <cell r="D3616" t="str">
            <v>$</v>
          </cell>
          <cell r="E3616">
            <v>31.27</v>
          </cell>
          <cell r="F3616" t="str">
            <v>Удержание 1% налога со счета 578</v>
          </cell>
        </row>
        <row r="3617">
          <cell r="A3617">
            <v>37341</v>
          </cell>
          <cell r="B3617" t="str">
            <v>42301810100000040000</v>
          </cell>
          <cell r="C3617" t="str">
            <v>60301810300000000002</v>
          </cell>
          <cell r="D3617" t="str">
            <v>$</v>
          </cell>
          <cell r="E3617">
            <v>77.81</v>
          </cell>
          <cell r="F3617" t="str">
            <v>Удержание 1% налога со счета 4464</v>
          </cell>
        </row>
        <row r="3618">
          <cell r="A3618">
            <v>37342</v>
          </cell>
          <cell r="B3618" t="str">
            <v>42301810100000040000</v>
          </cell>
          <cell r="C3618" t="str">
            <v>60301810300000000002</v>
          </cell>
          <cell r="D3618" t="str">
            <v>$</v>
          </cell>
          <cell r="E3618">
            <v>31.27</v>
          </cell>
          <cell r="F3618" t="str">
            <v>Удержание 1% налога со счета 1894</v>
          </cell>
        </row>
        <row r="3619">
          <cell r="A3619">
            <v>37342</v>
          </cell>
          <cell r="B3619" t="str">
            <v>42301810100000040000</v>
          </cell>
          <cell r="C3619" t="str">
            <v>60301810300000000002</v>
          </cell>
          <cell r="D3619" t="str">
            <v>$</v>
          </cell>
          <cell r="E3619">
            <v>315.67</v>
          </cell>
          <cell r="F3619" t="str">
            <v>Удержание 1% налога со счета 798</v>
          </cell>
        </row>
        <row r="3620">
          <cell r="A3620">
            <v>37342</v>
          </cell>
          <cell r="B3620" t="str">
            <v>42301810100000040000</v>
          </cell>
          <cell r="C3620" t="str">
            <v>60301810300000000002</v>
          </cell>
          <cell r="D3620" t="str">
            <v>$</v>
          </cell>
          <cell r="E3620">
            <v>46.91</v>
          </cell>
          <cell r="F3620" t="str">
            <v>Удержание 1% налога со счета 727</v>
          </cell>
        </row>
        <row r="3621">
          <cell r="A3621">
            <v>37342</v>
          </cell>
          <cell r="B3621" t="str">
            <v>42301810100000040000</v>
          </cell>
          <cell r="C3621" t="str">
            <v>60301810300000000002</v>
          </cell>
          <cell r="D3621" t="str">
            <v>$</v>
          </cell>
          <cell r="E3621">
            <v>6.25</v>
          </cell>
          <cell r="F3621" t="str">
            <v>Удержание 1% налога со счета 1425</v>
          </cell>
        </row>
        <row r="3622">
          <cell r="A3622">
            <v>37342</v>
          </cell>
          <cell r="B3622" t="str">
            <v>42301810100000040000</v>
          </cell>
          <cell r="C3622" t="str">
            <v>60301810300000000002</v>
          </cell>
          <cell r="D3622" t="str">
            <v>$</v>
          </cell>
          <cell r="E3622">
            <v>154.4</v>
          </cell>
          <cell r="F3622" t="str">
            <v>Удержание 1% налога со счета 701</v>
          </cell>
        </row>
        <row r="3623">
          <cell r="A3623">
            <v>37343</v>
          </cell>
          <cell r="B3623" t="str">
            <v>42301810100000040000</v>
          </cell>
          <cell r="C3623" t="str">
            <v>60301810300000000002</v>
          </cell>
          <cell r="D3623" t="str">
            <v>$</v>
          </cell>
          <cell r="E3623">
            <v>31.22</v>
          </cell>
          <cell r="F3623" t="str">
            <v>Удержание 1% налога со счета 57</v>
          </cell>
        </row>
        <row r="3624">
          <cell r="A3624">
            <v>37343</v>
          </cell>
          <cell r="B3624" t="str">
            <v>42301810100000040000</v>
          </cell>
          <cell r="C3624" t="str">
            <v>60301810300000000002</v>
          </cell>
          <cell r="D3624" t="str">
            <v>$</v>
          </cell>
          <cell r="E3624">
            <v>46.83</v>
          </cell>
          <cell r="F3624" t="str">
            <v>Удержание 1% налога со счета 581</v>
          </cell>
        </row>
        <row r="3625">
          <cell r="A3625">
            <v>37343</v>
          </cell>
          <cell r="B3625" t="str">
            <v>42301810100000040000</v>
          </cell>
          <cell r="C3625" t="str">
            <v>60301810300000000002</v>
          </cell>
          <cell r="D3625" t="str">
            <v>$</v>
          </cell>
          <cell r="E3625">
            <v>312.2</v>
          </cell>
          <cell r="F3625" t="str">
            <v>Удержание 1% налога со счета 727</v>
          </cell>
        </row>
        <row r="3626">
          <cell r="A3626">
            <v>37344</v>
          </cell>
          <cell r="B3626" t="str">
            <v>42301810100000040000</v>
          </cell>
          <cell r="C3626" t="str">
            <v>60301810300000000002</v>
          </cell>
          <cell r="D3626" t="str">
            <v>$</v>
          </cell>
          <cell r="E3626">
            <v>15.61</v>
          </cell>
          <cell r="F3626" t="str">
            <v>Удержание 1% налога со счета 426</v>
          </cell>
        </row>
        <row r="3627">
          <cell r="A3627">
            <v>37344</v>
          </cell>
          <cell r="B3627" t="str">
            <v>42301810100000040000</v>
          </cell>
          <cell r="C3627" t="str">
            <v>60301810300000000002</v>
          </cell>
          <cell r="D3627" t="str">
            <v>$</v>
          </cell>
          <cell r="E3627">
            <v>15.61</v>
          </cell>
          <cell r="F3627" t="str">
            <v>Удержание 1% налога со счета 426</v>
          </cell>
        </row>
        <row r="3628">
          <cell r="A3628">
            <v>37344</v>
          </cell>
          <cell r="B3628" t="str">
            <v>42301810100000040000</v>
          </cell>
          <cell r="C3628" t="str">
            <v>60301810300000000002</v>
          </cell>
          <cell r="D3628" t="str">
            <v>$</v>
          </cell>
          <cell r="E3628">
            <v>218.54</v>
          </cell>
          <cell r="F3628" t="str">
            <v>Удержание 1% налога со счета 895</v>
          </cell>
        </row>
        <row r="3629">
          <cell r="A3629">
            <v>37344</v>
          </cell>
          <cell r="B3629" t="str">
            <v>42301810100000040000</v>
          </cell>
          <cell r="C3629" t="str">
            <v>60301810300000000002</v>
          </cell>
          <cell r="D3629" t="str">
            <v>$</v>
          </cell>
          <cell r="E3629">
            <v>153.77000000000001</v>
          </cell>
          <cell r="F3629" t="str">
            <v>Удержание 1% налога со счета 1632</v>
          </cell>
        </row>
        <row r="3630">
          <cell r="A3630">
            <v>37344</v>
          </cell>
          <cell r="B3630" t="str">
            <v>42301810100000040000</v>
          </cell>
          <cell r="C3630" t="str">
            <v>60301810300000000002</v>
          </cell>
          <cell r="D3630" t="str">
            <v>$</v>
          </cell>
          <cell r="E3630">
            <v>31.22</v>
          </cell>
          <cell r="F3630" t="str">
            <v>Удержание 1% налога со счета 1425</v>
          </cell>
        </row>
        <row r="3631">
          <cell r="A3631">
            <v>37344</v>
          </cell>
          <cell r="B3631" t="str">
            <v>42301810100000040000</v>
          </cell>
          <cell r="C3631" t="str">
            <v>60301810300000000002</v>
          </cell>
          <cell r="D3631" t="str">
            <v>$</v>
          </cell>
          <cell r="E3631">
            <v>624.4</v>
          </cell>
          <cell r="F3631" t="str">
            <v>Удержание 1% налога со счета 2453</v>
          </cell>
        </row>
        <row r="3632">
          <cell r="A3632">
            <v>37344</v>
          </cell>
          <cell r="B3632" t="str">
            <v>42301810100000040000</v>
          </cell>
          <cell r="C3632" t="str">
            <v>60301810300000000002</v>
          </cell>
          <cell r="D3632" t="str">
            <v>$</v>
          </cell>
          <cell r="E3632">
            <v>62.44</v>
          </cell>
          <cell r="F3632" t="str">
            <v>Удержание 1% налога со счета 170</v>
          </cell>
        </row>
        <row r="3633">
          <cell r="A3633">
            <v>37344</v>
          </cell>
          <cell r="B3633" t="str">
            <v>42301810100000040000</v>
          </cell>
          <cell r="C3633" t="str">
            <v>60301810300000000002</v>
          </cell>
          <cell r="D3633" t="str">
            <v>$</v>
          </cell>
          <cell r="E3633">
            <v>46.83</v>
          </cell>
          <cell r="F3633" t="str">
            <v>Удержание 1% налога со счета 73</v>
          </cell>
        </row>
        <row r="3634">
          <cell r="A3634">
            <v>37344</v>
          </cell>
          <cell r="B3634" t="str">
            <v>42301810100000040000</v>
          </cell>
          <cell r="C3634" t="str">
            <v>60301810200000009802</v>
          </cell>
          <cell r="D3634" t="str">
            <v>$</v>
          </cell>
          <cell r="E3634">
            <v>352</v>
          </cell>
          <cell r="F3634" t="str">
            <v>Погашение части основного долга, процентов за пользование кредитом и списание подоходного налога с материальной выгоды,  Любимов Ю.В.</v>
          </cell>
        </row>
        <row r="3635">
          <cell r="A3635">
            <v>37344</v>
          </cell>
          <cell r="B3635" t="str">
            <v>42301810100000040000</v>
          </cell>
          <cell r="C3635" t="str">
            <v>60301810200000009802</v>
          </cell>
          <cell r="D3635" t="str">
            <v>$</v>
          </cell>
          <cell r="E3635">
            <v>382</v>
          </cell>
          <cell r="F3635" t="str">
            <v>Погашение части основного долга, процентов за пользование кредитом и списание подоходного налога с материальной выгоды,  Тарасова Н.Ю.</v>
          </cell>
        </row>
        <row r="3636">
          <cell r="A3636">
            <v>37344</v>
          </cell>
          <cell r="B3636" t="str">
            <v>42301810100000040000</v>
          </cell>
          <cell r="C3636" t="str">
            <v>60301810700000009098</v>
          </cell>
          <cell r="D3636" t="str">
            <v>$</v>
          </cell>
          <cell r="E3636">
            <v>184.6</v>
          </cell>
          <cell r="F3636" t="str">
            <v>Списание расходов, оплаченных банковской картой MasterCard Business (Солнцев В. Л.)</v>
          </cell>
        </row>
        <row r="3637">
          <cell r="A3637">
            <v>37344</v>
          </cell>
          <cell r="B3637" t="str">
            <v>42301810100000040000</v>
          </cell>
          <cell r="C3637" t="str">
            <v>60301810200000009802</v>
          </cell>
          <cell r="D3637" t="str">
            <v>$</v>
          </cell>
          <cell r="E3637">
            <v>234</v>
          </cell>
          <cell r="F3637" t="str">
            <v>Погашение части основного долга, процентов за пользование кредитом и списание подоходного налога с материальной выгоды,  Речицкая Н.Н.</v>
          </cell>
        </row>
        <row r="3638">
          <cell r="A3638">
            <v>37344</v>
          </cell>
          <cell r="B3638" t="str">
            <v>42301810100000040000</v>
          </cell>
          <cell r="C3638" t="str">
            <v>60301810200000009802</v>
          </cell>
          <cell r="D3638" t="str">
            <v>$</v>
          </cell>
          <cell r="E3638">
            <v>72</v>
          </cell>
          <cell r="F3638" t="str">
            <v>Погашение части основного долга, процентов за пользование кредитом и списание подоходного налога с материальной выгоды,  Шпаков В.М.</v>
          </cell>
        </row>
        <row r="3639">
          <cell r="A3639">
            <v>37347</v>
          </cell>
          <cell r="B3639" t="str">
            <v>42301810100000040000</v>
          </cell>
          <cell r="C3639" t="str">
            <v>60301810300000000002</v>
          </cell>
          <cell r="D3639" t="str">
            <v>$</v>
          </cell>
          <cell r="E3639">
            <v>206.71</v>
          </cell>
          <cell r="F3639" t="str">
            <v>Удержание 1% налога со счета 1593</v>
          </cell>
        </row>
        <row r="3640">
          <cell r="A3640">
            <v>37347</v>
          </cell>
          <cell r="B3640" t="str">
            <v>42301810100000040000</v>
          </cell>
          <cell r="C3640" t="str">
            <v>60301810300000000002</v>
          </cell>
          <cell r="D3640" t="str">
            <v>$</v>
          </cell>
          <cell r="E3640">
            <v>15.66</v>
          </cell>
          <cell r="F3640" t="str">
            <v>Удержание 1% налога со счета 811</v>
          </cell>
        </row>
        <row r="3641">
          <cell r="A3641">
            <v>37347</v>
          </cell>
          <cell r="B3641" t="str">
            <v>42301810100000040000</v>
          </cell>
          <cell r="C3641" t="str">
            <v>60301810300000000002</v>
          </cell>
          <cell r="D3641" t="str">
            <v>$</v>
          </cell>
          <cell r="E3641">
            <v>203.45</v>
          </cell>
          <cell r="F3641" t="str">
            <v>Удержание 1% налога со счета 5256</v>
          </cell>
        </row>
        <row r="3642">
          <cell r="A3642">
            <v>37347</v>
          </cell>
          <cell r="B3642" t="str">
            <v>42301810100000040000</v>
          </cell>
          <cell r="C3642" t="str">
            <v>60301810300000000002</v>
          </cell>
          <cell r="D3642" t="str">
            <v>$</v>
          </cell>
          <cell r="E3642">
            <v>313.2</v>
          </cell>
          <cell r="F3642" t="str">
            <v>Удержание 1% налога со счета 345</v>
          </cell>
        </row>
        <row r="3643">
          <cell r="A3643">
            <v>37347</v>
          </cell>
          <cell r="B3643" t="str">
            <v>42301810100000040000</v>
          </cell>
          <cell r="C3643" t="str">
            <v>60301810200000009802</v>
          </cell>
          <cell r="D3643" t="str">
            <v>$</v>
          </cell>
          <cell r="E3643">
            <v>18893</v>
          </cell>
          <cell r="F3643" t="str">
            <v>Выплата %% по депозитам, получение %% по кредитам, удержание подоходного н алога, покупка валюты по генеральным заявлениям за март 2002 года</v>
          </cell>
        </row>
        <row r="3644">
          <cell r="A3644">
            <v>37347</v>
          </cell>
          <cell r="B3644" t="str">
            <v>42301810100000040000</v>
          </cell>
          <cell r="C3644" t="str">
            <v>60301810200000009802</v>
          </cell>
          <cell r="D3644" t="str">
            <v>$</v>
          </cell>
          <cell r="E3644">
            <v>4225</v>
          </cell>
          <cell r="F3644" t="str">
            <v>Выплата %% по депозитам, получение %% по кредитам, удержание подоходного н алога, покупка валюты по генеральным заявлениям за март 2002 года</v>
          </cell>
        </row>
        <row r="3645">
          <cell r="A3645">
            <v>37347</v>
          </cell>
          <cell r="B3645" t="str">
            <v>42301810100000040000</v>
          </cell>
          <cell r="C3645" t="str">
            <v>60301810200000009802</v>
          </cell>
          <cell r="D3645" t="str">
            <v>$</v>
          </cell>
          <cell r="E3645">
            <v>14516</v>
          </cell>
          <cell r="F3645" t="str">
            <v>Выплата %% по депозитам, получение %% по кредитам, удержание подоходного н алога, покупка валюты по генеральным заявлениям за март 2002 года</v>
          </cell>
        </row>
        <row r="3646">
          <cell r="A3646">
            <v>37347</v>
          </cell>
          <cell r="B3646" t="str">
            <v>42301810100000040000</v>
          </cell>
          <cell r="C3646" t="str">
            <v>60301810200000009802</v>
          </cell>
          <cell r="D3646" t="str">
            <v>$</v>
          </cell>
          <cell r="E3646">
            <v>3246</v>
          </cell>
          <cell r="F3646" t="str">
            <v>Выплата %% по депозитам, получение %% по кредитам, удержание подоходного н алога, покупка валюты по генеральным заявлениям за март 2002 года</v>
          </cell>
        </row>
        <row r="3647">
          <cell r="A3647">
            <v>37348</v>
          </cell>
          <cell r="B3647" t="str">
            <v>42301810100000040000</v>
          </cell>
          <cell r="C3647" t="str">
            <v>60301810300000000002</v>
          </cell>
          <cell r="D3647" t="str">
            <v>$</v>
          </cell>
          <cell r="E3647">
            <v>209.64</v>
          </cell>
          <cell r="F3647" t="str">
            <v>Удержание 1% налога со счета 808</v>
          </cell>
        </row>
        <row r="3648">
          <cell r="A3648">
            <v>37348</v>
          </cell>
          <cell r="B3648" t="str">
            <v>42301810100000040000</v>
          </cell>
          <cell r="C3648" t="str">
            <v>60301810300000000002</v>
          </cell>
          <cell r="D3648" t="str">
            <v>$</v>
          </cell>
          <cell r="E3648">
            <v>18.77</v>
          </cell>
          <cell r="F3648" t="str">
            <v>Удержание 1% налога со счета 2466</v>
          </cell>
        </row>
        <row r="3649">
          <cell r="A3649">
            <v>37348</v>
          </cell>
          <cell r="B3649" t="str">
            <v>42301810100000040000</v>
          </cell>
          <cell r="C3649" t="str">
            <v>60301810300000000002</v>
          </cell>
          <cell r="D3649" t="str">
            <v>$</v>
          </cell>
          <cell r="E3649">
            <v>276.92</v>
          </cell>
          <cell r="F3649" t="str">
            <v>Удержание 1% налога со счета 811</v>
          </cell>
        </row>
        <row r="3650">
          <cell r="A3650">
            <v>37348</v>
          </cell>
          <cell r="B3650" t="str">
            <v>42301810100000040000</v>
          </cell>
          <cell r="C3650" t="str">
            <v>60301810300000000002</v>
          </cell>
          <cell r="D3650" t="str">
            <v>$</v>
          </cell>
          <cell r="E3650">
            <v>10.95</v>
          </cell>
          <cell r="F3650" t="str">
            <v>Удержание 1% налога со счета 633</v>
          </cell>
        </row>
        <row r="3651">
          <cell r="A3651">
            <v>37348</v>
          </cell>
          <cell r="B3651" t="str">
            <v>42301810100000040000</v>
          </cell>
          <cell r="C3651" t="str">
            <v>60301810300000000002</v>
          </cell>
          <cell r="D3651" t="str">
            <v>$</v>
          </cell>
          <cell r="E3651">
            <v>62.58</v>
          </cell>
          <cell r="F3651" t="str">
            <v>Удержание 1% налога со счета 4464</v>
          </cell>
        </row>
        <row r="3652">
          <cell r="A3652">
            <v>37348</v>
          </cell>
          <cell r="B3652" t="str">
            <v>42301810100000040000</v>
          </cell>
          <cell r="C3652" t="str">
            <v>60301810300000000002</v>
          </cell>
          <cell r="D3652" t="str">
            <v>$</v>
          </cell>
          <cell r="E3652">
            <v>78.23</v>
          </cell>
          <cell r="F3652" t="str">
            <v>Удержание 1% налога со счета 895</v>
          </cell>
        </row>
        <row r="3653">
          <cell r="A3653">
            <v>37349</v>
          </cell>
          <cell r="B3653" t="str">
            <v>42301810100000040000</v>
          </cell>
          <cell r="C3653" t="str">
            <v>60301810300000000002</v>
          </cell>
          <cell r="D3653" t="str">
            <v>$</v>
          </cell>
          <cell r="E3653">
            <v>156.5</v>
          </cell>
          <cell r="F3653" t="str">
            <v>Удержание 1% налога со счета 170</v>
          </cell>
        </row>
        <row r="3654">
          <cell r="A3654">
            <v>37349</v>
          </cell>
          <cell r="B3654" t="str">
            <v>42301810100000040000</v>
          </cell>
          <cell r="C3654" t="str">
            <v>60301810300000000002</v>
          </cell>
          <cell r="D3654" t="str">
            <v>$</v>
          </cell>
          <cell r="E3654">
            <v>93.9</v>
          </cell>
          <cell r="F3654" t="str">
            <v>Удержание 1% налога со счета 895</v>
          </cell>
        </row>
        <row r="3655">
          <cell r="A3655">
            <v>37350</v>
          </cell>
          <cell r="B3655" t="str">
            <v>42301810100000040000</v>
          </cell>
          <cell r="C3655" t="str">
            <v>60301810300000000002</v>
          </cell>
          <cell r="D3655" t="str">
            <v>$</v>
          </cell>
          <cell r="E3655">
            <v>140.87</v>
          </cell>
          <cell r="F3655" t="str">
            <v>Удержание 1% налога со счета 1991</v>
          </cell>
        </row>
        <row r="3656">
          <cell r="A3656">
            <v>37350</v>
          </cell>
          <cell r="B3656" t="str">
            <v>42301810100000040000</v>
          </cell>
          <cell r="C3656" t="str">
            <v>60301810300000000002</v>
          </cell>
          <cell r="D3656" t="str">
            <v>$</v>
          </cell>
          <cell r="E3656">
            <v>62.41</v>
          </cell>
          <cell r="F3656" t="str">
            <v>Удержание 1% налога со счета 578</v>
          </cell>
        </row>
        <row r="3657">
          <cell r="A3657">
            <v>37350</v>
          </cell>
          <cell r="B3657" t="str">
            <v>42301810100000040000</v>
          </cell>
          <cell r="C3657" t="str">
            <v>60301810300000000002</v>
          </cell>
          <cell r="D3657" t="str">
            <v>$</v>
          </cell>
          <cell r="E3657">
            <v>30.67</v>
          </cell>
          <cell r="F3657" t="str">
            <v>Удержание 1% налога со счета 4396</v>
          </cell>
        </row>
        <row r="3658">
          <cell r="A3658">
            <v>37351</v>
          </cell>
          <cell r="B3658" t="str">
            <v>42301810100000040000</v>
          </cell>
          <cell r="C3658" t="str">
            <v>60301810300000000002</v>
          </cell>
          <cell r="D3658" t="str">
            <v>$</v>
          </cell>
          <cell r="E3658">
            <v>60.36</v>
          </cell>
          <cell r="F3658" t="str">
            <v>Удержание 1% налога со счета 1056</v>
          </cell>
        </row>
        <row r="3659">
          <cell r="A3659">
            <v>37351</v>
          </cell>
          <cell r="B3659" t="str">
            <v>42301810100000040000</v>
          </cell>
          <cell r="C3659" t="str">
            <v>60301810300000000002</v>
          </cell>
          <cell r="D3659" t="str">
            <v>$</v>
          </cell>
          <cell r="E3659">
            <v>123.38</v>
          </cell>
          <cell r="F3659" t="str">
            <v>Удержание 1% налога со счета 727</v>
          </cell>
        </row>
        <row r="3660">
          <cell r="A3660">
            <v>37351</v>
          </cell>
          <cell r="B3660" t="str">
            <v>42301810100000040000</v>
          </cell>
          <cell r="C3660" t="str">
            <v>60301810200000009802</v>
          </cell>
          <cell r="D3660" t="str">
            <v>$</v>
          </cell>
          <cell r="E3660">
            <v>115</v>
          </cell>
          <cell r="F3660" t="str">
            <v>Погашение части основного долга, процентов за пользование кредитом и списание подоходного налога с материальной выгоды,  Тарасова Н.Ю.</v>
          </cell>
        </row>
        <row r="3661">
          <cell r="A3661">
            <v>37351</v>
          </cell>
          <cell r="B3661" t="str">
            <v>42301810100000040000</v>
          </cell>
          <cell r="C3661" t="str">
            <v>60301810200000009802</v>
          </cell>
          <cell r="D3661" t="str">
            <v>$</v>
          </cell>
          <cell r="E3661">
            <v>106</v>
          </cell>
          <cell r="F3661" t="str">
            <v>Погашение части основного долга, процентов за пользование кредитом и списание подоходного налога с материальной выгоды,  Любимов Ю.В.</v>
          </cell>
        </row>
        <row r="3662">
          <cell r="A3662">
            <v>37351</v>
          </cell>
          <cell r="B3662" t="str">
            <v>42301810100000040000</v>
          </cell>
          <cell r="C3662" t="str">
            <v>60301810200000009802</v>
          </cell>
          <cell r="D3662" t="str">
            <v>$</v>
          </cell>
          <cell r="E3662">
            <v>22</v>
          </cell>
          <cell r="F3662" t="str">
            <v>Погашение части основного долга, процентов за пользование кредитом и списание подоходного налога с материальной выгоды,  Шпаков В.М.</v>
          </cell>
        </row>
        <row r="3663">
          <cell r="A3663">
            <v>37354</v>
          </cell>
          <cell r="B3663" t="str">
            <v>42301810100000040000</v>
          </cell>
          <cell r="C3663" t="str">
            <v>60301810300000000002</v>
          </cell>
          <cell r="D3663" t="str">
            <v>$</v>
          </cell>
          <cell r="E3663">
            <v>31.32</v>
          </cell>
          <cell r="F3663" t="str">
            <v>Удержание 1% налога со счета 280</v>
          </cell>
        </row>
        <row r="3664">
          <cell r="A3664">
            <v>37354</v>
          </cell>
          <cell r="B3664" t="str">
            <v>42301810100000040000</v>
          </cell>
          <cell r="C3664" t="str">
            <v>60301810300000000002</v>
          </cell>
          <cell r="D3664" t="str">
            <v>$</v>
          </cell>
          <cell r="E3664">
            <v>140.94</v>
          </cell>
          <cell r="F3664" t="str">
            <v>Удержание 1% налога со счета 811</v>
          </cell>
        </row>
        <row r="3665">
          <cell r="A3665">
            <v>37354</v>
          </cell>
          <cell r="B3665" t="str">
            <v>42301810100000040000</v>
          </cell>
          <cell r="C3665" t="str">
            <v>60301810300000000002</v>
          </cell>
          <cell r="D3665" t="str">
            <v>$</v>
          </cell>
          <cell r="E3665">
            <v>191.54</v>
          </cell>
          <cell r="F3665" t="str">
            <v>Удержание 1% налога со счета 811</v>
          </cell>
        </row>
        <row r="3666">
          <cell r="A3666">
            <v>37355</v>
          </cell>
          <cell r="B3666" t="str">
            <v>42301810100000040000</v>
          </cell>
          <cell r="C3666" t="str">
            <v>60301810300000000002</v>
          </cell>
          <cell r="D3666" t="str">
            <v>$</v>
          </cell>
          <cell r="E3666">
            <v>666.59</v>
          </cell>
          <cell r="F3666" t="str">
            <v>Удержание 1% налога со счета 5272</v>
          </cell>
        </row>
        <row r="3667">
          <cell r="A3667">
            <v>37355</v>
          </cell>
          <cell r="B3667" t="str">
            <v>42301810100000040000</v>
          </cell>
          <cell r="C3667" t="str">
            <v>60301810300000000002</v>
          </cell>
          <cell r="D3667" t="str">
            <v>$</v>
          </cell>
          <cell r="E3667">
            <v>219.24</v>
          </cell>
          <cell r="F3667" t="str">
            <v>Удержание 1% налога со счета 5515</v>
          </cell>
        </row>
        <row r="3668">
          <cell r="A3668">
            <v>37355</v>
          </cell>
          <cell r="B3668" t="str">
            <v>42301810100000040000</v>
          </cell>
          <cell r="C3668" t="str">
            <v>60301810300000000002</v>
          </cell>
          <cell r="D3668" t="str">
            <v>$</v>
          </cell>
          <cell r="E3668">
            <v>880.06</v>
          </cell>
          <cell r="F3668" t="str">
            <v>Удержание 1% налога со счета 808</v>
          </cell>
        </row>
        <row r="3669">
          <cell r="A3669">
            <v>37356</v>
          </cell>
          <cell r="B3669" t="str">
            <v>42301810100000040000</v>
          </cell>
          <cell r="C3669" t="str">
            <v>60301810300000000002</v>
          </cell>
          <cell r="D3669" t="str">
            <v>$</v>
          </cell>
          <cell r="E3669">
            <v>211.41</v>
          </cell>
          <cell r="F3669" t="str">
            <v>Удержание 1% налога со счета 1593</v>
          </cell>
        </row>
        <row r="3670">
          <cell r="A3670">
            <v>37356</v>
          </cell>
          <cell r="B3670" t="str">
            <v>42301810100000040000</v>
          </cell>
          <cell r="C3670" t="str">
            <v>60301810300000000002</v>
          </cell>
          <cell r="D3670" t="str">
            <v>$</v>
          </cell>
          <cell r="E3670">
            <v>9.4</v>
          </cell>
          <cell r="F3670" t="str">
            <v>Удержание 1% налога со счета 633</v>
          </cell>
        </row>
        <row r="3671">
          <cell r="A3671">
            <v>37356</v>
          </cell>
          <cell r="B3671" t="str">
            <v>42301810100000040000</v>
          </cell>
          <cell r="C3671" t="str">
            <v>60301810300000000002</v>
          </cell>
          <cell r="D3671" t="str">
            <v>$</v>
          </cell>
          <cell r="E3671">
            <v>30.83</v>
          </cell>
          <cell r="F3671" t="str">
            <v>Удержание 1% налога со счета 4464</v>
          </cell>
        </row>
        <row r="3672">
          <cell r="A3672">
            <v>37356</v>
          </cell>
          <cell r="B3672" t="str">
            <v>42301810100000040000</v>
          </cell>
          <cell r="C3672" t="str">
            <v>60301810300000000002</v>
          </cell>
          <cell r="D3672" t="str">
            <v>$</v>
          </cell>
          <cell r="E3672">
            <v>55.4</v>
          </cell>
          <cell r="F3672" t="str">
            <v>Удержание 1% налога со счета 2987</v>
          </cell>
        </row>
        <row r="3673">
          <cell r="A3673">
            <v>37356</v>
          </cell>
          <cell r="B3673" t="str">
            <v>42301810100000040000</v>
          </cell>
          <cell r="C3673" t="str">
            <v>60301810300000000002</v>
          </cell>
          <cell r="D3673" t="str">
            <v>$</v>
          </cell>
          <cell r="E3673">
            <v>31.32</v>
          </cell>
          <cell r="F3673" t="str">
            <v>Удержание 1% налога со счета 4396</v>
          </cell>
        </row>
        <row r="3674">
          <cell r="A3674">
            <v>37356</v>
          </cell>
          <cell r="B3674" t="str">
            <v>42301810100000040000</v>
          </cell>
          <cell r="C3674" t="str">
            <v>60301810200000009802</v>
          </cell>
          <cell r="D3674" t="str">
            <v>$</v>
          </cell>
          <cell r="E3674">
            <v>73</v>
          </cell>
          <cell r="F3674" t="str">
            <v>Погашение части основного долга, процентов за пользование кредитом и списание подоходного налога с материальной выгоды,  Любимов Ю.В.</v>
          </cell>
        </row>
        <row r="3675">
          <cell r="A3675">
            <v>37358</v>
          </cell>
          <cell r="B3675" t="str">
            <v>42301810100000040000</v>
          </cell>
          <cell r="C3675" t="str">
            <v>60301810300000000002</v>
          </cell>
          <cell r="D3675" t="str">
            <v>$</v>
          </cell>
          <cell r="E3675">
            <v>155.07</v>
          </cell>
          <cell r="F3675" t="str">
            <v>Удержание 1% налога со счета 1632</v>
          </cell>
        </row>
        <row r="3676">
          <cell r="A3676">
            <v>37358</v>
          </cell>
          <cell r="B3676" t="str">
            <v>42301810100000040000</v>
          </cell>
          <cell r="C3676" t="str">
            <v>60301810300000000002</v>
          </cell>
          <cell r="D3676" t="str">
            <v>$</v>
          </cell>
          <cell r="E3676">
            <v>121.87</v>
          </cell>
          <cell r="F3676" t="str">
            <v>Удержание 1% налога со счета 345</v>
          </cell>
        </row>
        <row r="3677">
          <cell r="A3677">
            <v>37358</v>
          </cell>
          <cell r="B3677" t="str">
            <v>42301810100000040000</v>
          </cell>
          <cell r="C3677" t="str">
            <v>60301810300000000002</v>
          </cell>
          <cell r="D3677" t="str">
            <v>$</v>
          </cell>
          <cell r="E3677">
            <v>61.29</v>
          </cell>
          <cell r="F3677" t="str">
            <v>Удержание 1% налога со счета 170</v>
          </cell>
        </row>
        <row r="3678">
          <cell r="A3678">
            <v>37361</v>
          </cell>
          <cell r="B3678" t="str">
            <v>42301810100000040000</v>
          </cell>
          <cell r="C3678" t="str">
            <v>60301810300000000002</v>
          </cell>
          <cell r="D3678" t="str">
            <v>$</v>
          </cell>
          <cell r="E3678">
            <v>312.54000000000002</v>
          </cell>
          <cell r="F3678" t="str">
            <v>Удержание 1% налога со счета 659</v>
          </cell>
        </row>
        <row r="3679">
          <cell r="A3679">
            <v>37361</v>
          </cell>
          <cell r="B3679" t="str">
            <v>42301810100000040000</v>
          </cell>
          <cell r="C3679" t="str">
            <v>60301810300000000002</v>
          </cell>
          <cell r="D3679" t="str">
            <v>$</v>
          </cell>
          <cell r="E3679">
            <v>859.45</v>
          </cell>
          <cell r="F3679" t="str">
            <v>Удержание 1% налога со счета 5450</v>
          </cell>
        </row>
        <row r="3680">
          <cell r="A3680">
            <v>37361</v>
          </cell>
          <cell r="B3680" t="str">
            <v>42301810100000040000</v>
          </cell>
          <cell r="C3680" t="str">
            <v>60301810300000000002</v>
          </cell>
          <cell r="D3680" t="str">
            <v>$</v>
          </cell>
          <cell r="E3680">
            <v>93.2</v>
          </cell>
          <cell r="F3680" t="str">
            <v>Удержание 1% налога со счета 1425</v>
          </cell>
        </row>
        <row r="3681">
          <cell r="A3681">
            <v>37361</v>
          </cell>
          <cell r="B3681" t="str">
            <v>42301810100000040000</v>
          </cell>
          <cell r="C3681" t="str">
            <v>60301810300000000002</v>
          </cell>
          <cell r="D3681" t="str">
            <v>$</v>
          </cell>
          <cell r="E3681">
            <v>156.27000000000001</v>
          </cell>
          <cell r="F3681" t="str">
            <v>Удержание 1% налога со счета 798</v>
          </cell>
        </row>
        <row r="3682">
          <cell r="A3682">
            <v>37362</v>
          </cell>
          <cell r="B3682" t="str">
            <v>42301810100000040000</v>
          </cell>
          <cell r="C3682" t="str">
            <v>60301810300000000002</v>
          </cell>
          <cell r="D3682" t="str">
            <v>$</v>
          </cell>
          <cell r="E3682">
            <v>625.79999999999995</v>
          </cell>
          <cell r="F3682" t="str">
            <v>Удержание 1% налога со счета 578</v>
          </cell>
        </row>
        <row r="3683">
          <cell r="A3683">
            <v>37362</v>
          </cell>
          <cell r="B3683" t="str">
            <v>42301810100000040000</v>
          </cell>
          <cell r="C3683" t="str">
            <v>60301810300000000002</v>
          </cell>
          <cell r="D3683" t="str">
            <v>$</v>
          </cell>
          <cell r="E3683">
            <v>623.48</v>
          </cell>
          <cell r="F3683" t="str">
            <v>Удержание 1% налога со счета 2453</v>
          </cell>
        </row>
        <row r="3684">
          <cell r="A3684">
            <v>37362</v>
          </cell>
          <cell r="B3684" t="str">
            <v>42301810100000040000</v>
          </cell>
          <cell r="C3684" t="str">
            <v>60301810300000000002</v>
          </cell>
          <cell r="D3684" t="str">
            <v>$</v>
          </cell>
          <cell r="E3684">
            <v>59.29</v>
          </cell>
          <cell r="F3684" t="str">
            <v>Удержание 1% налога со счета 2974</v>
          </cell>
        </row>
        <row r="3685">
          <cell r="A3685">
            <v>37362</v>
          </cell>
          <cell r="B3685" t="str">
            <v>42301810100000040000</v>
          </cell>
          <cell r="C3685" t="str">
            <v>60301810300000000002</v>
          </cell>
          <cell r="D3685" t="str">
            <v>$</v>
          </cell>
          <cell r="E3685">
            <v>312.89999999999998</v>
          </cell>
          <cell r="F3685" t="str">
            <v>Удержание 1% налога со счета 659</v>
          </cell>
        </row>
        <row r="3686">
          <cell r="A3686">
            <v>37362</v>
          </cell>
          <cell r="B3686" t="str">
            <v>42301810100000040000</v>
          </cell>
          <cell r="C3686" t="str">
            <v>60301810300000000002</v>
          </cell>
          <cell r="D3686" t="str">
            <v>$</v>
          </cell>
          <cell r="E3686">
            <v>31.29</v>
          </cell>
          <cell r="F3686" t="str">
            <v>Удержание 1% налога со счета 1425</v>
          </cell>
        </row>
        <row r="3687">
          <cell r="A3687">
            <v>37363</v>
          </cell>
          <cell r="B3687" t="str">
            <v>42301810100000040000</v>
          </cell>
          <cell r="C3687" t="str">
            <v>60301810300000000002</v>
          </cell>
          <cell r="D3687" t="str">
            <v>$</v>
          </cell>
          <cell r="E3687">
            <v>46.71</v>
          </cell>
          <cell r="F3687" t="str">
            <v>Удержание 1% налога со счета 426</v>
          </cell>
        </row>
        <row r="3688">
          <cell r="A3688">
            <v>37364</v>
          </cell>
          <cell r="B3688" t="str">
            <v>42301810100000040000</v>
          </cell>
          <cell r="C3688" t="str">
            <v>60301810300000000002</v>
          </cell>
          <cell r="D3688" t="str">
            <v>$</v>
          </cell>
          <cell r="E3688">
            <v>806.56</v>
          </cell>
          <cell r="F3688" t="str">
            <v>Удержание 1% налога со счета 1182</v>
          </cell>
        </row>
        <row r="3689">
          <cell r="A3689">
            <v>37364</v>
          </cell>
          <cell r="B3689" t="str">
            <v>42301810100000040000</v>
          </cell>
          <cell r="C3689" t="str">
            <v>60301810300000000002</v>
          </cell>
          <cell r="D3689" t="str">
            <v>$</v>
          </cell>
          <cell r="E3689">
            <v>187.29</v>
          </cell>
          <cell r="F3689" t="str">
            <v>Удержание 1% налога со счета 73</v>
          </cell>
        </row>
        <row r="3690">
          <cell r="A3690">
            <v>37364</v>
          </cell>
          <cell r="B3690" t="str">
            <v>42301810100000040000</v>
          </cell>
          <cell r="C3690" t="str">
            <v>60301810300000000002</v>
          </cell>
          <cell r="D3690" t="str">
            <v>$</v>
          </cell>
          <cell r="E3690">
            <v>40.67</v>
          </cell>
          <cell r="F3690" t="str">
            <v>Удержание 1% налога со счета 2026</v>
          </cell>
        </row>
        <row r="3691">
          <cell r="A3691">
            <v>37364</v>
          </cell>
          <cell r="B3691" t="str">
            <v>42301810100000040000</v>
          </cell>
          <cell r="C3691" t="str">
            <v>60301810300000000002</v>
          </cell>
          <cell r="D3691" t="str">
            <v>$</v>
          </cell>
          <cell r="E3691">
            <v>156.5</v>
          </cell>
          <cell r="F3691" t="str">
            <v>Удержание 1% налога со счета 345</v>
          </cell>
        </row>
        <row r="3692">
          <cell r="A3692">
            <v>37364</v>
          </cell>
          <cell r="B3692" t="str">
            <v>42301810100000040000</v>
          </cell>
          <cell r="C3692" t="str">
            <v>60301810300000000002</v>
          </cell>
          <cell r="D3692" t="str">
            <v>$</v>
          </cell>
          <cell r="E3692">
            <v>876.4</v>
          </cell>
          <cell r="F3692" t="str">
            <v>Удержание 1% налога со счета 659</v>
          </cell>
        </row>
        <row r="3693">
          <cell r="A3693">
            <v>37365</v>
          </cell>
          <cell r="B3693" t="str">
            <v>42301810100000040000</v>
          </cell>
          <cell r="C3693" t="str">
            <v>60301810300000000002</v>
          </cell>
          <cell r="D3693" t="str">
            <v>$</v>
          </cell>
          <cell r="E3693">
            <v>155.53</v>
          </cell>
          <cell r="F3693" t="str">
            <v>Удержание 1% налога со счета 2136</v>
          </cell>
        </row>
        <row r="3694">
          <cell r="A3694">
            <v>37365</v>
          </cell>
          <cell r="B3694" t="str">
            <v>42301810100000040000</v>
          </cell>
          <cell r="C3694" t="str">
            <v>60301810300000000002</v>
          </cell>
          <cell r="D3694" t="str">
            <v>$</v>
          </cell>
          <cell r="E3694">
            <v>62.6</v>
          </cell>
          <cell r="F3694" t="str">
            <v>Удержание 1% налога со счета 578</v>
          </cell>
        </row>
        <row r="3695">
          <cell r="A3695">
            <v>37365</v>
          </cell>
          <cell r="B3695" t="str">
            <v>42301810100000040000</v>
          </cell>
          <cell r="C3695" t="str">
            <v>60301810300000000002</v>
          </cell>
          <cell r="D3695" t="str">
            <v>$</v>
          </cell>
          <cell r="E3695">
            <v>93.9</v>
          </cell>
          <cell r="F3695" t="str">
            <v>Удержание 1% налога со счета 727</v>
          </cell>
        </row>
        <row r="3696">
          <cell r="A3696">
            <v>37365</v>
          </cell>
          <cell r="B3696" t="str">
            <v>42301810100000040000</v>
          </cell>
          <cell r="C3696" t="str">
            <v>60301810300000000002</v>
          </cell>
          <cell r="D3696" t="str">
            <v>$</v>
          </cell>
          <cell r="E3696">
            <v>62.57</v>
          </cell>
          <cell r="F3696" t="str">
            <v>Удержание 1% налога со счета 1616</v>
          </cell>
        </row>
        <row r="3697">
          <cell r="A3697">
            <v>37365</v>
          </cell>
          <cell r="B3697" t="str">
            <v>42301810100000040000</v>
          </cell>
          <cell r="C3697" t="str">
            <v>60301810300000000002</v>
          </cell>
          <cell r="D3697" t="str">
            <v>$</v>
          </cell>
          <cell r="E3697">
            <v>46.95</v>
          </cell>
          <cell r="F3697" t="str">
            <v>Удержание 1% налога со счета 4464</v>
          </cell>
        </row>
        <row r="3698">
          <cell r="A3698">
            <v>37365</v>
          </cell>
          <cell r="B3698" t="str">
            <v>42301810100000040000</v>
          </cell>
          <cell r="C3698" t="str">
            <v>60301810300000000002</v>
          </cell>
          <cell r="D3698" t="str">
            <v>$</v>
          </cell>
          <cell r="E3698">
            <v>156.36000000000001</v>
          </cell>
          <cell r="F3698" t="str">
            <v>Удержание 1% налога со счета 895</v>
          </cell>
        </row>
        <row r="3699">
          <cell r="A3699">
            <v>37368</v>
          </cell>
          <cell r="B3699" t="str">
            <v>42301810100000040000</v>
          </cell>
          <cell r="C3699" t="str">
            <v>60301810300000000002</v>
          </cell>
          <cell r="D3699" t="str">
            <v>$</v>
          </cell>
          <cell r="E3699">
            <v>78.25</v>
          </cell>
          <cell r="F3699" t="str">
            <v>Удержание 1% налога со счета 1616</v>
          </cell>
        </row>
        <row r="3700">
          <cell r="A3700">
            <v>37368</v>
          </cell>
          <cell r="B3700" t="str">
            <v>42301810100000040000</v>
          </cell>
          <cell r="C3700" t="str">
            <v>60301810300000000002</v>
          </cell>
          <cell r="D3700" t="str">
            <v>$</v>
          </cell>
          <cell r="E3700">
            <v>62.6</v>
          </cell>
          <cell r="F3700" t="str">
            <v>Удержание 1% налога со счета 4396</v>
          </cell>
        </row>
        <row r="3701">
          <cell r="A3701">
            <v>37368</v>
          </cell>
          <cell r="B3701" t="str">
            <v>42301810100000040000</v>
          </cell>
          <cell r="C3701" t="str">
            <v>60301810300000000002</v>
          </cell>
          <cell r="D3701" t="str">
            <v>$</v>
          </cell>
          <cell r="E3701">
            <v>31.3</v>
          </cell>
          <cell r="F3701" t="str">
            <v>Удержание 1% налога со счета 1056</v>
          </cell>
        </row>
        <row r="3702">
          <cell r="A3702">
            <v>37368</v>
          </cell>
          <cell r="B3702" t="str">
            <v>42301810100000040000</v>
          </cell>
          <cell r="C3702" t="str">
            <v>60301810300000000002</v>
          </cell>
          <cell r="D3702" t="str">
            <v>$</v>
          </cell>
          <cell r="E3702">
            <v>144.53</v>
          </cell>
          <cell r="F3702" t="str">
            <v>Удержание 1% налога со счета 2356</v>
          </cell>
        </row>
        <row r="3703">
          <cell r="A3703">
            <v>37368</v>
          </cell>
          <cell r="B3703" t="str">
            <v>42301810100000040000</v>
          </cell>
          <cell r="C3703" t="str">
            <v>60301810300000000002</v>
          </cell>
          <cell r="D3703" t="str">
            <v>$</v>
          </cell>
          <cell r="E3703">
            <v>46.95</v>
          </cell>
          <cell r="F3703" t="str">
            <v>Удержание 1% налога со счета 1425</v>
          </cell>
        </row>
        <row r="3704">
          <cell r="A3704">
            <v>37368</v>
          </cell>
          <cell r="B3704" t="str">
            <v>42301810100000040000</v>
          </cell>
          <cell r="C3704" t="str">
            <v>60301810300000000002</v>
          </cell>
          <cell r="D3704" t="str">
            <v>$</v>
          </cell>
          <cell r="E3704">
            <v>31.3</v>
          </cell>
          <cell r="F3704" t="str">
            <v>Удержание 1% налога со счета 1616</v>
          </cell>
        </row>
        <row r="3705">
          <cell r="A3705">
            <v>37369</v>
          </cell>
          <cell r="B3705" t="str">
            <v>42301810100000040000</v>
          </cell>
          <cell r="C3705" t="str">
            <v>60301810300000000002</v>
          </cell>
          <cell r="D3705" t="str">
            <v>$</v>
          </cell>
          <cell r="E3705">
            <v>1564</v>
          </cell>
          <cell r="F3705" t="str">
            <v>Удержание 1% налога со счета 5272</v>
          </cell>
        </row>
        <row r="3706">
          <cell r="A3706">
            <v>37369</v>
          </cell>
          <cell r="B3706" t="str">
            <v>42301810100000040000</v>
          </cell>
          <cell r="C3706" t="str">
            <v>60301810300000000002</v>
          </cell>
          <cell r="D3706" t="str">
            <v>$</v>
          </cell>
          <cell r="E3706">
            <v>62.56</v>
          </cell>
          <cell r="F3706" t="str">
            <v>Удержание 1% налога со счета 798</v>
          </cell>
        </row>
        <row r="3707">
          <cell r="A3707">
            <v>37369</v>
          </cell>
          <cell r="B3707" t="str">
            <v>42301810100000040000</v>
          </cell>
          <cell r="C3707" t="str">
            <v>60301810300000000002</v>
          </cell>
          <cell r="D3707" t="str">
            <v>$</v>
          </cell>
          <cell r="E3707">
            <v>312.8</v>
          </cell>
          <cell r="F3707" t="str">
            <v>Удержание 1% налога со счета 345</v>
          </cell>
        </row>
        <row r="3708">
          <cell r="A3708">
            <v>37369</v>
          </cell>
          <cell r="B3708" t="str">
            <v>42301810100000040000</v>
          </cell>
          <cell r="C3708" t="str">
            <v>60301810300000000002</v>
          </cell>
          <cell r="D3708" t="str">
            <v>$</v>
          </cell>
          <cell r="E3708">
            <v>1251.2</v>
          </cell>
          <cell r="F3708" t="str">
            <v>Удержание 1% налога со счета 1632</v>
          </cell>
        </row>
        <row r="3709">
          <cell r="A3709">
            <v>37370</v>
          </cell>
          <cell r="B3709" t="str">
            <v>42301810100000040000</v>
          </cell>
          <cell r="C3709" t="str">
            <v>60301810300000000002</v>
          </cell>
          <cell r="D3709" t="str">
            <v>$</v>
          </cell>
          <cell r="E3709">
            <v>155.56</v>
          </cell>
          <cell r="F3709" t="str">
            <v>Удержание 1% налога со счета 2026</v>
          </cell>
        </row>
        <row r="3710">
          <cell r="A3710">
            <v>37370</v>
          </cell>
          <cell r="B3710" t="str">
            <v>42301810100000040000</v>
          </cell>
          <cell r="C3710" t="str">
            <v>60301810300000000002</v>
          </cell>
          <cell r="D3710" t="str">
            <v>$</v>
          </cell>
          <cell r="E3710">
            <v>62.56</v>
          </cell>
          <cell r="F3710" t="str">
            <v>Удержание 1% налога со счета 905</v>
          </cell>
        </row>
        <row r="3711">
          <cell r="A3711">
            <v>37371</v>
          </cell>
          <cell r="B3711" t="str">
            <v>42301810100000040000</v>
          </cell>
          <cell r="C3711" t="str">
            <v>60301810300000000002</v>
          </cell>
          <cell r="D3711" t="str">
            <v>$</v>
          </cell>
          <cell r="E3711">
            <v>125.12</v>
          </cell>
          <cell r="F3711" t="str">
            <v>Удержание 1% налога со счета 727</v>
          </cell>
        </row>
        <row r="3712">
          <cell r="A3712">
            <v>37371</v>
          </cell>
          <cell r="B3712" t="str">
            <v>42301810100000040000</v>
          </cell>
          <cell r="C3712" t="str">
            <v>60301810300000000002</v>
          </cell>
          <cell r="D3712" t="str">
            <v>$</v>
          </cell>
          <cell r="E3712">
            <v>4.08</v>
          </cell>
          <cell r="F3712" t="str">
            <v>Удержание 1% налога со счета 730</v>
          </cell>
        </row>
        <row r="3713">
          <cell r="A3713">
            <v>37371</v>
          </cell>
          <cell r="B3713" t="str">
            <v>42301810100000040000</v>
          </cell>
          <cell r="C3713" t="str">
            <v>60301810300000000002</v>
          </cell>
          <cell r="D3713" t="str">
            <v>$</v>
          </cell>
          <cell r="E3713">
            <v>155.51</v>
          </cell>
          <cell r="F3713" t="str">
            <v>Удержание 1% налога со счета 44</v>
          </cell>
        </row>
        <row r="3714">
          <cell r="A3714">
            <v>37372</v>
          </cell>
          <cell r="B3714" t="str">
            <v>42301810100000040000</v>
          </cell>
          <cell r="C3714" t="str">
            <v>60301810300000000002</v>
          </cell>
          <cell r="D3714" t="str">
            <v>$</v>
          </cell>
          <cell r="E3714">
            <v>62.64</v>
          </cell>
          <cell r="F3714" t="str">
            <v>Удержание 1% налога со счета 798</v>
          </cell>
        </row>
        <row r="3715">
          <cell r="A3715">
            <v>37372</v>
          </cell>
          <cell r="B3715" t="str">
            <v>42301810100000040000</v>
          </cell>
          <cell r="C3715" t="str">
            <v>60301810300000000002</v>
          </cell>
          <cell r="D3715" t="str">
            <v>$</v>
          </cell>
          <cell r="E3715">
            <v>198.1</v>
          </cell>
          <cell r="F3715" t="str">
            <v>Удержание 1% налога со счета 811</v>
          </cell>
        </row>
        <row r="3716">
          <cell r="A3716">
            <v>37372</v>
          </cell>
          <cell r="B3716" t="str">
            <v>42301810100000040000</v>
          </cell>
          <cell r="C3716" t="str">
            <v>60301810300000000002</v>
          </cell>
          <cell r="D3716" t="str">
            <v>$</v>
          </cell>
          <cell r="E3716">
            <v>469.8</v>
          </cell>
          <cell r="F3716" t="str">
            <v>Удержание 1% налога со счета 1425</v>
          </cell>
        </row>
        <row r="3717">
          <cell r="A3717">
            <v>37372</v>
          </cell>
          <cell r="B3717" t="str">
            <v>42301810100000040000</v>
          </cell>
          <cell r="C3717" t="str">
            <v>60301810300000000002</v>
          </cell>
          <cell r="D3717" t="str">
            <v>$</v>
          </cell>
          <cell r="E3717">
            <v>109.62</v>
          </cell>
          <cell r="F3717" t="str">
            <v>Удержание 1% налога со счета 1616</v>
          </cell>
        </row>
        <row r="3718">
          <cell r="A3718">
            <v>37372</v>
          </cell>
          <cell r="B3718" t="str">
            <v>42301810100000040000</v>
          </cell>
          <cell r="C3718" t="str">
            <v>60301810300000000002</v>
          </cell>
          <cell r="D3718" t="str">
            <v>$</v>
          </cell>
          <cell r="E3718">
            <v>175.39</v>
          </cell>
          <cell r="F3718" t="str">
            <v>Удержание 1% налога со счета 578</v>
          </cell>
        </row>
        <row r="3719">
          <cell r="A3719">
            <v>37373</v>
          </cell>
          <cell r="B3719" t="str">
            <v>42301810100000040000</v>
          </cell>
          <cell r="C3719" t="str">
            <v>60301810300000000002</v>
          </cell>
          <cell r="D3719" t="str">
            <v>$</v>
          </cell>
          <cell r="E3719">
            <v>156.6</v>
          </cell>
          <cell r="F3719" t="str">
            <v>Удержание 1% налога со счета 1056</v>
          </cell>
        </row>
        <row r="3720">
          <cell r="A3720">
            <v>37373</v>
          </cell>
          <cell r="B3720" t="str">
            <v>42301810100000040000</v>
          </cell>
          <cell r="C3720" t="str">
            <v>60301810300000000002</v>
          </cell>
          <cell r="D3720" t="str">
            <v>$</v>
          </cell>
          <cell r="E3720">
            <v>156.6</v>
          </cell>
          <cell r="F3720" t="str">
            <v>Удержание 1% налога со счета 345</v>
          </cell>
        </row>
        <row r="3721">
          <cell r="A3721">
            <v>37373</v>
          </cell>
          <cell r="B3721" t="str">
            <v>42301810100000040000</v>
          </cell>
          <cell r="C3721" t="str">
            <v>60301810300000000002</v>
          </cell>
          <cell r="D3721" t="str">
            <v>$</v>
          </cell>
          <cell r="E3721">
            <v>313.2</v>
          </cell>
          <cell r="F3721" t="str">
            <v>Удержание 1% налога со счета 2453</v>
          </cell>
        </row>
        <row r="3722">
          <cell r="A3722">
            <v>37373</v>
          </cell>
          <cell r="B3722" t="str">
            <v>42301810100000040000</v>
          </cell>
          <cell r="C3722" t="str">
            <v>60301810300000000002</v>
          </cell>
          <cell r="D3722" t="str">
            <v>$</v>
          </cell>
          <cell r="E3722">
            <v>2912.76</v>
          </cell>
          <cell r="F3722" t="str">
            <v>Удержание 1% налога со счета 170</v>
          </cell>
        </row>
        <row r="3723">
          <cell r="A3723">
            <v>37373</v>
          </cell>
          <cell r="B3723" t="str">
            <v>42301810100000040000</v>
          </cell>
          <cell r="C3723" t="str">
            <v>60301810300000000002</v>
          </cell>
          <cell r="D3723" t="str">
            <v>$</v>
          </cell>
          <cell r="E3723">
            <v>93.96</v>
          </cell>
          <cell r="F3723" t="str">
            <v>Удержание 1% налога со счета 798</v>
          </cell>
        </row>
        <row r="3724">
          <cell r="A3724">
            <v>37373</v>
          </cell>
          <cell r="B3724" t="str">
            <v>42301810100000040000</v>
          </cell>
          <cell r="C3724" t="str">
            <v>60301810200000009802</v>
          </cell>
          <cell r="D3724" t="str">
            <v>$</v>
          </cell>
          <cell r="E3724">
            <v>242</v>
          </cell>
          <cell r="F3724" t="str">
            <v>Погашение части основного долга, процентов за пользование кредитом и списание подоходного налога с материальной выгоды,  Любимов Ю.В.</v>
          </cell>
        </row>
        <row r="3725">
          <cell r="A3725">
            <v>37373</v>
          </cell>
          <cell r="B3725" t="str">
            <v>42301810100000040000</v>
          </cell>
          <cell r="C3725" t="str">
            <v>60301810200000009802</v>
          </cell>
          <cell r="D3725" t="str">
            <v>$</v>
          </cell>
          <cell r="E3725">
            <v>68</v>
          </cell>
          <cell r="F3725" t="str">
            <v>Погашение части основного долга, процентов за пользование кредитом и списание подоходного налога с материальной выгоды,  Шпаков В.М.</v>
          </cell>
        </row>
        <row r="3726">
          <cell r="A3726">
            <v>37373</v>
          </cell>
          <cell r="B3726" t="str">
            <v>42301810100000040000</v>
          </cell>
          <cell r="C3726" t="str">
            <v>60301810200000009802</v>
          </cell>
          <cell r="D3726" t="str">
            <v>$</v>
          </cell>
          <cell r="E3726">
            <v>359</v>
          </cell>
          <cell r="F3726" t="str">
            <v>Погашение части основного долга, процентов за пользование кредитом и списание подоходного налога с материальной выгоды,  Тарасова Н.Ю.</v>
          </cell>
        </row>
        <row r="3727">
          <cell r="A3727">
            <v>37373</v>
          </cell>
          <cell r="B3727" t="str">
            <v>42301810100000040000</v>
          </cell>
          <cell r="C3727" t="str">
            <v>60301810200000009802</v>
          </cell>
          <cell r="D3727" t="str">
            <v>$</v>
          </cell>
          <cell r="E3727">
            <v>218</v>
          </cell>
          <cell r="F3727" t="str">
            <v>Погашение части основного долга, процентов за пользование кредитом и списание подоходного налога с материальной выгоды,  Речицкая Н.Н.</v>
          </cell>
        </row>
        <row r="3728">
          <cell r="A3728">
            <v>37375</v>
          </cell>
          <cell r="B3728" t="str">
            <v>42301810100000040000</v>
          </cell>
          <cell r="C3728" t="str">
            <v>60301810300000000002</v>
          </cell>
          <cell r="D3728" t="str">
            <v>$</v>
          </cell>
          <cell r="E3728">
            <v>206.71</v>
          </cell>
          <cell r="F3728" t="str">
            <v>Удержание 1% налога со счета 1593</v>
          </cell>
        </row>
        <row r="3729">
          <cell r="A3729">
            <v>37375</v>
          </cell>
          <cell r="B3729" t="str">
            <v>42301810100000040000</v>
          </cell>
          <cell r="C3729" t="str">
            <v>60301810300000000002</v>
          </cell>
          <cell r="D3729" t="str">
            <v>$</v>
          </cell>
          <cell r="E3729">
            <v>626.4</v>
          </cell>
          <cell r="F3729" t="str">
            <v>Удержание 1% налога со счета 1056</v>
          </cell>
        </row>
        <row r="3730">
          <cell r="A3730">
            <v>37376</v>
          </cell>
          <cell r="B3730" t="str">
            <v>42301810100000040000</v>
          </cell>
          <cell r="C3730" t="str">
            <v>60301810300000000002</v>
          </cell>
          <cell r="D3730" t="str">
            <v>$</v>
          </cell>
          <cell r="E3730">
            <v>31.32</v>
          </cell>
          <cell r="F3730" t="str">
            <v>Удержание 1% налога со счета 2466</v>
          </cell>
        </row>
        <row r="3731">
          <cell r="A3731">
            <v>37376</v>
          </cell>
          <cell r="B3731" t="str">
            <v>42301810100000040000</v>
          </cell>
          <cell r="C3731" t="str">
            <v>60301810300000000002</v>
          </cell>
          <cell r="D3731" t="str">
            <v>$</v>
          </cell>
          <cell r="E3731">
            <v>353.85</v>
          </cell>
          <cell r="F3731" t="str">
            <v>Удержание 1% налога со счета 1959</v>
          </cell>
        </row>
        <row r="3732">
          <cell r="A3732">
            <v>37382</v>
          </cell>
          <cell r="B3732" t="str">
            <v>42301810100000040000</v>
          </cell>
          <cell r="C3732" t="str">
            <v>60301810300000000002</v>
          </cell>
          <cell r="D3732" t="str">
            <v>$</v>
          </cell>
          <cell r="E3732">
            <v>93.96</v>
          </cell>
          <cell r="F3732" t="str">
            <v>Удержание 1% налога со счета 808</v>
          </cell>
        </row>
        <row r="3733">
          <cell r="A3733">
            <v>37382</v>
          </cell>
          <cell r="B3733" t="str">
            <v>42301810100000040000</v>
          </cell>
          <cell r="C3733" t="str">
            <v>60301810300000000002</v>
          </cell>
          <cell r="D3733" t="str">
            <v>$</v>
          </cell>
          <cell r="E3733">
            <v>9.4</v>
          </cell>
          <cell r="F3733" t="str">
            <v>Удержание 1% налога со счета 633</v>
          </cell>
        </row>
        <row r="3734">
          <cell r="A3734">
            <v>37382</v>
          </cell>
          <cell r="B3734" t="str">
            <v>42301810100000040000</v>
          </cell>
          <cell r="C3734" t="str">
            <v>60301810300000000002</v>
          </cell>
          <cell r="D3734" t="str">
            <v>$</v>
          </cell>
          <cell r="E3734">
            <v>93.96</v>
          </cell>
          <cell r="F3734" t="str">
            <v>Удержание 1% налога со счета 345</v>
          </cell>
        </row>
        <row r="3735">
          <cell r="A3735">
            <v>37382</v>
          </cell>
          <cell r="B3735" t="str">
            <v>42301810100000040000</v>
          </cell>
          <cell r="C3735" t="str">
            <v>60301810200000009802</v>
          </cell>
          <cell r="D3735" t="str">
            <v>$</v>
          </cell>
          <cell r="E3735">
            <v>18283</v>
          </cell>
          <cell r="F3735" t="str">
            <v>Выплата %% по депозитам, получение %% по кредитам, удержание подоходного н алога, покупка валюты по генеральным заявлениям за апрель 2002 года</v>
          </cell>
        </row>
        <row r="3736">
          <cell r="A3736">
            <v>37382</v>
          </cell>
          <cell r="B3736" t="str">
            <v>42301810100000040000</v>
          </cell>
          <cell r="C3736" t="str">
            <v>60301810200000009802</v>
          </cell>
          <cell r="D3736" t="str">
            <v>$</v>
          </cell>
          <cell r="E3736">
            <v>4088</v>
          </cell>
          <cell r="F3736" t="str">
            <v>Выплата %% по депозитам, получение %% по кредитам, удержание подоходного н алога, покупка валюты по генеральным заявлениям за апрель 2002 года</v>
          </cell>
        </row>
        <row r="3737">
          <cell r="A3737">
            <v>37382</v>
          </cell>
          <cell r="B3737" t="str">
            <v>42301810100000040000</v>
          </cell>
          <cell r="C3737" t="str">
            <v>60301810200000009802</v>
          </cell>
          <cell r="D3737" t="str">
            <v>$</v>
          </cell>
          <cell r="E3737">
            <v>14048</v>
          </cell>
          <cell r="F3737" t="str">
            <v>Выплата %% по депозитам, получение %% по кредитам, удержание подоходного н алога, покупка валюты по генеральным заявлениям за апрель 2002 года</v>
          </cell>
        </row>
        <row r="3738">
          <cell r="A3738">
            <v>37382</v>
          </cell>
          <cell r="B3738" t="str">
            <v>42301810100000040000</v>
          </cell>
          <cell r="C3738" t="str">
            <v>60301810200000009802</v>
          </cell>
          <cell r="D3738" t="str">
            <v>$</v>
          </cell>
          <cell r="E3738">
            <v>3141</v>
          </cell>
          <cell r="F3738" t="str">
            <v>Выплата %% по депозитам, получение %% по кредитам, удержание подоходного н алога, покупка валюты по генеральным заявлениям за апрель 2002 года</v>
          </cell>
        </row>
        <row r="3739">
          <cell r="A3739">
            <v>37383</v>
          </cell>
          <cell r="B3739" t="str">
            <v>42301810100000040000</v>
          </cell>
          <cell r="C3739" t="str">
            <v>60301810200000009802</v>
          </cell>
          <cell r="D3739" t="str">
            <v>$</v>
          </cell>
          <cell r="E3739">
            <v>142</v>
          </cell>
          <cell r="F3739" t="str">
            <v>Погашение части основного долга, процентов за пользование кредитом и списание подоходного налога с материальной выгоды,  Любимов Ю.В.</v>
          </cell>
        </row>
        <row r="3740">
          <cell r="A3740">
            <v>37383</v>
          </cell>
          <cell r="B3740" t="str">
            <v>42301810100000040000</v>
          </cell>
          <cell r="C3740" t="str">
            <v>60301810200000009802</v>
          </cell>
          <cell r="D3740" t="str">
            <v>$</v>
          </cell>
          <cell r="E3740">
            <v>30</v>
          </cell>
          <cell r="F3740" t="str">
            <v>Погашение части основного долга, процентов за пользование кредитом и списание подоходного налога с материальной выгоды,  Шпаков В.М.</v>
          </cell>
        </row>
        <row r="3741">
          <cell r="A3741">
            <v>37383</v>
          </cell>
          <cell r="B3741" t="str">
            <v>42301810100000040000</v>
          </cell>
          <cell r="C3741" t="str">
            <v>60301810200000009802</v>
          </cell>
          <cell r="D3741" t="str">
            <v>$</v>
          </cell>
          <cell r="E3741">
            <v>162</v>
          </cell>
          <cell r="F3741" t="str">
            <v>Погашение части основного долга, процентов за пользование кредитом и списание подоходного налога с материальной выгоды,  Тарасова Н.Ю.</v>
          </cell>
        </row>
        <row r="3742">
          <cell r="A3742">
            <v>37384</v>
          </cell>
          <cell r="B3742" t="str">
            <v>42301810100000040000</v>
          </cell>
          <cell r="C3742" t="str">
            <v>60301810300000000002</v>
          </cell>
          <cell r="D3742" t="str">
            <v>$</v>
          </cell>
          <cell r="E3742">
            <v>31.32</v>
          </cell>
          <cell r="F3742" t="str">
            <v>Удержание 1% налога со счета 2136</v>
          </cell>
        </row>
        <row r="3743">
          <cell r="A3743">
            <v>37384</v>
          </cell>
          <cell r="B3743" t="str">
            <v>42301810100000040000</v>
          </cell>
          <cell r="C3743" t="str">
            <v>60301810300000000002</v>
          </cell>
          <cell r="D3743" t="str">
            <v>$</v>
          </cell>
          <cell r="E3743">
            <v>156.6</v>
          </cell>
          <cell r="F3743" t="str">
            <v>Удержание 1% налога со счета 659</v>
          </cell>
        </row>
        <row r="3744">
          <cell r="A3744">
            <v>37389</v>
          </cell>
          <cell r="B3744" t="str">
            <v>42301810100000040000</v>
          </cell>
          <cell r="C3744" t="str">
            <v>60301810300000000002</v>
          </cell>
          <cell r="D3744" t="str">
            <v>$</v>
          </cell>
          <cell r="E3744">
            <v>6.27</v>
          </cell>
          <cell r="F3744" t="str">
            <v>Удержание 1% налога со счета 633</v>
          </cell>
        </row>
        <row r="3745">
          <cell r="A3745">
            <v>37389</v>
          </cell>
          <cell r="B3745" t="str">
            <v>42301810100000040000</v>
          </cell>
          <cell r="C3745" t="str">
            <v>60301810300000000002</v>
          </cell>
          <cell r="D3745" t="str">
            <v>$</v>
          </cell>
          <cell r="E3745">
            <v>439.13</v>
          </cell>
          <cell r="F3745" t="str">
            <v>Удержание 1% налога со счета 808</v>
          </cell>
        </row>
        <row r="3746">
          <cell r="A3746">
            <v>37390</v>
          </cell>
          <cell r="B3746" t="str">
            <v>42301810100000040000</v>
          </cell>
          <cell r="C3746" t="str">
            <v>60301810300000000002</v>
          </cell>
          <cell r="D3746" t="str">
            <v>$</v>
          </cell>
          <cell r="E3746">
            <v>780.23</v>
          </cell>
          <cell r="F3746" t="str">
            <v>Удержание 1% налога со счета 345</v>
          </cell>
        </row>
        <row r="3747">
          <cell r="A3747">
            <v>37390</v>
          </cell>
          <cell r="B3747" t="str">
            <v>42301810100000040000</v>
          </cell>
          <cell r="C3747" t="str">
            <v>60301810300000000002</v>
          </cell>
          <cell r="D3747" t="str">
            <v>$</v>
          </cell>
          <cell r="E3747">
            <v>97.25</v>
          </cell>
          <cell r="F3747" t="str">
            <v>Удержание 1% налога со счета 811</v>
          </cell>
        </row>
        <row r="3748">
          <cell r="A3748">
            <v>37391</v>
          </cell>
          <cell r="B3748" t="str">
            <v>42301810100000040000</v>
          </cell>
          <cell r="C3748" t="str">
            <v>60301810300000000002</v>
          </cell>
          <cell r="D3748" t="str">
            <v>$</v>
          </cell>
          <cell r="E3748">
            <v>375.79</v>
          </cell>
          <cell r="F3748" t="str">
            <v>Удержание 1% налога со счета 1425</v>
          </cell>
        </row>
        <row r="3749">
          <cell r="A3749">
            <v>37391</v>
          </cell>
          <cell r="B3749" t="str">
            <v>42301810100000040000</v>
          </cell>
          <cell r="C3749" t="str">
            <v>60301810300000000002</v>
          </cell>
          <cell r="D3749" t="str">
            <v>$</v>
          </cell>
          <cell r="E3749">
            <v>532.96</v>
          </cell>
          <cell r="F3749" t="str">
            <v>Удержание 1% налога со счета 798</v>
          </cell>
        </row>
        <row r="3750">
          <cell r="A3750">
            <v>37392</v>
          </cell>
          <cell r="B3750" t="str">
            <v>42301810100000040000</v>
          </cell>
          <cell r="C3750" t="str">
            <v>60301810300000000002</v>
          </cell>
          <cell r="D3750" t="str">
            <v>$</v>
          </cell>
          <cell r="E3750">
            <v>940</v>
          </cell>
          <cell r="F3750" t="str">
            <v>Удержание 1% налога со счета 1904</v>
          </cell>
        </row>
        <row r="3751">
          <cell r="A3751">
            <v>37396</v>
          </cell>
          <cell r="B3751" t="str">
            <v>42301810100000040000</v>
          </cell>
          <cell r="C3751" t="str">
            <v>60301810300000000002</v>
          </cell>
          <cell r="D3751" t="str">
            <v>$</v>
          </cell>
          <cell r="E3751">
            <v>375.99</v>
          </cell>
          <cell r="F3751" t="str">
            <v>Удержание 1% налога со счета 4464</v>
          </cell>
        </row>
        <row r="3752">
          <cell r="A3752">
            <v>37397</v>
          </cell>
          <cell r="B3752" t="str">
            <v>42301810100000040000</v>
          </cell>
          <cell r="C3752" t="str">
            <v>60301810300000000002</v>
          </cell>
          <cell r="D3752" t="str">
            <v>$</v>
          </cell>
          <cell r="E3752">
            <v>469.95</v>
          </cell>
          <cell r="F3752" t="str">
            <v>Удержание 1% налога со счета 2026</v>
          </cell>
        </row>
        <row r="3753">
          <cell r="A3753">
            <v>37397</v>
          </cell>
          <cell r="B3753" t="str">
            <v>42301810100000040000</v>
          </cell>
          <cell r="C3753" t="str">
            <v>60301810300000000002</v>
          </cell>
          <cell r="D3753" t="str">
            <v>$</v>
          </cell>
          <cell r="E3753">
            <v>1097.95</v>
          </cell>
          <cell r="F3753" t="str">
            <v>Удержание 1% налога со счета 345</v>
          </cell>
        </row>
        <row r="3754">
          <cell r="A3754">
            <v>37398</v>
          </cell>
          <cell r="B3754" t="str">
            <v>42301810100000040000</v>
          </cell>
          <cell r="C3754" t="str">
            <v>60301810300000000002</v>
          </cell>
          <cell r="D3754" t="str">
            <v>$</v>
          </cell>
          <cell r="E3754">
            <v>312.86</v>
          </cell>
          <cell r="F3754" t="str">
            <v>Удержание 1% налога со счета 1056</v>
          </cell>
        </row>
        <row r="3755">
          <cell r="A3755">
            <v>37398</v>
          </cell>
          <cell r="B3755" t="str">
            <v>42301810100000040000</v>
          </cell>
          <cell r="C3755" t="str">
            <v>60301810300000000002</v>
          </cell>
          <cell r="D3755" t="str">
            <v>$</v>
          </cell>
          <cell r="E3755">
            <v>125.48</v>
          </cell>
          <cell r="F3755" t="str">
            <v>Удержание 1% налога со счета 1975</v>
          </cell>
        </row>
        <row r="3756">
          <cell r="A3756">
            <v>37398</v>
          </cell>
          <cell r="B3756" t="str">
            <v>42301810100000040000</v>
          </cell>
          <cell r="C3756" t="str">
            <v>60301810200000009802</v>
          </cell>
          <cell r="D3756" t="str">
            <v>$</v>
          </cell>
          <cell r="E3756">
            <v>45</v>
          </cell>
          <cell r="F3756" t="str">
            <v>Погашение части основного долга, процентов за пользование кредитом и списание подоходного налога с материальной выгоды,  Шпаков В.М.</v>
          </cell>
        </row>
        <row r="3757">
          <cell r="A3757">
            <v>37400</v>
          </cell>
          <cell r="B3757" t="str">
            <v>42301810100000040000</v>
          </cell>
          <cell r="C3757" t="str">
            <v>60301810300000000002</v>
          </cell>
          <cell r="D3757" t="str">
            <v>$</v>
          </cell>
          <cell r="E3757">
            <v>375.31</v>
          </cell>
          <cell r="F3757" t="str">
            <v>Удержание 1% налога со счета 5366</v>
          </cell>
        </row>
        <row r="3758">
          <cell r="A3758">
            <v>37400</v>
          </cell>
          <cell r="B3758" t="str">
            <v>42301810100000040000</v>
          </cell>
          <cell r="C3758" t="str">
            <v>60301810300000000002</v>
          </cell>
          <cell r="D3758" t="str">
            <v>$</v>
          </cell>
          <cell r="E3758">
            <v>74.989999999999995</v>
          </cell>
          <cell r="F3758" t="str">
            <v>Удержание 1% налога со счета 659</v>
          </cell>
        </row>
        <row r="3759">
          <cell r="A3759">
            <v>37404</v>
          </cell>
          <cell r="B3759" t="str">
            <v>42301810100000040000</v>
          </cell>
          <cell r="C3759" t="str">
            <v>60301810300000000002</v>
          </cell>
          <cell r="D3759" t="str">
            <v>$</v>
          </cell>
          <cell r="E3759">
            <v>157.1</v>
          </cell>
          <cell r="F3759" t="str">
            <v>Удержание 1% налога со счета 345</v>
          </cell>
        </row>
        <row r="3760">
          <cell r="A3760">
            <v>37406</v>
          </cell>
          <cell r="B3760" t="str">
            <v>42301810100000040000</v>
          </cell>
          <cell r="C3760" t="str">
            <v>60301810200000009802</v>
          </cell>
          <cell r="D3760" t="str">
            <v>$</v>
          </cell>
          <cell r="E3760">
            <v>370</v>
          </cell>
          <cell r="F3760" t="str">
            <v>Погашение части основного долга, процентов за пользование кредитом и списание подоходного налога с материальной выгоды,  Тарасова Н.Ю.</v>
          </cell>
        </row>
        <row r="3761">
          <cell r="A3761">
            <v>37406</v>
          </cell>
          <cell r="B3761" t="str">
            <v>42301810100000040000</v>
          </cell>
          <cell r="C3761" t="str">
            <v>60301810200000009802</v>
          </cell>
          <cell r="D3761" t="str">
            <v>$</v>
          </cell>
          <cell r="E3761">
            <v>24</v>
          </cell>
          <cell r="F3761" t="str">
            <v>Погашение части основного долга, процентов за пользование кредитом и списание подоходного налога с материальной выгоды,  Шпаков В.М.</v>
          </cell>
        </row>
        <row r="3762">
          <cell r="A3762">
            <v>37406</v>
          </cell>
          <cell r="B3762" t="str">
            <v>42301810100000040000</v>
          </cell>
          <cell r="C3762" t="str">
            <v>60301810200000009802</v>
          </cell>
          <cell r="D3762" t="str">
            <v>$</v>
          </cell>
          <cell r="E3762">
            <v>323</v>
          </cell>
          <cell r="F3762" t="str">
            <v>Погашение части основного долга, процентов за пользование кредитом и списание подоходного налога с материальной выгоды,  Любимов Ю.В.</v>
          </cell>
        </row>
        <row r="3763">
          <cell r="A3763">
            <v>37406</v>
          </cell>
          <cell r="B3763" t="str">
            <v>42301810100000040000</v>
          </cell>
          <cell r="C3763" t="str">
            <v>60301810200000009802</v>
          </cell>
          <cell r="D3763" t="str">
            <v>$</v>
          </cell>
          <cell r="E3763">
            <v>267</v>
          </cell>
          <cell r="F3763" t="str">
            <v>Погашение части основного долга, процентов за пользование кредитом и списание подоходного налога с материальной выгоды,  Речицкая Н.Н.</v>
          </cell>
        </row>
        <row r="3764">
          <cell r="A3764">
            <v>37407</v>
          </cell>
          <cell r="B3764" t="str">
            <v>42301810100000040000</v>
          </cell>
          <cell r="C3764" t="str">
            <v>60301810300000000002</v>
          </cell>
          <cell r="D3764" t="str">
            <v>$</v>
          </cell>
          <cell r="E3764">
            <v>149</v>
          </cell>
          <cell r="F3764" t="str">
            <v>Удержание 1% налога со счета 3591</v>
          </cell>
        </row>
        <row r="3765">
          <cell r="A3765">
            <v>37407</v>
          </cell>
          <cell r="B3765" t="str">
            <v>42301810100000040000</v>
          </cell>
          <cell r="C3765" t="str">
            <v>60301810300000000002</v>
          </cell>
          <cell r="D3765" t="str">
            <v>$</v>
          </cell>
          <cell r="E3765">
            <v>141.47999999999999</v>
          </cell>
          <cell r="F3765" t="str">
            <v>Удержание 1% налога со счета 659</v>
          </cell>
        </row>
        <row r="3766">
          <cell r="A3766">
            <v>37407</v>
          </cell>
          <cell r="B3766" t="str">
            <v>42301810100000040000</v>
          </cell>
          <cell r="C3766" t="str">
            <v>60301810300000000002</v>
          </cell>
          <cell r="D3766" t="str">
            <v>$</v>
          </cell>
          <cell r="E3766">
            <v>188.64</v>
          </cell>
          <cell r="F3766" t="str">
            <v>Удержание 1% налога со счета 808</v>
          </cell>
        </row>
        <row r="3767">
          <cell r="A3767">
            <v>37407</v>
          </cell>
          <cell r="B3767" t="str">
            <v>42301810100000040000</v>
          </cell>
          <cell r="C3767" t="str">
            <v>60301810300000000002</v>
          </cell>
          <cell r="D3767" t="str">
            <v>$</v>
          </cell>
          <cell r="E3767">
            <v>6.29</v>
          </cell>
          <cell r="F3767" t="str">
            <v>Удержание 1% налога со счета 633</v>
          </cell>
        </row>
        <row r="3768">
          <cell r="A3768">
            <v>37407</v>
          </cell>
          <cell r="B3768" t="str">
            <v>42301810100000040000</v>
          </cell>
          <cell r="C3768" t="str">
            <v>60301810300000000002</v>
          </cell>
          <cell r="D3768" t="str">
            <v>$</v>
          </cell>
          <cell r="E3768">
            <v>2829.6</v>
          </cell>
          <cell r="F3768" t="str">
            <v>Удержание 1% налога со счета 345</v>
          </cell>
        </row>
        <row r="3769">
          <cell r="A3769">
            <v>37407</v>
          </cell>
          <cell r="B3769" t="str">
            <v>42301810100000040000</v>
          </cell>
          <cell r="C3769" t="str">
            <v>60301810300000000002</v>
          </cell>
          <cell r="D3769" t="str">
            <v>$</v>
          </cell>
          <cell r="E3769">
            <v>2829.6</v>
          </cell>
          <cell r="F3769" t="str">
            <v>Удержание 1% налога со счета 345</v>
          </cell>
        </row>
        <row r="3770">
          <cell r="A3770">
            <v>37407</v>
          </cell>
          <cell r="B3770" t="str">
            <v>42301810100000040000</v>
          </cell>
          <cell r="C3770" t="str">
            <v>60301810300000000002</v>
          </cell>
          <cell r="D3770" t="str">
            <v>$</v>
          </cell>
          <cell r="E3770">
            <v>2892.48</v>
          </cell>
          <cell r="F3770" t="str">
            <v>Удержание 1% налога со счета 345</v>
          </cell>
        </row>
        <row r="3771">
          <cell r="A3771">
            <v>37410</v>
          </cell>
          <cell r="B3771" t="str">
            <v>42301810100000040000</v>
          </cell>
          <cell r="C3771" t="str">
            <v>60301810300000000002</v>
          </cell>
          <cell r="D3771" t="str">
            <v>$</v>
          </cell>
          <cell r="E3771">
            <v>538.25</v>
          </cell>
          <cell r="F3771" t="str">
            <v>Удержание 1% налога со счета 471</v>
          </cell>
        </row>
        <row r="3772">
          <cell r="A3772">
            <v>37410</v>
          </cell>
          <cell r="B3772" t="str">
            <v>42301810100000040000</v>
          </cell>
          <cell r="C3772" t="str">
            <v>60301810200000009802</v>
          </cell>
          <cell r="D3772" t="str">
            <v>$</v>
          </cell>
          <cell r="E3772">
            <v>20134</v>
          </cell>
          <cell r="F3772" t="str">
            <v>Выплата %% по депозитам, получение %% по кредитам, удержание подоходного н алога, покупка валюты по генеральным заявлениям за май 2002 года</v>
          </cell>
        </row>
        <row r="3773">
          <cell r="A3773">
            <v>37410</v>
          </cell>
          <cell r="B3773" t="str">
            <v>42301810100000040000</v>
          </cell>
          <cell r="C3773" t="str">
            <v>60301810200000009802</v>
          </cell>
          <cell r="D3773" t="str">
            <v>$</v>
          </cell>
          <cell r="E3773">
            <v>4225</v>
          </cell>
          <cell r="F3773" t="str">
            <v>Выплата %% по депозитам, получение %% по кредитам, удержание подоходного н алога, покупка валюты по генеральным заявлениям за май 2002 года</v>
          </cell>
        </row>
        <row r="3774">
          <cell r="A3774">
            <v>37410</v>
          </cell>
          <cell r="B3774" t="str">
            <v>42301810100000040000</v>
          </cell>
          <cell r="C3774" t="str">
            <v>60301810200000009802</v>
          </cell>
          <cell r="D3774" t="str">
            <v>$</v>
          </cell>
          <cell r="E3774">
            <v>15469</v>
          </cell>
          <cell r="F3774" t="str">
            <v>Выплата %% по депозитам, получение %% по кредитам, удержание подоходного н алога, покупка валюты по генеральным заявлениям за май 2002 года</v>
          </cell>
        </row>
        <row r="3775">
          <cell r="A3775">
            <v>37410</v>
          </cell>
          <cell r="B3775" t="str">
            <v>42301810100000040000</v>
          </cell>
          <cell r="C3775" t="str">
            <v>60301810200000009802</v>
          </cell>
          <cell r="D3775" t="str">
            <v>$</v>
          </cell>
          <cell r="E3775">
            <v>3246</v>
          </cell>
          <cell r="F3775" t="str">
            <v>Выплата %% по депозитам, получение %% по кредитам, удержание подоходного н алога, покупка валюты по генеральным заявлениям за май 2002 года</v>
          </cell>
        </row>
        <row r="3776">
          <cell r="A3776">
            <v>37412</v>
          </cell>
          <cell r="B3776" t="str">
            <v>42301810100000040000</v>
          </cell>
          <cell r="C3776" t="str">
            <v>60301810200000009802</v>
          </cell>
          <cell r="D3776" t="str">
            <v>$</v>
          </cell>
          <cell r="E3776">
            <v>18</v>
          </cell>
          <cell r="F3776" t="str">
            <v>Погашение части основного долга, процентов за пользование кредитом и списание подоходного налога с материальной выгоды,  Шпаков В.М.</v>
          </cell>
        </row>
        <row r="3777">
          <cell r="A3777">
            <v>37412</v>
          </cell>
          <cell r="B3777" t="str">
            <v>42301810100000040000</v>
          </cell>
          <cell r="C3777" t="str">
            <v>60301810200000009802</v>
          </cell>
          <cell r="D3777" t="str">
            <v>$</v>
          </cell>
          <cell r="E3777">
            <v>83</v>
          </cell>
          <cell r="F3777" t="str">
            <v>Погашение части основного долга, процентов за пользование кредитом и списание подоходного налога с материальной выгоды,  Любимов Ю.В.</v>
          </cell>
        </row>
        <row r="3778">
          <cell r="A3778">
            <v>37412</v>
          </cell>
          <cell r="B3778" t="str">
            <v>42301810100000040000</v>
          </cell>
          <cell r="C3778" t="str">
            <v>60301810200000009802</v>
          </cell>
          <cell r="D3778" t="str">
            <v>$</v>
          </cell>
          <cell r="E3778">
            <v>96</v>
          </cell>
          <cell r="F3778" t="str">
            <v>Погашение части основного долга, процентов за пользование кредитом и списание подоходного налога с материальной выгоды,  Тарасова Н.Ю.</v>
          </cell>
        </row>
        <row r="3779">
          <cell r="A3779">
            <v>37413</v>
          </cell>
          <cell r="B3779" t="str">
            <v>42301810100000040000</v>
          </cell>
          <cell r="C3779" t="str">
            <v>60301810300000000002</v>
          </cell>
          <cell r="D3779" t="str">
            <v>$</v>
          </cell>
          <cell r="E3779">
            <v>63.06</v>
          </cell>
          <cell r="F3779" t="str">
            <v>Удержание 1% налога со счета 895</v>
          </cell>
        </row>
        <row r="3780">
          <cell r="A3780">
            <v>37417</v>
          </cell>
          <cell r="B3780" t="str">
            <v>42301810100000040000</v>
          </cell>
          <cell r="C3780" t="str">
            <v>60301810300000000002</v>
          </cell>
          <cell r="D3780" t="str">
            <v>$</v>
          </cell>
          <cell r="E3780">
            <v>78.16</v>
          </cell>
          <cell r="F3780" t="str">
            <v>Удержание 1% налога со счета 1108</v>
          </cell>
        </row>
        <row r="3781">
          <cell r="A3781">
            <v>37417</v>
          </cell>
          <cell r="B3781" t="str">
            <v>42301810100000040000</v>
          </cell>
          <cell r="C3781" t="str">
            <v>60301810300000000002</v>
          </cell>
          <cell r="D3781" t="str">
            <v>$</v>
          </cell>
          <cell r="E3781">
            <v>1573.7</v>
          </cell>
          <cell r="F3781" t="str">
            <v>Удержание 1% налога со счета 1056</v>
          </cell>
        </row>
        <row r="3782">
          <cell r="A3782">
            <v>37418</v>
          </cell>
          <cell r="B3782" t="str">
            <v>42301810100000040000</v>
          </cell>
          <cell r="C3782" t="str">
            <v>60301810300000000002</v>
          </cell>
          <cell r="D3782" t="str">
            <v>$</v>
          </cell>
          <cell r="E3782">
            <v>94.62</v>
          </cell>
          <cell r="F3782" t="str">
            <v>Удержание 1% налога со счета 992</v>
          </cell>
        </row>
        <row r="3783">
          <cell r="A3783">
            <v>37418</v>
          </cell>
          <cell r="B3783" t="str">
            <v>42301810100000040000</v>
          </cell>
          <cell r="C3783" t="str">
            <v>60301810300000000002</v>
          </cell>
          <cell r="D3783" t="str">
            <v>$</v>
          </cell>
          <cell r="E3783">
            <v>463.6</v>
          </cell>
          <cell r="F3783" t="str">
            <v>Удержание 1% налога со счета 808</v>
          </cell>
        </row>
        <row r="3784">
          <cell r="A3784">
            <v>37420</v>
          </cell>
          <cell r="B3784" t="str">
            <v>42301810100000040000</v>
          </cell>
          <cell r="C3784" t="str">
            <v>60301810300000000002</v>
          </cell>
          <cell r="D3784" t="str">
            <v>$</v>
          </cell>
          <cell r="E3784">
            <v>6.31</v>
          </cell>
          <cell r="F3784" t="str">
            <v>Удержание 1% налога со счета 633</v>
          </cell>
        </row>
        <row r="3785">
          <cell r="A3785">
            <v>37420</v>
          </cell>
          <cell r="B3785" t="str">
            <v>42301810100000040000</v>
          </cell>
          <cell r="C3785" t="str">
            <v>60301810300000000002</v>
          </cell>
          <cell r="D3785" t="str">
            <v>$</v>
          </cell>
          <cell r="E3785">
            <v>157.1</v>
          </cell>
          <cell r="F3785" t="str">
            <v>Удержание 1% налога со счета 44</v>
          </cell>
        </row>
        <row r="3786">
          <cell r="A3786">
            <v>37420</v>
          </cell>
          <cell r="B3786" t="str">
            <v>42301810100000040000</v>
          </cell>
          <cell r="C3786" t="str">
            <v>60301810300000000002</v>
          </cell>
          <cell r="D3786" t="str">
            <v>$</v>
          </cell>
          <cell r="E3786">
            <v>179.78</v>
          </cell>
          <cell r="F3786" t="str">
            <v>Удержание 1% налога со счета 811</v>
          </cell>
        </row>
        <row r="3787">
          <cell r="A3787">
            <v>37424</v>
          </cell>
          <cell r="B3787" t="str">
            <v>42301810100000040000</v>
          </cell>
          <cell r="C3787" t="str">
            <v>60301810300000000002</v>
          </cell>
          <cell r="D3787" t="str">
            <v>$</v>
          </cell>
          <cell r="E3787">
            <v>63.08</v>
          </cell>
          <cell r="F3787" t="str">
            <v>Удержание 1% налога со счета 895</v>
          </cell>
        </row>
        <row r="3788">
          <cell r="A3788">
            <v>37424</v>
          </cell>
          <cell r="B3788" t="str">
            <v>42301810100000040000</v>
          </cell>
          <cell r="C3788" t="str">
            <v>60301810300000000002</v>
          </cell>
          <cell r="D3788" t="str">
            <v>$</v>
          </cell>
          <cell r="E3788">
            <v>437.56</v>
          </cell>
          <cell r="F3788" t="str">
            <v>Удержание 1% налога со счета 345</v>
          </cell>
        </row>
        <row r="3789">
          <cell r="A3789">
            <v>37426</v>
          </cell>
          <cell r="B3789" t="str">
            <v>42301810100000040000</v>
          </cell>
          <cell r="C3789" t="str">
            <v>60301810300000000002</v>
          </cell>
          <cell r="D3789" t="str">
            <v>$</v>
          </cell>
          <cell r="E3789">
            <v>571.88</v>
          </cell>
          <cell r="F3789" t="str">
            <v>Удержание 1% налога со счета 785</v>
          </cell>
        </row>
        <row r="3790">
          <cell r="A3790">
            <v>37426</v>
          </cell>
          <cell r="B3790" t="str">
            <v>42301810100000040000</v>
          </cell>
          <cell r="C3790" t="str">
            <v>60301810300000000002</v>
          </cell>
          <cell r="D3790" t="str">
            <v>$</v>
          </cell>
          <cell r="E3790">
            <v>1322.87</v>
          </cell>
          <cell r="F3790" t="str">
            <v>Удержание 1% налога со счета 170</v>
          </cell>
        </row>
        <row r="3791">
          <cell r="A3791">
            <v>37426</v>
          </cell>
          <cell r="B3791" t="str">
            <v>42301810100000040000</v>
          </cell>
          <cell r="C3791" t="str">
            <v>60301810300000000002</v>
          </cell>
          <cell r="D3791" t="str">
            <v>$</v>
          </cell>
          <cell r="E3791">
            <v>63.08</v>
          </cell>
          <cell r="F3791" t="str">
            <v>Удержание 1% налога со счета 895</v>
          </cell>
        </row>
        <row r="3792">
          <cell r="A3792">
            <v>37428</v>
          </cell>
          <cell r="B3792" t="str">
            <v>42301810100000040000</v>
          </cell>
          <cell r="C3792" t="str">
            <v>60301810300000000002</v>
          </cell>
          <cell r="D3792" t="str">
            <v>$</v>
          </cell>
          <cell r="E3792">
            <v>946.8</v>
          </cell>
          <cell r="F3792" t="str">
            <v>Удержание 1% налога со счета 1056</v>
          </cell>
        </row>
        <row r="3793">
          <cell r="A3793">
            <v>37432</v>
          </cell>
          <cell r="B3793" t="str">
            <v>42301810100000040000</v>
          </cell>
          <cell r="C3793" t="str">
            <v>60301810200000009802</v>
          </cell>
          <cell r="D3793" t="str">
            <v>$</v>
          </cell>
          <cell r="E3793">
            <v>318</v>
          </cell>
          <cell r="F3793" t="str">
            <v>Погашение части основного долга, процентов за пользование кредитом и списание подоходного налога с  Тарасовой Н.Ю. по балансовым счетам</v>
          </cell>
        </row>
        <row r="3794">
          <cell r="A3794">
            <v>37434</v>
          </cell>
          <cell r="B3794" t="str">
            <v>42301810100000040000</v>
          </cell>
          <cell r="C3794" t="str">
            <v>60301810300000000002</v>
          </cell>
          <cell r="D3794" t="str">
            <v>$</v>
          </cell>
          <cell r="E3794">
            <v>155.99</v>
          </cell>
          <cell r="F3794" t="str">
            <v>Удержание 1% налога со счета 2136</v>
          </cell>
        </row>
        <row r="3795">
          <cell r="A3795">
            <v>37435</v>
          </cell>
          <cell r="B3795" t="str">
            <v>42301810100000040000</v>
          </cell>
          <cell r="C3795" t="str">
            <v>60301810300000000002</v>
          </cell>
          <cell r="D3795" t="str">
            <v>$</v>
          </cell>
          <cell r="E3795">
            <v>1581.79</v>
          </cell>
          <cell r="F3795" t="str">
            <v>Удержание 1% налога со счета 1056</v>
          </cell>
        </row>
        <row r="3796">
          <cell r="A3796">
            <v>37435</v>
          </cell>
          <cell r="B3796" t="str">
            <v>42301810100000040000</v>
          </cell>
          <cell r="C3796" t="str">
            <v>60301810300000000002</v>
          </cell>
          <cell r="D3796" t="str">
            <v>$</v>
          </cell>
          <cell r="E3796">
            <v>378.3</v>
          </cell>
          <cell r="F3796" t="str">
            <v>Удержание 1% налога со счета 2026</v>
          </cell>
        </row>
        <row r="3797">
          <cell r="A3797">
            <v>37435</v>
          </cell>
          <cell r="B3797" t="str">
            <v>42301810100000040000</v>
          </cell>
          <cell r="C3797" t="str">
            <v>60301810200000009802</v>
          </cell>
          <cell r="D3797" t="str">
            <v>$</v>
          </cell>
          <cell r="E3797">
            <v>68</v>
          </cell>
          <cell r="F3797" t="str">
            <v>Погашение части основного долга, процентов за пользование кредитом и списание подоходного налога с материальной выгоды,  Шпаков В.М.</v>
          </cell>
        </row>
        <row r="3798">
          <cell r="A3798">
            <v>37435</v>
          </cell>
          <cell r="B3798" t="str">
            <v>42301810100000040000</v>
          </cell>
          <cell r="C3798" t="str">
            <v>60301810200000009802</v>
          </cell>
          <cell r="D3798" t="str">
            <v>$</v>
          </cell>
          <cell r="E3798">
            <v>314</v>
          </cell>
          <cell r="F3798" t="str">
            <v>Погашение части основного долга, процентов за пользование кредитом и списание подоходного налога с материальной выгоды,  Любимов Ю.В.</v>
          </cell>
        </row>
        <row r="3799">
          <cell r="A3799">
            <v>37435</v>
          </cell>
          <cell r="B3799" t="str">
            <v>42301810100000040000</v>
          </cell>
          <cell r="C3799" t="str">
            <v>60301810200000009802</v>
          </cell>
          <cell r="D3799" t="str">
            <v>$</v>
          </cell>
          <cell r="E3799">
            <v>235</v>
          </cell>
          <cell r="F3799" t="str">
            <v>Погашение части основного долга, процентов за пользование кредитом и списание подоходного налога с материальной выгоды,  Речицкая Н.Н.</v>
          </cell>
        </row>
        <row r="3800">
          <cell r="A3800">
            <v>37260</v>
          </cell>
          <cell r="B3800" t="str">
            <v>42301810200000040000</v>
          </cell>
          <cell r="C3800" t="str">
            <v>60301810300000000002</v>
          </cell>
          <cell r="D3800" t="str">
            <v>$</v>
          </cell>
          <cell r="E3800">
            <v>30.83</v>
          </cell>
          <cell r="F3800" t="str">
            <v>Удержание 1% налога со счета 546</v>
          </cell>
        </row>
        <row r="3801">
          <cell r="A3801">
            <v>37260</v>
          </cell>
          <cell r="B3801" t="str">
            <v>42301810200000040000</v>
          </cell>
          <cell r="C3801" t="str">
            <v>60301810300000000002</v>
          </cell>
          <cell r="D3801" t="str">
            <v>$</v>
          </cell>
          <cell r="E3801">
            <v>277.47000000000003</v>
          </cell>
          <cell r="F3801" t="str">
            <v>Удержание 1% налога со счета 83</v>
          </cell>
        </row>
        <row r="3802">
          <cell r="A3802">
            <v>37260</v>
          </cell>
          <cell r="B3802" t="str">
            <v>42301810200000040000</v>
          </cell>
          <cell r="C3802" t="str">
            <v>60301810300000000002</v>
          </cell>
          <cell r="D3802" t="str">
            <v>$</v>
          </cell>
          <cell r="E3802">
            <v>507.15</v>
          </cell>
          <cell r="F3802" t="str">
            <v>Удержание 1% налога со счета 986</v>
          </cell>
        </row>
        <row r="3803">
          <cell r="A3803">
            <v>37260</v>
          </cell>
          <cell r="B3803" t="str">
            <v>42301810200000040000</v>
          </cell>
          <cell r="C3803" t="str">
            <v>60301810200000009802</v>
          </cell>
          <cell r="D3803" t="str">
            <v>$</v>
          </cell>
          <cell r="E3803">
            <v>14516</v>
          </cell>
          <cell r="F3803" t="str">
            <v>Выплата %% по депозитам, получение %% по кредитам, удержание подоходного н алога, покупка валюты по генеральным заявлениям за декабрь 2001 года</v>
          </cell>
        </row>
        <row r="3804">
          <cell r="A3804">
            <v>37260</v>
          </cell>
          <cell r="B3804" t="str">
            <v>42301810200000040000</v>
          </cell>
          <cell r="C3804" t="str">
            <v>60301810200000009802</v>
          </cell>
          <cell r="D3804" t="str">
            <v>$</v>
          </cell>
          <cell r="E3804">
            <v>3246</v>
          </cell>
          <cell r="F3804" t="str">
            <v>Выплата %% по депозитам, получение %% по кредитам, удержание подоходного н алога, покупка валюты по генеральным заявлениям за декабрь 2001 года</v>
          </cell>
        </row>
        <row r="3805">
          <cell r="A3805">
            <v>37260</v>
          </cell>
          <cell r="B3805" t="str">
            <v>42301810200000040000</v>
          </cell>
          <cell r="C3805" t="str">
            <v>60301810200000009802</v>
          </cell>
          <cell r="D3805" t="str">
            <v>$</v>
          </cell>
          <cell r="E3805">
            <v>2718</v>
          </cell>
          <cell r="F3805" t="str">
            <v>Выплата %% по депозитам, получение %% по кредитам, удержание подоходного н алога, покупка валюты по генеральным заявлениям за декабрь 2001 года</v>
          </cell>
        </row>
        <row r="3806">
          <cell r="A3806">
            <v>37260</v>
          </cell>
          <cell r="B3806" t="str">
            <v>42301810200000040000</v>
          </cell>
          <cell r="C3806" t="str">
            <v>60301810200000009802</v>
          </cell>
          <cell r="D3806" t="str">
            <v>$</v>
          </cell>
          <cell r="E3806">
            <v>8791</v>
          </cell>
          <cell r="F3806" t="str">
            <v>Выплата %% по депозитам, получение %% по кредитам, удержание подоходного н алога, покупка валюты по генеральным заявлениям за декабрь 2001 года</v>
          </cell>
        </row>
        <row r="3807">
          <cell r="A3807">
            <v>37260</v>
          </cell>
          <cell r="B3807" t="str">
            <v>42301810200000040000</v>
          </cell>
          <cell r="C3807" t="str">
            <v>60301810200000009802</v>
          </cell>
          <cell r="D3807" t="str">
            <v>$</v>
          </cell>
          <cell r="E3807">
            <v>1966</v>
          </cell>
          <cell r="F3807" t="str">
            <v>Выплата %% по депозитам, получение %% по кредитам, удержание подоходного н алога, покупка валюты по генеральным заявлениям за декабрь 2001 года</v>
          </cell>
        </row>
        <row r="3808">
          <cell r="A3808">
            <v>37260</v>
          </cell>
          <cell r="B3808" t="str">
            <v>42301810200000040000</v>
          </cell>
          <cell r="C3808" t="str">
            <v>60301810200000009802</v>
          </cell>
          <cell r="D3808" t="str">
            <v>$</v>
          </cell>
          <cell r="E3808">
            <v>12155</v>
          </cell>
          <cell r="F3808" t="str">
            <v>Выплата %% по депозитам, получение %% по кредитам, удержание подоходного н алога, покупка валюты по генеральным заявлениям за декабрь 2001 года</v>
          </cell>
        </row>
        <row r="3809">
          <cell r="A3809">
            <v>37260</v>
          </cell>
          <cell r="B3809" t="str">
            <v>42301810200000040000</v>
          </cell>
          <cell r="C3809" t="str">
            <v>60301810200000009802</v>
          </cell>
          <cell r="D3809" t="str">
            <v>$</v>
          </cell>
          <cell r="E3809">
            <v>16307</v>
          </cell>
          <cell r="F3809" t="str">
            <v>Выплата %% по депозитам, получение %% по кредитам, удержание подоходного н алога, покупка валюты по генеральным заявлениям за декабрь 2001 года</v>
          </cell>
        </row>
        <row r="3810">
          <cell r="A3810">
            <v>37260</v>
          </cell>
          <cell r="B3810" t="str">
            <v>42301810200000040000</v>
          </cell>
          <cell r="C3810" t="str">
            <v>60301810200000009802</v>
          </cell>
          <cell r="D3810" t="str">
            <v>$</v>
          </cell>
          <cell r="E3810">
            <v>3646</v>
          </cell>
          <cell r="F3810" t="str">
            <v>Выплата %% по депозитам, получение %% по кредитам, удержание подоходного н алога, покупка валюты по генеральным заявлениям за декабрь 2001 года</v>
          </cell>
        </row>
        <row r="3811">
          <cell r="A3811">
            <v>37260</v>
          </cell>
          <cell r="B3811" t="str">
            <v>42301810200000040000</v>
          </cell>
          <cell r="C3811" t="str">
            <v>60301810200000009802</v>
          </cell>
          <cell r="D3811" t="str">
            <v>$</v>
          </cell>
          <cell r="E3811">
            <v>16307</v>
          </cell>
          <cell r="F3811" t="str">
            <v>Выплата %% по депозитам, получение %% по кредитам, удержание подоходного н алога, покупка валюты по генеральным заявлениям за декабрь 2001 года</v>
          </cell>
        </row>
        <row r="3812">
          <cell r="A3812">
            <v>37260</v>
          </cell>
          <cell r="B3812" t="str">
            <v>42301810200000040000</v>
          </cell>
          <cell r="C3812" t="str">
            <v>60301810200000009802</v>
          </cell>
          <cell r="D3812" t="str">
            <v>$</v>
          </cell>
          <cell r="E3812">
            <v>3646</v>
          </cell>
          <cell r="F3812" t="str">
            <v>Выплата %% по депозитам, получение %% по кредитам, удержание подоходного н алога, покупка валюты по генеральным заявлениям за декабрь 2001 года</v>
          </cell>
        </row>
        <row r="3813">
          <cell r="A3813">
            <v>37260</v>
          </cell>
          <cell r="B3813" t="str">
            <v>42301810200000040000</v>
          </cell>
          <cell r="C3813" t="str">
            <v>60301810200000009802</v>
          </cell>
          <cell r="D3813" t="str">
            <v>$</v>
          </cell>
          <cell r="E3813">
            <v>16307</v>
          </cell>
          <cell r="F3813" t="str">
            <v>Выплата %% по депозитам, получение %% по кредитам, удержание подоходного н алога, покупка валюты по генеральным заявлениям за декабрь 2001 года</v>
          </cell>
        </row>
        <row r="3814">
          <cell r="A3814">
            <v>37260</v>
          </cell>
          <cell r="B3814" t="str">
            <v>42301810200000040000</v>
          </cell>
          <cell r="C3814" t="str">
            <v>60301810200000009802</v>
          </cell>
          <cell r="D3814" t="str">
            <v>$</v>
          </cell>
          <cell r="E3814">
            <v>3646</v>
          </cell>
          <cell r="F3814" t="str">
            <v>Выплата %% по депозитам, получение %% по кредитам, удержание подоходного н алога, покупка валюты по генеральным заявлениям за декабрь 2001 года</v>
          </cell>
        </row>
        <row r="3815">
          <cell r="A3815">
            <v>37265</v>
          </cell>
          <cell r="B3815" t="str">
            <v>42301810200000040000</v>
          </cell>
          <cell r="C3815" t="str">
            <v>60301810300000000002</v>
          </cell>
          <cell r="D3815" t="str">
            <v>$</v>
          </cell>
          <cell r="E3815">
            <v>183.23</v>
          </cell>
          <cell r="F3815" t="str">
            <v>Удержание 1% налога со счета 1260</v>
          </cell>
        </row>
        <row r="3816">
          <cell r="A3816">
            <v>37264</v>
          </cell>
          <cell r="B3816" t="str">
            <v>42301810200000040000</v>
          </cell>
          <cell r="C3816" t="str">
            <v>60301810300000000002</v>
          </cell>
          <cell r="D3816" t="str">
            <v>$</v>
          </cell>
          <cell r="E3816">
            <v>614.6</v>
          </cell>
          <cell r="F3816" t="str">
            <v>Удержание 1% налога со счета 5538</v>
          </cell>
        </row>
        <row r="3817">
          <cell r="A3817">
            <v>37265</v>
          </cell>
          <cell r="B3817" t="str">
            <v>42301810200000040000</v>
          </cell>
          <cell r="C3817" t="str">
            <v>60301810300000000002</v>
          </cell>
          <cell r="D3817" t="str">
            <v>$</v>
          </cell>
          <cell r="E3817">
            <v>76.73</v>
          </cell>
          <cell r="F3817" t="str">
            <v>Удержание 1% налога со счета 2175</v>
          </cell>
        </row>
        <row r="3818">
          <cell r="A3818">
            <v>37265</v>
          </cell>
          <cell r="B3818" t="str">
            <v>42301810200000040000</v>
          </cell>
          <cell r="C3818" t="str">
            <v>60301810200000009802</v>
          </cell>
          <cell r="D3818" t="str">
            <v>$</v>
          </cell>
          <cell r="E3818">
            <v>114</v>
          </cell>
          <cell r="F3818" t="str">
            <v>Погашение части основного долга, процентов за пользование кредитом и списание подоходного налога с материальной выгоды,  Николаева Л.Н.</v>
          </cell>
        </row>
        <row r="3819">
          <cell r="A3819">
            <v>37265</v>
          </cell>
          <cell r="B3819" t="str">
            <v>42301810200000040000</v>
          </cell>
          <cell r="C3819" t="str">
            <v>60301810200000009802</v>
          </cell>
          <cell r="D3819" t="str">
            <v>$</v>
          </cell>
          <cell r="E3819">
            <v>182</v>
          </cell>
          <cell r="F3819" t="str">
            <v>Погашение части основного долга, процентов за пользование кредитом и списание подоходного налога с материальной выгоды,  Кудинова Н.И.</v>
          </cell>
        </row>
        <row r="3820">
          <cell r="A3820">
            <v>37267</v>
          </cell>
          <cell r="B3820" t="str">
            <v>42301810200000040000</v>
          </cell>
          <cell r="C3820" t="str">
            <v>60301810300000000002</v>
          </cell>
          <cell r="D3820" t="str">
            <v>$</v>
          </cell>
          <cell r="E3820">
            <v>613.94000000000005</v>
          </cell>
          <cell r="F3820" t="str">
            <v>Удержание 1% налога со счета 5538</v>
          </cell>
        </row>
        <row r="3821">
          <cell r="A3821">
            <v>37267</v>
          </cell>
          <cell r="B3821" t="str">
            <v>42301810200000040000</v>
          </cell>
          <cell r="C3821" t="str">
            <v>60301810300000000002</v>
          </cell>
          <cell r="D3821" t="str">
            <v>$</v>
          </cell>
          <cell r="E3821">
            <v>2505.0300000000002</v>
          </cell>
          <cell r="F3821" t="str">
            <v>Удержание 1% налога со счета 4694</v>
          </cell>
        </row>
        <row r="3822">
          <cell r="A3822">
            <v>37266</v>
          </cell>
          <cell r="B3822" t="str">
            <v>42301810200000040000</v>
          </cell>
          <cell r="C3822" t="str">
            <v>60301810300000000002</v>
          </cell>
          <cell r="D3822" t="str">
            <v>$</v>
          </cell>
          <cell r="E3822">
            <v>50.74</v>
          </cell>
          <cell r="F3822" t="str">
            <v>Удержание 1% налога со счета 5143</v>
          </cell>
        </row>
        <row r="3823">
          <cell r="A3823">
            <v>37266</v>
          </cell>
          <cell r="B3823" t="str">
            <v>42301810200000040000</v>
          </cell>
          <cell r="C3823" t="str">
            <v>60301810300000000002</v>
          </cell>
          <cell r="D3823" t="str">
            <v>$</v>
          </cell>
          <cell r="E3823">
            <v>30.27</v>
          </cell>
          <cell r="F3823" t="str">
            <v>Удержание 1% налога со счета 1529</v>
          </cell>
        </row>
        <row r="3824">
          <cell r="A3824">
            <v>37266</v>
          </cell>
          <cell r="B3824" t="str">
            <v>42301810200000040000</v>
          </cell>
          <cell r="C3824" t="str">
            <v>60301810300000000002</v>
          </cell>
          <cell r="D3824" t="str">
            <v>$</v>
          </cell>
          <cell r="E3824">
            <v>58.43</v>
          </cell>
          <cell r="F3824" t="str">
            <v>Удержание 1% налога со счета 863</v>
          </cell>
        </row>
        <row r="3825">
          <cell r="A3825">
            <v>37266</v>
          </cell>
          <cell r="B3825" t="str">
            <v>42301810200000040000</v>
          </cell>
          <cell r="C3825" t="str">
            <v>60301810300000000002</v>
          </cell>
          <cell r="D3825" t="str">
            <v>$</v>
          </cell>
          <cell r="E3825">
            <v>46.1</v>
          </cell>
          <cell r="F3825" t="str">
            <v>Удержание 1% налога со счета 135</v>
          </cell>
        </row>
        <row r="3826">
          <cell r="A3826">
            <v>37267</v>
          </cell>
          <cell r="B3826" t="str">
            <v>42301810200000040000</v>
          </cell>
          <cell r="C3826" t="str">
            <v>60301810300000000002</v>
          </cell>
          <cell r="D3826" t="str">
            <v>$</v>
          </cell>
          <cell r="E3826">
            <v>319.52999999999997</v>
          </cell>
          <cell r="F3826" t="str">
            <v>Удержание 1% налога со счета 122</v>
          </cell>
        </row>
        <row r="3827">
          <cell r="A3827">
            <v>37267</v>
          </cell>
          <cell r="B3827" t="str">
            <v>42301810200000040000</v>
          </cell>
          <cell r="C3827" t="str">
            <v>60301810300000000002</v>
          </cell>
          <cell r="D3827" t="str">
            <v>$</v>
          </cell>
          <cell r="E3827">
            <v>92.1</v>
          </cell>
          <cell r="F3827" t="str">
            <v>Удержание 1% налога со счета 5554</v>
          </cell>
        </row>
        <row r="3828">
          <cell r="A3828">
            <v>37267</v>
          </cell>
          <cell r="B3828" t="str">
            <v>42301810200000040000</v>
          </cell>
          <cell r="C3828" t="str">
            <v>60301810300000000002</v>
          </cell>
          <cell r="D3828" t="str">
            <v>$</v>
          </cell>
          <cell r="E3828">
            <v>38.81</v>
          </cell>
          <cell r="F3828" t="str">
            <v>Удержание 1% налога со счета 4335</v>
          </cell>
        </row>
        <row r="3829">
          <cell r="A3829">
            <v>37267</v>
          </cell>
          <cell r="B3829" t="str">
            <v>42301810200000040000</v>
          </cell>
          <cell r="C3829" t="str">
            <v>60301810300000000002</v>
          </cell>
          <cell r="D3829" t="str">
            <v>$</v>
          </cell>
          <cell r="E3829">
            <v>184.19</v>
          </cell>
          <cell r="F3829" t="str">
            <v>Удержание 1% налога со счета 407</v>
          </cell>
        </row>
        <row r="3830">
          <cell r="A3830">
            <v>37270</v>
          </cell>
          <cell r="B3830" t="str">
            <v>42301810200000040000</v>
          </cell>
          <cell r="C3830" t="str">
            <v>60301810300000000002</v>
          </cell>
          <cell r="D3830" t="str">
            <v>$</v>
          </cell>
          <cell r="E3830">
            <v>416.84</v>
          </cell>
          <cell r="F3830" t="str">
            <v>Удержание 1% налога со счета 805</v>
          </cell>
        </row>
        <row r="3831">
          <cell r="A3831">
            <v>37270</v>
          </cell>
          <cell r="B3831" t="str">
            <v>42301810200000040000</v>
          </cell>
          <cell r="C3831" t="str">
            <v>60301810300000000002</v>
          </cell>
          <cell r="D3831" t="str">
            <v>$</v>
          </cell>
          <cell r="E3831">
            <v>245.14</v>
          </cell>
          <cell r="F3831" t="str">
            <v>Удержание 1% налога со счета 9</v>
          </cell>
        </row>
        <row r="3832">
          <cell r="A3832">
            <v>37270</v>
          </cell>
          <cell r="B3832" t="str">
            <v>42301810200000040000</v>
          </cell>
          <cell r="C3832" t="str">
            <v>60301810300000000002</v>
          </cell>
          <cell r="D3832" t="str">
            <v>$</v>
          </cell>
          <cell r="E3832">
            <v>91.95</v>
          </cell>
          <cell r="F3832" t="str">
            <v>Удержание 1% налога со счета 122</v>
          </cell>
        </row>
        <row r="3833">
          <cell r="A3833">
            <v>37270</v>
          </cell>
          <cell r="B3833" t="str">
            <v>42301810200000040000</v>
          </cell>
          <cell r="C3833" t="str">
            <v>60301810800000009943</v>
          </cell>
          <cell r="D3833" t="str">
            <v>$</v>
          </cell>
          <cell r="E3833">
            <v>36.53</v>
          </cell>
          <cell r="F3833" t="str">
            <v>Списание средств в связи с утерей ППК, удержание НДС и НСП, согласно заявлению Сулеймановой Н.Х., в связи с покупкой ППК.</v>
          </cell>
        </row>
        <row r="3834">
          <cell r="A3834">
            <v>37270</v>
          </cell>
          <cell r="B3834" t="str">
            <v>42301810200000040000</v>
          </cell>
          <cell r="C3834" t="str">
            <v>60301810300000000002</v>
          </cell>
          <cell r="D3834" t="str">
            <v>$</v>
          </cell>
          <cell r="E3834">
            <v>88.89</v>
          </cell>
          <cell r="F3834" t="str">
            <v>Удержание 1% налога со счета 1930</v>
          </cell>
        </row>
        <row r="3835">
          <cell r="A3835">
            <v>37270</v>
          </cell>
          <cell r="B3835" t="str">
            <v>42301810200000040000</v>
          </cell>
          <cell r="C3835" t="str">
            <v>60301810300000000002</v>
          </cell>
          <cell r="D3835" t="str">
            <v>$</v>
          </cell>
          <cell r="E3835">
            <v>306.45</v>
          </cell>
          <cell r="F3835" t="str">
            <v>Удержание 1% налога со счета 1011</v>
          </cell>
        </row>
        <row r="3836">
          <cell r="A3836">
            <v>37270</v>
          </cell>
          <cell r="B3836" t="str">
            <v>42301810200000040000</v>
          </cell>
          <cell r="C3836" t="str">
            <v>60301810900000009801</v>
          </cell>
          <cell r="D3836" t="str">
            <v>$</v>
          </cell>
          <cell r="E3836">
            <v>99</v>
          </cell>
          <cell r="F3836" t="str">
            <v>Налог на доходы за 2001г. по заявлению со счета Даньшиной Е.С.</v>
          </cell>
        </row>
        <row r="3837">
          <cell r="A3837">
            <v>37271</v>
          </cell>
          <cell r="B3837" t="str">
            <v>42301810200000040000</v>
          </cell>
          <cell r="C3837" t="str">
            <v>60301810800000009943</v>
          </cell>
          <cell r="D3837" t="str">
            <v>$</v>
          </cell>
          <cell r="E3837">
            <v>49.33</v>
          </cell>
          <cell r="F3837" t="str">
            <v>Списание средств в связи с утерей ИПК, удержание НДС и НСП, согласно заявлению Белова С.Н., в связи с утерей ИПК.</v>
          </cell>
        </row>
        <row r="3838">
          <cell r="A3838">
            <v>37272</v>
          </cell>
          <cell r="B3838" t="str">
            <v>42301810200000040000</v>
          </cell>
          <cell r="C3838" t="str">
            <v>60301810300000000002</v>
          </cell>
          <cell r="D3838" t="str">
            <v>$</v>
          </cell>
          <cell r="E3838">
            <v>45.9</v>
          </cell>
          <cell r="F3838" t="str">
            <v>Удержание 1% налога со счета 193</v>
          </cell>
        </row>
        <row r="3839">
          <cell r="A3839">
            <v>37272</v>
          </cell>
          <cell r="B3839" t="str">
            <v>42301810200000040000</v>
          </cell>
          <cell r="C3839" t="str">
            <v>60301810900000009801</v>
          </cell>
          <cell r="D3839" t="str">
            <v>$</v>
          </cell>
          <cell r="E3839">
            <v>99</v>
          </cell>
          <cell r="F3839" t="str">
            <v>Погаш.задолж.по налогу на доходы за 2001 г. согл.заявлению Коробко Л.И.</v>
          </cell>
        </row>
        <row r="3840">
          <cell r="A3840">
            <v>37272</v>
          </cell>
          <cell r="B3840" t="str">
            <v>42301810200000040000</v>
          </cell>
          <cell r="C3840" t="str">
            <v>60301810900000009801</v>
          </cell>
          <cell r="D3840" t="str">
            <v>$</v>
          </cell>
          <cell r="E3840">
            <v>151</v>
          </cell>
          <cell r="F3840" t="str">
            <v>Погаш.задолж.по налогу на доходы за 2001 г. согл. заявлению Прокофьевой Г.А.</v>
          </cell>
        </row>
        <row r="3841">
          <cell r="A3841">
            <v>37272</v>
          </cell>
          <cell r="B3841" t="str">
            <v>42301810200000040000</v>
          </cell>
          <cell r="C3841" t="str">
            <v>60301810900000009801</v>
          </cell>
          <cell r="D3841" t="str">
            <v>$</v>
          </cell>
          <cell r="E3841">
            <v>99</v>
          </cell>
          <cell r="F3841" t="str">
            <v>Погаш.задолж.по налогу на доходы за 2001 г. согл. заявлению Грызловой Н.В.</v>
          </cell>
        </row>
        <row r="3842">
          <cell r="A3842">
            <v>37272</v>
          </cell>
          <cell r="B3842" t="str">
            <v>42301810200000040000</v>
          </cell>
          <cell r="C3842" t="str">
            <v>60301810900000009801</v>
          </cell>
          <cell r="D3842" t="str">
            <v>$</v>
          </cell>
          <cell r="E3842">
            <v>99</v>
          </cell>
          <cell r="F3842" t="str">
            <v>Погаш.задолж.по налогу на доходы за 2001 г. согл. заявлению Скударя Е.В.</v>
          </cell>
        </row>
        <row r="3843">
          <cell r="A3843">
            <v>37272</v>
          </cell>
          <cell r="B3843" t="str">
            <v>42301810200000040000</v>
          </cell>
          <cell r="C3843" t="str">
            <v>60301810900000009801</v>
          </cell>
          <cell r="D3843" t="str">
            <v>$</v>
          </cell>
          <cell r="E3843">
            <v>151</v>
          </cell>
          <cell r="F3843" t="str">
            <v>Погаш.задолж.по налогу на доходы за 2001 г. согл. заявлению Петровой Л.В.</v>
          </cell>
        </row>
        <row r="3844">
          <cell r="A3844">
            <v>37273</v>
          </cell>
          <cell r="B3844" t="str">
            <v>42301810200000040000</v>
          </cell>
          <cell r="C3844" t="str">
            <v>60301810900000009801</v>
          </cell>
          <cell r="D3844" t="str">
            <v>$</v>
          </cell>
          <cell r="E3844">
            <v>99</v>
          </cell>
          <cell r="F3844" t="str">
            <v>Налог на доходы за 2001 г. по заявлению со счета Гусевой Л.Ф.</v>
          </cell>
        </row>
        <row r="3845">
          <cell r="A3845">
            <v>37273</v>
          </cell>
          <cell r="B3845" t="str">
            <v>42301810200000040000</v>
          </cell>
          <cell r="C3845" t="str">
            <v>60301810900000009801</v>
          </cell>
          <cell r="D3845" t="str">
            <v>$</v>
          </cell>
          <cell r="E3845">
            <v>151</v>
          </cell>
          <cell r="F3845" t="str">
            <v>Налог на доход за 2001 г. по заявлению со счета Гришиной Р.П.</v>
          </cell>
        </row>
        <row r="3846">
          <cell r="A3846">
            <v>37273</v>
          </cell>
          <cell r="B3846" t="str">
            <v>42301810200000040000</v>
          </cell>
          <cell r="C3846" t="str">
            <v>60301810900000009801</v>
          </cell>
          <cell r="D3846" t="str">
            <v>$</v>
          </cell>
          <cell r="E3846">
            <v>106</v>
          </cell>
          <cell r="F3846" t="str">
            <v>Налог на доходы за 2001 г. по заявлению со счета Березовской Э.К.</v>
          </cell>
        </row>
        <row r="3847">
          <cell r="A3847">
            <v>37273</v>
          </cell>
          <cell r="B3847" t="str">
            <v>42301810200000040000</v>
          </cell>
          <cell r="C3847" t="str">
            <v>60301810900000009801</v>
          </cell>
          <cell r="D3847" t="str">
            <v>$</v>
          </cell>
          <cell r="E3847">
            <v>99</v>
          </cell>
          <cell r="F3847" t="str">
            <v>Налог на доходы за 2001г. по заявлению со счета Бурнос Н.П.</v>
          </cell>
        </row>
        <row r="3848">
          <cell r="A3848">
            <v>37273</v>
          </cell>
          <cell r="B3848" t="str">
            <v>42301810200000040000</v>
          </cell>
          <cell r="C3848" t="str">
            <v>60301810900000009801</v>
          </cell>
          <cell r="D3848" t="str">
            <v>$</v>
          </cell>
          <cell r="E3848">
            <v>1866</v>
          </cell>
          <cell r="F3848" t="str">
            <v>Налог на доходы за 2001г. по заявлению со счета Ковалевой Н.В.</v>
          </cell>
        </row>
        <row r="3849">
          <cell r="A3849">
            <v>37273</v>
          </cell>
          <cell r="B3849" t="str">
            <v>42301810200000040000</v>
          </cell>
          <cell r="C3849" t="str">
            <v>60301810300000000002</v>
          </cell>
          <cell r="D3849" t="str">
            <v>$</v>
          </cell>
          <cell r="E3849">
            <v>76.73</v>
          </cell>
          <cell r="F3849" t="str">
            <v>Удержание 1% налога со счета 546</v>
          </cell>
        </row>
        <row r="3850">
          <cell r="A3850">
            <v>37274</v>
          </cell>
          <cell r="B3850" t="str">
            <v>42301810200000040000</v>
          </cell>
          <cell r="C3850" t="str">
            <v>60301810900000009801</v>
          </cell>
          <cell r="D3850" t="str">
            <v>$</v>
          </cell>
          <cell r="E3850">
            <v>1539</v>
          </cell>
          <cell r="F3850" t="str">
            <v>Налог на доходы 2001г. по заявлению со счета Малугиной И.А.</v>
          </cell>
        </row>
        <row r="3851">
          <cell r="A3851">
            <v>37274</v>
          </cell>
          <cell r="B3851" t="str">
            <v>42301810200000040000</v>
          </cell>
          <cell r="C3851" t="str">
            <v>60301810300000000002</v>
          </cell>
          <cell r="D3851" t="str">
            <v>$</v>
          </cell>
          <cell r="E3851">
            <v>6.23</v>
          </cell>
          <cell r="F3851" t="str">
            <v>Удержание 1% налога со счета 4720</v>
          </cell>
        </row>
        <row r="3852">
          <cell r="A3852">
            <v>37274</v>
          </cell>
          <cell r="B3852" t="str">
            <v>42301810200000040000</v>
          </cell>
          <cell r="C3852" t="str">
            <v>60301810300000000002</v>
          </cell>
          <cell r="D3852" t="str">
            <v>$</v>
          </cell>
          <cell r="E3852">
            <v>46.2</v>
          </cell>
          <cell r="F3852" t="str">
            <v>Удержание 1% налога со счета 193</v>
          </cell>
        </row>
        <row r="3853">
          <cell r="A3853">
            <v>37274</v>
          </cell>
          <cell r="B3853" t="str">
            <v>42301810200000040000</v>
          </cell>
          <cell r="C3853" t="str">
            <v>60301810300000000002</v>
          </cell>
          <cell r="D3853" t="str">
            <v>$</v>
          </cell>
          <cell r="E3853">
            <v>308</v>
          </cell>
          <cell r="F3853" t="str">
            <v>Удержание 1% налога со счета 1260</v>
          </cell>
        </row>
        <row r="3854">
          <cell r="A3854">
            <v>37274</v>
          </cell>
          <cell r="B3854" t="str">
            <v>42301810200000040000</v>
          </cell>
          <cell r="C3854" t="str">
            <v>60301810300000000002</v>
          </cell>
          <cell r="D3854" t="str">
            <v>$</v>
          </cell>
          <cell r="E3854">
            <v>92.4</v>
          </cell>
          <cell r="F3854" t="str">
            <v>Удержание 1% налога со счета 2175</v>
          </cell>
        </row>
        <row r="3855">
          <cell r="A3855">
            <v>37277</v>
          </cell>
          <cell r="B3855" t="str">
            <v>42301810200000040000</v>
          </cell>
          <cell r="C3855" t="str">
            <v>60301810900000009801</v>
          </cell>
          <cell r="D3855" t="str">
            <v>$</v>
          </cell>
          <cell r="E3855">
            <v>99</v>
          </cell>
          <cell r="F3855" t="str">
            <v>Погаш.задолж.по нал. на доходы за 2001 г.        Пессель А.Р.</v>
          </cell>
        </row>
        <row r="3856">
          <cell r="A3856">
            <v>37277</v>
          </cell>
          <cell r="B3856" t="str">
            <v>42301810200000040000</v>
          </cell>
          <cell r="C3856" t="str">
            <v>60301810900000009801</v>
          </cell>
          <cell r="D3856" t="str">
            <v>$</v>
          </cell>
          <cell r="E3856">
            <v>151</v>
          </cell>
          <cell r="F3856" t="str">
            <v>Погаш.задолж.по нал.на доходы за 2001 г.       Пичугина Н.Н.</v>
          </cell>
        </row>
        <row r="3857">
          <cell r="A3857">
            <v>37277</v>
          </cell>
          <cell r="B3857" t="str">
            <v>42301810200000040000</v>
          </cell>
          <cell r="C3857" t="str">
            <v>60301810900000009801</v>
          </cell>
          <cell r="D3857" t="str">
            <v>$</v>
          </cell>
          <cell r="E3857">
            <v>151</v>
          </cell>
          <cell r="F3857" t="str">
            <v>Налог на доходы за 2001г.  по заявлению Казаковой Г.М.</v>
          </cell>
        </row>
        <row r="3858">
          <cell r="A3858">
            <v>37277</v>
          </cell>
          <cell r="B3858" t="str">
            <v>42301810200000040000</v>
          </cell>
          <cell r="C3858" t="str">
            <v>60301810300000000002</v>
          </cell>
          <cell r="D3858" t="str">
            <v>$</v>
          </cell>
          <cell r="E3858">
            <v>77</v>
          </cell>
          <cell r="F3858" t="str">
            <v>Удержание 1% налога со счета 2175</v>
          </cell>
        </row>
        <row r="3859">
          <cell r="A3859">
            <v>37278</v>
          </cell>
          <cell r="B3859" t="str">
            <v>42301810200000040000</v>
          </cell>
          <cell r="C3859" t="str">
            <v>60301810900000009801</v>
          </cell>
          <cell r="D3859" t="str">
            <v>$</v>
          </cell>
          <cell r="E3859">
            <v>100</v>
          </cell>
          <cell r="F3859" t="str">
            <v>Налог на доходы за 2001г. по заявлению со счета Аксеновой Л.А.</v>
          </cell>
        </row>
        <row r="3860">
          <cell r="A3860">
            <v>37278</v>
          </cell>
          <cell r="B3860" t="str">
            <v>42301810200000040000</v>
          </cell>
          <cell r="C3860" t="str">
            <v>60301810900000009801</v>
          </cell>
          <cell r="D3860" t="str">
            <v>$</v>
          </cell>
          <cell r="E3860">
            <v>151</v>
          </cell>
          <cell r="F3860" t="str">
            <v>Налог на доходы за 2001г. по заявлению со счета Николаевой Н.Н.</v>
          </cell>
        </row>
        <row r="3861">
          <cell r="A3861">
            <v>37278</v>
          </cell>
          <cell r="B3861" t="str">
            <v>42301810200000040000</v>
          </cell>
          <cell r="C3861" t="str">
            <v>60301810900000009801</v>
          </cell>
          <cell r="D3861" t="str">
            <v>$</v>
          </cell>
          <cell r="E3861">
            <v>151</v>
          </cell>
          <cell r="F3861" t="str">
            <v>Налог на доходы за 2001г. по заявлению со счета Миллер И.Е.</v>
          </cell>
        </row>
        <row r="3862">
          <cell r="A3862">
            <v>37278</v>
          </cell>
          <cell r="B3862" t="str">
            <v>42301810200000040000</v>
          </cell>
          <cell r="C3862" t="str">
            <v>60301810900000009801</v>
          </cell>
          <cell r="D3862" t="str">
            <v>$</v>
          </cell>
          <cell r="E3862">
            <v>99</v>
          </cell>
          <cell r="F3862" t="str">
            <v>Налог на доходы за 2001г. по заявлению со счета Сорокиной Л.Н.</v>
          </cell>
        </row>
        <row r="3863">
          <cell r="A3863">
            <v>37279</v>
          </cell>
          <cell r="B3863" t="str">
            <v>42301810200000040000</v>
          </cell>
          <cell r="C3863" t="str">
            <v>60301810900000009801</v>
          </cell>
          <cell r="D3863" t="str">
            <v>$</v>
          </cell>
          <cell r="E3863">
            <v>99</v>
          </cell>
          <cell r="F3863" t="str">
            <v>Погаш.задолж.по нал.на доходы за 2001 г.    Ласман Е.В.</v>
          </cell>
        </row>
        <row r="3864">
          <cell r="A3864">
            <v>37279</v>
          </cell>
          <cell r="B3864" t="str">
            <v>42301810200000040000</v>
          </cell>
          <cell r="C3864" t="str">
            <v>60301810900000009801</v>
          </cell>
          <cell r="D3864" t="str">
            <v>$</v>
          </cell>
          <cell r="E3864">
            <v>203</v>
          </cell>
          <cell r="F3864" t="str">
            <v>Погаш.задолж.по нал.на доходы за 2001 г.       Морозова Е.Н.</v>
          </cell>
        </row>
        <row r="3865">
          <cell r="A3865">
            <v>37279</v>
          </cell>
          <cell r="B3865" t="str">
            <v>42301810200000040000</v>
          </cell>
          <cell r="C3865" t="str">
            <v>60301810900000009801</v>
          </cell>
          <cell r="D3865" t="str">
            <v>$</v>
          </cell>
          <cell r="E3865">
            <v>1099</v>
          </cell>
          <cell r="F3865" t="str">
            <v>Погаш.задолж.по нал.на доходы за 2001 г.   Галдава З.И.</v>
          </cell>
        </row>
        <row r="3866">
          <cell r="A3866">
            <v>37279</v>
          </cell>
          <cell r="B3866" t="str">
            <v>42301810200000040000</v>
          </cell>
          <cell r="C3866" t="str">
            <v>60301810900000009801</v>
          </cell>
          <cell r="D3866" t="str">
            <v>$</v>
          </cell>
          <cell r="E3866">
            <v>99</v>
          </cell>
          <cell r="F3866" t="str">
            <v>Погаш.задолж.по нал.на доходы за 2001 г.      Пахомова Е.Ф.</v>
          </cell>
        </row>
        <row r="3867">
          <cell r="A3867">
            <v>37279</v>
          </cell>
          <cell r="B3867" t="str">
            <v>42301810200000040000</v>
          </cell>
          <cell r="C3867" t="str">
            <v>60301810900000009801</v>
          </cell>
          <cell r="D3867" t="str">
            <v>$</v>
          </cell>
          <cell r="E3867">
            <v>151</v>
          </cell>
          <cell r="F3867" t="str">
            <v>Погаш.задолж.по нал.на доходы за 2001 г.   Дворецкая А.А.</v>
          </cell>
        </row>
        <row r="3868">
          <cell r="A3868">
            <v>37279</v>
          </cell>
          <cell r="B3868" t="str">
            <v>42301810200000040000</v>
          </cell>
          <cell r="C3868" t="str">
            <v>60301810300000000002</v>
          </cell>
          <cell r="D3868" t="str">
            <v>$</v>
          </cell>
          <cell r="E3868">
            <v>61.6</v>
          </cell>
          <cell r="F3868" t="str">
            <v>Удержание 1% налога со счета 4720</v>
          </cell>
        </row>
        <row r="3869">
          <cell r="A3869">
            <v>37280</v>
          </cell>
          <cell r="B3869" t="str">
            <v>42301810200000040000</v>
          </cell>
          <cell r="C3869" t="str">
            <v>60301810300000000002</v>
          </cell>
          <cell r="D3869" t="str">
            <v>$</v>
          </cell>
          <cell r="E3869">
            <v>46.13</v>
          </cell>
          <cell r="F3869" t="str">
            <v>Удержание 1% налога со счета 193</v>
          </cell>
        </row>
        <row r="3870">
          <cell r="A3870">
            <v>37280</v>
          </cell>
          <cell r="B3870" t="str">
            <v>42301810200000040000</v>
          </cell>
          <cell r="C3870" t="str">
            <v>60301810300000000002</v>
          </cell>
          <cell r="D3870" t="str">
            <v>$</v>
          </cell>
          <cell r="E3870">
            <v>61.47</v>
          </cell>
          <cell r="F3870" t="str">
            <v>Удержание 1% налога со счета 986</v>
          </cell>
        </row>
        <row r="3871">
          <cell r="A3871">
            <v>37280</v>
          </cell>
          <cell r="B3871" t="str">
            <v>42301810200000040000</v>
          </cell>
          <cell r="C3871" t="str">
            <v>60301810300000000002</v>
          </cell>
          <cell r="D3871" t="str">
            <v>$</v>
          </cell>
          <cell r="E3871">
            <v>184.5</v>
          </cell>
          <cell r="F3871" t="str">
            <v>Удержание 1% налога со счета 1529</v>
          </cell>
        </row>
        <row r="3872">
          <cell r="A3872">
            <v>37281</v>
          </cell>
          <cell r="B3872" t="str">
            <v>42301810200000040000</v>
          </cell>
          <cell r="C3872" t="str">
            <v>60301810300000000002</v>
          </cell>
          <cell r="D3872" t="str">
            <v>$</v>
          </cell>
          <cell r="E3872">
            <v>67.7</v>
          </cell>
          <cell r="F3872" t="str">
            <v>Удержание 1% налога со счета 83</v>
          </cell>
        </row>
        <row r="3873">
          <cell r="A3873">
            <v>37281</v>
          </cell>
          <cell r="B3873" t="str">
            <v>42301810200000040000</v>
          </cell>
          <cell r="C3873" t="str">
            <v>60301810300000000002</v>
          </cell>
          <cell r="D3873" t="str">
            <v>$</v>
          </cell>
          <cell r="E3873">
            <v>55.44</v>
          </cell>
          <cell r="F3873" t="str">
            <v>Удержание 1% налога со счета 9</v>
          </cell>
        </row>
        <row r="3874">
          <cell r="A3874">
            <v>37284</v>
          </cell>
          <cell r="B3874" t="str">
            <v>42301810200000040000</v>
          </cell>
          <cell r="C3874" t="str">
            <v>60301810300000000002</v>
          </cell>
          <cell r="D3874" t="str">
            <v>$</v>
          </cell>
          <cell r="E3874">
            <v>39.69</v>
          </cell>
          <cell r="F3874" t="str">
            <v>Удержание 1% налога со счета 1406</v>
          </cell>
        </row>
        <row r="3875">
          <cell r="A3875">
            <v>37284</v>
          </cell>
          <cell r="B3875" t="str">
            <v>42301810200000040000</v>
          </cell>
          <cell r="C3875" t="str">
            <v>60301810300000000002</v>
          </cell>
          <cell r="D3875" t="str">
            <v>$</v>
          </cell>
          <cell r="E3875">
            <v>154.25</v>
          </cell>
          <cell r="F3875" t="str">
            <v>Удержание 1% налога со счета 193</v>
          </cell>
        </row>
        <row r="3876">
          <cell r="A3876">
            <v>37284</v>
          </cell>
          <cell r="B3876" t="str">
            <v>42301810200000040000</v>
          </cell>
          <cell r="C3876" t="str">
            <v>60301810300000000002</v>
          </cell>
          <cell r="D3876" t="str">
            <v>$</v>
          </cell>
          <cell r="E3876">
            <v>46.28</v>
          </cell>
          <cell r="F3876" t="str">
            <v>Удержание 1% налога со счета 2175</v>
          </cell>
        </row>
        <row r="3877">
          <cell r="A3877">
            <v>37284</v>
          </cell>
          <cell r="B3877" t="str">
            <v>42301810200000040000</v>
          </cell>
          <cell r="C3877" t="str">
            <v>60301810300000000002</v>
          </cell>
          <cell r="D3877" t="str">
            <v>$</v>
          </cell>
          <cell r="E3877">
            <v>308.5</v>
          </cell>
          <cell r="F3877" t="str">
            <v>Удержание 1% налога со счета 5538</v>
          </cell>
        </row>
        <row r="3878">
          <cell r="A3878">
            <v>37285</v>
          </cell>
          <cell r="B3878" t="str">
            <v>42301810200000040000</v>
          </cell>
          <cell r="C3878" t="str">
            <v>60301810300000000002</v>
          </cell>
          <cell r="D3878" t="str">
            <v>$</v>
          </cell>
          <cell r="E3878">
            <v>694.13</v>
          </cell>
          <cell r="F3878" t="str">
            <v>Удержание 1% налога со счета 2007</v>
          </cell>
        </row>
        <row r="3879">
          <cell r="A3879">
            <v>37286</v>
          </cell>
          <cell r="B3879" t="str">
            <v>42301810200000040000</v>
          </cell>
          <cell r="C3879" t="str">
            <v>60301810900000009801</v>
          </cell>
          <cell r="D3879" t="str">
            <v>$</v>
          </cell>
          <cell r="E3879">
            <v>1151</v>
          </cell>
          <cell r="F3879" t="str">
            <v>Налог на доходы за 2001г. по заявлению со счета Волковой С.И.</v>
          </cell>
        </row>
        <row r="3880">
          <cell r="A3880">
            <v>37286</v>
          </cell>
          <cell r="B3880" t="str">
            <v>42301810200000040000</v>
          </cell>
          <cell r="C3880" t="str">
            <v>60301810300000000002</v>
          </cell>
          <cell r="D3880" t="str">
            <v>$</v>
          </cell>
          <cell r="E3880">
            <v>24.68</v>
          </cell>
          <cell r="F3880" t="str">
            <v>Удержание 1% налога со счета 407</v>
          </cell>
        </row>
        <row r="3881">
          <cell r="A3881">
            <v>37286</v>
          </cell>
          <cell r="B3881" t="str">
            <v>42301810200000040000</v>
          </cell>
          <cell r="C3881" t="str">
            <v>60301810300000000002</v>
          </cell>
          <cell r="D3881" t="str">
            <v>$</v>
          </cell>
          <cell r="E3881">
            <v>9.2100000000000009</v>
          </cell>
          <cell r="F3881" t="str">
            <v>Удержание 1% налога со счета 449</v>
          </cell>
        </row>
        <row r="3882">
          <cell r="A3882">
            <v>37286</v>
          </cell>
          <cell r="B3882" t="str">
            <v>42301810200000040000</v>
          </cell>
          <cell r="C3882" t="str">
            <v>60301810300000000002</v>
          </cell>
          <cell r="D3882" t="str">
            <v>$</v>
          </cell>
          <cell r="E3882">
            <v>46.28</v>
          </cell>
          <cell r="F3882" t="str">
            <v>Удержание 1% налога со счета 2175</v>
          </cell>
        </row>
        <row r="3883">
          <cell r="A3883">
            <v>37287</v>
          </cell>
          <cell r="B3883" t="str">
            <v>42301810200000040000</v>
          </cell>
          <cell r="C3883" t="str">
            <v>60301810200000009802</v>
          </cell>
          <cell r="D3883" t="str">
            <v>$</v>
          </cell>
          <cell r="E3883">
            <v>210</v>
          </cell>
          <cell r="F3883" t="str">
            <v>Погашение части основного долга, процентов за пользование кредитом и списание подоходного налога с материальной выгоды,  Николаева Л.Н.</v>
          </cell>
        </row>
        <row r="3884">
          <cell r="A3884">
            <v>37287</v>
          </cell>
          <cell r="B3884" t="str">
            <v>42301810200000040000</v>
          </cell>
          <cell r="C3884" t="str">
            <v>60301810200000009802</v>
          </cell>
          <cell r="D3884" t="str">
            <v>$</v>
          </cell>
          <cell r="E3884">
            <v>286</v>
          </cell>
          <cell r="F3884" t="str">
            <v>Погашение части процентов за пользование кредитом  и списание подоходного налога с материальной выгоды, Харитоненко К.А.</v>
          </cell>
        </row>
        <row r="3885">
          <cell r="A3885">
            <v>37287</v>
          </cell>
          <cell r="B3885" t="str">
            <v>42301810200000040000</v>
          </cell>
          <cell r="C3885" t="str">
            <v>60301810200000009802</v>
          </cell>
          <cell r="D3885" t="str">
            <v>$</v>
          </cell>
          <cell r="E3885">
            <v>1276</v>
          </cell>
          <cell r="F3885" t="str">
            <v>Погашение части просроченных процентов  за    пользование кредитом и списание подоходного налога с материальной выгоды,  Глазунова М.Е.</v>
          </cell>
        </row>
        <row r="3886">
          <cell r="A3886">
            <v>37287</v>
          </cell>
          <cell r="B3886" t="str">
            <v>42301810200000040000</v>
          </cell>
          <cell r="C3886" t="str">
            <v>60301810200000009802</v>
          </cell>
          <cell r="D3886" t="str">
            <v>$</v>
          </cell>
          <cell r="E3886">
            <v>256</v>
          </cell>
          <cell r="F3886" t="str">
            <v>Погашение части основного долга, процентов за пользование кредитом и списание подоходного налога с материальной выгоды,  Кудинова Н.И.</v>
          </cell>
        </row>
        <row r="3887">
          <cell r="A3887">
            <v>37288</v>
          </cell>
          <cell r="B3887" t="str">
            <v>42301810200000040000</v>
          </cell>
          <cell r="C3887" t="str">
            <v>60301810300000000002</v>
          </cell>
          <cell r="D3887" t="str">
            <v>$</v>
          </cell>
          <cell r="E3887">
            <v>18.54</v>
          </cell>
          <cell r="F3887" t="str">
            <v>Удержание 1% налога со счета 5143</v>
          </cell>
        </row>
        <row r="3888">
          <cell r="A3888">
            <v>37288</v>
          </cell>
          <cell r="B3888" t="str">
            <v>42301810200000040000</v>
          </cell>
          <cell r="C3888" t="str">
            <v>60301810300000000002</v>
          </cell>
          <cell r="D3888" t="str">
            <v>$</v>
          </cell>
          <cell r="E3888">
            <v>4.78</v>
          </cell>
          <cell r="F3888" t="str">
            <v>Удержание 1% налога со счета 5240</v>
          </cell>
        </row>
        <row r="3889">
          <cell r="A3889">
            <v>37288</v>
          </cell>
          <cell r="B3889" t="str">
            <v>42301810200000040000</v>
          </cell>
          <cell r="C3889" t="str">
            <v>60301810300000000002</v>
          </cell>
          <cell r="D3889" t="str">
            <v>$</v>
          </cell>
          <cell r="E3889">
            <v>98.08</v>
          </cell>
          <cell r="F3889" t="str">
            <v>Удержание 1% налога со счета 2117</v>
          </cell>
        </row>
        <row r="3890">
          <cell r="A3890">
            <v>37288</v>
          </cell>
          <cell r="B3890" t="str">
            <v>42301810200000040000</v>
          </cell>
          <cell r="C3890" t="str">
            <v>60301810200000009802</v>
          </cell>
          <cell r="D3890" t="str">
            <v>$</v>
          </cell>
          <cell r="E3890">
            <v>14516</v>
          </cell>
          <cell r="F3890" t="str">
            <v>Выплата %% по депозитам, получение %% по кредитам, удержание подоходного н алога, покупка валюты по генеральным заявлениям за январь 2002 года</v>
          </cell>
        </row>
        <row r="3891">
          <cell r="A3891">
            <v>37288</v>
          </cell>
          <cell r="B3891" t="str">
            <v>42301810200000040000</v>
          </cell>
          <cell r="C3891" t="str">
            <v>60301810200000009802</v>
          </cell>
          <cell r="D3891" t="str">
            <v>$</v>
          </cell>
          <cell r="E3891">
            <v>3246</v>
          </cell>
          <cell r="F3891" t="str">
            <v>Выплата %% по депозитам, получение %% по кредитам, удержание подоходного н алога, покупка валюты по генеральным заявлениям за январь 2002 года</v>
          </cell>
        </row>
        <row r="3892">
          <cell r="A3892">
            <v>37288</v>
          </cell>
          <cell r="B3892" t="str">
            <v>42301810200000040000</v>
          </cell>
          <cell r="C3892" t="str">
            <v>60301810200000009802</v>
          </cell>
          <cell r="D3892" t="str">
            <v>$</v>
          </cell>
          <cell r="E3892">
            <v>12154</v>
          </cell>
          <cell r="F3892" t="str">
            <v>Выплата %% по депозитам, получение %% по кредитам, удержание подоходного н алога, покупка валюты по генеральным заявлениям за январь 2002 года</v>
          </cell>
        </row>
        <row r="3893">
          <cell r="A3893">
            <v>37288</v>
          </cell>
          <cell r="B3893" t="str">
            <v>42301810200000040000</v>
          </cell>
          <cell r="C3893" t="str">
            <v>60301810200000009802</v>
          </cell>
          <cell r="D3893" t="str">
            <v>$</v>
          </cell>
          <cell r="E3893">
            <v>2718</v>
          </cell>
          <cell r="F3893" t="str">
            <v>Выплата %% по депозитам, получение %% по кредитам, удержание подоходного н алога, покупка валюты по генеральным заявлениям за январь 2002 года</v>
          </cell>
        </row>
        <row r="3894">
          <cell r="A3894">
            <v>37288</v>
          </cell>
          <cell r="B3894" t="str">
            <v>42301810200000040000</v>
          </cell>
          <cell r="C3894" t="str">
            <v>60301810200000009802</v>
          </cell>
          <cell r="D3894" t="str">
            <v>$</v>
          </cell>
          <cell r="E3894">
            <v>567</v>
          </cell>
          <cell r="F3894" t="str">
            <v>Выплата %% по депозитам, получение %% по кредитам, удержание подоходного н алога, покупка валюты по генеральным заявлениям за январь 2002 года</v>
          </cell>
        </row>
        <row r="3895">
          <cell r="A3895">
            <v>37288</v>
          </cell>
          <cell r="B3895" t="str">
            <v>42301810200000040000</v>
          </cell>
          <cell r="C3895" t="str">
            <v>60301810200000009802</v>
          </cell>
          <cell r="D3895" t="str">
            <v>$</v>
          </cell>
          <cell r="E3895">
            <v>127</v>
          </cell>
          <cell r="F3895" t="str">
            <v>Выплата %% по депозитам, получение %% по кредитам, удержание подоходного н алога, покупка валюты по генеральным заявлениям за январь 2002 года</v>
          </cell>
        </row>
        <row r="3896">
          <cell r="A3896">
            <v>37288</v>
          </cell>
          <cell r="B3896" t="str">
            <v>42301810200000040000</v>
          </cell>
          <cell r="C3896" t="str">
            <v>60301810200000009802</v>
          </cell>
          <cell r="D3896" t="str">
            <v>$</v>
          </cell>
          <cell r="E3896">
            <v>12502</v>
          </cell>
          <cell r="F3896" t="str">
            <v>Выплата %% по депозитам, получение %% по кредитам, удержание подоходного н алога, покупка валюты по генеральным заявлениям за январь 2002 года</v>
          </cell>
        </row>
        <row r="3897">
          <cell r="A3897">
            <v>37288</v>
          </cell>
          <cell r="B3897" t="str">
            <v>42301810200000040000</v>
          </cell>
          <cell r="C3897" t="str">
            <v>60301810200000009802</v>
          </cell>
          <cell r="D3897" t="str">
            <v>$</v>
          </cell>
          <cell r="E3897">
            <v>2795</v>
          </cell>
          <cell r="F3897" t="str">
            <v>Выплата %% по депозитам, получение %% по кредитам, удержание подоходного н алога, покупка валюты по генеральным заявлениям за январь 2002 года</v>
          </cell>
        </row>
        <row r="3898">
          <cell r="A3898">
            <v>37288</v>
          </cell>
          <cell r="B3898" t="str">
            <v>42301810200000040000</v>
          </cell>
          <cell r="C3898" t="str">
            <v>60301810200000009802</v>
          </cell>
          <cell r="D3898" t="str">
            <v>$</v>
          </cell>
          <cell r="E3898">
            <v>16308</v>
          </cell>
          <cell r="F3898" t="str">
            <v>Выплата %% по депозитам, получение %% по кредитам, удержание подоходного н алога, покупка валюты по генеральным заявлениям за январь 2002 года</v>
          </cell>
        </row>
        <row r="3899">
          <cell r="A3899">
            <v>37288</v>
          </cell>
          <cell r="B3899" t="str">
            <v>42301810200000040000</v>
          </cell>
          <cell r="C3899" t="str">
            <v>60301810200000009802</v>
          </cell>
          <cell r="D3899" t="str">
            <v>$</v>
          </cell>
          <cell r="E3899">
            <v>3646</v>
          </cell>
          <cell r="F3899" t="str">
            <v>Выплата %% по депозитам, получение %% по кредитам, удержание подоходного н алога, покупка валюты по генеральным заявлениям за январь 2002 года</v>
          </cell>
        </row>
        <row r="3900">
          <cell r="A3900">
            <v>37288</v>
          </cell>
          <cell r="B3900" t="str">
            <v>42301810200000040000</v>
          </cell>
          <cell r="C3900" t="str">
            <v>60301810200000009802</v>
          </cell>
          <cell r="D3900" t="str">
            <v>$</v>
          </cell>
          <cell r="E3900">
            <v>16308</v>
          </cell>
          <cell r="F3900" t="str">
            <v>Выплата %% по депозитам, получение %% по кредитам, удержание подоходного н алога, покупка валюты по генеральным заявлениям за январь 2002 года</v>
          </cell>
        </row>
        <row r="3901">
          <cell r="A3901">
            <v>37288</v>
          </cell>
          <cell r="B3901" t="str">
            <v>42301810200000040000</v>
          </cell>
          <cell r="C3901" t="str">
            <v>60301810200000009802</v>
          </cell>
          <cell r="D3901" t="str">
            <v>$</v>
          </cell>
          <cell r="E3901">
            <v>3646</v>
          </cell>
          <cell r="F3901" t="str">
            <v>Выплата %% по депозитам, получение %% по кредитам, удержание подоходного н алога, покупка валюты по генеральным заявлениям за январь 2002 года</v>
          </cell>
        </row>
        <row r="3902">
          <cell r="A3902">
            <v>37288</v>
          </cell>
          <cell r="B3902" t="str">
            <v>42301810200000040000</v>
          </cell>
          <cell r="C3902" t="str">
            <v>60301810200000009802</v>
          </cell>
          <cell r="D3902" t="str">
            <v>$</v>
          </cell>
          <cell r="E3902">
            <v>3646</v>
          </cell>
          <cell r="F3902" t="str">
            <v>Выплата %% по депозитам, получение %% по кредитам, удержание подоходного н алога, покупка валюты по генеральным заявлениям за январь 2002 года</v>
          </cell>
        </row>
        <row r="3903">
          <cell r="A3903">
            <v>37288</v>
          </cell>
          <cell r="B3903" t="str">
            <v>42301810200000040000</v>
          </cell>
          <cell r="C3903" t="str">
            <v>60301810200000009802</v>
          </cell>
          <cell r="D3903" t="str">
            <v>$</v>
          </cell>
          <cell r="E3903">
            <v>16308</v>
          </cell>
          <cell r="F3903" t="str">
            <v>Выплата %% по депозитам, получение %% по кредитам, удержание подоходного н алога, покупка валюты по генеральным заявлениям за январь 2002 года</v>
          </cell>
        </row>
        <row r="3904">
          <cell r="A3904">
            <v>37291</v>
          </cell>
          <cell r="B3904" t="str">
            <v>42301810200000040000</v>
          </cell>
          <cell r="C3904" t="str">
            <v>60301810300000000002</v>
          </cell>
          <cell r="D3904" t="str">
            <v>$</v>
          </cell>
          <cell r="E3904">
            <v>64.19</v>
          </cell>
          <cell r="F3904" t="str">
            <v>Удержание 1% налога со счета 889</v>
          </cell>
        </row>
        <row r="3905">
          <cell r="A3905">
            <v>37291</v>
          </cell>
          <cell r="B3905" t="str">
            <v>42301810200000040000</v>
          </cell>
          <cell r="C3905" t="str">
            <v>60301810300000000002</v>
          </cell>
          <cell r="D3905" t="str">
            <v>$</v>
          </cell>
          <cell r="E3905">
            <v>216.03</v>
          </cell>
          <cell r="F3905" t="str">
            <v>Удержание 1% налога со счета 1723</v>
          </cell>
        </row>
        <row r="3906">
          <cell r="A3906">
            <v>37291</v>
          </cell>
          <cell r="B3906" t="str">
            <v>42301810200000040000</v>
          </cell>
          <cell r="C3906" t="str">
            <v>60301810300000000002</v>
          </cell>
          <cell r="D3906" t="str">
            <v>$</v>
          </cell>
          <cell r="E3906">
            <v>142.13999999999999</v>
          </cell>
          <cell r="F3906" t="str">
            <v>Удержание 1% налога со счета 1930</v>
          </cell>
        </row>
        <row r="3907">
          <cell r="A3907">
            <v>37292</v>
          </cell>
          <cell r="B3907" t="str">
            <v>42301810200000040000</v>
          </cell>
          <cell r="C3907" t="str">
            <v>60301810300000000002</v>
          </cell>
          <cell r="D3907" t="str">
            <v>$</v>
          </cell>
          <cell r="E3907">
            <v>242.96</v>
          </cell>
          <cell r="F3907" t="str">
            <v>Удержание 1% налога со счета 986</v>
          </cell>
        </row>
        <row r="3908">
          <cell r="A3908">
            <v>37292</v>
          </cell>
          <cell r="B3908" t="str">
            <v>42301810200000040000</v>
          </cell>
          <cell r="C3908" t="str">
            <v>60301810300000000002</v>
          </cell>
          <cell r="D3908" t="str">
            <v>$</v>
          </cell>
          <cell r="E3908">
            <v>15.48</v>
          </cell>
          <cell r="F3908" t="str">
            <v>Удержание 1% налога со счета 4720</v>
          </cell>
        </row>
        <row r="3909">
          <cell r="A3909">
            <v>37293</v>
          </cell>
          <cell r="B3909" t="str">
            <v>42301810200000040000</v>
          </cell>
          <cell r="C3909" t="str">
            <v>60301810300000000002</v>
          </cell>
          <cell r="D3909" t="str">
            <v>$</v>
          </cell>
          <cell r="E3909">
            <v>15.48</v>
          </cell>
          <cell r="F3909" t="str">
            <v>Удержание 1% налога со счета 5554</v>
          </cell>
        </row>
        <row r="3910">
          <cell r="A3910">
            <v>37293</v>
          </cell>
          <cell r="B3910" t="str">
            <v>42301810200000040000</v>
          </cell>
          <cell r="C3910" t="str">
            <v>60301810300000000002</v>
          </cell>
          <cell r="D3910" t="str">
            <v>$</v>
          </cell>
          <cell r="E3910">
            <v>61.62</v>
          </cell>
          <cell r="F3910" t="str">
            <v>Удержание 1% налога со счета 2175</v>
          </cell>
        </row>
        <row r="3911">
          <cell r="A3911">
            <v>37293</v>
          </cell>
          <cell r="B3911" t="str">
            <v>42301810200000040000</v>
          </cell>
          <cell r="C3911" t="str">
            <v>60301810300000000002</v>
          </cell>
          <cell r="D3911" t="str">
            <v>$</v>
          </cell>
          <cell r="E3911">
            <v>141.51</v>
          </cell>
          <cell r="F3911" t="str">
            <v>Удержание 1% налога со счета 740</v>
          </cell>
        </row>
        <row r="3912">
          <cell r="A3912">
            <v>37293</v>
          </cell>
          <cell r="B3912" t="str">
            <v>42301810200000040000</v>
          </cell>
          <cell r="C3912" t="str">
            <v>60301810300000000002</v>
          </cell>
          <cell r="D3912" t="str">
            <v>$</v>
          </cell>
          <cell r="E3912">
            <v>92.68</v>
          </cell>
          <cell r="F3912" t="str">
            <v>Удержание 1% налога со счета 1011</v>
          </cell>
        </row>
        <row r="3913">
          <cell r="A3913">
            <v>37293</v>
          </cell>
          <cell r="B3913" t="str">
            <v>42301810200000040000</v>
          </cell>
          <cell r="C3913" t="str">
            <v>60301810200000009802</v>
          </cell>
          <cell r="D3913" t="str">
            <v>$</v>
          </cell>
          <cell r="E3913">
            <v>55</v>
          </cell>
          <cell r="F3913" t="str">
            <v>Погашение части   просроченных   процентов за пользование кредитом и списание подоходного налога с материальной выгоды,  Харитоненко К.А.</v>
          </cell>
        </row>
        <row r="3914">
          <cell r="A3914">
            <v>37293</v>
          </cell>
          <cell r="B3914" t="str">
            <v>42301810200000040000</v>
          </cell>
          <cell r="C3914" t="str">
            <v>60301810200000009802</v>
          </cell>
          <cell r="D3914" t="str">
            <v>$</v>
          </cell>
          <cell r="E3914">
            <v>69</v>
          </cell>
          <cell r="F3914" t="str">
            <v>Погашение части основного долга, процентов за пользование кредитом и списание подоходного налога с материальной выгоды,  Кудинова Н.И.</v>
          </cell>
        </row>
        <row r="3915">
          <cell r="A3915">
            <v>37293</v>
          </cell>
          <cell r="B3915" t="str">
            <v>42301810200000040000</v>
          </cell>
          <cell r="C3915" t="str">
            <v>60301810200000009802</v>
          </cell>
          <cell r="D3915" t="str">
            <v>$</v>
          </cell>
          <cell r="E3915">
            <v>56</v>
          </cell>
          <cell r="F3915" t="str">
            <v>Погашение части основного долга, процентов за пользование кредитом и списание подоходного налога с материальной выгоды,  Николаева Л.Н.</v>
          </cell>
        </row>
        <row r="3916">
          <cell r="A3916">
            <v>37294</v>
          </cell>
          <cell r="B3916" t="str">
            <v>42301810200000040000</v>
          </cell>
          <cell r="C3916" t="str">
            <v>60301810300000000002</v>
          </cell>
          <cell r="D3916" t="str">
            <v>$</v>
          </cell>
          <cell r="E3916">
            <v>123.53</v>
          </cell>
          <cell r="F3916" t="str">
            <v>Удержание 1% налога со счета 2463</v>
          </cell>
        </row>
        <row r="3917">
          <cell r="A3917">
            <v>37294</v>
          </cell>
          <cell r="B3917" t="str">
            <v>42301810200000040000</v>
          </cell>
          <cell r="C3917" t="str">
            <v>60301810300000000002</v>
          </cell>
          <cell r="D3917" t="str">
            <v>$</v>
          </cell>
          <cell r="E3917">
            <v>12.38</v>
          </cell>
          <cell r="F3917" t="str">
            <v>Удержание 1% налога со счета 5143</v>
          </cell>
        </row>
        <row r="3918">
          <cell r="A3918">
            <v>37294</v>
          </cell>
          <cell r="B3918" t="str">
            <v>42301810200000040000</v>
          </cell>
          <cell r="C3918" t="str">
            <v>60301810300000000002</v>
          </cell>
          <cell r="D3918" t="str">
            <v>$</v>
          </cell>
          <cell r="E3918">
            <v>61.88</v>
          </cell>
          <cell r="F3918" t="str">
            <v>Удержание 1% налога со счета 805</v>
          </cell>
        </row>
        <row r="3919">
          <cell r="A3919">
            <v>37294</v>
          </cell>
          <cell r="B3919" t="str">
            <v>42301810200000040000</v>
          </cell>
          <cell r="C3919" t="str">
            <v>60301810300000000002</v>
          </cell>
          <cell r="D3919" t="str">
            <v>$</v>
          </cell>
          <cell r="E3919">
            <v>351.28</v>
          </cell>
          <cell r="F3919" t="str">
            <v>Удержание 1% налога со счета 407</v>
          </cell>
        </row>
        <row r="3920">
          <cell r="A3920">
            <v>37294</v>
          </cell>
          <cell r="B3920" t="str">
            <v>42301810200000040000</v>
          </cell>
          <cell r="C3920" t="str">
            <v>60301810300000000002</v>
          </cell>
          <cell r="D3920" t="str">
            <v>$</v>
          </cell>
          <cell r="E3920">
            <v>154.65</v>
          </cell>
          <cell r="F3920" t="str">
            <v>Удержание 1% налога со счета 135</v>
          </cell>
        </row>
        <row r="3921">
          <cell r="A3921">
            <v>37295</v>
          </cell>
          <cell r="B3921" t="str">
            <v>42301810200000040000</v>
          </cell>
          <cell r="C3921" t="str">
            <v>60301810300000000002</v>
          </cell>
          <cell r="D3921" t="str">
            <v>$</v>
          </cell>
          <cell r="E3921">
            <v>30.43</v>
          </cell>
          <cell r="F3921" t="str">
            <v>Удержание 1% налога со счета 1529</v>
          </cell>
        </row>
        <row r="3922">
          <cell r="A3922">
            <v>37295</v>
          </cell>
          <cell r="B3922" t="str">
            <v>42301810200000040000</v>
          </cell>
          <cell r="C3922" t="str">
            <v>60301810300000000002</v>
          </cell>
          <cell r="D3922" t="str">
            <v>$</v>
          </cell>
          <cell r="E3922">
            <v>80.47</v>
          </cell>
          <cell r="F3922" t="str">
            <v>Удержание 1% налога со счета 863</v>
          </cell>
        </row>
        <row r="3923">
          <cell r="A3923">
            <v>37295</v>
          </cell>
          <cell r="B3923" t="str">
            <v>42301810200000040000</v>
          </cell>
          <cell r="C3923" t="str">
            <v>60301810900000009801</v>
          </cell>
          <cell r="D3923" t="str">
            <v>$</v>
          </cell>
          <cell r="E3923">
            <v>99</v>
          </cell>
          <cell r="F3923" t="str">
            <v>Налог на доходы за 2001г. по заявлению со счета Усвяцовой М.С.</v>
          </cell>
        </row>
        <row r="3924">
          <cell r="A3924">
            <v>37295</v>
          </cell>
          <cell r="B3924" t="str">
            <v>42301810200000040000</v>
          </cell>
          <cell r="C3924" t="str">
            <v>60301810300000000002</v>
          </cell>
          <cell r="D3924" t="str">
            <v>$</v>
          </cell>
          <cell r="E3924">
            <v>40.24</v>
          </cell>
          <cell r="F3924" t="str">
            <v>Удержание 1% налога со счета 2117</v>
          </cell>
        </row>
        <row r="3925">
          <cell r="A3925">
            <v>37298</v>
          </cell>
          <cell r="B3925" t="str">
            <v>42301810200000040000</v>
          </cell>
          <cell r="C3925" t="str">
            <v>60301810300000000002</v>
          </cell>
          <cell r="D3925" t="str">
            <v>$</v>
          </cell>
          <cell r="E3925">
            <v>92.82</v>
          </cell>
          <cell r="F3925" t="str">
            <v>Удержание 1% налога со счета 83</v>
          </cell>
        </row>
        <row r="3926">
          <cell r="A3926">
            <v>37299</v>
          </cell>
          <cell r="B3926" t="str">
            <v>42301810200000040000</v>
          </cell>
          <cell r="C3926" t="str">
            <v>60301810300000000002</v>
          </cell>
          <cell r="D3926" t="str">
            <v>$</v>
          </cell>
          <cell r="E3926">
            <v>80.17</v>
          </cell>
          <cell r="F3926" t="str">
            <v>Удержание 1% налога со счета 1406</v>
          </cell>
        </row>
        <row r="3927">
          <cell r="A3927">
            <v>37300</v>
          </cell>
          <cell r="B3927" t="str">
            <v>42301810200000040000</v>
          </cell>
          <cell r="C3927" t="str">
            <v>60301810300000000002</v>
          </cell>
          <cell r="D3927" t="str">
            <v>$</v>
          </cell>
          <cell r="E3927">
            <v>8.94</v>
          </cell>
          <cell r="F3927" t="str">
            <v>Удержание 1% налога со счета 4720</v>
          </cell>
        </row>
        <row r="3928">
          <cell r="A3928">
            <v>37300</v>
          </cell>
          <cell r="B3928" t="str">
            <v>42301810200000040000</v>
          </cell>
          <cell r="C3928" t="str">
            <v>60301810300000000002</v>
          </cell>
          <cell r="D3928" t="str">
            <v>$</v>
          </cell>
          <cell r="E3928">
            <v>15.49</v>
          </cell>
          <cell r="F3928" t="str">
            <v>Удержание 1% налога со счета 5240</v>
          </cell>
        </row>
        <row r="3929">
          <cell r="A3929">
            <v>37300</v>
          </cell>
          <cell r="B3929" t="str">
            <v>42301810200000040000</v>
          </cell>
          <cell r="C3929" t="str">
            <v>60301810300000000002</v>
          </cell>
          <cell r="D3929" t="str">
            <v>$</v>
          </cell>
          <cell r="E3929">
            <v>62.08</v>
          </cell>
          <cell r="F3929" t="str">
            <v>Удержание 1% налога со счета 986</v>
          </cell>
        </row>
        <row r="3930">
          <cell r="A3930">
            <v>37300</v>
          </cell>
          <cell r="B3930" t="str">
            <v>42301810200000040000</v>
          </cell>
          <cell r="C3930" t="str">
            <v>60301810300000000002</v>
          </cell>
          <cell r="D3930" t="str">
            <v>$</v>
          </cell>
          <cell r="E3930">
            <v>83.84</v>
          </cell>
          <cell r="F3930" t="str">
            <v>Удержание 1% налога со счета 2175</v>
          </cell>
        </row>
        <row r="3931">
          <cell r="A3931">
            <v>37300</v>
          </cell>
          <cell r="B3931" t="str">
            <v>42301810200000040000</v>
          </cell>
          <cell r="C3931" t="str">
            <v>60301810300000000002</v>
          </cell>
          <cell r="D3931" t="str">
            <v>$</v>
          </cell>
          <cell r="E3931">
            <v>310.33</v>
          </cell>
          <cell r="F3931" t="str">
            <v>Удержание 1% налога со счета 5538</v>
          </cell>
        </row>
        <row r="3932">
          <cell r="A3932">
            <v>37300</v>
          </cell>
          <cell r="B3932" t="str">
            <v>42301810200000040000</v>
          </cell>
          <cell r="C3932" t="str">
            <v>60301810800000009943</v>
          </cell>
          <cell r="D3932" t="str">
            <v>$</v>
          </cell>
          <cell r="E3932">
            <v>49.96</v>
          </cell>
          <cell r="F3932" t="str">
            <v>Списание средств в связи с утерей ИПК, удержание НДС и НСП, согласно заявлению Сулеймановой Н.Х., в связи с покупкой ИПК.</v>
          </cell>
        </row>
        <row r="3933">
          <cell r="A3933">
            <v>37302</v>
          </cell>
          <cell r="B3933" t="str">
            <v>42301810200000040000</v>
          </cell>
          <cell r="C3933" t="str">
            <v>60301810300000000002</v>
          </cell>
          <cell r="D3933" t="str">
            <v>$</v>
          </cell>
          <cell r="E3933">
            <v>93</v>
          </cell>
          <cell r="F3933" t="str">
            <v>Удержание 1% налога со счета 5237</v>
          </cell>
        </row>
        <row r="3934">
          <cell r="A3934">
            <v>37302</v>
          </cell>
          <cell r="B3934" t="str">
            <v>42301810200000040000</v>
          </cell>
          <cell r="C3934" t="str">
            <v>60301810300000000002</v>
          </cell>
          <cell r="D3934" t="str">
            <v>$</v>
          </cell>
          <cell r="E3934">
            <v>62</v>
          </cell>
          <cell r="F3934" t="str">
            <v>Удержание 1% налога со счета 1529</v>
          </cell>
        </row>
        <row r="3935">
          <cell r="A3935">
            <v>37302</v>
          </cell>
          <cell r="B3935" t="str">
            <v>42301810200000040000</v>
          </cell>
          <cell r="C3935" t="str">
            <v>60301810300000000002</v>
          </cell>
          <cell r="D3935" t="str">
            <v>$</v>
          </cell>
          <cell r="E3935">
            <v>92.62</v>
          </cell>
          <cell r="F3935" t="str">
            <v>Удержание 1% налога со счета 193</v>
          </cell>
        </row>
        <row r="3936">
          <cell r="A3936">
            <v>37302</v>
          </cell>
          <cell r="B3936" t="str">
            <v>42301810200000040000</v>
          </cell>
          <cell r="C3936" t="str">
            <v>60301810300000000002</v>
          </cell>
          <cell r="D3936" t="str">
            <v>$</v>
          </cell>
          <cell r="E3936">
            <v>58.9</v>
          </cell>
          <cell r="F3936" t="str">
            <v>Удержание 1% налога со счета 986</v>
          </cell>
        </row>
        <row r="3937">
          <cell r="A3937">
            <v>37305</v>
          </cell>
          <cell r="B3937" t="str">
            <v>42301810200000040000</v>
          </cell>
          <cell r="C3937" t="str">
            <v>60301810300000000002</v>
          </cell>
          <cell r="D3937" t="str">
            <v>$</v>
          </cell>
          <cell r="E3937">
            <v>31.05</v>
          </cell>
          <cell r="F3937" t="str">
            <v>Удержание 1% налога со счета 1406</v>
          </cell>
        </row>
        <row r="3938">
          <cell r="A3938">
            <v>37305</v>
          </cell>
          <cell r="B3938" t="str">
            <v>42301810200000040000</v>
          </cell>
          <cell r="C3938" t="str">
            <v>60301810300000000002</v>
          </cell>
          <cell r="D3938" t="str">
            <v>$</v>
          </cell>
          <cell r="E3938">
            <v>30.39</v>
          </cell>
          <cell r="F3938" t="str">
            <v>Удержание 1% налога со счета 4678</v>
          </cell>
        </row>
        <row r="3939">
          <cell r="A3939">
            <v>37306</v>
          </cell>
          <cell r="B3939" t="str">
            <v>42301810200000040000</v>
          </cell>
          <cell r="C3939" t="str">
            <v>60301810300000000002</v>
          </cell>
          <cell r="D3939" t="str">
            <v>$</v>
          </cell>
          <cell r="E3939">
            <v>93.15</v>
          </cell>
          <cell r="F3939" t="str">
            <v>Удержание 1% налога со счета 193</v>
          </cell>
        </row>
        <row r="3940">
          <cell r="A3940">
            <v>37306</v>
          </cell>
          <cell r="B3940" t="str">
            <v>42301810200000040000</v>
          </cell>
          <cell r="C3940" t="str">
            <v>60301810300000000002</v>
          </cell>
          <cell r="D3940" t="str">
            <v>$</v>
          </cell>
          <cell r="E3940">
            <v>186.3</v>
          </cell>
          <cell r="F3940" t="str">
            <v>Удержание 1% налога со счета 2175</v>
          </cell>
        </row>
        <row r="3941">
          <cell r="A3941">
            <v>37307</v>
          </cell>
          <cell r="B3941" t="str">
            <v>42301810200000040000</v>
          </cell>
          <cell r="C3941" t="str">
            <v>60301810300000000002</v>
          </cell>
          <cell r="D3941" t="str">
            <v>$</v>
          </cell>
          <cell r="E3941">
            <v>124.4</v>
          </cell>
          <cell r="F3941" t="str">
            <v>Удержание 1% налога со счета 740</v>
          </cell>
        </row>
        <row r="3942">
          <cell r="A3942">
            <v>37308</v>
          </cell>
          <cell r="B3942" t="str">
            <v>42301810200000040000</v>
          </cell>
          <cell r="C3942" t="str">
            <v>60301810300000000002</v>
          </cell>
          <cell r="D3942" t="str">
            <v>$</v>
          </cell>
          <cell r="E3942">
            <v>62.2</v>
          </cell>
          <cell r="F3942" t="str">
            <v>Удержание 1% налога со счета 4720</v>
          </cell>
        </row>
        <row r="3943">
          <cell r="A3943">
            <v>37309</v>
          </cell>
          <cell r="B3943" t="str">
            <v>42301810200000040000</v>
          </cell>
          <cell r="C3943" t="str">
            <v>60301810300000000002</v>
          </cell>
          <cell r="D3943" t="str">
            <v>$</v>
          </cell>
          <cell r="E3943">
            <v>93.3</v>
          </cell>
          <cell r="F3943" t="str">
            <v>Удержание 1% налога со счета 193</v>
          </cell>
        </row>
        <row r="3944">
          <cell r="A3944">
            <v>37309</v>
          </cell>
          <cell r="B3944" t="str">
            <v>42301810200000040000</v>
          </cell>
          <cell r="C3944" t="str">
            <v>60301810300000000002</v>
          </cell>
          <cell r="D3944" t="str">
            <v>$</v>
          </cell>
          <cell r="E3944">
            <v>155.5</v>
          </cell>
          <cell r="F3944" t="str">
            <v>Удержание 1% налога со счета 5538</v>
          </cell>
        </row>
        <row r="3945">
          <cell r="A3945">
            <v>37309</v>
          </cell>
          <cell r="B3945" t="str">
            <v>42301810200000040000</v>
          </cell>
          <cell r="C3945" t="str">
            <v>60301810300000000002</v>
          </cell>
          <cell r="D3945" t="str">
            <v>$</v>
          </cell>
          <cell r="E3945">
            <v>113.52</v>
          </cell>
          <cell r="F3945" t="str">
            <v>Удержание 1% налога со счета 2117</v>
          </cell>
        </row>
        <row r="3946">
          <cell r="A3946">
            <v>37309</v>
          </cell>
          <cell r="B3946" t="str">
            <v>42301810200000040000</v>
          </cell>
          <cell r="C3946" t="str">
            <v>60301810300000000002</v>
          </cell>
          <cell r="D3946" t="str">
            <v>$</v>
          </cell>
          <cell r="E3946">
            <v>62.2</v>
          </cell>
          <cell r="F3946" t="str">
            <v>Удержание 1% налога со счета 2175</v>
          </cell>
        </row>
        <row r="3947">
          <cell r="A3947">
            <v>37309</v>
          </cell>
          <cell r="B3947" t="str">
            <v>42301810200000040000</v>
          </cell>
          <cell r="C3947" t="str">
            <v>60301810300000000002</v>
          </cell>
          <cell r="D3947" t="str">
            <v>$</v>
          </cell>
          <cell r="E3947">
            <v>1231.8599999999999</v>
          </cell>
          <cell r="F3947" t="str">
            <v>Удержание 1% налога со счета 1082</v>
          </cell>
        </row>
        <row r="3948">
          <cell r="A3948">
            <v>37313</v>
          </cell>
          <cell r="B3948" t="str">
            <v>42301810200000040000</v>
          </cell>
          <cell r="C3948" t="str">
            <v>60301810300000000002</v>
          </cell>
          <cell r="D3948" t="str">
            <v>$</v>
          </cell>
          <cell r="E3948">
            <v>59.43</v>
          </cell>
          <cell r="F3948" t="str">
            <v>Удержание 1% налога со счета 1817</v>
          </cell>
        </row>
        <row r="3949">
          <cell r="A3949">
            <v>37313</v>
          </cell>
          <cell r="B3949" t="str">
            <v>42301810200000040000</v>
          </cell>
          <cell r="C3949" t="str">
            <v>60301810300000000002</v>
          </cell>
          <cell r="D3949" t="str">
            <v>$</v>
          </cell>
          <cell r="E3949">
            <v>279.26</v>
          </cell>
          <cell r="F3949" t="str">
            <v>Удержание 1% налога со счета 1723</v>
          </cell>
        </row>
        <row r="3950">
          <cell r="A3950">
            <v>37313</v>
          </cell>
          <cell r="B3950" t="str">
            <v>42301810200000040000</v>
          </cell>
          <cell r="C3950" t="str">
            <v>60301810300000000002</v>
          </cell>
          <cell r="D3950" t="str">
            <v>$</v>
          </cell>
          <cell r="E3950">
            <v>31.1</v>
          </cell>
          <cell r="F3950" t="str">
            <v>Удержание 1% налога со счета 1011</v>
          </cell>
        </row>
        <row r="3951">
          <cell r="A3951">
            <v>37313</v>
          </cell>
          <cell r="B3951" t="str">
            <v>42301810200000040000</v>
          </cell>
          <cell r="C3951" t="str">
            <v>60301810300000000002</v>
          </cell>
          <cell r="D3951" t="str">
            <v>$</v>
          </cell>
          <cell r="E3951">
            <v>217.21</v>
          </cell>
          <cell r="F3951" t="str">
            <v>Удержание 1% налога со счета 1419</v>
          </cell>
        </row>
        <row r="3952">
          <cell r="A3952">
            <v>37313</v>
          </cell>
          <cell r="B3952" t="str">
            <v>42301810200000040000</v>
          </cell>
          <cell r="C3952" t="str">
            <v>60301810300000000002</v>
          </cell>
          <cell r="D3952" t="str">
            <v>$</v>
          </cell>
          <cell r="E3952">
            <v>652.86</v>
          </cell>
          <cell r="F3952" t="str">
            <v>Удержание 1% налога со счета 3116</v>
          </cell>
        </row>
        <row r="3953">
          <cell r="A3953">
            <v>37313</v>
          </cell>
          <cell r="B3953" t="str">
            <v>42301810200000040000</v>
          </cell>
          <cell r="C3953" t="str">
            <v>60301810300000000002</v>
          </cell>
          <cell r="D3953" t="str">
            <v>$</v>
          </cell>
          <cell r="E3953">
            <v>93.3</v>
          </cell>
          <cell r="F3953" t="str">
            <v>Удержание 1% налога со счета 83</v>
          </cell>
        </row>
        <row r="3954">
          <cell r="A3954">
            <v>37313</v>
          </cell>
          <cell r="B3954" t="str">
            <v>42301810200000040000</v>
          </cell>
          <cell r="C3954" t="str">
            <v>60301810300000000002</v>
          </cell>
          <cell r="D3954" t="str">
            <v>$</v>
          </cell>
          <cell r="E3954">
            <v>77.75</v>
          </cell>
          <cell r="F3954" t="str">
            <v>Удержание 1% налога со счета 4678</v>
          </cell>
        </row>
        <row r="3955">
          <cell r="A3955">
            <v>37314</v>
          </cell>
          <cell r="B3955" t="str">
            <v>42301810200000040000</v>
          </cell>
          <cell r="C3955" t="str">
            <v>60301810300000000002</v>
          </cell>
          <cell r="D3955" t="str">
            <v>$</v>
          </cell>
          <cell r="E3955">
            <v>62.3</v>
          </cell>
          <cell r="F3955" t="str">
            <v>Удержание 1% налога со счета 1011</v>
          </cell>
        </row>
        <row r="3956">
          <cell r="A3956">
            <v>37314</v>
          </cell>
          <cell r="B3956" t="str">
            <v>42301810200000040000</v>
          </cell>
          <cell r="C3956" t="str">
            <v>60301810300000000002</v>
          </cell>
          <cell r="D3956" t="str">
            <v>$</v>
          </cell>
          <cell r="E3956">
            <v>465.67</v>
          </cell>
          <cell r="F3956" t="str">
            <v>Удержание 1% налога со счета 1260</v>
          </cell>
        </row>
        <row r="3957">
          <cell r="A3957">
            <v>37315</v>
          </cell>
          <cell r="B3957" t="str">
            <v>42301810200000040000</v>
          </cell>
          <cell r="C3957" t="str">
            <v>60301810300000000002</v>
          </cell>
          <cell r="D3957" t="str">
            <v>$</v>
          </cell>
          <cell r="E3957">
            <v>155.56</v>
          </cell>
          <cell r="F3957" t="str">
            <v>Удержание 1% налога со счета 4694</v>
          </cell>
        </row>
        <row r="3958">
          <cell r="A3958">
            <v>37315</v>
          </cell>
          <cell r="B3958" t="str">
            <v>42301810200000040000</v>
          </cell>
          <cell r="C3958" t="str">
            <v>60301810200000009802</v>
          </cell>
          <cell r="D3958" t="str">
            <v>$</v>
          </cell>
          <cell r="E3958">
            <v>1320</v>
          </cell>
          <cell r="F3958" t="str">
            <v>Погашение процентов за пользование кредитом (в т.ч. просроченных)  и списание подоходного налога с материальной выгоды, по заявлению Глазуновой М.Е.</v>
          </cell>
        </row>
        <row r="3959">
          <cell r="A3959">
            <v>37315</v>
          </cell>
          <cell r="B3959" t="str">
            <v>42301810200000040000</v>
          </cell>
          <cell r="C3959" t="str">
            <v>60301810200000009802</v>
          </cell>
          <cell r="D3959" t="str">
            <v>$</v>
          </cell>
          <cell r="E3959">
            <v>205</v>
          </cell>
          <cell r="F3959" t="str">
            <v>Погашение части основного долга, процентов за пользование кредитом и списание подоходного налога с материальной выгоды,  Харитоненко К.А.</v>
          </cell>
        </row>
        <row r="3960">
          <cell r="A3960">
            <v>37315</v>
          </cell>
          <cell r="B3960" t="str">
            <v>42301810200000040000</v>
          </cell>
          <cell r="C3960" t="str">
            <v>60301810200000009802</v>
          </cell>
          <cell r="D3960" t="str">
            <v>$</v>
          </cell>
          <cell r="E3960">
            <v>248</v>
          </cell>
          <cell r="F3960" t="str">
            <v>Погашение части основного долга, процентов за пользование кредитом и списание подоходного налога с материальной выгоды,  Кудинова Н.И.</v>
          </cell>
        </row>
        <row r="3961">
          <cell r="A3961">
            <v>37315</v>
          </cell>
          <cell r="B3961" t="str">
            <v>42301810200000040000</v>
          </cell>
          <cell r="C3961" t="str">
            <v>60301810200000009802</v>
          </cell>
          <cell r="D3961" t="str">
            <v>$</v>
          </cell>
          <cell r="E3961">
            <v>202</v>
          </cell>
          <cell r="F3961" t="str">
            <v>Погашение части основного долга, процентов за пользование кредитом и списание подоходного налога с материальной выгоды,  Николаева Л.Н.</v>
          </cell>
        </row>
        <row r="3962">
          <cell r="A3962">
            <v>37315</v>
          </cell>
          <cell r="B3962" t="str">
            <v>42301810200000040000</v>
          </cell>
          <cell r="C3962" t="str">
            <v>60301810900000009801</v>
          </cell>
          <cell r="D3962" t="str">
            <v>$</v>
          </cell>
          <cell r="E3962">
            <v>8527</v>
          </cell>
          <cell r="F3962" t="str">
            <v>Погашен.подох.налога            согласно заявлению Глазуновой М.Е.</v>
          </cell>
        </row>
        <row r="3963">
          <cell r="A3963">
            <v>37316</v>
          </cell>
          <cell r="B3963" t="str">
            <v>42301810200000040000</v>
          </cell>
          <cell r="C3963" t="str">
            <v>60301810300000000002</v>
          </cell>
          <cell r="D3963" t="str">
            <v>$</v>
          </cell>
          <cell r="E3963">
            <v>140.4</v>
          </cell>
          <cell r="F3963" t="str">
            <v>Удержание 1% налога со счета 135</v>
          </cell>
        </row>
        <row r="3964">
          <cell r="A3964">
            <v>37316</v>
          </cell>
          <cell r="B3964" t="str">
            <v>42301810200000040000</v>
          </cell>
          <cell r="C3964" t="str">
            <v>60301810300000000002</v>
          </cell>
          <cell r="D3964" t="str">
            <v>$</v>
          </cell>
          <cell r="E3964">
            <v>9.36</v>
          </cell>
          <cell r="F3964" t="str">
            <v>Удержание 1% налога со счета 4720</v>
          </cell>
        </row>
        <row r="3965">
          <cell r="A3965">
            <v>37316</v>
          </cell>
          <cell r="B3965" t="str">
            <v>42301810200000040000</v>
          </cell>
          <cell r="C3965" t="str">
            <v>60301810300000000002</v>
          </cell>
          <cell r="D3965" t="str">
            <v>$</v>
          </cell>
          <cell r="E3965">
            <v>23.4</v>
          </cell>
          <cell r="F3965" t="str">
            <v>Удержание 1% налога со счета 5143</v>
          </cell>
        </row>
        <row r="3966">
          <cell r="A3966">
            <v>37316</v>
          </cell>
          <cell r="B3966" t="str">
            <v>42301810200000040000</v>
          </cell>
          <cell r="C3966" t="str">
            <v>60301810300000000002</v>
          </cell>
          <cell r="D3966" t="str">
            <v>$</v>
          </cell>
          <cell r="E3966">
            <v>216.22</v>
          </cell>
          <cell r="F3966" t="str">
            <v>Удержание 1% налога со счета 1930</v>
          </cell>
        </row>
        <row r="3967">
          <cell r="A3967">
            <v>37316</v>
          </cell>
          <cell r="B3967" t="str">
            <v>42301810200000040000</v>
          </cell>
          <cell r="C3967" t="str">
            <v>60301810300000000002</v>
          </cell>
          <cell r="D3967" t="str">
            <v>$</v>
          </cell>
          <cell r="E3967">
            <v>156</v>
          </cell>
          <cell r="F3967" t="str">
            <v>Удержание 1% налога со счета 1529</v>
          </cell>
        </row>
        <row r="3968">
          <cell r="A3968">
            <v>37316</v>
          </cell>
          <cell r="B3968" t="str">
            <v>42301810200000040000</v>
          </cell>
          <cell r="C3968" t="str">
            <v>60301810300000000002</v>
          </cell>
          <cell r="D3968" t="str">
            <v>$</v>
          </cell>
          <cell r="E3968">
            <v>218.4</v>
          </cell>
          <cell r="F3968" t="str">
            <v>Удержание 1% налога со счета 5538</v>
          </cell>
        </row>
        <row r="3969">
          <cell r="A3969">
            <v>37316</v>
          </cell>
          <cell r="B3969" t="str">
            <v>42301810200000040000</v>
          </cell>
          <cell r="C3969" t="str">
            <v>60301810200000009802</v>
          </cell>
          <cell r="D3969" t="str">
            <v>$</v>
          </cell>
          <cell r="E3969">
            <v>13112</v>
          </cell>
          <cell r="F3969" t="str">
            <v>Выплата %% по депозитам, получение %% по кредитам, удержание подоходного н алога, покупка валюты по генеральным заявлениям за февраль 2002 года</v>
          </cell>
        </row>
        <row r="3970">
          <cell r="A3970">
            <v>37316</v>
          </cell>
          <cell r="B3970" t="str">
            <v>42301810200000040000</v>
          </cell>
          <cell r="C3970" t="str">
            <v>60301810200000009802</v>
          </cell>
          <cell r="D3970" t="str">
            <v>$</v>
          </cell>
          <cell r="E3970">
            <v>2932</v>
          </cell>
          <cell r="F3970" t="str">
            <v>Выплата %% по депозитам, получение %% по кредитам, удержание подоходного н алога, покупка валюты по генеральным заявлениям за февраль 2002 года</v>
          </cell>
        </row>
        <row r="3971">
          <cell r="A3971">
            <v>37316</v>
          </cell>
          <cell r="B3971" t="str">
            <v>42301810200000040000</v>
          </cell>
          <cell r="C3971" t="str">
            <v>60301810200000009802</v>
          </cell>
          <cell r="D3971" t="str">
            <v>$</v>
          </cell>
          <cell r="E3971">
            <v>10978</v>
          </cell>
          <cell r="F3971" t="str">
            <v>Выплата %% по депозитам, получение %% по кредитам, удержание подоходного н алога, покупка валюты по генеральным заявлениям за февраль 2002 года</v>
          </cell>
        </row>
        <row r="3972">
          <cell r="A3972">
            <v>37316</v>
          </cell>
          <cell r="B3972" t="str">
            <v>42301810200000040000</v>
          </cell>
          <cell r="C3972" t="str">
            <v>60301810200000009802</v>
          </cell>
          <cell r="D3972" t="str">
            <v>$</v>
          </cell>
          <cell r="E3972">
            <v>2455</v>
          </cell>
          <cell r="F3972" t="str">
            <v>Выплата %% по депозитам, получение %% по кредитам, удержание подоходного н алога, покупка валюты по генеральным заявлениям за февраль 2002 года</v>
          </cell>
        </row>
        <row r="3973">
          <cell r="A3973">
            <v>37316</v>
          </cell>
          <cell r="B3973" t="str">
            <v>42301810200000040000</v>
          </cell>
          <cell r="C3973" t="str">
            <v>60301810200000009802</v>
          </cell>
          <cell r="D3973" t="str">
            <v>$</v>
          </cell>
          <cell r="E3973">
            <v>12071</v>
          </cell>
          <cell r="F3973" t="str">
            <v>Выплата %% по депозитам, получение %% по кредитам, удержание подоходного н алога, покупка валюты по генеральным заявлениям за февраль 2002 года</v>
          </cell>
        </row>
        <row r="3974">
          <cell r="A3974">
            <v>37316</v>
          </cell>
          <cell r="B3974" t="str">
            <v>42301810200000040000</v>
          </cell>
          <cell r="C3974" t="str">
            <v>60301810200000009802</v>
          </cell>
          <cell r="D3974" t="str">
            <v>$</v>
          </cell>
          <cell r="E3974">
            <v>2699</v>
          </cell>
          <cell r="F3974" t="str">
            <v>Выплата %% по депозитам, получение %% по кредитам, удержание подоходного н алога, покупка валюты по генеральным заявлениям за февраль 2002 года</v>
          </cell>
        </row>
        <row r="3975">
          <cell r="A3975">
            <v>37316</v>
          </cell>
          <cell r="B3975" t="str">
            <v>42301810200000040000</v>
          </cell>
          <cell r="C3975" t="str">
            <v>60301810200000009802</v>
          </cell>
          <cell r="D3975" t="str">
            <v>$</v>
          </cell>
          <cell r="E3975">
            <v>14729</v>
          </cell>
          <cell r="F3975" t="str">
            <v>Выплата %% по депозитам, получение %% по кредитам, удержание подоходного н алога, покупка валюты по генеральным заявлениям за февраль 2002 года</v>
          </cell>
        </row>
        <row r="3976">
          <cell r="A3976">
            <v>37316</v>
          </cell>
          <cell r="B3976" t="str">
            <v>42301810200000040000</v>
          </cell>
          <cell r="C3976" t="str">
            <v>60301810200000009802</v>
          </cell>
          <cell r="D3976" t="str">
            <v>$</v>
          </cell>
          <cell r="E3976">
            <v>3294</v>
          </cell>
          <cell r="F3976" t="str">
            <v>Выплата %% по депозитам, получение %% по кредитам, удержание подоходного н алога, покупка валюты по генеральным заявлениям за февраль 2002 года</v>
          </cell>
        </row>
        <row r="3977">
          <cell r="A3977">
            <v>37316</v>
          </cell>
          <cell r="B3977" t="str">
            <v>42301810200000040000</v>
          </cell>
          <cell r="C3977" t="str">
            <v>60301810200000009802</v>
          </cell>
          <cell r="D3977" t="str">
            <v>$</v>
          </cell>
          <cell r="E3977">
            <v>14729</v>
          </cell>
          <cell r="F3977" t="str">
            <v>Выплата %% по депозитам, получение %% по кредитам, удержание подоходного н алога, покупка валюты по генеральным заявлениям за февраль 2002 года</v>
          </cell>
        </row>
        <row r="3978">
          <cell r="A3978">
            <v>37316</v>
          </cell>
          <cell r="B3978" t="str">
            <v>42301810200000040000</v>
          </cell>
          <cell r="C3978" t="str">
            <v>60301810200000009802</v>
          </cell>
          <cell r="D3978" t="str">
            <v>$</v>
          </cell>
          <cell r="E3978">
            <v>3294</v>
          </cell>
          <cell r="F3978" t="str">
            <v>Выплата %% по депозитам, получение %% по кредитам, удержание подоходного н алога, покупка валюты по генеральным заявлениям за февраль 2002 года</v>
          </cell>
        </row>
        <row r="3979">
          <cell r="A3979">
            <v>37316</v>
          </cell>
          <cell r="B3979" t="str">
            <v>42301810200000040000</v>
          </cell>
          <cell r="C3979" t="str">
            <v>60301810200000009802</v>
          </cell>
          <cell r="D3979" t="str">
            <v>$</v>
          </cell>
          <cell r="E3979">
            <v>14729</v>
          </cell>
          <cell r="F3979" t="str">
            <v>Выплата %% по депозитам, получение %% по кредитам, удержание подоходного н алога, покупка валюты по генеральным заявлениям за февраль 2002 года</v>
          </cell>
        </row>
        <row r="3980">
          <cell r="A3980">
            <v>37316</v>
          </cell>
          <cell r="B3980" t="str">
            <v>42301810200000040000</v>
          </cell>
          <cell r="C3980" t="str">
            <v>60301810200000009802</v>
          </cell>
          <cell r="D3980" t="str">
            <v>$</v>
          </cell>
          <cell r="E3980">
            <v>3294</v>
          </cell>
          <cell r="F3980" t="str">
            <v>Выплата %% по депозитам, получение %% по кредитам, удержание подоходного н алога, покупка валюты по генеральным заявлениям за февраль 2002 года</v>
          </cell>
        </row>
        <row r="3981">
          <cell r="A3981">
            <v>37319</v>
          </cell>
          <cell r="B3981" t="str">
            <v>42301810200000040000</v>
          </cell>
          <cell r="C3981" t="str">
            <v>60301810300000000002</v>
          </cell>
          <cell r="D3981" t="str">
            <v>$</v>
          </cell>
          <cell r="E3981">
            <v>15.6</v>
          </cell>
          <cell r="F3981" t="str">
            <v>Удержание 1% налога со счета 4720</v>
          </cell>
        </row>
        <row r="3982">
          <cell r="A3982">
            <v>37319</v>
          </cell>
          <cell r="B3982" t="str">
            <v>42301810200000040000</v>
          </cell>
          <cell r="C3982" t="str">
            <v>60301810300000000002</v>
          </cell>
          <cell r="D3982" t="str">
            <v>$</v>
          </cell>
          <cell r="E3982">
            <v>12.48</v>
          </cell>
          <cell r="F3982" t="str">
            <v>Удержание 1% налога со счета 4568</v>
          </cell>
        </row>
        <row r="3983">
          <cell r="A3983">
            <v>37319</v>
          </cell>
          <cell r="B3983" t="str">
            <v>42301810200000040000</v>
          </cell>
          <cell r="C3983" t="str">
            <v>60301810300000000002</v>
          </cell>
          <cell r="D3983" t="str">
            <v>$</v>
          </cell>
          <cell r="E3983">
            <v>501.64</v>
          </cell>
          <cell r="F3983" t="str">
            <v>Удержание 1% налога со счета 627</v>
          </cell>
        </row>
        <row r="3984">
          <cell r="A3984">
            <v>37319</v>
          </cell>
          <cell r="B3984" t="str">
            <v>42301810200000040000</v>
          </cell>
          <cell r="C3984" t="str">
            <v>60301810300000000002</v>
          </cell>
          <cell r="D3984" t="str">
            <v>$</v>
          </cell>
          <cell r="E3984">
            <v>530.66999999999996</v>
          </cell>
          <cell r="F3984" t="str">
            <v>Удержание 1% налога со счета 4513</v>
          </cell>
        </row>
        <row r="3985">
          <cell r="A3985">
            <v>37319</v>
          </cell>
          <cell r="B3985" t="str">
            <v>42301810200000040000</v>
          </cell>
          <cell r="C3985" t="str">
            <v>60301810300000000002</v>
          </cell>
          <cell r="D3985" t="str">
            <v>$</v>
          </cell>
          <cell r="E3985">
            <v>93.6</v>
          </cell>
          <cell r="F3985" t="str">
            <v>Удержание 1% налога со счета 986</v>
          </cell>
        </row>
        <row r="3986">
          <cell r="A3986">
            <v>37319</v>
          </cell>
          <cell r="B3986" t="str">
            <v>42301810200000040000</v>
          </cell>
          <cell r="C3986" t="str">
            <v>60301810300000000002</v>
          </cell>
          <cell r="D3986" t="str">
            <v>$</v>
          </cell>
          <cell r="E3986">
            <v>131.04</v>
          </cell>
          <cell r="F3986" t="str">
            <v>Удержание 1% налога со счета 2117</v>
          </cell>
        </row>
        <row r="3987">
          <cell r="A3987">
            <v>37320</v>
          </cell>
          <cell r="B3987" t="str">
            <v>42301810200000040000</v>
          </cell>
          <cell r="C3987" t="str">
            <v>60301810300000000002</v>
          </cell>
          <cell r="D3987" t="str">
            <v>$</v>
          </cell>
          <cell r="E3987">
            <v>1376.38</v>
          </cell>
          <cell r="F3987" t="str">
            <v>Удержание 1% налога со счета 4513</v>
          </cell>
        </row>
        <row r="3988">
          <cell r="A3988">
            <v>37320</v>
          </cell>
          <cell r="B3988" t="str">
            <v>42301810200000040000</v>
          </cell>
          <cell r="C3988" t="str">
            <v>60301810300000000002</v>
          </cell>
          <cell r="D3988" t="str">
            <v>$</v>
          </cell>
          <cell r="E3988">
            <v>43.68</v>
          </cell>
          <cell r="F3988" t="str">
            <v>Удержание 1% налога со счета 986</v>
          </cell>
        </row>
        <row r="3989">
          <cell r="A3989">
            <v>37320</v>
          </cell>
          <cell r="B3989" t="str">
            <v>42301810200000040000</v>
          </cell>
          <cell r="C3989" t="str">
            <v>60301810300000000002</v>
          </cell>
          <cell r="D3989" t="str">
            <v>$</v>
          </cell>
          <cell r="E3989">
            <v>15.6</v>
          </cell>
          <cell r="F3989" t="str">
            <v>Удержание 1% налога со счета 1011</v>
          </cell>
        </row>
        <row r="3990">
          <cell r="A3990">
            <v>37320</v>
          </cell>
          <cell r="B3990" t="str">
            <v>42301810200000040000</v>
          </cell>
          <cell r="C3990" t="str">
            <v>60301810300000000002</v>
          </cell>
          <cell r="D3990" t="str">
            <v>$</v>
          </cell>
          <cell r="E3990">
            <v>9.36</v>
          </cell>
          <cell r="F3990" t="str">
            <v>Удержание 1% налога со счета 4568</v>
          </cell>
        </row>
        <row r="3991">
          <cell r="A3991">
            <v>37320</v>
          </cell>
          <cell r="B3991" t="str">
            <v>42301810200000040000</v>
          </cell>
          <cell r="C3991" t="str">
            <v>60301810300000000002</v>
          </cell>
          <cell r="D3991" t="str">
            <v>$</v>
          </cell>
          <cell r="E3991">
            <v>53.18</v>
          </cell>
          <cell r="F3991" t="str">
            <v>Удержание 1% налога со счета 795</v>
          </cell>
        </row>
        <row r="3992">
          <cell r="A3992">
            <v>37320</v>
          </cell>
          <cell r="B3992" t="str">
            <v>42301810200000040000</v>
          </cell>
          <cell r="C3992" t="str">
            <v>60301810300000000002</v>
          </cell>
          <cell r="D3992" t="str">
            <v>$</v>
          </cell>
          <cell r="E3992">
            <v>2.73</v>
          </cell>
          <cell r="F3992" t="str">
            <v>Удержание 1% налога со счета 795</v>
          </cell>
        </row>
        <row r="3993">
          <cell r="A3993">
            <v>37321</v>
          </cell>
          <cell r="B3993" t="str">
            <v>42301810200000040000</v>
          </cell>
          <cell r="C3993" t="str">
            <v>60301810300000000002</v>
          </cell>
          <cell r="D3993" t="str">
            <v>$</v>
          </cell>
          <cell r="E3993">
            <v>385.32</v>
          </cell>
          <cell r="F3993" t="str">
            <v>Удержание 1% налога со счета 407</v>
          </cell>
        </row>
        <row r="3994">
          <cell r="A3994">
            <v>37321</v>
          </cell>
          <cell r="B3994" t="str">
            <v>42301810200000040000</v>
          </cell>
          <cell r="C3994" t="str">
            <v>60301810300000000002</v>
          </cell>
          <cell r="D3994" t="str">
            <v>$</v>
          </cell>
          <cell r="E3994">
            <v>15.48</v>
          </cell>
          <cell r="F3994" t="str">
            <v>Удержание 1% налога со счета 5224</v>
          </cell>
        </row>
        <row r="3995">
          <cell r="A3995">
            <v>37321</v>
          </cell>
          <cell r="B3995" t="str">
            <v>42301810200000040000</v>
          </cell>
          <cell r="C3995" t="str">
            <v>60301810300000000002</v>
          </cell>
          <cell r="D3995" t="str">
            <v>$</v>
          </cell>
          <cell r="E3995">
            <v>46.26</v>
          </cell>
          <cell r="F3995" t="str">
            <v>Удержание 1% налога со счета 1529</v>
          </cell>
        </row>
        <row r="3996">
          <cell r="A3996">
            <v>37321</v>
          </cell>
          <cell r="B3996" t="str">
            <v>42301810200000040000</v>
          </cell>
          <cell r="C3996" t="str">
            <v>60301810300000000002</v>
          </cell>
          <cell r="D3996" t="str">
            <v>$</v>
          </cell>
          <cell r="E3996">
            <v>73.3</v>
          </cell>
          <cell r="F3996" t="str">
            <v>Удержание 1% налога со счета 1817</v>
          </cell>
        </row>
        <row r="3997">
          <cell r="A3997">
            <v>37321</v>
          </cell>
          <cell r="B3997" t="str">
            <v>42301810200000040000</v>
          </cell>
          <cell r="C3997" t="str">
            <v>60301810200000009802</v>
          </cell>
          <cell r="D3997" t="str">
            <v>$</v>
          </cell>
          <cell r="E3997">
            <v>54</v>
          </cell>
          <cell r="F3997" t="str">
            <v>Погашение части основного долга, процентов за пользование кредитом и списание подоходного налога с материальной выгоды,  Николаева Л.Н.</v>
          </cell>
        </row>
        <row r="3998">
          <cell r="A3998">
            <v>37321</v>
          </cell>
          <cell r="B3998" t="str">
            <v>42301810200000040000</v>
          </cell>
          <cell r="C3998" t="str">
            <v>60301810200000009802</v>
          </cell>
          <cell r="D3998" t="str">
            <v>$</v>
          </cell>
          <cell r="E3998">
            <v>56</v>
          </cell>
          <cell r="F3998" t="str">
            <v>Погашение части основного долга, процентов за пользование кредитом и списание подоходного налога с материальной выгоды,  Харитоненко К.А.</v>
          </cell>
        </row>
        <row r="3999">
          <cell r="A3999">
            <v>37321</v>
          </cell>
          <cell r="B3999" t="str">
            <v>42301810200000040000</v>
          </cell>
          <cell r="C3999" t="str">
            <v>60301810200000009802</v>
          </cell>
          <cell r="D3999" t="str">
            <v>$</v>
          </cell>
          <cell r="E3999">
            <v>66</v>
          </cell>
          <cell r="F3999" t="str">
            <v>Погашение части основного долга, процентов за пользование кредитом и списание подоходного налога с материальной выгоды,  Кудинова Н.И.</v>
          </cell>
        </row>
        <row r="4000">
          <cell r="A4000">
            <v>37322</v>
          </cell>
          <cell r="B4000" t="str">
            <v>42301810200000040000</v>
          </cell>
          <cell r="C4000" t="str">
            <v>60301810300000000002</v>
          </cell>
          <cell r="D4000" t="str">
            <v>$</v>
          </cell>
          <cell r="E4000">
            <v>173.41</v>
          </cell>
          <cell r="F4000" t="str">
            <v>Удержание 1% налога со счета 4513</v>
          </cell>
        </row>
        <row r="4001">
          <cell r="A4001">
            <v>37322</v>
          </cell>
          <cell r="B4001" t="str">
            <v>42301810200000040000</v>
          </cell>
          <cell r="C4001" t="str">
            <v>60301810300000000002</v>
          </cell>
          <cell r="D4001" t="str">
            <v>$</v>
          </cell>
          <cell r="E4001">
            <v>18.72</v>
          </cell>
          <cell r="F4001" t="str">
            <v>Удержание 1% налога со счета 5143</v>
          </cell>
        </row>
        <row r="4002">
          <cell r="A4002">
            <v>37322</v>
          </cell>
          <cell r="B4002" t="str">
            <v>42301810200000040000</v>
          </cell>
          <cell r="C4002" t="str">
            <v>60301810300000000002</v>
          </cell>
          <cell r="D4002" t="str">
            <v>$</v>
          </cell>
          <cell r="E4002">
            <v>62.4</v>
          </cell>
          <cell r="F4002" t="str">
            <v>Удержание 1% налога со счета 2117</v>
          </cell>
        </row>
        <row r="4003">
          <cell r="A4003">
            <v>37322</v>
          </cell>
          <cell r="B4003" t="str">
            <v>42301810200000040000</v>
          </cell>
          <cell r="C4003" t="str">
            <v>60301810300000000002</v>
          </cell>
          <cell r="D4003" t="str">
            <v>$</v>
          </cell>
          <cell r="E4003">
            <v>202.76</v>
          </cell>
          <cell r="F4003" t="str">
            <v>Удержание 1% налога со счета 5538</v>
          </cell>
        </row>
        <row r="4004">
          <cell r="A4004">
            <v>37326</v>
          </cell>
          <cell r="B4004" t="str">
            <v>42301810200000040000</v>
          </cell>
          <cell r="C4004" t="str">
            <v>60301810300000000002</v>
          </cell>
          <cell r="D4004" t="str">
            <v>$</v>
          </cell>
          <cell r="E4004">
            <v>75</v>
          </cell>
          <cell r="F4004" t="str">
            <v>Удержание 1% налога со счета 863</v>
          </cell>
        </row>
        <row r="4005">
          <cell r="A4005">
            <v>37327</v>
          </cell>
          <cell r="B4005" t="str">
            <v>42301810200000040000</v>
          </cell>
          <cell r="C4005" t="str">
            <v>60301810300000000002</v>
          </cell>
          <cell r="D4005" t="str">
            <v>$</v>
          </cell>
          <cell r="E4005">
            <v>522.58000000000004</v>
          </cell>
          <cell r="F4005" t="str">
            <v>Удержание 1% налога со счета 4694</v>
          </cell>
        </row>
        <row r="4006">
          <cell r="A4006">
            <v>37327</v>
          </cell>
          <cell r="B4006" t="str">
            <v>42301810200000040000</v>
          </cell>
          <cell r="C4006" t="str">
            <v>60301810300000000002</v>
          </cell>
          <cell r="D4006" t="str">
            <v>$</v>
          </cell>
          <cell r="E4006">
            <v>186.8</v>
          </cell>
          <cell r="F4006" t="str">
            <v>Удержание 1% налога со счета 627</v>
          </cell>
        </row>
        <row r="4007">
          <cell r="A4007">
            <v>37327</v>
          </cell>
          <cell r="B4007" t="str">
            <v>42301810200000040000</v>
          </cell>
          <cell r="C4007" t="str">
            <v>60301810300000000002</v>
          </cell>
          <cell r="D4007" t="str">
            <v>$</v>
          </cell>
          <cell r="E4007">
            <v>56.16</v>
          </cell>
          <cell r="F4007" t="str">
            <v>Удержание 1% налога со счета 986</v>
          </cell>
        </row>
        <row r="4008">
          <cell r="A4008">
            <v>37327</v>
          </cell>
          <cell r="B4008" t="str">
            <v>42301810200000040000</v>
          </cell>
          <cell r="C4008" t="str">
            <v>60301810300000000002</v>
          </cell>
          <cell r="D4008" t="str">
            <v>$</v>
          </cell>
          <cell r="E4008">
            <v>184.08</v>
          </cell>
          <cell r="F4008" t="str">
            <v>Удержание 1% налога со счета 407</v>
          </cell>
        </row>
        <row r="4009">
          <cell r="A4009">
            <v>37328</v>
          </cell>
          <cell r="B4009" t="str">
            <v>42301810200000040000</v>
          </cell>
          <cell r="C4009" t="str">
            <v>60301810300000000002</v>
          </cell>
          <cell r="D4009" t="str">
            <v>$</v>
          </cell>
          <cell r="E4009">
            <v>31.2</v>
          </cell>
          <cell r="F4009" t="str">
            <v>Удержание 1% налога со счета 5237</v>
          </cell>
        </row>
        <row r="4010">
          <cell r="A4010">
            <v>37329</v>
          </cell>
          <cell r="B4010" t="str">
            <v>42301810200000040000</v>
          </cell>
          <cell r="C4010" t="str">
            <v>60301810300000000002</v>
          </cell>
          <cell r="D4010" t="str">
            <v>$</v>
          </cell>
          <cell r="E4010">
            <v>62.34</v>
          </cell>
          <cell r="F4010" t="str">
            <v>Удержание 1% налога со счета 986</v>
          </cell>
        </row>
        <row r="4011">
          <cell r="A4011">
            <v>37329</v>
          </cell>
          <cell r="B4011" t="str">
            <v>42301810200000040000</v>
          </cell>
          <cell r="C4011" t="str">
            <v>60301810300000000002</v>
          </cell>
          <cell r="D4011" t="str">
            <v>$</v>
          </cell>
          <cell r="E4011">
            <v>41.85</v>
          </cell>
          <cell r="F4011" t="str">
            <v>Удержание 1% налога со счета 1150</v>
          </cell>
        </row>
        <row r="4012">
          <cell r="A4012">
            <v>37330</v>
          </cell>
          <cell r="B4012" t="str">
            <v>42301810200000040000</v>
          </cell>
          <cell r="C4012" t="str">
            <v>60301810300000000002</v>
          </cell>
          <cell r="D4012" t="str">
            <v>$</v>
          </cell>
          <cell r="E4012">
            <v>77.98</v>
          </cell>
          <cell r="F4012" t="str">
            <v>Удержание 1% налога со счета 5363</v>
          </cell>
        </row>
        <row r="4013">
          <cell r="A4013">
            <v>37333</v>
          </cell>
          <cell r="B4013" t="str">
            <v>42301810200000040000</v>
          </cell>
          <cell r="C4013" t="str">
            <v>60301810300000000002</v>
          </cell>
          <cell r="D4013" t="str">
            <v>$</v>
          </cell>
          <cell r="E4013">
            <v>15.26</v>
          </cell>
          <cell r="F4013" t="str">
            <v>Удержание 1% налога со счета 4720</v>
          </cell>
        </row>
        <row r="4014">
          <cell r="A4014">
            <v>37333</v>
          </cell>
          <cell r="B4014" t="str">
            <v>42301810200000040000</v>
          </cell>
          <cell r="C4014" t="str">
            <v>60301810300000000002</v>
          </cell>
          <cell r="D4014" t="str">
            <v>$</v>
          </cell>
          <cell r="E4014">
            <v>881.4</v>
          </cell>
          <cell r="F4014" t="str">
            <v>Удержание 1% налога со счета 481</v>
          </cell>
        </row>
        <row r="4015">
          <cell r="A4015">
            <v>37333</v>
          </cell>
          <cell r="B4015" t="str">
            <v>42301810200000040000</v>
          </cell>
          <cell r="C4015" t="str">
            <v>60301810300000000002</v>
          </cell>
          <cell r="D4015" t="str">
            <v>$</v>
          </cell>
          <cell r="E4015">
            <v>62.38</v>
          </cell>
          <cell r="F4015" t="str">
            <v>Удержание 1% налога со счета 5237</v>
          </cell>
        </row>
        <row r="4016">
          <cell r="A4016">
            <v>37333</v>
          </cell>
          <cell r="B4016" t="str">
            <v>42301810200000040000</v>
          </cell>
          <cell r="C4016" t="str">
            <v>60301810300000000002</v>
          </cell>
          <cell r="D4016" t="str">
            <v>$</v>
          </cell>
          <cell r="E4016">
            <v>935.7</v>
          </cell>
          <cell r="F4016" t="str">
            <v>Удержание 1% налога со счета 481</v>
          </cell>
        </row>
        <row r="4017">
          <cell r="A4017">
            <v>37333</v>
          </cell>
          <cell r="B4017" t="str">
            <v>42301810200000040000</v>
          </cell>
          <cell r="C4017" t="str">
            <v>60301810300000000002</v>
          </cell>
          <cell r="D4017" t="str">
            <v>$</v>
          </cell>
          <cell r="E4017">
            <v>62.26</v>
          </cell>
          <cell r="F4017" t="str">
            <v>Удержание 1% налога со счета 83</v>
          </cell>
        </row>
        <row r="4018">
          <cell r="A4018">
            <v>37333</v>
          </cell>
          <cell r="B4018" t="str">
            <v>42301810200000040000</v>
          </cell>
          <cell r="C4018" t="str">
            <v>60301810300000000002</v>
          </cell>
          <cell r="D4018" t="str">
            <v>$</v>
          </cell>
          <cell r="E4018">
            <v>62.38</v>
          </cell>
          <cell r="F4018" t="str">
            <v>Удержание 1% налога со счета 1529</v>
          </cell>
        </row>
        <row r="4019">
          <cell r="A4019">
            <v>37334</v>
          </cell>
          <cell r="B4019" t="str">
            <v>42301810200000040000</v>
          </cell>
          <cell r="C4019" t="str">
            <v>60301810300000000002</v>
          </cell>
          <cell r="D4019" t="str">
            <v>$</v>
          </cell>
          <cell r="E4019">
            <v>26.74</v>
          </cell>
          <cell r="F4019" t="str">
            <v>Удержание 1% налога со счета 1707</v>
          </cell>
        </row>
        <row r="4020">
          <cell r="A4020">
            <v>37334</v>
          </cell>
          <cell r="B4020" t="str">
            <v>42301810200000040000</v>
          </cell>
          <cell r="C4020" t="str">
            <v>60301810300000000002</v>
          </cell>
          <cell r="D4020" t="str">
            <v>$</v>
          </cell>
          <cell r="E4020">
            <v>1112</v>
          </cell>
          <cell r="F4020" t="str">
            <v>Удержание 1% налога со счета 180</v>
          </cell>
        </row>
        <row r="4021">
          <cell r="A4021">
            <v>37334</v>
          </cell>
          <cell r="B4021" t="str">
            <v>42301810200000040000</v>
          </cell>
          <cell r="C4021" t="str">
            <v>60301810300000000002</v>
          </cell>
          <cell r="D4021" t="str">
            <v>$</v>
          </cell>
          <cell r="E4021">
            <v>312.7</v>
          </cell>
          <cell r="F4021" t="str">
            <v>Удержание 1% налога со счета 627</v>
          </cell>
        </row>
        <row r="4022">
          <cell r="A4022">
            <v>37335</v>
          </cell>
          <cell r="B4022" t="str">
            <v>42301810200000040000</v>
          </cell>
          <cell r="C4022" t="str">
            <v>60301810300000000002</v>
          </cell>
          <cell r="D4022" t="str">
            <v>$</v>
          </cell>
          <cell r="E4022">
            <v>250.09</v>
          </cell>
          <cell r="F4022" t="str">
            <v>Удержание 1% налога со счета 546</v>
          </cell>
        </row>
        <row r="4023">
          <cell r="A4023">
            <v>37335</v>
          </cell>
          <cell r="B4023" t="str">
            <v>42301810200000040000</v>
          </cell>
          <cell r="C4023" t="str">
            <v>60301810300000000002</v>
          </cell>
          <cell r="D4023" t="str">
            <v>$</v>
          </cell>
          <cell r="E4023">
            <v>14.07</v>
          </cell>
          <cell r="F4023" t="str">
            <v>Удержание 1% налога со счета 5538</v>
          </cell>
        </row>
        <row r="4024">
          <cell r="A4024">
            <v>37335</v>
          </cell>
          <cell r="B4024" t="str">
            <v>42301810200000040000</v>
          </cell>
          <cell r="C4024" t="str">
            <v>60301810300000000002</v>
          </cell>
          <cell r="D4024" t="str">
            <v>$</v>
          </cell>
          <cell r="E4024">
            <v>154.81</v>
          </cell>
          <cell r="F4024" t="str">
            <v>Удержание 1% налога со счета 1260</v>
          </cell>
        </row>
        <row r="4025">
          <cell r="A4025">
            <v>37336</v>
          </cell>
          <cell r="B4025" t="str">
            <v>42301810200000040000</v>
          </cell>
          <cell r="C4025" t="str">
            <v>60301810300000000002</v>
          </cell>
          <cell r="D4025" t="str">
            <v>$</v>
          </cell>
          <cell r="E4025">
            <v>77.77</v>
          </cell>
          <cell r="F4025" t="str">
            <v>Удержание 1% налога со счета 4678</v>
          </cell>
        </row>
        <row r="4026">
          <cell r="A4026">
            <v>37336</v>
          </cell>
          <cell r="B4026" t="str">
            <v>42301810200000040000</v>
          </cell>
          <cell r="C4026" t="str">
            <v>60301810300000000002</v>
          </cell>
          <cell r="D4026" t="str">
            <v>$</v>
          </cell>
          <cell r="E4026">
            <v>156.34</v>
          </cell>
          <cell r="F4026" t="str">
            <v>Удержание 1% налога со счета 135</v>
          </cell>
        </row>
        <row r="4027">
          <cell r="A4027">
            <v>37336</v>
          </cell>
          <cell r="B4027" t="str">
            <v>42301810200000040000</v>
          </cell>
          <cell r="C4027" t="str">
            <v>60301810300000000002</v>
          </cell>
          <cell r="D4027" t="str">
            <v>$</v>
          </cell>
          <cell r="E4027">
            <v>143.84</v>
          </cell>
          <cell r="F4027" t="str">
            <v>Удержание 1% налога со счета 1930</v>
          </cell>
        </row>
        <row r="4028">
          <cell r="A4028">
            <v>37337</v>
          </cell>
          <cell r="B4028" t="str">
            <v>42301810200000040000</v>
          </cell>
          <cell r="C4028" t="str">
            <v>60301810900000009801</v>
          </cell>
          <cell r="D4028" t="str">
            <v>$</v>
          </cell>
          <cell r="E4028">
            <v>6728</v>
          </cell>
          <cell r="F4028" t="str">
            <v>Налог на доходы за 2001г. по заявлению со счета Лободенко А.В.</v>
          </cell>
        </row>
        <row r="4029">
          <cell r="A4029">
            <v>37337</v>
          </cell>
          <cell r="B4029" t="str">
            <v>42301810200000040000</v>
          </cell>
          <cell r="C4029" t="str">
            <v>60301810300000000002</v>
          </cell>
          <cell r="D4029" t="str">
            <v>$</v>
          </cell>
          <cell r="E4029">
            <v>1280.5999999999999</v>
          </cell>
          <cell r="F4029" t="str">
            <v>Удержание 1% налога со счета 1066</v>
          </cell>
        </row>
        <row r="4030">
          <cell r="A4030">
            <v>37337</v>
          </cell>
          <cell r="B4030" t="str">
            <v>42301810200000040000</v>
          </cell>
          <cell r="C4030" t="str">
            <v>60301810300000000002</v>
          </cell>
          <cell r="D4030" t="str">
            <v>$</v>
          </cell>
          <cell r="E4030">
            <v>156.35</v>
          </cell>
          <cell r="F4030" t="str">
            <v>Удержание 1% налога со счета 481</v>
          </cell>
        </row>
        <row r="4031">
          <cell r="A4031">
            <v>37337</v>
          </cell>
          <cell r="B4031" t="str">
            <v>42301810200000040000</v>
          </cell>
          <cell r="C4031" t="str">
            <v>60301810300000000002</v>
          </cell>
          <cell r="D4031" t="str">
            <v>$</v>
          </cell>
          <cell r="E4031">
            <v>68.790000000000006</v>
          </cell>
          <cell r="F4031" t="str">
            <v>Удержание 1% налога со счета 2117</v>
          </cell>
        </row>
        <row r="4032">
          <cell r="A4032">
            <v>37337</v>
          </cell>
          <cell r="B4032" t="str">
            <v>42301810200000040000</v>
          </cell>
          <cell r="C4032" t="str">
            <v>60301810300000000002</v>
          </cell>
          <cell r="D4032" t="str">
            <v>$</v>
          </cell>
          <cell r="E4032">
            <v>131.96</v>
          </cell>
          <cell r="F4032" t="str">
            <v>Удержание 1% налога со счета 1817</v>
          </cell>
        </row>
        <row r="4033">
          <cell r="A4033">
            <v>37340</v>
          </cell>
          <cell r="B4033" t="str">
            <v>42301810200000040000</v>
          </cell>
          <cell r="C4033" t="str">
            <v>60301810300000000002</v>
          </cell>
          <cell r="D4033" t="str">
            <v>$</v>
          </cell>
          <cell r="E4033">
            <v>874.27</v>
          </cell>
          <cell r="F4033" t="str">
            <v>Удержание 1% налога со счета 1228</v>
          </cell>
        </row>
        <row r="4034">
          <cell r="A4034">
            <v>37340</v>
          </cell>
          <cell r="B4034" t="str">
            <v>42301810200000040000</v>
          </cell>
          <cell r="C4034" t="str">
            <v>60301810300000000002</v>
          </cell>
          <cell r="D4034" t="str">
            <v>$</v>
          </cell>
          <cell r="E4034">
            <v>31.27</v>
          </cell>
          <cell r="F4034" t="str">
            <v>Удержание 1% налога со счета 1529</v>
          </cell>
        </row>
        <row r="4035">
          <cell r="A4035">
            <v>37340</v>
          </cell>
          <cell r="B4035" t="str">
            <v>42301810200000040000</v>
          </cell>
          <cell r="C4035" t="str">
            <v>60301810300000000002</v>
          </cell>
          <cell r="D4035" t="str">
            <v>$</v>
          </cell>
          <cell r="E4035">
            <v>12.51</v>
          </cell>
          <cell r="F4035" t="str">
            <v>Удержание 1% налога со счета 5240</v>
          </cell>
        </row>
        <row r="4036">
          <cell r="A4036">
            <v>37340</v>
          </cell>
          <cell r="B4036" t="str">
            <v>42301810200000040000</v>
          </cell>
          <cell r="C4036" t="str">
            <v>60301810300000000002</v>
          </cell>
          <cell r="D4036" t="str">
            <v>$</v>
          </cell>
          <cell r="E4036">
            <v>121.53</v>
          </cell>
          <cell r="F4036" t="str">
            <v>Удержание 1% налога со счета 672</v>
          </cell>
        </row>
        <row r="4037">
          <cell r="A4037">
            <v>37340</v>
          </cell>
          <cell r="B4037" t="str">
            <v>42301810200000040000</v>
          </cell>
          <cell r="C4037" t="str">
            <v>60301810300000000002</v>
          </cell>
          <cell r="D4037" t="str">
            <v>$</v>
          </cell>
          <cell r="E4037">
            <v>15.64</v>
          </cell>
          <cell r="F4037" t="str">
            <v>Удержание 1% налога со счета 4791</v>
          </cell>
        </row>
        <row r="4038">
          <cell r="A4038">
            <v>37340</v>
          </cell>
          <cell r="B4038" t="str">
            <v>42301810200000040000</v>
          </cell>
          <cell r="C4038" t="str">
            <v>60301810300000000002</v>
          </cell>
          <cell r="D4038" t="str">
            <v>$</v>
          </cell>
          <cell r="E4038">
            <v>91.69</v>
          </cell>
          <cell r="F4038" t="str">
            <v>Удержание 1% налога со счета 1082</v>
          </cell>
        </row>
        <row r="4039">
          <cell r="A4039">
            <v>37341</v>
          </cell>
          <cell r="B4039" t="str">
            <v>42301810200000040000</v>
          </cell>
          <cell r="C4039" t="str">
            <v>60301810300000000002</v>
          </cell>
          <cell r="D4039" t="str">
            <v>$</v>
          </cell>
          <cell r="E4039">
            <v>312.7</v>
          </cell>
          <cell r="F4039" t="str">
            <v>Удержание 1% налога со счета 481</v>
          </cell>
        </row>
        <row r="4040">
          <cell r="A4040">
            <v>37341</v>
          </cell>
          <cell r="B4040" t="str">
            <v>42301810200000040000</v>
          </cell>
          <cell r="C4040" t="str">
            <v>60301810300000000002</v>
          </cell>
          <cell r="D4040" t="str">
            <v>$</v>
          </cell>
          <cell r="E4040">
            <v>23.77</v>
          </cell>
          <cell r="F4040" t="str">
            <v>Удержание 1% налога со счета 2117</v>
          </cell>
        </row>
        <row r="4041">
          <cell r="A4041">
            <v>37341</v>
          </cell>
          <cell r="B4041" t="str">
            <v>42301810200000040000</v>
          </cell>
          <cell r="C4041" t="str">
            <v>60301810300000000002</v>
          </cell>
          <cell r="D4041" t="str">
            <v>$</v>
          </cell>
          <cell r="E4041">
            <v>31.26</v>
          </cell>
          <cell r="F4041" t="str">
            <v>Удержание 1% налога со счета 96</v>
          </cell>
        </row>
        <row r="4042">
          <cell r="A4042">
            <v>37343</v>
          </cell>
          <cell r="B4042" t="str">
            <v>42301810200000040000</v>
          </cell>
          <cell r="C4042" t="str">
            <v>60301810300000000002</v>
          </cell>
          <cell r="D4042" t="str">
            <v>$</v>
          </cell>
          <cell r="E4042">
            <v>775.04</v>
          </cell>
          <cell r="F4042" t="str">
            <v>Удержание 1% налога со счета 122</v>
          </cell>
        </row>
        <row r="4043">
          <cell r="A4043">
            <v>37343</v>
          </cell>
          <cell r="B4043" t="str">
            <v>42301810200000040000</v>
          </cell>
          <cell r="C4043" t="str">
            <v>60301810300000000002</v>
          </cell>
          <cell r="D4043" t="str">
            <v>$</v>
          </cell>
          <cell r="E4043">
            <v>15.61</v>
          </cell>
          <cell r="F4043" t="str">
            <v>Удержание 1% налога со счета 4678</v>
          </cell>
        </row>
        <row r="4044">
          <cell r="A4044">
            <v>37343</v>
          </cell>
          <cell r="B4044" t="str">
            <v>42301810200000040000</v>
          </cell>
          <cell r="C4044" t="str">
            <v>60301810300000000002</v>
          </cell>
          <cell r="D4044" t="str">
            <v>$</v>
          </cell>
          <cell r="E4044">
            <v>93.66</v>
          </cell>
          <cell r="F4044" t="str">
            <v>Удержание 1% налога со счета 83</v>
          </cell>
        </row>
        <row r="4045">
          <cell r="A4045">
            <v>37344</v>
          </cell>
          <cell r="B4045" t="str">
            <v>42301810200000040000</v>
          </cell>
          <cell r="C4045" t="str">
            <v>60301810300000000002</v>
          </cell>
          <cell r="D4045" t="str">
            <v>$</v>
          </cell>
          <cell r="E4045">
            <v>62.44</v>
          </cell>
          <cell r="F4045" t="str">
            <v>Удержание 1% налога со счета 83</v>
          </cell>
        </row>
        <row r="4046">
          <cell r="A4046">
            <v>37344</v>
          </cell>
          <cell r="B4046" t="str">
            <v>42301810200000040000</v>
          </cell>
          <cell r="C4046" t="str">
            <v>60301810300000000002</v>
          </cell>
          <cell r="D4046" t="str">
            <v>$</v>
          </cell>
          <cell r="E4046">
            <v>405.86</v>
          </cell>
          <cell r="F4046" t="str">
            <v>Удержание 1% налога со счета 627</v>
          </cell>
        </row>
        <row r="4047">
          <cell r="A4047">
            <v>37344</v>
          </cell>
          <cell r="B4047" t="str">
            <v>42301810200000040000</v>
          </cell>
          <cell r="C4047" t="str">
            <v>60301810300000000002</v>
          </cell>
          <cell r="D4047" t="str">
            <v>$</v>
          </cell>
          <cell r="E4047">
            <v>31.22</v>
          </cell>
          <cell r="F4047" t="str">
            <v>Удержание 1% налога со счета 4720</v>
          </cell>
        </row>
        <row r="4048">
          <cell r="A4048">
            <v>37344</v>
          </cell>
          <cell r="B4048" t="str">
            <v>42301810200000040000</v>
          </cell>
          <cell r="C4048" t="str">
            <v>60301810200000009802</v>
          </cell>
          <cell r="D4048" t="str">
            <v>$</v>
          </cell>
          <cell r="E4048">
            <v>202</v>
          </cell>
          <cell r="F4048" t="str">
            <v>Погашение части основного долга, процентов за пользование кредитом и списание подоходного налога с материальной выгоды,  Николаева Л.Н.</v>
          </cell>
        </row>
        <row r="4049">
          <cell r="A4049">
            <v>37344</v>
          </cell>
          <cell r="B4049" t="str">
            <v>42301810200000040000</v>
          </cell>
          <cell r="C4049" t="str">
            <v>60301810200000009802</v>
          </cell>
          <cell r="D4049" t="str">
            <v>$</v>
          </cell>
          <cell r="E4049">
            <v>249</v>
          </cell>
          <cell r="F4049" t="str">
            <v>Погашение части основного долга, процентов за пользование кредитом и списание подоходного налога с материальной выгоды,  Кудинова Н.И.</v>
          </cell>
        </row>
        <row r="4050">
          <cell r="A4050">
            <v>37344</v>
          </cell>
          <cell r="B4050" t="str">
            <v>42301810200000040000</v>
          </cell>
          <cell r="C4050" t="str">
            <v>60301810200000009802</v>
          </cell>
          <cell r="D4050" t="str">
            <v>$</v>
          </cell>
          <cell r="E4050">
            <v>213</v>
          </cell>
          <cell r="F4050" t="str">
            <v>Погашение части основного долга, процентов за пользование кредитом и списание подоходного налога с материальной выгоды,  Харитоненко К.А.</v>
          </cell>
        </row>
        <row r="4051">
          <cell r="A4051">
            <v>37344</v>
          </cell>
          <cell r="B4051" t="str">
            <v>42301810200000040000</v>
          </cell>
          <cell r="C4051" t="str">
            <v>60301810200000009802</v>
          </cell>
          <cell r="D4051" t="str">
            <v>$</v>
          </cell>
          <cell r="E4051">
            <v>1374</v>
          </cell>
          <cell r="F4051" t="str">
            <v>Погашение части процентов за пользование кредитом по ст.Кр.соглаш. и списание подоходного налога с материальной выгоды,  Глазунова М.Е.</v>
          </cell>
        </row>
        <row r="4052">
          <cell r="A4052">
            <v>37347</v>
          </cell>
          <cell r="B4052" t="str">
            <v>42301810200000040000</v>
          </cell>
          <cell r="C4052" t="str">
            <v>60301810300000000002</v>
          </cell>
          <cell r="D4052" t="str">
            <v>$</v>
          </cell>
          <cell r="E4052">
            <v>156.6</v>
          </cell>
          <cell r="F4052" t="str">
            <v>Удержание 1% налога со счета 1529</v>
          </cell>
        </row>
        <row r="4053">
          <cell r="A4053">
            <v>37347</v>
          </cell>
          <cell r="B4053" t="str">
            <v>42301810200000040000</v>
          </cell>
          <cell r="C4053" t="str">
            <v>60301810300000000002</v>
          </cell>
          <cell r="D4053" t="str">
            <v>$</v>
          </cell>
          <cell r="E4053">
            <v>142.51</v>
          </cell>
          <cell r="F4053" t="str">
            <v>Удержание 1% налога со счета 1930</v>
          </cell>
        </row>
        <row r="4054">
          <cell r="A4054">
            <v>37347</v>
          </cell>
          <cell r="B4054" t="str">
            <v>42301810200000040000</v>
          </cell>
          <cell r="C4054" t="str">
            <v>60301810300000000002</v>
          </cell>
          <cell r="D4054" t="str">
            <v>$</v>
          </cell>
          <cell r="E4054">
            <v>21.92</v>
          </cell>
          <cell r="F4054" t="str">
            <v>Удержание 1% налога со счета 5143</v>
          </cell>
        </row>
        <row r="4055">
          <cell r="A4055">
            <v>37347</v>
          </cell>
          <cell r="B4055" t="str">
            <v>42301810200000040000</v>
          </cell>
          <cell r="C4055" t="str">
            <v>60301810300000000002</v>
          </cell>
          <cell r="D4055" t="str">
            <v>$</v>
          </cell>
          <cell r="E4055">
            <v>217.67</v>
          </cell>
          <cell r="F4055" t="str">
            <v>Удержание 1% налога со счета 5538</v>
          </cell>
        </row>
        <row r="4056">
          <cell r="A4056">
            <v>37347</v>
          </cell>
          <cell r="B4056" t="str">
            <v>42301810200000040000</v>
          </cell>
          <cell r="C4056" t="str">
            <v>60301810300000000002</v>
          </cell>
          <cell r="D4056" t="str">
            <v>$</v>
          </cell>
          <cell r="E4056">
            <v>135.47</v>
          </cell>
          <cell r="F4056" t="str">
            <v>Удержание 1% налога со счета 5114</v>
          </cell>
        </row>
        <row r="4057">
          <cell r="A4057">
            <v>37347</v>
          </cell>
          <cell r="B4057" t="str">
            <v>42301810200000040000</v>
          </cell>
          <cell r="C4057" t="str">
            <v>60301810200000009802</v>
          </cell>
          <cell r="D4057" t="str">
            <v>$</v>
          </cell>
          <cell r="E4057">
            <v>14516</v>
          </cell>
          <cell r="F4057" t="str">
            <v>Выплата %% по депозитам, получение %% по кредитам, удержание подоходного н алога, покупка валюты по генеральным заявлениям за март 2002 года</v>
          </cell>
        </row>
        <row r="4058">
          <cell r="A4058">
            <v>37347</v>
          </cell>
          <cell r="B4058" t="str">
            <v>42301810200000040000</v>
          </cell>
          <cell r="C4058" t="str">
            <v>60301810200000009802</v>
          </cell>
          <cell r="D4058" t="str">
            <v>$</v>
          </cell>
          <cell r="E4058">
            <v>3246</v>
          </cell>
          <cell r="F4058" t="str">
            <v>Выплата %% по депозитам, получение %% по кредитам, удержание подоходного н алога, покупка валюты по генеральным заявлениям за март 2002 года</v>
          </cell>
        </row>
        <row r="4059">
          <cell r="A4059">
            <v>37347</v>
          </cell>
          <cell r="B4059" t="str">
            <v>42301810200000040000</v>
          </cell>
          <cell r="C4059" t="str">
            <v>60301810200000009802</v>
          </cell>
          <cell r="D4059" t="str">
            <v>$</v>
          </cell>
          <cell r="E4059">
            <v>13364</v>
          </cell>
          <cell r="F4059" t="str">
            <v>Выплата %% по депозитам, получение %% по кредитам, удержание подоходного н алога, покупка валюты по генеральным заявлениям за март 2002 года</v>
          </cell>
        </row>
        <row r="4060">
          <cell r="A4060">
            <v>37347</v>
          </cell>
          <cell r="B4060" t="str">
            <v>42301810200000040000</v>
          </cell>
          <cell r="C4060" t="str">
            <v>60301810200000009802</v>
          </cell>
          <cell r="D4060" t="str">
            <v>$</v>
          </cell>
          <cell r="E4060">
            <v>2988</v>
          </cell>
          <cell r="F4060" t="str">
            <v>Выплата %% по депозитам, получение %% по кредитам, удержание подоходного н алога, покупка валюты по генеральным заявлениям за март 2002 года</v>
          </cell>
        </row>
        <row r="4061">
          <cell r="A4061">
            <v>37347</v>
          </cell>
          <cell r="B4061" t="str">
            <v>42301810200000040000</v>
          </cell>
          <cell r="C4061" t="str">
            <v>60301810200000009802</v>
          </cell>
          <cell r="D4061" t="str">
            <v>$</v>
          </cell>
          <cell r="E4061">
            <v>12155</v>
          </cell>
          <cell r="F4061" t="str">
            <v>Выплата %% по депозитам, получение %% по кредитам, удержание подоходного н алога, покупка валюты по генеральным заявлениям за март 2002 года</v>
          </cell>
        </row>
        <row r="4062">
          <cell r="A4062">
            <v>37347</v>
          </cell>
          <cell r="B4062" t="str">
            <v>42301810200000040000</v>
          </cell>
          <cell r="C4062" t="str">
            <v>60301810200000009802</v>
          </cell>
          <cell r="D4062" t="str">
            <v>$</v>
          </cell>
          <cell r="E4062">
            <v>2718</v>
          </cell>
          <cell r="F4062" t="str">
            <v>Выплата %% по депозитам, получение %% по кредитам, удержание подоходного н алога, покупка валюты по генеральным заявлениям за март 2002 года</v>
          </cell>
        </row>
        <row r="4063">
          <cell r="A4063">
            <v>37347</v>
          </cell>
          <cell r="B4063" t="str">
            <v>42301810200000040000</v>
          </cell>
          <cell r="C4063" t="str">
            <v>60301810200000009802</v>
          </cell>
          <cell r="D4063" t="str">
            <v>$</v>
          </cell>
          <cell r="E4063">
            <v>16307</v>
          </cell>
          <cell r="F4063" t="str">
            <v>Выплата %% по депозитам, получение %% по кредитам, удержание подоходного н алога, покупка валюты по генеральным заявлениям за март 2002 года</v>
          </cell>
        </row>
        <row r="4064">
          <cell r="A4064">
            <v>37347</v>
          </cell>
          <cell r="B4064" t="str">
            <v>42301810200000040000</v>
          </cell>
          <cell r="C4064" t="str">
            <v>60301810200000009802</v>
          </cell>
          <cell r="D4064" t="str">
            <v>$</v>
          </cell>
          <cell r="E4064">
            <v>3646</v>
          </cell>
          <cell r="F4064" t="str">
            <v>Выплата %% по депозитам, получение %% по кредитам, удержание подоходного н алога, покупка валюты по генеральным заявлениям за март 2002 года</v>
          </cell>
        </row>
        <row r="4065">
          <cell r="A4065">
            <v>37347</v>
          </cell>
          <cell r="B4065" t="str">
            <v>42301810200000040000</v>
          </cell>
          <cell r="C4065" t="str">
            <v>60301810200000009802</v>
          </cell>
          <cell r="D4065" t="str">
            <v>$</v>
          </cell>
          <cell r="E4065">
            <v>16307</v>
          </cell>
          <cell r="F4065" t="str">
            <v>Выплата %% по депозитам, получение %% по кредитам, удержание подоходного н алога, покупка валюты по генеральным заявлениям за март 2002 года</v>
          </cell>
        </row>
        <row r="4066">
          <cell r="A4066">
            <v>37347</v>
          </cell>
          <cell r="B4066" t="str">
            <v>42301810200000040000</v>
          </cell>
          <cell r="C4066" t="str">
            <v>60301810200000009802</v>
          </cell>
          <cell r="D4066" t="str">
            <v>$</v>
          </cell>
          <cell r="E4066">
            <v>3646</v>
          </cell>
          <cell r="F4066" t="str">
            <v>Выплата %% по депозитам, получение %% по кредитам, удержание подоходного н алога, покупка валюты по генеральным заявлениям за март 2002 года</v>
          </cell>
        </row>
        <row r="4067">
          <cell r="A4067">
            <v>37347</v>
          </cell>
          <cell r="B4067" t="str">
            <v>42301810200000040000</v>
          </cell>
          <cell r="C4067" t="str">
            <v>60301810200000009802</v>
          </cell>
          <cell r="D4067" t="str">
            <v>$</v>
          </cell>
          <cell r="E4067">
            <v>3646</v>
          </cell>
          <cell r="F4067" t="str">
            <v>Выплата %% по депозитам, получение %% по кредитам, удержание подоходного н алога, покупка валюты по генеральным заявлениям за март 2002 года</v>
          </cell>
        </row>
        <row r="4068">
          <cell r="A4068">
            <v>37347</v>
          </cell>
          <cell r="B4068" t="str">
            <v>42301810200000040000</v>
          </cell>
          <cell r="C4068" t="str">
            <v>60301810200000009802</v>
          </cell>
          <cell r="D4068" t="str">
            <v>$</v>
          </cell>
          <cell r="E4068">
            <v>16307</v>
          </cell>
          <cell r="F4068" t="str">
            <v>Выплата %% по депозитам, получение %% по кредитам, удержание подоходного н алога, покупка валюты по генеральным заявлениям за март 2002 года</v>
          </cell>
        </row>
        <row r="4069">
          <cell r="A4069">
            <v>37348</v>
          </cell>
          <cell r="B4069" t="str">
            <v>42301810200000040000</v>
          </cell>
          <cell r="C4069" t="str">
            <v>60301810300000000002</v>
          </cell>
          <cell r="D4069" t="str">
            <v>$</v>
          </cell>
          <cell r="E4069">
            <v>92.31</v>
          </cell>
          <cell r="F4069" t="str">
            <v>Удержание 1% налога со счета 407</v>
          </cell>
        </row>
        <row r="4070">
          <cell r="A4070">
            <v>37348</v>
          </cell>
          <cell r="B4070" t="str">
            <v>42301810200000040000</v>
          </cell>
          <cell r="C4070" t="str">
            <v>60301810300000000002</v>
          </cell>
          <cell r="D4070" t="str">
            <v>$</v>
          </cell>
          <cell r="E4070">
            <v>93.87</v>
          </cell>
          <cell r="F4070" t="str">
            <v>Удержание 1% налога со счета 4568</v>
          </cell>
        </row>
        <row r="4071">
          <cell r="A4071">
            <v>37348</v>
          </cell>
          <cell r="B4071" t="str">
            <v>42301810200000040000</v>
          </cell>
          <cell r="C4071" t="str">
            <v>60301810300000000002</v>
          </cell>
          <cell r="D4071" t="str">
            <v>$</v>
          </cell>
          <cell r="E4071">
            <v>156.44999999999999</v>
          </cell>
          <cell r="F4071" t="str">
            <v>Удержание 1% налога со счета 627</v>
          </cell>
        </row>
        <row r="4072">
          <cell r="A4072">
            <v>37349</v>
          </cell>
          <cell r="B4072" t="str">
            <v>42301810200000040000</v>
          </cell>
          <cell r="C4072" t="str">
            <v>60301810300000000002</v>
          </cell>
          <cell r="D4072" t="str">
            <v>$</v>
          </cell>
          <cell r="E4072">
            <v>469.5</v>
          </cell>
          <cell r="F4072" t="str">
            <v>Удержание 1% налога со счета 1529</v>
          </cell>
        </row>
        <row r="4073">
          <cell r="A4073">
            <v>37349</v>
          </cell>
          <cell r="B4073" t="str">
            <v>42301810200000040000</v>
          </cell>
          <cell r="C4073" t="str">
            <v>60301810300000000002</v>
          </cell>
          <cell r="D4073" t="str">
            <v>$</v>
          </cell>
          <cell r="E4073">
            <v>118.94</v>
          </cell>
          <cell r="F4073" t="str">
            <v>Удержание 1% налога со счета 986</v>
          </cell>
        </row>
        <row r="4074">
          <cell r="A4074">
            <v>37349</v>
          </cell>
          <cell r="B4074" t="str">
            <v>42301810200000040000</v>
          </cell>
          <cell r="C4074" t="str">
            <v>60301810300000000002</v>
          </cell>
          <cell r="D4074" t="str">
            <v>$</v>
          </cell>
          <cell r="E4074">
            <v>692.56</v>
          </cell>
          <cell r="F4074" t="str">
            <v>Удержание 1% налога со счета 2379</v>
          </cell>
        </row>
        <row r="4075">
          <cell r="A4075">
            <v>37350</v>
          </cell>
          <cell r="B4075" t="str">
            <v>42301810200000040000</v>
          </cell>
          <cell r="C4075" t="str">
            <v>60301810300000000002</v>
          </cell>
          <cell r="D4075" t="str">
            <v>$</v>
          </cell>
          <cell r="E4075">
            <v>151.97999999999999</v>
          </cell>
          <cell r="F4075" t="str">
            <v>Удержание 1% налога со счета 1817</v>
          </cell>
        </row>
        <row r="4076">
          <cell r="A4076">
            <v>37350</v>
          </cell>
          <cell r="B4076" t="str">
            <v>42301810200000040000</v>
          </cell>
          <cell r="C4076" t="str">
            <v>60301810300000000002</v>
          </cell>
          <cell r="D4076" t="str">
            <v>$</v>
          </cell>
          <cell r="E4076">
            <v>171.97</v>
          </cell>
          <cell r="F4076" t="str">
            <v>Удержание 1% налога со счета 1011</v>
          </cell>
        </row>
        <row r="4077">
          <cell r="A4077">
            <v>37350</v>
          </cell>
          <cell r="B4077" t="str">
            <v>42301810200000040000</v>
          </cell>
          <cell r="C4077" t="str">
            <v>60301810300000000002</v>
          </cell>
          <cell r="D4077" t="str">
            <v>$</v>
          </cell>
          <cell r="E4077">
            <v>78.3</v>
          </cell>
          <cell r="F4077" t="str">
            <v>Удержание 1% налога со счета 2117</v>
          </cell>
        </row>
        <row r="4078">
          <cell r="A4078">
            <v>37351</v>
          </cell>
          <cell r="B4078" t="str">
            <v>42301810200000040000</v>
          </cell>
          <cell r="C4078" t="str">
            <v>60301810300000000002</v>
          </cell>
          <cell r="D4078" t="str">
            <v>$</v>
          </cell>
          <cell r="E4078">
            <v>187.09</v>
          </cell>
          <cell r="F4078" t="str">
            <v>Удержание 1% налога со счета 1529</v>
          </cell>
        </row>
        <row r="4079">
          <cell r="A4079">
            <v>37351</v>
          </cell>
          <cell r="B4079" t="str">
            <v>42301810200000040000</v>
          </cell>
          <cell r="C4079" t="str">
            <v>60301810300000000002</v>
          </cell>
          <cell r="D4079" t="str">
            <v>$</v>
          </cell>
          <cell r="E4079">
            <v>31.09</v>
          </cell>
          <cell r="F4079" t="str">
            <v>Удержание 1% налога со счета 2023</v>
          </cell>
        </row>
        <row r="4080">
          <cell r="A4080">
            <v>37351</v>
          </cell>
          <cell r="B4080" t="str">
            <v>42301810200000040000</v>
          </cell>
          <cell r="C4080" t="str">
            <v>60301810300000000002</v>
          </cell>
          <cell r="D4080" t="str">
            <v>$</v>
          </cell>
          <cell r="E4080">
            <v>30.73</v>
          </cell>
          <cell r="F4080" t="str">
            <v>Удержание 1% налога со счета 4678</v>
          </cell>
        </row>
        <row r="4081">
          <cell r="A4081">
            <v>37351</v>
          </cell>
          <cell r="B4081" t="str">
            <v>42301810200000040000</v>
          </cell>
          <cell r="C4081" t="str">
            <v>60301810300000000002</v>
          </cell>
          <cell r="D4081" t="str">
            <v>$</v>
          </cell>
          <cell r="E4081">
            <v>62.64</v>
          </cell>
          <cell r="F4081" t="str">
            <v>Удержание 1% налога со счета 4791</v>
          </cell>
        </row>
        <row r="4082">
          <cell r="A4082">
            <v>37351</v>
          </cell>
          <cell r="B4082" t="str">
            <v>42301810200000040000</v>
          </cell>
          <cell r="C4082" t="str">
            <v>60301810200000009802</v>
          </cell>
          <cell r="D4082" t="str">
            <v>$</v>
          </cell>
          <cell r="E4082">
            <v>60</v>
          </cell>
          <cell r="F4082" t="str">
            <v>Погашение части основного долга, процентов за пользование кредитом и списание подоходного налога с материальной выгоды,  Николаева Л.Н.</v>
          </cell>
        </row>
        <row r="4083">
          <cell r="A4083">
            <v>37351</v>
          </cell>
          <cell r="B4083" t="str">
            <v>42301810200000040000</v>
          </cell>
          <cell r="C4083" t="str">
            <v>60301810200000009802</v>
          </cell>
          <cell r="D4083" t="str">
            <v>$</v>
          </cell>
          <cell r="E4083">
            <v>74</v>
          </cell>
          <cell r="F4083" t="str">
            <v>Погашение части основного долга, процентов за пользование кредитом и списание подоходного налога с материальной выгоды,  Кудинова Н.И.</v>
          </cell>
        </row>
        <row r="4084">
          <cell r="A4084">
            <v>37351</v>
          </cell>
          <cell r="B4084" t="str">
            <v>42301810200000040000</v>
          </cell>
          <cell r="C4084" t="str">
            <v>60301810200000009802</v>
          </cell>
          <cell r="D4084" t="str">
            <v>$</v>
          </cell>
          <cell r="E4084">
            <v>65</v>
          </cell>
          <cell r="F4084" t="str">
            <v>Погашение части основного долга, процентов за пользование кредитом и списание подоходного налога с материальной выгоды,  Харитоненко К.А.</v>
          </cell>
        </row>
        <row r="4085">
          <cell r="A4085">
            <v>37354</v>
          </cell>
          <cell r="B4085" t="str">
            <v>42301810200000040000</v>
          </cell>
          <cell r="C4085" t="str">
            <v>60301810300000000002</v>
          </cell>
          <cell r="D4085" t="str">
            <v>$</v>
          </cell>
          <cell r="E4085">
            <v>621.08000000000004</v>
          </cell>
          <cell r="F4085" t="str">
            <v>Удержание 1% налога со счета 5538</v>
          </cell>
        </row>
        <row r="4086">
          <cell r="A4086">
            <v>37354</v>
          </cell>
          <cell r="B4086" t="str">
            <v>42301810200000040000</v>
          </cell>
          <cell r="C4086" t="str">
            <v>60301810300000000002</v>
          </cell>
          <cell r="D4086" t="str">
            <v>$</v>
          </cell>
          <cell r="E4086">
            <v>100.22</v>
          </cell>
          <cell r="F4086" t="str">
            <v>Удержание 1% налога со счета 863</v>
          </cell>
        </row>
        <row r="4087">
          <cell r="A4087">
            <v>37354</v>
          </cell>
          <cell r="B4087" t="str">
            <v>42301810200000040000</v>
          </cell>
          <cell r="C4087" t="str">
            <v>60301810300000000002</v>
          </cell>
          <cell r="D4087" t="str">
            <v>$</v>
          </cell>
          <cell r="E4087">
            <v>187.61</v>
          </cell>
          <cell r="F4087" t="str">
            <v>Удержание 1% налога со счета 2065</v>
          </cell>
        </row>
        <row r="4088">
          <cell r="A4088">
            <v>37354</v>
          </cell>
          <cell r="B4088" t="str">
            <v>42301810200000040000</v>
          </cell>
          <cell r="C4088" t="str">
            <v>60301810300000000002</v>
          </cell>
          <cell r="D4088" t="str">
            <v>$</v>
          </cell>
          <cell r="E4088">
            <v>18.79</v>
          </cell>
          <cell r="F4088" t="str">
            <v>Удержание 1% налога со счета 5143</v>
          </cell>
        </row>
        <row r="4089">
          <cell r="A4089">
            <v>37354</v>
          </cell>
          <cell r="B4089" t="str">
            <v>42301810200000040000</v>
          </cell>
          <cell r="C4089" t="str">
            <v>60301810300000000002</v>
          </cell>
          <cell r="D4089" t="str">
            <v>$</v>
          </cell>
          <cell r="E4089">
            <v>184.78</v>
          </cell>
          <cell r="F4089" t="str">
            <v>Удержание 1% налога со счета 407</v>
          </cell>
        </row>
        <row r="4090">
          <cell r="A4090">
            <v>37355</v>
          </cell>
          <cell r="B4090" t="str">
            <v>42301810200000040000</v>
          </cell>
          <cell r="C4090" t="str">
            <v>60301810300000000002</v>
          </cell>
          <cell r="D4090" t="str">
            <v>$</v>
          </cell>
          <cell r="E4090">
            <v>397.76</v>
          </cell>
          <cell r="F4090" t="str">
            <v>Удержание 1% налога со счета 986</v>
          </cell>
        </row>
        <row r="4091">
          <cell r="A4091">
            <v>37355</v>
          </cell>
          <cell r="B4091" t="str">
            <v>42301810200000040000</v>
          </cell>
          <cell r="C4091" t="str">
            <v>60301810300000000002</v>
          </cell>
          <cell r="D4091" t="str">
            <v>$</v>
          </cell>
          <cell r="E4091">
            <v>143.44999999999999</v>
          </cell>
          <cell r="F4091" t="str">
            <v>Удержание 1% налога со счета 1930</v>
          </cell>
        </row>
        <row r="4092">
          <cell r="A4092">
            <v>37355</v>
          </cell>
          <cell r="B4092" t="str">
            <v>42301810200000040000</v>
          </cell>
          <cell r="C4092" t="str">
            <v>60301810300000000002</v>
          </cell>
          <cell r="D4092" t="str">
            <v>$</v>
          </cell>
          <cell r="E4092">
            <v>2808.87</v>
          </cell>
          <cell r="F4092" t="str">
            <v>Удержание 1% налога со счета 1862</v>
          </cell>
        </row>
        <row r="4093">
          <cell r="A4093">
            <v>37357</v>
          </cell>
          <cell r="B4093" t="str">
            <v>42301810200000040000</v>
          </cell>
          <cell r="C4093" t="str">
            <v>60301810300000000002</v>
          </cell>
          <cell r="D4093" t="str">
            <v>$</v>
          </cell>
          <cell r="E4093">
            <v>2066.54</v>
          </cell>
          <cell r="F4093" t="str">
            <v>Удержание 1% налога со счета 627</v>
          </cell>
        </row>
        <row r="4094">
          <cell r="A4094">
            <v>37358</v>
          </cell>
          <cell r="B4094" t="str">
            <v>42301810200000040000</v>
          </cell>
          <cell r="C4094" t="str">
            <v>60301810300000000002</v>
          </cell>
          <cell r="D4094" t="str">
            <v>$</v>
          </cell>
          <cell r="E4094">
            <v>121.61</v>
          </cell>
          <cell r="F4094" t="str">
            <v>Удержание 1% налога со счета 122</v>
          </cell>
        </row>
        <row r="4095">
          <cell r="A4095">
            <v>37358</v>
          </cell>
          <cell r="B4095" t="str">
            <v>42301810200000040000</v>
          </cell>
          <cell r="C4095" t="str">
            <v>60301810300000000002</v>
          </cell>
          <cell r="D4095" t="str">
            <v>$</v>
          </cell>
          <cell r="E4095">
            <v>15.66</v>
          </cell>
          <cell r="F4095" t="str">
            <v>Удержание 1% налога со счета 5237</v>
          </cell>
        </row>
        <row r="4096">
          <cell r="A4096">
            <v>37358</v>
          </cell>
          <cell r="B4096" t="str">
            <v>42301810200000040000</v>
          </cell>
          <cell r="C4096" t="str">
            <v>60301810300000000002</v>
          </cell>
          <cell r="D4096" t="str">
            <v>$</v>
          </cell>
          <cell r="E4096">
            <v>313.10000000000002</v>
          </cell>
          <cell r="F4096" t="str">
            <v>Удержание 1% налога со счета 96</v>
          </cell>
        </row>
        <row r="4097">
          <cell r="A4097">
            <v>37361</v>
          </cell>
          <cell r="B4097" t="str">
            <v>42301810200000040000</v>
          </cell>
          <cell r="C4097" t="str">
            <v>60301810300000000002</v>
          </cell>
          <cell r="D4097" t="str">
            <v>$</v>
          </cell>
          <cell r="E4097">
            <v>156.6</v>
          </cell>
          <cell r="F4097" t="str">
            <v>Удержание 1% налога со счета 5363</v>
          </cell>
        </row>
        <row r="4098">
          <cell r="A4098">
            <v>37362</v>
          </cell>
          <cell r="B4098" t="str">
            <v>42301810200000040000</v>
          </cell>
          <cell r="C4098" t="str">
            <v>60301810300000000002</v>
          </cell>
          <cell r="D4098" t="str">
            <v>$</v>
          </cell>
          <cell r="E4098">
            <v>13.15</v>
          </cell>
          <cell r="F4098" t="str">
            <v>Удержание 1% налога со счета 3860</v>
          </cell>
        </row>
        <row r="4099">
          <cell r="A4099">
            <v>37362</v>
          </cell>
          <cell r="B4099" t="str">
            <v>42301810200000040000</v>
          </cell>
          <cell r="C4099" t="str">
            <v>60301810300000000002</v>
          </cell>
          <cell r="D4099" t="str">
            <v>$</v>
          </cell>
          <cell r="E4099">
            <v>156.44999999999999</v>
          </cell>
          <cell r="F4099" t="str">
            <v>Удержание 1% налога со счета 2117</v>
          </cell>
        </row>
        <row r="4100">
          <cell r="A4100">
            <v>37362</v>
          </cell>
          <cell r="B4100" t="str">
            <v>42301810200000040000</v>
          </cell>
          <cell r="C4100" t="str">
            <v>60301810300000000002</v>
          </cell>
          <cell r="D4100" t="str">
            <v>$</v>
          </cell>
          <cell r="E4100">
            <v>467.33</v>
          </cell>
          <cell r="F4100" t="str">
            <v>Удержание 1% налога со счета 1260</v>
          </cell>
        </row>
        <row r="4101">
          <cell r="A4101">
            <v>37362</v>
          </cell>
          <cell r="B4101" t="str">
            <v>42301810200000040000</v>
          </cell>
          <cell r="C4101" t="str">
            <v>60301810300000000002</v>
          </cell>
          <cell r="D4101" t="str">
            <v>$</v>
          </cell>
          <cell r="E4101">
            <v>62.44</v>
          </cell>
          <cell r="F4101" t="str">
            <v>Удержание 1% налога со счета 83</v>
          </cell>
        </row>
        <row r="4102">
          <cell r="A4102">
            <v>37362</v>
          </cell>
          <cell r="B4102" t="str">
            <v>42301810200000040000</v>
          </cell>
          <cell r="C4102" t="str">
            <v>60301810300000000002</v>
          </cell>
          <cell r="D4102" t="str">
            <v>$</v>
          </cell>
          <cell r="E4102">
            <v>59.47</v>
          </cell>
          <cell r="F4102" t="str">
            <v>Удержание 1% налога со счета 1817</v>
          </cell>
        </row>
        <row r="4103">
          <cell r="A4103">
            <v>37363</v>
          </cell>
          <cell r="B4103" t="str">
            <v>42301810200000040000</v>
          </cell>
          <cell r="C4103" t="str">
            <v>60301810300000000002</v>
          </cell>
          <cell r="D4103" t="str">
            <v>$</v>
          </cell>
          <cell r="E4103">
            <v>1217.02</v>
          </cell>
          <cell r="F4103" t="str">
            <v>Удержание 1% налога со счета 4694</v>
          </cell>
        </row>
        <row r="4104">
          <cell r="A4104">
            <v>37363</v>
          </cell>
          <cell r="B4104" t="str">
            <v>42301810200000040000</v>
          </cell>
          <cell r="C4104" t="str">
            <v>60301810300000000002</v>
          </cell>
          <cell r="D4104" t="str">
            <v>$</v>
          </cell>
          <cell r="E4104">
            <v>29.8</v>
          </cell>
          <cell r="F4104" t="str">
            <v>Удержание 1% налога со счета 5486</v>
          </cell>
        </row>
        <row r="4105">
          <cell r="A4105">
            <v>37365</v>
          </cell>
          <cell r="B4105" t="str">
            <v>42301810200000040000</v>
          </cell>
          <cell r="C4105" t="str">
            <v>60301810300000000002</v>
          </cell>
          <cell r="D4105" t="str">
            <v>$</v>
          </cell>
          <cell r="E4105">
            <v>31.3</v>
          </cell>
          <cell r="F4105" t="str">
            <v>Удержание 1% налога со счета 1529</v>
          </cell>
        </row>
        <row r="4106">
          <cell r="A4106">
            <v>37365</v>
          </cell>
          <cell r="B4106" t="str">
            <v>42301810200000040000</v>
          </cell>
          <cell r="C4106" t="str">
            <v>60301810300000000002</v>
          </cell>
          <cell r="D4106" t="str">
            <v>$</v>
          </cell>
          <cell r="E4106">
            <v>932.02</v>
          </cell>
          <cell r="F4106" t="str">
            <v>Удержание 1% налога со счета 2379</v>
          </cell>
        </row>
        <row r="4107">
          <cell r="A4107">
            <v>37368</v>
          </cell>
          <cell r="B4107" t="str">
            <v>42301810200000040000</v>
          </cell>
          <cell r="C4107" t="str">
            <v>60301810300000000002</v>
          </cell>
          <cell r="D4107" t="str">
            <v>$</v>
          </cell>
          <cell r="E4107">
            <v>78.25</v>
          </cell>
          <cell r="F4107" t="str">
            <v>Удержание 1% налога со счета 2117</v>
          </cell>
        </row>
        <row r="4108">
          <cell r="A4108">
            <v>37368</v>
          </cell>
          <cell r="B4108" t="str">
            <v>42301810200000040000</v>
          </cell>
          <cell r="C4108" t="str">
            <v>60301810300000000002</v>
          </cell>
          <cell r="D4108" t="str">
            <v>$</v>
          </cell>
          <cell r="E4108">
            <v>46.74</v>
          </cell>
          <cell r="F4108" t="str">
            <v>Удержание 1% налога со счета 3116</v>
          </cell>
        </row>
        <row r="4109">
          <cell r="A4109">
            <v>37369</v>
          </cell>
          <cell r="B4109" t="str">
            <v>42301810200000040000</v>
          </cell>
          <cell r="C4109" t="str">
            <v>60301810300000000002</v>
          </cell>
          <cell r="D4109" t="str">
            <v>$</v>
          </cell>
          <cell r="E4109">
            <v>938.4</v>
          </cell>
          <cell r="F4109" t="str">
            <v>Удержание 1% налога со счета 122</v>
          </cell>
        </row>
        <row r="4110">
          <cell r="A4110">
            <v>37369</v>
          </cell>
          <cell r="B4110" t="str">
            <v>42301810200000040000</v>
          </cell>
          <cell r="C4110" t="str">
            <v>60301810300000000002</v>
          </cell>
          <cell r="D4110" t="str">
            <v>$</v>
          </cell>
          <cell r="E4110">
            <v>156.4</v>
          </cell>
          <cell r="F4110" t="str">
            <v>Удержание 1% налога со счета 1817</v>
          </cell>
        </row>
        <row r="4111">
          <cell r="A4111">
            <v>37369</v>
          </cell>
          <cell r="B4111" t="str">
            <v>42301810200000040000</v>
          </cell>
          <cell r="C4111" t="str">
            <v>60301810300000000002</v>
          </cell>
          <cell r="D4111" t="str">
            <v>$</v>
          </cell>
          <cell r="E4111">
            <v>125.12</v>
          </cell>
          <cell r="F4111" t="str">
            <v>Удержание 1% налога со счета 5486</v>
          </cell>
        </row>
        <row r="4112">
          <cell r="A4112">
            <v>37370</v>
          </cell>
          <cell r="B4112" t="str">
            <v>42301810200000040000</v>
          </cell>
          <cell r="C4112" t="str">
            <v>60301810300000000002</v>
          </cell>
          <cell r="D4112" t="str">
            <v>$</v>
          </cell>
          <cell r="E4112">
            <v>1701.93</v>
          </cell>
          <cell r="F4112" t="str">
            <v>Удержание 1% налога со счета 180</v>
          </cell>
        </row>
        <row r="4113">
          <cell r="A4113">
            <v>37370</v>
          </cell>
          <cell r="B4113" t="str">
            <v>42301810200000040000</v>
          </cell>
          <cell r="C4113" t="str">
            <v>60301810300000000002</v>
          </cell>
          <cell r="D4113" t="str">
            <v>$</v>
          </cell>
          <cell r="E4113">
            <v>31.28</v>
          </cell>
          <cell r="F4113" t="str">
            <v>Удержание 1% налога со счета 1150</v>
          </cell>
        </row>
        <row r="4114">
          <cell r="A4114">
            <v>37370</v>
          </cell>
          <cell r="B4114" t="str">
            <v>42301810200000040000</v>
          </cell>
          <cell r="C4114" t="str">
            <v>60301810300000000002</v>
          </cell>
          <cell r="D4114" t="str">
            <v>$</v>
          </cell>
          <cell r="E4114">
            <v>14.15</v>
          </cell>
          <cell r="F4114" t="str">
            <v>Удержание 1% налога со счета 1406</v>
          </cell>
        </row>
        <row r="4115">
          <cell r="A4115">
            <v>37370</v>
          </cell>
          <cell r="B4115" t="str">
            <v>42301810200000040000</v>
          </cell>
          <cell r="C4115" t="str">
            <v>60301810300000000002</v>
          </cell>
          <cell r="D4115" t="str">
            <v>$</v>
          </cell>
          <cell r="E4115">
            <v>203.32</v>
          </cell>
          <cell r="F4115" t="str">
            <v>Удержание 1% налога со счета 1024</v>
          </cell>
        </row>
        <row r="4116">
          <cell r="A4116">
            <v>37370</v>
          </cell>
          <cell r="B4116" t="str">
            <v>42301810200000040000</v>
          </cell>
          <cell r="C4116" t="str">
            <v>60301810200000009802</v>
          </cell>
          <cell r="D4116" t="str">
            <v>$</v>
          </cell>
          <cell r="E4116">
            <v>174</v>
          </cell>
          <cell r="F4116" t="str">
            <v>Погашение части основного долга, процентов за пользование кредитом и списание подоходного налога с материальной выгоды,  Харитоненко К.А.</v>
          </cell>
        </row>
        <row r="4117">
          <cell r="A4117">
            <v>37371</v>
          </cell>
          <cell r="B4117" t="str">
            <v>42301810200000040000</v>
          </cell>
          <cell r="C4117" t="str">
            <v>60301810300000000002</v>
          </cell>
          <cell r="D4117" t="str">
            <v>$</v>
          </cell>
          <cell r="E4117">
            <v>231.72</v>
          </cell>
          <cell r="F4117" t="str">
            <v>Удержание 1% налога со счета 368</v>
          </cell>
        </row>
        <row r="4118">
          <cell r="A4118">
            <v>37371</v>
          </cell>
          <cell r="B4118" t="str">
            <v>42301810200000040000</v>
          </cell>
          <cell r="C4118" t="str">
            <v>60301810300000000002</v>
          </cell>
          <cell r="D4118" t="str">
            <v>$</v>
          </cell>
          <cell r="E4118">
            <v>168.6</v>
          </cell>
          <cell r="F4118" t="str">
            <v>Удержание 1% налога со счета 41</v>
          </cell>
        </row>
        <row r="4119">
          <cell r="A4119">
            <v>37371</v>
          </cell>
          <cell r="B4119" t="str">
            <v>42301810200000040000</v>
          </cell>
          <cell r="C4119" t="str">
            <v>60301810300000000002</v>
          </cell>
          <cell r="D4119" t="str">
            <v>$</v>
          </cell>
          <cell r="E4119">
            <v>350.34</v>
          </cell>
          <cell r="F4119" t="str">
            <v>Удержание 1% налога со счета 1011</v>
          </cell>
        </row>
        <row r="4120">
          <cell r="A4120">
            <v>37372</v>
          </cell>
          <cell r="B4120" t="str">
            <v>42301810200000040000</v>
          </cell>
          <cell r="C4120" t="str">
            <v>60301810300000000002</v>
          </cell>
          <cell r="D4120" t="str">
            <v>$</v>
          </cell>
          <cell r="E4120">
            <v>93.95</v>
          </cell>
          <cell r="F4120" t="str">
            <v>Удержание 1% налога со счета 5554</v>
          </cell>
        </row>
        <row r="4121">
          <cell r="A4121">
            <v>37372</v>
          </cell>
          <cell r="B4121" t="str">
            <v>42301810200000040000</v>
          </cell>
          <cell r="C4121" t="str">
            <v>60301810300000000002</v>
          </cell>
          <cell r="D4121" t="str">
            <v>$</v>
          </cell>
          <cell r="E4121">
            <v>15.21</v>
          </cell>
          <cell r="F4121" t="str">
            <v>Удержание 1% налога со счета 4720</v>
          </cell>
        </row>
        <row r="4122">
          <cell r="A4122">
            <v>37373</v>
          </cell>
          <cell r="B4122" t="str">
            <v>42301810200000040000</v>
          </cell>
          <cell r="C4122" t="str">
            <v>60301810300000000002</v>
          </cell>
          <cell r="D4122" t="str">
            <v>$</v>
          </cell>
          <cell r="E4122">
            <v>5.49</v>
          </cell>
          <cell r="F4122" t="str">
            <v>Удержание 1% налога со счета 5431</v>
          </cell>
        </row>
        <row r="4123">
          <cell r="A4123">
            <v>37373</v>
          </cell>
          <cell r="B4123" t="str">
            <v>42301810200000040000</v>
          </cell>
          <cell r="C4123" t="str">
            <v>60301810300000000002</v>
          </cell>
          <cell r="D4123" t="str">
            <v>$</v>
          </cell>
          <cell r="E4123">
            <v>12.31</v>
          </cell>
          <cell r="F4123" t="str">
            <v>Удержание 1% налога со счета 193</v>
          </cell>
        </row>
        <row r="4124">
          <cell r="A4124">
            <v>37373</v>
          </cell>
          <cell r="B4124" t="str">
            <v>42301810200000040000</v>
          </cell>
          <cell r="C4124" t="str">
            <v>60301810300000000002</v>
          </cell>
          <cell r="D4124" t="str">
            <v>$</v>
          </cell>
          <cell r="E4124">
            <v>93.96</v>
          </cell>
          <cell r="F4124" t="str">
            <v>Удержание 1% налога со счета 1817</v>
          </cell>
        </row>
        <row r="4125">
          <cell r="A4125">
            <v>37373</v>
          </cell>
          <cell r="B4125" t="str">
            <v>42301810200000040000</v>
          </cell>
          <cell r="C4125" t="str">
            <v>60301810200000009802</v>
          </cell>
          <cell r="D4125" t="str">
            <v>$</v>
          </cell>
          <cell r="E4125">
            <v>219</v>
          </cell>
          <cell r="F4125" t="str">
            <v>Погашение части основного долга, процентов за пользование кредитом и списание подоходного налога с материальной выгоды,  Кудинова Н.И.</v>
          </cell>
        </row>
        <row r="4126">
          <cell r="A4126">
            <v>37373</v>
          </cell>
          <cell r="B4126" t="str">
            <v>42301810200000040000</v>
          </cell>
          <cell r="C4126" t="str">
            <v>60301810200000009802</v>
          </cell>
          <cell r="D4126" t="str">
            <v>$</v>
          </cell>
          <cell r="E4126">
            <v>185</v>
          </cell>
          <cell r="F4126" t="str">
            <v>Погашение части основного долга, процентов за пользование кредитом и списание подоходного налога с материальной выгоды,  Николаева Л.Н.</v>
          </cell>
        </row>
        <row r="4127">
          <cell r="A4127">
            <v>37373</v>
          </cell>
          <cell r="B4127" t="str">
            <v>42301810200000040000</v>
          </cell>
          <cell r="C4127" t="str">
            <v>60301810200000009802</v>
          </cell>
          <cell r="D4127" t="str">
            <v>$</v>
          </cell>
          <cell r="E4127">
            <v>1284</v>
          </cell>
          <cell r="F4127" t="str">
            <v>Частичное погашение просроченных процентов за пользование кредитом, начисленныхпо ставке Кредитного соглашения(Глазунова М.Е.)</v>
          </cell>
        </row>
        <row r="4128">
          <cell r="A4128">
            <v>37375</v>
          </cell>
          <cell r="B4128" t="str">
            <v>42301810200000040000</v>
          </cell>
          <cell r="C4128" t="str">
            <v>60301810300000000002</v>
          </cell>
          <cell r="D4128" t="str">
            <v>$</v>
          </cell>
          <cell r="E4128">
            <v>37.58</v>
          </cell>
          <cell r="F4128" t="str">
            <v>Удержание 1% налога со счета 863</v>
          </cell>
        </row>
        <row r="4129">
          <cell r="A4129">
            <v>37375</v>
          </cell>
          <cell r="B4129" t="str">
            <v>42301810200000040000</v>
          </cell>
          <cell r="C4129" t="str">
            <v>60301810300000000002</v>
          </cell>
          <cell r="D4129" t="str">
            <v>$</v>
          </cell>
          <cell r="E4129">
            <v>216.11</v>
          </cell>
          <cell r="F4129" t="str">
            <v>Удержание 1% налога со счета 5538</v>
          </cell>
        </row>
        <row r="4130">
          <cell r="A4130">
            <v>37375</v>
          </cell>
          <cell r="B4130" t="str">
            <v>42301810200000040000</v>
          </cell>
          <cell r="C4130" t="str">
            <v>60301810300000000002</v>
          </cell>
          <cell r="D4130" t="str">
            <v>$</v>
          </cell>
          <cell r="E4130">
            <v>22.6</v>
          </cell>
          <cell r="F4130" t="str">
            <v>Удержание 1% налога со счета 740</v>
          </cell>
        </row>
        <row r="4131">
          <cell r="A4131">
            <v>37375</v>
          </cell>
          <cell r="B4131" t="str">
            <v>42301810200000040000</v>
          </cell>
          <cell r="C4131" t="str">
            <v>60301810300000000002</v>
          </cell>
          <cell r="D4131" t="str">
            <v>$</v>
          </cell>
          <cell r="E4131">
            <v>154.46</v>
          </cell>
          <cell r="F4131" t="str">
            <v>Удержание 1% налога со счета 1639</v>
          </cell>
        </row>
        <row r="4132">
          <cell r="A4132">
            <v>37375</v>
          </cell>
          <cell r="B4132" t="str">
            <v>42301810200000040000</v>
          </cell>
          <cell r="C4132" t="str">
            <v>60301810300000000002</v>
          </cell>
          <cell r="D4132" t="str">
            <v>$</v>
          </cell>
          <cell r="E4132">
            <v>57.29</v>
          </cell>
          <cell r="F4132" t="str">
            <v>Удержание 1% налога со счета 1600</v>
          </cell>
        </row>
        <row r="4133">
          <cell r="A4133">
            <v>37382</v>
          </cell>
          <cell r="B4133" t="str">
            <v>42301810200000040000</v>
          </cell>
          <cell r="C4133" t="str">
            <v>60301810300000000002</v>
          </cell>
          <cell r="D4133" t="str">
            <v>$</v>
          </cell>
          <cell r="E4133">
            <v>9.4</v>
          </cell>
          <cell r="F4133" t="str">
            <v>Удержание 1% налога со счета 546</v>
          </cell>
        </row>
        <row r="4134">
          <cell r="A4134">
            <v>37382</v>
          </cell>
          <cell r="B4134" t="str">
            <v>42301810200000040000</v>
          </cell>
          <cell r="C4134" t="str">
            <v>60301810300000000002</v>
          </cell>
          <cell r="D4134" t="str">
            <v>$</v>
          </cell>
          <cell r="E4134">
            <v>156.6</v>
          </cell>
          <cell r="F4134" t="str">
            <v>Удержание 1% налога со счета 1529</v>
          </cell>
        </row>
        <row r="4135">
          <cell r="A4135">
            <v>37382</v>
          </cell>
          <cell r="B4135" t="str">
            <v>42301810200000040000</v>
          </cell>
          <cell r="C4135" t="str">
            <v>60301810200000009802</v>
          </cell>
          <cell r="D4135" t="str">
            <v>$</v>
          </cell>
          <cell r="E4135">
            <v>14048</v>
          </cell>
          <cell r="F4135" t="str">
            <v>Выплата %% по депозитам, получение %% по кредитам, удержание подоходного н алога, покупка валюты по генеральным заявлениям за апрель 2002 года</v>
          </cell>
        </row>
        <row r="4136">
          <cell r="A4136">
            <v>37382</v>
          </cell>
          <cell r="B4136" t="str">
            <v>42301810200000040000</v>
          </cell>
          <cell r="C4136" t="str">
            <v>60301810200000009802</v>
          </cell>
          <cell r="D4136" t="str">
            <v>$</v>
          </cell>
          <cell r="E4136">
            <v>3141</v>
          </cell>
          <cell r="F4136" t="str">
            <v>Выплата %% по депозитам, получение %% по кредитам, удержание подоходного н алога, покупка валюты по генеральным заявлениям за апрель 2002 года</v>
          </cell>
        </row>
        <row r="4137">
          <cell r="A4137">
            <v>37382</v>
          </cell>
          <cell r="B4137" t="str">
            <v>42301810200000040000</v>
          </cell>
          <cell r="C4137" t="str">
            <v>60301810200000009802</v>
          </cell>
          <cell r="D4137" t="str">
            <v>$</v>
          </cell>
          <cell r="E4137">
            <v>1176</v>
          </cell>
          <cell r="F4137" t="str">
            <v>Выплата %% по депозитам, получение %% по кредитам, удержание подоходного н алога, покупка валюты по генеральным заявлениям за апрель 2002 года</v>
          </cell>
        </row>
        <row r="4138">
          <cell r="A4138">
            <v>37382</v>
          </cell>
          <cell r="B4138" t="str">
            <v>42301810200000040000</v>
          </cell>
          <cell r="C4138" t="str">
            <v>60301810200000009802</v>
          </cell>
          <cell r="D4138" t="str">
            <v>$</v>
          </cell>
          <cell r="E4138">
            <v>263</v>
          </cell>
          <cell r="F4138" t="str">
            <v>Выплата %% по депозитам, получение %% по кредитам, удержание подоходного н алога, покупка валюты по генеральным заявлениям за апрель 2002 года</v>
          </cell>
        </row>
        <row r="4139">
          <cell r="A4139">
            <v>37382</v>
          </cell>
          <cell r="B4139" t="str">
            <v>42301810200000040000</v>
          </cell>
          <cell r="C4139" t="str">
            <v>60301810200000009802</v>
          </cell>
          <cell r="D4139" t="str">
            <v>$</v>
          </cell>
          <cell r="E4139">
            <v>9968</v>
          </cell>
          <cell r="F4139" t="str">
            <v>Выплата %% по депозитам, получение %% по кредитам, удержание подоходного н алога, покупка валюты по генеральным заявлениям за апрель 2002 года</v>
          </cell>
        </row>
        <row r="4140">
          <cell r="A4140">
            <v>37382</v>
          </cell>
          <cell r="B4140" t="str">
            <v>42301810200000040000</v>
          </cell>
          <cell r="C4140" t="str">
            <v>60301810200000009802</v>
          </cell>
          <cell r="D4140" t="str">
            <v>$</v>
          </cell>
          <cell r="E4140">
            <v>2229</v>
          </cell>
          <cell r="F4140" t="str">
            <v>Выплата %% по депозитам, получение %% по кредитам, удержание подоходного н алога, покупка валюты по генеральным заявлениям за апрель 2002 года</v>
          </cell>
        </row>
        <row r="4141">
          <cell r="A4141">
            <v>37382</v>
          </cell>
          <cell r="B4141" t="str">
            <v>42301810200000040000</v>
          </cell>
          <cell r="C4141" t="str">
            <v>60301810200000009802</v>
          </cell>
          <cell r="D4141" t="str">
            <v>$</v>
          </cell>
          <cell r="E4141">
            <v>12933</v>
          </cell>
          <cell r="F4141" t="str">
            <v>Выплата %% по депозитам, получение %% по кредитам, удержание подоходного н алога, покупка валюты по генеральным заявлениям за апрель 2002 года</v>
          </cell>
        </row>
        <row r="4142">
          <cell r="A4142">
            <v>37382</v>
          </cell>
          <cell r="B4142" t="str">
            <v>42301810200000040000</v>
          </cell>
          <cell r="C4142" t="str">
            <v>60301810200000009802</v>
          </cell>
          <cell r="D4142" t="str">
            <v>$</v>
          </cell>
          <cell r="E4142">
            <v>2892</v>
          </cell>
          <cell r="F4142" t="str">
            <v>Выплата %% по депозитам, получение %% по кредитам, удержание подоходного н алога, покупка валюты по генеральным заявлениям за апрель 2002 года</v>
          </cell>
        </row>
        <row r="4143">
          <cell r="A4143">
            <v>37382</v>
          </cell>
          <cell r="B4143" t="str">
            <v>42301810200000040000</v>
          </cell>
          <cell r="C4143" t="str">
            <v>60301810200000009802</v>
          </cell>
          <cell r="D4143" t="str">
            <v>$</v>
          </cell>
          <cell r="E4143">
            <v>15782</v>
          </cell>
          <cell r="F4143" t="str">
            <v>Выплата %% по депозитам, получение %% по кредитам, удержание подоходного н алога, покупка валюты по генеральным заявлениям за апрель 2002 года</v>
          </cell>
        </row>
        <row r="4144">
          <cell r="A4144">
            <v>37382</v>
          </cell>
          <cell r="B4144" t="str">
            <v>42301810200000040000</v>
          </cell>
          <cell r="C4144" t="str">
            <v>60301810200000009802</v>
          </cell>
          <cell r="D4144" t="str">
            <v>$</v>
          </cell>
          <cell r="E4144">
            <v>3529</v>
          </cell>
          <cell r="F4144" t="str">
            <v>Выплата %% по депозитам, получение %% по кредитам, удержание подоходного н алога, покупка валюты по генеральным заявлениям за апрель 2002 года</v>
          </cell>
        </row>
        <row r="4145">
          <cell r="A4145">
            <v>37382</v>
          </cell>
          <cell r="B4145" t="str">
            <v>42301810200000040000</v>
          </cell>
          <cell r="C4145" t="str">
            <v>60301810200000009802</v>
          </cell>
          <cell r="D4145" t="str">
            <v>$</v>
          </cell>
          <cell r="E4145">
            <v>15782</v>
          </cell>
          <cell r="F4145" t="str">
            <v>Выплата %% по депозитам, получение %% по кредитам, удержание подоходного н алога, покупка валюты по генеральным заявлениям за апрель 2002 года</v>
          </cell>
        </row>
        <row r="4146">
          <cell r="A4146">
            <v>37382</v>
          </cell>
          <cell r="B4146" t="str">
            <v>42301810200000040000</v>
          </cell>
          <cell r="C4146" t="str">
            <v>60301810200000009802</v>
          </cell>
          <cell r="D4146" t="str">
            <v>$</v>
          </cell>
          <cell r="E4146">
            <v>3529</v>
          </cell>
          <cell r="F4146" t="str">
            <v>Выплата %% по депозитам, получение %% по кредитам, удержание подоходного н алога, покупка валюты по генеральным заявлениям за апрель 2002 года</v>
          </cell>
        </row>
        <row r="4147">
          <cell r="A4147">
            <v>37382</v>
          </cell>
          <cell r="B4147" t="str">
            <v>42301810200000040000</v>
          </cell>
          <cell r="C4147" t="str">
            <v>60301810200000009802</v>
          </cell>
          <cell r="D4147" t="str">
            <v>$</v>
          </cell>
          <cell r="E4147">
            <v>15782</v>
          </cell>
          <cell r="F4147" t="str">
            <v>Выплата %% по депозитам, получение %% по кредитам, удержание подоходного н алога, покупка валюты по генеральным заявлениям за апрель 2002 года</v>
          </cell>
        </row>
        <row r="4148">
          <cell r="A4148">
            <v>37382</v>
          </cell>
          <cell r="B4148" t="str">
            <v>42301810200000040000</v>
          </cell>
          <cell r="C4148" t="str">
            <v>60301810200000009802</v>
          </cell>
          <cell r="D4148" t="str">
            <v>$</v>
          </cell>
          <cell r="E4148">
            <v>3529</v>
          </cell>
          <cell r="F4148" t="str">
            <v>Выплата %% по депозитам, получение %% по кредитам, удержание подоходного н алога, покупка валюты по генеральным заявлениям за апрель 2002 года</v>
          </cell>
        </row>
        <row r="4149">
          <cell r="A4149">
            <v>37383</v>
          </cell>
          <cell r="B4149" t="str">
            <v>42301810200000040000</v>
          </cell>
          <cell r="C4149" t="str">
            <v>60301810300000000002</v>
          </cell>
          <cell r="D4149" t="str">
            <v>$</v>
          </cell>
          <cell r="E4149">
            <v>1252.8</v>
          </cell>
          <cell r="F4149" t="str">
            <v>Удержание 1% налога со счета 1260</v>
          </cell>
        </row>
        <row r="4150">
          <cell r="A4150">
            <v>37383</v>
          </cell>
          <cell r="B4150" t="str">
            <v>42301810200000040000</v>
          </cell>
          <cell r="C4150" t="str">
            <v>60301810300000000002</v>
          </cell>
          <cell r="D4150" t="str">
            <v>$</v>
          </cell>
          <cell r="E4150">
            <v>125.28</v>
          </cell>
          <cell r="F4150" t="str">
            <v>Удержание 1% налога со счета 122</v>
          </cell>
        </row>
        <row r="4151">
          <cell r="A4151">
            <v>37383</v>
          </cell>
          <cell r="B4151" t="str">
            <v>42301810200000040000</v>
          </cell>
          <cell r="C4151" t="str">
            <v>60301810300000000002</v>
          </cell>
          <cell r="D4151" t="str">
            <v>$</v>
          </cell>
          <cell r="E4151">
            <v>321.35000000000002</v>
          </cell>
          <cell r="F4151" t="str">
            <v>Удержание 1% налога со счета 1150</v>
          </cell>
        </row>
        <row r="4152">
          <cell r="A4152">
            <v>37383</v>
          </cell>
          <cell r="B4152" t="str">
            <v>42301810200000040000</v>
          </cell>
          <cell r="C4152" t="str">
            <v>60301810300000000002</v>
          </cell>
          <cell r="D4152" t="str">
            <v>$</v>
          </cell>
          <cell r="E4152">
            <v>119.02</v>
          </cell>
          <cell r="F4152" t="str">
            <v>Удержание 1% налога со счета 83</v>
          </cell>
        </row>
        <row r="4153">
          <cell r="A4153">
            <v>37383</v>
          </cell>
          <cell r="B4153" t="str">
            <v>42301810200000040000</v>
          </cell>
          <cell r="C4153" t="str">
            <v>60301810200000009802</v>
          </cell>
          <cell r="D4153" t="str">
            <v>$</v>
          </cell>
          <cell r="E4153">
            <v>97</v>
          </cell>
          <cell r="F4153" t="str">
            <v>Погашение части основного долга, процентов за пользование кредитом и списание подоходного налога с материальной выгоды,  Кудинова Н.И.</v>
          </cell>
        </row>
        <row r="4154">
          <cell r="A4154">
            <v>37383</v>
          </cell>
          <cell r="B4154" t="str">
            <v>42301810200000040000</v>
          </cell>
          <cell r="C4154" t="str">
            <v>60301810200000009802</v>
          </cell>
          <cell r="D4154" t="str">
            <v>$</v>
          </cell>
          <cell r="E4154">
            <v>82</v>
          </cell>
          <cell r="F4154" t="str">
            <v>Погашение части основного долга, процентов за пользование кредитом и списание подоходного налога с материальной выгоды,  Николаева Л.Н.</v>
          </cell>
        </row>
        <row r="4155">
          <cell r="A4155">
            <v>37383</v>
          </cell>
          <cell r="B4155" t="str">
            <v>42301810200000040000</v>
          </cell>
          <cell r="C4155" t="str">
            <v>60301810200000009802</v>
          </cell>
          <cell r="D4155" t="str">
            <v>$</v>
          </cell>
          <cell r="E4155">
            <v>118</v>
          </cell>
          <cell r="F4155" t="str">
            <v>Погашение части основного долга, процентов за пользование кредитом и списание подоходного налога с материальной выгоды,  Харитоненко К.А.</v>
          </cell>
        </row>
        <row r="4156">
          <cell r="A4156">
            <v>37384</v>
          </cell>
          <cell r="B4156" t="str">
            <v>42301810200000040000</v>
          </cell>
          <cell r="C4156" t="str">
            <v>60301810300000000002</v>
          </cell>
          <cell r="D4156" t="str">
            <v>$</v>
          </cell>
          <cell r="E4156">
            <v>151.19</v>
          </cell>
          <cell r="F4156" t="str">
            <v>Удержание 1% налога со счета 135</v>
          </cell>
        </row>
        <row r="4157">
          <cell r="A4157">
            <v>37384</v>
          </cell>
          <cell r="B4157" t="str">
            <v>42301810200000040000</v>
          </cell>
          <cell r="C4157" t="str">
            <v>60301810300000000002</v>
          </cell>
          <cell r="D4157" t="str">
            <v>$</v>
          </cell>
          <cell r="E4157">
            <v>28.32</v>
          </cell>
          <cell r="F4157" t="str">
            <v>Удержание 1% налога со счета 1419</v>
          </cell>
        </row>
        <row r="4158">
          <cell r="A4158">
            <v>37384</v>
          </cell>
          <cell r="B4158" t="str">
            <v>42301810200000040000</v>
          </cell>
          <cell r="C4158" t="str">
            <v>60301810300000000002</v>
          </cell>
          <cell r="D4158" t="str">
            <v>$</v>
          </cell>
          <cell r="E4158">
            <v>4.7</v>
          </cell>
          <cell r="F4158" t="str">
            <v>Удержание 1% налога со счета 889</v>
          </cell>
        </row>
        <row r="4159">
          <cell r="A4159">
            <v>37389</v>
          </cell>
          <cell r="B4159" t="str">
            <v>42301810200000040000</v>
          </cell>
          <cell r="C4159" t="str">
            <v>60301810300000000002</v>
          </cell>
          <cell r="D4159" t="str">
            <v>$</v>
          </cell>
          <cell r="E4159">
            <v>31.35</v>
          </cell>
          <cell r="F4159" t="str">
            <v>Удержание 1% налога со счета 5431</v>
          </cell>
        </row>
        <row r="4160">
          <cell r="A4160">
            <v>37389</v>
          </cell>
          <cell r="B4160" t="str">
            <v>42301810200000040000</v>
          </cell>
          <cell r="C4160" t="str">
            <v>60301810300000000002</v>
          </cell>
          <cell r="D4160" t="str">
            <v>$</v>
          </cell>
          <cell r="E4160">
            <v>92.59</v>
          </cell>
          <cell r="F4160" t="str">
            <v>Удержание 1% налога со счета 4746</v>
          </cell>
        </row>
        <row r="4161">
          <cell r="A4161">
            <v>37389</v>
          </cell>
          <cell r="B4161" t="str">
            <v>42301810200000040000</v>
          </cell>
          <cell r="C4161" t="str">
            <v>60301810300000000002</v>
          </cell>
          <cell r="D4161" t="str">
            <v>$</v>
          </cell>
          <cell r="E4161">
            <v>46.42</v>
          </cell>
          <cell r="F4161" t="str">
            <v>Удержание 1% налога со счета 1529</v>
          </cell>
        </row>
        <row r="4162">
          <cell r="A4162">
            <v>37390</v>
          </cell>
          <cell r="B4162" t="str">
            <v>42301810200000040000</v>
          </cell>
          <cell r="C4162" t="str">
            <v>60301810300000000002</v>
          </cell>
          <cell r="D4162" t="str">
            <v>$</v>
          </cell>
          <cell r="E4162">
            <v>37.64</v>
          </cell>
          <cell r="F4162" t="str">
            <v>Удержание 1% налога со счета 863</v>
          </cell>
        </row>
        <row r="4163">
          <cell r="A4163">
            <v>37391</v>
          </cell>
          <cell r="B4163" t="str">
            <v>42301810200000040000</v>
          </cell>
          <cell r="C4163" t="str">
            <v>60301810300000000002</v>
          </cell>
          <cell r="D4163" t="str">
            <v>$</v>
          </cell>
          <cell r="E4163">
            <v>197.57</v>
          </cell>
          <cell r="F4163" t="str">
            <v>Удержание 1% налога со счета 973</v>
          </cell>
        </row>
        <row r="4164">
          <cell r="A4164">
            <v>37392</v>
          </cell>
          <cell r="B4164" t="str">
            <v>42301810200000040000</v>
          </cell>
          <cell r="C4164" t="str">
            <v>60301810300000000002</v>
          </cell>
          <cell r="D4164" t="str">
            <v>$</v>
          </cell>
          <cell r="E4164">
            <v>470.29</v>
          </cell>
          <cell r="F4164" t="str">
            <v>Удержание 1% налога со счета 517</v>
          </cell>
        </row>
        <row r="4165">
          <cell r="A4165">
            <v>37392</v>
          </cell>
          <cell r="B4165" t="str">
            <v>42301810200000040000</v>
          </cell>
          <cell r="C4165" t="str">
            <v>60301810300000000002</v>
          </cell>
          <cell r="D4165" t="str">
            <v>$</v>
          </cell>
          <cell r="E4165">
            <v>57.35</v>
          </cell>
          <cell r="F4165" t="str">
            <v>Удержание 1% налога со счета 9</v>
          </cell>
        </row>
        <row r="4166">
          <cell r="A4166">
            <v>37393</v>
          </cell>
          <cell r="B4166" t="str">
            <v>42301810200000040000</v>
          </cell>
          <cell r="C4166" t="str">
            <v>60301810300000000002</v>
          </cell>
          <cell r="D4166" t="str">
            <v>$</v>
          </cell>
          <cell r="E4166">
            <v>109.21</v>
          </cell>
          <cell r="F4166" t="str">
            <v>Удержание 1% налога со счета 1011</v>
          </cell>
        </row>
        <row r="4167">
          <cell r="A4167">
            <v>37396</v>
          </cell>
          <cell r="B4167" t="str">
            <v>42301810200000040000</v>
          </cell>
          <cell r="C4167" t="str">
            <v>60301810300000000002</v>
          </cell>
          <cell r="D4167" t="str">
            <v>$</v>
          </cell>
          <cell r="E4167">
            <v>62.74</v>
          </cell>
          <cell r="F4167" t="str">
            <v>Удержание 1% налога со счета 5237</v>
          </cell>
        </row>
        <row r="4168">
          <cell r="A4168">
            <v>37396</v>
          </cell>
          <cell r="B4168" t="str">
            <v>42301810200000040000</v>
          </cell>
          <cell r="C4168" t="str">
            <v>60301810300000000002</v>
          </cell>
          <cell r="D4168" t="str">
            <v>$</v>
          </cell>
          <cell r="E4168">
            <v>22.85</v>
          </cell>
          <cell r="F4168" t="str">
            <v>Удержание 1% налога со счета 740</v>
          </cell>
        </row>
        <row r="4169">
          <cell r="A4169">
            <v>37397</v>
          </cell>
          <cell r="B4169" t="str">
            <v>42301810200000040000</v>
          </cell>
          <cell r="C4169" t="str">
            <v>60301810300000000002</v>
          </cell>
          <cell r="D4169" t="str">
            <v>$</v>
          </cell>
          <cell r="E4169">
            <v>93.81</v>
          </cell>
          <cell r="F4169" t="str">
            <v>Удержание 1% налога со счета 135</v>
          </cell>
        </row>
        <row r="4170">
          <cell r="A4170">
            <v>37398</v>
          </cell>
          <cell r="B4170" t="str">
            <v>42301810200000040000</v>
          </cell>
          <cell r="C4170" t="str">
            <v>60301810300000000002</v>
          </cell>
          <cell r="D4170" t="str">
            <v>$</v>
          </cell>
          <cell r="E4170">
            <v>385.17</v>
          </cell>
          <cell r="F4170" t="str">
            <v>Удержание 1% налога со счета 795</v>
          </cell>
        </row>
        <row r="4171">
          <cell r="A4171">
            <v>37398</v>
          </cell>
          <cell r="B4171" t="str">
            <v>42301810200000040000</v>
          </cell>
          <cell r="C4171" t="str">
            <v>60301810300000000002</v>
          </cell>
          <cell r="D4171" t="str">
            <v>$</v>
          </cell>
          <cell r="E4171">
            <v>1882.2</v>
          </cell>
          <cell r="F4171" t="str">
            <v>Удержание 1% налога со счета 795</v>
          </cell>
        </row>
        <row r="4172">
          <cell r="A4172">
            <v>37398</v>
          </cell>
          <cell r="B4172" t="str">
            <v>42301810200000040000</v>
          </cell>
          <cell r="C4172" t="str">
            <v>60301810300000000002</v>
          </cell>
          <cell r="D4172" t="str">
            <v>$</v>
          </cell>
          <cell r="E4172">
            <v>66.25</v>
          </cell>
          <cell r="F4172" t="str">
            <v>Удержание 1% налога со счета 1150</v>
          </cell>
        </row>
        <row r="4173">
          <cell r="A4173">
            <v>37399</v>
          </cell>
          <cell r="B4173" t="str">
            <v>42301810200000040000</v>
          </cell>
          <cell r="C4173" t="str">
            <v>60301810700000009098</v>
          </cell>
          <cell r="D4173" t="str">
            <v>$</v>
          </cell>
          <cell r="E4173">
            <v>26.01</v>
          </cell>
          <cell r="F4173" t="str">
            <v>Возмещение оплаченных банком услуг по использованию кредитной карты AMEX в личных целях, удержание
 НДС (Забазнов А.П.)</v>
          </cell>
        </row>
        <row r="4174">
          <cell r="A4174">
            <v>37404</v>
          </cell>
          <cell r="B4174" t="str">
            <v>42301810200000040000</v>
          </cell>
          <cell r="C4174" t="str">
            <v>60301810300000000002</v>
          </cell>
          <cell r="D4174" t="str">
            <v>$</v>
          </cell>
          <cell r="E4174">
            <v>157.1</v>
          </cell>
          <cell r="F4174" t="str">
            <v>Удержание 1% налога со счета 5237</v>
          </cell>
        </row>
        <row r="4175">
          <cell r="A4175">
            <v>37406</v>
          </cell>
          <cell r="B4175" t="str">
            <v>42301810200000040000</v>
          </cell>
          <cell r="C4175" t="str">
            <v>60301810300000000002</v>
          </cell>
          <cell r="D4175" t="str">
            <v>$</v>
          </cell>
          <cell r="E4175">
            <v>845.6</v>
          </cell>
          <cell r="F4175" t="str">
            <v>Удержание 1% налога со счета 122</v>
          </cell>
        </row>
        <row r="4176">
          <cell r="A4176">
            <v>37406</v>
          </cell>
          <cell r="B4176" t="str">
            <v>42301810200000040000</v>
          </cell>
          <cell r="C4176" t="str">
            <v>60301810300000000002</v>
          </cell>
          <cell r="D4176" t="str">
            <v>$</v>
          </cell>
          <cell r="E4176">
            <v>188.64</v>
          </cell>
          <cell r="F4176" t="str">
            <v>Удержание 1% налога со счета 1529</v>
          </cell>
        </row>
        <row r="4177">
          <cell r="A4177">
            <v>37406</v>
          </cell>
          <cell r="B4177" t="str">
            <v>42301810200000040000</v>
          </cell>
          <cell r="C4177" t="str">
            <v>60301810300000000002</v>
          </cell>
          <cell r="D4177" t="str">
            <v>$</v>
          </cell>
          <cell r="E4177">
            <v>1884.07</v>
          </cell>
          <cell r="F4177" t="str">
            <v>Удержание 1% налога со счета 1260</v>
          </cell>
        </row>
        <row r="4178">
          <cell r="A4178">
            <v>37406</v>
          </cell>
          <cell r="B4178" t="str">
            <v>42301810200000040000</v>
          </cell>
          <cell r="C4178" t="str">
            <v>60301810300000000002</v>
          </cell>
          <cell r="D4178" t="str">
            <v>$</v>
          </cell>
          <cell r="E4178">
            <v>72.28</v>
          </cell>
          <cell r="F4178" t="str">
            <v>Удержание 1% налога со счета 9</v>
          </cell>
        </row>
        <row r="4179">
          <cell r="A4179">
            <v>37406</v>
          </cell>
          <cell r="B4179" t="str">
            <v>42301810200000040000</v>
          </cell>
          <cell r="C4179" t="str">
            <v>60301810200000009802</v>
          </cell>
          <cell r="D4179" t="str">
            <v>$</v>
          </cell>
          <cell r="E4179">
            <v>208</v>
          </cell>
          <cell r="F4179" t="str">
            <v>Погашение части основного долга, процентов за пользование кредитом и списание подоходного налога с материальной выгоды,  Харитоненко К.А.</v>
          </cell>
        </row>
        <row r="4180">
          <cell r="A4180">
            <v>37406</v>
          </cell>
          <cell r="B4180" t="str">
            <v>42301810200000040000</v>
          </cell>
          <cell r="C4180" t="str">
            <v>60301810200000009802</v>
          </cell>
          <cell r="D4180" t="str">
            <v>$</v>
          </cell>
          <cell r="E4180">
            <v>219</v>
          </cell>
          <cell r="F4180" t="str">
            <v>Погашение части основного долга, процентов за пользование кредитом и списание подоходного налога с материальной выгоды,  Кудинова Н.И.</v>
          </cell>
        </row>
        <row r="4181">
          <cell r="A4181">
            <v>37406</v>
          </cell>
          <cell r="B4181" t="str">
            <v>42301810200000040000</v>
          </cell>
          <cell r="C4181" t="str">
            <v>60301810200000009802</v>
          </cell>
          <cell r="D4181" t="str">
            <v>$</v>
          </cell>
          <cell r="E4181">
            <v>184</v>
          </cell>
          <cell r="F4181" t="str">
            <v>Погашение части основного долга, процентов за пользование кредитом и списание подоходного налога с материальной выгоды,  Николаева Л.Н.</v>
          </cell>
        </row>
        <row r="4182">
          <cell r="A4182">
            <v>37406</v>
          </cell>
          <cell r="B4182" t="str">
            <v>42301810200000040000</v>
          </cell>
          <cell r="C4182" t="str">
            <v>60301810200000009802</v>
          </cell>
          <cell r="D4182" t="str">
            <v>$</v>
          </cell>
          <cell r="E4182">
            <v>1575</v>
          </cell>
          <cell r="F4182" t="str">
            <v>Частичное погашение просроченных процентов за пользование кредитом и списание подоходного налога с материальной выгоды,  Глазунова М.Е.</v>
          </cell>
        </row>
        <row r="4183">
          <cell r="A4183">
            <v>37407</v>
          </cell>
          <cell r="B4183" t="str">
            <v>42301810200000040000</v>
          </cell>
          <cell r="C4183" t="str">
            <v>60301810300000000002</v>
          </cell>
          <cell r="D4183" t="str">
            <v>$</v>
          </cell>
          <cell r="E4183">
            <v>204.36</v>
          </cell>
          <cell r="F4183" t="str">
            <v>Удержание 1% налога со счета 135</v>
          </cell>
        </row>
        <row r="4184">
          <cell r="A4184">
            <v>37410</v>
          </cell>
          <cell r="B4184" t="str">
            <v>42301810200000040000</v>
          </cell>
          <cell r="C4184" t="str">
            <v>60301810300000000002</v>
          </cell>
          <cell r="D4184" t="str">
            <v>$</v>
          </cell>
          <cell r="E4184">
            <v>43.16</v>
          </cell>
          <cell r="F4184" t="str">
            <v>Удержание 1% налога со счета 2023</v>
          </cell>
        </row>
        <row r="4185">
          <cell r="A4185">
            <v>37410</v>
          </cell>
          <cell r="B4185" t="str">
            <v>42301810200000040000</v>
          </cell>
          <cell r="C4185" t="str">
            <v>60301810200000009802</v>
          </cell>
          <cell r="D4185" t="str">
            <v>$</v>
          </cell>
          <cell r="E4185">
            <v>15469</v>
          </cell>
          <cell r="F4185" t="str">
            <v>Выплата %% по депозитам, получение %% по кредитам, удержание подоходного н алога, покупка валюты по генеральным заявлениям за май 2002 года</v>
          </cell>
        </row>
        <row r="4186">
          <cell r="A4186">
            <v>37410</v>
          </cell>
          <cell r="B4186" t="str">
            <v>42301810200000040000</v>
          </cell>
          <cell r="C4186" t="str">
            <v>60301810200000009802</v>
          </cell>
          <cell r="D4186" t="str">
            <v>$</v>
          </cell>
          <cell r="E4186">
            <v>3246</v>
          </cell>
          <cell r="F4186" t="str">
            <v>Выплата %% по депозитам, получение %% по кредитам, удержание подоходного н алога, покупка валюты по генеральным заявлениям за май 2002 года</v>
          </cell>
        </row>
        <row r="4187">
          <cell r="A4187">
            <v>37410</v>
          </cell>
          <cell r="B4187" t="str">
            <v>42301810200000040000</v>
          </cell>
          <cell r="C4187" t="str">
            <v>60301810200000009802</v>
          </cell>
          <cell r="D4187" t="str">
            <v>$</v>
          </cell>
          <cell r="E4187">
            <v>12197</v>
          </cell>
          <cell r="F4187" t="str">
            <v>Выплата %% по депозитам, получение %% по кредитам, удержание подоходного н алога, покупка валюты по генеральным заявлениям за май 2002 года</v>
          </cell>
        </row>
        <row r="4188">
          <cell r="A4188">
            <v>37410</v>
          </cell>
          <cell r="B4188" t="str">
            <v>42301810200000040000</v>
          </cell>
          <cell r="C4188" t="str">
            <v>60301810200000009802</v>
          </cell>
          <cell r="D4188" t="str">
            <v>$</v>
          </cell>
          <cell r="E4188">
            <v>2559</v>
          </cell>
          <cell r="F4188" t="str">
            <v>Выплата %% по депозитам, получение %% по кредитам, удержание подоходного н алога, покупка валюты по генеральным заявлениям за май 2002 года</v>
          </cell>
        </row>
        <row r="4189">
          <cell r="A4189">
            <v>37410</v>
          </cell>
          <cell r="B4189" t="str">
            <v>42301810200000040000</v>
          </cell>
          <cell r="C4189" t="str">
            <v>60301810200000009802</v>
          </cell>
          <cell r="D4189" t="str">
            <v>$</v>
          </cell>
          <cell r="E4189">
            <v>14241</v>
          </cell>
          <cell r="F4189" t="str">
            <v>Выплата %% по депозитам, получение %% по кредитам, удержание подоходного н алога, покупка валюты по генеральным заявлениям за май 2002 года</v>
          </cell>
        </row>
        <row r="4190">
          <cell r="A4190">
            <v>37410</v>
          </cell>
          <cell r="B4190" t="str">
            <v>42301810200000040000</v>
          </cell>
          <cell r="C4190" t="str">
            <v>60301810200000009802</v>
          </cell>
          <cell r="D4190" t="str">
            <v>$</v>
          </cell>
          <cell r="E4190">
            <v>2988</v>
          </cell>
          <cell r="F4190" t="str">
            <v>Выплата %% по депозитам, получение %% по кредитам, удержание подоходного н алога, покупка валюты по генеральным заявлениям за май 2002 года</v>
          </cell>
        </row>
        <row r="4191">
          <cell r="A4191">
            <v>37410</v>
          </cell>
          <cell r="B4191" t="str">
            <v>42301810200000040000</v>
          </cell>
          <cell r="C4191" t="str">
            <v>60301810200000009802</v>
          </cell>
          <cell r="D4191" t="str">
            <v>$</v>
          </cell>
          <cell r="E4191">
            <v>3646</v>
          </cell>
          <cell r="F4191" t="str">
            <v>Выплата %% по депозитам, получение %% по кредитам, удержание подоходного н алога, покупка валюты по генеральным заявлениям за май 2002 года</v>
          </cell>
        </row>
        <row r="4192">
          <cell r="A4192">
            <v>37410</v>
          </cell>
          <cell r="B4192" t="str">
            <v>42301810200000040000</v>
          </cell>
          <cell r="C4192" t="str">
            <v>60301810200000009802</v>
          </cell>
          <cell r="D4192" t="str">
            <v>$</v>
          </cell>
          <cell r="E4192">
            <v>17378</v>
          </cell>
          <cell r="F4192" t="str">
            <v>Выплата %% по депозитам, получение %% по кредитам, удержание подоходного н алога, покупка валюты по генеральным заявлениям за май 2002 года</v>
          </cell>
        </row>
        <row r="4193">
          <cell r="A4193">
            <v>37410</v>
          </cell>
          <cell r="B4193" t="str">
            <v>42301810200000040000</v>
          </cell>
          <cell r="C4193" t="str">
            <v>60301810200000009802</v>
          </cell>
          <cell r="D4193" t="str">
            <v>$</v>
          </cell>
          <cell r="E4193">
            <v>17378</v>
          </cell>
          <cell r="F4193" t="str">
            <v>Выплата %% по депозитам, получение %% по кредитам, удержание подоходного н алога, покупка валюты по генеральным заявлениям за май 2002 года</v>
          </cell>
        </row>
        <row r="4194">
          <cell r="A4194">
            <v>37410</v>
          </cell>
          <cell r="B4194" t="str">
            <v>42301810200000040000</v>
          </cell>
          <cell r="C4194" t="str">
            <v>60301810200000009802</v>
          </cell>
          <cell r="D4194" t="str">
            <v>$</v>
          </cell>
          <cell r="E4194">
            <v>3646</v>
          </cell>
          <cell r="F4194" t="str">
            <v>Выплата %% по депозитам, получение %% по кредитам, удержание подоходного н алога, покупка валюты по генеральным заявлениям за май 2002 года</v>
          </cell>
        </row>
        <row r="4195">
          <cell r="A4195">
            <v>37410</v>
          </cell>
          <cell r="B4195" t="str">
            <v>42301810200000040000</v>
          </cell>
          <cell r="C4195" t="str">
            <v>60301810200000009802</v>
          </cell>
          <cell r="D4195" t="str">
            <v>$</v>
          </cell>
          <cell r="E4195">
            <v>3646</v>
          </cell>
          <cell r="F4195" t="str">
            <v>Выплата %% по депозитам, получение %% по кредитам, удержание подоходного н алога, покупка валюты по генеральным заявлениям за май 2002 года</v>
          </cell>
        </row>
        <row r="4196">
          <cell r="A4196">
            <v>37410</v>
          </cell>
          <cell r="B4196" t="str">
            <v>42301810200000040000</v>
          </cell>
          <cell r="C4196" t="str">
            <v>60301810200000009802</v>
          </cell>
          <cell r="D4196" t="str">
            <v>$</v>
          </cell>
          <cell r="E4196">
            <v>17378</v>
          </cell>
          <cell r="F4196" t="str">
            <v>Выплата %% по депозитам, получение %% по кредитам, удержание подоходного н алога, покупка валюты по генеральным заявлениям за май 2002 года</v>
          </cell>
        </row>
        <row r="4197">
          <cell r="A4197">
            <v>37412</v>
          </cell>
          <cell r="B4197" t="str">
            <v>42301810200000040000</v>
          </cell>
          <cell r="C4197" t="str">
            <v>60301810300000000002</v>
          </cell>
          <cell r="D4197" t="str">
            <v>$</v>
          </cell>
          <cell r="E4197">
            <v>46.75</v>
          </cell>
          <cell r="F4197" t="str">
            <v>Удержание 1% налога со счета 4720</v>
          </cell>
        </row>
        <row r="4198">
          <cell r="A4198">
            <v>37412</v>
          </cell>
          <cell r="B4198" t="str">
            <v>42301810200000040000</v>
          </cell>
          <cell r="C4198" t="str">
            <v>60301810200000009802</v>
          </cell>
          <cell r="D4198" t="str">
            <v>$</v>
          </cell>
          <cell r="E4198">
            <v>56</v>
          </cell>
          <cell r="F4198" t="str">
            <v>Погашение части основного долга, процентов за пользование кредитом и списание подоходного налога с материальной выгоды,  Кудинова Н.И.</v>
          </cell>
        </row>
        <row r="4199">
          <cell r="A4199">
            <v>37412</v>
          </cell>
          <cell r="B4199" t="str">
            <v>42301810200000040000</v>
          </cell>
          <cell r="C4199" t="str">
            <v>60301810200000009802</v>
          </cell>
          <cell r="D4199" t="str">
            <v>$</v>
          </cell>
          <cell r="E4199">
            <v>54</v>
          </cell>
          <cell r="F4199" t="str">
            <v>Погашение части основного долга, процентов за пользование кредитом и списание подоходного налога с материальной выгоды,  Харитоненко К.А.</v>
          </cell>
        </row>
        <row r="4200">
          <cell r="A4200">
            <v>37412</v>
          </cell>
          <cell r="B4200" t="str">
            <v>42301810200000040000</v>
          </cell>
          <cell r="C4200" t="str">
            <v>60301810200000009802</v>
          </cell>
          <cell r="D4200" t="str">
            <v>$</v>
          </cell>
          <cell r="E4200">
            <v>47</v>
          </cell>
          <cell r="F4200" t="str">
            <v>Погашение части основного долга, процентов за пользование кредитом и списание подоходного налога с материальной выгоды,  Николаева Л.Н.</v>
          </cell>
        </row>
        <row r="4201">
          <cell r="A4201">
            <v>37418</v>
          </cell>
          <cell r="B4201" t="str">
            <v>42301810200000040000</v>
          </cell>
          <cell r="C4201" t="str">
            <v>60301810300000000002</v>
          </cell>
          <cell r="D4201" t="str">
            <v>$</v>
          </cell>
          <cell r="E4201">
            <v>628.75</v>
          </cell>
          <cell r="F4201" t="str">
            <v>Удержание 1% налога со счета 1260</v>
          </cell>
        </row>
        <row r="4202">
          <cell r="A4202">
            <v>37421</v>
          </cell>
          <cell r="B4202" t="str">
            <v>42301810200000040000</v>
          </cell>
          <cell r="C4202" t="str">
            <v>60301810300000000002</v>
          </cell>
          <cell r="D4202" t="str">
            <v>$</v>
          </cell>
          <cell r="E4202">
            <v>126.76</v>
          </cell>
          <cell r="F4202" t="str">
            <v>Удержание 1% налога со счета 1914</v>
          </cell>
        </row>
        <row r="4203">
          <cell r="A4203">
            <v>37424</v>
          </cell>
          <cell r="B4203" t="str">
            <v>42301810200000040000</v>
          </cell>
          <cell r="C4203" t="str">
            <v>60301810300000000002</v>
          </cell>
          <cell r="D4203" t="str">
            <v>$</v>
          </cell>
          <cell r="E4203">
            <v>31.05</v>
          </cell>
          <cell r="F4203" t="str">
            <v>Удержание 1% налога со счета 4720</v>
          </cell>
        </row>
        <row r="4204">
          <cell r="A4204">
            <v>37424</v>
          </cell>
          <cell r="B4204" t="str">
            <v>42301810200000040000</v>
          </cell>
          <cell r="C4204" t="str">
            <v>60301810300000000002</v>
          </cell>
          <cell r="D4204" t="str">
            <v>$</v>
          </cell>
          <cell r="E4204">
            <v>1360.68</v>
          </cell>
          <cell r="F4204" t="str">
            <v>Удержание 1% налога со счета 1082</v>
          </cell>
        </row>
        <row r="4205">
          <cell r="A4205">
            <v>37426</v>
          </cell>
          <cell r="B4205" t="str">
            <v>42301810200000040000</v>
          </cell>
          <cell r="C4205" t="str">
            <v>60301810300000000002</v>
          </cell>
          <cell r="D4205" t="str">
            <v>$</v>
          </cell>
          <cell r="E4205">
            <v>943.12</v>
          </cell>
          <cell r="F4205" t="str">
            <v>Удержание 1% налога со счета 122</v>
          </cell>
        </row>
        <row r="4206">
          <cell r="A4206">
            <v>37426</v>
          </cell>
          <cell r="B4206" t="str">
            <v>42301810200000040000</v>
          </cell>
          <cell r="C4206" t="str">
            <v>60301810200000009802</v>
          </cell>
          <cell r="D4206" t="str">
            <v>$</v>
          </cell>
          <cell r="E4206">
            <v>126</v>
          </cell>
          <cell r="F4206" t="str">
            <v>Погашение части основного долга, процентов за пользование кредитом и списание подоходного налога с  Харитоненко К.А. по балансовым счетам</v>
          </cell>
        </row>
        <row r="4207">
          <cell r="A4207">
            <v>37432</v>
          </cell>
          <cell r="B4207" t="str">
            <v>42301810200000040000</v>
          </cell>
          <cell r="C4207" t="str">
            <v>60301810300000000002</v>
          </cell>
          <cell r="D4207" t="str">
            <v>$</v>
          </cell>
          <cell r="E4207">
            <v>15.81</v>
          </cell>
          <cell r="F4207" t="str">
            <v>Удержание 1% налога со счета 4720</v>
          </cell>
        </row>
        <row r="4208">
          <cell r="A4208">
            <v>37432</v>
          </cell>
          <cell r="B4208" t="str">
            <v>42301810200000040000</v>
          </cell>
          <cell r="C4208" t="str">
            <v>60301810300000000002</v>
          </cell>
          <cell r="D4208" t="str">
            <v>$</v>
          </cell>
          <cell r="E4208">
            <v>55.55</v>
          </cell>
          <cell r="F4208" t="str">
            <v>Удержание 1% налога со счета 5240</v>
          </cell>
        </row>
        <row r="4209">
          <cell r="A4209">
            <v>37434</v>
          </cell>
          <cell r="B4209" t="str">
            <v>42301810200000040000</v>
          </cell>
          <cell r="C4209" t="str">
            <v>60301810300000000002</v>
          </cell>
          <cell r="D4209" t="str">
            <v>$</v>
          </cell>
          <cell r="E4209">
            <v>1256.99</v>
          </cell>
          <cell r="F4209" t="str">
            <v>Удержание 1% налога со счета 2379</v>
          </cell>
        </row>
        <row r="4210">
          <cell r="A4210">
            <v>37435</v>
          </cell>
          <cell r="B4210" t="str">
            <v>42301810200000040000</v>
          </cell>
          <cell r="C4210" t="str">
            <v>60301810300000000002</v>
          </cell>
          <cell r="D4210" t="str">
            <v>$</v>
          </cell>
          <cell r="E4210">
            <v>94.68</v>
          </cell>
          <cell r="F4210" t="str">
            <v>Удержание 1% налога со счета 122</v>
          </cell>
        </row>
        <row r="4211">
          <cell r="A4211">
            <v>37435</v>
          </cell>
          <cell r="B4211" t="str">
            <v>42301810200000040000</v>
          </cell>
          <cell r="C4211" t="str">
            <v>60301810200000009802</v>
          </cell>
          <cell r="D4211" t="str">
            <v>$</v>
          </cell>
          <cell r="E4211">
            <v>200</v>
          </cell>
          <cell r="F4211" t="str">
            <v>Погашение части основного долга, процентов за пользование кредитом и списание подоходного налога с материальной выгоды,  Кудинова Н.И.</v>
          </cell>
        </row>
        <row r="4212">
          <cell r="A4212">
            <v>37435</v>
          </cell>
          <cell r="B4212" t="str">
            <v>42301810200000040000</v>
          </cell>
          <cell r="C4212" t="str">
            <v>60301810200000009802</v>
          </cell>
          <cell r="D4212" t="str">
            <v>$</v>
          </cell>
          <cell r="E4212">
            <v>1390</v>
          </cell>
          <cell r="F4212" t="str">
            <v>Погашение части просроченных     процентов за пользование кредитом и списание подоходного налога с материальной выгоды,  Глазунова М.Е.</v>
          </cell>
        </row>
        <row r="4213">
          <cell r="A4213">
            <v>37435</v>
          </cell>
          <cell r="B4213" t="str">
            <v>42301810200000040000</v>
          </cell>
          <cell r="C4213" t="str">
            <v>60301810200000009802</v>
          </cell>
          <cell r="D4213" t="str">
            <v>$</v>
          </cell>
          <cell r="E4213">
            <v>178</v>
          </cell>
          <cell r="F4213" t="str">
            <v>Погашение части основного долга, процентов за пользование кредитом и списание подоходного налога с материальной выгоды,  Николаева Л.Н.</v>
          </cell>
        </row>
        <row r="4214">
          <cell r="A4214">
            <v>37260</v>
          </cell>
          <cell r="B4214" t="str">
            <v>42301810300000040000</v>
          </cell>
          <cell r="C4214" t="str">
            <v>60301810300000000002</v>
          </cell>
          <cell r="D4214" t="str">
            <v>$</v>
          </cell>
          <cell r="E4214">
            <v>107.65</v>
          </cell>
          <cell r="F4214" t="str">
            <v>Удержание 1% налога со счета 2402</v>
          </cell>
        </row>
        <row r="4215">
          <cell r="A4215">
            <v>37260</v>
          </cell>
          <cell r="B4215" t="str">
            <v>42301810300000040000</v>
          </cell>
          <cell r="C4215" t="str">
            <v>60301810300000000002</v>
          </cell>
          <cell r="D4215" t="str">
            <v>$</v>
          </cell>
          <cell r="E4215">
            <v>61.66</v>
          </cell>
          <cell r="F4215" t="str">
            <v>Удержание 1% налога со счета 381</v>
          </cell>
        </row>
        <row r="4216">
          <cell r="A4216">
            <v>37260</v>
          </cell>
          <cell r="B4216" t="str">
            <v>42301810300000040000</v>
          </cell>
          <cell r="C4216" t="str">
            <v>60301810300000000002</v>
          </cell>
          <cell r="D4216" t="str">
            <v>$</v>
          </cell>
          <cell r="E4216">
            <v>308.3</v>
          </cell>
          <cell r="F4216" t="str">
            <v>Удержание 1% налога со счета 734</v>
          </cell>
        </row>
        <row r="4217">
          <cell r="A4217">
            <v>37260</v>
          </cell>
          <cell r="B4217" t="str">
            <v>42301810300000040000</v>
          </cell>
          <cell r="C4217" t="str">
            <v>60301810200000009802</v>
          </cell>
          <cell r="D4217" t="str">
            <v>$</v>
          </cell>
          <cell r="E4217">
            <v>4254</v>
          </cell>
          <cell r="F4217" t="str">
            <v>Выплата %% по депозитам, получение %% по кредитам, удержание подоходного н алога, покупка валюты по генеральным заявлениям за декабрь 2001 года</v>
          </cell>
        </row>
        <row r="4218">
          <cell r="A4218">
            <v>37260</v>
          </cell>
          <cell r="B4218" t="str">
            <v>42301810300000040000</v>
          </cell>
          <cell r="C4218" t="str">
            <v>60301810200000009802</v>
          </cell>
          <cell r="D4218" t="str">
            <v>$</v>
          </cell>
          <cell r="E4218">
            <v>951</v>
          </cell>
          <cell r="F4218" t="str">
            <v>Выплата %% по депозитам, получение %% по кредитам, удержание подоходного н алога, покупка валюты по генеральным заявлениям за декабрь 2001 года</v>
          </cell>
        </row>
        <row r="4219">
          <cell r="A4219">
            <v>37260</v>
          </cell>
          <cell r="B4219" t="str">
            <v>42301810300000040000</v>
          </cell>
          <cell r="C4219" t="str">
            <v>60301810200000009802</v>
          </cell>
          <cell r="D4219" t="str">
            <v>$</v>
          </cell>
          <cell r="E4219">
            <v>4357</v>
          </cell>
          <cell r="F4219" t="str">
            <v>Выплата %% по депозитам, получение %% по кредитам, удержание подоходного н алога, покупка валюты по генеральным заявлениям за декабрь 2001 года</v>
          </cell>
        </row>
        <row r="4220">
          <cell r="A4220">
            <v>37260</v>
          </cell>
          <cell r="B4220" t="str">
            <v>42301810300000040000</v>
          </cell>
          <cell r="C4220" t="str">
            <v>60301810200000009802</v>
          </cell>
          <cell r="D4220" t="str">
            <v>$</v>
          </cell>
          <cell r="E4220">
            <v>18893</v>
          </cell>
          <cell r="F4220" t="str">
            <v>Выплата %% по депозитам, получение %% по кредитам, удержание подоходного н алога, покупка валюты по генеральным заявлениям за декабрь 2001 года</v>
          </cell>
        </row>
        <row r="4221">
          <cell r="A4221">
            <v>37260</v>
          </cell>
          <cell r="B4221" t="str">
            <v>42301810300000040000</v>
          </cell>
          <cell r="C4221" t="str">
            <v>60301810200000009802</v>
          </cell>
          <cell r="D4221" t="str">
            <v>$</v>
          </cell>
          <cell r="E4221">
            <v>4225</v>
          </cell>
          <cell r="F4221" t="str">
            <v>Выплата %% по депозитам, получение %% по кредитам, удержание подоходного н алога, покупка валюты по генеральным заявлениям за декабрь 2001 года</v>
          </cell>
        </row>
        <row r="4222">
          <cell r="A4222">
            <v>37260</v>
          </cell>
          <cell r="B4222" t="str">
            <v>42301810300000040000</v>
          </cell>
          <cell r="C4222" t="str">
            <v>60301810200000009802</v>
          </cell>
          <cell r="D4222" t="str">
            <v>$</v>
          </cell>
          <cell r="E4222">
            <v>19486</v>
          </cell>
          <cell r="F4222" t="str">
            <v>Выплата %% по депозитам, получение %% по кредитам, удержание подоходного н алога, покупка валюты по генеральным заявлениям за декабрь 2001 года</v>
          </cell>
        </row>
        <row r="4223">
          <cell r="A4223">
            <v>37260</v>
          </cell>
          <cell r="B4223" t="str">
            <v>42301810300000040000</v>
          </cell>
          <cell r="C4223" t="str">
            <v>60301810200000009802</v>
          </cell>
          <cell r="D4223" t="str">
            <v>$</v>
          </cell>
          <cell r="E4223">
            <v>11838</v>
          </cell>
          <cell r="F4223" t="str">
            <v>Выплата %% по депозитам, получение %% по кредитам, удержание подоходного н алога, покупка валюты по генеральным заявлениям за декабрь 2001 года</v>
          </cell>
        </row>
        <row r="4224">
          <cell r="A4224">
            <v>37260</v>
          </cell>
          <cell r="B4224" t="str">
            <v>42301810300000040000</v>
          </cell>
          <cell r="C4224" t="str">
            <v>60301810200000009802</v>
          </cell>
          <cell r="D4224" t="str">
            <v>$</v>
          </cell>
          <cell r="E4224">
            <v>2647</v>
          </cell>
          <cell r="F4224" t="str">
            <v>Выплата %% по депозитам, получение %% по кредитам, удержание подоходного н алога, покупка валюты по генеральным заявлениям за декабрь 2001 года</v>
          </cell>
        </row>
        <row r="4225">
          <cell r="A4225">
            <v>37260</v>
          </cell>
          <cell r="B4225" t="str">
            <v>42301810300000040000</v>
          </cell>
          <cell r="C4225" t="str">
            <v>60301810200000009802</v>
          </cell>
          <cell r="D4225" t="str">
            <v>$</v>
          </cell>
          <cell r="E4225">
            <v>16307</v>
          </cell>
          <cell r="F4225" t="str">
            <v>Выплата %% по депозитам, получение %% по кредитам, удержание подоходного н алога, покупка валюты по генеральным заявлениям за декабрь 2001 года</v>
          </cell>
        </row>
        <row r="4226">
          <cell r="A4226">
            <v>37260</v>
          </cell>
          <cell r="B4226" t="str">
            <v>42301810300000040000</v>
          </cell>
          <cell r="C4226" t="str">
            <v>60301810200000009802</v>
          </cell>
          <cell r="D4226" t="str">
            <v>$</v>
          </cell>
          <cell r="E4226">
            <v>3646</v>
          </cell>
          <cell r="F4226" t="str">
            <v>Выплата %% по депозитам, получение %% по кредитам, удержание подоходного н алога, покупка валюты по генеральным заявлениям за декабрь 2001 года</v>
          </cell>
        </row>
        <row r="4227">
          <cell r="A4227">
            <v>37260</v>
          </cell>
          <cell r="B4227" t="str">
            <v>42301810300000040000</v>
          </cell>
          <cell r="C4227" t="str">
            <v>60301810200000009802</v>
          </cell>
          <cell r="D4227" t="str">
            <v>$</v>
          </cell>
          <cell r="E4227">
            <v>8965</v>
          </cell>
          <cell r="F4227" t="str">
            <v>Выплата %% по депозитам, получение %% по кредитам, удержание подоходного н алога, покупка валюты по генеральным заявлениям за декабрь 2001 года</v>
          </cell>
        </row>
        <row r="4228">
          <cell r="A4228">
            <v>37260</v>
          </cell>
          <cell r="B4228" t="str">
            <v>42301810300000040000</v>
          </cell>
          <cell r="C4228" t="str">
            <v>60301810200000009802</v>
          </cell>
          <cell r="D4228" t="str">
            <v>$</v>
          </cell>
          <cell r="E4228">
            <v>2005</v>
          </cell>
          <cell r="F4228" t="str">
            <v>Выплата %% по депозитам, получение %% по кредитам, удержание подоходного н алога, покупка валюты по генеральным заявлениям за декабрь 2001 года</v>
          </cell>
        </row>
        <row r="4229">
          <cell r="A4229">
            <v>37264</v>
          </cell>
          <cell r="B4229" t="str">
            <v>42301810300000040000</v>
          </cell>
          <cell r="C4229" t="str">
            <v>60301810300000000002</v>
          </cell>
          <cell r="D4229" t="str">
            <v>$</v>
          </cell>
          <cell r="E4229">
            <v>153.65</v>
          </cell>
          <cell r="F4229" t="str">
            <v>Удержание 1% налога со счета 776</v>
          </cell>
        </row>
        <row r="4230">
          <cell r="A4230">
            <v>37264</v>
          </cell>
          <cell r="B4230" t="str">
            <v>42301810300000040000</v>
          </cell>
          <cell r="C4230" t="str">
            <v>60301810300000000002</v>
          </cell>
          <cell r="D4230" t="str">
            <v>$</v>
          </cell>
          <cell r="E4230">
            <v>30.72</v>
          </cell>
          <cell r="F4230" t="str">
            <v>Удержание 1% налога со счета 747</v>
          </cell>
        </row>
        <row r="4231">
          <cell r="A4231">
            <v>37265</v>
          </cell>
          <cell r="B4231" t="str">
            <v>42301810300000040000</v>
          </cell>
          <cell r="C4231" t="str">
            <v>60301810300000000002</v>
          </cell>
          <cell r="D4231" t="str">
            <v>$</v>
          </cell>
          <cell r="E4231">
            <v>153.65</v>
          </cell>
          <cell r="F4231" t="str">
            <v>Удержание 1% налога со счета 2020</v>
          </cell>
        </row>
        <row r="4232">
          <cell r="A4232">
            <v>37265</v>
          </cell>
          <cell r="B4232" t="str">
            <v>42301810300000040000</v>
          </cell>
          <cell r="C4232" t="str">
            <v>60301810200000009802</v>
          </cell>
          <cell r="D4232" t="str">
            <v>$</v>
          </cell>
          <cell r="E4232">
            <v>5</v>
          </cell>
          <cell r="F4232" t="str">
            <v>Погашение части основного долга, процентов за пользование кредитом и списание подоходного налога с материальной выгоды,  Чирков А.Н.</v>
          </cell>
        </row>
        <row r="4233">
          <cell r="A4233">
            <v>37266</v>
          </cell>
          <cell r="B4233" t="str">
            <v>42301810300000040000</v>
          </cell>
          <cell r="C4233" t="str">
            <v>60301810300000000002</v>
          </cell>
          <cell r="D4233" t="str">
            <v>$</v>
          </cell>
          <cell r="E4233">
            <v>184.48</v>
          </cell>
          <cell r="F4233" t="str">
            <v>Удержание 1% налога со счета 572</v>
          </cell>
        </row>
        <row r="4234">
          <cell r="A4234">
            <v>37266</v>
          </cell>
          <cell r="B4234" t="str">
            <v>42301810300000040000</v>
          </cell>
          <cell r="C4234" t="str">
            <v>60301810300000000002</v>
          </cell>
          <cell r="D4234" t="str">
            <v>$</v>
          </cell>
          <cell r="E4234">
            <v>199.66</v>
          </cell>
          <cell r="F4234" t="str">
            <v>Удержание 1% налога со счета 4691</v>
          </cell>
        </row>
        <row r="4235">
          <cell r="A4235">
            <v>37267</v>
          </cell>
          <cell r="B4235" t="str">
            <v>42301810300000040000</v>
          </cell>
          <cell r="C4235" t="str">
            <v>60301810300000000002</v>
          </cell>
          <cell r="D4235" t="str">
            <v>$</v>
          </cell>
          <cell r="E4235">
            <v>306.77</v>
          </cell>
          <cell r="F4235" t="str">
            <v>Удержание 1% налога со счета 527</v>
          </cell>
        </row>
        <row r="4236">
          <cell r="A4236">
            <v>37267</v>
          </cell>
          <cell r="B4236" t="str">
            <v>42301810300000040000</v>
          </cell>
          <cell r="C4236" t="str">
            <v>60301810300000000002</v>
          </cell>
          <cell r="D4236" t="str">
            <v>$</v>
          </cell>
          <cell r="E4236">
            <v>152.69999999999999</v>
          </cell>
          <cell r="F4236" t="str">
            <v>Удержание 1% налога со счета 776</v>
          </cell>
        </row>
        <row r="4237">
          <cell r="A4237">
            <v>37267</v>
          </cell>
          <cell r="B4237" t="str">
            <v>42301810300000040000</v>
          </cell>
          <cell r="C4237" t="str">
            <v>60301810300000000002</v>
          </cell>
          <cell r="D4237" t="str">
            <v>$</v>
          </cell>
          <cell r="E4237">
            <v>798.15</v>
          </cell>
          <cell r="F4237" t="str">
            <v>Удержание 1% налога со счета 873</v>
          </cell>
        </row>
        <row r="4238">
          <cell r="A4238">
            <v>37270</v>
          </cell>
          <cell r="B4238" t="str">
            <v>42301810300000040000</v>
          </cell>
          <cell r="C4238" t="str">
            <v>60301810300000000002</v>
          </cell>
          <cell r="D4238" t="str">
            <v>$</v>
          </cell>
          <cell r="E4238">
            <v>36.1</v>
          </cell>
          <cell r="F4238" t="str">
            <v>Удержание 1% налога со счета 1856</v>
          </cell>
        </row>
        <row r="4239">
          <cell r="A4239">
            <v>37270</v>
          </cell>
          <cell r="B4239" t="str">
            <v>42301810300000040000</v>
          </cell>
          <cell r="C4239" t="str">
            <v>60301810300000000002</v>
          </cell>
          <cell r="D4239" t="str">
            <v>$</v>
          </cell>
          <cell r="E4239">
            <v>30.62</v>
          </cell>
          <cell r="F4239" t="str">
            <v>Удержание 1% налога со счета 394</v>
          </cell>
        </row>
        <row r="4240">
          <cell r="A4240">
            <v>37270</v>
          </cell>
          <cell r="B4240" t="str">
            <v>42301810300000040000</v>
          </cell>
          <cell r="C4240" t="str">
            <v>60301810300000000002</v>
          </cell>
          <cell r="D4240" t="str">
            <v>$</v>
          </cell>
          <cell r="E4240">
            <v>214.22</v>
          </cell>
          <cell r="F4240" t="str">
            <v>Удержание 1% налога со счета 734</v>
          </cell>
        </row>
        <row r="4241">
          <cell r="A4241">
            <v>37271</v>
          </cell>
          <cell r="B4241" t="str">
            <v>42301810300000040000</v>
          </cell>
          <cell r="C4241" t="str">
            <v>60301810300000000002</v>
          </cell>
          <cell r="D4241" t="str">
            <v>$</v>
          </cell>
          <cell r="E4241">
            <v>76.56</v>
          </cell>
          <cell r="F4241" t="str">
            <v>Удержание 1% налога со счета 1076</v>
          </cell>
        </row>
        <row r="4242">
          <cell r="A4242">
            <v>37272</v>
          </cell>
          <cell r="B4242" t="str">
            <v>42301810300000040000</v>
          </cell>
          <cell r="C4242" t="str">
            <v>60301810300000000002</v>
          </cell>
          <cell r="D4242" t="str">
            <v>$</v>
          </cell>
          <cell r="E4242">
            <v>15.35</v>
          </cell>
          <cell r="F4242" t="str">
            <v>Удержание 1% налога со счета 394</v>
          </cell>
        </row>
        <row r="4243">
          <cell r="A4243">
            <v>37272</v>
          </cell>
          <cell r="B4243" t="str">
            <v>42301810300000040000</v>
          </cell>
          <cell r="C4243" t="str">
            <v>60301810300000000002</v>
          </cell>
          <cell r="D4243" t="str">
            <v>$</v>
          </cell>
          <cell r="E4243">
            <v>153.5</v>
          </cell>
          <cell r="F4243" t="str">
            <v>Удержание 1% налога со счета 776</v>
          </cell>
        </row>
        <row r="4244">
          <cell r="A4244">
            <v>37272</v>
          </cell>
          <cell r="B4244" t="str">
            <v>42301810300000040000</v>
          </cell>
          <cell r="C4244" t="str">
            <v>60301810900000009801</v>
          </cell>
          <cell r="D4244" t="str">
            <v>$</v>
          </cell>
          <cell r="E4244">
            <v>151</v>
          </cell>
          <cell r="F4244" t="str">
            <v>Погаш.задолж.по налогу на доходы за 2001 г. согл.заявлению Константиновой Л.П.</v>
          </cell>
        </row>
        <row r="4245">
          <cell r="A4245">
            <v>37273</v>
          </cell>
          <cell r="B4245" t="str">
            <v>42301810300000040000</v>
          </cell>
          <cell r="C4245" t="str">
            <v>60301810300000000002</v>
          </cell>
          <cell r="D4245" t="str">
            <v>$</v>
          </cell>
          <cell r="E4245">
            <v>94.85</v>
          </cell>
          <cell r="F4245" t="str">
            <v>Удержание 1% налога со счета 828</v>
          </cell>
        </row>
        <row r="4246">
          <cell r="A4246">
            <v>37274</v>
          </cell>
          <cell r="B4246" t="str">
            <v>42301810300000040000</v>
          </cell>
          <cell r="C4246" t="str">
            <v>60301810900000009801</v>
          </cell>
          <cell r="D4246" t="str">
            <v>$</v>
          </cell>
          <cell r="E4246">
            <v>99</v>
          </cell>
          <cell r="F4246" t="str">
            <v>Налог на доходы за 2001г. по заявлению со счета Волковой А.В.</v>
          </cell>
        </row>
        <row r="4247">
          <cell r="A4247">
            <v>37273</v>
          </cell>
          <cell r="B4247" t="str">
            <v>42301810300000040000</v>
          </cell>
          <cell r="C4247" t="str">
            <v>60301810300000000002</v>
          </cell>
          <cell r="D4247" t="str">
            <v>$</v>
          </cell>
          <cell r="E4247">
            <v>30.32</v>
          </cell>
          <cell r="F4247" t="str">
            <v>Удержание 1% налога со счета 381</v>
          </cell>
        </row>
        <row r="4248">
          <cell r="A4248">
            <v>37274</v>
          </cell>
          <cell r="B4248" t="str">
            <v>42301810300000040000</v>
          </cell>
          <cell r="C4248" t="str">
            <v>60301810900000009801</v>
          </cell>
          <cell r="D4248" t="str">
            <v>$</v>
          </cell>
          <cell r="E4248">
            <v>157</v>
          </cell>
          <cell r="F4248" t="str">
            <v>Налог на доход за 2001г. по заявлению со счета Егоровой Н.В.</v>
          </cell>
        </row>
        <row r="4249">
          <cell r="A4249">
            <v>37273</v>
          </cell>
          <cell r="B4249" t="str">
            <v>42301810300000040000</v>
          </cell>
          <cell r="C4249" t="str">
            <v>60301810300000000002</v>
          </cell>
          <cell r="D4249" t="str">
            <v>$</v>
          </cell>
          <cell r="E4249">
            <v>33.770000000000003</v>
          </cell>
          <cell r="F4249" t="str">
            <v>Удержание 1% налога со счета 572</v>
          </cell>
        </row>
        <row r="4250">
          <cell r="A4250">
            <v>37273</v>
          </cell>
          <cell r="B4250" t="str">
            <v>42301810300000040000</v>
          </cell>
          <cell r="C4250" t="str">
            <v>60301810300000000002</v>
          </cell>
          <cell r="D4250" t="str">
            <v>$</v>
          </cell>
          <cell r="E4250">
            <v>46.05</v>
          </cell>
          <cell r="F4250" t="str">
            <v>Удержание 1% налога со счета 1856</v>
          </cell>
        </row>
        <row r="4251">
          <cell r="A4251">
            <v>37274</v>
          </cell>
          <cell r="B4251" t="str">
            <v>42301810300000040000</v>
          </cell>
          <cell r="C4251" t="str">
            <v>60301810900000009801</v>
          </cell>
          <cell r="D4251" t="str">
            <v>$</v>
          </cell>
          <cell r="E4251">
            <v>99</v>
          </cell>
          <cell r="F4251" t="str">
            <v>Налог на доходы по заявлению со счета Рыжковой А.И.</v>
          </cell>
        </row>
        <row r="4252">
          <cell r="A4252">
            <v>37274</v>
          </cell>
          <cell r="B4252" t="str">
            <v>42301810300000040000</v>
          </cell>
          <cell r="C4252" t="str">
            <v>60301810900000009801</v>
          </cell>
          <cell r="D4252" t="str">
            <v>$</v>
          </cell>
          <cell r="E4252">
            <v>151</v>
          </cell>
          <cell r="F4252" t="str">
            <v>Налог на доходы за 2001г. по заявлению со счета Никифоровой Е.П.</v>
          </cell>
        </row>
        <row r="4253">
          <cell r="A4253">
            <v>37274</v>
          </cell>
          <cell r="B4253" t="str">
            <v>42301810300000040000</v>
          </cell>
          <cell r="C4253" t="str">
            <v>60301810900000009801</v>
          </cell>
          <cell r="D4253" t="str">
            <v>$</v>
          </cell>
          <cell r="E4253">
            <v>151</v>
          </cell>
          <cell r="F4253" t="str">
            <v>Налог на доходы за 2001г. по заявлению со счета Королевой Н.А.</v>
          </cell>
        </row>
        <row r="4254">
          <cell r="A4254">
            <v>37274</v>
          </cell>
          <cell r="B4254" t="str">
            <v>42301810300000040000</v>
          </cell>
          <cell r="C4254" t="str">
            <v>60301810900000009801</v>
          </cell>
          <cell r="D4254" t="str">
            <v>$</v>
          </cell>
          <cell r="E4254">
            <v>151</v>
          </cell>
          <cell r="F4254" t="str">
            <v>Налог на доходы за 2001г. по заявлению со счета Богдановой Е.Б.</v>
          </cell>
        </row>
        <row r="4255">
          <cell r="A4255">
            <v>37274</v>
          </cell>
          <cell r="B4255" t="str">
            <v>42301810300000040000</v>
          </cell>
          <cell r="C4255" t="str">
            <v>60301810300000000002</v>
          </cell>
          <cell r="D4255" t="str">
            <v>$</v>
          </cell>
          <cell r="E4255">
            <v>92.4</v>
          </cell>
          <cell r="F4255" t="str">
            <v>Удержание 1% налога со счета 828</v>
          </cell>
        </row>
        <row r="4256">
          <cell r="A4256">
            <v>37274</v>
          </cell>
          <cell r="B4256" t="str">
            <v>42301810300000040000</v>
          </cell>
          <cell r="C4256" t="str">
            <v>60301810300000000002</v>
          </cell>
          <cell r="D4256" t="str">
            <v>$</v>
          </cell>
          <cell r="E4256">
            <v>30.77</v>
          </cell>
          <cell r="F4256" t="str">
            <v>Удержание 1% налога со счета 5276</v>
          </cell>
        </row>
        <row r="4257">
          <cell r="A4257">
            <v>37274</v>
          </cell>
          <cell r="B4257" t="str">
            <v>42301810300000040000</v>
          </cell>
          <cell r="C4257" t="str">
            <v>60301810300000000002</v>
          </cell>
          <cell r="D4257" t="str">
            <v>$</v>
          </cell>
          <cell r="E4257">
            <v>61.6</v>
          </cell>
          <cell r="F4257" t="str">
            <v>Удержание 1% налога со счета 381</v>
          </cell>
        </row>
        <row r="4258">
          <cell r="A4258">
            <v>37274</v>
          </cell>
          <cell r="B4258" t="str">
            <v>42301810300000040000</v>
          </cell>
          <cell r="C4258" t="str">
            <v>60301810300000000002</v>
          </cell>
          <cell r="D4258" t="str">
            <v>$</v>
          </cell>
          <cell r="E4258">
            <v>55.37</v>
          </cell>
          <cell r="F4258" t="str">
            <v>Удержание 1% налога со счета 2460</v>
          </cell>
        </row>
        <row r="4259">
          <cell r="A4259">
            <v>37277</v>
          </cell>
          <cell r="B4259" t="str">
            <v>42301810300000040000</v>
          </cell>
          <cell r="C4259" t="str">
            <v>60301810900000009801</v>
          </cell>
          <cell r="D4259" t="str">
            <v>$</v>
          </cell>
          <cell r="E4259">
            <v>99</v>
          </cell>
          <cell r="F4259" t="str">
            <v>Погаш.задол.по нал.на доходы за 2001 г.      Колмыкова Л.В.</v>
          </cell>
        </row>
        <row r="4260">
          <cell r="A4260">
            <v>37277</v>
          </cell>
          <cell r="B4260" t="str">
            <v>42301810300000040000</v>
          </cell>
          <cell r="C4260" t="str">
            <v>60301810900000009801</v>
          </cell>
          <cell r="D4260" t="str">
            <v>$</v>
          </cell>
          <cell r="E4260">
            <v>99</v>
          </cell>
          <cell r="F4260" t="str">
            <v>Погаш.задолж.по нал.на доходы за 2001 г.           Карева Н.А.</v>
          </cell>
        </row>
        <row r="4261">
          <cell r="A4261">
            <v>37277</v>
          </cell>
          <cell r="B4261" t="str">
            <v>42301810300000040000</v>
          </cell>
          <cell r="C4261" t="str">
            <v>60301810900000009801</v>
          </cell>
          <cell r="D4261" t="str">
            <v>$</v>
          </cell>
          <cell r="E4261">
            <v>99</v>
          </cell>
          <cell r="F4261" t="str">
            <v>Погаш.задолж.по нал.на доходы за 2001 г.         Бух К.Ш.</v>
          </cell>
        </row>
        <row r="4262">
          <cell r="A4262">
            <v>37277</v>
          </cell>
          <cell r="B4262" t="str">
            <v>42301810300000040000</v>
          </cell>
          <cell r="C4262" t="str">
            <v>60301810300000000002</v>
          </cell>
          <cell r="D4262" t="str">
            <v>$</v>
          </cell>
          <cell r="E4262">
            <v>106.4</v>
          </cell>
          <cell r="F4262" t="str">
            <v>Удержание 1% налога со счета 4840</v>
          </cell>
        </row>
        <row r="4263">
          <cell r="A4263">
            <v>37277</v>
          </cell>
          <cell r="B4263" t="str">
            <v>42301810300000040000</v>
          </cell>
          <cell r="C4263" t="str">
            <v>60301810900000009801</v>
          </cell>
          <cell r="D4263" t="str">
            <v>$</v>
          </cell>
          <cell r="E4263">
            <v>151</v>
          </cell>
          <cell r="F4263" t="str">
            <v>Погаш.задолж.по нал.на доходы за 2001 г.   Бойцова Л.К.</v>
          </cell>
        </row>
        <row r="4264">
          <cell r="A4264">
            <v>37277</v>
          </cell>
          <cell r="B4264" t="str">
            <v>42301810300000040000</v>
          </cell>
          <cell r="C4264" t="str">
            <v>60301810300000000002</v>
          </cell>
          <cell r="D4264" t="str">
            <v>$</v>
          </cell>
          <cell r="E4264">
            <v>246.4</v>
          </cell>
          <cell r="F4264" t="str">
            <v>Удержание 1% налога со счета 4691</v>
          </cell>
        </row>
        <row r="4265">
          <cell r="A4265">
            <v>37277</v>
          </cell>
          <cell r="B4265" t="str">
            <v>42301810300000040000</v>
          </cell>
          <cell r="C4265" t="str">
            <v>60301810300000000002</v>
          </cell>
          <cell r="D4265" t="str">
            <v>$</v>
          </cell>
          <cell r="E4265">
            <v>21.56</v>
          </cell>
          <cell r="F4265" t="str">
            <v>Удержание 1% налога со счета 1856</v>
          </cell>
        </row>
        <row r="4266">
          <cell r="A4266">
            <v>37278</v>
          </cell>
          <cell r="B4266" t="str">
            <v>42301810300000040000</v>
          </cell>
          <cell r="C4266" t="str">
            <v>60301810900000009801</v>
          </cell>
          <cell r="D4266" t="str">
            <v>$</v>
          </cell>
          <cell r="E4266">
            <v>151</v>
          </cell>
          <cell r="F4266" t="str">
            <v>Налог на доходы за 2001г. по заявлению со счета Максаковой З.П.</v>
          </cell>
        </row>
        <row r="4267">
          <cell r="A4267">
            <v>37278</v>
          </cell>
          <cell r="B4267" t="str">
            <v>42301810300000040000</v>
          </cell>
          <cell r="C4267" t="str">
            <v>60301810300000000002</v>
          </cell>
          <cell r="D4267" t="str">
            <v>$</v>
          </cell>
          <cell r="E4267">
            <v>123.2</v>
          </cell>
          <cell r="F4267" t="str">
            <v>Удержание 1% налога со счета 381</v>
          </cell>
        </row>
        <row r="4268">
          <cell r="A4268">
            <v>37278</v>
          </cell>
          <cell r="B4268" t="str">
            <v>42301810300000040000</v>
          </cell>
          <cell r="C4268" t="str">
            <v>60301810300000000002</v>
          </cell>
          <cell r="D4268" t="str">
            <v>$</v>
          </cell>
          <cell r="E4268">
            <v>9.24</v>
          </cell>
          <cell r="F4268" t="str">
            <v>Удержание 1% налога со счета 828</v>
          </cell>
        </row>
        <row r="4269">
          <cell r="A4269">
            <v>37279</v>
          </cell>
          <cell r="B4269" t="str">
            <v>42301810300000040000</v>
          </cell>
          <cell r="C4269" t="str">
            <v>60301810900000009801</v>
          </cell>
          <cell r="D4269" t="str">
            <v>$</v>
          </cell>
          <cell r="E4269">
            <v>151</v>
          </cell>
          <cell r="F4269" t="str">
            <v>Погаш.задолж.по нал.на доходы за 2001 г.      Садекова Х.Х.</v>
          </cell>
        </row>
        <row r="4270">
          <cell r="A4270">
            <v>37279</v>
          </cell>
          <cell r="B4270" t="str">
            <v>42301810300000040000</v>
          </cell>
          <cell r="C4270" t="str">
            <v>60301810900000009801</v>
          </cell>
          <cell r="D4270" t="str">
            <v>$</v>
          </cell>
          <cell r="E4270">
            <v>99</v>
          </cell>
          <cell r="F4270" t="str">
            <v>Погаш.задолж.по нал.на доходы за 2001 г.   Волхонская В.П.</v>
          </cell>
        </row>
        <row r="4271">
          <cell r="A4271">
            <v>37279</v>
          </cell>
          <cell r="B4271" t="str">
            <v>42301810300000040000</v>
          </cell>
          <cell r="C4271" t="str">
            <v>60301810900000009801</v>
          </cell>
          <cell r="D4271" t="str">
            <v>$</v>
          </cell>
          <cell r="E4271">
            <v>151</v>
          </cell>
          <cell r="F4271" t="str">
            <v>Погаш.задолж.по нал.на доходы за 2001 г.         Лысенко В.Н.</v>
          </cell>
        </row>
        <row r="4272">
          <cell r="A4272">
            <v>37279</v>
          </cell>
          <cell r="B4272" t="str">
            <v>42301810300000040000</v>
          </cell>
          <cell r="C4272" t="str">
            <v>60301810300000000002</v>
          </cell>
          <cell r="D4272" t="str">
            <v>$</v>
          </cell>
          <cell r="E4272">
            <v>6.16</v>
          </cell>
          <cell r="F4272" t="str">
            <v>Удержание 1% налога со счета 828</v>
          </cell>
        </row>
        <row r="4273">
          <cell r="A4273">
            <v>37279</v>
          </cell>
          <cell r="B4273" t="str">
            <v>42301810300000040000</v>
          </cell>
          <cell r="C4273" t="str">
            <v>60301810300000000002</v>
          </cell>
          <cell r="D4273" t="str">
            <v>$</v>
          </cell>
          <cell r="E4273">
            <v>21.32</v>
          </cell>
          <cell r="F4273" t="str">
            <v>Удержание 1% налога со счета 174</v>
          </cell>
        </row>
        <row r="4274">
          <cell r="A4274">
            <v>37279</v>
          </cell>
          <cell r="B4274" t="str">
            <v>42301810300000040000</v>
          </cell>
          <cell r="C4274" t="str">
            <v>60301810300000000002</v>
          </cell>
          <cell r="D4274" t="str">
            <v>$</v>
          </cell>
          <cell r="E4274">
            <v>153.59</v>
          </cell>
          <cell r="F4274" t="str">
            <v>Удержание 1% налога со счета 1212</v>
          </cell>
        </row>
        <row r="4275">
          <cell r="A4275">
            <v>37279</v>
          </cell>
          <cell r="B4275" t="str">
            <v>42301810300000040000</v>
          </cell>
          <cell r="C4275" t="str">
            <v>60301810300000000002</v>
          </cell>
          <cell r="D4275" t="str">
            <v>$</v>
          </cell>
          <cell r="E4275">
            <v>30.59</v>
          </cell>
          <cell r="F4275" t="str">
            <v>Удержание 1% налога со счета 747</v>
          </cell>
        </row>
        <row r="4276">
          <cell r="A4276">
            <v>37280</v>
          </cell>
          <cell r="B4276" t="str">
            <v>42301810300000040000</v>
          </cell>
          <cell r="C4276" t="str">
            <v>60301810300000000002</v>
          </cell>
          <cell r="D4276" t="str">
            <v>$</v>
          </cell>
          <cell r="E4276">
            <v>46.13</v>
          </cell>
          <cell r="F4276" t="str">
            <v>Удержание 1% налога со счета 5276</v>
          </cell>
        </row>
        <row r="4277">
          <cell r="A4277">
            <v>37280</v>
          </cell>
          <cell r="B4277" t="str">
            <v>42301810300000040000</v>
          </cell>
          <cell r="C4277" t="str">
            <v>60301810300000000002</v>
          </cell>
          <cell r="D4277" t="str">
            <v>$</v>
          </cell>
          <cell r="E4277">
            <v>153.75</v>
          </cell>
          <cell r="F4277" t="str">
            <v>Удержание 1% налога со счета 394</v>
          </cell>
        </row>
        <row r="4278">
          <cell r="A4278">
            <v>37281</v>
          </cell>
          <cell r="B4278" t="str">
            <v>42301810300000040000</v>
          </cell>
          <cell r="C4278" t="str">
            <v>60301810300000000002</v>
          </cell>
          <cell r="D4278" t="str">
            <v>$</v>
          </cell>
          <cell r="E4278">
            <v>92.4</v>
          </cell>
          <cell r="F4278" t="str">
            <v>Удержание 1% налога со счета 381</v>
          </cell>
        </row>
        <row r="4279">
          <cell r="A4279">
            <v>37281</v>
          </cell>
          <cell r="B4279" t="str">
            <v>42301810300000040000</v>
          </cell>
          <cell r="C4279" t="str">
            <v>60301810300000000002</v>
          </cell>
          <cell r="D4279" t="str">
            <v>$</v>
          </cell>
          <cell r="E4279">
            <v>184.8</v>
          </cell>
          <cell r="F4279" t="str">
            <v>Удержание 1% налога со счета 1076</v>
          </cell>
        </row>
        <row r="4280">
          <cell r="A4280">
            <v>37281</v>
          </cell>
          <cell r="B4280" t="str">
            <v>42301810300000040000</v>
          </cell>
          <cell r="C4280" t="str">
            <v>60301810300000000002</v>
          </cell>
          <cell r="D4280" t="str">
            <v>$</v>
          </cell>
          <cell r="E4280">
            <v>21.56</v>
          </cell>
          <cell r="F4280" t="str">
            <v>Удержание 1% налога со счета 828</v>
          </cell>
        </row>
        <row r="4281">
          <cell r="A4281">
            <v>37281</v>
          </cell>
          <cell r="B4281" t="str">
            <v>42301810300000040000</v>
          </cell>
          <cell r="C4281" t="str">
            <v>60301810300000000002</v>
          </cell>
          <cell r="D4281" t="str">
            <v>$</v>
          </cell>
          <cell r="E4281">
            <v>24.64</v>
          </cell>
          <cell r="F4281" t="str">
            <v>Удержание 1% налога со счета 828</v>
          </cell>
        </row>
        <row r="4282">
          <cell r="A4282">
            <v>37281</v>
          </cell>
          <cell r="B4282" t="str">
            <v>42301810300000040000</v>
          </cell>
          <cell r="C4282" t="str">
            <v>60301810300000000002</v>
          </cell>
          <cell r="D4282" t="str">
            <v>$</v>
          </cell>
          <cell r="E4282">
            <v>92.4</v>
          </cell>
          <cell r="F4282" t="str">
            <v>Удержание 1% налога со счета 776</v>
          </cell>
        </row>
        <row r="4283">
          <cell r="A4283">
            <v>37281</v>
          </cell>
          <cell r="B4283" t="str">
            <v>42301810300000040000</v>
          </cell>
          <cell r="C4283" t="str">
            <v>60301810300000000002</v>
          </cell>
          <cell r="D4283" t="str">
            <v>$</v>
          </cell>
          <cell r="E4283">
            <v>61.6</v>
          </cell>
          <cell r="F4283" t="str">
            <v>Удержание 1% налога со счета 2460</v>
          </cell>
        </row>
        <row r="4284">
          <cell r="A4284">
            <v>37284</v>
          </cell>
          <cell r="B4284" t="str">
            <v>42301810300000040000</v>
          </cell>
          <cell r="C4284" t="str">
            <v>60301810900000009801</v>
          </cell>
          <cell r="D4284" t="str">
            <v>$</v>
          </cell>
          <cell r="E4284">
            <v>99</v>
          </cell>
          <cell r="F4284" t="str">
            <v>Налог на доходы за 2001г. по заявлению со счета Степановой Н.Ф.</v>
          </cell>
        </row>
        <row r="4285">
          <cell r="A4285">
            <v>37284</v>
          </cell>
          <cell r="B4285" t="str">
            <v>42301810300000040000</v>
          </cell>
          <cell r="C4285" t="str">
            <v>60301810900000009801</v>
          </cell>
          <cell r="D4285" t="str">
            <v>$</v>
          </cell>
          <cell r="E4285">
            <v>199</v>
          </cell>
          <cell r="F4285" t="str">
            <v>Налог на доходы за 2001г. по заявлению со счета Постниковой Р.А.</v>
          </cell>
        </row>
        <row r="4286">
          <cell r="A4286">
            <v>37284</v>
          </cell>
          <cell r="B4286" t="str">
            <v>42301810300000040000</v>
          </cell>
          <cell r="C4286" t="str">
            <v>60301810900000009801</v>
          </cell>
          <cell r="D4286" t="str">
            <v>$</v>
          </cell>
          <cell r="E4286">
            <v>99</v>
          </cell>
          <cell r="F4286" t="str">
            <v>Налог на доходы за 2001г. по заявлению со счета Журиной Н.Л.</v>
          </cell>
        </row>
        <row r="4287">
          <cell r="A4287">
            <v>37284</v>
          </cell>
          <cell r="B4287" t="str">
            <v>42301810300000040000</v>
          </cell>
          <cell r="C4287" t="str">
            <v>60301810300000000002</v>
          </cell>
          <cell r="D4287" t="str">
            <v>$</v>
          </cell>
          <cell r="E4287">
            <v>92.55</v>
          </cell>
          <cell r="F4287" t="str">
            <v>Удержание 1% налога со счета 2020</v>
          </cell>
        </row>
        <row r="4288">
          <cell r="A4288">
            <v>37284</v>
          </cell>
          <cell r="B4288" t="str">
            <v>42301810300000040000</v>
          </cell>
          <cell r="C4288" t="str">
            <v>60301810300000000002</v>
          </cell>
          <cell r="D4288" t="str">
            <v>$</v>
          </cell>
          <cell r="E4288">
            <v>46.28</v>
          </cell>
          <cell r="F4288" t="str">
            <v>Удержание 1% налога со счета 5276</v>
          </cell>
        </row>
        <row r="4289">
          <cell r="A4289">
            <v>37284</v>
          </cell>
          <cell r="B4289" t="str">
            <v>42301810300000040000</v>
          </cell>
          <cell r="C4289" t="str">
            <v>60301810300000000002</v>
          </cell>
          <cell r="D4289" t="str">
            <v>$</v>
          </cell>
          <cell r="E4289">
            <v>123.4</v>
          </cell>
          <cell r="F4289" t="str">
            <v>Удержание 1% налога со счета 747</v>
          </cell>
        </row>
        <row r="4290">
          <cell r="A4290">
            <v>37284</v>
          </cell>
          <cell r="B4290" t="str">
            <v>42301810300000040000</v>
          </cell>
          <cell r="C4290" t="str">
            <v>60301810300000000002</v>
          </cell>
          <cell r="D4290" t="str">
            <v>$</v>
          </cell>
          <cell r="E4290">
            <v>154.25</v>
          </cell>
          <cell r="F4290" t="str">
            <v>Удержание 1% налога со счета 734</v>
          </cell>
        </row>
        <row r="4291">
          <cell r="A4291">
            <v>37285</v>
          </cell>
          <cell r="B4291" t="str">
            <v>42301810300000040000</v>
          </cell>
          <cell r="C4291" t="str">
            <v>60301810300000000002</v>
          </cell>
          <cell r="D4291" t="str">
            <v>$</v>
          </cell>
          <cell r="E4291">
            <v>92.55</v>
          </cell>
          <cell r="F4291" t="str">
            <v>Удержание 1% налога со счета 776</v>
          </cell>
        </row>
        <row r="4292">
          <cell r="A4292">
            <v>37285</v>
          </cell>
          <cell r="B4292" t="str">
            <v>42301810300000040000</v>
          </cell>
          <cell r="C4292" t="str">
            <v>60301810300000000002</v>
          </cell>
          <cell r="D4292" t="str">
            <v>$</v>
          </cell>
          <cell r="E4292">
            <v>30.85</v>
          </cell>
          <cell r="F4292" t="str">
            <v>Удержание 1% налога со счета 747</v>
          </cell>
        </row>
        <row r="4293">
          <cell r="A4293">
            <v>37285</v>
          </cell>
          <cell r="B4293" t="str">
            <v>42301810300000040000</v>
          </cell>
          <cell r="C4293" t="str">
            <v>60301810300000000002</v>
          </cell>
          <cell r="D4293" t="str">
            <v>$</v>
          </cell>
          <cell r="E4293">
            <v>2685.31</v>
          </cell>
          <cell r="F4293" t="str">
            <v>Удержание 1% налога со счета 103</v>
          </cell>
        </row>
        <row r="4294">
          <cell r="A4294">
            <v>37285</v>
          </cell>
          <cell r="B4294" t="str">
            <v>42301810300000040000</v>
          </cell>
          <cell r="C4294" t="str">
            <v>60301810300000000002</v>
          </cell>
          <cell r="D4294" t="str">
            <v>$</v>
          </cell>
          <cell r="E4294">
            <v>1542.5</v>
          </cell>
          <cell r="F4294" t="str">
            <v>Удержание 1% налога со счета 103</v>
          </cell>
        </row>
        <row r="4295">
          <cell r="A4295">
            <v>37285</v>
          </cell>
          <cell r="B4295" t="str">
            <v>42301810300000040000</v>
          </cell>
          <cell r="C4295" t="str">
            <v>60301810300000000002</v>
          </cell>
          <cell r="D4295" t="str">
            <v>$</v>
          </cell>
          <cell r="E4295">
            <v>1494.14</v>
          </cell>
          <cell r="F4295" t="str">
            <v>Удержание 1% налога со счета 103</v>
          </cell>
        </row>
        <row r="4296">
          <cell r="A4296">
            <v>37285</v>
          </cell>
          <cell r="B4296" t="str">
            <v>42301810300000040000</v>
          </cell>
          <cell r="C4296" t="str">
            <v>60301810300000000002</v>
          </cell>
          <cell r="D4296" t="str">
            <v>$</v>
          </cell>
          <cell r="E4296">
            <v>2776.5</v>
          </cell>
          <cell r="F4296" t="str">
            <v>Удержание 1% налога со счета 103</v>
          </cell>
        </row>
        <row r="4297">
          <cell r="A4297">
            <v>37286</v>
          </cell>
          <cell r="B4297" t="str">
            <v>42301810300000040000</v>
          </cell>
          <cell r="C4297" t="str">
            <v>60301810300000000002</v>
          </cell>
          <cell r="D4297" t="str">
            <v>$</v>
          </cell>
          <cell r="E4297">
            <v>70.900000000000006</v>
          </cell>
          <cell r="F4297" t="str">
            <v>Удержание 1% налога со счета 5483</v>
          </cell>
        </row>
        <row r="4298">
          <cell r="A4298">
            <v>37287</v>
          </cell>
          <cell r="B4298" t="str">
            <v>42301810300000040000</v>
          </cell>
          <cell r="C4298" t="str">
            <v>60301810300000000002</v>
          </cell>
          <cell r="D4298" t="str">
            <v>$</v>
          </cell>
          <cell r="E4298">
            <v>45.89</v>
          </cell>
          <cell r="F4298" t="str">
            <v>Удержание 1% налога со счета 954</v>
          </cell>
        </row>
        <row r="4299">
          <cell r="A4299">
            <v>37287</v>
          </cell>
          <cell r="B4299" t="str">
            <v>42301810300000040000</v>
          </cell>
          <cell r="C4299" t="str">
            <v>60301810300000000002</v>
          </cell>
          <cell r="D4299" t="str">
            <v>$</v>
          </cell>
          <cell r="E4299">
            <v>305.42</v>
          </cell>
          <cell r="F4299" t="str">
            <v>Удержание 1% налога со счета 750</v>
          </cell>
        </row>
        <row r="4300">
          <cell r="A4300">
            <v>37287</v>
          </cell>
          <cell r="B4300" t="str">
            <v>42301810300000040000</v>
          </cell>
          <cell r="C4300" t="str">
            <v>60301810300000000002</v>
          </cell>
          <cell r="D4300" t="str">
            <v>$</v>
          </cell>
          <cell r="E4300">
            <v>61.8</v>
          </cell>
          <cell r="F4300" t="str">
            <v>Удержание 1% налога со счета 381</v>
          </cell>
        </row>
        <row r="4301">
          <cell r="A4301">
            <v>37287</v>
          </cell>
          <cell r="B4301" t="str">
            <v>42301810300000040000</v>
          </cell>
          <cell r="C4301" t="str">
            <v>60301810300000000002</v>
          </cell>
          <cell r="D4301" t="str">
            <v>$</v>
          </cell>
          <cell r="E4301">
            <v>6.18</v>
          </cell>
          <cell r="F4301" t="str">
            <v>Удержание 1% налога со счета 828</v>
          </cell>
        </row>
        <row r="4302">
          <cell r="A4302">
            <v>37287</v>
          </cell>
          <cell r="B4302" t="str">
            <v>42301810300000040000</v>
          </cell>
          <cell r="C4302" t="str">
            <v>60301810200000009802</v>
          </cell>
          <cell r="D4302" t="str">
            <v>$</v>
          </cell>
          <cell r="E4302">
            <v>7</v>
          </cell>
          <cell r="F4302" t="str">
            <v>Погашение части основного долга, процентов за пользование кредитом и списание подоходного налога с материальной выгоды,  Чирков А.Н.</v>
          </cell>
        </row>
        <row r="4303">
          <cell r="A4303">
            <v>37288</v>
          </cell>
          <cell r="B4303" t="str">
            <v>42301810300000040000</v>
          </cell>
          <cell r="C4303" t="str">
            <v>60301810300000000002</v>
          </cell>
          <cell r="D4303" t="str">
            <v>$</v>
          </cell>
          <cell r="E4303">
            <v>138.54</v>
          </cell>
          <cell r="F4303" t="str">
            <v>Удержание 1% налога со счета 3935</v>
          </cell>
        </row>
        <row r="4304">
          <cell r="A4304">
            <v>37288</v>
          </cell>
          <cell r="B4304" t="str">
            <v>42301810300000040000</v>
          </cell>
          <cell r="C4304" t="str">
            <v>60301810300000000002</v>
          </cell>
          <cell r="D4304" t="str">
            <v>$</v>
          </cell>
          <cell r="E4304">
            <v>77.25</v>
          </cell>
          <cell r="F4304" t="str">
            <v>Удержание 1% налога со счета 1076</v>
          </cell>
        </row>
        <row r="4305">
          <cell r="A4305">
            <v>37288</v>
          </cell>
          <cell r="B4305" t="str">
            <v>42301810300000040000</v>
          </cell>
          <cell r="C4305" t="str">
            <v>60301810300000000002</v>
          </cell>
          <cell r="D4305" t="str">
            <v>$</v>
          </cell>
          <cell r="E4305">
            <v>309</v>
          </cell>
          <cell r="F4305" t="str">
            <v>Удержание 1% налога со счета 734</v>
          </cell>
        </row>
        <row r="4306">
          <cell r="A4306">
            <v>37288</v>
          </cell>
          <cell r="B4306" t="str">
            <v>42301810300000040000</v>
          </cell>
          <cell r="C4306" t="str">
            <v>60301810300000000002</v>
          </cell>
          <cell r="D4306" t="str">
            <v>$</v>
          </cell>
          <cell r="E4306">
            <v>108.15</v>
          </cell>
          <cell r="F4306" t="str">
            <v>Удержание 1% налога со счета 572</v>
          </cell>
        </row>
        <row r="4307">
          <cell r="A4307">
            <v>37288</v>
          </cell>
          <cell r="B4307" t="str">
            <v>42301810300000040000</v>
          </cell>
          <cell r="C4307" t="str">
            <v>60301810300000000002</v>
          </cell>
          <cell r="D4307" t="str">
            <v>$</v>
          </cell>
          <cell r="E4307">
            <v>112.56</v>
          </cell>
          <cell r="F4307" t="str">
            <v>Удержание 1% налога со счета 666</v>
          </cell>
        </row>
        <row r="4308">
          <cell r="A4308">
            <v>37288</v>
          </cell>
          <cell r="B4308" t="str">
            <v>42301810300000040000</v>
          </cell>
          <cell r="C4308" t="str">
            <v>60301810300000000002</v>
          </cell>
          <cell r="D4308" t="str">
            <v>$</v>
          </cell>
          <cell r="E4308">
            <v>15.45</v>
          </cell>
          <cell r="F4308" t="str">
            <v>Удержание 1% налога со счета 828</v>
          </cell>
        </row>
        <row r="4309">
          <cell r="A4309">
            <v>37288</v>
          </cell>
          <cell r="B4309" t="str">
            <v>42301810300000040000</v>
          </cell>
          <cell r="C4309" t="str">
            <v>60301810300000000002</v>
          </cell>
          <cell r="D4309" t="str">
            <v>$</v>
          </cell>
          <cell r="E4309">
            <v>61.8</v>
          </cell>
          <cell r="F4309" t="str">
            <v>Удержание 1% налога со счета 381</v>
          </cell>
        </row>
        <row r="4310">
          <cell r="A4310">
            <v>37288</v>
          </cell>
          <cell r="B4310" t="str">
            <v>42301810300000040000</v>
          </cell>
          <cell r="C4310" t="str">
            <v>60301810200000009802</v>
          </cell>
          <cell r="D4310" t="str">
            <v>$</v>
          </cell>
          <cell r="E4310">
            <v>275</v>
          </cell>
          <cell r="F4310" t="str">
            <v>Выплата %% по депозитам, получение %% по кредитам, удержание подоходного н алога, покупка валюты по генеральным заявлениям за январь 2002 года</v>
          </cell>
        </row>
        <row r="4311">
          <cell r="A4311">
            <v>37288</v>
          </cell>
          <cell r="B4311" t="str">
            <v>42301810300000040000</v>
          </cell>
          <cell r="C4311" t="str">
            <v>60301810200000009802</v>
          </cell>
          <cell r="D4311" t="str">
            <v>$</v>
          </cell>
          <cell r="E4311">
            <v>61</v>
          </cell>
          <cell r="F4311" t="str">
            <v>Выплата %% по депозитам, получение %% по кредитам, удержание подоходного н алога, покупка валюты по генеральным заявлениям за январь 2002 года</v>
          </cell>
        </row>
        <row r="4312">
          <cell r="A4312">
            <v>37288</v>
          </cell>
          <cell r="B4312" t="str">
            <v>42301810300000040000</v>
          </cell>
          <cell r="C4312" t="str">
            <v>60301810200000009802</v>
          </cell>
          <cell r="D4312" t="str">
            <v>$</v>
          </cell>
          <cell r="E4312">
            <v>1257</v>
          </cell>
          <cell r="F4312" t="str">
            <v>Выплата %% по депозитам, получение %% по кредитам, удержание подоходного н алога, покупка валюты по генеральным заявлениям за январь 2002 года</v>
          </cell>
        </row>
        <row r="4313">
          <cell r="A4313">
            <v>37288</v>
          </cell>
          <cell r="B4313" t="str">
            <v>42301810300000040000</v>
          </cell>
          <cell r="C4313" t="str">
            <v>60301810200000009802</v>
          </cell>
          <cell r="D4313" t="str">
            <v>$</v>
          </cell>
          <cell r="E4313">
            <v>281</v>
          </cell>
          <cell r="F4313" t="str">
            <v>Выплата %% по депозитам, получение %% по кредитам, удержание подоходного н алога, покупка валюты по генеральным заявлениям за январь 2002 года</v>
          </cell>
        </row>
        <row r="4314">
          <cell r="A4314">
            <v>37288</v>
          </cell>
          <cell r="B4314" t="str">
            <v>42301810300000040000</v>
          </cell>
          <cell r="C4314" t="str">
            <v>60301810200000009802</v>
          </cell>
          <cell r="D4314" t="str">
            <v>$</v>
          </cell>
          <cell r="E4314">
            <v>27708</v>
          </cell>
          <cell r="F4314" t="str">
            <v>Выплата %% по депозитам, получение %% по кредитам, удержание подоходного н алога, покупка валюты по генеральным заявлениям за январь 2002 года</v>
          </cell>
        </row>
        <row r="4315">
          <cell r="A4315">
            <v>37288</v>
          </cell>
          <cell r="B4315" t="str">
            <v>42301810300000040000</v>
          </cell>
          <cell r="C4315" t="str">
            <v>60301810200000009802</v>
          </cell>
          <cell r="D4315" t="str">
            <v>$</v>
          </cell>
          <cell r="E4315">
            <v>6196</v>
          </cell>
          <cell r="F4315" t="str">
            <v>Выплата %% по депозитам, получение %% по кредитам, удержание подоходного н алога, покупка валюты по генеральным заявлениям за январь 2002 года</v>
          </cell>
        </row>
        <row r="4316">
          <cell r="A4316">
            <v>37288</v>
          </cell>
          <cell r="B4316" t="str">
            <v>42301810300000040000</v>
          </cell>
          <cell r="C4316" t="str">
            <v>60301810200000009802</v>
          </cell>
          <cell r="D4316" t="str">
            <v>$</v>
          </cell>
          <cell r="E4316">
            <v>2590</v>
          </cell>
          <cell r="F4316" t="str">
            <v>Выплата %% по депозитам, получение %% по кредитам, удержание подоходного н алога, покупка валюты по генеральным заявлениям за январь 2002 года</v>
          </cell>
        </row>
        <row r="4317">
          <cell r="A4317">
            <v>37288</v>
          </cell>
          <cell r="B4317" t="str">
            <v>42301810300000040000</v>
          </cell>
          <cell r="C4317" t="str">
            <v>60301810200000009802</v>
          </cell>
          <cell r="D4317" t="str">
            <v>$</v>
          </cell>
          <cell r="E4317">
            <v>18893</v>
          </cell>
          <cell r="F4317" t="str">
            <v>Выплата %% по депозитам, получение %% по кредитам, удержание подоходного н алога, покупка валюты по генеральным заявлениям за январь 2002 года</v>
          </cell>
        </row>
        <row r="4318">
          <cell r="A4318">
            <v>37288</v>
          </cell>
          <cell r="B4318" t="str">
            <v>42301810300000040000</v>
          </cell>
          <cell r="C4318" t="str">
            <v>60301810200000009802</v>
          </cell>
          <cell r="D4318" t="str">
            <v>$</v>
          </cell>
          <cell r="E4318">
            <v>4225</v>
          </cell>
          <cell r="F4318" t="str">
            <v>Выплата %% по депозитам, получение %% по кредитам, удержание подоходного н алога, покупка валюты по генеральным заявлениям за январь 2002 года</v>
          </cell>
        </row>
        <row r="4319">
          <cell r="A4319">
            <v>37288</v>
          </cell>
          <cell r="B4319" t="str">
            <v>42301810300000040000</v>
          </cell>
          <cell r="C4319" t="str">
            <v>60301810200000009802</v>
          </cell>
          <cell r="D4319" t="str">
            <v>$</v>
          </cell>
          <cell r="E4319">
            <v>764</v>
          </cell>
          <cell r="F4319" t="str">
            <v>Выплата %% по депозитам, получение %% по кредитам, удержание подоходного н алога, покупка валюты по генеральным заявлениям за январь 2002 года</v>
          </cell>
        </row>
        <row r="4320">
          <cell r="A4320">
            <v>37288</v>
          </cell>
          <cell r="B4320" t="str">
            <v>42301810300000040000</v>
          </cell>
          <cell r="C4320" t="str">
            <v>60301810200000009802</v>
          </cell>
          <cell r="D4320" t="str">
            <v>$</v>
          </cell>
          <cell r="E4320">
            <v>171</v>
          </cell>
          <cell r="F4320" t="str">
            <v>Выплата %% по депозитам, получение %% по кредитам, удержание подоходного н алога, покупка валюты по генеральным заявлениям за январь 2002 года</v>
          </cell>
        </row>
        <row r="4321">
          <cell r="A4321">
            <v>37288</v>
          </cell>
          <cell r="B4321" t="str">
            <v>42301810300000040000</v>
          </cell>
          <cell r="C4321" t="str">
            <v>60301810200000009802</v>
          </cell>
          <cell r="D4321" t="str">
            <v>$</v>
          </cell>
          <cell r="E4321">
            <v>11582</v>
          </cell>
          <cell r="F4321" t="str">
            <v>Выплата %% по депозитам, получение %% по кредитам, удержание подоходного н алога, покупка валюты по генеральным заявлениям за январь 2002 года</v>
          </cell>
        </row>
        <row r="4322">
          <cell r="A4322">
            <v>37288</v>
          </cell>
          <cell r="B4322" t="str">
            <v>42301810300000040000</v>
          </cell>
          <cell r="C4322" t="str">
            <v>60301810200000009802</v>
          </cell>
          <cell r="D4322" t="str">
            <v>$</v>
          </cell>
          <cell r="E4322">
            <v>16308</v>
          </cell>
          <cell r="F4322" t="str">
            <v>Выплата %% по депозитам, получение %% по кредитам, удержание подоходного н алога, покупка валюты по генеральным заявлениям за январь 2002 года</v>
          </cell>
        </row>
        <row r="4323">
          <cell r="A4323">
            <v>37288</v>
          </cell>
          <cell r="B4323" t="str">
            <v>42301810300000040000</v>
          </cell>
          <cell r="C4323" t="str">
            <v>60301810200000009802</v>
          </cell>
          <cell r="D4323" t="str">
            <v>$</v>
          </cell>
          <cell r="E4323">
            <v>3646</v>
          </cell>
          <cell r="F4323" t="str">
            <v>Выплата %% по депозитам, получение %% по кредитам, удержание подоходного н алога, покупка валюты по генеральным заявлениям за январь 2002 года</v>
          </cell>
        </row>
        <row r="4324">
          <cell r="A4324">
            <v>37288</v>
          </cell>
          <cell r="B4324" t="str">
            <v>42301810300000040000</v>
          </cell>
          <cell r="C4324" t="str">
            <v>60301810200000009802</v>
          </cell>
          <cell r="D4324" t="str">
            <v>$</v>
          </cell>
          <cell r="E4324">
            <v>8964</v>
          </cell>
          <cell r="F4324" t="str">
            <v>Выплата %% по депозитам, получение %% по кредитам, удержание подоходного н алога, покупка валюты по генеральным заявлениям за январь 2002 года</v>
          </cell>
        </row>
        <row r="4325">
          <cell r="A4325">
            <v>37288</v>
          </cell>
          <cell r="B4325" t="str">
            <v>42301810300000040000</v>
          </cell>
          <cell r="C4325" t="str">
            <v>60301810200000009802</v>
          </cell>
          <cell r="D4325" t="str">
            <v>$</v>
          </cell>
          <cell r="E4325">
            <v>2005</v>
          </cell>
          <cell r="F4325" t="str">
            <v>Выплата %% по депозитам, получение %% по кредитам, удержание подоходного н алога, покупка валюты по генеральным заявлениям за январь 2002 года</v>
          </cell>
        </row>
        <row r="4326">
          <cell r="A4326">
            <v>37291</v>
          </cell>
          <cell r="B4326" t="str">
            <v>42301810300000040000</v>
          </cell>
          <cell r="C4326" t="str">
            <v>60301810300000000002</v>
          </cell>
          <cell r="D4326" t="str">
            <v>$</v>
          </cell>
          <cell r="E4326">
            <v>154.5</v>
          </cell>
          <cell r="F4326" t="str">
            <v>Удержание 1% налога со счета 776</v>
          </cell>
        </row>
        <row r="4327">
          <cell r="A4327">
            <v>37291</v>
          </cell>
          <cell r="B4327" t="str">
            <v>42301810300000040000</v>
          </cell>
          <cell r="C4327" t="str">
            <v>60301810300000000002</v>
          </cell>
          <cell r="D4327" t="str">
            <v>$</v>
          </cell>
          <cell r="E4327">
            <v>173.04</v>
          </cell>
          <cell r="F4327" t="str">
            <v>Удержание 1% налога со счета 4691</v>
          </cell>
        </row>
        <row r="4328">
          <cell r="A4328">
            <v>37291</v>
          </cell>
          <cell r="B4328" t="str">
            <v>42301810300000040000</v>
          </cell>
          <cell r="C4328" t="str">
            <v>60301810300000000002</v>
          </cell>
          <cell r="D4328" t="str">
            <v>$</v>
          </cell>
          <cell r="E4328">
            <v>185.4</v>
          </cell>
          <cell r="F4328" t="str">
            <v>Удержание 1% налога со счета 5276</v>
          </cell>
        </row>
        <row r="4329">
          <cell r="A4329">
            <v>37291</v>
          </cell>
          <cell r="B4329" t="str">
            <v>42301810300000040000</v>
          </cell>
          <cell r="C4329" t="str">
            <v>60301810300000000002</v>
          </cell>
          <cell r="D4329" t="str">
            <v>$</v>
          </cell>
          <cell r="E4329">
            <v>60.24</v>
          </cell>
          <cell r="F4329" t="str">
            <v>Удержание 1% налога со счета 2392</v>
          </cell>
        </row>
        <row r="4330">
          <cell r="A4330">
            <v>37291</v>
          </cell>
          <cell r="B4330" t="str">
            <v>42301810300000040000</v>
          </cell>
          <cell r="C4330" t="str">
            <v>60301810300000000002</v>
          </cell>
          <cell r="D4330" t="str">
            <v>$</v>
          </cell>
          <cell r="E4330">
            <v>46.35</v>
          </cell>
          <cell r="F4330" t="str">
            <v>Удержание 1% налога со счета 1856</v>
          </cell>
        </row>
        <row r="4331">
          <cell r="A4331">
            <v>37292</v>
          </cell>
          <cell r="B4331" t="str">
            <v>42301810300000040000</v>
          </cell>
          <cell r="C4331" t="str">
            <v>60301810300000000002</v>
          </cell>
          <cell r="D4331" t="str">
            <v>$</v>
          </cell>
          <cell r="E4331">
            <v>21.67</v>
          </cell>
          <cell r="F4331" t="str">
            <v>Удержание 1% налога со счета 828</v>
          </cell>
        </row>
        <row r="4332">
          <cell r="A4332">
            <v>37292</v>
          </cell>
          <cell r="B4332" t="str">
            <v>42301810300000040000</v>
          </cell>
          <cell r="C4332" t="str">
            <v>60301810300000000002</v>
          </cell>
          <cell r="D4332" t="str">
            <v>$</v>
          </cell>
          <cell r="E4332">
            <v>307.89999999999998</v>
          </cell>
          <cell r="F4332" t="str">
            <v>Удержание 1% налога со счета 789</v>
          </cell>
        </row>
        <row r="4333">
          <cell r="A4333">
            <v>37292</v>
          </cell>
          <cell r="B4333" t="str">
            <v>42301810300000040000</v>
          </cell>
          <cell r="C4333" t="str">
            <v>60301810300000000002</v>
          </cell>
          <cell r="D4333" t="str">
            <v>$</v>
          </cell>
          <cell r="E4333">
            <v>30.95</v>
          </cell>
          <cell r="F4333" t="str">
            <v>Удержание 1% налога со счета 747</v>
          </cell>
        </row>
        <row r="4334">
          <cell r="A4334">
            <v>37292</v>
          </cell>
          <cell r="B4334" t="str">
            <v>42301810300000040000</v>
          </cell>
          <cell r="C4334" t="str">
            <v>60301810300000000002</v>
          </cell>
          <cell r="D4334" t="str">
            <v>$</v>
          </cell>
          <cell r="E4334">
            <v>15.48</v>
          </cell>
          <cell r="F4334" t="str">
            <v>Удержание 1% налога со счета 2606</v>
          </cell>
        </row>
        <row r="4335">
          <cell r="A4335">
            <v>37293</v>
          </cell>
          <cell r="B4335" t="str">
            <v>42301810300000040000</v>
          </cell>
          <cell r="C4335" t="str">
            <v>60301810300000000002</v>
          </cell>
          <cell r="D4335" t="str">
            <v>$</v>
          </cell>
          <cell r="E4335">
            <v>88.27</v>
          </cell>
          <cell r="F4335" t="str">
            <v>Удержание 1% налога со счета 750</v>
          </cell>
        </row>
        <row r="4336">
          <cell r="A4336">
            <v>37293</v>
          </cell>
          <cell r="B4336" t="str">
            <v>42301810300000040000</v>
          </cell>
          <cell r="C4336" t="str">
            <v>60301810300000000002</v>
          </cell>
          <cell r="D4336" t="str">
            <v>$</v>
          </cell>
          <cell r="E4336">
            <v>154.13999999999999</v>
          </cell>
          <cell r="F4336" t="str">
            <v>Удержание 1% налога со счета 624</v>
          </cell>
        </row>
        <row r="4337">
          <cell r="A4337">
            <v>37293</v>
          </cell>
          <cell r="B4337" t="str">
            <v>42301810300000040000</v>
          </cell>
          <cell r="C4337" t="str">
            <v>60301810300000000002</v>
          </cell>
          <cell r="D4337" t="str">
            <v>$</v>
          </cell>
          <cell r="E4337">
            <v>8.7899999999999991</v>
          </cell>
          <cell r="F4337" t="str">
            <v>Удержание 1% налога со счета 828</v>
          </cell>
        </row>
        <row r="4338">
          <cell r="A4338">
            <v>37293</v>
          </cell>
          <cell r="B4338" t="str">
            <v>42301810300000040000</v>
          </cell>
          <cell r="C4338" t="str">
            <v>60301810200000009802</v>
          </cell>
          <cell r="D4338" t="str">
            <v>$</v>
          </cell>
          <cell r="E4338">
            <v>2</v>
          </cell>
          <cell r="F4338" t="str">
            <v>Погашение части основного долга, процентов за пользование кредитом и списание подоходного налога с материальной выгоды,  Чирков А.Н.</v>
          </cell>
        </row>
        <row r="4339">
          <cell r="A4339">
            <v>37294</v>
          </cell>
          <cell r="B4339" t="str">
            <v>42301810300000040000</v>
          </cell>
          <cell r="C4339" t="str">
            <v>60301810300000000002</v>
          </cell>
          <cell r="D4339" t="str">
            <v>$</v>
          </cell>
          <cell r="E4339">
            <v>9.2899999999999991</v>
          </cell>
          <cell r="F4339" t="str">
            <v>Удержание 1% налога со счета 828</v>
          </cell>
        </row>
        <row r="4340">
          <cell r="A4340">
            <v>37294</v>
          </cell>
          <cell r="B4340" t="str">
            <v>42301810300000040000</v>
          </cell>
          <cell r="C4340" t="str">
            <v>60301810300000000002</v>
          </cell>
          <cell r="D4340" t="str">
            <v>$</v>
          </cell>
          <cell r="E4340">
            <v>92.26</v>
          </cell>
          <cell r="F4340" t="str">
            <v>Удержание 1% налога со счета 527</v>
          </cell>
        </row>
        <row r="4341">
          <cell r="A4341">
            <v>37294</v>
          </cell>
          <cell r="B4341" t="str">
            <v>42301810300000040000</v>
          </cell>
          <cell r="C4341" t="str">
            <v>60301810300000000002</v>
          </cell>
          <cell r="D4341" t="str">
            <v>$</v>
          </cell>
          <cell r="E4341">
            <v>153.49</v>
          </cell>
          <cell r="F4341" t="str">
            <v>Удержание 1% налога со счета 776</v>
          </cell>
        </row>
        <row r="4342">
          <cell r="A4342">
            <v>37294</v>
          </cell>
          <cell r="B4342" t="str">
            <v>42301810300000040000</v>
          </cell>
          <cell r="C4342" t="str">
            <v>60301810300000000002</v>
          </cell>
          <cell r="D4342" t="str">
            <v>$</v>
          </cell>
          <cell r="E4342">
            <v>6.19</v>
          </cell>
          <cell r="F4342" t="str">
            <v>Удержание 1% налога со счета 572</v>
          </cell>
        </row>
        <row r="4343">
          <cell r="A4343">
            <v>37295</v>
          </cell>
          <cell r="B4343" t="str">
            <v>42301810300000040000</v>
          </cell>
          <cell r="C4343" t="str">
            <v>60301810300000000002</v>
          </cell>
          <cell r="D4343" t="str">
            <v>$</v>
          </cell>
          <cell r="E4343">
            <v>154.41</v>
          </cell>
          <cell r="F4343" t="str">
            <v>Удержание 1% налога со счета 381</v>
          </cell>
        </row>
        <row r="4344">
          <cell r="A4344">
            <v>37295</v>
          </cell>
          <cell r="B4344" t="str">
            <v>42301810300000040000</v>
          </cell>
          <cell r="C4344" t="str">
            <v>60301810300000000002</v>
          </cell>
          <cell r="D4344" t="str">
            <v>$</v>
          </cell>
          <cell r="E4344">
            <v>30.95</v>
          </cell>
          <cell r="F4344" t="str">
            <v>Удержание 1% налога со счета 828</v>
          </cell>
        </row>
        <row r="4345">
          <cell r="A4345">
            <v>37295</v>
          </cell>
          <cell r="B4345" t="str">
            <v>42301810300000040000</v>
          </cell>
          <cell r="C4345" t="str">
            <v>60301810300000000002</v>
          </cell>
          <cell r="D4345" t="str">
            <v>$</v>
          </cell>
          <cell r="E4345">
            <v>5.92</v>
          </cell>
          <cell r="F4345" t="str">
            <v>Удержание 1% налога со счета 1076</v>
          </cell>
        </row>
        <row r="4346">
          <cell r="A4346">
            <v>37298</v>
          </cell>
          <cell r="B4346" t="str">
            <v>42301810300000040000</v>
          </cell>
          <cell r="C4346" t="str">
            <v>60301810300000000002</v>
          </cell>
          <cell r="D4346" t="str">
            <v>$</v>
          </cell>
          <cell r="E4346">
            <v>154.72</v>
          </cell>
          <cell r="F4346" t="str">
            <v>Удержание 1% налога со счета 899</v>
          </cell>
        </row>
        <row r="4347">
          <cell r="A4347">
            <v>37298</v>
          </cell>
          <cell r="B4347" t="str">
            <v>42301810300000040000</v>
          </cell>
          <cell r="C4347" t="str">
            <v>60301810300000000002</v>
          </cell>
          <cell r="D4347" t="str">
            <v>$</v>
          </cell>
          <cell r="E4347">
            <v>9.3000000000000007</v>
          </cell>
          <cell r="F4347" t="str">
            <v>Удержание 1% налога со счета 828</v>
          </cell>
        </row>
        <row r="4348">
          <cell r="A4348">
            <v>37299</v>
          </cell>
          <cell r="B4348" t="str">
            <v>42301810300000040000</v>
          </cell>
          <cell r="C4348" t="str">
            <v>60301810300000000002</v>
          </cell>
          <cell r="D4348" t="str">
            <v>$</v>
          </cell>
          <cell r="E4348">
            <v>6.21</v>
          </cell>
          <cell r="F4348" t="str">
            <v>Удержание 1% налога со счета 828</v>
          </cell>
        </row>
        <row r="4349">
          <cell r="A4349">
            <v>37299</v>
          </cell>
          <cell r="B4349" t="str">
            <v>42301810300000040000</v>
          </cell>
          <cell r="C4349" t="str">
            <v>60301810300000000002</v>
          </cell>
          <cell r="D4349" t="str">
            <v>$</v>
          </cell>
          <cell r="E4349">
            <v>93.15</v>
          </cell>
          <cell r="F4349" t="str">
            <v>Удержание 1% налога со счета 381</v>
          </cell>
        </row>
        <row r="4350">
          <cell r="A4350">
            <v>37299</v>
          </cell>
          <cell r="B4350" t="str">
            <v>42301810300000040000</v>
          </cell>
          <cell r="C4350" t="str">
            <v>60301810300000000002</v>
          </cell>
          <cell r="D4350" t="str">
            <v>$</v>
          </cell>
          <cell r="E4350">
            <v>215.22</v>
          </cell>
          <cell r="F4350" t="str">
            <v>Удержание 1% налога со счета 873</v>
          </cell>
        </row>
        <row r="4351">
          <cell r="A4351">
            <v>37299</v>
          </cell>
          <cell r="B4351" t="str">
            <v>42301810300000040000</v>
          </cell>
          <cell r="C4351" t="str">
            <v>60301810300000000002</v>
          </cell>
          <cell r="D4351" t="str">
            <v>$</v>
          </cell>
          <cell r="E4351">
            <v>795.42</v>
          </cell>
          <cell r="F4351" t="str">
            <v>Удержание 1% налога со счета 5056</v>
          </cell>
        </row>
        <row r="4352">
          <cell r="A4352">
            <v>37300</v>
          </cell>
          <cell r="B4352" t="str">
            <v>42301810300000040000</v>
          </cell>
          <cell r="C4352" t="str">
            <v>60301810300000000002</v>
          </cell>
          <cell r="D4352" t="str">
            <v>$</v>
          </cell>
          <cell r="E4352">
            <v>37.26</v>
          </cell>
          <cell r="F4352" t="str">
            <v>Удержание 1% налога со счета 828</v>
          </cell>
        </row>
        <row r="4353">
          <cell r="A4353">
            <v>37300</v>
          </cell>
          <cell r="B4353" t="str">
            <v>42301810300000040000</v>
          </cell>
          <cell r="C4353" t="str">
            <v>60301810300000000002</v>
          </cell>
          <cell r="D4353" t="str">
            <v>$</v>
          </cell>
          <cell r="E4353">
            <v>620.05999999999995</v>
          </cell>
          <cell r="F4353" t="str">
            <v>Удержание 1% налога со счета 734</v>
          </cell>
        </row>
        <row r="4354">
          <cell r="A4354">
            <v>37300</v>
          </cell>
          <cell r="B4354" t="str">
            <v>42301810300000040000</v>
          </cell>
          <cell r="C4354" t="str">
            <v>60301810300000000002</v>
          </cell>
          <cell r="D4354" t="str">
            <v>$</v>
          </cell>
          <cell r="E4354">
            <v>31.05</v>
          </cell>
          <cell r="F4354" t="str">
            <v>Удержание 1% налога со счета 381</v>
          </cell>
        </row>
        <row r="4355">
          <cell r="A4355">
            <v>37300</v>
          </cell>
          <cell r="B4355" t="str">
            <v>42301810300000040000</v>
          </cell>
          <cell r="C4355" t="str">
            <v>60301810300000000002</v>
          </cell>
          <cell r="D4355" t="str">
            <v>$</v>
          </cell>
          <cell r="E4355">
            <v>61.74</v>
          </cell>
          <cell r="F4355" t="str">
            <v>Удержание 1% налога со счета 747</v>
          </cell>
        </row>
        <row r="4356">
          <cell r="A4356">
            <v>37300</v>
          </cell>
          <cell r="B4356" t="str">
            <v>42301810300000040000</v>
          </cell>
          <cell r="C4356" t="str">
            <v>60301810300000000002</v>
          </cell>
          <cell r="D4356" t="str">
            <v>$</v>
          </cell>
          <cell r="E4356">
            <v>151.9</v>
          </cell>
          <cell r="F4356" t="str">
            <v>Удержание 1% налога со счета 3935</v>
          </cell>
        </row>
        <row r="4357">
          <cell r="A4357">
            <v>37301</v>
          </cell>
          <cell r="B4357" t="str">
            <v>42301810300000040000</v>
          </cell>
          <cell r="C4357" t="str">
            <v>60301810300000000002</v>
          </cell>
          <cell r="D4357" t="str">
            <v>$</v>
          </cell>
          <cell r="E4357">
            <v>30.94</v>
          </cell>
          <cell r="F4357" t="str">
            <v>Удержание 1% налога со счета 394</v>
          </cell>
        </row>
        <row r="4358">
          <cell r="A4358">
            <v>37301</v>
          </cell>
          <cell r="B4358" t="str">
            <v>42301810300000040000</v>
          </cell>
          <cell r="C4358" t="str">
            <v>60301810300000000002</v>
          </cell>
          <cell r="D4358" t="str">
            <v>$</v>
          </cell>
          <cell r="E4358">
            <v>18.63</v>
          </cell>
          <cell r="F4358" t="str">
            <v>Удержание 1% налога со счета 828</v>
          </cell>
        </row>
        <row r="4359">
          <cell r="A4359">
            <v>37302</v>
          </cell>
          <cell r="B4359" t="str">
            <v>42301810300000040000</v>
          </cell>
          <cell r="C4359" t="str">
            <v>60301810700000009098</v>
          </cell>
          <cell r="D4359" t="str">
            <v>$</v>
          </cell>
          <cell r="E4359">
            <v>914.92</v>
          </cell>
          <cell r="F4359" t="str">
            <v>Списание расходов, оплаченных банковской картой MasterCard Business (Титов В. Н.), по командировке в Великобританию с 26.12 по 28.12.01: проживание по норме и сверх норм, такси, завтраки в гостинице, представительские цели в сверх норм, в оплату личных тр</v>
          </cell>
        </row>
        <row r="4360">
          <cell r="A4360">
            <v>37302</v>
          </cell>
          <cell r="B4360" t="str">
            <v>42301810300000040000</v>
          </cell>
          <cell r="C4360" t="str">
            <v>60301810800000009943</v>
          </cell>
          <cell r="D4360" t="str">
            <v>$</v>
          </cell>
          <cell r="E4360">
            <v>274.47000000000003</v>
          </cell>
          <cell r="F4360" t="str">
            <v>Списание расходов, оплаченных банковской картой MasterCard Business (Титов В. Н.), по командировке в Великобританию с 26.12 по 28.12.01: проживание по норме и сверх норм, такси, завтраки в гостинице, представительские цели в сверх норм, в оплату личных тр</v>
          </cell>
        </row>
        <row r="4361">
          <cell r="A4361">
            <v>37302</v>
          </cell>
          <cell r="B4361" t="str">
            <v>42301810300000040000</v>
          </cell>
          <cell r="C4361" t="str">
            <v>60301810300000000002</v>
          </cell>
          <cell r="D4361" t="str">
            <v>$</v>
          </cell>
          <cell r="E4361">
            <v>155</v>
          </cell>
          <cell r="F4361" t="str">
            <v>Удержание 1% налога со счета 381</v>
          </cell>
        </row>
        <row r="4362">
          <cell r="A4362">
            <v>37302</v>
          </cell>
          <cell r="B4362" t="str">
            <v>42301810300000040000</v>
          </cell>
          <cell r="C4362" t="str">
            <v>60301810300000000002</v>
          </cell>
          <cell r="D4362" t="str">
            <v>$</v>
          </cell>
          <cell r="E4362">
            <v>21.7</v>
          </cell>
          <cell r="F4362" t="str">
            <v>Удержание 1% налога со счета 828</v>
          </cell>
        </row>
        <row r="4363">
          <cell r="A4363">
            <v>37302</v>
          </cell>
          <cell r="B4363" t="str">
            <v>42301810300000040000</v>
          </cell>
          <cell r="C4363" t="str">
            <v>60301810300000000002</v>
          </cell>
          <cell r="D4363" t="str">
            <v>$</v>
          </cell>
          <cell r="E4363">
            <v>62</v>
          </cell>
          <cell r="F4363" t="str">
            <v>Удержание 1% налога со счета 624</v>
          </cell>
        </row>
        <row r="4364">
          <cell r="A4364">
            <v>37302</v>
          </cell>
          <cell r="B4364" t="str">
            <v>42301810300000040000</v>
          </cell>
          <cell r="C4364" t="str">
            <v>60301810300000000002</v>
          </cell>
          <cell r="D4364" t="str">
            <v>$</v>
          </cell>
          <cell r="E4364">
            <v>15.5</v>
          </cell>
          <cell r="F4364" t="str">
            <v>Удержание 1% налога со счета 2606</v>
          </cell>
        </row>
        <row r="4365">
          <cell r="A4365">
            <v>37302</v>
          </cell>
          <cell r="B4365" t="str">
            <v>42301810300000040000</v>
          </cell>
          <cell r="C4365" t="str">
            <v>60301810300000000002</v>
          </cell>
          <cell r="D4365" t="str">
            <v>$</v>
          </cell>
          <cell r="E4365">
            <v>62</v>
          </cell>
          <cell r="F4365" t="str">
            <v>Удержание 1% налога со счета 747</v>
          </cell>
        </row>
        <row r="4366">
          <cell r="A4366">
            <v>37302</v>
          </cell>
          <cell r="B4366" t="str">
            <v>42301810300000040000</v>
          </cell>
          <cell r="C4366" t="str">
            <v>60301810300000000002</v>
          </cell>
          <cell r="D4366" t="str">
            <v>$</v>
          </cell>
          <cell r="E4366">
            <v>123.49</v>
          </cell>
          <cell r="F4366" t="str">
            <v>Удержание 1% налога со счета 1212</v>
          </cell>
        </row>
        <row r="4367">
          <cell r="A4367">
            <v>37305</v>
          </cell>
          <cell r="B4367" t="str">
            <v>42301810300000040000</v>
          </cell>
          <cell r="C4367" t="str">
            <v>60301810300000000002</v>
          </cell>
          <cell r="D4367" t="str">
            <v>$</v>
          </cell>
          <cell r="E4367">
            <v>23.29</v>
          </cell>
          <cell r="F4367" t="str">
            <v>Удержание 1% налога со счета 828</v>
          </cell>
        </row>
        <row r="4368">
          <cell r="A4368">
            <v>37305</v>
          </cell>
          <cell r="B4368" t="str">
            <v>42301810300000040000</v>
          </cell>
          <cell r="C4368" t="str">
            <v>60301810300000000002</v>
          </cell>
          <cell r="D4368" t="str">
            <v>$</v>
          </cell>
          <cell r="E4368">
            <v>150.19999999999999</v>
          </cell>
          <cell r="F4368" t="str">
            <v>Удержание 1% налога со счета 2839</v>
          </cell>
        </row>
        <row r="4369">
          <cell r="A4369">
            <v>37305</v>
          </cell>
          <cell r="B4369" t="str">
            <v>42301810300000040000</v>
          </cell>
          <cell r="C4369" t="str">
            <v>60301810300000000002</v>
          </cell>
          <cell r="D4369" t="str">
            <v>$</v>
          </cell>
          <cell r="E4369">
            <v>67.78</v>
          </cell>
          <cell r="F4369" t="str">
            <v>Удержание 1% налога со счета 941</v>
          </cell>
        </row>
        <row r="4370">
          <cell r="A4370">
            <v>37305</v>
          </cell>
          <cell r="B4370" t="str">
            <v>42301810300000040000</v>
          </cell>
          <cell r="C4370" t="str">
            <v>60301810300000000002</v>
          </cell>
          <cell r="D4370" t="str">
            <v>$</v>
          </cell>
          <cell r="E4370">
            <v>310.5</v>
          </cell>
          <cell r="F4370" t="str">
            <v>Удержание 1% налога со счета 776</v>
          </cell>
        </row>
        <row r="4371">
          <cell r="A4371">
            <v>37305</v>
          </cell>
          <cell r="B4371" t="str">
            <v>42301810300000040000</v>
          </cell>
          <cell r="C4371" t="str">
            <v>60301810300000000002</v>
          </cell>
          <cell r="D4371" t="str">
            <v>$</v>
          </cell>
          <cell r="E4371">
            <v>31.05</v>
          </cell>
          <cell r="F4371" t="str">
            <v>Удержание 1% налога со счета 394</v>
          </cell>
        </row>
        <row r="4372">
          <cell r="A4372">
            <v>37306</v>
          </cell>
          <cell r="B4372" t="str">
            <v>42301810300000040000</v>
          </cell>
          <cell r="C4372" t="str">
            <v>60301810300000000002</v>
          </cell>
          <cell r="D4372" t="str">
            <v>$</v>
          </cell>
          <cell r="E4372">
            <v>61.92</v>
          </cell>
          <cell r="F4372" t="str">
            <v>Удержание 1% налога со счета 5276</v>
          </cell>
        </row>
        <row r="4373">
          <cell r="A4373">
            <v>37306</v>
          </cell>
          <cell r="B4373" t="str">
            <v>42301810300000040000</v>
          </cell>
          <cell r="C4373" t="str">
            <v>60301810300000000002</v>
          </cell>
          <cell r="D4373" t="str">
            <v>$</v>
          </cell>
          <cell r="E4373">
            <v>46.37</v>
          </cell>
          <cell r="F4373" t="str">
            <v>Удержание 1% налога со счета 2460</v>
          </cell>
        </row>
        <row r="4374">
          <cell r="A4374">
            <v>37306</v>
          </cell>
          <cell r="B4374" t="str">
            <v>42301810300000040000</v>
          </cell>
          <cell r="C4374" t="str">
            <v>60301810300000000002</v>
          </cell>
          <cell r="D4374" t="str">
            <v>$</v>
          </cell>
          <cell r="E4374">
            <v>111.78</v>
          </cell>
          <cell r="F4374" t="str">
            <v>Удержание 1% налога со счета 3935</v>
          </cell>
        </row>
        <row r="4375">
          <cell r="A4375">
            <v>37308</v>
          </cell>
          <cell r="B4375" t="str">
            <v>42301810300000040000</v>
          </cell>
          <cell r="C4375" t="str">
            <v>60301810300000000002</v>
          </cell>
          <cell r="D4375" t="str">
            <v>$</v>
          </cell>
          <cell r="E4375">
            <v>155.5</v>
          </cell>
          <cell r="F4375" t="str">
            <v>Удержание 1% налога со счета 381</v>
          </cell>
        </row>
        <row r="4376">
          <cell r="A4376">
            <v>37308</v>
          </cell>
          <cell r="B4376" t="str">
            <v>42301810300000040000</v>
          </cell>
          <cell r="C4376" t="str">
            <v>60301810300000000002</v>
          </cell>
          <cell r="D4376" t="str">
            <v>$</v>
          </cell>
          <cell r="E4376">
            <v>131.68</v>
          </cell>
          <cell r="F4376" t="str">
            <v>Удержание 1% налога со счета 2868</v>
          </cell>
        </row>
        <row r="4377">
          <cell r="A4377">
            <v>37308</v>
          </cell>
          <cell r="B4377" t="str">
            <v>42301810300000040000</v>
          </cell>
          <cell r="C4377" t="str">
            <v>60301810300000000002</v>
          </cell>
          <cell r="D4377" t="str">
            <v>$</v>
          </cell>
          <cell r="E4377">
            <v>48.96</v>
          </cell>
          <cell r="F4377" t="str">
            <v>Удержание 1% налога со счета 1131</v>
          </cell>
        </row>
        <row r="4378">
          <cell r="A4378">
            <v>37308</v>
          </cell>
          <cell r="B4378" t="str">
            <v>42301810300000040000</v>
          </cell>
          <cell r="C4378" t="str">
            <v>60301810300000000002</v>
          </cell>
          <cell r="D4378" t="str">
            <v>$</v>
          </cell>
          <cell r="E4378">
            <v>622</v>
          </cell>
          <cell r="F4378" t="str">
            <v>Удержание 1% налога со счета 734</v>
          </cell>
        </row>
        <row r="4379">
          <cell r="A4379">
            <v>37309</v>
          </cell>
          <cell r="B4379" t="str">
            <v>42301810300000040000</v>
          </cell>
          <cell r="C4379" t="str">
            <v>60301810300000000002</v>
          </cell>
          <cell r="D4379" t="str">
            <v>$</v>
          </cell>
          <cell r="E4379">
            <v>62.2</v>
          </cell>
          <cell r="F4379" t="str">
            <v>Удержание 1% налога со счета 5276</v>
          </cell>
        </row>
        <row r="4380">
          <cell r="A4380">
            <v>37309</v>
          </cell>
          <cell r="B4380" t="str">
            <v>42301810300000040000</v>
          </cell>
          <cell r="C4380" t="str">
            <v>60301810300000000002</v>
          </cell>
          <cell r="D4380" t="str">
            <v>$</v>
          </cell>
          <cell r="E4380">
            <v>329.04</v>
          </cell>
          <cell r="F4380" t="str">
            <v>Удержание 1% налога со счета 666</v>
          </cell>
        </row>
        <row r="4381">
          <cell r="A4381">
            <v>37309</v>
          </cell>
          <cell r="B4381" t="str">
            <v>42301810300000040000</v>
          </cell>
          <cell r="C4381" t="str">
            <v>60301810300000000002</v>
          </cell>
          <cell r="D4381" t="str">
            <v>$</v>
          </cell>
          <cell r="E4381">
            <v>93.3</v>
          </cell>
          <cell r="F4381" t="str">
            <v>Удержание 1% налога со счета 624</v>
          </cell>
        </row>
        <row r="4382">
          <cell r="A4382">
            <v>37309</v>
          </cell>
          <cell r="B4382" t="str">
            <v>42301810300000040000</v>
          </cell>
          <cell r="C4382" t="str">
            <v>60301810300000000002</v>
          </cell>
          <cell r="D4382" t="str">
            <v>$</v>
          </cell>
          <cell r="E4382">
            <v>18.66</v>
          </cell>
          <cell r="F4382" t="str">
            <v>Удержание 1% налога со счета 828</v>
          </cell>
        </row>
        <row r="4383">
          <cell r="A4383">
            <v>37313</v>
          </cell>
          <cell r="B4383" t="str">
            <v>42301810300000040000</v>
          </cell>
          <cell r="C4383" t="str">
            <v>60301810300000000002</v>
          </cell>
          <cell r="D4383" t="str">
            <v>$</v>
          </cell>
          <cell r="E4383">
            <v>16.28</v>
          </cell>
          <cell r="F4383" t="str">
            <v>Удержание 1% налога со счета 5263</v>
          </cell>
        </row>
        <row r="4384">
          <cell r="A4384">
            <v>37313</v>
          </cell>
          <cell r="B4384" t="str">
            <v>42301810300000040000</v>
          </cell>
          <cell r="C4384" t="str">
            <v>60301810300000000002</v>
          </cell>
          <cell r="D4384" t="str">
            <v>$</v>
          </cell>
          <cell r="E4384">
            <v>24.88</v>
          </cell>
          <cell r="F4384" t="str">
            <v>Удержание 1% налога со счета 828</v>
          </cell>
        </row>
        <row r="4385">
          <cell r="A4385">
            <v>37313</v>
          </cell>
          <cell r="B4385" t="str">
            <v>42301810300000040000</v>
          </cell>
          <cell r="C4385" t="str">
            <v>60301810300000000002</v>
          </cell>
          <cell r="D4385" t="str">
            <v>$</v>
          </cell>
          <cell r="E4385">
            <v>236.98</v>
          </cell>
          <cell r="F4385" t="str">
            <v>Удержание 1% налога со счета 3935</v>
          </cell>
        </row>
        <row r="4386">
          <cell r="A4386">
            <v>37313</v>
          </cell>
          <cell r="B4386" t="str">
            <v>42301810300000040000</v>
          </cell>
          <cell r="C4386" t="str">
            <v>60301810300000000002</v>
          </cell>
          <cell r="D4386" t="str">
            <v>$</v>
          </cell>
          <cell r="E4386">
            <v>31.1</v>
          </cell>
          <cell r="F4386" t="str">
            <v>Удержание 1% налога со счета 2839</v>
          </cell>
        </row>
        <row r="4387">
          <cell r="A4387">
            <v>37313</v>
          </cell>
          <cell r="B4387" t="str">
            <v>42301810300000040000</v>
          </cell>
          <cell r="C4387" t="str">
            <v>60301810300000000002</v>
          </cell>
          <cell r="D4387" t="str">
            <v>$</v>
          </cell>
          <cell r="E4387">
            <v>93.3</v>
          </cell>
          <cell r="F4387" t="str">
            <v>Удержание 1% налога со счета 2211</v>
          </cell>
        </row>
        <row r="4388">
          <cell r="A4388">
            <v>37314</v>
          </cell>
          <cell r="B4388" t="str">
            <v>42301810300000040000</v>
          </cell>
          <cell r="C4388" t="str">
            <v>60301810300000000002</v>
          </cell>
          <cell r="D4388" t="str">
            <v>$</v>
          </cell>
          <cell r="E4388">
            <v>93.45</v>
          </cell>
          <cell r="F4388" t="str">
            <v>Удержание 1% налога со счета 2460</v>
          </cell>
        </row>
        <row r="4389">
          <cell r="A4389">
            <v>37314</v>
          </cell>
          <cell r="B4389" t="str">
            <v>42301810300000040000</v>
          </cell>
          <cell r="C4389" t="str">
            <v>60301810300000000002</v>
          </cell>
          <cell r="D4389" t="str">
            <v>$</v>
          </cell>
          <cell r="E4389">
            <v>311.5</v>
          </cell>
          <cell r="F4389" t="str">
            <v>Удержание 1% налога со счета 734</v>
          </cell>
        </row>
        <row r="4390">
          <cell r="A4390">
            <v>37314</v>
          </cell>
          <cell r="B4390" t="str">
            <v>42301810300000040000</v>
          </cell>
          <cell r="C4390" t="str">
            <v>60301810300000000002</v>
          </cell>
          <cell r="D4390" t="str">
            <v>$</v>
          </cell>
          <cell r="E4390">
            <v>31.15</v>
          </cell>
          <cell r="F4390" t="str">
            <v>Удержание 1% налога со счета 747</v>
          </cell>
        </row>
        <row r="4391">
          <cell r="A4391">
            <v>37315</v>
          </cell>
          <cell r="B4391" t="str">
            <v>42301810300000040000</v>
          </cell>
          <cell r="C4391" t="str">
            <v>60301810200000009802</v>
          </cell>
          <cell r="D4391" t="str">
            <v>$</v>
          </cell>
          <cell r="E4391">
            <v>6</v>
          </cell>
          <cell r="F4391" t="str">
            <v>Погашение части основного долга, процентов за пользование кредитом и списание подоходного налога с материальной выгоды,  Чирков А.Н.</v>
          </cell>
        </row>
        <row r="4392">
          <cell r="A4392">
            <v>37316</v>
          </cell>
          <cell r="B4392" t="str">
            <v>42301810300000040000</v>
          </cell>
          <cell r="C4392" t="str">
            <v>60301810300000000002</v>
          </cell>
          <cell r="D4392" t="str">
            <v>$</v>
          </cell>
          <cell r="E4392">
            <v>156</v>
          </cell>
          <cell r="F4392" t="str">
            <v>Удержание 1% налога со счета 734</v>
          </cell>
        </row>
        <row r="4393">
          <cell r="A4393">
            <v>37316</v>
          </cell>
          <cell r="B4393" t="str">
            <v>42301810300000040000</v>
          </cell>
          <cell r="C4393" t="str">
            <v>60301810300000000002</v>
          </cell>
          <cell r="D4393" t="str">
            <v>$</v>
          </cell>
          <cell r="E4393">
            <v>187.2</v>
          </cell>
          <cell r="F4393" t="str">
            <v>Удержание 1% налога со счета 381</v>
          </cell>
        </row>
        <row r="4394">
          <cell r="A4394">
            <v>37316</v>
          </cell>
          <cell r="B4394" t="str">
            <v>42301810300000040000</v>
          </cell>
          <cell r="C4394" t="str">
            <v>60301810300000000002</v>
          </cell>
          <cell r="D4394" t="str">
            <v>$</v>
          </cell>
          <cell r="E4394">
            <v>46.8</v>
          </cell>
          <cell r="F4394" t="str">
            <v>Удержание 1% налога со счета 828</v>
          </cell>
        </row>
        <row r="4395">
          <cell r="A4395">
            <v>37316</v>
          </cell>
          <cell r="B4395" t="str">
            <v>42301810300000040000</v>
          </cell>
          <cell r="C4395" t="str">
            <v>60301810300000000002</v>
          </cell>
          <cell r="D4395" t="str">
            <v>$</v>
          </cell>
          <cell r="E4395">
            <v>187.18</v>
          </cell>
          <cell r="F4395" t="str">
            <v>Удержание 1% налога со счета 572</v>
          </cell>
        </row>
        <row r="4396">
          <cell r="A4396">
            <v>37316</v>
          </cell>
          <cell r="B4396" t="str">
            <v>42301810300000040000</v>
          </cell>
          <cell r="C4396" t="str">
            <v>60301810300000000002</v>
          </cell>
          <cell r="D4396" t="str">
            <v>$</v>
          </cell>
          <cell r="E4396">
            <v>109.2</v>
          </cell>
          <cell r="F4396" t="str">
            <v>Удержание 1% налога со счета 1076</v>
          </cell>
        </row>
        <row r="4397">
          <cell r="A4397">
            <v>37316</v>
          </cell>
          <cell r="B4397" t="str">
            <v>42301810300000040000</v>
          </cell>
          <cell r="C4397" t="str">
            <v>60301810200000009802</v>
          </cell>
          <cell r="D4397" t="str">
            <v>$</v>
          </cell>
          <cell r="E4397">
            <v>9161</v>
          </cell>
          <cell r="F4397" t="str">
            <v>Выплата %% по депозитам, получение %% по кредитам, удержание подоходного н алога, покупка валюты по генеральным заявлениям за февраль 2002 года</v>
          </cell>
        </row>
        <row r="4398">
          <cell r="A4398">
            <v>37316</v>
          </cell>
          <cell r="B4398" t="str">
            <v>42301810300000040000</v>
          </cell>
          <cell r="C4398" t="str">
            <v>60301810200000009802</v>
          </cell>
          <cell r="D4398" t="str">
            <v>$</v>
          </cell>
          <cell r="E4398">
            <v>2049</v>
          </cell>
          <cell r="F4398" t="str">
            <v>Выплата %% по депозитам, получение %% по кредитам, удержание подоходного н алога, покупка валюты по генеральным заявлениям за февраль 2002 года</v>
          </cell>
        </row>
        <row r="4399">
          <cell r="A4399">
            <v>37316</v>
          </cell>
          <cell r="B4399" t="str">
            <v>42301810300000040000</v>
          </cell>
          <cell r="C4399" t="str">
            <v>60301810200000009802</v>
          </cell>
          <cell r="D4399" t="str">
            <v>$</v>
          </cell>
          <cell r="E4399">
            <v>26753</v>
          </cell>
          <cell r="F4399" t="str">
            <v>Выплата %% по депозитам, получение %% по кредитам, удержание подоходного н алога, покупка валюты по генеральным заявлениям за февраль 2002 года</v>
          </cell>
        </row>
        <row r="4400">
          <cell r="A4400">
            <v>37316</v>
          </cell>
          <cell r="B4400" t="str">
            <v>42301810300000040000</v>
          </cell>
          <cell r="C4400" t="str">
            <v>60301810200000009802</v>
          </cell>
          <cell r="D4400" t="str">
            <v>$</v>
          </cell>
          <cell r="E4400">
            <v>5982</v>
          </cell>
          <cell r="F4400" t="str">
            <v>Выплата %% по депозитам, получение %% по кредитам, удержание подоходного н алога, покупка валюты по генеральным заявлениям за февраль 2002 года</v>
          </cell>
        </row>
        <row r="4401">
          <cell r="A4401">
            <v>37316</v>
          </cell>
          <cell r="B4401" t="str">
            <v>42301810300000040000</v>
          </cell>
          <cell r="C4401" t="str">
            <v>60301810200000009802</v>
          </cell>
          <cell r="D4401" t="str">
            <v>$</v>
          </cell>
          <cell r="E4401">
            <v>17065</v>
          </cell>
          <cell r="F4401" t="str">
            <v>Выплата %% по депозитам, получение %% по кредитам, удержание подоходного н алога, покупка валюты по генеральным заявлениям за февраль 2002 года</v>
          </cell>
        </row>
        <row r="4402">
          <cell r="A4402">
            <v>37316</v>
          </cell>
          <cell r="B4402" t="str">
            <v>42301810300000040000</v>
          </cell>
          <cell r="C4402" t="str">
            <v>60301810200000009802</v>
          </cell>
          <cell r="D4402" t="str">
            <v>$</v>
          </cell>
          <cell r="E4402">
            <v>3816</v>
          </cell>
          <cell r="F4402" t="str">
            <v>Выплата %% по депозитам, получение %% по кредитам, удержание подоходного н алога, покупка валюты по генеральным заявлениям за февраль 2002 года</v>
          </cell>
        </row>
        <row r="4403">
          <cell r="A4403">
            <v>37316</v>
          </cell>
          <cell r="B4403" t="str">
            <v>42301810300000040000</v>
          </cell>
          <cell r="C4403" t="str">
            <v>60301810200000009802</v>
          </cell>
          <cell r="D4403" t="str">
            <v>$</v>
          </cell>
          <cell r="E4403">
            <v>11182</v>
          </cell>
          <cell r="F4403" t="str">
            <v>Выплата %% по депозитам, получение %% по кредитам, удержание подоходного н алога, покупка валюты по генеральным заявлениям за февраль 2002 года</v>
          </cell>
        </row>
        <row r="4404">
          <cell r="A4404">
            <v>37316</v>
          </cell>
          <cell r="B4404" t="str">
            <v>42301810300000040000</v>
          </cell>
          <cell r="C4404" t="str">
            <v>60301810200000009802</v>
          </cell>
          <cell r="D4404" t="str">
            <v>$</v>
          </cell>
          <cell r="E4404">
            <v>2500</v>
          </cell>
          <cell r="F4404" t="str">
            <v>Выплата %% по депозитам, получение %% по кредитам, удержание подоходного н алога, покупка валюты по генеральным заявлениям за февраль 2002 года</v>
          </cell>
        </row>
        <row r="4405">
          <cell r="A4405">
            <v>37316</v>
          </cell>
          <cell r="B4405" t="str">
            <v>42301810300000040000</v>
          </cell>
          <cell r="C4405" t="str">
            <v>60301810200000009802</v>
          </cell>
          <cell r="D4405" t="str">
            <v>$</v>
          </cell>
          <cell r="E4405">
            <v>14729</v>
          </cell>
          <cell r="F4405" t="str">
            <v>Выплата %% по депозитам, получение %% по кредитам, удержание подоходного н алога, покупка валюты по генеральным заявлениям за февраль 2002 года</v>
          </cell>
        </row>
        <row r="4406">
          <cell r="A4406">
            <v>37316</v>
          </cell>
          <cell r="B4406" t="str">
            <v>42301810300000040000</v>
          </cell>
          <cell r="C4406" t="str">
            <v>60301810200000009802</v>
          </cell>
          <cell r="D4406" t="str">
            <v>$</v>
          </cell>
          <cell r="E4406">
            <v>3294</v>
          </cell>
          <cell r="F4406" t="str">
            <v>Выплата %% по депозитам, получение %% по кредитам, удержание подоходного н алога, покупка валюты по генеральным заявлениям за февраль 2002 года</v>
          </cell>
        </row>
        <row r="4407">
          <cell r="A4407">
            <v>37316</v>
          </cell>
          <cell r="B4407" t="str">
            <v>42301810300000040000</v>
          </cell>
          <cell r="C4407" t="str">
            <v>60301810200000009802</v>
          </cell>
          <cell r="D4407" t="str">
            <v>$</v>
          </cell>
          <cell r="E4407">
            <v>8097</v>
          </cell>
          <cell r="F4407" t="str">
            <v>Выплата %% по депозитам, получение %% по кредитам, удержание подоходного н алога, покупка валюты по генеральным заявлениям за февраль 2002 года</v>
          </cell>
        </row>
        <row r="4408">
          <cell r="A4408">
            <v>37316</v>
          </cell>
          <cell r="B4408" t="str">
            <v>42301810300000040000</v>
          </cell>
          <cell r="C4408" t="str">
            <v>60301810200000009802</v>
          </cell>
          <cell r="D4408" t="str">
            <v>$</v>
          </cell>
          <cell r="E4408">
            <v>1811</v>
          </cell>
          <cell r="F4408" t="str">
            <v>Выплата %% по депозитам, получение %% по кредитам, удержание подоходного н алога, покупка валюты по генеральным заявлениям за февраль 2002 года</v>
          </cell>
        </row>
        <row r="4409">
          <cell r="A4409">
            <v>37319</v>
          </cell>
          <cell r="B4409" t="str">
            <v>42301810300000040000</v>
          </cell>
          <cell r="C4409" t="str">
            <v>60301810300000000002</v>
          </cell>
          <cell r="D4409" t="str">
            <v>$</v>
          </cell>
          <cell r="E4409">
            <v>124.8</v>
          </cell>
          <cell r="F4409" t="str">
            <v>Удержание 1% налога со счета 2839</v>
          </cell>
        </row>
        <row r="4410">
          <cell r="A4410">
            <v>37319</v>
          </cell>
          <cell r="B4410" t="str">
            <v>42301810300000040000</v>
          </cell>
          <cell r="C4410" t="str">
            <v>60301810300000000002</v>
          </cell>
          <cell r="D4410" t="str">
            <v>$</v>
          </cell>
          <cell r="E4410">
            <v>124.8</v>
          </cell>
          <cell r="F4410" t="str">
            <v>Удержание 1% налога со счета 776</v>
          </cell>
        </row>
        <row r="4411">
          <cell r="A4411">
            <v>37319</v>
          </cell>
          <cell r="B4411" t="str">
            <v>42301810300000040000</v>
          </cell>
          <cell r="C4411" t="str">
            <v>60301810300000000002</v>
          </cell>
          <cell r="D4411" t="str">
            <v>$</v>
          </cell>
          <cell r="E4411">
            <v>93.6</v>
          </cell>
          <cell r="F4411" t="str">
            <v>Удержание 1% налога со счета 2460</v>
          </cell>
        </row>
        <row r="4412">
          <cell r="A4412">
            <v>37319</v>
          </cell>
          <cell r="B4412" t="str">
            <v>42301810300000040000</v>
          </cell>
          <cell r="C4412" t="str">
            <v>60301810300000000002</v>
          </cell>
          <cell r="D4412" t="str">
            <v>$</v>
          </cell>
          <cell r="E4412">
            <v>51.29</v>
          </cell>
          <cell r="F4412" t="str">
            <v>Удержание 1% налога со счета 1856</v>
          </cell>
        </row>
        <row r="4413">
          <cell r="A4413">
            <v>37319</v>
          </cell>
          <cell r="B4413" t="str">
            <v>42301810300000040000</v>
          </cell>
          <cell r="C4413" t="str">
            <v>60301810300000000002</v>
          </cell>
          <cell r="D4413" t="str">
            <v>$</v>
          </cell>
          <cell r="E4413">
            <v>23.4</v>
          </cell>
          <cell r="F4413" t="str">
            <v>Удержание 1% налога со счета 572</v>
          </cell>
        </row>
        <row r="4414">
          <cell r="A4414">
            <v>37320</v>
          </cell>
          <cell r="B4414" t="str">
            <v>42301810300000040000</v>
          </cell>
          <cell r="C4414" t="str">
            <v>60301810300000000002</v>
          </cell>
          <cell r="D4414" t="str">
            <v>$</v>
          </cell>
          <cell r="E4414">
            <v>213.68</v>
          </cell>
          <cell r="F4414" t="str">
            <v>Удержание 1% налога со счета 174</v>
          </cell>
        </row>
        <row r="4415">
          <cell r="A4415">
            <v>37320</v>
          </cell>
          <cell r="B4415" t="str">
            <v>42301810300000040000</v>
          </cell>
          <cell r="C4415" t="str">
            <v>60301810300000000002</v>
          </cell>
          <cell r="D4415" t="str">
            <v>$</v>
          </cell>
          <cell r="E4415">
            <v>31.2</v>
          </cell>
          <cell r="F4415" t="str">
            <v>Удержание 1% налога со счета 394</v>
          </cell>
        </row>
        <row r="4416">
          <cell r="A4416">
            <v>37320</v>
          </cell>
          <cell r="B4416" t="str">
            <v>42301810300000040000</v>
          </cell>
          <cell r="C4416" t="str">
            <v>60301810300000000002</v>
          </cell>
          <cell r="D4416" t="str">
            <v>$</v>
          </cell>
          <cell r="E4416">
            <v>62.22</v>
          </cell>
          <cell r="F4416" t="str">
            <v>Удержание 1% налога со счета 2499</v>
          </cell>
        </row>
        <row r="4417">
          <cell r="A4417">
            <v>37321</v>
          </cell>
          <cell r="B4417" t="str">
            <v>42301810300000040000</v>
          </cell>
          <cell r="C4417" t="str">
            <v>60301810300000000002</v>
          </cell>
          <cell r="D4417" t="str">
            <v>$</v>
          </cell>
          <cell r="E4417">
            <v>31.2</v>
          </cell>
          <cell r="F4417" t="str">
            <v>Удержание 1% налога со счета 1856</v>
          </cell>
        </row>
        <row r="4418">
          <cell r="A4418">
            <v>37321</v>
          </cell>
          <cell r="B4418" t="str">
            <v>42301810300000040000</v>
          </cell>
          <cell r="C4418" t="str">
            <v>60301810300000000002</v>
          </cell>
          <cell r="D4418" t="str">
            <v>$</v>
          </cell>
          <cell r="E4418">
            <v>62.27</v>
          </cell>
          <cell r="F4418" t="str">
            <v>Удержание 1% налога со счета 5276</v>
          </cell>
        </row>
        <row r="4419">
          <cell r="A4419">
            <v>37321</v>
          </cell>
          <cell r="B4419" t="str">
            <v>42301810300000040000</v>
          </cell>
          <cell r="C4419" t="str">
            <v>60301810300000000002</v>
          </cell>
          <cell r="D4419" t="str">
            <v>$</v>
          </cell>
          <cell r="E4419">
            <v>161.30000000000001</v>
          </cell>
          <cell r="F4419" t="str">
            <v>Удержание 1% налога со счета 2402</v>
          </cell>
        </row>
        <row r="4420">
          <cell r="A4420">
            <v>37321</v>
          </cell>
          <cell r="B4420" t="str">
            <v>42301810300000040000</v>
          </cell>
          <cell r="C4420" t="str">
            <v>60301810300000000002</v>
          </cell>
          <cell r="D4420" t="str">
            <v>$</v>
          </cell>
          <cell r="E4420">
            <v>78</v>
          </cell>
          <cell r="F4420" t="str">
            <v>Удержание 1% налога со счета 1199</v>
          </cell>
        </row>
        <row r="4421">
          <cell r="A4421">
            <v>37321</v>
          </cell>
          <cell r="B4421" t="str">
            <v>42301810300000040000</v>
          </cell>
          <cell r="C4421" t="str">
            <v>60301810300000000002</v>
          </cell>
          <cell r="D4421" t="str">
            <v>$</v>
          </cell>
          <cell r="E4421">
            <v>93.6</v>
          </cell>
          <cell r="F4421" t="str">
            <v>Удержание 1% налога со счета 2020</v>
          </cell>
        </row>
        <row r="4422">
          <cell r="A4422">
            <v>37321</v>
          </cell>
          <cell r="B4422" t="str">
            <v>42301810300000040000</v>
          </cell>
          <cell r="C4422" t="str">
            <v>60301810300000000002</v>
          </cell>
          <cell r="D4422" t="str">
            <v>$</v>
          </cell>
          <cell r="E4422">
            <v>62.28</v>
          </cell>
          <cell r="F4422" t="str">
            <v>Удержание 1% налога со счета 381</v>
          </cell>
        </row>
        <row r="4423">
          <cell r="A4423">
            <v>37321</v>
          </cell>
          <cell r="B4423" t="str">
            <v>42301810300000040000</v>
          </cell>
          <cell r="C4423" t="str">
            <v>60301810300000000002</v>
          </cell>
          <cell r="D4423" t="str">
            <v>$</v>
          </cell>
          <cell r="E4423">
            <v>93.6</v>
          </cell>
          <cell r="F4423" t="str">
            <v>Удержание 1% налога со счета 2211</v>
          </cell>
        </row>
        <row r="4424">
          <cell r="A4424">
            <v>37321</v>
          </cell>
          <cell r="B4424" t="str">
            <v>42301810300000040000</v>
          </cell>
          <cell r="C4424" t="str">
            <v>60301810200000009802</v>
          </cell>
          <cell r="D4424" t="str">
            <v>$</v>
          </cell>
          <cell r="E4424">
            <v>1</v>
          </cell>
          <cell r="F4424" t="str">
            <v>Погашение части основного долга, процентов за пользование кредитом и списание подоходного налога с материальной выгоды,  Чирков А.Н.</v>
          </cell>
        </row>
        <row r="4425">
          <cell r="A4425">
            <v>37322</v>
          </cell>
          <cell r="B4425" t="str">
            <v>42301810300000040000</v>
          </cell>
          <cell r="C4425" t="str">
            <v>60301810300000000002</v>
          </cell>
          <cell r="D4425" t="str">
            <v>$</v>
          </cell>
          <cell r="E4425">
            <v>61.74</v>
          </cell>
          <cell r="F4425" t="str">
            <v>Удержание 1% налога со счета 527</v>
          </cell>
        </row>
        <row r="4426">
          <cell r="A4426">
            <v>37326</v>
          </cell>
          <cell r="B4426" t="str">
            <v>42301810300000040000</v>
          </cell>
          <cell r="C4426" t="str">
            <v>60301810300000000002</v>
          </cell>
          <cell r="D4426" t="str">
            <v>$</v>
          </cell>
          <cell r="E4426">
            <v>84.73</v>
          </cell>
          <cell r="F4426" t="str">
            <v>Удержание 1% налога со счета 1898</v>
          </cell>
        </row>
        <row r="4427">
          <cell r="A4427">
            <v>37326</v>
          </cell>
          <cell r="B4427" t="str">
            <v>42301810300000040000</v>
          </cell>
          <cell r="C4427" t="str">
            <v>60301810300000000002</v>
          </cell>
          <cell r="D4427" t="str">
            <v>$</v>
          </cell>
          <cell r="E4427">
            <v>38.590000000000003</v>
          </cell>
          <cell r="F4427" t="str">
            <v>Удержание 1% налога со счета 828</v>
          </cell>
        </row>
        <row r="4428">
          <cell r="A4428">
            <v>37326</v>
          </cell>
          <cell r="B4428" t="str">
            <v>42301810300000040000</v>
          </cell>
          <cell r="C4428" t="str">
            <v>60301810300000000002</v>
          </cell>
          <cell r="D4428" t="str">
            <v>$</v>
          </cell>
          <cell r="E4428">
            <v>419.24</v>
          </cell>
          <cell r="F4428" t="str">
            <v>Удержание 1% налога со счета 2428</v>
          </cell>
        </row>
        <row r="4429">
          <cell r="A4429">
            <v>37326</v>
          </cell>
          <cell r="B4429" t="str">
            <v>42301810300000040000</v>
          </cell>
          <cell r="C4429" t="str">
            <v>60301810300000000002</v>
          </cell>
          <cell r="D4429" t="str">
            <v>$</v>
          </cell>
          <cell r="E4429">
            <v>156.25</v>
          </cell>
          <cell r="F4429" t="str">
            <v>Удержание 1% налога со счета 572</v>
          </cell>
        </row>
        <row r="4430">
          <cell r="A4430">
            <v>37326</v>
          </cell>
          <cell r="B4430" t="str">
            <v>42301810300000040000</v>
          </cell>
          <cell r="C4430" t="str">
            <v>60301810300000000002</v>
          </cell>
          <cell r="D4430" t="str">
            <v>$</v>
          </cell>
          <cell r="E4430">
            <v>4.87</v>
          </cell>
          <cell r="F4430" t="str">
            <v>Удержание 1% налога со счета 666</v>
          </cell>
        </row>
        <row r="4431">
          <cell r="A4431">
            <v>37327</v>
          </cell>
          <cell r="B4431" t="str">
            <v>42301810300000040000</v>
          </cell>
          <cell r="C4431" t="str">
            <v>60301810300000000002</v>
          </cell>
          <cell r="D4431" t="str">
            <v>$</v>
          </cell>
          <cell r="E4431">
            <v>31.2</v>
          </cell>
          <cell r="F4431" t="str">
            <v>Удержание 1% налога со счета 381</v>
          </cell>
        </row>
        <row r="4432">
          <cell r="A4432">
            <v>37327</v>
          </cell>
          <cell r="B4432" t="str">
            <v>42301810300000040000</v>
          </cell>
          <cell r="C4432" t="str">
            <v>60301810300000000002</v>
          </cell>
          <cell r="D4432" t="str">
            <v>$</v>
          </cell>
          <cell r="E4432">
            <v>155.72</v>
          </cell>
          <cell r="F4432" t="str">
            <v>Удержание 1% налога со счета 2839</v>
          </cell>
        </row>
        <row r="4433">
          <cell r="A4433">
            <v>37327</v>
          </cell>
          <cell r="B4433" t="str">
            <v>42301810300000040000</v>
          </cell>
          <cell r="C4433" t="str">
            <v>60301810300000000002</v>
          </cell>
          <cell r="D4433" t="str">
            <v>$</v>
          </cell>
          <cell r="E4433">
            <v>138</v>
          </cell>
          <cell r="F4433" t="str">
            <v>Удержание 1% налога со счета 2839</v>
          </cell>
        </row>
        <row r="4434">
          <cell r="A4434">
            <v>37327</v>
          </cell>
          <cell r="B4434" t="str">
            <v>42301810300000040000</v>
          </cell>
          <cell r="C4434" t="str">
            <v>60301810300000000002</v>
          </cell>
          <cell r="D4434" t="str">
            <v>$</v>
          </cell>
          <cell r="E4434">
            <v>6.24</v>
          </cell>
          <cell r="F4434" t="str">
            <v>Удержание 1% налога со счета 828</v>
          </cell>
        </row>
        <row r="4435">
          <cell r="A4435">
            <v>37327</v>
          </cell>
          <cell r="B4435" t="str">
            <v>42301810300000040000</v>
          </cell>
          <cell r="C4435" t="str">
            <v>60301810300000000002</v>
          </cell>
          <cell r="D4435" t="str">
            <v>$</v>
          </cell>
          <cell r="E4435">
            <v>154.59</v>
          </cell>
          <cell r="F4435" t="str">
            <v>Удержание 1% налога со счета 776</v>
          </cell>
        </row>
        <row r="4436">
          <cell r="A4436">
            <v>37327</v>
          </cell>
          <cell r="B4436" t="str">
            <v>42301810300000040000</v>
          </cell>
          <cell r="C4436" t="str">
            <v>60301810300000000002</v>
          </cell>
          <cell r="D4436" t="str">
            <v>$</v>
          </cell>
          <cell r="E4436">
            <v>467</v>
          </cell>
          <cell r="F4436" t="str">
            <v>Удержание 1% налога со счета 734</v>
          </cell>
        </row>
        <row r="4437">
          <cell r="A4437">
            <v>37328</v>
          </cell>
          <cell r="B4437" t="str">
            <v>42301810300000040000</v>
          </cell>
          <cell r="C4437" t="str">
            <v>60301810300000000002</v>
          </cell>
          <cell r="D4437" t="str">
            <v>$</v>
          </cell>
          <cell r="E4437">
            <v>218.4</v>
          </cell>
          <cell r="F4437" t="str">
            <v>Удержание 1% налога со счета 381</v>
          </cell>
        </row>
        <row r="4438">
          <cell r="A4438">
            <v>37329</v>
          </cell>
          <cell r="B4438" t="str">
            <v>42301810300000040000</v>
          </cell>
          <cell r="C4438" t="str">
            <v>60301810300000000002</v>
          </cell>
          <cell r="D4438" t="str">
            <v>$</v>
          </cell>
          <cell r="E4438">
            <v>517.41999999999996</v>
          </cell>
          <cell r="F4438" t="str">
            <v>Удержание 1% налога со счета 462</v>
          </cell>
        </row>
        <row r="4439">
          <cell r="A4439">
            <v>37329</v>
          </cell>
          <cell r="B4439" t="str">
            <v>42301810300000040000</v>
          </cell>
          <cell r="C4439" t="str">
            <v>60301810300000000002</v>
          </cell>
          <cell r="D4439" t="str">
            <v>$</v>
          </cell>
          <cell r="E4439">
            <v>62.34</v>
          </cell>
          <cell r="F4439" t="str">
            <v>Удержание 1% налога со счета 381</v>
          </cell>
        </row>
        <row r="4440">
          <cell r="A4440">
            <v>37329</v>
          </cell>
          <cell r="B4440" t="str">
            <v>42301810300000040000</v>
          </cell>
          <cell r="C4440" t="str">
            <v>60301810300000000002</v>
          </cell>
          <cell r="D4440" t="str">
            <v>$</v>
          </cell>
          <cell r="E4440">
            <v>124.47</v>
          </cell>
          <cell r="F4440" t="str">
            <v>Удержание 1% налога со счета 3935</v>
          </cell>
        </row>
        <row r="4441">
          <cell r="A4441">
            <v>37329</v>
          </cell>
          <cell r="B4441" t="str">
            <v>42301810300000040000</v>
          </cell>
          <cell r="C4441" t="str">
            <v>60301810300000000002</v>
          </cell>
          <cell r="D4441" t="str">
            <v>$</v>
          </cell>
          <cell r="E4441">
            <v>21.82</v>
          </cell>
          <cell r="F4441" t="str">
            <v>Удержание 1% налога со счета 572</v>
          </cell>
        </row>
        <row r="4442">
          <cell r="A4442">
            <v>37330</v>
          </cell>
          <cell r="B4442" t="str">
            <v>42301810300000040000</v>
          </cell>
          <cell r="C4442" t="str">
            <v>60301810300000000002</v>
          </cell>
          <cell r="D4442" t="str">
            <v>$</v>
          </cell>
          <cell r="E4442">
            <v>9.36</v>
          </cell>
          <cell r="F4442" t="str">
            <v>Удержание 1% налога со счета 828</v>
          </cell>
        </row>
        <row r="4443">
          <cell r="A4443">
            <v>37330</v>
          </cell>
          <cell r="B4443" t="str">
            <v>42301810300000040000</v>
          </cell>
          <cell r="C4443" t="str">
            <v>60301810300000000002</v>
          </cell>
          <cell r="D4443" t="str">
            <v>$</v>
          </cell>
          <cell r="E4443">
            <v>31.19</v>
          </cell>
          <cell r="F4443" t="str">
            <v>Удержание 1% налога со счета 381</v>
          </cell>
        </row>
        <row r="4444">
          <cell r="A4444">
            <v>37330</v>
          </cell>
          <cell r="B4444" t="str">
            <v>42301810300000040000</v>
          </cell>
          <cell r="C4444" t="str">
            <v>60301810300000000002</v>
          </cell>
          <cell r="D4444" t="str">
            <v>$</v>
          </cell>
          <cell r="E4444">
            <v>205.85</v>
          </cell>
          <cell r="F4444" t="str">
            <v>Удержание 1% налога со счета 873</v>
          </cell>
        </row>
        <row r="4445">
          <cell r="A4445">
            <v>37330</v>
          </cell>
          <cell r="B4445" t="str">
            <v>42301810300000040000</v>
          </cell>
          <cell r="C4445" t="str">
            <v>60301810300000000002</v>
          </cell>
          <cell r="D4445" t="str">
            <v>$</v>
          </cell>
          <cell r="E4445">
            <v>15.6</v>
          </cell>
          <cell r="F4445" t="str">
            <v>Удержание 1% налога со счета 1924</v>
          </cell>
        </row>
        <row r="4446">
          <cell r="A4446">
            <v>37330</v>
          </cell>
          <cell r="B4446" t="str">
            <v>42301810300000040000</v>
          </cell>
          <cell r="C4446" t="str">
            <v>60301810300000000002</v>
          </cell>
          <cell r="D4446" t="str">
            <v>$</v>
          </cell>
          <cell r="E4446">
            <v>31.16</v>
          </cell>
          <cell r="F4446" t="str">
            <v>Удержание 1% налога со счета 394</v>
          </cell>
        </row>
        <row r="4447">
          <cell r="A4447">
            <v>37330</v>
          </cell>
          <cell r="B4447" t="str">
            <v>42301810300000040000</v>
          </cell>
          <cell r="C4447" t="str">
            <v>60301810300000000002</v>
          </cell>
          <cell r="D4447" t="str">
            <v>$</v>
          </cell>
          <cell r="E4447">
            <v>155.65</v>
          </cell>
          <cell r="F4447" t="str">
            <v>Удержание 1% налога со счета 1157</v>
          </cell>
        </row>
        <row r="4448">
          <cell r="A4448">
            <v>37330</v>
          </cell>
          <cell r="B4448" t="str">
            <v>42301810300000040000</v>
          </cell>
          <cell r="C4448" t="str">
            <v>60301810300000000002</v>
          </cell>
          <cell r="D4448" t="str">
            <v>$</v>
          </cell>
          <cell r="E4448">
            <v>467.85</v>
          </cell>
          <cell r="F4448" t="str">
            <v>Удержание 1% налога со счета 734</v>
          </cell>
        </row>
        <row r="4449">
          <cell r="A4449">
            <v>37333</v>
          </cell>
          <cell r="B4449" t="str">
            <v>42301810300000040000</v>
          </cell>
          <cell r="C4449" t="str">
            <v>60301810300000000002</v>
          </cell>
          <cell r="D4449" t="str">
            <v>$</v>
          </cell>
          <cell r="E4449">
            <v>74.86</v>
          </cell>
          <cell r="F4449" t="str">
            <v>Удержание 1% налога со счета 2020</v>
          </cell>
        </row>
        <row r="4450">
          <cell r="A4450">
            <v>37333</v>
          </cell>
          <cell r="B4450" t="str">
            <v>42301810300000040000</v>
          </cell>
          <cell r="C4450" t="str">
            <v>60301810300000000002</v>
          </cell>
          <cell r="D4450" t="str">
            <v>$</v>
          </cell>
          <cell r="E4450">
            <v>31.19</v>
          </cell>
          <cell r="F4450" t="str">
            <v>Удержание 1% налога со счета 572</v>
          </cell>
        </row>
        <row r="4451">
          <cell r="A4451">
            <v>37333</v>
          </cell>
          <cell r="B4451" t="str">
            <v>42301810300000040000</v>
          </cell>
          <cell r="C4451" t="str">
            <v>60301810300000000002</v>
          </cell>
          <cell r="D4451" t="str">
            <v>$</v>
          </cell>
          <cell r="E4451">
            <v>155.74</v>
          </cell>
          <cell r="F4451" t="str">
            <v>Удержание 1% налога со счета 1076</v>
          </cell>
        </row>
        <row r="4452">
          <cell r="A4452">
            <v>37334</v>
          </cell>
          <cell r="B4452" t="str">
            <v>42301810300000040000</v>
          </cell>
          <cell r="C4452" t="str">
            <v>60301810300000000002</v>
          </cell>
          <cell r="D4452" t="str">
            <v>$</v>
          </cell>
          <cell r="E4452">
            <v>31.27</v>
          </cell>
          <cell r="F4452" t="str">
            <v>Удержание 1% налога со счета 5276</v>
          </cell>
        </row>
        <row r="4453">
          <cell r="A4453">
            <v>37335</v>
          </cell>
          <cell r="B4453" t="str">
            <v>42301810300000040000</v>
          </cell>
          <cell r="C4453" t="str">
            <v>60301810300000000002</v>
          </cell>
          <cell r="D4453" t="str">
            <v>$</v>
          </cell>
          <cell r="E4453">
            <v>15.64</v>
          </cell>
          <cell r="F4453" t="str">
            <v>Удержание 1% налога со счета 828</v>
          </cell>
        </row>
        <row r="4454">
          <cell r="A4454">
            <v>37335</v>
          </cell>
          <cell r="B4454" t="str">
            <v>42301810300000040000</v>
          </cell>
          <cell r="C4454" t="str">
            <v>60301810300000000002</v>
          </cell>
          <cell r="D4454" t="str">
            <v>$</v>
          </cell>
          <cell r="E4454">
            <v>1247.67</v>
          </cell>
          <cell r="F4454" t="str">
            <v>Удержание 1% налога со счета 666</v>
          </cell>
        </row>
        <row r="4455">
          <cell r="A4455">
            <v>37336</v>
          </cell>
          <cell r="B4455" t="str">
            <v>42301810300000040000</v>
          </cell>
          <cell r="C4455" t="str">
            <v>60301810300000000002</v>
          </cell>
          <cell r="D4455" t="str">
            <v>$</v>
          </cell>
          <cell r="E4455">
            <v>31.27</v>
          </cell>
          <cell r="F4455" t="str">
            <v>Удержание 1% налога со счета 381</v>
          </cell>
        </row>
        <row r="4456">
          <cell r="A4456">
            <v>37336</v>
          </cell>
          <cell r="B4456" t="str">
            <v>42301810300000040000</v>
          </cell>
          <cell r="C4456" t="str">
            <v>60301810300000000002</v>
          </cell>
          <cell r="D4456" t="str">
            <v>$</v>
          </cell>
          <cell r="E4456">
            <v>62.54</v>
          </cell>
          <cell r="F4456" t="str">
            <v>Удержание 1% налога со счета 1076</v>
          </cell>
        </row>
        <row r="4457">
          <cell r="A4457">
            <v>37337</v>
          </cell>
          <cell r="B4457" t="str">
            <v>42301810300000040000</v>
          </cell>
          <cell r="C4457" t="str">
            <v>60301810300000000002</v>
          </cell>
          <cell r="D4457" t="str">
            <v>$</v>
          </cell>
          <cell r="E4457">
            <v>3091.09</v>
          </cell>
          <cell r="F4457" t="str">
            <v>Удержание 1% налога со счета 750</v>
          </cell>
        </row>
        <row r="4458">
          <cell r="A4458">
            <v>37337</v>
          </cell>
          <cell r="B4458" t="str">
            <v>42301810300000040000</v>
          </cell>
          <cell r="C4458" t="str">
            <v>60301810300000000002</v>
          </cell>
          <cell r="D4458" t="str">
            <v>$</v>
          </cell>
          <cell r="E4458">
            <v>3095.73</v>
          </cell>
          <cell r="F4458" t="str">
            <v>Удержание 1% налога со счета 750</v>
          </cell>
        </row>
        <row r="4459">
          <cell r="A4459">
            <v>37337</v>
          </cell>
          <cell r="B4459" t="str">
            <v>42301810300000040000</v>
          </cell>
          <cell r="C4459" t="str">
            <v>60301810300000000002</v>
          </cell>
          <cell r="D4459" t="str">
            <v>$</v>
          </cell>
          <cell r="E4459">
            <v>3095.73</v>
          </cell>
          <cell r="F4459" t="str">
            <v>Удержание 1% налога со счета 750</v>
          </cell>
        </row>
        <row r="4460">
          <cell r="A4460">
            <v>37337</v>
          </cell>
          <cell r="B4460" t="str">
            <v>42301810300000040000</v>
          </cell>
          <cell r="C4460" t="str">
            <v>60301810300000000002</v>
          </cell>
          <cell r="D4460" t="str">
            <v>$</v>
          </cell>
          <cell r="E4460">
            <v>3095.73</v>
          </cell>
          <cell r="F4460" t="str">
            <v>Удержание 1% налога со счета 750</v>
          </cell>
        </row>
        <row r="4461">
          <cell r="A4461">
            <v>37337</v>
          </cell>
          <cell r="B4461" t="str">
            <v>42301810300000040000</v>
          </cell>
          <cell r="C4461" t="str">
            <v>60301810300000000002</v>
          </cell>
          <cell r="D4461" t="str">
            <v>$</v>
          </cell>
          <cell r="E4461">
            <v>3095.73</v>
          </cell>
          <cell r="F4461" t="str">
            <v>Удержание 1% налога со счета 750</v>
          </cell>
        </row>
        <row r="4462">
          <cell r="A4462">
            <v>37337</v>
          </cell>
          <cell r="B4462" t="str">
            <v>42301810300000040000</v>
          </cell>
          <cell r="C4462" t="str">
            <v>60301810300000000002</v>
          </cell>
          <cell r="D4462" t="str">
            <v>$</v>
          </cell>
          <cell r="E4462">
            <v>1094.45</v>
          </cell>
          <cell r="F4462" t="str">
            <v>Удержание 1% налога со счета 750</v>
          </cell>
        </row>
        <row r="4463">
          <cell r="A4463">
            <v>37337</v>
          </cell>
          <cell r="B4463" t="str">
            <v>42301810300000040000</v>
          </cell>
          <cell r="C4463" t="str">
            <v>60301810300000000002</v>
          </cell>
          <cell r="D4463" t="str">
            <v>$</v>
          </cell>
          <cell r="E4463">
            <v>31.27</v>
          </cell>
          <cell r="F4463" t="str">
            <v>Удержание 1% налога со счета 828</v>
          </cell>
        </row>
        <row r="4464">
          <cell r="A4464">
            <v>37337</v>
          </cell>
          <cell r="B4464" t="str">
            <v>42301810300000040000</v>
          </cell>
          <cell r="C4464" t="str">
            <v>60301810300000000002</v>
          </cell>
          <cell r="D4464" t="str">
            <v>$</v>
          </cell>
          <cell r="E4464">
            <v>46.91</v>
          </cell>
          <cell r="F4464" t="str">
            <v>Удержание 1% налога со счета 2460</v>
          </cell>
        </row>
        <row r="4465">
          <cell r="A4465">
            <v>37340</v>
          </cell>
          <cell r="B4465" t="str">
            <v>42301810300000040000</v>
          </cell>
          <cell r="C4465" t="str">
            <v>60301810300000000002</v>
          </cell>
          <cell r="D4465" t="str">
            <v>$</v>
          </cell>
          <cell r="E4465">
            <v>15.64</v>
          </cell>
          <cell r="F4465" t="str">
            <v>Удержание 1% налога со счета 828</v>
          </cell>
        </row>
        <row r="4466">
          <cell r="A4466">
            <v>37340</v>
          </cell>
          <cell r="B4466" t="str">
            <v>42301810300000040000</v>
          </cell>
          <cell r="C4466" t="str">
            <v>60301810300000000002</v>
          </cell>
          <cell r="D4466" t="str">
            <v>$</v>
          </cell>
          <cell r="E4466">
            <v>31.27</v>
          </cell>
          <cell r="F4466" t="str">
            <v>Удержание 1% налога со счета 750</v>
          </cell>
        </row>
        <row r="4467">
          <cell r="A4467">
            <v>37340</v>
          </cell>
          <cell r="B4467" t="str">
            <v>42301810300000040000</v>
          </cell>
          <cell r="C4467" t="str">
            <v>60301810300000000002</v>
          </cell>
          <cell r="D4467" t="str">
            <v>$</v>
          </cell>
          <cell r="E4467">
            <v>156.35</v>
          </cell>
          <cell r="F4467" t="str">
            <v>Удержание 1% налога со счета 776</v>
          </cell>
        </row>
        <row r="4468">
          <cell r="A4468">
            <v>37340</v>
          </cell>
          <cell r="B4468" t="str">
            <v>42301810300000040000</v>
          </cell>
          <cell r="C4468" t="str">
            <v>60301810300000000002</v>
          </cell>
          <cell r="D4468" t="str">
            <v>$</v>
          </cell>
          <cell r="E4468">
            <v>108.77</v>
          </cell>
          <cell r="F4468" t="str">
            <v>Удержание 1% налога со счета 5069</v>
          </cell>
        </row>
        <row r="4469">
          <cell r="A4469">
            <v>37341</v>
          </cell>
          <cell r="B4469" t="str">
            <v>42301810300000040000</v>
          </cell>
          <cell r="C4469" t="str">
            <v>60301810300000000002</v>
          </cell>
          <cell r="D4469" t="str">
            <v>$</v>
          </cell>
          <cell r="E4469">
            <v>6.25</v>
          </cell>
          <cell r="F4469" t="str">
            <v>Удержание 1% налога со счета 828</v>
          </cell>
        </row>
        <row r="4470">
          <cell r="A4470">
            <v>37341</v>
          </cell>
          <cell r="B4470" t="str">
            <v>42301810300000040000</v>
          </cell>
          <cell r="C4470" t="str">
            <v>60301810300000000002</v>
          </cell>
          <cell r="D4470" t="str">
            <v>$</v>
          </cell>
          <cell r="E4470">
            <v>31.27</v>
          </cell>
          <cell r="F4470" t="str">
            <v>Удержание 1% налога со счета 381</v>
          </cell>
        </row>
        <row r="4471">
          <cell r="A4471">
            <v>37341</v>
          </cell>
          <cell r="B4471" t="str">
            <v>42301810300000040000</v>
          </cell>
          <cell r="C4471" t="str">
            <v>60301810300000000002</v>
          </cell>
          <cell r="D4471" t="str">
            <v>$</v>
          </cell>
          <cell r="E4471">
            <v>53.13</v>
          </cell>
          <cell r="F4471" t="str">
            <v>Удержание 1% налога со счета 1678</v>
          </cell>
        </row>
        <row r="4472">
          <cell r="A4472">
            <v>37341</v>
          </cell>
          <cell r="B4472" t="str">
            <v>42301810300000040000</v>
          </cell>
          <cell r="C4472" t="str">
            <v>60301810300000000002</v>
          </cell>
          <cell r="D4472" t="str">
            <v>$</v>
          </cell>
          <cell r="E4472">
            <v>78.180000000000007</v>
          </cell>
          <cell r="F4472" t="str">
            <v>Удержание 1% налога со счета 394</v>
          </cell>
        </row>
        <row r="4473">
          <cell r="A4473">
            <v>37341</v>
          </cell>
          <cell r="B4473" t="str">
            <v>42301810300000040000</v>
          </cell>
          <cell r="C4473" t="str">
            <v>60301810300000000002</v>
          </cell>
          <cell r="D4473" t="str">
            <v>$</v>
          </cell>
          <cell r="E4473">
            <v>31.27</v>
          </cell>
          <cell r="F4473" t="str">
            <v>Удержание 1% налога со счета 2839</v>
          </cell>
        </row>
        <row r="4474">
          <cell r="A4474">
            <v>37341</v>
          </cell>
          <cell r="B4474" t="str">
            <v>42301810300000040000</v>
          </cell>
          <cell r="C4474" t="str">
            <v>60301810300000000002</v>
          </cell>
          <cell r="D4474" t="str">
            <v>$</v>
          </cell>
          <cell r="E4474">
            <v>46.91</v>
          </cell>
          <cell r="F4474" t="str">
            <v>Удержание 1% налога со счета 2606</v>
          </cell>
        </row>
        <row r="4475">
          <cell r="A4475">
            <v>37342</v>
          </cell>
          <cell r="B4475" t="str">
            <v>42301810300000040000</v>
          </cell>
          <cell r="C4475" t="str">
            <v>60301810300000000002</v>
          </cell>
          <cell r="D4475" t="str">
            <v>$</v>
          </cell>
          <cell r="E4475">
            <v>3.13</v>
          </cell>
          <cell r="F4475" t="str">
            <v>Удержание 1% налога со счета 828</v>
          </cell>
        </row>
        <row r="4476">
          <cell r="A4476">
            <v>37342</v>
          </cell>
          <cell r="B4476" t="str">
            <v>42301810300000040000</v>
          </cell>
          <cell r="C4476" t="str">
            <v>60301810300000000002</v>
          </cell>
          <cell r="D4476" t="str">
            <v>$</v>
          </cell>
          <cell r="E4476">
            <v>125.08</v>
          </cell>
          <cell r="F4476" t="str">
            <v>Удержание 1% налога со счета 381</v>
          </cell>
        </row>
        <row r="4477">
          <cell r="A4477">
            <v>37342</v>
          </cell>
          <cell r="B4477" t="str">
            <v>42301810300000040000</v>
          </cell>
          <cell r="C4477" t="str">
            <v>60301810300000000002</v>
          </cell>
          <cell r="D4477" t="str">
            <v>$</v>
          </cell>
          <cell r="E4477">
            <v>156.18</v>
          </cell>
          <cell r="F4477" t="str">
            <v>Удержание 1% налога со счета 1131</v>
          </cell>
        </row>
        <row r="4478">
          <cell r="A4478">
            <v>37343</v>
          </cell>
          <cell r="B4478" t="str">
            <v>42301810300000040000</v>
          </cell>
          <cell r="C4478" t="str">
            <v>60301810300000000002</v>
          </cell>
          <cell r="D4478" t="str">
            <v>$</v>
          </cell>
          <cell r="E4478">
            <v>62.44</v>
          </cell>
          <cell r="F4478" t="str">
            <v>Удержание 1% налога со счета 750</v>
          </cell>
        </row>
        <row r="4479">
          <cell r="A4479">
            <v>37343</v>
          </cell>
          <cell r="B4479" t="str">
            <v>42301810300000040000</v>
          </cell>
          <cell r="C4479" t="str">
            <v>60301810300000000002</v>
          </cell>
          <cell r="D4479" t="str">
            <v>$</v>
          </cell>
          <cell r="E4479">
            <v>311.89999999999998</v>
          </cell>
          <cell r="F4479" t="str">
            <v>Удержание 1% налога со счета 899</v>
          </cell>
        </row>
        <row r="4480">
          <cell r="A4480">
            <v>37344</v>
          </cell>
          <cell r="B4480" t="str">
            <v>42301810300000040000</v>
          </cell>
          <cell r="C4480" t="str">
            <v>60301810300000000002</v>
          </cell>
          <cell r="D4480" t="str">
            <v>$</v>
          </cell>
          <cell r="E4480">
            <v>6.24</v>
          </cell>
          <cell r="F4480" t="str">
            <v>Удержание 1% налога со счета 828</v>
          </cell>
        </row>
        <row r="4481">
          <cell r="A4481">
            <v>37344</v>
          </cell>
          <cell r="B4481" t="str">
            <v>42301810300000040000</v>
          </cell>
          <cell r="C4481" t="str">
            <v>60301810200000009802</v>
          </cell>
          <cell r="D4481" t="str">
            <v>$</v>
          </cell>
          <cell r="E4481">
            <v>5</v>
          </cell>
          <cell r="F4481" t="str">
            <v>Погашение части основного долга, процентов за пользование кредитом и списание подоходного налога с материальной выгоды,  Чирков А.Н.</v>
          </cell>
        </row>
        <row r="4482">
          <cell r="A4482">
            <v>37347</v>
          </cell>
          <cell r="B4482" t="str">
            <v>42301810300000040000</v>
          </cell>
          <cell r="C4482" t="str">
            <v>60301810300000000002</v>
          </cell>
          <cell r="D4482" t="str">
            <v>$</v>
          </cell>
          <cell r="E4482">
            <v>31.32</v>
          </cell>
          <cell r="F4482" t="str">
            <v>Удержание 1% налога со счета 750</v>
          </cell>
        </row>
        <row r="4483">
          <cell r="A4483">
            <v>37347</v>
          </cell>
          <cell r="B4483" t="str">
            <v>42301810300000040000</v>
          </cell>
          <cell r="C4483" t="str">
            <v>60301810300000000002</v>
          </cell>
          <cell r="D4483" t="str">
            <v>$</v>
          </cell>
          <cell r="E4483">
            <v>281.56</v>
          </cell>
          <cell r="F4483" t="str">
            <v>Удержание 1% налога со счета 747</v>
          </cell>
        </row>
        <row r="4484">
          <cell r="A4484">
            <v>37347</v>
          </cell>
          <cell r="B4484" t="str">
            <v>42301810300000040000</v>
          </cell>
          <cell r="C4484" t="str">
            <v>60301810300000000002</v>
          </cell>
          <cell r="D4484" t="str">
            <v>$</v>
          </cell>
          <cell r="E4484">
            <v>78.3</v>
          </cell>
          <cell r="F4484" t="str">
            <v>Удержание 1% налога со счета 381</v>
          </cell>
        </row>
        <row r="4485">
          <cell r="A4485">
            <v>37347</v>
          </cell>
          <cell r="B4485" t="str">
            <v>42301810300000040000</v>
          </cell>
          <cell r="C4485" t="str">
            <v>60301810200000009802</v>
          </cell>
          <cell r="D4485" t="str">
            <v>$</v>
          </cell>
          <cell r="E4485">
            <v>4787</v>
          </cell>
          <cell r="F4485" t="str">
            <v>Выплата %% по депозитам, получение %% по кредитам, удержание подоходного н алога, покупка валюты по генеральным заявлениям за март 2002 года</v>
          </cell>
        </row>
        <row r="4486">
          <cell r="A4486">
            <v>37347</v>
          </cell>
          <cell r="B4486" t="str">
            <v>42301810300000040000</v>
          </cell>
          <cell r="C4486" t="str">
            <v>60301810200000009802</v>
          </cell>
          <cell r="D4486" t="str">
            <v>$</v>
          </cell>
          <cell r="E4486">
            <v>1070</v>
          </cell>
          <cell r="F4486" t="str">
            <v>Выплата %% по депозитам, получение %% по кредитам, удержание подоходного н алога, покупка валюты по генеральным заявлениям за март 2002 года</v>
          </cell>
        </row>
        <row r="4487">
          <cell r="A4487">
            <v>37347</v>
          </cell>
          <cell r="B4487" t="str">
            <v>42301810300000040000</v>
          </cell>
          <cell r="C4487" t="str">
            <v>60301810200000009802</v>
          </cell>
          <cell r="D4487" t="str">
            <v>$</v>
          </cell>
          <cell r="E4487">
            <v>29619</v>
          </cell>
          <cell r="F4487" t="str">
            <v>Выплата %% по депозитам, получение %% по кредитам, удержание подоходного н алога, покупка валюты по генеральным заявлениям за март 2002 года</v>
          </cell>
        </row>
        <row r="4488">
          <cell r="A4488">
            <v>37347</v>
          </cell>
          <cell r="B4488" t="str">
            <v>42301810300000040000</v>
          </cell>
          <cell r="C4488" t="str">
            <v>60301810200000009802</v>
          </cell>
          <cell r="D4488" t="str">
            <v>$</v>
          </cell>
          <cell r="E4488">
            <v>6623</v>
          </cell>
          <cell r="F4488" t="str">
            <v>Выплата %% по депозитам, получение %% по кредитам, удержание подоходного н алога, покупка валюты по генеральным заявлениям за март 2002 года</v>
          </cell>
        </row>
        <row r="4489">
          <cell r="A4489">
            <v>37347</v>
          </cell>
          <cell r="B4489" t="str">
            <v>42301810300000040000</v>
          </cell>
          <cell r="C4489" t="str">
            <v>60301810200000009802</v>
          </cell>
          <cell r="D4489" t="str">
            <v>$</v>
          </cell>
          <cell r="E4489">
            <v>12381</v>
          </cell>
          <cell r="F4489" t="str">
            <v>Выплата %% по депозитам, получение %% по кредитам, удержание подоходного н алога, покупка валюты по генеральным заявлениям за март 2002 года</v>
          </cell>
        </row>
        <row r="4490">
          <cell r="A4490">
            <v>37347</v>
          </cell>
          <cell r="B4490" t="str">
            <v>42301810300000040000</v>
          </cell>
          <cell r="C4490" t="str">
            <v>60301810200000009802</v>
          </cell>
          <cell r="D4490" t="str">
            <v>$</v>
          </cell>
          <cell r="E4490">
            <v>2768</v>
          </cell>
          <cell r="F4490" t="str">
            <v>Выплата %% по депозитам, получение %% по кредитам, удержание подоходного н алога, покупка валюты по генеральным заявлениям за март 2002 года</v>
          </cell>
        </row>
        <row r="4491">
          <cell r="A4491">
            <v>37347</v>
          </cell>
          <cell r="B4491" t="str">
            <v>42301810300000040000</v>
          </cell>
          <cell r="C4491" t="str">
            <v>60301810200000009802</v>
          </cell>
          <cell r="D4491" t="str">
            <v>$</v>
          </cell>
          <cell r="E4491">
            <v>18893</v>
          </cell>
          <cell r="F4491" t="str">
            <v>Выплата %% по депозитам, получение %% по кредитам, удержание подоходного н алога, покупка валюты по генеральным заявлениям за март 2002 года</v>
          </cell>
        </row>
        <row r="4492">
          <cell r="A4492">
            <v>37347</v>
          </cell>
          <cell r="B4492" t="str">
            <v>42301810300000040000</v>
          </cell>
          <cell r="C4492" t="str">
            <v>60301810200000009802</v>
          </cell>
          <cell r="D4492" t="str">
            <v>$</v>
          </cell>
          <cell r="E4492">
            <v>4225</v>
          </cell>
          <cell r="F4492" t="str">
            <v>Выплата %% по депозитам, получение %% по кредитам, удержание подоходного н алога, покупка валюты по генеральным заявлениям за март 2002 года</v>
          </cell>
        </row>
        <row r="4493">
          <cell r="A4493">
            <v>37347</v>
          </cell>
          <cell r="B4493" t="str">
            <v>42301810300000040000</v>
          </cell>
          <cell r="C4493" t="str">
            <v>60301810200000009802</v>
          </cell>
          <cell r="D4493" t="str">
            <v>$</v>
          </cell>
          <cell r="E4493">
            <v>16307</v>
          </cell>
          <cell r="F4493" t="str">
            <v>Выплата %% по депозитам, получение %% по кредитам, удержание подоходного н алога, покупка валюты по генеральным заявлениям за март 2002 года</v>
          </cell>
        </row>
        <row r="4494">
          <cell r="A4494">
            <v>37347</v>
          </cell>
          <cell r="B4494" t="str">
            <v>42301810300000040000</v>
          </cell>
          <cell r="C4494" t="str">
            <v>60301810200000009802</v>
          </cell>
          <cell r="D4494" t="str">
            <v>$</v>
          </cell>
          <cell r="E4494">
            <v>3646</v>
          </cell>
          <cell r="F4494" t="str">
            <v>Выплата %% по депозитам, получение %% по кредитам, удержание подоходного н алога, покупка валюты по генеральным заявлениям за март 2002 года</v>
          </cell>
        </row>
        <row r="4495">
          <cell r="A4495">
            <v>37347</v>
          </cell>
          <cell r="B4495" t="str">
            <v>42301810300000040000</v>
          </cell>
          <cell r="C4495" t="str">
            <v>60301810200000009802</v>
          </cell>
          <cell r="D4495" t="str">
            <v>$</v>
          </cell>
          <cell r="E4495">
            <v>8965</v>
          </cell>
          <cell r="F4495" t="str">
            <v>Выплата %% по депозитам, получение %% по кредитам, удержание подоходного н алога, покупка валюты по генеральным заявлениям за март 2002 года</v>
          </cell>
        </row>
        <row r="4496">
          <cell r="A4496">
            <v>37347</v>
          </cell>
          <cell r="B4496" t="str">
            <v>42301810300000040000</v>
          </cell>
          <cell r="C4496" t="str">
            <v>60301810200000009802</v>
          </cell>
          <cell r="D4496" t="str">
            <v>$</v>
          </cell>
          <cell r="E4496">
            <v>2005</v>
          </cell>
          <cell r="F4496" t="str">
            <v>Выплата %% по депозитам, получение %% по кредитам, удержание подоходного н алога, покупка валюты по генеральным заявлениям за март 2002 года</v>
          </cell>
        </row>
        <row r="4497">
          <cell r="A4497">
            <v>37348</v>
          </cell>
          <cell r="B4497" t="str">
            <v>42301810300000040000</v>
          </cell>
          <cell r="C4497" t="str">
            <v>60301810300000000002</v>
          </cell>
          <cell r="D4497" t="str">
            <v>$</v>
          </cell>
          <cell r="E4497">
            <v>30.96</v>
          </cell>
          <cell r="F4497" t="str">
            <v>Удержание 1% налога со счета 624</v>
          </cell>
        </row>
        <row r="4498">
          <cell r="A4498">
            <v>37348</v>
          </cell>
          <cell r="B4498" t="str">
            <v>42301810300000040000</v>
          </cell>
          <cell r="C4498" t="str">
            <v>60301810300000000002</v>
          </cell>
          <cell r="D4498" t="str">
            <v>$</v>
          </cell>
          <cell r="E4498">
            <v>312.89999999999998</v>
          </cell>
          <cell r="F4498" t="str">
            <v>Удержание 1% налога со счета 899</v>
          </cell>
        </row>
        <row r="4499">
          <cell r="A4499">
            <v>37348</v>
          </cell>
          <cell r="B4499" t="str">
            <v>42301810300000040000</v>
          </cell>
          <cell r="C4499" t="str">
            <v>60301810300000000002</v>
          </cell>
          <cell r="D4499" t="str">
            <v>$</v>
          </cell>
          <cell r="E4499">
            <v>153.94999999999999</v>
          </cell>
          <cell r="F4499" t="str">
            <v>Удержание 1% налога со счета 1076</v>
          </cell>
        </row>
        <row r="4500">
          <cell r="A4500">
            <v>37349</v>
          </cell>
          <cell r="B4500" t="str">
            <v>42301810300000040000</v>
          </cell>
          <cell r="C4500" t="str">
            <v>60301810700000009098</v>
          </cell>
          <cell r="D4500" t="str">
            <v>$</v>
          </cell>
          <cell r="E4500">
            <v>479</v>
          </cell>
          <cell r="F4500" t="str">
            <v>Списание расходов, оплаченных банковской картой MasterCard Business (Титов В. Н.), в оплату личных трат.</v>
          </cell>
        </row>
        <row r="4501">
          <cell r="A4501">
            <v>37350</v>
          </cell>
          <cell r="B4501" t="str">
            <v>42301810300000040000</v>
          </cell>
          <cell r="C4501" t="str">
            <v>60301810300000000002</v>
          </cell>
          <cell r="D4501" t="str">
            <v>$</v>
          </cell>
          <cell r="E4501">
            <v>91.96</v>
          </cell>
          <cell r="F4501" t="str">
            <v>Удержание 1% налога со счета 776</v>
          </cell>
        </row>
        <row r="4502">
          <cell r="A4502">
            <v>37350</v>
          </cell>
          <cell r="B4502" t="str">
            <v>42301810300000040000</v>
          </cell>
          <cell r="C4502" t="str">
            <v>60301810300000000002</v>
          </cell>
          <cell r="D4502" t="str">
            <v>$</v>
          </cell>
          <cell r="E4502">
            <v>14.95</v>
          </cell>
          <cell r="F4502" t="str">
            <v>Удержание 1% налога со счета 828</v>
          </cell>
        </row>
        <row r="4503">
          <cell r="A4503">
            <v>37350</v>
          </cell>
          <cell r="B4503" t="str">
            <v>42301810300000040000</v>
          </cell>
          <cell r="C4503" t="str">
            <v>60301810300000000002</v>
          </cell>
          <cell r="D4503" t="str">
            <v>$</v>
          </cell>
          <cell r="E4503">
            <v>78.239999999999995</v>
          </cell>
          <cell r="F4503" t="str">
            <v>Удержание 1% налога со счета 381</v>
          </cell>
        </row>
        <row r="4504">
          <cell r="A4504">
            <v>37350</v>
          </cell>
          <cell r="B4504" t="str">
            <v>42301810300000040000</v>
          </cell>
          <cell r="C4504" t="str">
            <v>60301810300000000002</v>
          </cell>
          <cell r="D4504" t="str">
            <v>$</v>
          </cell>
          <cell r="E4504">
            <v>24.99</v>
          </cell>
          <cell r="F4504" t="str">
            <v>Удержание 1% налога со счета 1351</v>
          </cell>
        </row>
        <row r="4505">
          <cell r="A4505">
            <v>37350</v>
          </cell>
          <cell r="B4505" t="str">
            <v>42301810300000040000</v>
          </cell>
          <cell r="C4505" t="str">
            <v>60301810300000000002</v>
          </cell>
          <cell r="D4505" t="str">
            <v>$</v>
          </cell>
          <cell r="E4505">
            <v>5.42</v>
          </cell>
          <cell r="F4505" t="str">
            <v>Удержание 1% налога со счета 1555</v>
          </cell>
        </row>
        <row r="4506">
          <cell r="A4506">
            <v>37350</v>
          </cell>
          <cell r="B4506" t="str">
            <v>42301810300000040000</v>
          </cell>
          <cell r="C4506" t="str">
            <v>60301810300000000002</v>
          </cell>
          <cell r="D4506" t="str">
            <v>$</v>
          </cell>
          <cell r="E4506">
            <v>28.19</v>
          </cell>
          <cell r="F4506" t="str">
            <v>Удержание 1% налога со счета 2606</v>
          </cell>
        </row>
        <row r="4507">
          <cell r="A4507">
            <v>37350</v>
          </cell>
          <cell r="B4507" t="str">
            <v>42301810300000040000</v>
          </cell>
          <cell r="C4507" t="str">
            <v>60301810300000000002</v>
          </cell>
          <cell r="D4507" t="str">
            <v>$</v>
          </cell>
          <cell r="E4507">
            <v>5.55</v>
          </cell>
          <cell r="F4507" t="str">
            <v>Удержание 1% налога со счета 954</v>
          </cell>
        </row>
        <row r="4508">
          <cell r="A4508">
            <v>37351</v>
          </cell>
          <cell r="B4508" t="str">
            <v>42301810300000040000</v>
          </cell>
          <cell r="C4508" t="str">
            <v>60301810300000000002</v>
          </cell>
          <cell r="D4508" t="str">
            <v>$</v>
          </cell>
          <cell r="E4508">
            <v>62.64</v>
          </cell>
          <cell r="F4508" t="str">
            <v>Удержание 1% налога со счета 828</v>
          </cell>
        </row>
        <row r="4509">
          <cell r="A4509">
            <v>37351</v>
          </cell>
          <cell r="B4509" t="str">
            <v>42301810300000040000</v>
          </cell>
          <cell r="C4509" t="str">
            <v>60301810300000000002</v>
          </cell>
          <cell r="D4509" t="str">
            <v>$</v>
          </cell>
          <cell r="E4509">
            <v>156.6</v>
          </cell>
          <cell r="F4509" t="str">
            <v>Удержание 1% налога со счета 776</v>
          </cell>
        </row>
        <row r="4510">
          <cell r="A4510">
            <v>37351</v>
          </cell>
          <cell r="B4510" t="str">
            <v>42301810300000040000</v>
          </cell>
          <cell r="C4510" t="str">
            <v>60301810300000000002</v>
          </cell>
          <cell r="D4510" t="str">
            <v>$</v>
          </cell>
          <cell r="E4510">
            <v>218.78</v>
          </cell>
          <cell r="F4510" t="str">
            <v>Удержание 1% налога со счета 624</v>
          </cell>
        </row>
        <row r="4511">
          <cell r="A4511">
            <v>37351</v>
          </cell>
          <cell r="B4511" t="str">
            <v>42301810300000040000</v>
          </cell>
          <cell r="C4511" t="str">
            <v>60301810200000009802</v>
          </cell>
          <cell r="D4511" t="str">
            <v>$</v>
          </cell>
          <cell r="E4511">
            <v>1</v>
          </cell>
          <cell r="F4511" t="str">
            <v>Погашение части основного долга, процентов за пользование кредитом и списание подоходного налога с материальной выгоды,  Чирков А.Н.</v>
          </cell>
        </row>
        <row r="4512">
          <cell r="A4512">
            <v>37354</v>
          </cell>
          <cell r="B4512" t="str">
            <v>42301810300000040000</v>
          </cell>
          <cell r="C4512" t="str">
            <v>60301810300000000002</v>
          </cell>
          <cell r="D4512" t="str">
            <v>$</v>
          </cell>
          <cell r="E4512">
            <v>1153.8599999999999</v>
          </cell>
          <cell r="F4512" t="str">
            <v>Удержание 1% налога со счета 750</v>
          </cell>
        </row>
        <row r="4513">
          <cell r="A4513">
            <v>37354</v>
          </cell>
          <cell r="B4513" t="str">
            <v>42301810300000040000</v>
          </cell>
          <cell r="C4513" t="str">
            <v>60301810300000000002</v>
          </cell>
          <cell r="D4513" t="str">
            <v>$</v>
          </cell>
          <cell r="E4513">
            <v>109.44</v>
          </cell>
          <cell r="F4513" t="str">
            <v>Удержание 1% налога со счета 3935</v>
          </cell>
        </row>
        <row r="4514">
          <cell r="A4514">
            <v>37354</v>
          </cell>
          <cell r="B4514" t="str">
            <v>42301810300000040000</v>
          </cell>
          <cell r="C4514" t="str">
            <v>60301810300000000002</v>
          </cell>
          <cell r="D4514" t="str">
            <v>$</v>
          </cell>
          <cell r="E4514">
            <v>596.58000000000004</v>
          </cell>
          <cell r="F4514" t="str">
            <v>Удержание 1% налога со счета 404</v>
          </cell>
        </row>
        <row r="4515">
          <cell r="A4515">
            <v>37354</v>
          </cell>
          <cell r="B4515" t="str">
            <v>42301810300000040000</v>
          </cell>
          <cell r="C4515" t="str">
            <v>60301810300000000002</v>
          </cell>
          <cell r="D4515" t="str">
            <v>$</v>
          </cell>
          <cell r="E4515">
            <v>93.96</v>
          </cell>
          <cell r="F4515" t="str">
            <v>Удержание 1% налога со счета 381</v>
          </cell>
        </row>
        <row r="4516">
          <cell r="A4516">
            <v>37354</v>
          </cell>
          <cell r="B4516" t="str">
            <v>42301810300000040000</v>
          </cell>
          <cell r="C4516" t="str">
            <v>60301810300000000002</v>
          </cell>
          <cell r="D4516" t="str">
            <v>$</v>
          </cell>
          <cell r="E4516">
            <v>203.58</v>
          </cell>
          <cell r="F4516" t="str">
            <v>Удержание 1% налога со счета 873</v>
          </cell>
        </row>
        <row r="4517">
          <cell r="A4517">
            <v>37354</v>
          </cell>
          <cell r="B4517" t="str">
            <v>42301810300000040000</v>
          </cell>
          <cell r="C4517" t="str">
            <v>60301810300000000002</v>
          </cell>
          <cell r="D4517" t="str">
            <v>$</v>
          </cell>
          <cell r="E4517">
            <v>31.32</v>
          </cell>
          <cell r="F4517" t="str">
            <v>Удержание 1% налога со счета 828</v>
          </cell>
        </row>
        <row r="4518">
          <cell r="A4518">
            <v>37355</v>
          </cell>
          <cell r="B4518" t="str">
            <v>42301810300000040000</v>
          </cell>
          <cell r="C4518" t="str">
            <v>60301810300000000002</v>
          </cell>
          <cell r="D4518" t="str">
            <v>$</v>
          </cell>
          <cell r="E4518">
            <v>219.24</v>
          </cell>
          <cell r="F4518" t="str">
            <v>Удержание 1% налога со счета 750</v>
          </cell>
        </row>
        <row r="4519">
          <cell r="A4519">
            <v>37355</v>
          </cell>
          <cell r="B4519" t="str">
            <v>42301810300000040000</v>
          </cell>
          <cell r="C4519" t="str">
            <v>60301810300000000002</v>
          </cell>
          <cell r="D4519" t="str">
            <v>$</v>
          </cell>
          <cell r="E4519">
            <v>7.58</v>
          </cell>
          <cell r="F4519" t="str">
            <v>Удержание 1% налога со счета 4798</v>
          </cell>
        </row>
        <row r="4520">
          <cell r="A4520">
            <v>37356</v>
          </cell>
          <cell r="B4520" t="str">
            <v>42301810300000040000</v>
          </cell>
          <cell r="C4520" t="str">
            <v>60301810300000000002</v>
          </cell>
          <cell r="D4520" t="str">
            <v>$</v>
          </cell>
          <cell r="E4520">
            <v>2818.8</v>
          </cell>
          <cell r="F4520" t="str">
            <v>Удержание 1% налога со счета 404</v>
          </cell>
        </row>
        <row r="4521">
          <cell r="A4521">
            <v>37356</v>
          </cell>
          <cell r="B4521" t="str">
            <v>42301810300000040000</v>
          </cell>
          <cell r="C4521" t="str">
            <v>60301810300000000002</v>
          </cell>
          <cell r="D4521" t="str">
            <v>$</v>
          </cell>
          <cell r="E4521">
            <v>2818.8</v>
          </cell>
          <cell r="F4521" t="str">
            <v>Удержание 1% налога со счета 404</v>
          </cell>
        </row>
        <row r="4522">
          <cell r="A4522">
            <v>37356</v>
          </cell>
          <cell r="B4522" t="str">
            <v>42301810300000040000</v>
          </cell>
          <cell r="C4522" t="str">
            <v>60301810300000000002</v>
          </cell>
          <cell r="D4522" t="str">
            <v>$</v>
          </cell>
          <cell r="E4522">
            <v>62.64</v>
          </cell>
          <cell r="F4522" t="str">
            <v>Удержание 1% налога со счета 828</v>
          </cell>
        </row>
        <row r="4523">
          <cell r="A4523">
            <v>37356</v>
          </cell>
          <cell r="B4523" t="str">
            <v>42301810300000040000</v>
          </cell>
          <cell r="C4523" t="str">
            <v>60301810300000000002</v>
          </cell>
          <cell r="D4523" t="str">
            <v>$</v>
          </cell>
          <cell r="E4523">
            <v>24.8</v>
          </cell>
          <cell r="F4523" t="str">
            <v>Удержание 1% налога со счета 1076</v>
          </cell>
        </row>
        <row r="4524">
          <cell r="A4524">
            <v>37357</v>
          </cell>
          <cell r="B4524" t="str">
            <v>42301810300000040000</v>
          </cell>
          <cell r="C4524" t="str">
            <v>60301810300000000002</v>
          </cell>
          <cell r="D4524" t="str">
            <v>$</v>
          </cell>
          <cell r="E4524">
            <v>78.3</v>
          </cell>
          <cell r="F4524" t="str">
            <v>Удержание 1% налога со счета 2020</v>
          </cell>
        </row>
        <row r="4525">
          <cell r="A4525">
            <v>37357</v>
          </cell>
          <cell r="B4525" t="str">
            <v>42301810300000040000</v>
          </cell>
          <cell r="C4525" t="str">
            <v>60301810300000000002</v>
          </cell>
          <cell r="D4525" t="str">
            <v>$</v>
          </cell>
          <cell r="E4525">
            <v>104.3</v>
          </cell>
          <cell r="F4525" t="str">
            <v>Удержание 1% налога со счета 776</v>
          </cell>
        </row>
        <row r="4526">
          <cell r="A4526">
            <v>37357</v>
          </cell>
          <cell r="B4526" t="str">
            <v>42301810300000040000</v>
          </cell>
          <cell r="C4526" t="str">
            <v>60301810300000000002</v>
          </cell>
          <cell r="D4526" t="str">
            <v>$</v>
          </cell>
          <cell r="E4526">
            <v>125.05</v>
          </cell>
          <cell r="F4526" t="str">
            <v>Удержание 1% налога со счета 2839</v>
          </cell>
        </row>
        <row r="4527">
          <cell r="A4527">
            <v>37358</v>
          </cell>
          <cell r="B4527" t="str">
            <v>42301810300000040000</v>
          </cell>
          <cell r="C4527" t="str">
            <v>60301810300000000002</v>
          </cell>
          <cell r="D4527" t="str">
            <v>$</v>
          </cell>
          <cell r="E4527">
            <v>1882.48</v>
          </cell>
          <cell r="F4527" t="str">
            <v>Удержание 1% налога со счета 2033</v>
          </cell>
        </row>
        <row r="4528">
          <cell r="A4528">
            <v>37358</v>
          </cell>
          <cell r="B4528" t="str">
            <v>42301810300000040000</v>
          </cell>
          <cell r="C4528" t="str">
            <v>60301810300000000002</v>
          </cell>
          <cell r="D4528" t="str">
            <v>$</v>
          </cell>
          <cell r="E4528">
            <v>57.94</v>
          </cell>
          <cell r="F4528" t="str">
            <v>Удержание 1% налога со счета 4798</v>
          </cell>
        </row>
        <row r="4529">
          <cell r="A4529">
            <v>37358</v>
          </cell>
          <cell r="B4529" t="str">
            <v>42301810300000040000</v>
          </cell>
          <cell r="C4529" t="str">
            <v>60301810300000000002</v>
          </cell>
          <cell r="D4529" t="str">
            <v>$</v>
          </cell>
          <cell r="E4529">
            <v>313.02</v>
          </cell>
          <cell r="F4529" t="str">
            <v>Удержание 1% налога со счета 5276</v>
          </cell>
        </row>
        <row r="4530">
          <cell r="A4530">
            <v>37358</v>
          </cell>
          <cell r="B4530" t="str">
            <v>42301810300000040000</v>
          </cell>
          <cell r="C4530" t="str">
            <v>60301810300000000002</v>
          </cell>
          <cell r="D4530" t="str">
            <v>$</v>
          </cell>
          <cell r="E4530">
            <v>9.4</v>
          </cell>
          <cell r="F4530" t="str">
            <v>Удержание 1% налога со счета 828</v>
          </cell>
        </row>
        <row r="4531">
          <cell r="A4531">
            <v>37358</v>
          </cell>
          <cell r="B4531" t="str">
            <v>42301810300000040000</v>
          </cell>
          <cell r="C4531" t="str">
            <v>60301810300000000002</v>
          </cell>
          <cell r="D4531" t="str">
            <v>$</v>
          </cell>
          <cell r="E4531">
            <v>62.64</v>
          </cell>
          <cell r="F4531" t="str">
            <v>Удержание 1% налога со счета 2460</v>
          </cell>
        </row>
        <row r="4532">
          <cell r="A4532">
            <v>37361</v>
          </cell>
          <cell r="B4532" t="str">
            <v>42301810300000040000</v>
          </cell>
          <cell r="C4532" t="str">
            <v>60301810300000000002</v>
          </cell>
          <cell r="D4532" t="str">
            <v>$</v>
          </cell>
          <cell r="E4532">
            <v>9.4</v>
          </cell>
          <cell r="F4532" t="str">
            <v>Удержание 1% налога со счета 828</v>
          </cell>
        </row>
        <row r="4533">
          <cell r="A4533">
            <v>37361</v>
          </cell>
          <cell r="B4533" t="str">
            <v>42301810300000040000</v>
          </cell>
          <cell r="C4533" t="str">
            <v>60301810300000000002</v>
          </cell>
          <cell r="D4533" t="str">
            <v>$</v>
          </cell>
          <cell r="E4533">
            <v>219.24</v>
          </cell>
          <cell r="F4533" t="str">
            <v>Удержание 1% налога со счета 776</v>
          </cell>
        </row>
        <row r="4534">
          <cell r="A4534">
            <v>37361</v>
          </cell>
          <cell r="B4534" t="str">
            <v>42301810300000040000</v>
          </cell>
          <cell r="C4534" t="str">
            <v>60301810300000000002</v>
          </cell>
          <cell r="D4534" t="str">
            <v>$</v>
          </cell>
          <cell r="E4534">
            <v>31.32</v>
          </cell>
          <cell r="F4534" t="str">
            <v>Удержание 1% налога со счета 1076</v>
          </cell>
        </row>
        <row r="4535">
          <cell r="A4535">
            <v>37361</v>
          </cell>
          <cell r="B4535" t="str">
            <v>42301810300000040000</v>
          </cell>
          <cell r="C4535" t="str">
            <v>60301810300000000002</v>
          </cell>
          <cell r="D4535" t="str">
            <v>$</v>
          </cell>
          <cell r="E4535">
            <v>783</v>
          </cell>
          <cell r="F4535" t="str">
            <v>Удержание 1% налога со счета 750</v>
          </cell>
        </row>
        <row r="4536">
          <cell r="A4536">
            <v>37361</v>
          </cell>
          <cell r="B4536" t="str">
            <v>42301810300000040000</v>
          </cell>
          <cell r="C4536" t="str">
            <v>60301810300000000002</v>
          </cell>
          <cell r="D4536" t="str">
            <v>$</v>
          </cell>
          <cell r="E4536">
            <v>8.14</v>
          </cell>
          <cell r="F4536" t="str">
            <v>Удержание 1% налога со счета 2460</v>
          </cell>
        </row>
        <row r="4537">
          <cell r="A4537">
            <v>37361</v>
          </cell>
          <cell r="B4537" t="str">
            <v>42301810300000040000</v>
          </cell>
          <cell r="C4537" t="str">
            <v>60301810300000000002</v>
          </cell>
          <cell r="D4537" t="str">
            <v>$</v>
          </cell>
          <cell r="E4537">
            <v>93.96</v>
          </cell>
          <cell r="F4537" t="str">
            <v>Удержание 1% налога со счета 1199</v>
          </cell>
        </row>
        <row r="4538">
          <cell r="A4538">
            <v>37361</v>
          </cell>
          <cell r="B4538" t="str">
            <v>42301810300000040000</v>
          </cell>
          <cell r="C4538" t="str">
            <v>60301810300000000002</v>
          </cell>
          <cell r="D4538" t="str">
            <v>$</v>
          </cell>
          <cell r="E4538">
            <v>14.05</v>
          </cell>
          <cell r="F4538" t="str">
            <v>Удержание 1% налога со счета 815</v>
          </cell>
        </row>
        <row r="4539">
          <cell r="A4539">
            <v>37362</v>
          </cell>
          <cell r="B4539" t="str">
            <v>42301810300000040000</v>
          </cell>
          <cell r="C4539" t="str">
            <v>60301810300000000002</v>
          </cell>
          <cell r="D4539" t="str">
            <v>$</v>
          </cell>
          <cell r="E4539">
            <v>31.29</v>
          </cell>
          <cell r="F4539" t="str">
            <v>Удержание 1% налога со счета 5276</v>
          </cell>
        </row>
        <row r="4540">
          <cell r="A4540">
            <v>37362</v>
          </cell>
          <cell r="B4540" t="str">
            <v>42301810300000040000</v>
          </cell>
          <cell r="C4540" t="str">
            <v>60301810300000000002</v>
          </cell>
          <cell r="D4540" t="str">
            <v>$</v>
          </cell>
          <cell r="E4540">
            <v>156.44999999999999</v>
          </cell>
          <cell r="F4540" t="str">
            <v>Удержание 1% налога со счета 2606</v>
          </cell>
        </row>
        <row r="4541">
          <cell r="A4541">
            <v>37363</v>
          </cell>
          <cell r="B4541" t="str">
            <v>42301810300000040000</v>
          </cell>
          <cell r="C4541" t="str">
            <v>60301810300000000002</v>
          </cell>
          <cell r="D4541" t="str">
            <v>$</v>
          </cell>
          <cell r="E4541">
            <v>531.92999999999995</v>
          </cell>
          <cell r="F4541" t="str">
            <v>Удержание 1% налога со счета 381</v>
          </cell>
        </row>
        <row r="4542">
          <cell r="A4542">
            <v>37363</v>
          </cell>
          <cell r="B4542" t="str">
            <v>42301810300000040000</v>
          </cell>
          <cell r="C4542" t="str">
            <v>60301810300000000002</v>
          </cell>
          <cell r="D4542" t="str">
            <v>$</v>
          </cell>
          <cell r="E4542">
            <v>0.5</v>
          </cell>
          <cell r="F4542" t="str">
            <v>Удержание 1% налога со счета 1717</v>
          </cell>
        </row>
        <row r="4543">
          <cell r="A4543">
            <v>37363</v>
          </cell>
          <cell r="B4543" t="str">
            <v>42301810300000040000</v>
          </cell>
          <cell r="C4543" t="str">
            <v>60301810300000000002</v>
          </cell>
          <cell r="D4543" t="str">
            <v>$</v>
          </cell>
          <cell r="E4543">
            <v>31.29</v>
          </cell>
          <cell r="F4543" t="str">
            <v>Удержание 1% налога со счета 394</v>
          </cell>
        </row>
        <row r="4544">
          <cell r="A4544">
            <v>37364</v>
          </cell>
          <cell r="B4544" t="str">
            <v>42301810300000040000</v>
          </cell>
          <cell r="C4544" t="str">
            <v>60301810300000000002</v>
          </cell>
          <cell r="D4544" t="str">
            <v>$</v>
          </cell>
          <cell r="E4544">
            <v>108.6</v>
          </cell>
          <cell r="F4544" t="str">
            <v>Удержание 1% налога со счета 776</v>
          </cell>
        </row>
        <row r="4545">
          <cell r="A4545">
            <v>37364</v>
          </cell>
          <cell r="B4545" t="str">
            <v>42301810300000040000</v>
          </cell>
          <cell r="C4545" t="str">
            <v>60301810300000000002</v>
          </cell>
          <cell r="D4545" t="str">
            <v>$</v>
          </cell>
          <cell r="E4545">
            <v>125.2</v>
          </cell>
          <cell r="F4545" t="str">
            <v>Удержание 1% налога со счета 828</v>
          </cell>
        </row>
        <row r="4546">
          <cell r="A4546">
            <v>37364</v>
          </cell>
          <cell r="B4546" t="str">
            <v>42301810300000040000</v>
          </cell>
          <cell r="C4546" t="str">
            <v>60301810300000000002</v>
          </cell>
          <cell r="D4546" t="str">
            <v>$</v>
          </cell>
          <cell r="E4546">
            <v>7.56</v>
          </cell>
          <cell r="F4546" t="str">
            <v>Удержание 1% налога со счета 1885</v>
          </cell>
        </row>
        <row r="4547">
          <cell r="A4547">
            <v>37365</v>
          </cell>
          <cell r="B4547" t="str">
            <v>42301810300000040000</v>
          </cell>
          <cell r="C4547" t="str">
            <v>60301810300000000002</v>
          </cell>
          <cell r="D4547" t="str">
            <v>$</v>
          </cell>
          <cell r="E4547">
            <v>93.9</v>
          </cell>
          <cell r="F4547" t="str">
            <v>Удержание 1% налога со счета 828</v>
          </cell>
        </row>
        <row r="4548">
          <cell r="A4548">
            <v>37365</v>
          </cell>
          <cell r="B4548" t="str">
            <v>42301810300000040000</v>
          </cell>
          <cell r="C4548" t="str">
            <v>60301810300000000002</v>
          </cell>
          <cell r="D4548" t="str">
            <v>$</v>
          </cell>
          <cell r="E4548">
            <v>62.6</v>
          </cell>
          <cell r="F4548" t="str">
            <v>Удержание 1% налога со счета 4798</v>
          </cell>
        </row>
        <row r="4549">
          <cell r="A4549">
            <v>37365</v>
          </cell>
          <cell r="B4549" t="str">
            <v>42301810300000040000</v>
          </cell>
          <cell r="C4549" t="str">
            <v>60301810300000000002</v>
          </cell>
          <cell r="D4549" t="str">
            <v>$</v>
          </cell>
          <cell r="E4549">
            <v>31.3</v>
          </cell>
          <cell r="F4549" t="str">
            <v>Удержание 1% налога со счета 5276</v>
          </cell>
        </row>
        <row r="4550">
          <cell r="A4550">
            <v>37365</v>
          </cell>
          <cell r="B4550" t="str">
            <v>42301810300000040000</v>
          </cell>
          <cell r="C4550" t="str">
            <v>60301810300000000002</v>
          </cell>
          <cell r="D4550" t="str">
            <v>$</v>
          </cell>
          <cell r="E4550">
            <v>109.07</v>
          </cell>
          <cell r="F4550" t="str">
            <v>Удержание 1% налога со счета 747</v>
          </cell>
        </row>
        <row r="4551">
          <cell r="A4551">
            <v>37365</v>
          </cell>
          <cell r="B4551" t="str">
            <v>42301810300000040000</v>
          </cell>
          <cell r="C4551" t="str">
            <v>60301810300000000002</v>
          </cell>
          <cell r="D4551" t="str">
            <v>$</v>
          </cell>
          <cell r="E4551">
            <v>209.53</v>
          </cell>
          <cell r="F4551" t="str">
            <v>Удержание 1% налога со счета 1995</v>
          </cell>
        </row>
        <row r="4552">
          <cell r="A4552">
            <v>37368</v>
          </cell>
          <cell r="B4552" t="str">
            <v>42301810300000040000</v>
          </cell>
          <cell r="C4552" t="str">
            <v>60301810300000000002</v>
          </cell>
          <cell r="D4552" t="str">
            <v>$</v>
          </cell>
          <cell r="E4552">
            <v>287.58</v>
          </cell>
          <cell r="F4552" t="str">
            <v>Удержание 1% налога со счета 815</v>
          </cell>
        </row>
        <row r="4553">
          <cell r="A4553">
            <v>37368</v>
          </cell>
          <cell r="B4553" t="str">
            <v>42301810300000040000</v>
          </cell>
          <cell r="C4553" t="str">
            <v>60301810300000000002</v>
          </cell>
          <cell r="D4553" t="str">
            <v>$</v>
          </cell>
          <cell r="E4553">
            <v>93.9</v>
          </cell>
          <cell r="F4553" t="str">
            <v>Удержание 1% налога со счета 954</v>
          </cell>
        </row>
        <row r="4554">
          <cell r="A4554">
            <v>37368</v>
          </cell>
          <cell r="B4554" t="str">
            <v>42301810300000040000</v>
          </cell>
          <cell r="C4554" t="str">
            <v>60301810300000000002</v>
          </cell>
          <cell r="D4554" t="str">
            <v>$</v>
          </cell>
          <cell r="E4554">
            <v>93.9</v>
          </cell>
          <cell r="F4554" t="str">
            <v>Удержание 1% налога со счета 5263</v>
          </cell>
        </row>
        <row r="4555">
          <cell r="A4555">
            <v>37368</v>
          </cell>
          <cell r="B4555" t="str">
            <v>42301810300000040000</v>
          </cell>
          <cell r="C4555" t="str">
            <v>60301810300000000002</v>
          </cell>
          <cell r="D4555" t="str">
            <v>$</v>
          </cell>
          <cell r="E4555">
            <v>126.6</v>
          </cell>
          <cell r="F4555" t="str">
            <v>Удержание 1% налога со счета 5425</v>
          </cell>
        </row>
        <row r="4556">
          <cell r="A4556">
            <v>37369</v>
          </cell>
          <cell r="B4556" t="str">
            <v>42301810300000040000</v>
          </cell>
          <cell r="C4556" t="str">
            <v>60301810300000000002</v>
          </cell>
          <cell r="D4556" t="str">
            <v>$</v>
          </cell>
          <cell r="E4556">
            <v>31.28</v>
          </cell>
          <cell r="F4556" t="str">
            <v>Удержание 1% налога со счета 5276</v>
          </cell>
        </row>
        <row r="4557">
          <cell r="A4557">
            <v>37370</v>
          </cell>
          <cell r="B4557" t="str">
            <v>42301810300000040000</v>
          </cell>
          <cell r="C4557" t="str">
            <v>60301810300000000002</v>
          </cell>
          <cell r="D4557" t="str">
            <v>$</v>
          </cell>
          <cell r="E4557">
            <v>15.64</v>
          </cell>
          <cell r="F4557" t="str">
            <v>Удержание 1% налога со счета 828</v>
          </cell>
        </row>
        <row r="4558">
          <cell r="A4558">
            <v>37370</v>
          </cell>
          <cell r="B4558" t="str">
            <v>42301810300000040000</v>
          </cell>
          <cell r="C4558" t="str">
            <v>60301810300000000002</v>
          </cell>
          <cell r="D4558" t="str">
            <v>$</v>
          </cell>
          <cell r="E4558">
            <v>20.48</v>
          </cell>
          <cell r="F4558" t="str">
            <v>Удержание 1% налога со счета 2460</v>
          </cell>
        </row>
        <row r="4559">
          <cell r="A4559">
            <v>37371</v>
          </cell>
          <cell r="B4559" t="str">
            <v>42301810300000040000</v>
          </cell>
          <cell r="C4559" t="str">
            <v>60301810300000000002</v>
          </cell>
          <cell r="D4559" t="str">
            <v>$</v>
          </cell>
          <cell r="E4559">
            <v>625.6</v>
          </cell>
          <cell r="F4559" t="str">
            <v>Удержание 1% налога со счета 776</v>
          </cell>
        </row>
        <row r="4560">
          <cell r="A4560">
            <v>37371</v>
          </cell>
          <cell r="B4560" t="str">
            <v>42301810300000040000</v>
          </cell>
          <cell r="C4560" t="str">
            <v>60301810300000000002</v>
          </cell>
          <cell r="D4560" t="str">
            <v>$</v>
          </cell>
          <cell r="E4560">
            <v>15.64</v>
          </cell>
          <cell r="F4560" t="str">
            <v>Удержание 1% налога со счета 394</v>
          </cell>
        </row>
        <row r="4561">
          <cell r="A4561">
            <v>37371</v>
          </cell>
          <cell r="B4561" t="str">
            <v>42301810300000040000</v>
          </cell>
          <cell r="C4561" t="str">
            <v>60301810300000000002</v>
          </cell>
          <cell r="D4561" t="str">
            <v>$</v>
          </cell>
          <cell r="E4561">
            <v>312.8</v>
          </cell>
          <cell r="F4561" t="str">
            <v>Удержание 1% налога со счета 776</v>
          </cell>
        </row>
        <row r="4562">
          <cell r="A4562">
            <v>37371</v>
          </cell>
          <cell r="B4562" t="str">
            <v>42301810300000040000</v>
          </cell>
          <cell r="C4562" t="str">
            <v>60301810300000000002</v>
          </cell>
          <cell r="D4562" t="str">
            <v>$</v>
          </cell>
          <cell r="E4562">
            <v>62.56</v>
          </cell>
          <cell r="F4562" t="str">
            <v>Удержание 1% налога со счета 2839</v>
          </cell>
        </row>
        <row r="4563">
          <cell r="A4563">
            <v>37371</v>
          </cell>
          <cell r="B4563" t="str">
            <v>42301810300000040000</v>
          </cell>
          <cell r="C4563" t="str">
            <v>60301810300000000002</v>
          </cell>
          <cell r="D4563" t="str">
            <v>$</v>
          </cell>
          <cell r="E4563">
            <v>125.12</v>
          </cell>
          <cell r="F4563" t="str">
            <v>Удержание 1% налога со счета 1924</v>
          </cell>
        </row>
        <row r="4564">
          <cell r="A4564">
            <v>37372</v>
          </cell>
          <cell r="B4564" t="str">
            <v>42301810300000040000</v>
          </cell>
          <cell r="C4564" t="str">
            <v>60301810300000000002</v>
          </cell>
          <cell r="D4564" t="str">
            <v>$</v>
          </cell>
          <cell r="E4564">
            <v>15.66</v>
          </cell>
          <cell r="F4564" t="str">
            <v>Удержание 1% налога со счета 828</v>
          </cell>
        </row>
        <row r="4565">
          <cell r="A4565">
            <v>37372</v>
          </cell>
          <cell r="B4565" t="str">
            <v>42301810300000040000</v>
          </cell>
          <cell r="C4565" t="str">
            <v>60301810300000000002</v>
          </cell>
          <cell r="D4565" t="str">
            <v>$</v>
          </cell>
          <cell r="E4565">
            <v>93.96</v>
          </cell>
          <cell r="F4565" t="str">
            <v>Удержание 1% налога со счета 381</v>
          </cell>
        </row>
        <row r="4566">
          <cell r="A4566">
            <v>37372</v>
          </cell>
          <cell r="B4566" t="str">
            <v>42301810300000040000</v>
          </cell>
          <cell r="C4566" t="str">
            <v>60301810300000000002</v>
          </cell>
          <cell r="D4566" t="str">
            <v>$</v>
          </cell>
          <cell r="E4566">
            <v>28.19</v>
          </cell>
          <cell r="F4566" t="str">
            <v>Удержание 1% налога со счета 4798</v>
          </cell>
        </row>
        <row r="4567">
          <cell r="A4567">
            <v>37372</v>
          </cell>
          <cell r="B4567" t="str">
            <v>42301810300000040000</v>
          </cell>
          <cell r="C4567" t="str">
            <v>60301810300000000002</v>
          </cell>
          <cell r="D4567" t="str">
            <v>$</v>
          </cell>
          <cell r="E4567">
            <v>312.81</v>
          </cell>
          <cell r="F4567" t="str">
            <v>Удержание 1% налога со счета 899</v>
          </cell>
        </row>
        <row r="4568">
          <cell r="A4568">
            <v>37373</v>
          </cell>
          <cell r="B4568" t="str">
            <v>42301810300000040000</v>
          </cell>
          <cell r="C4568" t="str">
            <v>60301810300000000002</v>
          </cell>
          <cell r="D4568" t="str">
            <v>$</v>
          </cell>
          <cell r="E4568">
            <v>15.66</v>
          </cell>
          <cell r="F4568" t="str">
            <v>Удержание 1% налога со счета 828</v>
          </cell>
        </row>
        <row r="4569">
          <cell r="A4569">
            <v>37373</v>
          </cell>
          <cell r="B4569" t="str">
            <v>42301810300000040000</v>
          </cell>
          <cell r="C4569" t="str">
            <v>60301810300000000002</v>
          </cell>
          <cell r="D4569" t="str">
            <v>$</v>
          </cell>
          <cell r="E4569">
            <v>31.32</v>
          </cell>
          <cell r="F4569" t="str">
            <v>Удержание 1% налога со счета 5276</v>
          </cell>
        </row>
        <row r="4570">
          <cell r="A4570">
            <v>37373</v>
          </cell>
          <cell r="B4570" t="str">
            <v>42301810300000040000</v>
          </cell>
          <cell r="C4570" t="str">
            <v>60301810300000000002</v>
          </cell>
          <cell r="D4570" t="str">
            <v>$</v>
          </cell>
          <cell r="E4570">
            <v>625.36</v>
          </cell>
          <cell r="F4570" t="str">
            <v>Удержание 1% налога со счета 527</v>
          </cell>
        </row>
        <row r="4571">
          <cell r="A4571">
            <v>37373</v>
          </cell>
          <cell r="B4571" t="str">
            <v>42301810300000040000</v>
          </cell>
          <cell r="C4571" t="str">
            <v>60301810300000000002</v>
          </cell>
          <cell r="D4571" t="str">
            <v>$</v>
          </cell>
          <cell r="E4571">
            <v>26.29</v>
          </cell>
          <cell r="F4571" t="str">
            <v>Удержание 1% налога со счета 2392</v>
          </cell>
        </row>
        <row r="4572">
          <cell r="A4572">
            <v>37373</v>
          </cell>
          <cell r="B4572" t="str">
            <v>42301810300000040000</v>
          </cell>
          <cell r="C4572" t="str">
            <v>60301810300000000002</v>
          </cell>
          <cell r="D4572" t="str">
            <v>$</v>
          </cell>
          <cell r="E4572">
            <v>172.26</v>
          </cell>
          <cell r="F4572" t="str">
            <v>Удержание 1% налога со счета 1885</v>
          </cell>
        </row>
        <row r="4573">
          <cell r="A4573">
            <v>37373</v>
          </cell>
          <cell r="B4573" t="str">
            <v>42301810300000040000</v>
          </cell>
          <cell r="C4573" t="str">
            <v>60301810200000009802</v>
          </cell>
          <cell r="D4573" t="str">
            <v>$</v>
          </cell>
          <cell r="E4573">
            <v>4</v>
          </cell>
          <cell r="F4573" t="str">
            <v>Погашение части основного долга, процентов за пользование кредитом и списание подоходного налога с материальной выгоды,  Чирков А.Н.</v>
          </cell>
        </row>
        <row r="4574">
          <cell r="A4574">
            <v>37375</v>
          </cell>
          <cell r="B4574" t="str">
            <v>42301810300000040000</v>
          </cell>
          <cell r="C4574" t="str">
            <v>60301810300000000002</v>
          </cell>
          <cell r="D4574" t="str">
            <v>$</v>
          </cell>
          <cell r="E4574">
            <v>78.3</v>
          </cell>
          <cell r="F4574" t="str">
            <v>Удержание 1% налога со счета 828</v>
          </cell>
        </row>
        <row r="4575">
          <cell r="A4575">
            <v>37375</v>
          </cell>
          <cell r="B4575" t="str">
            <v>42301810300000040000</v>
          </cell>
          <cell r="C4575" t="str">
            <v>60301810300000000002</v>
          </cell>
          <cell r="D4575" t="str">
            <v>$</v>
          </cell>
          <cell r="E4575">
            <v>156.6</v>
          </cell>
          <cell r="F4575" t="str">
            <v>Удержание 1% налога со счета 815</v>
          </cell>
        </row>
        <row r="4576">
          <cell r="A4576">
            <v>37375</v>
          </cell>
          <cell r="B4576" t="str">
            <v>42301810300000040000</v>
          </cell>
          <cell r="C4576" t="str">
            <v>60301810300000000002</v>
          </cell>
          <cell r="D4576" t="str">
            <v>$</v>
          </cell>
          <cell r="E4576">
            <v>31.32</v>
          </cell>
          <cell r="F4576" t="str">
            <v>Удержание 1% налога со счета 2020</v>
          </cell>
        </row>
        <row r="4577">
          <cell r="A4577">
            <v>37375</v>
          </cell>
          <cell r="B4577" t="str">
            <v>42301810300000040000</v>
          </cell>
          <cell r="C4577" t="str">
            <v>60301810300000000002</v>
          </cell>
          <cell r="D4577" t="str">
            <v>$</v>
          </cell>
          <cell r="E4577">
            <v>85.23</v>
          </cell>
          <cell r="F4577" t="str">
            <v>Удержание 1% налога со счета 2499</v>
          </cell>
        </row>
        <row r="4578">
          <cell r="A4578">
            <v>37376</v>
          </cell>
          <cell r="B4578" t="str">
            <v>42301810300000040000</v>
          </cell>
          <cell r="C4578" t="str">
            <v>60301810300000000002</v>
          </cell>
          <cell r="D4578" t="str">
            <v>$</v>
          </cell>
          <cell r="E4578">
            <v>0.8</v>
          </cell>
          <cell r="F4578" t="str">
            <v>Удержание 1% налога со счета 4769</v>
          </cell>
        </row>
        <row r="4579">
          <cell r="A4579">
            <v>37376</v>
          </cell>
          <cell r="B4579" t="str">
            <v>42301810300000040000</v>
          </cell>
          <cell r="C4579" t="str">
            <v>60301810300000000002</v>
          </cell>
          <cell r="D4579" t="str">
            <v>$</v>
          </cell>
          <cell r="E4579">
            <v>31.06</v>
          </cell>
          <cell r="F4579" t="str">
            <v>Удержание 1% налога со счета 1131</v>
          </cell>
        </row>
        <row r="4580">
          <cell r="A4580">
            <v>37382</v>
          </cell>
          <cell r="B4580" t="str">
            <v>42301810300000040000</v>
          </cell>
          <cell r="C4580" t="str">
            <v>60301810300000000002</v>
          </cell>
          <cell r="D4580" t="str">
            <v>$</v>
          </cell>
          <cell r="E4580">
            <v>29.82</v>
          </cell>
          <cell r="F4580" t="str">
            <v>Удержание 1% налога со счета 750</v>
          </cell>
        </row>
        <row r="4581">
          <cell r="A4581">
            <v>37382</v>
          </cell>
          <cell r="B4581" t="str">
            <v>42301810300000040000</v>
          </cell>
          <cell r="C4581" t="str">
            <v>60301810200000009802</v>
          </cell>
          <cell r="D4581" t="str">
            <v>$</v>
          </cell>
          <cell r="E4581">
            <v>4632</v>
          </cell>
          <cell r="F4581" t="str">
            <v>Выплата %% по депозитам, получение %% по кредитам, удержание подоходного н алога, покупка валюты по генеральным заявлениям за апрель 2002 года</v>
          </cell>
        </row>
        <row r="4582">
          <cell r="A4582">
            <v>37382</v>
          </cell>
          <cell r="B4582" t="str">
            <v>42301810300000040000</v>
          </cell>
          <cell r="C4582" t="str">
            <v>60301810200000009802</v>
          </cell>
          <cell r="D4582" t="str">
            <v>$</v>
          </cell>
          <cell r="E4582">
            <v>1036</v>
          </cell>
          <cell r="F4582" t="str">
            <v>Выплата %% по депозитам, получение %% по кредитам, удержание подоходного н алога, покупка валюты по генеральным заявлениям за апрель 2002 года</v>
          </cell>
        </row>
        <row r="4583">
          <cell r="A4583">
            <v>37382</v>
          </cell>
          <cell r="B4583" t="str">
            <v>42301810300000040000</v>
          </cell>
          <cell r="C4583" t="str">
            <v>60301810200000009802</v>
          </cell>
          <cell r="D4583" t="str">
            <v>$</v>
          </cell>
          <cell r="E4583">
            <v>28664</v>
          </cell>
          <cell r="F4583" t="str">
            <v>Выплата %% по депозитам, получение %% по кредитам, удержание подоходного н алога, покупка валюты по генеральным заявлениям за апрель 2002 года</v>
          </cell>
        </row>
        <row r="4584">
          <cell r="A4584">
            <v>37382</v>
          </cell>
          <cell r="B4584" t="str">
            <v>42301810300000040000</v>
          </cell>
          <cell r="C4584" t="str">
            <v>60301810200000009802</v>
          </cell>
          <cell r="D4584" t="str">
            <v>$</v>
          </cell>
          <cell r="E4584">
            <v>6409</v>
          </cell>
          <cell r="F4584" t="str">
            <v>Выплата %% по депозитам, получение %% по кредитам, удержание подоходного н алога, покупка валюты по генеральным заявлениям за апрель 2002 года</v>
          </cell>
        </row>
        <row r="4585">
          <cell r="A4585">
            <v>37382</v>
          </cell>
          <cell r="B4585" t="str">
            <v>42301810300000040000</v>
          </cell>
          <cell r="C4585" t="str">
            <v>60301810200000009802</v>
          </cell>
          <cell r="D4585" t="str">
            <v>$</v>
          </cell>
          <cell r="E4585">
            <v>18283</v>
          </cell>
          <cell r="F4585" t="str">
            <v>Выплата %% по депозитам, получение %% по кредитам, удержание подоходного н алога, покупка валюты по генеральным заявлениям за апрель 2002 года</v>
          </cell>
        </row>
        <row r="4586">
          <cell r="A4586">
            <v>37382</v>
          </cell>
          <cell r="B4586" t="str">
            <v>42301810300000040000</v>
          </cell>
          <cell r="C4586" t="str">
            <v>60301810200000009802</v>
          </cell>
          <cell r="D4586" t="str">
            <v>$</v>
          </cell>
          <cell r="E4586">
            <v>4088</v>
          </cell>
          <cell r="F4586" t="str">
            <v>Выплата %% по депозитам, получение %% по кредитам, удержание подоходного н алога, покупка валюты по генеральным заявлениям за апрель 2002 года</v>
          </cell>
        </row>
        <row r="4587">
          <cell r="A4587">
            <v>37382</v>
          </cell>
          <cell r="B4587" t="str">
            <v>42301810300000040000</v>
          </cell>
          <cell r="C4587" t="str">
            <v>60301810200000009802</v>
          </cell>
          <cell r="D4587" t="str">
            <v>$</v>
          </cell>
          <cell r="E4587">
            <v>11981</v>
          </cell>
          <cell r="F4587" t="str">
            <v>Выплата %% по депозитам, получение %% по кредитам, удержание подоходного н алога, покупка валюты по генеральным заявлениям за апрель 2002 года</v>
          </cell>
        </row>
        <row r="4588">
          <cell r="A4588">
            <v>37382</v>
          </cell>
          <cell r="B4588" t="str">
            <v>42301810300000040000</v>
          </cell>
          <cell r="C4588" t="str">
            <v>60301810200000009802</v>
          </cell>
          <cell r="D4588" t="str">
            <v>$</v>
          </cell>
          <cell r="E4588">
            <v>2679</v>
          </cell>
          <cell r="F4588" t="str">
            <v>Выплата %% по депозитам, получение %% по кредитам, удержание подоходного н алога, покупка валюты по генеральным заявлениям за апрель 2002 года</v>
          </cell>
        </row>
        <row r="4589">
          <cell r="A4589">
            <v>37382</v>
          </cell>
          <cell r="B4589" t="str">
            <v>42301810300000040000</v>
          </cell>
          <cell r="C4589" t="str">
            <v>60301810200000009802</v>
          </cell>
          <cell r="D4589" t="str">
            <v>$</v>
          </cell>
          <cell r="E4589">
            <v>15782</v>
          </cell>
          <cell r="F4589" t="str">
            <v>Выплата %% по депозитам, получение %% по кредитам, удержание подоходного н алога, покупка валюты по генеральным заявлениям за апрель 2002 года</v>
          </cell>
        </row>
        <row r="4590">
          <cell r="A4590">
            <v>37382</v>
          </cell>
          <cell r="B4590" t="str">
            <v>42301810300000040000</v>
          </cell>
          <cell r="C4590" t="str">
            <v>60301810200000009802</v>
          </cell>
          <cell r="D4590" t="str">
            <v>$</v>
          </cell>
          <cell r="E4590">
            <v>3529</v>
          </cell>
          <cell r="F4590" t="str">
            <v>Выплата %% по депозитам, получение %% по кредитам, удержание подоходного н алога, покупка валюты по генеральным заявлениям за апрель 2002 года</v>
          </cell>
        </row>
        <row r="4591">
          <cell r="A4591">
            <v>37382</v>
          </cell>
          <cell r="B4591" t="str">
            <v>42301810300000040000</v>
          </cell>
          <cell r="C4591" t="str">
            <v>60301810200000009802</v>
          </cell>
          <cell r="D4591" t="str">
            <v>$</v>
          </cell>
          <cell r="E4591">
            <v>8676</v>
          </cell>
          <cell r="F4591" t="str">
            <v>Выплата %% по депозитам, получение %% по кредитам, удержание подоходного н алога, покупка валюты по генеральным заявлениям за апрель 2002 года</v>
          </cell>
        </row>
        <row r="4592">
          <cell r="A4592">
            <v>37382</v>
          </cell>
          <cell r="B4592" t="str">
            <v>42301810300000040000</v>
          </cell>
          <cell r="C4592" t="str">
            <v>60301810200000009802</v>
          </cell>
          <cell r="D4592" t="str">
            <v>$</v>
          </cell>
          <cell r="E4592">
            <v>1940</v>
          </cell>
          <cell r="F4592" t="str">
            <v>Выплата %% по депозитам, получение %% по кредитам, удержание подоходного н алога, покупка валюты по генеральным заявлениям за апрель 2002 года</v>
          </cell>
        </row>
        <row r="4593">
          <cell r="A4593">
            <v>37383</v>
          </cell>
          <cell r="B4593" t="str">
            <v>42301810300000040000</v>
          </cell>
          <cell r="C4593" t="str">
            <v>60301810200000009802</v>
          </cell>
          <cell r="D4593" t="str">
            <v>$</v>
          </cell>
          <cell r="E4593">
            <v>2</v>
          </cell>
          <cell r="F4593" t="str">
            <v>Погашение части основного долга, процентов за пользование кредитом и списание подоходного налога с материальной выгоды,  Чирков А.Н.</v>
          </cell>
        </row>
        <row r="4594">
          <cell r="A4594">
            <v>37384</v>
          </cell>
          <cell r="B4594" t="str">
            <v>42301810300000040000</v>
          </cell>
          <cell r="C4594" t="str">
            <v>60301810300000000002</v>
          </cell>
          <cell r="D4594" t="str">
            <v>$</v>
          </cell>
          <cell r="E4594">
            <v>140.94</v>
          </cell>
          <cell r="F4594" t="str">
            <v>Удержание 1% налога со счета 1717</v>
          </cell>
        </row>
        <row r="4595">
          <cell r="A4595">
            <v>37389</v>
          </cell>
          <cell r="B4595" t="str">
            <v>42301810300000040000</v>
          </cell>
          <cell r="C4595" t="str">
            <v>60301810300000000002</v>
          </cell>
          <cell r="D4595" t="str">
            <v>$</v>
          </cell>
          <cell r="E4595">
            <v>18.079999999999998</v>
          </cell>
          <cell r="F4595" t="str">
            <v>Удержание 1% налога со счета 828</v>
          </cell>
        </row>
        <row r="4596">
          <cell r="A4596">
            <v>37389</v>
          </cell>
          <cell r="B4596" t="str">
            <v>42301810300000040000</v>
          </cell>
          <cell r="C4596" t="str">
            <v>60301810300000000002</v>
          </cell>
          <cell r="D4596" t="str">
            <v>$</v>
          </cell>
          <cell r="E4596">
            <v>62.53</v>
          </cell>
          <cell r="F4596" t="str">
            <v>Удержание 1% налога со счета 750</v>
          </cell>
        </row>
        <row r="4597">
          <cell r="A4597">
            <v>37389</v>
          </cell>
          <cell r="B4597" t="str">
            <v>42301810300000040000</v>
          </cell>
          <cell r="C4597" t="str">
            <v>60301810300000000002</v>
          </cell>
          <cell r="D4597" t="str">
            <v>$</v>
          </cell>
          <cell r="E4597">
            <v>185.99</v>
          </cell>
          <cell r="F4597" t="str">
            <v>Удержание 1% налога со счета 776</v>
          </cell>
        </row>
        <row r="4598">
          <cell r="A4598">
            <v>37389</v>
          </cell>
          <cell r="B4598" t="str">
            <v>42301810300000040000</v>
          </cell>
          <cell r="C4598" t="str">
            <v>60301810300000000002</v>
          </cell>
          <cell r="D4598" t="str">
            <v>$</v>
          </cell>
          <cell r="E4598">
            <v>6.27</v>
          </cell>
          <cell r="F4598" t="str">
            <v>Удержание 1% налога со счета 828</v>
          </cell>
        </row>
        <row r="4599">
          <cell r="A4599">
            <v>37389</v>
          </cell>
          <cell r="B4599" t="str">
            <v>42301810300000040000</v>
          </cell>
          <cell r="C4599" t="str">
            <v>60301810300000000002</v>
          </cell>
          <cell r="D4599" t="str">
            <v>$</v>
          </cell>
          <cell r="E4599">
            <v>207.36</v>
          </cell>
          <cell r="F4599" t="str">
            <v>Удержание 1% налога со счета 873</v>
          </cell>
        </row>
        <row r="4600">
          <cell r="A4600">
            <v>37390</v>
          </cell>
          <cell r="B4600" t="str">
            <v>42301810300000040000</v>
          </cell>
          <cell r="C4600" t="str">
            <v>60301810300000000002</v>
          </cell>
          <cell r="D4600" t="str">
            <v>$</v>
          </cell>
          <cell r="E4600">
            <v>176.63</v>
          </cell>
          <cell r="F4600" t="str">
            <v>Удержание 1% налога со счета 1856</v>
          </cell>
        </row>
        <row r="4601">
          <cell r="A4601">
            <v>37390</v>
          </cell>
          <cell r="B4601" t="str">
            <v>42301810300000040000</v>
          </cell>
          <cell r="C4601" t="str">
            <v>60301810300000000002</v>
          </cell>
          <cell r="D4601" t="str">
            <v>$</v>
          </cell>
          <cell r="E4601">
            <v>3.14</v>
          </cell>
          <cell r="F4601" t="str">
            <v>Удержание 1% налога со счета 828</v>
          </cell>
        </row>
        <row r="4602">
          <cell r="A4602">
            <v>37391</v>
          </cell>
          <cell r="B4602" t="str">
            <v>42301810300000040000</v>
          </cell>
          <cell r="C4602" t="str">
            <v>60301810300000000002</v>
          </cell>
          <cell r="D4602" t="str">
            <v>$</v>
          </cell>
          <cell r="E4602">
            <v>470.32</v>
          </cell>
          <cell r="F4602" t="str">
            <v>Удержание 1% налога со счета 1131</v>
          </cell>
        </row>
        <row r="4603">
          <cell r="A4603">
            <v>37391</v>
          </cell>
          <cell r="B4603" t="str">
            <v>42301810300000040000</v>
          </cell>
          <cell r="C4603" t="str">
            <v>60301810300000000002</v>
          </cell>
          <cell r="D4603" t="str">
            <v>$</v>
          </cell>
          <cell r="E4603">
            <v>94.11</v>
          </cell>
          <cell r="F4603" t="str">
            <v>Удержание 1% налога со счета 1199</v>
          </cell>
        </row>
        <row r="4604">
          <cell r="A4604">
            <v>37391</v>
          </cell>
          <cell r="B4604" t="str">
            <v>42301810300000040000</v>
          </cell>
          <cell r="C4604" t="str">
            <v>60301810300000000002</v>
          </cell>
          <cell r="D4604" t="str">
            <v>$</v>
          </cell>
          <cell r="E4604">
            <v>313.7</v>
          </cell>
          <cell r="F4604" t="str">
            <v>Удержание 1% налога со счета 776</v>
          </cell>
        </row>
        <row r="4605">
          <cell r="A4605">
            <v>37391</v>
          </cell>
          <cell r="B4605" t="str">
            <v>42301810300000040000</v>
          </cell>
          <cell r="C4605" t="str">
            <v>60301810300000000002</v>
          </cell>
          <cell r="D4605" t="str">
            <v>$</v>
          </cell>
          <cell r="E4605">
            <v>25.3</v>
          </cell>
          <cell r="F4605" t="str">
            <v>Удержание 1% налога со счета 954</v>
          </cell>
        </row>
        <row r="4606">
          <cell r="A4606">
            <v>37391</v>
          </cell>
          <cell r="B4606" t="str">
            <v>42301810300000040000</v>
          </cell>
          <cell r="C4606" t="str">
            <v>60301810300000000002</v>
          </cell>
          <cell r="D4606" t="str">
            <v>$</v>
          </cell>
          <cell r="E4606">
            <v>156.85</v>
          </cell>
          <cell r="F4606" t="str">
            <v>Удержание 1% налога со счета 750</v>
          </cell>
        </row>
        <row r="4607">
          <cell r="A4607">
            <v>37393</v>
          </cell>
          <cell r="B4607" t="str">
            <v>42301810300000040000</v>
          </cell>
          <cell r="C4607" t="str">
            <v>60301810300000000002</v>
          </cell>
          <cell r="D4607" t="str">
            <v>$</v>
          </cell>
          <cell r="E4607">
            <v>40.78</v>
          </cell>
          <cell r="F4607" t="str">
            <v>Удержание 1% налога со счета 828</v>
          </cell>
        </row>
        <row r="4608">
          <cell r="A4608">
            <v>37393</v>
          </cell>
          <cell r="B4608" t="str">
            <v>42301810300000040000</v>
          </cell>
          <cell r="C4608" t="str">
            <v>60301810300000000002</v>
          </cell>
          <cell r="D4608" t="str">
            <v>$</v>
          </cell>
          <cell r="E4608">
            <v>94.11</v>
          </cell>
          <cell r="F4608" t="str">
            <v>Удержание 1% налога со счета 750</v>
          </cell>
        </row>
        <row r="4609">
          <cell r="A4609">
            <v>37393</v>
          </cell>
          <cell r="B4609" t="str">
            <v>42301810300000040000</v>
          </cell>
          <cell r="C4609" t="str">
            <v>60301810300000000002</v>
          </cell>
          <cell r="D4609" t="str">
            <v>$</v>
          </cell>
          <cell r="E4609">
            <v>62.74</v>
          </cell>
          <cell r="F4609" t="str">
            <v>Удержание 1% налога со счета 750</v>
          </cell>
        </row>
        <row r="4610">
          <cell r="A4610">
            <v>37394</v>
          </cell>
          <cell r="B4610" t="str">
            <v>42301810300000040000</v>
          </cell>
          <cell r="C4610" t="str">
            <v>60301810300000000002</v>
          </cell>
          <cell r="D4610" t="str">
            <v>$</v>
          </cell>
          <cell r="E4610">
            <v>9.41</v>
          </cell>
          <cell r="F4610" t="str">
            <v>Удержание 1% налога со счета 828</v>
          </cell>
        </row>
        <row r="4611">
          <cell r="A4611">
            <v>37394</v>
          </cell>
          <cell r="B4611" t="str">
            <v>42301810300000040000</v>
          </cell>
          <cell r="C4611" t="str">
            <v>60301810300000000002</v>
          </cell>
          <cell r="D4611" t="str">
            <v>$</v>
          </cell>
          <cell r="E4611">
            <v>79.87</v>
          </cell>
          <cell r="F4611" t="str">
            <v>Удержание 1% налога со счета 3935</v>
          </cell>
        </row>
        <row r="4612">
          <cell r="A4612">
            <v>37396</v>
          </cell>
          <cell r="B4612" t="str">
            <v>42301810300000040000</v>
          </cell>
          <cell r="C4612" t="str">
            <v>60301810300000000002</v>
          </cell>
          <cell r="D4612" t="str">
            <v>$</v>
          </cell>
          <cell r="E4612">
            <v>15.69</v>
          </cell>
          <cell r="F4612" t="str">
            <v>Удержание 1% налога со счета 2606</v>
          </cell>
        </row>
        <row r="4613">
          <cell r="A4613">
            <v>37396</v>
          </cell>
          <cell r="B4613" t="str">
            <v>42301810300000040000</v>
          </cell>
          <cell r="C4613" t="str">
            <v>60301810300000000002</v>
          </cell>
          <cell r="D4613" t="str">
            <v>$</v>
          </cell>
          <cell r="E4613">
            <v>467.71</v>
          </cell>
          <cell r="F4613" t="str">
            <v>Удержание 1% налога со счета 1982</v>
          </cell>
        </row>
        <row r="4614">
          <cell r="A4614">
            <v>37397</v>
          </cell>
          <cell r="B4614" t="str">
            <v>42301810300000040000</v>
          </cell>
          <cell r="C4614" t="str">
            <v>60301810300000000002</v>
          </cell>
          <cell r="D4614" t="str">
            <v>$</v>
          </cell>
          <cell r="E4614">
            <v>6.27</v>
          </cell>
          <cell r="F4614" t="str">
            <v>Удержание 1% налога со счета 828</v>
          </cell>
        </row>
        <row r="4615">
          <cell r="A4615">
            <v>37398</v>
          </cell>
          <cell r="B4615" t="str">
            <v>42301810300000040000</v>
          </cell>
          <cell r="C4615" t="str">
            <v>60301810300000000002</v>
          </cell>
          <cell r="D4615" t="str">
            <v>$</v>
          </cell>
          <cell r="E4615">
            <v>25.1</v>
          </cell>
          <cell r="F4615" t="str">
            <v>Удержание 1% налога со счета 394</v>
          </cell>
        </row>
        <row r="4616">
          <cell r="A4616">
            <v>37399</v>
          </cell>
          <cell r="B4616" t="str">
            <v>42301810300000040000</v>
          </cell>
          <cell r="C4616" t="str">
            <v>60301810300000000002</v>
          </cell>
          <cell r="D4616" t="str">
            <v>$</v>
          </cell>
          <cell r="E4616">
            <v>37.64</v>
          </cell>
          <cell r="F4616" t="str">
            <v>Удержание 1% налога со счета 828</v>
          </cell>
        </row>
        <row r="4617">
          <cell r="A4617">
            <v>37399</v>
          </cell>
          <cell r="B4617" t="str">
            <v>42301810300000040000</v>
          </cell>
          <cell r="C4617" t="str">
            <v>60301810300000000002</v>
          </cell>
          <cell r="D4617" t="str">
            <v>$</v>
          </cell>
          <cell r="E4617">
            <v>31.37</v>
          </cell>
          <cell r="F4617" t="str">
            <v>Удержание 1% налога со счета 750</v>
          </cell>
        </row>
        <row r="4618">
          <cell r="A4618">
            <v>37399</v>
          </cell>
          <cell r="B4618" t="str">
            <v>42301810300000040000</v>
          </cell>
          <cell r="C4618" t="str">
            <v>60301810700000009098</v>
          </cell>
          <cell r="D4618" t="str">
            <v>$</v>
          </cell>
          <cell r="E4618">
            <v>3301.61</v>
          </cell>
          <cell r="F4618" t="str">
            <v>Возмещение оплаченных банком услуг по использованию кредитной карты AMEX в личных целях, удержание
 НДС (Котова Е.В.).</v>
          </cell>
        </row>
        <row r="4619">
          <cell r="A4619">
            <v>37400</v>
          </cell>
          <cell r="B4619" t="str">
            <v>42301810300000040000</v>
          </cell>
          <cell r="C4619" t="str">
            <v>60301810300000000002</v>
          </cell>
          <cell r="D4619" t="str">
            <v>$</v>
          </cell>
          <cell r="E4619">
            <v>313.89999999999998</v>
          </cell>
          <cell r="F4619" t="str">
            <v>Удержание 1% налога со счета 776</v>
          </cell>
        </row>
        <row r="4620">
          <cell r="A4620">
            <v>37400</v>
          </cell>
          <cell r="B4620" t="str">
            <v>42301810300000040000</v>
          </cell>
          <cell r="C4620" t="str">
            <v>60301810300000000002</v>
          </cell>
          <cell r="D4620" t="str">
            <v>$</v>
          </cell>
          <cell r="E4620">
            <v>155.06</v>
          </cell>
          <cell r="F4620" t="str">
            <v>Удержание 1% налога со счета 1212</v>
          </cell>
        </row>
        <row r="4621">
          <cell r="A4621">
            <v>37400</v>
          </cell>
          <cell r="B4621" t="str">
            <v>42301810300000040000</v>
          </cell>
          <cell r="C4621" t="str">
            <v>60301810300000000002</v>
          </cell>
          <cell r="D4621" t="str">
            <v>$</v>
          </cell>
          <cell r="E4621">
            <v>62.64</v>
          </cell>
          <cell r="F4621" t="str">
            <v>Удержание 1% налога со счета 4659</v>
          </cell>
        </row>
        <row r="4622">
          <cell r="A4622">
            <v>37403</v>
          </cell>
          <cell r="B4622" t="str">
            <v>42301810300000040000</v>
          </cell>
          <cell r="C4622" t="str">
            <v>60301810300000000002</v>
          </cell>
          <cell r="D4622" t="str">
            <v>$</v>
          </cell>
          <cell r="E4622">
            <v>157.1</v>
          </cell>
          <cell r="F4622" t="str">
            <v>Удержание 1% налога со счета 828</v>
          </cell>
        </row>
        <row r="4623">
          <cell r="A4623">
            <v>37405</v>
          </cell>
          <cell r="B4623" t="str">
            <v>42301810300000040000</v>
          </cell>
          <cell r="C4623" t="str">
            <v>60301810300000000002</v>
          </cell>
          <cell r="D4623" t="str">
            <v>$</v>
          </cell>
          <cell r="E4623">
            <v>471.6</v>
          </cell>
          <cell r="F4623" t="str">
            <v>Удержание 1% налога со счета 1212</v>
          </cell>
        </row>
        <row r="4624">
          <cell r="A4624">
            <v>37405</v>
          </cell>
          <cell r="B4624" t="str">
            <v>42301810300000040000</v>
          </cell>
          <cell r="C4624" t="str">
            <v>60301810300000000002</v>
          </cell>
          <cell r="D4624" t="str">
            <v>$</v>
          </cell>
          <cell r="E4624">
            <v>278.83</v>
          </cell>
          <cell r="F4624" t="str">
            <v>Удержание 1% налога со счета 1856</v>
          </cell>
        </row>
        <row r="4625">
          <cell r="A4625">
            <v>37405</v>
          </cell>
          <cell r="B4625" t="str">
            <v>42301810300000040000</v>
          </cell>
          <cell r="C4625" t="str">
            <v>60301810300000000002</v>
          </cell>
          <cell r="D4625" t="str">
            <v>$</v>
          </cell>
          <cell r="E4625">
            <v>157.19999999999999</v>
          </cell>
          <cell r="F4625" t="str">
            <v>Удержание 1% налога со счета 1212</v>
          </cell>
        </row>
        <row r="4626">
          <cell r="A4626">
            <v>37405</v>
          </cell>
          <cell r="B4626" t="str">
            <v>42301810300000040000</v>
          </cell>
          <cell r="C4626" t="str">
            <v>60301810300000000002</v>
          </cell>
          <cell r="D4626" t="str">
            <v>$</v>
          </cell>
          <cell r="E4626">
            <v>314.39999999999998</v>
          </cell>
          <cell r="F4626" t="str">
            <v>Удержание 1% налога со счета 750</v>
          </cell>
        </row>
        <row r="4627">
          <cell r="A4627">
            <v>37405</v>
          </cell>
          <cell r="B4627" t="str">
            <v>42301810300000040000</v>
          </cell>
          <cell r="C4627" t="str">
            <v>60301810300000000002</v>
          </cell>
          <cell r="D4627" t="str">
            <v>$</v>
          </cell>
          <cell r="E4627">
            <v>26.22</v>
          </cell>
          <cell r="F4627" t="str">
            <v>Удержание 1% налога со счета 2460</v>
          </cell>
        </row>
        <row r="4628">
          <cell r="A4628">
            <v>37406</v>
          </cell>
          <cell r="B4628" t="str">
            <v>42301810300000040000</v>
          </cell>
          <cell r="C4628" t="str">
            <v>60301810300000000002</v>
          </cell>
          <cell r="D4628" t="str">
            <v>$</v>
          </cell>
          <cell r="E4628">
            <v>157.19999999999999</v>
          </cell>
          <cell r="F4628" t="str">
            <v>Удержание 1% налога со счета 776</v>
          </cell>
        </row>
        <row r="4629">
          <cell r="A4629">
            <v>37406</v>
          </cell>
          <cell r="B4629" t="str">
            <v>42301810300000040000</v>
          </cell>
          <cell r="C4629" t="str">
            <v>60301810200000009802</v>
          </cell>
          <cell r="D4629" t="str">
            <v>$</v>
          </cell>
          <cell r="E4629">
            <v>3</v>
          </cell>
          <cell r="F4629" t="str">
            <v>Погашение части основного долга, процентов за пользование кредитом и списание подоходного налога с материальной выгоды,  Чирков А.Н.</v>
          </cell>
        </row>
        <row r="4630">
          <cell r="A4630">
            <v>37407</v>
          </cell>
          <cell r="B4630" t="str">
            <v>42301810300000040000</v>
          </cell>
          <cell r="C4630" t="str">
            <v>60301810300000000002</v>
          </cell>
          <cell r="D4630" t="str">
            <v>$</v>
          </cell>
          <cell r="E4630">
            <v>1254.5899999999999</v>
          </cell>
          <cell r="F4630" t="str">
            <v>Удержание 1% налога со счета 734</v>
          </cell>
        </row>
        <row r="4631">
          <cell r="A4631">
            <v>37407</v>
          </cell>
          <cell r="B4631" t="str">
            <v>42301810300000040000</v>
          </cell>
          <cell r="C4631" t="str">
            <v>60301810300000000002</v>
          </cell>
          <cell r="D4631" t="str">
            <v>$</v>
          </cell>
          <cell r="E4631">
            <v>62.88</v>
          </cell>
          <cell r="F4631" t="str">
            <v>Удержание 1% налога со счета 1131</v>
          </cell>
        </row>
        <row r="4632">
          <cell r="A4632">
            <v>37407</v>
          </cell>
          <cell r="B4632" t="str">
            <v>42301810300000040000</v>
          </cell>
          <cell r="C4632" t="str">
            <v>60301810300000000002</v>
          </cell>
          <cell r="D4632" t="str">
            <v>$</v>
          </cell>
          <cell r="E4632">
            <v>319.16000000000003</v>
          </cell>
          <cell r="F4632" t="str">
            <v>Удержание 1% налога со счета 3935</v>
          </cell>
        </row>
        <row r="4633">
          <cell r="A4633">
            <v>37410</v>
          </cell>
          <cell r="B4633" t="str">
            <v>42301810300000040000</v>
          </cell>
          <cell r="C4633" t="str">
            <v>60301810300000000002</v>
          </cell>
          <cell r="D4633" t="str">
            <v>$</v>
          </cell>
          <cell r="E4633">
            <v>31.44</v>
          </cell>
          <cell r="F4633" t="str">
            <v>Удержание 1% налога со счета 1924</v>
          </cell>
        </row>
        <row r="4634">
          <cell r="A4634">
            <v>37410</v>
          </cell>
          <cell r="B4634" t="str">
            <v>42301810300000040000</v>
          </cell>
          <cell r="C4634" t="str">
            <v>60301810300000000002</v>
          </cell>
          <cell r="D4634" t="str">
            <v>$</v>
          </cell>
          <cell r="E4634">
            <v>313.54000000000002</v>
          </cell>
          <cell r="F4634" t="str">
            <v>Удержание 1% налога со счета 5292</v>
          </cell>
        </row>
        <row r="4635">
          <cell r="A4635">
            <v>37410</v>
          </cell>
          <cell r="B4635" t="str">
            <v>42301810300000040000</v>
          </cell>
          <cell r="C4635" t="str">
            <v>60301810200000009802</v>
          </cell>
          <cell r="D4635" t="str">
            <v>$</v>
          </cell>
          <cell r="E4635">
            <v>5101</v>
          </cell>
          <cell r="F4635" t="str">
            <v>Выплата %% по депозитам, получение %% по кредитам, удержание подоходного н алога, покупка валюты по генеральным заявлениям за май 2002 года</v>
          </cell>
        </row>
        <row r="4636">
          <cell r="A4636">
            <v>37410</v>
          </cell>
          <cell r="B4636" t="str">
            <v>42301810300000040000</v>
          </cell>
          <cell r="C4636" t="str">
            <v>60301810200000009802</v>
          </cell>
          <cell r="D4636" t="str">
            <v>$</v>
          </cell>
          <cell r="E4636">
            <v>1070</v>
          </cell>
          <cell r="F4636" t="str">
            <v>Выплата %% по депозитам, получение %% по кредитам, удержание подоходного н алога, покупка валюты по генеральным заявлениям за май 2002 года</v>
          </cell>
        </row>
        <row r="4637">
          <cell r="A4637">
            <v>37410</v>
          </cell>
          <cell r="B4637" t="str">
            <v>42301810300000040000</v>
          </cell>
          <cell r="C4637" t="str">
            <v>60301810200000009802</v>
          </cell>
          <cell r="D4637" t="str">
            <v>$</v>
          </cell>
          <cell r="E4637">
            <v>31564</v>
          </cell>
          <cell r="F4637" t="str">
            <v>Выплата %% по депозитам, получение %% по кредитам, удержание подоходного н алога, покупка валюты по генеральным заявлениям за май 2002 года</v>
          </cell>
        </row>
        <row r="4638">
          <cell r="A4638">
            <v>37410</v>
          </cell>
          <cell r="B4638" t="str">
            <v>42301810300000040000</v>
          </cell>
          <cell r="C4638" t="str">
            <v>60301810200000009802</v>
          </cell>
          <cell r="D4638" t="str">
            <v>$</v>
          </cell>
          <cell r="E4638">
            <v>6623</v>
          </cell>
          <cell r="F4638" t="str">
            <v>Выплата %% по депозитам, получение %% по кредитам, удержание подоходного н алога, покупка валюты по генеральным заявлениям за май 2002 года</v>
          </cell>
        </row>
        <row r="4639">
          <cell r="A4639">
            <v>37410</v>
          </cell>
          <cell r="B4639" t="str">
            <v>42301810300000040000</v>
          </cell>
          <cell r="C4639" t="str">
            <v>60301810200000009802</v>
          </cell>
          <cell r="D4639" t="str">
            <v>$</v>
          </cell>
          <cell r="E4639">
            <v>2768</v>
          </cell>
          <cell r="F4639" t="str">
            <v>Выплата %% по депозитам, получение %% по кредитам, удержание подоходного н алога, покупка валюты по генеральным заявлениям за май 2002 года</v>
          </cell>
        </row>
        <row r="4640">
          <cell r="A4640">
            <v>37410</v>
          </cell>
          <cell r="B4640" t="str">
            <v>42301810300000040000</v>
          </cell>
          <cell r="C4640" t="str">
            <v>60301810200000009802</v>
          </cell>
          <cell r="D4640" t="str">
            <v>$</v>
          </cell>
          <cell r="E4640">
            <v>20134</v>
          </cell>
          <cell r="F4640" t="str">
            <v>Выплата %% по депозитам, получение %% по кредитам, удержание подоходного н алога, покупка валюты по генеральным заявлениям за май 2002 года</v>
          </cell>
        </row>
        <row r="4641">
          <cell r="A4641">
            <v>37410</v>
          </cell>
          <cell r="B4641" t="str">
            <v>42301810300000040000</v>
          </cell>
          <cell r="C4641" t="str">
            <v>60301810200000009802</v>
          </cell>
          <cell r="D4641" t="str">
            <v>$</v>
          </cell>
          <cell r="E4641">
            <v>4225</v>
          </cell>
          <cell r="F4641" t="str">
            <v>Выплата %% по депозитам, получение %% по кредитам, удержание подоходного н алога, покупка валюты по генеральным заявлениям за май 2002 года</v>
          </cell>
        </row>
        <row r="4642">
          <cell r="A4642">
            <v>37410</v>
          </cell>
          <cell r="B4642" t="str">
            <v>42301810300000040000</v>
          </cell>
          <cell r="C4642" t="str">
            <v>60301810200000009802</v>
          </cell>
          <cell r="D4642" t="str">
            <v>$</v>
          </cell>
          <cell r="E4642">
            <v>3646</v>
          </cell>
          <cell r="F4642" t="str">
            <v>Выплата %% по депозитам, получение %% по кредитам, удержание подоходного н алога, покупка валюты по генеральным заявлениям за май 2002 года</v>
          </cell>
        </row>
        <row r="4643">
          <cell r="A4643">
            <v>37410</v>
          </cell>
          <cell r="B4643" t="str">
            <v>42301810300000040000</v>
          </cell>
          <cell r="C4643" t="str">
            <v>60301810200000009802</v>
          </cell>
          <cell r="D4643" t="str">
            <v>$</v>
          </cell>
          <cell r="E4643">
            <v>13194</v>
          </cell>
          <cell r="F4643" t="str">
            <v>Выплата %% по депозитам, получение %% по кредитам, удержание подоходного н алога, покупка валюты по генеральным заявлениям за май 2002 года</v>
          </cell>
        </row>
        <row r="4644">
          <cell r="A4644">
            <v>37410</v>
          </cell>
          <cell r="B4644" t="str">
            <v>42301810300000040000</v>
          </cell>
          <cell r="C4644" t="str">
            <v>60301810200000009802</v>
          </cell>
          <cell r="D4644" t="str">
            <v>$</v>
          </cell>
          <cell r="E4644">
            <v>17378</v>
          </cell>
          <cell r="F4644" t="str">
            <v>Выплата %% по депозитам, получение %% по кредитам, удержание подоходного н алога, покупка валюты по генеральным заявлениям за май 2002 года</v>
          </cell>
        </row>
        <row r="4645">
          <cell r="A4645">
            <v>37410</v>
          </cell>
          <cell r="B4645" t="str">
            <v>42301810300000040000</v>
          </cell>
          <cell r="C4645" t="str">
            <v>60301810200000009802</v>
          </cell>
          <cell r="D4645" t="str">
            <v>$</v>
          </cell>
          <cell r="E4645">
            <v>9553</v>
          </cell>
          <cell r="F4645" t="str">
            <v>Выплата %% по депозитам, получение %% по кредитам, удержание подоходного н алога, покупка валюты по генеральным заявлениям за май 2002 года</v>
          </cell>
        </row>
        <row r="4646">
          <cell r="A4646">
            <v>37410</v>
          </cell>
          <cell r="B4646" t="str">
            <v>42301810300000040000</v>
          </cell>
          <cell r="C4646" t="str">
            <v>60301810200000009802</v>
          </cell>
          <cell r="D4646" t="str">
            <v>$</v>
          </cell>
          <cell r="E4646">
            <v>2005</v>
          </cell>
          <cell r="F4646" t="str">
            <v>Выплата %% по депозитам, получение %% по кредитам, удержание подоходного н алога, покупка валюты по генеральным заявлениям за май 2002 года</v>
          </cell>
        </row>
        <row r="4647">
          <cell r="A4647">
            <v>37412</v>
          </cell>
          <cell r="B4647" t="str">
            <v>42301810300000040000</v>
          </cell>
          <cell r="C4647" t="str">
            <v>60301810200000009802</v>
          </cell>
          <cell r="D4647" t="str">
            <v>$</v>
          </cell>
          <cell r="E4647">
            <v>1</v>
          </cell>
          <cell r="F4647" t="str">
            <v>Погашение части основного долга, процентов за пользование кредитом и списание подоходного налога с материальной выгоды,  Чирков А.Н.</v>
          </cell>
        </row>
        <row r="4648">
          <cell r="A4648">
            <v>37414</v>
          </cell>
          <cell r="B4648" t="str">
            <v>42301810300000040000</v>
          </cell>
          <cell r="C4648" t="str">
            <v>60301810300000000002</v>
          </cell>
          <cell r="D4648" t="str">
            <v>$</v>
          </cell>
          <cell r="E4648">
            <v>250.07</v>
          </cell>
          <cell r="F4648" t="str">
            <v>Удержание 1% налога со счета 776</v>
          </cell>
        </row>
        <row r="4649">
          <cell r="A4649">
            <v>37414</v>
          </cell>
          <cell r="B4649" t="str">
            <v>42301810300000040000</v>
          </cell>
          <cell r="C4649" t="str">
            <v>60301810300000000002</v>
          </cell>
          <cell r="D4649" t="str">
            <v>$</v>
          </cell>
          <cell r="E4649">
            <v>58.32</v>
          </cell>
          <cell r="F4649" t="str">
            <v>Удержание 1% налога со счета 2499</v>
          </cell>
        </row>
        <row r="4650">
          <cell r="A4650">
            <v>37417</v>
          </cell>
          <cell r="B4650" t="str">
            <v>42301810300000040000</v>
          </cell>
          <cell r="C4650" t="str">
            <v>60301810300000000002</v>
          </cell>
          <cell r="D4650" t="str">
            <v>$</v>
          </cell>
          <cell r="E4650">
            <v>661.78</v>
          </cell>
          <cell r="F4650" t="str">
            <v>Удержание 1% налога со счета 750</v>
          </cell>
        </row>
        <row r="4651">
          <cell r="A4651">
            <v>37417</v>
          </cell>
          <cell r="B4651" t="str">
            <v>42301810300000040000</v>
          </cell>
          <cell r="C4651" t="str">
            <v>60301810300000000002</v>
          </cell>
          <cell r="D4651" t="str">
            <v>$</v>
          </cell>
          <cell r="E4651">
            <v>15.77</v>
          </cell>
          <cell r="F4651" t="str">
            <v>Удержание 1% налога со счета 394</v>
          </cell>
        </row>
        <row r="4652">
          <cell r="A4652">
            <v>37417</v>
          </cell>
          <cell r="B4652" t="str">
            <v>42301810300000040000</v>
          </cell>
          <cell r="C4652" t="str">
            <v>60301810300000000002</v>
          </cell>
          <cell r="D4652" t="str">
            <v>$</v>
          </cell>
          <cell r="E4652">
            <v>189.06</v>
          </cell>
          <cell r="F4652" t="str">
            <v>Удержание 1% налога со счета 1131</v>
          </cell>
        </row>
        <row r="4653">
          <cell r="A4653">
            <v>37417</v>
          </cell>
          <cell r="B4653" t="str">
            <v>42301810300000040000</v>
          </cell>
          <cell r="C4653" t="str">
            <v>60301810300000000002</v>
          </cell>
          <cell r="D4653" t="str">
            <v>$</v>
          </cell>
          <cell r="E4653">
            <v>267.45999999999998</v>
          </cell>
          <cell r="F4653" t="str">
            <v>Удержание 1% налога со счета 4264</v>
          </cell>
        </row>
        <row r="4654">
          <cell r="A4654">
            <v>37418</v>
          </cell>
          <cell r="B4654" t="str">
            <v>42301810300000040000</v>
          </cell>
          <cell r="C4654" t="str">
            <v>60301810300000000002</v>
          </cell>
          <cell r="D4654" t="str">
            <v>$</v>
          </cell>
          <cell r="E4654">
            <v>126.16</v>
          </cell>
          <cell r="F4654" t="str">
            <v>Удержание 1% налога со счета 394</v>
          </cell>
        </row>
        <row r="4655">
          <cell r="A4655">
            <v>37418</v>
          </cell>
          <cell r="B4655" t="str">
            <v>42301810300000040000</v>
          </cell>
          <cell r="C4655" t="str">
            <v>60301810300000000002</v>
          </cell>
          <cell r="D4655" t="str">
            <v>$</v>
          </cell>
          <cell r="E4655">
            <v>473.1</v>
          </cell>
          <cell r="F4655" t="str">
            <v>Удержание 1% налога со счета 776</v>
          </cell>
        </row>
        <row r="4656">
          <cell r="A4656">
            <v>37418</v>
          </cell>
          <cell r="B4656" t="str">
            <v>42301810300000040000</v>
          </cell>
          <cell r="C4656" t="str">
            <v>60301810300000000002</v>
          </cell>
          <cell r="D4656" t="str">
            <v>$</v>
          </cell>
          <cell r="E4656">
            <v>20.190000000000001</v>
          </cell>
          <cell r="F4656" t="str">
            <v>Удержание 1% налога со счета 1199</v>
          </cell>
        </row>
        <row r="4657">
          <cell r="A4657">
            <v>37420</v>
          </cell>
          <cell r="B4657" t="str">
            <v>42301810300000040000</v>
          </cell>
          <cell r="C4657" t="str">
            <v>60301810300000000002</v>
          </cell>
          <cell r="D4657" t="str">
            <v>$</v>
          </cell>
          <cell r="E4657">
            <v>94.62</v>
          </cell>
          <cell r="F4657" t="str">
            <v>Удержание 1% налога со счета 394</v>
          </cell>
        </row>
        <row r="4658">
          <cell r="A4658">
            <v>37420</v>
          </cell>
          <cell r="B4658" t="str">
            <v>42301810300000040000</v>
          </cell>
          <cell r="C4658" t="str">
            <v>60301810300000000002</v>
          </cell>
          <cell r="D4658" t="str">
            <v>$</v>
          </cell>
          <cell r="E4658">
            <v>15.14</v>
          </cell>
          <cell r="F4658" t="str">
            <v>Удержание 1% налога со счета 1924</v>
          </cell>
        </row>
        <row r="4659">
          <cell r="A4659">
            <v>37420</v>
          </cell>
          <cell r="B4659" t="str">
            <v>42301810300000040000</v>
          </cell>
          <cell r="C4659" t="str">
            <v>60301810300000000002</v>
          </cell>
          <cell r="D4659" t="str">
            <v>$</v>
          </cell>
          <cell r="E4659">
            <v>28.39</v>
          </cell>
          <cell r="F4659" t="str">
            <v>Удержание 1% налога со счета 2606</v>
          </cell>
        </row>
        <row r="4660">
          <cell r="A4660">
            <v>37421</v>
          </cell>
          <cell r="B4660" t="str">
            <v>42301810300000040000</v>
          </cell>
          <cell r="C4660" t="str">
            <v>60301810300000000002</v>
          </cell>
          <cell r="D4660" t="str">
            <v>$</v>
          </cell>
          <cell r="E4660">
            <v>962.71</v>
          </cell>
          <cell r="F4660" t="str">
            <v>Удержание 1% налога со счета 2428</v>
          </cell>
        </row>
        <row r="4661">
          <cell r="A4661">
            <v>37424</v>
          </cell>
          <cell r="B4661" t="str">
            <v>42301810300000040000</v>
          </cell>
          <cell r="C4661" t="str">
            <v>60301810300000000002</v>
          </cell>
          <cell r="D4661" t="str">
            <v>$</v>
          </cell>
          <cell r="E4661">
            <v>258.63</v>
          </cell>
          <cell r="F4661" t="str">
            <v>Удержание 1% налога со счета 1351</v>
          </cell>
        </row>
        <row r="4662">
          <cell r="A4662">
            <v>37425</v>
          </cell>
          <cell r="B4662" t="str">
            <v>42301810300000040000</v>
          </cell>
          <cell r="C4662" t="str">
            <v>60301810300000000002</v>
          </cell>
          <cell r="D4662" t="str">
            <v>$</v>
          </cell>
          <cell r="E4662">
            <v>630.79999999999995</v>
          </cell>
          <cell r="F4662" t="str">
            <v>Удержание 1% налога со счета 4264</v>
          </cell>
        </row>
        <row r="4663">
          <cell r="A4663">
            <v>37427</v>
          </cell>
          <cell r="B4663" t="str">
            <v>42301810300000040000</v>
          </cell>
          <cell r="C4663" t="str">
            <v>60301810300000000002</v>
          </cell>
          <cell r="D4663" t="str">
            <v>$</v>
          </cell>
          <cell r="E4663">
            <v>31.56</v>
          </cell>
          <cell r="F4663" t="str">
            <v>Удержание 1% налога со счета 394</v>
          </cell>
        </row>
        <row r="4664">
          <cell r="A4664">
            <v>37427</v>
          </cell>
          <cell r="B4664" t="str">
            <v>42301810300000040000</v>
          </cell>
          <cell r="C4664" t="str">
            <v>60301810300000000002</v>
          </cell>
          <cell r="D4664" t="str">
            <v>$</v>
          </cell>
          <cell r="E4664">
            <v>157.68</v>
          </cell>
          <cell r="F4664" t="str">
            <v>Удержание 1% налога со счета 3935</v>
          </cell>
        </row>
        <row r="4665">
          <cell r="A4665">
            <v>37428</v>
          </cell>
          <cell r="B4665" t="str">
            <v>42301810300000040000</v>
          </cell>
          <cell r="C4665" t="str">
            <v>60301810300000000002</v>
          </cell>
          <cell r="D4665" t="str">
            <v>$</v>
          </cell>
          <cell r="E4665">
            <v>13.46</v>
          </cell>
          <cell r="F4665" t="str">
            <v>Удержание 1% налога со счета 828</v>
          </cell>
        </row>
        <row r="4666">
          <cell r="A4666">
            <v>37428</v>
          </cell>
          <cell r="B4666" t="str">
            <v>42301810300000040000</v>
          </cell>
          <cell r="C4666" t="str">
            <v>60301810300000000002</v>
          </cell>
          <cell r="D4666" t="str">
            <v>$</v>
          </cell>
          <cell r="E4666">
            <v>69.38</v>
          </cell>
          <cell r="F4666" t="str">
            <v>Удержание 1% налога со счета 5069</v>
          </cell>
        </row>
        <row r="4667">
          <cell r="A4667">
            <v>37428</v>
          </cell>
          <cell r="B4667" t="str">
            <v>42301810300000040000</v>
          </cell>
          <cell r="C4667" t="str">
            <v>60301810300000000002</v>
          </cell>
          <cell r="D4667" t="str">
            <v>$</v>
          </cell>
          <cell r="E4667">
            <v>220.92</v>
          </cell>
          <cell r="F4667" t="str">
            <v>Удержание 1% налога со счета 776</v>
          </cell>
        </row>
        <row r="4668">
          <cell r="A4668">
            <v>37431</v>
          </cell>
          <cell r="B4668" t="str">
            <v>42301810300000040000</v>
          </cell>
          <cell r="C4668" t="str">
            <v>60301810300000000002</v>
          </cell>
          <cell r="D4668" t="str">
            <v>$</v>
          </cell>
          <cell r="E4668">
            <v>31.62</v>
          </cell>
          <cell r="F4668" t="str">
            <v>Удержание 1% налога со счета 5263</v>
          </cell>
        </row>
        <row r="4669">
          <cell r="A4669">
            <v>37431</v>
          </cell>
          <cell r="B4669" t="str">
            <v>42301810300000040000</v>
          </cell>
          <cell r="C4669" t="str">
            <v>60301810700000009098</v>
          </cell>
          <cell r="D4669" t="str">
            <v>$</v>
          </cell>
          <cell r="E4669">
            <v>2897.15</v>
          </cell>
          <cell r="F4669" t="str">
            <v>Списание расходов, оплаченных кредитной картой "American Express" Медведской И.А. в оплату личных трат; возмещение оплаченных банком услуг по использованию кред. карты в личных целях, удержание НДС.</v>
          </cell>
        </row>
        <row r="4670">
          <cell r="A4670">
            <v>37432</v>
          </cell>
          <cell r="B4670" t="str">
            <v>42301810300000040000</v>
          </cell>
          <cell r="C4670" t="str">
            <v>60301810300000000002</v>
          </cell>
          <cell r="D4670" t="str">
            <v>$</v>
          </cell>
          <cell r="E4670">
            <v>1702.81</v>
          </cell>
          <cell r="F4670" t="str">
            <v>Удержание 1% налога со счета 2839</v>
          </cell>
        </row>
        <row r="4671">
          <cell r="A4671">
            <v>37434</v>
          </cell>
          <cell r="B4671" t="str">
            <v>42301810300000040000</v>
          </cell>
          <cell r="C4671" t="str">
            <v>60301810300000000002</v>
          </cell>
          <cell r="D4671" t="str">
            <v>$</v>
          </cell>
          <cell r="E4671">
            <v>158.1</v>
          </cell>
          <cell r="F4671" t="str">
            <v>Удержание 1% налога со счета 828</v>
          </cell>
        </row>
        <row r="4672">
          <cell r="A4672">
            <v>37434</v>
          </cell>
          <cell r="B4672" t="str">
            <v>42301810300000040000</v>
          </cell>
          <cell r="C4672" t="str">
            <v>60301810300000000002</v>
          </cell>
          <cell r="D4672" t="str">
            <v>$</v>
          </cell>
          <cell r="E4672">
            <v>632.4</v>
          </cell>
          <cell r="F4672" t="str">
            <v>Удержание 1% налога со счета 776</v>
          </cell>
        </row>
        <row r="4673">
          <cell r="A4673">
            <v>37435</v>
          </cell>
          <cell r="B4673" t="str">
            <v>42301810300000040000</v>
          </cell>
          <cell r="C4673" t="str">
            <v>60301810300000000002</v>
          </cell>
          <cell r="D4673" t="str">
            <v>$</v>
          </cell>
          <cell r="E4673">
            <v>2543.36</v>
          </cell>
          <cell r="F4673" t="str">
            <v>Удержание 1% налога со счета 789</v>
          </cell>
        </row>
        <row r="4674">
          <cell r="A4674">
            <v>37435</v>
          </cell>
          <cell r="B4674" t="str">
            <v>42301810300000040000</v>
          </cell>
          <cell r="C4674" t="str">
            <v>60301810300000000002</v>
          </cell>
          <cell r="D4674" t="str">
            <v>$</v>
          </cell>
          <cell r="E4674">
            <v>631.20000000000005</v>
          </cell>
          <cell r="F4674" t="str">
            <v>Удержание 1% налога со счета 789</v>
          </cell>
        </row>
        <row r="4675">
          <cell r="A4675">
            <v>37435</v>
          </cell>
          <cell r="B4675" t="str">
            <v>42301810300000040000</v>
          </cell>
          <cell r="C4675" t="str">
            <v>60301810300000000002</v>
          </cell>
          <cell r="D4675" t="str">
            <v>$</v>
          </cell>
          <cell r="E4675">
            <v>1650.47</v>
          </cell>
          <cell r="F4675" t="str">
            <v>Удержание 1% налога со счета 789</v>
          </cell>
        </row>
        <row r="4676">
          <cell r="A4676">
            <v>37435</v>
          </cell>
          <cell r="B4676" t="str">
            <v>42301810300000040000</v>
          </cell>
          <cell r="C4676" t="str">
            <v>60301810300000000002</v>
          </cell>
          <cell r="D4676" t="str">
            <v>$</v>
          </cell>
          <cell r="E4676">
            <v>62.85</v>
          </cell>
          <cell r="F4676" t="str">
            <v>Удержание 1% налога со счета 381</v>
          </cell>
        </row>
        <row r="4677">
          <cell r="A4677">
            <v>37435</v>
          </cell>
          <cell r="B4677" t="str">
            <v>42301810300000040000</v>
          </cell>
          <cell r="C4677" t="str">
            <v>60301810300000000002</v>
          </cell>
          <cell r="D4677" t="str">
            <v>$</v>
          </cell>
          <cell r="E4677">
            <v>628.71</v>
          </cell>
          <cell r="F4677" t="str">
            <v>Удержание 1% налога со счета 734</v>
          </cell>
        </row>
        <row r="4678">
          <cell r="A4678">
            <v>37435</v>
          </cell>
          <cell r="B4678" t="str">
            <v>42301810300000040000</v>
          </cell>
          <cell r="C4678" t="str">
            <v>60301810200000009802</v>
          </cell>
          <cell r="D4678" t="str">
            <v>$</v>
          </cell>
          <cell r="E4678">
            <v>2</v>
          </cell>
          <cell r="F4678" t="str">
            <v>Погашение части основного долга, процентов за пользование кредитом и списание подоходного налога с материальной выгоды,  Чирков А.Н.</v>
          </cell>
        </row>
        <row r="4679">
          <cell r="A4679">
            <v>37260</v>
          </cell>
          <cell r="B4679" t="str">
            <v>42301810400000040000</v>
          </cell>
          <cell r="C4679" t="str">
            <v>60301810300000000002</v>
          </cell>
          <cell r="D4679" t="str">
            <v>$</v>
          </cell>
          <cell r="E4679">
            <v>12.33</v>
          </cell>
          <cell r="F4679" t="str">
            <v>Удержание 1% налога со счета 252</v>
          </cell>
        </row>
        <row r="4680">
          <cell r="A4680">
            <v>37260</v>
          </cell>
          <cell r="B4680" t="str">
            <v>42301810400000040000</v>
          </cell>
          <cell r="C4680" t="str">
            <v>60301810200000009802</v>
          </cell>
          <cell r="D4680" t="str">
            <v>$</v>
          </cell>
          <cell r="E4680">
            <v>20069</v>
          </cell>
          <cell r="F4680" t="str">
            <v>Выплата %% по депозитам, получение %% по кредитам, удержание подоходного н алога, покупка валюты по генеральным заявлениям за декабрь 2001 года</v>
          </cell>
        </row>
        <row r="4681">
          <cell r="A4681">
            <v>37260</v>
          </cell>
          <cell r="B4681" t="str">
            <v>42301810400000040000</v>
          </cell>
          <cell r="C4681" t="str">
            <v>60301810200000009802</v>
          </cell>
          <cell r="D4681" t="str">
            <v>$</v>
          </cell>
          <cell r="E4681">
            <v>4488</v>
          </cell>
          <cell r="F4681" t="str">
            <v>Выплата %% по депозитам, получение %% по кредитам, удержание подоходного н алога, покупка валюты по генеральным заявлениям за декабрь 2001 года</v>
          </cell>
        </row>
        <row r="4682">
          <cell r="A4682">
            <v>37260</v>
          </cell>
          <cell r="B4682" t="str">
            <v>42301810400000040000</v>
          </cell>
          <cell r="C4682" t="str">
            <v>60301810200000009802</v>
          </cell>
          <cell r="D4682" t="str">
            <v>$</v>
          </cell>
          <cell r="E4682">
            <v>42123</v>
          </cell>
          <cell r="F4682" t="str">
            <v>Выплата %% по депозитам, получение %% по кредитам, удержание подоходного н алога, покупка валюты по генеральным заявлениям за декабрь 2001 года</v>
          </cell>
        </row>
        <row r="4683">
          <cell r="A4683">
            <v>37260</v>
          </cell>
          <cell r="B4683" t="str">
            <v>42301810400000040000</v>
          </cell>
          <cell r="C4683" t="str">
            <v>60301810200000009802</v>
          </cell>
          <cell r="D4683" t="str">
            <v>$</v>
          </cell>
          <cell r="E4683">
            <v>9419</v>
          </cell>
          <cell r="F4683" t="str">
            <v>Выплата %% по депозитам, получение %% по кредитам, удержание подоходного н алога, покупка валюты по генеральным заявлениям за декабрь 2001 года</v>
          </cell>
        </row>
        <row r="4684">
          <cell r="A4684">
            <v>37260</v>
          </cell>
          <cell r="B4684" t="str">
            <v>42301810400000040000</v>
          </cell>
          <cell r="C4684" t="str">
            <v>60301810200000009802</v>
          </cell>
          <cell r="D4684" t="str">
            <v>$</v>
          </cell>
          <cell r="E4684">
            <v>14516</v>
          </cell>
          <cell r="F4684" t="str">
            <v>Выплата %% по депозитам, получение %% по кредитам, удержание подоходного н алога, покупка валюты по генеральным заявлениям за декабрь 2001 года</v>
          </cell>
        </row>
        <row r="4685">
          <cell r="A4685">
            <v>37260</v>
          </cell>
          <cell r="B4685" t="str">
            <v>42301810400000040000</v>
          </cell>
          <cell r="C4685" t="str">
            <v>60301810200000009802</v>
          </cell>
          <cell r="D4685" t="str">
            <v>$</v>
          </cell>
          <cell r="E4685">
            <v>3246</v>
          </cell>
          <cell r="F4685" t="str">
            <v>Выплата %% по депозитам, получение %% по кредитам, удержание подоходного н алога, покупка валюты по генеральным заявлениям за декабрь 2001 года</v>
          </cell>
        </row>
        <row r="4686">
          <cell r="A4686">
            <v>37260</v>
          </cell>
          <cell r="B4686" t="str">
            <v>42301810400000040000</v>
          </cell>
          <cell r="C4686" t="str">
            <v>60301810200000009802</v>
          </cell>
          <cell r="D4686" t="str">
            <v>$</v>
          </cell>
          <cell r="E4686">
            <v>104957</v>
          </cell>
          <cell r="F4686" t="str">
            <v>Выплата %% по депозитам, получение %% по кредитам, удержание подоходного н алога, покупка валюты по генеральным заявлениям за декабрь 2001 года</v>
          </cell>
        </row>
        <row r="4687">
          <cell r="A4687">
            <v>37260</v>
          </cell>
          <cell r="B4687" t="str">
            <v>42301810400000040000</v>
          </cell>
          <cell r="C4687" t="str">
            <v>60301810200000009802</v>
          </cell>
          <cell r="D4687" t="str">
            <v>$</v>
          </cell>
          <cell r="E4687">
            <v>23469</v>
          </cell>
          <cell r="F4687" t="str">
            <v>Выплата %% по депозитам, получение %% по кредитам, удержание подоходного н алога, покупка валюты по генеральным заявлениям за декабрь 2001 года</v>
          </cell>
        </row>
        <row r="4688">
          <cell r="A4688">
            <v>37265</v>
          </cell>
          <cell r="B4688" t="str">
            <v>42301810400000040000</v>
          </cell>
          <cell r="C4688" t="str">
            <v>60301810300000000002</v>
          </cell>
          <cell r="D4688" t="str">
            <v>$</v>
          </cell>
          <cell r="E4688">
            <v>49.16</v>
          </cell>
          <cell r="F4688" t="str">
            <v>Удержание 1% налога со счета 2399</v>
          </cell>
        </row>
        <row r="4689">
          <cell r="A4689">
            <v>37265</v>
          </cell>
          <cell r="B4689" t="str">
            <v>42301810400000040000</v>
          </cell>
          <cell r="C4689" t="str">
            <v>60301810200000009802</v>
          </cell>
          <cell r="D4689" t="str">
            <v>$</v>
          </cell>
          <cell r="E4689">
            <v>400</v>
          </cell>
          <cell r="F4689" t="str">
            <v>Погашение части основного долга, процентов за пользование кредитом и списание подоходного налога с материальной выгоды,  Ставров М.Ю.</v>
          </cell>
        </row>
        <row r="4690">
          <cell r="A4690">
            <v>37265</v>
          </cell>
          <cell r="B4690" t="str">
            <v>42301810400000040000</v>
          </cell>
          <cell r="C4690" t="str">
            <v>60301810200000009802</v>
          </cell>
          <cell r="D4690" t="str">
            <v>$</v>
          </cell>
          <cell r="E4690">
            <v>68</v>
          </cell>
          <cell r="F4690" t="str">
            <v>Погашение части основного долга, процентов за пользование кредитом и списание подоходного налога с материальной выгоды,  Красавина М.С.</v>
          </cell>
        </row>
        <row r="4691">
          <cell r="A4691">
            <v>37266</v>
          </cell>
          <cell r="B4691" t="str">
            <v>42301810400000040000</v>
          </cell>
          <cell r="C4691" t="str">
            <v>60301810300000000002</v>
          </cell>
          <cell r="D4691" t="str">
            <v>$</v>
          </cell>
          <cell r="E4691">
            <v>79.930000000000007</v>
          </cell>
          <cell r="F4691" t="str">
            <v>Удержание 1% налога со счета 4766</v>
          </cell>
        </row>
        <row r="4692">
          <cell r="A4692">
            <v>37266</v>
          </cell>
          <cell r="B4692" t="str">
            <v>42301810400000040000</v>
          </cell>
          <cell r="C4692" t="str">
            <v>60301810300000000002</v>
          </cell>
          <cell r="D4692" t="str">
            <v>$</v>
          </cell>
          <cell r="E4692">
            <v>3.08</v>
          </cell>
          <cell r="F4692" t="str">
            <v>Удержание 1% налога со счета 2014</v>
          </cell>
        </row>
        <row r="4693">
          <cell r="A4693">
            <v>37266</v>
          </cell>
          <cell r="B4693" t="str">
            <v>42301810400000040000</v>
          </cell>
          <cell r="C4693" t="str">
            <v>60301810300000000002</v>
          </cell>
          <cell r="D4693" t="str">
            <v>$</v>
          </cell>
          <cell r="E4693">
            <v>184.5</v>
          </cell>
          <cell r="F4693" t="str">
            <v>Удержание 1% налога со счета 2399</v>
          </cell>
        </row>
        <row r="4694">
          <cell r="A4694">
            <v>37266</v>
          </cell>
          <cell r="B4694" t="str">
            <v>42301810400000040000</v>
          </cell>
          <cell r="C4694" t="str">
            <v>60301810300000000002</v>
          </cell>
          <cell r="D4694" t="str">
            <v>$</v>
          </cell>
          <cell r="E4694">
            <v>768.7</v>
          </cell>
          <cell r="F4694" t="str">
            <v>Удержание 1% налога со счета 1866</v>
          </cell>
        </row>
        <row r="4695">
          <cell r="A4695">
            <v>37267</v>
          </cell>
          <cell r="B4695" t="str">
            <v>42301810400000040000</v>
          </cell>
          <cell r="C4695" t="str">
            <v>60301810300000000002</v>
          </cell>
          <cell r="D4695" t="str">
            <v>$</v>
          </cell>
          <cell r="E4695">
            <v>60.84</v>
          </cell>
          <cell r="F4695" t="str">
            <v>Удержание 1% налога со счета 2551</v>
          </cell>
        </row>
        <row r="4696">
          <cell r="A4696">
            <v>37270</v>
          </cell>
          <cell r="B4696" t="str">
            <v>42301810400000040000</v>
          </cell>
          <cell r="C4696" t="str">
            <v>60301810300000000002</v>
          </cell>
          <cell r="D4696" t="str">
            <v>$</v>
          </cell>
          <cell r="E4696">
            <v>6.13</v>
          </cell>
          <cell r="F4696" t="str">
            <v>Удержание 1% налога со счета 4669</v>
          </cell>
        </row>
        <row r="4697">
          <cell r="A4697">
            <v>37270</v>
          </cell>
          <cell r="B4697" t="str">
            <v>42301810400000040000</v>
          </cell>
          <cell r="C4697" t="str">
            <v>60301810300000000002</v>
          </cell>
          <cell r="D4697" t="str">
            <v>$</v>
          </cell>
          <cell r="E4697">
            <v>30.63</v>
          </cell>
          <cell r="F4697" t="str">
            <v>Удержание 1% налога со счета 1484</v>
          </cell>
        </row>
        <row r="4698">
          <cell r="A4698">
            <v>37270</v>
          </cell>
          <cell r="B4698" t="str">
            <v>42301810400000040000</v>
          </cell>
          <cell r="C4698" t="str">
            <v>60301810300000000002</v>
          </cell>
          <cell r="D4698" t="str">
            <v>$</v>
          </cell>
          <cell r="E4698">
            <v>306.45999999999998</v>
          </cell>
          <cell r="F4698" t="str">
            <v>Удержание 1% налога со счета 1824</v>
          </cell>
        </row>
        <row r="4699">
          <cell r="A4699">
            <v>37272</v>
          </cell>
          <cell r="B4699" t="str">
            <v>42301810400000040000</v>
          </cell>
          <cell r="C4699" t="str">
            <v>60301810300000000002</v>
          </cell>
          <cell r="D4699" t="str">
            <v>$</v>
          </cell>
          <cell r="E4699">
            <v>184.2</v>
          </cell>
          <cell r="F4699" t="str">
            <v>Удержание 1% налога со счета 1484</v>
          </cell>
        </row>
        <row r="4700">
          <cell r="A4700">
            <v>37272</v>
          </cell>
          <cell r="B4700" t="str">
            <v>42301810400000040000</v>
          </cell>
          <cell r="C4700" t="str">
            <v>60301810900000009801</v>
          </cell>
          <cell r="D4700" t="str">
            <v>$</v>
          </cell>
          <cell r="E4700">
            <v>82</v>
          </cell>
          <cell r="F4700" t="str">
            <v>Погаш.задолж.по налогу на доходы за 2001 г. согл.заявлению Степановой В.Г.</v>
          </cell>
        </row>
        <row r="4701">
          <cell r="A4701">
            <v>37272</v>
          </cell>
          <cell r="B4701" t="str">
            <v>42301810400000040000</v>
          </cell>
          <cell r="C4701" t="str">
            <v>60301810900000009801</v>
          </cell>
          <cell r="D4701" t="str">
            <v>$</v>
          </cell>
          <cell r="E4701">
            <v>152</v>
          </cell>
          <cell r="F4701" t="str">
            <v>Погаш.задолж.по налогу на доходы за 2001 г. согл. заявлению Сидоровой Т.И.</v>
          </cell>
        </row>
        <row r="4702">
          <cell r="A4702">
            <v>37272</v>
          </cell>
          <cell r="B4702" t="str">
            <v>42301810400000040000</v>
          </cell>
          <cell r="C4702" t="str">
            <v>60301810900000009801</v>
          </cell>
          <cell r="D4702" t="str">
            <v>$</v>
          </cell>
          <cell r="E4702">
            <v>151</v>
          </cell>
          <cell r="F4702" t="str">
            <v>Погаш.задолж.по налогу на доходы за 2001 г. согл. заявлению Ланиной Т.М.</v>
          </cell>
        </row>
        <row r="4703">
          <cell r="A4703">
            <v>37272</v>
          </cell>
          <cell r="B4703" t="str">
            <v>42301810400000040000</v>
          </cell>
          <cell r="C4703" t="str">
            <v>60301810900000009801</v>
          </cell>
          <cell r="D4703" t="str">
            <v>$</v>
          </cell>
          <cell r="E4703">
            <v>151</v>
          </cell>
          <cell r="F4703" t="str">
            <v>Погаш.задолж.по налогу на доходы за 2001 г. согл. заявлению Рыжовой Л.В.</v>
          </cell>
        </row>
        <row r="4704">
          <cell r="A4704">
            <v>37274</v>
          </cell>
          <cell r="B4704" t="str">
            <v>42301810400000040000</v>
          </cell>
          <cell r="C4704" t="str">
            <v>60301810900000009801</v>
          </cell>
          <cell r="D4704" t="str">
            <v>$</v>
          </cell>
          <cell r="E4704">
            <v>203</v>
          </cell>
          <cell r="F4704" t="str">
            <v>Налог на доходы за 2001г. по заявлению со счета Смирновой Н.Н.</v>
          </cell>
        </row>
        <row r="4705">
          <cell r="A4705">
            <v>37273</v>
          </cell>
          <cell r="B4705" t="str">
            <v>42301810400000040000</v>
          </cell>
          <cell r="C4705" t="str">
            <v>60301810900000009801</v>
          </cell>
          <cell r="D4705" t="str">
            <v>$</v>
          </cell>
          <cell r="E4705">
            <v>151</v>
          </cell>
          <cell r="F4705" t="str">
            <v>Налог на доходы за 2001г. по заявлению со счета Гогуленко Н.Г.</v>
          </cell>
        </row>
        <row r="4706">
          <cell r="A4706">
            <v>37273</v>
          </cell>
          <cell r="B4706" t="str">
            <v>42301810400000040000</v>
          </cell>
          <cell r="C4706" t="str">
            <v>60301810300000000002</v>
          </cell>
          <cell r="D4706" t="str">
            <v>$</v>
          </cell>
          <cell r="E4706">
            <v>153.5</v>
          </cell>
          <cell r="F4706" t="str">
            <v>Удержание 1% налога со счета 2551</v>
          </cell>
        </row>
        <row r="4707">
          <cell r="A4707">
            <v>37274</v>
          </cell>
          <cell r="B4707" t="str">
            <v>42301810400000040000</v>
          </cell>
          <cell r="C4707" t="str">
            <v>60301810900000009801</v>
          </cell>
          <cell r="D4707" t="str">
            <v>$</v>
          </cell>
          <cell r="E4707">
            <v>203</v>
          </cell>
          <cell r="F4707" t="str">
            <v>Налог на доходы за 2001г. по заявлению со счета Трубецкой Р.А.</v>
          </cell>
        </row>
        <row r="4708">
          <cell r="A4708">
            <v>37274</v>
          </cell>
          <cell r="B4708" t="str">
            <v>42301810400000040000</v>
          </cell>
          <cell r="C4708" t="str">
            <v>60301810900000009801</v>
          </cell>
          <cell r="D4708" t="str">
            <v>$</v>
          </cell>
          <cell r="E4708">
            <v>82</v>
          </cell>
          <cell r="F4708" t="str">
            <v>Налог на доходы за 2001г. по заявлению со счета Головкиной А.Ф.</v>
          </cell>
        </row>
        <row r="4709">
          <cell r="A4709">
            <v>37274</v>
          </cell>
          <cell r="B4709" t="str">
            <v>42301810400000040000</v>
          </cell>
          <cell r="C4709" t="str">
            <v>60301810900000009801</v>
          </cell>
          <cell r="D4709" t="str">
            <v>$</v>
          </cell>
          <cell r="E4709">
            <v>98</v>
          </cell>
          <cell r="F4709" t="str">
            <v>Налог на доходы за 2001г. по заявлению со счета Тимониной М.А.</v>
          </cell>
        </row>
        <row r="4710">
          <cell r="A4710">
            <v>37274</v>
          </cell>
          <cell r="B4710" t="str">
            <v>42301810400000040000</v>
          </cell>
          <cell r="C4710" t="str">
            <v>60301810900000009801</v>
          </cell>
          <cell r="D4710" t="str">
            <v>$</v>
          </cell>
          <cell r="E4710">
            <v>99</v>
          </cell>
          <cell r="F4710" t="str">
            <v>Налог на доходы за 2001г. по заявлению со счета Казимировой И.В.</v>
          </cell>
        </row>
        <row r="4711">
          <cell r="A4711">
            <v>37274</v>
          </cell>
          <cell r="B4711" t="str">
            <v>42301810400000040000</v>
          </cell>
          <cell r="C4711" t="str">
            <v>60301810900000009801</v>
          </cell>
          <cell r="D4711" t="str">
            <v>$</v>
          </cell>
          <cell r="E4711">
            <v>99</v>
          </cell>
          <cell r="F4711" t="str">
            <v>Налог на доходы за 2001г. по заявлению со счета Смирновой В.И.</v>
          </cell>
        </row>
        <row r="4712">
          <cell r="A4712">
            <v>37274</v>
          </cell>
          <cell r="B4712" t="str">
            <v>42301810400000040000</v>
          </cell>
          <cell r="C4712" t="str">
            <v>60301810900000009801</v>
          </cell>
          <cell r="D4712" t="str">
            <v>$</v>
          </cell>
          <cell r="E4712">
            <v>151</v>
          </cell>
          <cell r="F4712" t="str">
            <v>Налог на доходы за 2001г. по заявлению со счета Дорофеичевой Л.Д.</v>
          </cell>
        </row>
        <row r="4713">
          <cell r="A4713">
            <v>37274</v>
          </cell>
          <cell r="B4713" t="str">
            <v>42301810400000040000</v>
          </cell>
          <cell r="C4713" t="str">
            <v>60301810300000000002</v>
          </cell>
          <cell r="D4713" t="str">
            <v>$</v>
          </cell>
          <cell r="E4713">
            <v>766.86</v>
          </cell>
          <cell r="F4713" t="str">
            <v>Удержание 1% налога со счета 2137</v>
          </cell>
        </row>
        <row r="4714">
          <cell r="A4714">
            <v>37277</v>
          </cell>
          <cell r="B4714" t="str">
            <v>42301810400000040000</v>
          </cell>
          <cell r="C4714" t="str">
            <v>60301810900000009801</v>
          </cell>
          <cell r="D4714" t="str">
            <v>$</v>
          </cell>
          <cell r="E4714">
            <v>99</v>
          </cell>
          <cell r="F4714" t="str">
            <v>Погаш.задолж.по нал. на доходы ха 2001 г.    Силинская Г.Ф.</v>
          </cell>
        </row>
        <row r="4715">
          <cell r="A4715">
            <v>37277</v>
          </cell>
          <cell r="B4715" t="str">
            <v>42301810400000040000</v>
          </cell>
          <cell r="C4715" t="str">
            <v>60301810900000009801</v>
          </cell>
          <cell r="D4715" t="str">
            <v>$</v>
          </cell>
          <cell r="E4715">
            <v>149</v>
          </cell>
          <cell r="F4715" t="str">
            <v>Погаш.задолж.по нал.на доходы за 2001 г.       Дурнева Л.В.</v>
          </cell>
        </row>
        <row r="4716">
          <cell r="A4716">
            <v>37277</v>
          </cell>
          <cell r="B4716" t="str">
            <v>42301810400000040000</v>
          </cell>
          <cell r="C4716" t="str">
            <v>60301810900000009801</v>
          </cell>
          <cell r="D4716" t="str">
            <v>$</v>
          </cell>
          <cell r="E4716">
            <v>151</v>
          </cell>
          <cell r="F4716" t="str">
            <v>Погаш.задолжпо нал.на доходы за 2001 г.      Коновалова О.С.</v>
          </cell>
        </row>
        <row r="4717">
          <cell r="A4717">
            <v>37277</v>
          </cell>
          <cell r="B4717" t="str">
            <v>42301810400000040000</v>
          </cell>
          <cell r="C4717" t="str">
            <v>60301810900000009801</v>
          </cell>
          <cell r="D4717" t="str">
            <v>$</v>
          </cell>
          <cell r="E4717">
            <v>99</v>
          </cell>
          <cell r="F4717" t="str">
            <v>Налог на доходы за 2001г.  по заявлению Чугрееворй Н.М.</v>
          </cell>
        </row>
        <row r="4718">
          <cell r="A4718">
            <v>37277</v>
          </cell>
          <cell r="B4718" t="str">
            <v>42301810400000040000</v>
          </cell>
          <cell r="C4718" t="str">
            <v>60301810900000009801</v>
          </cell>
          <cell r="D4718" t="str">
            <v>$</v>
          </cell>
          <cell r="E4718">
            <v>99</v>
          </cell>
          <cell r="F4718" t="str">
            <v>Налог на доходы за 2001г.  по заявлению Прохоровой Н.Д.</v>
          </cell>
        </row>
        <row r="4719">
          <cell r="A4719">
            <v>37277</v>
          </cell>
          <cell r="B4719" t="str">
            <v>42301810400000040000</v>
          </cell>
          <cell r="C4719" t="str">
            <v>60301810900000009801</v>
          </cell>
          <cell r="D4719" t="str">
            <v>$</v>
          </cell>
          <cell r="E4719">
            <v>153</v>
          </cell>
          <cell r="F4719" t="str">
            <v>Погаш.задолж.по нал.на доходы за 2001 г.   Красовская В.П.</v>
          </cell>
        </row>
        <row r="4720">
          <cell r="A4720">
            <v>37277</v>
          </cell>
          <cell r="B4720" t="str">
            <v>42301810400000040000</v>
          </cell>
          <cell r="C4720" t="str">
            <v>60301810300000000002</v>
          </cell>
          <cell r="D4720" t="str">
            <v>$</v>
          </cell>
          <cell r="E4720">
            <v>27.72</v>
          </cell>
          <cell r="F4720" t="str">
            <v>Удержание 1% налога со счета 2072</v>
          </cell>
        </row>
        <row r="4721">
          <cell r="A4721">
            <v>37277</v>
          </cell>
          <cell r="B4721" t="str">
            <v>42301810400000040000</v>
          </cell>
          <cell r="C4721" t="str">
            <v>60301810300000000002</v>
          </cell>
          <cell r="D4721" t="str">
            <v>$</v>
          </cell>
          <cell r="E4721">
            <v>308</v>
          </cell>
          <cell r="F4721" t="str">
            <v>Удержание 1% налога со счета 2551</v>
          </cell>
        </row>
        <row r="4722">
          <cell r="A4722">
            <v>37278</v>
          </cell>
          <cell r="B4722" t="str">
            <v>42301810400000040000</v>
          </cell>
          <cell r="C4722" t="str">
            <v>60301810900000009801</v>
          </cell>
          <cell r="D4722" t="str">
            <v>$</v>
          </cell>
          <cell r="E4722">
            <v>1099</v>
          </cell>
          <cell r="F4722" t="str">
            <v>Налог на доходы за 2001г. по заявлению со счета Васильевой Л.А.</v>
          </cell>
        </row>
        <row r="4723">
          <cell r="A4723">
            <v>37278</v>
          </cell>
          <cell r="B4723" t="str">
            <v>42301810400000040000</v>
          </cell>
          <cell r="C4723" t="str">
            <v>60301810900000009801</v>
          </cell>
          <cell r="D4723" t="str">
            <v>$</v>
          </cell>
          <cell r="E4723">
            <v>151</v>
          </cell>
          <cell r="F4723" t="str">
            <v>Налог на доходы за 2001г. по заявлению со счета Ковалевской А.И.</v>
          </cell>
        </row>
        <row r="4724">
          <cell r="A4724">
            <v>37278</v>
          </cell>
          <cell r="B4724" t="str">
            <v>42301810400000040000</v>
          </cell>
          <cell r="C4724" t="str">
            <v>60301810900000009801</v>
          </cell>
          <cell r="D4724" t="str">
            <v>$</v>
          </cell>
          <cell r="E4724">
            <v>151</v>
          </cell>
          <cell r="F4724" t="str">
            <v>Налог на доходы за 2001г. по заявлению со счета Портновой Г.А.</v>
          </cell>
        </row>
        <row r="4725">
          <cell r="A4725">
            <v>37279</v>
          </cell>
          <cell r="B4725" t="str">
            <v>42301810400000040000</v>
          </cell>
          <cell r="C4725" t="str">
            <v>60301810900000009801</v>
          </cell>
          <cell r="D4725" t="str">
            <v>$</v>
          </cell>
          <cell r="E4725">
            <v>99</v>
          </cell>
          <cell r="F4725" t="str">
            <v>Погаш.задолж.по нал.на доходы за 2001 г.    Котельникова Е.Я.</v>
          </cell>
        </row>
        <row r="4726">
          <cell r="A4726">
            <v>37279</v>
          </cell>
          <cell r="B4726" t="str">
            <v>42301810400000040000</v>
          </cell>
          <cell r="C4726" t="str">
            <v>60301810900000009801</v>
          </cell>
          <cell r="D4726" t="str">
            <v>$</v>
          </cell>
          <cell r="E4726">
            <v>151</v>
          </cell>
          <cell r="F4726" t="str">
            <v>Погаш.задолж.по нал.на доходы за 2001 г.    Корнеева Г.И.</v>
          </cell>
        </row>
        <row r="4727">
          <cell r="A4727">
            <v>37280</v>
          </cell>
          <cell r="B4727" t="str">
            <v>42301810400000040000</v>
          </cell>
          <cell r="C4727" t="str">
            <v>60301810300000000002</v>
          </cell>
          <cell r="D4727" t="str">
            <v>$</v>
          </cell>
          <cell r="E4727">
            <v>522.63</v>
          </cell>
          <cell r="F4727" t="str">
            <v>Удержание 1% налога со счета 5422</v>
          </cell>
        </row>
        <row r="4728">
          <cell r="A4728">
            <v>37280</v>
          </cell>
          <cell r="B4728" t="str">
            <v>42301810400000040000</v>
          </cell>
          <cell r="C4728" t="str">
            <v>60301810300000000002</v>
          </cell>
          <cell r="D4728" t="str">
            <v>$</v>
          </cell>
          <cell r="E4728">
            <v>30.75</v>
          </cell>
          <cell r="F4728" t="str">
            <v>Удержание 1% налога со счета 1484</v>
          </cell>
        </row>
        <row r="4729">
          <cell r="A4729">
            <v>37280</v>
          </cell>
          <cell r="B4729" t="str">
            <v>42301810400000040000</v>
          </cell>
          <cell r="C4729" t="str">
            <v>60301810300000000002</v>
          </cell>
          <cell r="D4729" t="str">
            <v>$</v>
          </cell>
          <cell r="E4729">
            <v>30.75</v>
          </cell>
          <cell r="F4729" t="str">
            <v>Удержание 1% налога со счета 1866</v>
          </cell>
        </row>
        <row r="4730">
          <cell r="A4730">
            <v>37280</v>
          </cell>
          <cell r="B4730" t="str">
            <v>42301810400000040000</v>
          </cell>
          <cell r="C4730" t="str">
            <v>60301810300000000002</v>
          </cell>
          <cell r="D4730" t="str">
            <v>$</v>
          </cell>
          <cell r="E4730">
            <v>153.75</v>
          </cell>
          <cell r="F4730" t="str">
            <v>Удержание 1% налога со счета 2551</v>
          </cell>
        </row>
        <row r="4731">
          <cell r="A4731">
            <v>37280</v>
          </cell>
          <cell r="B4731" t="str">
            <v>42301810400000040000</v>
          </cell>
          <cell r="C4731" t="str">
            <v>60301810300000000002</v>
          </cell>
          <cell r="D4731" t="str">
            <v>$</v>
          </cell>
          <cell r="E4731">
            <v>61.5</v>
          </cell>
          <cell r="F4731" t="str">
            <v>Удержание 1% налога со счета 2072</v>
          </cell>
        </row>
        <row r="4732">
          <cell r="A4732">
            <v>37281</v>
          </cell>
          <cell r="B4732" t="str">
            <v>42301810400000040000</v>
          </cell>
          <cell r="C4732" t="str">
            <v>60301810300000000002</v>
          </cell>
          <cell r="D4732" t="str">
            <v>$</v>
          </cell>
          <cell r="E4732">
            <v>46.2</v>
          </cell>
          <cell r="F4732" t="str">
            <v>Удержание 1% налога со счета 2137</v>
          </cell>
        </row>
        <row r="4733">
          <cell r="A4733">
            <v>37281</v>
          </cell>
          <cell r="B4733" t="str">
            <v>42301810400000040000</v>
          </cell>
          <cell r="C4733" t="str">
            <v>60301810300000000002</v>
          </cell>
          <cell r="D4733" t="str">
            <v>$</v>
          </cell>
          <cell r="E4733">
            <v>461.73</v>
          </cell>
          <cell r="F4733" t="str">
            <v>Удержание 1% налога со счета 1837</v>
          </cell>
        </row>
        <row r="4734">
          <cell r="A4734">
            <v>37284</v>
          </cell>
          <cell r="B4734" t="str">
            <v>42301810400000040000</v>
          </cell>
          <cell r="C4734" t="str">
            <v>60301810300000000002</v>
          </cell>
          <cell r="D4734" t="str">
            <v>$</v>
          </cell>
          <cell r="E4734">
            <v>61.7</v>
          </cell>
          <cell r="F4734" t="str">
            <v>Удержание 1% налога со счета 4766</v>
          </cell>
        </row>
        <row r="4735">
          <cell r="A4735">
            <v>37285</v>
          </cell>
          <cell r="B4735" t="str">
            <v>42301810400000040000</v>
          </cell>
          <cell r="C4735" t="str">
            <v>60301810300000000002</v>
          </cell>
          <cell r="D4735" t="str">
            <v>$</v>
          </cell>
          <cell r="E4735">
            <v>153.1</v>
          </cell>
          <cell r="F4735" t="str">
            <v>Удержание 1% налога со счета 100</v>
          </cell>
        </row>
        <row r="4736">
          <cell r="A4736">
            <v>37286</v>
          </cell>
          <cell r="B4736" t="str">
            <v>42301810400000040000</v>
          </cell>
          <cell r="C4736" t="str">
            <v>60301810300000000002</v>
          </cell>
          <cell r="D4736" t="str">
            <v>$</v>
          </cell>
          <cell r="E4736">
            <v>101.77</v>
          </cell>
          <cell r="F4736" t="str">
            <v>Удержание 1% налога со счета 1840</v>
          </cell>
        </row>
        <row r="4737">
          <cell r="A4737">
            <v>37287</v>
          </cell>
          <cell r="B4737" t="str">
            <v>42301810400000040000</v>
          </cell>
          <cell r="C4737" t="str">
            <v>60301810900000009801</v>
          </cell>
          <cell r="D4737" t="str">
            <v>$</v>
          </cell>
          <cell r="E4737">
            <v>151</v>
          </cell>
          <cell r="F4737" t="str">
            <v>Налог на доходы за 2001г. по заявлению со счета Ялинич Л.А.</v>
          </cell>
        </row>
        <row r="4738">
          <cell r="A4738">
            <v>37287</v>
          </cell>
          <cell r="B4738" t="str">
            <v>42301810400000040000</v>
          </cell>
          <cell r="C4738" t="str">
            <v>60301810200000009802</v>
          </cell>
          <cell r="D4738" t="str">
            <v>$</v>
          </cell>
          <cell r="E4738">
            <v>594</v>
          </cell>
          <cell r="F4738" t="str">
            <v>Погашение части основного долга, процентов за пользование кредитом и списание подоходного налога с материальной выгоды,  Ставров М.Ю.</v>
          </cell>
        </row>
        <row r="4739">
          <cell r="A4739">
            <v>37287</v>
          </cell>
          <cell r="B4739" t="str">
            <v>42301810400000040000</v>
          </cell>
          <cell r="C4739" t="str">
            <v>60301810200000009802</v>
          </cell>
          <cell r="D4739" t="str">
            <v>$</v>
          </cell>
          <cell r="E4739">
            <v>61</v>
          </cell>
          <cell r="F4739" t="str">
            <v>Погашение части основного долга, процентов за пользование кредитом и списание подоходного налога с материальной выгоды,  Красавина М.С.</v>
          </cell>
        </row>
        <row r="4740">
          <cell r="A4740">
            <v>37288</v>
          </cell>
          <cell r="B4740" t="str">
            <v>42301810400000040000</v>
          </cell>
          <cell r="C4740" t="str">
            <v>60301810300000000002</v>
          </cell>
          <cell r="D4740" t="str">
            <v>$</v>
          </cell>
          <cell r="E4740">
            <v>15.45</v>
          </cell>
          <cell r="F4740" t="str">
            <v>Удержание 1% налога со счета 5383</v>
          </cell>
        </row>
        <row r="4741">
          <cell r="A4741">
            <v>37288</v>
          </cell>
          <cell r="B4741" t="str">
            <v>42301810400000040000</v>
          </cell>
          <cell r="C4741" t="str">
            <v>60301810300000000002</v>
          </cell>
          <cell r="D4741" t="str">
            <v>$</v>
          </cell>
          <cell r="E4741">
            <v>134.72</v>
          </cell>
          <cell r="F4741" t="str">
            <v>Удержание 1% налога со счета 2399</v>
          </cell>
        </row>
        <row r="4742">
          <cell r="A4742">
            <v>37288</v>
          </cell>
          <cell r="B4742" t="str">
            <v>42301810400000040000</v>
          </cell>
          <cell r="C4742" t="str">
            <v>60301810300000000002</v>
          </cell>
          <cell r="D4742" t="str">
            <v>$</v>
          </cell>
          <cell r="E4742">
            <v>105.06</v>
          </cell>
          <cell r="F4742" t="str">
            <v>Удержание 1% налога со счета 5422</v>
          </cell>
        </row>
        <row r="4743">
          <cell r="A4743">
            <v>37288</v>
          </cell>
          <cell r="B4743" t="str">
            <v>42301810400000040000</v>
          </cell>
          <cell r="C4743" t="str">
            <v>60301810300000000002</v>
          </cell>
          <cell r="D4743" t="str">
            <v>$</v>
          </cell>
          <cell r="E4743">
            <v>80.34</v>
          </cell>
          <cell r="F4743" t="str">
            <v>Удержание 1% налога со счета 2137</v>
          </cell>
        </row>
        <row r="4744">
          <cell r="A4744">
            <v>37288</v>
          </cell>
          <cell r="B4744" t="str">
            <v>42301810400000040000</v>
          </cell>
          <cell r="C4744" t="str">
            <v>60301810300000000002</v>
          </cell>
          <cell r="D4744" t="str">
            <v>$</v>
          </cell>
          <cell r="E4744">
            <v>61.8</v>
          </cell>
          <cell r="F4744" t="str">
            <v>Удержание 1% налога со счета 4766</v>
          </cell>
        </row>
        <row r="4745">
          <cell r="A4745">
            <v>37288</v>
          </cell>
          <cell r="B4745" t="str">
            <v>42301810400000040000</v>
          </cell>
          <cell r="C4745" t="str">
            <v>60301810300000000002</v>
          </cell>
          <cell r="D4745" t="str">
            <v>$</v>
          </cell>
          <cell r="E4745">
            <v>185.4</v>
          </cell>
          <cell r="F4745" t="str">
            <v>Удержание 1% налога со счета 2551</v>
          </cell>
        </row>
        <row r="4746">
          <cell r="A4746">
            <v>37288</v>
          </cell>
          <cell r="B4746" t="str">
            <v>42301810400000040000</v>
          </cell>
          <cell r="C4746" t="str">
            <v>60301810200000009802</v>
          </cell>
          <cell r="D4746" t="str">
            <v>$</v>
          </cell>
          <cell r="E4746">
            <v>20069</v>
          </cell>
          <cell r="F4746" t="str">
            <v>Выплата %% по депозитам, получение %% по кредитам, удержание подоходного н алога, покупка валюты по генеральным заявлениям за январь 2002 года</v>
          </cell>
        </row>
        <row r="4747">
          <cell r="A4747">
            <v>37288</v>
          </cell>
          <cell r="B4747" t="str">
            <v>42301810400000040000</v>
          </cell>
          <cell r="C4747" t="str">
            <v>60301810200000009802</v>
          </cell>
          <cell r="D4747" t="str">
            <v>$</v>
          </cell>
          <cell r="E4747">
            <v>4488</v>
          </cell>
          <cell r="F4747" t="str">
            <v>Выплата %% по депозитам, получение %% по кредитам, удержание подоходного н алога, покупка валюты по генеральным заявлениям за январь 2002 года</v>
          </cell>
        </row>
        <row r="4748">
          <cell r="A4748">
            <v>37288</v>
          </cell>
          <cell r="B4748" t="str">
            <v>42301810400000040000</v>
          </cell>
          <cell r="C4748" t="str">
            <v>60301810200000009802</v>
          </cell>
          <cell r="D4748" t="str">
            <v>$</v>
          </cell>
          <cell r="E4748">
            <v>2718</v>
          </cell>
          <cell r="F4748" t="str">
            <v>Выплата %% по депозитам, получение %% по кредитам, удержание подоходного н алога, покупка валюты по генеральным заявлениям за январь 2002 года</v>
          </cell>
        </row>
        <row r="4749">
          <cell r="A4749">
            <v>37288</v>
          </cell>
          <cell r="B4749" t="str">
            <v>42301810400000040000</v>
          </cell>
          <cell r="C4749" t="str">
            <v>60301810200000009802</v>
          </cell>
          <cell r="D4749" t="str">
            <v>$</v>
          </cell>
          <cell r="E4749">
            <v>608</v>
          </cell>
          <cell r="F4749" t="str">
            <v>Выплата %% по депозитам, получение %% по кредитам, удержание подоходного н алога, покупка валюты по генеральным заявлениям за январь 2002 года</v>
          </cell>
        </row>
        <row r="4750">
          <cell r="A4750">
            <v>37288</v>
          </cell>
          <cell r="B4750" t="str">
            <v>42301810400000040000</v>
          </cell>
          <cell r="C4750" t="str">
            <v>60301810200000009802</v>
          </cell>
          <cell r="D4750" t="str">
            <v>$</v>
          </cell>
          <cell r="E4750">
            <v>41267</v>
          </cell>
          <cell r="F4750" t="str">
            <v>Выплата %% по депозитам, получение %% по кредитам, удержание подоходного н алога, покупка валюты по генеральным заявлениям за январь 2002 года</v>
          </cell>
        </row>
        <row r="4751">
          <cell r="A4751">
            <v>37288</v>
          </cell>
          <cell r="B4751" t="str">
            <v>42301810400000040000</v>
          </cell>
          <cell r="C4751" t="str">
            <v>60301810200000009802</v>
          </cell>
          <cell r="D4751" t="str">
            <v>$</v>
          </cell>
          <cell r="E4751">
            <v>9227</v>
          </cell>
          <cell r="F4751" t="str">
            <v>Выплата %% по депозитам, получение %% по кредитам, удержание подоходного н алога, покупка валюты по генеральным заявлениям за январь 2002 года</v>
          </cell>
        </row>
        <row r="4752">
          <cell r="A4752">
            <v>37288</v>
          </cell>
          <cell r="B4752" t="str">
            <v>42301810400000040000</v>
          </cell>
          <cell r="C4752" t="str">
            <v>60301810200000009802</v>
          </cell>
          <cell r="D4752" t="str">
            <v>$</v>
          </cell>
          <cell r="E4752">
            <v>14516</v>
          </cell>
          <cell r="F4752" t="str">
            <v>Выплата %% по депозитам, получение %% по кредитам, удержание подоходного н алога, покупка валюты по генеральным заявлениям за январь 2002 года</v>
          </cell>
        </row>
        <row r="4753">
          <cell r="A4753">
            <v>37288</v>
          </cell>
          <cell r="B4753" t="str">
            <v>42301810400000040000</v>
          </cell>
          <cell r="C4753" t="str">
            <v>60301810200000009802</v>
          </cell>
          <cell r="D4753" t="str">
            <v>$</v>
          </cell>
          <cell r="E4753">
            <v>3246</v>
          </cell>
          <cell r="F4753" t="str">
            <v>Выплата %% по депозитам, получение %% по кредитам, удержание подоходного н алога, покупка валюты по генеральным заявлениям за январь 2002 года</v>
          </cell>
        </row>
        <row r="4754">
          <cell r="A4754">
            <v>37288</v>
          </cell>
          <cell r="B4754" t="str">
            <v>42301810400000040000</v>
          </cell>
          <cell r="C4754" t="str">
            <v>60301810200000009802</v>
          </cell>
          <cell r="D4754" t="str">
            <v>$</v>
          </cell>
          <cell r="E4754">
            <v>6771</v>
          </cell>
          <cell r="F4754" t="str">
            <v>Выплата %% по депозитам, получение %% по кредитам, удержание подоходного н алога, покупка валюты по генеральным заявлениям за январь 2002 года</v>
          </cell>
        </row>
        <row r="4755">
          <cell r="A4755">
            <v>37288</v>
          </cell>
          <cell r="B4755" t="str">
            <v>42301810400000040000</v>
          </cell>
          <cell r="C4755" t="str">
            <v>60301810200000009802</v>
          </cell>
          <cell r="D4755" t="str">
            <v>$</v>
          </cell>
          <cell r="E4755">
            <v>1514</v>
          </cell>
          <cell r="F4755" t="str">
            <v>Выплата %% по депозитам, получение %% по кредитам, удержание подоходного н алога, покупка валюты по генеральным заявлениям за январь 2002 года</v>
          </cell>
        </row>
        <row r="4756">
          <cell r="A4756">
            <v>37288</v>
          </cell>
          <cell r="B4756" t="str">
            <v>42301810400000040000</v>
          </cell>
          <cell r="C4756" t="str">
            <v>60301810200000009802</v>
          </cell>
          <cell r="D4756" t="str">
            <v>$</v>
          </cell>
          <cell r="E4756">
            <v>109848</v>
          </cell>
          <cell r="F4756" t="str">
            <v>Выплата %% по депозитам, получение %% по кредитам, удержание подоходного н алога, покупка валюты по генеральным заявлениям за январь 2002 года</v>
          </cell>
        </row>
        <row r="4757">
          <cell r="A4757">
            <v>37288</v>
          </cell>
          <cell r="B4757" t="str">
            <v>42301810400000040000</v>
          </cell>
          <cell r="C4757" t="str">
            <v>60301810200000009802</v>
          </cell>
          <cell r="D4757" t="str">
            <v>$</v>
          </cell>
          <cell r="E4757">
            <v>24563</v>
          </cell>
          <cell r="F4757" t="str">
            <v>Выплата %% по депозитам, получение %% по кредитам, удержание подоходного н алога, покупка валюты по генеральным заявлениям за январь 2002 года</v>
          </cell>
        </row>
        <row r="4758">
          <cell r="A4758">
            <v>37291</v>
          </cell>
          <cell r="B4758" t="str">
            <v>42301810400000040000</v>
          </cell>
          <cell r="C4758" t="str">
            <v>60301810300000000002</v>
          </cell>
          <cell r="D4758" t="str">
            <v>$</v>
          </cell>
          <cell r="E4758">
            <v>118.42</v>
          </cell>
          <cell r="F4758" t="str">
            <v>Удержание 1% налога со счета 809</v>
          </cell>
        </row>
        <row r="4759">
          <cell r="A4759">
            <v>37291</v>
          </cell>
          <cell r="B4759" t="str">
            <v>42301810400000040000</v>
          </cell>
          <cell r="C4759" t="str">
            <v>60301810300000000002</v>
          </cell>
          <cell r="D4759" t="str">
            <v>$</v>
          </cell>
          <cell r="E4759">
            <v>123.6</v>
          </cell>
          <cell r="F4759" t="str">
            <v>Удержание 1% налога со счета 2551</v>
          </cell>
        </row>
        <row r="4760">
          <cell r="A4760">
            <v>37292</v>
          </cell>
          <cell r="B4760" t="str">
            <v>42301810400000040000</v>
          </cell>
          <cell r="C4760" t="str">
            <v>60301810300000000002</v>
          </cell>
          <cell r="D4760" t="str">
            <v>$</v>
          </cell>
          <cell r="E4760">
            <v>30.95</v>
          </cell>
          <cell r="F4760" t="str">
            <v>Удержание 1% налога со счета 5383</v>
          </cell>
        </row>
        <row r="4761">
          <cell r="A4761">
            <v>37292</v>
          </cell>
          <cell r="B4761" t="str">
            <v>42301810400000040000</v>
          </cell>
          <cell r="C4761" t="str">
            <v>60301810300000000002</v>
          </cell>
          <cell r="D4761" t="str">
            <v>$</v>
          </cell>
          <cell r="E4761">
            <v>247.55</v>
          </cell>
          <cell r="F4761" t="str">
            <v>Удержание 1% налога со счета 5451</v>
          </cell>
        </row>
        <row r="4762">
          <cell r="A4762">
            <v>37293</v>
          </cell>
          <cell r="B4762" t="str">
            <v>42301810400000040000</v>
          </cell>
          <cell r="C4762" t="str">
            <v>60301810900000009801</v>
          </cell>
          <cell r="D4762" t="str">
            <v>$</v>
          </cell>
          <cell r="E4762">
            <v>99</v>
          </cell>
          <cell r="F4762" t="str">
            <v>Налог на доходы за 2001г. по заявлению со счета Смирнова А.А.</v>
          </cell>
        </row>
        <row r="4763">
          <cell r="A4763">
            <v>37293</v>
          </cell>
          <cell r="B4763" t="str">
            <v>42301810400000040000</v>
          </cell>
          <cell r="C4763" t="str">
            <v>60301810300000000002</v>
          </cell>
          <cell r="D4763" t="str">
            <v>$</v>
          </cell>
          <cell r="E4763">
            <v>635.6</v>
          </cell>
          <cell r="F4763" t="str">
            <v>Удержание 1% налога со счета 1727</v>
          </cell>
        </row>
        <row r="4764">
          <cell r="A4764">
            <v>37293</v>
          </cell>
          <cell r="B4764" t="str">
            <v>42301810400000040000</v>
          </cell>
          <cell r="C4764" t="str">
            <v>60301810300000000002</v>
          </cell>
          <cell r="D4764" t="str">
            <v>$</v>
          </cell>
          <cell r="E4764">
            <v>102.04</v>
          </cell>
          <cell r="F4764" t="str">
            <v>Удержание 1% налога со счета 689</v>
          </cell>
        </row>
        <row r="4765">
          <cell r="A4765">
            <v>37293</v>
          </cell>
          <cell r="B4765" t="str">
            <v>42301810400000040000</v>
          </cell>
          <cell r="C4765" t="str">
            <v>60301810300000000002</v>
          </cell>
          <cell r="D4765" t="str">
            <v>$</v>
          </cell>
          <cell r="E4765">
            <v>1.55</v>
          </cell>
          <cell r="F4765" t="str">
            <v>Удержание 1% налога со счета 689</v>
          </cell>
        </row>
        <row r="4766">
          <cell r="A4766">
            <v>37293</v>
          </cell>
          <cell r="B4766" t="str">
            <v>42301810400000040000</v>
          </cell>
          <cell r="C4766" t="str">
            <v>60301810300000000002</v>
          </cell>
          <cell r="D4766" t="str">
            <v>$</v>
          </cell>
          <cell r="E4766">
            <v>61.71</v>
          </cell>
          <cell r="F4766" t="str">
            <v>Удержание 1% налога со счета 1840</v>
          </cell>
        </row>
        <row r="4767">
          <cell r="A4767">
            <v>37293</v>
          </cell>
          <cell r="B4767" t="str">
            <v>42301810400000040000</v>
          </cell>
          <cell r="C4767" t="str">
            <v>60301810200000009802</v>
          </cell>
          <cell r="D4767" t="str">
            <v>$</v>
          </cell>
          <cell r="E4767">
            <v>15</v>
          </cell>
          <cell r="F4767" t="str">
            <v>Погашение части основного долга, процентов за пользование кредитом и списание подоходного налога с материальной выгоды,  Красавина М.С.</v>
          </cell>
        </row>
        <row r="4768">
          <cell r="A4768">
            <v>37293</v>
          </cell>
          <cell r="B4768" t="str">
            <v>42301810400000040000</v>
          </cell>
          <cell r="C4768" t="str">
            <v>60301810200000009802</v>
          </cell>
          <cell r="D4768" t="str">
            <v>$</v>
          </cell>
          <cell r="E4768">
            <v>161</v>
          </cell>
          <cell r="F4768" t="str">
            <v>Погашение части основного долга, процентов за пользование кредитом и списание подоходного налога с материальной выгоды,  Ставров М.Ю.</v>
          </cell>
        </row>
        <row r="4769">
          <cell r="A4769">
            <v>37294</v>
          </cell>
          <cell r="B4769" t="str">
            <v>42301810400000040000</v>
          </cell>
          <cell r="C4769" t="str">
            <v>60301810300000000002</v>
          </cell>
          <cell r="D4769" t="str">
            <v>$</v>
          </cell>
          <cell r="E4769">
            <v>16.34</v>
          </cell>
          <cell r="F4769" t="str">
            <v>Удержание 1% налога со счета 1484</v>
          </cell>
        </row>
        <row r="4770">
          <cell r="A4770">
            <v>37294</v>
          </cell>
          <cell r="B4770" t="str">
            <v>42301810400000040000</v>
          </cell>
          <cell r="C4770" t="str">
            <v>60301810300000000002</v>
          </cell>
          <cell r="D4770" t="str">
            <v>$</v>
          </cell>
          <cell r="E4770">
            <v>179.51</v>
          </cell>
          <cell r="F4770" t="str">
            <v>Удержание 1% налога со счета 2399</v>
          </cell>
        </row>
        <row r="4771">
          <cell r="A4771">
            <v>37294</v>
          </cell>
          <cell r="B4771" t="str">
            <v>42301810400000040000</v>
          </cell>
          <cell r="C4771" t="str">
            <v>60301810300000000002</v>
          </cell>
          <cell r="D4771" t="str">
            <v>$</v>
          </cell>
          <cell r="E4771">
            <v>108.32</v>
          </cell>
          <cell r="F4771" t="str">
            <v>Удержание 1% налога со счета 809</v>
          </cell>
        </row>
        <row r="4772">
          <cell r="A4772">
            <v>37295</v>
          </cell>
          <cell r="B4772" t="str">
            <v>42301810400000040000</v>
          </cell>
          <cell r="C4772" t="str">
            <v>60301810300000000002</v>
          </cell>
          <cell r="D4772" t="str">
            <v>$</v>
          </cell>
          <cell r="E4772">
            <v>61.9</v>
          </cell>
          <cell r="F4772" t="str">
            <v>Удержание 1% налога со счета 5383</v>
          </cell>
        </row>
        <row r="4773">
          <cell r="A4773">
            <v>37295</v>
          </cell>
          <cell r="B4773" t="str">
            <v>42301810400000040000</v>
          </cell>
          <cell r="C4773" t="str">
            <v>60301810300000000002</v>
          </cell>
          <cell r="D4773" t="str">
            <v>$</v>
          </cell>
          <cell r="E4773">
            <v>78.58</v>
          </cell>
          <cell r="F4773" t="str">
            <v>Удержание 1% налога со счета 4708</v>
          </cell>
        </row>
        <row r="4774">
          <cell r="A4774">
            <v>37295</v>
          </cell>
          <cell r="B4774" t="str">
            <v>42301810400000040000</v>
          </cell>
          <cell r="C4774" t="str">
            <v>60301810300000000002</v>
          </cell>
          <cell r="D4774" t="str">
            <v>$</v>
          </cell>
          <cell r="E4774">
            <v>30.66</v>
          </cell>
          <cell r="F4774" t="str">
            <v>Удержание 1% налога со счета 2137</v>
          </cell>
        </row>
        <row r="4775">
          <cell r="A4775">
            <v>37295</v>
          </cell>
          <cell r="B4775" t="str">
            <v>42301810400000040000</v>
          </cell>
          <cell r="C4775" t="str">
            <v>60301810300000000002</v>
          </cell>
          <cell r="D4775" t="str">
            <v>$</v>
          </cell>
          <cell r="E4775">
            <v>60.93</v>
          </cell>
          <cell r="F4775" t="str">
            <v>Удержание 1% налога со счета 2551</v>
          </cell>
        </row>
        <row r="4776">
          <cell r="A4776">
            <v>37299</v>
          </cell>
          <cell r="B4776" t="str">
            <v>42301810400000040000</v>
          </cell>
          <cell r="C4776" t="str">
            <v>60301810300000000002</v>
          </cell>
          <cell r="D4776" t="str">
            <v>$</v>
          </cell>
          <cell r="E4776">
            <v>201.79</v>
          </cell>
          <cell r="F4776" t="str">
            <v>Удержание 1% налога со счета 2247</v>
          </cell>
        </row>
        <row r="4777">
          <cell r="A4777">
            <v>37300</v>
          </cell>
          <cell r="B4777" t="str">
            <v>42301810400000040000</v>
          </cell>
          <cell r="C4777" t="str">
            <v>60301810300000000002</v>
          </cell>
          <cell r="D4777" t="str">
            <v>$</v>
          </cell>
          <cell r="E4777">
            <v>93.15</v>
          </cell>
          <cell r="F4777" t="str">
            <v>Удержание 1% налога со счета 1484</v>
          </cell>
        </row>
        <row r="4778">
          <cell r="A4778">
            <v>37300</v>
          </cell>
          <cell r="B4778" t="str">
            <v>42301810400000040000</v>
          </cell>
          <cell r="C4778" t="str">
            <v>60301810300000000002</v>
          </cell>
          <cell r="D4778" t="str">
            <v>$</v>
          </cell>
          <cell r="E4778">
            <v>265.48</v>
          </cell>
          <cell r="F4778" t="str">
            <v>Удержание 1% налога со счета 4766</v>
          </cell>
        </row>
        <row r="4779">
          <cell r="A4779">
            <v>37300</v>
          </cell>
          <cell r="B4779" t="str">
            <v>42301810400000040000</v>
          </cell>
          <cell r="C4779" t="str">
            <v>60301810300000000002</v>
          </cell>
          <cell r="D4779" t="str">
            <v>$</v>
          </cell>
          <cell r="E4779">
            <v>9.32</v>
          </cell>
          <cell r="F4779" t="str">
            <v>Удержание 1% налога со счета 809</v>
          </cell>
        </row>
        <row r="4780">
          <cell r="A4780">
            <v>37301</v>
          </cell>
          <cell r="B4780" t="str">
            <v>42301810400000040000</v>
          </cell>
          <cell r="C4780" t="str">
            <v>60301810300000000002</v>
          </cell>
          <cell r="D4780" t="str">
            <v>$</v>
          </cell>
          <cell r="E4780">
            <v>46.58</v>
          </cell>
          <cell r="F4780" t="str">
            <v>Удержание 1% налога со счета 1840</v>
          </cell>
        </row>
        <row r="4781">
          <cell r="A4781">
            <v>37302</v>
          </cell>
          <cell r="B4781" t="str">
            <v>42301810400000040000</v>
          </cell>
          <cell r="C4781" t="str">
            <v>60301810300000000002</v>
          </cell>
          <cell r="D4781" t="str">
            <v>$</v>
          </cell>
          <cell r="E4781">
            <v>1251.95</v>
          </cell>
          <cell r="F4781" t="str">
            <v>Удержание 1% налога со счета 5451</v>
          </cell>
        </row>
        <row r="4782">
          <cell r="A4782">
            <v>37302</v>
          </cell>
          <cell r="B4782" t="str">
            <v>42301810400000040000</v>
          </cell>
          <cell r="C4782" t="str">
            <v>60301810300000000002</v>
          </cell>
          <cell r="D4782" t="str">
            <v>$</v>
          </cell>
          <cell r="E4782">
            <v>96.57</v>
          </cell>
          <cell r="F4782" t="str">
            <v>Удержание 1% налога со счета 825</v>
          </cell>
        </row>
        <row r="4783">
          <cell r="A4783">
            <v>37302</v>
          </cell>
          <cell r="B4783" t="str">
            <v>42301810400000040000</v>
          </cell>
          <cell r="C4783" t="str">
            <v>60301810300000000002</v>
          </cell>
          <cell r="D4783" t="str">
            <v>$</v>
          </cell>
          <cell r="E4783">
            <v>124</v>
          </cell>
          <cell r="F4783" t="str">
            <v>Удержание 1% налога со счета 2551</v>
          </cell>
        </row>
        <row r="4784">
          <cell r="A4784">
            <v>37306</v>
          </cell>
          <cell r="B4784" t="str">
            <v>42301810400000040000</v>
          </cell>
          <cell r="C4784" t="str">
            <v>60301810300000000002</v>
          </cell>
          <cell r="D4784" t="str">
            <v>$</v>
          </cell>
          <cell r="E4784">
            <v>170.45</v>
          </cell>
          <cell r="F4784" t="str">
            <v>Удержание 1% налога со счета 1837</v>
          </cell>
        </row>
        <row r="4785">
          <cell r="A4785">
            <v>37306</v>
          </cell>
          <cell r="B4785" t="str">
            <v>42301810400000040000</v>
          </cell>
          <cell r="C4785" t="str">
            <v>60301810300000000002</v>
          </cell>
          <cell r="D4785" t="str">
            <v>$</v>
          </cell>
          <cell r="E4785">
            <v>15.53</v>
          </cell>
          <cell r="F4785" t="str">
            <v>Удержание 1% налога со счета 5383</v>
          </cell>
        </row>
        <row r="4786">
          <cell r="A4786">
            <v>37306</v>
          </cell>
          <cell r="B4786" t="str">
            <v>42301810400000040000</v>
          </cell>
          <cell r="C4786" t="str">
            <v>60301810300000000002</v>
          </cell>
          <cell r="D4786" t="str">
            <v>$</v>
          </cell>
          <cell r="E4786">
            <v>837.98</v>
          </cell>
          <cell r="F4786" t="str">
            <v>Удержание 1% налога со счета 1633</v>
          </cell>
        </row>
        <row r="4787">
          <cell r="A4787">
            <v>37307</v>
          </cell>
          <cell r="B4787" t="str">
            <v>42301810400000040000</v>
          </cell>
          <cell r="C4787" t="str">
            <v>60301810300000000002</v>
          </cell>
          <cell r="D4787" t="str">
            <v>$</v>
          </cell>
          <cell r="E4787">
            <v>46.65</v>
          </cell>
          <cell r="F4787" t="str">
            <v>Удержание 1% налога со счета 1840</v>
          </cell>
        </row>
        <row r="4788">
          <cell r="A4788">
            <v>37307</v>
          </cell>
          <cell r="B4788" t="str">
            <v>42301810400000040000</v>
          </cell>
          <cell r="C4788" t="str">
            <v>60301810300000000002</v>
          </cell>
          <cell r="D4788" t="str">
            <v>$</v>
          </cell>
          <cell r="E4788">
            <v>31.01</v>
          </cell>
          <cell r="F4788" t="str">
            <v>Удержание 1% налога со счета 1866</v>
          </cell>
        </row>
        <row r="4789">
          <cell r="A4789">
            <v>37307</v>
          </cell>
          <cell r="B4789" t="str">
            <v>42301810400000040000</v>
          </cell>
          <cell r="C4789" t="str">
            <v>60301810300000000002</v>
          </cell>
          <cell r="D4789" t="str">
            <v>$</v>
          </cell>
          <cell r="E4789">
            <v>31.1</v>
          </cell>
          <cell r="F4789" t="str">
            <v>Удержание 1% налога со счета 2072</v>
          </cell>
        </row>
        <row r="4790">
          <cell r="A4790">
            <v>37309</v>
          </cell>
          <cell r="B4790" t="str">
            <v>42301810400000040000</v>
          </cell>
          <cell r="C4790" t="str">
            <v>60301810300000000002</v>
          </cell>
          <cell r="D4790" t="str">
            <v>$</v>
          </cell>
          <cell r="E4790">
            <v>108.85</v>
          </cell>
          <cell r="F4790" t="str">
            <v>Удержание 1% налога со счета 2551</v>
          </cell>
        </row>
        <row r="4791">
          <cell r="A4791">
            <v>37313</v>
          </cell>
          <cell r="B4791" t="str">
            <v>42301810400000040000</v>
          </cell>
          <cell r="C4791" t="str">
            <v>60301810300000000002</v>
          </cell>
          <cell r="D4791" t="str">
            <v>$</v>
          </cell>
          <cell r="E4791">
            <v>279.89999999999998</v>
          </cell>
          <cell r="F4791" t="str">
            <v>Удержание 1% налога со счета 5383</v>
          </cell>
        </row>
        <row r="4792">
          <cell r="A4792">
            <v>37313</v>
          </cell>
          <cell r="B4792" t="str">
            <v>42301810400000040000</v>
          </cell>
          <cell r="C4792" t="str">
            <v>60301810300000000002</v>
          </cell>
          <cell r="D4792" t="str">
            <v>$</v>
          </cell>
          <cell r="E4792">
            <v>62.2</v>
          </cell>
          <cell r="F4792" t="str">
            <v>Удержание 1% налога со счета 2072</v>
          </cell>
        </row>
        <row r="4793">
          <cell r="A4793">
            <v>37314</v>
          </cell>
          <cell r="B4793" t="str">
            <v>42301810400000040000</v>
          </cell>
          <cell r="C4793" t="str">
            <v>60301810300000000002</v>
          </cell>
          <cell r="D4793" t="str">
            <v>$</v>
          </cell>
          <cell r="E4793">
            <v>199.49</v>
          </cell>
          <cell r="F4793" t="str">
            <v>Удержание 1% налога со счета 964</v>
          </cell>
        </row>
        <row r="4794">
          <cell r="A4794">
            <v>37314</v>
          </cell>
          <cell r="B4794" t="str">
            <v>42301810400000040000</v>
          </cell>
          <cell r="C4794" t="str">
            <v>60301810300000000002</v>
          </cell>
          <cell r="D4794" t="str">
            <v>$</v>
          </cell>
          <cell r="E4794">
            <v>9.35</v>
          </cell>
          <cell r="F4794" t="str">
            <v>Удержание 1% налога со счета 1484</v>
          </cell>
        </row>
        <row r="4795">
          <cell r="A4795">
            <v>37314</v>
          </cell>
          <cell r="B4795" t="str">
            <v>42301810400000040000</v>
          </cell>
          <cell r="C4795" t="str">
            <v>60301810300000000002</v>
          </cell>
          <cell r="D4795" t="str">
            <v>$</v>
          </cell>
          <cell r="E4795">
            <v>46.73</v>
          </cell>
          <cell r="F4795" t="str">
            <v>Удержание 1% налога со счета 1840</v>
          </cell>
        </row>
        <row r="4796">
          <cell r="A4796">
            <v>37314</v>
          </cell>
          <cell r="B4796" t="str">
            <v>42301810400000040000</v>
          </cell>
          <cell r="C4796" t="str">
            <v>60301810300000000002</v>
          </cell>
          <cell r="D4796" t="str">
            <v>$</v>
          </cell>
          <cell r="E4796">
            <v>31.15</v>
          </cell>
          <cell r="F4796" t="str">
            <v>Удержание 1% налога со счета 2878</v>
          </cell>
        </row>
        <row r="4797">
          <cell r="A4797">
            <v>37315</v>
          </cell>
          <cell r="B4797" t="str">
            <v>42301810400000040000</v>
          </cell>
          <cell r="C4797" t="str">
            <v>60301810300000000002</v>
          </cell>
          <cell r="D4797" t="str">
            <v>$</v>
          </cell>
          <cell r="E4797">
            <v>31.15</v>
          </cell>
          <cell r="F4797" t="str">
            <v>Удержание 1% налога со счета 964</v>
          </cell>
        </row>
        <row r="4798">
          <cell r="A4798">
            <v>37315</v>
          </cell>
          <cell r="B4798" t="str">
            <v>42301810400000040000</v>
          </cell>
          <cell r="C4798" t="str">
            <v>60301810200000009802</v>
          </cell>
          <cell r="D4798" t="str">
            <v>$</v>
          </cell>
          <cell r="E4798">
            <v>50</v>
          </cell>
          <cell r="F4798" t="str">
            <v>Погашение части основного долга, процентов за пользование кредитом и списание подоходного налога с материальной выгоды,  Красавина М.С.</v>
          </cell>
        </row>
        <row r="4799">
          <cell r="A4799">
            <v>37315</v>
          </cell>
          <cell r="B4799" t="str">
            <v>42301810400000040000</v>
          </cell>
          <cell r="C4799" t="str">
            <v>60301810200000009802</v>
          </cell>
          <cell r="D4799" t="str">
            <v>$</v>
          </cell>
          <cell r="E4799">
            <v>592</v>
          </cell>
          <cell r="F4799" t="str">
            <v>Погашение части основного долга, процентов за пользование кредитом и списание подоходного налога с материальной выгоды,  Ставров М.Ю.</v>
          </cell>
        </row>
        <row r="4800">
          <cell r="A4800">
            <v>37316</v>
          </cell>
          <cell r="B4800" t="str">
            <v>42301810400000040000</v>
          </cell>
          <cell r="C4800" t="str">
            <v>60301810300000000002</v>
          </cell>
          <cell r="D4800" t="str">
            <v>$</v>
          </cell>
          <cell r="E4800">
            <v>122.94</v>
          </cell>
          <cell r="F4800" t="str">
            <v>Удержание 1% налога со счета 100</v>
          </cell>
        </row>
        <row r="4801">
          <cell r="A4801">
            <v>37316</v>
          </cell>
          <cell r="B4801" t="str">
            <v>42301810400000040000</v>
          </cell>
          <cell r="C4801" t="str">
            <v>60301810300000000002</v>
          </cell>
          <cell r="D4801" t="str">
            <v>$</v>
          </cell>
          <cell r="E4801">
            <v>156</v>
          </cell>
          <cell r="F4801" t="str">
            <v>Удержание 1% налога со счета 1866</v>
          </cell>
        </row>
        <row r="4802">
          <cell r="A4802">
            <v>37316</v>
          </cell>
          <cell r="B4802" t="str">
            <v>42301810400000040000</v>
          </cell>
          <cell r="C4802" t="str">
            <v>60301810300000000002</v>
          </cell>
          <cell r="D4802" t="str">
            <v>$</v>
          </cell>
          <cell r="E4802">
            <v>156</v>
          </cell>
          <cell r="F4802" t="str">
            <v>Удержание 1% налога со счета 1837</v>
          </cell>
        </row>
        <row r="4803">
          <cell r="A4803">
            <v>37316</v>
          </cell>
          <cell r="B4803" t="str">
            <v>42301810400000040000</v>
          </cell>
          <cell r="C4803" t="str">
            <v>60301810300000000002</v>
          </cell>
          <cell r="D4803" t="str">
            <v>$</v>
          </cell>
          <cell r="E4803">
            <v>312</v>
          </cell>
          <cell r="F4803" t="str">
            <v>Удержание 1% налога со счета 2551</v>
          </cell>
        </row>
        <row r="4804">
          <cell r="A4804">
            <v>37316</v>
          </cell>
          <cell r="B4804" t="str">
            <v>42301810400000040000</v>
          </cell>
          <cell r="C4804" t="str">
            <v>60301810300000000002</v>
          </cell>
          <cell r="D4804" t="str">
            <v>$</v>
          </cell>
          <cell r="E4804">
            <v>62.4</v>
          </cell>
          <cell r="F4804" t="str">
            <v>Удержание 1% налога со счета 5383</v>
          </cell>
        </row>
        <row r="4805">
          <cell r="A4805">
            <v>37316</v>
          </cell>
          <cell r="B4805" t="str">
            <v>42301810400000040000</v>
          </cell>
          <cell r="C4805" t="str">
            <v>60301810300000000002</v>
          </cell>
          <cell r="D4805" t="str">
            <v>$</v>
          </cell>
          <cell r="E4805">
            <v>187.2</v>
          </cell>
          <cell r="F4805" t="str">
            <v>Удержание 1% налога со счета 2399</v>
          </cell>
        </row>
        <row r="4806">
          <cell r="A4806">
            <v>37316</v>
          </cell>
          <cell r="B4806" t="str">
            <v>42301810400000040000</v>
          </cell>
          <cell r="C4806" t="str">
            <v>60301810300000000002</v>
          </cell>
          <cell r="D4806" t="str">
            <v>$</v>
          </cell>
          <cell r="E4806">
            <v>124.8</v>
          </cell>
          <cell r="F4806" t="str">
            <v>Удержание 1% налога со счета 4766</v>
          </cell>
        </row>
        <row r="4807">
          <cell r="A4807">
            <v>37316</v>
          </cell>
          <cell r="B4807" t="str">
            <v>42301810400000040000</v>
          </cell>
          <cell r="C4807" t="str">
            <v>60301810200000009802</v>
          </cell>
          <cell r="D4807" t="str">
            <v>$</v>
          </cell>
          <cell r="E4807">
            <v>18127</v>
          </cell>
          <cell r="F4807" t="str">
            <v>Выплата %% по депозитам, получение %% по кредитам, удержание подоходного н алога, покупка валюты по генеральным заявлениям за февраль 2002 года</v>
          </cell>
        </row>
        <row r="4808">
          <cell r="A4808">
            <v>37316</v>
          </cell>
          <cell r="B4808" t="str">
            <v>42301810400000040000</v>
          </cell>
          <cell r="C4808" t="str">
            <v>60301810200000009802</v>
          </cell>
          <cell r="D4808" t="str">
            <v>$</v>
          </cell>
          <cell r="E4808">
            <v>4053</v>
          </cell>
          <cell r="F4808" t="str">
            <v>Выплата %% по депозитам, получение %% по кредитам, удержание подоходного н алога, покупка валюты по генеральным заявлениям за февраль 2002 года</v>
          </cell>
        </row>
        <row r="4809">
          <cell r="A4809">
            <v>37316</v>
          </cell>
          <cell r="B4809" t="str">
            <v>42301810400000040000</v>
          </cell>
          <cell r="C4809" t="str">
            <v>60301810200000009802</v>
          </cell>
          <cell r="D4809" t="str">
            <v>$</v>
          </cell>
          <cell r="E4809">
            <v>39843</v>
          </cell>
          <cell r="F4809" t="str">
            <v>Выплата %% по депозитам, получение %% по кредитам, удержание подоходного н алога, покупка валюты по генеральным заявлениям за февраль 2002 года</v>
          </cell>
        </row>
        <row r="4810">
          <cell r="A4810">
            <v>37316</v>
          </cell>
          <cell r="B4810" t="str">
            <v>42301810400000040000</v>
          </cell>
          <cell r="C4810" t="str">
            <v>60301810200000009802</v>
          </cell>
          <cell r="D4810" t="str">
            <v>$</v>
          </cell>
          <cell r="E4810">
            <v>8909</v>
          </cell>
          <cell r="F4810" t="str">
            <v>Выплата %% по депозитам, получение %% по кредитам, удержание подоходного н алога, покупка валюты по генеральным заявлениям за февраль 2002 года</v>
          </cell>
        </row>
        <row r="4811">
          <cell r="A4811">
            <v>37316</v>
          </cell>
          <cell r="B4811" t="str">
            <v>42301810400000040000</v>
          </cell>
          <cell r="C4811" t="str">
            <v>60301810200000009802</v>
          </cell>
          <cell r="D4811" t="str">
            <v>$</v>
          </cell>
          <cell r="E4811">
            <v>13112</v>
          </cell>
          <cell r="F4811" t="str">
            <v>Выплата %% по депозитам, получение %% по кредитам, удержание подоходного н алога, покупка валюты по генеральным заявлениям за февраль 2002 года</v>
          </cell>
        </row>
        <row r="4812">
          <cell r="A4812">
            <v>37316</v>
          </cell>
          <cell r="B4812" t="str">
            <v>42301810400000040000</v>
          </cell>
          <cell r="C4812" t="str">
            <v>60301810200000009802</v>
          </cell>
          <cell r="D4812" t="str">
            <v>$</v>
          </cell>
          <cell r="E4812">
            <v>2932</v>
          </cell>
          <cell r="F4812" t="str">
            <v>Выплата %% по депозитам, получение %% по кредитам, удержание подоходного н алога, покупка валюты по генеральным заявлениям за февраль 2002 года</v>
          </cell>
        </row>
        <row r="4813">
          <cell r="A4813">
            <v>37316</v>
          </cell>
          <cell r="B4813" t="str">
            <v>42301810400000040000</v>
          </cell>
          <cell r="C4813" t="str">
            <v>60301810200000009802</v>
          </cell>
          <cell r="D4813" t="str">
            <v>$</v>
          </cell>
          <cell r="E4813">
            <v>106060</v>
          </cell>
          <cell r="F4813" t="str">
            <v>Выплата %% по депозитам, получение %% по кредитам, удержание подоходного н алога, покупка валюты по генеральным заявлениям за февраль 2002 года</v>
          </cell>
        </row>
        <row r="4814">
          <cell r="A4814">
            <v>37316</v>
          </cell>
          <cell r="B4814" t="str">
            <v>42301810400000040000</v>
          </cell>
          <cell r="C4814" t="str">
            <v>60301810200000009802</v>
          </cell>
          <cell r="D4814" t="str">
            <v>$</v>
          </cell>
          <cell r="E4814">
            <v>23716</v>
          </cell>
          <cell r="F4814" t="str">
            <v>Выплата %% по депозитам, получение %% по кредитам, удержание подоходного н алога, покупка валюты по генеральным заявлениям за февраль 2002 года</v>
          </cell>
        </row>
        <row r="4815">
          <cell r="A4815">
            <v>37319</v>
          </cell>
          <cell r="B4815" t="str">
            <v>42301810400000040000</v>
          </cell>
          <cell r="C4815" t="str">
            <v>60301810300000000002</v>
          </cell>
          <cell r="D4815" t="str">
            <v>$</v>
          </cell>
          <cell r="E4815">
            <v>779.32</v>
          </cell>
          <cell r="F4815" t="str">
            <v>Удержание 1% налога со счета 430</v>
          </cell>
        </row>
        <row r="4816">
          <cell r="A4816">
            <v>37320</v>
          </cell>
          <cell r="B4816" t="str">
            <v>42301810400000040000</v>
          </cell>
          <cell r="C4816" t="str">
            <v>60301810300000000002</v>
          </cell>
          <cell r="D4816" t="str">
            <v>$</v>
          </cell>
          <cell r="E4816">
            <v>62.4</v>
          </cell>
          <cell r="F4816" t="str">
            <v>Удержание 1% налога со счета 5383</v>
          </cell>
        </row>
        <row r="4817">
          <cell r="A4817">
            <v>37320</v>
          </cell>
          <cell r="B4817" t="str">
            <v>42301810400000040000</v>
          </cell>
          <cell r="C4817" t="str">
            <v>60301810300000000002</v>
          </cell>
          <cell r="D4817" t="str">
            <v>$</v>
          </cell>
          <cell r="E4817">
            <v>137.28</v>
          </cell>
          <cell r="F4817" t="str">
            <v>Удержание 1% налога со счета 5451</v>
          </cell>
        </row>
        <row r="4818">
          <cell r="A4818">
            <v>37321</v>
          </cell>
          <cell r="B4818" t="str">
            <v>42301810400000040000</v>
          </cell>
          <cell r="C4818" t="str">
            <v>60301810300000000002</v>
          </cell>
          <cell r="D4818" t="str">
            <v>$</v>
          </cell>
          <cell r="E4818">
            <v>6.48</v>
          </cell>
          <cell r="F4818" t="str">
            <v>Удержание 1% налога со счета 2137</v>
          </cell>
        </row>
        <row r="4819">
          <cell r="A4819">
            <v>37321</v>
          </cell>
          <cell r="B4819" t="str">
            <v>42301810400000040000</v>
          </cell>
          <cell r="C4819" t="str">
            <v>60301810300000000002</v>
          </cell>
          <cell r="D4819" t="str">
            <v>$</v>
          </cell>
          <cell r="E4819">
            <v>154.09</v>
          </cell>
          <cell r="F4819" t="str">
            <v>Удержание 1% налога со счета 100</v>
          </cell>
        </row>
        <row r="4820">
          <cell r="A4820">
            <v>37321</v>
          </cell>
          <cell r="B4820" t="str">
            <v>42301810400000040000</v>
          </cell>
          <cell r="C4820" t="str">
            <v>60301810300000000002</v>
          </cell>
          <cell r="D4820" t="str">
            <v>$</v>
          </cell>
          <cell r="E4820">
            <v>13.73</v>
          </cell>
          <cell r="F4820" t="str">
            <v>Удержание 1% налога со счета 2399</v>
          </cell>
        </row>
        <row r="4821">
          <cell r="A4821">
            <v>37321</v>
          </cell>
          <cell r="B4821" t="str">
            <v>42301810400000040000</v>
          </cell>
          <cell r="C4821" t="str">
            <v>60301810200000009802</v>
          </cell>
          <cell r="D4821" t="str">
            <v>$</v>
          </cell>
          <cell r="E4821">
            <v>161</v>
          </cell>
          <cell r="F4821" t="str">
            <v>Погашение части основного долга, процентов за пользование кредитом и списание подоходного налога с материальной выгоды,  Ставров М.Ю.</v>
          </cell>
        </row>
        <row r="4822">
          <cell r="A4822">
            <v>37321</v>
          </cell>
          <cell r="B4822" t="str">
            <v>42301810400000040000</v>
          </cell>
          <cell r="C4822" t="str">
            <v>60301810200000009802</v>
          </cell>
          <cell r="D4822" t="str">
            <v>$</v>
          </cell>
          <cell r="E4822">
            <v>12</v>
          </cell>
          <cell r="F4822" t="str">
            <v>Погашение части основного долга, процентов за пользование кредитом и списание подоходного налога с материальной выгоды,  Красавина М.С.</v>
          </cell>
        </row>
        <row r="4823">
          <cell r="A4823">
            <v>37322</v>
          </cell>
          <cell r="B4823" t="str">
            <v>42301810400000040000</v>
          </cell>
          <cell r="C4823" t="str">
            <v>60301810300000000002</v>
          </cell>
          <cell r="D4823" t="str">
            <v>$</v>
          </cell>
          <cell r="E4823">
            <v>96.36</v>
          </cell>
          <cell r="F4823" t="str">
            <v>Удержание 1% налога со счета 1390</v>
          </cell>
        </row>
        <row r="4824">
          <cell r="A4824">
            <v>37322</v>
          </cell>
          <cell r="B4824" t="str">
            <v>42301810400000040000</v>
          </cell>
          <cell r="C4824" t="str">
            <v>60301810300000000002</v>
          </cell>
          <cell r="D4824" t="str">
            <v>$</v>
          </cell>
          <cell r="E4824">
            <v>561.19000000000005</v>
          </cell>
          <cell r="F4824" t="str">
            <v>Удержание 1% налога со счета 1837</v>
          </cell>
        </row>
        <row r="4825">
          <cell r="A4825">
            <v>37322</v>
          </cell>
          <cell r="B4825" t="str">
            <v>42301810400000040000</v>
          </cell>
          <cell r="C4825" t="str">
            <v>60301810300000000002</v>
          </cell>
          <cell r="D4825" t="str">
            <v>$</v>
          </cell>
          <cell r="E4825">
            <v>180.96</v>
          </cell>
          <cell r="F4825" t="str">
            <v>Удержание 1% налога со счета 2399</v>
          </cell>
        </row>
        <row r="4826">
          <cell r="A4826">
            <v>37322</v>
          </cell>
          <cell r="B4826" t="str">
            <v>42301810400000040000</v>
          </cell>
          <cell r="C4826" t="str">
            <v>60301810300000000002</v>
          </cell>
          <cell r="D4826" t="str">
            <v>$</v>
          </cell>
          <cell r="E4826">
            <v>4.68</v>
          </cell>
          <cell r="F4826" t="str">
            <v>Удержание 1% налога со счета 825</v>
          </cell>
        </row>
        <row r="4827">
          <cell r="A4827">
            <v>37322</v>
          </cell>
          <cell r="B4827" t="str">
            <v>42301810400000040000</v>
          </cell>
          <cell r="C4827" t="str">
            <v>60301810300000000002</v>
          </cell>
          <cell r="D4827" t="str">
            <v>$</v>
          </cell>
          <cell r="E4827">
            <v>45.9</v>
          </cell>
          <cell r="F4827" t="str">
            <v>Удержание 1% налога со счета 2551</v>
          </cell>
        </row>
        <row r="4828">
          <cell r="A4828">
            <v>37326</v>
          </cell>
          <cell r="B4828" t="str">
            <v>42301810400000040000</v>
          </cell>
          <cell r="C4828" t="str">
            <v>60301810300000000002</v>
          </cell>
          <cell r="D4828" t="str">
            <v>$</v>
          </cell>
          <cell r="E4828">
            <v>166.56</v>
          </cell>
          <cell r="F4828" t="str">
            <v>Удержание 1% налога со счета 4766</v>
          </cell>
        </row>
        <row r="4829">
          <cell r="A4829">
            <v>37326</v>
          </cell>
          <cell r="B4829" t="str">
            <v>42301810400000040000</v>
          </cell>
          <cell r="C4829" t="str">
            <v>60301810300000000002</v>
          </cell>
          <cell r="D4829" t="str">
            <v>$</v>
          </cell>
          <cell r="E4829">
            <v>137.26</v>
          </cell>
          <cell r="F4829" t="str">
            <v>Удержание 1% налога со счета 5451</v>
          </cell>
        </row>
        <row r="4830">
          <cell r="A4830">
            <v>37326</v>
          </cell>
          <cell r="B4830" t="str">
            <v>42301810400000040000</v>
          </cell>
          <cell r="C4830" t="str">
            <v>60301810300000000002</v>
          </cell>
          <cell r="D4830" t="str">
            <v>$</v>
          </cell>
          <cell r="E4830">
            <v>187.5</v>
          </cell>
          <cell r="F4830" t="str">
            <v>Удержание 1% налога со счета 809</v>
          </cell>
        </row>
        <row r="4831">
          <cell r="A4831">
            <v>37327</v>
          </cell>
          <cell r="B4831" t="str">
            <v>42301810400000040000</v>
          </cell>
          <cell r="C4831" t="str">
            <v>60301810300000000002</v>
          </cell>
          <cell r="D4831" t="str">
            <v>$</v>
          </cell>
          <cell r="E4831">
            <v>73.11</v>
          </cell>
          <cell r="F4831" t="str">
            <v>Удержание 1% налога со счета 1853</v>
          </cell>
        </row>
        <row r="4832">
          <cell r="A4832">
            <v>37327</v>
          </cell>
          <cell r="B4832" t="str">
            <v>42301810400000040000</v>
          </cell>
          <cell r="C4832" t="str">
            <v>60301810300000000002</v>
          </cell>
          <cell r="D4832" t="str">
            <v>$</v>
          </cell>
          <cell r="E4832">
            <v>196.56</v>
          </cell>
          <cell r="F4832" t="str">
            <v>Удержание 1% налога со счета 825</v>
          </cell>
        </row>
        <row r="4833">
          <cell r="A4833">
            <v>37328</v>
          </cell>
          <cell r="B4833" t="str">
            <v>42301810400000040000</v>
          </cell>
          <cell r="C4833" t="str">
            <v>60301810300000000002</v>
          </cell>
          <cell r="D4833" t="str">
            <v>$</v>
          </cell>
          <cell r="E4833">
            <v>217.79</v>
          </cell>
          <cell r="F4833" t="str">
            <v>Удержание 1% налога со счета 430</v>
          </cell>
        </row>
        <row r="4834">
          <cell r="A4834">
            <v>37329</v>
          </cell>
          <cell r="B4834" t="str">
            <v>42301810400000040000</v>
          </cell>
          <cell r="C4834" t="str">
            <v>60301810300000000002</v>
          </cell>
          <cell r="D4834" t="str">
            <v>$</v>
          </cell>
          <cell r="E4834">
            <v>31.17</v>
          </cell>
          <cell r="F4834" t="str">
            <v>Удержание 1% налога со счета 5383</v>
          </cell>
        </row>
        <row r="4835">
          <cell r="A4835">
            <v>37329</v>
          </cell>
          <cell r="B4835" t="str">
            <v>42301810400000040000</v>
          </cell>
          <cell r="C4835" t="str">
            <v>60301810300000000002</v>
          </cell>
          <cell r="D4835" t="str">
            <v>$</v>
          </cell>
          <cell r="E4835">
            <v>28.05</v>
          </cell>
          <cell r="F4835" t="str">
            <v>Удержание 1% налога со счета 809</v>
          </cell>
        </row>
        <row r="4836">
          <cell r="A4836">
            <v>37329</v>
          </cell>
          <cell r="B4836" t="str">
            <v>42301810400000040000</v>
          </cell>
          <cell r="C4836" t="str">
            <v>60301810300000000002</v>
          </cell>
          <cell r="D4836" t="str">
            <v>$</v>
          </cell>
          <cell r="E4836">
            <v>311.49</v>
          </cell>
          <cell r="F4836" t="str">
            <v>Удержание 1% налога со счета 4708</v>
          </cell>
        </row>
        <row r="4837">
          <cell r="A4837">
            <v>37330</v>
          </cell>
          <cell r="B4837" t="str">
            <v>42301810400000040000</v>
          </cell>
          <cell r="C4837" t="str">
            <v>60301810300000000002</v>
          </cell>
          <cell r="D4837" t="str">
            <v>$</v>
          </cell>
          <cell r="E4837">
            <v>15.6</v>
          </cell>
          <cell r="F4837" t="str">
            <v>Удержание 1% налога со счета 5383</v>
          </cell>
        </row>
        <row r="4838">
          <cell r="A4838">
            <v>37330</v>
          </cell>
          <cell r="B4838" t="str">
            <v>42301810400000040000</v>
          </cell>
          <cell r="C4838" t="str">
            <v>60301810300000000002</v>
          </cell>
          <cell r="D4838" t="str">
            <v>$</v>
          </cell>
          <cell r="E4838">
            <v>140.36000000000001</v>
          </cell>
          <cell r="F4838" t="str">
            <v>Удержание 1% налога со счета 1808</v>
          </cell>
        </row>
        <row r="4839">
          <cell r="A4839">
            <v>37330</v>
          </cell>
          <cell r="B4839" t="str">
            <v>42301810400000040000</v>
          </cell>
          <cell r="C4839" t="str">
            <v>60301810300000000002</v>
          </cell>
          <cell r="D4839" t="str">
            <v>$</v>
          </cell>
          <cell r="E4839">
            <v>31.19</v>
          </cell>
          <cell r="F4839" t="str">
            <v>Удержание 1% налога со счета 2551</v>
          </cell>
        </row>
        <row r="4840">
          <cell r="A4840">
            <v>37333</v>
          </cell>
          <cell r="B4840" t="str">
            <v>42301810400000040000</v>
          </cell>
          <cell r="C4840" t="str">
            <v>60301810300000000002</v>
          </cell>
          <cell r="D4840" t="str">
            <v>$</v>
          </cell>
          <cell r="E4840">
            <v>311.58999999999997</v>
          </cell>
          <cell r="F4840" t="str">
            <v>Удержание 1% налога со счета 1248</v>
          </cell>
        </row>
        <row r="4841">
          <cell r="A4841">
            <v>37333</v>
          </cell>
          <cell r="B4841" t="str">
            <v>42301810400000040000</v>
          </cell>
          <cell r="C4841" t="str">
            <v>60301810300000000002</v>
          </cell>
          <cell r="D4841" t="str">
            <v>$</v>
          </cell>
          <cell r="E4841">
            <v>14.97</v>
          </cell>
          <cell r="F4841" t="str">
            <v>Удержание 1% налога со счета 1808</v>
          </cell>
        </row>
        <row r="4842">
          <cell r="A4842">
            <v>37333</v>
          </cell>
          <cell r="B4842" t="str">
            <v>42301810400000040000</v>
          </cell>
          <cell r="C4842" t="str">
            <v>60301810300000000002</v>
          </cell>
          <cell r="D4842" t="str">
            <v>$</v>
          </cell>
          <cell r="E4842">
            <v>31.19</v>
          </cell>
          <cell r="F4842" t="str">
            <v>Удержание 1% налога со счета 2878</v>
          </cell>
        </row>
        <row r="4843">
          <cell r="A4843">
            <v>37334</v>
          </cell>
          <cell r="B4843" t="str">
            <v>42301810400000040000</v>
          </cell>
          <cell r="C4843" t="str">
            <v>60301810300000000002</v>
          </cell>
          <cell r="D4843" t="str">
            <v>$</v>
          </cell>
          <cell r="E4843">
            <v>62.39</v>
          </cell>
          <cell r="F4843" t="str">
            <v>Удержание 1% налога со счета 5422</v>
          </cell>
        </row>
        <row r="4844">
          <cell r="A4844">
            <v>37334</v>
          </cell>
          <cell r="B4844" t="str">
            <v>42301810400000040000</v>
          </cell>
          <cell r="C4844" t="str">
            <v>60301810300000000002</v>
          </cell>
          <cell r="D4844" t="str">
            <v>$</v>
          </cell>
          <cell r="E4844">
            <v>156.35</v>
          </cell>
          <cell r="F4844" t="str">
            <v>Удержание 1% налога со счета 2551</v>
          </cell>
        </row>
        <row r="4845">
          <cell r="A4845">
            <v>37335</v>
          </cell>
          <cell r="B4845" t="str">
            <v>42301810400000040000</v>
          </cell>
          <cell r="C4845" t="str">
            <v>60301810300000000002</v>
          </cell>
          <cell r="D4845" t="str">
            <v>$</v>
          </cell>
          <cell r="E4845">
            <v>225.03</v>
          </cell>
          <cell r="F4845" t="str">
            <v>Удержание 1% налога со счета 964</v>
          </cell>
        </row>
        <row r="4846">
          <cell r="A4846">
            <v>37335</v>
          </cell>
          <cell r="B4846" t="str">
            <v>42301810400000040000</v>
          </cell>
          <cell r="C4846" t="str">
            <v>60301810300000000002</v>
          </cell>
          <cell r="D4846" t="str">
            <v>$</v>
          </cell>
          <cell r="E4846">
            <v>1011.73</v>
          </cell>
          <cell r="F4846" t="str">
            <v>Удержание 1% налога со счета 427</v>
          </cell>
        </row>
        <row r="4847">
          <cell r="A4847">
            <v>37337</v>
          </cell>
          <cell r="B4847" t="str">
            <v>42301810400000040000</v>
          </cell>
          <cell r="C4847" t="str">
            <v>60301810300000000002</v>
          </cell>
          <cell r="D4847" t="str">
            <v>$</v>
          </cell>
          <cell r="E4847">
            <v>277.27999999999997</v>
          </cell>
          <cell r="F4847" t="str">
            <v>Удержание 1% налога со счета 1691</v>
          </cell>
        </row>
        <row r="4848">
          <cell r="A4848">
            <v>37337</v>
          </cell>
          <cell r="B4848" t="str">
            <v>42301810400000040000</v>
          </cell>
          <cell r="C4848" t="str">
            <v>60301810300000000002</v>
          </cell>
          <cell r="D4848" t="str">
            <v>$</v>
          </cell>
          <cell r="E4848">
            <v>18.760000000000002</v>
          </cell>
          <cell r="F4848" t="str">
            <v>Удержание 1% налога со счета 2878</v>
          </cell>
        </row>
        <row r="4849">
          <cell r="A4849">
            <v>37337</v>
          </cell>
          <cell r="B4849" t="str">
            <v>42301810400000040000</v>
          </cell>
          <cell r="C4849" t="str">
            <v>60301810300000000002</v>
          </cell>
          <cell r="D4849" t="str">
            <v>$</v>
          </cell>
          <cell r="E4849">
            <v>28.14</v>
          </cell>
          <cell r="F4849" t="str">
            <v>Удержание 1% налога со счета 2878</v>
          </cell>
        </row>
        <row r="4850">
          <cell r="A4850">
            <v>37340</v>
          </cell>
          <cell r="B4850" t="str">
            <v>42301810400000040000</v>
          </cell>
          <cell r="C4850" t="str">
            <v>60301810700000009098</v>
          </cell>
          <cell r="D4850" t="str">
            <v>$</v>
          </cell>
          <cell r="E4850">
            <v>11741.52</v>
          </cell>
          <cell r="F4850" t="str">
            <v>Списание расходов, оплаченных кредитной картой "American Express" Чернухина В.А. в оплату личных трат, возмещение оплаченных банком услуг по использованию кредитной карты в личных целях, удержание НДС согласно заявлению.</v>
          </cell>
        </row>
        <row r="4851">
          <cell r="A4851">
            <v>37340</v>
          </cell>
          <cell r="B4851" t="str">
            <v>42301810400000040000</v>
          </cell>
          <cell r="C4851" t="str">
            <v>60301810300000000002</v>
          </cell>
          <cell r="D4851" t="str">
            <v>$</v>
          </cell>
          <cell r="E4851">
            <v>156.35</v>
          </cell>
          <cell r="F4851" t="str">
            <v>Удержание 1% налога со счета 100</v>
          </cell>
        </row>
        <row r="4852">
          <cell r="A4852">
            <v>37342</v>
          </cell>
          <cell r="B4852" t="str">
            <v>42301810400000040000</v>
          </cell>
          <cell r="C4852" t="str">
            <v>60301810300000000002</v>
          </cell>
          <cell r="D4852" t="str">
            <v>$</v>
          </cell>
          <cell r="E4852">
            <v>109.45</v>
          </cell>
          <cell r="F4852" t="str">
            <v>Удержание 1% налога со счета 2551</v>
          </cell>
        </row>
        <row r="4853">
          <cell r="A4853">
            <v>37343</v>
          </cell>
          <cell r="B4853" t="str">
            <v>42301810400000040000</v>
          </cell>
          <cell r="C4853" t="str">
            <v>60301810300000000002</v>
          </cell>
          <cell r="D4853" t="str">
            <v>$</v>
          </cell>
          <cell r="E4853">
            <v>18.73</v>
          </cell>
          <cell r="F4853" t="str">
            <v>Удержание 1% налога со счета 5422</v>
          </cell>
        </row>
        <row r="4854">
          <cell r="A4854">
            <v>37344</v>
          </cell>
          <cell r="B4854" t="str">
            <v>42301810400000040000</v>
          </cell>
          <cell r="C4854" t="str">
            <v>60301810300000000002</v>
          </cell>
          <cell r="D4854" t="str">
            <v>$</v>
          </cell>
          <cell r="E4854">
            <v>3.12</v>
          </cell>
          <cell r="F4854" t="str">
            <v>Удержание 1% налога со счета 1484</v>
          </cell>
        </row>
        <row r="4855">
          <cell r="A4855">
            <v>37344</v>
          </cell>
          <cell r="B4855" t="str">
            <v>42301810400000040000</v>
          </cell>
          <cell r="C4855" t="str">
            <v>60301810300000000002</v>
          </cell>
          <cell r="D4855" t="str">
            <v>$</v>
          </cell>
          <cell r="E4855">
            <v>218.54</v>
          </cell>
          <cell r="F4855" t="str">
            <v>Удержание 1% налога со счета 2551</v>
          </cell>
        </row>
        <row r="4856">
          <cell r="A4856">
            <v>37344</v>
          </cell>
          <cell r="B4856" t="str">
            <v>42301810400000040000</v>
          </cell>
          <cell r="C4856" t="str">
            <v>60301810200000009802</v>
          </cell>
          <cell r="D4856" t="str">
            <v>$</v>
          </cell>
          <cell r="E4856">
            <v>41</v>
          </cell>
          <cell r="F4856" t="str">
            <v>Погашение части основного долга, процентов за пользование кредитом и списание подоходного налога с материальной выгоды,  Красавина М.С.</v>
          </cell>
        </row>
        <row r="4857">
          <cell r="A4857">
            <v>37344</v>
          </cell>
          <cell r="B4857" t="str">
            <v>42301810400000040000</v>
          </cell>
          <cell r="C4857" t="str">
            <v>60301810200000009802</v>
          </cell>
          <cell r="D4857" t="str">
            <v>$</v>
          </cell>
          <cell r="E4857">
            <v>614</v>
          </cell>
          <cell r="F4857" t="str">
            <v>Погашение части основного долга, процентов за пользование кредитом и списание подоходного налога с материальной выгоды,  Ставров М.Ю.</v>
          </cell>
        </row>
        <row r="4858">
          <cell r="A4858">
            <v>37347</v>
          </cell>
          <cell r="B4858" t="str">
            <v>42301810400000040000</v>
          </cell>
          <cell r="C4858" t="str">
            <v>60301810300000000002</v>
          </cell>
          <cell r="D4858" t="str">
            <v>$</v>
          </cell>
          <cell r="E4858">
            <v>50.11</v>
          </cell>
          <cell r="F4858" t="str">
            <v>Удержание 1% налога со счета 825</v>
          </cell>
        </row>
        <row r="4859">
          <cell r="A4859">
            <v>37347</v>
          </cell>
          <cell r="B4859" t="str">
            <v>42301810400000040000</v>
          </cell>
          <cell r="C4859" t="str">
            <v>60301810300000000002</v>
          </cell>
          <cell r="D4859" t="str">
            <v>$</v>
          </cell>
          <cell r="E4859">
            <v>178.52</v>
          </cell>
          <cell r="F4859" t="str">
            <v>Удержание 1% налога со счета 2399</v>
          </cell>
        </row>
        <row r="4860">
          <cell r="A4860">
            <v>37347</v>
          </cell>
          <cell r="B4860" t="str">
            <v>42301810400000040000</v>
          </cell>
          <cell r="C4860" t="str">
            <v>60301810300000000002</v>
          </cell>
          <cell r="D4860" t="str">
            <v>$</v>
          </cell>
          <cell r="E4860">
            <v>156.6</v>
          </cell>
          <cell r="F4860" t="str">
            <v>Удержание 1% налога со счета 252</v>
          </cell>
        </row>
        <row r="4861">
          <cell r="A4861">
            <v>37347</v>
          </cell>
          <cell r="B4861" t="str">
            <v>42301810400000040000</v>
          </cell>
          <cell r="C4861" t="str">
            <v>60301810300000000002</v>
          </cell>
          <cell r="D4861" t="str">
            <v>$</v>
          </cell>
          <cell r="E4861">
            <v>313.2</v>
          </cell>
          <cell r="F4861" t="str">
            <v>Удержание 1% налога со счета 100</v>
          </cell>
        </row>
        <row r="4862">
          <cell r="A4862">
            <v>37347</v>
          </cell>
          <cell r="B4862" t="str">
            <v>42301810400000040000</v>
          </cell>
          <cell r="C4862" t="str">
            <v>60301810300000000002</v>
          </cell>
          <cell r="D4862" t="str">
            <v>$</v>
          </cell>
          <cell r="E4862">
            <v>137.81</v>
          </cell>
          <cell r="F4862" t="str">
            <v>Удержание 1% налога со счета 5451</v>
          </cell>
        </row>
        <row r="4863">
          <cell r="A4863">
            <v>37347</v>
          </cell>
          <cell r="B4863" t="str">
            <v>42301810400000040000</v>
          </cell>
          <cell r="C4863" t="str">
            <v>60301810200000009802</v>
          </cell>
          <cell r="D4863" t="str">
            <v>$</v>
          </cell>
          <cell r="E4863">
            <v>20069</v>
          </cell>
          <cell r="F4863" t="str">
            <v>Выплата %% по депозитам, получение %% по кредитам, удержание подоходного н алога, покупка валюты по генеральным заявлениям за март 2002 года</v>
          </cell>
        </row>
        <row r="4864">
          <cell r="A4864">
            <v>37347</v>
          </cell>
          <cell r="B4864" t="str">
            <v>42301810400000040000</v>
          </cell>
          <cell r="C4864" t="str">
            <v>60301810200000009802</v>
          </cell>
          <cell r="D4864" t="str">
            <v>$</v>
          </cell>
          <cell r="E4864">
            <v>4488</v>
          </cell>
          <cell r="F4864" t="str">
            <v>Выплата %% по депозитам, получение %% по кредитам, удержание подоходного н алога, покупка валюты по генеральным заявлениям за март 2002 года</v>
          </cell>
        </row>
        <row r="4865">
          <cell r="A4865">
            <v>37347</v>
          </cell>
          <cell r="B4865" t="str">
            <v>42301810400000040000</v>
          </cell>
          <cell r="C4865" t="str">
            <v>60301810200000009802</v>
          </cell>
          <cell r="D4865" t="str">
            <v>$</v>
          </cell>
          <cell r="E4865">
            <v>44113</v>
          </cell>
          <cell r="F4865" t="str">
            <v>Выплата %% по депозитам, получение %% по кредитам, удержание подоходного н алога, покупка валюты по генеральным заявлениям за март 2002 года</v>
          </cell>
        </row>
        <row r="4866">
          <cell r="A4866">
            <v>37347</v>
          </cell>
          <cell r="B4866" t="str">
            <v>42301810400000040000</v>
          </cell>
          <cell r="C4866" t="str">
            <v>60301810200000009802</v>
          </cell>
          <cell r="D4866" t="str">
            <v>$</v>
          </cell>
          <cell r="E4866">
            <v>9864</v>
          </cell>
          <cell r="F4866" t="str">
            <v>Выплата %% по депозитам, получение %% по кредитам, удержание подоходного н алога, покупка валюты по генеральным заявлениям за март 2002 года</v>
          </cell>
        </row>
        <row r="4867">
          <cell r="A4867">
            <v>37347</v>
          </cell>
          <cell r="B4867" t="str">
            <v>42301810400000040000</v>
          </cell>
          <cell r="C4867" t="str">
            <v>60301810200000009802</v>
          </cell>
          <cell r="D4867" t="str">
            <v>$</v>
          </cell>
          <cell r="E4867">
            <v>14516</v>
          </cell>
          <cell r="F4867" t="str">
            <v>Выплата %% по депозитам, получение %% по кредитам, удержание подоходного н алога, покупка валюты по генеральным заявлениям за март 2002 года</v>
          </cell>
        </row>
        <row r="4868">
          <cell r="A4868">
            <v>37347</v>
          </cell>
          <cell r="B4868" t="str">
            <v>42301810400000040000</v>
          </cell>
          <cell r="C4868" t="str">
            <v>60301810200000009802</v>
          </cell>
          <cell r="D4868" t="str">
            <v>$</v>
          </cell>
          <cell r="E4868">
            <v>3246</v>
          </cell>
          <cell r="F4868" t="str">
            <v>Выплата %% по депозитам, получение %% по кредитам, удержание подоходного н алога, покупка валюты по генеральным заявлениям за март 2002 года</v>
          </cell>
        </row>
        <row r="4869">
          <cell r="A4869">
            <v>37347</v>
          </cell>
          <cell r="B4869" t="str">
            <v>42301810400000040000</v>
          </cell>
          <cell r="C4869" t="str">
            <v>60301810200000009802</v>
          </cell>
          <cell r="D4869" t="str">
            <v>$</v>
          </cell>
          <cell r="E4869">
            <v>117424</v>
          </cell>
          <cell r="F4869" t="str">
            <v>Выплата %% по депозитам, получение %% по кредитам, удержание подоходного н алога, покупка валюты по генеральным заявлениям за март 2002 года</v>
          </cell>
        </row>
        <row r="4870">
          <cell r="A4870">
            <v>37347</v>
          </cell>
          <cell r="B4870" t="str">
            <v>42301810400000040000</v>
          </cell>
          <cell r="C4870" t="str">
            <v>60301810200000009802</v>
          </cell>
          <cell r="D4870" t="str">
            <v>$</v>
          </cell>
          <cell r="E4870">
            <v>26257</v>
          </cell>
          <cell r="F4870" t="str">
            <v>Выплата %% по депозитам, получение %% по кредитам, удержание подоходного н алога, покупка валюты по генеральным заявлениям за март 2002 года</v>
          </cell>
        </row>
        <row r="4871">
          <cell r="A4871">
            <v>37348</v>
          </cell>
          <cell r="B4871" t="str">
            <v>42301810400000040000</v>
          </cell>
          <cell r="C4871" t="str">
            <v>60301810300000000002</v>
          </cell>
          <cell r="D4871" t="str">
            <v>$</v>
          </cell>
          <cell r="E4871">
            <v>113.34</v>
          </cell>
          <cell r="F4871" t="str">
            <v>Удержание 1% налога со счета 1727</v>
          </cell>
        </row>
        <row r="4872">
          <cell r="A4872">
            <v>37349</v>
          </cell>
          <cell r="B4872" t="str">
            <v>42301810400000040000</v>
          </cell>
          <cell r="C4872" t="str">
            <v>60301810300000000002</v>
          </cell>
          <cell r="D4872" t="str">
            <v>$</v>
          </cell>
          <cell r="E4872">
            <v>187.8</v>
          </cell>
          <cell r="F4872" t="str">
            <v>Удержание 1% налога со счета 2551</v>
          </cell>
        </row>
        <row r="4873">
          <cell r="A4873">
            <v>37350</v>
          </cell>
          <cell r="B4873" t="str">
            <v>42301810400000040000</v>
          </cell>
          <cell r="C4873" t="str">
            <v>60301810300000000002</v>
          </cell>
          <cell r="D4873" t="str">
            <v>$</v>
          </cell>
          <cell r="E4873">
            <v>46.98</v>
          </cell>
          <cell r="F4873" t="str">
            <v>Удержание 1% налога со счета 2878</v>
          </cell>
        </row>
        <row r="4874">
          <cell r="A4874">
            <v>37351</v>
          </cell>
          <cell r="B4874" t="str">
            <v>42301810400000040000</v>
          </cell>
          <cell r="C4874" t="str">
            <v>60301810300000000002</v>
          </cell>
          <cell r="D4874" t="str">
            <v>$</v>
          </cell>
          <cell r="E4874">
            <v>70.55</v>
          </cell>
          <cell r="F4874" t="str">
            <v>Удержание 1% налога со счета 5383</v>
          </cell>
        </row>
        <row r="4875">
          <cell r="A4875">
            <v>37351</v>
          </cell>
          <cell r="B4875" t="str">
            <v>42301810400000040000</v>
          </cell>
          <cell r="C4875" t="str">
            <v>60301810300000000002</v>
          </cell>
          <cell r="D4875" t="str">
            <v>$</v>
          </cell>
          <cell r="E4875">
            <v>61.31</v>
          </cell>
          <cell r="F4875" t="str">
            <v>Удержание 1% налога со счета 2551</v>
          </cell>
        </row>
        <row r="4876">
          <cell r="A4876">
            <v>37351</v>
          </cell>
          <cell r="B4876" t="str">
            <v>42301810400000040000</v>
          </cell>
          <cell r="C4876" t="str">
            <v>60301810200000009802</v>
          </cell>
          <cell r="D4876" t="str">
            <v>$</v>
          </cell>
          <cell r="E4876">
            <v>11</v>
          </cell>
          <cell r="F4876" t="str">
            <v>Погашение части основного долга, процентов за пользование кредитом и списание подоходного налога с материальной выгоды,  Красавина М.С.</v>
          </cell>
        </row>
        <row r="4877">
          <cell r="A4877">
            <v>37351</v>
          </cell>
          <cell r="B4877" t="str">
            <v>42301810400000040000</v>
          </cell>
          <cell r="C4877" t="str">
            <v>60301810200000009802</v>
          </cell>
          <cell r="D4877" t="str">
            <v>$</v>
          </cell>
          <cell r="E4877">
            <v>187</v>
          </cell>
          <cell r="F4877" t="str">
            <v>Погашение части основного долга, процентов за пользование кредитом и списание подоходного налога с материальной выгоды,  Ставров М.Ю.</v>
          </cell>
        </row>
        <row r="4878">
          <cell r="A4878">
            <v>37354</v>
          </cell>
          <cell r="B4878" t="str">
            <v>42301810400000040000</v>
          </cell>
          <cell r="C4878" t="str">
            <v>60301810300000000002</v>
          </cell>
          <cell r="D4878" t="str">
            <v>$</v>
          </cell>
          <cell r="E4878">
            <v>21.92</v>
          </cell>
          <cell r="F4878" t="str">
            <v>Удержание 1% налога со счета 5383</v>
          </cell>
        </row>
        <row r="4879">
          <cell r="A4879">
            <v>37354</v>
          </cell>
          <cell r="B4879" t="str">
            <v>42301810400000040000</v>
          </cell>
          <cell r="C4879" t="str">
            <v>60301810300000000002</v>
          </cell>
          <cell r="D4879" t="str">
            <v>$</v>
          </cell>
          <cell r="E4879">
            <v>37.58</v>
          </cell>
          <cell r="F4879" t="str">
            <v>Удержание 1% налога со счета 825</v>
          </cell>
        </row>
        <row r="4880">
          <cell r="A4880">
            <v>37354</v>
          </cell>
          <cell r="B4880" t="str">
            <v>42301810400000040000</v>
          </cell>
          <cell r="C4880" t="str">
            <v>60301810300000000002</v>
          </cell>
          <cell r="D4880" t="str">
            <v>$</v>
          </cell>
          <cell r="E4880">
            <v>469.8</v>
          </cell>
          <cell r="F4880" t="str">
            <v>Удержание 1% налога со счета 1727</v>
          </cell>
        </row>
        <row r="4881">
          <cell r="A4881">
            <v>37354</v>
          </cell>
          <cell r="B4881" t="str">
            <v>42301810400000040000</v>
          </cell>
          <cell r="C4881" t="str">
            <v>60301810300000000002</v>
          </cell>
          <cell r="D4881" t="str">
            <v>$</v>
          </cell>
          <cell r="E4881">
            <v>184.47</v>
          </cell>
          <cell r="F4881" t="str">
            <v>Удержание 1% налога со счета 2399</v>
          </cell>
        </row>
        <row r="4882">
          <cell r="A4882">
            <v>37355</v>
          </cell>
          <cell r="B4882" t="str">
            <v>42301810400000040000</v>
          </cell>
          <cell r="C4882" t="str">
            <v>60301810300000000002</v>
          </cell>
          <cell r="D4882" t="str">
            <v>$</v>
          </cell>
          <cell r="E4882">
            <v>438.48</v>
          </cell>
          <cell r="F4882" t="str">
            <v>Удержание 1% налога со счета 809</v>
          </cell>
        </row>
        <row r="4883">
          <cell r="A4883">
            <v>37355</v>
          </cell>
          <cell r="B4883" t="str">
            <v>42301810400000040000</v>
          </cell>
          <cell r="C4883" t="str">
            <v>60301810300000000002</v>
          </cell>
          <cell r="D4883" t="str">
            <v>$</v>
          </cell>
          <cell r="E4883">
            <v>469.79</v>
          </cell>
          <cell r="F4883" t="str">
            <v>Удержание 1% налога со счета 964</v>
          </cell>
        </row>
        <row r="4884">
          <cell r="A4884">
            <v>37356</v>
          </cell>
          <cell r="B4884" t="str">
            <v>42301810400000040000</v>
          </cell>
          <cell r="C4884" t="str">
            <v>60301810300000000002</v>
          </cell>
          <cell r="D4884" t="str">
            <v>$</v>
          </cell>
          <cell r="E4884">
            <v>798.84</v>
          </cell>
          <cell r="F4884" t="str">
            <v>Удержание 1% налога со счета 579</v>
          </cell>
        </row>
        <row r="4885">
          <cell r="A4885">
            <v>37356</v>
          </cell>
          <cell r="B4885" t="str">
            <v>42301810400000040000</v>
          </cell>
          <cell r="C4885" t="str">
            <v>60301810300000000002</v>
          </cell>
          <cell r="D4885" t="str">
            <v>$</v>
          </cell>
          <cell r="E4885">
            <v>250.47</v>
          </cell>
          <cell r="F4885" t="str">
            <v>Удержание 1% налога со счета 1691</v>
          </cell>
        </row>
        <row r="4886">
          <cell r="A4886">
            <v>37356</v>
          </cell>
          <cell r="B4886" t="str">
            <v>42301810400000040000</v>
          </cell>
          <cell r="C4886" t="str">
            <v>60301810300000000002</v>
          </cell>
          <cell r="D4886" t="str">
            <v>$</v>
          </cell>
          <cell r="E4886">
            <v>179.71</v>
          </cell>
          <cell r="F4886" t="str">
            <v>Удержание 1% налога со счета 1691</v>
          </cell>
        </row>
        <row r="4887">
          <cell r="A4887">
            <v>37357</v>
          </cell>
          <cell r="B4887" t="str">
            <v>42301810400000040000</v>
          </cell>
          <cell r="C4887" t="str">
            <v>60301810300000000002</v>
          </cell>
          <cell r="D4887" t="str">
            <v>$</v>
          </cell>
          <cell r="E4887">
            <v>46.8</v>
          </cell>
          <cell r="F4887" t="str">
            <v>Удержание 1% налога со счета 1633</v>
          </cell>
        </row>
        <row r="4888">
          <cell r="A4888">
            <v>37357</v>
          </cell>
          <cell r="B4888" t="str">
            <v>42301810400000040000</v>
          </cell>
          <cell r="C4888" t="str">
            <v>60301810300000000002</v>
          </cell>
          <cell r="D4888" t="str">
            <v>$</v>
          </cell>
          <cell r="E4888">
            <v>153.87</v>
          </cell>
          <cell r="F4888" t="str">
            <v>Удержание 1% налога со счета 100</v>
          </cell>
        </row>
        <row r="4889">
          <cell r="A4889">
            <v>37357</v>
          </cell>
          <cell r="B4889" t="str">
            <v>42301810400000040000</v>
          </cell>
          <cell r="C4889" t="str">
            <v>60301810300000000002</v>
          </cell>
          <cell r="D4889" t="str">
            <v>$</v>
          </cell>
          <cell r="E4889">
            <v>2188.63</v>
          </cell>
          <cell r="F4889" t="str">
            <v>Удержание 1% налога со счета 427</v>
          </cell>
        </row>
        <row r="4890">
          <cell r="A4890">
            <v>37357</v>
          </cell>
          <cell r="B4890" t="str">
            <v>42301810400000040000</v>
          </cell>
          <cell r="C4890" t="str">
            <v>60301810300000000002</v>
          </cell>
          <cell r="D4890" t="str">
            <v>$</v>
          </cell>
          <cell r="E4890">
            <v>2818.8</v>
          </cell>
          <cell r="F4890" t="str">
            <v>Удержание 1% налога со счета 427</v>
          </cell>
        </row>
        <row r="4891">
          <cell r="A4891">
            <v>37357</v>
          </cell>
          <cell r="B4891" t="str">
            <v>42301810400000040000</v>
          </cell>
          <cell r="C4891" t="str">
            <v>60301810300000000002</v>
          </cell>
          <cell r="D4891" t="str">
            <v>$</v>
          </cell>
          <cell r="E4891">
            <v>626.4</v>
          </cell>
          <cell r="F4891" t="str">
            <v>Удержание 1% налога со счета 427</v>
          </cell>
        </row>
        <row r="4892">
          <cell r="A4892">
            <v>37357</v>
          </cell>
          <cell r="B4892" t="str">
            <v>42301810400000040000</v>
          </cell>
          <cell r="C4892" t="str">
            <v>60301810300000000002</v>
          </cell>
          <cell r="D4892" t="str">
            <v>$</v>
          </cell>
          <cell r="E4892">
            <v>187.92</v>
          </cell>
          <cell r="F4892" t="str">
            <v>Удержание 1% налога со счета 2551</v>
          </cell>
        </row>
        <row r="4893">
          <cell r="A4893">
            <v>37358</v>
          </cell>
          <cell r="B4893" t="str">
            <v>42301810400000040000</v>
          </cell>
          <cell r="C4893" t="str">
            <v>60301810300000000002</v>
          </cell>
          <cell r="D4893" t="str">
            <v>$</v>
          </cell>
          <cell r="E4893">
            <v>531.95000000000005</v>
          </cell>
          <cell r="F4893" t="str">
            <v>Удержание 1% налога со счета 430</v>
          </cell>
        </row>
        <row r="4894">
          <cell r="A4894">
            <v>37358</v>
          </cell>
          <cell r="B4894" t="str">
            <v>42301810400000040000</v>
          </cell>
          <cell r="C4894" t="str">
            <v>60301810300000000002</v>
          </cell>
          <cell r="D4894" t="str">
            <v>$</v>
          </cell>
          <cell r="E4894">
            <v>20.38</v>
          </cell>
          <cell r="F4894" t="str">
            <v>Удержание 1% налога со счета 5192</v>
          </cell>
        </row>
        <row r="4895">
          <cell r="A4895">
            <v>37362</v>
          </cell>
          <cell r="B4895" t="str">
            <v>42301810400000040000</v>
          </cell>
          <cell r="C4895" t="str">
            <v>60301810300000000002</v>
          </cell>
          <cell r="D4895" t="str">
            <v>$</v>
          </cell>
          <cell r="E4895">
            <v>21.9</v>
          </cell>
          <cell r="F4895" t="str">
            <v>Удержание 1% налога со счета 5383</v>
          </cell>
        </row>
        <row r="4896">
          <cell r="A4896">
            <v>37362</v>
          </cell>
          <cell r="B4896" t="str">
            <v>42301810400000040000</v>
          </cell>
          <cell r="C4896" t="str">
            <v>60301810300000000002</v>
          </cell>
          <cell r="D4896" t="str">
            <v>$</v>
          </cell>
          <cell r="E4896">
            <v>212.77</v>
          </cell>
          <cell r="F4896" t="str">
            <v>Удержание 1% налога со счета 1853</v>
          </cell>
        </row>
        <row r="4897">
          <cell r="A4897">
            <v>37362</v>
          </cell>
          <cell r="B4897" t="str">
            <v>42301810400000040000</v>
          </cell>
          <cell r="C4897" t="str">
            <v>60301810300000000002</v>
          </cell>
          <cell r="D4897" t="str">
            <v>$</v>
          </cell>
          <cell r="E4897">
            <v>938.37</v>
          </cell>
          <cell r="F4897" t="str">
            <v>Удержание 1% налога со счета 2111</v>
          </cell>
        </row>
        <row r="4898">
          <cell r="A4898">
            <v>37362</v>
          </cell>
          <cell r="B4898" t="str">
            <v>42301810400000040000</v>
          </cell>
          <cell r="C4898" t="str">
            <v>60301810300000000002</v>
          </cell>
          <cell r="D4898" t="str">
            <v>$</v>
          </cell>
          <cell r="E4898">
            <v>31.29</v>
          </cell>
          <cell r="F4898" t="str">
            <v>Удержание 1% налога со счета 2878</v>
          </cell>
        </row>
        <row r="4899">
          <cell r="A4899">
            <v>37362</v>
          </cell>
          <cell r="B4899" t="str">
            <v>42301810400000040000</v>
          </cell>
          <cell r="C4899" t="str">
            <v>60301810300000000002</v>
          </cell>
          <cell r="D4899" t="str">
            <v>$</v>
          </cell>
          <cell r="E4899">
            <v>15.65</v>
          </cell>
          <cell r="F4899" t="str">
            <v>Удержание 1% налога со счета 5383</v>
          </cell>
        </row>
        <row r="4900">
          <cell r="A4900">
            <v>37362</v>
          </cell>
          <cell r="B4900" t="str">
            <v>42301810400000040000</v>
          </cell>
          <cell r="C4900" t="str">
            <v>60301810900000009801</v>
          </cell>
          <cell r="D4900" t="str">
            <v>$</v>
          </cell>
          <cell r="E4900">
            <v>992</v>
          </cell>
          <cell r="F4900" t="str">
            <v>Налог на доход за 2002г. по заявлению со счета Смирновой Н.Н.</v>
          </cell>
        </row>
        <row r="4901">
          <cell r="A4901">
            <v>37362</v>
          </cell>
          <cell r="B4901" t="str">
            <v>42301810400000040000</v>
          </cell>
          <cell r="C4901" t="str">
            <v>60301810900000009801</v>
          </cell>
          <cell r="D4901" t="str">
            <v>$</v>
          </cell>
          <cell r="E4901">
            <v>1375</v>
          </cell>
          <cell r="F4901" t="str">
            <v>налог на доход за 2002г. по заявлению со счета Трубецкой Р.А.</v>
          </cell>
        </row>
        <row r="4902">
          <cell r="A4902">
            <v>37363</v>
          </cell>
          <cell r="B4902" t="str">
            <v>42301810400000040000</v>
          </cell>
          <cell r="C4902" t="str">
            <v>60301810300000000002</v>
          </cell>
          <cell r="D4902" t="str">
            <v>$</v>
          </cell>
          <cell r="E4902">
            <v>51.52</v>
          </cell>
          <cell r="F4902" t="str">
            <v>Удержание 1% налога со счета 2409</v>
          </cell>
        </row>
        <row r="4903">
          <cell r="A4903">
            <v>37365</v>
          </cell>
          <cell r="B4903" t="str">
            <v>42301810400000040000</v>
          </cell>
          <cell r="C4903" t="str">
            <v>60301810300000000002</v>
          </cell>
          <cell r="D4903" t="str">
            <v>$</v>
          </cell>
          <cell r="E4903">
            <v>9.39</v>
          </cell>
          <cell r="F4903" t="str">
            <v>Удержание 1% налога со счета 5383</v>
          </cell>
        </row>
        <row r="4904">
          <cell r="A4904">
            <v>37365</v>
          </cell>
          <cell r="B4904" t="str">
            <v>42301810400000040000</v>
          </cell>
          <cell r="C4904" t="str">
            <v>60301810300000000002</v>
          </cell>
          <cell r="D4904" t="str">
            <v>$</v>
          </cell>
          <cell r="E4904">
            <v>172.15</v>
          </cell>
          <cell r="F4904" t="str">
            <v>Удержание 1% налога со счета 2551</v>
          </cell>
        </row>
        <row r="4905">
          <cell r="A4905">
            <v>37368</v>
          </cell>
          <cell r="B4905" t="str">
            <v>42301810400000040000</v>
          </cell>
          <cell r="C4905" t="str">
            <v>60301810300000000002</v>
          </cell>
          <cell r="D4905" t="str">
            <v>$</v>
          </cell>
          <cell r="E4905">
            <v>6.26</v>
          </cell>
          <cell r="F4905" t="str">
            <v>Удержание 1% налога со счета 5383</v>
          </cell>
        </row>
        <row r="4906">
          <cell r="A4906">
            <v>37368</v>
          </cell>
          <cell r="B4906" t="str">
            <v>42301810400000040000</v>
          </cell>
          <cell r="C4906" t="str">
            <v>60301810700000009098</v>
          </cell>
          <cell r="D4906" t="str">
            <v>$</v>
          </cell>
          <cell r="E4906">
            <v>145.88</v>
          </cell>
          <cell r="F4906" t="str">
            <v>Возмещение оплаченных банком услуг по использованию кредитной карты AMEX в личных целях, удержание
 НДС - Имамалиев М.А.</v>
          </cell>
        </row>
        <row r="4907">
          <cell r="A4907">
            <v>37368</v>
          </cell>
          <cell r="B4907" t="str">
            <v>42301810400000040000</v>
          </cell>
          <cell r="C4907" t="str">
            <v>60301810300000000002</v>
          </cell>
          <cell r="D4907" t="str">
            <v>$</v>
          </cell>
          <cell r="E4907">
            <v>93.9</v>
          </cell>
          <cell r="F4907" t="str">
            <v>Удержание 1% налога со счета 5422</v>
          </cell>
        </row>
        <row r="4908">
          <cell r="A4908">
            <v>37369</v>
          </cell>
          <cell r="B4908" t="str">
            <v>42301810400000040000</v>
          </cell>
          <cell r="C4908" t="str">
            <v>60301810300000000002</v>
          </cell>
          <cell r="D4908" t="str">
            <v>$</v>
          </cell>
          <cell r="E4908">
            <v>2.75</v>
          </cell>
          <cell r="F4908" t="str">
            <v>Удержание 1% налога со счета 4708</v>
          </cell>
        </row>
        <row r="4909">
          <cell r="A4909">
            <v>37370</v>
          </cell>
          <cell r="B4909" t="str">
            <v>42301810400000040000</v>
          </cell>
          <cell r="C4909" t="str">
            <v>60301810300000000002</v>
          </cell>
          <cell r="D4909" t="str">
            <v>$</v>
          </cell>
          <cell r="E4909">
            <v>40.39</v>
          </cell>
          <cell r="F4909" t="str">
            <v>Удержание 1% налога со счета 964</v>
          </cell>
        </row>
        <row r="4910">
          <cell r="A4910">
            <v>37370</v>
          </cell>
          <cell r="B4910" t="str">
            <v>42301810400000040000</v>
          </cell>
          <cell r="C4910" t="str">
            <v>60301810300000000002</v>
          </cell>
          <cell r="D4910" t="str">
            <v>$</v>
          </cell>
          <cell r="E4910">
            <v>212.89</v>
          </cell>
          <cell r="F4910" t="str">
            <v>Удержание 1% налога со счета 2218</v>
          </cell>
        </row>
        <row r="4911">
          <cell r="A4911">
            <v>37371</v>
          </cell>
          <cell r="B4911" t="str">
            <v>42301810400000040000</v>
          </cell>
          <cell r="C4911" t="str">
            <v>60301810300000000002</v>
          </cell>
          <cell r="D4911" t="str">
            <v>$</v>
          </cell>
          <cell r="E4911">
            <v>46.44</v>
          </cell>
          <cell r="F4911" t="str">
            <v>Удержание 1% налога со счета 1840</v>
          </cell>
        </row>
        <row r="4912">
          <cell r="A4912">
            <v>37371</v>
          </cell>
          <cell r="B4912" t="str">
            <v>42301810400000040000</v>
          </cell>
          <cell r="C4912" t="str">
            <v>60301810300000000002</v>
          </cell>
          <cell r="D4912" t="str">
            <v>$</v>
          </cell>
          <cell r="E4912">
            <v>46.58</v>
          </cell>
          <cell r="F4912" t="str">
            <v>Удержание 1% налога со счета 1837</v>
          </cell>
        </row>
        <row r="4913">
          <cell r="A4913">
            <v>37371</v>
          </cell>
          <cell r="B4913" t="str">
            <v>42301810400000040000</v>
          </cell>
          <cell r="C4913" t="str">
            <v>60301810300000000002</v>
          </cell>
          <cell r="D4913" t="str">
            <v>$</v>
          </cell>
          <cell r="E4913">
            <v>375.36</v>
          </cell>
          <cell r="F4913" t="str">
            <v>Удержание 1% налога со счета 2551</v>
          </cell>
        </row>
        <row r="4914">
          <cell r="A4914">
            <v>37371</v>
          </cell>
          <cell r="B4914" t="str">
            <v>42301810400000040000</v>
          </cell>
          <cell r="C4914" t="str">
            <v>60301810300000000002</v>
          </cell>
          <cell r="D4914" t="str">
            <v>$</v>
          </cell>
          <cell r="E4914">
            <v>46.72</v>
          </cell>
          <cell r="F4914" t="str">
            <v>Удержание 1% налога со счета 1798</v>
          </cell>
        </row>
        <row r="4915">
          <cell r="A4915">
            <v>37373</v>
          </cell>
          <cell r="B4915" t="str">
            <v>42301810400000040000</v>
          </cell>
          <cell r="C4915" t="str">
            <v>60301810200000009802</v>
          </cell>
          <cell r="D4915" t="str">
            <v>$</v>
          </cell>
          <cell r="E4915">
            <v>583</v>
          </cell>
          <cell r="F4915" t="str">
            <v>Погашение части основного долга, процентов за пользование кредитом и списание подоходного налога с материальной выгоды,  Ставров М.Ю.</v>
          </cell>
        </row>
        <row r="4916">
          <cell r="A4916">
            <v>37375</v>
          </cell>
          <cell r="B4916" t="str">
            <v>42301810400000040000</v>
          </cell>
          <cell r="C4916" t="str">
            <v>60301810300000000002</v>
          </cell>
          <cell r="D4916" t="str">
            <v>$</v>
          </cell>
          <cell r="E4916">
            <v>375.84</v>
          </cell>
          <cell r="F4916" t="str">
            <v>Удержание 1% налога со счета 1866</v>
          </cell>
        </row>
        <row r="4917">
          <cell r="A4917">
            <v>37375</v>
          </cell>
          <cell r="B4917" t="str">
            <v>42301810400000040000</v>
          </cell>
          <cell r="C4917" t="str">
            <v>60301810300000000002</v>
          </cell>
          <cell r="D4917" t="str">
            <v>$</v>
          </cell>
          <cell r="E4917">
            <v>313.2</v>
          </cell>
          <cell r="F4917" t="str">
            <v>Удержание 1% налога со счета 430</v>
          </cell>
        </row>
        <row r="4918">
          <cell r="A4918">
            <v>37382</v>
          </cell>
          <cell r="B4918" t="str">
            <v>42301810400000040000</v>
          </cell>
          <cell r="C4918" t="str">
            <v>60301810200000009802</v>
          </cell>
          <cell r="D4918" t="str">
            <v>$</v>
          </cell>
          <cell r="E4918">
            <v>19422</v>
          </cell>
          <cell r="F4918" t="str">
            <v>Выплата %% по депозитам, получение %% по кредитам, удержание подоходного н алога, покупка валюты по генеральным заявлениям за апрель 2002 года</v>
          </cell>
        </row>
        <row r="4919">
          <cell r="A4919">
            <v>37382</v>
          </cell>
          <cell r="B4919" t="str">
            <v>42301810400000040000</v>
          </cell>
          <cell r="C4919" t="str">
            <v>60301810200000009802</v>
          </cell>
          <cell r="D4919" t="str">
            <v>$</v>
          </cell>
          <cell r="E4919">
            <v>4343</v>
          </cell>
          <cell r="F4919" t="str">
            <v>Выплата %% по депозитам, получение %% по кредитам, удержание подоходного н алога, покупка валюты по генеральным заявлениям за апрель 2002 года</v>
          </cell>
        </row>
        <row r="4920">
          <cell r="A4920">
            <v>37382</v>
          </cell>
          <cell r="B4920" t="str">
            <v>42301810400000040000</v>
          </cell>
          <cell r="C4920" t="str">
            <v>60301810200000009802</v>
          </cell>
          <cell r="D4920" t="str">
            <v>$</v>
          </cell>
          <cell r="E4920">
            <v>42690</v>
          </cell>
          <cell r="F4920" t="str">
            <v>Выплата %% по депозитам, получение %% по кредитам, удержание подоходного н алога, покупка валюты по генеральным заявлениям за апрель 2002 года</v>
          </cell>
        </row>
        <row r="4921">
          <cell r="A4921">
            <v>37382</v>
          </cell>
          <cell r="B4921" t="str">
            <v>42301810400000040000</v>
          </cell>
          <cell r="C4921" t="str">
            <v>60301810200000009802</v>
          </cell>
          <cell r="D4921" t="str">
            <v>$</v>
          </cell>
          <cell r="E4921">
            <v>9546</v>
          </cell>
          <cell r="F4921" t="str">
            <v>Выплата %% по депозитам, получение %% по кредитам, удержание подоходного н алога, покупка валюты по генеральным заявлениям за апрель 2002 года</v>
          </cell>
        </row>
        <row r="4922">
          <cell r="A4922">
            <v>37382</v>
          </cell>
          <cell r="B4922" t="str">
            <v>42301810400000040000</v>
          </cell>
          <cell r="C4922" t="str">
            <v>60301810200000009802</v>
          </cell>
          <cell r="D4922" t="str">
            <v>$</v>
          </cell>
          <cell r="E4922">
            <v>14048</v>
          </cell>
          <cell r="F4922" t="str">
            <v>Выплата %% по депозитам, получение %% по кредитам, удержание подоходного н алога, покупка валюты по генеральным заявлениям за апрель 2002 года</v>
          </cell>
        </row>
        <row r="4923">
          <cell r="A4923">
            <v>37382</v>
          </cell>
          <cell r="B4923" t="str">
            <v>42301810400000040000</v>
          </cell>
          <cell r="C4923" t="str">
            <v>60301810200000009802</v>
          </cell>
          <cell r="D4923" t="str">
            <v>$</v>
          </cell>
          <cell r="E4923">
            <v>3141</v>
          </cell>
          <cell r="F4923" t="str">
            <v>Выплата %% по депозитам, получение %% по кредитам, удержание подоходного н алога, покупка валюты по генеральным заявлениям за апрель 2002 года</v>
          </cell>
        </row>
        <row r="4924">
          <cell r="A4924">
            <v>37382</v>
          </cell>
          <cell r="B4924" t="str">
            <v>42301810400000040000</v>
          </cell>
          <cell r="C4924" t="str">
            <v>60301810200000009802</v>
          </cell>
          <cell r="D4924" t="str">
            <v>$</v>
          </cell>
          <cell r="E4924">
            <v>113635</v>
          </cell>
          <cell r="F4924" t="str">
            <v>Выплата %% по депозитам, получение %% по кредитам, удержание подоходного н алога, покупка валюты по генеральным заявлениям за апрель 2002 года</v>
          </cell>
        </row>
        <row r="4925">
          <cell r="A4925">
            <v>37382</v>
          </cell>
          <cell r="B4925" t="str">
            <v>42301810400000040000</v>
          </cell>
          <cell r="C4925" t="str">
            <v>60301810200000009802</v>
          </cell>
          <cell r="D4925" t="str">
            <v>$</v>
          </cell>
          <cell r="E4925">
            <v>25410</v>
          </cell>
          <cell r="F4925" t="str">
            <v>Выплата %% по депозитам, получение %% по кредитам, удержание подоходного н алога, покупка валюты по генеральным заявлениям за апрель 2002 года</v>
          </cell>
        </row>
        <row r="4926">
          <cell r="A4926">
            <v>37383</v>
          </cell>
          <cell r="B4926" t="str">
            <v>42301810400000040000</v>
          </cell>
          <cell r="C4926" t="str">
            <v>60301810200000009802</v>
          </cell>
          <cell r="D4926" t="str">
            <v>$</v>
          </cell>
          <cell r="E4926">
            <v>264</v>
          </cell>
          <cell r="F4926" t="str">
            <v>Погашение части основного долга, процентов за пользование кредитом и списание подоходного налога с материальной выгоды,  Ставров М.Ю.</v>
          </cell>
        </row>
        <row r="4927">
          <cell r="A4927">
            <v>37384</v>
          </cell>
          <cell r="B4927" t="str">
            <v>42301810400000040000</v>
          </cell>
          <cell r="C4927" t="str">
            <v>60301810300000000002</v>
          </cell>
          <cell r="D4927" t="str">
            <v>$</v>
          </cell>
          <cell r="E4927">
            <v>125.28</v>
          </cell>
          <cell r="F4927" t="str">
            <v>Удержание 1% налога со счета 2551</v>
          </cell>
        </row>
        <row r="4928">
          <cell r="A4928">
            <v>37384</v>
          </cell>
          <cell r="B4928" t="str">
            <v>42301810400000040000</v>
          </cell>
          <cell r="C4928" t="str">
            <v>60301810300000000002</v>
          </cell>
          <cell r="D4928" t="str">
            <v>$</v>
          </cell>
          <cell r="E4928">
            <v>28.19</v>
          </cell>
          <cell r="F4928" t="str">
            <v>Удержание 1% налога со счета 2195</v>
          </cell>
        </row>
        <row r="4929">
          <cell r="A4929">
            <v>37389</v>
          </cell>
          <cell r="B4929" t="str">
            <v>42301810400000040000</v>
          </cell>
          <cell r="C4929" t="str">
            <v>60301810300000000002</v>
          </cell>
          <cell r="D4929" t="str">
            <v>$</v>
          </cell>
          <cell r="E4929">
            <v>119.21</v>
          </cell>
          <cell r="F4929" t="str">
            <v>Удержание 1% налога со счета 1633</v>
          </cell>
        </row>
        <row r="4930">
          <cell r="A4930">
            <v>37390</v>
          </cell>
          <cell r="B4930" t="str">
            <v>42301810400000040000</v>
          </cell>
          <cell r="C4930" t="str">
            <v>60301810300000000002</v>
          </cell>
          <cell r="D4930" t="str">
            <v>$</v>
          </cell>
          <cell r="E4930">
            <v>188.16</v>
          </cell>
          <cell r="F4930" t="str">
            <v>Удержание 1% налога со счета 964</v>
          </cell>
        </row>
        <row r="4931">
          <cell r="A4931">
            <v>37391</v>
          </cell>
          <cell r="B4931" t="str">
            <v>42301810400000040000</v>
          </cell>
          <cell r="C4931" t="str">
            <v>60301810300000000002</v>
          </cell>
          <cell r="D4931" t="str">
            <v>$</v>
          </cell>
          <cell r="E4931">
            <v>50.66</v>
          </cell>
          <cell r="F4931" t="str">
            <v>Удержание 1% налога со счета 825</v>
          </cell>
        </row>
        <row r="4932">
          <cell r="A4932">
            <v>37391</v>
          </cell>
          <cell r="B4932" t="str">
            <v>42301810400000040000</v>
          </cell>
          <cell r="C4932" t="str">
            <v>60301810300000000002</v>
          </cell>
          <cell r="D4932" t="str">
            <v>$</v>
          </cell>
          <cell r="E4932">
            <v>31.37</v>
          </cell>
          <cell r="F4932" t="str">
            <v>Удержание 1% налога со счета 5383</v>
          </cell>
        </row>
        <row r="4933">
          <cell r="A4933">
            <v>37392</v>
          </cell>
          <cell r="B4933" t="str">
            <v>42301810400000040000</v>
          </cell>
          <cell r="C4933" t="str">
            <v>60301810300000000002</v>
          </cell>
          <cell r="D4933" t="str">
            <v>$</v>
          </cell>
          <cell r="E4933">
            <v>626.77</v>
          </cell>
          <cell r="F4933" t="str">
            <v>Удержание 1% налога со счета 430</v>
          </cell>
        </row>
        <row r="4934">
          <cell r="A4934">
            <v>37392</v>
          </cell>
          <cell r="B4934" t="str">
            <v>42301810400000040000</v>
          </cell>
          <cell r="C4934" t="str">
            <v>60301810300000000002</v>
          </cell>
          <cell r="D4934" t="str">
            <v>$</v>
          </cell>
          <cell r="E4934">
            <v>109.06</v>
          </cell>
          <cell r="F4934" t="str">
            <v>Удержание 1% налога со счета 1691</v>
          </cell>
        </row>
        <row r="4935">
          <cell r="A4935">
            <v>37392</v>
          </cell>
          <cell r="B4935" t="str">
            <v>42301810400000040000</v>
          </cell>
          <cell r="C4935" t="str">
            <v>60301810300000000002</v>
          </cell>
          <cell r="D4935" t="str">
            <v>$</v>
          </cell>
          <cell r="E4935">
            <v>88.82</v>
          </cell>
          <cell r="F4935" t="str">
            <v>Удержание 1% налога со счета 1691</v>
          </cell>
        </row>
        <row r="4936">
          <cell r="A4936">
            <v>37393</v>
          </cell>
          <cell r="B4936" t="str">
            <v>42301810400000040000</v>
          </cell>
          <cell r="C4936" t="str">
            <v>60301810300000000002</v>
          </cell>
          <cell r="D4936" t="str">
            <v>$</v>
          </cell>
          <cell r="E4936">
            <v>31.37</v>
          </cell>
          <cell r="F4936" t="str">
            <v>Удержание 1% налога со счета 5422</v>
          </cell>
        </row>
        <row r="4937">
          <cell r="A4937">
            <v>37394</v>
          </cell>
          <cell r="B4937" t="str">
            <v>42301810400000040000</v>
          </cell>
          <cell r="C4937" t="str">
            <v>60301810300000000002</v>
          </cell>
          <cell r="D4937" t="str">
            <v>$</v>
          </cell>
          <cell r="E4937">
            <v>495.65</v>
          </cell>
          <cell r="F4937" t="str">
            <v>Удержание 1% налога со счета 883</v>
          </cell>
        </row>
        <row r="4938">
          <cell r="A4938">
            <v>37394</v>
          </cell>
          <cell r="B4938" t="str">
            <v>42301810400000040000</v>
          </cell>
          <cell r="C4938" t="str">
            <v>60301810300000000002</v>
          </cell>
          <cell r="D4938" t="str">
            <v>$</v>
          </cell>
          <cell r="E4938">
            <v>47.06</v>
          </cell>
          <cell r="F4938" t="str">
            <v>Удержание 1% налога со счета 5383</v>
          </cell>
        </row>
        <row r="4939">
          <cell r="A4939">
            <v>37396</v>
          </cell>
          <cell r="B4939" t="str">
            <v>42301810400000040000</v>
          </cell>
          <cell r="C4939" t="str">
            <v>60301810300000000002</v>
          </cell>
          <cell r="D4939" t="str">
            <v>$</v>
          </cell>
          <cell r="E4939">
            <v>470.55</v>
          </cell>
          <cell r="F4939" t="str">
            <v>Удержание 1% налога со счета 430</v>
          </cell>
        </row>
        <row r="4940">
          <cell r="A4940">
            <v>37396</v>
          </cell>
          <cell r="B4940" t="str">
            <v>42301810400000040000</v>
          </cell>
          <cell r="C4940" t="str">
            <v>60301810300000000002</v>
          </cell>
          <cell r="D4940" t="str">
            <v>$</v>
          </cell>
          <cell r="E4940">
            <v>30.02</v>
          </cell>
          <cell r="F4940" t="str">
            <v>Удержание 1% налога со счета 2551</v>
          </cell>
        </row>
        <row r="4941">
          <cell r="A4941">
            <v>37398</v>
          </cell>
          <cell r="B4941" t="str">
            <v>42301810400000040000</v>
          </cell>
          <cell r="C4941" t="str">
            <v>60301810300000000002</v>
          </cell>
          <cell r="D4941" t="str">
            <v>$</v>
          </cell>
          <cell r="E4941">
            <v>15.69</v>
          </cell>
          <cell r="F4941" t="str">
            <v>Удержание 1% налога со счета 5383</v>
          </cell>
        </row>
        <row r="4942">
          <cell r="A4942">
            <v>37399</v>
          </cell>
          <cell r="B4942" t="str">
            <v>42301810400000040000</v>
          </cell>
          <cell r="C4942" t="str">
            <v>60301810300000000002</v>
          </cell>
          <cell r="D4942" t="str">
            <v>$</v>
          </cell>
          <cell r="E4942">
            <v>0.03</v>
          </cell>
          <cell r="F4942" t="str">
            <v>Удержание 1% налога со счета 1086</v>
          </cell>
        </row>
        <row r="4943">
          <cell r="A4943">
            <v>37399</v>
          </cell>
          <cell r="B4943" t="str">
            <v>42301810400000040000</v>
          </cell>
          <cell r="C4943" t="str">
            <v>60301810300000000002</v>
          </cell>
          <cell r="D4943" t="str">
            <v>$</v>
          </cell>
          <cell r="E4943">
            <v>29.3</v>
          </cell>
          <cell r="F4943" t="str">
            <v>Удержание 1% налога со счета 1086</v>
          </cell>
        </row>
        <row r="4944">
          <cell r="A4944">
            <v>37403</v>
          </cell>
          <cell r="B4944" t="str">
            <v>42301810400000040000</v>
          </cell>
          <cell r="C4944" t="str">
            <v>60301810300000000002</v>
          </cell>
          <cell r="D4944" t="str">
            <v>$</v>
          </cell>
          <cell r="E4944">
            <v>43.99</v>
          </cell>
          <cell r="F4944" t="str">
            <v>Удержание 1% налога со счета 5383</v>
          </cell>
        </row>
        <row r="4945">
          <cell r="A4945">
            <v>37406</v>
          </cell>
          <cell r="B4945" t="str">
            <v>42301810400000040000</v>
          </cell>
          <cell r="C4945" t="str">
            <v>60301810200000009802</v>
          </cell>
          <cell r="D4945" t="str">
            <v>$</v>
          </cell>
          <cell r="E4945">
            <v>605</v>
          </cell>
          <cell r="F4945" t="str">
            <v>Погашение части основного долга, процентов за пользование кредитом и списание подоходного налога с материальной выгоды,  Ставров М.Ю.</v>
          </cell>
        </row>
        <row r="4946">
          <cell r="A4946">
            <v>37407</v>
          </cell>
          <cell r="B4946" t="str">
            <v>42301810400000040000</v>
          </cell>
          <cell r="C4946" t="str">
            <v>60301810300000000002</v>
          </cell>
          <cell r="D4946" t="str">
            <v>$</v>
          </cell>
          <cell r="E4946">
            <v>31.44</v>
          </cell>
          <cell r="F4946" t="str">
            <v>Удержание 1% налога со счета 5383</v>
          </cell>
        </row>
        <row r="4947">
          <cell r="A4947">
            <v>37410</v>
          </cell>
          <cell r="B4947" t="str">
            <v>42301810400000040000</v>
          </cell>
          <cell r="C4947" t="str">
            <v>60301810200000009802</v>
          </cell>
          <cell r="D4947" t="str">
            <v>$</v>
          </cell>
          <cell r="E4947">
            <v>4488</v>
          </cell>
          <cell r="F4947" t="str">
            <v>Выплата %% по депозитам, получение %% по кредитам, удержание подоходного н алога, покупка валюты по генеральным заявлениям за май 2002 года</v>
          </cell>
        </row>
        <row r="4948">
          <cell r="A4948">
            <v>37410</v>
          </cell>
          <cell r="B4948" t="str">
            <v>42301810400000040000</v>
          </cell>
          <cell r="C4948" t="str">
            <v>60301810200000009802</v>
          </cell>
          <cell r="D4948" t="str">
            <v>$</v>
          </cell>
          <cell r="E4948">
            <v>21387</v>
          </cell>
          <cell r="F4948" t="str">
            <v>Выплата %% по депозитам, получение %% по кредитам, удержание подоходного н алога, покупка валюты по генеральным заявлениям за май 2002 года</v>
          </cell>
        </row>
        <row r="4949">
          <cell r="A4949">
            <v>37410</v>
          </cell>
          <cell r="B4949" t="str">
            <v>42301810400000040000</v>
          </cell>
          <cell r="C4949" t="str">
            <v>60301810200000009802</v>
          </cell>
          <cell r="D4949" t="str">
            <v>$</v>
          </cell>
          <cell r="E4949">
            <v>47010</v>
          </cell>
          <cell r="F4949" t="str">
            <v>Выплата %% по депозитам, получение %% по кредитам, удержание подоходного н алога, покупка валюты по генеральным заявлениям за май 2002 года</v>
          </cell>
        </row>
        <row r="4950">
          <cell r="A4950">
            <v>37410</v>
          </cell>
          <cell r="B4950" t="str">
            <v>42301810400000040000</v>
          </cell>
          <cell r="C4950" t="str">
            <v>60301810200000009802</v>
          </cell>
          <cell r="D4950" t="str">
            <v>$</v>
          </cell>
          <cell r="E4950">
            <v>9864</v>
          </cell>
          <cell r="F4950" t="str">
            <v>Выплата %% по депозитам, получение %% по кредитам, удержание подоходного н алога, покупка валюты по генеральным заявлениям за май 2002 года</v>
          </cell>
        </row>
        <row r="4951">
          <cell r="A4951">
            <v>37410</v>
          </cell>
          <cell r="B4951" t="str">
            <v>42301810400000040000</v>
          </cell>
          <cell r="C4951" t="str">
            <v>60301810200000009802</v>
          </cell>
          <cell r="D4951" t="str">
            <v>$</v>
          </cell>
          <cell r="E4951">
            <v>15469</v>
          </cell>
          <cell r="F4951" t="str">
            <v>Выплата %% по депозитам, получение %% по кредитам, удержание подоходного н алога, покупка валюты по генеральным заявлениям за май 2002 года</v>
          </cell>
        </row>
        <row r="4952">
          <cell r="A4952">
            <v>37410</v>
          </cell>
          <cell r="B4952" t="str">
            <v>42301810400000040000</v>
          </cell>
          <cell r="C4952" t="str">
            <v>60301810200000009802</v>
          </cell>
          <cell r="D4952" t="str">
            <v>$</v>
          </cell>
          <cell r="E4952">
            <v>3246</v>
          </cell>
          <cell r="F4952" t="str">
            <v>Выплата %% по депозитам, получение %% по кредитам, удержание подоходного н алога, покупка валюты по генеральным заявлениям за май 2002 года</v>
          </cell>
        </row>
        <row r="4953">
          <cell r="A4953">
            <v>37410</v>
          </cell>
          <cell r="B4953" t="str">
            <v>42301810400000040000</v>
          </cell>
          <cell r="C4953" t="str">
            <v>60301810200000009802</v>
          </cell>
          <cell r="D4953" t="str">
            <v>$</v>
          </cell>
          <cell r="E4953">
            <v>125136</v>
          </cell>
          <cell r="F4953" t="str">
            <v>Выплата %% по депозитам, получение %% по кредитам, удержание подоходного н алога, покупка валюты по генеральным заявлениям за май 2002 года</v>
          </cell>
        </row>
        <row r="4954">
          <cell r="A4954">
            <v>37410</v>
          </cell>
          <cell r="B4954" t="str">
            <v>42301810400000040000</v>
          </cell>
          <cell r="C4954" t="str">
            <v>60301810200000009802</v>
          </cell>
          <cell r="D4954" t="str">
            <v>$</v>
          </cell>
          <cell r="E4954">
            <v>26257</v>
          </cell>
          <cell r="F4954" t="str">
            <v>Выплата %% по депозитам, получение %% по кредитам, удержание подоходного н алога, покупка валюты по генеральным заявлениям за май 2002 года</v>
          </cell>
        </row>
        <row r="4955">
          <cell r="A4955">
            <v>37411</v>
          </cell>
          <cell r="B4955" t="str">
            <v>42301810400000040000</v>
          </cell>
          <cell r="C4955" t="str">
            <v>60301810300000000002</v>
          </cell>
          <cell r="D4955" t="str">
            <v>$</v>
          </cell>
          <cell r="E4955">
            <v>9.43</v>
          </cell>
          <cell r="F4955" t="str">
            <v>Удержание 1% налога со счета 5383</v>
          </cell>
        </row>
        <row r="4956">
          <cell r="A4956">
            <v>37411</v>
          </cell>
          <cell r="B4956" t="str">
            <v>42301810400000040000</v>
          </cell>
          <cell r="C4956" t="str">
            <v>60301810300000000002</v>
          </cell>
          <cell r="D4956" t="str">
            <v>$</v>
          </cell>
          <cell r="E4956">
            <v>47.16</v>
          </cell>
          <cell r="F4956" t="str">
            <v>Удержание 1% налога со счета 825</v>
          </cell>
        </row>
        <row r="4957">
          <cell r="A4957">
            <v>37411</v>
          </cell>
          <cell r="B4957" t="str">
            <v>42301810400000040000</v>
          </cell>
          <cell r="C4957" t="str">
            <v>60301810300000000002</v>
          </cell>
          <cell r="D4957" t="str">
            <v>$</v>
          </cell>
          <cell r="E4957">
            <v>628.79999999999995</v>
          </cell>
          <cell r="F4957" t="str">
            <v>Удержание 1% налога со счета 2551</v>
          </cell>
        </row>
        <row r="4958">
          <cell r="A4958">
            <v>37412</v>
          </cell>
          <cell r="B4958" t="str">
            <v>42301810400000040000</v>
          </cell>
          <cell r="C4958" t="str">
            <v>60301810300000000002</v>
          </cell>
          <cell r="D4958" t="str">
            <v>$</v>
          </cell>
          <cell r="E4958">
            <v>56.34</v>
          </cell>
          <cell r="F4958" t="str">
            <v>Удержание 1% налога со счета 2218</v>
          </cell>
        </row>
        <row r="4959">
          <cell r="A4959">
            <v>37412</v>
          </cell>
          <cell r="B4959" t="str">
            <v>42301810400000040000</v>
          </cell>
          <cell r="C4959" t="str">
            <v>60301810200000009802</v>
          </cell>
          <cell r="D4959" t="str">
            <v>$</v>
          </cell>
          <cell r="E4959">
            <v>157</v>
          </cell>
          <cell r="F4959" t="str">
            <v>Погашение части основного долга, процентов за пользование кредитом и списание подоходного налога с материальной выгоды,  Ставров М.Ю.</v>
          </cell>
        </row>
        <row r="4960">
          <cell r="A4960">
            <v>37413</v>
          </cell>
          <cell r="B4960" t="str">
            <v>42301810400000040000</v>
          </cell>
          <cell r="C4960" t="str">
            <v>60301810300000000002</v>
          </cell>
          <cell r="D4960" t="str">
            <v>$</v>
          </cell>
          <cell r="E4960">
            <v>220.71</v>
          </cell>
          <cell r="F4960" t="str">
            <v>Удержание 1% налога со счета 2218</v>
          </cell>
        </row>
        <row r="4961">
          <cell r="A4961">
            <v>37414</v>
          </cell>
          <cell r="B4961" t="str">
            <v>42301810400000040000</v>
          </cell>
          <cell r="C4961" t="str">
            <v>60301810300000000002</v>
          </cell>
          <cell r="D4961" t="str">
            <v>$</v>
          </cell>
          <cell r="E4961">
            <v>261.47000000000003</v>
          </cell>
          <cell r="F4961" t="str">
            <v>Удержание 1% налога со счета 1691</v>
          </cell>
        </row>
        <row r="4962">
          <cell r="A4962">
            <v>37417</v>
          </cell>
          <cell r="B4962" t="str">
            <v>42301810400000040000</v>
          </cell>
          <cell r="C4962" t="str">
            <v>60301810300000000002</v>
          </cell>
          <cell r="D4962" t="str">
            <v>$</v>
          </cell>
          <cell r="E4962">
            <v>76.44</v>
          </cell>
          <cell r="F4962" t="str">
            <v>Удержание 1% налога со счета 1882</v>
          </cell>
        </row>
        <row r="4963">
          <cell r="A4963">
            <v>37417</v>
          </cell>
          <cell r="B4963" t="str">
            <v>42301810400000040000</v>
          </cell>
          <cell r="C4963" t="str">
            <v>60301810300000000002</v>
          </cell>
          <cell r="D4963" t="str">
            <v>$</v>
          </cell>
          <cell r="E4963">
            <v>19.760000000000002</v>
          </cell>
          <cell r="F4963" t="str">
            <v>Удержание 1% налога со счета 809</v>
          </cell>
        </row>
        <row r="4964">
          <cell r="A4964">
            <v>37417</v>
          </cell>
          <cell r="B4964" t="str">
            <v>42301810400000040000</v>
          </cell>
          <cell r="C4964" t="str">
            <v>60301810300000000002</v>
          </cell>
          <cell r="D4964" t="str">
            <v>$</v>
          </cell>
          <cell r="E4964">
            <v>1418.85</v>
          </cell>
          <cell r="F4964" t="str">
            <v>Удержание 1% налога со счета 809</v>
          </cell>
        </row>
        <row r="4965">
          <cell r="A4965">
            <v>37417</v>
          </cell>
          <cell r="B4965" t="str">
            <v>42301810400000040000</v>
          </cell>
          <cell r="C4965" t="str">
            <v>60301810300000000002</v>
          </cell>
          <cell r="D4965" t="str">
            <v>$</v>
          </cell>
          <cell r="E4965">
            <v>31.53</v>
          </cell>
          <cell r="F4965" t="str">
            <v>Удержание 1% налога со счета 1633</v>
          </cell>
        </row>
        <row r="4966">
          <cell r="A4966">
            <v>37420</v>
          </cell>
          <cell r="B4966" t="str">
            <v>42301810400000040000</v>
          </cell>
          <cell r="C4966" t="str">
            <v>60301810300000000002</v>
          </cell>
          <cell r="D4966" t="str">
            <v>$</v>
          </cell>
          <cell r="E4966">
            <v>945.83</v>
          </cell>
          <cell r="F4966" t="str">
            <v>Удержание 1% налога со счета 430</v>
          </cell>
        </row>
        <row r="4967">
          <cell r="A4967">
            <v>37420</v>
          </cell>
          <cell r="B4967" t="str">
            <v>42301810400000040000</v>
          </cell>
          <cell r="C4967" t="str">
            <v>60301810300000000002</v>
          </cell>
          <cell r="D4967" t="str">
            <v>$</v>
          </cell>
          <cell r="E4967">
            <v>551.37</v>
          </cell>
          <cell r="F4967" t="str">
            <v>Удержание 1% налога со счета 579</v>
          </cell>
        </row>
        <row r="4968">
          <cell r="A4968">
            <v>37421</v>
          </cell>
          <cell r="B4968" t="str">
            <v>42301810400000040000</v>
          </cell>
          <cell r="C4968" t="str">
            <v>60301810300000000002</v>
          </cell>
          <cell r="D4968" t="str">
            <v>$</v>
          </cell>
          <cell r="E4968">
            <v>243.48</v>
          </cell>
          <cell r="F4968" t="str">
            <v>Удержание 1% налога со счета 1866</v>
          </cell>
        </row>
        <row r="4969">
          <cell r="A4969">
            <v>37424</v>
          </cell>
          <cell r="B4969" t="str">
            <v>42301810400000040000</v>
          </cell>
          <cell r="C4969" t="str">
            <v>60301810300000000002</v>
          </cell>
          <cell r="D4969" t="str">
            <v>$</v>
          </cell>
          <cell r="E4969">
            <v>52.04</v>
          </cell>
          <cell r="F4969" t="str">
            <v>Удержание 1% налога со счета 825</v>
          </cell>
        </row>
        <row r="4970">
          <cell r="A4970">
            <v>37435</v>
          </cell>
          <cell r="B4970" t="str">
            <v>42301810400000040000</v>
          </cell>
          <cell r="C4970" t="str">
            <v>60301810200000009802</v>
          </cell>
          <cell r="D4970" t="str">
            <v>$</v>
          </cell>
          <cell r="E4970">
            <v>600</v>
          </cell>
          <cell r="F4970" t="str">
            <v>Погашение части основного долга, процентов за пользование кредитом и списание подоходного налога с  Ставрова М.Ю. по балансовым счетам</v>
          </cell>
        </row>
        <row r="4971">
          <cell r="A4971">
            <v>37260</v>
          </cell>
          <cell r="B4971" t="str">
            <v>42301810500000040000</v>
          </cell>
          <cell r="C4971" t="str">
            <v>60301810300000000002</v>
          </cell>
          <cell r="D4971" t="str">
            <v>$</v>
          </cell>
          <cell r="E4971">
            <v>308.3</v>
          </cell>
          <cell r="F4971" t="str">
            <v>Удержание 1% налога со счета 2516</v>
          </cell>
        </row>
        <row r="4972">
          <cell r="A4972">
            <v>37260</v>
          </cell>
          <cell r="B4972" t="str">
            <v>42301810500000040000</v>
          </cell>
          <cell r="C4972" t="str">
            <v>60301810300000000002</v>
          </cell>
          <cell r="D4972" t="str">
            <v>$</v>
          </cell>
          <cell r="E4972">
            <v>14.8</v>
          </cell>
          <cell r="F4972" t="str">
            <v>Удержание 1% налога со счета 1193</v>
          </cell>
        </row>
        <row r="4973">
          <cell r="A4973">
            <v>37260</v>
          </cell>
          <cell r="B4973" t="str">
            <v>42301810500000040000</v>
          </cell>
          <cell r="C4973" t="str">
            <v>60301810300000000002</v>
          </cell>
          <cell r="D4973" t="str">
            <v>$</v>
          </cell>
          <cell r="E4973">
            <v>123.32</v>
          </cell>
          <cell r="F4973" t="str">
            <v>Удержание 1% налога со счета 1083</v>
          </cell>
        </row>
        <row r="4974">
          <cell r="A4974">
            <v>37260</v>
          </cell>
          <cell r="B4974" t="str">
            <v>42301810500000040000</v>
          </cell>
          <cell r="C4974" t="str">
            <v>60301810200000009802</v>
          </cell>
          <cell r="D4974" t="str">
            <v>$</v>
          </cell>
          <cell r="E4974">
            <v>44703</v>
          </cell>
          <cell r="F4974" t="str">
            <v>Выплата %% по депозитам, получение %% по кредитам, удержание подоходного н алога, покупка валюты по генеральным заявлениям за декабрь 2001 года</v>
          </cell>
        </row>
        <row r="4975">
          <cell r="A4975">
            <v>37260</v>
          </cell>
          <cell r="B4975" t="str">
            <v>42301810500000040000</v>
          </cell>
          <cell r="C4975" t="str">
            <v>60301810200000009802</v>
          </cell>
          <cell r="D4975" t="str">
            <v>$</v>
          </cell>
          <cell r="E4975">
            <v>9996</v>
          </cell>
          <cell r="F4975" t="str">
            <v>Выплата %% по депозитам, получение %% по кредитам, удержание подоходного н алога, покупка валюты по генеральным заявлениям за декабрь 2001 года</v>
          </cell>
        </row>
        <row r="4976">
          <cell r="A4976">
            <v>37260</v>
          </cell>
          <cell r="B4976" t="str">
            <v>42301810500000040000</v>
          </cell>
          <cell r="C4976" t="str">
            <v>60301810200000009802</v>
          </cell>
          <cell r="D4976" t="str">
            <v>$</v>
          </cell>
          <cell r="E4976">
            <v>47907</v>
          </cell>
          <cell r="F4976" t="str">
            <v>Выплата %% по депозитам, получение %% по кредитам, удержание подоходного н алога, покупка валюты по генеральным заявлениям за декабрь 2001 года</v>
          </cell>
        </row>
        <row r="4977">
          <cell r="A4977">
            <v>37260</v>
          </cell>
          <cell r="B4977" t="str">
            <v>42301810500000040000</v>
          </cell>
          <cell r="C4977" t="str">
            <v>60301810200000009802</v>
          </cell>
          <cell r="D4977" t="str">
            <v>$</v>
          </cell>
          <cell r="E4977">
            <v>10712</v>
          </cell>
          <cell r="F4977" t="str">
            <v>Выплата %% по депозитам, получение %% по кредитам, удержание подоходного н алога, покупка валюты по генеральным заявлениям за декабрь 2001 года</v>
          </cell>
        </row>
        <row r="4978">
          <cell r="A4978">
            <v>37260</v>
          </cell>
          <cell r="B4978" t="str">
            <v>42301810500000040000</v>
          </cell>
          <cell r="C4978" t="str">
            <v>60301810200000009802</v>
          </cell>
          <cell r="D4978" t="str">
            <v>$</v>
          </cell>
          <cell r="E4978">
            <v>38380</v>
          </cell>
          <cell r="F4978" t="str">
            <v>Выплата %% по депозитам, получение %% по кредитам, удержание подоходного н алога, покупка валюты по генеральным заявлениям за декабрь 2001 года</v>
          </cell>
        </row>
        <row r="4979">
          <cell r="A4979">
            <v>37260</v>
          </cell>
          <cell r="B4979" t="str">
            <v>42301810500000040000</v>
          </cell>
          <cell r="C4979" t="str">
            <v>60301810200000009802</v>
          </cell>
          <cell r="D4979" t="str">
            <v>$</v>
          </cell>
          <cell r="E4979">
            <v>8582</v>
          </cell>
          <cell r="F4979" t="str">
            <v>Выплата %% по депозитам, получение %% по кредитам, удержание подоходного н алога, покупка валюты по генеральным заявлениям за декабрь 2001 года</v>
          </cell>
        </row>
        <row r="4980">
          <cell r="A4980">
            <v>37260</v>
          </cell>
          <cell r="B4980" t="str">
            <v>42301810500000040000</v>
          </cell>
          <cell r="C4980" t="str">
            <v>60301810200000009802</v>
          </cell>
          <cell r="D4980" t="str">
            <v>$</v>
          </cell>
          <cell r="E4980">
            <v>17770</v>
          </cell>
          <cell r="F4980" t="str">
            <v>Выплата %% по депозитам, получение %% по кредитам, удержание подоходного н алога, покупка валюты по генеральным заявлениям за декабрь 2001 года</v>
          </cell>
        </row>
        <row r="4981">
          <cell r="A4981">
            <v>37260</v>
          </cell>
          <cell r="B4981" t="str">
            <v>42301810500000040000</v>
          </cell>
          <cell r="C4981" t="str">
            <v>60301810200000009802</v>
          </cell>
          <cell r="D4981" t="str">
            <v>$</v>
          </cell>
          <cell r="E4981">
            <v>3973</v>
          </cell>
          <cell r="F4981" t="str">
            <v>Выплата %% по депозитам, получение %% по кредитам, удержание подоходного н алога, покупка валюты по генеральным заявлениям за декабрь 2001 года</v>
          </cell>
        </row>
        <row r="4982">
          <cell r="A4982">
            <v>37264</v>
          </cell>
          <cell r="B4982" t="str">
            <v>42301810500000040000</v>
          </cell>
          <cell r="C4982" t="str">
            <v>60301810300000000002</v>
          </cell>
          <cell r="D4982" t="str">
            <v>$</v>
          </cell>
          <cell r="E4982">
            <v>307.3</v>
          </cell>
          <cell r="F4982" t="str">
            <v>Удержание 1% налога со счета 4844</v>
          </cell>
        </row>
        <row r="4983">
          <cell r="A4983">
            <v>37264</v>
          </cell>
          <cell r="B4983" t="str">
            <v>42301810500000040000</v>
          </cell>
          <cell r="C4983" t="str">
            <v>60301810300000000002</v>
          </cell>
          <cell r="D4983" t="str">
            <v>$</v>
          </cell>
          <cell r="E4983">
            <v>0.61</v>
          </cell>
          <cell r="F4983" t="str">
            <v>Удержание 1% налога со счета 1533</v>
          </cell>
        </row>
        <row r="4984">
          <cell r="A4984">
            <v>37264</v>
          </cell>
          <cell r="B4984" t="str">
            <v>42301810500000040000</v>
          </cell>
          <cell r="C4984" t="str">
            <v>60301810300000000002</v>
          </cell>
          <cell r="D4984" t="str">
            <v>$</v>
          </cell>
          <cell r="E4984">
            <v>61.46</v>
          </cell>
          <cell r="F4984" t="str">
            <v>Удержание 1% налога со счета 1928</v>
          </cell>
        </row>
        <row r="4985">
          <cell r="A4985">
            <v>37265</v>
          </cell>
          <cell r="B4985" t="str">
            <v>42301810500000040000</v>
          </cell>
          <cell r="C4985" t="str">
            <v>60301810300000000002</v>
          </cell>
          <cell r="D4985" t="str">
            <v>$</v>
          </cell>
          <cell r="E4985">
            <v>46.02</v>
          </cell>
          <cell r="F4985" t="str">
            <v>Удержание 1% налога со счета 893</v>
          </cell>
        </row>
        <row r="4986">
          <cell r="A4986">
            <v>37265</v>
          </cell>
          <cell r="B4986" t="str">
            <v>42301810500000040000</v>
          </cell>
          <cell r="C4986" t="str">
            <v>60301810300000000002</v>
          </cell>
          <cell r="D4986" t="str">
            <v>$</v>
          </cell>
          <cell r="E4986">
            <v>3020.49</v>
          </cell>
          <cell r="F4986" t="str">
            <v>Удержание 1% налога со счета 2338</v>
          </cell>
        </row>
        <row r="4987">
          <cell r="A4987">
            <v>37265</v>
          </cell>
          <cell r="B4987" t="str">
            <v>42301810500000040000</v>
          </cell>
          <cell r="C4987" t="str">
            <v>60301810300000000002</v>
          </cell>
          <cell r="D4987" t="str">
            <v>$</v>
          </cell>
          <cell r="E4987">
            <v>307.22000000000003</v>
          </cell>
          <cell r="F4987" t="str">
            <v>Удержание 1% налога со счета 1614</v>
          </cell>
        </row>
        <row r="4988">
          <cell r="A4988">
            <v>37265</v>
          </cell>
          <cell r="B4988" t="str">
            <v>42301810500000040000</v>
          </cell>
          <cell r="C4988" t="str">
            <v>60301810200000009802</v>
          </cell>
          <cell r="D4988" t="str">
            <v>$</v>
          </cell>
          <cell r="E4988">
            <v>50</v>
          </cell>
          <cell r="F4988" t="str">
            <v>Погашение части основного долга, процентов за пользование кредитом и списание подоходного налога с материальной выгоды,  Исаева Н.А.</v>
          </cell>
        </row>
        <row r="4989">
          <cell r="A4989">
            <v>37265</v>
          </cell>
          <cell r="B4989" t="str">
            <v>42301810500000040000</v>
          </cell>
          <cell r="C4989" t="str">
            <v>60301810200000009802</v>
          </cell>
          <cell r="D4989" t="str">
            <v>$</v>
          </cell>
          <cell r="E4989">
            <v>245</v>
          </cell>
          <cell r="F4989" t="str">
            <v>Погашение части основного долга, процентов за пользование кредитом и списание подоходного налога с материальной выгоды,  Филлер Н.Д.</v>
          </cell>
        </row>
        <row r="4990">
          <cell r="A4990">
            <v>37265</v>
          </cell>
          <cell r="B4990" t="str">
            <v>42301810500000040000</v>
          </cell>
          <cell r="C4990" t="str">
            <v>60301810200000009802</v>
          </cell>
          <cell r="D4990" t="str">
            <v>$</v>
          </cell>
          <cell r="E4990">
            <v>225</v>
          </cell>
          <cell r="F4990" t="str">
            <v>Погашение части основного долга, процентов за пользование кредитом и списание подоходного налога с материальной выгоды,  Орлова В.И.</v>
          </cell>
        </row>
        <row r="4991">
          <cell r="A4991">
            <v>37266</v>
          </cell>
          <cell r="B4991" t="str">
            <v>42301810500000040000</v>
          </cell>
          <cell r="C4991" t="str">
            <v>60301810300000000002</v>
          </cell>
          <cell r="D4991" t="str">
            <v>$</v>
          </cell>
          <cell r="E4991">
            <v>15.35</v>
          </cell>
          <cell r="F4991" t="str">
            <v>Удержание 1% налога со счета 204</v>
          </cell>
        </row>
        <row r="4992">
          <cell r="A4992">
            <v>37266</v>
          </cell>
          <cell r="B4992" t="str">
            <v>42301810500000040000</v>
          </cell>
          <cell r="C4992" t="str">
            <v>60301810300000000002</v>
          </cell>
          <cell r="D4992" t="str">
            <v>$</v>
          </cell>
          <cell r="E4992">
            <v>172.19</v>
          </cell>
          <cell r="F4992" t="str">
            <v>Удержание 1% налога со счета 1193</v>
          </cell>
        </row>
        <row r="4993">
          <cell r="A4993">
            <v>37266</v>
          </cell>
          <cell r="B4993" t="str">
            <v>42301810500000040000</v>
          </cell>
          <cell r="C4993" t="str">
            <v>60301810300000000002</v>
          </cell>
          <cell r="D4993" t="str">
            <v>$</v>
          </cell>
          <cell r="E4993">
            <v>260.79000000000002</v>
          </cell>
          <cell r="F4993" t="str">
            <v>Удержание 1% налога со счета 903</v>
          </cell>
        </row>
        <row r="4994">
          <cell r="A4994">
            <v>37266</v>
          </cell>
          <cell r="B4994" t="str">
            <v>42301810500000040000</v>
          </cell>
          <cell r="C4994" t="str">
            <v>60301810300000000002</v>
          </cell>
          <cell r="D4994" t="str">
            <v>$</v>
          </cell>
          <cell r="E4994">
            <v>1.0900000000000001</v>
          </cell>
          <cell r="F4994" t="str">
            <v>Удержание 1% налога со счета 217</v>
          </cell>
        </row>
        <row r="4995">
          <cell r="A4995">
            <v>37266</v>
          </cell>
          <cell r="B4995" t="str">
            <v>42301810500000040000</v>
          </cell>
          <cell r="C4995" t="str">
            <v>60301810300000000002</v>
          </cell>
          <cell r="D4995" t="str">
            <v>$</v>
          </cell>
          <cell r="E4995">
            <v>399.73</v>
          </cell>
          <cell r="F4995" t="str">
            <v>Удержание 1% налога со счета 1177</v>
          </cell>
        </row>
        <row r="4996">
          <cell r="A4996">
            <v>37266</v>
          </cell>
          <cell r="B4996" t="str">
            <v>42301810500000040000</v>
          </cell>
          <cell r="C4996" t="str">
            <v>60301810300000000002</v>
          </cell>
          <cell r="D4996" t="str">
            <v>$</v>
          </cell>
          <cell r="E4996">
            <v>306.17</v>
          </cell>
          <cell r="F4996" t="str">
            <v>Удержание 1% налога со счета 5115</v>
          </cell>
        </row>
        <row r="4997">
          <cell r="A4997">
            <v>37267</v>
          </cell>
          <cell r="B4997" t="str">
            <v>42301810500000040000</v>
          </cell>
          <cell r="C4997" t="str">
            <v>60301810300000000002</v>
          </cell>
          <cell r="D4997" t="str">
            <v>$</v>
          </cell>
          <cell r="E4997">
            <v>2.91</v>
          </cell>
          <cell r="F4997" t="str">
            <v>Удержание 1% налога со счета 5322</v>
          </cell>
        </row>
        <row r="4998">
          <cell r="A4998">
            <v>37267</v>
          </cell>
          <cell r="B4998" t="str">
            <v>42301810500000040000</v>
          </cell>
          <cell r="C4998" t="str">
            <v>60301810300000000002</v>
          </cell>
          <cell r="D4998" t="str">
            <v>$</v>
          </cell>
          <cell r="E4998">
            <v>122.79</v>
          </cell>
          <cell r="F4998" t="str">
            <v>Удержание 1% налога со счета 4831</v>
          </cell>
        </row>
        <row r="4999">
          <cell r="A4999">
            <v>37267</v>
          </cell>
          <cell r="B4999" t="str">
            <v>42301810500000040000</v>
          </cell>
          <cell r="C4999" t="str">
            <v>60301810300000000002</v>
          </cell>
          <cell r="D4999" t="str">
            <v>$</v>
          </cell>
          <cell r="E4999">
            <v>460.44</v>
          </cell>
          <cell r="F4999" t="str">
            <v>Удержание 1% налога со счета 2176</v>
          </cell>
        </row>
        <row r="5000">
          <cell r="A5000">
            <v>37267</v>
          </cell>
          <cell r="B5000" t="str">
            <v>42301810500000040000</v>
          </cell>
          <cell r="C5000" t="str">
            <v>60301810300000000002</v>
          </cell>
          <cell r="D5000" t="str">
            <v>$</v>
          </cell>
          <cell r="E5000">
            <v>613.57000000000005</v>
          </cell>
          <cell r="F5000" t="str">
            <v>Удержание 1% налога со счета 1533</v>
          </cell>
        </row>
        <row r="5001">
          <cell r="A5001">
            <v>37267</v>
          </cell>
          <cell r="B5001" t="str">
            <v>42301810500000040000</v>
          </cell>
          <cell r="C5001" t="str">
            <v>60301810300000000002</v>
          </cell>
          <cell r="D5001" t="str">
            <v>$</v>
          </cell>
          <cell r="E5001">
            <v>675.37</v>
          </cell>
          <cell r="F5001" t="str">
            <v>Удержание 1% налога со счета 576</v>
          </cell>
        </row>
        <row r="5002">
          <cell r="A5002">
            <v>37270</v>
          </cell>
          <cell r="B5002" t="str">
            <v>42301810500000040000</v>
          </cell>
          <cell r="C5002" t="str">
            <v>60301810300000000002</v>
          </cell>
          <cell r="D5002" t="str">
            <v>$</v>
          </cell>
          <cell r="E5002">
            <v>137.83000000000001</v>
          </cell>
          <cell r="F5002" t="str">
            <v>Удержание 1% налога со счета 2697</v>
          </cell>
        </row>
        <row r="5003">
          <cell r="A5003">
            <v>37270</v>
          </cell>
          <cell r="B5003" t="str">
            <v>42301810500000040000</v>
          </cell>
          <cell r="C5003" t="str">
            <v>60301810300000000002</v>
          </cell>
          <cell r="D5003" t="str">
            <v>$</v>
          </cell>
          <cell r="E5003">
            <v>153.25</v>
          </cell>
          <cell r="F5003" t="str">
            <v>Удержание 1% налога со счета 576</v>
          </cell>
        </row>
        <row r="5004">
          <cell r="A5004">
            <v>37271</v>
          </cell>
          <cell r="B5004" t="str">
            <v>42301810500000040000</v>
          </cell>
          <cell r="C5004" t="str">
            <v>60301810300000000002</v>
          </cell>
          <cell r="D5004" t="str">
            <v>$</v>
          </cell>
          <cell r="E5004">
            <v>143.88</v>
          </cell>
          <cell r="F5004" t="str">
            <v>Удержание 1% налога со счета 4844</v>
          </cell>
        </row>
        <row r="5005">
          <cell r="A5005">
            <v>37271</v>
          </cell>
          <cell r="B5005" t="str">
            <v>42301810500000040000</v>
          </cell>
          <cell r="C5005" t="str">
            <v>60301810300000000002</v>
          </cell>
          <cell r="D5005" t="str">
            <v>$</v>
          </cell>
          <cell r="E5005">
            <v>122.6</v>
          </cell>
          <cell r="F5005" t="str">
            <v>Удержание 1% налога со счета 204</v>
          </cell>
        </row>
        <row r="5006">
          <cell r="A5006">
            <v>37271</v>
          </cell>
          <cell r="B5006" t="str">
            <v>42301810500000040000</v>
          </cell>
          <cell r="C5006" t="str">
            <v>60301810300000000002</v>
          </cell>
          <cell r="D5006" t="str">
            <v>$</v>
          </cell>
          <cell r="E5006">
            <v>191.85</v>
          </cell>
          <cell r="F5006" t="str">
            <v>Удержание 1% налога со счета 4307</v>
          </cell>
        </row>
        <row r="5007">
          <cell r="A5007">
            <v>37272</v>
          </cell>
          <cell r="B5007" t="str">
            <v>42301810500000040000</v>
          </cell>
          <cell r="C5007" t="str">
            <v>60301810300000000002</v>
          </cell>
          <cell r="D5007" t="str">
            <v>$</v>
          </cell>
          <cell r="E5007">
            <v>61.4</v>
          </cell>
          <cell r="F5007" t="str">
            <v>Удержание 1% налога со счета 5322</v>
          </cell>
        </row>
        <row r="5008">
          <cell r="A5008">
            <v>37272</v>
          </cell>
          <cell r="B5008" t="str">
            <v>42301810500000040000</v>
          </cell>
          <cell r="C5008" t="str">
            <v>60301810300000000002</v>
          </cell>
          <cell r="D5008" t="str">
            <v>$</v>
          </cell>
          <cell r="E5008">
            <v>13.82</v>
          </cell>
          <cell r="F5008" t="str">
            <v>Удержание 1% налога со счета 2697</v>
          </cell>
        </row>
        <row r="5009">
          <cell r="A5009">
            <v>37272</v>
          </cell>
          <cell r="B5009" t="str">
            <v>42301810500000040000</v>
          </cell>
          <cell r="C5009" t="str">
            <v>60301810300000000002</v>
          </cell>
          <cell r="D5009" t="str">
            <v>$</v>
          </cell>
          <cell r="E5009">
            <v>10.71</v>
          </cell>
          <cell r="F5009" t="str">
            <v>Удержание 1% налога со счета 1151</v>
          </cell>
        </row>
        <row r="5010">
          <cell r="A5010">
            <v>37272</v>
          </cell>
          <cell r="B5010" t="str">
            <v>42301810500000040000</v>
          </cell>
          <cell r="C5010" t="str">
            <v>60301810300000000002</v>
          </cell>
          <cell r="D5010" t="str">
            <v>$</v>
          </cell>
          <cell r="E5010">
            <v>92.08</v>
          </cell>
          <cell r="F5010" t="str">
            <v>Удержание 1% налога со счета 1588</v>
          </cell>
        </row>
        <row r="5011">
          <cell r="A5011">
            <v>37272</v>
          </cell>
          <cell r="B5011" t="str">
            <v>42301810500000040000</v>
          </cell>
          <cell r="C5011" t="str">
            <v>60301810900000009801</v>
          </cell>
          <cell r="D5011" t="str">
            <v>$</v>
          </cell>
          <cell r="E5011">
            <v>99</v>
          </cell>
          <cell r="F5011" t="str">
            <v>Погаш.задолж.по налогу на доходы за 2001 г. согл. заявлению Чаловой Н.И.</v>
          </cell>
        </row>
        <row r="5012">
          <cell r="A5012">
            <v>37272</v>
          </cell>
          <cell r="B5012" t="str">
            <v>42301810500000040000</v>
          </cell>
          <cell r="C5012" t="str">
            <v>60301810900000009801</v>
          </cell>
          <cell r="D5012" t="str">
            <v>$</v>
          </cell>
          <cell r="E5012">
            <v>98</v>
          </cell>
          <cell r="F5012" t="str">
            <v>Погаш.задолжпо налогу на доходы за 2001 г. согл. заявлению Лактюшиной В.Ф.</v>
          </cell>
        </row>
        <row r="5013">
          <cell r="A5013">
            <v>37272</v>
          </cell>
          <cell r="B5013" t="str">
            <v>42301810500000040000</v>
          </cell>
          <cell r="C5013" t="str">
            <v>60301810900000009801</v>
          </cell>
          <cell r="D5013" t="str">
            <v>$</v>
          </cell>
          <cell r="E5013">
            <v>99</v>
          </cell>
          <cell r="F5013" t="str">
            <v>Погаш.задолж.по налогу на доходы согл. заявлению Сергеечевой Р.А.</v>
          </cell>
        </row>
        <row r="5014">
          <cell r="A5014">
            <v>37272</v>
          </cell>
          <cell r="B5014" t="str">
            <v>42301810500000040000</v>
          </cell>
          <cell r="C5014" t="str">
            <v>60301810900000009801</v>
          </cell>
          <cell r="D5014" t="str">
            <v>$</v>
          </cell>
          <cell r="E5014">
            <v>151</v>
          </cell>
          <cell r="F5014" t="str">
            <v>Погаш.задолж.по налогу на доходы за 2001 г. согл. заявлению Дебриной Е.П.</v>
          </cell>
        </row>
        <row r="5015">
          <cell r="A5015">
            <v>37272</v>
          </cell>
          <cell r="B5015" t="str">
            <v>42301810500000040000</v>
          </cell>
          <cell r="C5015" t="str">
            <v>60301810900000009801</v>
          </cell>
          <cell r="D5015" t="str">
            <v>$</v>
          </cell>
          <cell r="E5015">
            <v>151</v>
          </cell>
          <cell r="F5015" t="str">
            <v>Погаш.задолж.по налогу на доходы за 2001 г. согл. заявлению Ивановой Н.И.</v>
          </cell>
        </row>
        <row r="5016">
          <cell r="A5016">
            <v>37272</v>
          </cell>
          <cell r="B5016" t="str">
            <v>42301810500000040000</v>
          </cell>
          <cell r="C5016" t="str">
            <v>60301810900000009801</v>
          </cell>
          <cell r="D5016" t="str">
            <v>$</v>
          </cell>
          <cell r="E5016">
            <v>98</v>
          </cell>
          <cell r="F5016" t="str">
            <v>Погаш.задолж.по налогу на доходы за 2001 г. согл. заявлению Оспенниковой Ж.С.</v>
          </cell>
        </row>
        <row r="5017">
          <cell r="A5017">
            <v>37273</v>
          </cell>
          <cell r="B5017" t="str">
            <v>42301810500000040000</v>
          </cell>
          <cell r="C5017" t="str">
            <v>60301810900000009801</v>
          </cell>
          <cell r="D5017" t="str">
            <v>$</v>
          </cell>
          <cell r="E5017">
            <v>100</v>
          </cell>
          <cell r="F5017" t="str">
            <v>Налог на доходы за 2001 г. по заявлению со счета Савельевой В.А.</v>
          </cell>
        </row>
        <row r="5018">
          <cell r="A5018">
            <v>37273</v>
          </cell>
          <cell r="B5018" t="str">
            <v>42301810500000040000</v>
          </cell>
          <cell r="C5018" t="str">
            <v>60301810900000009801</v>
          </cell>
          <cell r="D5018" t="str">
            <v>$</v>
          </cell>
          <cell r="E5018">
            <v>151</v>
          </cell>
          <cell r="F5018" t="str">
            <v>Налог на доходы за 2001 г. по заявлению со счета Наумовой Л.С.</v>
          </cell>
        </row>
        <row r="5019">
          <cell r="A5019">
            <v>37273</v>
          </cell>
          <cell r="B5019" t="str">
            <v>42301810500000040000</v>
          </cell>
          <cell r="C5019" t="str">
            <v>60301810900000009801</v>
          </cell>
          <cell r="D5019" t="str">
            <v>$</v>
          </cell>
          <cell r="E5019">
            <v>151</v>
          </cell>
          <cell r="F5019" t="str">
            <v>Налог на доходы за 2001 г. по заявлению со счета Богаявленской З.Я.</v>
          </cell>
        </row>
        <row r="5020">
          <cell r="A5020">
            <v>37273</v>
          </cell>
          <cell r="B5020" t="str">
            <v>42301810500000040000</v>
          </cell>
          <cell r="C5020" t="str">
            <v>60301810900000009801</v>
          </cell>
          <cell r="D5020" t="str">
            <v>$</v>
          </cell>
          <cell r="E5020">
            <v>151</v>
          </cell>
          <cell r="F5020" t="str">
            <v>Налог на доходы за 2001г. по заявлению со счета Войналович Л.И.</v>
          </cell>
        </row>
        <row r="5021">
          <cell r="A5021">
            <v>37273</v>
          </cell>
          <cell r="B5021" t="str">
            <v>42301810500000040000</v>
          </cell>
          <cell r="C5021" t="str">
            <v>60301810300000000002</v>
          </cell>
          <cell r="D5021" t="str">
            <v>$</v>
          </cell>
          <cell r="E5021">
            <v>948.71</v>
          </cell>
          <cell r="F5021" t="str">
            <v>Удержание 1% налога со счета 107</v>
          </cell>
        </row>
        <row r="5022">
          <cell r="A5022">
            <v>37273</v>
          </cell>
          <cell r="B5022" t="str">
            <v>42301810500000040000</v>
          </cell>
          <cell r="C5022" t="str">
            <v>60301810300000000002</v>
          </cell>
          <cell r="D5022" t="str">
            <v>$</v>
          </cell>
          <cell r="E5022">
            <v>30.7</v>
          </cell>
          <cell r="F5022" t="str">
            <v>Удержание 1% налога со счета 5526</v>
          </cell>
        </row>
        <row r="5023">
          <cell r="A5023">
            <v>37273</v>
          </cell>
          <cell r="B5023" t="str">
            <v>42301810500000040000</v>
          </cell>
          <cell r="C5023" t="str">
            <v>60301810300000000002</v>
          </cell>
          <cell r="D5023" t="str">
            <v>$</v>
          </cell>
          <cell r="E5023">
            <v>53.28</v>
          </cell>
          <cell r="F5023" t="str">
            <v>Удержание 1% налога со счета 712</v>
          </cell>
        </row>
        <row r="5024">
          <cell r="A5024">
            <v>37274</v>
          </cell>
          <cell r="B5024" t="str">
            <v>42301810500000040000</v>
          </cell>
          <cell r="C5024" t="str">
            <v>60301810300000000002</v>
          </cell>
          <cell r="D5024" t="str">
            <v>$</v>
          </cell>
          <cell r="E5024">
            <v>616</v>
          </cell>
          <cell r="F5024" t="str">
            <v>Удержание 1% налога со счета 5322</v>
          </cell>
        </row>
        <row r="5025">
          <cell r="A5025">
            <v>37274</v>
          </cell>
          <cell r="B5025" t="str">
            <v>42301810500000040000</v>
          </cell>
          <cell r="C5025" t="str">
            <v>60301810300000000002</v>
          </cell>
          <cell r="D5025" t="str">
            <v>$</v>
          </cell>
          <cell r="E5025">
            <v>1540</v>
          </cell>
          <cell r="F5025" t="str">
            <v>Удержание 1% налога со счета 1614</v>
          </cell>
        </row>
        <row r="5026">
          <cell r="A5026">
            <v>37274</v>
          </cell>
          <cell r="B5026" t="str">
            <v>42301810500000040000</v>
          </cell>
          <cell r="C5026" t="str">
            <v>60301810300000000002</v>
          </cell>
          <cell r="D5026" t="str">
            <v>$</v>
          </cell>
          <cell r="E5026">
            <v>30.74</v>
          </cell>
          <cell r="F5026" t="str">
            <v>Удержание 1% налога со счета 4828</v>
          </cell>
        </row>
        <row r="5027">
          <cell r="A5027">
            <v>37277</v>
          </cell>
          <cell r="B5027" t="str">
            <v>42301810500000040000</v>
          </cell>
          <cell r="C5027" t="str">
            <v>60301810900000009801</v>
          </cell>
          <cell r="D5027" t="str">
            <v>$</v>
          </cell>
          <cell r="E5027">
            <v>99</v>
          </cell>
          <cell r="F5027" t="str">
            <v>Погаш.задолж.по нал. на доходы за 2001 г.         Кирьянова А.И.</v>
          </cell>
        </row>
        <row r="5028">
          <cell r="A5028">
            <v>37277</v>
          </cell>
          <cell r="B5028" t="str">
            <v>42301810500000040000</v>
          </cell>
          <cell r="C5028" t="str">
            <v>60301810900000009801</v>
          </cell>
          <cell r="D5028" t="str">
            <v>$</v>
          </cell>
          <cell r="E5028">
            <v>152</v>
          </cell>
          <cell r="F5028" t="str">
            <v>Погаш.задолж.по нал. на доходы за 2001 г.          Ависбадес Т.П.</v>
          </cell>
        </row>
        <row r="5029">
          <cell r="A5029">
            <v>37277</v>
          </cell>
          <cell r="B5029" t="str">
            <v>42301810500000040000</v>
          </cell>
          <cell r="C5029" t="str">
            <v>60301810900000009801</v>
          </cell>
          <cell r="D5029" t="str">
            <v>$</v>
          </cell>
          <cell r="E5029">
            <v>203</v>
          </cell>
          <cell r="F5029" t="str">
            <v>Налог на доходы за 2001г.  по заявлению Крючковой А.И.</v>
          </cell>
        </row>
        <row r="5030">
          <cell r="A5030">
            <v>37277</v>
          </cell>
          <cell r="B5030" t="str">
            <v>42301810500000040000</v>
          </cell>
          <cell r="C5030" t="str">
            <v>60301810900000009801</v>
          </cell>
          <cell r="D5030" t="str">
            <v>$</v>
          </cell>
          <cell r="E5030">
            <v>100</v>
          </cell>
          <cell r="F5030" t="str">
            <v>Налог на доходы за 2001г.  по заявлению Алексеевой З.И.</v>
          </cell>
        </row>
        <row r="5031">
          <cell r="A5031">
            <v>37277</v>
          </cell>
          <cell r="B5031" t="str">
            <v>42301810500000040000</v>
          </cell>
          <cell r="C5031" t="str">
            <v>60301810300000000002</v>
          </cell>
          <cell r="D5031" t="str">
            <v>$</v>
          </cell>
          <cell r="E5031">
            <v>215.6</v>
          </cell>
          <cell r="F5031" t="str">
            <v>Удержание 1% налога со счета 5115</v>
          </cell>
        </row>
        <row r="5032">
          <cell r="A5032">
            <v>37278</v>
          </cell>
          <cell r="B5032" t="str">
            <v>42301810500000040000</v>
          </cell>
          <cell r="C5032" t="str">
            <v>60301810300000000002</v>
          </cell>
          <cell r="D5032" t="str">
            <v>$</v>
          </cell>
          <cell r="E5032">
            <v>55.44</v>
          </cell>
          <cell r="F5032" t="str">
            <v>Удержание 1% налога со счета 1083</v>
          </cell>
        </row>
        <row r="5033">
          <cell r="A5033">
            <v>37279</v>
          </cell>
          <cell r="B5033" t="str">
            <v>42301810500000040000</v>
          </cell>
          <cell r="C5033" t="str">
            <v>60301810900000009801</v>
          </cell>
          <cell r="D5033" t="str">
            <v>$</v>
          </cell>
          <cell r="E5033">
            <v>100</v>
          </cell>
          <cell r="F5033" t="str">
            <v>Погаш.задолж.по нал.на доходы за 2001 г.      Пителяк Ф.Д.</v>
          </cell>
        </row>
        <row r="5034">
          <cell r="A5034">
            <v>37279</v>
          </cell>
          <cell r="B5034" t="str">
            <v>42301810500000040000</v>
          </cell>
          <cell r="C5034" t="str">
            <v>60301810300000000002</v>
          </cell>
          <cell r="D5034" t="str">
            <v>$</v>
          </cell>
          <cell r="E5034">
            <v>92.4</v>
          </cell>
          <cell r="F5034" t="str">
            <v>Удержание 1% налога со счета 893</v>
          </cell>
        </row>
        <row r="5035">
          <cell r="A5035">
            <v>37279</v>
          </cell>
          <cell r="B5035" t="str">
            <v>42301810500000040000</v>
          </cell>
          <cell r="C5035" t="str">
            <v>60301810300000000002</v>
          </cell>
          <cell r="D5035" t="str">
            <v>$</v>
          </cell>
          <cell r="E5035">
            <v>30.8</v>
          </cell>
          <cell r="F5035" t="str">
            <v>Удержание 1% налога со счета 1944</v>
          </cell>
        </row>
        <row r="5036">
          <cell r="A5036">
            <v>37280</v>
          </cell>
          <cell r="B5036" t="str">
            <v>42301810500000040000</v>
          </cell>
          <cell r="C5036" t="str">
            <v>60301810300000000002</v>
          </cell>
          <cell r="D5036" t="str">
            <v>$</v>
          </cell>
          <cell r="E5036">
            <v>61.49</v>
          </cell>
          <cell r="F5036" t="str">
            <v>Удержание 1% налога со счета 725</v>
          </cell>
        </row>
        <row r="5037">
          <cell r="A5037">
            <v>37280</v>
          </cell>
          <cell r="B5037" t="str">
            <v>42301810500000040000</v>
          </cell>
          <cell r="C5037" t="str">
            <v>60301810300000000002</v>
          </cell>
          <cell r="D5037" t="str">
            <v>$</v>
          </cell>
          <cell r="E5037">
            <v>30.32</v>
          </cell>
          <cell r="F5037" t="str">
            <v>Удержание 1% налога со счета 1685</v>
          </cell>
        </row>
        <row r="5038">
          <cell r="A5038">
            <v>37280</v>
          </cell>
          <cell r="B5038" t="str">
            <v>42301810500000040000</v>
          </cell>
          <cell r="C5038" t="str">
            <v>60301810300000000002</v>
          </cell>
          <cell r="D5038" t="str">
            <v>$</v>
          </cell>
          <cell r="E5038">
            <v>15.38</v>
          </cell>
          <cell r="F5038" t="str">
            <v>Удержание 1% налога со счета 712</v>
          </cell>
        </row>
        <row r="5039">
          <cell r="A5039">
            <v>37280</v>
          </cell>
          <cell r="B5039" t="str">
            <v>42301810500000040000</v>
          </cell>
          <cell r="C5039" t="str">
            <v>60301810300000000002</v>
          </cell>
          <cell r="D5039" t="str">
            <v>$</v>
          </cell>
          <cell r="E5039">
            <v>92.25</v>
          </cell>
          <cell r="F5039" t="str">
            <v>Удержание 1% налога со счета 4844</v>
          </cell>
        </row>
        <row r="5040">
          <cell r="A5040">
            <v>37281</v>
          </cell>
          <cell r="B5040" t="str">
            <v>42301810500000040000</v>
          </cell>
          <cell r="C5040" t="str">
            <v>60301810900000009801</v>
          </cell>
          <cell r="D5040" t="str">
            <v>$</v>
          </cell>
          <cell r="E5040">
            <v>151</v>
          </cell>
          <cell r="F5040" t="str">
            <v>Налог на доходы за 2001г. по заявлению со счета Линской Р.С.</v>
          </cell>
        </row>
        <row r="5041">
          <cell r="A5041">
            <v>37281</v>
          </cell>
          <cell r="B5041" t="str">
            <v>42301810500000040000</v>
          </cell>
          <cell r="C5041" t="str">
            <v>60301810300000000002</v>
          </cell>
          <cell r="D5041" t="str">
            <v>$</v>
          </cell>
          <cell r="E5041">
            <v>154</v>
          </cell>
          <cell r="F5041" t="str">
            <v>Удержание 1% налога со счета 204</v>
          </cell>
        </row>
        <row r="5042">
          <cell r="A5042">
            <v>37281</v>
          </cell>
          <cell r="B5042" t="str">
            <v>42301810500000040000</v>
          </cell>
          <cell r="C5042" t="str">
            <v>60301810300000000002</v>
          </cell>
          <cell r="D5042" t="str">
            <v>$</v>
          </cell>
          <cell r="E5042">
            <v>0.35</v>
          </cell>
          <cell r="F5042" t="str">
            <v>Удержание 1% налога со счета 55</v>
          </cell>
        </row>
        <row r="5043">
          <cell r="A5043">
            <v>37281</v>
          </cell>
          <cell r="B5043" t="str">
            <v>42301810500000040000</v>
          </cell>
          <cell r="C5043" t="str">
            <v>60301810300000000002</v>
          </cell>
          <cell r="D5043" t="str">
            <v>$</v>
          </cell>
          <cell r="E5043">
            <v>30.8</v>
          </cell>
          <cell r="F5043" t="str">
            <v>Удержание 1% налога со счета 5115</v>
          </cell>
        </row>
        <row r="5044">
          <cell r="A5044">
            <v>37284</v>
          </cell>
          <cell r="B5044" t="str">
            <v>42301810500000040000</v>
          </cell>
          <cell r="C5044" t="str">
            <v>60301810300000000002</v>
          </cell>
          <cell r="D5044" t="str">
            <v>$</v>
          </cell>
          <cell r="E5044">
            <v>30.85</v>
          </cell>
          <cell r="F5044" t="str">
            <v>Удержание 1% налога со счета 1944</v>
          </cell>
        </row>
        <row r="5045">
          <cell r="A5045">
            <v>37284</v>
          </cell>
          <cell r="B5045" t="str">
            <v>42301810500000040000</v>
          </cell>
          <cell r="C5045" t="str">
            <v>60301810300000000002</v>
          </cell>
          <cell r="D5045" t="str">
            <v>$</v>
          </cell>
          <cell r="E5045">
            <v>30.85</v>
          </cell>
          <cell r="F5045" t="str">
            <v>Удержание 1% налога со счета 4844</v>
          </cell>
        </row>
        <row r="5046">
          <cell r="A5046">
            <v>37284</v>
          </cell>
          <cell r="B5046" t="str">
            <v>42301810500000040000</v>
          </cell>
          <cell r="C5046" t="str">
            <v>60301810900000009801</v>
          </cell>
          <cell r="D5046" t="str">
            <v>$</v>
          </cell>
          <cell r="E5046">
            <v>99</v>
          </cell>
          <cell r="F5046" t="str">
            <v>Налог на доходы за 2001г. по заявлению со счета Тинятовой А.Н.</v>
          </cell>
        </row>
        <row r="5047">
          <cell r="A5047">
            <v>37284</v>
          </cell>
          <cell r="B5047" t="str">
            <v>42301810500000040000</v>
          </cell>
          <cell r="C5047" t="str">
            <v>60301810300000000002</v>
          </cell>
          <cell r="D5047" t="str">
            <v>$</v>
          </cell>
          <cell r="E5047">
            <v>92.44</v>
          </cell>
          <cell r="F5047" t="str">
            <v>Удержание 1% налога со счета 2532</v>
          </cell>
        </row>
        <row r="5048">
          <cell r="A5048">
            <v>37285</v>
          </cell>
          <cell r="B5048" t="str">
            <v>42301810500000040000</v>
          </cell>
          <cell r="C5048" t="str">
            <v>60301810200000009802</v>
          </cell>
          <cell r="D5048" t="str">
            <v>$</v>
          </cell>
          <cell r="E5048">
            <v>3</v>
          </cell>
          <cell r="F5048" t="str">
            <v>Налог с мат.выгоды за 2001г. по заявлению со счета Трефиловой Т.И.</v>
          </cell>
        </row>
        <row r="5049">
          <cell r="A5049">
            <v>37286</v>
          </cell>
          <cell r="B5049" t="str">
            <v>42301810500000040000</v>
          </cell>
          <cell r="C5049" t="str">
            <v>60301810300000000002</v>
          </cell>
          <cell r="D5049" t="str">
            <v>$</v>
          </cell>
          <cell r="E5049">
            <v>15.43</v>
          </cell>
          <cell r="F5049" t="str">
            <v>Удержание 1% налога со счета 974</v>
          </cell>
        </row>
        <row r="5050">
          <cell r="A5050">
            <v>37286</v>
          </cell>
          <cell r="B5050" t="str">
            <v>42301810500000040000</v>
          </cell>
          <cell r="C5050" t="str">
            <v>60301810300000000002</v>
          </cell>
          <cell r="D5050" t="str">
            <v>$</v>
          </cell>
          <cell r="E5050">
            <v>385.49</v>
          </cell>
          <cell r="F5050" t="str">
            <v>Удержание 1% налога со счета 1928</v>
          </cell>
        </row>
        <row r="5051">
          <cell r="A5051">
            <v>37286</v>
          </cell>
          <cell r="B5051" t="str">
            <v>42301810500000040000</v>
          </cell>
          <cell r="C5051" t="str">
            <v>60301810300000000002</v>
          </cell>
          <cell r="D5051" t="str">
            <v>$</v>
          </cell>
          <cell r="E5051">
            <v>30.85</v>
          </cell>
          <cell r="F5051" t="str">
            <v>Удержание 1% налога со счета 4844</v>
          </cell>
        </row>
        <row r="5052">
          <cell r="A5052">
            <v>37287</v>
          </cell>
          <cell r="B5052" t="str">
            <v>42301810500000040000</v>
          </cell>
          <cell r="C5052" t="str">
            <v>60301810900000009801</v>
          </cell>
          <cell r="D5052" t="str">
            <v>$</v>
          </cell>
          <cell r="E5052">
            <v>151</v>
          </cell>
          <cell r="F5052" t="str">
            <v>налог на доходы за 2001г. по заявлению со счета Зюзиной Н.И.</v>
          </cell>
        </row>
        <row r="5053">
          <cell r="A5053">
            <v>37287</v>
          </cell>
          <cell r="B5053" t="str">
            <v>42301810500000040000</v>
          </cell>
          <cell r="C5053" t="str">
            <v>60301810300000000002</v>
          </cell>
          <cell r="D5053" t="str">
            <v>$</v>
          </cell>
          <cell r="E5053">
            <v>49.44</v>
          </cell>
          <cell r="F5053" t="str">
            <v>Удержание 1% налога со счета 1614</v>
          </cell>
        </row>
        <row r="5054">
          <cell r="A5054">
            <v>37287</v>
          </cell>
          <cell r="B5054" t="str">
            <v>42301810500000040000</v>
          </cell>
          <cell r="C5054" t="str">
            <v>60301810200000009802</v>
          </cell>
          <cell r="D5054" t="str">
            <v>$</v>
          </cell>
          <cell r="E5054">
            <v>69</v>
          </cell>
          <cell r="F5054" t="str">
            <v>Погашение части основного долга, процентов за пользование кредитом и списание подоходного налога с материальной выгоды,  Исаева Н.А.</v>
          </cell>
        </row>
        <row r="5055">
          <cell r="A5055">
            <v>37287</v>
          </cell>
          <cell r="B5055" t="str">
            <v>42301810500000040000</v>
          </cell>
          <cell r="C5055" t="str">
            <v>60301810200000009802</v>
          </cell>
          <cell r="D5055" t="str">
            <v>$</v>
          </cell>
          <cell r="E5055">
            <v>362</v>
          </cell>
          <cell r="F5055" t="str">
            <v>Погашение части основного долга, процентов за пользование кредитом и списание подоходного налога с материальной выгоды,  Филлер Н.Д.</v>
          </cell>
        </row>
        <row r="5056">
          <cell r="A5056">
            <v>37287</v>
          </cell>
          <cell r="B5056" t="str">
            <v>42301810500000040000</v>
          </cell>
          <cell r="C5056" t="str">
            <v>60301810200000009802</v>
          </cell>
          <cell r="D5056" t="str">
            <v>$</v>
          </cell>
          <cell r="E5056">
            <v>318</v>
          </cell>
          <cell r="F5056" t="str">
            <v>Погашение части основного долга, процентов за пользование кредитом и списание подоходного налога с материальной выгоды,  Орлова В.И.</v>
          </cell>
        </row>
        <row r="5057">
          <cell r="A5057">
            <v>37288</v>
          </cell>
          <cell r="B5057" t="str">
            <v>42301810500000040000</v>
          </cell>
          <cell r="C5057" t="str">
            <v>60301810300000000002</v>
          </cell>
          <cell r="D5057" t="str">
            <v>$</v>
          </cell>
          <cell r="E5057">
            <v>92.7</v>
          </cell>
          <cell r="F5057" t="str">
            <v>Удержание 1% налога со счета 4844</v>
          </cell>
        </row>
        <row r="5058">
          <cell r="A5058">
            <v>37288</v>
          </cell>
          <cell r="B5058" t="str">
            <v>42301810500000040000</v>
          </cell>
          <cell r="C5058" t="str">
            <v>60301810300000000002</v>
          </cell>
          <cell r="D5058" t="str">
            <v>$</v>
          </cell>
          <cell r="E5058">
            <v>30.9</v>
          </cell>
          <cell r="F5058" t="str">
            <v>Удержание 1% налога со счета 204</v>
          </cell>
        </row>
        <row r="5059">
          <cell r="A5059">
            <v>37288</v>
          </cell>
          <cell r="B5059" t="str">
            <v>42301810500000040000</v>
          </cell>
          <cell r="C5059" t="str">
            <v>60301810300000000002</v>
          </cell>
          <cell r="D5059" t="str">
            <v>$</v>
          </cell>
          <cell r="E5059">
            <v>182.31</v>
          </cell>
          <cell r="F5059" t="str">
            <v>Удержание 1% налога со счета 1193</v>
          </cell>
        </row>
        <row r="5060">
          <cell r="A5060">
            <v>37288</v>
          </cell>
          <cell r="B5060" t="str">
            <v>42301810500000040000</v>
          </cell>
          <cell r="C5060" t="str">
            <v>60301810300000000002</v>
          </cell>
          <cell r="D5060" t="str">
            <v>$</v>
          </cell>
          <cell r="E5060">
            <v>185.38</v>
          </cell>
          <cell r="F5060" t="str">
            <v>Удержание 1% налога со счета 2396</v>
          </cell>
        </row>
        <row r="5061">
          <cell r="A5061">
            <v>37288</v>
          </cell>
          <cell r="B5061" t="str">
            <v>42301810500000040000</v>
          </cell>
          <cell r="C5061" t="str">
            <v>60301810300000000002</v>
          </cell>
          <cell r="D5061" t="str">
            <v>$</v>
          </cell>
          <cell r="E5061">
            <v>30.9</v>
          </cell>
          <cell r="F5061" t="str">
            <v>Удержание 1% налога со счета 1944</v>
          </cell>
        </row>
        <row r="5062">
          <cell r="A5062">
            <v>37288</v>
          </cell>
          <cell r="B5062" t="str">
            <v>42301810500000040000</v>
          </cell>
          <cell r="C5062" t="str">
            <v>60301810300000000002</v>
          </cell>
          <cell r="D5062" t="str">
            <v>$</v>
          </cell>
          <cell r="E5062">
            <v>105.89</v>
          </cell>
          <cell r="F5062" t="str">
            <v>Удержание 1% налога со счета 2150</v>
          </cell>
        </row>
        <row r="5063">
          <cell r="A5063">
            <v>37288</v>
          </cell>
          <cell r="B5063" t="str">
            <v>42301810500000040000</v>
          </cell>
          <cell r="C5063" t="str">
            <v>60301810300000000002</v>
          </cell>
          <cell r="D5063" t="str">
            <v>$</v>
          </cell>
          <cell r="E5063">
            <v>60.87</v>
          </cell>
          <cell r="F5063" t="str">
            <v>Удержание 1% налога со счета 4831</v>
          </cell>
        </row>
        <row r="5064">
          <cell r="A5064">
            <v>37288</v>
          </cell>
          <cell r="B5064" t="str">
            <v>42301810500000040000</v>
          </cell>
          <cell r="C5064" t="str">
            <v>60301810300000000002</v>
          </cell>
          <cell r="D5064" t="str">
            <v>$</v>
          </cell>
          <cell r="E5064">
            <v>154.5</v>
          </cell>
          <cell r="F5064" t="str">
            <v>Удержание 1% налога со счета 55</v>
          </cell>
        </row>
        <row r="5065">
          <cell r="A5065">
            <v>37288</v>
          </cell>
          <cell r="B5065" t="str">
            <v>42301810500000040000</v>
          </cell>
          <cell r="C5065" t="str">
            <v>60301810300000000002</v>
          </cell>
          <cell r="D5065" t="str">
            <v>$</v>
          </cell>
          <cell r="E5065">
            <v>38.04</v>
          </cell>
          <cell r="F5065" t="str">
            <v>Удержание 1% налога со счета 550</v>
          </cell>
        </row>
        <row r="5066">
          <cell r="A5066">
            <v>37288</v>
          </cell>
          <cell r="B5066" t="str">
            <v>42301810500000040000</v>
          </cell>
          <cell r="C5066" t="str">
            <v>60301810300000000002</v>
          </cell>
          <cell r="D5066" t="str">
            <v>$</v>
          </cell>
          <cell r="E5066">
            <v>15.45</v>
          </cell>
          <cell r="F5066" t="str">
            <v>Удержание 1% налога со счета 712</v>
          </cell>
        </row>
        <row r="5067">
          <cell r="A5067">
            <v>37288</v>
          </cell>
          <cell r="B5067" t="str">
            <v>42301810500000040000</v>
          </cell>
          <cell r="C5067" t="str">
            <v>60301810200000009802</v>
          </cell>
          <cell r="D5067" t="str">
            <v>$</v>
          </cell>
          <cell r="E5067">
            <v>44703</v>
          </cell>
          <cell r="F5067" t="str">
            <v>Выплата %% по депозитам, получение %% по кредитам, удержание подоходного н алога, покупка валюты по генеральным заявлениям за январь 2002 года</v>
          </cell>
        </row>
        <row r="5068">
          <cell r="A5068">
            <v>37288</v>
          </cell>
          <cell r="B5068" t="str">
            <v>42301810500000040000</v>
          </cell>
          <cell r="C5068" t="str">
            <v>60301810200000009802</v>
          </cell>
          <cell r="D5068" t="str">
            <v>$</v>
          </cell>
          <cell r="E5068">
            <v>9996</v>
          </cell>
          <cell r="F5068" t="str">
            <v>Выплата %% по депозитам, получение %% по кредитам, удержание подоходного н алога, покупка валюты по генеральным заявлениям за январь 2002 года</v>
          </cell>
        </row>
        <row r="5069">
          <cell r="A5069">
            <v>37288</v>
          </cell>
          <cell r="B5069" t="str">
            <v>42301810500000040000</v>
          </cell>
          <cell r="C5069" t="str">
            <v>60301810200000009802</v>
          </cell>
          <cell r="D5069" t="str">
            <v>$</v>
          </cell>
          <cell r="E5069">
            <v>34220</v>
          </cell>
          <cell r="F5069" t="str">
            <v>Выплата %% по депозитам, получение %% по кредитам, удержание подоходного н алога, покупка валюты по генеральным заявлениям за январь 2002 года</v>
          </cell>
        </row>
        <row r="5070">
          <cell r="A5070">
            <v>37288</v>
          </cell>
          <cell r="B5070" t="str">
            <v>42301810500000040000</v>
          </cell>
          <cell r="C5070" t="str">
            <v>60301810200000009802</v>
          </cell>
          <cell r="D5070" t="str">
            <v>$</v>
          </cell>
          <cell r="E5070">
            <v>24721</v>
          </cell>
          <cell r="F5070" t="str">
            <v>Выплата %% по депозитам, получение %% по кредитам, удержание подоходного н алога, покупка валюты по генеральным заявлениям за январь 2002 года</v>
          </cell>
        </row>
        <row r="5071">
          <cell r="A5071">
            <v>37288</v>
          </cell>
          <cell r="B5071" t="str">
            <v>42301810500000040000</v>
          </cell>
          <cell r="C5071" t="str">
            <v>60301810200000009802</v>
          </cell>
          <cell r="D5071" t="str">
            <v>$</v>
          </cell>
          <cell r="E5071">
            <v>2476</v>
          </cell>
          <cell r="F5071" t="str">
            <v>Выплата %% по депозитам, получение %% по кредитам, удержание подоходного н алога, покупка валюты по генеральным заявлениям за январь 2002 года</v>
          </cell>
        </row>
        <row r="5072">
          <cell r="A5072">
            <v>37288</v>
          </cell>
          <cell r="B5072" t="str">
            <v>42301810500000040000</v>
          </cell>
          <cell r="C5072" t="str">
            <v>60301810200000009802</v>
          </cell>
          <cell r="D5072" t="str">
            <v>$</v>
          </cell>
          <cell r="E5072">
            <v>554</v>
          </cell>
          <cell r="F5072" t="str">
            <v>Выплата %% по депозитам, получение %% по кредитам, удержание подоходного н алога, покупка валюты по генеральным заявлениям за январь 2002 года</v>
          </cell>
        </row>
        <row r="5073">
          <cell r="A5073">
            <v>37288</v>
          </cell>
          <cell r="B5073" t="str">
            <v>42301810500000040000</v>
          </cell>
          <cell r="C5073" t="str">
            <v>60301810200000009802</v>
          </cell>
          <cell r="D5073" t="str">
            <v>$</v>
          </cell>
          <cell r="E5073">
            <v>54584</v>
          </cell>
          <cell r="F5073" t="str">
            <v>Выплата %% по депозитам, получение %% по кредитам, удержание подоходного н алога, покупка валюты по генеральным заявлениям за январь 2002 года</v>
          </cell>
        </row>
        <row r="5074">
          <cell r="A5074">
            <v>37288</v>
          </cell>
          <cell r="B5074" t="str">
            <v>42301810500000040000</v>
          </cell>
          <cell r="C5074" t="str">
            <v>60301810200000009802</v>
          </cell>
          <cell r="D5074" t="str">
            <v>$</v>
          </cell>
          <cell r="E5074">
            <v>12205</v>
          </cell>
          <cell r="F5074" t="str">
            <v>Выплата %% по депозитам, получение %% по кредитам, удержание подоходного н алога, покупка валюты по генеральным заявлениям за январь 2002 года</v>
          </cell>
        </row>
        <row r="5075">
          <cell r="A5075">
            <v>37288</v>
          </cell>
          <cell r="B5075" t="str">
            <v>42301810500000040000</v>
          </cell>
          <cell r="C5075" t="str">
            <v>60301810200000009802</v>
          </cell>
          <cell r="D5075" t="str">
            <v>$</v>
          </cell>
          <cell r="E5075">
            <v>17770</v>
          </cell>
          <cell r="F5075" t="str">
            <v>Выплата %% по депозитам, получение %% по кредитам, удержание подоходного н алога, покупка валюты по генеральным заявлениям за январь 2002 года</v>
          </cell>
        </row>
        <row r="5076">
          <cell r="A5076">
            <v>37288</v>
          </cell>
          <cell r="B5076" t="str">
            <v>42301810500000040000</v>
          </cell>
          <cell r="C5076" t="str">
            <v>60301810200000009802</v>
          </cell>
          <cell r="D5076" t="str">
            <v>$</v>
          </cell>
          <cell r="E5076">
            <v>3973</v>
          </cell>
          <cell r="F5076" t="str">
            <v>Выплата %% по депозитам, получение %% по кредитам, удержание подоходного н алога, покупка валюты по генеральным заявлениям за январь 2002 года</v>
          </cell>
        </row>
        <row r="5077">
          <cell r="A5077">
            <v>37291</v>
          </cell>
          <cell r="B5077" t="str">
            <v>42301810500000040000</v>
          </cell>
          <cell r="C5077" t="str">
            <v>60301810300000000002</v>
          </cell>
          <cell r="D5077" t="str">
            <v>$</v>
          </cell>
          <cell r="E5077">
            <v>61.8</v>
          </cell>
          <cell r="F5077" t="str">
            <v>Удержание 1% налога со счета 204</v>
          </cell>
        </row>
        <row r="5078">
          <cell r="A5078">
            <v>37291</v>
          </cell>
          <cell r="B5078" t="str">
            <v>42301810500000040000</v>
          </cell>
          <cell r="C5078" t="str">
            <v>60301810300000000002</v>
          </cell>
          <cell r="D5078" t="str">
            <v>$</v>
          </cell>
          <cell r="E5078">
            <v>15.45</v>
          </cell>
          <cell r="F5078" t="str">
            <v>Удержание 1% налога со счета 1944</v>
          </cell>
        </row>
        <row r="5079">
          <cell r="A5079">
            <v>37291</v>
          </cell>
          <cell r="B5079" t="str">
            <v>42301810500000040000</v>
          </cell>
          <cell r="C5079" t="str">
            <v>60301810300000000002</v>
          </cell>
          <cell r="D5079" t="str">
            <v>$</v>
          </cell>
          <cell r="E5079">
            <v>86.52</v>
          </cell>
          <cell r="F5079" t="str">
            <v>Удержание 1% налога со счета 4828</v>
          </cell>
        </row>
        <row r="5080">
          <cell r="A5080">
            <v>37291</v>
          </cell>
          <cell r="B5080" t="str">
            <v>42301810500000040000</v>
          </cell>
          <cell r="C5080" t="str">
            <v>60301810300000000002</v>
          </cell>
          <cell r="D5080" t="str">
            <v>$</v>
          </cell>
          <cell r="E5080">
            <v>43.05</v>
          </cell>
          <cell r="F5080" t="str">
            <v>Удержание 1% налога со счета 628</v>
          </cell>
        </row>
        <row r="5081">
          <cell r="A5081">
            <v>37291</v>
          </cell>
          <cell r="B5081" t="str">
            <v>42301810500000040000</v>
          </cell>
          <cell r="C5081" t="str">
            <v>60301810300000000002</v>
          </cell>
          <cell r="D5081" t="str">
            <v>$</v>
          </cell>
          <cell r="E5081">
            <v>142.13999999999999</v>
          </cell>
          <cell r="F5081" t="str">
            <v>Удержание 1% налога со счета 576</v>
          </cell>
        </row>
        <row r="5082">
          <cell r="A5082">
            <v>37291</v>
          </cell>
          <cell r="B5082" t="str">
            <v>42301810500000040000</v>
          </cell>
          <cell r="C5082" t="str">
            <v>60301810700000009098</v>
          </cell>
          <cell r="D5082" t="str">
            <v>$</v>
          </cell>
          <cell r="E5082">
            <v>296.89</v>
          </cell>
          <cell r="F5082" t="str">
            <v>Возмещение оплаченных банком услуг по использованию кредитной карты AMEX в личных целях, удержание
 НДС и налога с продаж  Зеленов А.В.</v>
          </cell>
        </row>
        <row r="5083">
          <cell r="A5083">
            <v>37291</v>
          </cell>
          <cell r="B5083" t="str">
            <v>42301810500000040000</v>
          </cell>
          <cell r="C5083" t="str">
            <v>60301810800000009943</v>
          </cell>
          <cell r="D5083" t="str">
            <v>$</v>
          </cell>
          <cell r="E5083">
            <v>89.07</v>
          </cell>
          <cell r="F5083" t="str">
            <v>Возмещение оплаченных банком услуг по использованию кредитной карты AMEX в личных целях, удержание
 НДС и налога с продаж  Зеленов А.В.</v>
          </cell>
        </row>
        <row r="5084">
          <cell r="A5084">
            <v>37292</v>
          </cell>
          <cell r="B5084" t="str">
            <v>42301810500000040000</v>
          </cell>
          <cell r="C5084" t="str">
            <v>60301810300000000002</v>
          </cell>
          <cell r="D5084" t="str">
            <v>$</v>
          </cell>
          <cell r="E5084">
            <v>154.75</v>
          </cell>
          <cell r="F5084" t="str">
            <v>Удержание 1% налога со счета 204</v>
          </cell>
        </row>
        <row r="5085">
          <cell r="A5085">
            <v>37292</v>
          </cell>
          <cell r="B5085" t="str">
            <v>42301810500000040000</v>
          </cell>
          <cell r="C5085" t="str">
            <v>60301810200000009802</v>
          </cell>
          <cell r="D5085" t="str">
            <v>$</v>
          </cell>
          <cell r="E5085">
            <v>14</v>
          </cell>
          <cell r="F5085" t="str">
            <v>Погашение всей задолженности по основному долгу, процентов за пользование кредитом и списание доходохного налога с материальной выгоды по заявлению Исаевой Н.А.</v>
          </cell>
        </row>
        <row r="5086">
          <cell r="A5086">
            <v>37292</v>
          </cell>
          <cell r="B5086" t="str">
            <v>42301810500000040000</v>
          </cell>
          <cell r="C5086" t="str">
            <v>60301810300000000002</v>
          </cell>
          <cell r="D5086" t="str">
            <v>$</v>
          </cell>
          <cell r="E5086">
            <v>52.62</v>
          </cell>
          <cell r="F5086" t="str">
            <v>Удержание 1% налога со счета 725</v>
          </cell>
        </row>
        <row r="5087">
          <cell r="A5087">
            <v>37292</v>
          </cell>
          <cell r="B5087" t="str">
            <v>42301810500000040000</v>
          </cell>
          <cell r="C5087" t="str">
            <v>60301810300000000002</v>
          </cell>
          <cell r="D5087" t="str">
            <v>$</v>
          </cell>
          <cell r="E5087">
            <v>46.43</v>
          </cell>
          <cell r="F5087" t="str">
            <v>Удержание 1% налога со счета 4828</v>
          </cell>
        </row>
        <row r="5088">
          <cell r="A5088">
            <v>37293</v>
          </cell>
          <cell r="B5088" t="str">
            <v>42301810500000040000</v>
          </cell>
          <cell r="C5088" t="str">
            <v>60301810200000009802</v>
          </cell>
          <cell r="D5088" t="str">
            <v>$</v>
          </cell>
          <cell r="E5088">
            <v>98</v>
          </cell>
          <cell r="F5088" t="str">
            <v>Погашение части основного долга, процентов за пользование кредитом и списание подоходного налога с материальной выгоды,  Филлер Н.Д.</v>
          </cell>
        </row>
        <row r="5089">
          <cell r="A5089">
            <v>37293</v>
          </cell>
          <cell r="B5089" t="str">
            <v>42301810500000040000</v>
          </cell>
          <cell r="C5089" t="str">
            <v>60301810200000009802</v>
          </cell>
          <cell r="D5089" t="str">
            <v>$</v>
          </cell>
          <cell r="E5089">
            <v>86</v>
          </cell>
          <cell r="F5089" t="str">
            <v>Погашение части основного долга, процентов за пользование кредитом и списание подоходного налога с материальной выгоды,  Орлова В.И.</v>
          </cell>
        </row>
        <row r="5090">
          <cell r="A5090">
            <v>37294</v>
          </cell>
          <cell r="B5090" t="str">
            <v>42301810500000040000</v>
          </cell>
          <cell r="C5090" t="str">
            <v>60301810300000000002</v>
          </cell>
          <cell r="D5090" t="str">
            <v>$</v>
          </cell>
          <cell r="E5090">
            <v>166.93</v>
          </cell>
          <cell r="F5090" t="str">
            <v>Удержание 1% налога со счета 4844</v>
          </cell>
        </row>
        <row r="5091">
          <cell r="A5091">
            <v>37294</v>
          </cell>
          <cell r="B5091" t="str">
            <v>42301810500000040000</v>
          </cell>
          <cell r="C5091" t="str">
            <v>60301810300000000002</v>
          </cell>
          <cell r="D5091" t="str">
            <v>$</v>
          </cell>
          <cell r="E5091">
            <v>278.55</v>
          </cell>
          <cell r="F5091" t="str">
            <v>Удержание 1% налога со счета 1083</v>
          </cell>
        </row>
        <row r="5092">
          <cell r="A5092">
            <v>37294</v>
          </cell>
          <cell r="B5092" t="str">
            <v>42301810500000040000</v>
          </cell>
          <cell r="C5092" t="str">
            <v>60301810300000000002</v>
          </cell>
          <cell r="D5092" t="str">
            <v>$</v>
          </cell>
          <cell r="E5092">
            <v>210.54</v>
          </cell>
          <cell r="F5092" t="str">
            <v>Удержание 1% налога со счета 903</v>
          </cell>
        </row>
        <row r="5093">
          <cell r="A5093">
            <v>37294</v>
          </cell>
          <cell r="B5093" t="str">
            <v>42301810500000040000</v>
          </cell>
          <cell r="C5093" t="str">
            <v>60301810300000000002</v>
          </cell>
          <cell r="D5093" t="str">
            <v>$</v>
          </cell>
          <cell r="E5093">
            <v>225.94</v>
          </cell>
          <cell r="F5093" t="str">
            <v>Удержание 1% налога со счета 1193</v>
          </cell>
        </row>
        <row r="5094">
          <cell r="A5094">
            <v>37294</v>
          </cell>
          <cell r="B5094" t="str">
            <v>42301810500000040000</v>
          </cell>
          <cell r="C5094" t="str">
            <v>60301810300000000002</v>
          </cell>
          <cell r="D5094" t="str">
            <v>$</v>
          </cell>
          <cell r="E5094">
            <v>46.43</v>
          </cell>
          <cell r="F5094" t="str">
            <v>Удержание 1% налога со счета 2396</v>
          </cell>
        </row>
        <row r="5095">
          <cell r="A5095">
            <v>37294</v>
          </cell>
          <cell r="B5095" t="str">
            <v>42301810500000040000</v>
          </cell>
          <cell r="C5095" t="str">
            <v>60301810300000000002</v>
          </cell>
          <cell r="D5095" t="str">
            <v>$</v>
          </cell>
          <cell r="E5095">
            <v>142.34</v>
          </cell>
          <cell r="F5095" t="str">
            <v>Удержание 1% налога со счета 576</v>
          </cell>
        </row>
        <row r="5096">
          <cell r="A5096">
            <v>37295</v>
          </cell>
          <cell r="B5096" t="str">
            <v>42301810500000040000</v>
          </cell>
          <cell r="C5096" t="str">
            <v>60301810300000000002</v>
          </cell>
          <cell r="D5096" t="str">
            <v>$</v>
          </cell>
          <cell r="E5096">
            <v>108.26</v>
          </cell>
          <cell r="F5096" t="str">
            <v>Удержание 1% налога со счета 204</v>
          </cell>
        </row>
        <row r="5097">
          <cell r="A5097">
            <v>37295</v>
          </cell>
          <cell r="B5097" t="str">
            <v>42301810500000040000</v>
          </cell>
          <cell r="C5097" t="str">
            <v>60301810300000000002</v>
          </cell>
          <cell r="D5097" t="str">
            <v>$</v>
          </cell>
          <cell r="E5097">
            <v>309.39999999999998</v>
          </cell>
          <cell r="F5097" t="str">
            <v>Удержание 1% налога со счета 107</v>
          </cell>
        </row>
        <row r="5098">
          <cell r="A5098">
            <v>37295</v>
          </cell>
          <cell r="B5098" t="str">
            <v>42301810500000040000</v>
          </cell>
          <cell r="C5098" t="str">
            <v>60301810300000000002</v>
          </cell>
          <cell r="D5098" t="str">
            <v>$</v>
          </cell>
          <cell r="E5098">
            <v>513.95000000000005</v>
          </cell>
          <cell r="F5098" t="str">
            <v>Удержание 1% налога со счета 631</v>
          </cell>
        </row>
        <row r="5099">
          <cell r="A5099">
            <v>37295</v>
          </cell>
          <cell r="B5099" t="str">
            <v>42301810500000040000</v>
          </cell>
          <cell r="C5099" t="str">
            <v>60301810300000000002</v>
          </cell>
          <cell r="D5099" t="str">
            <v>$</v>
          </cell>
          <cell r="E5099">
            <v>154.22</v>
          </cell>
          <cell r="F5099" t="str">
            <v>Удержание 1% налога со счета 55</v>
          </cell>
        </row>
        <row r="5100">
          <cell r="A5100">
            <v>37295</v>
          </cell>
          <cell r="B5100" t="str">
            <v>42301810500000040000</v>
          </cell>
          <cell r="C5100" t="str">
            <v>60301810300000000002</v>
          </cell>
          <cell r="D5100" t="str">
            <v>$</v>
          </cell>
          <cell r="E5100">
            <v>120.71</v>
          </cell>
          <cell r="F5100" t="str">
            <v>Удержание 1% налога со счета 4831</v>
          </cell>
        </row>
        <row r="5101">
          <cell r="A5101">
            <v>37295</v>
          </cell>
          <cell r="B5101" t="str">
            <v>42301810500000040000</v>
          </cell>
          <cell r="C5101" t="str">
            <v>60301810300000000002</v>
          </cell>
          <cell r="D5101" t="str">
            <v>$</v>
          </cell>
          <cell r="E5101">
            <v>15.48</v>
          </cell>
          <cell r="F5101" t="str">
            <v>Удержание 1% налога со счета 2396</v>
          </cell>
        </row>
        <row r="5102">
          <cell r="A5102">
            <v>37298</v>
          </cell>
          <cell r="B5102" t="str">
            <v>42301810500000040000</v>
          </cell>
          <cell r="C5102" t="str">
            <v>60301810300000000002</v>
          </cell>
          <cell r="D5102" t="str">
            <v>$</v>
          </cell>
          <cell r="E5102">
            <v>10.85</v>
          </cell>
          <cell r="F5102" t="str">
            <v>Удержание 1% налога со счета 204</v>
          </cell>
        </row>
        <row r="5103">
          <cell r="A5103">
            <v>37298</v>
          </cell>
          <cell r="B5103" t="str">
            <v>42301810500000040000</v>
          </cell>
          <cell r="C5103" t="str">
            <v>60301810300000000002</v>
          </cell>
          <cell r="D5103" t="str">
            <v>$</v>
          </cell>
          <cell r="E5103">
            <v>133.30000000000001</v>
          </cell>
          <cell r="F5103" t="str">
            <v>Удержание 1% налога со счета 5526</v>
          </cell>
        </row>
        <row r="5104">
          <cell r="A5104">
            <v>37298</v>
          </cell>
          <cell r="B5104" t="str">
            <v>42301810500000040000</v>
          </cell>
          <cell r="C5104" t="str">
            <v>60301810300000000002</v>
          </cell>
          <cell r="D5104" t="str">
            <v>$</v>
          </cell>
          <cell r="E5104">
            <v>324.73</v>
          </cell>
          <cell r="F5104" t="str">
            <v>Удержание 1% налога со счета 1533</v>
          </cell>
        </row>
        <row r="5105">
          <cell r="A5105">
            <v>37298</v>
          </cell>
          <cell r="B5105" t="str">
            <v>42301810500000040000</v>
          </cell>
          <cell r="C5105" t="str">
            <v>60301810300000000002</v>
          </cell>
          <cell r="D5105" t="str">
            <v>$</v>
          </cell>
          <cell r="E5105">
            <v>116.25</v>
          </cell>
          <cell r="F5105" t="str">
            <v>Удержание 1% налога со счета 2095</v>
          </cell>
        </row>
        <row r="5106">
          <cell r="A5106">
            <v>37298</v>
          </cell>
          <cell r="B5106" t="str">
            <v>42301810500000040000</v>
          </cell>
          <cell r="C5106" t="str">
            <v>60301810300000000002</v>
          </cell>
          <cell r="D5106" t="str">
            <v>$</v>
          </cell>
          <cell r="E5106">
            <v>890.37</v>
          </cell>
          <cell r="F5106" t="str">
            <v>Удержание 1% налога со счета 1698</v>
          </cell>
        </row>
        <row r="5107">
          <cell r="A5107">
            <v>37298</v>
          </cell>
          <cell r="B5107" t="str">
            <v>42301810500000040000</v>
          </cell>
          <cell r="C5107" t="str">
            <v>60301810300000000002</v>
          </cell>
          <cell r="D5107" t="str">
            <v>$</v>
          </cell>
          <cell r="E5107">
            <v>31</v>
          </cell>
          <cell r="F5107" t="str">
            <v>Удержание 1% налога со счета 2396</v>
          </cell>
        </row>
        <row r="5108">
          <cell r="A5108">
            <v>37300</v>
          </cell>
          <cell r="B5108" t="str">
            <v>42301810500000040000</v>
          </cell>
          <cell r="C5108" t="str">
            <v>60301810300000000002</v>
          </cell>
          <cell r="D5108" t="str">
            <v>$</v>
          </cell>
          <cell r="E5108">
            <v>62.1</v>
          </cell>
          <cell r="F5108" t="str">
            <v>Удержание 1% налога со счета 2697</v>
          </cell>
        </row>
        <row r="5109">
          <cell r="A5109">
            <v>37302</v>
          </cell>
          <cell r="B5109" t="str">
            <v>42301810500000040000</v>
          </cell>
          <cell r="C5109" t="str">
            <v>60301810300000000002</v>
          </cell>
          <cell r="D5109" t="str">
            <v>$</v>
          </cell>
          <cell r="E5109">
            <v>249.55</v>
          </cell>
          <cell r="F5109" t="str">
            <v>Удержание 1% налога со счета 1533</v>
          </cell>
        </row>
        <row r="5110">
          <cell r="A5110">
            <v>37302</v>
          </cell>
          <cell r="B5110" t="str">
            <v>42301810500000040000</v>
          </cell>
          <cell r="C5110" t="str">
            <v>60301810300000000002</v>
          </cell>
          <cell r="D5110" t="str">
            <v>$</v>
          </cell>
          <cell r="E5110">
            <v>92.59</v>
          </cell>
          <cell r="F5110" t="str">
            <v>Удержание 1% налога со счета 893</v>
          </cell>
        </row>
        <row r="5111">
          <cell r="A5111">
            <v>37302</v>
          </cell>
          <cell r="B5111" t="str">
            <v>42301810500000040000</v>
          </cell>
          <cell r="C5111" t="str">
            <v>60301810300000000002</v>
          </cell>
          <cell r="D5111" t="str">
            <v>$</v>
          </cell>
          <cell r="E5111">
            <v>92.96</v>
          </cell>
          <cell r="F5111" t="str">
            <v>Удержание 1% налога со счета 1588</v>
          </cell>
        </row>
        <row r="5112">
          <cell r="A5112">
            <v>37305</v>
          </cell>
          <cell r="B5112" t="str">
            <v>42301810500000040000</v>
          </cell>
          <cell r="C5112" t="str">
            <v>60301810300000000002</v>
          </cell>
          <cell r="D5112" t="str">
            <v>$</v>
          </cell>
          <cell r="E5112">
            <v>93.15</v>
          </cell>
          <cell r="F5112" t="str">
            <v>Удержание 1% налога со счета 4844</v>
          </cell>
        </row>
        <row r="5113">
          <cell r="A5113">
            <v>37305</v>
          </cell>
          <cell r="B5113" t="str">
            <v>42301810500000040000</v>
          </cell>
          <cell r="C5113" t="str">
            <v>60301810300000000002</v>
          </cell>
          <cell r="D5113" t="str">
            <v>$</v>
          </cell>
          <cell r="E5113">
            <v>46.58</v>
          </cell>
          <cell r="F5113" t="str">
            <v>Удержание 1% налога со счета 2396</v>
          </cell>
        </row>
        <row r="5114">
          <cell r="A5114">
            <v>37305</v>
          </cell>
          <cell r="B5114" t="str">
            <v>42301810500000040000</v>
          </cell>
          <cell r="C5114" t="str">
            <v>60301810300000000002</v>
          </cell>
          <cell r="D5114" t="str">
            <v>$</v>
          </cell>
          <cell r="E5114">
            <v>325.83</v>
          </cell>
          <cell r="F5114" t="str">
            <v>Удержание 1% налога со счета 1614</v>
          </cell>
        </row>
        <row r="5115">
          <cell r="A5115">
            <v>37305</v>
          </cell>
          <cell r="B5115" t="str">
            <v>42301810500000040000</v>
          </cell>
          <cell r="C5115" t="str">
            <v>60301810300000000002</v>
          </cell>
          <cell r="D5115" t="str">
            <v>$</v>
          </cell>
          <cell r="E5115">
            <v>124.2</v>
          </cell>
          <cell r="F5115" t="str">
            <v>Удержание 1% налога со счета 576</v>
          </cell>
        </row>
        <row r="5116">
          <cell r="A5116">
            <v>37306</v>
          </cell>
          <cell r="B5116" t="str">
            <v>42301810500000040000</v>
          </cell>
          <cell r="C5116" t="str">
            <v>60301810300000000002</v>
          </cell>
          <cell r="D5116" t="str">
            <v>$</v>
          </cell>
          <cell r="E5116">
            <v>37.119999999999997</v>
          </cell>
          <cell r="F5116" t="str">
            <v>Удержание 1% налога со счета 5306</v>
          </cell>
        </row>
        <row r="5117">
          <cell r="A5117">
            <v>37306</v>
          </cell>
          <cell r="B5117" t="str">
            <v>42301810500000040000</v>
          </cell>
          <cell r="C5117" t="str">
            <v>60301810300000000002</v>
          </cell>
          <cell r="D5117" t="str">
            <v>$</v>
          </cell>
          <cell r="E5117">
            <v>60.55</v>
          </cell>
          <cell r="F5117" t="str">
            <v>Удержание 1% налога со счета 725</v>
          </cell>
        </row>
        <row r="5118">
          <cell r="A5118">
            <v>37306</v>
          </cell>
          <cell r="B5118" t="str">
            <v>42301810500000040000</v>
          </cell>
          <cell r="C5118" t="str">
            <v>60301810300000000002</v>
          </cell>
          <cell r="D5118" t="str">
            <v>$</v>
          </cell>
          <cell r="E5118">
            <v>61.03</v>
          </cell>
          <cell r="F5118" t="str">
            <v>Удержание 1% налога со счета 550</v>
          </cell>
        </row>
        <row r="5119">
          <cell r="A5119">
            <v>37307</v>
          </cell>
          <cell r="B5119" t="str">
            <v>42301810500000040000</v>
          </cell>
          <cell r="C5119" t="str">
            <v>60301810300000000002</v>
          </cell>
          <cell r="D5119" t="str">
            <v>$</v>
          </cell>
          <cell r="E5119">
            <v>6.22</v>
          </cell>
          <cell r="F5119" t="str">
            <v>Удержание 1% налога со счета 1944</v>
          </cell>
        </row>
        <row r="5120">
          <cell r="A5120">
            <v>37308</v>
          </cell>
          <cell r="B5120" t="str">
            <v>42301810500000040000</v>
          </cell>
          <cell r="C5120" t="str">
            <v>60301810200000009802</v>
          </cell>
          <cell r="D5120" t="str">
            <v>$</v>
          </cell>
          <cell r="E5120">
            <v>244</v>
          </cell>
          <cell r="F5120" t="str">
            <v>Погашение части основного долга, процентов за пользование кредитом и списание подоходного налога с материальной выгоды,  Филлер Н.Д.</v>
          </cell>
        </row>
        <row r="5121">
          <cell r="A5121">
            <v>37308</v>
          </cell>
          <cell r="B5121" t="str">
            <v>42301810500000040000</v>
          </cell>
          <cell r="C5121" t="str">
            <v>60301810300000000002</v>
          </cell>
          <cell r="D5121" t="str">
            <v>$</v>
          </cell>
          <cell r="E5121">
            <v>152.38999999999999</v>
          </cell>
          <cell r="F5121" t="str">
            <v>Удержание 1% налога со счета 1588</v>
          </cell>
        </row>
        <row r="5122">
          <cell r="A5122">
            <v>37308</v>
          </cell>
          <cell r="B5122" t="str">
            <v>42301810500000040000</v>
          </cell>
          <cell r="C5122" t="str">
            <v>60301810300000000002</v>
          </cell>
          <cell r="D5122" t="str">
            <v>$</v>
          </cell>
          <cell r="E5122">
            <v>15.55</v>
          </cell>
          <cell r="F5122" t="str">
            <v>Удержание 1% налога со счета 4844</v>
          </cell>
        </row>
        <row r="5123">
          <cell r="A5123">
            <v>37308</v>
          </cell>
          <cell r="B5123" t="str">
            <v>42301810500000040000</v>
          </cell>
          <cell r="C5123" t="str">
            <v>60301810300000000002</v>
          </cell>
          <cell r="D5123" t="str">
            <v>$</v>
          </cell>
          <cell r="E5123">
            <v>93.3</v>
          </cell>
          <cell r="F5123" t="str">
            <v>Удержание 1% налога со счета 893</v>
          </cell>
        </row>
        <row r="5124">
          <cell r="A5124">
            <v>37309</v>
          </cell>
          <cell r="B5124" t="str">
            <v>42301810500000040000</v>
          </cell>
          <cell r="C5124" t="str">
            <v>60301810300000000002</v>
          </cell>
          <cell r="D5124" t="str">
            <v>$</v>
          </cell>
          <cell r="E5124">
            <v>46.65</v>
          </cell>
          <cell r="F5124" t="str">
            <v>Удержание 1% налога со счета 2396</v>
          </cell>
        </row>
        <row r="5125">
          <cell r="A5125">
            <v>37309</v>
          </cell>
          <cell r="B5125" t="str">
            <v>42301810500000040000</v>
          </cell>
          <cell r="C5125" t="str">
            <v>60301810300000000002</v>
          </cell>
          <cell r="D5125" t="str">
            <v>$</v>
          </cell>
          <cell r="E5125">
            <v>31.1</v>
          </cell>
          <cell r="F5125" t="str">
            <v>Удержание 1% налога со счета 712</v>
          </cell>
        </row>
        <row r="5126">
          <cell r="A5126">
            <v>37313</v>
          </cell>
          <cell r="B5126" t="str">
            <v>42301810500000040000</v>
          </cell>
          <cell r="C5126" t="str">
            <v>60301810300000000002</v>
          </cell>
          <cell r="D5126" t="str">
            <v>$</v>
          </cell>
          <cell r="E5126">
            <v>30.66</v>
          </cell>
          <cell r="F5126" t="str">
            <v>Удержание 1% налога со счета 1685</v>
          </cell>
        </row>
        <row r="5127">
          <cell r="A5127">
            <v>37313</v>
          </cell>
          <cell r="B5127" t="str">
            <v>42301810500000040000</v>
          </cell>
          <cell r="C5127" t="str">
            <v>60301810300000000002</v>
          </cell>
          <cell r="D5127" t="str">
            <v>$</v>
          </cell>
          <cell r="E5127">
            <v>30.94</v>
          </cell>
          <cell r="F5127" t="str">
            <v>Удержание 1% налога со счета 4828</v>
          </cell>
        </row>
        <row r="5128">
          <cell r="A5128">
            <v>37313</v>
          </cell>
          <cell r="B5128" t="str">
            <v>42301810500000040000</v>
          </cell>
          <cell r="C5128" t="str">
            <v>60301810300000000002</v>
          </cell>
          <cell r="D5128" t="str">
            <v>$</v>
          </cell>
          <cell r="E5128">
            <v>186.6</v>
          </cell>
          <cell r="F5128" t="str">
            <v>Удержание 1% налога со счета 5306</v>
          </cell>
        </row>
        <row r="5129">
          <cell r="A5129">
            <v>37313</v>
          </cell>
          <cell r="B5129" t="str">
            <v>42301810500000040000</v>
          </cell>
          <cell r="C5129" t="str">
            <v>60301810300000000002</v>
          </cell>
          <cell r="D5129" t="str">
            <v>$</v>
          </cell>
          <cell r="E5129">
            <v>62.2</v>
          </cell>
          <cell r="F5129" t="str">
            <v>Удержание 1% налога со счета 819</v>
          </cell>
        </row>
        <row r="5130">
          <cell r="A5130">
            <v>37315</v>
          </cell>
          <cell r="B5130" t="str">
            <v>42301810500000040000</v>
          </cell>
          <cell r="C5130" t="str">
            <v>60301810300000000002</v>
          </cell>
          <cell r="D5130" t="str">
            <v>$</v>
          </cell>
          <cell r="E5130">
            <v>46.73</v>
          </cell>
          <cell r="F5130" t="str">
            <v>Удержание 1% налога со счета 4828</v>
          </cell>
        </row>
        <row r="5131">
          <cell r="A5131">
            <v>37315</v>
          </cell>
          <cell r="B5131" t="str">
            <v>42301810500000040000</v>
          </cell>
          <cell r="C5131" t="str">
            <v>60301810300000000002</v>
          </cell>
          <cell r="D5131" t="str">
            <v>$</v>
          </cell>
          <cell r="E5131">
            <v>716.45</v>
          </cell>
          <cell r="F5131" t="str">
            <v>Удержание 1% налога со счета 893</v>
          </cell>
        </row>
        <row r="5132">
          <cell r="A5132">
            <v>37315</v>
          </cell>
          <cell r="B5132" t="str">
            <v>42301810500000040000</v>
          </cell>
          <cell r="C5132" t="str">
            <v>60301810300000000002</v>
          </cell>
          <cell r="D5132" t="str">
            <v>$</v>
          </cell>
          <cell r="E5132">
            <v>29.37</v>
          </cell>
          <cell r="F5132" t="str">
            <v>Удержание 1% налога со счета 628</v>
          </cell>
        </row>
        <row r="5133">
          <cell r="A5133">
            <v>37315</v>
          </cell>
          <cell r="B5133" t="str">
            <v>42301810500000040000</v>
          </cell>
          <cell r="C5133" t="str">
            <v>60301810200000009802</v>
          </cell>
          <cell r="D5133" t="str">
            <v>$</v>
          </cell>
          <cell r="E5133">
            <v>311</v>
          </cell>
          <cell r="F5133" t="str">
            <v>Погашение части основного долга, процентов за пользование кредитом и списание подоходного налога с материальной выгоды,  Орлова В.И.</v>
          </cell>
        </row>
        <row r="5134">
          <cell r="A5134">
            <v>37316</v>
          </cell>
          <cell r="B5134" t="str">
            <v>42301810500000040000</v>
          </cell>
          <cell r="C5134" t="str">
            <v>60301810300000000002</v>
          </cell>
          <cell r="D5134" t="str">
            <v>$</v>
          </cell>
          <cell r="E5134">
            <v>62.4</v>
          </cell>
          <cell r="F5134" t="str">
            <v>Удержание 1% налога со счета 204</v>
          </cell>
        </row>
        <row r="5135">
          <cell r="A5135">
            <v>37316</v>
          </cell>
          <cell r="B5135" t="str">
            <v>42301810500000040000</v>
          </cell>
          <cell r="C5135" t="str">
            <v>60301810300000000002</v>
          </cell>
          <cell r="D5135" t="str">
            <v>$</v>
          </cell>
          <cell r="E5135">
            <v>227.76</v>
          </cell>
          <cell r="F5135" t="str">
            <v>Удержание 1% налога со счета 1193</v>
          </cell>
        </row>
        <row r="5136">
          <cell r="A5136">
            <v>37316</v>
          </cell>
          <cell r="B5136" t="str">
            <v>42301810500000040000</v>
          </cell>
          <cell r="C5136" t="str">
            <v>60301810300000000002</v>
          </cell>
          <cell r="D5136" t="str">
            <v>$</v>
          </cell>
          <cell r="E5136">
            <v>118.56</v>
          </cell>
          <cell r="F5136" t="str">
            <v>Удержание 1% налога со счета 4831</v>
          </cell>
        </row>
        <row r="5137">
          <cell r="A5137">
            <v>37316</v>
          </cell>
          <cell r="B5137" t="str">
            <v>42301810500000040000</v>
          </cell>
          <cell r="C5137" t="str">
            <v>60301810300000000002</v>
          </cell>
          <cell r="D5137" t="str">
            <v>$</v>
          </cell>
          <cell r="E5137">
            <v>259.35000000000002</v>
          </cell>
          <cell r="F5137" t="str">
            <v>Удержание 1% налога со счета 903</v>
          </cell>
        </row>
        <row r="5138">
          <cell r="A5138">
            <v>37316</v>
          </cell>
          <cell r="B5138" t="str">
            <v>42301810500000040000</v>
          </cell>
          <cell r="C5138" t="str">
            <v>60301810300000000002</v>
          </cell>
          <cell r="D5138" t="str">
            <v>$</v>
          </cell>
          <cell r="E5138">
            <v>143.52000000000001</v>
          </cell>
          <cell r="F5138" t="str">
            <v>Удержание 1% налога со счета 576</v>
          </cell>
        </row>
        <row r="5139">
          <cell r="A5139">
            <v>37316</v>
          </cell>
          <cell r="B5139" t="str">
            <v>42301810500000040000</v>
          </cell>
          <cell r="C5139" t="str">
            <v>60301810300000000002</v>
          </cell>
          <cell r="D5139" t="str">
            <v>$</v>
          </cell>
          <cell r="E5139">
            <v>173.81</v>
          </cell>
          <cell r="F5139" t="str">
            <v>Удержание 1% налога со счета 2422</v>
          </cell>
        </row>
        <row r="5140">
          <cell r="A5140">
            <v>37316</v>
          </cell>
          <cell r="B5140" t="str">
            <v>42301810500000040000</v>
          </cell>
          <cell r="C5140" t="str">
            <v>60301810300000000002</v>
          </cell>
          <cell r="D5140" t="str">
            <v>$</v>
          </cell>
          <cell r="E5140">
            <v>140.4</v>
          </cell>
          <cell r="F5140" t="str">
            <v>Удержание 1% налога со счета 2396</v>
          </cell>
        </row>
        <row r="5141">
          <cell r="A5141">
            <v>37316</v>
          </cell>
          <cell r="B5141" t="str">
            <v>42301810500000040000</v>
          </cell>
          <cell r="C5141" t="str">
            <v>60301810200000009802</v>
          </cell>
          <cell r="D5141" t="str">
            <v>$</v>
          </cell>
          <cell r="E5141">
            <v>40377</v>
          </cell>
          <cell r="F5141" t="str">
            <v>Выплата %% по депозитам, получение %% по кредитам, удержание подоходного н алога, покупка валюты по генеральным заявлениям за февраль 2002 года</v>
          </cell>
        </row>
        <row r="5142">
          <cell r="A5142">
            <v>37316</v>
          </cell>
          <cell r="B5142" t="str">
            <v>42301810500000040000</v>
          </cell>
          <cell r="C5142" t="str">
            <v>60301810200000009802</v>
          </cell>
          <cell r="D5142" t="str">
            <v>$</v>
          </cell>
          <cell r="E5142">
            <v>9028</v>
          </cell>
          <cell r="F5142" t="str">
            <v>Выплата %% по депозитам, получение %% по кредитам, удержание подоходного н алога, покупка валюты по генеральным заявлениям за февраль 2002 года</v>
          </cell>
        </row>
        <row r="5143">
          <cell r="A5143">
            <v>37316</v>
          </cell>
          <cell r="B5143" t="str">
            <v>42301810500000040000</v>
          </cell>
          <cell r="C5143" t="str">
            <v>60301810200000009802</v>
          </cell>
          <cell r="D5143" t="str">
            <v>$</v>
          </cell>
          <cell r="E5143">
            <v>37089</v>
          </cell>
          <cell r="F5143" t="str">
            <v>Выплата %% по депозитам, получение %% по кредитам, удержание подоходного н алога, покупка валюты по генеральным заявлениям за февраль 2002 года</v>
          </cell>
        </row>
        <row r="5144">
          <cell r="A5144">
            <v>37316</v>
          </cell>
          <cell r="B5144" t="str">
            <v>42301810500000040000</v>
          </cell>
          <cell r="C5144" t="str">
            <v>60301810200000009802</v>
          </cell>
          <cell r="D5144" t="str">
            <v>$</v>
          </cell>
          <cell r="E5144">
            <v>22328</v>
          </cell>
          <cell r="F5144" t="str">
            <v>Выплата %% по депозитам, получение %% по кредитам, удержание подоходного н алога, покупка валюты по генеральным заявлениям за февраль 2002 года</v>
          </cell>
        </row>
        <row r="5145">
          <cell r="A5145">
            <v>37316</v>
          </cell>
          <cell r="B5145" t="str">
            <v>42301810500000040000</v>
          </cell>
          <cell r="C5145" t="str">
            <v>60301810200000009802</v>
          </cell>
          <cell r="D5145" t="str">
            <v>$</v>
          </cell>
          <cell r="E5145">
            <v>52702</v>
          </cell>
          <cell r="F5145" t="str">
            <v>Выплата %% по депозитам, получение %% по кредитам, удержание подоходного н алога, покупка валюты по генеральным заявлениям за февраль 2002 года</v>
          </cell>
        </row>
        <row r="5146">
          <cell r="A5146">
            <v>37316</v>
          </cell>
          <cell r="B5146" t="str">
            <v>42301810500000040000</v>
          </cell>
          <cell r="C5146" t="str">
            <v>60301810200000009802</v>
          </cell>
          <cell r="D5146" t="str">
            <v>$</v>
          </cell>
          <cell r="E5146">
            <v>11784</v>
          </cell>
          <cell r="F5146" t="str">
            <v>Выплата %% по депозитам, получение %% по кредитам, удержание подоходного н алога, покупка валюты по генеральным заявлениям за февраль 2002 года</v>
          </cell>
        </row>
        <row r="5147">
          <cell r="A5147">
            <v>37316</v>
          </cell>
          <cell r="B5147" t="str">
            <v>42301810500000040000</v>
          </cell>
          <cell r="C5147" t="str">
            <v>60301810200000009802</v>
          </cell>
          <cell r="D5147" t="str">
            <v>$</v>
          </cell>
          <cell r="E5147">
            <v>16051</v>
          </cell>
          <cell r="F5147" t="str">
            <v>Выплата %% по депозитам, получение %% по кредитам, удержание подоходного н алога, покупка валюты по генеральным заявлениям за февраль 2002 года</v>
          </cell>
        </row>
        <row r="5148">
          <cell r="A5148">
            <v>37316</v>
          </cell>
          <cell r="B5148" t="str">
            <v>42301810500000040000</v>
          </cell>
          <cell r="C5148" t="str">
            <v>60301810200000009802</v>
          </cell>
          <cell r="D5148" t="str">
            <v>$</v>
          </cell>
          <cell r="E5148">
            <v>3589</v>
          </cell>
          <cell r="F5148" t="str">
            <v>Выплата %% по депозитам, получение %% по кредитам, удержание подоходного н алога, покупка валюты по генеральным заявлениям за февраль 2002 года</v>
          </cell>
        </row>
        <row r="5149">
          <cell r="A5149">
            <v>37319</v>
          </cell>
          <cell r="B5149" t="str">
            <v>42301810500000040000</v>
          </cell>
          <cell r="C5149" t="str">
            <v>60301810300000000002</v>
          </cell>
          <cell r="D5149" t="str">
            <v>$</v>
          </cell>
          <cell r="E5149">
            <v>42.12</v>
          </cell>
          <cell r="F5149" t="str">
            <v>Удержание 1% налога со счета 204</v>
          </cell>
        </row>
        <row r="5150">
          <cell r="A5150">
            <v>37319</v>
          </cell>
          <cell r="B5150" t="str">
            <v>42301810500000040000</v>
          </cell>
          <cell r="C5150" t="str">
            <v>60301810300000000002</v>
          </cell>
          <cell r="D5150" t="str">
            <v>$</v>
          </cell>
          <cell r="E5150">
            <v>463</v>
          </cell>
          <cell r="F5150" t="str">
            <v>Удержание 1% налога со счета 466</v>
          </cell>
        </row>
        <row r="5151">
          <cell r="A5151">
            <v>37319</v>
          </cell>
          <cell r="B5151" t="str">
            <v>42301810500000040000</v>
          </cell>
          <cell r="C5151" t="str">
            <v>60301810300000000002</v>
          </cell>
          <cell r="D5151" t="str">
            <v>$</v>
          </cell>
          <cell r="E5151">
            <v>93.6</v>
          </cell>
          <cell r="F5151" t="str">
            <v>Удержание 1% налога со счета 550</v>
          </cell>
        </row>
        <row r="5152">
          <cell r="A5152">
            <v>37319</v>
          </cell>
          <cell r="B5152" t="str">
            <v>42301810500000040000</v>
          </cell>
          <cell r="C5152" t="str">
            <v>60301810300000000002</v>
          </cell>
          <cell r="D5152" t="str">
            <v>$</v>
          </cell>
          <cell r="E5152">
            <v>40.56</v>
          </cell>
          <cell r="F5152" t="str">
            <v>Удержание 1% налога со счета 2396</v>
          </cell>
        </row>
        <row r="5153">
          <cell r="A5153">
            <v>37320</v>
          </cell>
          <cell r="B5153" t="str">
            <v>42301810500000040000</v>
          </cell>
          <cell r="C5153" t="str">
            <v>60301810300000000002</v>
          </cell>
          <cell r="D5153" t="str">
            <v>$</v>
          </cell>
          <cell r="E5153">
            <v>911.85</v>
          </cell>
          <cell r="F5153" t="str">
            <v>Удержание 1% налога со счета 2367</v>
          </cell>
        </row>
        <row r="5154">
          <cell r="A5154">
            <v>37320</v>
          </cell>
          <cell r="B5154" t="str">
            <v>42301810500000040000</v>
          </cell>
          <cell r="C5154" t="str">
            <v>60301810300000000002</v>
          </cell>
          <cell r="D5154" t="str">
            <v>$</v>
          </cell>
          <cell r="E5154">
            <v>522.88</v>
          </cell>
          <cell r="F5154" t="str">
            <v>Удержание 1% налога со счета 1180</v>
          </cell>
        </row>
        <row r="5155">
          <cell r="A5155">
            <v>37320</v>
          </cell>
          <cell r="B5155" t="str">
            <v>42301810500000040000</v>
          </cell>
          <cell r="C5155" t="str">
            <v>60301810300000000002</v>
          </cell>
          <cell r="D5155" t="str">
            <v>$</v>
          </cell>
          <cell r="E5155">
            <v>936</v>
          </cell>
          <cell r="F5155" t="str">
            <v>Удержание 1% налога со счета 1766</v>
          </cell>
        </row>
        <row r="5156">
          <cell r="A5156">
            <v>37320</v>
          </cell>
          <cell r="B5156" t="str">
            <v>42301810500000040000</v>
          </cell>
          <cell r="C5156" t="str">
            <v>60301810300000000002</v>
          </cell>
          <cell r="D5156" t="str">
            <v>$</v>
          </cell>
          <cell r="E5156">
            <v>62.4</v>
          </cell>
          <cell r="F5156" t="str">
            <v>Удержание 1% налога со счета 893</v>
          </cell>
        </row>
        <row r="5157">
          <cell r="A5157">
            <v>37320</v>
          </cell>
          <cell r="B5157" t="str">
            <v>42301810500000040000</v>
          </cell>
          <cell r="C5157" t="str">
            <v>60301810300000000002</v>
          </cell>
          <cell r="D5157" t="str">
            <v>$</v>
          </cell>
          <cell r="E5157">
            <v>78</v>
          </cell>
          <cell r="F5157" t="str">
            <v>Удержание 1% налога со счета 4828</v>
          </cell>
        </row>
        <row r="5158">
          <cell r="A5158">
            <v>37320</v>
          </cell>
          <cell r="B5158" t="str">
            <v>42301810500000040000</v>
          </cell>
          <cell r="C5158" t="str">
            <v>60301810300000000002</v>
          </cell>
          <cell r="D5158" t="str">
            <v>$</v>
          </cell>
          <cell r="E5158">
            <v>59.28</v>
          </cell>
          <cell r="F5158" t="str">
            <v>Удержание 1% налога со счета 576</v>
          </cell>
        </row>
        <row r="5159">
          <cell r="A5159">
            <v>37320</v>
          </cell>
          <cell r="B5159" t="str">
            <v>42301810500000040000</v>
          </cell>
          <cell r="C5159" t="str">
            <v>60301810300000000002</v>
          </cell>
          <cell r="D5159" t="str">
            <v>$</v>
          </cell>
          <cell r="E5159">
            <v>15.6</v>
          </cell>
          <cell r="F5159" t="str">
            <v>Удержание 1% налога со счета 1944</v>
          </cell>
        </row>
        <row r="5160">
          <cell r="A5160">
            <v>37321</v>
          </cell>
          <cell r="B5160" t="str">
            <v>42301810500000040000</v>
          </cell>
          <cell r="C5160" t="str">
            <v>60301810300000000002</v>
          </cell>
          <cell r="D5160" t="str">
            <v>$</v>
          </cell>
          <cell r="E5160">
            <v>28.08</v>
          </cell>
          <cell r="F5160" t="str">
            <v>Удержание 1% налога со счета 5526</v>
          </cell>
        </row>
        <row r="5161">
          <cell r="A5161">
            <v>37321</v>
          </cell>
          <cell r="B5161" t="str">
            <v>42301810500000040000</v>
          </cell>
          <cell r="C5161" t="str">
            <v>60301810300000000002</v>
          </cell>
          <cell r="D5161" t="str">
            <v>$</v>
          </cell>
          <cell r="E5161">
            <v>29.98</v>
          </cell>
          <cell r="F5161" t="str">
            <v>Удержание 1% налога со счета 2532</v>
          </cell>
        </row>
        <row r="5162">
          <cell r="A5162">
            <v>37321</v>
          </cell>
          <cell r="B5162" t="str">
            <v>42301810500000040000</v>
          </cell>
          <cell r="C5162" t="str">
            <v>60301810300000000002</v>
          </cell>
          <cell r="D5162" t="str">
            <v>$</v>
          </cell>
          <cell r="E5162">
            <v>236.91</v>
          </cell>
          <cell r="F5162" t="str">
            <v>Удержание 1% налога со счета 1533</v>
          </cell>
        </row>
        <row r="5163">
          <cell r="A5163">
            <v>37321</v>
          </cell>
          <cell r="B5163" t="str">
            <v>42301810500000040000</v>
          </cell>
          <cell r="C5163" t="str">
            <v>60301810200000009802</v>
          </cell>
          <cell r="D5163" t="str">
            <v>$</v>
          </cell>
          <cell r="E5163">
            <v>208</v>
          </cell>
          <cell r="F5163" t="str">
            <v>Погашение части основного долга, процентов за пользование кредитом и списание подоходного налога с материальной выгоды,  Филлер Н.Д.</v>
          </cell>
        </row>
        <row r="5164">
          <cell r="A5164">
            <v>37321</v>
          </cell>
          <cell r="B5164" t="str">
            <v>42301810500000040000</v>
          </cell>
          <cell r="C5164" t="str">
            <v>60301810200000009802</v>
          </cell>
          <cell r="D5164" t="str">
            <v>$</v>
          </cell>
          <cell r="E5164">
            <v>84</v>
          </cell>
          <cell r="F5164" t="str">
            <v>Погашение части основного долга, процентов за пользование кредитом и списание подоходного налога с материальной выгоды,  Орлова В.И.</v>
          </cell>
        </row>
        <row r="5165">
          <cell r="A5165">
            <v>37322</v>
          </cell>
          <cell r="B5165" t="str">
            <v>42301810500000040000</v>
          </cell>
          <cell r="C5165" t="str">
            <v>60301810300000000002</v>
          </cell>
          <cell r="D5165" t="str">
            <v>$</v>
          </cell>
          <cell r="E5165">
            <v>15.6</v>
          </cell>
          <cell r="F5165" t="str">
            <v>Удержание 1% налога со счета 1944</v>
          </cell>
        </row>
        <row r="5166">
          <cell r="A5166">
            <v>37322</v>
          </cell>
          <cell r="B5166" t="str">
            <v>42301810500000040000</v>
          </cell>
          <cell r="C5166" t="str">
            <v>60301810300000000002</v>
          </cell>
          <cell r="D5166" t="str">
            <v>$</v>
          </cell>
          <cell r="E5166">
            <v>93.6</v>
          </cell>
          <cell r="F5166" t="str">
            <v>Удержание 1% налога со счета 204</v>
          </cell>
        </row>
        <row r="5167">
          <cell r="A5167">
            <v>37322</v>
          </cell>
          <cell r="B5167" t="str">
            <v>42301810500000040000</v>
          </cell>
          <cell r="C5167" t="str">
            <v>60301810300000000002</v>
          </cell>
          <cell r="D5167" t="str">
            <v>$</v>
          </cell>
          <cell r="E5167">
            <v>62.4</v>
          </cell>
          <cell r="F5167" t="str">
            <v>Удержание 1% налога со счета 2396</v>
          </cell>
        </row>
        <row r="5168">
          <cell r="A5168">
            <v>37322</v>
          </cell>
          <cell r="B5168" t="str">
            <v>42301810500000040000</v>
          </cell>
          <cell r="C5168" t="str">
            <v>60301810300000000002</v>
          </cell>
          <cell r="D5168" t="str">
            <v>$</v>
          </cell>
          <cell r="E5168">
            <v>311.75</v>
          </cell>
          <cell r="F5168" t="str">
            <v>Удержание 1% налога со счета 2422</v>
          </cell>
        </row>
        <row r="5169">
          <cell r="A5169">
            <v>37322</v>
          </cell>
          <cell r="B5169" t="str">
            <v>42301810500000040000</v>
          </cell>
          <cell r="C5169" t="str">
            <v>60301810300000000002</v>
          </cell>
          <cell r="D5169" t="str">
            <v>$</v>
          </cell>
          <cell r="E5169">
            <v>234</v>
          </cell>
          <cell r="F5169" t="str">
            <v>Удержание 1% налога со счета 1533</v>
          </cell>
        </row>
        <row r="5170">
          <cell r="A5170">
            <v>37326</v>
          </cell>
          <cell r="B5170" t="str">
            <v>42301810500000040000</v>
          </cell>
          <cell r="C5170" t="str">
            <v>60301810300000000002</v>
          </cell>
          <cell r="D5170" t="str">
            <v>$</v>
          </cell>
          <cell r="E5170">
            <v>31.01</v>
          </cell>
          <cell r="F5170" t="str">
            <v>Удержание 1% налога со счета 628</v>
          </cell>
        </row>
        <row r="5171">
          <cell r="A5171">
            <v>37326</v>
          </cell>
          <cell r="B5171" t="str">
            <v>42301810500000040000</v>
          </cell>
          <cell r="C5171" t="str">
            <v>60301810300000000002</v>
          </cell>
          <cell r="D5171" t="str">
            <v>$</v>
          </cell>
          <cell r="E5171">
            <v>318.74</v>
          </cell>
          <cell r="F5171" t="str">
            <v>Удержание 1% налога со счета 107</v>
          </cell>
        </row>
        <row r="5172">
          <cell r="A5172">
            <v>37326</v>
          </cell>
          <cell r="B5172" t="str">
            <v>42301810500000040000</v>
          </cell>
          <cell r="C5172" t="str">
            <v>60301810300000000002</v>
          </cell>
          <cell r="D5172" t="str">
            <v>$</v>
          </cell>
          <cell r="E5172">
            <v>261.64</v>
          </cell>
          <cell r="F5172" t="str">
            <v>Удержание 1% налога со счета 903</v>
          </cell>
        </row>
        <row r="5173">
          <cell r="A5173">
            <v>37326</v>
          </cell>
          <cell r="B5173" t="str">
            <v>42301810500000040000</v>
          </cell>
          <cell r="C5173" t="str">
            <v>60301810300000000002</v>
          </cell>
          <cell r="D5173" t="str">
            <v>$</v>
          </cell>
          <cell r="E5173">
            <v>93.75</v>
          </cell>
          <cell r="F5173" t="str">
            <v>Удержание 1% налога со счета 725</v>
          </cell>
        </row>
        <row r="5174">
          <cell r="A5174">
            <v>37326</v>
          </cell>
          <cell r="B5174" t="str">
            <v>42301810500000040000</v>
          </cell>
          <cell r="C5174" t="str">
            <v>60301810300000000002</v>
          </cell>
          <cell r="D5174" t="str">
            <v>$</v>
          </cell>
          <cell r="E5174">
            <v>266.31</v>
          </cell>
          <cell r="F5174" t="str">
            <v>Удержание 1% налога со счета 55</v>
          </cell>
        </row>
        <row r="5175">
          <cell r="A5175">
            <v>37326</v>
          </cell>
          <cell r="B5175" t="str">
            <v>42301810500000040000</v>
          </cell>
          <cell r="C5175" t="str">
            <v>60301810300000000002</v>
          </cell>
          <cell r="D5175" t="str">
            <v>$</v>
          </cell>
          <cell r="E5175">
            <v>61.8</v>
          </cell>
          <cell r="F5175" t="str">
            <v>Удержание 1% налога со счета 893</v>
          </cell>
        </row>
        <row r="5176">
          <cell r="A5176">
            <v>37326</v>
          </cell>
          <cell r="B5176" t="str">
            <v>42301810500000040000</v>
          </cell>
          <cell r="C5176" t="str">
            <v>60301810300000000002</v>
          </cell>
          <cell r="D5176" t="str">
            <v>$</v>
          </cell>
          <cell r="E5176">
            <v>143.72999999999999</v>
          </cell>
          <cell r="F5176" t="str">
            <v>Удержание 1% налога со счета 576</v>
          </cell>
        </row>
        <row r="5177">
          <cell r="A5177">
            <v>37326</v>
          </cell>
          <cell r="B5177" t="str">
            <v>42301810500000040000</v>
          </cell>
          <cell r="C5177" t="str">
            <v>60301810300000000002</v>
          </cell>
          <cell r="D5177" t="str">
            <v>$</v>
          </cell>
          <cell r="E5177">
            <v>15.63</v>
          </cell>
          <cell r="F5177" t="str">
            <v>Удержание 1% налога со счета 576</v>
          </cell>
        </row>
        <row r="5178">
          <cell r="A5178">
            <v>37327</v>
          </cell>
          <cell r="B5178" t="str">
            <v>42301810500000040000</v>
          </cell>
          <cell r="C5178" t="str">
            <v>60301810300000000002</v>
          </cell>
          <cell r="D5178" t="str">
            <v>$</v>
          </cell>
          <cell r="E5178">
            <v>31.13</v>
          </cell>
          <cell r="F5178" t="str">
            <v>Удержание 1% налога со счета 4844</v>
          </cell>
        </row>
        <row r="5179">
          <cell r="A5179">
            <v>37328</v>
          </cell>
          <cell r="B5179" t="str">
            <v>42301810500000040000</v>
          </cell>
          <cell r="C5179" t="str">
            <v>60301810300000000002</v>
          </cell>
          <cell r="D5179" t="str">
            <v>$</v>
          </cell>
          <cell r="E5179">
            <v>62.36</v>
          </cell>
          <cell r="F5179" t="str">
            <v>Удержание 1% налога со счета 1614</v>
          </cell>
        </row>
        <row r="5180">
          <cell r="A5180">
            <v>37329</v>
          </cell>
          <cell r="B5180" t="str">
            <v>42301810500000040000</v>
          </cell>
          <cell r="C5180" t="str">
            <v>60301810300000000002</v>
          </cell>
          <cell r="D5180" t="str">
            <v>$</v>
          </cell>
          <cell r="E5180">
            <v>31.14</v>
          </cell>
          <cell r="F5180" t="str">
            <v>Удержание 1% налога со счета 1164</v>
          </cell>
        </row>
        <row r="5181">
          <cell r="A5181">
            <v>37329</v>
          </cell>
          <cell r="B5181" t="str">
            <v>42301810500000040000</v>
          </cell>
          <cell r="C5181" t="str">
            <v>60301810300000000002</v>
          </cell>
          <cell r="D5181" t="str">
            <v>$</v>
          </cell>
          <cell r="E5181">
            <v>28.05</v>
          </cell>
          <cell r="F5181" t="str">
            <v>Удержание 1% налога со счета 5526</v>
          </cell>
        </row>
        <row r="5182">
          <cell r="A5182">
            <v>37329</v>
          </cell>
          <cell r="B5182" t="str">
            <v>42301810500000040000</v>
          </cell>
          <cell r="C5182" t="str">
            <v>60301810300000000002</v>
          </cell>
          <cell r="D5182" t="str">
            <v>$</v>
          </cell>
          <cell r="E5182">
            <v>108.52</v>
          </cell>
          <cell r="F5182" t="str">
            <v>Удержание 1% налога со счета 84</v>
          </cell>
        </row>
        <row r="5183">
          <cell r="A5183">
            <v>37329</v>
          </cell>
          <cell r="B5183" t="str">
            <v>42301810500000040000</v>
          </cell>
          <cell r="C5183" t="str">
            <v>60301810300000000002</v>
          </cell>
          <cell r="D5183" t="str">
            <v>$</v>
          </cell>
          <cell r="E5183">
            <v>109.1</v>
          </cell>
          <cell r="F5183" t="str">
            <v>Удержание 1% налога со счета 2396</v>
          </cell>
        </row>
        <row r="5184">
          <cell r="A5184">
            <v>37330</v>
          </cell>
          <cell r="B5184" t="str">
            <v>42301810500000040000</v>
          </cell>
          <cell r="C5184" t="str">
            <v>60301810300000000002</v>
          </cell>
          <cell r="D5184" t="str">
            <v>$</v>
          </cell>
          <cell r="E5184">
            <v>529.19000000000005</v>
          </cell>
          <cell r="F5184" t="str">
            <v>Удержание 1% налога со счета 550</v>
          </cell>
        </row>
        <row r="5185">
          <cell r="A5185">
            <v>37330</v>
          </cell>
          <cell r="B5185" t="str">
            <v>42301810500000040000</v>
          </cell>
          <cell r="C5185" t="str">
            <v>60301810300000000002</v>
          </cell>
          <cell r="D5185" t="str">
            <v>$</v>
          </cell>
          <cell r="E5185">
            <v>467.85</v>
          </cell>
          <cell r="F5185" t="str">
            <v>Удержание 1% налога со счета 2422</v>
          </cell>
        </row>
        <row r="5186">
          <cell r="A5186">
            <v>37330</v>
          </cell>
          <cell r="B5186" t="str">
            <v>42301810500000040000</v>
          </cell>
          <cell r="C5186" t="str">
            <v>60301810300000000002</v>
          </cell>
          <cell r="D5186" t="str">
            <v>$</v>
          </cell>
          <cell r="E5186">
            <v>93.57</v>
          </cell>
          <cell r="F5186" t="str">
            <v>Удержание 1% налога со счета 893</v>
          </cell>
        </row>
        <row r="5187">
          <cell r="A5187">
            <v>37333</v>
          </cell>
          <cell r="B5187" t="str">
            <v>42301810500000040000</v>
          </cell>
          <cell r="C5187" t="str">
            <v>60301810300000000002</v>
          </cell>
          <cell r="D5187" t="str">
            <v>$</v>
          </cell>
          <cell r="E5187">
            <v>380.41</v>
          </cell>
          <cell r="F5187" t="str">
            <v>Удержание 1% налога со счета 631</v>
          </cell>
        </row>
        <row r="5188">
          <cell r="A5188">
            <v>37333</v>
          </cell>
          <cell r="B5188" t="str">
            <v>42301810500000040000</v>
          </cell>
          <cell r="C5188" t="str">
            <v>60301810300000000002</v>
          </cell>
          <cell r="D5188" t="str">
            <v>$</v>
          </cell>
          <cell r="E5188">
            <v>31.19</v>
          </cell>
          <cell r="F5188" t="str">
            <v>Удержание 1% налога со счета 4844</v>
          </cell>
        </row>
        <row r="5189">
          <cell r="A5189">
            <v>37334</v>
          </cell>
          <cell r="B5189" t="str">
            <v>42301810500000040000</v>
          </cell>
          <cell r="C5189" t="str">
            <v>60301810300000000002</v>
          </cell>
          <cell r="D5189" t="str">
            <v>$</v>
          </cell>
          <cell r="E5189">
            <v>3055.81</v>
          </cell>
          <cell r="F5189" t="str">
            <v>Удержание 1% налога со счета 2338</v>
          </cell>
        </row>
        <row r="5190">
          <cell r="A5190">
            <v>37334</v>
          </cell>
          <cell r="B5190" t="str">
            <v>42301810500000040000</v>
          </cell>
          <cell r="C5190" t="str">
            <v>60301810300000000002</v>
          </cell>
          <cell r="D5190" t="str">
            <v>$</v>
          </cell>
          <cell r="E5190">
            <v>6.25</v>
          </cell>
          <cell r="F5190" t="str">
            <v>Удержание 1% налога со счета 1164</v>
          </cell>
        </row>
        <row r="5191">
          <cell r="A5191">
            <v>37334</v>
          </cell>
          <cell r="B5191" t="str">
            <v>42301810500000040000</v>
          </cell>
          <cell r="C5191" t="str">
            <v>60301810300000000002</v>
          </cell>
          <cell r="D5191" t="str">
            <v>$</v>
          </cell>
          <cell r="E5191">
            <v>31.27</v>
          </cell>
          <cell r="F5191" t="str">
            <v>Удержание 1% налога со счета 4844</v>
          </cell>
        </row>
        <row r="5192">
          <cell r="A5192">
            <v>37334</v>
          </cell>
          <cell r="B5192" t="str">
            <v>42301810500000040000</v>
          </cell>
          <cell r="C5192" t="str">
            <v>60301810300000000002</v>
          </cell>
          <cell r="D5192" t="str">
            <v>$</v>
          </cell>
          <cell r="E5192">
            <v>78.02</v>
          </cell>
          <cell r="F5192" t="str">
            <v>Удержание 1% налога со счета 4828</v>
          </cell>
        </row>
        <row r="5193">
          <cell r="A5193">
            <v>37335</v>
          </cell>
          <cell r="B5193" t="str">
            <v>42301810500000040000</v>
          </cell>
          <cell r="C5193" t="str">
            <v>60301810300000000002</v>
          </cell>
          <cell r="D5193" t="str">
            <v>$</v>
          </cell>
          <cell r="E5193">
            <v>215.76</v>
          </cell>
          <cell r="F5193" t="str">
            <v>Удержание 1% налога со счета 4909</v>
          </cell>
        </row>
        <row r="5194">
          <cell r="A5194">
            <v>37335</v>
          </cell>
          <cell r="B5194" t="str">
            <v>42301810500000040000</v>
          </cell>
          <cell r="C5194" t="str">
            <v>60301810300000000002</v>
          </cell>
          <cell r="D5194" t="str">
            <v>$</v>
          </cell>
          <cell r="E5194">
            <v>187.62</v>
          </cell>
          <cell r="F5194" t="str">
            <v>Удержание 1% налога со счета 55</v>
          </cell>
        </row>
        <row r="5195">
          <cell r="A5195">
            <v>37335</v>
          </cell>
          <cell r="B5195" t="str">
            <v>42301810500000040000</v>
          </cell>
          <cell r="C5195" t="str">
            <v>60301810300000000002</v>
          </cell>
          <cell r="D5195" t="str">
            <v>$</v>
          </cell>
          <cell r="E5195">
            <v>218.89</v>
          </cell>
          <cell r="F5195" t="str">
            <v>Удержание 1% налога со счета 1614</v>
          </cell>
        </row>
        <row r="5196">
          <cell r="A5196">
            <v>37335</v>
          </cell>
          <cell r="B5196" t="str">
            <v>42301810500000040000</v>
          </cell>
          <cell r="C5196" t="str">
            <v>60301810300000000002</v>
          </cell>
          <cell r="D5196" t="str">
            <v>$</v>
          </cell>
          <cell r="E5196">
            <v>62.47</v>
          </cell>
          <cell r="F5196" t="str">
            <v>Удержание 1% налога со счета 819</v>
          </cell>
        </row>
        <row r="5197">
          <cell r="A5197">
            <v>37336</v>
          </cell>
          <cell r="B5197" t="str">
            <v>42301810500000040000</v>
          </cell>
          <cell r="C5197" t="str">
            <v>60301810300000000002</v>
          </cell>
          <cell r="D5197" t="str">
            <v>$</v>
          </cell>
          <cell r="E5197">
            <v>3095.73</v>
          </cell>
          <cell r="F5197" t="str">
            <v>Удержание 1% налога со счета 2338</v>
          </cell>
        </row>
        <row r="5198">
          <cell r="A5198">
            <v>37336</v>
          </cell>
          <cell r="B5198" t="str">
            <v>42301810500000040000</v>
          </cell>
          <cell r="C5198" t="str">
            <v>60301810300000000002</v>
          </cell>
          <cell r="D5198" t="str">
            <v>$</v>
          </cell>
          <cell r="E5198">
            <v>324.27</v>
          </cell>
          <cell r="F5198" t="str">
            <v>Удержание 1% налога со счета 1180</v>
          </cell>
        </row>
        <row r="5199">
          <cell r="A5199">
            <v>37337</v>
          </cell>
          <cell r="B5199" t="str">
            <v>42301810500000040000</v>
          </cell>
          <cell r="C5199" t="str">
            <v>60301810300000000002</v>
          </cell>
          <cell r="D5199" t="str">
            <v>$</v>
          </cell>
          <cell r="E5199">
            <v>2.5</v>
          </cell>
          <cell r="F5199" t="str">
            <v>Удержание 1% налога со счета 5526</v>
          </cell>
        </row>
        <row r="5200">
          <cell r="A5200">
            <v>37337</v>
          </cell>
          <cell r="B5200" t="str">
            <v>42301810500000040000</v>
          </cell>
          <cell r="C5200" t="str">
            <v>60301810300000000002</v>
          </cell>
          <cell r="D5200" t="str">
            <v>$</v>
          </cell>
          <cell r="E5200">
            <v>15.64</v>
          </cell>
          <cell r="F5200" t="str">
            <v>Удержание 1% налога со счета 712</v>
          </cell>
        </row>
        <row r="5201">
          <cell r="A5201">
            <v>37340</v>
          </cell>
          <cell r="B5201" t="str">
            <v>42301810500000040000</v>
          </cell>
          <cell r="C5201" t="str">
            <v>60301810300000000002</v>
          </cell>
          <cell r="D5201" t="str">
            <v>$</v>
          </cell>
          <cell r="E5201">
            <v>2.59</v>
          </cell>
          <cell r="F5201" t="str">
            <v>Удержание 1% налога со счета 5157</v>
          </cell>
        </row>
        <row r="5202">
          <cell r="A5202">
            <v>37340</v>
          </cell>
          <cell r="B5202" t="str">
            <v>42301810500000040000</v>
          </cell>
          <cell r="C5202" t="str">
            <v>60301810300000000002</v>
          </cell>
          <cell r="D5202" t="str">
            <v>$</v>
          </cell>
          <cell r="E5202">
            <v>767.51</v>
          </cell>
          <cell r="F5202" t="str">
            <v>Удержание 1% налога со счета 1025</v>
          </cell>
        </row>
        <row r="5203">
          <cell r="A5203">
            <v>37340</v>
          </cell>
          <cell r="B5203" t="str">
            <v>42301810500000040000</v>
          </cell>
          <cell r="C5203" t="str">
            <v>60301810300000000002</v>
          </cell>
          <cell r="D5203" t="str">
            <v>$</v>
          </cell>
          <cell r="E5203">
            <v>62.08</v>
          </cell>
          <cell r="F5203" t="str">
            <v>Удержание 1% налога со счета 1685</v>
          </cell>
        </row>
        <row r="5204">
          <cell r="A5204">
            <v>37340</v>
          </cell>
          <cell r="B5204" t="str">
            <v>42301810500000040000</v>
          </cell>
          <cell r="C5204" t="str">
            <v>60301810300000000002</v>
          </cell>
          <cell r="D5204" t="str">
            <v>$</v>
          </cell>
          <cell r="E5204">
            <v>93.81</v>
          </cell>
          <cell r="F5204" t="str">
            <v>Удержание 1% налога со счета 1164</v>
          </cell>
        </row>
        <row r="5205">
          <cell r="A5205">
            <v>37340</v>
          </cell>
          <cell r="B5205" t="str">
            <v>42301810500000040000</v>
          </cell>
          <cell r="C5205" t="str">
            <v>60301810300000000002</v>
          </cell>
          <cell r="D5205" t="str">
            <v>$</v>
          </cell>
          <cell r="E5205">
            <v>62.54</v>
          </cell>
          <cell r="F5205" t="str">
            <v>Удержание 1% налога со счета 4828</v>
          </cell>
        </row>
        <row r="5206">
          <cell r="A5206">
            <v>37340</v>
          </cell>
          <cell r="B5206" t="str">
            <v>42301810500000040000</v>
          </cell>
          <cell r="C5206" t="str">
            <v>60301810300000000002</v>
          </cell>
          <cell r="D5206" t="str">
            <v>$</v>
          </cell>
          <cell r="E5206">
            <v>125.08</v>
          </cell>
          <cell r="F5206" t="str">
            <v>Удержание 1% налога со счета 893</v>
          </cell>
        </row>
        <row r="5207">
          <cell r="A5207">
            <v>37341</v>
          </cell>
          <cell r="B5207" t="str">
            <v>42301810500000040000</v>
          </cell>
          <cell r="C5207" t="str">
            <v>60301810300000000002</v>
          </cell>
          <cell r="D5207" t="str">
            <v>$</v>
          </cell>
          <cell r="E5207">
            <v>37.520000000000003</v>
          </cell>
          <cell r="F5207" t="str">
            <v>Удержание 1% налога со счета 1944</v>
          </cell>
        </row>
        <row r="5208">
          <cell r="A5208">
            <v>37341</v>
          </cell>
          <cell r="B5208" t="str">
            <v>42301810500000040000</v>
          </cell>
          <cell r="C5208" t="str">
            <v>60301810300000000002</v>
          </cell>
          <cell r="D5208" t="str">
            <v>$</v>
          </cell>
          <cell r="E5208">
            <v>228.27</v>
          </cell>
          <cell r="F5208" t="str">
            <v>Удержание 1% налога со счета 1193</v>
          </cell>
        </row>
        <row r="5209">
          <cell r="A5209">
            <v>37341</v>
          </cell>
          <cell r="B5209" t="str">
            <v>42301810500000040000</v>
          </cell>
          <cell r="C5209" t="str">
            <v>60301810300000000002</v>
          </cell>
          <cell r="D5209" t="str">
            <v>$</v>
          </cell>
          <cell r="E5209">
            <v>39.36</v>
          </cell>
          <cell r="F5209" t="str">
            <v>Удержание 1% налога со счета 2024</v>
          </cell>
        </row>
        <row r="5210">
          <cell r="A5210">
            <v>37342</v>
          </cell>
          <cell r="B5210" t="str">
            <v>42301810500000040000</v>
          </cell>
          <cell r="C5210" t="str">
            <v>60301810300000000002</v>
          </cell>
          <cell r="D5210" t="str">
            <v>$</v>
          </cell>
          <cell r="E5210">
            <v>40.65</v>
          </cell>
          <cell r="F5210" t="str">
            <v>Удержание 1% налога со счета 4828</v>
          </cell>
        </row>
        <row r="5211">
          <cell r="A5211">
            <v>37342</v>
          </cell>
          <cell r="B5211" t="str">
            <v>42301810500000040000</v>
          </cell>
          <cell r="C5211" t="str">
            <v>60301810300000000002</v>
          </cell>
          <cell r="D5211" t="str">
            <v>$</v>
          </cell>
          <cell r="E5211">
            <v>309.85000000000002</v>
          </cell>
          <cell r="F5211" t="str">
            <v>Удержание 1% налога со счета 5115</v>
          </cell>
        </row>
        <row r="5212">
          <cell r="A5212">
            <v>37343</v>
          </cell>
          <cell r="B5212" t="str">
            <v>42301810500000040000</v>
          </cell>
          <cell r="C5212" t="str">
            <v>60301810300000000002</v>
          </cell>
          <cell r="D5212" t="str">
            <v>$</v>
          </cell>
          <cell r="E5212">
            <v>156.1</v>
          </cell>
          <cell r="F5212" t="str">
            <v>Удержание 1% налога со счета 4844</v>
          </cell>
        </row>
        <row r="5213">
          <cell r="A5213">
            <v>37343</v>
          </cell>
          <cell r="B5213" t="str">
            <v>42301810500000040000</v>
          </cell>
          <cell r="C5213" t="str">
            <v>60301810300000000002</v>
          </cell>
          <cell r="D5213" t="str">
            <v>$</v>
          </cell>
          <cell r="E5213">
            <v>156.1</v>
          </cell>
          <cell r="F5213" t="str">
            <v>Удержание 1% налога со счета 1588</v>
          </cell>
        </row>
        <row r="5214">
          <cell r="A5214">
            <v>37343</v>
          </cell>
          <cell r="B5214" t="str">
            <v>42301810500000040000</v>
          </cell>
          <cell r="C5214" t="str">
            <v>60301810300000000002</v>
          </cell>
          <cell r="D5214" t="str">
            <v>$</v>
          </cell>
          <cell r="E5214">
            <v>76.55</v>
          </cell>
          <cell r="F5214" t="str">
            <v>Удержание 1% налога со счета 5322</v>
          </cell>
        </row>
        <row r="5215">
          <cell r="A5215">
            <v>37343</v>
          </cell>
          <cell r="B5215" t="str">
            <v>42301810500000040000</v>
          </cell>
          <cell r="C5215" t="str">
            <v>60301810300000000002</v>
          </cell>
          <cell r="D5215" t="str">
            <v>$</v>
          </cell>
          <cell r="E5215">
            <v>107.83</v>
          </cell>
          <cell r="F5215" t="str">
            <v>Удержание 1% налога со счета 2367</v>
          </cell>
        </row>
        <row r="5216">
          <cell r="A5216">
            <v>37344</v>
          </cell>
          <cell r="B5216" t="str">
            <v>42301810500000040000</v>
          </cell>
          <cell r="C5216" t="str">
            <v>60301810300000000002</v>
          </cell>
          <cell r="D5216" t="str">
            <v>$</v>
          </cell>
          <cell r="E5216">
            <v>31.22</v>
          </cell>
          <cell r="F5216" t="str">
            <v>Удержание 1% налога со счета 819</v>
          </cell>
        </row>
        <row r="5217">
          <cell r="A5217">
            <v>37344</v>
          </cell>
          <cell r="B5217" t="str">
            <v>42301810500000040000</v>
          </cell>
          <cell r="C5217" t="str">
            <v>60301810300000000002</v>
          </cell>
          <cell r="D5217" t="str">
            <v>$</v>
          </cell>
          <cell r="E5217">
            <v>218.54</v>
          </cell>
          <cell r="F5217" t="str">
            <v>Удержание 1% налога со счета 1685</v>
          </cell>
        </row>
        <row r="5218">
          <cell r="A5218">
            <v>37344</v>
          </cell>
          <cell r="B5218" t="str">
            <v>42301810500000040000</v>
          </cell>
          <cell r="C5218" t="str">
            <v>60301810300000000002</v>
          </cell>
          <cell r="D5218" t="str">
            <v>$</v>
          </cell>
          <cell r="E5218">
            <v>62.44</v>
          </cell>
          <cell r="F5218" t="str">
            <v>Удержание 1% налога со счета 1164</v>
          </cell>
        </row>
        <row r="5219">
          <cell r="A5219">
            <v>37344</v>
          </cell>
          <cell r="B5219" t="str">
            <v>42301810500000040000</v>
          </cell>
          <cell r="C5219" t="str">
            <v>60301810300000000002</v>
          </cell>
          <cell r="D5219" t="str">
            <v>$</v>
          </cell>
          <cell r="E5219">
            <v>2.19</v>
          </cell>
          <cell r="F5219" t="str">
            <v>Удержание 1% налога со счета 1533</v>
          </cell>
        </row>
        <row r="5220">
          <cell r="A5220">
            <v>37344</v>
          </cell>
          <cell r="B5220" t="str">
            <v>42301810500000040000</v>
          </cell>
          <cell r="C5220" t="str">
            <v>60301810200000009802</v>
          </cell>
          <cell r="D5220" t="str">
            <v>$</v>
          </cell>
          <cell r="E5220">
            <v>317</v>
          </cell>
          <cell r="F5220" t="str">
            <v>Погашение части основного долга, процентов за пользование кредитом и списание подоходного налога с материальной выгоды,  Орлова В.И.</v>
          </cell>
        </row>
        <row r="5221">
          <cell r="A5221">
            <v>37344</v>
          </cell>
          <cell r="B5221" t="str">
            <v>42301810500000040000</v>
          </cell>
          <cell r="C5221" t="str">
            <v>60301810200000009802</v>
          </cell>
          <cell r="D5221" t="str">
            <v>$</v>
          </cell>
          <cell r="E5221">
            <v>365</v>
          </cell>
          <cell r="F5221" t="str">
            <v>Погашение части основного долга, процентов за пользование кредитом и списание подоходного налога с материальной выгоды,  Филлер Н.Д.</v>
          </cell>
        </row>
        <row r="5222">
          <cell r="A5222">
            <v>37347</v>
          </cell>
          <cell r="B5222" t="str">
            <v>42301810500000040000</v>
          </cell>
          <cell r="C5222" t="str">
            <v>60301810300000000002</v>
          </cell>
          <cell r="D5222" t="str">
            <v>$</v>
          </cell>
          <cell r="E5222">
            <v>62.64</v>
          </cell>
          <cell r="F5222" t="str">
            <v>Удержание 1% налога со счета 204</v>
          </cell>
        </row>
        <row r="5223">
          <cell r="A5223">
            <v>37347</v>
          </cell>
          <cell r="B5223" t="str">
            <v>42301810500000040000</v>
          </cell>
          <cell r="C5223" t="str">
            <v>60301810300000000002</v>
          </cell>
          <cell r="D5223" t="str">
            <v>$</v>
          </cell>
          <cell r="E5223">
            <v>255.58</v>
          </cell>
          <cell r="F5223" t="str">
            <v>Удержание 1% налога со счета 903</v>
          </cell>
        </row>
        <row r="5224">
          <cell r="A5224">
            <v>37347</v>
          </cell>
          <cell r="B5224" t="str">
            <v>42301810500000040000</v>
          </cell>
          <cell r="C5224" t="str">
            <v>60301810300000000002</v>
          </cell>
          <cell r="D5224" t="str">
            <v>$</v>
          </cell>
          <cell r="E5224">
            <v>137.81</v>
          </cell>
          <cell r="F5224" t="str">
            <v>Удержание 1% налога со счета 1193</v>
          </cell>
        </row>
        <row r="5225">
          <cell r="A5225">
            <v>37347</v>
          </cell>
          <cell r="B5225" t="str">
            <v>42301810500000040000</v>
          </cell>
          <cell r="C5225" t="str">
            <v>60301810300000000002</v>
          </cell>
          <cell r="D5225" t="str">
            <v>$</v>
          </cell>
          <cell r="E5225">
            <v>169.13</v>
          </cell>
          <cell r="F5225" t="str">
            <v>Удержание 1% налога со счета 2396</v>
          </cell>
        </row>
        <row r="5226">
          <cell r="A5226">
            <v>37347</v>
          </cell>
          <cell r="B5226" t="str">
            <v>42301810500000040000</v>
          </cell>
          <cell r="C5226" t="str">
            <v>60301810300000000002</v>
          </cell>
          <cell r="D5226" t="str">
            <v>$</v>
          </cell>
          <cell r="E5226">
            <v>219.24</v>
          </cell>
          <cell r="F5226" t="str">
            <v>Удержание 1% налога со счета 55</v>
          </cell>
        </row>
        <row r="5227">
          <cell r="A5227">
            <v>37347</v>
          </cell>
          <cell r="B5227" t="str">
            <v>42301810500000040000</v>
          </cell>
          <cell r="C5227" t="str">
            <v>60301810300000000002</v>
          </cell>
          <cell r="D5227" t="str">
            <v>$</v>
          </cell>
          <cell r="E5227">
            <v>144.07</v>
          </cell>
          <cell r="F5227" t="str">
            <v>Удержание 1% налога со счета 576</v>
          </cell>
        </row>
        <row r="5228">
          <cell r="A5228">
            <v>37347</v>
          </cell>
          <cell r="B5228" t="str">
            <v>42301810500000040000</v>
          </cell>
          <cell r="C5228" t="str">
            <v>60301810300000000002</v>
          </cell>
          <cell r="D5228" t="str">
            <v>$</v>
          </cell>
          <cell r="E5228">
            <v>31.32</v>
          </cell>
          <cell r="F5228" t="str">
            <v>Удержание 1% налога со счета 1944</v>
          </cell>
        </row>
        <row r="5229">
          <cell r="A5229">
            <v>37347</v>
          </cell>
          <cell r="B5229" t="str">
            <v>42301810500000040000</v>
          </cell>
          <cell r="C5229" t="str">
            <v>60301810300000000002</v>
          </cell>
          <cell r="D5229" t="str">
            <v>$</v>
          </cell>
          <cell r="E5229">
            <v>156.6</v>
          </cell>
          <cell r="F5229" t="str">
            <v>Удержание 1% налога со счета 1083</v>
          </cell>
        </row>
        <row r="5230">
          <cell r="A5230">
            <v>37347</v>
          </cell>
          <cell r="B5230" t="str">
            <v>42301810500000040000</v>
          </cell>
          <cell r="C5230" t="str">
            <v>60301810300000000002</v>
          </cell>
          <cell r="D5230" t="str">
            <v>$</v>
          </cell>
          <cell r="E5230">
            <v>31.32</v>
          </cell>
          <cell r="F5230" t="str">
            <v>Удержание 1% налога со счета 550</v>
          </cell>
        </row>
        <row r="5231">
          <cell r="A5231">
            <v>37347</v>
          </cell>
          <cell r="B5231" t="str">
            <v>42301810500000040000</v>
          </cell>
          <cell r="C5231" t="str">
            <v>60301810200000009802</v>
          </cell>
          <cell r="D5231" t="str">
            <v>$</v>
          </cell>
          <cell r="E5231">
            <v>44703</v>
          </cell>
          <cell r="F5231" t="str">
            <v>Выплата %% по депозитам, получение %% по кредитам, удержание подоходного н алога, покупка валюты по генеральным заявлениям за март 2002 года</v>
          </cell>
        </row>
        <row r="5232">
          <cell r="A5232">
            <v>37347</v>
          </cell>
          <cell r="B5232" t="str">
            <v>42301810500000040000</v>
          </cell>
          <cell r="C5232" t="str">
            <v>60301810200000009802</v>
          </cell>
          <cell r="D5232" t="str">
            <v>$</v>
          </cell>
          <cell r="E5232">
            <v>9996</v>
          </cell>
          <cell r="F5232" t="str">
            <v>Выплата %% по депозитам, получение %% по кредитам, удержание подоходного н алога, покупка валюты по генеральным заявлениям за март 2002 года</v>
          </cell>
        </row>
        <row r="5233">
          <cell r="A5233">
            <v>37347</v>
          </cell>
          <cell r="B5233" t="str">
            <v>42301810500000040000</v>
          </cell>
          <cell r="C5233" t="str">
            <v>60301810200000009802</v>
          </cell>
          <cell r="D5233" t="str">
            <v>$</v>
          </cell>
          <cell r="E5233">
            <v>41064</v>
          </cell>
          <cell r="F5233" t="str">
            <v>Выплата %% по депозитам, получение %% по кредитам, удержание подоходного н алога, покупка валюты по генеральным заявлениям за март 2002 года</v>
          </cell>
        </row>
        <row r="5234">
          <cell r="A5234">
            <v>37347</v>
          </cell>
          <cell r="B5234" t="str">
            <v>42301810500000040000</v>
          </cell>
          <cell r="C5234" t="str">
            <v>60301810200000009802</v>
          </cell>
          <cell r="D5234" t="str">
            <v>$</v>
          </cell>
          <cell r="E5234">
            <v>24721</v>
          </cell>
          <cell r="F5234" t="str">
            <v>Выплата %% по депозитам, получение %% по кредитам, удержание подоходного н алога, покупка валюты по генеральным заявлениям за март 2002 года</v>
          </cell>
        </row>
        <row r="5235">
          <cell r="A5235">
            <v>37347</v>
          </cell>
          <cell r="B5235" t="str">
            <v>42301810500000040000</v>
          </cell>
          <cell r="C5235" t="str">
            <v>60301810200000009802</v>
          </cell>
          <cell r="D5235" t="str">
            <v>$</v>
          </cell>
          <cell r="E5235">
            <v>17770</v>
          </cell>
          <cell r="F5235" t="str">
            <v>Выплата %% по депозитам, получение %% по кредитам, удержание подоходного н алога, покупка валюты по генеральным заявлениям за март 2002 года</v>
          </cell>
        </row>
        <row r="5236">
          <cell r="A5236">
            <v>37347</v>
          </cell>
          <cell r="B5236" t="str">
            <v>42301810500000040000</v>
          </cell>
          <cell r="C5236" t="str">
            <v>60301810200000009802</v>
          </cell>
          <cell r="D5236" t="str">
            <v>$</v>
          </cell>
          <cell r="E5236">
            <v>3973</v>
          </cell>
          <cell r="F5236" t="str">
            <v>Выплата %% по депозитам, получение %% по кредитам, удержание подоходного н алога, покупка валюты по генеральным заявлениям за март 2002 года</v>
          </cell>
        </row>
        <row r="5237">
          <cell r="A5237">
            <v>37347</v>
          </cell>
          <cell r="B5237" t="str">
            <v>42301810500000040000</v>
          </cell>
          <cell r="C5237" t="str">
            <v>60301810200000009802</v>
          </cell>
          <cell r="D5237" t="str">
            <v>$</v>
          </cell>
          <cell r="E5237">
            <v>58348</v>
          </cell>
          <cell r="F5237" t="str">
            <v>Выплата %% по депозитам, получение %% по кредитам, удержание подоходного н алога, покупка валюты по генеральным заявлениям за март 2002 года</v>
          </cell>
        </row>
        <row r="5238">
          <cell r="A5238">
            <v>37347</v>
          </cell>
          <cell r="B5238" t="str">
            <v>42301810500000040000</v>
          </cell>
          <cell r="C5238" t="str">
            <v>60301810200000009802</v>
          </cell>
          <cell r="D5238" t="str">
            <v>$</v>
          </cell>
          <cell r="E5238">
            <v>13047</v>
          </cell>
          <cell r="F5238" t="str">
            <v>Выплата %% по депозитам, получение %% по кредитам, удержание подоходного н алога, покупка валюты по генеральным заявлениям за март 2002 года</v>
          </cell>
        </row>
        <row r="5239">
          <cell r="A5239">
            <v>37348</v>
          </cell>
          <cell r="B5239" t="str">
            <v>42301810500000040000</v>
          </cell>
          <cell r="C5239" t="str">
            <v>60301810300000000002</v>
          </cell>
          <cell r="D5239" t="str">
            <v>$</v>
          </cell>
          <cell r="E5239">
            <v>68.84</v>
          </cell>
          <cell r="F5239" t="str">
            <v>Удержание 1% налога со счета 644</v>
          </cell>
        </row>
        <row r="5240">
          <cell r="A5240">
            <v>37348</v>
          </cell>
          <cell r="B5240" t="str">
            <v>42301810500000040000</v>
          </cell>
          <cell r="C5240" t="str">
            <v>60301810300000000002</v>
          </cell>
          <cell r="D5240" t="str">
            <v>$</v>
          </cell>
          <cell r="E5240">
            <v>2816.1</v>
          </cell>
          <cell r="F5240" t="str">
            <v>Удержание 1% налога со счета 550</v>
          </cell>
        </row>
        <row r="5241">
          <cell r="A5241">
            <v>37348</v>
          </cell>
          <cell r="B5241" t="str">
            <v>42301810500000040000</v>
          </cell>
          <cell r="C5241" t="str">
            <v>60301810300000000002</v>
          </cell>
          <cell r="D5241" t="str">
            <v>$</v>
          </cell>
          <cell r="E5241">
            <v>469.35</v>
          </cell>
          <cell r="F5241" t="str">
            <v>Удержание 1% налога со счета 550</v>
          </cell>
        </row>
        <row r="5242">
          <cell r="A5242">
            <v>37350</v>
          </cell>
          <cell r="B5242" t="str">
            <v>42301810500000040000</v>
          </cell>
          <cell r="C5242" t="str">
            <v>60301810300000000002</v>
          </cell>
          <cell r="D5242" t="str">
            <v>$</v>
          </cell>
          <cell r="E5242">
            <v>26.62</v>
          </cell>
          <cell r="F5242" t="str">
            <v>Удержание 1% налога со счета 204</v>
          </cell>
        </row>
        <row r="5243">
          <cell r="A5243">
            <v>37351</v>
          </cell>
          <cell r="B5243" t="str">
            <v>42301810500000040000</v>
          </cell>
          <cell r="C5243" t="str">
            <v>60301810300000000002</v>
          </cell>
          <cell r="D5243" t="str">
            <v>$</v>
          </cell>
          <cell r="E5243">
            <v>156.49</v>
          </cell>
          <cell r="F5243" t="str">
            <v>Удержание 1% налога со счета 1533</v>
          </cell>
        </row>
        <row r="5244">
          <cell r="A5244">
            <v>37351</v>
          </cell>
          <cell r="B5244" t="str">
            <v>42301810500000040000</v>
          </cell>
          <cell r="C5244" t="str">
            <v>60301810200000009802</v>
          </cell>
          <cell r="D5244" t="str">
            <v>$</v>
          </cell>
          <cell r="E5244">
            <v>111</v>
          </cell>
          <cell r="F5244" t="str">
            <v>Погашение части основного долга, процентов за пользование кредитом и списание подоходного налога с материальной выгоды,  Филлер Н.Д.</v>
          </cell>
        </row>
        <row r="5245">
          <cell r="A5245">
            <v>37351</v>
          </cell>
          <cell r="B5245" t="str">
            <v>42301810500000040000</v>
          </cell>
          <cell r="C5245" t="str">
            <v>60301810200000009802</v>
          </cell>
          <cell r="D5245" t="str">
            <v>$</v>
          </cell>
          <cell r="E5245">
            <v>95</v>
          </cell>
          <cell r="F5245" t="str">
            <v>Погашение части основного долга, процентов за пользование кредитом и списание подоходного налога с материальной выгоды,  Орлова В.И.</v>
          </cell>
        </row>
        <row r="5246">
          <cell r="A5246">
            <v>37354</v>
          </cell>
          <cell r="B5246" t="str">
            <v>42301810500000040000</v>
          </cell>
          <cell r="C5246" t="str">
            <v>60301810300000000002</v>
          </cell>
          <cell r="D5246" t="str">
            <v>$</v>
          </cell>
          <cell r="E5246">
            <v>391.5</v>
          </cell>
          <cell r="F5246" t="str">
            <v>Удержание 1% налога со счета 204</v>
          </cell>
        </row>
        <row r="5247">
          <cell r="A5247">
            <v>37354</v>
          </cell>
          <cell r="B5247" t="str">
            <v>42301810500000040000</v>
          </cell>
          <cell r="C5247" t="str">
            <v>60301810300000000002</v>
          </cell>
          <cell r="D5247" t="str">
            <v>$</v>
          </cell>
          <cell r="E5247">
            <v>68.900000000000006</v>
          </cell>
          <cell r="F5247" t="str">
            <v>Удержание 1% налога со счета 1193</v>
          </cell>
        </row>
        <row r="5248">
          <cell r="A5248">
            <v>37354</v>
          </cell>
          <cell r="B5248" t="str">
            <v>42301810500000040000</v>
          </cell>
          <cell r="C5248" t="str">
            <v>60301810300000000002</v>
          </cell>
          <cell r="D5248" t="str">
            <v>$</v>
          </cell>
          <cell r="E5248">
            <v>754.91</v>
          </cell>
          <cell r="F5248" t="str">
            <v>Удержание 1% налога со счета 55</v>
          </cell>
        </row>
        <row r="5249">
          <cell r="A5249">
            <v>37354</v>
          </cell>
          <cell r="B5249" t="str">
            <v>42301810500000040000</v>
          </cell>
          <cell r="C5249" t="str">
            <v>60301810300000000002</v>
          </cell>
          <cell r="D5249" t="str">
            <v>$</v>
          </cell>
          <cell r="E5249">
            <v>156.6</v>
          </cell>
          <cell r="F5249" t="str">
            <v>Удержание 1% налога со счета 576</v>
          </cell>
        </row>
        <row r="5250">
          <cell r="A5250">
            <v>37354</v>
          </cell>
          <cell r="B5250" t="str">
            <v>42301810500000040000</v>
          </cell>
          <cell r="C5250" t="str">
            <v>60301810300000000002</v>
          </cell>
          <cell r="D5250" t="str">
            <v>$</v>
          </cell>
          <cell r="E5250">
            <v>472.93</v>
          </cell>
          <cell r="F5250" t="str">
            <v>Удержание 1% налога со счета 576</v>
          </cell>
        </row>
        <row r="5251">
          <cell r="A5251">
            <v>37354</v>
          </cell>
          <cell r="B5251" t="str">
            <v>42301810500000040000</v>
          </cell>
          <cell r="C5251" t="str">
            <v>60301810300000000002</v>
          </cell>
          <cell r="D5251" t="str">
            <v>$</v>
          </cell>
          <cell r="E5251">
            <v>832.86</v>
          </cell>
          <cell r="F5251" t="str">
            <v>Удержание 1% налога со счета 631</v>
          </cell>
        </row>
        <row r="5252">
          <cell r="A5252">
            <v>37354</v>
          </cell>
          <cell r="B5252" t="str">
            <v>42301810500000040000</v>
          </cell>
          <cell r="C5252" t="str">
            <v>60301810300000000002</v>
          </cell>
          <cell r="D5252" t="str">
            <v>$</v>
          </cell>
          <cell r="E5252">
            <v>93.96</v>
          </cell>
          <cell r="F5252" t="str">
            <v>Удержание 1% налога со счета 2396</v>
          </cell>
        </row>
        <row r="5253">
          <cell r="A5253">
            <v>37355</v>
          </cell>
          <cell r="B5253" t="str">
            <v>42301810500000040000</v>
          </cell>
          <cell r="C5253" t="str">
            <v>60301810300000000002</v>
          </cell>
          <cell r="D5253" t="str">
            <v>$</v>
          </cell>
          <cell r="E5253">
            <v>25.36</v>
          </cell>
          <cell r="F5253" t="str">
            <v>Удержание 1% налога со счета 2451</v>
          </cell>
        </row>
        <row r="5254">
          <cell r="A5254">
            <v>37355</v>
          </cell>
          <cell r="B5254" t="str">
            <v>42301810500000040000</v>
          </cell>
          <cell r="C5254" t="str">
            <v>60301810300000000002</v>
          </cell>
          <cell r="D5254" t="str">
            <v>$</v>
          </cell>
          <cell r="E5254">
            <v>140.94</v>
          </cell>
          <cell r="F5254" t="str">
            <v>Удержание 1% налога со счета 725</v>
          </cell>
        </row>
        <row r="5255">
          <cell r="A5255">
            <v>37355</v>
          </cell>
          <cell r="B5255" t="str">
            <v>42301810500000040000</v>
          </cell>
          <cell r="C5255" t="str">
            <v>60301810300000000002</v>
          </cell>
          <cell r="D5255" t="str">
            <v>$</v>
          </cell>
          <cell r="E5255">
            <v>31.31</v>
          </cell>
          <cell r="F5255" t="str">
            <v>Удержание 1% налога со счета 5157</v>
          </cell>
        </row>
        <row r="5256">
          <cell r="A5256">
            <v>37356</v>
          </cell>
          <cell r="B5256" t="str">
            <v>42301810500000040000</v>
          </cell>
          <cell r="C5256" t="str">
            <v>60301810300000000002</v>
          </cell>
          <cell r="D5256" t="str">
            <v>$</v>
          </cell>
          <cell r="E5256">
            <v>46.98</v>
          </cell>
          <cell r="F5256" t="str">
            <v>Удержание 1% налога со счета 1944</v>
          </cell>
        </row>
        <row r="5257">
          <cell r="A5257">
            <v>37356</v>
          </cell>
          <cell r="B5257" t="str">
            <v>42301810500000040000</v>
          </cell>
          <cell r="C5257" t="str">
            <v>60301810300000000002</v>
          </cell>
          <cell r="D5257" t="str">
            <v>$</v>
          </cell>
          <cell r="E5257">
            <v>936.44</v>
          </cell>
          <cell r="F5257" t="str">
            <v>Удержание 1% налога со счета 107</v>
          </cell>
        </row>
        <row r="5258">
          <cell r="A5258">
            <v>37356</v>
          </cell>
          <cell r="B5258" t="str">
            <v>42301810500000040000</v>
          </cell>
          <cell r="C5258" t="str">
            <v>60301810300000000002</v>
          </cell>
          <cell r="D5258" t="str">
            <v>$</v>
          </cell>
          <cell r="E5258">
            <v>43.79</v>
          </cell>
          <cell r="F5258" t="str">
            <v>Удержание 1% налога со счета 2516</v>
          </cell>
        </row>
        <row r="5259">
          <cell r="A5259">
            <v>37356</v>
          </cell>
          <cell r="B5259" t="str">
            <v>42301810500000040000</v>
          </cell>
          <cell r="C5259" t="str">
            <v>60301810300000000002</v>
          </cell>
          <cell r="D5259" t="str">
            <v>$</v>
          </cell>
          <cell r="E5259">
            <v>67.72</v>
          </cell>
          <cell r="F5259" t="str">
            <v>Удержание 1% налога со счета 2480</v>
          </cell>
        </row>
        <row r="5260">
          <cell r="A5260">
            <v>37356</v>
          </cell>
          <cell r="B5260" t="str">
            <v>42301810500000040000</v>
          </cell>
          <cell r="C5260" t="str">
            <v>60301810300000000002</v>
          </cell>
          <cell r="D5260" t="str">
            <v>$</v>
          </cell>
          <cell r="E5260">
            <v>158.38</v>
          </cell>
          <cell r="F5260" t="str">
            <v>Удержание 1% налога со счета 1711</v>
          </cell>
        </row>
        <row r="5261">
          <cell r="A5261">
            <v>37357</v>
          </cell>
          <cell r="B5261" t="str">
            <v>42301810500000040000</v>
          </cell>
          <cell r="C5261" t="str">
            <v>60301810300000000002</v>
          </cell>
          <cell r="D5261" t="str">
            <v>$</v>
          </cell>
          <cell r="E5261">
            <v>31.32</v>
          </cell>
          <cell r="F5261" t="str">
            <v>Удержание 1% налога со счета 576</v>
          </cell>
        </row>
        <row r="5262">
          <cell r="A5262">
            <v>37357</v>
          </cell>
          <cell r="B5262" t="str">
            <v>42301810500000040000</v>
          </cell>
          <cell r="C5262" t="str">
            <v>60301810300000000002</v>
          </cell>
          <cell r="D5262" t="str">
            <v>$</v>
          </cell>
          <cell r="E5262">
            <v>31.01</v>
          </cell>
          <cell r="F5262" t="str">
            <v>Удержание 1% налога со счета 5526</v>
          </cell>
        </row>
        <row r="5263">
          <cell r="A5263">
            <v>37357</v>
          </cell>
          <cell r="B5263" t="str">
            <v>42301810500000040000</v>
          </cell>
          <cell r="C5263" t="str">
            <v>60301810300000000002</v>
          </cell>
          <cell r="D5263" t="str">
            <v>$</v>
          </cell>
          <cell r="E5263">
            <v>170.31</v>
          </cell>
          <cell r="F5263" t="str">
            <v>Удержание 1% налога со счета 1180</v>
          </cell>
        </row>
        <row r="5264">
          <cell r="A5264">
            <v>37357</v>
          </cell>
          <cell r="B5264" t="str">
            <v>42301810500000040000</v>
          </cell>
          <cell r="C5264" t="str">
            <v>60301810300000000002</v>
          </cell>
          <cell r="D5264" t="str">
            <v>$</v>
          </cell>
          <cell r="E5264">
            <v>354.44</v>
          </cell>
          <cell r="F5264" t="str">
            <v>Удержание 1% налога со счета 262</v>
          </cell>
        </row>
        <row r="5265">
          <cell r="A5265">
            <v>37357</v>
          </cell>
          <cell r="B5265" t="str">
            <v>42301810500000040000</v>
          </cell>
          <cell r="C5265" t="str">
            <v>60301810300000000002</v>
          </cell>
          <cell r="D5265" t="str">
            <v>$</v>
          </cell>
          <cell r="E5265">
            <v>391.5</v>
          </cell>
          <cell r="F5265" t="str">
            <v>Удержание 1% налога со счета 1533</v>
          </cell>
        </row>
        <row r="5266">
          <cell r="A5266">
            <v>37357</v>
          </cell>
          <cell r="B5266" t="str">
            <v>42301810500000040000</v>
          </cell>
          <cell r="C5266" t="str">
            <v>60301810300000000002</v>
          </cell>
          <cell r="D5266" t="str">
            <v>$</v>
          </cell>
          <cell r="E5266">
            <v>234.7</v>
          </cell>
          <cell r="F5266" t="str">
            <v>Удержание 1% налога со счета 4828</v>
          </cell>
        </row>
        <row r="5267">
          <cell r="A5267">
            <v>37358</v>
          </cell>
          <cell r="B5267" t="str">
            <v>42301810500000040000</v>
          </cell>
          <cell r="C5267" t="str">
            <v>60301810300000000002</v>
          </cell>
          <cell r="D5267" t="str">
            <v>$</v>
          </cell>
          <cell r="E5267">
            <v>217.19</v>
          </cell>
          <cell r="F5267" t="str">
            <v>Удержание 1% налога со счета 5115</v>
          </cell>
        </row>
        <row r="5268">
          <cell r="A5268">
            <v>37358</v>
          </cell>
          <cell r="B5268" t="str">
            <v>42301810500000040000</v>
          </cell>
          <cell r="C5268" t="str">
            <v>60301810300000000002</v>
          </cell>
          <cell r="D5268" t="str">
            <v>$</v>
          </cell>
          <cell r="E5268">
            <v>156.6</v>
          </cell>
          <cell r="F5268" t="str">
            <v>Удержание 1% налога со счета 576</v>
          </cell>
        </row>
        <row r="5269">
          <cell r="A5269">
            <v>37361</v>
          </cell>
          <cell r="B5269" t="str">
            <v>42301810500000040000</v>
          </cell>
          <cell r="C5269" t="str">
            <v>60301810300000000002</v>
          </cell>
          <cell r="D5269" t="str">
            <v>$</v>
          </cell>
          <cell r="E5269">
            <v>385.18</v>
          </cell>
          <cell r="F5269" t="str">
            <v>Удержание 1% налога со счета 4844</v>
          </cell>
        </row>
        <row r="5270">
          <cell r="A5270">
            <v>37361</v>
          </cell>
          <cell r="B5270" t="str">
            <v>42301810500000040000</v>
          </cell>
          <cell r="C5270" t="str">
            <v>60301810300000000002</v>
          </cell>
          <cell r="D5270" t="str">
            <v>$</v>
          </cell>
          <cell r="E5270">
            <v>156.6</v>
          </cell>
          <cell r="F5270" t="str">
            <v>Удержание 1% налога со счета 2451</v>
          </cell>
        </row>
        <row r="5271">
          <cell r="A5271">
            <v>37361</v>
          </cell>
          <cell r="B5271" t="str">
            <v>42301810500000040000</v>
          </cell>
          <cell r="C5271" t="str">
            <v>60301810300000000002</v>
          </cell>
          <cell r="D5271" t="str">
            <v>$</v>
          </cell>
          <cell r="E5271">
            <v>63.73</v>
          </cell>
          <cell r="F5271" t="str">
            <v>Удержание 1% налога со счета 2215</v>
          </cell>
        </row>
        <row r="5272">
          <cell r="A5272">
            <v>37361</v>
          </cell>
          <cell r="B5272" t="str">
            <v>42301810500000040000</v>
          </cell>
          <cell r="C5272" t="str">
            <v>60301810300000000002</v>
          </cell>
          <cell r="D5272" t="str">
            <v>$</v>
          </cell>
          <cell r="E5272">
            <v>172.26</v>
          </cell>
          <cell r="F5272" t="str">
            <v>Удержание 1% налога со счета 1588</v>
          </cell>
        </row>
        <row r="5273">
          <cell r="A5273">
            <v>37361</v>
          </cell>
          <cell r="B5273" t="str">
            <v>42301810500000040000</v>
          </cell>
          <cell r="C5273" t="str">
            <v>60301810300000000002</v>
          </cell>
          <cell r="D5273" t="str">
            <v>$</v>
          </cell>
          <cell r="E5273">
            <v>5.3</v>
          </cell>
          <cell r="F5273" t="str">
            <v>Удержание 1% налога со счета 2480</v>
          </cell>
        </row>
        <row r="5274">
          <cell r="A5274">
            <v>37361</v>
          </cell>
          <cell r="B5274" t="str">
            <v>42301810500000040000</v>
          </cell>
          <cell r="C5274" t="str">
            <v>60301810300000000002</v>
          </cell>
          <cell r="D5274" t="str">
            <v>$</v>
          </cell>
          <cell r="E5274">
            <v>322.95999999999998</v>
          </cell>
          <cell r="F5274" t="str">
            <v>Удержание 1% налога со счета 712</v>
          </cell>
        </row>
        <row r="5275">
          <cell r="A5275">
            <v>37361</v>
          </cell>
          <cell r="B5275" t="str">
            <v>42301810500000040000</v>
          </cell>
          <cell r="C5275" t="str">
            <v>60301810300000000002</v>
          </cell>
          <cell r="D5275" t="str">
            <v>$</v>
          </cell>
          <cell r="E5275">
            <v>93.96</v>
          </cell>
          <cell r="F5275" t="str">
            <v>Удержание 1% налога со счета 1711</v>
          </cell>
        </row>
        <row r="5276">
          <cell r="A5276">
            <v>37362</v>
          </cell>
          <cell r="B5276" t="str">
            <v>42301810500000040000</v>
          </cell>
          <cell r="C5276" t="str">
            <v>60301810300000000002</v>
          </cell>
          <cell r="D5276" t="str">
            <v>$</v>
          </cell>
          <cell r="E5276">
            <v>93.72</v>
          </cell>
          <cell r="F5276" t="str">
            <v>Удержание 1% налога со счета 2024</v>
          </cell>
        </row>
        <row r="5277">
          <cell r="A5277">
            <v>37362</v>
          </cell>
          <cell r="B5277" t="str">
            <v>42301810500000040000</v>
          </cell>
          <cell r="C5277" t="str">
            <v>60301810300000000002</v>
          </cell>
          <cell r="D5277" t="str">
            <v>$</v>
          </cell>
          <cell r="E5277">
            <v>62.58</v>
          </cell>
          <cell r="F5277" t="str">
            <v>Удержание 1% налога со счета 4828</v>
          </cell>
        </row>
        <row r="5278">
          <cell r="A5278">
            <v>37364</v>
          </cell>
          <cell r="B5278" t="str">
            <v>42301810500000040000</v>
          </cell>
          <cell r="C5278" t="str">
            <v>60301810300000000002</v>
          </cell>
          <cell r="D5278" t="str">
            <v>$</v>
          </cell>
          <cell r="E5278">
            <v>344.3</v>
          </cell>
          <cell r="F5278" t="str">
            <v>Удержание 1% налога со счета 4828</v>
          </cell>
        </row>
        <row r="5279">
          <cell r="A5279">
            <v>37364</v>
          </cell>
          <cell r="B5279" t="str">
            <v>42301810500000040000</v>
          </cell>
          <cell r="C5279" t="str">
            <v>60301810900000009801</v>
          </cell>
          <cell r="D5279" t="str">
            <v>$</v>
          </cell>
          <cell r="E5279">
            <v>1182</v>
          </cell>
          <cell r="F5279" t="str">
            <v>Спис.подоход.налога              согласно заявлению Арабкиной Г.А.</v>
          </cell>
        </row>
        <row r="5280">
          <cell r="A5280">
            <v>37365</v>
          </cell>
          <cell r="B5280" t="str">
            <v>42301810500000040000</v>
          </cell>
          <cell r="C5280" t="str">
            <v>60301810300000000002</v>
          </cell>
          <cell r="D5280" t="str">
            <v>$</v>
          </cell>
          <cell r="E5280">
            <v>156.5</v>
          </cell>
          <cell r="F5280" t="str">
            <v>Удержание 1% налога со счета 1533</v>
          </cell>
        </row>
        <row r="5281">
          <cell r="A5281">
            <v>37368</v>
          </cell>
          <cell r="B5281" t="str">
            <v>42301810500000040000</v>
          </cell>
          <cell r="C5281" t="str">
            <v>60301810300000000002</v>
          </cell>
          <cell r="D5281" t="str">
            <v>$</v>
          </cell>
          <cell r="E5281">
            <v>15.65</v>
          </cell>
          <cell r="F5281" t="str">
            <v>Удержание 1% налога со счета 5157</v>
          </cell>
        </row>
        <row r="5282">
          <cell r="A5282">
            <v>37368</v>
          </cell>
          <cell r="B5282" t="str">
            <v>42301810500000040000</v>
          </cell>
          <cell r="C5282" t="str">
            <v>60301810300000000002</v>
          </cell>
          <cell r="D5282" t="str">
            <v>$</v>
          </cell>
          <cell r="E5282">
            <v>62.6</v>
          </cell>
          <cell r="F5282" t="str">
            <v>Удержание 1% налога со счета 5115</v>
          </cell>
        </row>
        <row r="5283">
          <cell r="A5283">
            <v>37369</v>
          </cell>
          <cell r="B5283" t="str">
            <v>42301810500000040000</v>
          </cell>
          <cell r="C5283" t="str">
            <v>60301810300000000002</v>
          </cell>
          <cell r="D5283" t="str">
            <v>$</v>
          </cell>
          <cell r="E5283">
            <v>93.84</v>
          </cell>
          <cell r="F5283" t="str">
            <v>Удержание 1% налога со счета 1533</v>
          </cell>
        </row>
        <row r="5284">
          <cell r="A5284">
            <v>37370</v>
          </cell>
          <cell r="B5284" t="str">
            <v>42301810500000040000</v>
          </cell>
          <cell r="C5284" t="str">
            <v>60301810300000000002</v>
          </cell>
          <cell r="D5284" t="str">
            <v>$</v>
          </cell>
          <cell r="E5284">
            <v>4.6900000000000004</v>
          </cell>
          <cell r="F5284" t="str">
            <v>Удержание 1% налога со счета 204</v>
          </cell>
        </row>
        <row r="5285">
          <cell r="A5285">
            <v>37370</v>
          </cell>
          <cell r="B5285" t="str">
            <v>42301810500000040000</v>
          </cell>
          <cell r="C5285" t="str">
            <v>60301810300000000002</v>
          </cell>
          <cell r="D5285" t="str">
            <v>$</v>
          </cell>
          <cell r="E5285">
            <v>21.92</v>
          </cell>
          <cell r="F5285" t="str">
            <v>Удержание 1% налога со счета 2150</v>
          </cell>
        </row>
        <row r="5286">
          <cell r="A5286">
            <v>37370</v>
          </cell>
          <cell r="B5286" t="str">
            <v>42301810500000040000</v>
          </cell>
          <cell r="C5286" t="str">
            <v>60301810300000000002</v>
          </cell>
          <cell r="D5286" t="str">
            <v>$</v>
          </cell>
          <cell r="E5286">
            <v>78.2</v>
          </cell>
          <cell r="F5286" t="str">
            <v>Удержание 1% налога со счета 2024</v>
          </cell>
        </row>
        <row r="5287">
          <cell r="A5287">
            <v>37371</v>
          </cell>
          <cell r="B5287" t="str">
            <v>42301810500000040000</v>
          </cell>
          <cell r="C5287" t="str">
            <v>60301810700000009098</v>
          </cell>
          <cell r="D5287" t="str">
            <v>$</v>
          </cell>
          <cell r="E5287">
            <v>1745.3</v>
          </cell>
          <cell r="F5287" t="str">
            <v>Списание расходов, оплаченных банковской картой MasterCard Business (Мингашутдинов З. Х.), в оплату личных трат.</v>
          </cell>
        </row>
        <row r="5288">
          <cell r="A5288">
            <v>37372</v>
          </cell>
          <cell r="B5288" t="str">
            <v>42301810500000040000</v>
          </cell>
          <cell r="C5288" t="str">
            <v>60301810300000000002</v>
          </cell>
          <cell r="D5288" t="str">
            <v>$</v>
          </cell>
          <cell r="E5288">
            <v>256.88</v>
          </cell>
          <cell r="F5288" t="str">
            <v>Удержание 1% налога со счета 4307</v>
          </cell>
        </row>
        <row r="5289">
          <cell r="A5289">
            <v>37372</v>
          </cell>
          <cell r="B5289" t="str">
            <v>42301810500000040000</v>
          </cell>
          <cell r="C5289" t="str">
            <v>60301810300000000002</v>
          </cell>
          <cell r="D5289" t="str">
            <v>$</v>
          </cell>
          <cell r="E5289">
            <v>46.98</v>
          </cell>
          <cell r="F5289" t="str">
            <v>Удержание 1% налога со счета 5157</v>
          </cell>
        </row>
        <row r="5290">
          <cell r="A5290">
            <v>37373</v>
          </cell>
          <cell r="B5290" t="str">
            <v>42301810500000040000</v>
          </cell>
          <cell r="C5290" t="str">
            <v>60301810300000000002</v>
          </cell>
          <cell r="D5290" t="str">
            <v>$</v>
          </cell>
          <cell r="E5290">
            <v>312.42</v>
          </cell>
          <cell r="F5290" t="str">
            <v>Удержание 1% налога со счета 893</v>
          </cell>
        </row>
        <row r="5291">
          <cell r="A5291">
            <v>37373</v>
          </cell>
          <cell r="B5291" t="str">
            <v>42301810500000040000</v>
          </cell>
          <cell r="C5291" t="str">
            <v>60301810300000000002</v>
          </cell>
          <cell r="D5291" t="str">
            <v>$</v>
          </cell>
          <cell r="E5291">
            <v>62.64</v>
          </cell>
          <cell r="F5291" t="str">
            <v>Удержание 1% налога со счета 5115</v>
          </cell>
        </row>
        <row r="5292">
          <cell r="A5292">
            <v>37373</v>
          </cell>
          <cell r="B5292" t="str">
            <v>42301810500000040000</v>
          </cell>
          <cell r="C5292" t="str">
            <v>60301810300000000002</v>
          </cell>
          <cell r="D5292" t="str">
            <v>$</v>
          </cell>
          <cell r="E5292">
            <v>150.86000000000001</v>
          </cell>
          <cell r="F5292" t="str">
            <v>Удержание 1% налога со счета 1698</v>
          </cell>
        </row>
        <row r="5293">
          <cell r="A5293">
            <v>37373</v>
          </cell>
          <cell r="B5293" t="str">
            <v>42301810500000040000</v>
          </cell>
          <cell r="C5293" t="str">
            <v>60301810300000000002</v>
          </cell>
          <cell r="D5293" t="str">
            <v>$</v>
          </cell>
          <cell r="E5293">
            <v>93.96</v>
          </cell>
          <cell r="F5293" t="str">
            <v>Удержание 1% налога со счета 2451</v>
          </cell>
        </row>
        <row r="5294">
          <cell r="A5294">
            <v>37373</v>
          </cell>
          <cell r="B5294" t="str">
            <v>42301810500000040000</v>
          </cell>
          <cell r="C5294" t="str">
            <v>60301810300000000002</v>
          </cell>
          <cell r="D5294" t="str">
            <v>$</v>
          </cell>
          <cell r="E5294">
            <v>31.32</v>
          </cell>
          <cell r="F5294" t="str">
            <v>Удержание 1% налога со счета 576</v>
          </cell>
        </row>
        <row r="5295">
          <cell r="A5295">
            <v>37373</v>
          </cell>
          <cell r="B5295" t="str">
            <v>42301810500000040000</v>
          </cell>
          <cell r="C5295" t="str">
            <v>60301810300000000002</v>
          </cell>
          <cell r="D5295" t="str">
            <v>$</v>
          </cell>
          <cell r="E5295">
            <v>31.32</v>
          </cell>
          <cell r="F5295" t="str">
            <v>Удержание 1% налога со счета 5157</v>
          </cell>
        </row>
        <row r="5296">
          <cell r="A5296">
            <v>37373</v>
          </cell>
          <cell r="B5296" t="str">
            <v>42301810500000040000</v>
          </cell>
          <cell r="C5296" t="str">
            <v>60301810200000009802</v>
          </cell>
          <cell r="D5296" t="str">
            <v>$</v>
          </cell>
          <cell r="E5296">
            <v>346</v>
          </cell>
          <cell r="F5296" t="str">
            <v>Погашение части основного долга, процентов за пользование кредитом и списание подоходного налога с материальной выгоды,  Филлер Н.Д.</v>
          </cell>
        </row>
        <row r="5297">
          <cell r="A5297">
            <v>37373</v>
          </cell>
          <cell r="B5297" t="str">
            <v>42301810500000040000</v>
          </cell>
          <cell r="C5297" t="str">
            <v>60301810200000009802</v>
          </cell>
          <cell r="D5297" t="str">
            <v>$</v>
          </cell>
          <cell r="E5297">
            <v>283</v>
          </cell>
          <cell r="F5297" t="str">
            <v>Погашение части основного долга, процентов за пользование кредитом и списание подоходного налога с материальной выгоды,  Орлова В.И.</v>
          </cell>
        </row>
        <row r="5298">
          <cell r="A5298">
            <v>37375</v>
          </cell>
          <cell r="B5298" t="str">
            <v>42301810500000040000</v>
          </cell>
          <cell r="C5298" t="str">
            <v>60301810300000000002</v>
          </cell>
          <cell r="D5298" t="str">
            <v>$</v>
          </cell>
          <cell r="E5298">
            <v>95.53</v>
          </cell>
          <cell r="F5298" t="str">
            <v>Удержание 1% налога со счета 204</v>
          </cell>
        </row>
        <row r="5299">
          <cell r="A5299">
            <v>37375</v>
          </cell>
          <cell r="B5299" t="str">
            <v>42301810500000040000</v>
          </cell>
          <cell r="C5299" t="str">
            <v>60301810300000000002</v>
          </cell>
          <cell r="D5299" t="str">
            <v>$</v>
          </cell>
          <cell r="E5299">
            <v>29.75</v>
          </cell>
          <cell r="F5299" t="str">
            <v>Удержание 1% налога со счета 4064</v>
          </cell>
        </row>
        <row r="5300">
          <cell r="A5300">
            <v>37375</v>
          </cell>
          <cell r="B5300" t="str">
            <v>42301810500000040000</v>
          </cell>
          <cell r="C5300" t="str">
            <v>60301810300000000002</v>
          </cell>
          <cell r="D5300" t="str">
            <v>$</v>
          </cell>
          <cell r="E5300">
            <v>144.07</v>
          </cell>
          <cell r="F5300" t="str">
            <v>Удержание 1% налога со счета 576</v>
          </cell>
        </row>
        <row r="5301">
          <cell r="A5301">
            <v>37382</v>
          </cell>
          <cell r="B5301" t="str">
            <v>42301810500000040000</v>
          </cell>
          <cell r="C5301" t="str">
            <v>60301810300000000002</v>
          </cell>
          <cell r="D5301" t="str">
            <v>$</v>
          </cell>
          <cell r="E5301">
            <v>266.27999999999997</v>
          </cell>
          <cell r="F5301" t="str">
            <v>Удержание 1% налога со счета 903</v>
          </cell>
        </row>
        <row r="5302">
          <cell r="A5302">
            <v>37382</v>
          </cell>
          <cell r="B5302" t="str">
            <v>42301810500000040000</v>
          </cell>
          <cell r="C5302" t="str">
            <v>60301810200000009802</v>
          </cell>
          <cell r="D5302" t="str">
            <v>$</v>
          </cell>
          <cell r="E5302">
            <v>43261</v>
          </cell>
          <cell r="F5302" t="str">
            <v>Выплата %% по депозитам, получение %% по кредитам, удержание подоходного н алога, покупка валюты по генеральным заявлениям за апрель 2002 года</v>
          </cell>
        </row>
        <row r="5303">
          <cell r="A5303">
            <v>37382</v>
          </cell>
          <cell r="B5303" t="str">
            <v>42301810500000040000</v>
          </cell>
          <cell r="C5303" t="str">
            <v>60301810200000009802</v>
          </cell>
          <cell r="D5303" t="str">
            <v>$</v>
          </cell>
          <cell r="E5303">
            <v>9673</v>
          </cell>
          <cell r="F5303" t="str">
            <v>Выплата %% по депозитам, получение %% по кредитам, удержание подоходного н алога, покупка валюты по генеральным заявлениям за апрель 2002 года</v>
          </cell>
        </row>
        <row r="5304">
          <cell r="A5304">
            <v>37382</v>
          </cell>
          <cell r="B5304" t="str">
            <v>42301810500000040000</v>
          </cell>
          <cell r="C5304" t="str">
            <v>60301810200000009802</v>
          </cell>
          <cell r="D5304" t="str">
            <v>$</v>
          </cell>
          <cell r="E5304">
            <v>39739</v>
          </cell>
          <cell r="F5304" t="str">
            <v>Выплата %% по депозитам, получение %% по кредитам, удержание подоходного н алога, покупка валюты по генеральным заявлениям за апрель 2002 года</v>
          </cell>
        </row>
        <row r="5305">
          <cell r="A5305">
            <v>37382</v>
          </cell>
          <cell r="B5305" t="str">
            <v>42301810500000040000</v>
          </cell>
          <cell r="C5305" t="str">
            <v>60301810200000009802</v>
          </cell>
          <cell r="D5305" t="str">
            <v>$</v>
          </cell>
          <cell r="E5305">
            <v>23923</v>
          </cell>
          <cell r="F5305" t="str">
            <v>Выплата %% по депозитам, получение %% по кредитам, удержание подоходного н алога, покупка валюты по генеральным заявлениям за апрель 2002 года</v>
          </cell>
        </row>
        <row r="5306">
          <cell r="A5306">
            <v>37382</v>
          </cell>
          <cell r="B5306" t="str">
            <v>42301810500000040000</v>
          </cell>
          <cell r="C5306" t="str">
            <v>60301810200000009802</v>
          </cell>
          <cell r="D5306" t="str">
            <v>$</v>
          </cell>
          <cell r="E5306">
            <v>17197</v>
          </cell>
          <cell r="F5306" t="str">
            <v>Выплата %% по депозитам, получение %% по кредитам, удержание подоходного н алога, покупка валюты по генеральным заявлениям за апрель 2002 года</v>
          </cell>
        </row>
        <row r="5307">
          <cell r="A5307">
            <v>37382</v>
          </cell>
          <cell r="B5307" t="str">
            <v>42301810500000040000</v>
          </cell>
          <cell r="C5307" t="str">
            <v>60301810200000009802</v>
          </cell>
          <cell r="D5307" t="str">
            <v>$</v>
          </cell>
          <cell r="E5307">
            <v>3845</v>
          </cell>
          <cell r="F5307" t="str">
            <v>Выплата %% по депозитам, получение %% по кредитам, удержание подоходного н алога, покупка валюты по генеральным заявлениям за апрель 2002 года</v>
          </cell>
        </row>
        <row r="5308">
          <cell r="A5308">
            <v>37382</v>
          </cell>
          <cell r="B5308" t="str">
            <v>42301810500000040000</v>
          </cell>
          <cell r="C5308" t="str">
            <v>60301810200000009802</v>
          </cell>
          <cell r="D5308" t="str">
            <v>$</v>
          </cell>
          <cell r="E5308">
            <v>56465</v>
          </cell>
          <cell r="F5308" t="str">
            <v>Выплата %% по депозитам, получение %% по кредитам, удержание подоходного н алога, покупка валюты по генеральным заявлениям за апрель 2002 года</v>
          </cell>
        </row>
        <row r="5309">
          <cell r="A5309">
            <v>37382</v>
          </cell>
          <cell r="B5309" t="str">
            <v>42301810500000040000</v>
          </cell>
          <cell r="C5309" t="str">
            <v>60301810200000009802</v>
          </cell>
          <cell r="D5309" t="str">
            <v>$</v>
          </cell>
          <cell r="E5309">
            <v>12626</v>
          </cell>
          <cell r="F5309" t="str">
            <v>Выплата %% по депозитам, получение %% по кредитам, удержание подоходного н алога, покупка валюты по генеральным заявлениям за апрель 2002 года</v>
          </cell>
        </row>
        <row r="5310">
          <cell r="A5310">
            <v>37383</v>
          </cell>
          <cell r="B5310" t="str">
            <v>42301810500000040000</v>
          </cell>
          <cell r="C5310" t="str">
            <v>60301810200000009802</v>
          </cell>
          <cell r="D5310" t="str">
            <v>$</v>
          </cell>
          <cell r="E5310">
            <v>156</v>
          </cell>
          <cell r="F5310" t="str">
            <v>Погашение части основного долга, процентов за пользование кредитом и списание подоходного налога с материальной выгоды,  Филлер Н.Д.</v>
          </cell>
        </row>
        <row r="5311">
          <cell r="A5311">
            <v>37383</v>
          </cell>
          <cell r="B5311" t="str">
            <v>42301810500000040000</v>
          </cell>
          <cell r="C5311" t="str">
            <v>60301810200000009802</v>
          </cell>
          <cell r="D5311" t="str">
            <v>$</v>
          </cell>
          <cell r="E5311">
            <v>126</v>
          </cell>
          <cell r="F5311" t="str">
            <v>Погашение части основного долга, процентов за пользование кредитом и списание подоходного налога с материальной выгоды,  Орлова В.И.</v>
          </cell>
        </row>
        <row r="5312">
          <cell r="A5312">
            <v>37384</v>
          </cell>
          <cell r="B5312" t="str">
            <v>42301810500000040000</v>
          </cell>
          <cell r="C5312" t="str">
            <v>60301810300000000002</v>
          </cell>
          <cell r="D5312" t="str">
            <v>$</v>
          </cell>
          <cell r="E5312">
            <v>31.32</v>
          </cell>
          <cell r="F5312" t="str">
            <v>Удержание 1% налога со счета 204</v>
          </cell>
        </row>
        <row r="5313">
          <cell r="A5313">
            <v>37384</v>
          </cell>
          <cell r="B5313" t="str">
            <v>42301810500000040000</v>
          </cell>
          <cell r="C5313" t="str">
            <v>60301810300000000002</v>
          </cell>
          <cell r="D5313" t="str">
            <v>$</v>
          </cell>
          <cell r="E5313">
            <v>260.81</v>
          </cell>
          <cell r="F5313" t="str">
            <v>Удержание 1% налога со счета 903</v>
          </cell>
        </row>
        <row r="5314">
          <cell r="A5314">
            <v>37384</v>
          </cell>
          <cell r="B5314" t="str">
            <v>42301810500000040000</v>
          </cell>
          <cell r="C5314" t="str">
            <v>60301810300000000002</v>
          </cell>
          <cell r="D5314" t="str">
            <v>$</v>
          </cell>
          <cell r="E5314">
            <v>102.2</v>
          </cell>
          <cell r="F5314" t="str">
            <v>Удержание 1% налога со счета 2367</v>
          </cell>
        </row>
        <row r="5315">
          <cell r="A5315">
            <v>37389</v>
          </cell>
          <cell r="B5315" t="str">
            <v>42301810500000040000</v>
          </cell>
          <cell r="C5315" t="str">
            <v>60301810300000000002</v>
          </cell>
          <cell r="D5315" t="str">
            <v>$</v>
          </cell>
          <cell r="E5315">
            <v>31.35</v>
          </cell>
          <cell r="F5315" t="str">
            <v>Удержание 1% налога со счета 204</v>
          </cell>
        </row>
        <row r="5316">
          <cell r="A5316">
            <v>37389</v>
          </cell>
          <cell r="B5316" t="str">
            <v>42301810500000040000</v>
          </cell>
          <cell r="C5316" t="str">
            <v>60301810300000000002</v>
          </cell>
          <cell r="D5316" t="str">
            <v>$</v>
          </cell>
          <cell r="E5316">
            <v>31.06</v>
          </cell>
          <cell r="F5316" t="str">
            <v>Удержание 1% налога со счета 5526</v>
          </cell>
        </row>
        <row r="5317">
          <cell r="A5317">
            <v>37390</v>
          </cell>
          <cell r="B5317" t="str">
            <v>42301810500000040000</v>
          </cell>
          <cell r="C5317" t="str">
            <v>60301810300000000002</v>
          </cell>
          <cell r="D5317" t="str">
            <v>$</v>
          </cell>
          <cell r="E5317">
            <v>352.12</v>
          </cell>
          <cell r="F5317" t="str">
            <v>Удержание 1% налога со счета 4064</v>
          </cell>
        </row>
        <row r="5318">
          <cell r="A5318">
            <v>37391</v>
          </cell>
          <cell r="B5318" t="str">
            <v>42301810500000040000</v>
          </cell>
          <cell r="C5318" t="str">
            <v>60301810300000000002</v>
          </cell>
          <cell r="D5318" t="str">
            <v>$</v>
          </cell>
          <cell r="E5318">
            <v>128.47999999999999</v>
          </cell>
          <cell r="F5318" t="str">
            <v>Удержание 1% налога со счета 5377</v>
          </cell>
        </row>
        <row r="5319">
          <cell r="A5319">
            <v>37391</v>
          </cell>
          <cell r="B5319" t="str">
            <v>42301810500000040000</v>
          </cell>
          <cell r="C5319" t="str">
            <v>60301810300000000002</v>
          </cell>
          <cell r="D5319" t="str">
            <v>$</v>
          </cell>
          <cell r="E5319">
            <v>939.26</v>
          </cell>
          <cell r="F5319" t="str">
            <v>Удержание 1% налога со счета 5322</v>
          </cell>
        </row>
        <row r="5320">
          <cell r="A5320">
            <v>37392</v>
          </cell>
          <cell r="B5320" t="str">
            <v>42301810500000040000</v>
          </cell>
          <cell r="C5320" t="str">
            <v>60301810300000000002</v>
          </cell>
          <cell r="D5320" t="str">
            <v>$</v>
          </cell>
          <cell r="E5320">
            <v>327.87</v>
          </cell>
          <cell r="F5320" t="str">
            <v>Удержание 1% налога со счета 1423</v>
          </cell>
        </row>
        <row r="5321">
          <cell r="A5321">
            <v>37394</v>
          </cell>
          <cell r="B5321" t="str">
            <v>42301810500000040000</v>
          </cell>
          <cell r="C5321" t="str">
            <v>60301810300000000002</v>
          </cell>
          <cell r="D5321" t="str">
            <v>$</v>
          </cell>
          <cell r="E5321">
            <v>34.450000000000003</v>
          </cell>
          <cell r="F5321" t="str">
            <v>Удержание 1% налога со счета 4844</v>
          </cell>
        </row>
        <row r="5322">
          <cell r="A5322">
            <v>37394</v>
          </cell>
          <cell r="B5322" t="str">
            <v>42301810500000040000</v>
          </cell>
          <cell r="C5322" t="str">
            <v>60301810300000000002</v>
          </cell>
          <cell r="D5322" t="str">
            <v>$</v>
          </cell>
          <cell r="E5322">
            <v>1254.8</v>
          </cell>
          <cell r="F5322" t="str">
            <v>Удержание 1% налога со счета 1423</v>
          </cell>
        </row>
        <row r="5323">
          <cell r="A5323">
            <v>37396</v>
          </cell>
          <cell r="B5323" t="str">
            <v>42301810500000040000</v>
          </cell>
          <cell r="C5323" t="str">
            <v>60301810300000000002</v>
          </cell>
          <cell r="D5323" t="str">
            <v>$</v>
          </cell>
          <cell r="E5323">
            <v>15.69</v>
          </cell>
          <cell r="F5323" t="str">
            <v>Удержание 1% налога со счета 204</v>
          </cell>
        </row>
        <row r="5324">
          <cell r="A5324">
            <v>37396</v>
          </cell>
          <cell r="B5324" t="str">
            <v>42301810500000040000</v>
          </cell>
          <cell r="C5324" t="str">
            <v>60301810300000000002</v>
          </cell>
          <cell r="D5324" t="str">
            <v>$</v>
          </cell>
          <cell r="E5324">
            <v>58.03</v>
          </cell>
          <cell r="F5324" t="str">
            <v>Удержание 1% налога со счета 725</v>
          </cell>
        </row>
        <row r="5325">
          <cell r="A5325">
            <v>37396</v>
          </cell>
          <cell r="B5325" t="str">
            <v>42301810500000040000</v>
          </cell>
          <cell r="C5325" t="str">
            <v>60301810300000000002</v>
          </cell>
          <cell r="D5325" t="str">
            <v>$</v>
          </cell>
          <cell r="E5325">
            <v>101.16</v>
          </cell>
          <cell r="F5325" t="str">
            <v>Удержание 1% налога со счета 2150</v>
          </cell>
        </row>
        <row r="5326">
          <cell r="A5326">
            <v>37396</v>
          </cell>
          <cell r="B5326" t="str">
            <v>42301810500000040000</v>
          </cell>
          <cell r="C5326" t="str">
            <v>60301810300000000002</v>
          </cell>
          <cell r="D5326" t="str">
            <v>$</v>
          </cell>
          <cell r="E5326">
            <v>244.52</v>
          </cell>
          <cell r="F5326" t="str">
            <v>Удержание 1% налога со счета 1960</v>
          </cell>
        </row>
        <row r="5327">
          <cell r="A5327">
            <v>37396</v>
          </cell>
          <cell r="B5327" t="str">
            <v>42301810500000040000</v>
          </cell>
          <cell r="C5327" t="str">
            <v>60301810300000000002</v>
          </cell>
          <cell r="D5327" t="str">
            <v>$</v>
          </cell>
          <cell r="E5327">
            <v>1566.5</v>
          </cell>
          <cell r="F5327" t="str">
            <v>Удержание 1% налога со счета 5115</v>
          </cell>
        </row>
        <row r="5328">
          <cell r="A5328">
            <v>37397</v>
          </cell>
          <cell r="B5328" t="str">
            <v>42301810500000040000</v>
          </cell>
          <cell r="C5328" t="str">
            <v>60301810300000000002</v>
          </cell>
          <cell r="D5328" t="str">
            <v>$</v>
          </cell>
          <cell r="E5328">
            <v>94.11</v>
          </cell>
          <cell r="F5328" t="str">
            <v>Удержание 1% налога со счета 2150</v>
          </cell>
        </row>
        <row r="5329">
          <cell r="A5329">
            <v>37398</v>
          </cell>
          <cell r="B5329" t="str">
            <v>42301810500000040000</v>
          </cell>
          <cell r="C5329" t="str">
            <v>60301810300000000002</v>
          </cell>
          <cell r="D5329" t="str">
            <v>$</v>
          </cell>
          <cell r="E5329">
            <v>15.69</v>
          </cell>
          <cell r="F5329" t="str">
            <v>Удержание 1% налога со счета 204</v>
          </cell>
        </row>
        <row r="5330">
          <cell r="A5330">
            <v>37399</v>
          </cell>
          <cell r="B5330" t="str">
            <v>42301810500000040000</v>
          </cell>
          <cell r="C5330" t="str">
            <v>60301810300000000002</v>
          </cell>
          <cell r="D5330" t="str">
            <v>$</v>
          </cell>
          <cell r="E5330">
            <v>50.19</v>
          </cell>
          <cell r="F5330" t="str">
            <v>Удержание 1% налога со счета 4844</v>
          </cell>
        </row>
        <row r="5331">
          <cell r="A5331">
            <v>37399</v>
          </cell>
          <cell r="B5331" t="str">
            <v>42301810500000040000</v>
          </cell>
          <cell r="C5331" t="str">
            <v>60301810300000000002</v>
          </cell>
          <cell r="D5331" t="str">
            <v>$</v>
          </cell>
          <cell r="E5331">
            <v>109.8</v>
          </cell>
          <cell r="F5331" t="str">
            <v>Удержание 1% налога со счета 644</v>
          </cell>
        </row>
        <row r="5332">
          <cell r="A5332">
            <v>37400</v>
          </cell>
          <cell r="B5332" t="str">
            <v>42301810500000040000</v>
          </cell>
          <cell r="C5332" t="str">
            <v>60301810300000000002</v>
          </cell>
          <cell r="D5332" t="str">
            <v>$</v>
          </cell>
          <cell r="E5332">
            <v>15.7</v>
          </cell>
          <cell r="F5332" t="str">
            <v>Удержание 1% налога со счета 204</v>
          </cell>
        </row>
        <row r="5333">
          <cell r="A5333">
            <v>37400</v>
          </cell>
          <cell r="B5333" t="str">
            <v>42301810500000040000</v>
          </cell>
          <cell r="C5333" t="str">
            <v>60301810300000000002</v>
          </cell>
          <cell r="D5333" t="str">
            <v>$</v>
          </cell>
          <cell r="E5333">
            <v>224.77</v>
          </cell>
          <cell r="F5333" t="str">
            <v>Удержание 1% налога со счета 741</v>
          </cell>
        </row>
        <row r="5334">
          <cell r="A5334">
            <v>37405</v>
          </cell>
          <cell r="B5334" t="str">
            <v>42301810500000040000</v>
          </cell>
          <cell r="C5334" t="str">
            <v>60301810300000000002</v>
          </cell>
          <cell r="D5334" t="str">
            <v>$</v>
          </cell>
          <cell r="E5334">
            <v>4.72</v>
          </cell>
          <cell r="F5334" t="str">
            <v>Удержание 1% налога со счета 204</v>
          </cell>
        </row>
        <row r="5335">
          <cell r="A5335">
            <v>37406</v>
          </cell>
          <cell r="B5335" t="str">
            <v>42301810500000040000</v>
          </cell>
          <cell r="C5335" t="str">
            <v>60301810200000009802</v>
          </cell>
          <cell r="D5335" t="str">
            <v>$</v>
          </cell>
          <cell r="E5335">
            <v>356</v>
          </cell>
          <cell r="F5335" t="str">
            <v>Погашение части основного долга, процентов за пользование кредитом и списание подоходного налога с материальной выгоды,  Филлер Н.Д.</v>
          </cell>
        </row>
        <row r="5336">
          <cell r="A5336">
            <v>37406</v>
          </cell>
          <cell r="B5336" t="str">
            <v>42301810500000040000</v>
          </cell>
          <cell r="C5336" t="str">
            <v>60301810200000009802</v>
          </cell>
          <cell r="D5336" t="str">
            <v>$</v>
          </cell>
          <cell r="E5336">
            <v>287</v>
          </cell>
          <cell r="F5336" t="str">
            <v>Погашение части основного долга, процентов за пользование кредитом и списание подоходного налога с материальной выгоды,  Орлова В.И.</v>
          </cell>
        </row>
        <row r="5337">
          <cell r="A5337">
            <v>37407</v>
          </cell>
          <cell r="B5337" t="str">
            <v>42301810500000040000</v>
          </cell>
          <cell r="C5337" t="str">
            <v>60301810300000000002</v>
          </cell>
          <cell r="D5337" t="str">
            <v>$</v>
          </cell>
          <cell r="E5337">
            <v>78.599999999999994</v>
          </cell>
          <cell r="F5337" t="str">
            <v>Удержание 1% налога со счета 204</v>
          </cell>
        </row>
        <row r="5338">
          <cell r="A5338">
            <v>37407</v>
          </cell>
          <cell r="B5338" t="str">
            <v>42301810500000040000</v>
          </cell>
          <cell r="C5338" t="str">
            <v>60301810300000000002</v>
          </cell>
          <cell r="D5338" t="str">
            <v>$</v>
          </cell>
          <cell r="E5338">
            <v>255</v>
          </cell>
          <cell r="F5338" t="str">
            <v>Удержание 1% налога со счета 903</v>
          </cell>
        </row>
        <row r="5339">
          <cell r="A5339">
            <v>37410</v>
          </cell>
          <cell r="B5339" t="str">
            <v>42301810500000040000</v>
          </cell>
          <cell r="C5339" t="str">
            <v>60301810300000000002</v>
          </cell>
          <cell r="D5339" t="str">
            <v>$</v>
          </cell>
          <cell r="E5339">
            <v>15.72</v>
          </cell>
          <cell r="F5339" t="str">
            <v>Удержание 1% налога со счета 204</v>
          </cell>
        </row>
        <row r="5340">
          <cell r="A5340">
            <v>37410</v>
          </cell>
          <cell r="B5340" t="str">
            <v>42301810500000040000</v>
          </cell>
          <cell r="C5340" t="str">
            <v>60301810300000000002</v>
          </cell>
          <cell r="D5340" t="str">
            <v>$</v>
          </cell>
          <cell r="E5340">
            <v>1212.8599999999999</v>
          </cell>
          <cell r="F5340" t="str">
            <v>Удержание 1% налога со счета 327</v>
          </cell>
        </row>
        <row r="5341">
          <cell r="A5341">
            <v>37410</v>
          </cell>
          <cell r="B5341" t="str">
            <v>42301810500000040000</v>
          </cell>
          <cell r="C5341" t="str">
            <v>60301810200000009802</v>
          </cell>
          <cell r="D5341" t="str">
            <v>$</v>
          </cell>
          <cell r="E5341">
            <v>47639</v>
          </cell>
          <cell r="F5341" t="str">
            <v>Выплата %% по депозитам, получение %% по кредитам, удержание подоходного н алога, покупка валюты по генеральным заявлениям за май 2002 года</v>
          </cell>
        </row>
        <row r="5342">
          <cell r="A5342">
            <v>37410</v>
          </cell>
          <cell r="B5342" t="str">
            <v>42301810500000040000</v>
          </cell>
          <cell r="C5342" t="str">
            <v>60301810200000009802</v>
          </cell>
          <cell r="D5342" t="str">
            <v>$</v>
          </cell>
          <cell r="E5342">
            <v>9996</v>
          </cell>
          <cell r="F5342" t="str">
            <v>Выплата %% по депозитам, получение %% по кредитам, удержание подоходного н алога, покупка валюты по генеральным заявлениям за май 2002 года</v>
          </cell>
        </row>
        <row r="5343">
          <cell r="A5343">
            <v>37410</v>
          </cell>
          <cell r="B5343" t="str">
            <v>42301810500000040000</v>
          </cell>
          <cell r="C5343" t="str">
            <v>60301810200000009802</v>
          </cell>
          <cell r="D5343" t="str">
            <v>$</v>
          </cell>
          <cell r="E5343">
            <v>43760</v>
          </cell>
          <cell r="F5343" t="str">
            <v>Выплата %% по депозитам, получение %% по кредитам, удержание подоходного н алога, покупка валюты по генеральным заявлениям за май 2002 года</v>
          </cell>
        </row>
        <row r="5344">
          <cell r="A5344">
            <v>37410</v>
          </cell>
          <cell r="B5344" t="str">
            <v>42301810500000040000</v>
          </cell>
          <cell r="C5344" t="str">
            <v>60301810200000009802</v>
          </cell>
          <cell r="D5344" t="str">
            <v>$</v>
          </cell>
          <cell r="E5344">
            <v>24721</v>
          </cell>
          <cell r="F5344" t="str">
            <v>Выплата %% по депозитам, получение %% по кредитам, удержание подоходного н алога, покупка валюты по генеральным заявлениям за май 2002 года</v>
          </cell>
        </row>
        <row r="5345">
          <cell r="A5345">
            <v>37410</v>
          </cell>
          <cell r="B5345" t="str">
            <v>42301810500000040000</v>
          </cell>
          <cell r="C5345" t="str">
            <v>60301810200000009802</v>
          </cell>
          <cell r="D5345" t="str">
            <v>$</v>
          </cell>
          <cell r="E5345">
            <v>3973</v>
          </cell>
          <cell r="F5345" t="str">
            <v>Выплата %% по депозитам, получение %% по кредитам, удержание подоходного н алога, покупка валюты по генеральным заявлениям за май 2002 года</v>
          </cell>
        </row>
        <row r="5346">
          <cell r="A5346">
            <v>37410</v>
          </cell>
          <cell r="B5346" t="str">
            <v>42301810500000040000</v>
          </cell>
          <cell r="C5346" t="str">
            <v>60301810200000009802</v>
          </cell>
          <cell r="D5346" t="str">
            <v>$</v>
          </cell>
          <cell r="E5346">
            <v>62180</v>
          </cell>
          <cell r="F5346" t="str">
            <v>Выплата %% по депозитам, получение %% по кредитам, удержание подоходного н алога, покупка валюты по генеральным заявлениям за май 2002 года</v>
          </cell>
        </row>
        <row r="5347">
          <cell r="A5347">
            <v>37410</v>
          </cell>
          <cell r="B5347" t="str">
            <v>42301810500000040000</v>
          </cell>
          <cell r="C5347" t="str">
            <v>60301810200000009802</v>
          </cell>
          <cell r="D5347" t="str">
            <v>$</v>
          </cell>
          <cell r="E5347">
            <v>13047</v>
          </cell>
          <cell r="F5347" t="str">
            <v>Выплата %% по депозитам, получение %% по кредитам, удержание подоходного н алога, покупка валюты по генеральным заявлениям за май 2002 года</v>
          </cell>
        </row>
        <row r="5348">
          <cell r="A5348">
            <v>37410</v>
          </cell>
          <cell r="B5348" t="str">
            <v>42301810500000040000</v>
          </cell>
          <cell r="C5348" t="str">
            <v>60301810200000009802</v>
          </cell>
          <cell r="D5348" t="str">
            <v>$</v>
          </cell>
          <cell r="E5348">
            <v>18937</v>
          </cell>
          <cell r="F5348" t="str">
            <v>Выплата %% по депозитам, получение %% по кредитам, удержание подоходного н алога, покупка валюты по генеральным заявлениям за май 2002 года</v>
          </cell>
        </row>
        <row r="5349">
          <cell r="A5349">
            <v>37411</v>
          </cell>
          <cell r="B5349" t="str">
            <v>42301810500000040000</v>
          </cell>
          <cell r="C5349" t="str">
            <v>60301810300000000002</v>
          </cell>
          <cell r="D5349" t="str">
            <v>$</v>
          </cell>
          <cell r="E5349">
            <v>47.16</v>
          </cell>
          <cell r="F5349" t="str">
            <v>Удержание 1% налога со счета 4844</v>
          </cell>
        </row>
        <row r="5350">
          <cell r="A5350">
            <v>37412</v>
          </cell>
          <cell r="B5350" t="str">
            <v>42301810500000040000</v>
          </cell>
          <cell r="C5350" t="str">
            <v>60301810200000009802</v>
          </cell>
          <cell r="D5350" t="str">
            <v>$</v>
          </cell>
          <cell r="E5350">
            <v>92</v>
          </cell>
          <cell r="F5350" t="str">
            <v>Погашение части основного долга, процентов за пользование кредитом и списание подоходного налога с материальной выгоды,  Филлер Н.Д.</v>
          </cell>
        </row>
        <row r="5351">
          <cell r="A5351">
            <v>37412</v>
          </cell>
          <cell r="B5351" t="str">
            <v>42301810500000040000</v>
          </cell>
          <cell r="C5351" t="str">
            <v>60301810200000009802</v>
          </cell>
          <cell r="D5351" t="str">
            <v>$</v>
          </cell>
          <cell r="E5351">
            <v>74</v>
          </cell>
          <cell r="F5351" t="str">
            <v>Погашение части основного долга, процентов за пользование кредитом и списание подоходного налога с материальной выгоды,  Орлова В.И.</v>
          </cell>
        </row>
        <row r="5352">
          <cell r="A5352">
            <v>37413</v>
          </cell>
          <cell r="B5352" t="str">
            <v>42301810500000040000</v>
          </cell>
          <cell r="C5352" t="str">
            <v>60301810300000000002</v>
          </cell>
          <cell r="D5352" t="str">
            <v>$</v>
          </cell>
          <cell r="E5352">
            <v>3044.25</v>
          </cell>
          <cell r="F5352" t="str">
            <v>Удержание 1% налога со счета 2338</v>
          </cell>
        </row>
        <row r="5353">
          <cell r="A5353">
            <v>37413</v>
          </cell>
          <cell r="B5353" t="str">
            <v>42301810500000040000</v>
          </cell>
          <cell r="C5353" t="str">
            <v>60301810300000000002</v>
          </cell>
          <cell r="D5353" t="str">
            <v>$</v>
          </cell>
          <cell r="E5353">
            <v>172.84</v>
          </cell>
          <cell r="F5353" t="str">
            <v>Удержание 1% налога со счета 3829</v>
          </cell>
        </row>
        <row r="5354">
          <cell r="A5354">
            <v>37414</v>
          </cell>
          <cell r="B5354" t="str">
            <v>42301810500000040000</v>
          </cell>
          <cell r="C5354" t="str">
            <v>60301810300000000002</v>
          </cell>
          <cell r="D5354" t="str">
            <v>$</v>
          </cell>
          <cell r="E5354">
            <v>78.83</v>
          </cell>
          <cell r="F5354" t="str">
            <v>Удержание 1% налога со счета 644</v>
          </cell>
        </row>
        <row r="5355">
          <cell r="A5355">
            <v>37414</v>
          </cell>
          <cell r="B5355" t="str">
            <v>42301810500000040000</v>
          </cell>
          <cell r="C5355" t="str">
            <v>60301810300000000002</v>
          </cell>
          <cell r="D5355" t="str">
            <v>$</v>
          </cell>
          <cell r="E5355">
            <v>3.01</v>
          </cell>
          <cell r="F5355" t="str">
            <v>Удержание 1% налога со счета 1148</v>
          </cell>
        </row>
        <row r="5356">
          <cell r="A5356">
            <v>37417</v>
          </cell>
          <cell r="B5356" t="str">
            <v>42301810500000040000</v>
          </cell>
          <cell r="C5356" t="str">
            <v>60301810300000000002</v>
          </cell>
          <cell r="D5356" t="str">
            <v>$</v>
          </cell>
          <cell r="E5356">
            <v>31.53</v>
          </cell>
          <cell r="F5356" t="str">
            <v>Удержание 1% налога со счета 204</v>
          </cell>
        </row>
        <row r="5357">
          <cell r="A5357">
            <v>37417</v>
          </cell>
          <cell r="B5357" t="str">
            <v>42301810500000040000</v>
          </cell>
          <cell r="C5357" t="str">
            <v>60301810300000000002</v>
          </cell>
          <cell r="D5357" t="str">
            <v>$</v>
          </cell>
          <cell r="E5357">
            <v>209.13</v>
          </cell>
          <cell r="F5357" t="str">
            <v>Удержание 1% налога со счета 644</v>
          </cell>
        </row>
        <row r="5358">
          <cell r="A5358">
            <v>37418</v>
          </cell>
          <cell r="B5358" t="str">
            <v>42301810500000040000</v>
          </cell>
          <cell r="C5358" t="str">
            <v>60301810300000000002</v>
          </cell>
          <cell r="D5358" t="str">
            <v>$</v>
          </cell>
          <cell r="E5358">
            <v>105.55</v>
          </cell>
          <cell r="F5358" t="str">
            <v>Удержание 1% налога со счета 5416</v>
          </cell>
        </row>
        <row r="5359">
          <cell r="A5359">
            <v>37418</v>
          </cell>
          <cell r="B5359" t="str">
            <v>42301810500000040000</v>
          </cell>
          <cell r="C5359" t="str">
            <v>60301810300000000002</v>
          </cell>
          <cell r="D5359" t="str">
            <v>$</v>
          </cell>
          <cell r="E5359">
            <v>28.39</v>
          </cell>
          <cell r="F5359" t="str">
            <v>Удержание 1% налога со счета 5526</v>
          </cell>
        </row>
        <row r="5360">
          <cell r="A5360">
            <v>37420</v>
          </cell>
          <cell r="B5360" t="str">
            <v>42301810500000040000</v>
          </cell>
          <cell r="C5360" t="str">
            <v>60301810300000000002</v>
          </cell>
          <cell r="D5360" t="str">
            <v>$</v>
          </cell>
          <cell r="E5360">
            <v>113.54</v>
          </cell>
          <cell r="F5360" t="str">
            <v>Удержание 1% налога со счета 4844</v>
          </cell>
        </row>
        <row r="5361">
          <cell r="A5361">
            <v>37420</v>
          </cell>
          <cell r="B5361" t="str">
            <v>42301810500000040000</v>
          </cell>
          <cell r="C5361" t="str">
            <v>60301810300000000002</v>
          </cell>
          <cell r="D5361" t="str">
            <v>$</v>
          </cell>
          <cell r="E5361">
            <v>87.74</v>
          </cell>
          <cell r="F5361" t="str">
            <v>Удержание 1% налога со счета 4307</v>
          </cell>
        </row>
        <row r="5362">
          <cell r="A5362">
            <v>37421</v>
          </cell>
          <cell r="B5362" t="str">
            <v>42301810500000040000</v>
          </cell>
          <cell r="C5362" t="str">
            <v>60301810300000000002</v>
          </cell>
          <cell r="D5362" t="str">
            <v>$</v>
          </cell>
          <cell r="E5362">
            <v>196.86</v>
          </cell>
          <cell r="F5362" t="str">
            <v>Удержание 1% налога со счета 5157</v>
          </cell>
        </row>
        <row r="5363">
          <cell r="A5363">
            <v>37421</v>
          </cell>
          <cell r="B5363" t="str">
            <v>42301810500000040000</v>
          </cell>
          <cell r="C5363" t="str">
            <v>60301810300000000002</v>
          </cell>
          <cell r="D5363" t="str">
            <v>$</v>
          </cell>
          <cell r="E5363">
            <v>633.16999999999996</v>
          </cell>
          <cell r="F5363" t="str">
            <v>Удержание 1% налога со счета 1779</v>
          </cell>
        </row>
        <row r="5364">
          <cell r="A5364">
            <v>37424</v>
          </cell>
          <cell r="B5364" t="str">
            <v>42301810500000040000</v>
          </cell>
          <cell r="C5364" t="str">
            <v>60301810300000000002</v>
          </cell>
          <cell r="D5364" t="str">
            <v>$</v>
          </cell>
          <cell r="E5364">
            <v>93.17</v>
          </cell>
          <cell r="F5364" t="str">
            <v>Удержание 1% налога со счета 893</v>
          </cell>
        </row>
        <row r="5365">
          <cell r="A5365">
            <v>37426</v>
          </cell>
          <cell r="B5365" t="str">
            <v>42301810500000040000</v>
          </cell>
          <cell r="C5365" t="str">
            <v>60301810300000000002</v>
          </cell>
          <cell r="D5365" t="str">
            <v>$</v>
          </cell>
          <cell r="E5365">
            <v>629.16999999999996</v>
          </cell>
          <cell r="F5365" t="str">
            <v>Удержание 1% налога со счета 1698</v>
          </cell>
        </row>
        <row r="5366">
          <cell r="A5366">
            <v>37427</v>
          </cell>
          <cell r="B5366" t="str">
            <v>42301810500000040000</v>
          </cell>
          <cell r="C5366" t="str">
            <v>60301810300000000002</v>
          </cell>
          <cell r="D5366" t="str">
            <v>$</v>
          </cell>
          <cell r="E5366">
            <v>3124.44</v>
          </cell>
          <cell r="F5366" t="str">
            <v>Удержание 1% налога со счета 2338</v>
          </cell>
        </row>
        <row r="5367">
          <cell r="A5367">
            <v>37431</v>
          </cell>
          <cell r="B5367" t="str">
            <v>42301810500000040000</v>
          </cell>
          <cell r="C5367" t="str">
            <v>60301810300000000002</v>
          </cell>
          <cell r="D5367" t="str">
            <v>$</v>
          </cell>
          <cell r="E5367">
            <v>79.05</v>
          </cell>
          <cell r="F5367" t="str">
            <v>Удержание 1% налога со счета 204</v>
          </cell>
        </row>
        <row r="5368">
          <cell r="A5368">
            <v>37431</v>
          </cell>
          <cell r="B5368" t="str">
            <v>42301810500000040000</v>
          </cell>
          <cell r="C5368" t="str">
            <v>60301810300000000002</v>
          </cell>
          <cell r="D5368" t="str">
            <v>$</v>
          </cell>
          <cell r="E5368">
            <v>80.63</v>
          </cell>
          <cell r="F5368" t="str">
            <v>Удержание 1% налога со счета 107</v>
          </cell>
        </row>
        <row r="5369">
          <cell r="A5369">
            <v>37432</v>
          </cell>
          <cell r="B5369" t="str">
            <v>42301810500000040000</v>
          </cell>
          <cell r="C5369" t="str">
            <v>60301810300000000002</v>
          </cell>
          <cell r="D5369" t="str">
            <v>$</v>
          </cell>
          <cell r="E5369">
            <v>1861.96</v>
          </cell>
          <cell r="F5369" t="str">
            <v>Удержание 1% налога со счета 2367</v>
          </cell>
        </row>
        <row r="5370">
          <cell r="A5370">
            <v>37434</v>
          </cell>
          <cell r="B5370" t="str">
            <v>42301810500000040000</v>
          </cell>
          <cell r="C5370" t="str">
            <v>60301810300000000002</v>
          </cell>
          <cell r="D5370" t="str">
            <v>$</v>
          </cell>
          <cell r="E5370">
            <v>7.91</v>
          </cell>
          <cell r="F5370" t="str">
            <v>Удержание 1% налога со счета 204</v>
          </cell>
        </row>
        <row r="5371">
          <cell r="A5371">
            <v>37435</v>
          </cell>
          <cell r="B5371" t="str">
            <v>42301810500000040000</v>
          </cell>
          <cell r="C5371" t="str">
            <v>60301810300000000002</v>
          </cell>
          <cell r="D5371" t="str">
            <v>$</v>
          </cell>
          <cell r="E5371">
            <v>203.44</v>
          </cell>
          <cell r="F5371" t="str">
            <v>Удержание 1% налога со счета 2367</v>
          </cell>
        </row>
        <row r="5372">
          <cell r="A5372">
            <v>37435</v>
          </cell>
          <cell r="B5372" t="str">
            <v>42301810500000040000</v>
          </cell>
          <cell r="C5372" t="str">
            <v>60301810300000000002</v>
          </cell>
          <cell r="D5372" t="str">
            <v>$</v>
          </cell>
          <cell r="E5372">
            <v>94.68</v>
          </cell>
          <cell r="F5372" t="str">
            <v>Удержание 1% налога со счета 1944</v>
          </cell>
        </row>
        <row r="5373">
          <cell r="A5373">
            <v>37435</v>
          </cell>
          <cell r="B5373" t="str">
            <v>42301810500000040000</v>
          </cell>
          <cell r="C5373" t="str">
            <v>60301810200000009802</v>
          </cell>
          <cell r="D5373" t="str">
            <v>$</v>
          </cell>
          <cell r="E5373">
            <v>278</v>
          </cell>
          <cell r="F5373" t="str">
            <v>Погашение части основного долга, процентов за пользование кредитом и списание подоходного налога с  Орловой В.И. по балансовым счетам</v>
          </cell>
        </row>
        <row r="5374">
          <cell r="A5374">
            <v>37435</v>
          </cell>
          <cell r="B5374" t="str">
            <v>42301810500000040000</v>
          </cell>
          <cell r="C5374" t="str">
            <v>60301810200000009802</v>
          </cell>
          <cell r="D5374" t="str">
            <v>$</v>
          </cell>
          <cell r="E5374">
            <v>351</v>
          </cell>
          <cell r="F5374" t="str">
            <v>Погашение части основного долга, процентов за пользование кредитом и списание подоходного налога с материальной выгоды,  Филлер Н.Д.</v>
          </cell>
        </row>
        <row r="5375">
          <cell r="A5375">
            <v>37260</v>
          </cell>
          <cell r="B5375" t="str">
            <v>42301810600000021000</v>
          </cell>
          <cell r="C5375" t="str">
            <v>60301810600000000003</v>
          </cell>
          <cell r="D5375" t="str">
            <v>$</v>
          </cell>
          <cell r="E5375">
            <v>876.19</v>
          </cell>
          <cell r="F5375" t="str">
            <v>Операция получения наличных денежных средств в банкоматах и ПВН других банков (итого по операции)</v>
          </cell>
        </row>
        <row r="5376">
          <cell r="A5376">
            <v>37260</v>
          </cell>
          <cell r="B5376" t="str">
            <v>42301810600000021000</v>
          </cell>
          <cell r="C5376" t="str">
            <v>60301810600000000003</v>
          </cell>
          <cell r="D5376" t="str">
            <v>$</v>
          </cell>
          <cell r="E5376">
            <v>18.940000000000001</v>
          </cell>
          <cell r="F5376" t="str">
            <v>Операция получения наличных денежных средств в банкоматах и ПВН других банков (итого по операции)</v>
          </cell>
        </row>
        <row r="5377">
          <cell r="A5377">
            <v>37260</v>
          </cell>
          <cell r="B5377" t="str">
            <v>42301810600000021000</v>
          </cell>
          <cell r="C5377" t="str">
            <v>60301810600000000003</v>
          </cell>
          <cell r="D5377" t="str">
            <v>$</v>
          </cell>
          <cell r="E5377">
            <v>320.64</v>
          </cell>
          <cell r="F5377" t="str">
            <v>Операция получения наличных денежных средств в собственных банкоматах Банка (итого по операции)</v>
          </cell>
        </row>
        <row r="5378">
          <cell r="A5378">
            <v>37264</v>
          </cell>
          <cell r="B5378" t="str">
            <v>42301810600000021000</v>
          </cell>
          <cell r="C5378" t="str">
            <v>60301810600000000003</v>
          </cell>
          <cell r="D5378" t="str">
            <v>$</v>
          </cell>
          <cell r="E5378">
            <v>112.3</v>
          </cell>
          <cell r="F5378" t="str">
            <v>Операция получения наличных денежных средств в банкоматах и ПВН других банков (итого по операции)</v>
          </cell>
        </row>
        <row r="5379">
          <cell r="A5379">
            <v>37264</v>
          </cell>
          <cell r="B5379" t="str">
            <v>42301810600000021000</v>
          </cell>
          <cell r="C5379" t="str">
            <v>60301810600000000003</v>
          </cell>
          <cell r="D5379" t="str">
            <v>$</v>
          </cell>
          <cell r="E5379">
            <v>205.89</v>
          </cell>
          <cell r="F5379" t="str">
            <v>Операция получения наличных денежных средств в собственных банкоматах Банка (итого по операции)</v>
          </cell>
        </row>
        <row r="5380">
          <cell r="A5380">
            <v>37265</v>
          </cell>
          <cell r="B5380" t="str">
            <v>42301810600000021000</v>
          </cell>
          <cell r="C5380" t="str">
            <v>60301810600000000003</v>
          </cell>
          <cell r="D5380" t="str">
            <v>$</v>
          </cell>
          <cell r="E5380">
            <v>15.37</v>
          </cell>
          <cell r="F5380" t="str">
            <v>Операция получения наличных денежных средств в собственных банкоматах Банка (итого по операции)</v>
          </cell>
        </row>
        <row r="5381">
          <cell r="A5381">
            <v>37266</v>
          </cell>
          <cell r="B5381" t="str">
            <v>42301810600000021000</v>
          </cell>
          <cell r="C5381" t="str">
            <v>60301810600000000003</v>
          </cell>
          <cell r="D5381" t="str">
            <v>$</v>
          </cell>
          <cell r="E5381">
            <v>56.34</v>
          </cell>
          <cell r="F5381" t="str">
            <v>Операция получения наличных денежных средств в банкоматах и ПВН других банков (итого по операции)</v>
          </cell>
        </row>
        <row r="5382">
          <cell r="A5382">
            <v>37266</v>
          </cell>
          <cell r="B5382" t="str">
            <v>42301810600000021000</v>
          </cell>
          <cell r="C5382" t="str">
            <v>60301810600000000003</v>
          </cell>
          <cell r="D5382" t="str">
            <v>$</v>
          </cell>
          <cell r="E5382">
            <v>408.99</v>
          </cell>
          <cell r="F5382" t="str">
            <v>Операция получения наличных денежных средств в собственных банкоматах Банка (итого по операции)</v>
          </cell>
        </row>
        <row r="5383">
          <cell r="A5383">
            <v>37267</v>
          </cell>
          <cell r="B5383" t="str">
            <v>42301810600000021000</v>
          </cell>
          <cell r="C5383" t="str">
            <v>60301810600000000003</v>
          </cell>
          <cell r="D5383" t="str">
            <v>$</v>
          </cell>
          <cell r="E5383">
            <v>110.4</v>
          </cell>
          <cell r="F5383" t="str">
            <v>Операция получения наличных денежных средств в банкоматах и ПВН других банков (итого по операции)</v>
          </cell>
        </row>
        <row r="5384">
          <cell r="A5384">
            <v>37267</v>
          </cell>
          <cell r="B5384" t="str">
            <v>42301810600000021000</v>
          </cell>
          <cell r="C5384" t="str">
            <v>60301810600000000003</v>
          </cell>
          <cell r="D5384" t="str">
            <v>$</v>
          </cell>
          <cell r="E5384">
            <v>205.69</v>
          </cell>
          <cell r="F5384" t="str">
            <v>Операция получения наличных денежных средств в собственных банкоматах Банка (итого по операции)</v>
          </cell>
        </row>
        <row r="5385">
          <cell r="A5385">
            <v>37270</v>
          </cell>
          <cell r="B5385" t="str">
            <v>42301810600000021000</v>
          </cell>
          <cell r="C5385" t="str">
            <v>60301810600000000003</v>
          </cell>
          <cell r="D5385" t="str">
            <v>$</v>
          </cell>
          <cell r="E5385">
            <v>27.6</v>
          </cell>
          <cell r="F5385" t="str">
            <v>Операция получения наличных денежных средств в банкоматах и ПВН других банков (итого по операции)</v>
          </cell>
        </row>
        <row r="5386">
          <cell r="A5386">
            <v>37270</v>
          </cell>
          <cell r="B5386" t="str">
            <v>42301810600000021000</v>
          </cell>
          <cell r="C5386" t="str">
            <v>60301810600000000003</v>
          </cell>
          <cell r="D5386" t="str">
            <v>$</v>
          </cell>
          <cell r="E5386">
            <v>695.76</v>
          </cell>
          <cell r="F5386" t="str">
            <v>Операция получения наличных денежных средств в собственных банкоматах Банка (итого по операции)</v>
          </cell>
        </row>
        <row r="5387">
          <cell r="A5387">
            <v>37271</v>
          </cell>
          <cell r="B5387" t="str">
            <v>42301810600000021000</v>
          </cell>
          <cell r="C5387" t="str">
            <v>60301810600000000003</v>
          </cell>
          <cell r="D5387" t="str">
            <v>$</v>
          </cell>
          <cell r="E5387">
            <v>459.75</v>
          </cell>
          <cell r="F5387" t="str">
            <v>Операция получения наличных денежных средств в банкоматах и ПВН других банков (итого по операции)</v>
          </cell>
        </row>
        <row r="5388">
          <cell r="A5388">
            <v>37271</v>
          </cell>
          <cell r="B5388" t="str">
            <v>42301810600000021000</v>
          </cell>
          <cell r="C5388" t="str">
            <v>60301810600000000003</v>
          </cell>
          <cell r="D5388" t="str">
            <v>$</v>
          </cell>
          <cell r="E5388">
            <v>83.42</v>
          </cell>
          <cell r="F5388" t="str">
            <v>Операция получения наличных денежных средств в банкоматах и ПВН других банков (итого по операции)</v>
          </cell>
        </row>
        <row r="5389">
          <cell r="A5389">
            <v>37271</v>
          </cell>
          <cell r="B5389" t="str">
            <v>42301810600000021000</v>
          </cell>
          <cell r="C5389" t="str">
            <v>60301810600000000003</v>
          </cell>
          <cell r="D5389" t="str">
            <v>$</v>
          </cell>
          <cell r="E5389">
            <v>30.66</v>
          </cell>
          <cell r="F5389" t="str">
            <v>Операция получения наличных денежных средств в собственных банкоматах Банка (итого по операции)</v>
          </cell>
        </row>
        <row r="5390">
          <cell r="A5390">
            <v>37272</v>
          </cell>
          <cell r="B5390" t="str">
            <v>42301810600000021000</v>
          </cell>
          <cell r="C5390" t="str">
            <v>60301810600000000003</v>
          </cell>
          <cell r="D5390" t="str">
            <v>$</v>
          </cell>
          <cell r="E5390">
            <v>38.299999999999997</v>
          </cell>
          <cell r="F5390" t="str">
            <v>Операция получения наличных денежных средств в банкоматах и ПВН других банков (итого по операции)</v>
          </cell>
        </row>
        <row r="5391">
          <cell r="A5391">
            <v>37272</v>
          </cell>
          <cell r="B5391" t="str">
            <v>42301810600000021000</v>
          </cell>
          <cell r="C5391" t="str">
            <v>60301810600000000003</v>
          </cell>
          <cell r="D5391" t="str">
            <v>$</v>
          </cell>
          <cell r="E5391">
            <v>73.680000000000007</v>
          </cell>
          <cell r="F5391" t="str">
            <v>Операция получения наличных денежных средств в собственных банкоматах Банка (итого по операции)</v>
          </cell>
        </row>
        <row r="5392">
          <cell r="A5392">
            <v>37273</v>
          </cell>
          <cell r="B5392" t="str">
            <v>42301810600000021000</v>
          </cell>
          <cell r="C5392" t="str">
            <v>60301810600000000003</v>
          </cell>
          <cell r="D5392" t="str">
            <v>$</v>
          </cell>
          <cell r="E5392">
            <v>168.9</v>
          </cell>
          <cell r="F5392" t="str">
            <v>Операция получения наличных денежных средств в банкоматах и ПВН других банков (итого по операции)</v>
          </cell>
        </row>
        <row r="5393">
          <cell r="A5393">
            <v>37273</v>
          </cell>
          <cell r="B5393" t="str">
            <v>42301810600000021000</v>
          </cell>
          <cell r="C5393" t="str">
            <v>60301810600000000003</v>
          </cell>
          <cell r="D5393" t="str">
            <v>$</v>
          </cell>
          <cell r="E5393">
            <v>15.35</v>
          </cell>
          <cell r="F5393" t="str">
            <v>Операция получения наличных денежных средств в собственных банкоматах Банка (итого по операции)</v>
          </cell>
        </row>
        <row r="5394">
          <cell r="A5394">
            <v>37274</v>
          </cell>
          <cell r="B5394" t="str">
            <v>42301810600000021000</v>
          </cell>
          <cell r="C5394" t="str">
            <v>60301810600000000003</v>
          </cell>
          <cell r="D5394" t="str">
            <v>$</v>
          </cell>
          <cell r="E5394">
            <v>32.299999999999997</v>
          </cell>
          <cell r="F5394" t="str">
            <v>Операция получения наличных денежных средств в банкоматах и ПВН других банков (итого по операции)</v>
          </cell>
        </row>
        <row r="5395">
          <cell r="A5395">
            <v>37274</v>
          </cell>
          <cell r="B5395" t="str">
            <v>42301810600000021000</v>
          </cell>
          <cell r="C5395" t="str">
            <v>60301810600000000003</v>
          </cell>
          <cell r="D5395" t="str">
            <v>$</v>
          </cell>
          <cell r="E5395">
            <v>1543.08</v>
          </cell>
          <cell r="F5395" t="str">
            <v>Операция получения наличных денежных средств в собственных банкоматах Банка (итого по операции)</v>
          </cell>
        </row>
        <row r="5396">
          <cell r="A5396">
            <v>37277</v>
          </cell>
          <cell r="B5396" t="str">
            <v>42301810600000021000</v>
          </cell>
          <cell r="C5396" t="str">
            <v>60301810600000000003</v>
          </cell>
          <cell r="D5396" t="str">
            <v>$</v>
          </cell>
          <cell r="E5396">
            <v>32.36</v>
          </cell>
          <cell r="F5396" t="str">
            <v>Операция получения наличных денежных средств в банкоматах и ПВН других банков (итого по операции)</v>
          </cell>
        </row>
        <row r="5397">
          <cell r="A5397">
            <v>37278</v>
          </cell>
          <cell r="B5397" t="str">
            <v>42301810600000021000</v>
          </cell>
          <cell r="C5397" t="str">
            <v>60301810600000000003</v>
          </cell>
          <cell r="D5397" t="str">
            <v>$</v>
          </cell>
          <cell r="E5397">
            <v>385</v>
          </cell>
          <cell r="F5397" t="str">
            <v>Операция получения наличных денежных средств в собственных банкоматах Банка (итого по операции)</v>
          </cell>
        </row>
        <row r="5398">
          <cell r="A5398">
            <v>37279</v>
          </cell>
          <cell r="B5398" t="str">
            <v>42301810600000021000</v>
          </cell>
          <cell r="C5398" t="str">
            <v>60301810600000000003</v>
          </cell>
          <cell r="D5398" t="str">
            <v>$</v>
          </cell>
          <cell r="E5398">
            <v>32.380000000000003</v>
          </cell>
          <cell r="F5398" t="str">
            <v>Операция получения наличных денежных средств в банкоматах и ПВН других банков (итого по операции)</v>
          </cell>
        </row>
        <row r="5399">
          <cell r="A5399">
            <v>37279</v>
          </cell>
          <cell r="B5399" t="str">
            <v>42301810600000021000</v>
          </cell>
          <cell r="C5399" t="str">
            <v>60301810600000000003</v>
          </cell>
          <cell r="D5399" t="str">
            <v>$</v>
          </cell>
          <cell r="E5399">
            <v>616</v>
          </cell>
          <cell r="F5399" t="str">
            <v>Операция получения наличных денежных средств в собственных банкоматах Банка (итого по операции)</v>
          </cell>
        </row>
        <row r="5400">
          <cell r="A5400">
            <v>37280</v>
          </cell>
          <cell r="B5400" t="str">
            <v>42301810600000021000</v>
          </cell>
          <cell r="C5400" t="str">
            <v>60301810600000000003</v>
          </cell>
          <cell r="D5400" t="str">
            <v>$</v>
          </cell>
          <cell r="E5400">
            <v>123</v>
          </cell>
          <cell r="F5400" t="str">
            <v>Операция получения наличных денежных средств в банкоматах и ПВН других банков (итого по операции)</v>
          </cell>
        </row>
        <row r="5401">
          <cell r="A5401">
            <v>37280</v>
          </cell>
          <cell r="B5401" t="str">
            <v>42301810600000021000</v>
          </cell>
          <cell r="C5401" t="str">
            <v>60301810600000000003</v>
          </cell>
          <cell r="D5401" t="str">
            <v>$</v>
          </cell>
          <cell r="E5401">
            <v>19.47</v>
          </cell>
          <cell r="F5401" t="str">
            <v>Операция получения наличных денежных средств в банкоматах и ПВН других банков (итого по операции)</v>
          </cell>
        </row>
        <row r="5402">
          <cell r="A5402">
            <v>37280</v>
          </cell>
          <cell r="B5402" t="str">
            <v>42301810600000021000</v>
          </cell>
          <cell r="C5402" t="str">
            <v>60301810600000000003</v>
          </cell>
          <cell r="D5402" t="str">
            <v>$</v>
          </cell>
          <cell r="E5402">
            <v>123</v>
          </cell>
          <cell r="F5402" t="str">
            <v>Операция получения наличных денежных средств в собственных банкоматах Банка (итого по операции)</v>
          </cell>
        </row>
        <row r="5403">
          <cell r="A5403">
            <v>37281</v>
          </cell>
          <cell r="B5403" t="str">
            <v>42301810600000021000</v>
          </cell>
          <cell r="C5403" t="str">
            <v>60301810600000000003</v>
          </cell>
          <cell r="D5403" t="str">
            <v>$</v>
          </cell>
          <cell r="E5403">
            <v>154</v>
          </cell>
          <cell r="F5403" t="str">
            <v>Операция получения наличных денежных средств в собственных банкоматах Банка (итого по операции)</v>
          </cell>
        </row>
        <row r="5404">
          <cell r="A5404">
            <v>37284</v>
          </cell>
          <cell r="B5404" t="str">
            <v>42301810600000021000</v>
          </cell>
          <cell r="C5404" t="str">
            <v>60301810600000000003</v>
          </cell>
          <cell r="D5404" t="str">
            <v>$</v>
          </cell>
          <cell r="E5404">
            <v>25.62</v>
          </cell>
          <cell r="F5404" t="str">
            <v>Операция получения наличных денежных средств в банкоматах и ПВН других банков (итого по операции)</v>
          </cell>
        </row>
        <row r="5405">
          <cell r="A5405">
            <v>37284</v>
          </cell>
          <cell r="B5405" t="str">
            <v>42301810600000021000</v>
          </cell>
          <cell r="C5405" t="str">
            <v>60301810600000000003</v>
          </cell>
          <cell r="D5405" t="str">
            <v>$</v>
          </cell>
          <cell r="E5405">
            <v>1018.05</v>
          </cell>
          <cell r="F5405" t="str">
            <v>Операция получения наличных денежных средств в собственных банкоматах Банка (итого по операции)</v>
          </cell>
        </row>
        <row r="5406">
          <cell r="A5406">
            <v>37285</v>
          </cell>
          <cell r="B5406" t="str">
            <v>42301810600000021000</v>
          </cell>
          <cell r="C5406" t="str">
            <v>60301810600000000003</v>
          </cell>
          <cell r="D5406" t="str">
            <v>$</v>
          </cell>
          <cell r="E5406">
            <v>259.14</v>
          </cell>
          <cell r="F5406" t="str">
            <v>Операция получения наличных денежных средств в банкоматах и ПВН других банков (итого по операции)</v>
          </cell>
        </row>
        <row r="5407">
          <cell r="A5407">
            <v>37285</v>
          </cell>
          <cell r="B5407" t="str">
            <v>42301810600000021000</v>
          </cell>
          <cell r="C5407" t="str">
            <v>60301810600000000003</v>
          </cell>
          <cell r="D5407" t="str">
            <v>$</v>
          </cell>
          <cell r="E5407">
            <v>50.78</v>
          </cell>
          <cell r="F5407" t="str">
            <v>Операция получения наличных денежных средств в банкоматах и ПВН других банков (итого по операции)</v>
          </cell>
        </row>
        <row r="5408">
          <cell r="A5408">
            <v>37285</v>
          </cell>
          <cell r="B5408" t="str">
            <v>42301810600000021000</v>
          </cell>
          <cell r="C5408" t="str">
            <v>60301810600000000003</v>
          </cell>
          <cell r="D5408" t="str">
            <v>$</v>
          </cell>
          <cell r="E5408">
            <v>18.510000000000002</v>
          </cell>
          <cell r="F5408" t="str">
            <v>Операция получения наличных денежных средств в собственных банкоматах Банка (итого по операции)</v>
          </cell>
        </row>
        <row r="5409">
          <cell r="A5409">
            <v>37286</v>
          </cell>
          <cell r="B5409" t="str">
            <v>42301810600000021000</v>
          </cell>
          <cell r="C5409" t="str">
            <v>60301810600000000003</v>
          </cell>
          <cell r="D5409" t="str">
            <v>$</v>
          </cell>
          <cell r="E5409">
            <v>185.1</v>
          </cell>
          <cell r="F5409" t="str">
            <v>Операция получения наличных денежных средств в банкоматах и ПВН других банков (итого по операции)</v>
          </cell>
        </row>
        <row r="5410">
          <cell r="A5410">
            <v>37286</v>
          </cell>
          <cell r="B5410" t="str">
            <v>42301810600000021000</v>
          </cell>
          <cell r="C5410" t="str">
            <v>60301810600000000003</v>
          </cell>
          <cell r="D5410" t="str">
            <v>$</v>
          </cell>
          <cell r="E5410">
            <v>302.33</v>
          </cell>
          <cell r="F5410" t="str">
            <v>Операция получения наличных денежных средств в собственных банкоматах Банка (итого по операции)</v>
          </cell>
        </row>
        <row r="5411">
          <cell r="A5411">
            <v>37287</v>
          </cell>
          <cell r="B5411" t="str">
            <v>42301810600000021000</v>
          </cell>
          <cell r="C5411" t="str">
            <v>60301810600000000003</v>
          </cell>
          <cell r="D5411" t="str">
            <v>$</v>
          </cell>
          <cell r="E5411">
            <v>52.53</v>
          </cell>
          <cell r="F5411" t="str">
            <v>Операция получения наличных денежных средств в собственных банкоматах Банка (итого по операции)</v>
          </cell>
        </row>
        <row r="5412">
          <cell r="A5412">
            <v>37288</v>
          </cell>
          <cell r="B5412" t="str">
            <v>42301810600000021000</v>
          </cell>
          <cell r="C5412" t="str">
            <v>60301810600000000003</v>
          </cell>
          <cell r="D5412" t="str">
            <v>$</v>
          </cell>
          <cell r="E5412">
            <v>30.9</v>
          </cell>
          <cell r="F5412" t="str">
            <v>Операция получения наличных денежных средств в собственных банкоматах Банка (итого по операции)</v>
          </cell>
        </row>
        <row r="5413">
          <cell r="A5413">
            <v>37291</v>
          </cell>
          <cell r="B5413" t="str">
            <v>42301810600000021000</v>
          </cell>
          <cell r="C5413" t="str">
            <v>60301810600000000003</v>
          </cell>
          <cell r="D5413" t="str">
            <v>$</v>
          </cell>
          <cell r="E5413">
            <v>179.22</v>
          </cell>
          <cell r="F5413" t="str">
            <v>Операция получения наличных денежных средств в собственных банкоматах Банка (итого по операции)</v>
          </cell>
        </row>
        <row r="5414">
          <cell r="A5414">
            <v>37292</v>
          </cell>
          <cell r="B5414" t="str">
            <v>42301810600000021000</v>
          </cell>
          <cell r="C5414" t="str">
            <v>60301810600000000003</v>
          </cell>
          <cell r="D5414" t="str">
            <v>$</v>
          </cell>
          <cell r="E5414">
            <v>24.3</v>
          </cell>
          <cell r="F5414" t="str">
            <v>Операция получения наличных денежных средств в банкоматах и ПВН других банков (итого по операции)</v>
          </cell>
        </row>
        <row r="5415">
          <cell r="A5415">
            <v>37292</v>
          </cell>
          <cell r="B5415" t="str">
            <v>42301810600000021000</v>
          </cell>
          <cell r="C5415" t="str">
            <v>60301810600000000003</v>
          </cell>
          <cell r="D5415" t="str">
            <v>$</v>
          </cell>
          <cell r="E5415">
            <v>61.91</v>
          </cell>
          <cell r="F5415" t="str">
            <v>Операция получения наличных денежных средств в собственных банкоматах Банка (итого по операции)</v>
          </cell>
        </row>
        <row r="5416">
          <cell r="A5416">
            <v>37293</v>
          </cell>
          <cell r="B5416" t="str">
            <v>42301810600000021000</v>
          </cell>
          <cell r="C5416" t="str">
            <v>60301810600000000003</v>
          </cell>
          <cell r="D5416" t="str">
            <v>$</v>
          </cell>
          <cell r="E5416">
            <v>92.85</v>
          </cell>
          <cell r="F5416" t="str">
            <v>Операция получения наличных денежных средств в банкоматах и ПВН других банков (итого по операции)</v>
          </cell>
        </row>
        <row r="5417">
          <cell r="A5417">
            <v>37293</v>
          </cell>
          <cell r="B5417" t="str">
            <v>42301810600000021000</v>
          </cell>
          <cell r="C5417" t="str">
            <v>60301810600000000003</v>
          </cell>
          <cell r="D5417" t="str">
            <v>$</v>
          </cell>
          <cell r="E5417">
            <v>120.71</v>
          </cell>
          <cell r="F5417" t="str">
            <v>Операция получения наличных денежных средств в собственных банкоматах Банка (итого по операции)</v>
          </cell>
        </row>
        <row r="5418">
          <cell r="A5418">
            <v>37294</v>
          </cell>
          <cell r="B5418" t="str">
            <v>42301810600000021000</v>
          </cell>
          <cell r="C5418" t="str">
            <v>60301810600000000003</v>
          </cell>
          <cell r="D5418" t="str">
            <v>$</v>
          </cell>
          <cell r="E5418">
            <v>12.38</v>
          </cell>
          <cell r="F5418" t="str">
            <v>Операция получения наличных денежных средств в собственных банкоматах Банка (итого по операции)</v>
          </cell>
        </row>
        <row r="5419">
          <cell r="A5419">
            <v>37295</v>
          </cell>
          <cell r="B5419" t="str">
            <v>42301810600000021000</v>
          </cell>
          <cell r="C5419" t="str">
            <v>60301810600000000003</v>
          </cell>
          <cell r="D5419" t="str">
            <v>$</v>
          </cell>
          <cell r="E5419">
            <v>40.58</v>
          </cell>
          <cell r="F5419" t="str">
            <v>Операция получения наличных денежных средств в банкоматах и ПВН других банков (итого по операции)</v>
          </cell>
        </row>
        <row r="5420">
          <cell r="A5420">
            <v>37295</v>
          </cell>
          <cell r="B5420" t="str">
            <v>42301810600000021000</v>
          </cell>
          <cell r="C5420" t="str">
            <v>60301810600000000003</v>
          </cell>
          <cell r="D5420" t="str">
            <v>$</v>
          </cell>
          <cell r="E5420">
            <v>355.93</v>
          </cell>
          <cell r="F5420" t="str">
            <v>Операция получения наличных денежных средств в собственных банкоматах Банка (итого по операции)</v>
          </cell>
        </row>
        <row r="5421">
          <cell r="A5421">
            <v>37298</v>
          </cell>
          <cell r="B5421" t="str">
            <v>42301810600000021000</v>
          </cell>
          <cell r="C5421" t="str">
            <v>60301810600000000003</v>
          </cell>
          <cell r="D5421" t="str">
            <v>$</v>
          </cell>
          <cell r="E5421">
            <v>124</v>
          </cell>
          <cell r="F5421" t="str">
            <v>Операция получения наличных денежных средств в банкоматах и ПВН других банков (итого по операции)</v>
          </cell>
        </row>
        <row r="5422">
          <cell r="A5422">
            <v>37298</v>
          </cell>
          <cell r="B5422" t="str">
            <v>42301810600000021000</v>
          </cell>
          <cell r="C5422" t="str">
            <v>60301810600000000003</v>
          </cell>
          <cell r="D5422" t="str">
            <v>$</v>
          </cell>
          <cell r="E5422">
            <v>84.06</v>
          </cell>
          <cell r="F5422" t="str">
            <v>Операция получения наличных денежных средств в банкоматах и ПВН других банков (итого по операции)</v>
          </cell>
        </row>
        <row r="5423">
          <cell r="A5423">
            <v>37298</v>
          </cell>
          <cell r="B5423" t="str">
            <v>42301810600000021000</v>
          </cell>
          <cell r="C5423" t="str">
            <v>60301810600000000003</v>
          </cell>
          <cell r="D5423" t="str">
            <v>$</v>
          </cell>
          <cell r="E5423">
            <v>403</v>
          </cell>
          <cell r="F5423" t="str">
            <v>Операция получения наличных денежных средств в собственных банкоматах Банка (итого по операции)</v>
          </cell>
        </row>
        <row r="5424">
          <cell r="A5424">
            <v>37299</v>
          </cell>
          <cell r="B5424" t="str">
            <v>42301810600000021000</v>
          </cell>
          <cell r="C5424" t="str">
            <v>60301810600000000003</v>
          </cell>
          <cell r="D5424" t="str">
            <v>$</v>
          </cell>
          <cell r="E5424">
            <v>279.45</v>
          </cell>
          <cell r="F5424" t="str">
            <v>Операция получения наличных денежных средств в банкоматах и ПВН других банков (итого по операции)</v>
          </cell>
        </row>
        <row r="5425">
          <cell r="A5425">
            <v>37299</v>
          </cell>
          <cell r="B5425" t="str">
            <v>42301810600000021000</v>
          </cell>
          <cell r="C5425" t="str">
            <v>60301810600000000003</v>
          </cell>
          <cell r="D5425" t="str">
            <v>$</v>
          </cell>
          <cell r="E5425">
            <v>27.5</v>
          </cell>
          <cell r="F5425" t="str">
            <v>Операция получения наличных денежных средств в банкоматах и ПВН других банков (итого по операции)</v>
          </cell>
        </row>
        <row r="5426">
          <cell r="A5426">
            <v>37299</v>
          </cell>
          <cell r="B5426" t="str">
            <v>42301810600000021000</v>
          </cell>
          <cell r="C5426" t="str">
            <v>60301810600000000003</v>
          </cell>
          <cell r="D5426" t="str">
            <v>$</v>
          </cell>
          <cell r="E5426">
            <v>388.13</v>
          </cell>
          <cell r="F5426" t="str">
            <v>Операция получения наличных денежных средств в собственных банкоматах Банка (итого по операции)</v>
          </cell>
        </row>
        <row r="5427">
          <cell r="A5427">
            <v>37300</v>
          </cell>
          <cell r="B5427" t="str">
            <v>42301810600000021000</v>
          </cell>
          <cell r="C5427" t="str">
            <v>60301810600000000003</v>
          </cell>
          <cell r="D5427" t="str">
            <v>$</v>
          </cell>
          <cell r="E5427">
            <v>279.45</v>
          </cell>
          <cell r="F5427" t="str">
            <v>Операция получения наличных денежных средств в банкоматах и ПВН других банков (итого по операции)</v>
          </cell>
        </row>
        <row r="5428">
          <cell r="A5428">
            <v>37300</v>
          </cell>
          <cell r="B5428" t="str">
            <v>42301810600000021000</v>
          </cell>
          <cell r="C5428" t="str">
            <v>60301810600000000003</v>
          </cell>
          <cell r="D5428" t="str">
            <v>$</v>
          </cell>
          <cell r="E5428">
            <v>15.53</v>
          </cell>
          <cell r="F5428" t="str">
            <v>Операция получения наличных денежных средств в собственных банкоматах Банка (итого по операции)</v>
          </cell>
        </row>
        <row r="5429">
          <cell r="A5429">
            <v>37301</v>
          </cell>
          <cell r="B5429" t="str">
            <v>42301810600000021000</v>
          </cell>
          <cell r="C5429" t="str">
            <v>60301810600000000003</v>
          </cell>
          <cell r="D5429" t="str">
            <v>$</v>
          </cell>
          <cell r="E5429">
            <v>93.15</v>
          </cell>
          <cell r="F5429" t="str">
            <v>Операция получения наличных денежных средств в собственных банкоматах Банка (итого по операции)</v>
          </cell>
        </row>
        <row r="5430">
          <cell r="A5430">
            <v>37302</v>
          </cell>
          <cell r="B5430" t="str">
            <v>42301810600000021000</v>
          </cell>
          <cell r="C5430" t="str">
            <v>60301810600000000003</v>
          </cell>
          <cell r="D5430" t="str">
            <v>$</v>
          </cell>
          <cell r="E5430">
            <v>232.5</v>
          </cell>
          <cell r="F5430" t="str">
            <v>Операция получения наличных денежных средств в собственных банкоматах Банка (итого по операции)</v>
          </cell>
        </row>
        <row r="5431">
          <cell r="A5431">
            <v>37305</v>
          </cell>
          <cell r="B5431" t="str">
            <v>42301810600000021000</v>
          </cell>
          <cell r="C5431" t="str">
            <v>60301810600000000003</v>
          </cell>
          <cell r="D5431" t="str">
            <v>$</v>
          </cell>
          <cell r="E5431">
            <v>62.1</v>
          </cell>
          <cell r="F5431" t="str">
            <v>Операция получения наличных денежных средств в банкоматах и ПВН других банков (итого по операции)</v>
          </cell>
        </row>
        <row r="5432">
          <cell r="A5432">
            <v>37305</v>
          </cell>
          <cell r="B5432" t="str">
            <v>42301810600000021000</v>
          </cell>
          <cell r="C5432" t="str">
            <v>60301810600000000003</v>
          </cell>
          <cell r="D5432" t="str">
            <v>$</v>
          </cell>
          <cell r="E5432">
            <v>1043.28</v>
          </cell>
          <cell r="F5432" t="str">
            <v>Операция получения наличных денежных средств в собственных банкоматах Банка (итого по операции)</v>
          </cell>
        </row>
        <row r="5433">
          <cell r="A5433">
            <v>37306</v>
          </cell>
          <cell r="B5433" t="str">
            <v>42301810600000021000</v>
          </cell>
          <cell r="C5433" t="str">
            <v>60301810600000000003</v>
          </cell>
          <cell r="D5433" t="str">
            <v>$</v>
          </cell>
          <cell r="E5433">
            <v>1630.13</v>
          </cell>
          <cell r="F5433" t="str">
            <v>Операция получения наличных денежных средств в собственных банкоматах Банка (итого по операции)</v>
          </cell>
        </row>
        <row r="5434">
          <cell r="A5434">
            <v>37307</v>
          </cell>
          <cell r="B5434" t="str">
            <v>42301810600000021000</v>
          </cell>
          <cell r="C5434" t="str">
            <v>60301810600000000003</v>
          </cell>
          <cell r="D5434" t="str">
            <v>$</v>
          </cell>
          <cell r="E5434">
            <v>68.03</v>
          </cell>
          <cell r="F5434" t="str">
            <v>Операция получения наличных денежных средств в банкоматах и ПВН других банков (итого по операции)</v>
          </cell>
        </row>
        <row r="5435">
          <cell r="A5435">
            <v>37307</v>
          </cell>
          <cell r="B5435" t="str">
            <v>42301810600000021000</v>
          </cell>
          <cell r="C5435" t="str">
            <v>60301810600000000003</v>
          </cell>
          <cell r="D5435" t="str">
            <v>$</v>
          </cell>
          <cell r="E5435">
            <v>379.42</v>
          </cell>
          <cell r="F5435" t="str">
            <v>Операция получения наличных денежных средств в собственных банкоматах Банка (итого по операции)</v>
          </cell>
        </row>
        <row r="5436">
          <cell r="A5436">
            <v>37308</v>
          </cell>
          <cell r="B5436" t="str">
            <v>42301810600000021000</v>
          </cell>
          <cell r="C5436" t="str">
            <v>60301810600000000003</v>
          </cell>
          <cell r="D5436" t="str">
            <v>$</v>
          </cell>
          <cell r="E5436">
            <v>223.15</v>
          </cell>
          <cell r="F5436" t="str">
            <v>Операция получения наличных денежных средств в банкоматах и ПВН других банков (итого по операции)</v>
          </cell>
        </row>
        <row r="5437">
          <cell r="A5437">
            <v>37308</v>
          </cell>
          <cell r="B5437" t="str">
            <v>42301810600000021000</v>
          </cell>
          <cell r="C5437" t="str">
            <v>60301810600000000003</v>
          </cell>
          <cell r="D5437" t="str">
            <v>$</v>
          </cell>
          <cell r="E5437">
            <v>681.09</v>
          </cell>
          <cell r="F5437" t="str">
            <v>Операция получения наличных денежных средств в собственных банкоматах Банка (итого по операции)</v>
          </cell>
        </row>
        <row r="5438">
          <cell r="A5438">
            <v>37313</v>
          </cell>
          <cell r="B5438" t="str">
            <v>42301810600000021000</v>
          </cell>
          <cell r="C5438" t="str">
            <v>60301810600000000003</v>
          </cell>
          <cell r="D5438" t="str">
            <v>$</v>
          </cell>
          <cell r="E5438">
            <v>93.3</v>
          </cell>
          <cell r="F5438" t="str">
            <v>Операция получения наличных денежных средств в банкоматах и ПВН других банков (итого по операции)</v>
          </cell>
        </row>
        <row r="5439">
          <cell r="A5439">
            <v>37313</v>
          </cell>
          <cell r="B5439" t="str">
            <v>42301810600000021000</v>
          </cell>
          <cell r="C5439" t="str">
            <v>60301810600000000003</v>
          </cell>
          <cell r="D5439" t="str">
            <v>$</v>
          </cell>
          <cell r="E5439">
            <v>115.07</v>
          </cell>
          <cell r="F5439" t="str">
            <v>Операция получения наличных денежных средств в собственных банкоматах Банка (итого по операции)</v>
          </cell>
        </row>
        <row r="5440">
          <cell r="A5440">
            <v>37314</v>
          </cell>
          <cell r="B5440" t="str">
            <v>42301810600000021000</v>
          </cell>
          <cell r="C5440" t="str">
            <v>60301810600000000003</v>
          </cell>
          <cell r="D5440" t="str">
            <v>$</v>
          </cell>
          <cell r="E5440">
            <v>292.81</v>
          </cell>
          <cell r="F5440" t="str">
            <v>Операция получения наличных денежных средств в собственных банкоматах Банка (итого по операции)</v>
          </cell>
        </row>
        <row r="5441">
          <cell r="A5441">
            <v>37315</v>
          </cell>
          <cell r="B5441" t="str">
            <v>42301810600000021000</v>
          </cell>
          <cell r="C5441" t="str">
            <v>60301810600000000003</v>
          </cell>
          <cell r="D5441" t="str">
            <v>$</v>
          </cell>
          <cell r="E5441">
            <v>62.3</v>
          </cell>
          <cell r="F5441" t="str">
            <v>Операция получения наличных денежных средств в собственных банкоматах Банка (итого по операции)</v>
          </cell>
        </row>
        <row r="5442">
          <cell r="A5442">
            <v>37315</v>
          </cell>
          <cell r="B5442" t="str">
            <v>42301810600000021000</v>
          </cell>
          <cell r="C5442" t="str">
            <v>60301810600000000003</v>
          </cell>
          <cell r="D5442" t="str">
            <v>$</v>
          </cell>
          <cell r="E5442">
            <v>49.33</v>
          </cell>
          <cell r="F5442" t="str">
            <v>Операция получения наличных денежных средств в банкоматах и ПВН других банков (итого по операции)</v>
          </cell>
        </row>
        <row r="5443">
          <cell r="A5443">
            <v>37316</v>
          </cell>
          <cell r="B5443" t="str">
            <v>42301810600000021000</v>
          </cell>
          <cell r="C5443" t="str">
            <v>60301810600000000003</v>
          </cell>
          <cell r="D5443" t="str">
            <v>$</v>
          </cell>
          <cell r="E5443">
            <v>93.6</v>
          </cell>
          <cell r="F5443" t="str">
            <v>Операция получения наличных денежных средств в банкоматах и ПВН других банков (итого по операции)</v>
          </cell>
        </row>
        <row r="5444">
          <cell r="A5444">
            <v>37316</v>
          </cell>
          <cell r="B5444" t="str">
            <v>42301810600000021000</v>
          </cell>
          <cell r="C5444" t="str">
            <v>60301810600000000003</v>
          </cell>
          <cell r="D5444" t="str">
            <v>$</v>
          </cell>
          <cell r="E5444">
            <v>15.6</v>
          </cell>
          <cell r="F5444" t="str">
            <v>Операция получения наличных денежных средств в собственных банкоматах Банка (итого по операции)</v>
          </cell>
        </row>
        <row r="5445">
          <cell r="A5445">
            <v>37319</v>
          </cell>
          <cell r="B5445" t="str">
            <v>42301810600000021000</v>
          </cell>
          <cell r="C5445" t="str">
            <v>60301810600000000003</v>
          </cell>
          <cell r="D5445" t="str">
            <v>$</v>
          </cell>
          <cell r="E5445">
            <v>348.34</v>
          </cell>
          <cell r="F5445" t="str">
            <v>Операция получения наличных денежных средств в банкоматах и ПВН других банков (итого по операции)</v>
          </cell>
        </row>
        <row r="5446">
          <cell r="A5446">
            <v>37319</v>
          </cell>
          <cell r="B5446" t="str">
            <v>42301810600000021000</v>
          </cell>
          <cell r="C5446" t="str">
            <v>60301810600000000003</v>
          </cell>
          <cell r="D5446" t="str">
            <v>$</v>
          </cell>
          <cell r="E5446">
            <v>76.88</v>
          </cell>
          <cell r="F5446" t="str">
            <v>Операция получения наличных денежных средств в банкоматах и ПВН других банков (итого по операции)</v>
          </cell>
        </row>
        <row r="5447">
          <cell r="A5447">
            <v>37319</v>
          </cell>
          <cell r="B5447" t="str">
            <v>42301810600000021000</v>
          </cell>
          <cell r="C5447" t="str">
            <v>60301810600000000003</v>
          </cell>
          <cell r="D5447" t="str">
            <v>$</v>
          </cell>
          <cell r="E5447">
            <v>265.2</v>
          </cell>
          <cell r="F5447" t="str">
            <v>Операция получения наличных денежных средств в собственных банкоматах Банка (итого по операции)</v>
          </cell>
        </row>
        <row r="5448">
          <cell r="A5448">
            <v>37320</v>
          </cell>
          <cell r="B5448" t="str">
            <v>42301810600000021000</v>
          </cell>
          <cell r="C5448" t="str">
            <v>60301810600000000003</v>
          </cell>
          <cell r="D5448" t="str">
            <v>$</v>
          </cell>
          <cell r="E5448">
            <v>249.6</v>
          </cell>
          <cell r="F5448" t="str">
            <v>Операция получения наличных денежных средств в банкоматах и ПВН других банков (итого по операции)</v>
          </cell>
        </row>
        <row r="5449">
          <cell r="A5449">
            <v>37320</v>
          </cell>
          <cell r="B5449" t="str">
            <v>42301810600000021000</v>
          </cell>
          <cell r="C5449" t="str">
            <v>60301810600000000003</v>
          </cell>
          <cell r="D5449" t="str">
            <v>$</v>
          </cell>
          <cell r="E5449">
            <v>221.47</v>
          </cell>
          <cell r="F5449" t="str">
            <v>Операция получения наличных денежных средств в банкоматах и ПВН других банков (итого по операции)</v>
          </cell>
        </row>
        <row r="5450">
          <cell r="A5450">
            <v>37320</v>
          </cell>
          <cell r="B5450" t="str">
            <v>42301810600000021000</v>
          </cell>
          <cell r="C5450" t="str">
            <v>60301810600000000003</v>
          </cell>
          <cell r="D5450" t="str">
            <v>$</v>
          </cell>
          <cell r="E5450">
            <v>514.79999999999995</v>
          </cell>
          <cell r="F5450" t="str">
            <v>Операция получения наличных денежных средств в собственных банкоматах Банка (итого по операции)</v>
          </cell>
        </row>
        <row r="5451">
          <cell r="A5451">
            <v>37321</v>
          </cell>
          <cell r="B5451" t="str">
            <v>42301810600000021000</v>
          </cell>
          <cell r="C5451" t="str">
            <v>60301810600000000003</v>
          </cell>
          <cell r="D5451" t="str">
            <v>$</v>
          </cell>
          <cell r="E5451">
            <v>43.68</v>
          </cell>
          <cell r="F5451" t="str">
            <v>Операция получения наличных денежных средств в собственных банкоматах Банка (итого по операции)</v>
          </cell>
        </row>
        <row r="5452">
          <cell r="A5452">
            <v>37321</v>
          </cell>
          <cell r="B5452" t="str">
            <v>42301810600000021000</v>
          </cell>
          <cell r="C5452" t="str">
            <v>60301810600000000003</v>
          </cell>
          <cell r="D5452" t="str">
            <v>$</v>
          </cell>
          <cell r="E5452">
            <v>219.8</v>
          </cell>
          <cell r="F5452" t="str">
            <v>Операция получения наличных денежных средств в банкоматах и ПВН других банков (итого по операции)</v>
          </cell>
        </row>
        <row r="5453">
          <cell r="A5453">
            <v>37322</v>
          </cell>
          <cell r="B5453" t="str">
            <v>42301810600000021000</v>
          </cell>
          <cell r="C5453" t="str">
            <v>60301810600000000003</v>
          </cell>
          <cell r="D5453" t="str">
            <v>$</v>
          </cell>
          <cell r="E5453">
            <v>76.459999999999994</v>
          </cell>
          <cell r="F5453" t="str">
            <v>Операция получения наличных денежных средств в банкоматах и ПВН других банков (итого по операции)</v>
          </cell>
        </row>
        <row r="5454">
          <cell r="A5454">
            <v>37326</v>
          </cell>
          <cell r="B5454" t="str">
            <v>42301810600000021000</v>
          </cell>
          <cell r="C5454" t="str">
            <v>60301810600000000003</v>
          </cell>
          <cell r="D5454" t="str">
            <v>$</v>
          </cell>
          <cell r="E5454">
            <v>93.75</v>
          </cell>
          <cell r="F5454" t="str">
            <v>Операция получения наличных денежных средств в банкоматах и ПВН других банков (итого по операции)</v>
          </cell>
        </row>
        <row r="5455">
          <cell r="A5455">
            <v>37326</v>
          </cell>
          <cell r="B5455" t="str">
            <v>42301810600000021000</v>
          </cell>
          <cell r="C5455" t="str">
            <v>60301810600000000003</v>
          </cell>
          <cell r="D5455" t="str">
            <v>$</v>
          </cell>
          <cell r="E5455">
            <v>36.49</v>
          </cell>
          <cell r="F5455" t="str">
            <v>Операция получения наличных денежных средств в банкоматах и ПВН других банков (итого по операции)</v>
          </cell>
        </row>
        <row r="5456">
          <cell r="A5456">
            <v>37326</v>
          </cell>
          <cell r="B5456" t="str">
            <v>42301810600000021000</v>
          </cell>
          <cell r="C5456" t="str">
            <v>60301810600000000003</v>
          </cell>
          <cell r="D5456" t="str">
            <v>$</v>
          </cell>
          <cell r="E5456">
            <v>41.52</v>
          </cell>
          <cell r="F5456" t="str">
            <v>Операция получения наличных денежных средств в банкоматах и ПВН других банков (итого по операции)</v>
          </cell>
        </row>
        <row r="5457">
          <cell r="A5457">
            <v>37326</v>
          </cell>
          <cell r="B5457" t="str">
            <v>42301810600000021000</v>
          </cell>
          <cell r="C5457" t="str">
            <v>60301810600000000003</v>
          </cell>
          <cell r="D5457" t="str">
            <v>$</v>
          </cell>
          <cell r="E5457">
            <v>296.89</v>
          </cell>
          <cell r="F5457" t="str">
            <v>Операция получения наличных денежных средств в собственных банкоматах Банка (итого по операции)</v>
          </cell>
        </row>
        <row r="5458">
          <cell r="A5458">
            <v>37327</v>
          </cell>
          <cell r="B5458" t="str">
            <v>42301810600000021000</v>
          </cell>
          <cell r="C5458" t="str">
            <v>60301810600000000003</v>
          </cell>
          <cell r="D5458" t="str">
            <v>$</v>
          </cell>
          <cell r="E5458">
            <v>91.88</v>
          </cell>
          <cell r="F5458" t="str">
            <v>Операция получения наличных денежных средств в банкоматах и ПВН других банков (итого по операции)</v>
          </cell>
        </row>
        <row r="5459">
          <cell r="A5459">
            <v>37327</v>
          </cell>
          <cell r="B5459" t="str">
            <v>42301810600000021000</v>
          </cell>
          <cell r="C5459" t="str">
            <v>60301810600000000003</v>
          </cell>
          <cell r="D5459" t="str">
            <v>$</v>
          </cell>
          <cell r="E5459">
            <v>280.8</v>
          </cell>
          <cell r="F5459" t="str">
            <v>Операция получения наличных денежных средств в банкоматах и ПВН других банков (итого по операции)</v>
          </cell>
        </row>
        <row r="5460">
          <cell r="A5460">
            <v>37327</v>
          </cell>
          <cell r="B5460" t="str">
            <v>42301810600000021000</v>
          </cell>
          <cell r="C5460" t="str">
            <v>60301810600000000003</v>
          </cell>
          <cell r="D5460" t="str">
            <v>$</v>
          </cell>
          <cell r="E5460">
            <v>171.6</v>
          </cell>
          <cell r="F5460" t="str">
            <v>Операция получения наличных денежных средств в собственных банкоматах Банка (итого по операции)</v>
          </cell>
        </row>
        <row r="5461">
          <cell r="A5461">
            <v>37328</v>
          </cell>
          <cell r="B5461" t="str">
            <v>42301810600000021000</v>
          </cell>
          <cell r="C5461" t="str">
            <v>60301810600000000003</v>
          </cell>
          <cell r="D5461" t="str">
            <v>$</v>
          </cell>
          <cell r="E5461">
            <v>287.82</v>
          </cell>
          <cell r="F5461" t="str">
            <v>Операция получения наличных денежных средств в банкоматах и ПВН других банков (итого по операции)</v>
          </cell>
        </row>
        <row r="5462">
          <cell r="A5462">
            <v>37328</v>
          </cell>
          <cell r="B5462" t="str">
            <v>42301810600000021000</v>
          </cell>
          <cell r="C5462" t="str">
            <v>60301810600000000003</v>
          </cell>
          <cell r="D5462" t="str">
            <v>$</v>
          </cell>
          <cell r="E5462">
            <v>27.5</v>
          </cell>
          <cell r="F5462" t="str">
            <v>Операция получения наличных денежных средств в банкоматах и ПВН других банков (итого по операции)</v>
          </cell>
        </row>
        <row r="5463">
          <cell r="A5463">
            <v>37328</v>
          </cell>
          <cell r="B5463" t="str">
            <v>42301810600000021000</v>
          </cell>
          <cell r="C5463" t="str">
            <v>60301810600000000003</v>
          </cell>
          <cell r="D5463" t="str">
            <v>$</v>
          </cell>
          <cell r="E5463">
            <v>1310.4000000000001</v>
          </cell>
          <cell r="F5463" t="str">
            <v>Операция получения наличных денежных средств в собственных банкоматах Банка (итого по операции)</v>
          </cell>
        </row>
        <row r="5464">
          <cell r="A5464">
            <v>37329</v>
          </cell>
          <cell r="B5464" t="str">
            <v>42301810600000021000</v>
          </cell>
          <cell r="C5464" t="str">
            <v>60301810600000000003</v>
          </cell>
          <cell r="D5464" t="str">
            <v>$</v>
          </cell>
          <cell r="E5464">
            <v>529.89</v>
          </cell>
          <cell r="F5464" t="str">
            <v>Операция получения наличных денежных средств в собственных банкоматах Банка (итого по операции)</v>
          </cell>
        </row>
        <row r="5465">
          <cell r="A5465">
            <v>37330</v>
          </cell>
          <cell r="B5465" t="str">
            <v>42301810600000021000</v>
          </cell>
          <cell r="C5465" t="str">
            <v>60301810600000000003</v>
          </cell>
          <cell r="D5465" t="str">
            <v>$</v>
          </cell>
          <cell r="E5465">
            <v>233.94</v>
          </cell>
          <cell r="F5465" t="str">
            <v>Операция получения наличных денежных средств в собственных банкоматах Банка (итого по операции)</v>
          </cell>
        </row>
        <row r="5466">
          <cell r="A5466">
            <v>37333</v>
          </cell>
          <cell r="B5466" t="str">
            <v>42301810600000021000</v>
          </cell>
          <cell r="C5466" t="str">
            <v>60301810600000000003</v>
          </cell>
          <cell r="D5466" t="str">
            <v>$</v>
          </cell>
          <cell r="E5466">
            <v>452.26</v>
          </cell>
          <cell r="F5466" t="str">
            <v>Операция получения наличных денежных средств в собственных банкоматах Банка (итого по операции)</v>
          </cell>
        </row>
        <row r="5467">
          <cell r="A5467">
            <v>37334</v>
          </cell>
          <cell r="B5467" t="str">
            <v>42301810600000021000</v>
          </cell>
          <cell r="C5467" t="str">
            <v>60301810600000000003</v>
          </cell>
          <cell r="D5467" t="str">
            <v>$</v>
          </cell>
          <cell r="E5467">
            <v>31.27</v>
          </cell>
          <cell r="F5467" t="str">
            <v>Операция получения наличных денежных средств в банкоматах и ПВН других банков (итого по операции)</v>
          </cell>
        </row>
        <row r="5468">
          <cell r="A5468">
            <v>37334</v>
          </cell>
          <cell r="B5468" t="str">
            <v>42301810600000021000</v>
          </cell>
          <cell r="C5468" t="str">
            <v>60301810600000000003</v>
          </cell>
          <cell r="D5468" t="str">
            <v>$</v>
          </cell>
          <cell r="E5468">
            <v>40.5</v>
          </cell>
          <cell r="F5468" t="str">
            <v>Операция получения наличных денежных средств в банкоматах и ПВН других банков (итого по операции)</v>
          </cell>
        </row>
        <row r="5469">
          <cell r="A5469">
            <v>37334</v>
          </cell>
          <cell r="B5469" t="str">
            <v>42301810600000021000</v>
          </cell>
          <cell r="C5469" t="str">
            <v>60301810600000000003</v>
          </cell>
          <cell r="D5469" t="str">
            <v>$</v>
          </cell>
          <cell r="E5469">
            <v>100.07</v>
          </cell>
          <cell r="F5469" t="str">
            <v>Операция получения наличных денежных средств в собственных банкоматах Банка (итого по операции)</v>
          </cell>
        </row>
        <row r="5470">
          <cell r="A5470">
            <v>37335</v>
          </cell>
          <cell r="B5470" t="str">
            <v>42301810600000021000</v>
          </cell>
          <cell r="C5470" t="str">
            <v>60301810600000000003</v>
          </cell>
          <cell r="D5470" t="str">
            <v>$</v>
          </cell>
          <cell r="E5470">
            <v>12.5</v>
          </cell>
          <cell r="F5470" t="str">
            <v>Операция получения наличных денежных средств в собственных банкоматах Банка (итого по операции)</v>
          </cell>
        </row>
        <row r="5471">
          <cell r="A5471">
            <v>37336</v>
          </cell>
          <cell r="B5471" t="str">
            <v>42301810600000021000</v>
          </cell>
          <cell r="C5471" t="str">
            <v>60301810600000000003</v>
          </cell>
          <cell r="D5471" t="str">
            <v>$</v>
          </cell>
          <cell r="E5471">
            <v>181.03</v>
          </cell>
          <cell r="F5471" t="str">
            <v>Операция получения наличных денежных средств в банкоматах и ПВН других банков (итого по операции)</v>
          </cell>
        </row>
        <row r="5472">
          <cell r="A5472">
            <v>37336</v>
          </cell>
          <cell r="B5472" t="str">
            <v>42301810600000021000</v>
          </cell>
          <cell r="C5472" t="str">
            <v>60301810600000000003</v>
          </cell>
          <cell r="D5472" t="str">
            <v>$</v>
          </cell>
          <cell r="E5472">
            <v>606.64</v>
          </cell>
          <cell r="F5472" t="str">
            <v>Операция получения наличных денежных средств в собственных банкоматах Банка (итого по операции)</v>
          </cell>
        </row>
        <row r="5473">
          <cell r="A5473">
            <v>37337</v>
          </cell>
          <cell r="B5473" t="str">
            <v>42301810600000021000</v>
          </cell>
          <cell r="C5473" t="str">
            <v>60301810600000000003</v>
          </cell>
          <cell r="D5473" t="str">
            <v>$</v>
          </cell>
          <cell r="E5473">
            <v>250.16</v>
          </cell>
          <cell r="F5473" t="str">
            <v>Операция получения наличных денежных средств в собственных банкоматах Банка (итого по операции)</v>
          </cell>
        </row>
        <row r="5474">
          <cell r="A5474">
            <v>37340</v>
          </cell>
          <cell r="B5474" t="str">
            <v>42301810600000021000</v>
          </cell>
          <cell r="C5474" t="str">
            <v>60301810600000000003</v>
          </cell>
          <cell r="D5474" t="str">
            <v>$</v>
          </cell>
          <cell r="E5474">
            <v>159.47</v>
          </cell>
          <cell r="F5474" t="str">
            <v>Операция получения наличных денежных средств в банкоматах и ПВН других банков (итого по операции)</v>
          </cell>
        </row>
        <row r="5475">
          <cell r="A5475">
            <v>37340</v>
          </cell>
          <cell r="B5475" t="str">
            <v>42301810600000021000</v>
          </cell>
          <cell r="C5475" t="str">
            <v>60301810600000000003</v>
          </cell>
          <cell r="D5475" t="str">
            <v>$</v>
          </cell>
          <cell r="E5475">
            <v>203.26</v>
          </cell>
          <cell r="F5475" t="str">
            <v>Операция получения наличных денежных средств в собственных банкоматах Банка (итого по операции)</v>
          </cell>
        </row>
        <row r="5476">
          <cell r="A5476">
            <v>37341</v>
          </cell>
          <cell r="B5476" t="str">
            <v>42301810600000021000</v>
          </cell>
          <cell r="C5476" t="str">
            <v>60301810600000000003</v>
          </cell>
          <cell r="D5476" t="str">
            <v>$</v>
          </cell>
          <cell r="E5476">
            <v>93.81</v>
          </cell>
          <cell r="F5476" t="str">
            <v>Операция получения наличных денежных средств в банкоматах и ПВН других банков (итого по операции)</v>
          </cell>
        </row>
        <row r="5477">
          <cell r="A5477">
            <v>37341</v>
          </cell>
          <cell r="B5477" t="str">
            <v>42301810600000021000</v>
          </cell>
          <cell r="C5477" t="str">
            <v>60301810600000000003</v>
          </cell>
          <cell r="D5477" t="str">
            <v>$</v>
          </cell>
          <cell r="E5477">
            <v>625.4</v>
          </cell>
          <cell r="F5477" t="str">
            <v>Операция получения наличных денежных средств в собственных банкоматах Банка (итого по операции)</v>
          </cell>
        </row>
        <row r="5478">
          <cell r="A5478">
            <v>37342</v>
          </cell>
          <cell r="B5478" t="str">
            <v>42301810600000021000</v>
          </cell>
          <cell r="C5478" t="str">
            <v>60301810600000000003</v>
          </cell>
          <cell r="D5478" t="str">
            <v>$</v>
          </cell>
          <cell r="E5478">
            <v>31.27</v>
          </cell>
          <cell r="F5478" t="str">
            <v>Операция получения наличных денежных средств в банкоматах и ПВН других банков (итого по операции)</v>
          </cell>
        </row>
        <row r="5479">
          <cell r="A5479">
            <v>37342</v>
          </cell>
          <cell r="B5479" t="str">
            <v>42301810600000021000</v>
          </cell>
          <cell r="C5479" t="str">
            <v>60301810600000000003</v>
          </cell>
          <cell r="D5479" t="str">
            <v>$</v>
          </cell>
          <cell r="E5479">
            <v>118.83</v>
          </cell>
          <cell r="F5479" t="str">
            <v>Операция получения наличных денежных средств в собственных банкоматах Банка (итого по операции)</v>
          </cell>
        </row>
        <row r="5480">
          <cell r="A5480">
            <v>37344</v>
          </cell>
          <cell r="B5480" t="str">
            <v>42301810600000021000</v>
          </cell>
          <cell r="C5480" t="str">
            <v>60301810600000000003</v>
          </cell>
          <cell r="D5480" t="str">
            <v>$</v>
          </cell>
          <cell r="E5480">
            <v>31.22</v>
          </cell>
          <cell r="F5480" t="str">
            <v>Операция получения наличных денежных средств в собственных банкоматах Банка (итого по операции)</v>
          </cell>
        </row>
        <row r="5481">
          <cell r="A5481">
            <v>37347</v>
          </cell>
          <cell r="B5481" t="str">
            <v>42301810600000021000</v>
          </cell>
          <cell r="C5481" t="str">
            <v>60301810600000000003</v>
          </cell>
          <cell r="D5481" t="str">
            <v>$</v>
          </cell>
          <cell r="E5481">
            <v>1064.8800000000001</v>
          </cell>
          <cell r="F5481" t="str">
            <v>Операция получения наличных денежных средств в собственных банкоматах Банка (итого по операции)</v>
          </cell>
        </row>
        <row r="5482">
          <cell r="A5482">
            <v>37348</v>
          </cell>
          <cell r="B5482" t="str">
            <v>42301810600000021000</v>
          </cell>
          <cell r="C5482" t="str">
            <v>60301810600000000003</v>
          </cell>
          <cell r="D5482" t="str">
            <v>$</v>
          </cell>
          <cell r="E5482">
            <v>660.25</v>
          </cell>
          <cell r="F5482" t="str">
            <v>Операция получения наличных денежных средств в собственных банкоматах Банка (итого по операции)</v>
          </cell>
        </row>
        <row r="5483">
          <cell r="A5483">
            <v>37349</v>
          </cell>
          <cell r="B5483" t="str">
            <v>42301810600000021000</v>
          </cell>
          <cell r="C5483" t="str">
            <v>60301810600000000003</v>
          </cell>
          <cell r="D5483" t="str">
            <v>$</v>
          </cell>
          <cell r="E5483">
            <v>939</v>
          </cell>
          <cell r="F5483" t="str">
            <v>Операция получения наличных денежных средств в банкоматах и ПВН других банков (итого по операции)</v>
          </cell>
        </row>
        <row r="5484">
          <cell r="A5484">
            <v>37349</v>
          </cell>
          <cell r="B5484" t="str">
            <v>42301810600000021000</v>
          </cell>
          <cell r="C5484" t="str">
            <v>60301810600000000003</v>
          </cell>
          <cell r="D5484" t="str">
            <v>$</v>
          </cell>
          <cell r="E5484">
            <v>469.5</v>
          </cell>
          <cell r="F5484" t="str">
            <v>Операция получения наличных денежных средств в собственных банкоматах Банка (итого по операции)</v>
          </cell>
        </row>
        <row r="5485">
          <cell r="A5485">
            <v>37349</v>
          </cell>
          <cell r="B5485" t="str">
            <v>42301810600000021000</v>
          </cell>
          <cell r="C5485" t="str">
            <v>60301810700000009098</v>
          </cell>
          <cell r="D5485" t="str">
            <v>$</v>
          </cell>
          <cell r="E5485">
            <v>102.4</v>
          </cell>
          <cell r="F5485" t="str">
            <v>Плата за срочное изготовление карточки MasterCard.Согл.заявления от 11.03.2002 132065</v>
          </cell>
        </row>
        <row r="5486">
          <cell r="A5486">
            <v>37349</v>
          </cell>
          <cell r="B5486" t="str">
            <v>42301810600000021000</v>
          </cell>
          <cell r="C5486" t="str">
            <v>60301810700000009098</v>
          </cell>
          <cell r="D5486" t="str">
            <v>$</v>
          </cell>
          <cell r="E5486">
            <v>102.4</v>
          </cell>
          <cell r="F5486" t="str">
            <v>Плата за срочное изготовление карточки Maestro.Согл.заявления от 11.03.2002 132066</v>
          </cell>
        </row>
        <row r="5487">
          <cell r="A5487">
            <v>37350</v>
          </cell>
          <cell r="B5487" t="str">
            <v>42301810600000021000</v>
          </cell>
          <cell r="C5487" t="str">
            <v>60301810600000000003</v>
          </cell>
          <cell r="D5487" t="str">
            <v>$</v>
          </cell>
          <cell r="E5487">
            <v>219.24</v>
          </cell>
          <cell r="F5487" t="str">
            <v>Операция получения наличных денежных средств в банкоматах и ПВН других банков (итого по операции)</v>
          </cell>
        </row>
        <row r="5488">
          <cell r="A5488">
            <v>37350</v>
          </cell>
          <cell r="B5488" t="str">
            <v>42301810600000021000</v>
          </cell>
          <cell r="C5488" t="str">
            <v>60301810600000000003</v>
          </cell>
          <cell r="D5488" t="str">
            <v>$</v>
          </cell>
          <cell r="E5488">
            <v>59.51</v>
          </cell>
          <cell r="F5488" t="str">
            <v>Операция получения наличных денежных средств в собственных банкоматах Банка (итого по операции)</v>
          </cell>
        </row>
        <row r="5489">
          <cell r="A5489">
            <v>37351</v>
          </cell>
          <cell r="B5489" t="str">
            <v>42301810600000021000</v>
          </cell>
          <cell r="C5489" t="str">
            <v>60301810600000000003</v>
          </cell>
          <cell r="D5489" t="str">
            <v>$</v>
          </cell>
          <cell r="E5489">
            <v>316.49</v>
          </cell>
          <cell r="F5489" t="str">
            <v>Операция получения наличных денежных средств в банкоматах и ПВН других банков (итого по операции)</v>
          </cell>
        </row>
        <row r="5490">
          <cell r="A5490">
            <v>37351</v>
          </cell>
          <cell r="B5490" t="str">
            <v>42301810600000021000</v>
          </cell>
          <cell r="C5490" t="str">
            <v>60301810600000000003</v>
          </cell>
          <cell r="D5490" t="str">
            <v>$</v>
          </cell>
          <cell r="E5490">
            <v>15.66</v>
          </cell>
          <cell r="F5490" t="str">
            <v>Операция получения наличных денежных средств в собственных банкоматах Банка (итого по операции)</v>
          </cell>
        </row>
        <row r="5491">
          <cell r="A5491">
            <v>37354</v>
          </cell>
          <cell r="B5491" t="str">
            <v>42301810600000021000</v>
          </cell>
          <cell r="C5491" t="str">
            <v>60301810600000000003</v>
          </cell>
          <cell r="D5491" t="str">
            <v>$</v>
          </cell>
          <cell r="E5491">
            <v>93.96</v>
          </cell>
          <cell r="F5491" t="str">
            <v>Операция получения наличных денежных средств в банкоматах и ПВН других банков (итого по операции)</v>
          </cell>
        </row>
        <row r="5492">
          <cell r="A5492">
            <v>37354</v>
          </cell>
          <cell r="B5492" t="str">
            <v>42301810600000021000</v>
          </cell>
          <cell r="C5492" t="str">
            <v>60301810600000000003</v>
          </cell>
          <cell r="D5492" t="str">
            <v>$</v>
          </cell>
          <cell r="E5492">
            <v>31.32</v>
          </cell>
          <cell r="F5492" t="str">
            <v>Операция получения наличных денежных средств в собственных банкоматах Банка (итого по операции)</v>
          </cell>
        </row>
        <row r="5493">
          <cell r="A5493">
            <v>37355</v>
          </cell>
          <cell r="B5493" t="str">
            <v>42301810600000021000</v>
          </cell>
          <cell r="C5493" t="str">
            <v>60301810600000000003</v>
          </cell>
          <cell r="D5493" t="str">
            <v>$</v>
          </cell>
          <cell r="E5493">
            <v>187.92</v>
          </cell>
          <cell r="F5493" t="str">
            <v>Операция получения наличных денежных средств в банкоматах и ПВН других банков (итого по операции)</v>
          </cell>
        </row>
        <row r="5494">
          <cell r="A5494">
            <v>37355</v>
          </cell>
          <cell r="B5494" t="str">
            <v>42301810600000021000</v>
          </cell>
          <cell r="C5494" t="str">
            <v>60301810600000000003</v>
          </cell>
          <cell r="D5494" t="str">
            <v>$</v>
          </cell>
          <cell r="E5494">
            <v>20.6</v>
          </cell>
          <cell r="F5494" t="str">
            <v>Операция получения наличных денежных средств в банкоматах и ПВН других банков (итого по операции)</v>
          </cell>
        </row>
        <row r="5495">
          <cell r="A5495">
            <v>37355</v>
          </cell>
          <cell r="B5495" t="str">
            <v>42301810600000021000</v>
          </cell>
          <cell r="C5495" t="str">
            <v>60301810600000000003</v>
          </cell>
          <cell r="D5495" t="str">
            <v>$</v>
          </cell>
          <cell r="E5495">
            <v>739.15</v>
          </cell>
          <cell r="F5495" t="str">
            <v>Операция получения наличных денежных средств в собственных банкоматах Банка (итого по операции)</v>
          </cell>
        </row>
        <row r="5496">
          <cell r="A5496">
            <v>37357</v>
          </cell>
          <cell r="B5496" t="str">
            <v>42301810600000021000</v>
          </cell>
          <cell r="C5496" t="str">
            <v>60301810600000000003</v>
          </cell>
          <cell r="D5496" t="str">
            <v>$</v>
          </cell>
          <cell r="E5496">
            <v>13.79</v>
          </cell>
          <cell r="F5496" t="str">
            <v>Операция получения наличных денежных средств в банкоматах и ПВН других банков (итого по операции)</v>
          </cell>
        </row>
        <row r="5497">
          <cell r="A5497">
            <v>37356</v>
          </cell>
          <cell r="B5497" t="str">
            <v>42301810600000021000</v>
          </cell>
          <cell r="C5497" t="str">
            <v>60301810600000000003</v>
          </cell>
          <cell r="D5497" t="str">
            <v>$</v>
          </cell>
          <cell r="E5497">
            <v>63.58</v>
          </cell>
          <cell r="F5497" t="str">
            <v>Операция получения наличных денежных средств в банкоматах и ПВН других банков (итого по операции)</v>
          </cell>
        </row>
        <row r="5498">
          <cell r="A5498">
            <v>37356</v>
          </cell>
          <cell r="B5498" t="str">
            <v>42301810600000021000</v>
          </cell>
          <cell r="C5498" t="str">
            <v>60301810600000000003</v>
          </cell>
          <cell r="D5498" t="str">
            <v>$</v>
          </cell>
          <cell r="E5498">
            <v>1628.64</v>
          </cell>
          <cell r="F5498" t="str">
            <v>Операция получения наличных денежных средств в собственных банкоматах Банка (итого по операции)</v>
          </cell>
        </row>
        <row r="5499">
          <cell r="A5499">
            <v>37357</v>
          </cell>
          <cell r="B5499" t="str">
            <v>42301810600000021000</v>
          </cell>
          <cell r="C5499" t="str">
            <v>60301810600000000003</v>
          </cell>
          <cell r="D5499" t="str">
            <v>$</v>
          </cell>
          <cell r="E5499">
            <v>469.8</v>
          </cell>
          <cell r="F5499" t="str">
            <v>Операция получения наличных денежных средств в банкоматах и ПВН других банков (итого по операции)</v>
          </cell>
        </row>
        <row r="5500">
          <cell r="A5500">
            <v>37357</v>
          </cell>
          <cell r="B5500" t="str">
            <v>42301810600000021000</v>
          </cell>
          <cell r="C5500" t="str">
            <v>60301810600000000003</v>
          </cell>
          <cell r="D5500" t="str">
            <v>$</v>
          </cell>
          <cell r="E5500">
            <v>876.96</v>
          </cell>
          <cell r="F5500" t="str">
            <v>Операция получения наличных денежных средств в собственных банкоматах Банка (итого по операции)</v>
          </cell>
        </row>
        <row r="5501">
          <cell r="A5501">
            <v>37358</v>
          </cell>
          <cell r="B5501" t="str">
            <v>42301810600000021000</v>
          </cell>
          <cell r="C5501" t="str">
            <v>60301810600000000003</v>
          </cell>
          <cell r="D5501" t="str">
            <v>$</v>
          </cell>
          <cell r="E5501">
            <v>407.16</v>
          </cell>
          <cell r="F5501" t="str">
            <v>Операция получения наличных денежных средств в собственных банкоматах Банка (итого по операции)</v>
          </cell>
        </row>
        <row r="5502">
          <cell r="A5502">
            <v>37361</v>
          </cell>
          <cell r="B5502" t="str">
            <v>42301810600000021000</v>
          </cell>
          <cell r="C5502" t="str">
            <v>60301810600000000003</v>
          </cell>
          <cell r="D5502" t="str">
            <v>$</v>
          </cell>
          <cell r="E5502">
            <v>63.58</v>
          </cell>
          <cell r="F5502" t="str">
            <v>Операция получения наличных денежных средств в банкоматах и ПВН других банков (итого по операции)</v>
          </cell>
        </row>
        <row r="5503">
          <cell r="A5503">
            <v>37361</v>
          </cell>
          <cell r="B5503" t="str">
            <v>42301810600000021000</v>
          </cell>
          <cell r="C5503" t="str">
            <v>60301810600000000003</v>
          </cell>
          <cell r="D5503" t="str">
            <v>$</v>
          </cell>
          <cell r="E5503">
            <v>93.96</v>
          </cell>
          <cell r="F5503" t="str">
            <v>Операция получения наличных денежных средств в собственных банкоматах Банка (итого по операции)</v>
          </cell>
        </row>
        <row r="5504">
          <cell r="A5504">
            <v>37362</v>
          </cell>
          <cell r="B5504" t="str">
            <v>42301810600000021000</v>
          </cell>
          <cell r="C5504" t="str">
            <v>60301810600000000003</v>
          </cell>
          <cell r="D5504" t="str">
            <v>$</v>
          </cell>
          <cell r="E5504">
            <v>68.84</v>
          </cell>
          <cell r="F5504" t="str">
            <v>Операция получения наличных денежных средств в банкоматах и ПВН других банков (итого по операции)</v>
          </cell>
        </row>
        <row r="5505">
          <cell r="A5505">
            <v>37362</v>
          </cell>
          <cell r="B5505" t="str">
            <v>42301810600000021000</v>
          </cell>
          <cell r="C5505" t="str">
            <v>60301810600000000003</v>
          </cell>
          <cell r="D5505" t="str">
            <v>$</v>
          </cell>
          <cell r="E5505">
            <v>563.22</v>
          </cell>
          <cell r="F5505" t="str">
            <v>Операция получения наличных денежных средств в собственных банкоматах Банка (итого по операции)</v>
          </cell>
        </row>
        <row r="5506">
          <cell r="A5506">
            <v>37363</v>
          </cell>
          <cell r="B5506" t="str">
            <v>42301810600000021000</v>
          </cell>
          <cell r="C5506" t="str">
            <v>60301810600000000003</v>
          </cell>
          <cell r="D5506" t="str">
            <v>$</v>
          </cell>
          <cell r="E5506">
            <v>95.28</v>
          </cell>
          <cell r="F5506" t="str">
            <v>Операция получения наличных денежных средств в банкоматах и ПВН других банков (итого по операции)</v>
          </cell>
        </row>
        <row r="5507">
          <cell r="A5507">
            <v>37363</v>
          </cell>
          <cell r="B5507" t="str">
            <v>42301810600000021000</v>
          </cell>
          <cell r="C5507" t="str">
            <v>60301810600000000003</v>
          </cell>
          <cell r="D5507" t="str">
            <v>$</v>
          </cell>
          <cell r="E5507">
            <v>9.39</v>
          </cell>
          <cell r="F5507" t="str">
            <v>Операция получения наличных денежных средств в собственных банкоматах Банка (итого по операции)</v>
          </cell>
        </row>
        <row r="5508">
          <cell r="A5508">
            <v>37364</v>
          </cell>
          <cell r="B5508" t="str">
            <v>42301810600000021000</v>
          </cell>
          <cell r="C5508" t="str">
            <v>60301810600000000003</v>
          </cell>
          <cell r="D5508" t="str">
            <v>$</v>
          </cell>
          <cell r="E5508">
            <v>62.6</v>
          </cell>
          <cell r="F5508" t="str">
            <v>Операция получения наличных денежных средств в собственных банкоматах Банка (итого по операции)</v>
          </cell>
        </row>
        <row r="5509">
          <cell r="A5509">
            <v>37365</v>
          </cell>
          <cell r="B5509" t="str">
            <v>42301810600000021000</v>
          </cell>
          <cell r="C5509" t="str">
            <v>60301810600000000003</v>
          </cell>
          <cell r="D5509" t="str">
            <v>$</v>
          </cell>
          <cell r="E5509">
            <v>413.16</v>
          </cell>
          <cell r="F5509" t="str">
            <v>Операция получения наличных денежных средств в собственных банкоматах Банка (итого по операции)</v>
          </cell>
        </row>
        <row r="5510">
          <cell r="A5510">
            <v>37368</v>
          </cell>
          <cell r="B5510" t="str">
            <v>42301810600000021000</v>
          </cell>
          <cell r="C5510" t="str">
            <v>60301810600000000003</v>
          </cell>
          <cell r="D5510" t="str">
            <v>$</v>
          </cell>
          <cell r="E5510">
            <v>460.11</v>
          </cell>
          <cell r="F5510" t="str">
            <v>Операция получения наличных денежных средств в собственных банкоматах Банка (итого по операции)</v>
          </cell>
        </row>
        <row r="5511">
          <cell r="A5511">
            <v>37369</v>
          </cell>
          <cell r="B5511" t="str">
            <v>42301810600000021000</v>
          </cell>
          <cell r="C5511" t="str">
            <v>60301810600000000003</v>
          </cell>
          <cell r="D5511" t="str">
            <v>$</v>
          </cell>
          <cell r="E5511">
            <v>75.069999999999993</v>
          </cell>
          <cell r="F5511" t="str">
            <v>Операция получения наличных денежных средств в собственных банкоматах Банка (итого по операции)</v>
          </cell>
        </row>
        <row r="5512">
          <cell r="A5512">
            <v>37371</v>
          </cell>
          <cell r="B5512" t="str">
            <v>42301810600000021000</v>
          </cell>
          <cell r="C5512" t="str">
            <v>60301810600000000003</v>
          </cell>
          <cell r="D5512" t="str">
            <v>$</v>
          </cell>
          <cell r="E5512">
            <v>453.56</v>
          </cell>
          <cell r="F5512" t="str">
            <v>Операция получения наличных денежных средств в банкоматах и ПВН других банков (итого по операции)</v>
          </cell>
        </row>
        <row r="5513">
          <cell r="A5513">
            <v>37371</v>
          </cell>
          <cell r="B5513" t="str">
            <v>42301810600000021000</v>
          </cell>
          <cell r="C5513" t="str">
            <v>60301810600000000003</v>
          </cell>
          <cell r="D5513" t="str">
            <v>$</v>
          </cell>
          <cell r="E5513">
            <v>484.84</v>
          </cell>
          <cell r="F5513" t="str">
            <v>Операция получения наличных денежных средств в собственных банкоматах Банка (итого по операции)</v>
          </cell>
        </row>
        <row r="5514">
          <cell r="A5514">
            <v>37372</v>
          </cell>
          <cell r="B5514" t="str">
            <v>42301810600000021000</v>
          </cell>
          <cell r="C5514" t="str">
            <v>60301810600000000003</v>
          </cell>
          <cell r="D5514" t="str">
            <v>$</v>
          </cell>
          <cell r="E5514">
            <v>93.96</v>
          </cell>
          <cell r="F5514" t="str">
            <v>Операция получения наличных денежных средств в банкоматах и ПВН других банков (итого по операции)</v>
          </cell>
        </row>
        <row r="5515">
          <cell r="A5515">
            <v>37372</v>
          </cell>
          <cell r="B5515" t="str">
            <v>42301810600000021000</v>
          </cell>
          <cell r="C5515" t="str">
            <v>60301810600000000003</v>
          </cell>
          <cell r="D5515" t="str">
            <v>$</v>
          </cell>
          <cell r="E5515">
            <v>197.31</v>
          </cell>
          <cell r="F5515" t="str">
            <v>Операция получения наличных денежных средств в собственных банкоматах Банка (итого по операции)</v>
          </cell>
        </row>
        <row r="5516">
          <cell r="A5516">
            <v>37373</v>
          </cell>
          <cell r="B5516" t="str">
            <v>42301810600000021000</v>
          </cell>
          <cell r="C5516" t="str">
            <v>60301810600000000003</v>
          </cell>
          <cell r="D5516" t="str">
            <v>$</v>
          </cell>
          <cell r="E5516">
            <v>1195</v>
          </cell>
          <cell r="F5516" t="str">
            <v>Операция получения наличных денежных средств в банкоматах и ПВН других банков (итого по операции)</v>
          </cell>
        </row>
        <row r="5517">
          <cell r="A5517">
            <v>37373</v>
          </cell>
          <cell r="B5517" t="str">
            <v>42301810600000021000</v>
          </cell>
          <cell r="C5517" t="str">
            <v>60301810600000000003</v>
          </cell>
          <cell r="D5517" t="str">
            <v>$</v>
          </cell>
          <cell r="E5517">
            <v>1327.97</v>
          </cell>
          <cell r="F5517" t="str">
            <v>Операция получения наличных денежных средств в собственных банкоматах Банка (итого по операции)</v>
          </cell>
        </row>
        <row r="5518">
          <cell r="A5518">
            <v>37373</v>
          </cell>
          <cell r="B5518" t="str">
            <v>42301810600000021000</v>
          </cell>
          <cell r="C5518" t="str">
            <v>60301810700000009098</v>
          </cell>
          <cell r="D5518" t="str">
            <v>$</v>
          </cell>
          <cell r="E5518">
            <v>102.4</v>
          </cell>
          <cell r="F5518" t="str">
            <v>Плата за срочное изготовление карточки Согласно заявления от 26.04.2002 142134</v>
          </cell>
        </row>
        <row r="5519">
          <cell r="A5519">
            <v>37375</v>
          </cell>
          <cell r="B5519" t="str">
            <v>42301810600000021000</v>
          </cell>
          <cell r="C5519" t="str">
            <v>60301810600000000003</v>
          </cell>
          <cell r="D5519" t="str">
            <v>$</v>
          </cell>
          <cell r="E5519">
            <v>200.44</v>
          </cell>
          <cell r="F5519" t="str">
            <v>Операция получения наличных денежных средств в собственных банкоматах Банка (итого по операции)</v>
          </cell>
        </row>
        <row r="5520">
          <cell r="A5520">
            <v>37375</v>
          </cell>
          <cell r="B5520" t="str">
            <v>42301810600000021000</v>
          </cell>
          <cell r="C5520" t="str">
            <v>60301810700000009098</v>
          </cell>
          <cell r="D5520" t="str">
            <v>$</v>
          </cell>
          <cell r="E5520">
            <v>102.4</v>
          </cell>
          <cell r="F5520" t="str">
            <v>Плата за срочное изготовление карточки Согл.заявления от 26.04.2002 142571</v>
          </cell>
        </row>
        <row r="5521">
          <cell r="A5521">
            <v>37376</v>
          </cell>
          <cell r="B5521" t="str">
            <v>42301810600000021000</v>
          </cell>
          <cell r="C5521" t="str">
            <v>60301810600000000003</v>
          </cell>
          <cell r="D5521" t="str">
            <v>$</v>
          </cell>
          <cell r="E5521">
            <v>187.92</v>
          </cell>
          <cell r="F5521" t="str">
            <v>Операция получения наличных денежных средств в банкоматах и ПВН других банков (итого по операции)</v>
          </cell>
        </row>
        <row r="5522">
          <cell r="A5522">
            <v>37376</v>
          </cell>
          <cell r="B5522" t="str">
            <v>42301810600000021000</v>
          </cell>
          <cell r="C5522" t="str">
            <v>60301810600000000003</v>
          </cell>
          <cell r="D5522" t="str">
            <v>$</v>
          </cell>
          <cell r="E5522">
            <v>5.89</v>
          </cell>
          <cell r="F5522" t="str">
            <v>Операция получения наличных денежных средств в банкоматах и ПВН других банков (итого по операции)</v>
          </cell>
        </row>
        <row r="5523">
          <cell r="A5523">
            <v>37376</v>
          </cell>
          <cell r="B5523" t="str">
            <v>42301810600000021000</v>
          </cell>
          <cell r="C5523" t="str">
            <v>60301810600000000003</v>
          </cell>
          <cell r="D5523" t="str">
            <v>$</v>
          </cell>
          <cell r="E5523">
            <v>357.05</v>
          </cell>
          <cell r="F5523" t="str">
            <v>Операция получения наличных денежных средств в собственных банкоматах Банка (итого по операции)</v>
          </cell>
        </row>
        <row r="5524">
          <cell r="A5524">
            <v>37376</v>
          </cell>
          <cell r="B5524" t="str">
            <v>42301810600000021000</v>
          </cell>
          <cell r="C5524" t="str">
            <v>60301810700000009098</v>
          </cell>
          <cell r="D5524" t="str">
            <v>$</v>
          </cell>
          <cell r="E5524">
            <v>102.4</v>
          </cell>
          <cell r="F5524" t="str">
            <v>Плата за срочное изготовление карточки Согл.заявления от 29.04.2002 143735</v>
          </cell>
        </row>
        <row r="5525">
          <cell r="A5525">
            <v>37376</v>
          </cell>
          <cell r="B5525" t="str">
            <v>42301810600000021000</v>
          </cell>
          <cell r="C5525" t="str">
            <v>60301810700000009098</v>
          </cell>
          <cell r="D5525" t="str">
            <v>$</v>
          </cell>
          <cell r="E5525">
            <v>204.8</v>
          </cell>
          <cell r="F5525" t="str">
            <v>Плата за срочное изготовление карточки (2 карты)Согл.заявления от 23.04.2002 143736</v>
          </cell>
        </row>
        <row r="5526">
          <cell r="A5526">
            <v>37382</v>
          </cell>
          <cell r="B5526" t="str">
            <v>42301810600000021000</v>
          </cell>
          <cell r="C5526" t="str">
            <v>60301810600000000003</v>
          </cell>
          <cell r="D5526" t="str">
            <v>$</v>
          </cell>
          <cell r="E5526">
            <v>1021.05</v>
          </cell>
          <cell r="F5526" t="str">
            <v>Операция получения наличных денежных средств в банкоматах и ПВН других банков (итого по операции)</v>
          </cell>
        </row>
        <row r="5527">
          <cell r="A5527">
            <v>37382</v>
          </cell>
          <cell r="B5527" t="str">
            <v>42301810600000021000</v>
          </cell>
          <cell r="C5527" t="str">
            <v>60301810600000000003</v>
          </cell>
          <cell r="D5527" t="str">
            <v>$</v>
          </cell>
          <cell r="E5527">
            <v>55.83</v>
          </cell>
          <cell r="F5527" t="str">
            <v>Операция получения наличных денежных средств в банкоматах и ПВН других банков (итого по операции)</v>
          </cell>
        </row>
        <row r="5528">
          <cell r="A5528">
            <v>37382</v>
          </cell>
          <cell r="B5528" t="str">
            <v>42301810600000021000</v>
          </cell>
          <cell r="C5528" t="str">
            <v>60301810600000000003</v>
          </cell>
          <cell r="D5528" t="str">
            <v>$</v>
          </cell>
          <cell r="E5528">
            <v>43.92</v>
          </cell>
          <cell r="F5528" t="str">
            <v>Операция получения наличных денежных средств в банкоматах и ПВН других банков (итого по операции)</v>
          </cell>
        </row>
        <row r="5529">
          <cell r="A5529">
            <v>37382</v>
          </cell>
          <cell r="B5529" t="str">
            <v>42301810600000021000</v>
          </cell>
          <cell r="C5529" t="str">
            <v>60301810600000000003</v>
          </cell>
          <cell r="D5529" t="str">
            <v>$</v>
          </cell>
          <cell r="E5529">
            <v>538.70000000000005</v>
          </cell>
          <cell r="F5529" t="str">
            <v>Операция получения наличных денежных средств в собственных банкоматах Банка (итого по операции)</v>
          </cell>
        </row>
        <row r="5530">
          <cell r="A5530">
            <v>37382</v>
          </cell>
          <cell r="B5530" t="str">
            <v>42301810600000021000</v>
          </cell>
          <cell r="C5530" t="str">
            <v>60301810700000009098</v>
          </cell>
          <cell r="D5530" t="str">
            <v>$</v>
          </cell>
          <cell r="E5530">
            <v>102.4</v>
          </cell>
          <cell r="F5530" t="str">
            <v>Плата за срочное изготовление карточки Согл.заявления от 29.04.2002 147995</v>
          </cell>
        </row>
        <row r="5531">
          <cell r="A5531">
            <v>37382</v>
          </cell>
          <cell r="B5531" t="str">
            <v>42301810600000021000</v>
          </cell>
          <cell r="C5531" t="str">
            <v>60301810700000009098</v>
          </cell>
          <cell r="D5531" t="str">
            <v>$</v>
          </cell>
          <cell r="E5531">
            <v>102.4</v>
          </cell>
          <cell r="F5531" t="str">
            <v>Плата за срочное изготовление карточки Согл.заявления от 27.04.2002 147996</v>
          </cell>
        </row>
        <row r="5532">
          <cell r="A5532">
            <v>37383</v>
          </cell>
          <cell r="B5532" t="str">
            <v>42301810600000021000</v>
          </cell>
          <cell r="C5532" t="str">
            <v>60301810600000000003</v>
          </cell>
          <cell r="D5532" t="str">
            <v>$</v>
          </cell>
          <cell r="E5532">
            <v>250.56</v>
          </cell>
          <cell r="F5532" t="str">
            <v>Операция получения наличных денежных средств в банкоматах и ПВН других банков (итого по операции)</v>
          </cell>
        </row>
        <row r="5533">
          <cell r="A5533">
            <v>37383</v>
          </cell>
          <cell r="B5533" t="str">
            <v>42301810600000021000</v>
          </cell>
          <cell r="C5533" t="str">
            <v>60301810600000000003</v>
          </cell>
          <cell r="D5533" t="str">
            <v>$</v>
          </cell>
          <cell r="E5533">
            <v>306.7</v>
          </cell>
          <cell r="F5533" t="str">
            <v>Операция получения наличных денежных средств в банкоматах и ПВН других банков (итого по операции)</v>
          </cell>
        </row>
        <row r="5534">
          <cell r="A5534">
            <v>37383</v>
          </cell>
          <cell r="B5534" t="str">
            <v>42301810600000021000</v>
          </cell>
          <cell r="C5534" t="str">
            <v>60301810600000000003</v>
          </cell>
          <cell r="D5534" t="str">
            <v>$</v>
          </cell>
          <cell r="E5534">
            <v>576.29</v>
          </cell>
          <cell r="F5534" t="str">
            <v>Операция получения наличных денежных средств в собственных банкоматах Банка (итого по операции)</v>
          </cell>
        </row>
        <row r="5535">
          <cell r="A5535">
            <v>37384</v>
          </cell>
          <cell r="B5535" t="str">
            <v>42301810600000021000</v>
          </cell>
          <cell r="C5535" t="str">
            <v>60301810600000000003</v>
          </cell>
          <cell r="D5535" t="str">
            <v>$</v>
          </cell>
          <cell r="E5535">
            <v>95.37</v>
          </cell>
          <cell r="F5535" t="str">
            <v>Операция получения наличных денежных средств в банкоматах и ПВН других банков (итого по операции)</v>
          </cell>
        </row>
        <row r="5536">
          <cell r="A5536">
            <v>37384</v>
          </cell>
          <cell r="B5536" t="str">
            <v>42301810600000021000</v>
          </cell>
          <cell r="C5536" t="str">
            <v>60301810600000000003</v>
          </cell>
          <cell r="D5536" t="str">
            <v>$</v>
          </cell>
          <cell r="E5536">
            <v>2114.1</v>
          </cell>
          <cell r="F5536" t="str">
            <v>Операция получения наличных денежных средств в собственных банкоматах Банка (итого по операции)</v>
          </cell>
        </row>
        <row r="5537">
          <cell r="A5537">
            <v>37389</v>
          </cell>
          <cell r="B5537" t="str">
            <v>42301810600000021000</v>
          </cell>
          <cell r="C5537" t="str">
            <v>60301810600000000003</v>
          </cell>
          <cell r="D5537" t="str">
            <v>$</v>
          </cell>
          <cell r="E5537">
            <v>9.4499999999999993</v>
          </cell>
          <cell r="F5537" t="str">
            <v>Операция получения наличных денежных средств в банкоматах и ПВН других банков (итого по операции)</v>
          </cell>
        </row>
        <row r="5538">
          <cell r="A5538">
            <v>37389</v>
          </cell>
          <cell r="B5538" t="str">
            <v>42301810600000021000</v>
          </cell>
          <cell r="C5538" t="str">
            <v>60301810600000000003</v>
          </cell>
          <cell r="D5538" t="str">
            <v>$</v>
          </cell>
          <cell r="E5538">
            <v>721.52</v>
          </cell>
          <cell r="F5538" t="str">
            <v>Операция получения наличных денежных средств в собственных банкоматах Банка (итого по операции)</v>
          </cell>
        </row>
        <row r="5539">
          <cell r="A5539">
            <v>37390</v>
          </cell>
          <cell r="B5539" t="str">
            <v>42301810600000021000</v>
          </cell>
          <cell r="C5539" t="str">
            <v>60301810600000000003</v>
          </cell>
          <cell r="D5539" t="str">
            <v>$</v>
          </cell>
          <cell r="E5539">
            <v>282.33</v>
          </cell>
          <cell r="F5539" t="str">
            <v>Операция получения наличных денежных средств в банкоматах и ПВН других банков (итого по операции)</v>
          </cell>
        </row>
        <row r="5540">
          <cell r="A5540">
            <v>37390</v>
          </cell>
          <cell r="B5540" t="str">
            <v>42301810600000021000</v>
          </cell>
          <cell r="C5540" t="str">
            <v>60301810600000000003</v>
          </cell>
          <cell r="D5540" t="str">
            <v>$</v>
          </cell>
          <cell r="E5540">
            <v>407.81</v>
          </cell>
          <cell r="F5540" t="str">
            <v>Операция получения наличных денежных средств в собственных банкоматах Банка (итого по операции)</v>
          </cell>
        </row>
        <row r="5541">
          <cell r="A5541">
            <v>37390</v>
          </cell>
          <cell r="B5541" t="str">
            <v>42301810600000021000</v>
          </cell>
          <cell r="C5541" t="str">
            <v>60301810700000009098</v>
          </cell>
          <cell r="D5541" t="str">
            <v>$</v>
          </cell>
          <cell r="E5541">
            <v>102.4</v>
          </cell>
          <cell r="F5541" t="str">
            <v>Плата за срочное изготовление карточки Согл.заявления от 27.04.2002 151961</v>
          </cell>
        </row>
        <row r="5542">
          <cell r="A5542">
            <v>37390</v>
          </cell>
          <cell r="B5542" t="str">
            <v>42301810600000021000</v>
          </cell>
          <cell r="C5542" t="str">
            <v>60301810700000009098</v>
          </cell>
          <cell r="D5542" t="str">
            <v>$</v>
          </cell>
          <cell r="E5542">
            <v>102.4</v>
          </cell>
          <cell r="F5542" t="str">
            <v>Плата за срочное изготовление карточки Согл.заявления от 30.04.2002 151962</v>
          </cell>
        </row>
        <row r="5543">
          <cell r="A5543">
            <v>37391</v>
          </cell>
          <cell r="B5543" t="str">
            <v>42301810600000021000</v>
          </cell>
          <cell r="C5543" t="str">
            <v>60301810600000000003</v>
          </cell>
          <cell r="D5543" t="str">
            <v>$</v>
          </cell>
          <cell r="E5543">
            <v>119.21</v>
          </cell>
          <cell r="F5543" t="str">
            <v>Операция получения наличных денежных средств в банкоматах и ПВН других банков (итого по операции)</v>
          </cell>
        </row>
        <row r="5544">
          <cell r="A5544">
            <v>37392</v>
          </cell>
          <cell r="B5544" t="str">
            <v>42301810600000021000</v>
          </cell>
          <cell r="C5544" t="str">
            <v>60301810600000000003</v>
          </cell>
          <cell r="D5544" t="str">
            <v>$</v>
          </cell>
          <cell r="E5544">
            <v>25.33</v>
          </cell>
          <cell r="F5544" t="str">
            <v>Операция получения наличных денежных средств в банкоматах и ПВН других банков (итого по операции)</v>
          </cell>
        </row>
        <row r="5545">
          <cell r="A5545">
            <v>37392</v>
          </cell>
          <cell r="B5545" t="str">
            <v>42301810600000021000</v>
          </cell>
          <cell r="C5545" t="str">
            <v>60301810600000000003</v>
          </cell>
          <cell r="D5545" t="str">
            <v>$</v>
          </cell>
          <cell r="E5545">
            <v>925.42</v>
          </cell>
          <cell r="F5545" t="str">
            <v>Операция получения наличных денежных средств в собственных банкоматах Банка (итого по операции)</v>
          </cell>
        </row>
        <row r="5546">
          <cell r="A5546">
            <v>37393</v>
          </cell>
          <cell r="B5546" t="str">
            <v>42301810600000021000</v>
          </cell>
          <cell r="C5546" t="str">
            <v>60301810600000000003</v>
          </cell>
          <cell r="D5546" t="str">
            <v>$</v>
          </cell>
          <cell r="E5546">
            <v>862.68</v>
          </cell>
          <cell r="F5546" t="str">
            <v>Операция получения наличных денежных средств в собственных банкоматах Банка (итого по операции)</v>
          </cell>
        </row>
        <row r="5547">
          <cell r="A5547">
            <v>37394</v>
          </cell>
          <cell r="B5547" t="str">
            <v>42301810600000021000</v>
          </cell>
          <cell r="C5547" t="str">
            <v>60301810600000000003</v>
          </cell>
          <cell r="D5547" t="str">
            <v>$</v>
          </cell>
          <cell r="E5547">
            <v>62.74</v>
          </cell>
          <cell r="F5547" t="str">
            <v>Операция получения наличных денежных средств в банкоматах и ПВН других банков (итого по операции)</v>
          </cell>
        </row>
        <row r="5548">
          <cell r="A5548">
            <v>37394</v>
          </cell>
          <cell r="B5548" t="str">
            <v>42301810600000021000</v>
          </cell>
          <cell r="C5548" t="str">
            <v>60301810600000000003</v>
          </cell>
          <cell r="D5548" t="str">
            <v>$</v>
          </cell>
          <cell r="E5548">
            <v>335.66</v>
          </cell>
          <cell r="F5548" t="str">
            <v>Операция получения наличных денежных средств в собственных банкоматах Банка (итого по операции)</v>
          </cell>
        </row>
        <row r="5549">
          <cell r="A5549">
            <v>37396</v>
          </cell>
          <cell r="B5549" t="str">
            <v>42301810600000021000</v>
          </cell>
          <cell r="C5549" t="str">
            <v>60301810600000000003</v>
          </cell>
          <cell r="D5549" t="str">
            <v>$</v>
          </cell>
          <cell r="E5549">
            <v>97.25</v>
          </cell>
          <cell r="F5549" t="str">
            <v>Операция получения наличных денежных средств в собственных банкоматах Банка (итого по операции)</v>
          </cell>
        </row>
        <row r="5550">
          <cell r="A5550">
            <v>37397</v>
          </cell>
          <cell r="B5550" t="str">
            <v>42301810600000021000</v>
          </cell>
          <cell r="C5550" t="str">
            <v>60301810600000000003</v>
          </cell>
          <cell r="D5550" t="str">
            <v>$</v>
          </cell>
          <cell r="E5550">
            <v>94.11</v>
          </cell>
          <cell r="F5550" t="str">
            <v>Операция получения наличных денежных средств в собственных банкоматах Банка (итого по операции)</v>
          </cell>
        </row>
        <row r="5551">
          <cell r="A5551">
            <v>37398</v>
          </cell>
          <cell r="B5551" t="str">
            <v>42301810600000021000</v>
          </cell>
          <cell r="C5551" t="str">
            <v>60301810600000000003</v>
          </cell>
          <cell r="D5551" t="str">
            <v>$</v>
          </cell>
          <cell r="E5551">
            <v>19</v>
          </cell>
          <cell r="F5551" t="str">
            <v>Операция получения наличных денежных средств в банкоматах и ПВН других банков (итого по операции)</v>
          </cell>
        </row>
        <row r="5552">
          <cell r="A5552">
            <v>37398</v>
          </cell>
          <cell r="B5552" t="str">
            <v>42301810600000021000</v>
          </cell>
          <cell r="C5552" t="str">
            <v>60301810600000000003</v>
          </cell>
          <cell r="D5552" t="str">
            <v>$</v>
          </cell>
          <cell r="E5552">
            <v>31.37</v>
          </cell>
          <cell r="F5552" t="str">
            <v>Операция получения наличных денежных средств в собственных банкоматах Банка (итого по операции)</v>
          </cell>
        </row>
        <row r="5553">
          <cell r="A5553">
            <v>37399</v>
          </cell>
          <cell r="B5553" t="str">
            <v>42301810600000021000</v>
          </cell>
          <cell r="C5553" t="str">
            <v>60301810600000000003</v>
          </cell>
          <cell r="D5553" t="str">
            <v>$</v>
          </cell>
          <cell r="E5553">
            <v>360.76</v>
          </cell>
          <cell r="F5553" t="str">
            <v>Операция получения наличных денежных средств в банкоматах и ПВН других банков (итого по операции)</v>
          </cell>
        </row>
        <row r="5554">
          <cell r="A5554">
            <v>37399</v>
          </cell>
          <cell r="B5554" t="str">
            <v>42301810600000021000</v>
          </cell>
          <cell r="C5554" t="str">
            <v>60301810600000000003</v>
          </cell>
          <cell r="D5554" t="str">
            <v>$</v>
          </cell>
          <cell r="E5554">
            <v>108.41</v>
          </cell>
          <cell r="F5554" t="str">
            <v>Операция получения наличных денежных средств в банкоматах и ПВН других банков (итого по операции)</v>
          </cell>
        </row>
        <row r="5555">
          <cell r="A5555">
            <v>37400</v>
          </cell>
          <cell r="B5555" t="str">
            <v>42301810600000021000</v>
          </cell>
          <cell r="C5555" t="str">
            <v>60301810600000000003</v>
          </cell>
          <cell r="D5555" t="str">
            <v>$</v>
          </cell>
          <cell r="E5555">
            <v>72.2</v>
          </cell>
          <cell r="F5555" t="str">
            <v>Операция получения наличных денежных средств в собственных банкоматах Банка (итого по операции)</v>
          </cell>
        </row>
        <row r="5556">
          <cell r="A5556">
            <v>37403</v>
          </cell>
          <cell r="B5556" t="str">
            <v>42301810600000021000</v>
          </cell>
          <cell r="C5556" t="str">
            <v>60301810600000000003</v>
          </cell>
          <cell r="D5556" t="str">
            <v>$</v>
          </cell>
          <cell r="E5556">
            <v>487.01</v>
          </cell>
          <cell r="F5556" t="str">
            <v>Операция получения наличных денежных средств в собственных банкоматах Банка (итого по операции)</v>
          </cell>
        </row>
        <row r="5557">
          <cell r="A5557">
            <v>37404</v>
          </cell>
          <cell r="B5557" t="str">
            <v>42301810600000021000</v>
          </cell>
          <cell r="C5557" t="str">
            <v>60301810600000000003</v>
          </cell>
          <cell r="D5557" t="str">
            <v>$</v>
          </cell>
          <cell r="E5557">
            <v>62.84</v>
          </cell>
          <cell r="F5557" t="str">
            <v>Операция получения наличных денежных средств в банкоматах и ПВН других банков (итого по операции)</v>
          </cell>
        </row>
        <row r="5558">
          <cell r="A5558">
            <v>37404</v>
          </cell>
          <cell r="B5558" t="str">
            <v>42301810600000021000</v>
          </cell>
          <cell r="C5558" t="str">
            <v>60301810600000000003</v>
          </cell>
          <cell r="D5558" t="str">
            <v>$</v>
          </cell>
          <cell r="E5558">
            <v>157.1</v>
          </cell>
          <cell r="F5558" t="str">
            <v>Операция получения наличных денежных средств в собственных банкоматах Банка (итого по операции)</v>
          </cell>
        </row>
        <row r="5559">
          <cell r="A5559">
            <v>37405</v>
          </cell>
          <cell r="B5559" t="str">
            <v>42301810600000021000</v>
          </cell>
          <cell r="C5559" t="str">
            <v>60301810600000000003</v>
          </cell>
          <cell r="D5559" t="str">
            <v>$</v>
          </cell>
          <cell r="E5559">
            <v>11.74</v>
          </cell>
          <cell r="F5559" t="str">
            <v>Операция получения наличных денежных средств в банкоматах и ПВН других банков (итого по операции)</v>
          </cell>
        </row>
        <row r="5560">
          <cell r="A5560">
            <v>37405</v>
          </cell>
          <cell r="B5560" t="str">
            <v>42301810600000021000</v>
          </cell>
          <cell r="C5560" t="str">
            <v>60301810600000000003</v>
          </cell>
          <cell r="D5560" t="str">
            <v>$</v>
          </cell>
          <cell r="E5560">
            <v>251.52</v>
          </cell>
          <cell r="F5560" t="str">
            <v>Операция получения наличных денежных средств в собственных банкоматах Банка (итого по операции)</v>
          </cell>
        </row>
        <row r="5561">
          <cell r="A5561">
            <v>37406</v>
          </cell>
          <cell r="B5561" t="str">
            <v>42301810600000021000</v>
          </cell>
          <cell r="C5561" t="str">
            <v>60301810600000000003</v>
          </cell>
          <cell r="D5561" t="str">
            <v>$</v>
          </cell>
          <cell r="E5561">
            <v>503.04</v>
          </cell>
          <cell r="F5561" t="str">
            <v>Операция получения наличных денежных средств в собственных банкоматах Банка (итого по операции)</v>
          </cell>
        </row>
        <row r="5562">
          <cell r="A5562">
            <v>37407</v>
          </cell>
          <cell r="B5562" t="str">
            <v>42301810600000021000</v>
          </cell>
          <cell r="C5562" t="str">
            <v>60301810600000000003</v>
          </cell>
          <cell r="D5562" t="str">
            <v>$</v>
          </cell>
          <cell r="E5562">
            <v>47.16</v>
          </cell>
          <cell r="F5562" t="str">
            <v>Операция получения наличных денежных средств в собственных банкоматах Банка (итого по операции)</v>
          </cell>
        </row>
        <row r="5563">
          <cell r="A5563">
            <v>37410</v>
          </cell>
          <cell r="B5563" t="str">
            <v>42301810600000021000</v>
          </cell>
          <cell r="C5563" t="str">
            <v>60301810600000000003</v>
          </cell>
          <cell r="D5563" t="str">
            <v>$</v>
          </cell>
          <cell r="E5563">
            <v>149</v>
          </cell>
          <cell r="F5563" t="str">
            <v>Операция получения наличных денежных средств в банкоматах и ПВН других банков (итого по операции)</v>
          </cell>
        </row>
        <row r="5564">
          <cell r="A5564">
            <v>37410</v>
          </cell>
          <cell r="B5564" t="str">
            <v>42301810600000021000</v>
          </cell>
          <cell r="C5564" t="str">
            <v>60301810600000000003</v>
          </cell>
          <cell r="D5564" t="str">
            <v>$</v>
          </cell>
          <cell r="E5564">
            <v>1477.68</v>
          </cell>
          <cell r="F5564" t="str">
            <v>Операция получения наличных денежных средств в собственных банкоматах Банка (итого по операции)</v>
          </cell>
        </row>
        <row r="5565">
          <cell r="A5565">
            <v>37410</v>
          </cell>
          <cell r="B5565" t="str">
            <v>42301810600000021000</v>
          </cell>
          <cell r="C5565" t="str">
            <v>60301810700000009098</v>
          </cell>
          <cell r="D5565" t="str">
            <v>$</v>
          </cell>
          <cell r="E5565">
            <v>102.4</v>
          </cell>
          <cell r="F5565" t="str">
            <v>Плата за срочное изготовление карточки Согл.заявления от 29.04.2002 164461</v>
          </cell>
        </row>
        <row r="5566">
          <cell r="A5566">
            <v>37411</v>
          </cell>
          <cell r="B5566" t="str">
            <v>42301810600000021000</v>
          </cell>
          <cell r="C5566" t="str">
            <v>60301810600000000003</v>
          </cell>
          <cell r="D5566" t="str">
            <v>$</v>
          </cell>
          <cell r="E5566">
            <v>69.17</v>
          </cell>
          <cell r="F5566" t="str">
            <v>Операция получения наличных денежных средств в собственных банкоматах Банка (итого по операции)</v>
          </cell>
        </row>
        <row r="5567">
          <cell r="A5567">
            <v>37412</v>
          </cell>
          <cell r="B5567" t="str">
            <v>42301810600000021000</v>
          </cell>
          <cell r="C5567" t="str">
            <v>60301810600000000003</v>
          </cell>
          <cell r="D5567" t="str">
            <v>$</v>
          </cell>
          <cell r="E5567">
            <v>283.23</v>
          </cell>
          <cell r="F5567" t="str">
            <v>Операция получения наличных денежных средств в банкоматах и ПВН других банков (итого по операции)</v>
          </cell>
        </row>
        <row r="5568">
          <cell r="A5568">
            <v>37412</v>
          </cell>
          <cell r="B5568" t="str">
            <v>42301810600000021000</v>
          </cell>
          <cell r="C5568" t="str">
            <v>60301810600000000003</v>
          </cell>
          <cell r="D5568" t="str">
            <v>$</v>
          </cell>
          <cell r="E5568">
            <v>802.49</v>
          </cell>
          <cell r="F5568" t="str">
            <v>Операция получения наличных денежных средств в собственных банкоматах Банка (итого по операции)</v>
          </cell>
        </row>
        <row r="5569">
          <cell r="A5569">
            <v>37413</v>
          </cell>
          <cell r="B5569" t="str">
            <v>42301810600000021000</v>
          </cell>
          <cell r="C5569" t="str">
            <v>60301810600000000003</v>
          </cell>
          <cell r="D5569" t="str">
            <v>$</v>
          </cell>
          <cell r="E5569">
            <v>378.36</v>
          </cell>
          <cell r="F5569" t="str">
            <v>Операция получения наличных денежных средств в банкоматах и ПВН других банков (итого по операции)</v>
          </cell>
        </row>
        <row r="5570">
          <cell r="A5570">
            <v>37413</v>
          </cell>
          <cell r="B5570" t="str">
            <v>42301810600000021000</v>
          </cell>
          <cell r="C5570" t="str">
            <v>60301810600000000003</v>
          </cell>
          <cell r="D5570" t="str">
            <v>$</v>
          </cell>
          <cell r="E5570">
            <v>365.75</v>
          </cell>
          <cell r="F5570" t="str">
            <v>Операция получения наличных денежных средств в собственных банкоматах Банка (итого по операции)</v>
          </cell>
        </row>
        <row r="5571">
          <cell r="A5571">
            <v>37413</v>
          </cell>
          <cell r="B5571" t="str">
            <v>42301810600000021000</v>
          </cell>
          <cell r="C5571" t="str">
            <v>60301810700000009098</v>
          </cell>
          <cell r="D5571" t="str">
            <v>$</v>
          </cell>
          <cell r="E5571">
            <v>102.4</v>
          </cell>
          <cell r="F5571" t="str">
            <v>Плата за срочное изготовление карточки Согл.заявления от 29.05.2002 166542</v>
          </cell>
        </row>
        <row r="5572">
          <cell r="A5572">
            <v>37414</v>
          </cell>
          <cell r="B5572" t="str">
            <v>42301810600000021000</v>
          </cell>
          <cell r="C5572" t="str">
            <v>60301810600000000003</v>
          </cell>
          <cell r="D5572" t="str">
            <v>$</v>
          </cell>
          <cell r="E5572">
            <v>189.18</v>
          </cell>
          <cell r="F5572" t="str">
            <v>Операция получения наличных денежных средств в банкоматах и ПВН других банков (итого по операции)</v>
          </cell>
        </row>
        <row r="5573">
          <cell r="A5573">
            <v>37414</v>
          </cell>
          <cell r="B5573" t="str">
            <v>42301810600000021000</v>
          </cell>
          <cell r="C5573" t="str">
            <v>60301810600000000003</v>
          </cell>
          <cell r="D5573" t="str">
            <v>$</v>
          </cell>
          <cell r="E5573">
            <v>261.70999999999998</v>
          </cell>
          <cell r="F5573" t="str">
            <v>Операция получения наличных денежных средств в собственных банкоматах Банка (итого по операции)</v>
          </cell>
        </row>
        <row r="5574">
          <cell r="A5574">
            <v>37414</v>
          </cell>
          <cell r="B5574" t="str">
            <v>42301810600000021000</v>
          </cell>
          <cell r="C5574" t="str">
            <v>60301810700000009098</v>
          </cell>
          <cell r="D5574" t="str">
            <v>$</v>
          </cell>
          <cell r="E5574">
            <v>102.4</v>
          </cell>
          <cell r="F5574" t="str">
            <v>Плата за срочное изготовление карточки Согл.заявления от 15.05.2002 167397</v>
          </cell>
        </row>
        <row r="5575">
          <cell r="A5575">
            <v>37417</v>
          </cell>
          <cell r="B5575" t="str">
            <v>42301810600000021000</v>
          </cell>
          <cell r="C5575" t="str">
            <v>60301810600000000003</v>
          </cell>
          <cell r="D5575" t="str">
            <v>$</v>
          </cell>
          <cell r="E5575">
            <v>2894.45</v>
          </cell>
          <cell r="F5575" t="str">
            <v>Операция получения наличных денежных средств в банкоматах и ПВН других банков (итого по операции)</v>
          </cell>
        </row>
        <row r="5576">
          <cell r="A5576">
            <v>37417</v>
          </cell>
          <cell r="B5576" t="str">
            <v>42301810600000021000</v>
          </cell>
          <cell r="C5576" t="str">
            <v>60301810600000000003</v>
          </cell>
          <cell r="D5576" t="str">
            <v>$</v>
          </cell>
          <cell r="E5576">
            <v>36.06</v>
          </cell>
          <cell r="F5576" t="str">
            <v>Операция получения наличных денежных средств в банкоматах и ПВН других банков (итого по операции)</v>
          </cell>
        </row>
        <row r="5577">
          <cell r="A5577">
            <v>37417</v>
          </cell>
          <cell r="B5577" t="str">
            <v>42301810600000021000</v>
          </cell>
          <cell r="C5577" t="str">
            <v>60301810600000000003</v>
          </cell>
          <cell r="D5577" t="str">
            <v>$</v>
          </cell>
          <cell r="E5577">
            <v>936.46</v>
          </cell>
          <cell r="F5577" t="str">
            <v>Операция получения наличных денежных средств в собственных банкоматах Банка (итого по операции)</v>
          </cell>
        </row>
        <row r="5578">
          <cell r="A5578">
            <v>37418</v>
          </cell>
          <cell r="B5578" t="str">
            <v>42301810600000021000</v>
          </cell>
          <cell r="C5578" t="str">
            <v>60301810600000000003</v>
          </cell>
          <cell r="D5578" t="str">
            <v>$</v>
          </cell>
          <cell r="E5578">
            <v>30.1</v>
          </cell>
          <cell r="F5578" t="str">
            <v>Операция получения наличных денежных средств в банкоматах и ПВН других банков (итого по операции)</v>
          </cell>
        </row>
        <row r="5579">
          <cell r="A5579">
            <v>37418</v>
          </cell>
          <cell r="B5579" t="str">
            <v>42301810600000021000</v>
          </cell>
          <cell r="C5579" t="str">
            <v>60301810600000000003</v>
          </cell>
          <cell r="D5579" t="str">
            <v>$</v>
          </cell>
          <cell r="E5579">
            <v>678.11</v>
          </cell>
          <cell r="F5579" t="str">
            <v>Операция получения наличных денежных средств в собственных банкоматах Банка (итого по операции)</v>
          </cell>
        </row>
        <row r="5580">
          <cell r="A5580">
            <v>37420</v>
          </cell>
          <cell r="B5580" t="str">
            <v>42301810600000021000</v>
          </cell>
          <cell r="C5580" t="str">
            <v>60301810600000000003</v>
          </cell>
          <cell r="D5580" t="str">
            <v>$</v>
          </cell>
          <cell r="E5580">
            <v>725.42</v>
          </cell>
          <cell r="F5580" t="str">
            <v>Операция получения наличных денежных средств в банкоматах и ПВН других банков (итого по операции)</v>
          </cell>
        </row>
        <row r="5581">
          <cell r="A5581">
            <v>37420</v>
          </cell>
          <cell r="B5581" t="str">
            <v>42301810600000021000</v>
          </cell>
          <cell r="C5581" t="str">
            <v>60301810600000000003</v>
          </cell>
          <cell r="D5581" t="str">
            <v>$</v>
          </cell>
          <cell r="E5581">
            <v>31.54</v>
          </cell>
          <cell r="F5581" t="str">
            <v>Операция получения наличных денежных средств в банкоматах и ПВН других банков (итого по операции)</v>
          </cell>
        </row>
        <row r="5582">
          <cell r="A5582">
            <v>37420</v>
          </cell>
          <cell r="B5582" t="str">
            <v>42301810600000021000</v>
          </cell>
          <cell r="C5582" t="str">
            <v>60301810600000000003</v>
          </cell>
          <cell r="D5582" t="str">
            <v>$</v>
          </cell>
          <cell r="E5582">
            <v>1703.16</v>
          </cell>
          <cell r="F5582" t="str">
            <v>Операция получения наличных денежных средств в собственных банкоматах Банка (итого по операции)</v>
          </cell>
        </row>
        <row r="5583">
          <cell r="A5583">
            <v>37421</v>
          </cell>
          <cell r="B5583" t="str">
            <v>42301810600000021000</v>
          </cell>
          <cell r="C5583" t="str">
            <v>60301810600000000003</v>
          </cell>
          <cell r="D5583" t="str">
            <v>$</v>
          </cell>
          <cell r="E5583">
            <v>220.78</v>
          </cell>
          <cell r="F5583" t="str">
            <v>Операция получения наличных денежных средств в банкоматах и ПВН других банков (итого по операции)</v>
          </cell>
        </row>
        <row r="5584">
          <cell r="A5584">
            <v>37421</v>
          </cell>
          <cell r="B5584" t="str">
            <v>42301810600000021000</v>
          </cell>
          <cell r="C5584" t="str">
            <v>60301810600000000003</v>
          </cell>
          <cell r="D5584" t="str">
            <v>$</v>
          </cell>
          <cell r="E5584">
            <v>936.74</v>
          </cell>
          <cell r="F5584" t="str">
            <v>Операция получения наличных денежных средств в собственных банкоматах Банка (итого по операции)</v>
          </cell>
        </row>
        <row r="5585">
          <cell r="A5585">
            <v>37424</v>
          </cell>
          <cell r="B5585" t="str">
            <v>42301810600000021000</v>
          </cell>
          <cell r="C5585" t="str">
            <v>60301810600000000003</v>
          </cell>
          <cell r="D5585" t="str">
            <v>$</v>
          </cell>
          <cell r="E5585">
            <v>271.64999999999998</v>
          </cell>
          <cell r="F5585" t="str">
            <v>Операция получения наличных денежных средств в банкоматах и ПВН других банков (итого по операции)</v>
          </cell>
        </row>
        <row r="5586">
          <cell r="A5586">
            <v>37424</v>
          </cell>
          <cell r="B5586" t="str">
            <v>42301810600000021000</v>
          </cell>
          <cell r="C5586" t="str">
            <v>60301810600000000003</v>
          </cell>
          <cell r="D5586" t="str">
            <v>$</v>
          </cell>
          <cell r="E5586">
            <v>94.62</v>
          </cell>
          <cell r="F5586" t="str">
            <v>Операция получения наличных денежных средств в собственных банкоматах Банка (итого по операции)</v>
          </cell>
        </row>
        <row r="5587">
          <cell r="A5587">
            <v>37424</v>
          </cell>
          <cell r="B5587" t="str">
            <v>42301810600000021000</v>
          </cell>
          <cell r="C5587" t="str">
            <v>60301810700000009098</v>
          </cell>
          <cell r="D5587" t="str">
            <v>$</v>
          </cell>
          <cell r="E5587">
            <v>102.4</v>
          </cell>
          <cell r="F5587" t="str">
            <v>Плата за срочное изготовление карточки Согл.заявления от 05.06.2002 171714</v>
          </cell>
        </row>
        <row r="5588">
          <cell r="A5588">
            <v>37425</v>
          </cell>
          <cell r="B5588" t="str">
            <v>42301810600000021000</v>
          </cell>
          <cell r="C5588" t="str">
            <v>60301810600000000003</v>
          </cell>
          <cell r="D5588" t="str">
            <v>$</v>
          </cell>
          <cell r="E5588">
            <v>126.16</v>
          </cell>
          <cell r="F5588" t="str">
            <v>Операция получения наличных денежных средств в банкоматах и ПВН других банков (итого по операции)</v>
          </cell>
        </row>
        <row r="5589">
          <cell r="A5589">
            <v>37425</v>
          </cell>
          <cell r="B5589" t="str">
            <v>42301810600000021000</v>
          </cell>
          <cell r="C5589" t="str">
            <v>60301810600000000003</v>
          </cell>
          <cell r="D5589" t="str">
            <v>$</v>
          </cell>
          <cell r="E5589">
            <v>331.17</v>
          </cell>
          <cell r="F5589" t="str">
            <v>Операция получения наличных денежных средств в собственных банкоматах Банка (итого по операции)</v>
          </cell>
        </row>
        <row r="5590">
          <cell r="A5590">
            <v>37426</v>
          </cell>
          <cell r="B5590" t="str">
            <v>42301810600000021000</v>
          </cell>
          <cell r="C5590" t="str">
            <v>60301810600000000003</v>
          </cell>
          <cell r="D5590" t="str">
            <v>$</v>
          </cell>
          <cell r="E5590">
            <v>3.15</v>
          </cell>
          <cell r="F5590" t="str">
            <v>Операция получения наличных денежных средств в банкоматах и ПВН других банков (итого по операции)</v>
          </cell>
        </row>
        <row r="5591">
          <cell r="A5591">
            <v>37426</v>
          </cell>
          <cell r="B5591" t="str">
            <v>42301810600000021000</v>
          </cell>
          <cell r="C5591" t="str">
            <v>60301810600000000003</v>
          </cell>
          <cell r="D5591" t="str">
            <v>$</v>
          </cell>
          <cell r="E5591">
            <v>1577</v>
          </cell>
          <cell r="F5591" t="str">
            <v>Операция получения наличных денежных средств в собственных банкоматах Банка (итого по операции)</v>
          </cell>
        </row>
        <row r="5592">
          <cell r="A5592">
            <v>37427</v>
          </cell>
          <cell r="B5592" t="str">
            <v>42301810600000021000</v>
          </cell>
          <cell r="C5592" t="str">
            <v>60301810600000000003</v>
          </cell>
          <cell r="D5592" t="str">
            <v>$</v>
          </cell>
          <cell r="E5592">
            <v>94.68</v>
          </cell>
          <cell r="F5592" t="str">
            <v>Операция получения наличных денежных средств в банкоматах и ПВН других банков (итого по операции)</v>
          </cell>
        </row>
        <row r="5593">
          <cell r="A5593">
            <v>37427</v>
          </cell>
          <cell r="B5593" t="str">
            <v>42301810600000021000</v>
          </cell>
          <cell r="C5593" t="str">
            <v>60301810600000000003</v>
          </cell>
          <cell r="D5593" t="str">
            <v>$</v>
          </cell>
          <cell r="E5593">
            <v>76</v>
          </cell>
          <cell r="F5593" t="str">
            <v>Операция получения наличных денежных средств в банкоматах и ПВН других банков (итого по операции)</v>
          </cell>
        </row>
        <row r="5594">
          <cell r="A5594">
            <v>37427</v>
          </cell>
          <cell r="B5594" t="str">
            <v>42301810600000021000</v>
          </cell>
          <cell r="C5594" t="str">
            <v>60301810600000000003</v>
          </cell>
          <cell r="D5594" t="str">
            <v>$</v>
          </cell>
          <cell r="E5594">
            <v>47.34</v>
          </cell>
          <cell r="F5594" t="str">
            <v>Операция получения наличных денежных средств в собственных банкоматах Банка (итого по операции)</v>
          </cell>
        </row>
        <row r="5595">
          <cell r="A5595">
            <v>37428</v>
          </cell>
          <cell r="B5595" t="str">
            <v>42301810600000021000</v>
          </cell>
          <cell r="C5595" t="str">
            <v>60301810600000000003</v>
          </cell>
          <cell r="D5595" t="str">
            <v>$</v>
          </cell>
          <cell r="E5595">
            <v>70.38</v>
          </cell>
          <cell r="F5595" t="str">
            <v>Операция получения наличных денежных средств в банкоматах и ПВН других банков (итого по операции)</v>
          </cell>
        </row>
        <row r="5596">
          <cell r="A5596">
            <v>37428</v>
          </cell>
          <cell r="B5596" t="str">
            <v>42301810600000021000</v>
          </cell>
          <cell r="C5596" t="str">
            <v>60301810600000000003</v>
          </cell>
          <cell r="D5596" t="str">
            <v>$</v>
          </cell>
          <cell r="E5596">
            <v>580.70000000000005</v>
          </cell>
          <cell r="F5596" t="str">
            <v>Операция получения наличных денежных средств в собственных банкоматах Банка (итого по операции)</v>
          </cell>
        </row>
        <row r="5597">
          <cell r="A5597">
            <v>37431</v>
          </cell>
          <cell r="B5597" t="str">
            <v>42301810600000021000</v>
          </cell>
          <cell r="C5597" t="str">
            <v>60301810600000000003</v>
          </cell>
          <cell r="D5597" t="str">
            <v>$</v>
          </cell>
          <cell r="E5597">
            <v>94.86</v>
          </cell>
          <cell r="F5597" t="str">
            <v>Операция получения наличных денежных средств в банкоматах и ПВН других банков (итого по операции)</v>
          </cell>
        </row>
        <row r="5598">
          <cell r="A5598">
            <v>37431</v>
          </cell>
          <cell r="B5598" t="str">
            <v>42301810600000021000</v>
          </cell>
          <cell r="C5598" t="str">
            <v>60301810600000000003</v>
          </cell>
          <cell r="D5598" t="str">
            <v>$</v>
          </cell>
          <cell r="E5598">
            <v>363.63</v>
          </cell>
          <cell r="F5598" t="str">
            <v>Операция получения наличных денежных средств в собственных банкоматах Банка (итого по операции)</v>
          </cell>
        </row>
        <row r="5599">
          <cell r="A5599">
            <v>37433</v>
          </cell>
          <cell r="B5599" t="str">
            <v>42301810600000021000</v>
          </cell>
          <cell r="C5599" t="str">
            <v>60301810600000000003</v>
          </cell>
          <cell r="D5599" t="str">
            <v>$</v>
          </cell>
          <cell r="E5599">
            <v>63.24</v>
          </cell>
          <cell r="F5599" t="str">
            <v>Операция получения наличных денежных средств в собственных банкоматах Банка (итого по операции)</v>
          </cell>
        </row>
        <row r="5600">
          <cell r="A5600">
            <v>37434</v>
          </cell>
          <cell r="B5600" t="str">
            <v>42301810600000021000</v>
          </cell>
          <cell r="C5600" t="str">
            <v>60301810600000000003</v>
          </cell>
          <cell r="D5600" t="str">
            <v>$</v>
          </cell>
          <cell r="E5600">
            <v>1375.47</v>
          </cell>
          <cell r="F5600" t="str">
            <v>Операция получения наличных денежных средств в собственных банкоматах Банка (итого по операции)</v>
          </cell>
        </row>
        <row r="5601">
          <cell r="A5601">
            <v>37435</v>
          </cell>
          <cell r="B5601" t="str">
            <v>42301810600000021000</v>
          </cell>
          <cell r="C5601" t="str">
            <v>60301810600000000003</v>
          </cell>
          <cell r="D5601" t="str">
            <v>$</v>
          </cell>
          <cell r="E5601">
            <v>28.95</v>
          </cell>
          <cell r="F5601" t="str">
            <v>Операция получения наличных денежных средств в банкоматах и ПВН других банков (итого по операции)</v>
          </cell>
        </row>
        <row r="5602">
          <cell r="A5602">
            <v>37435</v>
          </cell>
          <cell r="B5602" t="str">
            <v>42301810600000021000</v>
          </cell>
          <cell r="C5602" t="str">
            <v>60301810600000000003</v>
          </cell>
          <cell r="D5602" t="str">
            <v>$</v>
          </cell>
          <cell r="E5602">
            <v>315.60000000000002</v>
          </cell>
          <cell r="F5602" t="str">
            <v>Операция получения наличных денежных средств в собственных банкоматах Банка (итого по операции)</v>
          </cell>
        </row>
        <row r="5603">
          <cell r="A5603">
            <v>37260</v>
          </cell>
          <cell r="B5603" t="str">
            <v>42301810600000040000</v>
          </cell>
          <cell r="C5603" t="str">
            <v>60301810300000000002</v>
          </cell>
          <cell r="D5603" t="str">
            <v>$</v>
          </cell>
          <cell r="E5603">
            <v>21.27</v>
          </cell>
          <cell r="F5603" t="str">
            <v>Удержание 1% налога со счета 4825</v>
          </cell>
        </row>
        <row r="5604">
          <cell r="A5604">
            <v>37260</v>
          </cell>
          <cell r="B5604" t="str">
            <v>42301810600000040000</v>
          </cell>
          <cell r="C5604" t="str">
            <v>60301810300000000002</v>
          </cell>
          <cell r="D5604" t="str">
            <v>$</v>
          </cell>
          <cell r="E5604">
            <v>306.76</v>
          </cell>
          <cell r="F5604" t="str">
            <v>Удержание 1% налога со счета 4252</v>
          </cell>
        </row>
        <row r="5605">
          <cell r="A5605">
            <v>37260</v>
          </cell>
          <cell r="B5605" t="str">
            <v>42301810600000040000</v>
          </cell>
          <cell r="C5605" t="str">
            <v>60301810300000000002</v>
          </cell>
          <cell r="D5605" t="str">
            <v>$</v>
          </cell>
          <cell r="E5605">
            <v>29.65</v>
          </cell>
          <cell r="F5605" t="str">
            <v>Удержание 1% налога со счета 573</v>
          </cell>
        </row>
        <row r="5606">
          <cell r="A5606">
            <v>37260</v>
          </cell>
          <cell r="B5606" t="str">
            <v>42301810600000040000</v>
          </cell>
          <cell r="C5606" t="str">
            <v>60301810300000000002</v>
          </cell>
          <cell r="D5606" t="str">
            <v>$</v>
          </cell>
          <cell r="E5606">
            <v>34.85</v>
          </cell>
          <cell r="F5606" t="str">
            <v>Удержание 1% налога со счета 3172</v>
          </cell>
        </row>
        <row r="5607">
          <cell r="A5607">
            <v>37260</v>
          </cell>
          <cell r="B5607" t="str">
            <v>42301810600000040000</v>
          </cell>
          <cell r="C5607" t="str">
            <v>60301810300000000002</v>
          </cell>
          <cell r="D5607" t="str">
            <v>$</v>
          </cell>
          <cell r="E5607">
            <v>400.79</v>
          </cell>
          <cell r="F5607" t="str">
            <v>Удержание 1% налога со счета 36</v>
          </cell>
        </row>
        <row r="5608">
          <cell r="A5608">
            <v>37260</v>
          </cell>
          <cell r="B5608" t="str">
            <v>42301810600000040000</v>
          </cell>
          <cell r="C5608" t="str">
            <v>60301810300000000002</v>
          </cell>
          <cell r="D5608" t="str">
            <v>$</v>
          </cell>
          <cell r="E5608">
            <v>924.9</v>
          </cell>
          <cell r="F5608" t="str">
            <v>Удержание 1% налога со счета 175</v>
          </cell>
        </row>
        <row r="5609">
          <cell r="A5609">
            <v>37260</v>
          </cell>
          <cell r="B5609" t="str">
            <v>42301810600000040000</v>
          </cell>
          <cell r="C5609" t="str">
            <v>60301810200000009802</v>
          </cell>
          <cell r="D5609" t="str">
            <v>$</v>
          </cell>
          <cell r="E5609">
            <v>15716</v>
          </cell>
          <cell r="F5609" t="str">
            <v>Выплата %% по депозитам, получение %% по кредитам, удержание подоходного н алога, покупка валюты по генеральным заявлениям за декабрь 2001 года</v>
          </cell>
        </row>
        <row r="5610">
          <cell r="A5610">
            <v>37260</v>
          </cell>
          <cell r="B5610" t="str">
            <v>42301810600000040000</v>
          </cell>
          <cell r="C5610" t="str">
            <v>60301810200000009802</v>
          </cell>
          <cell r="D5610" t="str">
            <v>$</v>
          </cell>
          <cell r="E5610">
            <v>3514</v>
          </cell>
          <cell r="F5610" t="str">
            <v>Выплата %% по депозитам, получение %% по кредитам, удержание подоходного н алога, покупка валюты по генеральным заявлениям за декабрь 2001 года</v>
          </cell>
        </row>
        <row r="5611">
          <cell r="A5611">
            <v>37260</v>
          </cell>
          <cell r="B5611" t="str">
            <v>42301810600000040000</v>
          </cell>
          <cell r="C5611" t="str">
            <v>60301810200000009802</v>
          </cell>
          <cell r="D5611" t="str">
            <v>$</v>
          </cell>
          <cell r="E5611">
            <v>71794</v>
          </cell>
          <cell r="F5611" t="str">
            <v>Выплата %% по депозитам, получение %% по кредитам, удержание подоходного н алога, покупка валюты по генеральным заявлениям за декабрь 2001 года</v>
          </cell>
        </row>
        <row r="5612">
          <cell r="A5612">
            <v>37260</v>
          </cell>
          <cell r="B5612" t="str">
            <v>42301810600000040000</v>
          </cell>
          <cell r="C5612" t="str">
            <v>60301810200000009802</v>
          </cell>
          <cell r="D5612" t="str">
            <v>$</v>
          </cell>
          <cell r="E5612">
            <v>16053</v>
          </cell>
          <cell r="F5612" t="str">
            <v>Выплата %% по депозитам, получение %% по кредитам, удержание подоходного н алога, покупка валюты по генеральным заявлениям за декабрь 2001 года</v>
          </cell>
        </row>
        <row r="5613">
          <cell r="A5613">
            <v>37260</v>
          </cell>
          <cell r="B5613" t="str">
            <v>42301810600000040000</v>
          </cell>
          <cell r="C5613" t="str">
            <v>60301810200000009802</v>
          </cell>
          <cell r="D5613" t="str">
            <v>$</v>
          </cell>
          <cell r="E5613">
            <v>16307</v>
          </cell>
          <cell r="F5613" t="str">
            <v>Выплата %% по депозитам, получение %% по кредитам, удержание подоходного н алога, покупка валюты по генеральным заявлениям за декабрь 2001 года</v>
          </cell>
        </row>
        <row r="5614">
          <cell r="A5614">
            <v>37260</v>
          </cell>
          <cell r="B5614" t="str">
            <v>42301810600000040000</v>
          </cell>
          <cell r="C5614" t="str">
            <v>60301810200000009802</v>
          </cell>
          <cell r="D5614" t="str">
            <v>$</v>
          </cell>
          <cell r="E5614">
            <v>3646</v>
          </cell>
          <cell r="F5614" t="str">
            <v>Выплата %% по депозитам, получение %% по кредитам, удержание подоходного н алога, покупка валюты по генеральным заявлениям за декабрь 2001 года</v>
          </cell>
        </row>
        <row r="5615">
          <cell r="A5615">
            <v>37260</v>
          </cell>
          <cell r="B5615" t="str">
            <v>42301810600000040000</v>
          </cell>
          <cell r="C5615" t="str">
            <v>60301810200000009802</v>
          </cell>
          <cell r="D5615" t="str">
            <v>$</v>
          </cell>
          <cell r="E5615">
            <v>14460</v>
          </cell>
          <cell r="F5615" t="str">
            <v>Выплата %% по депозитам, получение %% по кредитам, удержание подоходного н алога, покупка валюты по генеральным заявлениям за декабрь 2001 года</v>
          </cell>
        </row>
        <row r="5616">
          <cell r="A5616">
            <v>37260</v>
          </cell>
          <cell r="B5616" t="str">
            <v>42301810600000040000</v>
          </cell>
          <cell r="C5616" t="str">
            <v>60301810200000009802</v>
          </cell>
          <cell r="D5616" t="str">
            <v>$</v>
          </cell>
          <cell r="E5616">
            <v>3233</v>
          </cell>
          <cell r="F5616" t="str">
            <v>Выплата %% по депозитам, получение %% по кредитам, удержание подоходного н алога, покупка валюты по генеральным заявлениям за декабрь 2001 года</v>
          </cell>
        </row>
        <row r="5617">
          <cell r="A5617">
            <v>37260</v>
          </cell>
          <cell r="B5617" t="str">
            <v>42301810600000040000</v>
          </cell>
          <cell r="C5617" t="str">
            <v>60301810200000009802</v>
          </cell>
          <cell r="D5617" t="str">
            <v>$</v>
          </cell>
          <cell r="E5617">
            <v>10192</v>
          </cell>
          <cell r="F5617" t="str">
            <v>Выплата %% по депозитам, получение %% по кредитам, удержание подоходного н алога, покупка валюты по генеральным заявлениям за декабрь 2001 года</v>
          </cell>
        </row>
        <row r="5618">
          <cell r="A5618">
            <v>37260</v>
          </cell>
          <cell r="B5618" t="str">
            <v>42301810600000040000</v>
          </cell>
          <cell r="C5618" t="str">
            <v>60301810200000009802</v>
          </cell>
          <cell r="D5618" t="str">
            <v>$</v>
          </cell>
          <cell r="E5618">
            <v>2279</v>
          </cell>
          <cell r="F5618" t="str">
            <v>Выплата %% по депозитам, получение %% по кредитам, удержание подоходного н алога, покупка валюты по генеральным заявлениям за декабрь 2001 года</v>
          </cell>
        </row>
        <row r="5619">
          <cell r="A5619">
            <v>37260</v>
          </cell>
          <cell r="B5619" t="str">
            <v>42301810600000040000</v>
          </cell>
          <cell r="C5619" t="str">
            <v>60301810200000009802</v>
          </cell>
          <cell r="D5619" t="str">
            <v>$</v>
          </cell>
          <cell r="E5619">
            <v>33644</v>
          </cell>
          <cell r="F5619" t="str">
            <v>Выплата %% по депозитам, получение %% по кредитам, удержание подоходного н алога, покупка валюты по генеральным заявлениям за декабрь 2001 года</v>
          </cell>
        </row>
        <row r="5620">
          <cell r="A5620">
            <v>37260</v>
          </cell>
          <cell r="B5620" t="str">
            <v>42301810600000040000</v>
          </cell>
          <cell r="C5620" t="str">
            <v>60301810200000009802</v>
          </cell>
          <cell r="D5620" t="str">
            <v>$</v>
          </cell>
          <cell r="E5620">
            <v>7523</v>
          </cell>
          <cell r="F5620" t="str">
            <v>Выплата %% по депозитам, получение %% по кредитам, удержание подоходного н алога, покупка валюты по генеральным заявлениям за декабрь 2001 года</v>
          </cell>
        </row>
        <row r="5621">
          <cell r="A5621">
            <v>37264</v>
          </cell>
          <cell r="B5621" t="str">
            <v>42301810600000040000</v>
          </cell>
          <cell r="C5621" t="str">
            <v>60301810300000000002</v>
          </cell>
          <cell r="D5621" t="str">
            <v>$</v>
          </cell>
          <cell r="E5621">
            <v>92.19</v>
          </cell>
          <cell r="F5621" t="str">
            <v>Удержание 1% налога со счета 2458</v>
          </cell>
        </row>
        <row r="5622">
          <cell r="A5622">
            <v>37265</v>
          </cell>
          <cell r="B5622" t="str">
            <v>42301810600000040000</v>
          </cell>
          <cell r="C5622" t="str">
            <v>60301810300000000002</v>
          </cell>
          <cell r="D5622" t="str">
            <v>$</v>
          </cell>
          <cell r="E5622">
            <v>151.99</v>
          </cell>
          <cell r="F5622" t="str">
            <v>Удержание 1% налога со счета 5523</v>
          </cell>
        </row>
        <row r="5623">
          <cell r="A5623">
            <v>37265</v>
          </cell>
          <cell r="B5623" t="str">
            <v>42301810600000040000</v>
          </cell>
          <cell r="C5623" t="str">
            <v>60301810300000000002</v>
          </cell>
          <cell r="D5623" t="str">
            <v>$</v>
          </cell>
          <cell r="E5623">
            <v>9.16</v>
          </cell>
          <cell r="F5623" t="str">
            <v>Удержание 1% налога со счета 36</v>
          </cell>
        </row>
        <row r="5624">
          <cell r="A5624">
            <v>37265</v>
          </cell>
          <cell r="B5624" t="str">
            <v>42301810600000040000</v>
          </cell>
          <cell r="C5624" t="str">
            <v>60301810200000009802</v>
          </cell>
          <cell r="D5624" t="str">
            <v>$</v>
          </cell>
          <cell r="E5624">
            <v>126</v>
          </cell>
          <cell r="F5624" t="str">
            <v>Погашение части основного долга, процентов за пользование кредитом и списание подоходного налога с материальной выгоды,  Савельева О.Н.</v>
          </cell>
        </row>
        <row r="5625">
          <cell r="A5625">
            <v>37265</v>
          </cell>
          <cell r="B5625" t="str">
            <v>42301810600000040000</v>
          </cell>
          <cell r="C5625" t="str">
            <v>60301810200000009802</v>
          </cell>
          <cell r="D5625" t="str">
            <v>$</v>
          </cell>
          <cell r="E5625">
            <v>188</v>
          </cell>
          <cell r="F5625" t="str">
            <v>Погашение части основного долга, процентов за пользование кредитом и списание подоходного налога с материальной выгоды,  Баринова Е.А.</v>
          </cell>
        </row>
        <row r="5626">
          <cell r="A5626">
            <v>37265</v>
          </cell>
          <cell r="B5626" t="str">
            <v>42301810600000040000</v>
          </cell>
          <cell r="C5626" t="str">
            <v>60301810200000009802</v>
          </cell>
          <cell r="D5626" t="str">
            <v>$</v>
          </cell>
          <cell r="E5626">
            <v>145</v>
          </cell>
          <cell r="F5626" t="str">
            <v>Погашение части основного долга, процентов за пользование кредитом и списание подоходного налога с материальной выгоды,  Барабанов А.Б.</v>
          </cell>
        </row>
        <row r="5627">
          <cell r="A5627">
            <v>37266</v>
          </cell>
          <cell r="B5627" t="str">
            <v>42301810600000040000</v>
          </cell>
          <cell r="C5627" t="str">
            <v>60301810300000000002</v>
          </cell>
          <cell r="D5627" t="str">
            <v>$</v>
          </cell>
          <cell r="E5627">
            <v>87.03</v>
          </cell>
          <cell r="F5627" t="str">
            <v>Удержание 1% налога со счета 4113</v>
          </cell>
        </row>
        <row r="5628">
          <cell r="A5628">
            <v>37266</v>
          </cell>
          <cell r="B5628" t="str">
            <v>42301810600000040000</v>
          </cell>
          <cell r="C5628" t="str">
            <v>60301810300000000002</v>
          </cell>
          <cell r="D5628" t="str">
            <v>$</v>
          </cell>
          <cell r="E5628">
            <v>0.63</v>
          </cell>
          <cell r="F5628" t="str">
            <v>Удержание 1% налога со счета 2539</v>
          </cell>
        </row>
        <row r="5629">
          <cell r="A5629">
            <v>37266</v>
          </cell>
          <cell r="B5629" t="str">
            <v>42301810600000040000</v>
          </cell>
          <cell r="C5629" t="str">
            <v>60301810300000000002</v>
          </cell>
          <cell r="D5629" t="str">
            <v>$</v>
          </cell>
          <cell r="E5629">
            <v>153.75</v>
          </cell>
          <cell r="F5629" t="str">
            <v>Удержание 1% налога со счета 4825</v>
          </cell>
        </row>
        <row r="5630">
          <cell r="A5630">
            <v>37267</v>
          </cell>
          <cell r="B5630" t="str">
            <v>42301810600000040000</v>
          </cell>
          <cell r="C5630" t="str">
            <v>60301810300000000002</v>
          </cell>
          <cell r="D5630" t="str">
            <v>$</v>
          </cell>
          <cell r="E5630">
            <v>453</v>
          </cell>
          <cell r="F5630" t="str">
            <v>Удержание 1% налога со счета 2364</v>
          </cell>
        </row>
        <row r="5631">
          <cell r="A5631">
            <v>37267</v>
          </cell>
          <cell r="B5631" t="str">
            <v>42301810600000040000</v>
          </cell>
          <cell r="C5631" t="str">
            <v>60301810300000000002</v>
          </cell>
          <cell r="D5631" t="str">
            <v>$</v>
          </cell>
          <cell r="E5631">
            <v>151.06</v>
          </cell>
          <cell r="F5631" t="str">
            <v>Удержание 1% налога со счета 421</v>
          </cell>
        </row>
        <row r="5632">
          <cell r="A5632">
            <v>37267</v>
          </cell>
          <cell r="B5632" t="str">
            <v>42301810600000040000</v>
          </cell>
          <cell r="C5632" t="str">
            <v>60301810300000000002</v>
          </cell>
          <cell r="D5632" t="str">
            <v>$</v>
          </cell>
          <cell r="E5632">
            <v>92.07</v>
          </cell>
          <cell r="F5632" t="str">
            <v>Удержание 1% налога со счета 10</v>
          </cell>
        </row>
        <row r="5633">
          <cell r="A5633">
            <v>37270</v>
          </cell>
          <cell r="B5633" t="str">
            <v>42301810600000040000</v>
          </cell>
          <cell r="C5633" t="str">
            <v>60301810300000000002</v>
          </cell>
          <cell r="D5633" t="str">
            <v>$</v>
          </cell>
          <cell r="E5633">
            <v>302.79000000000002</v>
          </cell>
          <cell r="F5633" t="str">
            <v>Удержание 1% налога со счета 1006</v>
          </cell>
        </row>
        <row r="5634">
          <cell r="A5634">
            <v>37270</v>
          </cell>
          <cell r="B5634" t="str">
            <v>42301810600000040000</v>
          </cell>
          <cell r="C5634" t="str">
            <v>60301810300000000002</v>
          </cell>
          <cell r="D5634" t="str">
            <v>$</v>
          </cell>
          <cell r="E5634">
            <v>116.46</v>
          </cell>
          <cell r="F5634" t="str">
            <v>Удержание 1% налога со счета 1404</v>
          </cell>
        </row>
        <row r="5635">
          <cell r="A5635">
            <v>37270</v>
          </cell>
          <cell r="B5635" t="str">
            <v>42301810600000040000</v>
          </cell>
          <cell r="C5635" t="str">
            <v>60301810300000000002</v>
          </cell>
          <cell r="D5635" t="str">
            <v>$</v>
          </cell>
          <cell r="E5635">
            <v>91.9</v>
          </cell>
          <cell r="F5635" t="str">
            <v>Удержание 1% налога со счета 175</v>
          </cell>
        </row>
        <row r="5636">
          <cell r="A5636">
            <v>37270</v>
          </cell>
          <cell r="B5636" t="str">
            <v>42301810600000040000</v>
          </cell>
          <cell r="C5636" t="str">
            <v>60301810300000000002</v>
          </cell>
          <cell r="D5636" t="str">
            <v>$</v>
          </cell>
          <cell r="E5636">
            <v>144.06</v>
          </cell>
          <cell r="F5636" t="str">
            <v>Удержание 1% налога со счета 36</v>
          </cell>
        </row>
        <row r="5637">
          <cell r="A5637">
            <v>37270</v>
          </cell>
          <cell r="B5637" t="str">
            <v>42301810600000040000</v>
          </cell>
          <cell r="C5637" t="str">
            <v>60301810300000000002</v>
          </cell>
          <cell r="D5637" t="str">
            <v>$</v>
          </cell>
          <cell r="E5637">
            <v>25.96</v>
          </cell>
          <cell r="F5637" t="str">
            <v>Удержание 1% налога со счета 2348</v>
          </cell>
        </row>
        <row r="5638">
          <cell r="A5638">
            <v>37271</v>
          </cell>
          <cell r="B5638" t="str">
            <v>42301810600000040000</v>
          </cell>
          <cell r="C5638" t="str">
            <v>60301810300000000002</v>
          </cell>
          <cell r="D5638" t="str">
            <v>$</v>
          </cell>
          <cell r="E5638">
            <v>156.04</v>
          </cell>
          <cell r="F5638" t="str">
            <v>Удержание 1% налога со счета 492</v>
          </cell>
        </row>
        <row r="5639">
          <cell r="A5639">
            <v>37272</v>
          </cell>
          <cell r="B5639" t="str">
            <v>42301810600000040000</v>
          </cell>
          <cell r="C5639" t="str">
            <v>60301810300000000002</v>
          </cell>
          <cell r="D5639" t="str">
            <v>$</v>
          </cell>
          <cell r="E5639">
            <v>42.73</v>
          </cell>
          <cell r="F5639" t="str">
            <v>Удержание 1% налога со счета 3570</v>
          </cell>
        </row>
        <row r="5640">
          <cell r="A5640">
            <v>37273</v>
          </cell>
          <cell r="B5640" t="str">
            <v>42301810600000040000</v>
          </cell>
          <cell r="C5640" t="str">
            <v>60301810900000009801</v>
          </cell>
          <cell r="D5640" t="str">
            <v>$</v>
          </cell>
          <cell r="E5640">
            <v>99</v>
          </cell>
          <cell r="F5640" t="str">
            <v>Налог на доходы за 2001 г. по заявлению со счета Паниной Г.В.</v>
          </cell>
        </row>
        <row r="5641">
          <cell r="A5641">
            <v>37273</v>
          </cell>
          <cell r="B5641" t="str">
            <v>42301810600000040000</v>
          </cell>
          <cell r="C5641" t="str">
            <v>60301810900000009801</v>
          </cell>
          <cell r="D5641" t="str">
            <v>$</v>
          </cell>
          <cell r="E5641">
            <v>153</v>
          </cell>
          <cell r="F5641" t="str">
            <v>Налог на доходы за 2001 г. по заявлению со счета Кулаковой С.Н.</v>
          </cell>
        </row>
        <row r="5642">
          <cell r="A5642">
            <v>37273</v>
          </cell>
          <cell r="B5642" t="str">
            <v>42301810600000040000</v>
          </cell>
          <cell r="C5642" t="str">
            <v>60301810200000009802</v>
          </cell>
          <cell r="D5642" t="str">
            <v>$</v>
          </cell>
          <cell r="E5642">
            <v>101</v>
          </cell>
          <cell r="F5642" t="str">
            <v>Погашение части основного долга, процентов за пользование кредитом и списание подоходного налога с материальной выгоды,  Баринова Е.А.</v>
          </cell>
        </row>
        <row r="5643">
          <cell r="A5643">
            <v>37273</v>
          </cell>
          <cell r="B5643" t="str">
            <v>42301810600000040000</v>
          </cell>
          <cell r="C5643" t="str">
            <v>60301810900000009801</v>
          </cell>
          <cell r="D5643" t="str">
            <v>$</v>
          </cell>
          <cell r="E5643">
            <v>98</v>
          </cell>
          <cell r="F5643" t="str">
            <v>Налог на доходы за 2001г. по заявлению со счета Самсоновой Е.Г.</v>
          </cell>
        </row>
        <row r="5644">
          <cell r="A5644">
            <v>37273</v>
          </cell>
          <cell r="B5644" t="str">
            <v>42301810600000040000</v>
          </cell>
          <cell r="C5644" t="str">
            <v>60301810900000009801</v>
          </cell>
          <cell r="D5644" t="str">
            <v>$</v>
          </cell>
          <cell r="E5644">
            <v>99</v>
          </cell>
          <cell r="F5644" t="str">
            <v>Налог на доходы за 2001г. по заявлению со счета Жучковой Н.А.</v>
          </cell>
        </row>
        <row r="5645">
          <cell r="A5645">
            <v>37273</v>
          </cell>
          <cell r="B5645" t="str">
            <v>42301810600000040000</v>
          </cell>
          <cell r="C5645" t="str">
            <v>60301810900000009801</v>
          </cell>
          <cell r="D5645" t="str">
            <v>$</v>
          </cell>
          <cell r="E5645">
            <v>99</v>
          </cell>
          <cell r="F5645" t="str">
            <v>Налог на доходы за 2001г. по заявлению со счета Карповой В.И.</v>
          </cell>
        </row>
        <row r="5646">
          <cell r="A5646">
            <v>37273</v>
          </cell>
          <cell r="B5646" t="str">
            <v>42301810600000040000</v>
          </cell>
          <cell r="C5646" t="str">
            <v>60301810900000009801</v>
          </cell>
          <cell r="D5646" t="str">
            <v>$</v>
          </cell>
          <cell r="E5646">
            <v>151</v>
          </cell>
          <cell r="F5646" t="str">
            <v>Налог на доходы за 2001г. по заявлению со счета Техишвили Н.В.</v>
          </cell>
        </row>
        <row r="5647">
          <cell r="A5647">
            <v>37273</v>
          </cell>
          <cell r="B5647" t="str">
            <v>42301810600000040000</v>
          </cell>
          <cell r="C5647" t="str">
            <v>60301810300000000002</v>
          </cell>
          <cell r="D5647" t="str">
            <v>$</v>
          </cell>
          <cell r="E5647">
            <v>367.74</v>
          </cell>
          <cell r="F5647" t="str">
            <v>Удержание 1% налога со счета 5552</v>
          </cell>
        </row>
        <row r="5648">
          <cell r="A5648">
            <v>37273</v>
          </cell>
          <cell r="B5648" t="str">
            <v>42301810600000040000</v>
          </cell>
          <cell r="C5648" t="str">
            <v>60301810300000000002</v>
          </cell>
          <cell r="D5648" t="str">
            <v>$</v>
          </cell>
          <cell r="E5648">
            <v>41.34</v>
          </cell>
          <cell r="F5648" t="str">
            <v>Удержание 1% налога со счета 4252</v>
          </cell>
        </row>
        <row r="5649">
          <cell r="A5649">
            <v>37274</v>
          </cell>
          <cell r="B5649" t="str">
            <v>42301810600000040000</v>
          </cell>
          <cell r="C5649" t="str">
            <v>60301810900000009801</v>
          </cell>
          <cell r="D5649" t="str">
            <v>$</v>
          </cell>
          <cell r="E5649">
            <v>151</v>
          </cell>
          <cell r="F5649" t="str">
            <v>Налог на доходы за 2001г. по заявлению со счета Бадеевой Р.А.</v>
          </cell>
        </row>
        <row r="5650">
          <cell r="A5650">
            <v>37273</v>
          </cell>
          <cell r="B5650" t="str">
            <v>42301810600000040000</v>
          </cell>
          <cell r="C5650" t="str">
            <v>60301810300000000002</v>
          </cell>
          <cell r="D5650" t="str">
            <v>$</v>
          </cell>
          <cell r="E5650">
            <v>45.96</v>
          </cell>
          <cell r="F5650" t="str">
            <v>Удержание 1% налога со счета 1653</v>
          </cell>
        </row>
        <row r="5651">
          <cell r="A5651">
            <v>37273</v>
          </cell>
          <cell r="B5651" t="str">
            <v>42301810600000040000</v>
          </cell>
          <cell r="C5651" t="str">
            <v>60301810300000000002</v>
          </cell>
          <cell r="D5651" t="str">
            <v>$</v>
          </cell>
          <cell r="E5651">
            <v>46.05</v>
          </cell>
          <cell r="F5651" t="str">
            <v>Удержание 1% налога со счета 1488</v>
          </cell>
        </row>
        <row r="5652">
          <cell r="A5652">
            <v>37273</v>
          </cell>
          <cell r="B5652" t="str">
            <v>42301810600000040000</v>
          </cell>
          <cell r="C5652" t="str">
            <v>60301810300000000002</v>
          </cell>
          <cell r="D5652" t="str">
            <v>$</v>
          </cell>
          <cell r="E5652">
            <v>30.7</v>
          </cell>
          <cell r="F5652" t="str">
            <v>Удержание 1% налога со счета 10</v>
          </cell>
        </row>
        <row r="5653">
          <cell r="A5653">
            <v>37274</v>
          </cell>
          <cell r="B5653" t="str">
            <v>42301810600000040000</v>
          </cell>
          <cell r="C5653" t="str">
            <v>60301810900000009801</v>
          </cell>
          <cell r="D5653" t="str">
            <v>$</v>
          </cell>
          <cell r="E5653">
            <v>204</v>
          </cell>
          <cell r="F5653" t="str">
            <v>Налог на доходы за 2001г. по заявлению со счета Рошаль В.М.</v>
          </cell>
        </row>
        <row r="5654">
          <cell r="A5654">
            <v>37274</v>
          </cell>
          <cell r="B5654" t="str">
            <v>42301810600000040000</v>
          </cell>
          <cell r="C5654" t="str">
            <v>60301810900000009801</v>
          </cell>
          <cell r="D5654" t="str">
            <v>$</v>
          </cell>
          <cell r="E5654">
            <v>150</v>
          </cell>
          <cell r="F5654" t="str">
            <v>Налог на доходы за 2001г. по заявлению со счета Смирновой Е.Ю.</v>
          </cell>
        </row>
        <row r="5655">
          <cell r="A5655">
            <v>37274</v>
          </cell>
          <cell r="B5655" t="str">
            <v>42301810600000040000</v>
          </cell>
          <cell r="C5655" t="str">
            <v>60301810900000009801</v>
          </cell>
          <cell r="D5655" t="str">
            <v>$</v>
          </cell>
          <cell r="E5655">
            <v>101</v>
          </cell>
          <cell r="F5655" t="str">
            <v>Налог на доходы за 2001г. по заявлению со счета Миронова С.С.</v>
          </cell>
        </row>
        <row r="5656">
          <cell r="A5656">
            <v>37274</v>
          </cell>
          <cell r="B5656" t="str">
            <v>42301810600000040000</v>
          </cell>
          <cell r="C5656" t="str">
            <v>60301810300000000002</v>
          </cell>
          <cell r="D5656" t="str">
            <v>$</v>
          </cell>
          <cell r="E5656">
            <v>12.32</v>
          </cell>
          <cell r="F5656" t="str">
            <v>Удержание 1% налога со счета 36</v>
          </cell>
        </row>
        <row r="5657">
          <cell r="A5657">
            <v>37274</v>
          </cell>
          <cell r="B5657" t="str">
            <v>42301810600000040000</v>
          </cell>
          <cell r="C5657" t="str">
            <v>60301810300000000002</v>
          </cell>
          <cell r="D5657" t="str">
            <v>$</v>
          </cell>
          <cell r="E5657">
            <v>399.61</v>
          </cell>
          <cell r="F5657" t="str">
            <v>Удержание 1% налога со счета 230</v>
          </cell>
        </row>
        <row r="5658">
          <cell r="A5658">
            <v>37274</v>
          </cell>
          <cell r="B5658" t="str">
            <v>42301810600000040000</v>
          </cell>
          <cell r="C5658" t="str">
            <v>60301810300000000002</v>
          </cell>
          <cell r="D5658" t="str">
            <v>$</v>
          </cell>
          <cell r="E5658">
            <v>1232</v>
          </cell>
          <cell r="F5658" t="str">
            <v>Удержание 1% налога со счета 2364</v>
          </cell>
        </row>
        <row r="5659">
          <cell r="A5659">
            <v>37274</v>
          </cell>
          <cell r="B5659" t="str">
            <v>42301810600000040000</v>
          </cell>
          <cell r="C5659" t="str">
            <v>60301810300000000002</v>
          </cell>
          <cell r="D5659" t="str">
            <v>$</v>
          </cell>
          <cell r="E5659">
            <v>30.8</v>
          </cell>
          <cell r="F5659" t="str">
            <v>Удержание 1% налога со счета 1488</v>
          </cell>
        </row>
        <row r="5660">
          <cell r="A5660">
            <v>37274</v>
          </cell>
          <cell r="B5660" t="str">
            <v>42301810600000040000</v>
          </cell>
          <cell r="C5660" t="str">
            <v>60301810300000000002</v>
          </cell>
          <cell r="D5660" t="str">
            <v>$</v>
          </cell>
          <cell r="E5660">
            <v>354.06</v>
          </cell>
          <cell r="F5660" t="str">
            <v>Удержание 1% налога со счета 5222</v>
          </cell>
        </row>
        <row r="5661">
          <cell r="A5661">
            <v>37277</v>
          </cell>
          <cell r="B5661" t="str">
            <v>42301810600000040000</v>
          </cell>
          <cell r="C5661" t="str">
            <v>60301810900000009801</v>
          </cell>
          <cell r="D5661" t="str">
            <v>$</v>
          </cell>
          <cell r="E5661">
            <v>760</v>
          </cell>
          <cell r="F5661" t="str">
            <v>Погаш.задолж.по нал.на доходы за 2001 г.           Алексеева В.С.</v>
          </cell>
        </row>
        <row r="5662">
          <cell r="A5662">
            <v>37277</v>
          </cell>
          <cell r="B5662" t="str">
            <v>42301810600000040000</v>
          </cell>
          <cell r="C5662" t="str">
            <v>60301810900000009801</v>
          </cell>
          <cell r="D5662" t="str">
            <v>$</v>
          </cell>
          <cell r="E5662">
            <v>151</v>
          </cell>
          <cell r="F5662" t="str">
            <v>Погаш.задолж.по нал.на доходы за 2001 г.        Соломянная А.Т.</v>
          </cell>
        </row>
        <row r="5663">
          <cell r="A5663">
            <v>37277</v>
          </cell>
          <cell r="B5663" t="str">
            <v>42301810600000040000</v>
          </cell>
          <cell r="C5663" t="str">
            <v>60301810300000000002</v>
          </cell>
          <cell r="D5663" t="str">
            <v>$</v>
          </cell>
          <cell r="E5663">
            <v>923.87</v>
          </cell>
          <cell r="F5663" t="str">
            <v>Удержание 1% налога со счета 560</v>
          </cell>
        </row>
        <row r="5664">
          <cell r="A5664">
            <v>37277</v>
          </cell>
          <cell r="B5664" t="str">
            <v>42301810600000040000</v>
          </cell>
          <cell r="C5664" t="str">
            <v>60301810300000000002</v>
          </cell>
          <cell r="D5664" t="str">
            <v>$</v>
          </cell>
          <cell r="E5664">
            <v>277.2</v>
          </cell>
          <cell r="F5664" t="str">
            <v>Удержание 1% налога со счета 4265</v>
          </cell>
        </row>
        <row r="5665">
          <cell r="A5665">
            <v>37278</v>
          </cell>
          <cell r="B5665" t="str">
            <v>42301810600000040000</v>
          </cell>
          <cell r="C5665" t="str">
            <v>60301810300000000002</v>
          </cell>
          <cell r="D5665" t="str">
            <v>$</v>
          </cell>
          <cell r="E5665">
            <v>924</v>
          </cell>
          <cell r="F5665" t="str">
            <v>Удержание 1% налога со счета 492</v>
          </cell>
        </row>
        <row r="5666">
          <cell r="A5666">
            <v>37278</v>
          </cell>
          <cell r="B5666" t="str">
            <v>42301810600000040000</v>
          </cell>
          <cell r="C5666" t="str">
            <v>60301810300000000002</v>
          </cell>
          <cell r="D5666" t="str">
            <v>$</v>
          </cell>
          <cell r="E5666">
            <v>12.32</v>
          </cell>
          <cell r="F5666" t="str">
            <v>Удержание 1% налога со счета 36</v>
          </cell>
        </row>
        <row r="5667">
          <cell r="A5667">
            <v>37278</v>
          </cell>
          <cell r="B5667" t="str">
            <v>42301810600000040000</v>
          </cell>
          <cell r="C5667" t="str">
            <v>60301810300000000002</v>
          </cell>
          <cell r="D5667" t="str">
            <v>$</v>
          </cell>
          <cell r="E5667">
            <v>61.6</v>
          </cell>
          <cell r="F5667" t="str">
            <v>Удержание 1% налога со счета 10</v>
          </cell>
        </row>
        <row r="5668">
          <cell r="A5668">
            <v>37279</v>
          </cell>
          <cell r="B5668" t="str">
            <v>42301810600000040000</v>
          </cell>
          <cell r="C5668" t="str">
            <v>60301810700000009098</v>
          </cell>
          <cell r="D5668" t="str">
            <v>$</v>
          </cell>
          <cell r="E5668">
            <v>15921.89</v>
          </cell>
          <cell r="F5668" t="str">
            <v>Возмещение оплаченных банком услуг по использованию кредитной карты AMEX в личных целях, удержание
 НДС и налога с продаж  Мурадян О.В.</v>
          </cell>
        </row>
        <row r="5669">
          <cell r="A5669">
            <v>37279</v>
          </cell>
          <cell r="B5669" t="str">
            <v>42301810600000040000</v>
          </cell>
          <cell r="C5669" t="str">
            <v>60301810800000009943</v>
          </cell>
          <cell r="D5669" t="str">
            <v>$</v>
          </cell>
          <cell r="E5669">
            <v>4776.57</v>
          </cell>
          <cell r="F5669" t="str">
            <v>Возмещение оплаченных банком услуг по использованию кредитной карты AMEX в личных целях, удержание
 НДС и налога с продаж  Мурадян О.В.</v>
          </cell>
        </row>
        <row r="5670">
          <cell r="A5670">
            <v>37279</v>
          </cell>
          <cell r="B5670" t="str">
            <v>42301810600000040000</v>
          </cell>
          <cell r="C5670" t="str">
            <v>60301810200000009802</v>
          </cell>
          <cell r="D5670" t="str">
            <v>$</v>
          </cell>
          <cell r="E5670">
            <v>1</v>
          </cell>
          <cell r="F5670" t="str">
            <v>Погаш.задолж.по нал.с мат.выгоды за 2001 г.    Познякова Т.И.</v>
          </cell>
        </row>
        <row r="5671">
          <cell r="A5671">
            <v>37279</v>
          </cell>
          <cell r="B5671" t="str">
            <v>42301810600000040000</v>
          </cell>
          <cell r="C5671" t="str">
            <v>60301810300000000002</v>
          </cell>
          <cell r="D5671" t="str">
            <v>$</v>
          </cell>
          <cell r="E5671">
            <v>616</v>
          </cell>
          <cell r="F5671" t="str">
            <v>Удержание 1% налога со счета 421</v>
          </cell>
        </row>
        <row r="5672">
          <cell r="A5672">
            <v>37280</v>
          </cell>
          <cell r="B5672" t="str">
            <v>42301810600000040000</v>
          </cell>
          <cell r="C5672" t="str">
            <v>60301810900000009801</v>
          </cell>
          <cell r="D5672" t="str">
            <v>$</v>
          </cell>
          <cell r="E5672">
            <v>99</v>
          </cell>
          <cell r="F5672" t="str">
            <v>Налог на доходы за 2001г. по заявлению со счета Таратуты Л.С.</v>
          </cell>
        </row>
        <row r="5673">
          <cell r="A5673">
            <v>37280</v>
          </cell>
          <cell r="B5673" t="str">
            <v>42301810600000040000</v>
          </cell>
          <cell r="C5673" t="str">
            <v>60301810300000000002</v>
          </cell>
          <cell r="D5673" t="str">
            <v>$</v>
          </cell>
          <cell r="E5673">
            <v>3034.71</v>
          </cell>
          <cell r="F5673" t="str">
            <v>Удержание 1% налога со счета 2445</v>
          </cell>
        </row>
        <row r="5674">
          <cell r="A5674">
            <v>37280</v>
          </cell>
          <cell r="B5674" t="str">
            <v>42301810600000040000</v>
          </cell>
          <cell r="C5674" t="str">
            <v>60301810300000000002</v>
          </cell>
          <cell r="D5674" t="str">
            <v>$</v>
          </cell>
          <cell r="E5674">
            <v>9.1999999999999993</v>
          </cell>
          <cell r="F5674" t="str">
            <v>Удержание 1% налога со счета 887</v>
          </cell>
        </row>
        <row r="5675">
          <cell r="A5675">
            <v>37280</v>
          </cell>
          <cell r="B5675" t="str">
            <v>42301810600000040000</v>
          </cell>
          <cell r="C5675" t="str">
            <v>60301810300000000002</v>
          </cell>
          <cell r="D5675" t="str">
            <v>$</v>
          </cell>
          <cell r="E5675">
            <v>30.75</v>
          </cell>
          <cell r="F5675" t="str">
            <v>Удержание 1% налога со счета 1307</v>
          </cell>
        </row>
        <row r="5676">
          <cell r="A5676">
            <v>37281</v>
          </cell>
          <cell r="B5676" t="str">
            <v>42301810600000040000</v>
          </cell>
          <cell r="C5676" t="str">
            <v>60301810300000000002</v>
          </cell>
          <cell r="D5676" t="str">
            <v>$</v>
          </cell>
          <cell r="E5676">
            <v>61.6</v>
          </cell>
          <cell r="F5676" t="str">
            <v>Удержание 1% налога со счета 1682</v>
          </cell>
        </row>
        <row r="5677">
          <cell r="A5677">
            <v>37281</v>
          </cell>
          <cell r="B5677" t="str">
            <v>42301810600000040000</v>
          </cell>
          <cell r="C5677" t="str">
            <v>60301810300000000002</v>
          </cell>
          <cell r="D5677" t="str">
            <v>$</v>
          </cell>
          <cell r="E5677">
            <v>30.8</v>
          </cell>
          <cell r="F5677" t="str">
            <v>Удержание 1% налога со счета 1051</v>
          </cell>
        </row>
        <row r="5678">
          <cell r="A5678">
            <v>37281</v>
          </cell>
          <cell r="B5678" t="str">
            <v>42301810600000040000</v>
          </cell>
          <cell r="C5678" t="str">
            <v>60301810300000000002</v>
          </cell>
          <cell r="D5678" t="str">
            <v>$</v>
          </cell>
          <cell r="E5678">
            <v>154</v>
          </cell>
          <cell r="F5678" t="str">
            <v>Удержание 1% налога со счета 4113</v>
          </cell>
        </row>
        <row r="5679">
          <cell r="A5679">
            <v>37281</v>
          </cell>
          <cell r="B5679" t="str">
            <v>42301810600000040000</v>
          </cell>
          <cell r="C5679" t="str">
            <v>60301810300000000002</v>
          </cell>
          <cell r="D5679" t="str">
            <v>$</v>
          </cell>
          <cell r="E5679">
            <v>14.17</v>
          </cell>
          <cell r="F5679" t="str">
            <v>Удержание 1% налога со счета 1488</v>
          </cell>
        </row>
        <row r="5680">
          <cell r="A5680">
            <v>37281</v>
          </cell>
          <cell r="B5680" t="str">
            <v>42301810600000040000</v>
          </cell>
          <cell r="C5680" t="str">
            <v>60301810300000000002</v>
          </cell>
          <cell r="D5680" t="str">
            <v>$</v>
          </cell>
          <cell r="E5680">
            <v>92.4</v>
          </cell>
          <cell r="F5680" t="str">
            <v>Удержание 1% налога со счета 10</v>
          </cell>
        </row>
        <row r="5681">
          <cell r="A5681">
            <v>37281</v>
          </cell>
          <cell r="B5681" t="str">
            <v>42301810600000040000</v>
          </cell>
          <cell r="C5681" t="str">
            <v>60301810300000000002</v>
          </cell>
          <cell r="D5681" t="str">
            <v>$</v>
          </cell>
          <cell r="E5681">
            <v>15.4</v>
          </cell>
          <cell r="F5681" t="str">
            <v>Удержание 1% налога со счета 1653</v>
          </cell>
        </row>
        <row r="5682">
          <cell r="A5682">
            <v>37284</v>
          </cell>
          <cell r="B5682" t="str">
            <v>42301810600000040000</v>
          </cell>
          <cell r="C5682" t="str">
            <v>60301810900000009801</v>
          </cell>
          <cell r="D5682" t="str">
            <v>$</v>
          </cell>
          <cell r="E5682">
            <v>151</v>
          </cell>
          <cell r="F5682" t="str">
            <v>Налог на доходы за 2001г. по заявлению со счета Ракачевой А.М.</v>
          </cell>
        </row>
        <row r="5683">
          <cell r="A5683">
            <v>37284</v>
          </cell>
          <cell r="B5683" t="str">
            <v>42301810600000040000</v>
          </cell>
          <cell r="C5683" t="str">
            <v>60301810900000009801</v>
          </cell>
          <cell r="D5683" t="str">
            <v>$</v>
          </cell>
          <cell r="E5683">
            <v>151</v>
          </cell>
          <cell r="F5683" t="str">
            <v>Налог на доходы за 2001г. по заявлению со счета Астаховой Т.С.</v>
          </cell>
        </row>
        <row r="5684">
          <cell r="A5684">
            <v>37284</v>
          </cell>
          <cell r="B5684" t="str">
            <v>42301810600000040000</v>
          </cell>
          <cell r="C5684" t="str">
            <v>60301810900000009801</v>
          </cell>
          <cell r="D5684" t="str">
            <v>$</v>
          </cell>
          <cell r="E5684">
            <v>99</v>
          </cell>
          <cell r="F5684" t="str">
            <v>Налог на доходы за 2001г. по заявлению со счета Нисифоровой Л.П.</v>
          </cell>
        </row>
        <row r="5685">
          <cell r="A5685">
            <v>37284</v>
          </cell>
          <cell r="B5685" t="str">
            <v>42301810600000040000</v>
          </cell>
          <cell r="C5685" t="str">
            <v>60301810900000009801</v>
          </cell>
          <cell r="D5685" t="str">
            <v>$</v>
          </cell>
          <cell r="E5685">
            <v>151</v>
          </cell>
          <cell r="F5685" t="str">
            <v>Налог на доходы за 2001г. по заявлению со счета Моисеевой Т.Г.</v>
          </cell>
        </row>
        <row r="5686">
          <cell r="A5686">
            <v>37284</v>
          </cell>
          <cell r="B5686" t="str">
            <v>42301810600000040000</v>
          </cell>
          <cell r="C5686" t="str">
            <v>60301810300000000002</v>
          </cell>
          <cell r="D5686" t="str">
            <v>$</v>
          </cell>
          <cell r="E5686">
            <v>92.55</v>
          </cell>
          <cell r="F5686" t="str">
            <v>Удержание 1% налога со счета 10</v>
          </cell>
        </row>
        <row r="5687">
          <cell r="A5687">
            <v>37285</v>
          </cell>
          <cell r="B5687" t="str">
            <v>42301810600000040000</v>
          </cell>
          <cell r="C5687" t="str">
            <v>60301810300000000002</v>
          </cell>
          <cell r="D5687" t="str">
            <v>$</v>
          </cell>
          <cell r="E5687">
            <v>86.86</v>
          </cell>
          <cell r="F5687" t="str">
            <v>Удержание 1% налога со счета 4359</v>
          </cell>
        </row>
        <row r="5688">
          <cell r="A5688">
            <v>37287</v>
          </cell>
          <cell r="B5688" t="str">
            <v>42301810600000040000</v>
          </cell>
          <cell r="C5688" t="str">
            <v>60301810300000000002</v>
          </cell>
          <cell r="D5688" t="str">
            <v>$</v>
          </cell>
          <cell r="E5688">
            <v>0.93</v>
          </cell>
          <cell r="F5688" t="str">
            <v>Удержание 1% налога со счета 4825</v>
          </cell>
        </row>
        <row r="5689">
          <cell r="A5689">
            <v>37287</v>
          </cell>
          <cell r="B5689" t="str">
            <v>42301810600000040000</v>
          </cell>
          <cell r="C5689" t="str">
            <v>60301810300000000002</v>
          </cell>
          <cell r="D5689" t="str">
            <v>$</v>
          </cell>
          <cell r="E5689">
            <v>92.7</v>
          </cell>
          <cell r="F5689" t="str">
            <v>Удержание 1% налога со счета 4265</v>
          </cell>
        </row>
        <row r="5690">
          <cell r="A5690">
            <v>37287</v>
          </cell>
          <cell r="B5690" t="str">
            <v>42301810600000040000</v>
          </cell>
          <cell r="C5690" t="str">
            <v>60301810300000000002</v>
          </cell>
          <cell r="D5690" t="str">
            <v>$</v>
          </cell>
          <cell r="E5690">
            <v>55.3</v>
          </cell>
          <cell r="F5690" t="str">
            <v>Удержание 1% налога со счета 2458</v>
          </cell>
        </row>
        <row r="5691">
          <cell r="A5691">
            <v>37287</v>
          </cell>
          <cell r="B5691" t="str">
            <v>42301810600000040000</v>
          </cell>
          <cell r="C5691" t="str">
            <v>60301810300000000002</v>
          </cell>
          <cell r="D5691" t="str">
            <v>$</v>
          </cell>
          <cell r="E5691">
            <v>618</v>
          </cell>
          <cell r="F5691" t="str">
            <v>Удержание 1% налога со счета 2364</v>
          </cell>
        </row>
        <row r="5692">
          <cell r="A5692">
            <v>37287</v>
          </cell>
          <cell r="B5692" t="str">
            <v>42301810600000040000</v>
          </cell>
          <cell r="C5692" t="str">
            <v>60301810200000009802</v>
          </cell>
          <cell r="D5692" t="str">
            <v>$</v>
          </cell>
          <cell r="E5692">
            <v>185</v>
          </cell>
          <cell r="F5692" t="str">
            <v>Погашение части основного долга, процентов за пользование кредитом и списание подоходного налога с материальной выгоды,  Савельева О.Н.</v>
          </cell>
        </row>
        <row r="5693">
          <cell r="A5693">
            <v>37287</v>
          </cell>
          <cell r="B5693" t="str">
            <v>42301810600000040000</v>
          </cell>
          <cell r="C5693" t="str">
            <v>60301810200000009802</v>
          </cell>
          <cell r="D5693" t="str">
            <v>$</v>
          </cell>
          <cell r="E5693">
            <v>178</v>
          </cell>
          <cell r="F5693" t="str">
            <v>Погашение части основного долга, процентов за пользование кредитом и списание подоходного налога с материальной выгоды,  Баринова Е.А.</v>
          </cell>
        </row>
        <row r="5694">
          <cell r="A5694">
            <v>37287</v>
          </cell>
          <cell r="B5694" t="str">
            <v>42301810600000040000</v>
          </cell>
          <cell r="C5694" t="str">
            <v>60301810200000009802</v>
          </cell>
          <cell r="D5694" t="str">
            <v>$</v>
          </cell>
          <cell r="E5694">
            <v>214</v>
          </cell>
          <cell r="F5694" t="str">
            <v>Погашение части основного долга, процентов за пользование кредитом и списание подоходного налога с материальной выгоды,  Барабанов А.Б.</v>
          </cell>
        </row>
        <row r="5695">
          <cell r="A5695">
            <v>37287</v>
          </cell>
          <cell r="B5695" t="str">
            <v>42301810600000040000</v>
          </cell>
          <cell r="C5695" t="str">
            <v>60301810200000009802</v>
          </cell>
          <cell r="D5695" t="str">
            <v>$</v>
          </cell>
          <cell r="E5695">
            <v>1371</v>
          </cell>
          <cell r="F5695" t="str">
            <v>Погашение части основного долга, процентов за пользование кредитом и списание подоходного налога с материальной выгоды,  Тюленева Е.В.</v>
          </cell>
        </row>
        <row r="5696">
          <cell r="A5696">
            <v>37288</v>
          </cell>
          <cell r="B5696" t="str">
            <v>42301810600000040000</v>
          </cell>
          <cell r="C5696" t="str">
            <v>60301810300000000002</v>
          </cell>
          <cell r="D5696" t="str">
            <v>$</v>
          </cell>
          <cell r="E5696">
            <v>92.7</v>
          </cell>
          <cell r="F5696" t="str">
            <v>Удержание 1% налога со счета 10</v>
          </cell>
        </row>
        <row r="5697">
          <cell r="A5697">
            <v>37288</v>
          </cell>
          <cell r="B5697" t="str">
            <v>42301810600000040000</v>
          </cell>
          <cell r="C5697" t="str">
            <v>60301810300000000002</v>
          </cell>
          <cell r="D5697" t="str">
            <v>$</v>
          </cell>
          <cell r="E5697">
            <v>46.35</v>
          </cell>
          <cell r="F5697" t="str">
            <v>Удержание 1% налога со счета 1488</v>
          </cell>
        </row>
        <row r="5698">
          <cell r="A5698">
            <v>37288</v>
          </cell>
          <cell r="B5698" t="str">
            <v>42301810600000040000</v>
          </cell>
          <cell r="C5698" t="str">
            <v>60301810300000000002</v>
          </cell>
          <cell r="D5698" t="str">
            <v>$</v>
          </cell>
          <cell r="E5698">
            <v>61.8</v>
          </cell>
          <cell r="F5698" t="str">
            <v>Удержание 1% налога со счета 36</v>
          </cell>
        </row>
        <row r="5699">
          <cell r="A5699">
            <v>37288</v>
          </cell>
          <cell r="B5699" t="str">
            <v>42301810600000040000</v>
          </cell>
          <cell r="C5699" t="str">
            <v>60301810300000000002</v>
          </cell>
          <cell r="D5699" t="str">
            <v>$</v>
          </cell>
          <cell r="E5699">
            <v>111.24</v>
          </cell>
          <cell r="F5699" t="str">
            <v>Удержание 1% налога со счета 1404</v>
          </cell>
        </row>
        <row r="5700">
          <cell r="A5700">
            <v>37288</v>
          </cell>
          <cell r="B5700" t="str">
            <v>42301810600000040000</v>
          </cell>
          <cell r="C5700" t="str">
            <v>60301810300000000002</v>
          </cell>
          <cell r="D5700" t="str">
            <v>$</v>
          </cell>
          <cell r="E5700">
            <v>188.47</v>
          </cell>
          <cell r="F5700" t="str">
            <v>Удержание 1% налога со счета 214</v>
          </cell>
        </row>
        <row r="5701">
          <cell r="A5701">
            <v>37288</v>
          </cell>
          <cell r="B5701" t="str">
            <v>42301810600000040000</v>
          </cell>
          <cell r="C5701" t="str">
            <v>60301810200000009802</v>
          </cell>
          <cell r="D5701" t="str">
            <v>$</v>
          </cell>
          <cell r="E5701">
            <v>15716</v>
          </cell>
          <cell r="F5701" t="str">
            <v>Выплата %% по депозитам, получение %% по кредитам, удержание подоходного н алога, покупка валюты по генеральным заявлениям за январь 2002 года</v>
          </cell>
        </row>
        <row r="5702">
          <cell r="A5702">
            <v>37288</v>
          </cell>
          <cell r="B5702" t="str">
            <v>42301810600000040000</v>
          </cell>
          <cell r="C5702" t="str">
            <v>60301810200000009802</v>
          </cell>
          <cell r="D5702" t="str">
            <v>$</v>
          </cell>
          <cell r="E5702">
            <v>3514</v>
          </cell>
          <cell r="F5702" t="str">
            <v>Выплата %% по депозитам, получение %% по кредитам, удержание подоходного н алога, покупка валюты по генеральным заявлениям за январь 2002 года</v>
          </cell>
        </row>
        <row r="5703">
          <cell r="A5703">
            <v>37288</v>
          </cell>
          <cell r="B5703" t="str">
            <v>42301810600000040000</v>
          </cell>
          <cell r="C5703" t="str">
            <v>60301810200000009802</v>
          </cell>
          <cell r="D5703" t="str">
            <v>$</v>
          </cell>
          <cell r="E5703">
            <v>51281</v>
          </cell>
          <cell r="F5703" t="str">
            <v>Выплата %% по депозитам, получение %% по кредитам, удержание подоходного н алога, покупка валюты по генеральным заявлениям за январь 2002 года</v>
          </cell>
        </row>
        <row r="5704">
          <cell r="A5704">
            <v>37288</v>
          </cell>
          <cell r="B5704" t="str">
            <v>42301810600000040000</v>
          </cell>
          <cell r="C5704" t="str">
            <v>60301810200000009802</v>
          </cell>
          <cell r="D5704" t="str">
            <v>$</v>
          </cell>
          <cell r="E5704">
            <v>37046</v>
          </cell>
          <cell r="F5704" t="str">
            <v>Выплата %% по депозитам, получение %% по кредитам, удержание подоходного н алога, покупка валюты по генеральным заявлениям за январь 2002 года</v>
          </cell>
        </row>
        <row r="5705">
          <cell r="A5705">
            <v>37288</v>
          </cell>
          <cell r="B5705" t="str">
            <v>42301810600000040000</v>
          </cell>
          <cell r="C5705" t="str">
            <v>60301810200000009802</v>
          </cell>
          <cell r="D5705" t="str">
            <v>$</v>
          </cell>
          <cell r="E5705">
            <v>16308</v>
          </cell>
          <cell r="F5705" t="str">
            <v>Выплата %% по депозитам, получение %% по кредитам, удержание подоходного н алога, покупка валюты по генеральным заявлениям за январь 2002 года</v>
          </cell>
        </row>
        <row r="5706">
          <cell r="A5706">
            <v>37288</v>
          </cell>
          <cell r="B5706" t="str">
            <v>42301810600000040000</v>
          </cell>
          <cell r="C5706" t="str">
            <v>60301810200000009802</v>
          </cell>
          <cell r="D5706" t="str">
            <v>$</v>
          </cell>
          <cell r="E5706">
            <v>3646</v>
          </cell>
          <cell r="F5706" t="str">
            <v>Выплата %% по депозитам, получение %% по кредитам, удержание подоходного н алога, покупка валюты по генеральным заявлениям за январь 2002 года</v>
          </cell>
        </row>
        <row r="5707">
          <cell r="A5707">
            <v>37288</v>
          </cell>
          <cell r="B5707" t="str">
            <v>42301810600000040000</v>
          </cell>
          <cell r="C5707" t="str">
            <v>60301810200000009802</v>
          </cell>
          <cell r="D5707" t="str">
            <v>$</v>
          </cell>
          <cell r="E5707">
            <v>933</v>
          </cell>
          <cell r="F5707" t="str">
            <v>Выплата %% по депозитам, получение %% по кредитам, удержание подоходного н алога, покупка валюты по генеральным заявлениям за январь 2002 года</v>
          </cell>
        </row>
        <row r="5708">
          <cell r="A5708">
            <v>37288</v>
          </cell>
          <cell r="B5708" t="str">
            <v>42301810600000040000</v>
          </cell>
          <cell r="C5708" t="str">
            <v>60301810200000009802</v>
          </cell>
          <cell r="D5708" t="str">
            <v>$</v>
          </cell>
          <cell r="E5708">
            <v>209</v>
          </cell>
          <cell r="F5708" t="str">
            <v>Выплата %% по депозитам, получение %% по кредитам, удержание подоходного н алога, покупка валюты по генеральным заявлениям за январь 2002 года</v>
          </cell>
        </row>
        <row r="5709">
          <cell r="A5709">
            <v>37288</v>
          </cell>
          <cell r="B5709" t="str">
            <v>42301810600000040000</v>
          </cell>
          <cell r="C5709" t="str">
            <v>60301810200000009802</v>
          </cell>
          <cell r="D5709" t="str">
            <v>$</v>
          </cell>
          <cell r="E5709">
            <v>10191</v>
          </cell>
          <cell r="F5709" t="str">
            <v>Выплата %% по депозитам, получение %% по кредитам, удержание подоходного н алога, покупка валюты по генеральным заявлениям за январь 2002 года</v>
          </cell>
        </row>
        <row r="5710">
          <cell r="A5710">
            <v>37288</v>
          </cell>
          <cell r="B5710" t="str">
            <v>42301810600000040000</v>
          </cell>
          <cell r="C5710" t="str">
            <v>60301810200000009802</v>
          </cell>
          <cell r="D5710" t="str">
            <v>$</v>
          </cell>
          <cell r="E5710">
            <v>2279</v>
          </cell>
          <cell r="F5710" t="str">
            <v>Выплата %% по депозитам, получение %% по кредитам, удержание подоходного н алога, покупка валюты по генеральным заявлениям за январь 2002 года</v>
          </cell>
        </row>
        <row r="5711">
          <cell r="A5711">
            <v>37288</v>
          </cell>
          <cell r="B5711" t="str">
            <v>42301810600000040000</v>
          </cell>
          <cell r="C5711" t="str">
            <v>60301810200000009802</v>
          </cell>
          <cell r="D5711" t="str">
            <v>$</v>
          </cell>
          <cell r="E5711">
            <v>43326</v>
          </cell>
          <cell r="F5711" t="str">
            <v>Выплата %% по депозитам, получение %% по кредитам, удержание подоходного н алога, покупка валюты по генеральным заявлениям за январь 2002 года</v>
          </cell>
        </row>
        <row r="5712">
          <cell r="A5712">
            <v>37288</v>
          </cell>
          <cell r="B5712" t="str">
            <v>42301810600000040000</v>
          </cell>
          <cell r="C5712" t="str">
            <v>60301810200000009802</v>
          </cell>
          <cell r="D5712" t="str">
            <v>$</v>
          </cell>
          <cell r="E5712">
            <v>9688</v>
          </cell>
          <cell r="F5712" t="str">
            <v>Выплата %% по депозитам, получение %% по кредитам, удержание подоходного н алога, покупка валюты по генеральным заявлениям за январь 2002 года</v>
          </cell>
        </row>
        <row r="5713">
          <cell r="A5713">
            <v>37288</v>
          </cell>
          <cell r="B5713" t="str">
            <v>42301810600000040000</v>
          </cell>
          <cell r="C5713" t="str">
            <v>60301810200000009802</v>
          </cell>
          <cell r="D5713" t="str">
            <v>$</v>
          </cell>
          <cell r="E5713">
            <v>2170</v>
          </cell>
          <cell r="F5713" t="str">
            <v>Выплата %% по депозитам, получение %% по кредитам, удержание подоходного н алога, покупка валюты по генеральным заявлениям за январь 2002 года</v>
          </cell>
        </row>
        <row r="5714">
          <cell r="A5714">
            <v>37288</v>
          </cell>
          <cell r="B5714" t="str">
            <v>42301810600000040000</v>
          </cell>
          <cell r="C5714" t="str">
            <v>60301810200000009802</v>
          </cell>
          <cell r="D5714" t="str">
            <v>$</v>
          </cell>
          <cell r="E5714">
            <v>485</v>
          </cell>
          <cell r="F5714" t="str">
            <v>Выплата %% по депозитам, получение %% по кредитам, удержание подоходного н алога, покупка валюты по генеральным заявлениям за январь 2002 года</v>
          </cell>
        </row>
        <row r="5715">
          <cell r="A5715">
            <v>37288</v>
          </cell>
          <cell r="B5715" t="str">
            <v>42301810600000040000</v>
          </cell>
          <cell r="C5715" t="str">
            <v>60301810900000009801</v>
          </cell>
          <cell r="D5715" t="str">
            <v>$</v>
          </cell>
          <cell r="E5715">
            <v>1564</v>
          </cell>
          <cell r="F5715" t="str">
            <v>Налог на доходы за 2001г. по заявлению со счета Смирновой Н.Н.</v>
          </cell>
        </row>
        <row r="5716">
          <cell r="A5716">
            <v>37291</v>
          </cell>
          <cell r="B5716" t="str">
            <v>42301810600000040000</v>
          </cell>
          <cell r="C5716" t="str">
            <v>60301810300000000002</v>
          </cell>
          <cell r="D5716" t="str">
            <v>$</v>
          </cell>
          <cell r="E5716">
            <v>247.2</v>
          </cell>
          <cell r="F5716" t="str">
            <v>Удержание 1% налога со счета 2364</v>
          </cell>
        </row>
        <row r="5717">
          <cell r="A5717">
            <v>37291</v>
          </cell>
          <cell r="B5717" t="str">
            <v>42301810600000040000</v>
          </cell>
          <cell r="C5717" t="str">
            <v>60301810300000000002</v>
          </cell>
          <cell r="D5717" t="str">
            <v>$</v>
          </cell>
          <cell r="E5717">
            <v>46.35</v>
          </cell>
          <cell r="F5717" t="str">
            <v>Удержание 1% налога со счета 10</v>
          </cell>
        </row>
        <row r="5718">
          <cell r="A5718">
            <v>37291</v>
          </cell>
          <cell r="B5718" t="str">
            <v>42301810600000040000</v>
          </cell>
          <cell r="C5718" t="str">
            <v>60301810300000000002</v>
          </cell>
          <cell r="D5718" t="str">
            <v>$</v>
          </cell>
          <cell r="E5718">
            <v>77.25</v>
          </cell>
          <cell r="F5718" t="str">
            <v>Удержание 1% налога со счета 175</v>
          </cell>
        </row>
        <row r="5719">
          <cell r="A5719">
            <v>37291</v>
          </cell>
          <cell r="B5719" t="str">
            <v>42301810600000040000</v>
          </cell>
          <cell r="C5719" t="str">
            <v>60301810300000000002</v>
          </cell>
          <cell r="D5719" t="str">
            <v>$</v>
          </cell>
          <cell r="E5719">
            <v>67.98</v>
          </cell>
          <cell r="F5719" t="str">
            <v>Удержание 1% налога со счета 2458</v>
          </cell>
        </row>
        <row r="5720">
          <cell r="A5720">
            <v>37292</v>
          </cell>
          <cell r="B5720" t="str">
            <v>42301810600000040000</v>
          </cell>
          <cell r="C5720" t="str">
            <v>60301810300000000002</v>
          </cell>
          <cell r="D5720" t="str">
            <v>$</v>
          </cell>
          <cell r="E5720">
            <v>30.95</v>
          </cell>
          <cell r="F5720" t="str">
            <v>Удержание 1% налога со счета 5523</v>
          </cell>
        </row>
        <row r="5721">
          <cell r="A5721">
            <v>37293</v>
          </cell>
          <cell r="B5721" t="str">
            <v>42301810600000040000</v>
          </cell>
          <cell r="C5721" t="str">
            <v>60301810300000000002</v>
          </cell>
          <cell r="D5721" t="str">
            <v>$</v>
          </cell>
          <cell r="E5721">
            <v>386.63</v>
          </cell>
          <cell r="F5721" t="str">
            <v>Удержание 1% налога со счета 560</v>
          </cell>
        </row>
        <row r="5722">
          <cell r="A5722">
            <v>37293</v>
          </cell>
          <cell r="B5722" t="str">
            <v>42301810600000040000</v>
          </cell>
          <cell r="C5722" t="str">
            <v>60301810300000000002</v>
          </cell>
          <cell r="D5722" t="str">
            <v>$</v>
          </cell>
          <cell r="E5722">
            <v>620.41</v>
          </cell>
          <cell r="F5722" t="str">
            <v>Удержание 1% налога со счета 421</v>
          </cell>
        </row>
        <row r="5723">
          <cell r="A5723">
            <v>37293</v>
          </cell>
          <cell r="B5723" t="str">
            <v>42301810600000040000</v>
          </cell>
          <cell r="C5723" t="str">
            <v>60301810300000000002</v>
          </cell>
          <cell r="D5723" t="str">
            <v>$</v>
          </cell>
          <cell r="E5723">
            <v>107.82</v>
          </cell>
          <cell r="F5723" t="str">
            <v>Удержание 1% налога со счета 1763</v>
          </cell>
        </row>
        <row r="5724">
          <cell r="A5724">
            <v>37293</v>
          </cell>
          <cell r="B5724" t="str">
            <v>42301810600000040000</v>
          </cell>
          <cell r="C5724" t="str">
            <v>60301810300000000002</v>
          </cell>
          <cell r="D5724" t="str">
            <v>$</v>
          </cell>
          <cell r="E5724">
            <v>92.85</v>
          </cell>
          <cell r="F5724" t="str">
            <v>Удержание 1% налога со счета 2063</v>
          </cell>
        </row>
        <row r="5725">
          <cell r="A5725">
            <v>37293</v>
          </cell>
          <cell r="B5725" t="str">
            <v>42301810600000040000</v>
          </cell>
          <cell r="C5725" t="str">
            <v>60301810300000000002</v>
          </cell>
          <cell r="D5725" t="str">
            <v>$</v>
          </cell>
          <cell r="E5725">
            <v>61.73</v>
          </cell>
          <cell r="F5725" t="str">
            <v>Удержание 1% налога со счета 36</v>
          </cell>
        </row>
        <row r="5726">
          <cell r="A5726">
            <v>37293</v>
          </cell>
          <cell r="B5726" t="str">
            <v>42301810600000040000</v>
          </cell>
          <cell r="C5726" t="str">
            <v>60301810200000009802</v>
          </cell>
          <cell r="D5726" t="str">
            <v>$</v>
          </cell>
          <cell r="E5726">
            <v>76</v>
          </cell>
          <cell r="F5726" t="str">
            <v>Погашение части основного долга, процентов за пользование кредитом и списание подоходного налога с материальной выгоды,  Баринова Е.А.</v>
          </cell>
        </row>
        <row r="5727">
          <cell r="A5727">
            <v>37293</v>
          </cell>
          <cell r="B5727" t="str">
            <v>42301810600000040000</v>
          </cell>
          <cell r="C5727" t="str">
            <v>60301810200000009802</v>
          </cell>
          <cell r="D5727" t="str">
            <v>$</v>
          </cell>
          <cell r="E5727">
            <v>50</v>
          </cell>
          <cell r="F5727" t="str">
            <v>Погашение части основного долга, процентов за пользование кредитом и списание подоходного налога с материальной выгоды,  Савельева О.Н.</v>
          </cell>
        </row>
        <row r="5728">
          <cell r="A5728">
            <v>37293</v>
          </cell>
          <cell r="B5728" t="str">
            <v>42301810600000040000</v>
          </cell>
          <cell r="C5728" t="str">
            <v>60301810200000009802</v>
          </cell>
          <cell r="D5728" t="str">
            <v>$</v>
          </cell>
          <cell r="E5728">
            <v>156</v>
          </cell>
          <cell r="F5728" t="str">
            <v>Погашение части основного долга, процентов за пользование кредитом и списание подоходного налога с материальной выгоды,  Тюленева Е.В.</v>
          </cell>
        </row>
        <row r="5729">
          <cell r="A5729">
            <v>37293</v>
          </cell>
          <cell r="B5729" t="str">
            <v>42301810600000040000</v>
          </cell>
          <cell r="C5729" t="str">
            <v>60301810200000009802</v>
          </cell>
          <cell r="D5729" t="str">
            <v>$</v>
          </cell>
          <cell r="E5729">
            <v>58</v>
          </cell>
          <cell r="F5729" t="str">
            <v>Погашение части основного долга, процентов за пользование кредитом и списание подоходного налога с материальной выгоды,  Барабанов А.Б.</v>
          </cell>
        </row>
        <row r="5730">
          <cell r="A5730">
            <v>37294</v>
          </cell>
          <cell r="B5730" t="str">
            <v>42301810600000040000</v>
          </cell>
          <cell r="C5730" t="str">
            <v>60301810300000000002</v>
          </cell>
          <cell r="D5730" t="str">
            <v>$</v>
          </cell>
          <cell r="E5730">
            <v>71.8</v>
          </cell>
          <cell r="F5730" t="str">
            <v>Удержание 1% налога со счета 1488</v>
          </cell>
        </row>
        <row r="5731">
          <cell r="A5731">
            <v>37294</v>
          </cell>
          <cell r="B5731" t="str">
            <v>42301810600000040000</v>
          </cell>
          <cell r="C5731" t="str">
            <v>60301810300000000002</v>
          </cell>
          <cell r="D5731" t="str">
            <v>$</v>
          </cell>
          <cell r="E5731">
            <v>30.8</v>
          </cell>
          <cell r="F5731" t="str">
            <v>Удержание 1% налога со счета 10</v>
          </cell>
        </row>
        <row r="5732">
          <cell r="A5732">
            <v>37294</v>
          </cell>
          <cell r="B5732" t="str">
            <v>42301810600000040000</v>
          </cell>
          <cell r="C5732" t="str">
            <v>60301810300000000002</v>
          </cell>
          <cell r="D5732" t="str">
            <v>$</v>
          </cell>
          <cell r="E5732">
            <v>129.88</v>
          </cell>
          <cell r="F5732" t="str">
            <v>Удержание 1% налога со счета 2458</v>
          </cell>
        </row>
        <row r="5733">
          <cell r="A5733">
            <v>37295</v>
          </cell>
          <cell r="B5733" t="str">
            <v>42301810600000040000</v>
          </cell>
          <cell r="C5733" t="str">
            <v>60301810300000000002</v>
          </cell>
          <cell r="D5733" t="str">
            <v>$</v>
          </cell>
          <cell r="E5733">
            <v>766.46</v>
          </cell>
          <cell r="F5733" t="str">
            <v>Удержание 1% налога со счета 2364</v>
          </cell>
        </row>
        <row r="5734">
          <cell r="A5734">
            <v>37295</v>
          </cell>
          <cell r="B5734" t="str">
            <v>42301810600000040000</v>
          </cell>
          <cell r="C5734" t="str">
            <v>60301810300000000002</v>
          </cell>
          <cell r="D5734" t="str">
            <v>$</v>
          </cell>
          <cell r="E5734">
            <v>25.35</v>
          </cell>
          <cell r="F5734" t="str">
            <v>Удержание 1% налога со счета 4113</v>
          </cell>
        </row>
        <row r="5735">
          <cell r="A5735">
            <v>37295</v>
          </cell>
          <cell r="B5735" t="str">
            <v>42301810600000040000</v>
          </cell>
          <cell r="C5735" t="str">
            <v>60301810300000000002</v>
          </cell>
          <cell r="D5735" t="str">
            <v>$</v>
          </cell>
          <cell r="E5735">
            <v>123.8</v>
          </cell>
          <cell r="F5735" t="str">
            <v>Удержание 1% налога со счета 10</v>
          </cell>
        </row>
        <row r="5736">
          <cell r="A5736">
            <v>37298</v>
          </cell>
          <cell r="B5736" t="str">
            <v>42301810600000040000</v>
          </cell>
          <cell r="C5736" t="str">
            <v>60301810300000000002</v>
          </cell>
          <cell r="D5736" t="str">
            <v>$</v>
          </cell>
          <cell r="E5736">
            <v>93</v>
          </cell>
          <cell r="F5736" t="str">
            <v>Удержание 1% налога со счета 2063</v>
          </cell>
        </row>
        <row r="5737">
          <cell r="A5737">
            <v>37298</v>
          </cell>
          <cell r="B5737" t="str">
            <v>42301810600000040000</v>
          </cell>
          <cell r="C5737" t="str">
            <v>60301810300000000002</v>
          </cell>
          <cell r="D5737" t="str">
            <v>$</v>
          </cell>
          <cell r="E5737">
            <v>118.9</v>
          </cell>
          <cell r="F5737" t="str">
            <v>Удержание 1% налога со счета 2034</v>
          </cell>
        </row>
        <row r="5738">
          <cell r="A5738">
            <v>37298</v>
          </cell>
          <cell r="B5738" t="str">
            <v>42301810600000040000</v>
          </cell>
          <cell r="C5738" t="str">
            <v>60301810300000000002</v>
          </cell>
          <cell r="D5738" t="str">
            <v>$</v>
          </cell>
          <cell r="E5738">
            <v>37.159999999999997</v>
          </cell>
          <cell r="F5738" t="str">
            <v>Удержание 1% налога со счета 175</v>
          </cell>
        </row>
        <row r="5739">
          <cell r="A5739">
            <v>37299</v>
          </cell>
          <cell r="B5739" t="str">
            <v>42301810600000040000</v>
          </cell>
          <cell r="C5739" t="str">
            <v>60301810300000000002</v>
          </cell>
          <cell r="D5739" t="str">
            <v>$</v>
          </cell>
          <cell r="E5739">
            <v>46.58</v>
          </cell>
          <cell r="F5739" t="str">
            <v>Удержание 1% налога со счета 10</v>
          </cell>
        </row>
        <row r="5740">
          <cell r="A5740">
            <v>37299</v>
          </cell>
          <cell r="B5740" t="str">
            <v>42301810600000040000</v>
          </cell>
          <cell r="C5740" t="str">
            <v>60301810300000000002</v>
          </cell>
          <cell r="D5740" t="str">
            <v>$</v>
          </cell>
          <cell r="E5740">
            <v>310.5</v>
          </cell>
          <cell r="F5740" t="str">
            <v>Удержание 1% налога со счета 421</v>
          </cell>
        </row>
        <row r="5741">
          <cell r="A5741">
            <v>37299</v>
          </cell>
          <cell r="B5741" t="str">
            <v>42301810600000040000</v>
          </cell>
          <cell r="C5741" t="str">
            <v>60301810300000000002</v>
          </cell>
          <cell r="D5741" t="str">
            <v>$</v>
          </cell>
          <cell r="E5741">
            <v>27.41</v>
          </cell>
          <cell r="F5741" t="str">
            <v>Удержание 1% налога со счета 3570</v>
          </cell>
        </row>
        <row r="5742">
          <cell r="A5742">
            <v>37299</v>
          </cell>
          <cell r="B5742" t="str">
            <v>42301810600000040000</v>
          </cell>
          <cell r="C5742" t="str">
            <v>60301810300000000002</v>
          </cell>
          <cell r="D5742" t="str">
            <v>$</v>
          </cell>
          <cell r="E5742">
            <v>40.65</v>
          </cell>
          <cell r="F5742" t="str">
            <v>Удержание 1% налога со счета 2461</v>
          </cell>
        </row>
        <row r="5743">
          <cell r="A5743">
            <v>37300</v>
          </cell>
          <cell r="B5743" t="str">
            <v>42301810600000040000</v>
          </cell>
          <cell r="C5743" t="str">
            <v>60301810300000000002</v>
          </cell>
          <cell r="D5743" t="str">
            <v>$</v>
          </cell>
          <cell r="E5743">
            <v>92.33</v>
          </cell>
          <cell r="F5743" t="str">
            <v>Удержание 1% налога со счета 984</v>
          </cell>
        </row>
        <row r="5744">
          <cell r="A5744">
            <v>37300</v>
          </cell>
          <cell r="B5744" t="str">
            <v>42301810600000040000</v>
          </cell>
          <cell r="C5744" t="str">
            <v>60301810300000000002</v>
          </cell>
          <cell r="D5744" t="str">
            <v>$</v>
          </cell>
          <cell r="E5744">
            <v>108.68</v>
          </cell>
          <cell r="F5744" t="str">
            <v>Удержание 1% налога со счета 887</v>
          </cell>
        </row>
        <row r="5745">
          <cell r="A5745">
            <v>37300</v>
          </cell>
          <cell r="B5745" t="str">
            <v>42301810600000040000</v>
          </cell>
          <cell r="C5745" t="str">
            <v>60301810200000009802</v>
          </cell>
          <cell r="D5745" t="str">
            <v>$</v>
          </cell>
          <cell r="E5745">
            <v>88</v>
          </cell>
          <cell r="F5745" t="str">
            <v>Погашение части основного долга, процентов за пользование кредитом и списание подоходного налога с материальной выгоды,  Баринова Е.А.</v>
          </cell>
        </row>
        <row r="5746">
          <cell r="A5746">
            <v>37301</v>
          </cell>
          <cell r="B5746" t="str">
            <v>42301810600000040000</v>
          </cell>
          <cell r="C5746" t="str">
            <v>60301810300000000002</v>
          </cell>
          <cell r="D5746" t="str">
            <v>$</v>
          </cell>
          <cell r="E5746">
            <v>31.05</v>
          </cell>
          <cell r="F5746" t="str">
            <v>Удержание 1% налога со счета 1051</v>
          </cell>
        </row>
        <row r="5747">
          <cell r="A5747">
            <v>37302</v>
          </cell>
          <cell r="B5747" t="str">
            <v>42301810600000040000</v>
          </cell>
          <cell r="C5747" t="str">
            <v>60301810300000000002</v>
          </cell>
          <cell r="D5747" t="str">
            <v>$</v>
          </cell>
          <cell r="E5747">
            <v>91.83</v>
          </cell>
          <cell r="F5747" t="str">
            <v>Удержание 1% налога со счета 735</v>
          </cell>
        </row>
        <row r="5748">
          <cell r="A5748">
            <v>37302</v>
          </cell>
          <cell r="B5748" t="str">
            <v>42301810600000040000</v>
          </cell>
          <cell r="C5748" t="str">
            <v>60301810300000000002</v>
          </cell>
          <cell r="D5748" t="str">
            <v>$</v>
          </cell>
          <cell r="E5748">
            <v>62</v>
          </cell>
          <cell r="F5748" t="str">
            <v>Удержание 1% налога со счета 1653</v>
          </cell>
        </row>
        <row r="5749">
          <cell r="A5749">
            <v>37302</v>
          </cell>
          <cell r="B5749" t="str">
            <v>42301810600000040000</v>
          </cell>
          <cell r="C5749" t="str">
            <v>60301810300000000002</v>
          </cell>
          <cell r="D5749" t="str">
            <v>$</v>
          </cell>
          <cell r="E5749">
            <v>31</v>
          </cell>
          <cell r="F5749" t="str">
            <v>Удержание 1% налога со счета 1653</v>
          </cell>
        </row>
        <row r="5750">
          <cell r="A5750">
            <v>37302</v>
          </cell>
          <cell r="B5750" t="str">
            <v>42301810600000040000</v>
          </cell>
          <cell r="C5750" t="str">
            <v>60301810300000000002</v>
          </cell>
          <cell r="D5750" t="str">
            <v>$</v>
          </cell>
          <cell r="E5750">
            <v>62</v>
          </cell>
          <cell r="F5750" t="str">
            <v>Удержание 1% налога со счета 10</v>
          </cell>
        </row>
        <row r="5751">
          <cell r="A5751">
            <v>37305</v>
          </cell>
          <cell r="B5751" t="str">
            <v>42301810600000040000</v>
          </cell>
          <cell r="C5751" t="str">
            <v>60301810300000000002</v>
          </cell>
          <cell r="D5751" t="str">
            <v>$</v>
          </cell>
          <cell r="E5751">
            <v>93.15</v>
          </cell>
          <cell r="F5751" t="str">
            <v>Удержание 1% налога со счета 942</v>
          </cell>
        </row>
        <row r="5752">
          <cell r="A5752">
            <v>37305</v>
          </cell>
          <cell r="B5752" t="str">
            <v>42301810600000040000</v>
          </cell>
          <cell r="C5752" t="str">
            <v>60301810300000000002</v>
          </cell>
          <cell r="D5752" t="str">
            <v>$</v>
          </cell>
          <cell r="E5752">
            <v>1.24</v>
          </cell>
          <cell r="F5752" t="str">
            <v>Удержание 1% налога со счета 1239</v>
          </cell>
        </row>
        <row r="5753">
          <cell r="A5753">
            <v>37306</v>
          </cell>
          <cell r="B5753" t="str">
            <v>42301810600000040000</v>
          </cell>
          <cell r="C5753" t="str">
            <v>60301810300000000002</v>
          </cell>
          <cell r="D5753" t="str">
            <v>$</v>
          </cell>
          <cell r="E5753">
            <v>30.77</v>
          </cell>
          <cell r="F5753" t="str">
            <v>Удержание 1% налога со счета 612</v>
          </cell>
        </row>
        <row r="5754">
          <cell r="A5754">
            <v>37306</v>
          </cell>
          <cell r="B5754" t="str">
            <v>42301810600000040000</v>
          </cell>
          <cell r="C5754" t="str">
            <v>60301810300000000002</v>
          </cell>
          <cell r="D5754" t="str">
            <v>$</v>
          </cell>
          <cell r="E5754">
            <v>60.29</v>
          </cell>
          <cell r="F5754" t="str">
            <v>Удержание 1% налога со счета 5523</v>
          </cell>
        </row>
        <row r="5755">
          <cell r="A5755">
            <v>37307</v>
          </cell>
          <cell r="B5755" t="str">
            <v>42301810600000040000</v>
          </cell>
          <cell r="C5755" t="str">
            <v>60301810300000000002</v>
          </cell>
          <cell r="D5755" t="str">
            <v>$</v>
          </cell>
          <cell r="E5755">
            <v>96.41</v>
          </cell>
          <cell r="F5755" t="str">
            <v>Удержание 1% налога со счета 1763</v>
          </cell>
        </row>
        <row r="5756">
          <cell r="A5756">
            <v>37307</v>
          </cell>
          <cell r="B5756" t="str">
            <v>42301810600000040000</v>
          </cell>
          <cell r="C5756" t="str">
            <v>60301810300000000002</v>
          </cell>
          <cell r="D5756" t="str">
            <v>$</v>
          </cell>
          <cell r="E5756">
            <v>31.1</v>
          </cell>
          <cell r="F5756" t="str">
            <v>Удержание 1% налога со счета 10</v>
          </cell>
        </row>
        <row r="5757">
          <cell r="A5757">
            <v>37308</v>
          </cell>
          <cell r="B5757" t="str">
            <v>42301810600000040000</v>
          </cell>
          <cell r="C5757" t="str">
            <v>60301810300000000002</v>
          </cell>
          <cell r="D5757" t="str">
            <v>$</v>
          </cell>
          <cell r="E5757">
            <v>62.2</v>
          </cell>
          <cell r="F5757" t="str">
            <v>Удержание 1% налога со счета 1653</v>
          </cell>
        </row>
        <row r="5758">
          <cell r="A5758">
            <v>37308</v>
          </cell>
          <cell r="B5758" t="str">
            <v>42301810600000040000</v>
          </cell>
          <cell r="C5758" t="str">
            <v>60301810700000009098</v>
          </cell>
          <cell r="D5758" t="str">
            <v>$</v>
          </cell>
          <cell r="E5758">
            <v>50.71</v>
          </cell>
          <cell r="F5758" t="str">
            <v>Возмещение оплаченных банком услуг по использованию кредитной карты AMEX в личных целях, удержание
 НДС и налога с продаж  Акиньшин А.И.</v>
          </cell>
        </row>
        <row r="5759">
          <cell r="A5759">
            <v>37309</v>
          </cell>
          <cell r="B5759" t="str">
            <v>42301810600000040000</v>
          </cell>
          <cell r="C5759" t="str">
            <v>60301810300000000002</v>
          </cell>
          <cell r="D5759" t="str">
            <v>$</v>
          </cell>
          <cell r="E5759">
            <v>93.3</v>
          </cell>
          <cell r="F5759" t="str">
            <v>Удержание 1% налога со счета 984</v>
          </cell>
        </row>
        <row r="5760">
          <cell r="A5760">
            <v>37313</v>
          </cell>
          <cell r="B5760" t="str">
            <v>42301810600000040000</v>
          </cell>
          <cell r="C5760" t="str">
            <v>60301810300000000002</v>
          </cell>
          <cell r="D5760" t="str">
            <v>$</v>
          </cell>
          <cell r="E5760">
            <v>26.44</v>
          </cell>
          <cell r="F5760" t="str">
            <v>Удержание 1% налога со счета 1307</v>
          </cell>
        </row>
        <row r="5761">
          <cell r="A5761">
            <v>37313</v>
          </cell>
          <cell r="B5761" t="str">
            <v>42301810600000040000</v>
          </cell>
          <cell r="C5761" t="str">
            <v>60301810300000000002</v>
          </cell>
          <cell r="D5761" t="str">
            <v>$</v>
          </cell>
          <cell r="E5761">
            <v>93.3</v>
          </cell>
          <cell r="F5761" t="str">
            <v>Удержание 1% налога со счета 1653</v>
          </cell>
        </row>
        <row r="5762">
          <cell r="A5762">
            <v>37313</v>
          </cell>
          <cell r="B5762" t="str">
            <v>42301810600000040000</v>
          </cell>
          <cell r="C5762" t="str">
            <v>60301810300000000002</v>
          </cell>
          <cell r="D5762" t="str">
            <v>$</v>
          </cell>
          <cell r="E5762">
            <v>62.2</v>
          </cell>
          <cell r="F5762" t="str">
            <v>Удержание 1% налога со счета 10</v>
          </cell>
        </row>
        <row r="5763">
          <cell r="A5763">
            <v>37313</v>
          </cell>
          <cell r="B5763" t="str">
            <v>42301810600000040000</v>
          </cell>
          <cell r="C5763" t="str">
            <v>60301810300000000002</v>
          </cell>
          <cell r="D5763" t="str">
            <v>$</v>
          </cell>
          <cell r="E5763">
            <v>59.83</v>
          </cell>
          <cell r="F5763" t="str">
            <v>Удержание 1% налога со счета 5507</v>
          </cell>
        </row>
        <row r="5764">
          <cell r="A5764">
            <v>37313</v>
          </cell>
          <cell r="B5764" t="str">
            <v>42301810600000040000</v>
          </cell>
          <cell r="C5764" t="str">
            <v>60301810300000000002</v>
          </cell>
          <cell r="D5764" t="str">
            <v>$</v>
          </cell>
          <cell r="E5764">
            <v>30.88</v>
          </cell>
          <cell r="F5764" t="str">
            <v>Удержание 1% налога со счета 3936</v>
          </cell>
        </row>
        <row r="5765">
          <cell r="A5765">
            <v>37314</v>
          </cell>
          <cell r="B5765" t="str">
            <v>42301810600000040000</v>
          </cell>
          <cell r="C5765" t="str">
            <v>60301810300000000002</v>
          </cell>
          <cell r="D5765" t="str">
            <v>$</v>
          </cell>
          <cell r="E5765">
            <v>9.35</v>
          </cell>
          <cell r="F5765" t="str">
            <v>Удержание 1% налога со счета 2063</v>
          </cell>
        </row>
        <row r="5766">
          <cell r="A5766">
            <v>37314</v>
          </cell>
          <cell r="B5766" t="str">
            <v>42301810600000040000</v>
          </cell>
          <cell r="C5766" t="str">
            <v>60301810300000000002</v>
          </cell>
          <cell r="D5766" t="str">
            <v>$</v>
          </cell>
          <cell r="E5766">
            <v>92.94</v>
          </cell>
          <cell r="F5766" t="str">
            <v>Удержание 1% налога со счета 2458</v>
          </cell>
        </row>
        <row r="5767">
          <cell r="A5767">
            <v>37314</v>
          </cell>
          <cell r="B5767" t="str">
            <v>42301810600000040000</v>
          </cell>
          <cell r="C5767" t="str">
            <v>60301810300000000002</v>
          </cell>
          <cell r="D5767" t="str">
            <v>$</v>
          </cell>
          <cell r="E5767">
            <v>38.94</v>
          </cell>
          <cell r="F5767" t="str">
            <v>Удержание 1% налога со счета 3936</v>
          </cell>
        </row>
        <row r="5768">
          <cell r="A5768">
            <v>37314</v>
          </cell>
          <cell r="B5768" t="str">
            <v>42301810600000040000</v>
          </cell>
          <cell r="C5768" t="str">
            <v>60301810300000000002</v>
          </cell>
          <cell r="D5768" t="str">
            <v>$</v>
          </cell>
          <cell r="E5768">
            <v>10.9</v>
          </cell>
          <cell r="F5768" t="str">
            <v>Удержание 1% налога со счета 942</v>
          </cell>
        </row>
        <row r="5769">
          <cell r="A5769">
            <v>37314</v>
          </cell>
          <cell r="B5769" t="str">
            <v>42301810600000040000</v>
          </cell>
          <cell r="C5769" t="str">
            <v>60301810300000000002</v>
          </cell>
          <cell r="D5769" t="str">
            <v>$</v>
          </cell>
          <cell r="E5769">
            <v>6.23</v>
          </cell>
          <cell r="F5769" t="str">
            <v>Удержание 1% налога со счета 612</v>
          </cell>
        </row>
        <row r="5770">
          <cell r="A5770">
            <v>37314</v>
          </cell>
          <cell r="B5770" t="str">
            <v>42301810600000040000</v>
          </cell>
          <cell r="C5770" t="str">
            <v>60301810300000000002</v>
          </cell>
          <cell r="D5770" t="str">
            <v>$</v>
          </cell>
          <cell r="E5770">
            <v>77.88</v>
          </cell>
          <cell r="F5770" t="str">
            <v>Удержание 1% налога со счета 175</v>
          </cell>
        </row>
        <row r="5771">
          <cell r="A5771">
            <v>37315</v>
          </cell>
          <cell r="B5771" t="str">
            <v>42301810600000040000</v>
          </cell>
          <cell r="C5771" t="str">
            <v>60301810300000000002</v>
          </cell>
          <cell r="D5771" t="str">
            <v>$</v>
          </cell>
          <cell r="E5771">
            <v>311.5</v>
          </cell>
          <cell r="F5771" t="str">
            <v>Удержание 1% налога со счета 2364</v>
          </cell>
        </row>
        <row r="5772">
          <cell r="A5772">
            <v>37315</v>
          </cell>
          <cell r="B5772" t="str">
            <v>42301810600000040000</v>
          </cell>
          <cell r="C5772" t="str">
            <v>60301810300000000002</v>
          </cell>
          <cell r="D5772" t="str">
            <v>$</v>
          </cell>
          <cell r="E5772">
            <v>124.6</v>
          </cell>
          <cell r="F5772" t="str">
            <v>Удержание 1% налога со счета 10</v>
          </cell>
        </row>
        <row r="5773">
          <cell r="A5773">
            <v>37315</v>
          </cell>
          <cell r="B5773" t="str">
            <v>42301810600000040000</v>
          </cell>
          <cell r="C5773" t="str">
            <v>60301810200000009802</v>
          </cell>
          <cell r="D5773" t="str">
            <v>$</v>
          </cell>
          <cell r="E5773">
            <v>185</v>
          </cell>
          <cell r="F5773" t="str">
            <v>Погашение части основного долга, процентов за пользование кредитом и списание подоходного налога с материальной выгоды,  Баринова Е.А.</v>
          </cell>
        </row>
        <row r="5774">
          <cell r="A5774">
            <v>37315</v>
          </cell>
          <cell r="B5774" t="str">
            <v>42301810600000040000</v>
          </cell>
          <cell r="C5774" t="str">
            <v>60301810200000009802</v>
          </cell>
          <cell r="D5774" t="str">
            <v>$</v>
          </cell>
          <cell r="E5774">
            <v>180</v>
          </cell>
          <cell r="F5774" t="str">
            <v>Погашение части основного долга, процентов за пользование кредитом и списание подоходного налога с материальной выгоды,  Савельева О.Н.</v>
          </cell>
        </row>
        <row r="5775">
          <cell r="A5775">
            <v>37315</v>
          </cell>
          <cell r="B5775" t="str">
            <v>42301810600000040000</v>
          </cell>
          <cell r="C5775" t="str">
            <v>60301810200000009802</v>
          </cell>
          <cell r="D5775" t="str">
            <v>$</v>
          </cell>
          <cell r="E5775">
            <v>575</v>
          </cell>
          <cell r="F5775" t="str">
            <v>Погашение части основного долга, процентов за пользование кредитом и списание подоходного налога с материальной выгоды,  Тюленева Е.В.</v>
          </cell>
        </row>
        <row r="5776">
          <cell r="A5776">
            <v>37315</v>
          </cell>
          <cell r="B5776" t="str">
            <v>42301810600000040000</v>
          </cell>
          <cell r="C5776" t="str">
            <v>60301810200000009802</v>
          </cell>
          <cell r="D5776" t="str">
            <v>$</v>
          </cell>
          <cell r="E5776">
            <v>211</v>
          </cell>
          <cell r="F5776" t="str">
            <v>Погашение части основного долга, процентов за пользование кредитом и списание подоходного налога с материальной выгоды,  Барабанов А.Б.</v>
          </cell>
        </row>
        <row r="5777">
          <cell r="A5777">
            <v>37316</v>
          </cell>
          <cell r="B5777" t="str">
            <v>42301810600000040000</v>
          </cell>
          <cell r="C5777" t="str">
            <v>60301810300000000002</v>
          </cell>
          <cell r="D5777" t="str">
            <v>$</v>
          </cell>
          <cell r="E5777">
            <v>311.45999999999998</v>
          </cell>
          <cell r="F5777" t="str">
            <v>Удержание 1% налога со счета 1598</v>
          </cell>
        </row>
        <row r="5778">
          <cell r="A5778">
            <v>37316</v>
          </cell>
          <cell r="B5778" t="str">
            <v>42301810600000040000</v>
          </cell>
          <cell r="C5778" t="str">
            <v>60301810300000000002</v>
          </cell>
          <cell r="D5778" t="str">
            <v>$</v>
          </cell>
          <cell r="E5778">
            <v>85.52</v>
          </cell>
          <cell r="F5778" t="str">
            <v>Удержание 1% налога со счета 5196</v>
          </cell>
        </row>
        <row r="5779">
          <cell r="A5779">
            <v>37316</v>
          </cell>
          <cell r="B5779" t="str">
            <v>42301810600000040000</v>
          </cell>
          <cell r="C5779" t="str">
            <v>60301810300000000002</v>
          </cell>
          <cell r="D5779" t="str">
            <v>$</v>
          </cell>
          <cell r="E5779">
            <v>93.6</v>
          </cell>
          <cell r="F5779" t="str">
            <v>Удержание 1% налога со счета 2063</v>
          </cell>
        </row>
        <row r="5780">
          <cell r="A5780">
            <v>37316</v>
          </cell>
          <cell r="B5780" t="str">
            <v>42301810600000040000</v>
          </cell>
          <cell r="C5780" t="str">
            <v>60301810300000000002</v>
          </cell>
          <cell r="D5780" t="str">
            <v>$</v>
          </cell>
          <cell r="E5780">
            <v>124.8</v>
          </cell>
          <cell r="F5780" t="str">
            <v>Удержание 1% налога со счета 36</v>
          </cell>
        </row>
        <row r="5781">
          <cell r="A5781">
            <v>37316</v>
          </cell>
          <cell r="B5781" t="str">
            <v>42301810600000040000</v>
          </cell>
          <cell r="C5781" t="str">
            <v>60301810200000009802</v>
          </cell>
          <cell r="D5781" t="str">
            <v>$</v>
          </cell>
          <cell r="E5781">
            <v>14195</v>
          </cell>
          <cell r="F5781" t="str">
            <v>Выплата %% по депозитам, получение %% по кредитам, удержание подоходного н алога, покупка валюты по генеральным заявлениям за февраль 2002 года</v>
          </cell>
        </row>
        <row r="5782">
          <cell r="A5782">
            <v>37316</v>
          </cell>
          <cell r="B5782" t="str">
            <v>42301810600000040000</v>
          </cell>
          <cell r="C5782" t="str">
            <v>60301810200000009802</v>
          </cell>
          <cell r="D5782" t="str">
            <v>$</v>
          </cell>
          <cell r="E5782">
            <v>3174</v>
          </cell>
          <cell r="F5782" t="str">
            <v>Выплата %% по депозитам, получение %% по кредитам, удержание подоходного н алога, покупка валюты по генеральным заявлениям за февраль 2002 года</v>
          </cell>
        </row>
        <row r="5783">
          <cell r="A5783">
            <v>37316</v>
          </cell>
          <cell r="B5783" t="str">
            <v>42301810600000040000</v>
          </cell>
          <cell r="C5783" t="str">
            <v>60301810200000009802</v>
          </cell>
          <cell r="D5783" t="str">
            <v>$</v>
          </cell>
          <cell r="E5783">
            <v>55582</v>
          </cell>
          <cell r="F5783" t="str">
            <v>Выплата %% по депозитам, получение %% по кредитам, удержание подоходного н алога, покупка валюты по генеральным заявлениям за февраль 2002 года</v>
          </cell>
        </row>
        <row r="5784">
          <cell r="A5784">
            <v>37316</v>
          </cell>
          <cell r="B5784" t="str">
            <v>42301810600000040000</v>
          </cell>
          <cell r="C5784" t="str">
            <v>60301810200000009802</v>
          </cell>
          <cell r="D5784" t="str">
            <v>$</v>
          </cell>
          <cell r="E5784">
            <v>33461</v>
          </cell>
          <cell r="F5784" t="str">
            <v>Выплата %% по депозитам, получение %% по кредитам, удержание подоходного н алога, покупка валюты по генеральным заявлениям за февраль 2002 года</v>
          </cell>
        </row>
        <row r="5785">
          <cell r="A5785">
            <v>37316</v>
          </cell>
          <cell r="B5785" t="str">
            <v>42301810600000040000</v>
          </cell>
          <cell r="C5785" t="str">
            <v>60301810200000009802</v>
          </cell>
          <cell r="D5785" t="str">
            <v>$</v>
          </cell>
          <cell r="E5785">
            <v>14729</v>
          </cell>
          <cell r="F5785" t="str">
            <v>Выплата %% по депозитам, получение %% по кредитам, удержание подоходного н алога, покупка валюты по генеральным заявлениям за февраль 2002 года</v>
          </cell>
        </row>
        <row r="5786">
          <cell r="A5786">
            <v>37316</v>
          </cell>
          <cell r="B5786" t="str">
            <v>42301810600000040000</v>
          </cell>
          <cell r="C5786" t="str">
            <v>60301810200000009802</v>
          </cell>
          <cell r="D5786" t="str">
            <v>$</v>
          </cell>
          <cell r="E5786">
            <v>3294</v>
          </cell>
          <cell r="F5786" t="str">
            <v>Выплата %% по депозитам, получение %% по кредитам, удержание подоходного н алога, покупка валюты по генеральным заявлениям за февраль 2002 года</v>
          </cell>
        </row>
        <row r="5787">
          <cell r="A5787">
            <v>37316</v>
          </cell>
          <cell r="B5787" t="str">
            <v>42301810600000040000</v>
          </cell>
          <cell r="C5787" t="str">
            <v>60301810200000009802</v>
          </cell>
          <cell r="D5787" t="str">
            <v>$</v>
          </cell>
          <cell r="E5787">
            <v>2058</v>
          </cell>
          <cell r="F5787" t="str">
            <v>Выплата %% по депозитам, получение %% по кредитам, удержание подоходного н алога, покупка валюты по генеральным заявлениям за февраль 2002 года</v>
          </cell>
        </row>
        <row r="5788">
          <cell r="A5788">
            <v>37316</v>
          </cell>
          <cell r="B5788" t="str">
            <v>42301810600000040000</v>
          </cell>
          <cell r="C5788" t="str">
            <v>60301810200000009802</v>
          </cell>
          <cell r="D5788" t="str">
            <v>$</v>
          </cell>
          <cell r="E5788">
            <v>9205</v>
          </cell>
          <cell r="F5788" t="str">
            <v>Выплата %% по депозитам, получение %% по кредитам, удержание подоходного н алога, покупка валюты по генеральным заявлениям за февраль 2002 года</v>
          </cell>
        </row>
        <row r="5789">
          <cell r="A5789">
            <v>37316</v>
          </cell>
          <cell r="B5789" t="str">
            <v>42301810600000040000</v>
          </cell>
          <cell r="C5789" t="str">
            <v>60301810200000009802</v>
          </cell>
          <cell r="D5789" t="str">
            <v>$</v>
          </cell>
          <cell r="E5789">
            <v>41833</v>
          </cell>
          <cell r="F5789" t="str">
            <v>Выплата %% по депозитам, получение %% по кредитам, удержание подоходного н алога, покупка валюты по генеральным заявлениям за февраль 2002 года</v>
          </cell>
        </row>
        <row r="5790">
          <cell r="A5790">
            <v>37316</v>
          </cell>
          <cell r="B5790" t="str">
            <v>42301810600000040000</v>
          </cell>
          <cell r="C5790" t="str">
            <v>60301810200000009802</v>
          </cell>
          <cell r="D5790" t="str">
            <v>$</v>
          </cell>
          <cell r="E5790">
            <v>9354</v>
          </cell>
          <cell r="F5790" t="str">
            <v>Выплата %% по депозитам, получение %% по кредитам, удержание подоходного н алога, покупка валюты по генеральным заявлениям за февраль 2002 года</v>
          </cell>
        </row>
        <row r="5791">
          <cell r="A5791">
            <v>37319</v>
          </cell>
          <cell r="B5791" t="str">
            <v>42301810600000040000</v>
          </cell>
          <cell r="C5791" t="str">
            <v>60301810300000000002</v>
          </cell>
          <cell r="D5791" t="str">
            <v>$</v>
          </cell>
          <cell r="E5791">
            <v>312</v>
          </cell>
          <cell r="F5791" t="str">
            <v>Удержание 1% налога со счета 421</v>
          </cell>
        </row>
        <row r="5792">
          <cell r="A5792">
            <v>37319</v>
          </cell>
          <cell r="B5792" t="str">
            <v>42301810600000040000</v>
          </cell>
          <cell r="C5792" t="str">
            <v>60301810300000000002</v>
          </cell>
          <cell r="D5792" t="str">
            <v>$</v>
          </cell>
          <cell r="E5792">
            <v>65.52</v>
          </cell>
          <cell r="F5792" t="str">
            <v>Удержание 1% налога со счета 612</v>
          </cell>
        </row>
        <row r="5793">
          <cell r="A5793">
            <v>37319</v>
          </cell>
          <cell r="B5793" t="str">
            <v>42301810600000040000</v>
          </cell>
          <cell r="C5793" t="str">
            <v>60301810300000000002</v>
          </cell>
          <cell r="D5793" t="str">
            <v>$</v>
          </cell>
          <cell r="E5793">
            <v>62.4</v>
          </cell>
          <cell r="F5793" t="str">
            <v>Удержание 1% налога со счета 10</v>
          </cell>
        </row>
        <row r="5794">
          <cell r="A5794">
            <v>37319</v>
          </cell>
          <cell r="B5794" t="str">
            <v>42301810600000040000</v>
          </cell>
          <cell r="C5794" t="str">
            <v>60301810300000000002</v>
          </cell>
          <cell r="D5794" t="str">
            <v>$</v>
          </cell>
          <cell r="E5794">
            <v>156</v>
          </cell>
          <cell r="F5794" t="str">
            <v>Удержание 1% налога со счета 3570</v>
          </cell>
        </row>
        <row r="5795">
          <cell r="A5795">
            <v>37319</v>
          </cell>
          <cell r="B5795" t="str">
            <v>42301810600000040000</v>
          </cell>
          <cell r="C5795" t="str">
            <v>60301810300000000002</v>
          </cell>
          <cell r="D5795" t="str">
            <v>$</v>
          </cell>
          <cell r="E5795">
            <v>115.44</v>
          </cell>
          <cell r="F5795" t="str">
            <v>Удержание 1% налога со счета 942</v>
          </cell>
        </row>
        <row r="5796">
          <cell r="A5796">
            <v>37319</v>
          </cell>
          <cell r="B5796" t="str">
            <v>42301810600000040000</v>
          </cell>
          <cell r="C5796" t="str">
            <v>60301810300000000002</v>
          </cell>
          <cell r="D5796" t="str">
            <v>$</v>
          </cell>
          <cell r="E5796">
            <v>80.709999999999994</v>
          </cell>
          <cell r="F5796" t="str">
            <v>Удержание 1% налога со счета 2461</v>
          </cell>
        </row>
        <row r="5797">
          <cell r="A5797">
            <v>37319</v>
          </cell>
          <cell r="B5797" t="str">
            <v>42301810600000040000</v>
          </cell>
          <cell r="C5797" t="str">
            <v>60301810300000000002</v>
          </cell>
          <cell r="D5797" t="str">
            <v>$</v>
          </cell>
          <cell r="E5797">
            <v>93.6</v>
          </cell>
          <cell r="F5797" t="str">
            <v>Удержание 1% налога со счета 3172</v>
          </cell>
        </row>
        <row r="5798">
          <cell r="A5798">
            <v>37319</v>
          </cell>
          <cell r="B5798" t="str">
            <v>42301810600000040000</v>
          </cell>
          <cell r="C5798" t="str">
            <v>60301810300000000002</v>
          </cell>
          <cell r="D5798" t="str">
            <v>$</v>
          </cell>
          <cell r="E5798">
            <v>32.78</v>
          </cell>
          <cell r="F5798" t="str">
            <v>Удержание 1% налога со счета 4359</v>
          </cell>
        </row>
        <row r="5799">
          <cell r="A5799">
            <v>37319</v>
          </cell>
          <cell r="B5799" t="str">
            <v>42301810600000040000</v>
          </cell>
          <cell r="C5799" t="str">
            <v>60301810300000000002</v>
          </cell>
          <cell r="D5799" t="str">
            <v>$</v>
          </cell>
          <cell r="E5799">
            <v>93.6</v>
          </cell>
          <cell r="F5799" t="str">
            <v>Удержание 1% налога со счета 2458</v>
          </cell>
        </row>
        <row r="5800">
          <cell r="A5800">
            <v>37320</v>
          </cell>
          <cell r="B5800" t="str">
            <v>42301810600000040000</v>
          </cell>
          <cell r="C5800" t="str">
            <v>60301810300000000002</v>
          </cell>
          <cell r="D5800" t="str">
            <v>$</v>
          </cell>
          <cell r="E5800">
            <v>93.6</v>
          </cell>
          <cell r="F5800" t="str">
            <v>Удержание 1% налога со счета 5196</v>
          </cell>
        </row>
        <row r="5801">
          <cell r="A5801">
            <v>37320</v>
          </cell>
          <cell r="B5801" t="str">
            <v>42301810600000040000</v>
          </cell>
          <cell r="C5801" t="str">
            <v>60301810300000000002</v>
          </cell>
          <cell r="D5801" t="str">
            <v>$</v>
          </cell>
          <cell r="E5801">
            <v>60.88</v>
          </cell>
          <cell r="F5801" t="str">
            <v>Удержание 1% налога со счета 1899</v>
          </cell>
        </row>
        <row r="5802">
          <cell r="A5802">
            <v>37320</v>
          </cell>
          <cell r="B5802" t="str">
            <v>42301810600000040000</v>
          </cell>
          <cell r="C5802" t="str">
            <v>60301810300000000002</v>
          </cell>
          <cell r="D5802" t="str">
            <v>$</v>
          </cell>
          <cell r="E5802">
            <v>62.4</v>
          </cell>
          <cell r="F5802" t="str">
            <v>Удержание 1% налога со счета 3936</v>
          </cell>
        </row>
        <row r="5803">
          <cell r="A5803">
            <v>37320</v>
          </cell>
          <cell r="B5803" t="str">
            <v>42301810600000040000</v>
          </cell>
          <cell r="C5803" t="str">
            <v>60301810300000000002</v>
          </cell>
          <cell r="D5803" t="str">
            <v>$</v>
          </cell>
          <cell r="E5803">
            <v>148.62</v>
          </cell>
          <cell r="F5803" t="str">
            <v>Удержание 1% налога со счета 2461</v>
          </cell>
        </row>
        <row r="5804">
          <cell r="A5804">
            <v>37320</v>
          </cell>
          <cell r="B5804" t="str">
            <v>42301810600000040000</v>
          </cell>
          <cell r="C5804" t="str">
            <v>60301810300000000002</v>
          </cell>
          <cell r="D5804" t="str">
            <v>$</v>
          </cell>
          <cell r="E5804">
            <v>15.6</v>
          </cell>
          <cell r="F5804" t="str">
            <v>Удержание 1% налога со счета 175</v>
          </cell>
        </row>
        <row r="5805">
          <cell r="A5805">
            <v>37321</v>
          </cell>
          <cell r="B5805" t="str">
            <v>42301810600000040000</v>
          </cell>
          <cell r="C5805" t="str">
            <v>60301810300000000002</v>
          </cell>
          <cell r="D5805" t="str">
            <v>$</v>
          </cell>
          <cell r="E5805">
            <v>124.39</v>
          </cell>
          <cell r="F5805" t="str">
            <v>Удержание 1% налога со счета 984</v>
          </cell>
        </row>
        <row r="5806">
          <cell r="A5806">
            <v>37321</v>
          </cell>
          <cell r="B5806" t="str">
            <v>42301810600000040000</v>
          </cell>
          <cell r="C5806" t="str">
            <v>60301810300000000002</v>
          </cell>
          <cell r="D5806" t="str">
            <v>$</v>
          </cell>
          <cell r="E5806">
            <v>2806.57</v>
          </cell>
          <cell r="F5806" t="str">
            <v>Удержание 1% налога со счета 421</v>
          </cell>
        </row>
        <row r="5807">
          <cell r="A5807">
            <v>37321</v>
          </cell>
          <cell r="B5807" t="str">
            <v>42301810600000040000</v>
          </cell>
          <cell r="C5807" t="str">
            <v>60301810300000000002</v>
          </cell>
          <cell r="D5807" t="str">
            <v>$</v>
          </cell>
          <cell r="E5807">
            <v>624</v>
          </cell>
          <cell r="F5807" t="str">
            <v>Удержание 1% налога со счета 421</v>
          </cell>
        </row>
        <row r="5808">
          <cell r="A5808">
            <v>37321</v>
          </cell>
          <cell r="B5808" t="str">
            <v>42301810600000040000</v>
          </cell>
          <cell r="C5808" t="str">
            <v>60301810300000000002</v>
          </cell>
          <cell r="D5808" t="str">
            <v>$</v>
          </cell>
          <cell r="E5808">
            <v>62.35</v>
          </cell>
          <cell r="F5808" t="str">
            <v>Удержание 1% налога со счета 10</v>
          </cell>
        </row>
        <row r="5809">
          <cell r="A5809">
            <v>37321</v>
          </cell>
          <cell r="B5809" t="str">
            <v>42301810600000040000</v>
          </cell>
          <cell r="C5809" t="str">
            <v>60301810200000009802</v>
          </cell>
          <cell r="D5809" t="str">
            <v>$</v>
          </cell>
          <cell r="E5809">
            <v>57</v>
          </cell>
          <cell r="F5809" t="str">
            <v>Погашение части основного долга, процентов за пользование кредитом и списание подоходного налога с материальной выгоды,  Барабанов А.Б.</v>
          </cell>
        </row>
        <row r="5810">
          <cell r="A5810">
            <v>37321</v>
          </cell>
          <cell r="B5810" t="str">
            <v>42301810600000040000</v>
          </cell>
          <cell r="C5810" t="str">
            <v>60301810200000009802</v>
          </cell>
          <cell r="D5810" t="str">
            <v>$</v>
          </cell>
          <cell r="E5810">
            <v>47</v>
          </cell>
          <cell r="F5810" t="str">
            <v>Погашение части основного долга, процентов за пользование кредитом и списание подоходного налога с материальной выгоды,  Савельева О.Н.</v>
          </cell>
        </row>
        <row r="5811">
          <cell r="A5811">
            <v>37321</v>
          </cell>
          <cell r="B5811" t="str">
            <v>42301810600000040000</v>
          </cell>
          <cell r="C5811" t="str">
            <v>60301810200000009802</v>
          </cell>
          <cell r="D5811" t="str">
            <v>$</v>
          </cell>
          <cell r="E5811">
            <v>156</v>
          </cell>
          <cell r="F5811" t="str">
            <v>Погашение части основного долга, процентов за пользование кредитом и списание подоходного налога с материальной выгоды,  Тюленева Е.В.</v>
          </cell>
        </row>
        <row r="5812">
          <cell r="A5812">
            <v>37321</v>
          </cell>
          <cell r="B5812" t="str">
            <v>42301810600000040000</v>
          </cell>
          <cell r="C5812" t="str">
            <v>60301810200000009802</v>
          </cell>
          <cell r="D5812" t="str">
            <v>$</v>
          </cell>
          <cell r="E5812">
            <v>74</v>
          </cell>
          <cell r="F5812" t="str">
            <v>Погашение части основного долга, процентов за пользование кредитом и списание подоходного налога с материальной выгоды,  Баринова Е.А.</v>
          </cell>
        </row>
        <row r="5813">
          <cell r="A5813">
            <v>37322</v>
          </cell>
          <cell r="B5813" t="str">
            <v>42301810600000040000</v>
          </cell>
          <cell r="C5813" t="str">
            <v>60301810300000000002</v>
          </cell>
          <cell r="D5813" t="str">
            <v>$</v>
          </cell>
          <cell r="E5813">
            <v>98.71</v>
          </cell>
          <cell r="F5813" t="str">
            <v>Удержание 1% налога со счета 2461</v>
          </cell>
        </row>
        <row r="5814">
          <cell r="A5814">
            <v>37322</v>
          </cell>
          <cell r="B5814" t="str">
            <v>42301810600000040000</v>
          </cell>
          <cell r="C5814" t="str">
            <v>60301810300000000002</v>
          </cell>
          <cell r="D5814" t="str">
            <v>$</v>
          </cell>
          <cell r="E5814">
            <v>79.98</v>
          </cell>
          <cell r="F5814" t="str">
            <v>Удержание 1% налога со счета 2461</v>
          </cell>
        </row>
        <row r="5815">
          <cell r="A5815">
            <v>37326</v>
          </cell>
          <cell r="B5815" t="str">
            <v>42301810600000040000</v>
          </cell>
          <cell r="C5815" t="str">
            <v>60301810300000000002</v>
          </cell>
          <cell r="D5815" t="str">
            <v>$</v>
          </cell>
          <cell r="E5815">
            <v>312.5</v>
          </cell>
          <cell r="F5815" t="str">
            <v>Удержание 1% налога со счета 421</v>
          </cell>
        </row>
        <row r="5816">
          <cell r="A5816">
            <v>37326</v>
          </cell>
          <cell r="B5816" t="str">
            <v>42301810600000040000</v>
          </cell>
          <cell r="C5816" t="str">
            <v>60301810300000000002</v>
          </cell>
          <cell r="D5816" t="str">
            <v>$</v>
          </cell>
          <cell r="E5816">
            <v>24.84</v>
          </cell>
          <cell r="F5816" t="str">
            <v>Удержание 1% налога со счета 1569</v>
          </cell>
        </row>
        <row r="5817">
          <cell r="A5817">
            <v>37326</v>
          </cell>
          <cell r="B5817" t="str">
            <v>42301810600000040000</v>
          </cell>
          <cell r="C5817" t="str">
            <v>60301810300000000002</v>
          </cell>
          <cell r="D5817" t="str">
            <v>$</v>
          </cell>
          <cell r="E5817">
            <v>31.25</v>
          </cell>
          <cell r="F5817" t="str">
            <v>Удержание 1% налога со счета 175</v>
          </cell>
        </row>
        <row r="5818">
          <cell r="A5818">
            <v>37326</v>
          </cell>
          <cell r="B5818" t="str">
            <v>42301810600000040000</v>
          </cell>
          <cell r="C5818" t="str">
            <v>60301810300000000002</v>
          </cell>
          <cell r="D5818" t="str">
            <v>$</v>
          </cell>
          <cell r="E5818">
            <v>393.65</v>
          </cell>
          <cell r="F5818" t="str">
            <v>Удержание 1% налога со счета 2458</v>
          </cell>
        </row>
        <row r="5819">
          <cell r="A5819">
            <v>37326</v>
          </cell>
          <cell r="B5819" t="str">
            <v>42301810600000040000</v>
          </cell>
          <cell r="C5819" t="str">
            <v>60301810300000000002</v>
          </cell>
          <cell r="D5819" t="str">
            <v>$</v>
          </cell>
          <cell r="E5819">
            <v>249.83</v>
          </cell>
          <cell r="F5819" t="str">
            <v>Удержание 1% налога со счета 36</v>
          </cell>
        </row>
        <row r="5820">
          <cell r="A5820">
            <v>37327</v>
          </cell>
          <cell r="B5820" t="str">
            <v>42301810600000040000</v>
          </cell>
          <cell r="C5820" t="str">
            <v>60301810300000000002</v>
          </cell>
          <cell r="D5820" t="str">
            <v>$</v>
          </cell>
          <cell r="E5820">
            <v>93.6</v>
          </cell>
          <cell r="F5820" t="str">
            <v>Удержание 1% налога со счета 2063</v>
          </cell>
        </row>
        <row r="5821">
          <cell r="A5821">
            <v>37327</v>
          </cell>
          <cell r="B5821" t="str">
            <v>42301810600000040000</v>
          </cell>
          <cell r="C5821" t="str">
            <v>60301810300000000002</v>
          </cell>
          <cell r="D5821" t="str">
            <v>$</v>
          </cell>
          <cell r="E5821">
            <v>3.12</v>
          </cell>
          <cell r="F5821" t="str">
            <v>Удержание 1% налога со счета 10</v>
          </cell>
        </row>
        <row r="5822">
          <cell r="A5822">
            <v>37327</v>
          </cell>
          <cell r="B5822" t="str">
            <v>42301810600000040000</v>
          </cell>
          <cell r="C5822" t="str">
            <v>60301810300000000002</v>
          </cell>
          <cell r="D5822" t="str">
            <v>$</v>
          </cell>
          <cell r="E5822">
            <v>59.28</v>
          </cell>
          <cell r="F5822" t="str">
            <v>Удержание 1% налога со счета 10</v>
          </cell>
        </row>
        <row r="5823">
          <cell r="A5823">
            <v>37327</v>
          </cell>
          <cell r="B5823" t="str">
            <v>42301810600000040000</v>
          </cell>
          <cell r="C5823" t="str">
            <v>60301810300000000002</v>
          </cell>
          <cell r="D5823" t="str">
            <v>$</v>
          </cell>
          <cell r="E5823">
            <v>305.94</v>
          </cell>
          <cell r="F5823" t="str">
            <v>Удержание 1% налога со счета 2364</v>
          </cell>
        </row>
        <row r="5824">
          <cell r="A5824">
            <v>37327</v>
          </cell>
          <cell r="B5824" t="str">
            <v>42301810600000040000</v>
          </cell>
          <cell r="C5824" t="str">
            <v>60301810300000000002</v>
          </cell>
          <cell r="D5824" t="str">
            <v>$</v>
          </cell>
          <cell r="E5824">
            <v>37.130000000000003</v>
          </cell>
          <cell r="F5824" t="str">
            <v>Удержание 1% налога со счета 777</v>
          </cell>
        </row>
        <row r="5825">
          <cell r="A5825">
            <v>37328</v>
          </cell>
          <cell r="B5825" t="str">
            <v>42301810600000040000</v>
          </cell>
          <cell r="C5825" t="str">
            <v>60301810300000000002</v>
          </cell>
          <cell r="D5825" t="str">
            <v>$</v>
          </cell>
          <cell r="E5825">
            <v>31.2</v>
          </cell>
          <cell r="F5825" t="str">
            <v>Удержание 1% налога со счета 175</v>
          </cell>
        </row>
        <row r="5826">
          <cell r="A5826">
            <v>37329</v>
          </cell>
          <cell r="B5826" t="str">
            <v>42301810600000040000</v>
          </cell>
          <cell r="C5826" t="str">
            <v>60301810300000000002</v>
          </cell>
          <cell r="D5826" t="str">
            <v>$</v>
          </cell>
          <cell r="E5826">
            <v>216.63</v>
          </cell>
          <cell r="F5826" t="str">
            <v>Удержание 1% налога со счета 418</v>
          </cell>
        </row>
        <row r="5827">
          <cell r="A5827">
            <v>37329</v>
          </cell>
          <cell r="B5827" t="str">
            <v>42301810600000040000</v>
          </cell>
          <cell r="C5827" t="str">
            <v>60301810300000000002</v>
          </cell>
          <cell r="D5827" t="str">
            <v>$</v>
          </cell>
          <cell r="E5827">
            <v>62.34</v>
          </cell>
          <cell r="F5827" t="str">
            <v>Удержание 1% налога со счета 1488</v>
          </cell>
        </row>
        <row r="5828">
          <cell r="A5828">
            <v>37329</v>
          </cell>
          <cell r="B5828" t="str">
            <v>42301810600000040000</v>
          </cell>
          <cell r="C5828" t="str">
            <v>60301810300000000002</v>
          </cell>
          <cell r="D5828" t="str">
            <v>$</v>
          </cell>
          <cell r="E5828">
            <v>1558.5</v>
          </cell>
          <cell r="F5828" t="str">
            <v>Удержание 1% налога со счета 2364</v>
          </cell>
        </row>
        <row r="5829">
          <cell r="A5829">
            <v>37330</v>
          </cell>
          <cell r="B5829" t="str">
            <v>42301810600000040000</v>
          </cell>
          <cell r="C5829" t="str">
            <v>60301810300000000002</v>
          </cell>
          <cell r="D5829" t="str">
            <v>$</v>
          </cell>
          <cell r="E5829">
            <v>15.6</v>
          </cell>
          <cell r="F5829" t="str">
            <v>Удержание 1% налога со счета 36</v>
          </cell>
        </row>
        <row r="5830">
          <cell r="A5830">
            <v>37330</v>
          </cell>
          <cell r="B5830" t="str">
            <v>42301810600000040000</v>
          </cell>
          <cell r="C5830" t="str">
            <v>60301810300000000002</v>
          </cell>
          <cell r="D5830" t="str">
            <v>$</v>
          </cell>
          <cell r="E5830">
            <v>124.76</v>
          </cell>
          <cell r="F5830" t="str">
            <v>Удержание 1% налога со счета 10</v>
          </cell>
        </row>
        <row r="5831">
          <cell r="A5831">
            <v>37330</v>
          </cell>
          <cell r="B5831" t="str">
            <v>42301810600000040000</v>
          </cell>
          <cell r="C5831" t="str">
            <v>60301810300000000002</v>
          </cell>
          <cell r="D5831" t="str">
            <v>$</v>
          </cell>
          <cell r="E5831">
            <v>62.32</v>
          </cell>
          <cell r="F5831" t="str">
            <v>Удержание 1% налога со счета 3936</v>
          </cell>
        </row>
        <row r="5832">
          <cell r="A5832">
            <v>37330</v>
          </cell>
          <cell r="B5832" t="str">
            <v>42301810600000040000</v>
          </cell>
          <cell r="C5832" t="str">
            <v>60301810300000000002</v>
          </cell>
          <cell r="D5832" t="str">
            <v>$</v>
          </cell>
          <cell r="E5832">
            <v>113.84</v>
          </cell>
          <cell r="F5832" t="str">
            <v>Удержание 1% налога со счета 942</v>
          </cell>
        </row>
        <row r="5833">
          <cell r="A5833">
            <v>37333</v>
          </cell>
          <cell r="B5833" t="str">
            <v>42301810600000040000</v>
          </cell>
          <cell r="C5833" t="str">
            <v>60301810300000000002</v>
          </cell>
          <cell r="D5833" t="str">
            <v>$</v>
          </cell>
          <cell r="E5833">
            <v>29.01</v>
          </cell>
          <cell r="F5833" t="str">
            <v>Удержание 1% налога со счета 1569</v>
          </cell>
        </row>
        <row r="5834">
          <cell r="A5834">
            <v>37333</v>
          </cell>
          <cell r="B5834" t="str">
            <v>42301810600000040000</v>
          </cell>
          <cell r="C5834" t="str">
            <v>60301810300000000002</v>
          </cell>
          <cell r="D5834" t="str">
            <v>$</v>
          </cell>
          <cell r="E5834">
            <v>230.34</v>
          </cell>
          <cell r="F5834" t="str">
            <v>Удержание 1% налога со счета 1365</v>
          </cell>
        </row>
        <row r="5835">
          <cell r="A5835">
            <v>37333</v>
          </cell>
          <cell r="B5835" t="str">
            <v>42301810600000040000</v>
          </cell>
          <cell r="C5835" t="str">
            <v>60301810300000000002</v>
          </cell>
          <cell r="D5835" t="str">
            <v>$</v>
          </cell>
          <cell r="E5835">
            <v>93.57</v>
          </cell>
          <cell r="F5835" t="str">
            <v>Удержание 1% налога со счета 214</v>
          </cell>
        </row>
        <row r="5836">
          <cell r="A5836">
            <v>37334</v>
          </cell>
          <cell r="B5836" t="str">
            <v>42301810600000040000</v>
          </cell>
          <cell r="C5836" t="str">
            <v>60301810300000000002</v>
          </cell>
          <cell r="D5836" t="str">
            <v>$</v>
          </cell>
          <cell r="E5836">
            <v>93.81</v>
          </cell>
          <cell r="F5836" t="str">
            <v>Удержание 1% налога со счета 3936</v>
          </cell>
        </row>
        <row r="5837">
          <cell r="A5837">
            <v>37334</v>
          </cell>
          <cell r="B5837" t="str">
            <v>42301810600000040000</v>
          </cell>
          <cell r="C5837" t="str">
            <v>60301810300000000002</v>
          </cell>
          <cell r="D5837" t="str">
            <v>$</v>
          </cell>
          <cell r="E5837">
            <v>12.51</v>
          </cell>
          <cell r="F5837" t="str">
            <v>Удержание 1% налога со счета 36</v>
          </cell>
        </row>
        <row r="5838">
          <cell r="A5838">
            <v>37335</v>
          </cell>
          <cell r="B5838" t="str">
            <v>42301810600000040000</v>
          </cell>
          <cell r="C5838" t="str">
            <v>60301810300000000002</v>
          </cell>
          <cell r="D5838" t="str">
            <v>$</v>
          </cell>
          <cell r="E5838">
            <v>215.86</v>
          </cell>
          <cell r="F5838" t="str">
            <v>Удержание 1% налога со счета 5507</v>
          </cell>
        </row>
        <row r="5839">
          <cell r="A5839">
            <v>37335</v>
          </cell>
          <cell r="B5839" t="str">
            <v>42301810600000040000</v>
          </cell>
          <cell r="C5839" t="str">
            <v>60301810300000000002</v>
          </cell>
          <cell r="D5839" t="str">
            <v>$</v>
          </cell>
          <cell r="E5839">
            <v>40.03</v>
          </cell>
          <cell r="F5839" t="str">
            <v>Удержание 1% налога со счета 1569</v>
          </cell>
        </row>
        <row r="5840">
          <cell r="A5840">
            <v>37335</v>
          </cell>
          <cell r="B5840" t="str">
            <v>42301810600000040000</v>
          </cell>
          <cell r="C5840" t="str">
            <v>60301810300000000002</v>
          </cell>
          <cell r="D5840" t="str">
            <v>$</v>
          </cell>
          <cell r="E5840">
            <v>187.62</v>
          </cell>
          <cell r="F5840" t="str">
            <v>Удержание 1% налога со счета 36</v>
          </cell>
        </row>
        <row r="5841">
          <cell r="A5841">
            <v>37335</v>
          </cell>
          <cell r="B5841" t="str">
            <v>42301810600000040000</v>
          </cell>
          <cell r="C5841" t="str">
            <v>60301810300000000002</v>
          </cell>
          <cell r="D5841" t="str">
            <v>$</v>
          </cell>
          <cell r="E5841">
            <v>46.91</v>
          </cell>
          <cell r="F5841" t="str">
            <v>Удержание 1% налога со счета 10</v>
          </cell>
        </row>
        <row r="5842">
          <cell r="A5842">
            <v>37336</v>
          </cell>
          <cell r="B5842" t="str">
            <v>42301810600000040000</v>
          </cell>
          <cell r="C5842" t="str">
            <v>60301810300000000002</v>
          </cell>
          <cell r="D5842" t="str">
            <v>$</v>
          </cell>
          <cell r="E5842">
            <v>145.08000000000001</v>
          </cell>
          <cell r="F5842" t="str">
            <v>Удержание 1% налога со счета 1093</v>
          </cell>
        </row>
        <row r="5843">
          <cell r="A5843">
            <v>37336</v>
          </cell>
          <cell r="B5843" t="str">
            <v>42301810600000040000</v>
          </cell>
          <cell r="C5843" t="str">
            <v>60301810300000000002</v>
          </cell>
          <cell r="D5843" t="str">
            <v>$</v>
          </cell>
          <cell r="E5843">
            <v>18.760000000000002</v>
          </cell>
          <cell r="F5843" t="str">
            <v>Удержание 1% налога со счета 5015</v>
          </cell>
        </row>
        <row r="5844">
          <cell r="A5844">
            <v>37337</v>
          </cell>
          <cell r="B5844" t="str">
            <v>42301810600000040000</v>
          </cell>
          <cell r="C5844" t="str">
            <v>60301810900000009801</v>
          </cell>
          <cell r="D5844" t="str">
            <v>$</v>
          </cell>
          <cell r="E5844">
            <v>27740</v>
          </cell>
          <cell r="F5844" t="str">
            <v>Налог на доходы за 2001г.по заявлению со счета Перминова А.Н.</v>
          </cell>
        </row>
        <row r="5845">
          <cell r="A5845">
            <v>37337</v>
          </cell>
          <cell r="B5845" t="str">
            <v>42301810600000040000</v>
          </cell>
          <cell r="C5845" t="str">
            <v>60301810900000009801</v>
          </cell>
          <cell r="D5845" t="str">
            <v>$</v>
          </cell>
          <cell r="E5845">
            <v>152539</v>
          </cell>
          <cell r="F5845" t="str">
            <v>Налог на доходы за 2001г. по заявлению со счета Мурадяна О.В.</v>
          </cell>
        </row>
        <row r="5846">
          <cell r="A5846">
            <v>37337</v>
          </cell>
          <cell r="B5846" t="str">
            <v>42301810600000040000</v>
          </cell>
          <cell r="C5846" t="str">
            <v>60301810300000000002</v>
          </cell>
          <cell r="D5846" t="str">
            <v>$</v>
          </cell>
          <cell r="E5846">
            <v>312.55</v>
          </cell>
          <cell r="F5846" t="str">
            <v>Удержание 1% налога со счета 612</v>
          </cell>
        </row>
        <row r="5847">
          <cell r="A5847">
            <v>37337</v>
          </cell>
          <cell r="B5847" t="str">
            <v>42301810600000040000</v>
          </cell>
          <cell r="C5847" t="str">
            <v>60301810300000000002</v>
          </cell>
          <cell r="D5847" t="str">
            <v>$</v>
          </cell>
          <cell r="E5847">
            <v>31.27</v>
          </cell>
          <cell r="F5847" t="str">
            <v>Удержание 1% налога со счета 5507</v>
          </cell>
        </row>
        <row r="5848">
          <cell r="A5848">
            <v>37337</v>
          </cell>
          <cell r="B5848" t="str">
            <v>42301810600000040000</v>
          </cell>
          <cell r="C5848" t="str">
            <v>60301810300000000002</v>
          </cell>
          <cell r="D5848" t="str">
            <v>$</v>
          </cell>
          <cell r="E5848">
            <v>938.1</v>
          </cell>
          <cell r="F5848" t="str">
            <v>Удержание 1% налога со счета 2364</v>
          </cell>
        </row>
        <row r="5849">
          <cell r="A5849">
            <v>37340</v>
          </cell>
          <cell r="B5849" t="str">
            <v>42301810600000040000</v>
          </cell>
          <cell r="C5849" t="str">
            <v>60301810300000000002</v>
          </cell>
          <cell r="D5849" t="str">
            <v>$</v>
          </cell>
          <cell r="E5849">
            <v>125.08</v>
          </cell>
          <cell r="F5849" t="str">
            <v>Удержание 1% налога со счета 214</v>
          </cell>
        </row>
        <row r="5850">
          <cell r="A5850">
            <v>37341</v>
          </cell>
          <cell r="B5850" t="str">
            <v>42301810600000040000</v>
          </cell>
          <cell r="C5850" t="str">
            <v>60301810300000000002</v>
          </cell>
          <cell r="D5850" t="str">
            <v>$</v>
          </cell>
          <cell r="E5850">
            <v>31.27</v>
          </cell>
          <cell r="F5850" t="str">
            <v>Удержание 1% налога со счета 887</v>
          </cell>
        </row>
        <row r="5851">
          <cell r="A5851">
            <v>37341</v>
          </cell>
          <cell r="B5851" t="str">
            <v>42301810600000040000</v>
          </cell>
          <cell r="C5851" t="str">
            <v>60301810300000000002</v>
          </cell>
          <cell r="D5851" t="str">
            <v>$</v>
          </cell>
          <cell r="E5851">
            <v>752.17</v>
          </cell>
          <cell r="F5851" t="str">
            <v>Удержание 1% налога со счета 1585</v>
          </cell>
        </row>
        <row r="5852">
          <cell r="A5852">
            <v>37341</v>
          </cell>
          <cell r="B5852" t="str">
            <v>42301810600000040000</v>
          </cell>
          <cell r="C5852" t="str">
            <v>60301810300000000002</v>
          </cell>
          <cell r="D5852" t="str">
            <v>$</v>
          </cell>
          <cell r="E5852">
            <v>15.64</v>
          </cell>
          <cell r="F5852" t="str">
            <v>Удержание 1% налога со счета 1569</v>
          </cell>
        </row>
        <row r="5853">
          <cell r="A5853">
            <v>37344</v>
          </cell>
          <cell r="B5853" t="str">
            <v>42301810600000040000</v>
          </cell>
          <cell r="C5853" t="str">
            <v>60301810300000000002</v>
          </cell>
          <cell r="D5853" t="str">
            <v>$</v>
          </cell>
          <cell r="E5853">
            <v>2.68</v>
          </cell>
          <cell r="F5853" t="str">
            <v>Удержание 1% налога со счета 4359</v>
          </cell>
        </row>
        <row r="5854">
          <cell r="A5854">
            <v>37344</v>
          </cell>
          <cell r="B5854" t="str">
            <v>42301810600000040000</v>
          </cell>
          <cell r="C5854" t="str">
            <v>60301810200000009802</v>
          </cell>
          <cell r="D5854" t="str">
            <v>$</v>
          </cell>
          <cell r="E5854">
            <v>282</v>
          </cell>
          <cell r="F5854" t="str">
            <v>Погашение части основного долга, процентов за пользование кредитом и списание подоходного налога с материальной выгоды,  Баринова Е.А.</v>
          </cell>
        </row>
        <row r="5855">
          <cell r="A5855">
            <v>37344</v>
          </cell>
          <cell r="B5855" t="str">
            <v>42301810600000040000</v>
          </cell>
          <cell r="C5855" t="str">
            <v>60301810200000009802</v>
          </cell>
          <cell r="D5855" t="str">
            <v>$</v>
          </cell>
          <cell r="E5855">
            <v>218</v>
          </cell>
          <cell r="F5855" t="str">
            <v>Погашение части основного долга, процентов за пользование кредитом и списание подоходного налога с материальной выгоды,  Барабанов А.Б.</v>
          </cell>
        </row>
        <row r="5856">
          <cell r="A5856">
            <v>37344</v>
          </cell>
          <cell r="B5856" t="str">
            <v>42301810600000040000</v>
          </cell>
          <cell r="C5856" t="str">
            <v>60301810200000009802</v>
          </cell>
          <cell r="D5856" t="str">
            <v>$</v>
          </cell>
          <cell r="E5856">
            <v>178</v>
          </cell>
          <cell r="F5856" t="str">
            <v>Погашение части основного долга, процентов за пользование кредитом и списание подоходного налога с материальной выгоды,  Савельева О.Н.</v>
          </cell>
        </row>
        <row r="5857">
          <cell r="A5857">
            <v>37344</v>
          </cell>
          <cell r="B5857" t="str">
            <v>42301810600000040000</v>
          </cell>
          <cell r="C5857" t="str">
            <v>60301810200000009802</v>
          </cell>
          <cell r="D5857" t="str">
            <v>$</v>
          </cell>
          <cell r="E5857">
            <v>597</v>
          </cell>
          <cell r="F5857" t="str">
            <v>Погашение части основного долга, процентов за пользование кредитом и списание подоходного налога с материальной выгоды,  Тюленева Е.В.</v>
          </cell>
        </row>
        <row r="5858">
          <cell r="A5858">
            <v>37347</v>
          </cell>
          <cell r="B5858" t="str">
            <v>42301810600000040000</v>
          </cell>
          <cell r="C5858" t="str">
            <v>60301810300000000002</v>
          </cell>
          <cell r="D5858" t="str">
            <v>$</v>
          </cell>
          <cell r="E5858">
            <v>27.34</v>
          </cell>
          <cell r="F5858" t="str">
            <v>Удержание 1% налога со счета 5141</v>
          </cell>
        </row>
        <row r="5859">
          <cell r="A5859">
            <v>37347</v>
          </cell>
          <cell r="B5859" t="str">
            <v>42301810600000040000</v>
          </cell>
          <cell r="C5859" t="str">
            <v>60301810300000000002</v>
          </cell>
          <cell r="D5859" t="str">
            <v>$</v>
          </cell>
          <cell r="E5859">
            <v>125.28</v>
          </cell>
          <cell r="F5859" t="str">
            <v>Удержание 1% налога со счета 10</v>
          </cell>
        </row>
        <row r="5860">
          <cell r="A5860">
            <v>37347</v>
          </cell>
          <cell r="B5860" t="str">
            <v>42301810600000040000</v>
          </cell>
          <cell r="C5860" t="str">
            <v>60301810300000000002</v>
          </cell>
          <cell r="D5860" t="str">
            <v>$</v>
          </cell>
          <cell r="E5860">
            <v>7.83</v>
          </cell>
          <cell r="F5860" t="str">
            <v>Удержание 1% налога со счета 1569</v>
          </cell>
        </row>
        <row r="5861">
          <cell r="A5861">
            <v>37347</v>
          </cell>
          <cell r="B5861" t="str">
            <v>42301810600000040000</v>
          </cell>
          <cell r="C5861" t="str">
            <v>60301810300000000002</v>
          </cell>
          <cell r="D5861" t="str">
            <v>$</v>
          </cell>
          <cell r="E5861">
            <v>62.64</v>
          </cell>
          <cell r="F5861" t="str">
            <v>Удержание 1% налога со счета 3936</v>
          </cell>
        </row>
        <row r="5862">
          <cell r="A5862">
            <v>37347</v>
          </cell>
          <cell r="B5862" t="str">
            <v>42301810600000040000</v>
          </cell>
          <cell r="C5862" t="str">
            <v>60301810200000009802</v>
          </cell>
          <cell r="D5862" t="str">
            <v>$</v>
          </cell>
          <cell r="E5862">
            <v>15715</v>
          </cell>
          <cell r="F5862" t="str">
            <v>Выплата %% по депозитам, получение %% по кредитам, удержание подоходного н алога, покупка валюты по генеральным заявлениям за март 2002 года</v>
          </cell>
        </row>
        <row r="5863">
          <cell r="A5863">
            <v>37347</v>
          </cell>
          <cell r="B5863" t="str">
            <v>42301810600000040000</v>
          </cell>
          <cell r="C5863" t="str">
            <v>60301810200000009802</v>
          </cell>
          <cell r="D5863" t="str">
            <v>$</v>
          </cell>
          <cell r="E5863">
            <v>3514</v>
          </cell>
          <cell r="F5863" t="str">
            <v>Выплата %% по депозитам, получение %% по кредитам, удержание подоходного н алога, покупка валюты по генеральным заявлениям за март 2002 года</v>
          </cell>
        </row>
        <row r="5864">
          <cell r="A5864">
            <v>37347</v>
          </cell>
          <cell r="B5864" t="str">
            <v>42301810600000040000</v>
          </cell>
          <cell r="C5864" t="str">
            <v>60301810200000009802</v>
          </cell>
          <cell r="D5864" t="str">
            <v>$</v>
          </cell>
          <cell r="E5864">
            <v>61537</v>
          </cell>
          <cell r="F5864" t="str">
            <v>Выплата %% по депозитам, получение %% по кредитам, удержание подоходного н алога, покупка валюты по генеральным заявлениям за март 2002 года</v>
          </cell>
        </row>
        <row r="5865">
          <cell r="A5865">
            <v>37347</v>
          </cell>
          <cell r="B5865" t="str">
            <v>42301810600000040000</v>
          </cell>
          <cell r="C5865" t="str">
            <v>60301810200000009802</v>
          </cell>
          <cell r="D5865" t="str">
            <v>$</v>
          </cell>
          <cell r="E5865">
            <v>37046</v>
          </cell>
          <cell r="F5865" t="str">
            <v>Выплата %% по депозитам, получение %% по кредитам, удержание подоходного н алога, покупка валюты по генеральным заявлениям за март 2002 года</v>
          </cell>
        </row>
        <row r="5866">
          <cell r="A5866">
            <v>37347</v>
          </cell>
          <cell r="B5866" t="str">
            <v>42301810600000040000</v>
          </cell>
          <cell r="C5866" t="str">
            <v>60301810200000009802</v>
          </cell>
          <cell r="D5866" t="str">
            <v>$</v>
          </cell>
          <cell r="E5866">
            <v>16307</v>
          </cell>
          <cell r="F5866" t="str">
            <v>Выплата %% по депозитам, получение %% по кредитам, удержание подоходного н алога, покупка валюты по генеральным заявлениям за март 2002 года</v>
          </cell>
        </row>
        <row r="5867">
          <cell r="A5867">
            <v>37347</v>
          </cell>
          <cell r="B5867" t="str">
            <v>42301810600000040000</v>
          </cell>
          <cell r="C5867" t="str">
            <v>60301810200000009802</v>
          </cell>
          <cell r="D5867" t="str">
            <v>$</v>
          </cell>
          <cell r="E5867">
            <v>3646</v>
          </cell>
          <cell r="F5867" t="str">
            <v>Выплата %% по депозитам, получение %% по кредитам, удержание подоходного н алога, покупка валюты по генеральным заявлениям за март 2002 года</v>
          </cell>
        </row>
        <row r="5868">
          <cell r="A5868">
            <v>37347</v>
          </cell>
          <cell r="B5868" t="str">
            <v>42301810600000040000</v>
          </cell>
          <cell r="C5868" t="str">
            <v>60301810200000009802</v>
          </cell>
          <cell r="D5868" t="str">
            <v>$</v>
          </cell>
          <cell r="E5868">
            <v>10192</v>
          </cell>
          <cell r="F5868" t="str">
            <v>Выплата %% по депозитам, получение %% по кредитам, удержание подоходного н алога, покупка валюты по генеральным заявлениям за март 2002 года</v>
          </cell>
        </row>
        <row r="5869">
          <cell r="A5869">
            <v>37347</v>
          </cell>
          <cell r="B5869" t="str">
            <v>42301810600000040000</v>
          </cell>
          <cell r="C5869" t="str">
            <v>60301810200000009802</v>
          </cell>
          <cell r="D5869" t="str">
            <v>$</v>
          </cell>
          <cell r="E5869">
            <v>2279</v>
          </cell>
          <cell r="F5869" t="str">
            <v>Выплата %% по депозитам, получение %% по кредитам, удержание подоходного н алога, покупка валюты по генеральным заявлениям за март 2002 года</v>
          </cell>
        </row>
        <row r="5870">
          <cell r="A5870">
            <v>37347</v>
          </cell>
          <cell r="B5870" t="str">
            <v>42301810600000040000</v>
          </cell>
          <cell r="C5870" t="str">
            <v>60301810200000009802</v>
          </cell>
          <cell r="D5870" t="str">
            <v>$</v>
          </cell>
          <cell r="E5870">
            <v>10356</v>
          </cell>
          <cell r="F5870" t="str">
            <v>Выплата %% по депозитам, получение %% по кредитам, удержание подоходного н алога, покупка валюты по генеральным заявлениям за март 2002 года</v>
          </cell>
        </row>
        <row r="5871">
          <cell r="A5871">
            <v>37347</v>
          </cell>
          <cell r="B5871" t="str">
            <v>42301810600000040000</v>
          </cell>
          <cell r="C5871" t="str">
            <v>60301810200000009802</v>
          </cell>
          <cell r="D5871" t="str">
            <v>$</v>
          </cell>
          <cell r="E5871">
            <v>46315</v>
          </cell>
          <cell r="F5871" t="str">
            <v>Выплата %% по депозитам, получение %% по кредитам, удержание подоходного н алога, покупка валюты по генеральным заявлениям за март 2002 года</v>
          </cell>
        </row>
        <row r="5872">
          <cell r="A5872">
            <v>37348</v>
          </cell>
          <cell r="B5872" t="str">
            <v>42301810600000040000</v>
          </cell>
          <cell r="C5872" t="str">
            <v>60301810300000000002</v>
          </cell>
          <cell r="D5872" t="str">
            <v>$</v>
          </cell>
          <cell r="E5872">
            <v>34.42</v>
          </cell>
          <cell r="F5872" t="str">
            <v>Удержание 1% налога со счета 1569</v>
          </cell>
        </row>
        <row r="5873">
          <cell r="A5873">
            <v>37349</v>
          </cell>
          <cell r="B5873" t="str">
            <v>42301810600000040000</v>
          </cell>
          <cell r="C5873" t="str">
            <v>60301810300000000002</v>
          </cell>
          <cell r="D5873" t="str">
            <v>$</v>
          </cell>
          <cell r="E5873">
            <v>62.6</v>
          </cell>
          <cell r="F5873" t="str">
            <v>Удержание 1% налога со счета 175</v>
          </cell>
        </row>
        <row r="5874">
          <cell r="A5874">
            <v>37349</v>
          </cell>
          <cell r="B5874" t="str">
            <v>42301810600000040000</v>
          </cell>
          <cell r="C5874" t="str">
            <v>60301810300000000002</v>
          </cell>
          <cell r="D5874" t="str">
            <v>$</v>
          </cell>
          <cell r="E5874">
            <v>75.12</v>
          </cell>
          <cell r="F5874" t="str">
            <v>Удержание 1% налога со счета 214</v>
          </cell>
        </row>
        <row r="5875">
          <cell r="A5875">
            <v>37350</v>
          </cell>
          <cell r="B5875" t="str">
            <v>42301810600000040000</v>
          </cell>
          <cell r="C5875" t="str">
            <v>60301810300000000002</v>
          </cell>
          <cell r="D5875" t="str">
            <v>$</v>
          </cell>
          <cell r="E5875">
            <v>57.87</v>
          </cell>
          <cell r="F5875" t="str">
            <v>Удержание 1% налога со счета 5251</v>
          </cell>
        </row>
        <row r="5876">
          <cell r="A5876">
            <v>37350</v>
          </cell>
          <cell r="B5876" t="str">
            <v>42301810600000040000</v>
          </cell>
          <cell r="C5876" t="str">
            <v>60301810300000000002</v>
          </cell>
          <cell r="D5876" t="str">
            <v>$</v>
          </cell>
          <cell r="E5876">
            <v>75.84</v>
          </cell>
          <cell r="F5876" t="str">
            <v>Удержание 1% налога со счета 1022</v>
          </cell>
        </row>
        <row r="5877">
          <cell r="A5877">
            <v>37350</v>
          </cell>
          <cell r="B5877" t="str">
            <v>42301810600000040000</v>
          </cell>
          <cell r="C5877" t="str">
            <v>60301810300000000002</v>
          </cell>
          <cell r="D5877" t="str">
            <v>$</v>
          </cell>
          <cell r="E5877">
            <v>62.94</v>
          </cell>
          <cell r="F5877" t="str">
            <v>Удержание 1% налога со счета 1996</v>
          </cell>
        </row>
        <row r="5878">
          <cell r="A5878">
            <v>37350</v>
          </cell>
          <cell r="B5878" t="str">
            <v>42301810600000040000</v>
          </cell>
          <cell r="C5878" t="str">
            <v>60301810300000000002</v>
          </cell>
          <cell r="D5878" t="str">
            <v>$</v>
          </cell>
          <cell r="E5878">
            <v>59.72</v>
          </cell>
          <cell r="F5878" t="str">
            <v>Удержание 1% налога со счета 2348</v>
          </cell>
        </row>
        <row r="5879">
          <cell r="A5879">
            <v>37351</v>
          </cell>
          <cell r="B5879" t="str">
            <v>42301810600000040000</v>
          </cell>
          <cell r="C5879" t="str">
            <v>60301810300000000002</v>
          </cell>
          <cell r="D5879" t="str">
            <v>$</v>
          </cell>
          <cell r="E5879">
            <v>62.64</v>
          </cell>
          <cell r="F5879" t="str">
            <v>Удержание 1% налога со счета 10</v>
          </cell>
        </row>
        <row r="5880">
          <cell r="A5880">
            <v>37351</v>
          </cell>
          <cell r="B5880" t="str">
            <v>42301810600000040000</v>
          </cell>
          <cell r="C5880" t="str">
            <v>60301810200000009802</v>
          </cell>
          <cell r="D5880" t="str">
            <v>$</v>
          </cell>
          <cell r="E5880">
            <v>66</v>
          </cell>
          <cell r="F5880" t="str">
            <v>Погашение части основного долга, процентов за пользование кредитом и списание подоходного налога с материальной выгоды,  Барабанов А.Б.</v>
          </cell>
        </row>
        <row r="5881">
          <cell r="A5881">
            <v>37351</v>
          </cell>
          <cell r="B5881" t="str">
            <v>42301810600000040000</v>
          </cell>
          <cell r="C5881" t="str">
            <v>60301810200000009802</v>
          </cell>
          <cell r="D5881" t="str">
            <v>$</v>
          </cell>
          <cell r="E5881">
            <v>85</v>
          </cell>
          <cell r="F5881" t="str">
            <v>Погашение части основного долга, процентов за пользование кредитом и списание подоходного налога с материальной выгоды,  Баринова Е.А.</v>
          </cell>
        </row>
        <row r="5882">
          <cell r="A5882">
            <v>37351</v>
          </cell>
          <cell r="B5882" t="str">
            <v>42301810600000040000</v>
          </cell>
          <cell r="C5882" t="str">
            <v>60301810200000009802</v>
          </cell>
          <cell r="D5882" t="str">
            <v>$</v>
          </cell>
          <cell r="E5882">
            <v>54</v>
          </cell>
          <cell r="F5882" t="str">
            <v>Погашение части основного долга, процентов за пользование кредитом и списание подоходного налога с материальной выгоды,  Савельева О.Н.</v>
          </cell>
        </row>
        <row r="5883">
          <cell r="A5883">
            <v>37351</v>
          </cell>
          <cell r="B5883" t="str">
            <v>42301810600000040000</v>
          </cell>
          <cell r="C5883" t="str">
            <v>60301810200000009802</v>
          </cell>
          <cell r="D5883" t="str">
            <v>$</v>
          </cell>
          <cell r="E5883">
            <v>181</v>
          </cell>
          <cell r="F5883" t="str">
            <v>Погашение части основного долга, процентов за пользование кредитом и списание подоходного налога с материальной выгоды,  Тюленева Е.В.</v>
          </cell>
        </row>
        <row r="5884">
          <cell r="A5884">
            <v>37354</v>
          </cell>
          <cell r="B5884" t="str">
            <v>42301810600000040000</v>
          </cell>
          <cell r="C5884" t="str">
            <v>60301810300000000002</v>
          </cell>
          <cell r="D5884" t="str">
            <v>$</v>
          </cell>
          <cell r="E5884">
            <v>56.26</v>
          </cell>
          <cell r="F5884" t="str">
            <v>Удержание 1% налога со счета 612</v>
          </cell>
        </row>
        <row r="5885">
          <cell r="A5885">
            <v>37354</v>
          </cell>
          <cell r="B5885" t="str">
            <v>42301810600000040000</v>
          </cell>
          <cell r="C5885" t="str">
            <v>60301810300000000002</v>
          </cell>
          <cell r="D5885" t="str">
            <v>$</v>
          </cell>
          <cell r="E5885">
            <v>93.96</v>
          </cell>
          <cell r="F5885" t="str">
            <v>Удержание 1% налога со счета 175</v>
          </cell>
        </row>
        <row r="5886">
          <cell r="A5886">
            <v>37355</v>
          </cell>
          <cell r="B5886" t="str">
            <v>42301810600000040000</v>
          </cell>
          <cell r="C5886" t="str">
            <v>60301810300000000002</v>
          </cell>
          <cell r="D5886" t="str">
            <v>$</v>
          </cell>
          <cell r="E5886">
            <v>203.58</v>
          </cell>
          <cell r="F5886" t="str">
            <v>Удержание 1% налога со счета 2063</v>
          </cell>
        </row>
        <row r="5887">
          <cell r="A5887">
            <v>37355</v>
          </cell>
          <cell r="B5887" t="str">
            <v>42301810600000040000</v>
          </cell>
          <cell r="C5887" t="str">
            <v>60301810300000000002</v>
          </cell>
          <cell r="D5887" t="str">
            <v>$</v>
          </cell>
          <cell r="E5887">
            <v>78.3</v>
          </cell>
          <cell r="F5887" t="str">
            <v>Удержание 1% налога со счета 214</v>
          </cell>
        </row>
        <row r="5888">
          <cell r="A5888">
            <v>37355</v>
          </cell>
          <cell r="B5888" t="str">
            <v>42301810600000040000</v>
          </cell>
          <cell r="C5888" t="str">
            <v>60301810300000000002</v>
          </cell>
          <cell r="D5888" t="str">
            <v>$</v>
          </cell>
          <cell r="E5888">
            <v>468.47</v>
          </cell>
          <cell r="F5888" t="str">
            <v>Удержание 1% налога со счета 230</v>
          </cell>
        </row>
        <row r="5889">
          <cell r="A5889">
            <v>37355</v>
          </cell>
          <cell r="B5889" t="str">
            <v>42301810600000040000</v>
          </cell>
          <cell r="C5889" t="str">
            <v>60301810300000000002</v>
          </cell>
          <cell r="D5889" t="str">
            <v>$</v>
          </cell>
          <cell r="E5889">
            <v>219.21</v>
          </cell>
          <cell r="F5889" t="str">
            <v>Удержание 1% налога со счета 1569</v>
          </cell>
        </row>
        <row r="5890">
          <cell r="A5890">
            <v>37356</v>
          </cell>
          <cell r="B5890" t="str">
            <v>42301810600000040000</v>
          </cell>
          <cell r="C5890" t="str">
            <v>60301810200000009802</v>
          </cell>
          <cell r="D5890" t="str">
            <v>$</v>
          </cell>
          <cell r="E5890">
            <v>60</v>
          </cell>
          <cell r="F5890" t="str">
            <v>Погашение части основного долга, процентов за пользование кредитом и списание подоходного налога с материальной выгоды,  Баринова Е.А.</v>
          </cell>
        </row>
        <row r="5891">
          <cell r="A5891">
            <v>37358</v>
          </cell>
          <cell r="B5891" t="str">
            <v>42301810600000040000</v>
          </cell>
          <cell r="C5891" t="str">
            <v>60301810300000000002</v>
          </cell>
          <cell r="D5891" t="str">
            <v>$</v>
          </cell>
          <cell r="E5891">
            <v>146.83000000000001</v>
          </cell>
          <cell r="F5891" t="str">
            <v>Удержание 1% налога со счета 942</v>
          </cell>
        </row>
        <row r="5892">
          <cell r="A5892">
            <v>37358</v>
          </cell>
          <cell r="B5892" t="str">
            <v>42301810600000040000</v>
          </cell>
          <cell r="C5892" t="str">
            <v>60301810300000000002</v>
          </cell>
          <cell r="D5892" t="str">
            <v>$</v>
          </cell>
          <cell r="E5892">
            <v>93.96</v>
          </cell>
          <cell r="F5892" t="str">
            <v>Удержание 1% налога со счета 2348</v>
          </cell>
        </row>
        <row r="5893">
          <cell r="A5893">
            <v>37358</v>
          </cell>
          <cell r="B5893" t="str">
            <v>42301810600000040000</v>
          </cell>
          <cell r="C5893" t="str">
            <v>60301810300000000002</v>
          </cell>
          <cell r="D5893" t="str">
            <v>$</v>
          </cell>
          <cell r="E5893">
            <v>752.19</v>
          </cell>
          <cell r="F5893" t="str">
            <v>Удержание 1% налога со счета 2539</v>
          </cell>
        </row>
        <row r="5894">
          <cell r="A5894">
            <v>37361</v>
          </cell>
          <cell r="B5894" t="str">
            <v>42301810600000040000</v>
          </cell>
          <cell r="C5894" t="str">
            <v>60301810300000000002</v>
          </cell>
          <cell r="D5894" t="str">
            <v>$</v>
          </cell>
          <cell r="E5894">
            <v>106.49</v>
          </cell>
          <cell r="F5894" t="str">
            <v>Удержание 1% налога со счета 3936</v>
          </cell>
        </row>
        <row r="5895">
          <cell r="A5895">
            <v>37361</v>
          </cell>
          <cell r="B5895" t="str">
            <v>42301810600000040000</v>
          </cell>
          <cell r="C5895" t="str">
            <v>60301810300000000002</v>
          </cell>
          <cell r="D5895" t="str">
            <v>$</v>
          </cell>
          <cell r="E5895">
            <v>31.3</v>
          </cell>
          <cell r="F5895" t="str">
            <v>Удержание 1% налога со счета 1488</v>
          </cell>
        </row>
        <row r="5896">
          <cell r="A5896">
            <v>37361</v>
          </cell>
          <cell r="B5896" t="str">
            <v>42301810600000040000</v>
          </cell>
          <cell r="C5896" t="str">
            <v>60301810300000000002</v>
          </cell>
          <cell r="D5896" t="str">
            <v>$</v>
          </cell>
          <cell r="E5896">
            <v>219.94</v>
          </cell>
          <cell r="F5896" t="str">
            <v>Удержание 1% налога со счета 5507</v>
          </cell>
        </row>
        <row r="5897">
          <cell r="A5897">
            <v>37361</v>
          </cell>
          <cell r="B5897" t="str">
            <v>42301810600000040000</v>
          </cell>
          <cell r="C5897" t="str">
            <v>60301810300000000002</v>
          </cell>
          <cell r="D5897" t="str">
            <v>$</v>
          </cell>
          <cell r="E5897">
            <v>62.64</v>
          </cell>
          <cell r="F5897" t="str">
            <v>Удержание 1% налога со счета 2348</v>
          </cell>
        </row>
        <row r="5898">
          <cell r="A5898">
            <v>37362</v>
          </cell>
          <cell r="B5898" t="str">
            <v>42301810600000040000</v>
          </cell>
          <cell r="C5898" t="str">
            <v>60301810300000000002</v>
          </cell>
          <cell r="D5898" t="str">
            <v>$</v>
          </cell>
          <cell r="E5898">
            <v>106.39</v>
          </cell>
          <cell r="F5898" t="str">
            <v>Удержание 1% налога со счета 942</v>
          </cell>
        </row>
        <row r="5899">
          <cell r="A5899">
            <v>37363</v>
          </cell>
          <cell r="B5899" t="str">
            <v>42301810600000040000</v>
          </cell>
          <cell r="C5899" t="str">
            <v>60301810300000000002</v>
          </cell>
          <cell r="D5899" t="str">
            <v>$</v>
          </cell>
          <cell r="E5899">
            <v>31.29</v>
          </cell>
          <cell r="F5899" t="str">
            <v>Удержание 1% налога со счета 4825</v>
          </cell>
        </row>
        <row r="5900">
          <cell r="A5900">
            <v>37363</v>
          </cell>
          <cell r="B5900" t="str">
            <v>42301810600000040000</v>
          </cell>
          <cell r="C5900" t="str">
            <v>60301810300000000002</v>
          </cell>
          <cell r="D5900" t="str">
            <v>$</v>
          </cell>
          <cell r="E5900">
            <v>65.64</v>
          </cell>
          <cell r="F5900" t="str">
            <v>Удержание 1% налога со счета 447</v>
          </cell>
        </row>
        <row r="5901">
          <cell r="A5901">
            <v>37363</v>
          </cell>
          <cell r="B5901" t="str">
            <v>42301810600000040000</v>
          </cell>
          <cell r="C5901" t="str">
            <v>60301810300000000002</v>
          </cell>
          <cell r="D5901" t="str">
            <v>$</v>
          </cell>
          <cell r="E5901">
            <v>259.16000000000003</v>
          </cell>
          <cell r="F5901" t="str">
            <v>Удержание 1% налога со счета 2458</v>
          </cell>
        </row>
        <row r="5902">
          <cell r="A5902">
            <v>37364</v>
          </cell>
          <cell r="B5902" t="str">
            <v>42301810600000040000</v>
          </cell>
          <cell r="C5902" t="str">
            <v>60301810300000000002</v>
          </cell>
          <cell r="D5902" t="str">
            <v>$</v>
          </cell>
          <cell r="E5902">
            <v>243.55</v>
          </cell>
          <cell r="F5902" t="str">
            <v>Удержание 1% налога со счета 4359</v>
          </cell>
        </row>
        <row r="5903">
          <cell r="A5903">
            <v>37365</v>
          </cell>
          <cell r="B5903" t="str">
            <v>42301810600000040000</v>
          </cell>
          <cell r="C5903" t="str">
            <v>60301810300000000002</v>
          </cell>
          <cell r="D5903" t="str">
            <v>$</v>
          </cell>
          <cell r="E5903">
            <v>46.95</v>
          </cell>
          <cell r="F5903" t="str">
            <v>Удержание 1% налога со счета 36</v>
          </cell>
        </row>
        <row r="5904">
          <cell r="A5904">
            <v>37365</v>
          </cell>
          <cell r="B5904" t="str">
            <v>42301810600000040000</v>
          </cell>
          <cell r="C5904" t="str">
            <v>60301810300000000002</v>
          </cell>
          <cell r="D5904" t="str">
            <v>$</v>
          </cell>
          <cell r="E5904">
            <v>31.3</v>
          </cell>
          <cell r="F5904" t="str">
            <v>Удержание 1% налога со счета 1051</v>
          </cell>
        </row>
        <row r="5905">
          <cell r="A5905">
            <v>37368</v>
          </cell>
          <cell r="B5905" t="str">
            <v>42301810600000040000</v>
          </cell>
          <cell r="C5905" t="str">
            <v>60301810300000000002</v>
          </cell>
          <cell r="D5905" t="str">
            <v>$</v>
          </cell>
          <cell r="E5905">
            <v>15.65</v>
          </cell>
          <cell r="F5905" t="str">
            <v>Удержание 1% налога со счета 175</v>
          </cell>
        </row>
        <row r="5906">
          <cell r="A5906">
            <v>37368</v>
          </cell>
          <cell r="B5906" t="str">
            <v>42301810600000040000</v>
          </cell>
          <cell r="C5906" t="str">
            <v>60301810300000000002</v>
          </cell>
          <cell r="D5906" t="str">
            <v>$</v>
          </cell>
          <cell r="E5906">
            <v>124.76</v>
          </cell>
          <cell r="F5906" t="str">
            <v>Удержание 1% налога со счета 1679</v>
          </cell>
        </row>
        <row r="5907">
          <cell r="A5907">
            <v>37368</v>
          </cell>
          <cell r="B5907" t="str">
            <v>42301810600000040000</v>
          </cell>
          <cell r="C5907" t="str">
            <v>60301810300000000002</v>
          </cell>
          <cell r="D5907" t="str">
            <v>$</v>
          </cell>
          <cell r="E5907">
            <v>31.3</v>
          </cell>
          <cell r="F5907" t="str">
            <v>Удержание 1% налога со счета 1488</v>
          </cell>
        </row>
        <row r="5908">
          <cell r="A5908">
            <v>37369</v>
          </cell>
          <cell r="B5908" t="str">
            <v>42301810600000040000</v>
          </cell>
          <cell r="C5908" t="str">
            <v>60301810300000000002</v>
          </cell>
          <cell r="D5908" t="str">
            <v>$</v>
          </cell>
          <cell r="E5908">
            <v>156.4</v>
          </cell>
          <cell r="F5908" t="str">
            <v>Удержание 1% налога со счета 10</v>
          </cell>
        </row>
        <row r="5909">
          <cell r="A5909">
            <v>37369</v>
          </cell>
          <cell r="B5909" t="str">
            <v>42301810600000040000</v>
          </cell>
          <cell r="C5909" t="str">
            <v>60301810300000000002</v>
          </cell>
          <cell r="D5909" t="str">
            <v>$</v>
          </cell>
          <cell r="E5909">
            <v>312.12</v>
          </cell>
          <cell r="F5909" t="str">
            <v>Удержание 1% налога со счета 421</v>
          </cell>
        </row>
        <row r="5910">
          <cell r="A5910">
            <v>37369</v>
          </cell>
          <cell r="B5910" t="str">
            <v>42301810600000040000</v>
          </cell>
          <cell r="C5910" t="str">
            <v>60301810300000000002</v>
          </cell>
          <cell r="D5910" t="str">
            <v>$</v>
          </cell>
          <cell r="E5910">
            <v>58.42</v>
          </cell>
          <cell r="F5910" t="str">
            <v>Удержание 1% налога со счета 5523</v>
          </cell>
        </row>
        <row r="5911">
          <cell r="A5911">
            <v>37369</v>
          </cell>
          <cell r="B5911" t="str">
            <v>42301810600000040000</v>
          </cell>
          <cell r="C5911" t="str">
            <v>60301810300000000002</v>
          </cell>
          <cell r="D5911" t="str">
            <v>$</v>
          </cell>
          <cell r="E5911">
            <v>93.84</v>
          </cell>
          <cell r="F5911" t="str">
            <v>Удержание 1% налога со счета 36</v>
          </cell>
        </row>
        <row r="5912">
          <cell r="A5912">
            <v>37370</v>
          </cell>
          <cell r="B5912" t="str">
            <v>42301810600000040000</v>
          </cell>
          <cell r="C5912" t="str">
            <v>60301810300000000002</v>
          </cell>
          <cell r="D5912" t="str">
            <v>$</v>
          </cell>
          <cell r="E5912">
            <v>15.64</v>
          </cell>
          <cell r="F5912" t="str">
            <v>Удержание 1% налога со счета 1488</v>
          </cell>
        </row>
        <row r="5913">
          <cell r="A5913">
            <v>37370</v>
          </cell>
          <cell r="B5913" t="str">
            <v>42301810600000040000</v>
          </cell>
          <cell r="C5913" t="str">
            <v>60301810300000000002</v>
          </cell>
          <cell r="D5913" t="str">
            <v>$</v>
          </cell>
          <cell r="E5913">
            <v>61.83</v>
          </cell>
          <cell r="F5913" t="str">
            <v>Удержание 1% налога со счета 5141</v>
          </cell>
        </row>
        <row r="5914">
          <cell r="A5914">
            <v>37370</v>
          </cell>
          <cell r="B5914" t="str">
            <v>42301810600000040000</v>
          </cell>
          <cell r="C5914" t="str">
            <v>60301810300000000002</v>
          </cell>
          <cell r="D5914" t="str">
            <v>$</v>
          </cell>
          <cell r="E5914">
            <v>469.2</v>
          </cell>
          <cell r="F5914" t="str">
            <v>Удержание 1% налога со счета 5251</v>
          </cell>
        </row>
        <row r="5915">
          <cell r="A5915">
            <v>37371</v>
          </cell>
          <cell r="B5915" t="str">
            <v>42301810600000040000</v>
          </cell>
          <cell r="C5915" t="str">
            <v>60301810300000000002</v>
          </cell>
          <cell r="D5915" t="str">
            <v>$</v>
          </cell>
          <cell r="E5915">
            <v>62.56</v>
          </cell>
          <cell r="F5915" t="str">
            <v>Удержание 1% налога со счета 1488</v>
          </cell>
        </row>
        <row r="5916">
          <cell r="A5916">
            <v>37372</v>
          </cell>
          <cell r="B5916" t="str">
            <v>42301810600000040000</v>
          </cell>
          <cell r="C5916" t="str">
            <v>60301810300000000002</v>
          </cell>
          <cell r="D5916" t="str">
            <v>$</v>
          </cell>
          <cell r="E5916">
            <v>2811.07</v>
          </cell>
          <cell r="F5916" t="str">
            <v>Удержание 1% налога со счета 2364</v>
          </cell>
        </row>
        <row r="5917">
          <cell r="A5917">
            <v>37372</v>
          </cell>
          <cell r="B5917" t="str">
            <v>42301810600000040000</v>
          </cell>
          <cell r="C5917" t="str">
            <v>60301810300000000002</v>
          </cell>
          <cell r="D5917" t="str">
            <v>$</v>
          </cell>
          <cell r="E5917">
            <v>124.92</v>
          </cell>
          <cell r="F5917" t="str">
            <v>Удержание 1% налога со счета 1653</v>
          </cell>
        </row>
        <row r="5918">
          <cell r="A5918">
            <v>37373</v>
          </cell>
          <cell r="B5918" t="str">
            <v>42301810600000040000</v>
          </cell>
          <cell r="C5918" t="str">
            <v>60301810300000000002</v>
          </cell>
          <cell r="D5918" t="str">
            <v>$</v>
          </cell>
          <cell r="E5918">
            <v>10.52</v>
          </cell>
          <cell r="F5918" t="str">
            <v>Удержание 1% налога со счета 654</v>
          </cell>
        </row>
        <row r="5919">
          <cell r="A5919">
            <v>37373</v>
          </cell>
          <cell r="B5919" t="str">
            <v>42301810600000040000</v>
          </cell>
          <cell r="C5919" t="str">
            <v>60301810300000000002</v>
          </cell>
          <cell r="D5919" t="str">
            <v>$</v>
          </cell>
          <cell r="E5919">
            <v>77.849999999999994</v>
          </cell>
          <cell r="F5919" t="str">
            <v>Удержание 1% налога со счета 1763</v>
          </cell>
        </row>
        <row r="5920">
          <cell r="A5920">
            <v>37373</v>
          </cell>
          <cell r="B5920" t="str">
            <v>42301810600000040000</v>
          </cell>
          <cell r="C5920" t="str">
            <v>60301810300000000002</v>
          </cell>
          <cell r="D5920" t="str">
            <v>$</v>
          </cell>
          <cell r="E5920">
            <v>138.79</v>
          </cell>
          <cell r="F5920" t="str">
            <v>Удержание 1% налога со счета 49</v>
          </cell>
        </row>
        <row r="5921">
          <cell r="A5921">
            <v>37373</v>
          </cell>
          <cell r="B5921" t="str">
            <v>42301810600000040000</v>
          </cell>
          <cell r="C5921" t="str">
            <v>60301810200000009802</v>
          </cell>
          <cell r="D5921" t="str">
            <v>$</v>
          </cell>
          <cell r="E5921">
            <v>203</v>
          </cell>
          <cell r="F5921" t="str">
            <v>Погашение части основного долга, процентов за пользование кредитом и списание подоходного налога с материальной выгоды,  Баринова Е.А.</v>
          </cell>
        </row>
        <row r="5922">
          <cell r="A5922">
            <v>37373</v>
          </cell>
          <cell r="B5922" t="str">
            <v>42301810600000040000</v>
          </cell>
          <cell r="C5922" t="str">
            <v>60301810200000009802</v>
          </cell>
          <cell r="D5922" t="str">
            <v>$</v>
          </cell>
          <cell r="E5922">
            <v>166</v>
          </cell>
          <cell r="F5922" t="str">
            <v>Погашение части основного долга, процентов за пользование кредитом и списание подоходного налога с материальной выгоды,  Савельева О.Н.</v>
          </cell>
        </row>
        <row r="5923">
          <cell r="A5923">
            <v>37373</v>
          </cell>
          <cell r="B5923" t="str">
            <v>42301810600000040000</v>
          </cell>
          <cell r="C5923" t="str">
            <v>60301810200000009802</v>
          </cell>
          <cell r="D5923" t="str">
            <v>$</v>
          </cell>
          <cell r="E5923">
            <v>207</v>
          </cell>
          <cell r="F5923" t="str">
            <v>Погашение части основного долга, процентов за пользование кредитом и списание подоходного налога с материальной выгоды,  Барабанов А.Б.</v>
          </cell>
        </row>
        <row r="5924">
          <cell r="A5924">
            <v>37373</v>
          </cell>
          <cell r="B5924" t="str">
            <v>42301810600000040000</v>
          </cell>
          <cell r="C5924" t="str">
            <v>60301810200000009802</v>
          </cell>
          <cell r="D5924" t="str">
            <v>$</v>
          </cell>
          <cell r="E5924">
            <v>567</v>
          </cell>
          <cell r="F5924" t="str">
            <v>Погашение части основного долга, процентов за пользование кредитом и списание подоходного налога с материальной выгоды,  Тюленева Е.В.</v>
          </cell>
        </row>
        <row r="5925">
          <cell r="A5925">
            <v>37375</v>
          </cell>
          <cell r="B5925" t="str">
            <v>42301810600000040000</v>
          </cell>
          <cell r="C5925" t="str">
            <v>60301810300000000002</v>
          </cell>
          <cell r="D5925" t="str">
            <v>$</v>
          </cell>
          <cell r="E5925">
            <v>181.66</v>
          </cell>
          <cell r="F5925" t="str">
            <v>Удержание 1% налога со счета 3936</v>
          </cell>
        </row>
        <row r="5926">
          <cell r="A5926">
            <v>37376</v>
          </cell>
          <cell r="B5926" t="str">
            <v>42301810600000040000</v>
          </cell>
          <cell r="C5926" t="str">
            <v>60301810300000000002</v>
          </cell>
          <cell r="D5926" t="str">
            <v>$</v>
          </cell>
          <cell r="E5926">
            <v>75.17</v>
          </cell>
          <cell r="F5926" t="str">
            <v>Удержание 1% налога со счета 214</v>
          </cell>
        </row>
        <row r="5927">
          <cell r="A5927">
            <v>37382</v>
          </cell>
          <cell r="B5927" t="str">
            <v>42301810600000040000</v>
          </cell>
          <cell r="C5927" t="str">
            <v>60301810300000000002</v>
          </cell>
          <cell r="D5927" t="str">
            <v>$</v>
          </cell>
          <cell r="E5927">
            <v>172.26</v>
          </cell>
          <cell r="F5927" t="str">
            <v>Удержание 1% налога со счета 1996</v>
          </cell>
        </row>
        <row r="5928">
          <cell r="A5928">
            <v>37382</v>
          </cell>
          <cell r="B5928" t="str">
            <v>42301810600000040000</v>
          </cell>
          <cell r="C5928" t="str">
            <v>60301810300000000002</v>
          </cell>
          <cell r="D5928" t="str">
            <v>$</v>
          </cell>
          <cell r="E5928">
            <v>70.14</v>
          </cell>
          <cell r="F5928" t="str">
            <v>Удержание 1% налога со счета 3570</v>
          </cell>
        </row>
        <row r="5929">
          <cell r="A5929">
            <v>37382</v>
          </cell>
          <cell r="B5929" t="str">
            <v>42301810600000040000</v>
          </cell>
          <cell r="C5929" t="str">
            <v>60301810200000009802</v>
          </cell>
          <cell r="D5929" t="str">
            <v>$</v>
          </cell>
          <cell r="E5929">
            <v>15209</v>
          </cell>
          <cell r="F5929" t="str">
            <v>Выплата %% по депозитам, получение %% по кредитам, удержание подоходного н алога, покупка валюты по генеральным заявлениям за апрель 2002 года</v>
          </cell>
        </row>
        <row r="5930">
          <cell r="A5930">
            <v>37382</v>
          </cell>
          <cell r="B5930" t="str">
            <v>42301810600000040000</v>
          </cell>
          <cell r="C5930" t="str">
            <v>60301810200000009802</v>
          </cell>
          <cell r="D5930" t="str">
            <v>$</v>
          </cell>
          <cell r="E5930">
            <v>3401</v>
          </cell>
          <cell r="F5930" t="str">
            <v>Выплата %% по депозитам, получение %% по кредитам, удержание подоходного н алога, покупка валюты по генеральным заявлениям за апрель 2002 года</v>
          </cell>
        </row>
        <row r="5931">
          <cell r="A5931">
            <v>37382</v>
          </cell>
          <cell r="B5931" t="str">
            <v>42301810600000040000</v>
          </cell>
          <cell r="C5931" t="str">
            <v>60301810200000009802</v>
          </cell>
          <cell r="D5931" t="str">
            <v>$</v>
          </cell>
          <cell r="E5931">
            <v>15782</v>
          </cell>
          <cell r="F5931" t="str">
            <v>Выплата %% по депозитам, получение %% по кредитам, удержание подоходного н алога, покупка валюты по генеральным заявлениям за апрель 2002 года</v>
          </cell>
        </row>
        <row r="5932">
          <cell r="A5932">
            <v>37382</v>
          </cell>
          <cell r="B5932" t="str">
            <v>42301810600000040000</v>
          </cell>
          <cell r="C5932" t="str">
            <v>60301810200000009802</v>
          </cell>
          <cell r="D5932" t="str">
            <v>$</v>
          </cell>
          <cell r="E5932">
            <v>3529</v>
          </cell>
          <cell r="F5932" t="str">
            <v>Выплата %% по депозитам, получение %% по кредитам, удержание подоходного н алога, покупка валюты по генеральным заявлениям за апрель 2002 года</v>
          </cell>
        </row>
        <row r="5933">
          <cell r="A5933">
            <v>37382</v>
          </cell>
          <cell r="B5933" t="str">
            <v>42301810600000040000</v>
          </cell>
          <cell r="C5933" t="str">
            <v>60301810200000009802</v>
          </cell>
          <cell r="D5933" t="str">
            <v>$</v>
          </cell>
          <cell r="E5933">
            <v>53928</v>
          </cell>
          <cell r="F5933" t="str">
            <v>Выплата %% по депозитам, получение %% по кредитам, удержание подоходного н алога, покупка валюты по генеральным заявлениям за апрель 2002 года</v>
          </cell>
        </row>
        <row r="5934">
          <cell r="A5934">
            <v>37382</v>
          </cell>
          <cell r="B5934" t="str">
            <v>42301810600000040000</v>
          </cell>
          <cell r="C5934" t="str">
            <v>60301810200000009802</v>
          </cell>
          <cell r="D5934" t="str">
            <v>$</v>
          </cell>
          <cell r="E5934">
            <v>3107</v>
          </cell>
          <cell r="F5934" t="str">
            <v>Выплата %% по депозитам, получение %% по кредитам, удержание подоходного н алога, покупка валюты по генеральным заявлениям за апрель 2002 года</v>
          </cell>
        </row>
        <row r="5935">
          <cell r="A5935">
            <v>37382</v>
          </cell>
          <cell r="B5935" t="str">
            <v>42301810600000040000</v>
          </cell>
          <cell r="C5935" t="str">
            <v>60301810200000009802</v>
          </cell>
          <cell r="D5935" t="str">
            <v>$</v>
          </cell>
          <cell r="E5935">
            <v>9863</v>
          </cell>
          <cell r="F5935" t="str">
            <v>Выплата %% по депозитам, получение %% по кредитам, удержание подоходного н алога, покупка валюты по генеральным заявлениям за апрель 2002 года</v>
          </cell>
        </row>
        <row r="5936">
          <cell r="A5936">
            <v>37382</v>
          </cell>
          <cell r="B5936" t="str">
            <v>42301810600000040000</v>
          </cell>
          <cell r="C5936" t="str">
            <v>60301810200000009802</v>
          </cell>
          <cell r="D5936" t="str">
            <v>$</v>
          </cell>
          <cell r="E5936">
            <v>2205</v>
          </cell>
          <cell r="F5936" t="str">
            <v>Выплата %% по депозитам, получение %% по кредитам, удержание подоходного н алога, покупка валюты по генеральным заявлениям за апрель 2002 года</v>
          </cell>
        </row>
        <row r="5937">
          <cell r="A5937">
            <v>37382</v>
          </cell>
          <cell r="B5937" t="str">
            <v>42301810600000040000</v>
          </cell>
          <cell r="C5937" t="str">
            <v>60301810200000009802</v>
          </cell>
          <cell r="D5937" t="str">
            <v>$</v>
          </cell>
          <cell r="E5937">
            <v>44820</v>
          </cell>
          <cell r="F5937" t="str">
            <v>Выплата %% по депозитам, получение %% по кредитам, удержание подоходного н алога, покупка валюты по генеральным заявлениям за апрель 2002 года</v>
          </cell>
        </row>
        <row r="5938">
          <cell r="A5938">
            <v>37382</v>
          </cell>
          <cell r="B5938" t="str">
            <v>42301810600000040000</v>
          </cell>
          <cell r="C5938" t="str">
            <v>60301810200000009802</v>
          </cell>
          <cell r="D5938" t="str">
            <v>$</v>
          </cell>
          <cell r="E5938">
            <v>10022</v>
          </cell>
          <cell r="F5938" t="str">
            <v>Выплата %% по депозитам, получение %% по кредитам, удержание подоходного н алога, покупка валюты по генеральным заявлениям за апрель 2002 года</v>
          </cell>
        </row>
        <row r="5939">
          <cell r="A5939">
            <v>37383</v>
          </cell>
          <cell r="B5939" t="str">
            <v>42301810600000040000</v>
          </cell>
          <cell r="C5939" t="str">
            <v>60301810300000000002</v>
          </cell>
          <cell r="D5939" t="str">
            <v>$</v>
          </cell>
          <cell r="E5939">
            <v>187.92</v>
          </cell>
          <cell r="F5939" t="str">
            <v>Удержание 1% налога со счета 10</v>
          </cell>
        </row>
        <row r="5940">
          <cell r="A5940">
            <v>37383</v>
          </cell>
          <cell r="B5940" t="str">
            <v>42301810600000040000</v>
          </cell>
          <cell r="C5940" t="str">
            <v>60301810300000000002</v>
          </cell>
          <cell r="D5940" t="str">
            <v>$</v>
          </cell>
          <cell r="E5940">
            <v>46.98</v>
          </cell>
          <cell r="F5940" t="str">
            <v>Удержание 1% налога со счета 1488</v>
          </cell>
        </row>
        <row r="5941">
          <cell r="A5941">
            <v>37383</v>
          </cell>
          <cell r="B5941" t="str">
            <v>42301810600000040000</v>
          </cell>
          <cell r="C5941" t="str">
            <v>60301810300000000002</v>
          </cell>
          <cell r="D5941" t="str">
            <v>$</v>
          </cell>
          <cell r="E5941">
            <v>31.32</v>
          </cell>
          <cell r="F5941" t="str">
            <v>Удержание 1% налога со счета 175</v>
          </cell>
        </row>
        <row r="5942">
          <cell r="A5942">
            <v>37383</v>
          </cell>
          <cell r="B5942" t="str">
            <v>42301810600000040000</v>
          </cell>
          <cell r="C5942" t="str">
            <v>60301810200000009802</v>
          </cell>
          <cell r="D5942" t="str">
            <v>$</v>
          </cell>
          <cell r="E5942">
            <v>119</v>
          </cell>
          <cell r="F5942" t="str">
            <v>Погашение части основного долга, процентов за пользование кредитом и списание подоходного налога с материальной выгоды,  Баринова Е.А.</v>
          </cell>
        </row>
        <row r="5943">
          <cell r="A5943">
            <v>37383</v>
          </cell>
          <cell r="B5943" t="str">
            <v>42301810600000040000</v>
          </cell>
          <cell r="C5943" t="str">
            <v>60301810200000009802</v>
          </cell>
          <cell r="D5943" t="str">
            <v>$</v>
          </cell>
          <cell r="E5943">
            <v>93</v>
          </cell>
          <cell r="F5943" t="str">
            <v>Погашение части основного долга, процентов за пользование кредитом и списание подоходного налога с материальной выгоды,  Барабанов А.Б.</v>
          </cell>
        </row>
        <row r="5944">
          <cell r="A5944">
            <v>37383</v>
          </cell>
          <cell r="B5944" t="str">
            <v>42301810600000040000</v>
          </cell>
          <cell r="C5944" t="str">
            <v>60301810200000009802</v>
          </cell>
          <cell r="D5944" t="str">
            <v>$</v>
          </cell>
          <cell r="E5944">
            <v>257</v>
          </cell>
          <cell r="F5944" t="str">
            <v>Погашение части основного долга, процентов за пользование кредитом и списание подоходного налога с материальной выгоды,  Тюленева Е.В.</v>
          </cell>
        </row>
        <row r="5945">
          <cell r="A5945">
            <v>37383</v>
          </cell>
          <cell r="B5945" t="str">
            <v>42301810600000040000</v>
          </cell>
          <cell r="C5945" t="str">
            <v>60301810200000009802</v>
          </cell>
          <cell r="D5945" t="str">
            <v>$</v>
          </cell>
          <cell r="E5945">
            <v>74</v>
          </cell>
          <cell r="F5945" t="str">
            <v>Погашение части основного долга, процентов за пользование кредитом и списание подоходного налога с материальной выгоды,  Савельева О.Н.</v>
          </cell>
        </row>
        <row r="5946">
          <cell r="A5946">
            <v>37384</v>
          </cell>
          <cell r="B5946" t="str">
            <v>42301810600000040000</v>
          </cell>
          <cell r="C5946" t="str">
            <v>60301810300000000002</v>
          </cell>
          <cell r="D5946" t="str">
            <v>$</v>
          </cell>
          <cell r="E5946">
            <v>93.82</v>
          </cell>
          <cell r="F5946" t="str">
            <v>Удержание 1% налога со счета 1598</v>
          </cell>
        </row>
        <row r="5947">
          <cell r="A5947">
            <v>37384</v>
          </cell>
          <cell r="B5947" t="str">
            <v>42301810600000040000</v>
          </cell>
          <cell r="C5947" t="str">
            <v>60301810300000000002</v>
          </cell>
          <cell r="D5947" t="str">
            <v>$</v>
          </cell>
          <cell r="E5947">
            <v>890.83</v>
          </cell>
          <cell r="F5947" t="str">
            <v>Удержание 1% налога со счета 146</v>
          </cell>
        </row>
        <row r="5948">
          <cell r="A5948">
            <v>37389</v>
          </cell>
          <cell r="B5948" t="str">
            <v>42301810600000040000</v>
          </cell>
          <cell r="C5948" t="str">
            <v>60301810300000000002</v>
          </cell>
          <cell r="D5948" t="str">
            <v>$</v>
          </cell>
          <cell r="E5948">
            <v>156.85</v>
          </cell>
          <cell r="F5948" t="str">
            <v>Удержание 1% налога со счета 10</v>
          </cell>
        </row>
        <row r="5949">
          <cell r="A5949">
            <v>37389</v>
          </cell>
          <cell r="B5949" t="str">
            <v>42301810600000040000</v>
          </cell>
          <cell r="C5949" t="str">
            <v>60301810300000000002</v>
          </cell>
          <cell r="D5949" t="str">
            <v>$</v>
          </cell>
          <cell r="E5949">
            <v>467.33</v>
          </cell>
          <cell r="F5949" t="str">
            <v>Удержание 1% налога со счета 5222</v>
          </cell>
        </row>
        <row r="5950">
          <cell r="A5950">
            <v>37390</v>
          </cell>
          <cell r="B5950" t="str">
            <v>42301810600000040000</v>
          </cell>
          <cell r="C5950" t="str">
            <v>60301810300000000002</v>
          </cell>
          <cell r="D5950" t="str">
            <v>$</v>
          </cell>
          <cell r="E5950">
            <v>94.11</v>
          </cell>
          <cell r="F5950" t="str">
            <v>Удержание 1% налога со счета 2063</v>
          </cell>
        </row>
        <row r="5951">
          <cell r="A5951">
            <v>37390</v>
          </cell>
          <cell r="B5951" t="str">
            <v>42301810600000040000</v>
          </cell>
          <cell r="C5951" t="str">
            <v>60301810300000000002</v>
          </cell>
          <cell r="D5951" t="str">
            <v>$</v>
          </cell>
          <cell r="E5951">
            <v>20.94</v>
          </cell>
          <cell r="F5951" t="str">
            <v>Удержание 1% налога со счета 4896</v>
          </cell>
        </row>
        <row r="5952">
          <cell r="A5952">
            <v>37392</v>
          </cell>
          <cell r="B5952" t="str">
            <v>42301810600000040000</v>
          </cell>
          <cell r="C5952" t="str">
            <v>60301810300000000002</v>
          </cell>
          <cell r="D5952" t="str">
            <v>$</v>
          </cell>
          <cell r="E5952">
            <v>31.37</v>
          </cell>
          <cell r="F5952" t="str">
            <v>Удержание 1% налога со счета 4825</v>
          </cell>
        </row>
        <row r="5953">
          <cell r="A5953">
            <v>37393</v>
          </cell>
          <cell r="B5953" t="str">
            <v>42301810600000040000</v>
          </cell>
          <cell r="C5953" t="str">
            <v>60301810300000000002</v>
          </cell>
          <cell r="D5953" t="str">
            <v>$</v>
          </cell>
          <cell r="E5953">
            <v>47.06</v>
          </cell>
          <cell r="F5953" t="str">
            <v>Удержание 1% налога со счета 4825</v>
          </cell>
        </row>
        <row r="5954">
          <cell r="A5954">
            <v>37393</v>
          </cell>
          <cell r="B5954" t="str">
            <v>42301810600000040000</v>
          </cell>
          <cell r="C5954" t="str">
            <v>60301810300000000002</v>
          </cell>
          <cell r="D5954" t="str">
            <v>$</v>
          </cell>
          <cell r="E5954">
            <v>18.82</v>
          </cell>
          <cell r="F5954" t="str">
            <v>Удержание 1% налога со счета 1051</v>
          </cell>
        </row>
        <row r="5955">
          <cell r="A5955">
            <v>37403</v>
          </cell>
          <cell r="B5955" t="str">
            <v>42301810600000040000</v>
          </cell>
          <cell r="C5955" t="str">
            <v>60301810300000000002</v>
          </cell>
          <cell r="D5955" t="str">
            <v>$</v>
          </cell>
          <cell r="E5955">
            <v>149.97999999999999</v>
          </cell>
          <cell r="F5955" t="str">
            <v>Удержание 1% налога со счета 2364</v>
          </cell>
        </row>
        <row r="5956">
          <cell r="A5956">
            <v>37404</v>
          </cell>
          <cell r="B5956" t="str">
            <v>42301810600000040000</v>
          </cell>
          <cell r="C5956" t="str">
            <v>60301810300000000002</v>
          </cell>
          <cell r="D5956" t="str">
            <v>$</v>
          </cell>
          <cell r="E5956">
            <v>313.47000000000003</v>
          </cell>
          <cell r="F5956" t="str">
            <v>Удержание 1% налога со счета 5141</v>
          </cell>
        </row>
        <row r="5957">
          <cell r="A5957">
            <v>37404</v>
          </cell>
          <cell r="B5957" t="str">
            <v>42301810600000040000</v>
          </cell>
          <cell r="C5957" t="str">
            <v>60301810300000000002</v>
          </cell>
          <cell r="D5957" t="str">
            <v>$</v>
          </cell>
          <cell r="E5957">
            <v>1495.31</v>
          </cell>
          <cell r="F5957" t="str">
            <v>Удержание 1% налога со счета 4359</v>
          </cell>
        </row>
        <row r="5958">
          <cell r="A5958">
            <v>37404</v>
          </cell>
          <cell r="B5958" t="str">
            <v>42301810600000040000</v>
          </cell>
          <cell r="C5958" t="str">
            <v>60301810300000000002</v>
          </cell>
          <cell r="D5958" t="str">
            <v>$</v>
          </cell>
          <cell r="E5958">
            <v>170.55</v>
          </cell>
          <cell r="F5958" t="str">
            <v>Удержание 1% налога со счета 4605</v>
          </cell>
        </row>
        <row r="5959">
          <cell r="A5959">
            <v>37405</v>
          </cell>
          <cell r="B5959" t="str">
            <v>42301810600000040000</v>
          </cell>
          <cell r="C5959" t="str">
            <v>60301810300000000002</v>
          </cell>
          <cell r="D5959" t="str">
            <v>$</v>
          </cell>
          <cell r="E5959">
            <v>156.22</v>
          </cell>
          <cell r="F5959" t="str">
            <v>Удержание 1% налога со счета 573</v>
          </cell>
        </row>
        <row r="5960">
          <cell r="A5960">
            <v>37405</v>
          </cell>
          <cell r="B5960" t="str">
            <v>42301810600000040000</v>
          </cell>
          <cell r="C5960" t="str">
            <v>60301810300000000002</v>
          </cell>
          <cell r="D5960" t="str">
            <v>$</v>
          </cell>
          <cell r="E5960">
            <v>2.83</v>
          </cell>
          <cell r="F5960" t="str">
            <v>Удержание 1% налога со счета 1077</v>
          </cell>
        </row>
        <row r="5961">
          <cell r="A5961">
            <v>37406</v>
          </cell>
          <cell r="B5961" t="str">
            <v>42301810600000040000</v>
          </cell>
          <cell r="C5961" t="str">
            <v>60301810200000009802</v>
          </cell>
          <cell r="D5961" t="str">
            <v>$</v>
          </cell>
          <cell r="E5961">
            <v>167</v>
          </cell>
          <cell r="F5961" t="str">
            <v>Погашение части основного долга, процентов за пользование кредитом и списание подоходного налога с материальной выгоды,  Савельева О.Н.</v>
          </cell>
        </row>
        <row r="5962">
          <cell r="A5962">
            <v>37406</v>
          </cell>
          <cell r="B5962" t="str">
            <v>42301810600000040000</v>
          </cell>
          <cell r="C5962" t="str">
            <v>60301810200000009802</v>
          </cell>
          <cell r="D5962" t="str">
            <v>$</v>
          </cell>
          <cell r="E5962">
            <v>273</v>
          </cell>
          <cell r="F5962" t="str">
            <v>Погашение части основного долга, процентов за пользование кредитом и списание подоходного налога с материальной выгоды,  Баринова Е.А.</v>
          </cell>
        </row>
        <row r="5963">
          <cell r="A5963">
            <v>37406</v>
          </cell>
          <cell r="B5963" t="str">
            <v>42301810600000040000</v>
          </cell>
          <cell r="C5963" t="str">
            <v>60301810200000009802</v>
          </cell>
          <cell r="D5963" t="str">
            <v>$</v>
          </cell>
          <cell r="E5963">
            <v>589</v>
          </cell>
          <cell r="F5963" t="str">
            <v>Погашение части основного долга, процентов за пользование кредитом и списание подоходного налога с материальной выгоды,  Тюленева Е.В.</v>
          </cell>
        </row>
        <row r="5964">
          <cell r="A5964">
            <v>37406</v>
          </cell>
          <cell r="B5964" t="str">
            <v>42301810600000040000</v>
          </cell>
          <cell r="C5964" t="str">
            <v>60301810200000009802</v>
          </cell>
          <cell r="D5964" t="str">
            <v>$</v>
          </cell>
          <cell r="E5964">
            <v>213</v>
          </cell>
          <cell r="F5964" t="str">
            <v>Погашение части основного долга, процентов за пользование кредитом и списание подоходного налога с материальной выгоды,  Барабанов А.Б.</v>
          </cell>
        </row>
        <row r="5965">
          <cell r="A5965">
            <v>37407</v>
          </cell>
          <cell r="B5965" t="str">
            <v>42301810600000040000</v>
          </cell>
          <cell r="C5965" t="str">
            <v>60301810300000000002</v>
          </cell>
          <cell r="D5965" t="str">
            <v>$</v>
          </cell>
          <cell r="E5965">
            <v>220.08</v>
          </cell>
          <cell r="F5965" t="str">
            <v>Удержание 1% налога со счета 5141</v>
          </cell>
        </row>
        <row r="5966">
          <cell r="A5966">
            <v>37410</v>
          </cell>
          <cell r="B5966" t="str">
            <v>42301810600000040000</v>
          </cell>
          <cell r="C5966" t="str">
            <v>60301810300000000002</v>
          </cell>
          <cell r="D5966" t="str">
            <v>$</v>
          </cell>
          <cell r="E5966">
            <v>62.88</v>
          </cell>
          <cell r="F5966" t="str">
            <v>Удержание 1% налога со счета 214</v>
          </cell>
        </row>
        <row r="5967">
          <cell r="A5967">
            <v>37410</v>
          </cell>
          <cell r="B5967" t="str">
            <v>42301810600000040000</v>
          </cell>
          <cell r="C5967" t="str">
            <v>60301810200000009802</v>
          </cell>
          <cell r="D5967" t="str">
            <v>$</v>
          </cell>
          <cell r="E5967">
            <v>16748</v>
          </cell>
          <cell r="F5967" t="str">
            <v>Выплата %% по депозитам, получение %% по кредитам, удержание подоходного н алога, покупка валюты по генеральным заявлениям за май 2002 года</v>
          </cell>
        </row>
        <row r="5968">
          <cell r="A5968">
            <v>37410</v>
          </cell>
          <cell r="B5968" t="str">
            <v>42301810600000040000</v>
          </cell>
          <cell r="C5968" t="str">
            <v>60301810200000009802</v>
          </cell>
          <cell r="D5968" t="str">
            <v>$</v>
          </cell>
          <cell r="E5968">
            <v>3514</v>
          </cell>
          <cell r="F5968" t="str">
            <v>Выплата %% по депозитам, получение %% по кредитам, удержание подоходного н алога, покупка валюты по генеральным заявлениям за май 2002 года</v>
          </cell>
        </row>
        <row r="5969">
          <cell r="A5969">
            <v>37410</v>
          </cell>
          <cell r="B5969" t="str">
            <v>42301810600000040000</v>
          </cell>
          <cell r="C5969" t="str">
            <v>60301810200000009802</v>
          </cell>
          <cell r="D5969" t="str">
            <v>$</v>
          </cell>
          <cell r="E5969">
            <v>17378</v>
          </cell>
          <cell r="F5969" t="str">
            <v>Выплата %% по депозитам, получение %% по кредитам, удержание подоходного н алога, покупка валюты по генеральным заявлениям за май 2002 года</v>
          </cell>
        </row>
        <row r="5970">
          <cell r="A5970">
            <v>37410</v>
          </cell>
          <cell r="B5970" t="str">
            <v>42301810600000040000</v>
          </cell>
          <cell r="C5970" t="str">
            <v>60301810200000009802</v>
          </cell>
          <cell r="D5970" t="str">
            <v>$</v>
          </cell>
          <cell r="E5970">
            <v>3646</v>
          </cell>
          <cell r="F5970" t="str">
            <v>Выплата %% по депозитам, получение %% по кредитам, удержание подоходного н алога, покупка валюты по генеральным заявлениям за май 2002 года</v>
          </cell>
        </row>
        <row r="5971">
          <cell r="A5971">
            <v>37410</v>
          </cell>
          <cell r="B5971" t="str">
            <v>42301810600000040000</v>
          </cell>
          <cell r="C5971" t="str">
            <v>60301810200000009802</v>
          </cell>
          <cell r="D5971" t="str">
            <v>$</v>
          </cell>
          <cell r="E5971">
            <v>10861</v>
          </cell>
          <cell r="F5971" t="str">
            <v>Выплата %% по депозитам, получение %% по кредитам, удержание подоходного н алога, покупка валюты по генеральным заявлениям за май 2002 года</v>
          </cell>
        </row>
        <row r="5972">
          <cell r="A5972">
            <v>37410</v>
          </cell>
          <cell r="B5972" t="str">
            <v>42301810600000040000</v>
          </cell>
          <cell r="C5972" t="str">
            <v>60301810200000009802</v>
          </cell>
          <cell r="D5972" t="str">
            <v>$</v>
          </cell>
          <cell r="E5972">
            <v>2279</v>
          </cell>
          <cell r="F5972" t="str">
            <v>Выплата %% по депозитам, получение %% по кредитам, удержание подоходного н алога, покупка валюты по генеральным заявлениям за май 2002 года</v>
          </cell>
        </row>
        <row r="5973">
          <cell r="A5973">
            <v>37410</v>
          </cell>
          <cell r="B5973" t="str">
            <v>42301810600000040000</v>
          </cell>
          <cell r="C5973" t="str">
            <v>60301810200000009802</v>
          </cell>
          <cell r="D5973" t="str">
            <v>$</v>
          </cell>
          <cell r="E5973">
            <v>49357</v>
          </cell>
          <cell r="F5973" t="str">
            <v>Выплата %% по депозитам, получение %% по кредитам, удержание подоходного н алога, покупка валюты по генеральным заявлениям за май 2002 года</v>
          </cell>
        </row>
        <row r="5974">
          <cell r="A5974">
            <v>37410</v>
          </cell>
          <cell r="B5974" t="str">
            <v>42301810600000040000</v>
          </cell>
          <cell r="C5974" t="str">
            <v>60301810200000009802</v>
          </cell>
          <cell r="D5974" t="str">
            <v>$</v>
          </cell>
          <cell r="E5974">
            <v>10356</v>
          </cell>
          <cell r="F5974" t="str">
            <v>Выплата %% по депозитам, получение %% по кредитам, удержание подоходного н алога, покупка валюты по генеральным заявлениям за май 2002 года</v>
          </cell>
        </row>
        <row r="5975">
          <cell r="A5975">
            <v>37411</v>
          </cell>
          <cell r="B5975" t="str">
            <v>42301810600000040000</v>
          </cell>
          <cell r="C5975" t="str">
            <v>60301810300000000002</v>
          </cell>
          <cell r="D5975" t="str">
            <v>$</v>
          </cell>
          <cell r="E5975">
            <v>292.61</v>
          </cell>
          <cell r="F5975" t="str">
            <v>Удержание 1% налога со счета 1983</v>
          </cell>
        </row>
        <row r="5976">
          <cell r="A5976">
            <v>37412</v>
          </cell>
          <cell r="B5976" t="str">
            <v>42301810600000040000</v>
          </cell>
          <cell r="C5976" t="str">
            <v>60301810300000000002</v>
          </cell>
          <cell r="D5976" t="str">
            <v>$</v>
          </cell>
          <cell r="E5976">
            <v>1730.16</v>
          </cell>
          <cell r="F5976" t="str">
            <v>Удержание 1% налога со счета 421</v>
          </cell>
        </row>
        <row r="5977">
          <cell r="A5977">
            <v>37412</v>
          </cell>
          <cell r="B5977" t="str">
            <v>42301810600000040000</v>
          </cell>
          <cell r="C5977" t="str">
            <v>60301810200000009802</v>
          </cell>
          <cell r="D5977" t="str">
            <v>$</v>
          </cell>
          <cell r="E5977">
            <v>70</v>
          </cell>
          <cell r="F5977" t="str">
            <v>Погашение части основного долга, процентов за пользование кредитом и списание подоходного налога с материальной выгоды,  Баринова Е.А.</v>
          </cell>
        </row>
        <row r="5978">
          <cell r="A5978">
            <v>37412</v>
          </cell>
          <cell r="B5978" t="str">
            <v>42301810600000040000</v>
          </cell>
          <cell r="C5978" t="str">
            <v>60301810200000009802</v>
          </cell>
          <cell r="D5978" t="str">
            <v>$</v>
          </cell>
          <cell r="E5978">
            <v>43</v>
          </cell>
          <cell r="F5978" t="str">
            <v>Погашение части основного долга, процентов за пользование кредитом и списание подоходного налога с материальной выгоды,  Савельева О.Н.</v>
          </cell>
        </row>
        <row r="5979">
          <cell r="A5979">
            <v>37412</v>
          </cell>
          <cell r="B5979" t="str">
            <v>42301810600000040000</v>
          </cell>
          <cell r="C5979" t="str">
            <v>60301810200000009802</v>
          </cell>
          <cell r="D5979" t="str">
            <v>$</v>
          </cell>
          <cell r="E5979">
            <v>55</v>
          </cell>
          <cell r="F5979" t="str">
            <v>Погашение части основного долга, процентов за пользование кредитом и списание подоходного налога с материальной выгоды,  Барабанов А.Б.</v>
          </cell>
        </row>
        <row r="5980">
          <cell r="A5980">
            <v>37412</v>
          </cell>
          <cell r="B5980" t="str">
            <v>42301810600000040000</v>
          </cell>
          <cell r="C5980" t="str">
            <v>60301810200000009802</v>
          </cell>
          <cell r="D5980" t="str">
            <v>$</v>
          </cell>
          <cell r="E5980">
            <v>153</v>
          </cell>
          <cell r="F5980" t="str">
            <v>Погашение части основного долга, процентов за пользование кредитом и списание подоходного налога с материальной выгоды,  Тюленева Е.В.</v>
          </cell>
        </row>
        <row r="5981">
          <cell r="A5981">
            <v>37413</v>
          </cell>
          <cell r="B5981" t="str">
            <v>42301810600000040000</v>
          </cell>
          <cell r="C5981" t="str">
            <v>60301810300000000002</v>
          </cell>
          <cell r="D5981" t="str">
            <v>$</v>
          </cell>
          <cell r="E5981">
            <v>88.28</v>
          </cell>
          <cell r="F5981" t="str">
            <v>Удержание 1% налога со счета 214</v>
          </cell>
        </row>
        <row r="5982">
          <cell r="A5982">
            <v>37413</v>
          </cell>
          <cell r="B5982" t="str">
            <v>42301810600000040000</v>
          </cell>
          <cell r="C5982" t="str">
            <v>60301810300000000002</v>
          </cell>
          <cell r="D5982" t="str">
            <v>$</v>
          </cell>
          <cell r="E5982">
            <v>15.72</v>
          </cell>
          <cell r="F5982" t="str">
            <v>Удержание 1% налога со счета 1488</v>
          </cell>
        </row>
        <row r="5983">
          <cell r="A5983">
            <v>37413</v>
          </cell>
          <cell r="B5983" t="str">
            <v>42301810600000040000</v>
          </cell>
          <cell r="C5983" t="str">
            <v>60301810300000000002</v>
          </cell>
          <cell r="D5983" t="str">
            <v>$</v>
          </cell>
          <cell r="E5983">
            <v>624.03</v>
          </cell>
          <cell r="F5983" t="str">
            <v>Удержание 1% налога со счета 2364</v>
          </cell>
        </row>
        <row r="5984">
          <cell r="A5984">
            <v>37414</v>
          </cell>
          <cell r="B5984" t="str">
            <v>42301810600000040000</v>
          </cell>
          <cell r="C5984" t="str">
            <v>60301810300000000002</v>
          </cell>
          <cell r="D5984" t="str">
            <v>$</v>
          </cell>
          <cell r="E5984">
            <v>31.34</v>
          </cell>
          <cell r="F5984" t="str">
            <v>Удержание 1% налога со счета 1077</v>
          </cell>
        </row>
        <row r="5985">
          <cell r="A5985">
            <v>37414</v>
          </cell>
          <cell r="B5985" t="str">
            <v>42301810600000040000</v>
          </cell>
          <cell r="C5985" t="str">
            <v>60301810300000000002</v>
          </cell>
          <cell r="D5985" t="str">
            <v>$</v>
          </cell>
          <cell r="E5985">
            <v>630.52</v>
          </cell>
          <cell r="F5985" t="str">
            <v>Удержание 1% налога со счета 146</v>
          </cell>
        </row>
        <row r="5986">
          <cell r="A5986">
            <v>37417</v>
          </cell>
          <cell r="B5986" t="str">
            <v>42301810600000040000</v>
          </cell>
          <cell r="C5986" t="str">
            <v>60301810300000000002</v>
          </cell>
          <cell r="D5986" t="str">
            <v>$</v>
          </cell>
          <cell r="E5986">
            <v>31.53</v>
          </cell>
          <cell r="F5986" t="str">
            <v>Удержание 1% налога со счета 1488</v>
          </cell>
        </row>
        <row r="5987">
          <cell r="A5987">
            <v>37418</v>
          </cell>
          <cell r="B5987" t="str">
            <v>42301810600000040000</v>
          </cell>
          <cell r="C5987" t="str">
            <v>60301810200000009802</v>
          </cell>
          <cell r="D5987" t="str">
            <v>$</v>
          </cell>
          <cell r="E5987">
            <v>42</v>
          </cell>
          <cell r="F5987" t="str">
            <v>Погашение части основного долга, процентов за пользование кредитом и списание подоходного налога с  Савельевой О.Н. по балансовым счетам</v>
          </cell>
        </row>
        <row r="5988">
          <cell r="A5988">
            <v>37418</v>
          </cell>
          <cell r="B5988" t="str">
            <v>42301810600000040000</v>
          </cell>
          <cell r="C5988" t="str">
            <v>60301810300000000002</v>
          </cell>
          <cell r="D5988" t="str">
            <v>$</v>
          </cell>
          <cell r="E5988">
            <v>103.85</v>
          </cell>
          <cell r="F5988" t="str">
            <v>Удержание 1% налога со счета 1815</v>
          </cell>
        </row>
        <row r="5989">
          <cell r="A5989">
            <v>37418</v>
          </cell>
          <cell r="B5989" t="str">
            <v>42301810600000040000</v>
          </cell>
          <cell r="C5989" t="str">
            <v>60301810300000000002</v>
          </cell>
          <cell r="D5989" t="str">
            <v>$</v>
          </cell>
          <cell r="E5989">
            <v>1072.03</v>
          </cell>
          <cell r="F5989" t="str">
            <v>Удержание 1% налога со счета 1585</v>
          </cell>
        </row>
        <row r="5990">
          <cell r="A5990">
            <v>37420</v>
          </cell>
          <cell r="B5990" t="str">
            <v>42301810600000040000</v>
          </cell>
          <cell r="C5990" t="str">
            <v>60301810700000009098</v>
          </cell>
          <cell r="D5990" t="str">
            <v>$</v>
          </cell>
          <cell r="E5990">
            <v>0.65</v>
          </cell>
          <cell r="F5990" t="str">
            <v>Списание расходов, оплаченных банковской картой MasterCard Business (Зленко Н. Н.), на представительские цели сверх норм и в пределах норм, по командировке на Кубу с 25.04 по 29.04.02: проживание в гостинице, цель: участие в переговорах в с оставе Правите</v>
          </cell>
        </row>
        <row r="5991">
          <cell r="A5991">
            <v>37420</v>
          </cell>
          <cell r="B5991" t="str">
            <v>42301810600000040000</v>
          </cell>
          <cell r="C5991" t="str">
            <v>60301810300000000002</v>
          </cell>
          <cell r="D5991" t="str">
            <v>$</v>
          </cell>
          <cell r="E5991">
            <v>31.54</v>
          </cell>
          <cell r="F5991" t="str">
            <v>Удержание 1% налога со счета 1488</v>
          </cell>
        </row>
        <row r="5992">
          <cell r="A5992">
            <v>37421</v>
          </cell>
          <cell r="B5992" t="str">
            <v>42301810600000040000</v>
          </cell>
          <cell r="C5992" t="str">
            <v>60301810300000000002</v>
          </cell>
          <cell r="D5992" t="str">
            <v>$</v>
          </cell>
          <cell r="E5992">
            <v>151.5</v>
          </cell>
          <cell r="F5992" t="str">
            <v>Удержание 1% налога со счета 4265</v>
          </cell>
        </row>
        <row r="5993">
          <cell r="A5993">
            <v>37421</v>
          </cell>
          <cell r="B5993" t="str">
            <v>42301810600000040000</v>
          </cell>
          <cell r="C5993" t="str">
            <v>60301810300000000002</v>
          </cell>
          <cell r="D5993" t="str">
            <v>$</v>
          </cell>
          <cell r="E5993">
            <v>850.93</v>
          </cell>
          <cell r="F5993" t="str">
            <v>Удержание 1% налога со счета 4359</v>
          </cell>
        </row>
        <row r="5994">
          <cell r="A5994">
            <v>37424</v>
          </cell>
          <cell r="B5994" t="str">
            <v>42301810600000040000</v>
          </cell>
          <cell r="C5994" t="str">
            <v>60301810300000000002</v>
          </cell>
          <cell r="D5994" t="str">
            <v>$</v>
          </cell>
          <cell r="E5994">
            <v>111.37</v>
          </cell>
          <cell r="F5994" t="str">
            <v>Удержание 1% налога со счета 5536</v>
          </cell>
        </row>
        <row r="5995">
          <cell r="A5995">
            <v>37425</v>
          </cell>
          <cell r="B5995" t="str">
            <v>42301810600000040000</v>
          </cell>
          <cell r="C5995" t="str">
            <v>60301810300000000002</v>
          </cell>
          <cell r="D5995" t="str">
            <v>$</v>
          </cell>
          <cell r="E5995">
            <v>31.54</v>
          </cell>
          <cell r="F5995" t="str">
            <v>Удержание 1% налога со счета 285</v>
          </cell>
        </row>
        <row r="5996">
          <cell r="A5996">
            <v>37426</v>
          </cell>
          <cell r="B5996" t="str">
            <v>42301810600000040000</v>
          </cell>
          <cell r="C5996" t="str">
            <v>60301810300000000002</v>
          </cell>
          <cell r="D5996" t="str">
            <v>$</v>
          </cell>
          <cell r="E5996">
            <v>315.39999999999998</v>
          </cell>
          <cell r="F5996" t="str">
            <v>Удержание 1% налога со счета 2364</v>
          </cell>
        </row>
        <row r="5997">
          <cell r="A5997">
            <v>37426</v>
          </cell>
          <cell r="B5997" t="str">
            <v>42301810600000040000</v>
          </cell>
          <cell r="C5997" t="str">
            <v>60301810200000009802</v>
          </cell>
          <cell r="D5997" t="str">
            <v>$</v>
          </cell>
          <cell r="E5997">
            <v>163</v>
          </cell>
          <cell r="F5997" t="str">
            <v>Погашение части основного долга, процентов за пользование кредитом и списание подоходного налога с материальной выгоды,  Баринова Е.А.</v>
          </cell>
        </row>
        <row r="5998">
          <cell r="A5998">
            <v>37427</v>
          </cell>
          <cell r="B5998" t="str">
            <v>42301810600000040000</v>
          </cell>
          <cell r="C5998" t="str">
            <v>60301810300000000002</v>
          </cell>
          <cell r="D5998" t="str">
            <v>$</v>
          </cell>
          <cell r="E5998">
            <v>157.35</v>
          </cell>
          <cell r="F5998" t="str">
            <v>Удержание 1% налога со счета 1093</v>
          </cell>
        </row>
        <row r="5999">
          <cell r="A5999">
            <v>37427</v>
          </cell>
          <cell r="B5999" t="str">
            <v>42301810600000040000</v>
          </cell>
          <cell r="C5999" t="str">
            <v>60301810300000000002</v>
          </cell>
          <cell r="D5999" t="str">
            <v>$</v>
          </cell>
          <cell r="E5999">
            <v>20.51</v>
          </cell>
          <cell r="F5999" t="str">
            <v>Удержание 1% налога со счета 1488</v>
          </cell>
        </row>
        <row r="6000">
          <cell r="A6000">
            <v>37434</v>
          </cell>
          <cell r="B6000" t="str">
            <v>42301810600000040000</v>
          </cell>
          <cell r="C6000" t="str">
            <v>60301810300000000002</v>
          </cell>
          <cell r="D6000" t="str">
            <v>$</v>
          </cell>
          <cell r="E6000">
            <v>449.95</v>
          </cell>
          <cell r="F6000" t="str">
            <v>Удержание 1% налога со счета 5293</v>
          </cell>
        </row>
        <row r="6001">
          <cell r="A6001">
            <v>37434</v>
          </cell>
          <cell r="B6001" t="str">
            <v>42301810600000040000</v>
          </cell>
          <cell r="C6001" t="str">
            <v>60301810300000000002</v>
          </cell>
          <cell r="D6001" t="str">
            <v>$</v>
          </cell>
          <cell r="E6001">
            <v>1739.1</v>
          </cell>
          <cell r="F6001" t="str">
            <v>Удержание 1% налога со счета 2364</v>
          </cell>
        </row>
        <row r="6002">
          <cell r="A6002">
            <v>37435</v>
          </cell>
          <cell r="B6002" t="str">
            <v>42301810600000040000</v>
          </cell>
          <cell r="C6002" t="str">
            <v>60301810300000000002</v>
          </cell>
          <cell r="D6002" t="str">
            <v>$</v>
          </cell>
          <cell r="E6002">
            <v>237.26</v>
          </cell>
          <cell r="F6002" t="str">
            <v>Удержание 1% налога со счета 1022</v>
          </cell>
        </row>
        <row r="6003">
          <cell r="A6003">
            <v>37435</v>
          </cell>
          <cell r="B6003" t="str">
            <v>42301810600000040000</v>
          </cell>
          <cell r="C6003" t="str">
            <v>60301810200000009802</v>
          </cell>
          <cell r="D6003" t="str">
            <v>$</v>
          </cell>
          <cell r="E6003">
            <v>585</v>
          </cell>
          <cell r="F6003" t="str">
            <v>Погашение части основного долга, процентов за пользование кредитом и списание подоходного налога с материальной выгоды,  Тюленева Е.В.</v>
          </cell>
        </row>
        <row r="6004">
          <cell r="A6004">
            <v>37435</v>
          </cell>
          <cell r="B6004" t="str">
            <v>42301810600000040000</v>
          </cell>
          <cell r="C6004" t="str">
            <v>60301810200000009802</v>
          </cell>
          <cell r="D6004" t="str">
            <v>$</v>
          </cell>
          <cell r="E6004">
            <v>210</v>
          </cell>
          <cell r="F6004" t="str">
            <v>Погашение части основного долга, процентов за пользование кредитом и списание подоходного налога с материальной выгоды,  Барабанов А.Б.</v>
          </cell>
        </row>
        <row r="6005">
          <cell r="A6005">
            <v>37260</v>
          </cell>
          <cell r="B6005" t="str">
            <v>42301810700000040000</v>
          </cell>
          <cell r="C6005" t="str">
            <v>60301810300000000002</v>
          </cell>
          <cell r="D6005" t="str">
            <v>$</v>
          </cell>
          <cell r="E6005">
            <v>20.04</v>
          </cell>
          <cell r="F6005" t="str">
            <v>Удержание 1% налога со счета 1472</v>
          </cell>
        </row>
        <row r="6006">
          <cell r="A6006">
            <v>37260</v>
          </cell>
          <cell r="B6006" t="str">
            <v>42301810700000040000</v>
          </cell>
          <cell r="C6006" t="str">
            <v>60301810300000000002</v>
          </cell>
          <cell r="D6006" t="str">
            <v>$</v>
          </cell>
          <cell r="E6006">
            <v>92.49</v>
          </cell>
          <cell r="F6006" t="str">
            <v>Удержание 1% налога со счета 1375</v>
          </cell>
        </row>
        <row r="6007">
          <cell r="A6007">
            <v>37260</v>
          </cell>
          <cell r="B6007" t="str">
            <v>42301810700000040000</v>
          </cell>
          <cell r="C6007" t="str">
            <v>60301810300000000002</v>
          </cell>
          <cell r="D6007" t="str">
            <v>$</v>
          </cell>
          <cell r="E6007">
            <v>292.89</v>
          </cell>
          <cell r="F6007" t="str">
            <v>Удержание 1% налога со счета 1168</v>
          </cell>
        </row>
        <row r="6008">
          <cell r="A6008">
            <v>37260</v>
          </cell>
          <cell r="B6008" t="str">
            <v>42301810700000040000</v>
          </cell>
          <cell r="C6008" t="str">
            <v>60301810300000000002</v>
          </cell>
          <cell r="D6008" t="str">
            <v>$</v>
          </cell>
          <cell r="E6008">
            <v>92.49</v>
          </cell>
          <cell r="F6008" t="str">
            <v>Удержание 1% налога со счета 978</v>
          </cell>
        </row>
        <row r="6009">
          <cell r="A6009">
            <v>37260</v>
          </cell>
          <cell r="B6009" t="str">
            <v>42301810700000040000</v>
          </cell>
          <cell r="C6009" t="str">
            <v>60301810300000000002</v>
          </cell>
          <cell r="D6009" t="str">
            <v>$</v>
          </cell>
          <cell r="E6009">
            <v>52.41</v>
          </cell>
          <cell r="F6009" t="str">
            <v>Удержание 1% налога со счета 3742</v>
          </cell>
        </row>
        <row r="6010">
          <cell r="A6010">
            <v>37260</v>
          </cell>
          <cell r="B6010" t="str">
            <v>42301810700000040000</v>
          </cell>
          <cell r="C6010" t="str">
            <v>60301810300000000002</v>
          </cell>
          <cell r="D6010" t="str">
            <v>$</v>
          </cell>
          <cell r="E6010">
            <v>154.15</v>
          </cell>
          <cell r="F6010" t="str">
            <v>Удержание 1% налога со счета 1401</v>
          </cell>
        </row>
        <row r="6011">
          <cell r="A6011">
            <v>37260</v>
          </cell>
          <cell r="B6011" t="str">
            <v>42301810700000040000</v>
          </cell>
          <cell r="C6011" t="str">
            <v>60301810200000009802</v>
          </cell>
          <cell r="D6011" t="str">
            <v>$</v>
          </cell>
          <cell r="E6011">
            <v>1629</v>
          </cell>
          <cell r="F6011" t="str">
            <v>Погашение части основного долга, процентов за пользование кредитом и списание подоходного налога с материальной выгоды,  Смирнов А.В.</v>
          </cell>
        </row>
        <row r="6012">
          <cell r="A6012">
            <v>37260</v>
          </cell>
          <cell r="B6012" t="str">
            <v>42301810700000040000</v>
          </cell>
          <cell r="C6012" t="str">
            <v>60301810200000009802</v>
          </cell>
          <cell r="D6012" t="str">
            <v>$</v>
          </cell>
          <cell r="E6012">
            <v>14516</v>
          </cell>
          <cell r="F6012" t="str">
            <v>Выплата %% по депозитам, получение %% по кредитам, удержание подоходного н алога, покупка валюты по генеральным заявлениям за декабрь 2001 года</v>
          </cell>
        </row>
        <row r="6013">
          <cell r="A6013">
            <v>37260</v>
          </cell>
          <cell r="B6013" t="str">
            <v>42301810700000040000</v>
          </cell>
          <cell r="C6013" t="str">
            <v>60301810200000009802</v>
          </cell>
          <cell r="D6013" t="str">
            <v>$</v>
          </cell>
          <cell r="E6013">
            <v>3246</v>
          </cell>
          <cell r="F6013" t="str">
            <v>Выплата %% по депозитам, получение %% по кредитам, удержание подоходного н алога, покупка валюты по генеральным заявлениям за декабрь 2001 года</v>
          </cell>
        </row>
        <row r="6014">
          <cell r="A6014">
            <v>37260</v>
          </cell>
          <cell r="B6014" t="str">
            <v>42301810700000040000</v>
          </cell>
          <cell r="C6014" t="str">
            <v>60301810200000009802</v>
          </cell>
          <cell r="D6014" t="str">
            <v>$</v>
          </cell>
          <cell r="E6014">
            <v>4419</v>
          </cell>
          <cell r="F6014" t="str">
            <v>Выплата %% по депозитам, получение %% по кредитам, удержание подоходного н алога, покупка валюты по генеральным заявлениям за декабрь 2001 года</v>
          </cell>
        </row>
        <row r="6015">
          <cell r="A6015">
            <v>37260</v>
          </cell>
          <cell r="B6015" t="str">
            <v>42301810700000040000</v>
          </cell>
          <cell r="C6015" t="str">
            <v>60301810200000009802</v>
          </cell>
          <cell r="D6015" t="str">
            <v>$</v>
          </cell>
          <cell r="E6015">
            <v>988</v>
          </cell>
          <cell r="F6015" t="str">
            <v>Выплата %% по депозитам, получение %% по кредитам, удержание подоходного н алога, покупка валюты по генеральным заявлениям за декабрь 2001 года</v>
          </cell>
        </row>
        <row r="6016">
          <cell r="A6016">
            <v>37260</v>
          </cell>
          <cell r="B6016" t="str">
            <v>42301810700000040000</v>
          </cell>
          <cell r="C6016" t="str">
            <v>60301810200000009802</v>
          </cell>
          <cell r="D6016" t="str">
            <v>$</v>
          </cell>
          <cell r="E6016">
            <v>21601</v>
          </cell>
          <cell r="F6016" t="str">
            <v>Выплата %% по депозитам, получение %% по кредитам, удержание подоходного н алога, покупка валюты по генеральным заявлениям за декабрь 2001 года</v>
          </cell>
        </row>
        <row r="6017">
          <cell r="A6017">
            <v>37260</v>
          </cell>
          <cell r="B6017" t="str">
            <v>42301810700000040000</v>
          </cell>
          <cell r="C6017" t="str">
            <v>60301810200000009802</v>
          </cell>
          <cell r="D6017" t="str">
            <v>$</v>
          </cell>
          <cell r="E6017">
            <v>4830</v>
          </cell>
          <cell r="F6017" t="str">
            <v>Выплата %% по депозитам, получение %% по кредитам, удержание подоходного н алога, покупка валюты по генеральным заявлениям за декабрь 2001 года</v>
          </cell>
        </row>
        <row r="6018">
          <cell r="A6018">
            <v>37260</v>
          </cell>
          <cell r="B6018" t="str">
            <v>42301810700000040000</v>
          </cell>
          <cell r="C6018" t="str">
            <v>60301810200000009802</v>
          </cell>
          <cell r="D6018" t="str">
            <v>$</v>
          </cell>
          <cell r="E6018">
            <v>13126</v>
          </cell>
          <cell r="F6018" t="str">
            <v>Выплата %% по депозитам, получение %% по кредитам, удержание подоходного н алога, покупка валюты по генеральным заявлениям за декабрь 2001 года</v>
          </cell>
        </row>
        <row r="6019">
          <cell r="A6019">
            <v>37260</v>
          </cell>
          <cell r="B6019" t="str">
            <v>42301810700000040000</v>
          </cell>
          <cell r="C6019" t="str">
            <v>60301810200000009802</v>
          </cell>
          <cell r="D6019" t="str">
            <v>$</v>
          </cell>
          <cell r="E6019">
            <v>2935</v>
          </cell>
          <cell r="F6019" t="str">
            <v>Выплата %% по депозитам, получение %% по кредитам, удержание подоходного н алога, покупка валюты по генеральным заявлениям за декабрь 2001 года</v>
          </cell>
        </row>
        <row r="6020">
          <cell r="A6020">
            <v>37260</v>
          </cell>
          <cell r="B6020" t="str">
            <v>42301810700000040000</v>
          </cell>
          <cell r="C6020" t="str">
            <v>60301810200000009802</v>
          </cell>
          <cell r="D6020" t="str">
            <v>$</v>
          </cell>
          <cell r="E6020">
            <v>4652</v>
          </cell>
          <cell r="F6020" t="str">
            <v>Выплата %% по депозитам, получение %% по кредитам, удержание подоходного н алога, покупка валюты по генеральным заявлениям за декабрь 2001 года</v>
          </cell>
        </row>
        <row r="6021">
          <cell r="A6021">
            <v>37260</v>
          </cell>
          <cell r="B6021" t="str">
            <v>42301810700000040000</v>
          </cell>
          <cell r="C6021" t="str">
            <v>60301810200000009802</v>
          </cell>
          <cell r="D6021" t="str">
            <v>$</v>
          </cell>
          <cell r="E6021">
            <v>1040</v>
          </cell>
          <cell r="F6021" t="str">
            <v>Выплата %% по депозитам, получение %% по кредитам, удержание подоходного н алога, покупка валюты по генеральным заявлениям за декабрь 2001 года</v>
          </cell>
        </row>
        <row r="6022">
          <cell r="A6022">
            <v>37260</v>
          </cell>
          <cell r="B6022" t="str">
            <v>42301810700000040000</v>
          </cell>
          <cell r="C6022" t="str">
            <v>60301810200000009802</v>
          </cell>
          <cell r="D6022" t="str">
            <v>$</v>
          </cell>
          <cell r="E6022">
            <v>9406</v>
          </cell>
          <cell r="F6022" t="str">
            <v>Выплата %% по депозитам, получение %% по кредитам, удержание подоходного н алога, покупка валюты по генеральным заявлениям за декабрь 2001 года</v>
          </cell>
        </row>
        <row r="6023">
          <cell r="A6023">
            <v>37260</v>
          </cell>
          <cell r="B6023" t="str">
            <v>42301810700000040000</v>
          </cell>
          <cell r="C6023" t="str">
            <v>60301810200000009802</v>
          </cell>
          <cell r="D6023" t="str">
            <v>$</v>
          </cell>
          <cell r="E6023">
            <v>2103</v>
          </cell>
          <cell r="F6023" t="str">
            <v>Выплата %% по депозитам, получение %% по кредитам, удержание подоходного н алога, покупка валюты по генеральным заявлениям за декабрь 2001 года</v>
          </cell>
        </row>
        <row r="6024">
          <cell r="A6024">
            <v>37260</v>
          </cell>
          <cell r="B6024" t="str">
            <v>42301810700000040000</v>
          </cell>
          <cell r="C6024" t="str">
            <v>60301810200000009802</v>
          </cell>
          <cell r="D6024" t="str">
            <v>$</v>
          </cell>
          <cell r="E6024">
            <v>14484</v>
          </cell>
          <cell r="F6024" t="str">
            <v>Выплата %% по депозитам, получение %% по кредитам, удержание подоходного н алога, покупка валюты по генеральным заявлениям за декабрь 2001 года</v>
          </cell>
        </row>
        <row r="6025">
          <cell r="A6025">
            <v>37260</v>
          </cell>
          <cell r="B6025" t="str">
            <v>42301810700000040000</v>
          </cell>
          <cell r="C6025" t="str">
            <v>60301810200000009802</v>
          </cell>
          <cell r="D6025" t="str">
            <v>$</v>
          </cell>
          <cell r="E6025">
            <v>3239</v>
          </cell>
          <cell r="F6025" t="str">
            <v>Выплата %% по депозитам, получение %% по кредитам, удержание подоходного н алога, покупка валюты по генеральным заявлениям за декабрь 2001 года</v>
          </cell>
        </row>
        <row r="6026">
          <cell r="A6026">
            <v>37260</v>
          </cell>
          <cell r="B6026" t="str">
            <v>42301810700000040000</v>
          </cell>
          <cell r="C6026" t="str">
            <v>60301810200000009802</v>
          </cell>
          <cell r="D6026" t="str">
            <v>$</v>
          </cell>
          <cell r="E6026">
            <v>8730</v>
          </cell>
          <cell r="F6026" t="str">
            <v>Выплата %% по депозитам, получение %% по кредитам, удержание подоходного н алога, покупка валюты по генеральным заявлениям за декабрь 2001 года</v>
          </cell>
        </row>
        <row r="6027">
          <cell r="A6027">
            <v>37260</v>
          </cell>
          <cell r="B6027" t="str">
            <v>42301810700000040000</v>
          </cell>
          <cell r="C6027" t="str">
            <v>60301810200000009802</v>
          </cell>
          <cell r="D6027" t="str">
            <v>$</v>
          </cell>
          <cell r="E6027">
            <v>1952</v>
          </cell>
          <cell r="F6027" t="str">
            <v>Выплата %% по депозитам, получение %% по кредитам, удержание подоходного н алога, покупка валюты по генеральным заявлениям за декабрь 2001 года</v>
          </cell>
        </row>
        <row r="6028">
          <cell r="A6028">
            <v>37264</v>
          </cell>
          <cell r="B6028" t="str">
            <v>42301810700000040000</v>
          </cell>
          <cell r="C6028" t="str">
            <v>60301810300000000002</v>
          </cell>
          <cell r="D6028" t="str">
            <v>$</v>
          </cell>
          <cell r="E6028">
            <v>239.69</v>
          </cell>
          <cell r="F6028" t="str">
            <v>Удержание 1% налога со счета 978</v>
          </cell>
        </row>
        <row r="6029">
          <cell r="A6029">
            <v>37265</v>
          </cell>
          <cell r="B6029" t="str">
            <v>42301810700000040000</v>
          </cell>
          <cell r="C6029" t="str">
            <v>60301810300000000002</v>
          </cell>
          <cell r="D6029" t="str">
            <v>$</v>
          </cell>
          <cell r="E6029">
            <v>307.12</v>
          </cell>
          <cell r="F6029" t="str">
            <v>Удержание 1% налога со счета 2413</v>
          </cell>
        </row>
        <row r="6030">
          <cell r="A6030">
            <v>37265</v>
          </cell>
          <cell r="B6030" t="str">
            <v>42301810700000040000</v>
          </cell>
          <cell r="C6030" t="str">
            <v>60301810300000000002</v>
          </cell>
          <cell r="D6030" t="str">
            <v>$</v>
          </cell>
          <cell r="E6030">
            <v>24.38</v>
          </cell>
          <cell r="F6030" t="str">
            <v>Удержание 1% налога со счета 4835</v>
          </cell>
        </row>
        <row r="6031">
          <cell r="A6031">
            <v>37265</v>
          </cell>
          <cell r="B6031" t="str">
            <v>42301810700000040000</v>
          </cell>
          <cell r="C6031" t="str">
            <v>60301810300000000002</v>
          </cell>
          <cell r="D6031" t="str">
            <v>$</v>
          </cell>
          <cell r="E6031">
            <v>307.02</v>
          </cell>
          <cell r="F6031" t="str">
            <v>Удержание 1% налога со счета 677</v>
          </cell>
        </row>
        <row r="6032">
          <cell r="A6032">
            <v>37265</v>
          </cell>
          <cell r="B6032" t="str">
            <v>42301810700000040000</v>
          </cell>
          <cell r="C6032" t="str">
            <v>60301810300000000002</v>
          </cell>
          <cell r="D6032" t="str">
            <v>$</v>
          </cell>
          <cell r="E6032">
            <v>45.94</v>
          </cell>
          <cell r="F6032" t="str">
            <v>Удержание 1% налога со счета 800</v>
          </cell>
        </row>
        <row r="6033">
          <cell r="A6033">
            <v>37265</v>
          </cell>
          <cell r="B6033" t="str">
            <v>42301810700000040000</v>
          </cell>
          <cell r="C6033" t="str">
            <v>60301810300000000002</v>
          </cell>
          <cell r="D6033" t="str">
            <v>$</v>
          </cell>
          <cell r="E6033">
            <v>46.08</v>
          </cell>
          <cell r="F6033" t="str">
            <v>Удержание 1% налога со счета 3742</v>
          </cell>
        </row>
        <row r="6034">
          <cell r="A6034">
            <v>37265</v>
          </cell>
          <cell r="B6034" t="str">
            <v>42301810700000040000</v>
          </cell>
          <cell r="C6034" t="str">
            <v>60301810200000009802</v>
          </cell>
          <cell r="D6034" t="str">
            <v>$</v>
          </cell>
          <cell r="E6034">
            <v>34</v>
          </cell>
          <cell r="F6034" t="str">
            <v>Погашение части основного долга, процентов за пользование кредитом и списание подоходного налога с материальной выгоды,  Ткач Е.А.</v>
          </cell>
        </row>
        <row r="6035">
          <cell r="A6035">
            <v>37265</v>
          </cell>
          <cell r="B6035" t="str">
            <v>42301810700000040000</v>
          </cell>
          <cell r="C6035" t="str">
            <v>60301810200000009802</v>
          </cell>
          <cell r="D6035" t="str">
            <v>$</v>
          </cell>
          <cell r="E6035">
            <v>54</v>
          </cell>
          <cell r="F6035" t="str">
            <v>Погашение части основного долга, процентов за пользование кредитом и списание подоходного налога с материальной выгоды,  Мальцева Н.А.</v>
          </cell>
        </row>
        <row r="6036">
          <cell r="A6036">
            <v>37266</v>
          </cell>
          <cell r="B6036" t="str">
            <v>42301810700000040000</v>
          </cell>
          <cell r="C6036" t="str">
            <v>60301810300000000002</v>
          </cell>
          <cell r="D6036" t="str">
            <v>$</v>
          </cell>
          <cell r="E6036">
            <v>63.04</v>
          </cell>
          <cell r="F6036" t="str">
            <v>Удержание 1% налога со счета 1799</v>
          </cell>
        </row>
        <row r="6037">
          <cell r="A6037">
            <v>37266</v>
          </cell>
          <cell r="B6037" t="str">
            <v>42301810700000040000</v>
          </cell>
          <cell r="C6037" t="str">
            <v>60301810300000000002</v>
          </cell>
          <cell r="D6037" t="str">
            <v>$</v>
          </cell>
          <cell r="E6037">
            <v>181.39</v>
          </cell>
          <cell r="F6037" t="str">
            <v>Удержание 1% налога со счета 978</v>
          </cell>
        </row>
        <row r="6038">
          <cell r="A6038">
            <v>37266</v>
          </cell>
          <cell r="B6038" t="str">
            <v>42301810700000040000</v>
          </cell>
          <cell r="C6038" t="str">
            <v>60301810300000000002</v>
          </cell>
          <cell r="D6038" t="str">
            <v>$</v>
          </cell>
          <cell r="E6038">
            <v>79.03</v>
          </cell>
          <cell r="F6038" t="str">
            <v>Удержание 1% налога со счета 2057</v>
          </cell>
        </row>
        <row r="6039">
          <cell r="A6039">
            <v>37266</v>
          </cell>
          <cell r="B6039" t="str">
            <v>42301810700000040000</v>
          </cell>
          <cell r="C6039" t="str">
            <v>60301810300000000002</v>
          </cell>
          <cell r="D6039" t="str">
            <v>$</v>
          </cell>
          <cell r="E6039">
            <v>24.57</v>
          </cell>
          <cell r="F6039" t="str">
            <v>Удержание 1% налога со счета 1029</v>
          </cell>
        </row>
        <row r="6040">
          <cell r="A6040">
            <v>37266</v>
          </cell>
          <cell r="B6040" t="str">
            <v>42301810700000040000</v>
          </cell>
          <cell r="C6040" t="str">
            <v>60301810300000000002</v>
          </cell>
          <cell r="D6040" t="str">
            <v>$</v>
          </cell>
          <cell r="E6040">
            <v>860.94</v>
          </cell>
          <cell r="F6040" t="str">
            <v>Удержание 1% налога со счета 1375</v>
          </cell>
        </row>
        <row r="6041">
          <cell r="A6041">
            <v>37267</v>
          </cell>
          <cell r="B6041" t="str">
            <v>42301810700000040000</v>
          </cell>
          <cell r="C6041" t="str">
            <v>60301810300000000002</v>
          </cell>
          <cell r="D6041" t="str">
            <v>$</v>
          </cell>
          <cell r="E6041">
            <v>199.42</v>
          </cell>
          <cell r="F6041" t="str">
            <v>Удержание 1% налога со счета 2361</v>
          </cell>
        </row>
        <row r="6042">
          <cell r="A6042">
            <v>37267</v>
          </cell>
          <cell r="B6042" t="str">
            <v>42301810700000040000</v>
          </cell>
          <cell r="C6042" t="str">
            <v>60301810300000000002</v>
          </cell>
          <cell r="D6042" t="str">
            <v>$</v>
          </cell>
          <cell r="E6042">
            <v>491.18</v>
          </cell>
          <cell r="F6042" t="str">
            <v>Удержание 1% налога со счета 907</v>
          </cell>
        </row>
        <row r="6043">
          <cell r="A6043">
            <v>37267</v>
          </cell>
          <cell r="B6043" t="str">
            <v>42301810700000040000</v>
          </cell>
          <cell r="C6043" t="str">
            <v>60301810300000000002</v>
          </cell>
          <cell r="D6043" t="str">
            <v>$</v>
          </cell>
          <cell r="E6043">
            <v>30.7</v>
          </cell>
          <cell r="F6043" t="str">
            <v>Удержание 1% налога со счета 1223</v>
          </cell>
        </row>
        <row r="6044">
          <cell r="A6044">
            <v>37267</v>
          </cell>
          <cell r="B6044" t="str">
            <v>42301810700000040000</v>
          </cell>
          <cell r="C6044" t="str">
            <v>60301810300000000002</v>
          </cell>
          <cell r="D6044" t="str">
            <v>$</v>
          </cell>
          <cell r="E6044">
            <v>767.43</v>
          </cell>
          <cell r="F6044" t="str">
            <v>Удержание 1% налога со счета 282</v>
          </cell>
        </row>
        <row r="6045">
          <cell r="A6045">
            <v>37267</v>
          </cell>
          <cell r="B6045" t="str">
            <v>42301810700000040000</v>
          </cell>
          <cell r="C6045" t="str">
            <v>60301810300000000002</v>
          </cell>
          <cell r="D6045" t="str">
            <v>$</v>
          </cell>
          <cell r="E6045">
            <v>30.49</v>
          </cell>
          <cell r="F6045" t="str">
            <v>Удержание 1% налога со счета 1197</v>
          </cell>
        </row>
        <row r="6046">
          <cell r="A6046">
            <v>37267</v>
          </cell>
          <cell r="B6046" t="str">
            <v>42301810700000040000</v>
          </cell>
          <cell r="C6046" t="str">
            <v>60301810300000000002</v>
          </cell>
          <cell r="D6046" t="str">
            <v>$</v>
          </cell>
          <cell r="E6046">
            <v>36.840000000000003</v>
          </cell>
          <cell r="F6046" t="str">
            <v>Удержание 1% налога со счета 3742</v>
          </cell>
        </row>
        <row r="6047">
          <cell r="A6047">
            <v>37270</v>
          </cell>
          <cell r="B6047" t="str">
            <v>42301810700000040000</v>
          </cell>
          <cell r="C6047" t="str">
            <v>60301810300000000002</v>
          </cell>
          <cell r="D6047" t="str">
            <v>$</v>
          </cell>
          <cell r="E6047">
            <v>1531.83</v>
          </cell>
          <cell r="F6047" t="str">
            <v>Удержание 1% налога со счета 1155</v>
          </cell>
        </row>
        <row r="6048">
          <cell r="A6048">
            <v>37270</v>
          </cell>
          <cell r="B6048" t="str">
            <v>42301810700000040000</v>
          </cell>
          <cell r="C6048" t="str">
            <v>60301810300000000002</v>
          </cell>
          <cell r="D6048" t="str">
            <v>$</v>
          </cell>
          <cell r="E6048">
            <v>1532.5</v>
          </cell>
          <cell r="F6048" t="str">
            <v>Удержание 1% налога со счета 1155</v>
          </cell>
        </row>
        <row r="6049">
          <cell r="A6049">
            <v>37270</v>
          </cell>
          <cell r="B6049" t="str">
            <v>42301810700000040000</v>
          </cell>
          <cell r="C6049" t="str">
            <v>60301810300000000002</v>
          </cell>
          <cell r="D6049" t="str">
            <v>$</v>
          </cell>
          <cell r="E6049">
            <v>30.62</v>
          </cell>
          <cell r="F6049" t="str">
            <v>Удержание 1% налога со счета 2510</v>
          </cell>
        </row>
        <row r="6050">
          <cell r="A6050">
            <v>37270</v>
          </cell>
          <cell r="B6050" t="str">
            <v>42301810700000040000</v>
          </cell>
          <cell r="C6050" t="str">
            <v>60301810300000000002</v>
          </cell>
          <cell r="D6050" t="str">
            <v>$</v>
          </cell>
          <cell r="E6050">
            <v>61.29</v>
          </cell>
          <cell r="F6050" t="str">
            <v>Удержание 1% налога со счета 923</v>
          </cell>
        </row>
        <row r="6051">
          <cell r="A6051">
            <v>37271</v>
          </cell>
          <cell r="B6051" t="str">
            <v>42301810700000040000</v>
          </cell>
          <cell r="C6051" t="str">
            <v>60301810300000000002</v>
          </cell>
          <cell r="D6051" t="str">
            <v>$</v>
          </cell>
          <cell r="E6051">
            <v>306.49</v>
          </cell>
          <cell r="F6051" t="str">
            <v>Удержание 1% налога со счета 1472</v>
          </cell>
        </row>
        <row r="6052">
          <cell r="A6052">
            <v>37272</v>
          </cell>
          <cell r="B6052" t="str">
            <v>42301810700000040000</v>
          </cell>
          <cell r="C6052" t="str">
            <v>60301810300000000002</v>
          </cell>
          <cell r="D6052" t="str">
            <v>$</v>
          </cell>
          <cell r="E6052">
            <v>152.32</v>
          </cell>
          <cell r="F6052" t="str">
            <v>Удержание 1% налога со счета 198</v>
          </cell>
        </row>
        <row r="6053">
          <cell r="A6053">
            <v>37272</v>
          </cell>
          <cell r="B6053" t="str">
            <v>42301810700000040000</v>
          </cell>
          <cell r="C6053" t="str">
            <v>60301810300000000002</v>
          </cell>
          <cell r="D6053" t="str">
            <v>$</v>
          </cell>
          <cell r="E6053">
            <v>153.5</v>
          </cell>
          <cell r="F6053" t="str">
            <v>Удержание 1% налога со счета 1472</v>
          </cell>
        </row>
        <row r="6054">
          <cell r="A6054">
            <v>37272</v>
          </cell>
          <cell r="B6054" t="str">
            <v>42301810700000040000</v>
          </cell>
          <cell r="C6054" t="str">
            <v>60301810900000009801</v>
          </cell>
          <cell r="D6054" t="str">
            <v>$</v>
          </cell>
          <cell r="E6054">
            <v>151</v>
          </cell>
          <cell r="F6054" t="str">
            <v>Погаш.задолж.по налогу на доходы за 2001 г. согл.заявлению Кузминичевой Н.В.</v>
          </cell>
        </row>
        <row r="6055">
          <cell r="A6055">
            <v>37272</v>
          </cell>
          <cell r="B6055" t="str">
            <v>42301810700000040000</v>
          </cell>
          <cell r="C6055" t="str">
            <v>60301810900000009801</v>
          </cell>
          <cell r="D6055" t="str">
            <v>$</v>
          </cell>
          <cell r="E6055">
            <v>151</v>
          </cell>
          <cell r="F6055" t="str">
            <v>Погаш.задолж.по налогу на доходы согл. заявлению Королевой Н.К.</v>
          </cell>
        </row>
        <row r="6056">
          <cell r="A6056">
            <v>37272</v>
          </cell>
          <cell r="B6056" t="str">
            <v>42301810700000040000</v>
          </cell>
          <cell r="C6056" t="str">
            <v>60301810900000009801</v>
          </cell>
          <cell r="D6056" t="str">
            <v>$</v>
          </cell>
          <cell r="E6056">
            <v>99</v>
          </cell>
          <cell r="F6056" t="str">
            <v>Погаш.задолж.по налогу на доходы за 2001 г. согл. заявлению Путилиной В.П.</v>
          </cell>
        </row>
        <row r="6057">
          <cell r="A6057">
            <v>37272</v>
          </cell>
          <cell r="B6057" t="str">
            <v>42301810700000040000</v>
          </cell>
          <cell r="C6057" t="str">
            <v>60301810900000009801</v>
          </cell>
          <cell r="D6057" t="str">
            <v>$</v>
          </cell>
          <cell r="E6057">
            <v>150</v>
          </cell>
          <cell r="F6057" t="str">
            <v>Погаш.задолж.по налогу на доходы за 2001 г. согл. заявлению Медведовской Р.А.</v>
          </cell>
        </row>
        <row r="6058">
          <cell r="A6058">
            <v>37272</v>
          </cell>
          <cell r="B6058" t="str">
            <v>42301810700000040000</v>
          </cell>
          <cell r="C6058" t="str">
            <v>60301810300000000002</v>
          </cell>
          <cell r="D6058" t="str">
            <v>$</v>
          </cell>
          <cell r="E6058">
            <v>92.05</v>
          </cell>
          <cell r="F6058" t="str">
            <v>Удержание 1% налога со счета 5449</v>
          </cell>
        </row>
        <row r="6059">
          <cell r="A6059">
            <v>37272</v>
          </cell>
          <cell r="B6059" t="str">
            <v>42301810700000040000</v>
          </cell>
          <cell r="C6059" t="str">
            <v>60301810300000000002</v>
          </cell>
          <cell r="D6059" t="str">
            <v>$</v>
          </cell>
          <cell r="E6059">
            <v>35.31</v>
          </cell>
          <cell r="F6059" t="str">
            <v>Удержание 1% налога со счета 3742</v>
          </cell>
        </row>
        <row r="6060">
          <cell r="A6060">
            <v>37272</v>
          </cell>
          <cell r="B6060" t="str">
            <v>42301810700000040000</v>
          </cell>
          <cell r="C6060" t="str">
            <v>60301810900000009801</v>
          </cell>
          <cell r="D6060" t="str">
            <v>$</v>
          </cell>
          <cell r="E6060">
            <v>203</v>
          </cell>
          <cell r="F6060" t="str">
            <v>Погаш.задолж.по налогу на доходы за 2001 г. согл. заявлению Орловой Н.Н.</v>
          </cell>
        </row>
        <row r="6061">
          <cell r="A6061">
            <v>37273</v>
          </cell>
          <cell r="B6061" t="str">
            <v>42301810700000040000</v>
          </cell>
          <cell r="C6061" t="str">
            <v>60301810900000009801</v>
          </cell>
          <cell r="D6061" t="str">
            <v>$</v>
          </cell>
          <cell r="E6061">
            <v>151</v>
          </cell>
          <cell r="F6061" t="str">
            <v>Налог на доходы за 2001г. по заявлению со счета Гвоздиковой Л.Н.</v>
          </cell>
        </row>
        <row r="6062">
          <cell r="A6062">
            <v>37273</v>
          </cell>
          <cell r="B6062" t="str">
            <v>42301810700000040000</v>
          </cell>
          <cell r="C6062" t="str">
            <v>60301810900000009801</v>
          </cell>
          <cell r="D6062" t="str">
            <v>$</v>
          </cell>
          <cell r="E6062">
            <v>1539</v>
          </cell>
          <cell r="F6062" t="str">
            <v>Налог на доходы за 2001г. по заявлению со счета Ушаковой Н.В.</v>
          </cell>
        </row>
        <row r="6063">
          <cell r="A6063">
            <v>37273</v>
          </cell>
          <cell r="B6063" t="str">
            <v>42301810700000040000</v>
          </cell>
          <cell r="C6063" t="str">
            <v>60301810900000009801</v>
          </cell>
          <cell r="D6063" t="str">
            <v>$</v>
          </cell>
          <cell r="E6063">
            <v>153</v>
          </cell>
          <cell r="F6063" t="str">
            <v>Налог на доходы за 2001г. по заявлению со счета Трефиловой Н.А.</v>
          </cell>
        </row>
        <row r="6064">
          <cell r="A6064">
            <v>37273</v>
          </cell>
          <cell r="B6064" t="str">
            <v>42301810700000040000</v>
          </cell>
          <cell r="C6064" t="str">
            <v>60301810300000000002</v>
          </cell>
          <cell r="D6064" t="str">
            <v>$</v>
          </cell>
          <cell r="E6064">
            <v>92.04</v>
          </cell>
          <cell r="F6064" t="str">
            <v>Удержание 1% налога со счета 59</v>
          </cell>
        </row>
        <row r="6065">
          <cell r="A6065">
            <v>37273</v>
          </cell>
          <cell r="B6065" t="str">
            <v>42301810700000040000</v>
          </cell>
          <cell r="C6065" t="str">
            <v>60301810300000000002</v>
          </cell>
          <cell r="D6065" t="str">
            <v>$</v>
          </cell>
          <cell r="E6065">
            <v>30.7</v>
          </cell>
          <cell r="F6065" t="str">
            <v>Удержание 1% налога со счета 198</v>
          </cell>
        </row>
        <row r="6066">
          <cell r="A6066">
            <v>37273</v>
          </cell>
          <cell r="B6066" t="str">
            <v>42301810700000040000</v>
          </cell>
          <cell r="C6066" t="str">
            <v>60301810300000000002</v>
          </cell>
          <cell r="D6066" t="str">
            <v>$</v>
          </cell>
          <cell r="E6066">
            <v>49.12</v>
          </cell>
          <cell r="F6066" t="str">
            <v>Удержание 1% налога со счета 2073</v>
          </cell>
        </row>
        <row r="6067">
          <cell r="A6067">
            <v>37274</v>
          </cell>
          <cell r="B6067" t="str">
            <v>42301810700000040000</v>
          </cell>
          <cell r="C6067" t="str">
            <v>60301810900000009801</v>
          </cell>
          <cell r="D6067" t="str">
            <v>$</v>
          </cell>
          <cell r="E6067">
            <v>99</v>
          </cell>
          <cell r="F6067" t="str">
            <v>Налог на доходы за 2001г. по заявлению со счета Кайновой В.П.</v>
          </cell>
        </row>
        <row r="6068">
          <cell r="A6068">
            <v>37274</v>
          </cell>
          <cell r="B6068" t="str">
            <v>42301810700000040000</v>
          </cell>
          <cell r="C6068" t="str">
            <v>60301810900000009801</v>
          </cell>
          <cell r="D6068" t="str">
            <v>$</v>
          </cell>
          <cell r="E6068">
            <v>99</v>
          </cell>
          <cell r="F6068" t="str">
            <v>Налог на доходы за 2001г. по заявлению со счета Кудрявцевой А.А.</v>
          </cell>
        </row>
        <row r="6069">
          <cell r="A6069">
            <v>37274</v>
          </cell>
          <cell r="B6069" t="str">
            <v>42301810700000040000</v>
          </cell>
          <cell r="C6069" t="str">
            <v>60301810900000009801</v>
          </cell>
          <cell r="D6069" t="str">
            <v>$</v>
          </cell>
          <cell r="E6069">
            <v>151</v>
          </cell>
          <cell r="F6069" t="str">
            <v>Налог на доходы за 2001г. по заявлению со счета Петрушининой А.А.</v>
          </cell>
        </row>
        <row r="6070">
          <cell r="A6070">
            <v>37274</v>
          </cell>
          <cell r="B6070" t="str">
            <v>42301810700000040000</v>
          </cell>
          <cell r="C6070" t="str">
            <v>60301810300000000002</v>
          </cell>
          <cell r="D6070" t="str">
            <v>$</v>
          </cell>
          <cell r="E6070">
            <v>154</v>
          </cell>
          <cell r="F6070" t="str">
            <v>Удержание 1% налога со счета 1472</v>
          </cell>
        </row>
        <row r="6071">
          <cell r="A6071">
            <v>37274</v>
          </cell>
          <cell r="B6071" t="str">
            <v>42301810700000040000</v>
          </cell>
          <cell r="C6071" t="str">
            <v>60301810300000000002</v>
          </cell>
          <cell r="D6071" t="str">
            <v>$</v>
          </cell>
          <cell r="E6071">
            <v>459.44</v>
          </cell>
          <cell r="F6071" t="str">
            <v>Удержание 1% налога со счета 554</v>
          </cell>
        </row>
        <row r="6072">
          <cell r="A6072">
            <v>37274</v>
          </cell>
          <cell r="B6072" t="str">
            <v>42301810700000040000</v>
          </cell>
          <cell r="C6072" t="str">
            <v>60301810300000000002</v>
          </cell>
          <cell r="D6072" t="str">
            <v>$</v>
          </cell>
          <cell r="E6072">
            <v>30.8</v>
          </cell>
          <cell r="F6072" t="str">
            <v>Удержание 1% налога со счета 923</v>
          </cell>
        </row>
        <row r="6073">
          <cell r="A6073">
            <v>37277</v>
          </cell>
          <cell r="B6073" t="str">
            <v>42301810700000040000</v>
          </cell>
          <cell r="C6073" t="str">
            <v>60301810900000009801</v>
          </cell>
          <cell r="D6073" t="str">
            <v>$</v>
          </cell>
          <cell r="E6073">
            <v>99</v>
          </cell>
          <cell r="F6073" t="str">
            <v>Погаш.задолж.по нал.на доходы за 2001 г.      Коркина В.В.</v>
          </cell>
        </row>
        <row r="6074">
          <cell r="A6074">
            <v>37277</v>
          </cell>
          <cell r="B6074" t="str">
            <v>42301810700000040000</v>
          </cell>
          <cell r="C6074" t="str">
            <v>60301810900000009801</v>
          </cell>
          <cell r="D6074" t="str">
            <v>$</v>
          </cell>
          <cell r="E6074">
            <v>99</v>
          </cell>
          <cell r="F6074" t="str">
            <v>Налог на доходы за 2001г   по заявлению Беловой А.И.</v>
          </cell>
        </row>
        <row r="6075">
          <cell r="A6075">
            <v>37277</v>
          </cell>
          <cell r="B6075" t="str">
            <v>42301810700000040000</v>
          </cell>
          <cell r="C6075" t="str">
            <v>60301810900000009801</v>
          </cell>
          <cell r="D6075" t="str">
            <v>$</v>
          </cell>
          <cell r="E6075">
            <v>151</v>
          </cell>
          <cell r="F6075" t="str">
            <v>Налог на доходы за 2001г  по заявлению Авдеевой З.С.</v>
          </cell>
        </row>
        <row r="6076">
          <cell r="A6076">
            <v>37277</v>
          </cell>
          <cell r="B6076" t="str">
            <v>42301810700000040000</v>
          </cell>
          <cell r="C6076" t="str">
            <v>60301810900000009801</v>
          </cell>
          <cell r="D6076" t="str">
            <v>$</v>
          </cell>
          <cell r="E6076">
            <v>99</v>
          </cell>
          <cell r="F6076" t="str">
            <v>Налог на доходы за 2001г  по заявлению Басова В.В.</v>
          </cell>
        </row>
        <row r="6077">
          <cell r="A6077">
            <v>37277</v>
          </cell>
          <cell r="B6077" t="str">
            <v>42301810700000040000</v>
          </cell>
          <cell r="C6077" t="str">
            <v>60301810300000000002</v>
          </cell>
          <cell r="D6077" t="str">
            <v>$</v>
          </cell>
          <cell r="E6077">
            <v>92.27</v>
          </cell>
          <cell r="F6077" t="str">
            <v>Удержание 1% налога со счета 1168</v>
          </cell>
        </row>
        <row r="6078">
          <cell r="A6078">
            <v>37277</v>
          </cell>
          <cell r="B6078" t="str">
            <v>42301810700000040000</v>
          </cell>
          <cell r="C6078" t="str">
            <v>60301810300000000002</v>
          </cell>
          <cell r="D6078" t="str">
            <v>$</v>
          </cell>
          <cell r="E6078">
            <v>46.2</v>
          </cell>
          <cell r="F6078" t="str">
            <v>Удержание 1% налога со счета 3742</v>
          </cell>
        </row>
        <row r="6079">
          <cell r="A6079">
            <v>37277</v>
          </cell>
          <cell r="B6079" t="str">
            <v>42301810700000040000</v>
          </cell>
          <cell r="C6079" t="str">
            <v>60301810300000000002</v>
          </cell>
          <cell r="D6079" t="str">
            <v>$</v>
          </cell>
          <cell r="E6079">
            <v>153.99</v>
          </cell>
          <cell r="F6079" t="str">
            <v>Удержание 1% налога со счета 1401</v>
          </cell>
        </row>
        <row r="6080">
          <cell r="A6080">
            <v>37278</v>
          </cell>
          <cell r="B6080" t="str">
            <v>42301810700000040000</v>
          </cell>
          <cell r="C6080" t="str">
            <v>60301810900000009801</v>
          </cell>
          <cell r="D6080" t="str">
            <v>$</v>
          </cell>
          <cell r="E6080">
            <v>82</v>
          </cell>
          <cell r="F6080" t="str">
            <v>Налог на доходы за 2001г. по заявлению со счета Голубевой Л.С.</v>
          </cell>
        </row>
        <row r="6081">
          <cell r="A6081">
            <v>37278</v>
          </cell>
          <cell r="B6081" t="str">
            <v>42301810700000040000</v>
          </cell>
          <cell r="C6081" t="str">
            <v>60301810900000009801</v>
          </cell>
          <cell r="D6081" t="str">
            <v>$</v>
          </cell>
          <cell r="E6081">
            <v>2538</v>
          </cell>
          <cell r="F6081" t="str">
            <v>Налог на доходы за 2001г. по заявлению со счета Сергеева С.К.</v>
          </cell>
        </row>
        <row r="6082">
          <cell r="A6082">
            <v>37278</v>
          </cell>
          <cell r="B6082" t="str">
            <v>42301810700000040000</v>
          </cell>
          <cell r="C6082" t="str">
            <v>60301810900000009801</v>
          </cell>
          <cell r="D6082" t="str">
            <v>$</v>
          </cell>
          <cell r="E6082">
            <v>98</v>
          </cell>
          <cell r="F6082" t="str">
            <v>Налог на доходы за 2001г. по заявлению со счета Мелкумовой Т.Б.</v>
          </cell>
        </row>
        <row r="6083">
          <cell r="A6083">
            <v>37278</v>
          </cell>
          <cell r="B6083" t="str">
            <v>42301810700000040000</v>
          </cell>
          <cell r="C6083" t="str">
            <v>60301810300000000002</v>
          </cell>
          <cell r="D6083" t="str">
            <v>$</v>
          </cell>
          <cell r="E6083">
            <v>2464</v>
          </cell>
          <cell r="F6083" t="str">
            <v>Удержание 1% налога со счета 677</v>
          </cell>
        </row>
        <row r="6084">
          <cell r="A6084">
            <v>37278</v>
          </cell>
          <cell r="B6084" t="str">
            <v>42301810700000040000</v>
          </cell>
          <cell r="C6084" t="str">
            <v>60301810300000000002</v>
          </cell>
          <cell r="D6084" t="str">
            <v>$</v>
          </cell>
          <cell r="E6084">
            <v>92.4</v>
          </cell>
          <cell r="F6084" t="str">
            <v>Удержание 1% налога со счета 1155</v>
          </cell>
        </row>
        <row r="6085">
          <cell r="A6085">
            <v>37279</v>
          </cell>
          <cell r="B6085" t="str">
            <v>42301810700000040000</v>
          </cell>
          <cell r="C6085" t="str">
            <v>60301810300000000002</v>
          </cell>
          <cell r="D6085" t="str">
            <v>$</v>
          </cell>
          <cell r="E6085">
            <v>23.1</v>
          </cell>
          <cell r="F6085" t="str">
            <v>Удержание 1% налога со счета 1472</v>
          </cell>
        </row>
        <row r="6086">
          <cell r="A6086">
            <v>37279</v>
          </cell>
          <cell r="B6086" t="str">
            <v>42301810700000040000</v>
          </cell>
          <cell r="C6086" t="str">
            <v>60301810300000000002</v>
          </cell>
          <cell r="D6086" t="str">
            <v>$</v>
          </cell>
          <cell r="E6086">
            <v>15.4</v>
          </cell>
          <cell r="F6086" t="str">
            <v>Удержание 1% налога со счета 1168</v>
          </cell>
        </row>
        <row r="6087">
          <cell r="A6087">
            <v>37279</v>
          </cell>
          <cell r="B6087" t="str">
            <v>42301810700000040000</v>
          </cell>
          <cell r="C6087" t="str">
            <v>60301810300000000002</v>
          </cell>
          <cell r="D6087" t="str">
            <v>$</v>
          </cell>
          <cell r="E6087">
            <v>16.940000000000001</v>
          </cell>
          <cell r="F6087" t="str">
            <v>Удержание 1% налога со счета 923</v>
          </cell>
        </row>
        <row r="6088">
          <cell r="A6088">
            <v>37279</v>
          </cell>
          <cell r="B6088" t="str">
            <v>42301810700000040000</v>
          </cell>
          <cell r="C6088" t="str">
            <v>60301810700000009098</v>
          </cell>
          <cell r="D6088" t="str">
            <v>$</v>
          </cell>
          <cell r="E6088">
            <v>885.43</v>
          </cell>
          <cell r="F6088" t="str">
            <v>Возмещение оплаченных банком услуг по использованию кредитной карты AMEX в личных целях, удержание
 НДС и налога с продаж  Дмитриев В.А.</v>
          </cell>
        </row>
        <row r="6089">
          <cell r="A6089">
            <v>37279</v>
          </cell>
          <cell r="B6089" t="str">
            <v>42301810700000040000</v>
          </cell>
          <cell r="C6089" t="str">
            <v>60301810800000009943</v>
          </cell>
          <cell r="D6089" t="str">
            <v>$</v>
          </cell>
          <cell r="E6089">
            <v>265.63</v>
          </cell>
          <cell r="F6089" t="str">
            <v>Возмещение оплаченных банком услуг по использованию кредитной карты AMEX в личных целях, удержание
 НДС и налога с продаж  Дмитриев В.А.</v>
          </cell>
        </row>
        <row r="6090">
          <cell r="A6090">
            <v>37279</v>
          </cell>
          <cell r="B6090" t="str">
            <v>42301810700000040000</v>
          </cell>
          <cell r="C6090" t="str">
            <v>60301810700000009098</v>
          </cell>
          <cell r="D6090" t="str">
            <v>$</v>
          </cell>
          <cell r="E6090">
            <v>24.51</v>
          </cell>
          <cell r="F6090" t="str">
            <v>Возмещение оплаченных банком услуг по использованию кредитной карты AMEX в личных целях, удержание
 НДС и налога с продаж  Дмитриев В.А.</v>
          </cell>
        </row>
        <row r="6091">
          <cell r="A6091">
            <v>37279</v>
          </cell>
          <cell r="B6091" t="str">
            <v>42301810700000040000</v>
          </cell>
          <cell r="C6091" t="str">
            <v>60301810800000009943</v>
          </cell>
          <cell r="D6091" t="str">
            <v>$</v>
          </cell>
          <cell r="E6091">
            <v>7.35</v>
          </cell>
          <cell r="F6091" t="str">
            <v>Возмещение оплаченных банком услуг по использованию кредитной карты AMEX в личных целях, удержание
 НДС и налога с продаж  Дмитриев В.А.</v>
          </cell>
        </row>
        <row r="6092">
          <cell r="A6092">
            <v>37280</v>
          </cell>
          <cell r="B6092" t="str">
            <v>42301810700000040000</v>
          </cell>
          <cell r="C6092" t="str">
            <v>60301810300000000002</v>
          </cell>
          <cell r="D6092" t="str">
            <v>$</v>
          </cell>
          <cell r="E6092">
            <v>28.33</v>
          </cell>
          <cell r="F6092" t="str">
            <v>Удержание 1% налога со счета 2413</v>
          </cell>
        </row>
        <row r="6093">
          <cell r="A6093">
            <v>37280</v>
          </cell>
          <cell r="B6093" t="str">
            <v>42301810700000040000</v>
          </cell>
          <cell r="C6093" t="str">
            <v>60301810300000000002</v>
          </cell>
          <cell r="D6093" t="str">
            <v>$</v>
          </cell>
          <cell r="E6093">
            <v>230.63</v>
          </cell>
          <cell r="F6093" t="str">
            <v>Удержание 1% налога со счета 2361</v>
          </cell>
        </row>
        <row r="6094">
          <cell r="A6094">
            <v>37281</v>
          </cell>
          <cell r="B6094" t="str">
            <v>42301810700000040000</v>
          </cell>
          <cell r="C6094" t="str">
            <v>60301810300000000002</v>
          </cell>
          <cell r="D6094" t="str">
            <v>$</v>
          </cell>
          <cell r="E6094">
            <v>30.8</v>
          </cell>
          <cell r="F6094" t="str">
            <v>Удержание 1% налога со счета 2510</v>
          </cell>
        </row>
        <row r="6095">
          <cell r="A6095">
            <v>37281</v>
          </cell>
          <cell r="B6095" t="str">
            <v>42301810700000040000</v>
          </cell>
          <cell r="C6095" t="str">
            <v>60301810300000000002</v>
          </cell>
          <cell r="D6095" t="str">
            <v>$</v>
          </cell>
          <cell r="E6095">
            <v>123.2</v>
          </cell>
          <cell r="F6095" t="str">
            <v>Удержание 1% налога со счета 1168</v>
          </cell>
        </row>
        <row r="6096">
          <cell r="A6096">
            <v>37281</v>
          </cell>
          <cell r="B6096" t="str">
            <v>42301810700000040000</v>
          </cell>
          <cell r="C6096" t="str">
            <v>60301810300000000002</v>
          </cell>
          <cell r="D6096" t="str">
            <v>$</v>
          </cell>
          <cell r="E6096">
            <v>152.97999999999999</v>
          </cell>
          <cell r="F6096" t="str">
            <v>Удержание 1% налога со счета 2329</v>
          </cell>
        </row>
        <row r="6097">
          <cell r="A6097">
            <v>37281</v>
          </cell>
          <cell r="B6097" t="str">
            <v>42301810700000040000</v>
          </cell>
          <cell r="C6097" t="str">
            <v>60301810300000000002</v>
          </cell>
          <cell r="D6097" t="str">
            <v>$</v>
          </cell>
          <cell r="E6097">
            <v>154</v>
          </cell>
          <cell r="F6097" t="str">
            <v>Удержание 1% налога со счета 198</v>
          </cell>
        </row>
        <row r="6098">
          <cell r="A6098">
            <v>37281</v>
          </cell>
          <cell r="B6098" t="str">
            <v>42301810700000040000</v>
          </cell>
          <cell r="C6098" t="str">
            <v>60301810300000000002</v>
          </cell>
          <cell r="D6098" t="str">
            <v>$</v>
          </cell>
          <cell r="E6098">
            <v>92.4</v>
          </cell>
          <cell r="F6098" t="str">
            <v>Удержание 1% налога со счета 554</v>
          </cell>
        </row>
        <row r="6099">
          <cell r="A6099">
            <v>37281</v>
          </cell>
          <cell r="B6099" t="str">
            <v>42301810700000040000</v>
          </cell>
          <cell r="C6099" t="str">
            <v>60301810300000000002</v>
          </cell>
          <cell r="D6099" t="str">
            <v>$</v>
          </cell>
          <cell r="E6099">
            <v>154</v>
          </cell>
          <cell r="F6099" t="str">
            <v>Удержание 1% налога со счета 1401</v>
          </cell>
        </row>
        <row r="6100">
          <cell r="A6100">
            <v>37284</v>
          </cell>
          <cell r="B6100" t="str">
            <v>42301810700000040000</v>
          </cell>
          <cell r="C6100" t="str">
            <v>60301810900000009801</v>
          </cell>
          <cell r="D6100" t="str">
            <v>$</v>
          </cell>
          <cell r="E6100">
            <v>99</v>
          </cell>
          <cell r="F6100" t="str">
            <v>Налог на доходы за 2001г. по заявлению со счета Ивановой М.Д.</v>
          </cell>
        </row>
        <row r="6101">
          <cell r="A6101">
            <v>37284</v>
          </cell>
          <cell r="B6101" t="str">
            <v>42301810700000040000</v>
          </cell>
          <cell r="C6101" t="str">
            <v>60301810300000000002</v>
          </cell>
          <cell r="D6101" t="str">
            <v>$</v>
          </cell>
          <cell r="E6101">
            <v>154.25</v>
          </cell>
          <cell r="F6101" t="str">
            <v>Удержание 1% налога со счета 198</v>
          </cell>
        </row>
        <row r="6102">
          <cell r="A6102">
            <v>37284</v>
          </cell>
          <cell r="B6102" t="str">
            <v>42301810700000040000</v>
          </cell>
          <cell r="C6102" t="str">
            <v>60301810900000009801</v>
          </cell>
          <cell r="D6102" t="str">
            <v>$</v>
          </cell>
          <cell r="E6102">
            <v>151</v>
          </cell>
          <cell r="F6102" t="str">
            <v>Налог на доходы за 2001г. по заявлению со счета Нисифоровой Т.В.</v>
          </cell>
        </row>
        <row r="6103">
          <cell r="A6103">
            <v>37284</v>
          </cell>
          <cell r="B6103" t="str">
            <v>42301810700000040000</v>
          </cell>
          <cell r="C6103" t="str">
            <v>60301810300000000002</v>
          </cell>
          <cell r="D6103" t="str">
            <v>$</v>
          </cell>
          <cell r="E6103">
            <v>215.95</v>
          </cell>
          <cell r="F6103" t="str">
            <v>Удержание 1% налога со счета 1401</v>
          </cell>
        </row>
        <row r="6104">
          <cell r="A6104">
            <v>37284</v>
          </cell>
          <cell r="B6104" t="str">
            <v>42301810700000040000</v>
          </cell>
          <cell r="C6104" t="str">
            <v>60301810300000000002</v>
          </cell>
          <cell r="D6104" t="str">
            <v>$</v>
          </cell>
          <cell r="E6104">
            <v>37.020000000000003</v>
          </cell>
          <cell r="F6104" t="str">
            <v>Удержание 1% налога со счета 3742</v>
          </cell>
        </row>
        <row r="6105">
          <cell r="A6105">
            <v>37286</v>
          </cell>
          <cell r="B6105" t="str">
            <v>42301810700000040000</v>
          </cell>
          <cell r="C6105" t="str">
            <v>60301810300000000002</v>
          </cell>
          <cell r="D6105" t="str">
            <v>$</v>
          </cell>
          <cell r="E6105">
            <v>154.19999999999999</v>
          </cell>
          <cell r="F6105" t="str">
            <v>Удержание 1% налога со счета 5180</v>
          </cell>
        </row>
        <row r="6106">
          <cell r="A6106">
            <v>37286</v>
          </cell>
          <cell r="B6106" t="str">
            <v>42301810700000040000</v>
          </cell>
          <cell r="C6106" t="str">
            <v>60301810300000000002</v>
          </cell>
          <cell r="D6106" t="str">
            <v>$</v>
          </cell>
          <cell r="E6106">
            <v>30.85</v>
          </cell>
          <cell r="F6106" t="str">
            <v>Удержание 1% налога со счета 5449</v>
          </cell>
        </row>
        <row r="6107">
          <cell r="A6107">
            <v>37286</v>
          </cell>
          <cell r="B6107" t="str">
            <v>42301810700000040000</v>
          </cell>
          <cell r="C6107" t="str">
            <v>60301810300000000002</v>
          </cell>
          <cell r="D6107" t="str">
            <v>$</v>
          </cell>
          <cell r="E6107">
            <v>105.04</v>
          </cell>
          <cell r="F6107" t="str">
            <v>Удержание 1% налога со счета 4437</v>
          </cell>
        </row>
        <row r="6108">
          <cell r="A6108">
            <v>37287</v>
          </cell>
          <cell r="B6108" t="str">
            <v>42301810700000040000</v>
          </cell>
          <cell r="C6108" t="str">
            <v>60301810300000000002</v>
          </cell>
          <cell r="D6108" t="str">
            <v>$</v>
          </cell>
          <cell r="E6108">
            <v>21.8</v>
          </cell>
          <cell r="F6108" t="str">
            <v>Удержание 1% налога со счета 1375</v>
          </cell>
        </row>
        <row r="6109">
          <cell r="A6109">
            <v>37287</v>
          </cell>
          <cell r="B6109" t="str">
            <v>42301810700000040000</v>
          </cell>
          <cell r="C6109" t="str">
            <v>60301810300000000002</v>
          </cell>
          <cell r="D6109" t="str">
            <v>$</v>
          </cell>
          <cell r="E6109">
            <v>892.67</v>
          </cell>
          <cell r="F6109" t="str">
            <v>Удержание 1% налога со счета 4411</v>
          </cell>
        </row>
        <row r="6110">
          <cell r="A6110">
            <v>37287</v>
          </cell>
          <cell r="B6110" t="str">
            <v>42301810700000040000</v>
          </cell>
          <cell r="C6110" t="str">
            <v>60301810300000000002</v>
          </cell>
          <cell r="D6110" t="str">
            <v>$</v>
          </cell>
          <cell r="E6110">
            <v>21.63</v>
          </cell>
          <cell r="F6110" t="str">
            <v>Удержание 1% налога со счета 3742</v>
          </cell>
        </row>
        <row r="6111">
          <cell r="A6111">
            <v>37287</v>
          </cell>
          <cell r="B6111" t="str">
            <v>42301810700000040000</v>
          </cell>
          <cell r="C6111" t="str">
            <v>60301810300000000002</v>
          </cell>
          <cell r="D6111" t="str">
            <v>$</v>
          </cell>
          <cell r="E6111">
            <v>448.4</v>
          </cell>
          <cell r="F6111" t="str">
            <v>Удержание 1% налога со счета 62</v>
          </cell>
        </row>
        <row r="6112">
          <cell r="A6112">
            <v>37287</v>
          </cell>
          <cell r="B6112" t="str">
            <v>42301810700000040000</v>
          </cell>
          <cell r="C6112" t="str">
            <v>60301810200000009802</v>
          </cell>
          <cell r="D6112" t="str">
            <v>$</v>
          </cell>
          <cell r="E6112">
            <v>50</v>
          </cell>
          <cell r="F6112" t="str">
            <v>Погашение части основного долга, процентов за пользование кредитом и списание подоходного налога с материальной выгоды,  Ткач Е.А.</v>
          </cell>
        </row>
        <row r="6113">
          <cell r="A6113">
            <v>37287</v>
          </cell>
          <cell r="B6113" t="str">
            <v>42301810700000040000</v>
          </cell>
          <cell r="C6113" t="str">
            <v>60301810200000009802</v>
          </cell>
          <cell r="D6113" t="str">
            <v>$</v>
          </cell>
          <cell r="E6113">
            <v>56</v>
          </cell>
          <cell r="F6113" t="str">
            <v>Погашение части основного долга, процентов за пользование кредитом и списание подоходного налога с материальной выгоды,  Мальцева Н.А.</v>
          </cell>
        </row>
        <row r="6114">
          <cell r="A6114">
            <v>37288</v>
          </cell>
          <cell r="B6114" t="str">
            <v>42301810700000040000</v>
          </cell>
          <cell r="C6114" t="str">
            <v>60301810300000000002</v>
          </cell>
          <cell r="D6114" t="str">
            <v>$</v>
          </cell>
          <cell r="E6114">
            <v>61.8</v>
          </cell>
          <cell r="F6114" t="str">
            <v>Удержание 1% налога со счета 1799</v>
          </cell>
        </row>
        <row r="6115">
          <cell r="A6115">
            <v>37288</v>
          </cell>
          <cell r="B6115" t="str">
            <v>42301810700000040000</v>
          </cell>
          <cell r="C6115" t="str">
            <v>60301810300000000002</v>
          </cell>
          <cell r="D6115" t="str">
            <v>$</v>
          </cell>
          <cell r="E6115">
            <v>78.180000000000007</v>
          </cell>
          <cell r="F6115" t="str">
            <v>Удержание 1% налога со счета 2057</v>
          </cell>
        </row>
        <row r="6116">
          <cell r="A6116">
            <v>37288</v>
          </cell>
          <cell r="B6116" t="str">
            <v>42301810700000040000</v>
          </cell>
          <cell r="C6116" t="str">
            <v>60301810300000000002</v>
          </cell>
          <cell r="D6116" t="str">
            <v>$</v>
          </cell>
          <cell r="E6116">
            <v>185.4</v>
          </cell>
          <cell r="F6116" t="str">
            <v>Удержание 1% налога со счета 907</v>
          </cell>
        </row>
        <row r="6117">
          <cell r="A6117">
            <v>37288</v>
          </cell>
          <cell r="B6117" t="str">
            <v>42301810700000040000</v>
          </cell>
          <cell r="C6117" t="str">
            <v>60301810300000000002</v>
          </cell>
          <cell r="D6117" t="str">
            <v>$</v>
          </cell>
          <cell r="E6117">
            <v>152.91999999999999</v>
          </cell>
          <cell r="F6117" t="str">
            <v>Удержание 1% налога со счета 884</v>
          </cell>
        </row>
        <row r="6118">
          <cell r="A6118">
            <v>37288</v>
          </cell>
          <cell r="B6118" t="str">
            <v>42301810700000040000</v>
          </cell>
          <cell r="C6118" t="str">
            <v>60301810300000000002</v>
          </cell>
          <cell r="D6118" t="str">
            <v>$</v>
          </cell>
          <cell r="E6118">
            <v>179.22</v>
          </cell>
          <cell r="F6118" t="str">
            <v>Удержание 1% налога со счета 978</v>
          </cell>
        </row>
        <row r="6119">
          <cell r="A6119">
            <v>37288</v>
          </cell>
          <cell r="B6119" t="str">
            <v>42301810700000040000</v>
          </cell>
          <cell r="C6119" t="str">
            <v>60301810300000000002</v>
          </cell>
          <cell r="D6119" t="str">
            <v>$</v>
          </cell>
          <cell r="E6119">
            <v>108.15</v>
          </cell>
          <cell r="F6119" t="str">
            <v>Удержание 1% налога со счета 1401</v>
          </cell>
        </row>
        <row r="6120">
          <cell r="A6120">
            <v>37288</v>
          </cell>
          <cell r="B6120" t="str">
            <v>42301810700000040000</v>
          </cell>
          <cell r="C6120" t="str">
            <v>60301810300000000002</v>
          </cell>
          <cell r="D6120" t="str">
            <v>$</v>
          </cell>
          <cell r="E6120">
            <v>54.08</v>
          </cell>
          <cell r="F6120" t="str">
            <v>Удержание 1% налога со счета 2073</v>
          </cell>
        </row>
        <row r="6121">
          <cell r="A6121">
            <v>37288</v>
          </cell>
          <cell r="B6121" t="str">
            <v>42301810700000040000</v>
          </cell>
          <cell r="C6121" t="str">
            <v>60301810300000000002</v>
          </cell>
          <cell r="D6121" t="str">
            <v>$</v>
          </cell>
          <cell r="E6121">
            <v>90.02</v>
          </cell>
          <cell r="F6121" t="str">
            <v>Удержание 1% налога со счета 651</v>
          </cell>
        </row>
        <row r="6122">
          <cell r="A6122">
            <v>37288</v>
          </cell>
          <cell r="B6122" t="str">
            <v>42301810700000040000</v>
          </cell>
          <cell r="C6122" t="str">
            <v>60301810300000000002</v>
          </cell>
          <cell r="D6122" t="str">
            <v>$</v>
          </cell>
          <cell r="E6122">
            <v>92.7</v>
          </cell>
          <cell r="F6122" t="str">
            <v>Удержание 1% налога со счета 1472</v>
          </cell>
        </row>
        <row r="6123">
          <cell r="A6123">
            <v>37288</v>
          </cell>
          <cell r="B6123" t="str">
            <v>42301810700000040000</v>
          </cell>
          <cell r="C6123" t="str">
            <v>60301810300000000002</v>
          </cell>
          <cell r="D6123" t="str">
            <v>$</v>
          </cell>
          <cell r="E6123">
            <v>61.8</v>
          </cell>
          <cell r="F6123" t="str">
            <v>Удержание 1% налога со счета 5449</v>
          </cell>
        </row>
        <row r="6124">
          <cell r="A6124">
            <v>37288</v>
          </cell>
          <cell r="B6124" t="str">
            <v>42301810700000040000</v>
          </cell>
          <cell r="C6124" t="str">
            <v>60301810200000009802</v>
          </cell>
          <cell r="D6124" t="str">
            <v>$</v>
          </cell>
          <cell r="E6124">
            <v>1375</v>
          </cell>
          <cell r="F6124" t="str">
            <v>Погашение части основного долга, процентов за пользование кредитом и списание подоходного налога с материальной выгоды,  Смирнов А.В.</v>
          </cell>
        </row>
        <row r="6125">
          <cell r="A6125">
            <v>37288</v>
          </cell>
          <cell r="B6125" t="str">
            <v>42301810700000040000</v>
          </cell>
          <cell r="C6125" t="str">
            <v>60301810200000009802</v>
          </cell>
          <cell r="D6125" t="str">
            <v>$</v>
          </cell>
          <cell r="E6125">
            <v>14516</v>
          </cell>
          <cell r="F6125" t="str">
            <v>Выплата %% по депозитам, получение %% по кредитам, удержание подоходного н алога, покупка валюты по генеральным заявлениям за январь 2002 года</v>
          </cell>
        </row>
        <row r="6126">
          <cell r="A6126">
            <v>37288</v>
          </cell>
          <cell r="B6126" t="str">
            <v>42301810700000040000</v>
          </cell>
          <cell r="C6126" t="str">
            <v>60301810200000009802</v>
          </cell>
          <cell r="D6126" t="str">
            <v>$</v>
          </cell>
          <cell r="E6126">
            <v>3246</v>
          </cell>
          <cell r="F6126" t="str">
            <v>Выплата %% по депозитам, получение %% по кредитам, удержание подоходного н алога, покупка валюты по генеральным заявлениям за январь 2002 года</v>
          </cell>
        </row>
        <row r="6127">
          <cell r="A6127">
            <v>37288</v>
          </cell>
          <cell r="B6127" t="str">
            <v>42301810700000040000</v>
          </cell>
          <cell r="C6127" t="str">
            <v>60301810200000009802</v>
          </cell>
          <cell r="D6127" t="str">
            <v>$</v>
          </cell>
          <cell r="E6127">
            <v>285</v>
          </cell>
          <cell r="F6127" t="str">
            <v>Выплата %% по депозитам, получение %% по кредитам, удержание подоходного н алога, покупка валюты по генеральным заявлениям за январь 2002 года</v>
          </cell>
        </row>
        <row r="6128">
          <cell r="A6128">
            <v>37288</v>
          </cell>
          <cell r="B6128" t="str">
            <v>42301810700000040000</v>
          </cell>
          <cell r="C6128" t="str">
            <v>60301810200000009802</v>
          </cell>
          <cell r="D6128" t="str">
            <v>$</v>
          </cell>
          <cell r="E6128">
            <v>64</v>
          </cell>
          <cell r="F6128" t="str">
            <v>Выплата %% по депозитам, получение %% по кредитам, удержание подоходного н алога, покупка валюты по генеральным заявлениям за январь 2002 года</v>
          </cell>
        </row>
        <row r="6129">
          <cell r="A6129">
            <v>37288</v>
          </cell>
          <cell r="B6129" t="str">
            <v>42301810700000040000</v>
          </cell>
          <cell r="C6129" t="str">
            <v>60301810200000009802</v>
          </cell>
          <cell r="D6129" t="str">
            <v>$</v>
          </cell>
          <cell r="E6129">
            <v>4324</v>
          </cell>
          <cell r="F6129" t="str">
            <v>Выплата %% по депозитам, получение %% по кредитам, удержание подоходного н алога, покупка валюты по генеральным заявлениям за январь 2002 года</v>
          </cell>
        </row>
        <row r="6130">
          <cell r="A6130">
            <v>37288</v>
          </cell>
          <cell r="B6130" t="str">
            <v>42301810700000040000</v>
          </cell>
          <cell r="C6130" t="str">
            <v>60301810200000009802</v>
          </cell>
          <cell r="D6130" t="str">
            <v>$</v>
          </cell>
          <cell r="E6130">
            <v>967</v>
          </cell>
          <cell r="F6130" t="str">
            <v>Выплата %% по депозитам, получение %% по кредитам, удержание подоходного н алога, покупка валюты по генеральным заявлениям за январь 2002 года</v>
          </cell>
        </row>
        <row r="6131">
          <cell r="A6131">
            <v>37288</v>
          </cell>
          <cell r="B6131" t="str">
            <v>42301810700000040000</v>
          </cell>
          <cell r="C6131" t="str">
            <v>60301810200000009802</v>
          </cell>
          <cell r="D6131" t="str">
            <v>$</v>
          </cell>
          <cell r="E6131">
            <v>1394</v>
          </cell>
          <cell r="F6131" t="str">
            <v>Выплата %% по депозитам, получение %% по кредитам, удержание подоходного н алога, покупка валюты по генеральным заявлениям за январь 2002 года</v>
          </cell>
        </row>
        <row r="6132">
          <cell r="A6132">
            <v>37288</v>
          </cell>
          <cell r="B6132" t="str">
            <v>42301810700000040000</v>
          </cell>
          <cell r="C6132" t="str">
            <v>60301810200000009802</v>
          </cell>
          <cell r="D6132" t="str">
            <v>$</v>
          </cell>
          <cell r="E6132">
            <v>312</v>
          </cell>
          <cell r="F6132" t="str">
            <v>Выплата %% по депозитам, получение %% по кредитам, удержание подоходного н алога, покупка валюты по генеральным заявлениям за январь 2002 года</v>
          </cell>
        </row>
        <row r="6133">
          <cell r="A6133">
            <v>37288</v>
          </cell>
          <cell r="B6133" t="str">
            <v>42301810700000040000</v>
          </cell>
          <cell r="C6133" t="str">
            <v>60301810200000009802</v>
          </cell>
          <cell r="D6133" t="str">
            <v>$</v>
          </cell>
          <cell r="E6133">
            <v>4651</v>
          </cell>
          <cell r="F6133" t="str">
            <v>Выплата %% по депозитам, получение %% по кредитам, удержание подоходного н алога, покупка валюты по генеральным заявлениям за январь 2002 года</v>
          </cell>
        </row>
        <row r="6134">
          <cell r="A6134">
            <v>37288</v>
          </cell>
          <cell r="B6134" t="str">
            <v>42301810700000040000</v>
          </cell>
          <cell r="C6134" t="str">
            <v>60301810200000009802</v>
          </cell>
          <cell r="D6134" t="str">
            <v>$</v>
          </cell>
          <cell r="E6134">
            <v>1040</v>
          </cell>
          <cell r="F6134" t="str">
            <v>Выплата %% по депозитам, получение %% по кредитам, удержание подоходного н алога, покупка валюты по генеральным заявлениям за январь 2002 года</v>
          </cell>
        </row>
        <row r="6135">
          <cell r="A6135">
            <v>37288</v>
          </cell>
          <cell r="B6135" t="str">
            <v>42301810700000040000</v>
          </cell>
          <cell r="C6135" t="str">
            <v>60301810200000009802</v>
          </cell>
          <cell r="D6135" t="str">
            <v>$</v>
          </cell>
          <cell r="E6135">
            <v>13127</v>
          </cell>
          <cell r="F6135" t="str">
            <v>Выплата %% по депозитам, получение %% по кредитам, удержание подоходного н алога, покупка валюты по генеральным заявлениям за январь 2002 года</v>
          </cell>
        </row>
        <row r="6136">
          <cell r="A6136">
            <v>37288</v>
          </cell>
          <cell r="B6136" t="str">
            <v>42301810700000040000</v>
          </cell>
          <cell r="C6136" t="str">
            <v>60301810200000009802</v>
          </cell>
          <cell r="D6136" t="str">
            <v>$</v>
          </cell>
          <cell r="E6136">
            <v>2935</v>
          </cell>
          <cell r="F6136" t="str">
            <v>Выплата %% по депозитам, получение %% по кредитам, удержание подоходного н алога, покупка валюты по генеральным заявлениям за январь 2002 года</v>
          </cell>
        </row>
        <row r="6137">
          <cell r="A6137">
            <v>37288</v>
          </cell>
          <cell r="B6137" t="str">
            <v>42301810700000040000</v>
          </cell>
          <cell r="C6137" t="str">
            <v>60301810200000009802</v>
          </cell>
          <cell r="D6137" t="str">
            <v>$</v>
          </cell>
          <cell r="E6137">
            <v>14484</v>
          </cell>
          <cell r="F6137" t="str">
            <v>Выплата %% по депозитам, получение %% по кредитам, удержание подоходного н алога, покупка валюты по генеральным заявлениям за январь 2002 года</v>
          </cell>
        </row>
        <row r="6138">
          <cell r="A6138">
            <v>37288</v>
          </cell>
          <cell r="B6138" t="str">
            <v>42301810700000040000</v>
          </cell>
          <cell r="C6138" t="str">
            <v>60301810200000009802</v>
          </cell>
          <cell r="D6138" t="str">
            <v>$</v>
          </cell>
          <cell r="E6138">
            <v>3239</v>
          </cell>
          <cell r="F6138" t="str">
            <v>Выплата %% по депозитам, получение %% по кредитам, удержание подоходного н алога, покупка валюты по генеральным заявлениям за январь 2002 года</v>
          </cell>
        </row>
        <row r="6139">
          <cell r="A6139">
            <v>37288</v>
          </cell>
          <cell r="B6139" t="str">
            <v>42301810700000040000</v>
          </cell>
          <cell r="C6139" t="str">
            <v>60301810200000009802</v>
          </cell>
          <cell r="D6139" t="str">
            <v>$</v>
          </cell>
          <cell r="E6139">
            <v>8730</v>
          </cell>
          <cell r="F6139" t="str">
            <v>Выплата %% по депозитам, получение %% по кредитам, удержание подоходного н алога, покупка валюты по генеральным заявлениям за январь 2002 года</v>
          </cell>
        </row>
        <row r="6140">
          <cell r="A6140">
            <v>37288</v>
          </cell>
          <cell r="B6140" t="str">
            <v>42301810700000040000</v>
          </cell>
          <cell r="C6140" t="str">
            <v>60301810200000009802</v>
          </cell>
          <cell r="D6140" t="str">
            <v>$</v>
          </cell>
          <cell r="E6140">
            <v>1952</v>
          </cell>
          <cell r="F6140" t="str">
            <v>Выплата %% по депозитам, получение %% по кредитам, удержание подоходного н алога, покупка валюты по генеральным заявлениям за январь 2002 года</v>
          </cell>
        </row>
        <row r="6141">
          <cell r="A6141">
            <v>37288</v>
          </cell>
          <cell r="B6141" t="str">
            <v>42301810700000040000</v>
          </cell>
          <cell r="C6141" t="str">
            <v>60301810200000009802</v>
          </cell>
          <cell r="D6141" t="str">
            <v>$</v>
          </cell>
          <cell r="E6141">
            <v>9406</v>
          </cell>
          <cell r="F6141" t="str">
            <v>Выплата %% по депозитам, получение %% по кредитам, удержание подоходного н алога, покупка валюты по генеральным заявлениям за январь 2002 года</v>
          </cell>
        </row>
        <row r="6142">
          <cell r="A6142">
            <v>37288</v>
          </cell>
          <cell r="B6142" t="str">
            <v>42301810700000040000</v>
          </cell>
          <cell r="C6142" t="str">
            <v>60301810200000009802</v>
          </cell>
          <cell r="D6142" t="str">
            <v>$</v>
          </cell>
          <cell r="E6142">
            <v>2103</v>
          </cell>
          <cell r="F6142" t="str">
            <v>Выплата %% по депозитам, получение %% по кредитам, удержание подоходного н алога, покупка валюты по генеральным заявлениям за январь 2002 года</v>
          </cell>
        </row>
        <row r="6143">
          <cell r="A6143">
            <v>37291</v>
          </cell>
          <cell r="B6143" t="str">
            <v>42301810700000040000</v>
          </cell>
          <cell r="C6143" t="str">
            <v>60301810300000000002</v>
          </cell>
          <cell r="D6143" t="str">
            <v>$</v>
          </cell>
          <cell r="E6143">
            <v>88.62</v>
          </cell>
          <cell r="F6143" t="str">
            <v>Удержание 1% налога со счета 703</v>
          </cell>
        </row>
        <row r="6144">
          <cell r="A6144">
            <v>37291</v>
          </cell>
          <cell r="B6144" t="str">
            <v>42301810700000040000</v>
          </cell>
          <cell r="C6144" t="str">
            <v>60301810300000000002</v>
          </cell>
          <cell r="D6144" t="str">
            <v>$</v>
          </cell>
          <cell r="E6144">
            <v>15.45</v>
          </cell>
          <cell r="F6144" t="str">
            <v>Удержание 1% налога со счета 2442</v>
          </cell>
        </row>
        <row r="6145">
          <cell r="A6145">
            <v>37291</v>
          </cell>
          <cell r="B6145" t="str">
            <v>42301810700000040000</v>
          </cell>
          <cell r="C6145" t="str">
            <v>60301810300000000002</v>
          </cell>
          <cell r="D6145" t="str">
            <v>$</v>
          </cell>
          <cell r="E6145">
            <v>43.26</v>
          </cell>
          <cell r="F6145" t="str">
            <v>Удержание 1% налога со счета 3742</v>
          </cell>
        </row>
        <row r="6146">
          <cell r="A6146">
            <v>37291</v>
          </cell>
          <cell r="B6146" t="str">
            <v>42301810700000040000</v>
          </cell>
          <cell r="C6146" t="str">
            <v>60301810300000000002</v>
          </cell>
          <cell r="D6146" t="str">
            <v>$</v>
          </cell>
          <cell r="E6146">
            <v>30.9</v>
          </cell>
          <cell r="F6146" t="str">
            <v>Удержание 1% налога со счета 1197</v>
          </cell>
        </row>
        <row r="6147">
          <cell r="A6147">
            <v>37291</v>
          </cell>
          <cell r="B6147" t="str">
            <v>42301810700000040000</v>
          </cell>
          <cell r="C6147" t="str">
            <v>60301810300000000002</v>
          </cell>
          <cell r="D6147" t="str">
            <v>$</v>
          </cell>
          <cell r="E6147">
            <v>92.7</v>
          </cell>
          <cell r="F6147" t="str">
            <v>Удержание 1% налога со счета 5449</v>
          </cell>
        </row>
        <row r="6148">
          <cell r="A6148">
            <v>37292</v>
          </cell>
          <cell r="B6148" t="str">
            <v>42301810700000040000</v>
          </cell>
          <cell r="C6148" t="str">
            <v>60301810300000000002</v>
          </cell>
          <cell r="D6148" t="str">
            <v>$</v>
          </cell>
          <cell r="E6148">
            <v>6.19</v>
          </cell>
          <cell r="F6148" t="str">
            <v>Удержание 1% налога со счета 1168</v>
          </cell>
        </row>
        <row r="6149">
          <cell r="A6149">
            <v>37292</v>
          </cell>
          <cell r="B6149" t="str">
            <v>42301810700000040000</v>
          </cell>
          <cell r="C6149" t="str">
            <v>60301810300000000002</v>
          </cell>
          <cell r="D6149" t="str">
            <v>$</v>
          </cell>
          <cell r="E6149">
            <v>185.7</v>
          </cell>
          <cell r="F6149" t="str">
            <v>Удержание 1% налога со счета 1375</v>
          </cell>
        </row>
        <row r="6150">
          <cell r="A6150">
            <v>37293</v>
          </cell>
          <cell r="B6150" t="str">
            <v>42301810700000040000</v>
          </cell>
          <cell r="C6150" t="str">
            <v>60301810300000000002</v>
          </cell>
          <cell r="D6150" t="str">
            <v>$</v>
          </cell>
          <cell r="E6150">
            <v>30.67</v>
          </cell>
          <cell r="F6150" t="str">
            <v>Удержание 1% налога со счета 2361</v>
          </cell>
        </row>
        <row r="6151">
          <cell r="A6151">
            <v>37293</v>
          </cell>
          <cell r="B6151" t="str">
            <v>42301810700000040000</v>
          </cell>
          <cell r="C6151" t="str">
            <v>60301810300000000002</v>
          </cell>
          <cell r="D6151" t="str">
            <v>$</v>
          </cell>
          <cell r="E6151">
            <v>340.06</v>
          </cell>
          <cell r="F6151" t="str">
            <v>Удержание 1% налога со счета 2413</v>
          </cell>
        </row>
        <row r="6152">
          <cell r="A6152">
            <v>37293</v>
          </cell>
          <cell r="B6152" t="str">
            <v>42301810700000040000</v>
          </cell>
          <cell r="C6152" t="str">
            <v>60301810300000000002</v>
          </cell>
          <cell r="D6152" t="str">
            <v>$</v>
          </cell>
          <cell r="E6152">
            <v>235.69</v>
          </cell>
          <cell r="F6152" t="str">
            <v>Удержание 1% налога со счета 499</v>
          </cell>
        </row>
        <row r="6153">
          <cell r="A6153">
            <v>37293</v>
          </cell>
          <cell r="B6153" t="str">
            <v>42301810700000040000</v>
          </cell>
          <cell r="C6153" t="str">
            <v>60301810300000000002</v>
          </cell>
          <cell r="D6153" t="str">
            <v>$</v>
          </cell>
          <cell r="E6153">
            <v>6.18</v>
          </cell>
          <cell r="F6153" t="str">
            <v>Удержание 1% налога со счета 1168</v>
          </cell>
        </row>
        <row r="6154">
          <cell r="A6154">
            <v>37293</v>
          </cell>
          <cell r="B6154" t="str">
            <v>42301810700000040000</v>
          </cell>
          <cell r="C6154" t="str">
            <v>60301810300000000002</v>
          </cell>
          <cell r="D6154" t="str">
            <v>$</v>
          </cell>
          <cell r="E6154">
            <v>30.95</v>
          </cell>
          <cell r="F6154" t="str">
            <v>Удержание 1% налога со счета 651</v>
          </cell>
        </row>
        <row r="6155">
          <cell r="A6155">
            <v>37293</v>
          </cell>
          <cell r="B6155" t="str">
            <v>42301810700000040000</v>
          </cell>
          <cell r="C6155" t="str">
            <v>60301810300000000002</v>
          </cell>
          <cell r="D6155" t="str">
            <v>$</v>
          </cell>
          <cell r="E6155">
            <v>30.95</v>
          </cell>
          <cell r="F6155" t="str">
            <v>Удержание 1% налога со счета 3742</v>
          </cell>
        </row>
        <row r="6156">
          <cell r="A6156">
            <v>37293</v>
          </cell>
          <cell r="B6156" t="str">
            <v>42301810700000040000</v>
          </cell>
          <cell r="C6156" t="str">
            <v>60301810200000009802</v>
          </cell>
          <cell r="D6156" t="str">
            <v>$</v>
          </cell>
          <cell r="E6156">
            <v>13</v>
          </cell>
          <cell r="F6156" t="str">
            <v>Погашение части основного долга, процентов за пользование кредитом и списание подоходного налога с материальной выгоды,  Ткач Е.А.</v>
          </cell>
        </row>
        <row r="6157">
          <cell r="A6157">
            <v>37293</v>
          </cell>
          <cell r="B6157" t="str">
            <v>42301810700000040000</v>
          </cell>
          <cell r="C6157" t="str">
            <v>60301810200000009802</v>
          </cell>
          <cell r="D6157" t="str">
            <v>$</v>
          </cell>
          <cell r="E6157">
            <v>14</v>
          </cell>
          <cell r="F6157" t="str">
            <v>Погашение части основного долга, процентов за пользование кредитом и списание подоходного налога с материальной выгоды,  Мальцева Н.А.</v>
          </cell>
        </row>
        <row r="6158">
          <cell r="A6158">
            <v>37294</v>
          </cell>
          <cell r="B6158" t="str">
            <v>42301810700000040000</v>
          </cell>
          <cell r="C6158" t="str">
            <v>60301810300000000002</v>
          </cell>
          <cell r="D6158" t="str">
            <v>$</v>
          </cell>
          <cell r="E6158">
            <v>6.19</v>
          </cell>
          <cell r="F6158" t="str">
            <v>Удержание 1% налога со счета 1168</v>
          </cell>
        </row>
        <row r="6159">
          <cell r="A6159">
            <v>37294</v>
          </cell>
          <cell r="B6159" t="str">
            <v>42301810700000040000</v>
          </cell>
          <cell r="C6159" t="str">
            <v>60301810300000000002</v>
          </cell>
          <cell r="D6159" t="str">
            <v>$</v>
          </cell>
          <cell r="E6159">
            <v>77.989999999999995</v>
          </cell>
          <cell r="F6159" t="str">
            <v>Удержание 1% налога со счета 2057</v>
          </cell>
        </row>
        <row r="6160">
          <cell r="A6160">
            <v>37294</v>
          </cell>
          <cell r="B6160" t="str">
            <v>42301810700000040000</v>
          </cell>
          <cell r="C6160" t="str">
            <v>60301810300000000002</v>
          </cell>
          <cell r="D6160" t="str">
            <v>$</v>
          </cell>
          <cell r="E6160">
            <v>62.83</v>
          </cell>
          <cell r="F6160" t="str">
            <v>Удержание 1% налога со счета 1799</v>
          </cell>
        </row>
        <row r="6161">
          <cell r="A6161">
            <v>37294</v>
          </cell>
          <cell r="B6161" t="str">
            <v>42301810700000040000</v>
          </cell>
          <cell r="C6161" t="str">
            <v>60301810300000000002</v>
          </cell>
          <cell r="D6161" t="str">
            <v>$</v>
          </cell>
          <cell r="E6161">
            <v>179.49</v>
          </cell>
          <cell r="F6161" t="str">
            <v>Удержание 1% налога со счета 978</v>
          </cell>
        </row>
        <row r="6162">
          <cell r="A6162">
            <v>37294</v>
          </cell>
          <cell r="B6162" t="str">
            <v>42301810700000040000</v>
          </cell>
          <cell r="C6162" t="str">
            <v>60301810300000000002</v>
          </cell>
          <cell r="D6162" t="str">
            <v>$</v>
          </cell>
          <cell r="E6162">
            <v>182.59</v>
          </cell>
          <cell r="F6162" t="str">
            <v>Удержание 1% налога со счета 907</v>
          </cell>
        </row>
        <row r="6163">
          <cell r="A6163">
            <v>37294</v>
          </cell>
          <cell r="B6163" t="str">
            <v>42301810700000040000</v>
          </cell>
          <cell r="C6163" t="str">
            <v>60301810300000000002</v>
          </cell>
          <cell r="D6163" t="str">
            <v>$</v>
          </cell>
          <cell r="E6163">
            <v>87.79</v>
          </cell>
          <cell r="F6163" t="str">
            <v>Удержание 1% налога со счета 295</v>
          </cell>
        </row>
        <row r="6164">
          <cell r="A6164">
            <v>37295</v>
          </cell>
          <cell r="B6164" t="str">
            <v>42301810700000040000</v>
          </cell>
          <cell r="C6164" t="str">
            <v>60301810300000000002</v>
          </cell>
          <cell r="D6164" t="str">
            <v>$</v>
          </cell>
          <cell r="E6164">
            <v>92.85</v>
          </cell>
          <cell r="F6164" t="str">
            <v>Удержание 1% налога со счета 3823</v>
          </cell>
        </row>
        <row r="6165">
          <cell r="A6165">
            <v>37295</v>
          </cell>
          <cell r="B6165" t="str">
            <v>42301810700000040000</v>
          </cell>
          <cell r="C6165" t="str">
            <v>60301810300000000002</v>
          </cell>
          <cell r="D6165" t="str">
            <v>$</v>
          </cell>
          <cell r="E6165">
            <v>154.75</v>
          </cell>
          <cell r="F6165" t="str">
            <v>Удержание 1% налога со счета 2361</v>
          </cell>
        </row>
        <row r="6166">
          <cell r="A6166">
            <v>37295</v>
          </cell>
          <cell r="B6166" t="str">
            <v>42301810700000040000</v>
          </cell>
          <cell r="C6166" t="str">
            <v>60301810300000000002</v>
          </cell>
          <cell r="D6166" t="str">
            <v>$</v>
          </cell>
          <cell r="E6166">
            <v>92.8</v>
          </cell>
          <cell r="F6166" t="str">
            <v>Удержание 1% налога со счета 1472</v>
          </cell>
        </row>
        <row r="6167">
          <cell r="A6167">
            <v>37295</v>
          </cell>
          <cell r="B6167" t="str">
            <v>42301810700000040000</v>
          </cell>
          <cell r="C6167" t="str">
            <v>60301810300000000002</v>
          </cell>
          <cell r="D6167" t="str">
            <v>$</v>
          </cell>
          <cell r="E6167">
            <v>216.47</v>
          </cell>
          <cell r="F6167" t="str">
            <v>Удержание 1% налога со счета 1029</v>
          </cell>
        </row>
        <row r="6168">
          <cell r="A6168">
            <v>37295</v>
          </cell>
          <cell r="B6168" t="str">
            <v>42301810700000040000</v>
          </cell>
          <cell r="C6168" t="str">
            <v>60301810300000000002</v>
          </cell>
          <cell r="D6168" t="str">
            <v>$</v>
          </cell>
          <cell r="E6168">
            <v>30.95</v>
          </cell>
          <cell r="F6168" t="str">
            <v>Удержание 1% налога со счета 1168</v>
          </cell>
        </row>
        <row r="6169">
          <cell r="A6169">
            <v>37298</v>
          </cell>
          <cell r="B6169" t="str">
            <v>42301810700000040000</v>
          </cell>
          <cell r="C6169" t="str">
            <v>60301810300000000002</v>
          </cell>
          <cell r="D6169" t="str">
            <v>$</v>
          </cell>
          <cell r="E6169">
            <v>45.61</v>
          </cell>
          <cell r="F6169" t="str">
            <v>Удержание 1% налога со счета 59</v>
          </cell>
        </row>
        <row r="6170">
          <cell r="A6170">
            <v>37298</v>
          </cell>
          <cell r="B6170" t="str">
            <v>42301810700000040000</v>
          </cell>
          <cell r="C6170" t="str">
            <v>60301810300000000002</v>
          </cell>
          <cell r="D6170" t="str">
            <v>$</v>
          </cell>
          <cell r="E6170">
            <v>60.45</v>
          </cell>
          <cell r="F6170" t="str">
            <v>Удержание 1% налога со счета 2073</v>
          </cell>
        </row>
        <row r="6171">
          <cell r="A6171">
            <v>37298</v>
          </cell>
          <cell r="B6171" t="str">
            <v>42301810700000040000</v>
          </cell>
          <cell r="C6171" t="str">
            <v>60301810300000000002</v>
          </cell>
          <cell r="D6171" t="str">
            <v>$</v>
          </cell>
          <cell r="E6171">
            <v>774.52</v>
          </cell>
          <cell r="F6171" t="str">
            <v>Удержание 1% налога со счета 677</v>
          </cell>
        </row>
        <row r="6172">
          <cell r="A6172">
            <v>37299</v>
          </cell>
          <cell r="B6172" t="str">
            <v>42301810700000040000</v>
          </cell>
          <cell r="C6172" t="str">
            <v>60301810300000000002</v>
          </cell>
          <cell r="D6172" t="str">
            <v>$</v>
          </cell>
          <cell r="E6172">
            <v>61.84</v>
          </cell>
          <cell r="F6172" t="str">
            <v>Удержание 1% налога со счета 5449</v>
          </cell>
        </row>
        <row r="6173">
          <cell r="A6173">
            <v>37299</v>
          </cell>
          <cell r="B6173" t="str">
            <v>42301810700000040000</v>
          </cell>
          <cell r="C6173" t="str">
            <v>60301810300000000002</v>
          </cell>
          <cell r="D6173" t="str">
            <v>$</v>
          </cell>
          <cell r="E6173">
            <v>55.89</v>
          </cell>
          <cell r="F6173" t="str">
            <v>Удержание 1% налога со счета 3742</v>
          </cell>
        </row>
        <row r="6174">
          <cell r="A6174">
            <v>37299</v>
          </cell>
          <cell r="B6174" t="str">
            <v>42301810700000040000</v>
          </cell>
          <cell r="C6174" t="str">
            <v>60301810300000000002</v>
          </cell>
          <cell r="D6174" t="str">
            <v>$</v>
          </cell>
          <cell r="E6174">
            <v>3.11</v>
          </cell>
          <cell r="F6174" t="str">
            <v>Удержание 1% налога со счета 1168</v>
          </cell>
        </row>
        <row r="6175">
          <cell r="A6175">
            <v>37299</v>
          </cell>
          <cell r="B6175" t="str">
            <v>42301810700000040000</v>
          </cell>
          <cell r="C6175" t="str">
            <v>60301810300000000002</v>
          </cell>
          <cell r="D6175" t="str">
            <v>$</v>
          </cell>
          <cell r="E6175">
            <v>310.33999999999997</v>
          </cell>
          <cell r="F6175" t="str">
            <v>Удержание 1% налога со счета 1375</v>
          </cell>
        </row>
        <row r="6176">
          <cell r="A6176">
            <v>37300</v>
          </cell>
          <cell r="B6176" t="str">
            <v>42301810700000040000</v>
          </cell>
          <cell r="C6176" t="str">
            <v>60301810300000000002</v>
          </cell>
          <cell r="D6176" t="str">
            <v>$</v>
          </cell>
          <cell r="E6176">
            <v>20.18</v>
          </cell>
          <cell r="F6176" t="str">
            <v>Удержание 1% налога со счета 923</v>
          </cell>
        </row>
        <row r="6177">
          <cell r="A6177">
            <v>37300</v>
          </cell>
          <cell r="B6177" t="str">
            <v>42301810700000040000</v>
          </cell>
          <cell r="C6177" t="str">
            <v>60301810300000000002</v>
          </cell>
          <cell r="D6177" t="str">
            <v>$</v>
          </cell>
          <cell r="E6177">
            <v>307.29000000000002</v>
          </cell>
          <cell r="F6177" t="str">
            <v>Удержание 1% налога со счета 62</v>
          </cell>
        </row>
        <row r="6178">
          <cell r="A6178">
            <v>37301</v>
          </cell>
          <cell r="B6178" t="str">
            <v>42301810700000040000</v>
          </cell>
          <cell r="C6178" t="str">
            <v>60301810300000000002</v>
          </cell>
          <cell r="D6178" t="str">
            <v>$</v>
          </cell>
          <cell r="E6178">
            <v>7.76</v>
          </cell>
          <cell r="F6178" t="str">
            <v>Удержание 1% налога со счета 4835</v>
          </cell>
        </row>
        <row r="6179">
          <cell r="A6179">
            <v>37301</v>
          </cell>
          <cell r="B6179" t="str">
            <v>42301810700000040000</v>
          </cell>
          <cell r="C6179" t="str">
            <v>60301810300000000002</v>
          </cell>
          <cell r="D6179" t="str">
            <v>$</v>
          </cell>
          <cell r="E6179">
            <v>15.53</v>
          </cell>
          <cell r="F6179" t="str">
            <v>Удержание 1% налога со счета 1168</v>
          </cell>
        </row>
        <row r="6180">
          <cell r="A6180">
            <v>37301</v>
          </cell>
          <cell r="B6180" t="str">
            <v>42301810700000040000</v>
          </cell>
          <cell r="C6180" t="str">
            <v>60301810300000000002</v>
          </cell>
          <cell r="D6180" t="str">
            <v>$</v>
          </cell>
          <cell r="E6180">
            <v>9.32</v>
          </cell>
          <cell r="F6180" t="str">
            <v>Удержание 1% налога со счета 1168</v>
          </cell>
        </row>
        <row r="6181">
          <cell r="A6181">
            <v>37302</v>
          </cell>
          <cell r="B6181" t="str">
            <v>42301810700000040000</v>
          </cell>
          <cell r="C6181" t="str">
            <v>60301810300000000002</v>
          </cell>
          <cell r="D6181" t="str">
            <v>$</v>
          </cell>
          <cell r="E6181">
            <v>31.85</v>
          </cell>
          <cell r="F6181" t="str">
            <v>Удержание 1% налога со счета 651</v>
          </cell>
        </row>
        <row r="6182">
          <cell r="A6182">
            <v>37302</v>
          </cell>
          <cell r="B6182" t="str">
            <v>42301810700000040000</v>
          </cell>
          <cell r="C6182" t="str">
            <v>60301810300000000002</v>
          </cell>
          <cell r="D6182" t="str">
            <v>$</v>
          </cell>
          <cell r="E6182">
            <v>31</v>
          </cell>
          <cell r="F6182" t="str">
            <v>Удержание 1% налога со счета 1168</v>
          </cell>
        </row>
        <row r="6183">
          <cell r="A6183">
            <v>37302</v>
          </cell>
          <cell r="B6183" t="str">
            <v>42301810700000040000</v>
          </cell>
          <cell r="C6183" t="str">
            <v>60301810300000000002</v>
          </cell>
          <cell r="D6183" t="str">
            <v>$</v>
          </cell>
          <cell r="E6183">
            <v>30.72</v>
          </cell>
          <cell r="F6183" t="str">
            <v>Удержание 1% налога со счета 1605</v>
          </cell>
        </row>
        <row r="6184">
          <cell r="A6184">
            <v>37302</v>
          </cell>
          <cell r="B6184" t="str">
            <v>42301810700000040000</v>
          </cell>
          <cell r="C6184" t="str">
            <v>60301810300000000002</v>
          </cell>
          <cell r="D6184" t="str">
            <v>$</v>
          </cell>
          <cell r="E6184">
            <v>85.86</v>
          </cell>
          <cell r="F6184" t="str">
            <v>Удержание 1% налога со счета 884</v>
          </cell>
        </row>
        <row r="6185">
          <cell r="A6185">
            <v>37302</v>
          </cell>
          <cell r="B6185" t="str">
            <v>42301810700000040000</v>
          </cell>
          <cell r="C6185" t="str">
            <v>60301810300000000002</v>
          </cell>
          <cell r="D6185" t="str">
            <v>$</v>
          </cell>
          <cell r="E6185">
            <v>62</v>
          </cell>
          <cell r="F6185" t="str">
            <v>Удержание 1% налога со счета 1029</v>
          </cell>
        </row>
        <row r="6186">
          <cell r="A6186">
            <v>37302</v>
          </cell>
          <cell r="B6186" t="str">
            <v>42301810700000040000</v>
          </cell>
          <cell r="C6186" t="str">
            <v>60301810300000000002</v>
          </cell>
          <cell r="D6186" t="str">
            <v>$</v>
          </cell>
          <cell r="E6186">
            <v>309.11</v>
          </cell>
          <cell r="F6186" t="str">
            <v>Удержание 1% налога со счета 198</v>
          </cell>
        </row>
        <row r="6187">
          <cell r="A6187">
            <v>37302</v>
          </cell>
          <cell r="B6187" t="str">
            <v>42301810700000040000</v>
          </cell>
          <cell r="C6187" t="str">
            <v>60301810300000000002</v>
          </cell>
          <cell r="D6187" t="str">
            <v>$</v>
          </cell>
          <cell r="E6187">
            <v>77.5</v>
          </cell>
          <cell r="F6187" t="str">
            <v>Удержание 1% налога со счета 923</v>
          </cell>
        </row>
        <row r="6188">
          <cell r="A6188">
            <v>37305</v>
          </cell>
          <cell r="B6188" t="str">
            <v>42301810700000040000</v>
          </cell>
          <cell r="C6188" t="str">
            <v>60301810300000000002</v>
          </cell>
          <cell r="D6188" t="str">
            <v>$</v>
          </cell>
          <cell r="E6188">
            <v>28.46</v>
          </cell>
          <cell r="F6188" t="str">
            <v>Удержание 1% налога со счета 5436</v>
          </cell>
        </row>
        <row r="6189">
          <cell r="A6189">
            <v>37305</v>
          </cell>
          <cell r="B6189" t="str">
            <v>42301810700000040000</v>
          </cell>
          <cell r="C6189" t="str">
            <v>60301810300000000002</v>
          </cell>
          <cell r="D6189" t="str">
            <v>$</v>
          </cell>
          <cell r="E6189">
            <v>31.05</v>
          </cell>
          <cell r="F6189" t="str">
            <v>Удержание 1% налога со счета 3742</v>
          </cell>
        </row>
        <row r="6190">
          <cell r="A6190">
            <v>37306</v>
          </cell>
          <cell r="B6190" t="str">
            <v>42301810700000040000</v>
          </cell>
          <cell r="C6190" t="str">
            <v>60301810300000000002</v>
          </cell>
          <cell r="D6190" t="str">
            <v>$</v>
          </cell>
          <cell r="E6190">
            <v>31.05</v>
          </cell>
          <cell r="F6190" t="str">
            <v>Удержание 1% налога со счета 2442</v>
          </cell>
        </row>
        <row r="6191">
          <cell r="A6191">
            <v>37306</v>
          </cell>
          <cell r="B6191" t="str">
            <v>42301810700000040000</v>
          </cell>
          <cell r="C6191" t="str">
            <v>60301810300000000002</v>
          </cell>
          <cell r="D6191" t="str">
            <v>$</v>
          </cell>
          <cell r="E6191">
            <v>6.21</v>
          </cell>
          <cell r="F6191" t="str">
            <v>Удержание 1% налога со счета 1168</v>
          </cell>
        </row>
        <row r="6192">
          <cell r="A6192">
            <v>37306</v>
          </cell>
          <cell r="B6192" t="str">
            <v>42301810700000040000</v>
          </cell>
          <cell r="C6192" t="str">
            <v>60301810300000000002</v>
          </cell>
          <cell r="D6192" t="str">
            <v>$</v>
          </cell>
          <cell r="E6192">
            <v>139.72999999999999</v>
          </cell>
          <cell r="F6192" t="str">
            <v>Удержание 1% налога со счета 884</v>
          </cell>
        </row>
        <row r="6193">
          <cell r="A6193">
            <v>37307</v>
          </cell>
          <cell r="B6193" t="str">
            <v>42301810700000040000</v>
          </cell>
          <cell r="C6193" t="str">
            <v>60301810300000000002</v>
          </cell>
          <cell r="D6193" t="str">
            <v>$</v>
          </cell>
          <cell r="E6193">
            <v>93.3</v>
          </cell>
          <cell r="F6193" t="str">
            <v>Удержание 1% налога со счета 1168</v>
          </cell>
        </row>
        <row r="6194">
          <cell r="A6194">
            <v>37307</v>
          </cell>
          <cell r="B6194" t="str">
            <v>42301810700000040000</v>
          </cell>
          <cell r="C6194" t="str">
            <v>60301810300000000002</v>
          </cell>
          <cell r="D6194" t="str">
            <v>$</v>
          </cell>
          <cell r="E6194">
            <v>155.5</v>
          </cell>
          <cell r="F6194" t="str">
            <v>Удержание 1% налога со счета 198</v>
          </cell>
        </row>
        <row r="6195">
          <cell r="A6195">
            <v>37307</v>
          </cell>
          <cell r="B6195" t="str">
            <v>42301810700000040000</v>
          </cell>
          <cell r="C6195" t="str">
            <v>60301810300000000002</v>
          </cell>
          <cell r="D6195" t="str">
            <v>$</v>
          </cell>
          <cell r="E6195">
            <v>6.22</v>
          </cell>
          <cell r="F6195" t="str">
            <v>Удержание 1% налога со счета 4783</v>
          </cell>
        </row>
        <row r="6196">
          <cell r="A6196">
            <v>37308</v>
          </cell>
          <cell r="B6196" t="str">
            <v>42301810700000040000</v>
          </cell>
          <cell r="C6196" t="str">
            <v>60301810300000000002</v>
          </cell>
          <cell r="D6196" t="str">
            <v>$</v>
          </cell>
          <cell r="E6196">
            <v>30.6</v>
          </cell>
          <cell r="F6196" t="str">
            <v>Удержание 1% налога со счета 1155</v>
          </cell>
        </row>
        <row r="6197">
          <cell r="A6197">
            <v>37308</v>
          </cell>
          <cell r="B6197" t="str">
            <v>42301810700000040000</v>
          </cell>
          <cell r="C6197" t="str">
            <v>60301810300000000002</v>
          </cell>
          <cell r="D6197" t="str">
            <v>$</v>
          </cell>
          <cell r="E6197">
            <v>46.65</v>
          </cell>
          <cell r="F6197" t="str">
            <v>Удержание 1% налога со счета 1472</v>
          </cell>
        </row>
        <row r="6198">
          <cell r="A6198">
            <v>37308</v>
          </cell>
          <cell r="B6198" t="str">
            <v>42301810700000040000</v>
          </cell>
          <cell r="C6198" t="str">
            <v>60301810700000009098</v>
          </cell>
          <cell r="D6198" t="str">
            <v>$</v>
          </cell>
          <cell r="E6198">
            <v>384.51</v>
          </cell>
          <cell r="F6198" t="str">
            <v>Списание расходов, оплаченных кредитной картой "American Express" Соболева В.И.в оплату личных трат, возмещение оплаченных банком услуг, удержание НДС согласнозаявлению.</v>
          </cell>
        </row>
        <row r="6199">
          <cell r="A6199">
            <v>37308</v>
          </cell>
          <cell r="B6199" t="str">
            <v>42301810700000040000</v>
          </cell>
          <cell r="C6199" t="str">
            <v>60301810300000000002</v>
          </cell>
          <cell r="D6199" t="str">
            <v>$</v>
          </cell>
          <cell r="E6199">
            <v>31.1</v>
          </cell>
          <cell r="F6199" t="str">
            <v>Удержание 1% налога со счета 428</v>
          </cell>
        </row>
        <row r="6200">
          <cell r="A6200">
            <v>37308</v>
          </cell>
          <cell r="B6200" t="str">
            <v>42301810700000040000</v>
          </cell>
          <cell r="C6200" t="str">
            <v>60301810300000000002</v>
          </cell>
          <cell r="D6200" t="str">
            <v>$</v>
          </cell>
          <cell r="E6200">
            <v>124.4</v>
          </cell>
          <cell r="F6200" t="str">
            <v>Удержание 1% налога со счета 5449</v>
          </cell>
        </row>
        <row r="6201">
          <cell r="A6201">
            <v>37308</v>
          </cell>
          <cell r="B6201" t="str">
            <v>42301810700000040000</v>
          </cell>
          <cell r="C6201" t="str">
            <v>60301810300000000002</v>
          </cell>
          <cell r="D6201" t="str">
            <v>$</v>
          </cell>
          <cell r="E6201">
            <v>124.31</v>
          </cell>
          <cell r="F6201" t="str">
            <v>Удержание 1% налога со счета 1401</v>
          </cell>
        </row>
        <row r="6202">
          <cell r="A6202">
            <v>37308</v>
          </cell>
          <cell r="B6202" t="str">
            <v>42301810700000040000</v>
          </cell>
          <cell r="C6202" t="str">
            <v>60301810300000000002</v>
          </cell>
          <cell r="D6202" t="str">
            <v>$</v>
          </cell>
          <cell r="E6202">
            <v>31.1</v>
          </cell>
          <cell r="F6202" t="str">
            <v>Удержание 1% налога со счета 1375</v>
          </cell>
        </row>
        <row r="6203">
          <cell r="A6203">
            <v>37308</v>
          </cell>
          <cell r="B6203" t="str">
            <v>42301810700000040000</v>
          </cell>
          <cell r="C6203" t="str">
            <v>60301810300000000002</v>
          </cell>
          <cell r="D6203" t="str">
            <v>$</v>
          </cell>
          <cell r="E6203">
            <v>37.32</v>
          </cell>
          <cell r="F6203" t="str">
            <v>Удержание 1% налога со счета 1168</v>
          </cell>
        </row>
        <row r="6204">
          <cell r="A6204">
            <v>37309</v>
          </cell>
          <cell r="B6204" t="str">
            <v>42301810700000040000</v>
          </cell>
          <cell r="C6204" t="str">
            <v>60301810300000000002</v>
          </cell>
          <cell r="D6204" t="str">
            <v>$</v>
          </cell>
          <cell r="E6204">
            <v>31.1</v>
          </cell>
          <cell r="F6204" t="str">
            <v>Удержание 1% налога со счета 2442</v>
          </cell>
        </row>
        <row r="6205">
          <cell r="A6205">
            <v>37309</v>
          </cell>
          <cell r="B6205" t="str">
            <v>42301810700000040000</v>
          </cell>
          <cell r="C6205" t="str">
            <v>60301810300000000002</v>
          </cell>
          <cell r="D6205" t="str">
            <v>$</v>
          </cell>
          <cell r="E6205">
            <v>933</v>
          </cell>
          <cell r="F6205" t="str">
            <v>Удержание 1% налога со счета 198</v>
          </cell>
        </row>
        <row r="6206">
          <cell r="A6206">
            <v>37309</v>
          </cell>
          <cell r="B6206" t="str">
            <v>42301810700000040000</v>
          </cell>
          <cell r="C6206" t="str">
            <v>60301810300000000002</v>
          </cell>
          <cell r="D6206" t="str">
            <v>$</v>
          </cell>
          <cell r="E6206">
            <v>21.77</v>
          </cell>
          <cell r="F6206" t="str">
            <v>Удержание 1% налога со счета 3742</v>
          </cell>
        </row>
        <row r="6207">
          <cell r="A6207">
            <v>37309</v>
          </cell>
          <cell r="B6207" t="str">
            <v>42301810700000040000</v>
          </cell>
          <cell r="C6207" t="str">
            <v>60301810300000000002</v>
          </cell>
          <cell r="D6207" t="str">
            <v>$</v>
          </cell>
          <cell r="E6207">
            <v>15.55</v>
          </cell>
          <cell r="F6207" t="str">
            <v>Удержание 1% налога со счета 1168</v>
          </cell>
        </row>
        <row r="6208">
          <cell r="A6208">
            <v>37309</v>
          </cell>
          <cell r="B6208" t="str">
            <v>42301810700000040000</v>
          </cell>
          <cell r="C6208" t="str">
            <v>60301810300000000002</v>
          </cell>
          <cell r="D6208" t="str">
            <v>$</v>
          </cell>
          <cell r="E6208">
            <v>92.33</v>
          </cell>
          <cell r="F6208" t="str">
            <v>Удержание 1% налога со счета 554</v>
          </cell>
        </row>
        <row r="6209">
          <cell r="A6209">
            <v>37313</v>
          </cell>
          <cell r="B6209" t="str">
            <v>42301810700000040000</v>
          </cell>
          <cell r="C6209" t="str">
            <v>60301810300000000002</v>
          </cell>
          <cell r="D6209" t="str">
            <v>$</v>
          </cell>
          <cell r="E6209">
            <v>31.1</v>
          </cell>
          <cell r="F6209" t="str">
            <v>Удержание 1% налога со счета 3742</v>
          </cell>
        </row>
        <row r="6210">
          <cell r="A6210">
            <v>37313</v>
          </cell>
          <cell r="B6210" t="str">
            <v>42301810700000040000</v>
          </cell>
          <cell r="C6210" t="str">
            <v>60301810300000000002</v>
          </cell>
          <cell r="D6210" t="str">
            <v>$</v>
          </cell>
          <cell r="E6210">
            <v>62.2</v>
          </cell>
          <cell r="F6210" t="str">
            <v>Удержание 1% налога со счета 1472</v>
          </cell>
        </row>
        <row r="6211">
          <cell r="A6211">
            <v>37314</v>
          </cell>
          <cell r="B6211" t="str">
            <v>42301810700000040000</v>
          </cell>
          <cell r="C6211" t="str">
            <v>60301810300000000002</v>
          </cell>
          <cell r="D6211" t="str">
            <v>$</v>
          </cell>
          <cell r="E6211">
            <v>15.58</v>
          </cell>
          <cell r="F6211" t="str">
            <v>Удержание 1% налога со счета 1168</v>
          </cell>
        </row>
        <row r="6212">
          <cell r="A6212">
            <v>37314</v>
          </cell>
          <cell r="B6212" t="str">
            <v>42301810700000040000</v>
          </cell>
          <cell r="C6212" t="str">
            <v>60301810300000000002</v>
          </cell>
          <cell r="D6212" t="str">
            <v>$</v>
          </cell>
          <cell r="E6212">
            <v>155.75</v>
          </cell>
          <cell r="F6212" t="str">
            <v>Удержание 1% налога со счета 884</v>
          </cell>
        </row>
        <row r="6213">
          <cell r="A6213">
            <v>37315</v>
          </cell>
          <cell r="B6213" t="str">
            <v>42301810700000040000</v>
          </cell>
          <cell r="C6213" t="str">
            <v>60301810300000000002</v>
          </cell>
          <cell r="D6213" t="str">
            <v>$</v>
          </cell>
          <cell r="E6213">
            <v>155.69999999999999</v>
          </cell>
          <cell r="F6213" t="str">
            <v>Удержание 1% налога со счета 1249</v>
          </cell>
        </row>
        <row r="6214">
          <cell r="A6214">
            <v>37315</v>
          </cell>
          <cell r="B6214" t="str">
            <v>42301810700000040000</v>
          </cell>
          <cell r="C6214" t="str">
            <v>60301810300000000002</v>
          </cell>
          <cell r="D6214" t="str">
            <v>$</v>
          </cell>
          <cell r="E6214">
            <v>46.73</v>
          </cell>
          <cell r="F6214" t="str">
            <v>Удержание 1% налога со счета 59</v>
          </cell>
        </row>
        <row r="6215">
          <cell r="A6215">
            <v>37315</v>
          </cell>
          <cell r="B6215" t="str">
            <v>42301810700000040000</v>
          </cell>
          <cell r="C6215" t="str">
            <v>60301810300000000002</v>
          </cell>
          <cell r="D6215" t="str">
            <v>$</v>
          </cell>
          <cell r="E6215">
            <v>3.12</v>
          </cell>
          <cell r="F6215" t="str">
            <v>Удержание 1% налога со счета 1168</v>
          </cell>
        </row>
        <row r="6216">
          <cell r="A6216">
            <v>37315</v>
          </cell>
          <cell r="B6216" t="str">
            <v>42301810700000040000</v>
          </cell>
          <cell r="C6216" t="str">
            <v>60301810300000000002</v>
          </cell>
          <cell r="D6216" t="str">
            <v>$</v>
          </cell>
          <cell r="E6216">
            <v>31.15</v>
          </cell>
          <cell r="F6216" t="str">
            <v>Удержание 1% налога со счета 3742</v>
          </cell>
        </row>
        <row r="6217">
          <cell r="A6217">
            <v>37315</v>
          </cell>
          <cell r="B6217" t="str">
            <v>42301810700000040000</v>
          </cell>
          <cell r="C6217" t="str">
            <v>60301810200000009802</v>
          </cell>
          <cell r="D6217" t="str">
            <v>$</v>
          </cell>
          <cell r="E6217">
            <v>45</v>
          </cell>
          <cell r="F6217" t="str">
            <v>Погашение части основного долга, процентов за пользование кредитом и списание подоходного налога с материальной выгоды,  Мальцева Н.А.</v>
          </cell>
        </row>
        <row r="6218">
          <cell r="A6218">
            <v>37315</v>
          </cell>
          <cell r="B6218" t="str">
            <v>42301810700000040000</v>
          </cell>
          <cell r="C6218" t="str">
            <v>60301810200000009802</v>
          </cell>
          <cell r="D6218" t="str">
            <v>$</v>
          </cell>
          <cell r="E6218">
            <v>47</v>
          </cell>
          <cell r="F6218" t="str">
            <v>Погашение части основного долга, процентов за пользование кредитом и списание подоходного налога с материальной выгоды,  Ткач Е.А.</v>
          </cell>
        </row>
        <row r="6219">
          <cell r="A6219">
            <v>37316</v>
          </cell>
          <cell r="B6219" t="str">
            <v>42301810700000040000</v>
          </cell>
          <cell r="C6219" t="str">
            <v>60301810300000000002</v>
          </cell>
          <cell r="D6219" t="str">
            <v>$</v>
          </cell>
          <cell r="E6219">
            <v>60.84</v>
          </cell>
          <cell r="F6219" t="str">
            <v>Удержание 1% налога со счета 1799</v>
          </cell>
        </row>
        <row r="6220">
          <cell r="A6220">
            <v>37316</v>
          </cell>
          <cell r="B6220" t="str">
            <v>42301810700000040000</v>
          </cell>
          <cell r="C6220" t="str">
            <v>60301810300000000002</v>
          </cell>
          <cell r="D6220" t="str">
            <v>$</v>
          </cell>
          <cell r="E6220">
            <v>343.2</v>
          </cell>
          <cell r="F6220" t="str">
            <v>Удержание 1% налога со счета 1168</v>
          </cell>
        </row>
        <row r="6221">
          <cell r="A6221">
            <v>37316</v>
          </cell>
          <cell r="B6221" t="str">
            <v>42301810700000040000</v>
          </cell>
          <cell r="C6221" t="str">
            <v>60301810300000000002</v>
          </cell>
          <cell r="D6221" t="str">
            <v>$</v>
          </cell>
          <cell r="E6221">
            <v>60.84</v>
          </cell>
          <cell r="F6221" t="str">
            <v>Удержание 1% налога со счета 2073</v>
          </cell>
        </row>
        <row r="6222">
          <cell r="A6222">
            <v>37316</v>
          </cell>
          <cell r="B6222" t="str">
            <v>42301810700000040000</v>
          </cell>
          <cell r="C6222" t="str">
            <v>60301810300000000002</v>
          </cell>
          <cell r="D6222" t="str">
            <v>$</v>
          </cell>
          <cell r="E6222">
            <v>102.48</v>
          </cell>
          <cell r="F6222" t="str">
            <v>Удержание 1% налога со счета 554</v>
          </cell>
        </row>
        <row r="6223">
          <cell r="A6223">
            <v>37316</v>
          </cell>
          <cell r="B6223" t="str">
            <v>42301810700000040000</v>
          </cell>
          <cell r="C6223" t="str">
            <v>60301810200000009802</v>
          </cell>
          <cell r="D6223" t="str">
            <v>$</v>
          </cell>
          <cell r="E6223">
            <v>1309</v>
          </cell>
          <cell r="F6223" t="str">
            <v>Погашение части основного долга, процентов за пользование кредитом и списание подоходного налога с материальной выгоды,  Смирнов А.В.</v>
          </cell>
        </row>
        <row r="6224">
          <cell r="A6224">
            <v>37316</v>
          </cell>
          <cell r="B6224" t="str">
            <v>42301810700000040000</v>
          </cell>
          <cell r="C6224" t="str">
            <v>60301810300000000002</v>
          </cell>
          <cell r="D6224" t="str">
            <v>$</v>
          </cell>
          <cell r="E6224">
            <v>171.6</v>
          </cell>
          <cell r="F6224" t="str">
            <v>Удержание 1% налога со счета 907</v>
          </cell>
        </row>
        <row r="6225">
          <cell r="A6225">
            <v>37316</v>
          </cell>
          <cell r="B6225" t="str">
            <v>42301810700000040000</v>
          </cell>
          <cell r="C6225" t="str">
            <v>60301810200000009802</v>
          </cell>
          <cell r="D6225" t="str">
            <v>$</v>
          </cell>
          <cell r="E6225">
            <v>2932</v>
          </cell>
          <cell r="F6225" t="str">
            <v>Выплата %% по депозитам, получение %% по кредитам, удержание подоходного н алога, покупка валюты по генеральным заявлениям за февраль 2002 года</v>
          </cell>
        </row>
        <row r="6226">
          <cell r="A6226">
            <v>37316</v>
          </cell>
          <cell r="B6226" t="str">
            <v>42301810700000040000</v>
          </cell>
          <cell r="C6226" t="str">
            <v>60301810200000009802</v>
          </cell>
          <cell r="D6226" t="str">
            <v>$</v>
          </cell>
          <cell r="E6226">
            <v>13112</v>
          </cell>
          <cell r="F6226" t="str">
            <v>Выплата %% по депозитам, получение %% по кредитам, удержание подоходного н алога, покупка валюты по генеральным заявлениям за февраль 2002 года</v>
          </cell>
        </row>
        <row r="6227">
          <cell r="A6227">
            <v>37316</v>
          </cell>
          <cell r="B6227" t="str">
            <v>42301810700000040000</v>
          </cell>
          <cell r="C6227" t="str">
            <v>60301810200000009802</v>
          </cell>
          <cell r="D6227" t="str">
            <v>$</v>
          </cell>
          <cell r="E6227">
            <v>4175</v>
          </cell>
          <cell r="F6227" t="str">
            <v>Выплата %% по депозитам, получение %% по кредитам, удержание подоходного н алога, покупка валюты по генеральным заявлениям за февраль 2002 года</v>
          </cell>
        </row>
        <row r="6228">
          <cell r="A6228">
            <v>37316</v>
          </cell>
          <cell r="B6228" t="str">
            <v>42301810700000040000</v>
          </cell>
          <cell r="C6228" t="str">
            <v>60301810200000009802</v>
          </cell>
          <cell r="D6228" t="str">
            <v>$</v>
          </cell>
          <cell r="E6228">
            <v>933</v>
          </cell>
          <cell r="F6228" t="str">
            <v>Выплата %% по депозитам, получение %% по кредитам, удержание подоходного н алога, покупка валюты по генеральным заявлениям за февраль 2002 года</v>
          </cell>
        </row>
        <row r="6229">
          <cell r="A6229">
            <v>37316</v>
          </cell>
          <cell r="B6229" t="str">
            <v>42301810700000040000</v>
          </cell>
          <cell r="C6229" t="str">
            <v>60301810200000009802</v>
          </cell>
          <cell r="D6229" t="str">
            <v>$</v>
          </cell>
          <cell r="E6229">
            <v>4202</v>
          </cell>
          <cell r="F6229" t="str">
            <v>Выплата %% по депозитам, получение %% по кредитам, удержание подоходного н алога, покупка валюты по генеральным заявлениям за февраль 2002 года</v>
          </cell>
        </row>
        <row r="6230">
          <cell r="A6230">
            <v>37316</v>
          </cell>
          <cell r="B6230" t="str">
            <v>42301810700000040000</v>
          </cell>
          <cell r="C6230" t="str">
            <v>60301810200000009802</v>
          </cell>
          <cell r="D6230" t="str">
            <v>$</v>
          </cell>
          <cell r="E6230">
            <v>939</v>
          </cell>
          <cell r="F6230" t="str">
            <v>Выплата %% по депозитам, получение %% по кредитам, удержание подоходного н алога, покупка валюты по генеральным заявлениям за февраль 2002 года</v>
          </cell>
        </row>
        <row r="6231">
          <cell r="A6231">
            <v>37316</v>
          </cell>
          <cell r="B6231" t="str">
            <v>42301810700000040000</v>
          </cell>
          <cell r="C6231" t="str">
            <v>60301810200000009802</v>
          </cell>
          <cell r="D6231" t="str">
            <v>$</v>
          </cell>
          <cell r="E6231">
            <v>11856</v>
          </cell>
          <cell r="F6231" t="str">
            <v>Выплата %% по депозитам, получение %% по кредитам, удержание подоходного н алога, покупка валюты по генеральным заявлениям за февраль 2002 года</v>
          </cell>
        </row>
        <row r="6232">
          <cell r="A6232">
            <v>37316</v>
          </cell>
          <cell r="B6232" t="str">
            <v>42301810700000040000</v>
          </cell>
          <cell r="C6232" t="str">
            <v>60301810200000009802</v>
          </cell>
          <cell r="D6232" t="str">
            <v>$</v>
          </cell>
          <cell r="E6232">
            <v>2651</v>
          </cell>
          <cell r="F6232" t="str">
            <v>Выплата %% по депозитам, получение %% по кредитам, удержание подоходного н алога, покупка валюты по генеральным заявлениям за февраль 2002 года</v>
          </cell>
        </row>
        <row r="6233">
          <cell r="A6233">
            <v>37316</v>
          </cell>
          <cell r="B6233" t="str">
            <v>42301810700000040000</v>
          </cell>
          <cell r="C6233" t="str">
            <v>60301810200000009802</v>
          </cell>
          <cell r="D6233" t="str">
            <v>$</v>
          </cell>
          <cell r="E6233">
            <v>1900</v>
          </cell>
          <cell r="F6233" t="str">
            <v>Выплата %% по депозитам, получение %% по кредитам, удержание подоходного н алога, покупка валюты по генеральным заявлениям за февраль 2002 года</v>
          </cell>
        </row>
        <row r="6234">
          <cell r="A6234">
            <v>37316</v>
          </cell>
          <cell r="B6234" t="str">
            <v>42301810700000040000</v>
          </cell>
          <cell r="C6234" t="str">
            <v>60301810200000009802</v>
          </cell>
          <cell r="D6234" t="str">
            <v>$</v>
          </cell>
          <cell r="E6234">
            <v>13083</v>
          </cell>
          <cell r="F6234" t="str">
            <v>Выплата %% по депозитам, получение %% по кредитам, удержание подоходного н алога, покупка валюты по генеральным заявлениям за февраль 2002 года</v>
          </cell>
        </row>
        <row r="6235">
          <cell r="A6235">
            <v>37316</v>
          </cell>
          <cell r="B6235" t="str">
            <v>42301810700000040000</v>
          </cell>
          <cell r="C6235" t="str">
            <v>60301810200000009802</v>
          </cell>
          <cell r="D6235" t="str">
            <v>$</v>
          </cell>
          <cell r="E6235">
            <v>2925</v>
          </cell>
          <cell r="F6235" t="str">
            <v>Выплата %% по депозитам, получение %% по кредитам, удержание подоходного н алога, покупка валюты по генеральным заявлениям за февраль 2002 года</v>
          </cell>
        </row>
        <row r="6236">
          <cell r="A6236">
            <v>37316</v>
          </cell>
          <cell r="B6236" t="str">
            <v>42301810700000040000</v>
          </cell>
          <cell r="C6236" t="str">
            <v>60301810200000009802</v>
          </cell>
          <cell r="D6236" t="str">
            <v>$</v>
          </cell>
          <cell r="E6236">
            <v>7885</v>
          </cell>
          <cell r="F6236" t="str">
            <v>Выплата %% по депозитам, получение %% по кредитам, удержание подоходного н алога, покупка валюты по генеральным заявлениям за февраль 2002 года</v>
          </cell>
        </row>
        <row r="6237">
          <cell r="A6237">
            <v>37316</v>
          </cell>
          <cell r="B6237" t="str">
            <v>42301810700000040000</v>
          </cell>
          <cell r="C6237" t="str">
            <v>60301810200000009802</v>
          </cell>
          <cell r="D6237" t="str">
            <v>$</v>
          </cell>
          <cell r="E6237">
            <v>1763</v>
          </cell>
          <cell r="F6237" t="str">
            <v>Выплата %% по депозитам, получение %% по кредитам, удержание подоходного н алога, покупка валюты по генеральным заявлениям за февраль 2002 года</v>
          </cell>
        </row>
        <row r="6238">
          <cell r="A6238">
            <v>37316</v>
          </cell>
          <cell r="B6238" t="str">
            <v>42301810700000040000</v>
          </cell>
          <cell r="C6238" t="str">
            <v>60301810200000009802</v>
          </cell>
          <cell r="D6238" t="str">
            <v>$</v>
          </cell>
          <cell r="E6238">
            <v>8496</v>
          </cell>
          <cell r="F6238" t="str">
            <v>Выплата %% по депозитам, получение %% по кредитам, удержание подоходного н алога, покупка валюты по генеральным заявлениям за февраль 2002 года</v>
          </cell>
        </row>
        <row r="6239">
          <cell r="A6239">
            <v>37319</v>
          </cell>
          <cell r="B6239" t="str">
            <v>42301810700000040000</v>
          </cell>
          <cell r="C6239" t="str">
            <v>60301810300000000002</v>
          </cell>
          <cell r="D6239" t="str">
            <v>$</v>
          </cell>
          <cell r="E6239">
            <v>3.12</v>
          </cell>
          <cell r="F6239" t="str">
            <v>Удержание 1% налога со счета 1168</v>
          </cell>
        </row>
        <row r="6240">
          <cell r="A6240">
            <v>37319</v>
          </cell>
          <cell r="B6240" t="str">
            <v>42301810700000040000</v>
          </cell>
          <cell r="C6240" t="str">
            <v>60301810300000000002</v>
          </cell>
          <cell r="D6240" t="str">
            <v>$</v>
          </cell>
          <cell r="E6240">
            <v>109.2</v>
          </cell>
          <cell r="F6240" t="str">
            <v>Удержание 1% налога со счета 897</v>
          </cell>
        </row>
        <row r="6241">
          <cell r="A6241">
            <v>37319</v>
          </cell>
          <cell r="B6241" t="str">
            <v>42301810700000040000</v>
          </cell>
          <cell r="C6241" t="str">
            <v>60301810300000000002</v>
          </cell>
          <cell r="D6241" t="str">
            <v>$</v>
          </cell>
          <cell r="E6241">
            <v>343.2</v>
          </cell>
          <cell r="F6241" t="str">
            <v>Удержание 1% налога со счета 1375</v>
          </cell>
        </row>
        <row r="6242">
          <cell r="A6242">
            <v>37319</v>
          </cell>
          <cell r="B6242" t="str">
            <v>42301810700000040000</v>
          </cell>
          <cell r="C6242" t="str">
            <v>60301810300000000002</v>
          </cell>
          <cell r="D6242" t="str">
            <v>$</v>
          </cell>
          <cell r="E6242">
            <v>68.62</v>
          </cell>
          <cell r="F6242" t="str">
            <v>Удержание 1% налога со счета 3593</v>
          </cell>
        </row>
        <row r="6243">
          <cell r="A6243">
            <v>37319</v>
          </cell>
          <cell r="B6243" t="str">
            <v>42301810700000040000</v>
          </cell>
          <cell r="C6243" t="str">
            <v>60301810300000000002</v>
          </cell>
          <cell r="D6243" t="str">
            <v>$</v>
          </cell>
          <cell r="E6243">
            <v>46.8</v>
          </cell>
          <cell r="F6243" t="str">
            <v>Удержание 1% налога со счета 3742</v>
          </cell>
        </row>
        <row r="6244">
          <cell r="A6244">
            <v>37320</v>
          </cell>
          <cell r="B6244" t="str">
            <v>42301810700000040000</v>
          </cell>
          <cell r="C6244" t="str">
            <v>60301810300000000002</v>
          </cell>
          <cell r="D6244" t="str">
            <v>$</v>
          </cell>
          <cell r="E6244">
            <v>1113.0899999999999</v>
          </cell>
          <cell r="F6244" t="str">
            <v>Удержание 1% налога со счета 2413</v>
          </cell>
        </row>
        <row r="6245">
          <cell r="A6245">
            <v>37320</v>
          </cell>
          <cell r="B6245" t="str">
            <v>42301810700000040000</v>
          </cell>
          <cell r="C6245" t="str">
            <v>60301810300000000002</v>
          </cell>
          <cell r="D6245" t="str">
            <v>$</v>
          </cell>
          <cell r="E6245">
            <v>31.2</v>
          </cell>
          <cell r="F6245" t="str">
            <v>Удержание 1% налога со счета 2442</v>
          </cell>
        </row>
        <row r="6246">
          <cell r="A6246">
            <v>37320</v>
          </cell>
          <cell r="B6246" t="str">
            <v>42301810700000040000</v>
          </cell>
          <cell r="C6246" t="str">
            <v>60301810300000000002</v>
          </cell>
          <cell r="D6246" t="str">
            <v>$</v>
          </cell>
          <cell r="E6246">
            <v>248.39</v>
          </cell>
          <cell r="F6246" t="str">
            <v>Удержание 1% налога со счета 2329</v>
          </cell>
        </row>
        <row r="6247">
          <cell r="A6247">
            <v>37320</v>
          </cell>
          <cell r="B6247" t="str">
            <v>42301810700000040000</v>
          </cell>
          <cell r="C6247" t="str">
            <v>60301810300000000002</v>
          </cell>
          <cell r="D6247" t="str">
            <v>$</v>
          </cell>
          <cell r="E6247">
            <v>312</v>
          </cell>
          <cell r="F6247" t="str">
            <v>Удержание 1% налога со счета 2361</v>
          </cell>
        </row>
        <row r="6248">
          <cell r="A6248">
            <v>37320</v>
          </cell>
          <cell r="B6248" t="str">
            <v>42301810700000040000</v>
          </cell>
          <cell r="C6248" t="str">
            <v>60301810300000000002</v>
          </cell>
          <cell r="D6248" t="str">
            <v>$</v>
          </cell>
          <cell r="E6248">
            <v>31.2</v>
          </cell>
          <cell r="F6248" t="str">
            <v>Удержание 1% налога со счета 3593</v>
          </cell>
        </row>
        <row r="6249">
          <cell r="A6249">
            <v>37320</v>
          </cell>
          <cell r="B6249" t="str">
            <v>42301810700000040000</v>
          </cell>
          <cell r="C6249" t="str">
            <v>60301810300000000002</v>
          </cell>
          <cell r="D6249" t="str">
            <v>$</v>
          </cell>
          <cell r="E6249">
            <v>15.6</v>
          </cell>
          <cell r="F6249" t="str">
            <v>Удержание 1% налога со счета 3742</v>
          </cell>
        </row>
        <row r="6250">
          <cell r="A6250">
            <v>37321</v>
          </cell>
          <cell r="B6250" t="str">
            <v>42301810700000040000</v>
          </cell>
          <cell r="C6250" t="str">
            <v>60301810300000000002</v>
          </cell>
          <cell r="D6250" t="str">
            <v>$</v>
          </cell>
          <cell r="E6250">
            <v>187.2</v>
          </cell>
          <cell r="F6250" t="str">
            <v>Удержание 1% налога со счета 1472</v>
          </cell>
        </row>
        <row r="6251">
          <cell r="A6251">
            <v>37321</v>
          </cell>
          <cell r="B6251" t="str">
            <v>42301810700000040000</v>
          </cell>
          <cell r="C6251" t="str">
            <v>60301810300000000002</v>
          </cell>
          <cell r="D6251" t="str">
            <v>$</v>
          </cell>
          <cell r="E6251">
            <v>155.77000000000001</v>
          </cell>
          <cell r="F6251" t="str">
            <v>Удержание 1% налога со счета 5449</v>
          </cell>
        </row>
        <row r="6252">
          <cell r="A6252">
            <v>37321</v>
          </cell>
          <cell r="B6252" t="str">
            <v>42301810700000040000</v>
          </cell>
          <cell r="C6252" t="str">
            <v>60301810300000000002</v>
          </cell>
          <cell r="D6252" t="str">
            <v>$</v>
          </cell>
          <cell r="E6252">
            <v>3.07</v>
          </cell>
          <cell r="F6252" t="str">
            <v>Удержание 1% налога со счета 1168</v>
          </cell>
        </row>
        <row r="6253">
          <cell r="A6253">
            <v>37321</v>
          </cell>
          <cell r="B6253" t="str">
            <v>42301810700000040000</v>
          </cell>
          <cell r="C6253" t="str">
            <v>60301810200000009802</v>
          </cell>
          <cell r="D6253" t="str">
            <v>$</v>
          </cell>
          <cell r="E6253">
            <v>13</v>
          </cell>
          <cell r="F6253" t="str">
            <v>Погашение части основного долга, процентов за пользование кредитом и списание подоходного налога с материальной выгоды,  Ткач Е.А.</v>
          </cell>
        </row>
        <row r="6254">
          <cell r="A6254">
            <v>37321</v>
          </cell>
          <cell r="B6254" t="str">
            <v>42301810700000040000</v>
          </cell>
          <cell r="C6254" t="str">
            <v>60301810200000009802</v>
          </cell>
          <cell r="D6254" t="str">
            <v>$</v>
          </cell>
          <cell r="E6254">
            <v>11</v>
          </cell>
          <cell r="F6254" t="str">
            <v>Погашение части основного долга, процентов за пользование кредитом и списание подоходного налога с материальной выгоды,  Мальцева Н.А.</v>
          </cell>
        </row>
        <row r="6255">
          <cell r="A6255">
            <v>37322</v>
          </cell>
          <cell r="B6255" t="str">
            <v>42301810700000040000</v>
          </cell>
          <cell r="C6255" t="str">
            <v>60301810300000000002</v>
          </cell>
          <cell r="D6255" t="str">
            <v>$</v>
          </cell>
          <cell r="E6255">
            <v>154.02000000000001</v>
          </cell>
          <cell r="F6255" t="str">
            <v>Удержание 1% налога со счета 884</v>
          </cell>
        </row>
        <row r="6256">
          <cell r="A6256">
            <v>37322</v>
          </cell>
          <cell r="B6256" t="str">
            <v>42301810700000040000</v>
          </cell>
          <cell r="C6256" t="str">
            <v>60301810300000000002</v>
          </cell>
          <cell r="D6256" t="str">
            <v>$</v>
          </cell>
          <cell r="E6256">
            <v>63.02</v>
          </cell>
          <cell r="F6256" t="str">
            <v>Удержание 1% налога со счета 1799</v>
          </cell>
        </row>
        <row r="6257">
          <cell r="A6257">
            <v>37322</v>
          </cell>
          <cell r="B6257" t="str">
            <v>42301810700000040000</v>
          </cell>
          <cell r="C6257" t="str">
            <v>60301810300000000002</v>
          </cell>
          <cell r="D6257" t="str">
            <v>$</v>
          </cell>
          <cell r="E6257">
            <v>187.2</v>
          </cell>
          <cell r="F6257" t="str">
            <v>Удержание 1% налога со счета 907</v>
          </cell>
        </row>
        <row r="6258">
          <cell r="A6258">
            <v>37326</v>
          </cell>
          <cell r="B6258" t="str">
            <v>42301810700000040000</v>
          </cell>
          <cell r="C6258" t="str">
            <v>60301810300000000002</v>
          </cell>
          <cell r="D6258" t="str">
            <v>$</v>
          </cell>
          <cell r="E6258">
            <v>250</v>
          </cell>
          <cell r="F6258" t="str">
            <v>Удержание 1% налога со счета 978</v>
          </cell>
        </row>
        <row r="6259">
          <cell r="A6259">
            <v>37326</v>
          </cell>
          <cell r="B6259" t="str">
            <v>42301810700000040000</v>
          </cell>
          <cell r="C6259" t="str">
            <v>60301810300000000002</v>
          </cell>
          <cell r="D6259" t="str">
            <v>$</v>
          </cell>
          <cell r="E6259">
            <v>12.49</v>
          </cell>
          <cell r="F6259" t="str">
            <v>Удержание 1% налога со счета 282</v>
          </cell>
        </row>
        <row r="6260">
          <cell r="A6260">
            <v>37326</v>
          </cell>
          <cell r="B6260" t="str">
            <v>42301810700000040000</v>
          </cell>
          <cell r="C6260" t="str">
            <v>60301810300000000002</v>
          </cell>
          <cell r="D6260" t="str">
            <v>$</v>
          </cell>
          <cell r="E6260">
            <v>60.94</v>
          </cell>
          <cell r="F6260" t="str">
            <v>Удержание 1% налога со счета 2073</v>
          </cell>
        </row>
        <row r="6261">
          <cell r="A6261">
            <v>37326</v>
          </cell>
          <cell r="B6261" t="str">
            <v>42301810700000040000</v>
          </cell>
          <cell r="C6261" t="str">
            <v>60301810300000000002</v>
          </cell>
          <cell r="D6261" t="str">
            <v>$</v>
          </cell>
          <cell r="E6261">
            <v>51.98</v>
          </cell>
          <cell r="F6261" t="str">
            <v>Удержание 1% налога со счета 622</v>
          </cell>
        </row>
        <row r="6262">
          <cell r="A6262">
            <v>37326</v>
          </cell>
          <cell r="B6262" t="str">
            <v>42301810700000040000</v>
          </cell>
          <cell r="C6262" t="str">
            <v>60301810300000000002</v>
          </cell>
          <cell r="D6262" t="str">
            <v>$</v>
          </cell>
          <cell r="E6262">
            <v>56.25</v>
          </cell>
          <cell r="F6262" t="str">
            <v>Удержание 1% налога со счета 3742</v>
          </cell>
        </row>
        <row r="6263">
          <cell r="A6263">
            <v>37326</v>
          </cell>
          <cell r="B6263" t="str">
            <v>42301810700000040000</v>
          </cell>
          <cell r="C6263" t="str">
            <v>60301810300000000002</v>
          </cell>
          <cell r="D6263" t="str">
            <v>$</v>
          </cell>
          <cell r="E6263">
            <v>156.18</v>
          </cell>
          <cell r="F6263" t="str">
            <v>Удержание 1% налога со счета 677</v>
          </cell>
        </row>
        <row r="6264">
          <cell r="A6264">
            <v>37326</v>
          </cell>
          <cell r="B6264" t="str">
            <v>42301810700000040000</v>
          </cell>
          <cell r="C6264" t="str">
            <v>60301810300000000002</v>
          </cell>
          <cell r="D6264" t="str">
            <v>$</v>
          </cell>
          <cell r="E6264">
            <v>343.58</v>
          </cell>
          <cell r="F6264" t="str">
            <v>Удержание 1% налога со счета 1375</v>
          </cell>
        </row>
        <row r="6265">
          <cell r="A6265">
            <v>37327</v>
          </cell>
          <cell r="B6265" t="str">
            <v>42301810700000040000</v>
          </cell>
          <cell r="C6265" t="str">
            <v>60301810300000000002</v>
          </cell>
          <cell r="D6265" t="str">
            <v>$</v>
          </cell>
          <cell r="E6265">
            <v>159.12</v>
          </cell>
          <cell r="F6265" t="str">
            <v>Удержание 1% налога со счета 1168</v>
          </cell>
        </row>
        <row r="6266">
          <cell r="A6266">
            <v>37327</v>
          </cell>
          <cell r="B6266" t="str">
            <v>42301810700000040000</v>
          </cell>
          <cell r="C6266" t="str">
            <v>60301810300000000002</v>
          </cell>
          <cell r="D6266" t="str">
            <v>$</v>
          </cell>
          <cell r="E6266">
            <v>61.78</v>
          </cell>
          <cell r="F6266" t="str">
            <v>Удержание 1% налога со счета 198</v>
          </cell>
        </row>
        <row r="6267">
          <cell r="A6267">
            <v>37327</v>
          </cell>
          <cell r="B6267" t="str">
            <v>42301810700000040000</v>
          </cell>
          <cell r="C6267" t="str">
            <v>60301810300000000002</v>
          </cell>
          <cell r="D6267" t="str">
            <v>$</v>
          </cell>
          <cell r="E6267">
            <v>155.99</v>
          </cell>
          <cell r="F6267" t="str">
            <v>Удержание 1% налога со счета 2361</v>
          </cell>
        </row>
        <row r="6268">
          <cell r="A6268">
            <v>37328</v>
          </cell>
          <cell r="B6268" t="str">
            <v>42301810700000040000</v>
          </cell>
          <cell r="C6268" t="str">
            <v>60301810300000000002</v>
          </cell>
          <cell r="D6268" t="str">
            <v>$</v>
          </cell>
          <cell r="E6268">
            <v>124.8</v>
          </cell>
          <cell r="F6268" t="str">
            <v>Удержание 1% налога со счета 1401</v>
          </cell>
        </row>
        <row r="6269">
          <cell r="A6269">
            <v>37329</v>
          </cell>
          <cell r="B6269" t="str">
            <v>42301810700000040000</v>
          </cell>
          <cell r="C6269" t="str">
            <v>60301810300000000002</v>
          </cell>
          <cell r="D6269" t="str">
            <v>$</v>
          </cell>
          <cell r="E6269">
            <v>623.4</v>
          </cell>
          <cell r="F6269" t="str">
            <v>Удержание 1% налога со счета 884</v>
          </cell>
        </row>
        <row r="6270">
          <cell r="A6270">
            <v>37329</v>
          </cell>
          <cell r="B6270" t="str">
            <v>42301810700000040000</v>
          </cell>
          <cell r="C6270" t="str">
            <v>60301810300000000002</v>
          </cell>
          <cell r="D6270" t="str">
            <v>$</v>
          </cell>
          <cell r="E6270">
            <v>155.85</v>
          </cell>
          <cell r="F6270" t="str">
            <v>Удержание 1% налога со счета 622</v>
          </cell>
        </row>
        <row r="6271">
          <cell r="A6271">
            <v>37329</v>
          </cell>
          <cell r="B6271" t="str">
            <v>42301810700000040000</v>
          </cell>
          <cell r="C6271" t="str">
            <v>60301810300000000002</v>
          </cell>
          <cell r="D6271" t="str">
            <v>$</v>
          </cell>
          <cell r="E6271">
            <v>185.87</v>
          </cell>
          <cell r="F6271" t="str">
            <v>Удержание 1% налога со счета 2329</v>
          </cell>
        </row>
        <row r="6272">
          <cell r="A6272">
            <v>37329</v>
          </cell>
          <cell r="B6272" t="str">
            <v>42301810700000040000</v>
          </cell>
          <cell r="C6272" t="str">
            <v>60301810300000000002</v>
          </cell>
          <cell r="D6272" t="str">
            <v>$</v>
          </cell>
          <cell r="E6272">
            <v>31.17</v>
          </cell>
          <cell r="F6272" t="str">
            <v>Удержание 1% налога со счета 3742</v>
          </cell>
        </row>
        <row r="6273">
          <cell r="A6273">
            <v>37330</v>
          </cell>
          <cell r="B6273" t="str">
            <v>42301810700000040000</v>
          </cell>
          <cell r="C6273" t="str">
            <v>60301810300000000002</v>
          </cell>
          <cell r="D6273" t="str">
            <v>$</v>
          </cell>
          <cell r="E6273">
            <v>561.01</v>
          </cell>
          <cell r="F6273" t="str">
            <v>Удержание 1% налога со счета 2413</v>
          </cell>
        </row>
        <row r="6274">
          <cell r="A6274">
            <v>37330</v>
          </cell>
          <cell r="B6274" t="str">
            <v>42301810700000040000</v>
          </cell>
          <cell r="C6274" t="str">
            <v>60301810300000000002</v>
          </cell>
          <cell r="D6274" t="str">
            <v>$</v>
          </cell>
          <cell r="E6274">
            <v>7.06</v>
          </cell>
          <cell r="F6274" t="str">
            <v>Удержание 1% налога со счета 787</v>
          </cell>
        </row>
        <row r="6275">
          <cell r="A6275">
            <v>37333</v>
          </cell>
          <cell r="B6275" t="str">
            <v>42301810700000040000</v>
          </cell>
          <cell r="C6275" t="str">
            <v>60301810300000000002</v>
          </cell>
          <cell r="D6275" t="str">
            <v>$</v>
          </cell>
          <cell r="E6275">
            <v>31.19</v>
          </cell>
          <cell r="F6275" t="str">
            <v>Удержание 1% налога со счета 282</v>
          </cell>
        </row>
        <row r="6276">
          <cell r="A6276">
            <v>37333</v>
          </cell>
          <cell r="B6276" t="str">
            <v>42301810700000040000</v>
          </cell>
          <cell r="C6276" t="str">
            <v>60301810300000000002</v>
          </cell>
          <cell r="D6276" t="str">
            <v>$</v>
          </cell>
          <cell r="E6276">
            <v>62.38</v>
          </cell>
          <cell r="F6276" t="str">
            <v>Удержание 1% налога со счета 1401</v>
          </cell>
        </row>
        <row r="6277">
          <cell r="A6277">
            <v>37333</v>
          </cell>
          <cell r="B6277" t="str">
            <v>42301810700000040000</v>
          </cell>
          <cell r="C6277" t="str">
            <v>60301810300000000002</v>
          </cell>
          <cell r="D6277" t="str">
            <v>$</v>
          </cell>
          <cell r="E6277">
            <v>9.36</v>
          </cell>
          <cell r="F6277" t="str">
            <v>Удержание 1% налога со счета 1168</v>
          </cell>
        </row>
        <row r="6278">
          <cell r="A6278">
            <v>37334</v>
          </cell>
          <cell r="B6278" t="str">
            <v>42301810700000040000</v>
          </cell>
          <cell r="C6278" t="str">
            <v>60301810300000000002</v>
          </cell>
          <cell r="D6278" t="str">
            <v>$</v>
          </cell>
          <cell r="E6278">
            <v>6.25</v>
          </cell>
          <cell r="F6278" t="str">
            <v>Удержание 1% налога со счета 1168</v>
          </cell>
        </row>
        <row r="6279">
          <cell r="A6279">
            <v>37334</v>
          </cell>
          <cell r="B6279" t="str">
            <v>42301810700000040000</v>
          </cell>
          <cell r="C6279" t="str">
            <v>60301810300000000002</v>
          </cell>
          <cell r="D6279" t="str">
            <v>$</v>
          </cell>
          <cell r="E6279">
            <v>31.27</v>
          </cell>
          <cell r="F6279" t="str">
            <v>Удержание 1% налога со счета 3742</v>
          </cell>
        </row>
        <row r="6280">
          <cell r="A6280">
            <v>37335</v>
          </cell>
          <cell r="B6280" t="str">
            <v>42301810700000040000</v>
          </cell>
          <cell r="C6280" t="str">
            <v>60301810300000000002</v>
          </cell>
          <cell r="D6280" t="str">
            <v>$</v>
          </cell>
          <cell r="E6280">
            <v>6.25</v>
          </cell>
          <cell r="F6280" t="str">
            <v>Удержание 1% налога со счета 1168</v>
          </cell>
        </row>
        <row r="6281">
          <cell r="A6281">
            <v>37335</v>
          </cell>
          <cell r="B6281" t="str">
            <v>42301810700000040000</v>
          </cell>
          <cell r="C6281" t="str">
            <v>60301810300000000002</v>
          </cell>
          <cell r="D6281" t="str">
            <v>$</v>
          </cell>
          <cell r="E6281">
            <v>15.64</v>
          </cell>
          <cell r="F6281" t="str">
            <v>Удержание 1% налога со счета 282</v>
          </cell>
        </row>
        <row r="6282">
          <cell r="A6282">
            <v>37335</v>
          </cell>
          <cell r="B6282" t="str">
            <v>42301810700000040000</v>
          </cell>
          <cell r="C6282" t="str">
            <v>60301810200000009802</v>
          </cell>
          <cell r="D6282" t="str">
            <v>$</v>
          </cell>
          <cell r="E6282">
            <v>28</v>
          </cell>
          <cell r="F6282" t="str">
            <v>Погашение части основного долга, процентов за пользование кредитом и списание подоходного налога с материальной выгоды,  Ткач Е.А.</v>
          </cell>
        </row>
        <row r="6283">
          <cell r="A6283">
            <v>37336</v>
          </cell>
          <cell r="B6283" t="str">
            <v>42301810700000040000</v>
          </cell>
          <cell r="C6283" t="str">
            <v>60301810300000000002</v>
          </cell>
          <cell r="D6283" t="str">
            <v>$</v>
          </cell>
          <cell r="E6283">
            <v>625.4</v>
          </cell>
          <cell r="F6283" t="str">
            <v>Удержание 1% налога со счета 198</v>
          </cell>
        </row>
        <row r="6284">
          <cell r="A6284">
            <v>37337</v>
          </cell>
          <cell r="B6284" t="str">
            <v>42301810700000040000</v>
          </cell>
          <cell r="C6284" t="str">
            <v>60301810700000009098</v>
          </cell>
          <cell r="D6284" t="str">
            <v>$</v>
          </cell>
          <cell r="E6284">
            <v>92.64</v>
          </cell>
          <cell r="F6284" t="str">
            <v>Списание расходов, оплаченных кредитной картой "American Express" Степанова А.В. на представительские цели сверх норм согласно исполнительной смете; в оплату личных трат,возмещение оплаченных банком услуг по использованию кредитной карты вличных целях,уде</v>
          </cell>
        </row>
        <row r="6285">
          <cell r="A6285">
            <v>37337</v>
          </cell>
          <cell r="B6285" t="str">
            <v>42301810700000040000</v>
          </cell>
          <cell r="C6285" t="str">
            <v>60301810300000000002</v>
          </cell>
          <cell r="D6285" t="str">
            <v>$</v>
          </cell>
          <cell r="E6285">
            <v>222.8</v>
          </cell>
          <cell r="F6285" t="str">
            <v>Удержание 1% налога со счета 5481</v>
          </cell>
        </row>
        <row r="6286">
          <cell r="A6286">
            <v>37337</v>
          </cell>
          <cell r="B6286" t="str">
            <v>42301810700000040000</v>
          </cell>
          <cell r="C6286" t="str">
            <v>60301810300000000002</v>
          </cell>
          <cell r="D6286" t="str">
            <v>$</v>
          </cell>
          <cell r="E6286">
            <v>124.97</v>
          </cell>
          <cell r="F6286" t="str">
            <v>Удержание 1% налога со счета 1935</v>
          </cell>
        </row>
        <row r="6287">
          <cell r="A6287">
            <v>37337</v>
          </cell>
          <cell r="B6287" t="str">
            <v>42301810700000040000</v>
          </cell>
          <cell r="C6287" t="str">
            <v>60301810300000000002</v>
          </cell>
          <cell r="D6287" t="str">
            <v>$</v>
          </cell>
          <cell r="E6287">
            <v>25.02</v>
          </cell>
          <cell r="F6287" t="str">
            <v>Удержание 1% налога со счета 3742</v>
          </cell>
        </row>
        <row r="6288">
          <cell r="A6288">
            <v>37340</v>
          </cell>
          <cell r="B6288" t="str">
            <v>42301810700000040000</v>
          </cell>
          <cell r="C6288" t="str">
            <v>60301810300000000002</v>
          </cell>
          <cell r="D6288" t="str">
            <v>$</v>
          </cell>
          <cell r="E6288">
            <v>6.25</v>
          </cell>
          <cell r="F6288" t="str">
            <v>Удержание 1% налога со счета 1168</v>
          </cell>
        </row>
        <row r="6289">
          <cell r="A6289">
            <v>37340</v>
          </cell>
          <cell r="B6289" t="str">
            <v>42301810700000040000</v>
          </cell>
          <cell r="C6289" t="str">
            <v>60301810300000000002</v>
          </cell>
          <cell r="D6289" t="str">
            <v>$</v>
          </cell>
          <cell r="E6289">
            <v>62.54</v>
          </cell>
          <cell r="F6289" t="str">
            <v>Удержание 1% налога со счета 282</v>
          </cell>
        </row>
        <row r="6290">
          <cell r="A6290">
            <v>37340</v>
          </cell>
          <cell r="B6290" t="str">
            <v>42301810700000040000</v>
          </cell>
          <cell r="C6290" t="str">
            <v>60301810300000000002</v>
          </cell>
          <cell r="D6290" t="str">
            <v>$</v>
          </cell>
          <cell r="E6290">
            <v>469.05</v>
          </cell>
          <cell r="F6290" t="str">
            <v>Удержание 1% налога со счета 884</v>
          </cell>
        </row>
        <row r="6291">
          <cell r="A6291">
            <v>37341</v>
          </cell>
          <cell r="B6291" t="str">
            <v>42301810700000040000</v>
          </cell>
          <cell r="C6291" t="str">
            <v>60301810300000000002</v>
          </cell>
          <cell r="D6291" t="str">
            <v>$</v>
          </cell>
          <cell r="E6291">
            <v>37.520000000000003</v>
          </cell>
          <cell r="F6291" t="str">
            <v>Удержание 1% налога со счета 1168</v>
          </cell>
        </row>
        <row r="6292">
          <cell r="A6292">
            <v>37341</v>
          </cell>
          <cell r="B6292" t="str">
            <v>42301810700000040000</v>
          </cell>
          <cell r="C6292" t="str">
            <v>60301810200000009802</v>
          </cell>
          <cell r="D6292" t="str">
            <v>$</v>
          </cell>
          <cell r="E6292">
            <v>31</v>
          </cell>
          <cell r="F6292" t="str">
            <v>Погашение части основного долга, процентов за пользование кредитом и списание подоходного налога с материальной выгоды,  Мальцева Н.А.</v>
          </cell>
        </row>
        <row r="6293">
          <cell r="A6293">
            <v>37342</v>
          </cell>
          <cell r="B6293" t="str">
            <v>42301810700000040000</v>
          </cell>
          <cell r="C6293" t="str">
            <v>60301810300000000002</v>
          </cell>
          <cell r="D6293" t="str">
            <v>$</v>
          </cell>
          <cell r="E6293">
            <v>156.35</v>
          </cell>
          <cell r="F6293" t="str">
            <v>Удержание 1% налога со счета 677</v>
          </cell>
        </row>
        <row r="6294">
          <cell r="A6294">
            <v>37342</v>
          </cell>
          <cell r="B6294" t="str">
            <v>42301810700000040000</v>
          </cell>
          <cell r="C6294" t="str">
            <v>60301810300000000002</v>
          </cell>
          <cell r="D6294" t="str">
            <v>$</v>
          </cell>
          <cell r="E6294">
            <v>1.96</v>
          </cell>
          <cell r="F6294" t="str">
            <v>Удержание 1% налога со счета 813</v>
          </cell>
        </row>
        <row r="6295">
          <cell r="A6295">
            <v>37342</v>
          </cell>
          <cell r="B6295" t="str">
            <v>42301810700000040000</v>
          </cell>
          <cell r="C6295" t="str">
            <v>60301810300000000002</v>
          </cell>
          <cell r="D6295" t="str">
            <v>$</v>
          </cell>
          <cell r="E6295">
            <v>85.51</v>
          </cell>
          <cell r="F6295" t="str">
            <v>Удержание 1% налога со счета 3920</v>
          </cell>
        </row>
        <row r="6296">
          <cell r="A6296">
            <v>37342</v>
          </cell>
          <cell r="B6296" t="str">
            <v>42301810700000040000</v>
          </cell>
          <cell r="C6296" t="str">
            <v>60301810300000000002</v>
          </cell>
          <cell r="D6296" t="str">
            <v>$</v>
          </cell>
          <cell r="E6296">
            <v>1.56</v>
          </cell>
          <cell r="F6296" t="str">
            <v>Удержание 1% налога со счета 1168</v>
          </cell>
        </row>
        <row r="6297">
          <cell r="A6297">
            <v>37342</v>
          </cell>
          <cell r="B6297" t="str">
            <v>42301810700000040000</v>
          </cell>
          <cell r="C6297" t="str">
            <v>60301810300000000002</v>
          </cell>
          <cell r="D6297" t="str">
            <v>$</v>
          </cell>
          <cell r="E6297">
            <v>46.91</v>
          </cell>
          <cell r="F6297" t="str">
            <v>Удержание 1% налога со счета 3742</v>
          </cell>
        </row>
        <row r="6298">
          <cell r="A6298">
            <v>37343</v>
          </cell>
          <cell r="B6298" t="str">
            <v>42301810700000040000</v>
          </cell>
          <cell r="C6298" t="str">
            <v>60301810300000000002</v>
          </cell>
          <cell r="D6298" t="str">
            <v>$</v>
          </cell>
          <cell r="E6298">
            <v>46.83</v>
          </cell>
          <cell r="F6298" t="str">
            <v>Удержание 1% налога со счета 1375</v>
          </cell>
        </row>
        <row r="6299">
          <cell r="A6299">
            <v>37343</v>
          </cell>
          <cell r="B6299" t="str">
            <v>42301810700000040000</v>
          </cell>
          <cell r="C6299" t="str">
            <v>60301810300000000002</v>
          </cell>
          <cell r="D6299" t="str">
            <v>$</v>
          </cell>
          <cell r="E6299">
            <v>156.1</v>
          </cell>
          <cell r="F6299" t="str">
            <v>Удержание 1% налога со счета 198</v>
          </cell>
        </row>
        <row r="6300">
          <cell r="A6300">
            <v>37343</v>
          </cell>
          <cell r="B6300" t="str">
            <v>42301810700000040000</v>
          </cell>
          <cell r="C6300" t="str">
            <v>60301810300000000002</v>
          </cell>
          <cell r="D6300" t="str">
            <v>$</v>
          </cell>
          <cell r="E6300">
            <v>312.2</v>
          </cell>
          <cell r="F6300" t="str">
            <v>Удержание 1% налога со счета 2329</v>
          </cell>
        </row>
        <row r="6301">
          <cell r="A6301">
            <v>37343</v>
          </cell>
          <cell r="B6301" t="str">
            <v>42301810700000040000</v>
          </cell>
          <cell r="C6301" t="str">
            <v>60301810300000000002</v>
          </cell>
          <cell r="D6301" t="str">
            <v>$</v>
          </cell>
          <cell r="E6301">
            <v>31.07</v>
          </cell>
          <cell r="F6301" t="str">
            <v>Удержание 1% налога со счета 1605</v>
          </cell>
        </row>
        <row r="6302">
          <cell r="A6302">
            <v>37343</v>
          </cell>
          <cell r="B6302" t="str">
            <v>42301810700000040000</v>
          </cell>
          <cell r="C6302" t="str">
            <v>60301810300000000002</v>
          </cell>
          <cell r="D6302" t="str">
            <v>$</v>
          </cell>
          <cell r="E6302">
            <v>124.88</v>
          </cell>
          <cell r="F6302" t="str">
            <v>Удержание 1% налога со счета 622</v>
          </cell>
        </row>
        <row r="6303">
          <cell r="A6303">
            <v>37343</v>
          </cell>
          <cell r="B6303" t="str">
            <v>42301810700000040000</v>
          </cell>
          <cell r="C6303" t="str">
            <v>60301810300000000002</v>
          </cell>
          <cell r="D6303" t="str">
            <v>$</v>
          </cell>
          <cell r="E6303">
            <v>18.73</v>
          </cell>
          <cell r="F6303" t="str">
            <v>Удержание 1% налога со счета 1472</v>
          </cell>
        </row>
        <row r="6304">
          <cell r="A6304">
            <v>37343</v>
          </cell>
          <cell r="B6304" t="str">
            <v>42301810700000040000</v>
          </cell>
          <cell r="C6304" t="str">
            <v>60301810300000000002</v>
          </cell>
          <cell r="D6304" t="str">
            <v>$</v>
          </cell>
          <cell r="E6304">
            <v>124.88</v>
          </cell>
          <cell r="F6304" t="str">
            <v>Удержание 1% налога со счета 5449</v>
          </cell>
        </row>
        <row r="6305">
          <cell r="A6305">
            <v>37344</v>
          </cell>
          <cell r="B6305" t="str">
            <v>42301810700000040000</v>
          </cell>
          <cell r="C6305" t="str">
            <v>60301810300000000002</v>
          </cell>
          <cell r="D6305" t="str">
            <v>$</v>
          </cell>
          <cell r="E6305">
            <v>46.83</v>
          </cell>
          <cell r="F6305" t="str">
            <v>Удержание 1% налога со счета 282</v>
          </cell>
        </row>
        <row r="6306">
          <cell r="A6306">
            <v>37344</v>
          </cell>
          <cell r="B6306" t="str">
            <v>42301810700000040000</v>
          </cell>
          <cell r="C6306" t="str">
            <v>60301810300000000002</v>
          </cell>
          <cell r="D6306" t="str">
            <v>$</v>
          </cell>
          <cell r="E6306">
            <v>62.44</v>
          </cell>
          <cell r="F6306" t="str">
            <v>Удержание 1% налога со счета 2442</v>
          </cell>
        </row>
        <row r="6307">
          <cell r="A6307">
            <v>37344</v>
          </cell>
          <cell r="B6307" t="str">
            <v>42301810700000040000</v>
          </cell>
          <cell r="C6307" t="str">
            <v>60301810300000000002</v>
          </cell>
          <cell r="D6307" t="str">
            <v>$</v>
          </cell>
          <cell r="E6307">
            <v>124.88</v>
          </cell>
          <cell r="F6307" t="str">
            <v>Удержание 1% налога со счета 1472</v>
          </cell>
        </row>
        <row r="6308">
          <cell r="A6308">
            <v>37347</v>
          </cell>
          <cell r="B6308" t="str">
            <v>42301810700000040000</v>
          </cell>
          <cell r="C6308" t="str">
            <v>60301810300000000002</v>
          </cell>
          <cell r="D6308" t="str">
            <v>$</v>
          </cell>
          <cell r="E6308">
            <v>62.64</v>
          </cell>
          <cell r="F6308" t="str">
            <v>Удержание 1% налога со счета 1168</v>
          </cell>
        </row>
        <row r="6309">
          <cell r="A6309">
            <v>37347</v>
          </cell>
          <cell r="B6309" t="str">
            <v>42301810700000040000</v>
          </cell>
          <cell r="C6309" t="str">
            <v>60301810300000000002</v>
          </cell>
          <cell r="D6309" t="str">
            <v>$</v>
          </cell>
          <cell r="E6309">
            <v>178.52</v>
          </cell>
          <cell r="F6309" t="str">
            <v>Удержание 1% налога со счета 907</v>
          </cell>
        </row>
        <row r="6310">
          <cell r="A6310">
            <v>37347</v>
          </cell>
          <cell r="B6310" t="str">
            <v>42301810700000040000</v>
          </cell>
          <cell r="C6310" t="str">
            <v>60301810300000000002</v>
          </cell>
          <cell r="D6310" t="str">
            <v>$</v>
          </cell>
          <cell r="E6310">
            <v>10.96</v>
          </cell>
          <cell r="F6310" t="str">
            <v>Удержание 1% налога со счета 1168</v>
          </cell>
        </row>
        <row r="6311">
          <cell r="A6311">
            <v>37347</v>
          </cell>
          <cell r="B6311" t="str">
            <v>42301810700000040000</v>
          </cell>
          <cell r="C6311" t="str">
            <v>60301810200000009802</v>
          </cell>
          <cell r="D6311" t="str">
            <v>$</v>
          </cell>
          <cell r="E6311">
            <v>1372</v>
          </cell>
          <cell r="F6311" t="str">
            <v>Погашение части основного долга, процентов за пользование кредитом и списание подоходного налога с материальной выгоды,  Смирнов А.В.</v>
          </cell>
        </row>
        <row r="6312">
          <cell r="A6312">
            <v>37347</v>
          </cell>
          <cell r="B6312" t="str">
            <v>42301810700000040000</v>
          </cell>
          <cell r="C6312" t="str">
            <v>60301810300000000002</v>
          </cell>
          <cell r="D6312" t="str">
            <v>$</v>
          </cell>
          <cell r="E6312">
            <v>19.73</v>
          </cell>
          <cell r="F6312" t="str">
            <v>Удержание 1% налога со счета 1799</v>
          </cell>
        </row>
        <row r="6313">
          <cell r="A6313">
            <v>37347</v>
          </cell>
          <cell r="B6313" t="str">
            <v>42301810700000040000</v>
          </cell>
          <cell r="C6313" t="str">
            <v>60301810300000000002</v>
          </cell>
          <cell r="D6313" t="str">
            <v>$</v>
          </cell>
          <cell r="E6313">
            <v>1565.53</v>
          </cell>
          <cell r="F6313" t="str">
            <v>Удержание 1% налога со счета 1155</v>
          </cell>
        </row>
        <row r="6314">
          <cell r="A6314">
            <v>37347</v>
          </cell>
          <cell r="B6314" t="str">
            <v>42301810700000040000</v>
          </cell>
          <cell r="C6314" t="str">
            <v>60301810300000000002</v>
          </cell>
          <cell r="D6314" t="str">
            <v>$</v>
          </cell>
          <cell r="E6314">
            <v>162.86000000000001</v>
          </cell>
          <cell r="F6314" t="str">
            <v>Удержание 1% налога со счета 978</v>
          </cell>
        </row>
        <row r="6315">
          <cell r="A6315">
            <v>37347</v>
          </cell>
          <cell r="B6315" t="str">
            <v>42301810700000040000</v>
          </cell>
          <cell r="C6315" t="str">
            <v>60301810300000000002</v>
          </cell>
          <cell r="D6315" t="str">
            <v>$</v>
          </cell>
          <cell r="E6315">
            <v>61.07</v>
          </cell>
          <cell r="F6315" t="str">
            <v>Удержание 1% налога со счета 2073</v>
          </cell>
        </row>
        <row r="6316">
          <cell r="A6316">
            <v>37347</v>
          </cell>
          <cell r="B6316" t="str">
            <v>42301810700000040000</v>
          </cell>
          <cell r="C6316" t="str">
            <v>60301810300000000002</v>
          </cell>
          <cell r="D6316" t="str">
            <v>$</v>
          </cell>
          <cell r="E6316">
            <v>43.85</v>
          </cell>
          <cell r="F6316" t="str">
            <v>Удержание 1% налога со счета 3742</v>
          </cell>
        </row>
        <row r="6317">
          <cell r="A6317">
            <v>37347</v>
          </cell>
          <cell r="B6317" t="str">
            <v>42301810700000040000</v>
          </cell>
          <cell r="C6317" t="str">
            <v>60301810200000009802</v>
          </cell>
          <cell r="D6317" t="str">
            <v>$</v>
          </cell>
          <cell r="E6317">
            <v>14516</v>
          </cell>
          <cell r="F6317" t="str">
            <v>Выплата %% по депозитам, получение %% по кредитам, удержание подоходного н алога, покупка валюты по генеральным заявлениям за март 2002 года</v>
          </cell>
        </row>
        <row r="6318">
          <cell r="A6318">
            <v>37347</v>
          </cell>
          <cell r="B6318" t="str">
            <v>42301810700000040000</v>
          </cell>
          <cell r="C6318" t="str">
            <v>60301810200000009802</v>
          </cell>
          <cell r="D6318" t="str">
            <v>$</v>
          </cell>
          <cell r="E6318">
            <v>3246</v>
          </cell>
          <cell r="F6318" t="str">
            <v>Выплата %% по депозитам, получение %% по кредитам, удержание подоходного н алога, покупка валюты по генеральным заявлениям за март 2002 года</v>
          </cell>
        </row>
        <row r="6319">
          <cell r="A6319">
            <v>37347</v>
          </cell>
          <cell r="B6319" t="str">
            <v>42301810700000040000</v>
          </cell>
          <cell r="C6319" t="str">
            <v>60301810200000009802</v>
          </cell>
          <cell r="D6319" t="str">
            <v>$</v>
          </cell>
          <cell r="E6319">
            <v>4621</v>
          </cell>
          <cell r="F6319" t="str">
            <v>Выплата %% по депозитам, получение %% по кредитам, удержание подоходного н алога, покупка валюты по генеральным заявлениям за март 2002 года</v>
          </cell>
        </row>
        <row r="6320">
          <cell r="A6320">
            <v>37347</v>
          </cell>
          <cell r="B6320" t="str">
            <v>42301810700000040000</v>
          </cell>
          <cell r="C6320" t="str">
            <v>60301810200000009802</v>
          </cell>
          <cell r="D6320" t="str">
            <v>$</v>
          </cell>
          <cell r="E6320">
            <v>1033</v>
          </cell>
          <cell r="F6320" t="str">
            <v>Выплата %% по депозитам, получение %% по кредитам, удержание подоходного н алога, покупка валюты по генеральным заявлениям за март 2002 года</v>
          </cell>
        </row>
        <row r="6321">
          <cell r="A6321">
            <v>37347</v>
          </cell>
          <cell r="B6321" t="str">
            <v>42301810700000040000</v>
          </cell>
          <cell r="C6321" t="str">
            <v>60301810200000009802</v>
          </cell>
          <cell r="D6321" t="str">
            <v>$</v>
          </cell>
          <cell r="E6321">
            <v>1040</v>
          </cell>
          <cell r="F6321" t="str">
            <v>Выплата %% по депозитам, получение %% по кредитам, удержание подоходного н алога, покупка валюты по генеральным заявлениям за март 2002 года</v>
          </cell>
        </row>
        <row r="6322">
          <cell r="A6322">
            <v>37347</v>
          </cell>
          <cell r="B6322" t="str">
            <v>42301810700000040000</v>
          </cell>
          <cell r="C6322" t="str">
            <v>60301810200000009802</v>
          </cell>
          <cell r="D6322" t="str">
            <v>$</v>
          </cell>
          <cell r="E6322">
            <v>13126</v>
          </cell>
          <cell r="F6322" t="str">
            <v>Выплата %% по депозитам, получение %% по кредитам, удержание подоходного н алога, покупка валюты по генеральным заявлениям за март 2002 года</v>
          </cell>
        </row>
        <row r="6323">
          <cell r="A6323">
            <v>37347</v>
          </cell>
          <cell r="B6323" t="str">
            <v>42301810700000040000</v>
          </cell>
          <cell r="C6323" t="str">
            <v>60301810200000009802</v>
          </cell>
          <cell r="D6323" t="str">
            <v>$</v>
          </cell>
          <cell r="E6323">
            <v>2935</v>
          </cell>
          <cell r="F6323" t="str">
            <v>Выплата %% по депозитам, получение %% по кредитам, удержание подоходного н алога, покупка валюты по генеральным заявлениям за март 2002 года</v>
          </cell>
        </row>
        <row r="6324">
          <cell r="A6324">
            <v>37347</v>
          </cell>
          <cell r="B6324" t="str">
            <v>42301810700000040000</v>
          </cell>
          <cell r="C6324" t="str">
            <v>60301810200000009802</v>
          </cell>
          <cell r="D6324" t="str">
            <v>$</v>
          </cell>
          <cell r="E6324">
            <v>14484</v>
          </cell>
          <cell r="F6324" t="str">
            <v>Выплата %% по депозитам, получение %% по кредитам, удержание подоходного н алога, покупка валюты по генеральным заявлениям за март 2002 года</v>
          </cell>
        </row>
        <row r="6325">
          <cell r="A6325">
            <v>37347</v>
          </cell>
          <cell r="B6325" t="str">
            <v>42301810700000040000</v>
          </cell>
          <cell r="C6325" t="str">
            <v>60301810200000009802</v>
          </cell>
          <cell r="D6325" t="str">
            <v>$</v>
          </cell>
          <cell r="E6325">
            <v>3239</v>
          </cell>
          <cell r="F6325" t="str">
            <v>Выплата %% по депозитам, получение %% по кредитам, удержание подоходного н алога, покупка валюты по генеральным заявлениям за март 2002 года</v>
          </cell>
        </row>
        <row r="6326">
          <cell r="A6326">
            <v>37347</v>
          </cell>
          <cell r="B6326" t="str">
            <v>42301810700000040000</v>
          </cell>
          <cell r="C6326" t="str">
            <v>60301810200000009802</v>
          </cell>
          <cell r="D6326" t="str">
            <v>$</v>
          </cell>
          <cell r="E6326">
            <v>8730</v>
          </cell>
          <cell r="F6326" t="str">
            <v>Выплата %% по депозитам, получение %% по кредитам, удержание подоходного н алога, покупка валюты по генеральным заявлениям за март 2002 года</v>
          </cell>
        </row>
        <row r="6327">
          <cell r="A6327">
            <v>37347</v>
          </cell>
          <cell r="B6327" t="str">
            <v>42301810700000040000</v>
          </cell>
          <cell r="C6327" t="str">
            <v>60301810200000009802</v>
          </cell>
          <cell r="D6327" t="str">
            <v>$</v>
          </cell>
          <cell r="E6327">
            <v>1952</v>
          </cell>
          <cell r="F6327" t="str">
            <v>Выплата %% по депозитам, получение %% по кредитам, удержание подоходного н алога, покупка валюты по генеральным заявлениям за март 2002 года</v>
          </cell>
        </row>
        <row r="6328">
          <cell r="A6328">
            <v>37347</v>
          </cell>
          <cell r="B6328" t="str">
            <v>42301810700000040000</v>
          </cell>
          <cell r="C6328" t="str">
            <v>60301810200000009802</v>
          </cell>
          <cell r="D6328" t="str">
            <v>$</v>
          </cell>
          <cell r="E6328">
            <v>4651</v>
          </cell>
          <cell r="F6328" t="str">
            <v>Выплата %% по депозитам, получение %% по кредитам, удержание подоходного н алога, покупка валюты по генеральным заявлениям за март 2002 года</v>
          </cell>
        </row>
        <row r="6329">
          <cell r="A6329">
            <v>37347</v>
          </cell>
          <cell r="B6329" t="str">
            <v>42301810700000040000</v>
          </cell>
          <cell r="C6329" t="str">
            <v>60301810200000009802</v>
          </cell>
          <cell r="D6329" t="str">
            <v>$</v>
          </cell>
          <cell r="E6329">
            <v>9407</v>
          </cell>
          <cell r="F6329" t="str">
            <v>Выплата %% по депозитам, получение %% по кредитам, удержание подоходного н алога, покупка валюты по генеральным заявлениям за март 2002 года</v>
          </cell>
        </row>
        <row r="6330">
          <cell r="A6330">
            <v>37347</v>
          </cell>
          <cell r="B6330" t="str">
            <v>42301810700000040000</v>
          </cell>
          <cell r="C6330" t="str">
            <v>60301810200000009802</v>
          </cell>
          <cell r="D6330" t="str">
            <v>$</v>
          </cell>
          <cell r="E6330">
            <v>2103</v>
          </cell>
          <cell r="F6330" t="str">
            <v>Выплата %% по депозитам, получение %% по кредитам, удержание подоходного н алога, покупка валюты по генеральным заявлениям за март 2002 года</v>
          </cell>
        </row>
        <row r="6331">
          <cell r="A6331">
            <v>37348</v>
          </cell>
          <cell r="B6331" t="str">
            <v>42301810700000040000</v>
          </cell>
          <cell r="C6331" t="str">
            <v>60301810300000000002</v>
          </cell>
          <cell r="D6331" t="str">
            <v>$</v>
          </cell>
          <cell r="E6331">
            <v>93.87</v>
          </cell>
          <cell r="F6331" t="str">
            <v>Удержание 1% налога со счета 813</v>
          </cell>
        </row>
        <row r="6332">
          <cell r="A6332">
            <v>37348</v>
          </cell>
          <cell r="B6332" t="str">
            <v>42301810700000040000</v>
          </cell>
          <cell r="C6332" t="str">
            <v>60301810300000000002</v>
          </cell>
          <cell r="D6332" t="str">
            <v>$</v>
          </cell>
          <cell r="E6332">
            <v>31.29</v>
          </cell>
          <cell r="F6332" t="str">
            <v>Удержание 1% налога со счета 2413</v>
          </cell>
        </row>
        <row r="6333">
          <cell r="A6333">
            <v>37348</v>
          </cell>
          <cell r="B6333" t="str">
            <v>42301810700000040000</v>
          </cell>
          <cell r="C6333" t="str">
            <v>60301810300000000002</v>
          </cell>
          <cell r="D6333" t="str">
            <v>$</v>
          </cell>
          <cell r="E6333">
            <v>156.44999999999999</v>
          </cell>
          <cell r="F6333" t="str">
            <v>Удержание 1% налога со счета 1472</v>
          </cell>
        </row>
        <row r="6334">
          <cell r="A6334">
            <v>37348</v>
          </cell>
          <cell r="B6334" t="str">
            <v>42301810700000040000</v>
          </cell>
          <cell r="C6334" t="str">
            <v>60301810300000000002</v>
          </cell>
          <cell r="D6334" t="str">
            <v>$</v>
          </cell>
          <cell r="E6334">
            <v>116.17</v>
          </cell>
          <cell r="F6334" t="str">
            <v>Удержание 1% налога со счета 1016</v>
          </cell>
        </row>
        <row r="6335">
          <cell r="A6335">
            <v>37349</v>
          </cell>
          <cell r="B6335" t="str">
            <v>42301810700000040000</v>
          </cell>
          <cell r="C6335" t="str">
            <v>60301810300000000002</v>
          </cell>
          <cell r="D6335" t="str">
            <v>$</v>
          </cell>
          <cell r="E6335">
            <v>203.45</v>
          </cell>
          <cell r="F6335" t="str">
            <v>Удержание 1% налога со счета 2361</v>
          </cell>
        </row>
        <row r="6336">
          <cell r="A6336">
            <v>37349</v>
          </cell>
          <cell r="B6336" t="str">
            <v>42301810700000040000</v>
          </cell>
          <cell r="C6336" t="str">
            <v>60301810300000000002</v>
          </cell>
          <cell r="D6336" t="str">
            <v>$</v>
          </cell>
          <cell r="E6336">
            <v>93.9</v>
          </cell>
          <cell r="F6336" t="str">
            <v>Удержание 1% налога со счета 622</v>
          </cell>
        </row>
        <row r="6337">
          <cell r="A6337">
            <v>37349</v>
          </cell>
          <cell r="B6337" t="str">
            <v>42301810700000040000</v>
          </cell>
          <cell r="C6337" t="str">
            <v>60301810300000000002</v>
          </cell>
          <cell r="D6337" t="str">
            <v>$</v>
          </cell>
          <cell r="E6337">
            <v>93.9</v>
          </cell>
          <cell r="F6337" t="str">
            <v>Удержание 1% налога со счета 2329</v>
          </cell>
        </row>
        <row r="6338">
          <cell r="A6338">
            <v>37349</v>
          </cell>
          <cell r="B6338" t="str">
            <v>42301810700000040000</v>
          </cell>
          <cell r="C6338" t="str">
            <v>60301810300000000002</v>
          </cell>
          <cell r="D6338" t="str">
            <v>$</v>
          </cell>
          <cell r="E6338">
            <v>1095.5</v>
          </cell>
          <cell r="F6338" t="str">
            <v>Удержание 1% налога со счета 884</v>
          </cell>
        </row>
        <row r="6339">
          <cell r="A6339">
            <v>37349</v>
          </cell>
          <cell r="B6339" t="str">
            <v>42301810700000040000</v>
          </cell>
          <cell r="C6339" t="str">
            <v>60301810300000000002</v>
          </cell>
          <cell r="D6339" t="str">
            <v>$</v>
          </cell>
          <cell r="E6339">
            <v>21.91</v>
          </cell>
          <cell r="F6339" t="str">
            <v>Удержание 1% налога со счета 787</v>
          </cell>
        </row>
        <row r="6340">
          <cell r="A6340">
            <v>37350</v>
          </cell>
          <cell r="B6340" t="str">
            <v>42301810700000040000</v>
          </cell>
          <cell r="C6340" t="str">
            <v>60301810300000000002</v>
          </cell>
          <cell r="D6340" t="str">
            <v>$</v>
          </cell>
          <cell r="E6340">
            <v>312.04000000000002</v>
          </cell>
          <cell r="F6340" t="str">
            <v>Удержание 1% налога со счета 1016</v>
          </cell>
        </row>
        <row r="6341">
          <cell r="A6341">
            <v>37350</v>
          </cell>
          <cell r="B6341" t="str">
            <v>42301810700000040000</v>
          </cell>
          <cell r="C6341" t="str">
            <v>60301810300000000002</v>
          </cell>
          <cell r="D6341" t="str">
            <v>$</v>
          </cell>
          <cell r="E6341">
            <v>344.24</v>
          </cell>
          <cell r="F6341" t="str">
            <v>Удержание 1% налога со счета 1375</v>
          </cell>
        </row>
        <row r="6342">
          <cell r="A6342">
            <v>37350</v>
          </cell>
          <cell r="B6342" t="str">
            <v>42301810700000040000</v>
          </cell>
          <cell r="C6342" t="str">
            <v>60301810300000000002</v>
          </cell>
          <cell r="D6342" t="str">
            <v>$</v>
          </cell>
          <cell r="E6342">
            <v>31.32</v>
          </cell>
          <cell r="F6342" t="str">
            <v>Удержание 1% налога со счета 3742</v>
          </cell>
        </row>
        <row r="6343">
          <cell r="A6343">
            <v>37351</v>
          </cell>
          <cell r="B6343" t="str">
            <v>42301810700000040000</v>
          </cell>
          <cell r="C6343" t="str">
            <v>60301810300000000002</v>
          </cell>
          <cell r="D6343" t="str">
            <v>$</v>
          </cell>
          <cell r="E6343">
            <v>406.96</v>
          </cell>
          <cell r="F6343" t="str">
            <v>Удержание 1% налога со счета 1935</v>
          </cell>
        </row>
        <row r="6344">
          <cell r="A6344">
            <v>37351</v>
          </cell>
          <cell r="B6344" t="str">
            <v>42301810700000040000</v>
          </cell>
          <cell r="C6344" t="str">
            <v>60301810300000000002</v>
          </cell>
          <cell r="D6344" t="str">
            <v>$</v>
          </cell>
          <cell r="E6344">
            <v>156.19</v>
          </cell>
          <cell r="F6344" t="str">
            <v>Удержание 1% налога со счета 813</v>
          </cell>
        </row>
        <row r="6345">
          <cell r="A6345">
            <v>37351</v>
          </cell>
          <cell r="B6345" t="str">
            <v>42301810700000040000</v>
          </cell>
          <cell r="C6345" t="str">
            <v>60301810200000009802</v>
          </cell>
          <cell r="D6345" t="str">
            <v>$</v>
          </cell>
          <cell r="E6345">
            <v>9</v>
          </cell>
          <cell r="F6345" t="str">
            <v>Погашение основного долга, процентов за пользование кредитом и списание подоходного налога с материальной выгоды,  Мальцева Н.А.</v>
          </cell>
        </row>
        <row r="6346">
          <cell r="A6346">
            <v>37351</v>
          </cell>
          <cell r="B6346" t="str">
            <v>42301810700000040000</v>
          </cell>
          <cell r="C6346" t="str">
            <v>60301810200000009802</v>
          </cell>
          <cell r="D6346" t="str">
            <v>$</v>
          </cell>
          <cell r="E6346">
            <v>31</v>
          </cell>
          <cell r="F6346" t="str">
            <v>Погашение части основного долга, процентов за пользование кредитом и списание подоходного налога с материальной выгоды,  Ткач Е.А.</v>
          </cell>
        </row>
        <row r="6347">
          <cell r="A6347">
            <v>37354</v>
          </cell>
          <cell r="B6347" t="str">
            <v>42301810700000040000</v>
          </cell>
          <cell r="C6347" t="str">
            <v>60301810300000000002</v>
          </cell>
          <cell r="D6347" t="str">
            <v>$</v>
          </cell>
          <cell r="E6347">
            <v>48.55</v>
          </cell>
          <cell r="F6347" t="str">
            <v>Удержание 1% налога со счета 1799</v>
          </cell>
        </row>
        <row r="6348">
          <cell r="A6348">
            <v>37354</v>
          </cell>
          <cell r="B6348" t="str">
            <v>42301810700000040000</v>
          </cell>
          <cell r="C6348" t="str">
            <v>60301810300000000002</v>
          </cell>
          <cell r="D6348" t="str">
            <v>$</v>
          </cell>
          <cell r="E6348">
            <v>172.26</v>
          </cell>
          <cell r="F6348" t="str">
            <v>Удержание 1% налога со счета 978</v>
          </cell>
        </row>
        <row r="6349">
          <cell r="A6349">
            <v>37354</v>
          </cell>
          <cell r="B6349" t="str">
            <v>42301810700000040000</v>
          </cell>
          <cell r="C6349" t="str">
            <v>60301810300000000002</v>
          </cell>
          <cell r="D6349" t="str">
            <v>$</v>
          </cell>
          <cell r="E6349">
            <v>31.32</v>
          </cell>
          <cell r="F6349" t="str">
            <v>Удержание 1% налога со счета 787</v>
          </cell>
        </row>
        <row r="6350">
          <cell r="A6350">
            <v>37354</v>
          </cell>
          <cell r="B6350" t="str">
            <v>42301810700000040000</v>
          </cell>
          <cell r="C6350" t="str">
            <v>60301810300000000002</v>
          </cell>
          <cell r="D6350" t="str">
            <v>$</v>
          </cell>
          <cell r="E6350">
            <v>310.58</v>
          </cell>
          <cell r="F6350" t="str">
            <v>Удержание 1% налога со счета 884</v>
          </cell>
        </row>
        <row r="6351">
          <cell r="A6351">
            <v>37354</v>
          </cell>
          <cell r="B6351" t="str">
            <v>42301810700000040000</v>
          </cell>
          <cell r="C6351" t="str">
            <v>60301810300000000002</v>
          </cell>
          <cell r="D6351" t="str">
            <v>$</v>
          </cell>
          <cell r="E6351">
            <v>47.84</v>
          </cell>
          <cell r="F6351" t="str">
            <v>Удержание 1% налога со счета 923</v>
          </cell>
        </row>
        <row r="6352">
          <cell r="A6352">
            <v>37354</v>
          </cell>
          <cell r="B6352" t="str">
            <v>42301810700000040000</v>
          </cell>
          <cell r="C6352" t="str">
            <v>60301810300000000002</v>
          </cell>
          <cell r="D6352" t="str">
            <v>$</v>
          </cell>
          <cell r="E6352">
            <v>61.7</v>
          </cell>
          <cell r="F6352" t="str">
            <v>Удержание 1% налога со счета 2073</v>
          </cell>
        </row>
        <row r="6353">
          <cell r="A6353">
            <v>37355</v>
          </cell>
          <cell r="B6353" t="str">
            <v>42301810700000040000</v>
          </cell>
          <cell r="C6353" t="str">
            <v>60301810300000000002</v>
          </cell>
          <cell r="D6353" t="str">
            <v>$</v>
          </cell>
          <cell r="E6353">
            <v>109.59</v>
          </cell>
          <cell r="F6353" t="str">
            <v>Удержание 1% налога со счета 2361</v>
          </cell>
        </row>
        <row r="6354">
          <cell r="A6354">
            <v>37355</v>
          </cell>
          <cell r="B6354" t="str">
            <v>42301810700000040000</v>
          </cell>
          <cell r="C6354" t="str">
            <v>60301810300000000002</v>
          </cell>
          <cell r="D6354" t="str">
            <v>$</v>
          </cell>
          <cell r="E6354">
            <v>865.37</v>
          </cell>
          <cell r="F6354" t="str">
            <v>Удержание 1% налога со счета 1375</v>
          </cell>
        </row>
        <row r="6355">
          <cell r="A6355">
            <v>37355</v>
          </cell>
          <cell r="B6355" t="str">
            <v>42301810700000040000</v>
          </cell>
          <cell r="C6355" t="str">
            <v>60301810300000000002</v>
          </cell>
          <cell r="D6355" t="str">
            <v>$</v>
          </cell>
          <cell r="E6355">
            <v>369.23</v>
          </cell>
          <cell r="F6355" t="str">
            <v>Удержание 1% налога со счета 4411</v>
          </cell>
        </row>
        <row r="6356">
          <cell r="A6356">
            <v>37355</v>
          </cell>
          <cell r="B6356" t="str">
            <v>42301810700000040000</v>
          </cell>
          <cell r="C6356" t="str">
            <v>60301810300000000002</v>
          </cell>
          <cell r="D6356" t="str">
            <v>$</v>
          </cell>
          <cell r="E6356">
            <v>469.8</v>
          </cell>
          <cell r="F6356" t="str">
            <v>Удержание 1% налога со счета 907</v>
          </cell>
        </row>
        <row r="6357">
          <cell r="A6357">
            <v>37355</v>
          </cell>
          <cell r="B6357" t="str">
            <v>42301810700000040000</v>
          </cell>
          <cell r="C6357" t="str">
            <v>60301810300000000002</v>
          </cell>
          <cell r="D6357" t="str">
            <v>$</v>
          </cell>
          <cell r="E6357">
            <v>93.72</v>
          </cell>
          <cell r="F6357" t="str">
            <v>Удержание 1% налога со счета 622</v>
          </cell>
        </row>
        <row r="6358">
          <cell r="A6358">
            <v>37355</v>
          </cell>
          <cell r="B6358" t="str">
            <v>42301810700000040000</v>
          </cell>
          <cell r="C6358" t="str">
            <v>60301810300000000002</v>
          </cell>
          <cell r="D6358" t="str">
            <v>$</v>
          </cell>
          <cell r="E6358">
            <v>632.66</v>
          </cell>
          <cell r="F6358" t="str">
            <v>Удержание 1% налога со счета 1472</v>
          </cell>
        </row>
        <row r="6359">
          <cell r="A6359">
            <v>37355</v>
          </cell>
          <cell r="B6359" t="str">
            <v>42301810700000040000</v>
          </cell>
          <cell r="C6359" t="str">
            <v>60301810300000000002</v>
          </cell>
          <cell r="D6359" t="str">
            <v>$</v>
          </cell>
          <cell r="E6359">
            <v>145.6</v>
          </cell>
          <cell r="F6359" t="str">
            <v>Удержание 1% налога со счета 2413</v>
          </cell>
        </row>
        <row r="6360">
          <cell r="A6360">
            <v>37355</v>
          </cell>
          <cell r="B6360" t="str">
            <v>42301810700000040000</v>
          </cell>
          <cell r="C6360" t="str">
            <v>60301810300000000002</v>
          </cell>
          <cell r="D6360" t="str">
            <v>$</v>
          </cell>
          <cell r="E6360">
            <v>54.81</v>
          </cell>
          <cell r="F6360" t="str">
            <v>Удержание 1% налога со счета 3742</v>
          </cell>
        </row>
        <row r="6361">
          <cell r="A6361">
            <v>37356</v>
          </cell>
          <cell r="B6361" t="str">
            <v>42301810700000040000</v>
          </cell>
          <cell r="C6361" t="str">
            <v>60301810300000000002</v>
          </cell>
          <cell r="D6361" t="str">
            <v>$</v>
          </cell>
          <cell r="E6361">
            <v>30.94</v>
          </cell>
          <cell r="F6361" t="str">
            <v>Удержание 1% налога со счета 538</v>
          </cell>
        </row>
        <row r="6362">
          <cell r="A6362">
            <v>37356</v>
          </cell>
          <cell r="B6362" t="str">
            <v>42301810700000040000</v>
          </cell>
          <cell r="C6362" t="str">
            <v>60301810300000000002</v>
          </cell>
          <cell r="D6362" t="str">
            <v>$</v>
          </cell>
          <cell r="E6362">
            <v>266.22000000000003</v>
          </cell>
          <cell r="F6362" t="str">
            <v>Удержание 1% налога со счета 1375</v>
          </cell>
        </row>
        <row r="6363">
          <cell r="A6363">
            <v>37356</v>
          </cell>
          <cell r="B6363" t="str">
            <v>42301810700000040000</v>
          </cell>
          <cell r="C6363" t="str">
            <v>60301810300000000002</v>
          </cell>
          <cell r="D6363" t="str">
            <v>$</v>
          </cell>
          <cell r="E6363">
            <v>2614.87</v>
          </cell>
          <cell r="F6363" t="str">
            <v>Удержание 1% налога со счета 677</v>
          </cell>
        </row>
        <row r="6364">
          <cell r="A6364">
            <v>37356</v>
          </cell>
          <cell r="B6364" t="str">
            <v>42301810700000040000</v>
          </cell>
          <cell r="C6364" t="str">
            <v>60301810300000000002</v>
          </cell>
          <cell r="D6364" t="str">
            <v>$</v>
          </cell>
          <cell r="E6364">
            <v>62.64</v>
          </cell>
          <cell r="F6364" t="str">
            <v>Удержание 1% налога со счета 1401</v>
          </cell>
        </row>
        <row r="6365">
          <cell r="A6365">
            <v>37357</v>
          </cell>
          <cell r="B6365" t="str">
            <v>42301810700000040000</v>
          </cell>
          <cell r="C6365" t="str">
            <v>60301810300000000002</v>
          </cell>
          <cell r="D6365" t="str">
            <v>$</v>
          </cell>
          <cell r="E6365">
            <v>2818.8</v>
          </cell>
          <cell r="F6365" t="str">
            <v>Удержание 1% налога со счета 2413</v>
          </cell>
        </row>
        <row r="6366">
          <cell r="A6366">
            <v>37358</v>
          </cell>
          <cell r="B6366" t="str">
            <v>42301810700000040000</v>
          </cell>
          <cell r="C6366" t="str">
            <v>60301810300000000002</v>
          </cell>
          <cell r="D6366" t="str">
            <v>$</v>
          </cell>
          <cell r="E6366">
            <v>92.38</v>
          </cell>
          <cell r="F6366" t="str">
            <v>Удержание 1% налога со счета 2329</v>
          </cell>
        </row>
        <row r="6367">
          <cell r="A6367">
            <v>37358</v>
          </cell>
          <cell r="B6367" t="str">
            <v>42301810700000040000</v>
          </cell>
          <cell r="C6367" t="str">
            <v>60301810300000000002</v>
          </cell>
          <cell r="D6367" t="str">
            <v>$</v>
          </cell>
          <cell r="E6367">
            <v>150.12</v>
          </cell>
          <cell r="F6367" t="str">
            <v>Удержание 1% налога со счета 62</v>
          </cell>
        </row>
        <row r="6368">
          <cell r="A6368">
            <v>37361</v>
          </cell>
          <cell r="B6368" t="str">
            <v>42301810700000040000</v>
          </cell>
          <cell r="C6368" t="str">
            <v>60301810300000000002</v>
          </cell>
          <cell r="D6368" t="str">
            <v>$</v>
          </cell>
          <cell r="E6368">
            <v>37.58</v>
          </cell>
          <cell r="F6368" t="str">
            <v>Удержание 1% налога со счета 1168</v>
          </cell>
        </row>
        <row r="6369">
          <cell r="A6369">
            <v>37361</v>
          </cell>
          <cell r="B6369" t="str">
            <v>42301810700000040000</v>
          </cell>
          <cell r="C6369" t="str">
            <v>60301810300000000002</v>
          </cell>
          <cell r="D6369" t="str">
            <v>$</v>
          </cell>
          <cell r="E6369">
            <v>31.32</v>
          </cell>
          <cell r="F6369" t="str">
            <v>Удержание 1% налога со счета 787</v>
          </cell>
        </row>
        <row r="6370">
          <cell r="A6370">
            <v>37361</v>
          </cell>
          <cell r="B6370" t="str">
            <v>42301810700000040000</v>
          </cell>
          <cell r="C6370" t="str">
            <v>60301810300000000002</v>
          </cell>
          <cell r="D6370" t="str">
            <v>$</v>
          </cell>
          <cell r="E6370">
            <v>125.28</v>
          </cell>
          <cell r="F6370" t="str">
            <v>Удержание 1% налога со счета 2442</v>
          </cell>
        </row>
        <row r="6371">
          <cell r="A6371">
            <v>37361</v>
          </cell>
          <cell r="B6371" t="str">
            <v>42301810700000040000</v>
          </cell>
          <cell r="C6371" t="str">
            <v>60301810300000000002</v>
          </cell>
          <cell r="D6371" t="str">
            <v>$</v>
          </cell>
          <cell r="E6371">
            <v>62.64</v>
          </cell>
          <cell r="F6371" t="str">
            <v>Удержание 1% налога со счета 1401</v>
          </cell>
        </row>
        <row r="6372">
          <cell r="A6372">
            <v>37361</v>
          </cell>
          <cell r="B6372" t="str">
            <v>42301810700000040000</v>
          </cell>
          <cell r="C6372" t="str">
            <v>60301810300000000002</v>
          </cell>
          <cell r="D6372" t="str">
            <v>$</v>
          </cell>
          <cell r="E6372">
            <v>31.32</v>
          </cell>
          <cell r="F6372" t="str">
            <v>Удержание 1% налога со счета 3742</v>
          </cell>
        </row>
        <row r="6373">
          <cell r="A6373">
            <v>37361</v>
          </cell>
          <cell r="B6373" t="str">
            <v>42301810700000040000</v>
          </cell>
          <cell r="C6373" t="str">
            <v>60301810300000000002</v>
          </cell>
          <cell r="D6373" t="str">
            <v>$</v>
          </cell>
          <cell r="E6373">
            <v>3.01</v>
          </cell>
          <cell r="F6373" t="str">
            <v>Удержание 1% налога со счета 5368</v>
          </cell>
        </row>
        <row r="6374">
          <cell r="A6374">
            <v>37362</v>
          </cell>
          <cell r="B6374" t="str">
            <v>42301810700000040000</v>
          </cell>
          <cell r="C6374" t="str">
            <v>60301810300000000002</v>
          </cell>
          <cell r="D6374" t="str">
            <v>$</v>
          </cell>
          <cell r="E6374">
            <v>61.82</v>
          </cell>
          <cell r="F6374" t="str">
            <v>Удержание 1% налога со счета 1197</v>
          </cell>
        </row>
        <row r="6375">
          <cell r="A6375">
            <v>37362</v>
          </cell>
          <cell r="B6375" t="str">
            <v>42301810700000040000</v>
          </cell>
          <cell r="C6375" t="str">
            <v>60301810300000000002</v>
          </cell>
          <cell r="D6375" t="str">
            <v>$</v>
          </cell>
          <cell r="E6375">
            <v>276.38</v>
          </cell>
          <cell r="F6375" t="str">
            <v>Удержание 1% налога со счета 1029</v>
          </cell>
        </row>
        <row r="6376">
          <cell r="A6376">
            <v>37363</v>
          </cell>
          <cell r="B6376" t="str">
            <v>42301810700000040000</v>
          </cell>
          <cell r="C6376" t="str">
            <v>60301810300000000002</v>
          </cell>
          <cell r="D6376" t="str">
            <v>$</v>
          </cell>
          <cell r="E6376">
            <v>312.89999999999998</v>
          </cell>
          <cell r="F6376" t="str">
            <v>Удержание 1% налога со счета 2329</v>
          </cell>
        </row>
        <row r="6377">
          <cell r="A6377">
            <v>37363</v>
          </cell>
          <cell r="B6377" t="str">
            <v>42301810700000040000</v>
          </cell>
          <cell r="C6377" t="str">
            <v>60301810300000000002</v>
          </cell>
          <cell r="D6377" t="str">
            <v>$</v>
          </cell>
          <cell r="E6377">
            <v>31.22</v>
          </cell>
          <cell r="F6377" t="str">
            <v>Удержание 1% налога со счета 282</v>
          </cell>
        </row>
        <row r="6378">
          <cell r="A6378">
            <v>37363</v>
          </cell>
          <cell r="B6378" t="str">
            <v>42301810700000040000</v>
          </cell>
          <cell r="C6378" t="str">
            <v>60301810300000000002</v>
          </cell>
          <cell r="D6378" t="str">
            <v>$</v>
          </cell>
          <cell r="E6378">
            <v>31.29</v>
          </cell>
          <cell r="F6378" t="str">
            <v>Удержание 1% налога со счета 3742</v>
          </cell>
        </row>
        <row r="6379">
          <cell r="A6379">
            <v>37365</v>
          </cell>
          <cell r="B6379" t="str">
            <v>42301810700000040000</v>
          </cell>
          <cell r="C6379" t="str">
            <v>60301810300000000002</v>
          </cell>
          <cell r="D6379" t="str">
            <v>$</v>
          </cell>
          <cell r="E6379">
            <v>15.65</v>
          </cell>
          <cell r="F6379" t="str">
            <v>Удержание 1% налога со счета 282</v>
          </cell>
        </row>
        <row r="6380">
          <cell r="A6380">
            <v>37365</v>
          </cell>
          <cell r="B6380" t="str">
            <v>42301810700000040000</v>
          </cell>
          <cell r="C6380" t="str">
            <v>60301810300000000002</v>
          </cell>
          <cell r="D6380" t="str">
            <v>$</v>
          </cell>
          <cell r="E6380">
            <v>313</v>
          </cell>
          <cell r="F6380" t="str">
            <v>Удержание 1% налога со счета 884</v>
          </cell>
        </row>
        <row r="6381">
          <cell r="A6381">
            <v>37365</v>
          </cell>
          <cell r="B6381" t="str">
            <v>42301810700000040000</v>
          </cell>
          <cell r="C6381" t="str">
            <v>60301810300000000002</v>
          </cell>
          <cell r="D6381" t="str">
            <v>$</v>
          </cell>
          <cell r="E6381">
            <v>156.5</v>
          </cell>
          <cell r="F6381" t="str">
            <v>Удержание 1% налога со счета 5368</v>
          </cell>
        </row>
        <row r="6382">
          <cell r="A6382">
            <v>37368</v>
          </cell>
          <cell r="B6382" t="str">
            <v>42301810700000040000</v>
          </cell>
          <cell r="C6382" t="str">
            <v>60301810300000000002</v>
          </cell>
          <cell r="D6382" t="str">
            <v>$</v>
          </cell>
          <cell r="E6382">
            <v>31.3</v>
          </cell>
          <cell r="F6382" t="str">
            <v>Удержание 1% налога со счета 787</v>
          </cell>
        </row>
        <row r="6383">
          <cell r="A6383">
            <v>37368</v>
          </cell>
          <cell r="B6383" t="str">
            <v>42301810700000040000</v>
          </cell>
          <cell r="C6383" t="str">
            <v>60301810300000000002</v>
          </cell>
          <cell r="D6383" t="str">
            <v>$</v>
          </cell>
          <cell r="E6383">
            <v>24.5</v>
          </cell>
          <cell r="F6383" t="str">
            <v>Удержание 1% налога со счета 198</v>
          </cell>
        </row>
        <row r="6384">
          <cell r="A6384">
            <v>37368</v>
          </cell>
          <cell r="B6384" t="str">
            <v>42301810700000040000</v>
          </cell>
          <cell r="C6384" t="str">
            <v>60301810300000000002</v>
          </cell>
          <cell r="D6384" t="str">
            <v>$</v>
          </cell>
          <cell r="E6384">
            <v>15.65</v>
          </cell>
          <cell r="F6384" t="str">
            <v>Удержание 1% налога со счета 3742</v>
          </cell>
        </row>
        <row r="6385">
          <cell r="A6385">
            <v>37368</v>
          </cell>
          <cell r="B6385" t="str">
            <v>42301810700000040000</v>
          </cell>
          <cell r="C6385" t="str">
            <v>60301810300000000002</v>
          </cell>
          <cell r="D6385" t="str">
            <v>$</v>
          </cell>
          <cell r="E6385">
            <v>93.9</v>
          </cell>
          <cell r="F6385" t="str">
            <v>Удержание 1% налога со счета 282</v>
          </cell>
        </row>
        <row r="6386">
          <cell r="A6386">
            <v>37368</v>
          </cell>
          <cell r="B6386" t="str">
            <v>42301810700000040000</v>
          </cell>
          <cell r="C6386" t="str">
            <v>60301810300000000002</v>
          </cell>
          <cell r="D6386" t="str">
            <v>$</v>
          </cell>
          <cell r="E6386">
            <v>39.130000000000003</v>
          </cell>
          <cell r="F6386" t="str">
            <v>Удержание 1% налога со счета 1168</v>
          </cell>
        </row>
        <row r="6387">
          <cell r="A6387">
            <v>37369</v>
          </cell>
          <cell r="B6387" t="str">
            <v>42301810700000040000</v>
          </cell>
          <cell r="C6387" t="str">
            <v>60301810300000000002</v>
          </cell>
          <cell r="D6387" t="str">
            <v>$</v>
          </cell>
          <cell r="E6387">
            <v>93.84</v>
          </cell>
          <cell r="F6387" t="str">
            <v>Удержание 1% налога со счета 622</v>
          </cell>
        </row>
        <row r="6388">
          <cell r="A6388">
            <v>37369</v>
          </cell>
          <cell r="B6388" t="str">
            <v>42301810700000040000</v>
          </cell>
          <cell r="C6388" t="str">
            <v>60301810300000000002</v>
          </cell>
          <cell r="D6388" t="str">
            <v>$</v>
          </cell>
          <cell r="E6388">
            <v>122.39</v>
          </cell>
          <cell r="F6388" t="str">
            <v>Удержание 1% налога со счета 1090</v>
          </cell>
        </row>
        <row r="6389">
          <cell r="A6389">
            <v>37369</v>
          </cell>
          <cell r="B6389" t="str">
            <v>42301810700000040000</v>
          </cell>
          <cell r="C6389" t="str">
            <v>60301810300000000002</v>
          </cell>
          <cell r="D6389" t="str">
            <v>$</v>
          </cell>
          <cell r="E6389">
            <v>30.62</v>
          </cell>
          <cell r="F6389" t="str">
            <v>Удержание 1% налога со счета 800</v>
          </cell>
        </row>
        <row r="6390">
          <cell r="A6390">
            <v>37370</v>
          </cell>
          <cell r="B6390" t="str">
            <v>42301810700000040000</v>
          </cell>
          <cell r="C6390" t="str">
            <v>60301810300000000002</v>
          </cell>
          <cell r="D6390" t="str">
            <v>$</v>
          </cell>
          <cell r="E6390">
            <v>2642.17</v>
          </cell>
          <cell r="F6390" t="str">
            <v>Удержание 1% налога со счета 1074</v>
          </cell>
        </row>
        <row r="6391">
          <cell r="A6391">
            <v>37370</v>
          </cell>
          <cell r="B6391" t="str">
            <v>42301810700000040000</v>
          </cell>
          <cell r="C6391" t="str">
            <v>60301810300000000002</v>
          </cell>
          <cell r="D6391" t="str">
            <v>$</v>
          </cell>
          <cell r="E6391">
            <v>625.6</v>
          </cell>
          <cell r="F6391" t="str">
            <v>Удержание 1% налога со счета 1074</v>
          </cell>
        </row>
        <row r="6392">
          <cell r="A6392">
            <v>37370</v>
          </cell>
          <cell r="B6392" t="str">
            <v>42301810700000040000</v>
          </cell>
          <cell r="C6392" t="str">
            <v>60301810300000000002</v>
          </cell>
          <cell r="D6392" t="str">
            <v>$</v>
          </cell>
          <cell r="E6392">
            <v>312.8</v>
          </cell>
          <cell r="F6392" t="str">
            <v>Удержание 1% налога со счета 1016</v>
          </cell>
        </row>
        <row r="6393">
          <cell r="A6393">
            <v>37371</v>
          </cell>
          <cell r="B6393" t="str">
            <v>42301810700000040000</v>
          </cell>
          <cell r="C6393" t="str">
            <v>60301810300000000002</v>
          </cell>
          <cell r="D6393" t="str">
            <v>$</v>
          </cell>
          <cell r="E6393">
            <v>312.8</v>
          </cell>
          <cell r="F6393" t="str">
            <v>Удержание 1% налога со счета 198</v>
          </cell>
        </row>
        <row r="6394">
          <cell r="A6394">
            <v>37371</v>
          </cell>
          <cell r="B6394" t="str">
            <v>42301810700000040000</v>
          </cell>
          <cell r="C6394" t="str">
            <v>60301810300000000002</v>
          </cell>
          <cell r="D6394" t="str">
            <v>$</v>
          </cell>
          <cell r="E6394">
            <v>31.28</v>
          </cell>
          <cell r="F6394" t="str">
            <v>Удержание 1% налога со счета 800</v>
          </cell>
        </row>
        <row r="6395">
          <cell r="A6395">
            <v>37371</v>
          </cell>
          <cell r="B6395" t="str">
            <v>42301810700000040000</v>
          </cell>
          <cell r="C6395" t="str">
            <v>60301810300000000002</v>
          </cell>
          <cell r="D6395" t="str">
            <v>$</v>
          </cell>
          <cell r="E6395">
            <v>31.28</v>
          </cell>
          <cell r="F6395" t="str">
            <v>Удержание 1% налога со счета 282</v>
          </cell>
        </row>
        <row r="6396">
          <cell r="A6396">
            <v>37371</v>
          </cell>
          <cell r="B6396" t="str">
            <v>42301810700000040000</v>
          </cell>
          <cell r="C6396" t="str">
            <v>60301810300000000002</v>
          </cell>
          <cell r="D6396" t="str">
            <v>$</v>
          </cell>
          <cell r="E6396">
            <v>37.54</v>
          </cell>
          <cell r="F6396" t="str">
            <v>Удержание 1% налога со счета 3742</v>
          </cell>
        </row>
        <row r="6397">
          <cell r="A6397">
            <v>37372</v>
          </cell>
          <cell r="B6397" t="str">
            <v>42301810700000040000</v>
          </cell>
          <cell r="C6397" t="str">
            <v>60301810300000000002</v>
          </cell>
          <cell r="D6397" t="str">
            <v>$</v>
          </cell>
          <cell r="E6397">
            <v>62.64</v>
          </cell>
          <cell r="F6397" t="str">
            <v>Удержание 1% налога со счета 800</v>
          </cell>
        </row>
        <row r="6398">
          <cell r="A6398">
            <v>37372</v>
          </cell>
          <cell r="B6398" t="str">
            <v>42301810700000040000</v>
          </cell>
          <cell r="C6398" t="str">
            <v>60301810300000000002</v>
          </cell>
          <cell r="D6398" t="str">
            <v>$</v>
          </cell>
          <cell r="E6398">
            <v>62.64</v>
          </cell>
          <cell r="F6398" t="str">
            <v>Удержание 1% налога со счета 538</v>
          </cell>
        </row>
        <row r="6399">
          <cell r="A6399">
            <v>37373</v>
          </cell>
          <cell r="B6399" t="str">
            <v>42301810700000040000</v>
          </cell>
          <cell r="C6399" t="str">
            <v>60301810300000000002</v>
          </cell>
          <cell r="D6399" t="str">
            <v>$</v>
          </cell>
          <cell r="E6399">
            <v>250.56</v>
          </cell>
          <cell r="F6399" t="str">
            <v>Удержание 1% налога со счета 622</v>
          </cell>
        </row>
        <row r="6400">
          <cell r="A6400">
            <v>37373</v>
          </cell>
          <cell r="B6400" t="str">
            <v>42301810700000040000</v>
          </cell>
          <cell r="C6400" t="str">
            <v>60301810300000000002</v>
          </cell>
          <cell r="D6400" t="str">
            <v>$</v>
          </cell>
          <cell r="E6400">
            <v>7.83</v>
          </cell>
          <cell r="F6400" t="str">
            <v>Удержание 1% налога со счета 3742</v>
          </cell>
        </row>
        <row r="6401">
          <cell r="A6401">
            <v>37373</v>
          </cell>
          <cell r="B6401" t="str">
            <v>42301810700000040000</v>
          </cell>
          <cell r="C6401" t="str">
            <v>60301810300000000002</v>
          </cell>
          <cell r="D6401" t="str">
            <v>$</v>
          </cell>
          <cell r="E6401">
            <v>62.64</v>
          </cell>
          <cell r="F6401" t="str">
            <v>Удержание 1% налога со счета 5368</v>
          </cell>
        </row>
        <row r="6402">
          <cell r="A6402">
            <v>37373</v>
          </cell>
          <cell r="B6402" t="str">
            <v>42301810700000040000</v>
          </cell>
          <cell r="C6402" t="str">
            <v>60301810200000009802</v>
          </cell>
          <cell r="D6402" t="str">
            <v>$</v>
          </cell>
          <cell r="E6402">
            <v>41</v>
          </cell>
          <cell r="F6402" t="str">
            <v>Погашение части основного долга, процентов за пользование кредитом и списание подоходного налога с материальной выгоды,  Ткач Е.А.</v>
          </cell>
        </row>
        <row r="6403">
          <cell r="A6403">
            <v>37375</v>
          </cell>
          <cell r="B6403" t="str">
            <v>42301810700000040000</v>
          </cell>
          <cell r="C6403" t="str">
            <v>60301810300000000002</v>
          </cell>
          <cell r="D6403" t="str">
            <v>$</v>
          </cell>
          <cell r="E6403">
            <v>93.96</v>
          </cell>
          <cell r="F6403" t="str">
            <v>Удержание 1% налога со счета 1168</v>
          </cell>
        </row>
        <row r="6404">
          <cell r="A6404">
            <v>37375</v>
          </cell>
          <cell r="B6404" t="str">
            <v>42301810700000040000</v>
          </cell>
          <cell r="C6404" t="str">
            <v>60301810300000000002</v>
          </cell>
          <cell r="D6404" t="str">
            <v>$</v>
          </cell>
          <cell r="E6404">
            <v>184.79</v>
          </cell>
          <cell r="F6404" t="str">
            <v>Удержание 1% налога со счета 978</v>
          </cell>
        </row>
        <row r="6405">
          <cell r="A6405">
            <v>37375</v>
          </cell>
          <cell r="B6405" t="str">
            <v>42301810700000040000</v>
          </cell>
          <cell r="C6405" t="str">
            <v>60301810300000000002</v>
          </cell>
          <cell r="D6405" t="str">
            <v>$</v>
          </cell>
          <cell r="E6405">
            <v>1252.8</v>
          </cell>
          <cell r="F6405" t="str">
            <v>Удержание 1% налога со счета 884</v>
          </cell>
        </row>
        <row r="6406">
          <cell r="A6406">
            <v>37375</v>
          </cell>
          <cell r="B6406" t="str">
            <v>42301810700000040000</v>
          </cell>
          <cell r="C6406" t="str">
            <v>60301810300000000002</v>
          </cell>
          <cell r="D6406" t="str">
            <v>$</v>
          </cell>
          <cell r="E6406">
            <v>233.91</v>
          </cell>
          <cell r="F6406" t="str">
            <v>Удержание 1% налога со счета 1375</v>
          </cell>
        </row>
        <row r="6407">
          <cell r="A6407">
            <v>37376</v>
          </cell>
          <cell r="B6407" t="str">
            <v>42301810700000040000</v>
          </cell>
          <cell r="C6407" t="str">
            <v>60301810300000000002</v>
          </cell>
          <cell r="D6407" t="str">
            <v>$</v>
          </cell>
          <cell r="E6407">
            <v>62.64</v>
          </cell>
          <cell r="F6407" t="str">
            <v>Удержание 1% налога со счета 2442</v>
          </cell>
        </row>
        <row r="6408">
          <cell r="A6408">
            <v>37382</v>
          </cell>
          <cell r="B6408" t="str">
            <v>42301810700000040000</v>
          </cell>
          <cell r="C6408" t="str">
            <v>60301810200000009802</v>
          </cell>
          <cell r="D6408" t="str">
            <v>$</v>
          </cell>
          <cell r="E6408">
            <v>1455</v>
          </cell>
          <cell r="F6408" t="str">
            <v>Погашение части основного долга, процентов за пользование кредитом и списание подоходного налога с материальной выгоды,  Смирнов А.В.</v>
          </cell>
        </row>
        <row r="6409">
          <cell r="A6409">
            <v>37382</v>
          </cell>
          <cell r="B6409" t="str">
            <v>42301810700000040000</v>
          </cell>
          <cell r="C6409" t="str">
            <v>60301810300000000002</v>
          </cell>
          <cell r="D6409" t="str">
            <v>$</v>
          </cell>
          <cell r="E6409">
            <v>1569.73</v>
          </cell>
          <cell r="F6409" t="str">
            <v>Удержание 1% налога со счета 4411</v>
          </cell>
        </row>
        <row r="6410">
          <cell r="A6410">
            <v>37382</v>
          </cell>
          <cell r="B6410" t="str">
            <v>42301810700000040000</v>
          </cell>
          <cell r="C6410" t="str">
            <v>60301810300000000002</v>
          </cell>
          <cell r="D6410" t="str">
            <v>$</v>
          </cell>
          <cell r="E6410">
            <v>574.72</v>
          </cell>
          <cell r="F6410" t="str">
            <v>Удержание 1% налога со счета 1090</v>
          </cell>
        </row>
        <row r="6411">
          <cell r="A6411">
            <v>37382</v>
          </cell>
          <cell r="B6411" t="str">
            <v>42301810700000040000</v>
          </cell>
          <cell r="C6411" t="str">
            <v>60301810200000009802</v>
          </cell>
          <cell r="D6411" t="str">
            <v>$</v>
          </cell>
          <cell r="E6411">
            <v>14048</v>
          </cell>
          <cell r="F6411" t="str">
            <v>Выплата %% по депозитам, получение %% по кредитам, удержание подоходного н алога, покупка валюты по генеральным заявлениям за апрель 2002 года</v>
          </cell>
        </row>
        <row r="6412">
          <cell r="A6412">
            <v>37382</v>
          </cell>
          <cell r="B6412" t="str">
            <v>42301810700000040000</v>
          </cell>
          <cell r="C6412" t="str">
            <v>60301810200000009802</v>
          </cell>
          <cell r="D6412" t="str">
            <v>$</v>
          </cell>
          <cell r="E6412">
            <v>3141</v>
          </cell>
          <cell r="F6412" t="str">
            <v>Выплата %% по депозитам, получение %% по кредитам, удержание подоходного н алога, покупка валюты по генеральным заявлениям за апрель 2002 года</v>
          </cell>
        </row>
        <row r="6413">
          <cell r="A6413">
            <v>37382</v>
          </cell>
          <cell r="B6413" t="str">
            <v>42301810700000040000</v>
          </cell>
          <cell r="C6413" t="str">
            <v>60301810200000009802</v>
          </cell>
          <cell r="D6413" t="str">
            <v>$</v>
          </cell>
          <cell r="E6413">
            <v>4473</v>
          </cell>
          <cell r="F6413" t="str">
            <v>Выплата %% по депозитам, получение %% по кредитам, удержание подоходного н алога, покупка валюты по генеральным заявлениям за апрель 2002 года</v>
          </cell>
        </row>
        <row r="6414">
          <cell r="A6414">
            <v>37382</v>
          </cell>
          <cell r="B6414" t="str">
            <v>42301810700000040000</v>
          </cell>
          <cell r="C6414" t="str">
            <v>60301810200000009802</v>
          </cell>
          <cell r="D6414" t="str">
            <v>$</v>
          </cell>
          <cell r="E6414">
            <v>1000</v>
          </cell>
          <cell r="F6414" t="str">
            <v>Выплата %% по депозитам, получение %% по кредитам, удержание подоходного н алога, покупка валюты по генеральным заявлениям за апрель 2002 года</v>
          </cell>
        </row>
        <row r="6415">
          <cell r="A6415">
            <v>37382</v>
          </cell>
          <cell r="B6415" t="str">
            <v>42301810700000040000</v>
          </cell>
          <cell r="C6415" t="str">
            <v>60301810200000009802</v>
          </cell>
          <cell r="D6415" t="str">
            <v>$</v>
          </cell>
          <cell r="E6415">
            <v>4502</v>
          </cell>
          <cell r="F6415" t="str">
            <v>Выплата %% по депозитам, получение %% по кредитам, удержание подоходного н алога, покупка валюты по генеральным заявлениям за апрель 2002 года</v>
          </cell>
        </row>
        <row r="6416">
          <cell r="A6416">
            <v>37382</v>
          </cell>
          <cell r="B6416" t="str">
            <v>42301810700000040000</v>
          </cell>
          <cell r="C6416" t="str">
            <v>60301810200000009802</v>
          </cell>
          <cell r="D6416" t="str">
            <v>$</v>
          </cell>
          <cell r="E6416">
            <v>1007</v>
          </cell>
          <cell r="F6416" t="str">
            <v>Выплата %% по депозитам, получение %% по кредитам, удержание подоходного н алога, покупка валюты по генеральным заявлениям за апрель 2002 года</v>
          </cell>
        </row>
        <row r="6417">
          <cell r="A6417">
            <v>37382</v>
          </cell>
          <cell r="B6417" t="str">
            <v>42301810700000040000</v>
          </cell>
          <cell r="C6417" t="str">
            <v>60301810200000009802</v>
          </cell>
          <cell r="D6417" t="str">
            <v>$</v>
          </cell>
          <cell r="E6417">
            <v>12703</v>
          </cell>
          <cell r="F6417" t="str">
            <v>Выплата %% по депозитам, получение %% по кредитам, удержание подоходного н алога, покупка валюты по генеральным заявлениям за апрель 2002 года</v>
          </cell>
        </row>
        <row r="6418">
          <cell r="A6418">
            <v>37382</v>
          </cell>
          <cell r="B6418" t="str">
            <v>42301810700000040000</v>
          </cell>
          <cell r="C6418" t="str">
            <v>60301810200000009802</v>
          </cell>
          <cell r="D6418" t="str">
            <v>$</v>
          </cell>
          <cell r="E6418">
            <v>2840</v>
          </cell>
          <cell r="F6418" t="str">
            <v>Выплата %% по депозитам, получение %% по кредитам, удержание подоходного н алога, покупка валюты по генеральным заявлениям за апрель 2002 года</v>
          </cell>
        </row>
        <row r="6419">
          <cell r="A6419">
            <v>37382</v>
          </cell>
          <cell r="B6419" t="str">
            <v>42301810700000040000</v>
          </cell>
          <cell r="C6419" t="str">
            <v>60301810200000009802</v>
          </cell>
          <cell r="D6419" t="str">
            <v>$</v>
          </cell>
          <cell r="E6419">
            <v>14017</v>
          </cell>
          <cell r="F6419" t="str">
            <v>Выплата %% по депозитам, получение %% по кредитам, удержание подоходного н алога, покупка валюты по генеральным заявлениям за апрель 2002 года</v>
          </cell>
        </row>
        <row r="6420">
          <cell r="A6420">
            <v>37382</v>
          </cell>
          <cell r="B6420" t="str">
            <v>42301810700000040000</v>
          </cell>
          <cell r="C6420" t="str">
            <v>60301810200000009802</v>
          </cell>
          <cell r="D6420" t="str">
            <v>$</v>
          </cell>
          <cell r="E6420">
            <v>3134</v>
          </cell>
          <cell r="F6420" t="str">
            <v>Выплата %% по депозитам, получение %% по кредитам, удержание подоходного н алога, покупка валюты по генеральным заявлениям за апрель 2002 года</v>
          </cell>
        </row>
        <row r="6421">
          <cell r="A6421">
            <v>37382</v>
          </cell>
          <cell r="B6421" t="str">
            <v>42301810700000040000</v>
          </cell>
          <cell r="C6421" t="str">
            <v>60301810200000009802</v>
          </cell>
          <cell r="D6421" t="str">
            <v>$</v>
          </cell>
          <cell r="E6421">
            <v>845</v>
          </cell>
          <cell r="F6421" t="str">
            <v>Выплата %% по депозитам, получение %% по кредитам, удержание подоходного н алога, покупка валюты по генеральным заявлениям за апрель 2002 года</v>
          </cell>
        </row>
        <row r="6422">
          <cell r="A6422">
            <v>37382</v>
          </cell>
          <cell r="B6422" t="str">
            <v>42301810700000040000</v>
          </cell>
          <cell r="C6422" t="str">
            <v>60301810200000009802</v>
          </cell>
          <cell r="D6422" t="str">
            <v>$</v>
          </cell>
          <cell r="E6422">
            <v>189</v>
          </cell>
          <cell r="F6422" t="str">
            <v>Выплата %% по депозитам, получение %% по кредитам, удержание подоходного н алога, покупка валюты по генеральным заявлениям за апрель 2002 года</v>
          </cell>
        </row>
        <row r="6423">
          <cell r="A6423">
            <v>37382</v>
          </cell>
          <cell r="B6423" t="str">
            <v>42301810700000040000</v>
          </cell>
          <cell r="C6423" t="str">
            <v>60301810200000009802</v>
          </cell>
          <cell r="D6423" t="str">
            <v>$</v>
          </cell>
          <cell r="E6423">
            <v>7709</v>
          </cell>
          <cell r="F6423" t="str">
            <v>Выплата %% по депозитам, получение %% по кредитам, удержание подоходного н алога, покупка валюты по генеральным заявлениям за апрель 2002 года</v>
          </cell>
        </row>
        <row r="6424">
          <cell r="A6424">
            <v>37382</v>
          </cell>
          <cell r="B6424" t="str">
            <v>42301810700000040000</v>
          </cell>
          <cell r="C6424" t="str">
            <v>60301810200000009802</v>
          </cell>
          <cell r="D6424" t="str">
            <v>$</v>
          </cell>
          <cell r="E6424">
            <v>1724</v>
          </cell>
          <cell r="F6424" t="str">
            <v>Выплата %% по депозитам, получение %% по кредитам, удержание подоходного н алога, покупка валюты по генеральным заявлениям за апрель 2002 года</v>
          </cell>
        </row>
        <row r="6425">
          <cell r="A6425">
            <v>37382</v>
          </cell>
          <cell r="B6425" t="str">
            <v>42301810700000040000</v>
          </cell>
          <cell r="C6425" t="str">
            <v>60301810200000009802</v>
          </cell>
          <cell r="D6425" t="str">
            <v>$</v>
          </cell>
          <cell r="E6425">
            <v>9103</v>
          </cell>
          <cell r="F6425" t="str">
            <v>Выплата %% по депозитам, получение %% по кредитам, удержание подоходного н алога, покупка валюты по генеральным заявлениям за апрель 2002 года</v>
          </cell>
        </row>
        <row r="6426">
          <cell r="A6426">
            <v>37382</v>
          </cell>
          <cell r="B6426" t="str">
            <v>42301810700000040000</v>
          </cell>
          <cell r="C6426" t="str">
            <v>60301810200000009802</v>
          </cell>
          <cell r="D6426" t="str">
            <v>$</v>
          </cell>
          <cell r="E6426">
            <v>2035</v>
          </cell>
          <cell r="F6426" t="str">
            <v>Выплата %% по депозитам, получение %% по кредитам, удержание подоходного н алога, покупка валюты по генеральным заявлениям за апрель 2002 года</v>
          </cell>
        </row>
        <row r="6427">
          <cell r="A6427">
            <v>37383</v>
          </cell>
          <cell r="B6427" t="str">
            <v>42301810700000040000</v>
          </cell>
          <cell r="C6427" t="str">
            <v>60301810300000000002</v>
          </cell>
          <cell r="D6427" t="str">
            <v>$</v>
          </cell>
          <cell r="E6427">
            <v>289</v>
          </cell>
          <cell r="F6427" t="str">
            <v>Удержание 1% налога со счета 3823</v>
          </cell>
        </row>
        <row r="6428">
          <cell r="A6428">
            <v>37383</v>
          </cell>
          <cell r="B6428" t="str">
            <v>42301810700000040000</v>
          </cell>
          <cell r="C6428" t="str">
            <v>60301810200000009802</v>
          </cell>
          <cell r="D6428" t="str">
            <v>$</v>
          </cell>
          <cell r="E6428">
            <v>18</v>
          </cell>
          <cell r="F6428" t="str">
            <v>Погашение части основного долга, процентов за пользование кредитом и списание подоходного налога с материальной выгоды,  Ткач Е.А.</v>
          </cell>
        </row>
        <row r="6429">
          <cell r="A6429">
            <v>37384</v>
          </cell>
          <cell r="B6429" t="str">
            <v>42301810700000040000</v>
          </cell>
          <cell r="C6429" t="str">
            <v>60301810300000000002</v>
          </cell>
          <cell r="D6429" t="str">
            <v>$</v>
          </cell>
          <cell r="E6429">
            <v>178.52</v>
          </cell>
          <cell r="F6429" t="str">
            <v>Удержание 1% налога со счета 978</v>
          </cell>
        </row>
        <row r="6430">
          <cell r="A6430">
            <v>37384</v>
          </cell>
          <cell r="B6430" t="str">
            <v>42301810700000040000</v>
          </cell>
          <cell r="C6430" t="str">
            <v>60301810300000000002</v>
          </cell>
          <cell r="D6430" t="str">
            <v>$</v>
          </cell>
          <cell r="E6430">
            <v>62.64</v>
          </cell>
          <cell r="F6430" t="str">
            <v>Удержание 1% налога со счета 2442</v>
          </cell>
        </row>
        <row r="6431">
          <cell r="A6431">
            <v>37390</v>
          </cell>
          <cell r="B6431" t="str">
            <v>42301810700000040000</v>
          </cell>
          <cell r="C6431" t="str">
            <v>60301810300000000002</v>
          </cell>
          <cell r="D6431" t="str">
            <v>$</v>
          </cell>
          <cell r="E6431">
            <v>62.72</v>
          </cell>
          <cell r="F6431" t="str">
            <v>Удержание 1% налога со счета 5449</v>
          </cell>
        </row>
        <row r="6432">
          <cell r="A6432">
            <v>37393</v>
          </cell>
          <cell r="B6432" t="str">
            <v>42301810700000040000</v>
          </cell>
          <cell r="C6432" t="str">
            <v>60301810300000000002</v>
          </cell>
          <cell r="D6432" t="str">
            <v>$</v>
          </cell>
          <cell r="E6432">
            <v>106.59</v>
          </cell>
          <cell r="F6432" t="str">
            <v>Удержание 1% налога со счета 1618</v>
          </cell>
        </row>
        <row r="6433">
          <cell r="A6433">
            <v>37393</v>
          </cell>
          <cell r="B6433" t="str">
            <v>42301810700000040000</v>
          </cell>
          <cell r="C6433" t="str">
            <v>60301810300000000002</v>
          </cell>
          <cell r="D6433" t="str">
            <v>$</v>
          </cell>
          <cell r="E6433">
            <v>578</v>
          </cell>
          <cell r="F6433" t="str">
            <v>Удержание 1% налога со счета 1760</v>
          </cell>
        </row>
        <row r="6434">
          <cell r="A6434">
            <v>37396</v>
          </cell>
          <cell r="B6434" t="str">
            <v>42301810700000040000</v>
          </cell>
          <cell r="C6434" t="str">
            <v>60301810300000000002</v>
          </cell>
          <cell r="D6434" t="str">
            <v>$</v>
          </cell>
          <cell r="E6434">
            <v>2816.96</v>
          </cell>
          <cell r="F6434" t="str">
            <v>Удержание 1% налога со счета 334</v>
          </cell>
        </row>
        <row r="6435">
          <cell r="A6435">
            <v>37397</v>
          </cell>
          <cell r="B6435" t="str">
            <v>42301810700000040000</v>
          </cell>
          <cell r="C6435" t="str">
            <v>60301810300000000002</v>
          </cell>
          <cell r="D6435" t="str">
            <v>$</v>
          </cell>
          <cell r="E6435">
            <v>31.32</v>
          </cell>
          <cell r="F6435" t="str">
            <v>Удержание 1% налога со счета 2442</v>
          </cell>
        </row>
        <row r="6436">
          <cell r="A6436">
            <v>37398</v>
          </cell>
          <cell r="B6436" t="str">
            <v>42301810700000040000</v>
          </cell>
          <cell r="C6436" t="str">
            <v>60301810300000000002</v>
          </cell>
          <cell r="D6436" t="str">
            <v>$</v>
          </cell>
          <cell r="E6436">
            <v>15.69</v>
          </cell>
          <cell r="F6436" t="str">
            <v>Удержание 1% налога со счета 787</v>
          </cell>
        </row>
        <row r="6437">
          <cell r="A6437">
            <v>37398</v>
          </cell>
          <cell r="B6437" t="str">
            <v>42301810700000040000</v>
          </cell>
          <cell r="C6437" t="str">
            <v>60301810300000000002</v>
          </cell>
          <cell r="D6437" t="str">
            <v>$</v>
          </cell>
          <cell r="E6437">
            <v>375.98</v>
          </cell>
          <cell r="F6437" t="str">
            <v>Удержание 1% налога со счета 5368</v>
          </cell>
        </row>
        <row r="6438">
          <cell r="A6438">
            <v>37399</v>
          </cell>
          <cell r="B6438" t="str">
            <v>42301810700000040000</v>
          </cell>
          <cell r="C6438" t="str">
            <v>60301810300000000002</v>
          </cell>
          <cell r="D6438" t="str">
            <v>$</v>
          </cell>
          <cell r="E6438">
            <v>120.77</v>
          </cell>
          <cell r="F6438" t="str">
            <v>Удержание 1% налога со счета 1168</v>
          </cell>
        </row>
        <row r="6439">
          <cell r="A6439">
            <v>37399</v>
          </cell>
          <cell r="B6439" t="str">
            <v>42301810700000040000</v>
          </cell>
          <cell r="C6439" t="str">
            <v>60301810300000000002</v>
          </cell>
          <cell r="D6439" t="str">
            <v>$</v>
          </cell>
          <cell r="E6439">
            <v>435.59</v>
          </cell>
          <cell r="F6439" t="str">
            <v>Удержание 1% налога со счета 554</v>
          </cell>
        </row>
        <row r="6440">
          <cell r="A6440">
            <v>37399</v>
          </cell>
          <cell r="B6440" t="str">
            <v>42301810700000040000</v>
          </cell>
          <cell r="C6440" t="str">
            <v>60301810300000000002</v>
          </cell>
          <cell r="D6440" t="str">
            <v>$</v>
          </cell>
          <cell r="E6440">
            <v>20.9</v>
          </cell>
          <cell r="F6440" t="str">
            <v>Удержание 1% налога со счета 295</v>
          </cell>
        </row>
        <row r="6441">
          <cell r="A6441">
            <v>37404</v>
          </cell>
          <cell r="B6441" t="str">
            <v>42301810700000040000</v>
          </cell>
          <cell r="C6441" t="str">
            <v>60301810300000000002</v>
          </cell>
          <cell r="D6441" t="str">
            <v>$</v>
          </cell>
          <cell r="E6441">
            <v>131.16999999999999</v>
          </cell>
          <cell r="F6441" t="str">
            <v>Удержание 1% налога со счета 198</v>
          </cell>
        </row>
        <row r="6442">
          <cell r="A6442">
            <v>37404</v>
          </cell>
          <cell r="B6442" t="str">
            <v>42301810700000040000</v>
          </cell>
          <cell r="C6442" t="str">
            <v>60301810300000000002</v>
          </cell>
          <cell r="D6442" t="str">
            <v>$</v>
          </cell>
          <cell r="E6442">
            <v>377.04</v>
          </cell>
          <cell r="F6442" t="str">
            <v>Удержание 1% налога со счета 554</v>
          </cell>
        </row>
        <row r="6443">
          <cell r="A6443">
            <v>37406</v>
          </cell>
          <cell r="B6443" t="str">
            <v>42301810700000040000</v>
          </cell>
          <cell r="C6443" t="str">
            <v>60301810300000000002</v>
          </cell>
          <cell r="D6443" t="str">
            <v>$</v>
          </cell>
          <cell r="E6443">
            <v>943.2</v>
          </cell>
          <cell r="F6443" t="str">
            <v>Удержание 1% налога со счета 554</v>
          </cell>
        </row>
        <row r="6444">
          <cell r="A6444">
            <v>37406</v>
          </cell>
          <cell r="B6444" t="str">
            <v>42301810700000040000</v>
          </cell>
          <cell r="C6444" t="str">
            <v>60301810300000000002</v>
          </cell>
          <cell r="D6444" t="str">
            <v>$</v>
          </cell>
          <cell r="E6444">
            <v>78.599999999999994</v>
          </cell>
          <cell r="F6444" t="str">
            <v>Удержание 1% налога со счета 198</v>
          </cell>
        </row>
        <row r="6445">
          <cell r="A6445">
            <v>37406</v>
          </cell>
          <cell r="B6445" t="str">
            <v>42301810700000040000</v>
          </cell>
          <cell r="C6445" t="str">
            <v>60301810300000000002</v>
          </cell>
          <cell r="D6445" t="str">
            <v>$</v>
          </cell>
          <cell r="E6445">
            <v>163.49</v>
          </cell>
          <cell r="F6445" t="str">
            <v>Удержание 1% налога со счета 198</v>
          </cell>
        </row>
        <row r="6446">
          <cell r="A6446">
            <v>37406</v>
          </cell>
          <cell r="B6446" t="str">
            <v>42301810700000040000</v>
          </cell>
          <cell r="C6446" t="str">
            <v>60301810200000009802</v>
          </cell>
          <cell r="D6446" t="str">
            <v>$</v>
          </cell>
          <cell r="E6446">
            <v>40</v>
          </cell>
          <cell r="F6446" t="str">
            <v>Погашение части основного долга, процентов за пользование кредитом и списание подоходного налога с материальной выгоды,  Ткач Е.А.</v>
          </cell>
        </row>
        <row r="6447">
          <cell r="A6447">
            <v>37407</v>
          </cell>
          <cell r="B6447" t="str">
            <v>42301810700000040000</v>
          </cell>
          <cell r="C6447" t="str">
            <v>60301810300000000002</v>
          </cell>
          <cell r="D6447" t="str">
            <v>$</v>
          </cell>
          <cell r="E6447">
            <v>179.21</v>
          </cell>
          <cell r="F6447" t="str">
            <v>Удержание 1% налога со счета 978</v>
          </cell>
        </row>
        <row r="6448">
          <cell r="A6448">
            <v>37407</v>
          </cell>
          <cell r="B6448" t="str">
            <v>42301810700000040000</v>
          </cell>
          <cell r="C6448" t="str">
            <v>60301810300000000002</v>
          </cell>
          <cell r="D6448" t="str">
            <v>$</v>
          </cell>
          <cell r="E6448">
            <v>116.33</v>
          </cell>
          <cell r="F6448" t="str">
            <v>Удержание 1% налога со счета 1168</v>
          </cell>
        </row>
        <row r="6449">
          <cell r="A6449">
            <v>37407</v>
          </cell>
          <cell r="B6449" t="str">
            <v>42301810700000040000</v>
          </cell>
          <cell r="C6449" t="str">
            <v>60301810300000000002</v>
          </cell>
          <cell r="D6449" t="str">
            <v>$</v>
          </cell>
          <cell r="E6449">
            <v>28.3</v>
          </cell>
          <cell r="F6449" t="str">
            <v>Удержание 1% налога со счета 3742</v>
          </cell>
        </row>
        <row r="6450">
          <cell r="A6450">
            <v>37410</v>
          </cell>
          <cell r="B6450" t="str">
            <v>42301810700000040000</v>
          </cell>
          <cell r="C6450" t="str">
            <v>60301810300000000002</v>
          </cell>
          <cell r="D6450" t="str">
            <v>$</v>
          </cell>
          <cell r="E6450">
            <v>68.69</v>
          </cell>
          <cell r="F6450" t="str">
            <v>Удержание 1% налога со счета 499</v>
          </cell>
        </row>
        <row r="6451">
          <cell r="A6451">
            <v>37410</v>
          </cell>
          <cell r="B6451" t="str">
            <v>42301810700000040000</v>
          </cell>
          <cell r="C6451" t="str">
            <v>60301810300000000002</v>
          </cell>
          <cell r="D6451" t="str">
            <v>$</v>
          </cell>
          <cell r="E6451">
            <v>22.01</v>
          </cell>
          <cell r="F6451" t="str">
            <v>Удержание 1% налога со счета 3742</v>
          </cell>
        </row>
        <row r="6452">
          <cell r="A6452">
            <v>37410</v>
          </cell>
          <cell r="B6452" t="str">
            <v>42301810700000040000</v>
          </cell>
          <cell r="C6452" t="str">
            <v>60301810200000009802</v>
          </cell>
          <cell r="D6452" t="str">
            <v>$</v>
          </cell>
          <cell r="E6452">
            <v>1090</v>
          </cell>
          <cell r="F6452" t="str">
            <v>Погашение части основного долга, процентов за пользование кредитом и списание подоходного налога с материальной выгоды,  Смирнов А.В.</v>
          </cell>
        </row>
        <row r="6453">
          <cell r="A6453">
            <v>37410</v>
          </cell>
          <cell r="B6453" t="str">
            <v>42301810700000040000</v>
          </cell>
          <cell r="C6453" t="str">
            <v>60301810200000009802</v>
          </cell>
          <cell r="D6453" t="str">
            <v>$</v>
          </cell>
          <cell r="E6453">
            <v>15469</v>
          </cell>
          <cell r="F6453" t="str">
            <v>Выплата %% по депозитам, получение %% по кредитам, удержание подоходного н алога, покупка валюты по генеральным заявлениям за май 2002 года</v>
          </cell>
        </row>
        <row r="6454">
          <cell r="A6454">
            <v>37410</v>
          </cell>
          <cell r="B6454" t="str">
            <v>42301810700000040000</v>
          </cell>
          <cell r="C6454" t="str">
            <v>60301810200000009802</v>
          </cell>
          <cell r="D6454" t="str">
            <v>$</v>
          </cell>
          <cell r="E6454">
            <v>3246</v>
          </cell>
          <cell r="F6454" t="str">
            <v>Выплата %% по депозитам, получение %% по кредитам, удержание подоходного н алога, покупка валюты по генеральным заявлениям за май 2002 года</v>
          </cell>
        </row>
        <row r="6455">
          <cell r="A6455">
            <v>37410</v>
          </cell>
          <cell r="B6455" t="str">
            <v>42301810700000040000</v>
          </cell>
          <cell r="C6455" t="str">
            <v>60301810200000009802</v>
          </cell>
          <cell r="D6455" t="str">
            <v>$</v>
          </cell>
          <cell r="E6455">
            <v>4926</v>
          </cell>
          <cell r="F6455" t="str">
            <v>Выплата %% по депозитам, получение %% по кредитам, удержание подоходного н алога, покупка валюты по генеральным заявлениям за май 2002 года</v>
          </cell>
        </row>
        <row r="6456">
          <cell r="A6456">
            <v>37410</v>
          </cell>
          <cell r="B6456" t="str">
            <v>42301810700000040000</v>
          </cell>
          <cell r="C6456" t="str">
            <v>60301810200000009802</v>
          </cell>
          <cell r="D6456" t="str">
            <v>$</v>
          </cell>
          <cell r="E6456">
            <v>1033</v>
          </cell>
          <cell r="F6456" t="str">
            <v>Выплата %% по депозитам, получение %% по кредитам, удержание подоходного н алога, покупка валюты по генеральным заявлениям за май 2002 года</v>
          </cell>
        </row>
        <row r="6457">
          <cell r="A6457">
            <v>37410</v>
          </cell>
          <cell r="B6457" t="str">
            <v>42301810700000040000</v>
          </cell>
          <cell r="C6457" t="str">
            <v>60301810200000009802</v>
          </cell>
          <cell r="D6457" t="str">
            <v>$</v>
          </cell>
          <cell r="E6457">
            <v>13989</v>
          </cell>
          <cell r="F6457" t="str">
            <v>Выплата %% по депозитам, получение %% по кредитам, удержание подоходного н алога, покупка валюты по генеральным заявлениям за май 2002 года</v>
          </cell>
        </row>
        <row r="6458">
          <cell r="A6458">
            <v>37410</v>
          </cell>
          <cell r="B6458" t="str">
            <v>42301810700000040000</v>
          </cell>
          <cell r="C6458" t="str">
            <v>60301810200000009802</v>
          </cell>
          <cell r="D6458" t="str">
            <v>$</v>
          </cell>
          <cell r="E6458">
            <v>2935</v>
          </cell>
          <cell r="F6458" t="str">
            <v>Выплата %% по депозитам, получение %% по кредитам, удержание подоходного н алога, покупка валюты по генеральным заявлениям за май 2002 года</v>
          </cell>
        </row>
        <row r="6459">
          <cell r="A6459">
            <v>37410</v>
          </cell>
          <cell r="B6459" t="str">
            <v>42301810700000040000</v>
          </cell>
          <cell r="C6459" t="str">
            <v>60301810200000009802</v>
          </cell>
          <cell r="D6459" t="str">
            <v>$</v>
          </cell>
          <cell r="E6459">
            <v>15436</v>
          </cell>
          <cell r="F6459" t="str">
            <v>Выплата %% по депозитам, получение %% по кредитам, удержание подоходного н алога, покупка валюты по генеральным заявлениям за май 2002 года</v>
          </cell>
        </row>
        <row r="6460">
          <cell r="A6460">
            <v>37410</v>
          </cell>
          <cell r="B6460" t="str">
            <v>42301810700000040000</v>
          </cell>
          <cell r="C6460" t="str">
            <v>60301810200000009802</v>
          </cell>
          <cell r="D6460" t="str">
            <v>$</v>
          </cell>
          <cell r="E6460">
            <v>3239</v>
          </cell>
          <cell r="F6460" t="str">
            <v>Выплата %% по депозитам, получение %% по кредитам, удержание подоходного н алога, покупка валюты по генеральным заявлениям за май 2002 года</v>
          </cell>
        </row>
        <row r="6461">
          <cell r="A6461">
            <v>37410</v>
          </cell>
          <cell r="B6461" t="str">
            <v>42301810700000040000</v>
          </cell>
          <cell r="C6461" t="str">
            <v>60301810200000009802</v>
          </cell>
          <cell r="D6461" t="str">
            <v>$</v>
          </cell>
          <cell r="E6461">
            <v>9432</v>
          </cell>
          <cell r="F6461" t="str">
            <v>Выплата %% по депозитам, получение %% по кредитам, удержание подоходного н алога, покупка валюты по генеральным заявлениям за май 2002 года</v>
          </cell>
        </row>
        <row r="6462">
          <cell r="A6462">
            <v>37410</v>
          </cell>
          <cell r="B6462" t="str">
            <v>42301810700000040000</v>
          </cell>
          <cell r="C6462" t="str">
            <v>60301810200000009802</v>
          </cell>
          <cell r="D6462" t="str">
            <v>$</v>
          </cell>
          <cell r="E6462">
            <v>1979</v>
          </cell>
          <cell r="F6462" t="str">
            <v>Выплата %% по депозитам, получение %% по кредитам, удержание подоходного н алога, покупка валюты по генеральным заявлениям за май 2002 года</v>
          </cell>
        </row>
        <row r="6463">
          <cell r="A6463">
            <v>37410</v>
          </cell>
          <cell r="B6463" t="str">
            <v>42301810700000040000</v>
          </cell>
          <cell r="C6463" t="str">
            <v>60301810200000009802</v>
          </cell>
          <cell r="D6463" t="str">
            <v>$</v>
          </cell>
          <cell r="E6463">
            <v>4957</v>
          </cell>
          <cell r="F6463" t="str">
            <v>Выплата %% по депозитам, получение %% по кредитам, удержание подоходного н алога, покупка валюты по генеральным заявлениям за май 2002 года</v>
          </cell>
        </row>
        <row r="6464">
          <cell r="A6464">
            <v>37410</v>
          </cell>
          <cell r="B6464" t="str">
            <v>42301810700000040000</v>
          </cell>
          <cell r="C6464" t="str">
            <v>60301810200000009802</v>
          </cell>
          <cell r="D6464" t="str">
            <v>$</v>
          </cell>
          <cell r="E6464">
            <v>1040</v>
          </cell>
          <cell r="F6464" t="str">
            <v>Выплата %% по депозитам, получение %% по кредитам, удержание подоходного н алога, покупка валюты по генеральным заявлениям за май 2002 года</v>
          </cell>
        </row>
        <row r="6465">
          <cell r="A6465">
            <v>37410</v>
          </cell>
          <cell r="B6465" t="str">
            <v>42301810700000040000</v>
          </cell>
          <cell r="C6465" t="str">
            <v>60301810200000009802</v>
          </cell>
          <cell r="D6465" t="str">
            <v>$</v>
          </cell>
          <cell r="E6465">
            <v>10024</v>
          </cell>
          <cell r="F6465" t="str">
            <v>Выплата %% по депозитам, получение %% по кредитам, удержание подоходного н алога, покупка валюты по генеральным заявлениям за май 2002 года</v>
          </cell>
        </row>
        <row r="6466">
          <cell r="A6466">
            <v>37410</v>
          </cell>
          <cell r="B6466" t="str">
            <v>42301810700000040000</v>
          </cell>
          <cell r="C6466" t="str">
            <v>60301810200000009802</v>
          </cell>
          <cell r="D6466" t="str">
            <v>$</v>
          </cell>
          <cell r="E6466">
            <v>2103</v>
          </cell>
          <cell r="F6466" t="str">
            <v>Выплата %% по депозитам, получение %% по кредитам, удержание подоходного н алога, покупка валюты по генеральным заявлениям за май 2002 года</v>
          </cell>
        </row>
        <row r="6467">
          <cell r="A6467">
            <v>37411</v>
          </cell>
          <cell r="B6467" t="str">
            <v>42301810700000040000</v>
          </cell>
          <cell r="C6467" t="str">
            <v>60301810300000000002</v>
          </cell>
          <cell r="D6467" t="str">
            <v>$</v>
          </cell>
          <cell r="E6467">
            <v>53.45</v>
          </cell>
          <cell r="F6467" t="str">
            <v>Удержание 1% налога со счета 3742</v>
          </cell>
        </row>
        <row r="6468">
          <cell r="A6468">
            <v>37412</v>
          </cell>
          <cell r="B6468" t="str">
            <v>42301810700000040000</v>
          </cell>
          <cell r="C6468" t="str">
            <v>60301810300000000002</v>
          </cell>
          <cell r="D6468" t="str">
            <v>$</v>
          </cell>
          <cell r="E6468">
            <v>3113.23</v>
          </cell>
          <cell r="F6468" t="str">
            <v>Удержание 1% налога со счета 884</v>
          </cell>
        </row>
        <row r="6469">
          <cell r="A6469">
            <v>37412</v>
          </cell>
          <cell r="B6469" t="str">
            <v>42301810700000040000</v>
          </cell>
          <cell r="C6469" t="str">
            <v>60301810300000000002</v>
          </cell>
          <cell r="D6469" t="str">
            <v>$</v>
          </cell>
          <cell r="E6469">
            <v>299</v>
          </cell>
          <cell r="F6469" t="str">
            <v>Удержание 1% налога со счета 211</v>
          </cell>
        </row>
        <row r="6470">
          <cell r="A6470">
            <v>37412</v>
          </cell>
          <cell r="B6470" t="str">
            <v>42301810700000040000</v>
          </cell>
          <cell r="C6470" t="str">
            <v>60301810200000009802</v>
          </cell>
          <cell r="D6470" t="str">
            <v>$</v>
          </cell>
          <cell r="E6470">
            <v>10</v>
          </cell>
          <cell r="F6470" t="str">
            <v>Погашение части основного долга, процентов за пользование кредитом и списание подоходного налога с материальной выгоды,  Ткач Е.А.</v>
          </cell>
        </row>
        <row r="6471">
          <cell r="A6471">
            <v>37413</v>
          </cell>
          <cell r="B6471" t="str">
            <v>42301810700000040000</v>
          </cell>
          <cell r="C6471" t="str">
            <v>60301810300000000002</v>
          </cell>
          <cell r="D6471" t="str">
            <v>$</v>
          </cell>
          <cell r="E6471">
            <v>176.57</v>
          </cell>
          <cell r="F6471" t="str">
            <v>Удержание 1% налога со счета 978</v>
          </cell>
        </row>
        <row r="6472">
          <cell r="A6472">
            <v>37413</v>
          </cell>
          <cell r="B6472" t="str">
            <v>42301810700000040000</v>
          </cell>
          <cell r="C6472" t="str">
            <v>60301810300000000002</v>
          </cell>
          <cell r="D6472" t="str">
            <v>$</v>
          </cell>
          <cell r="E6472">
            <v>294.72000000000003</v>
          </cell>
          <cell r="F6472" t="str">
            <v>Удержание 1% налога со счета 5368</v>
          </cell>
        </row>
        <row r="6473">
          <cell r="A6473">
            <v>37413</v>
          </cell>
          <cell r="B6473" t="str">
            <v>42301810700000040000</v>
          </cell>
          <cell r="C6473" t="str">
            <v>60301810300000000002</v>
          </cell>
          <cell r="D6473" t="str">
            <v>$</v>
          </cell>
          <cell r="E6473">
            <v>541.51</v>
          </cell>
          <cell r="F6473" t="str">
            <v>Удержание 1% налога со счета 2413</v>
          </cell>
        </row>
        <row r="6474">
          <cell r="A6474">
            <v>37413</v>
          </cell>
          <cell r="B6474" t="str">
            <v>42301810700000040000</v>
          </cell>
          <cell r="C6474" t="str">
            <v>60301810300000000002</v>
          </cell>
          <cell r="D6474" t="str">
            <v>$</v>
          </cell>
          <cell r="E6474">
            <v>1137.83</v>
          </cell>
          <cell r="F6474" t="str">
            <v>Удержание 1% налога со счета 5423</v>
          </cell>
        </row>
        <row r="6475">
          <cell r="A6475">
            <v>37414</v>
          </cell>
          <cell r="B6475" t="str">
            <v>42301810700000040000</v>
          </cell>
          <cell r="C6475" t="str">
            <v>60301810300000000002</v>
          </cell>
          <cell r="D6475" t="str">
            <v>$</v>
          </cell>
          <cell r="E6475">
            <v>46.97</v>
          </cell>
          <cell r="F6475" t="str">
            <v>Удержание 1% налога со счета 538</v>
          </cell>
        </row>
        <row r="6476">
          <cell r="A6476">
            <v>37414</v>
          </cell>
          <cell r="B6476" t="str">
            <v>42301810700000040000</v>
          </cell>
          <cell r="C6476" t="str">
            <v>60301810300000000002</v>
          </cell>
          <cell r="D6476" t="str">
            <v>$</v>
          </cell>
          <cell r="E6476">
            <v>15.77</v>
          </cell>
          <cell r="F6476" t="str">
            <v>Удержание 1% налога со счета 3742</v>
          </cell>
        </row>
        <row r="6477">
          <cell r="A6477">
            <v>37417</v>
          </cell>
          <cell r="B6477" t="str">
            <v>42301810700000040000</v>
          </cell>
          <cell r="C6477" t="str">
            <v>60301810300000000002</v>
          </cell>
          <cell r="D6477" t="str">
            <v>$</v>
          </cell>
          <cell r="E6477">
            <v>2833.77</v>
          </cell>
          <cell r="F6477" t="str">
            <v>Удержание 1% налога со счета 1074</v>
          </cell>
        </row>
        <row r="6478">
          <cell r="A6478">
            <v>37417</v>
          </cell>
          <cell r="B6478" t="str">
            <v>42301810700000040000</v>
          </cell>
          <cell r="C6478" t="str">
            <v>60301810300000000002</v>
          </cell>
          <cell r="D6478" t="str">
            <v>$</v>
          </cell>
          <cell r="E6478">
            <v>1261.2</v>
          </cell>
          <cell r="F6478" t="str">
            <v>Удержание 1% налога со счета 1074</v>
          </cell>
        </row>
        <row r="6479">
          <cell r="A6479">
            <v>37417</v>
          </cell>
          <cell r="B6479" t="str">
            <v>42301810700000040000</v>
          </cell>
          <cell r="C6479" t="str">
            <v>60301810300000000002</v>
          </cell>
          <cell r="D6479" t="str">
            <v>$</v>
          </cell>
          <cell r="E6479">
            <v>31.53</v>
          </cell>
          <cell r="F6479" t="str">
            <v>Удержание 1% налога со счета 3742</v>
          </cell>
        </row>
        <row r="6480">
          <cell r="A6480">
            <v>37417</v>
          </cell>
          <cell r="B6480" t="str">
            <v>42301810700000040000</v>
          </cell>
          <cell r="C6480" t="str">
            <v>60301810300000000002</v>
          </cell>
          <cell r="D6480" t="str">
            <v>$</v>
          </cell>
          <cell r="E6480">
            <v>140.84</v>
          </cell>
          <cell r="F6480" t="str">
            <v>Удержание 1% налога со счета 703</v>
          </cell>
        </row>
        <row r="6481">
          <cell r="A6481">
            <v>37418</v>
          </cell>
          <cell r="B6481" t="str">
            <v>42301810700000040000</v>
          </cell>
          <cell r="C6481" t="str">
            <v>60301810300000000002</v>
          </cell>
          <cell r="D6481" t="str">
            <v>$</v>
          </cell>
          <cell r="E6481">
            <v>29.96</v>
          </cell>
          <cell r="F6481" t="str">
            <v>Удержание 1% налога со счета 3742</v>
          </cell>
        </row>
        <row r="6482">
          <cell r="A6482">
            <v>37420</v>
          </cell>
          <cell r="B6482" t="str">
            <v>42301810700000040000</v>
          </cell>
          <cell r="C6482" t="str">
            <v>60301810300000000002</v>
          </cell>
          <cell r="D6482" t="str">
            <v>$</v>
          </cell>
          <cell r="E6482">
            <v>131.18</v>
          </cell>
          <cell r="F6482" t="str">
            <v>Удержание 1% налога со счета 59</v>
          </cell>
        </row>
        <row r="6483">
          <cell r="A6483">
            <v>37420</v>
          </cell>
          <cell r="B6483" t="str">
            <v>42301810700000040000</v>
          </cell>
          <cell r="C6483" t="str">
            <v>60301810300000000002</v>
          </cell>
          <cell r="D6483" t="str">
            <v>$</v>
          </cell>
          <cell r="E6483">
            <v>15.77</v>
          </cell>
          <cell r="F6483" t="str">
            <v>Удержание 1% налога со счета 3742</v>
          </cell>
        </row>
        <row r="6484">
          <cell r="A6484">
            <v>37421</v>
          </cell>
          <cell r="B6484" t="str">
            <v>42301810700000040000</v>
          </cell>
          <cell r="C6484" t="str">
            <v>60301810300000000002</v>
          </cell>
          <cell r="D6484" t="str">
            <v>$</v>
          </cell>
          <cell r="E6484">
            <v>4.8899999999999997</v>
          </cell>
          <cell r="F6484" t="str">
            <v>Удержание 1% налога со счета 402</v>
          </cell>
        </row>
        <row r="6485">
          <cell r="A6485">
            <v>37421</v>
          </cell>
          <cell r="B6485" t="str">
            <v>42301810700000040000</v>
          </cell>
          <cell r="C6485" t="str">
            <v>60301810300000000002</v>
          </cell>
          <cell r="D6485" t="str">
            <v>$</v>
          </cell>
          <cell r="E6485">
            <v>52.48</v>
          </cell>
          <cell r="F6485" t="str">
            <v>Удержание 1% налога со счета 5449</v>
          </cell>
        </row>
        <row r="6486">
          <cell r="A6486">
            <v>37424</v>
          </cell>
          <cell r="B6486" t="str">
            <v>42301810700000040000</v>
          </cell>
          <cell r="C6486" t="str">
            <v>60301810300000000002</v>
          </cell>
          <cell r="D6486" t="str">
            <v>$</v>
          </cell>
          <cell r="E6486">
            <v>37.85</v>
          </cell>
          <cell r="F6486" t="str">
            <v>Удержание 1% налога со счета 538</v>
          </cell>
        </row>
        <row r="6487">
          <cell r="A6487">
            <v>37424</v>
          </cell>
          <cell r="B6487" t="str">
            <v>42301810700000040000</v>
          </cell>
          <cell r="C6487" t="str">
            <v>60301810300000000002</v>
          </cell>
          <cell r="D6487" t="str">
            <v>$</v>
          </cell>
          <cell r="E6487">
            <v>23.66</v>
          </cell>
          <cell r="F6487" t="str">
            <v>Удержание 1% налога со счета 3742</v>
          </cell>
        </row>
        <row r="6488">
          <cell r="A6488">
            <v>37426</v>
          </cell>
          <cell r="B6488" t="str">
            <v>42301810700000040000</v>
          </cell>
          <cell r="C6488" t="str">
            <v>60301810300000000002</v>
          </cell>
          <cell r="D6488" t="str">
            <v>$</v>
          </cell>
          <cell r="E6488">
            <v>158.29</v>
          </cell>
          <cell r="F6488" t="str">
            <v>Удержание 1% налога со счета 1142</v>
          </cell>
        </row>
        <row r="6489">
          <cell r="A6489">
            <v>37426</v>
          </cell>
          <cell r="B6489" t="str">
            <v>42301810700000040000</v>
          </cell>
          <cell r="C6489" t="str">
            <v>60301810300000000002</v>
          </cell>
          <cell r="D6489" t="str">
            <v>$</v>
          </cell>
          <cell r="E6489">
            <v>62.37</v>
          </cell>
          <cell r="F6489" t="str">
            <v>Удержание 1% налога со счета 1605</v>
          </cell>
        </row>
        <row r="6490">
          <cell r="A6490">
            <v>37426</v>
          </cell>
          <cell r="B6490" t="str">
            <v>42301810700000040000</v>
          </cell>
          <cell r="C6490" t="str">
            <v>60301810200000009802</v>
          </cell>
          <cell r="D6490" t="str">
            <v>$</v>
          </cell>
          <cell r="E6490">
            <v>22</v>
          </cell>
          <cell r="F6490" t="str">
            <v>Погашение части основного долга, процентов за пользование кредитом и списание подоходного налога с  Ткач Е.А. по балансовым счетам</v>
          </cell>
        </row>
        <row r="6491">
          <cell r="A6491">
            <v>37427</v>
          </cell>
          <cell r="B6491" t="str">
            <v>42301810700000040000</v>
          </cell>
          <cell r="C6491" t="str">
            <v>60301810300000000002</v>
          </cell>
          <cell r="D6491" t="str">
            <v>$</v>
          </cell>
          <cell r="E6491">
            <v>126.24</v>
          </cell>
          <cell r="F6491" t="str">
            <v>Удержание 1% налога со счета 5449</v>
          </cell>
        </row>
        <row r="6492">
          <cell r="A6492">
            <v>37428</v>
          </cell>
          <cell r="B6492" t="str">
            <v>42301810700000040000</v>
          </cell>
          <cell r="C6492" t="str">
            <v>60301810300000000002</v>
          </cell>
          <cell r="D6492" t="str">
            <v>$</v>
          </cell>
          <cell r="E6492">
            <v>309.48</v>
          </cell>
          <cell r="F6492" t="str">
            <v>Удержание 1% налога со счета 198</v>
          </cell>
        </row>
        <row r="6493">
          <cell r="A6493">
            <v>37428</v>
          </cell>
          <cell r="B6493" t="str">
            <v>42301810700000040000</v>
          </cell>
          <cell r="C6493" t="str">
            <v>60301810300000000002</v>
          </cell>
          <cell r="D6493" t="str">
            <v>$</v>
          </cell>
          <cell r="E6493">
            <v>78.900000000000006</v>
          </cell>
          <cell r="F6493" t="str">
            <v>Удержание 1% налога со счета 2442</v>
          </cell>
        </row>
        <row r="6494">
          <cell r="A6494">
            <v>37431</v>
          </cell>
          <cell r="B6494" t="str">
            <v>42301810700000040000</v>
          </cell>
          <cell r="C6494" t="str">
            <v>60301810300000000002</v>
          </cell>
          <cell r="D6494" t="str">
            <v>$</v>
          </cell>
          <cell r="E6494">
            <v>31.62</v>
          </cell>
          <cell r="F6494" t="str">
            <v>Удержание 1% налога со счета 198</v>
          </cell>
        </row>
        <row r="6495">
          <cell r="A6495">
            <v>37431</v>
          </cell>
          <cell r="B6495" t="str">
            <v>42301810700000040000</v>
          </cell>
          <cell r="C6495" t="str">
            <v>60301810300000000002</v>
          </cell>
          <cell r="D6495" t="str">
            <v>$</v>
          </cell>
          <cell r="E6495">
            <v>9.02</v>
          </cell>
          <cell r="F6495" t="str">
            <v>Удержание 1% налога со счета 606</v>
          </cell>
        </row>
        <row r="6496">
          <cell r="A6496">
            <v>37432</v>
          </cell>
          <cell r="B6496" t="str">
            <v>42301810700000040000</v>
          </cell>
          <cell r="C6496" t="str">
            <v>60301810300000000002</v>
          </cell>
          <cell r="D6496" t="str">
            <v>$</v>
          </cell>
          <cell r="E6496">
            <v>113.83</v>
          </cell>
          <cell r="F6496" t="str">
            <v>Удержание 1% налога со счета 1168</v>
          </cell>
        </row>
        <row r="6497">
          <cell r="A6497">
            <v>37433</v>
          </cell>
          <cell r="B6497" t="str">
            <v>42301810700000040000</v>
          </cell>
          <cell r="C6497" t="str">
            <v>60301810300000000002</v>
          </cell>
          <cell r="D6497" t="str">
            <v>$</v>
          </cell>
          <cell r="E6497">
            <v>126.48</v>
          </cell>
          <cell r="F6497" t="str">
            <v>Удержание 1% налога со счета 198</v>
          </cell>
        </row>
        <row r="6498">
          <cell r="A6498">
            <v>37433</v>
          </cell>
          <cell r="B6498" t="str">
            <v>42301810700000040000</v>
          </cell>
          <cell r="C6498" t="str">
            <v>60301810300000000002</v>
          </cell>
          <cell r="D6498" t="str">
            <v>$</v>
          </cell>
          <cell r="E6498">
            <v>122.47</v>
          </cell>
          <cell r="F6498" t="str">
            <v>Удержание 1% налога со счета 2565</v>
          </cell>
        </row>
        <row r="6499">
          <cell r="A6499">
            <v>37433</v>
          </cell>
          <cell r="B6499" t="str">
            <v>42301810700000040000</v>
          </cell>
          <cell r="C6499" t="str">
            <v>60301810300000000002</v>
          </cell>
          <cell r="D6499" t="str">
            <v>$</v>
          </cell>
          <cell r="E6499">
            <v>62.6</v>
          </cell>
          <cell r="F6499" t="str">
            <v>Удержание 1% налога со счета 2565</v>
          </cell>
        </row>
        <row r="6500">
          <cell r="A6500">
            <v>37433</v>
          </cell>
          <cell r="B6500" t="str">
            <v>42301810700000040000</v>
          </cell>
          <cell r="C6500" t="str">
            <v>60301810300000000002</v>
          </cell>
          <cell r="D6500" t="str">
            <v>$</v>
          </cell>
          <cell r="E6500">
            <v>55.65</v>
          </cell>
          <cell r="F6500" t="str">
            <v>Удержание 1% налога со счета 295</v>
          </cell>
        </row>
        <row r="6501">
          <cell r="A6501">
            <v>37433</v>
          </cell>
          <cell r="B6501" t="str">
            <v>42301810700000040000</v>
          </cell>
          <cell r="C6501" t="str">
            <v>60301810300000000002</v>
          </cell>
          <cell r="D6501" t="str">
            <v>$</v>
          </cell>
          <cell r="E6501">
            <v>914.05</v>
          </cell>
          <cell r="F6501" t="str">
            <v>Удержание 1% налога со счета 1045</v>
          </cell>
        </row>
        <row r="6502">
          <cell r="A6502">
            <v>37260</v>
          </cell>
          <cell r="B6502" t="str">
            <v>42301810800000040000</v>
          </cell>
          <cell r="C6502" t="str">
            <v>60301810300000000002</v>
          </cell>
          <cell r="D6502" t="str">
            <v>$</v>
          </cell>
          <cell r="E6502">
            <v>61.66</v>
          </cell>
          <cell r="F6502" t="str">
            <v>Удержание 1% налога со счета 519</v>
          </cell>
        </row>
        <row r="6503">
          <cell r="A6503">
            <v>37260</v>
          </cell>
          <cell r="B6503" t="str">
            <v>42301810800000040000</v>
          </cell>
          <cell r="C6503" t="str">
            <v>60301810300000000002</v>
          </cell>
          <cell r="D6503" t="str">
            <v>$</v>
          </cell>
          <cell r="E6503">
            <v>92.49</v>
          </cell>
          <cell r="F6503" t="str">
            <v>Удержание 1% налога со счета 5187</v>
          </cell>
        </row>
        <row r="6504">
          <cell r="A6504">
            <v>37260</v>
          </cell>
          <cell r="B6504" t="str">
            <v>42301810800000040000</v>
          </cell>
          <cell r="C6504" t="str">
            <v>60301810300000000002</v>
          </cell>
          <cell r="D6504" t="str">
            <v>$</v>
          </cell>
          <cell r="E6504">
            <v>61.66</v>
          </cell>
          <cell r="F6504" t="str">
            <v>Удержание 1% налога со счета 1822</v>
          </cell>
        </row>
        <row r="6505">
          <cell r="A6505">
            <v>37260</v>
          </cell>
          <cell r="B6505" t="str">
            <v>42301810800000040000</v>
          </cell>
          <cell r="C6505" t="str">
            <v>60301810300000000002</v>
          </cell>
          <cell r="D6505" t="str">
            <v>$</v>
          </cell>
          <cell r="E6505">
            <v>61.54</v>
          </cell>
          <cell r="F6505" t="str">
            <v>Удержание 1% налога со счета 2423</v>
          </cell>
        </row>
        <row r="6506">
          <cell r="A6506">
            <v>37260</v>
          </cell>
          <cell r="B6506" t="str">
            <v>42301810800000040000</v>
          </cell>
          <cell r="C6506" t="str">
            <v>60301810900000009801</v>
          </cell>
          <cell r="D6506" t="str">
            <v>$</v>
          </cell>
          <cell r="E6506">
            <v>698</v>
          </cell>
          <cell r="F6506" t="str">
            <v>Погаш.задолж.по нал.на доходы за 2001 г. согласно заявлению Тюрина А.Б.</v>
          </cell>
        </row>
        <row r="6507">
          <cell r="A6507">
            <v>37260</v>
          </cell>
          <cell r="B6507" t="str">
            <v>42301810800000040000</v>
          </cell>
          <cell r="C6507" t="str">
            <v>60301810200000009802</v>
          </cell>
          <cell r="D6507" t="str">
            <v>$</v>
          </cell>
          <cell r="E6507">
            <v>17454</v>
          </cell>
          <cell r="F6507" t="str">
            <v>Выплата %% по депозитам, получение %% по кредитам, удержание подоходного н алога, покупка валюты по генеральным заявлениям за декабрь 2001 года</v>
          </cell>
        </row>
        <row r="6508">
          <cell r="A6508">
            <v>37260</v>
          </cell>
          <cell r="B6508" t="str">
            <v>42301810800000040000</v>
          </cell>
          <cell r="C6508" t="str">
            <v>60301810200000009802</v>
          </cell>
          <cell r="D6508" t="str">
            <v>$</v>
          </cell>
          <cell r="E6508">
            <v>3903</v>
          </cell>
          <cell r="F6508" t="str">
            <v>Выплата %% по депозитам, получение %% по кредитам, удержание подоходного н алога, покупка валюты по генеральным заявлениям за декабрь 2001 года</v>
          </cell>
        </row>
        <row r="6509">
          <cell r="A6509">
            <v>37260</v>
          </cell>
          <cell r="B6509" t="str">
            <v>42301810800000040000</v>
          </cell>
          <cell r="C6509" t="str">
            <v>60301810200000009802</v>
          </cell>
          <cell r="D6509" t="str">
            <v>$</v>
          </cell>
          <cell r="E6509">
            <v>7202</v>
          </cell>
          <cell r="F6509" t="str">
            <v>Выплата %% по депозитам, получение %% по кредитам, удержание подоходного н алога, покупка валюты по генеральным заявлениям за декабрь 2001 года</v>
          </cell>
        </row>
        <row r="6510">
          <cell r="A6510">
            <v>37260</v>
          </cell>
          <cell r="B6510" t="str">
            <v>42301810800000040000</v>
          </cell>
          <cell r="C6510" t="str">
            <v>60301810200000009802</v>
          </cell>
          <cell r="D6510" t="str">
            <v>$</v>
          </cell>
          <cell r="E6510">
            <v>1610</v>
          </cell>
          <cell r="F6510" t="str">
            <v>Выплата %% по депозитам, получение %% по кредитам, удержание подоходного н алога, покупка валюты по генеральным заявлениям за декабрь 2001 года</v>
          </cell>
        </row>
        <row r="6511">
          <cell r="A6511">
            <v>37260</v>
          </cell>
          <cell r="B6511" t="str">
            <v>42301810800000040000</v>
          </cell>
          <cell r="C6511" t="str">
            <v>60301810200000009802</v>
          </cell>
          <cell r="D6511" t="str">
            <v>$</v>
          </cell>
          <cell r="E6511">
            <v>16307</v>
          </cell>
          <cell r="F6511" t="str">
            <v>Выплата %% по депозитам, получение %% по кредитам, удержание подоходного н алога, покупка валюты по генеральным заявлениям за декабрь 2001 года</v>
          </cell>
        </row>
        <row r="6512">
          <cell r="A6512">
            <v>37260</v>
          </cell>
          <cell r="B6512" t="str">
            <v>42301810800000040000</v>
          </cell>
          <cell r="C6512" t="str">
            <v>60301810200000009802</v>
          </cell>
          <cell r="D6512" t="str">
            <v>$</v>
          </cell>
          <cell r="E6512">
            <v>3646</v>
          </cell>
          <cell r="F6512" t="str">
            <v>Выплата %% по депозитам, получение %% по кредитам, удержание подоходного н алога, покупка валюты по генеральным заявлениям за декабрь 2001 года</v>
          </cell>
        </row>
        <row r="6513">
          <cell r="A6513">
            <v>37260</v>
          </cell>
          <cell r="B6513" t="str">
            <v>42301810800000040000</v>
          </cell>
          <cell r="C6513" t="str">
            <v>60301810200000009802</v>
          </cell>
          <cell r="D6513" t="str">
            <v>$</v>
          </cell>
          <cell r="E6513">
            <v>8508</v>
          </cell>
          <cell r="F6513" t="str">
            <v>Выплата %% по депозитам, получение %% по кредитам, удержание подоходного н алога, покупка валюты по генеральным заявлениям за декабрь 2001 года</v>
          </cell>
        </row>
        <row r="6514">
          <cell r="A6514">
            <v>37260</v>
          </cell>
          <cell r="B6514" t="str">
            <v>42301810800000040000</v>
          </cell>
          <cell r="C6514" t="str">
            <v>60301810200000009802</v>
          </cell>
          <cell r="D6514" t="str">
            <v>$</v>
          </cell>
          <cell r="E6514">
            <v>1902</v>
          </cell>
          <cell r="F6514" t="str">
            <v>Выплата %% по депозитам, получение %% по кредитам, удержание подоходного н алога, покупка валюты по генеральным заявлениям за декабрь 2001 года</v>
          </cell>
        </row>
        <row r="6515">
          <cell r="A6515">
            <v>37260</v>
          </cell>
          <cell r="B6515" t="str">
            <v>42301810800000040000</v>
          </cell>
          <cell r="C6515" t="str">
            <v>60301810200000009802</v>
          </cell>
          <cell r="D6515" t="str">
            <v>$</v>
          </cell>
          <cell r="E6515">
            <v>35861</v>
          </cell>
          <cell r="F6515" t="str">
            <v>Выплата %% по депозитам, получение %% по кредитам, удержание подоходного н алога, покупка валюты по генеральным заявлениям за декабрь 2001 года</v>
          </cell>
        </row>
        <row r="6516">
          <cell r="A6516">
            <v>37260</v>
          </cell>
          <cell r="B6516" t="str">
            <v>42301810800000040000</v>
          </cell>
          <cell r="C6516" t="str">
            <v>60301810200000009802</v>
          </cell>
          <cell r="D6516" t="str">
            <v>$</v>
          </cell>
          <cell r="E6516">
            <v>8019</v>
          </cell>
          <cell r="F6516" t="str">
            <v>Выплата %% по депозитам, получение %% по кредитам, удержание подоходного н алога, покупка валюты по генеральным заявлениям за декабрь 2001 года</v>
          </cell>
        </row>
        <row r="6517">
          <cell r="A6517">
            <v>37260</v>
          </cell>
          <cell r="B6517" t="str">
            <v>42301810800000040000</v>
          </cell>
          <cell r="C6517" t="str">
            <v>60301810200000009802</v>
          </cell>
          <cell r="D6517" t="str">
            <v>$</v>
          </cell>
          <cell r="E6517">
            <v>17153</v>
          </cell>
          <cell r="F6517" t="str">
            <v>Выплата %% по депозитам, получение %% по кредитам, удержание подоходного н алога, покупка валюты по генеральным заявлениям за декабрь 2001 года</v>
          </cell>
        </row>
        <row r="6518">
          <cell r="A6518">
            <v>37260</v>
          </cell>
          <cell r="B6518" t="str">
            <v>42301810800000040000</v>
          </cell>
          <cell r="C6518" t="str">
            <v>60301810200000009802</v>
          </cell>
          <cell r="D6518" t="str">
            <v>$</v>
          </cell>
          <cell r="E6518">
            <v>3836</v>
          </cell>
          <cell r="F6518" t="str">
            <v>Выплата %% по депозитам, получение %% по кредитам, удержание подоходного н алога, покупка валюты по генеральным заявлениям за декабрь 2001 года</v>
          </cell>
        </row>
        <row r="6519">
          <cell r="A6519">
            <v>37260</v>
          </cell>
          <cell r="B6519" t="str">
            <v>42301810800000040000</v>
          </cell>
          <cell r="C6519" t="str">
            <v>60301810200000009802</v>
          </cell>
          <cell r="D6519" t="str">
            <v>$</v>
          </cell>
          <cell r="E6519">
            <v>13126</v>
          </cell>
          <cell r="F6519" t="str">
            <v>Выплата %% по депозитам, получение %% по кредитам, удержание подоходного н алога, покупка валюты по генеральным заявлениям за декабрь 2001 года</v>
          </cell>
        </row>
        <row r="6520">
          <cell r="A6520">
            <v>37260</v>
          </cell>
          <cell r="B6520" t="str">
            <v>42301810800000040000</v>
          </cell>
          <cell r="C6520" t="str">
            <v>60301810200000009802</v>
          </cell>
          <cell r="D6520" t="str">
            <v>$</v>
          </cell>
          <cell r="E6520">
            <v>2935</v>
          </cell>
          <cell r="F6520" t="str">
            <v>Выплата %% по депозитам, получение %% по кредитам, удержание подоходного н алога, покупка валюты по генеральным заявлениям за декабрь 2001 года</v>
          </cell>
        </row>
        <row r="6521">
          <cell r="A6521">
            <v>37260</v>
          </cell>
          <cell r="B6521" t="str">
            <v>42301810800000040000</v>
          </cell>
          <cell r="C6521" t="str">
            <v>60301810200000009802</v>
          </cell>
          <cell r="D6521" t="str">
            <v>$</v>
          </cell>
          <cell r="E6521">
            <v>14516</v>
          </cell>
          <cell r="F6521" t="str">
            <v>Выплата %% по депозитам, получение %% по кредитам, удержание подоходного н алога, покупка валюты по генеральным заявлениям за декабрь 2001 года</v>
          </cell>
        </row>
        <row r="6522">
          <cell r="A6522">
            <v>37260</v>
          </cell>
          <cell r="B6522" t="str">
            <v>42301810800000040000</v>
          </cell>
          <cell r="C6522" t="str">
            <v>60301810200000009802</v>
          </cell>
          <cell r="D6522" t="str">
            <v>$</v>
          </cell>
          <cell r="E6522">
            <v>3246</v>
          </cell>
          <cell r="F6522" t="str">
            <v>Выплата %% по депозитам, получение %% по кредитам, удержание подоходного н алога, покупка валюты по генеральным заявлениям за декабрь 2001 года</v>
          </cell>
        </row>
        <row r="6523">
          <cell r="A6523">
            <v>37264</v>
          </cell>
          <cell r="B6523" t="str">
            <v>42301810800000040000</v>
          </cell>
          <cell r="C6523" t="str">
            <v>60301810300000000002</v>
          </cell>
          <cell r="D6523" t="str">
            <v>$</v>
          </cell>
          <cell r="E6523">
            <v>12.29</v>
          </cell>
          <cell r="F6523" t="str">
            <v>Удержание 1% налога со счета 519</v>
          </cell>
        </row>
        <row r="6524">
          <cell r="A6524">
            <v>37264</v>
          </cell>
          <cell r="B6524" t="str">
            <v>42301810800000040000</v>
          </cell>
          <cell r="C6524" t="str">
            <v>60301810300000000002</v>
          </cell>
          <cell r="D6524" t="str">
            <v>$</v>
          </cell>
          <cell r="E6524">
            <v>46.1</v>
          </cell>
          <cell r="F6524" t="str">
            <v>Удержание 1% налога со счета 5187</v>
          </cell>
        </row>
        <row r="6525">
          <cell r="A6525">
            <v>37264</v>
          </cell>
          <cell r="B6525" t="str">
            <v>42301810800000040000</v>
          </cell>
          <cell r="C6525" t="str">
            <v>60301810300000000002</v>
          </cell>
          <cell r="D6525" t="str">
            <v>$</v>
          </cell>
          <cell r="E6525">
            <v>215.11</v>
          </cell>
          <cell r="F6525" t="str">
            <v>Удержание 1% налога со счета 247</v>
          </cell>
        </row>
        <row r="6526">
          <cell r="A6526">
            <v>37265</v>
          </cell>
          <cell r="B6526" t="str">
            <v>42301810800000040000</v>
          </cell>
          <cell r="C6526" t="str">
            <v>60301810300000000002</v>
          </cell>
          <cell r="D6526" t="str">
            <v>$</v>
          </cell>
          <cell r="E6526">
            <v>61.46</v>
          </cell>
          <cell r="F6526" t="str">
            <v>Удержание 1% налога со счета 1796</v>
          </cell>
        </row>
        <row r="6527">
          <cell r="A6527">
            <v>37265</v>
          </cell>
          <cell r="B6527" t="str">
            <v>42301810800000040000</v>
          </cell>
          <cell r="C6527" t="str">
            <v>60301810300000000002</v>
          </cell>
          <cell r="D6527" t="str">
            <v>$</v>
          </cell>
          <cell r="E6527">
            <v>458.74</v>
          </cell>
          <cell r="F6527" t="str">
            <v>Удержание 1% налога со счета 425</v>
          </cell>
        </row>
        <row r="6528">
          <cell r="A6528">
            <v>37265</v>
          </cell>
          <cell r="B6528" t="str">
            <v>42301810800000040000</v>
          </cell>
          <cell r="C6528" t="str">
            <v>60301810300000000002</v>
          </cell>
          <cell r="D6528" t="str">
            <v>$</v>
          </cell>
          <cell r="E6528">
            <v>306.98</v>
          </cell>
          <cell r="F6528" t="str">
            <v>Удержание 1% налога со счета 1123</v>
          </cell>
        </row>
        <row r="6529">
          <cell r="A6529">
            <v>37265</v>
          </cell>
          <cell r="B6529" t="str">
            <v>42301810800000040000</v>
          </cell>
          <cell r="C6529" t="str">
            <v>60301810300000000002</v>
          </cell>
          <cell r="D6529" t="str">
            <v>$</v>
          </cell>
          <cell r="E6529">
            <v>30.71</v>
          </cell>
          <cell r="F6529" t="str">
            <v>Удержание 1% налога со счета 2423</v>
          </cell>
        </row>
        <row r="6530">
          <cell r="A6530">
            <v>37265</v>
          </cell>
          <cell r="B6530" t="str">
            <v>42301810800000040000</v>
          </cell>
          <cell r="C6530" t="str">
            <v>60301810200000009802</v>
          </cell>
          <cell r="D6530" t="str">
            <v>$</v>
          </cell>
          <cell r="E6530">
            <v>247</v>
          </cell>
          <cell r="F6530" t="str">
            <v>Погашение части основного долга, процентов за пользование кредитом и списание подоходного налога с материальной выгоды,  Бедина С.Ю.</v>
          </cell>
        </row>
        <row r="6531">
          <cell r="A6531">
            <v>37265</v>
          </cell>
          <cell r="B6531" t="str">
            <v>42301810800000040000</v>
          </cell>
          <cell r="C6531" t="str">
            <v>60301810200000009802</v>
          </cell>
          <cell r="D6531" t="str">
            <v>$</v>
          </cell>
          <cell r="E6531">
            <v>53</v>
          </cell>
          <cell r="F6531" t="str">
            <v>Погашение части основного долга, процентов за пользование кредитом и списание подоходного налога с материальной выгоды,  Генералова О.А.</v>
          </cell>
        </row>
        <row r="6532">
          <cell r="A6532">
            <v>37265</v>
          </cell>
          <cell r="B6532" t="str">
            <v>42301810800000040000</v>
          </cell>
          <cell r="C6532" t="str">
            <v>60301810200000009802</v>
          </cell>
          <cell r="D6532" t="str">
            <v>$</v>
          </cell>
          <cell r="E6532">
            <v>12</v>
          </cell>
          <cell r="F6532" t="str">
            <v>Погашение части основного долга, процентов за пользование кредитом и списание подоходного налога с материальной выгоды,  Гриднев М.И.</v>
          </cell>
        </row>
        <row r="6533">
          <cell r="A6533">
            <v>37265</v>
          </cell>
          <cell r="B6533" t="str">
            <v>42301810800000040000</v>
          </cell>
          <cell r="C6533" t="str">
            <v>60301810200000009802</v>
          </cell>
          <cell r="D6533" t="str">
            <v>$</v>
          </cell>
          <cell r="E6533">
            <v>63</v>
          </cell>
          <cell r="F6533" t="str">
            <v>Погашение части основного долга, процентов за пользование кредитом и списание подоходного налога с материальной выгоды,  Немых Н.О.</v>
          </cell>
        </row>
        <row r="6534">
          <cell r="A6534">
            <v>37266</v>
          </cell>
          <cell r="B6534" t="str">
            <v>42301810800000040000</v>
          </cell>
          <cell r="C6534" t="str">
            <v>60301810300000000002</v>
          </cell>
          <cell r="D6534" t="str">
            <v>$</v>
          </cell>
          <cell r="E6534">
            <v>30.74</v>
          </cell>
          <cell r="F6534" t="str">
            <v>Удержание 1% налога со счета 5187</v>
          </cell>
        </row>
        <row r="6535">
          <cell r="A6535">
            <v>37266</v>
          </cell>
          <cell r="B6535" t="str">
            <v>42301810800000040000</v>
          </cell>
          <cell r="C6535" t="str">
            <v>60301810300000000002</v>
          </cell>
          <cell r="D6535" t="str">
            <v>$</v>
          </cell>
          <cell r="E6535">
            <v>99.59</v>
          </cell>
          <cell r="F6535" t="str">
            <v>Удержание 1% налога со счета 1822</v>
          </cell>
        </row>
        <row r="6536">
          <cell r="A6536">
            <v>37267</v>
          </cell>
          <cell r="B6536" t="str">
            <v>42301810800000040000</v>
          </cell>
          <cell r="C6536" t="str">
            <v>60301810300000000002</v>
          </cell>
          <cell r="D6536" t="str">
            <v>$</v>
          </cell>
          <cell r="E6536">
            <v>337.7</v>
          </cell>
          <cell r="F6536" t="str">
            <v>Удержание 1% налога со счета 373</v>
          </cell>
        </row>
        <row r="6537">
          <cell r="A6537">
            <v>37267</v>
          </cell>
          <cell r="B6537" t="str">
            <v>42301810800000040000</v>
          </cell>
          <cell r="C6537" t="str">
            <v>60301810300000000002</v>
          </cell>
          <cell r="D6537" t="str">
            <v>$</v>
          </cell>
          <cell r="E6537">
            <v>586.35</v>
          </cell>
          <cell r="F6537" t="str">
            <v>Удержание 1% налога со счета 797</v>
          </cell>
        </row>
        <row r="6538">
          <cell r="A6538">
            <v>37267</v>
          </cell>
          <cell r="B6538" t="str">
            <v>42301810800000040000</v>
          </cell>
          <cell r="C6538" t="str">
            <v>60301810300000000002</v>
          </cell>
          <cell r="D6538" t="str">
            <v>$</v>
          </cell>
          <cell r="E6538">
            <v>30.7</v>
          </cell>
          <cell r="F6538" t="str">
            <v>Удержание 1% налога со счета 5187</v>
          </cell>
        </row>
        <row r="6539">
          <cell r="A6539">
            <v>37270</v>
          </cell>
          <cell r="B6539" t="str">
            <v>42301810800000040000</v>
          </cell>
          <cell r="C6539" t="str">
            <v>60301810300000000002</v>
          </cell>
          <cell r="D6539" t="str">
            <v>$</v>
          </cell>
          <cell r="E6539">
            <v>30.64</v>
          </cell>
          <cell r="F6539" t="str">
            <v>Удержание 1% налога со счета 4793</v>
          </cell>
        </row>
        <row r="6540">
          <cell r="A6540">
            <v>37270</v>
          </cell>
          <cell r="B6540" t="str">
            <v>42301810800000040000</v>
          </cell>
          <cell r="C6540" t="str">
            <v>60301810300000000002</v>
          </cell>
          <cell r="D6540" t="str">
            <v>$</v>
          </cell>
          <cell r="E6540">
            <v>61.3</v>
          </cell>
          <cell r="F6540" t="str">
            <v>Удержание 1% налога со счета 5187</v>
          </cell>
        </row>
        <row r="6541">
          <cell r="A6541">
            <v>37271</v>
          </cell>
          <cell r="B6541" t="str">
            <v>42301810800000040000</v>
          </cell>
          <cell r="C6541" t="str">
            <v>60301810300000000002</v>
          </cell>
          <cell r="D6541" t="str">
            <v>$</v>
          </cell>
          <cell r="E6541">
            <v>71.069999999999993</v>
          </cell>
          <cell r="F6541" t="str">
            <v>Удержание 1% налога со счета 616</v>
          </cell>
        </row>
        <row r="6542">
          <cell r="A6542">
            <v>37272</v>
          </cell>
          <cell r="B6542" t="str">
            <v>42301810800000040000</v>
          </cell>
          <cell r="C6542" t="str">
            <v>60301810900000009801</v>
          </cell>
          <cell r="D6542" t="str">
            <v>$</v>
          </cell>
          <cell r="E6542">
            <v>99</v>
          </cell>
          <cell r="F6542" t="str">
            <v>Погаш.задолж.по налогу на доходы за 2001 г. согл. заявлению Тимохиной Н.Г.</v>
          </cell>
        </row>
        <row r="6543">
          <cell r="A6543">
            <v>37272</v>
          </cell>
          <cell r="B6543" t="str">
            <v>42301810800000040000</v>
          </cell>
          <cell r="C6543" t="str">
            <v>60301810900000009801</v>
          </cell>
          <cell r="D6543" t="str">
            <v>$</v>
          </cell>
          <cell r="E6543">
            <v>99</v>
          </cell>
          <cell r="F6543" t="str">
            <v>Погаш.задолж.по налогу на доходы за 2001 г. согл. заявлению Леоновой Н.М.</v>
          </cell>
        </row>
        <row r="6544">
          <cell r="A6544">
            <v>37272</v>
          </cell>
          <cell r="B6544" t="str">
            <v>42301810800000040000</v>
          </cell>
          <cell r="C6544" t="str">
            <v>60301810900000009801</v>
          </cell>
          <cell r="D6544" t="str">
            <v>$</v>
          </cell>
          <cell r="E6544">
            <v>99</v>
          </cell>
          <cell r="F6544" t="str">
            <v>Погаш.задолж.по налогу на доходы за 2001 г. согл.заявлению Синкевич М.М.</v>
          </cell>
        </row>
        <row r="6545">
          <cell r="A6545">
            <v>37272</v>
          </cell>
          <cell r="B6545" t="str">
            <v>42301810800000040000</v>
          </cell>
          <cell r="C6545" t="str">
            <v>60301810300000000002</v>
          </cell>
          <cell r="D6545" t="str">
            <v>$</v>
          </cell>
          <cell r="E6545">
            <v>46.73</v>
          </cell>
          <cell r="F6545" t="str">
            <v>Удержание 1% налога со счета 1369</v>
          </cell>
        </row>
        <row r="6546">
          <cell r="A6546">
            <v>37274</v>
          </cell>
          <cell r="B6546" t="str">
            <v>42301810800000040000</v>
          </cell>
          <cell r="C6546" t="str">
            <v>60301810900000009801</v>
          </cell>
          <cell r="D6546" t="str">
            <v>$</v>
          </cell>
          <cell r="E6546">
            <v>82</v>
          </cell>
          <cell r="F6546" t="str">
            <v>Налог на доходы за 2001г. по заявлению со счета Ушакова Б.А.</v>
          </cell>
        </row>
        <row r="6547">
          <cell r="A6547">
            <v>37273</v>
          </cell>
          <cell r="B6547" t="str">
            <v>42301810800000040000</v>
          </cell>
          <cell r="C6547" t="str">
            <v>60301810900000009801</v>
          </cell>
          <cell r="D6547" t="str">
            <v>$</v>
          </cell>
          <cell r="E6547">
            <v>150</v>
          </cell>
          <cell r="F6547" t="str">
            <v>Налог на доходы за 2001г. по заявлению со счета Саукиной Л.Н.</v>
          </cell>
        </row>
        <row r="6548">
          <cell r="A6548">
            <v>37273</v>
          </cell>
          <cell r="B6548" t="str">
            <v>42301810800000040000</v>
          </cell>
          <cell r="C6548" t="str">
            <v>60301810900000009801</v>
          </cell>
          <cell r="D6548" t="str">
            <v>$</v>
          </cell>
          <cell r="E6548">
            <v>151</v>
          </cell>
          <cell r="F6548" t="str">
            <v>Налог на доходы за 2001г. по заявлению со счета Поповой З.С.</v>
          </cell>
        </row>
        <row r="6549">
          <cell r="A6549">
            <v>37273</v>
          </cell>
          <cell r="B6549" t="str">
            <v>42301810800000040000</v>
          </cell>
          <cell r="C6549" t="str">
            <v>60301810900000009801</v>
          </cell>
          <cell r="D6549" t="str">
            <v>$</v>
          </cell>
          <cell r="E6549">
            <v>99</v>
          </cell>
          <cell r="F6549" t="str">
            <v>Налог на доходы за 2001г. по заявлению со счета Комиссаровой Г.Н.</v>
          </cell>
        </row>
        <row r="6550">
          <cell r="A6550">
            <v>37273</v>
          </cell>
          <cell r="B6550" t="str">
            <v>42301810800000040000</v>
          </cell>
          <cell r="C6550" t="str">
            <v>60301810300000000002</v>
          </cell>
          <cell r="D6550" t="str">
            <v>$</v>
          </cell>
          <cell r="E6550">
            <v>1626.79</v>
          </cell>
          <cell r="F6550" t="str">
            <v>Удержание 1% налога со счета 2481</v>
          </cell>
        </row>
        <row r="6551">
          <cell r="A6551">
            <v>37274</v>
          </cell>
          <cell r="B6551" t="str">
            <v>42301810800000040000</v>
          </cell>
          <cell r="C6551" t="str">
            <v>60301810900000009801</v>
          </cell>
          <cell r="D6551" t="str">
            <v>$</v>
          </cell>
          <cell r="E6551">
            <v>99</v>
          </cell>
          <cell r="F6551" t="str">
            <v>Налог на дохды за 2001г. по заявлению со счета Деревцовой А.И.</v>
          </cell>
        </row>
        <row r="6552">
          <cell r="A6552">
            <v>37274</v>
          </cell>
          <cell r="B6552" t="str">
            <v>42301810800000040000</v>
          </cell>
          <cell r="C6552" t="str">
            <v>60301810900000009801</v>
          </cell>
          <cell r="D6552" t="str">
            <v>$</v>
          </cell>
          <cell r="E6552">
            <v>151</v>
          </cell>
          <cell r="F6552" t="str">
            <v>Налог на доходы за 2001г. по заявлению со счета Тюниной З.А.</v>
          </cell>
        </row>
        <row r="6553">
          <cell r="A6553">
            <v>37274</v>
          </cell>
          <cell r="B6553" t="str">
            <v>42301810800000040000</v>
          </cell>
          <cell r="C6553" t="str">
            <v>60301810900000009801</v>
          </cell>
          <cell r="D6553" t="str">
            <v>$</v>
          </cell>
          <cell r="E6553">
            <v>99</v>
          </cell>
          <cell r="F6553" t="str">
            <v>Налог на доходы за 2001г. по заявлению со счета Иванова Д.Л.</v>
          </cell>
        </row>
        <row r="6554">
          <cell r="A6554">
            <v>37274</v>
          </cell>
          <cell r="B6554" t="str">
            <v>42301810800000040000</v>
          </cell>
          <cell r="C6554" t="str">
            <v>60301810300000000002</v>
          </cell>
          <cell r="D6554" t="str">
            <v>$</v>
          </cell>
          <cell r="E6554">
            <v>46.2</v>
          </cell>
          <cell r="F6554" t="str">
            <v>Удержание 1% налога со счета 5187</v>
          </cell>
        </row>
        <row r="6555">
          <cell r="A6555">
            <v>37277</v>
          </cell>
          <cell r="B6555" t="str">
            <v>42301810800000040000</v>
          </cell>
          <cell r="C6555" t="str">
            <v>60301810900000009801</v>
          </cell>
          <cell r="D6555" t="str">
            <v>$</v>
          </cell>
          <cell r="E6555">
            <v>151</v>
          </cell>
          <cell r="F6555" t="str">
            <v>Погаш.задолж.по нал.на доходы за 2001 г.    Кобзева К.В.</v>
          </cell>
        </row>
        <row r="6556">
          <cell r="A6556">
            <v>37277</v>
          </cell>
          <cell r="B6556" t="str">
            <v>42301810800000040000</v>
          </cell>
          <cell r="C6556" t="str">
            <v>60301810900000009801</v>
          </cell>
          <cell r="D6556" t="str">
            <v>$</v>
          </cell>
          <cell r="E6556">
            <v>99</v>
          </cell>
          <cell r="F6556" t="str">
            <v>Погаш.задолж.по нал.на доходы за 2001 г.       Троицкая К.Н.</v>
          </cell>
        </row>
        <row r="6557">
          <cell r="A6557">
            <v>37277</v>
          </cell>
          <cell r="B6557" t="str">
            <v>42301810800000040000</v>
          </cell>
          <cell r="C6557" t="str">
            <v>60301810900000009801</v>
          </cell>
          <cell r="D6557" t="str">
            <v>$</v>
          </cell>
          <cell r="E6557">
            <v>151</v>
          </cell>
          <cell r="F6557" t="str">
            <v>Налог на доходы за 2001г  по заявлению Протопоповой Л.В.</v>
          </cell>
        </row>
        <row r="6558">
          <cell r="A6558">
            <v>37277</v>
          </cell>
          <cell r="B6558" t="str">
            <v>42301810800000040000</v>
          </cell>
          <cell r="C6558" t="str">
            <v>60301810900000009801</v>
          </cell>
          <cell r="D6558" t="str">
            <v>$</v>
          </cell>
          <cell r="E6558">
            <v>152</v>
          </cell>
          <cell r="F6558" t="str">
            <v>Налог на доходы за 2001г.  по заявлению Голяченковой С.И.</v>
          </cell>
        </row>
        <row r="6559">
          <cell r="A6559">
            <v>37277</v>
          </cell>
          <cell r="B6559" t="str">
            <v>42301810800000040000</v>
          </cell>
          <cell r="C6559" t="str">
            <v>60301810300000000002</v>
          </cell>
          <cell r="D6559" t="str">
            <v>$</v>
          </cell>
          <cell r="E6559">
            <v>15.4</v>
          </cell>
          <cell r="F6559" t="str">
            <v>Удержание 1% налога со счета 5187</v>
          </cell>
        </row>
        <row r="6560">
          <cell r="A6560">
            <v>37277</v>
          </cell>
          <cell r="B6560" t="str">
            <v>42301810800000040000</v>
          </cell>
          <cell r="C6560" t="str">
            <v>60301810300000000002</v>
          </cell>
          <cell r="D6560" t="str">
            <v>$</v>
          </cell>
          <cell r="E6560">
            <v>123.2</v>
          </cell>
          <cell r="F6560" t="str">
            <v>Удержание 1% налога со счета 2423</v>
          </cell>
        </row>
        <row r="6561">
          <cell r="A6561">
            <v>37277</v>
          </cell>
          <cell r="B6561" t="str">
            <v>42301810800000040000</v>
          </cell>
          <cell r="C6561" t="str">
            <v>60301810300000000002</v>
          </cell>
          <cell r="D6561" t="str">
            <v>$</v>
          </cell>
          <cell r="E6561">
            <v>2510.96</v>
          </cell>
          <cell r="F6561" t="str">
            <v>Удержание 1% налога со счета 645</v>
          </cell>
        </row>
        <row r="6562">
          <cell r="A6562">
            <v>37277</v>
          </cell>
          <cell r="B6562" t="str">
            <v>42301810800000040000</v>
          </cell>
          <cell r="C6562" t="str">
            <v>60301810900000009801</v>
          </cell>
          <cell r="D6562" t="str">
            <v>$</v>
          </cell>
          <cell r="E6562">
            <v>2343</v>
          </cell>
          <cell r="F6562" t="str">
            <v>Налог на доходы за 2001г. по заявлению со счета Тихомирова А.В.</v>
          </cell>
        </row>
        <row r="6563">
          <cell r="A6563">
            <v>37277</v>
          </cell>
          <cell r="B6563" t="str">
            <v>42301810800000040000</v>
          </cell>
          <cell r="C6563" t="str">
            <v>60301810900000009801</v>
          </cell>
          <cell r="D6563" t="str">
            <v>$</v>
          </cell>
          <cell r="E6563">
            <v>3610</v>
          </cell>
          <cell r="F6563" t="str">
            <v>Налог на доходы за 2001г. по заявлению со счета Волкова М.К.</v>
          </cell>
        </row>
        <row r="6564">
          <cell r="A6564">
            <v>37278</v>
          </cell>
          <cell r="B6564" t="str">
            <v>42301810800000040000</v>
          </cell>
          <cell r="C6564" t="str">
            <v>60301810900000009801</v>
          </cell>
          <cell r="D6564" t="str">
            <v>$</v>
          </cell>
          <cell r="E6564">
            <v>152</v>
          </cell>
          <cell r="F6564" t="str">
            <v>Налог на доходы за 2001г. по заявлению со счета Калининой Г.Ф.</v>
          </cell>
        </row>
        <row r="6565">
          <cell r="A6565">
            <v>37278</v>
          </cell>
          <cell r="B6565" t="str">
            <v>42301810800000040000</v>
          </cell>
          <cell r="C6565" t="str">
            <v>60301810900000009801</v>
          </cell>
          <cell r="D6565" t="str">
            <v>$</v>
          </cell>
          <cell r="E6565">
            <v>126</v>
          </cell>
          <cell r="F6565" t="str">
            <v>Налог на доходы за 2001г. по заявлению со счета Дич Т.Ф.</v>
          </cell>
        </row>
        <row r="6566">
          <cell r="A6566">
            <v>37279</v>
          </cell>
          <cell r="B6566" t="str">
            <v>42301810800000040000</v>
          </cell>
          <cell r="C6566" t="str">
            <v>60301810900000009801</v>
          </cell>
          <cell r="D6566" t="str">
            <v>$</v>
          </cell>
          <cell r="E6566">
            <v>99</v>
          </cell>
          <cell r="F6566" t="str">
            <v>Погаш.задолж.по нал.га доходы за 2001 г.      Анохина Н.Т.</v>
          </cell>
        </row>
        <row r="6567">
          <cell r="A6567">
            <v>37279</v>
          </cell>
          <cell r="B6567" t="str">
            <v>42301810800000040000</v>
          </cell>
          <cell r="C6567" t="str">
            <v>60301810900000009801</v>
          </cell>
          <cell r="D6567" t="str">
            <v>$</v>
          </cell>
          <cell r="E6567">
            <v>150</v>
          </cell>
          <cell r="F6567" t="str">
            <v>Погаш.задолж.по нал.на доходы за 2001 г.      Хотина Г.П.</v>
          </cell>
        </row>
        <row r="6568">
          <cell r="A6568">
            <v>37279</v>
          </cell>
          <cell r="B6568" t="str">
            <v>42301810800000040000</v>
          </cell>
          <cell r="C6568" t="str">
            <v>60301810900000009801</v>
          </cell>
          <cell r="D6568" t="str">
            <v>$</v>
          </cell>
          <cell r="E6568">
            <v>99</v>
          </cell>
          <cell r="F6568" t="str">
            <v>Погаш.задолж.по нал.на доходы за 2001 г.    Михайлов В.Ф.</v>
          </cell>
        </row>
        <row r="6569">
          <cell r="A6569">
            <v>37279</v>
          </cell>
          <cell r="B6569" t="str">
            <v>42301810800000040000</v>
          </cell>
          <cell r="C6569" t="str">
            <v>60301810300000000002</v>
          </cell>
          <cell r="D6569" t="str">
            <v>$</v>
          </cell>
          <cell r="E6569">
            <v>30.8</v>
          </cell>
          <cell r="F6569" t="str">
            <v>Удержание 1% налога со счета 5187</v>
          </cell>
        </row>
        <row r="6570">
          <cell r="A6570">
            <v>37279</v>
          </cell>
          <cell r="B6570" t="str">
            <v>42301810800000040000</v>
          </cell>
          <cell r="C6570" t="str">
            <v>60301810300000000002</v>
          </cell>
          <cell r="D6570" t="str">
            <v>$</v>
          </cell>
          <cell r="E6570">
            <v>15.4</v>
          </cell>
          <cell r="F6570" t="str">
            <v>Удержание 1% налога со счета 5310</v>
          </cell>
        </row>
        <row r="6571">
          <cell r="A6571">
            <v>37280</v>
          </cell>
          <cell r="B6571" t="str">
            <v>42301810800000040000</v>
          </cell>
          <cell r="C6571" t="str">
            <v>60301810300000000002</v>
          </cell>
          <cell r="D6571" t="str">
            <v>$</v>
          </cell>
          <cell r="E6571">
            <v>27.68</v>
          </cell>
          <cell r="F6571" t="str">
            <v>Удержание 1% налога со счета 519</v>
          </cell>
        </row>
        <row r="6572">
          <cell r="A6572">
            <v>37280</v>
          </cell>
          <cell r="B6572" t="str">
            <v>42301810800000040000</v>
          </cell>
          <cell r="C6572" t="str">
            <v>60301810300000000002</v>
          </cell>
          <cell r="D6572" t="str">
            <v>$</v>
          </cell>
          <cell r="E6572">
            <v>91.29</v>
          </cell>
          <cell r="F6572" t="str">
            <v>Удержание 1% налога со счета 2559</v>
          </cell>
        </row>
        <row r="6573">
          <cell r="A6573">
            <v>37281</v>
          </cell>
          <cell r="B6573" t="str">
            <v>42301810800000040000</v>
          </cell>
          <cell r="C6573" t="str">
            <v>60301810900000009801</v>
          </cell>
          <cell r="D6573" t="str">
            <v>$</v>
          </cell>
          <cell r="E6573">
            <v>151</v>
          </cell>
          <cell r="F6573" t="str">
            <v>Налог на доходы за 2001г. по заявлению со счета Пироговой Л.И.</v>
          </cell>
        </row>
        <row r="6574">
          <cell r="A6574">
            <v>37281</v>
          </cell>
          <cell r="B6574" t="str">
            <v>42301810800000040000</v>
          </cell>
          <cell r="C6574" t="str">
            <v>60301810900000009801</v>
          </cell>
          <cell r="D6574" t="str">
            <v>$</v>
          </cell>
          <cell r="E6574">
            <v>99</v>
          </cell>
          <cell r="F6574" t="str">
            <v>Налог на доходы за 2001г. по заявлению со счета Чекиной М.Г.</v>
          </cell>
        </row>
        <row r="6575">
          <cell r="A6575">
            <v>37281</v>
          </cell>
          <cell r="B6575" t="str">
            <v>42301810800000040000</v>
          </cell>
          <cell r="C6575" t="str">
            <v>60301810800000009943</v>
          </cell>
          <cell r="D6575" t="str">
            <v>$</v>
          </cell>
          <cell r="E6575">
            <v>49.47</v>
          </cell>
          <cell r="F6575" t="str">
            <v>Списание средств в связи с утерей ИПК, удержание НДС и НСП, согласно заявлению Рудыкиной С.А., в связи с покупкой ИПК.</v>
          </cell>
        </row>
        <row r="6576">
          <cell r="A6576">
            <v>37281</v>
          </cell>
          <cell r="B6576" t="str">
            <v>42301810800000040000</v>
          </cell>
          <cell r="C6576" t="str">
            <v>60301810300000000002</v>
          </cell>
          <cell r="D6576" t="str">
            <v>$</v>
          </cell>
          <cell r="E6576">
            <v>369.58</v>
          </cell>
          <cell r="F6576" t="str">
            <v>Удержание 1% налога со счета 1097</v>
          </cell>
        </row>
        <row r="6577">
          <cell r="A6577">
            <v>37281</v>
          </cell>
          <cell r="B6577" t="str">
            <v>42301810800000040000</v>
          </cell>
          <cell r="C6577" t="str">
            <v>60301810300000000002</v>
          </cell>
          <cell r="D6577" t="str">
            <v>$</v>
          </cell>
          <cell r="E6577">
            <v>92.4</v>
          </cell>
          <cell r="F6577" t="str">
            <v>Удержание 1% налога со счета 2559</v>
          </cell>
        </row>
        <row r="6578">
          <cell r="A6578">
            <v>37284</v>
          </cell>
          <cell r="B6578" t="str">
            <v>42301810800000040000</v>
          </cell>
          <cell r="C6578" t="str">
            <v>60301810300000000002</v>
          </cell>
          <cell r="D6578" t="str">
            <v>$</v>
          </cell>
          <cell r="E6578">
            <v>15.43</v>
          </cell>
          <cell r="F6578" t="str">
            <v>Удержание 1% налога со счета 5187</v>
          </cell>
        </row>
        <row r="6579">
          <cell r="A6579">
            <v>37284</v>
          </cell>
          <cell r="B6579" t="str">
            <v>42301810800000040000</v>
          </cell>
          <cell r="C6579" t="str">
            <v>60301810300000000002</v>
          </cell>
          <cell r="D6579" t="str">
            <v>$</v>
          </cell>
          <cell r="E6579">
            <v>92.55</v>
          </cell>
          <cell r="F6579" t="str">
            <v>Удержание 1% налога со счета 5310</v>
          </cell>
        </row>
        <row r="6580">
          <cell r="A6580">
            <v>37285</v>
          </cell>
          <cell r="B6580" t="str">
            <v>42301810800000040000</v>
          </cell>
          <cell r="C6580" t="str">
            <v>60301810200000009802</v>
          </cell>
          <cell r="D6580" t="str">
            <v>$</v>
          </cell>
          <cell r="E6580">
            <v>1</v>
          </cell>
          <cell r="F6580" t="str">
            <v>Налог с мат.выгоды за 2001г. по заявлению со счета Алибегова Т.И.</v>
          </cell>
        </row>
        <row r="6581">
          <cell r="A6581">
            <v>37286</v>
          </cell>
          <cell r="B6581" t="str">
            <v>42301810800000040000</v>
          </cell>
          <cell r="C6581" t="str">
            <v>60301810700000009098</v>
          </cell>
          <cell r="D6581" t="str">
            <v>$</v>
          </cell>
          <cell r="E6581">
            <v>121.82</v>
          </cell>
          <cell r="F6581" t="str">
            <v>Возмещение оплаченных банком услуг по использованию кредитной карты AMEX в личных целях, удержание
 НДС и налога с продаж  Сторчак С.А.</v>
          </cell>
        </row>
        <row r="6582">
          <cell r="A6582">
            <v>37286</v>
          </cell>
          <cell r="B6582" t="str">
            <v>42301810800000040000</v>
          </cell>
          <cell r="C6582" t="str">
            <v>60301810800000009943</v>
          </cell>
          <cell r="D6582" t="str">
            <v>$</v>
          </cell>
          <cell r="E6582">
            <v>36.549999999999997</v>
          </cell>
          <cell r="F6582" t="str">
            <v>Возмещение оплаченных банком услуг по использованию кредитной карты AMEX в личных целях, удержание
 НДС и налога с продаж  Сторчак С.А.</v>
          </cell>
        </row>
        <row r="6583">
          <cell r="A6583">
            <v>37287</v>
          </cell>
          <cell r="B6583" t="str">
            <v>42301810800000040000</v>
          </cell>
          <cell r="C6583" t="str">
            <v>60301810200000009802</v>
          </cell>
          <cell r="D6583" t="str">
            <v>$</v>
          </cell>
          <cell r="E6583">
            <v>17</v>
          </cell>
          <cell r="F6583" t="str">
            <v>Погашение части основного долга, процентов за пользование кредитом и списание подоходного налога с материальной выгоды,  Гриднев М.И.</v>
          </cell>
        </row>
        <row r="6584">
          <cell r="A6584">
            <v>37287</v>
          </cell>
          <cell r="B6584" t="str">
            <v>42301810800000040000</v>
          </cell>
          <cell r="C6584" t="str">
            <v>60301810200000009802</v>
          </cell>
          <cell r="D6584" t="str">
            <v>$</v>
          </cell>
          <cell r="E6584">
            <v>364</v>
          </cell>
          <cell r="F6584" t="str">
            <v>Погашение части основного долга, процентов за пользование кредитом и списание подоходного налога с материальной выгоды,  Бедина С.Ю.</v>
          </cell>
        </row>
        <row r="6585">
          <cell r="A6585">
            <v>37287</v>
          </cell>
          <cell r="B6585" t="str">
            <v>42301810800000040000</v>
          </cell>
          <cell r="C6585" t="str">
            <v>60301810200000009802</v>
          </cell>
          <cell r="D6585" t="str">
            <v>$</v>
          </cell>
          <cell r="E6585">
            <v>93</v>
          </cell>
          <cell r="F6585" t="str">
            <v>Погашение части основного долга, процентов за пользование кредитом и списание подоходного налога с материальной выгоды,  Немых Н.О.</v>
          </cell>
        </row>
        <row r="6586">
          <cell r="A6586">
            <v>37287</v>
          </cell>
          <cell r="B6586" t="str">
            <v>42301810800000040000</v>
          </cell>
          <cell r="C6586" t="str">
            <v>60301810200000009802</v>
          </cell>
          <cell r="D6586" t="str">
            <v>$</v>
          </cell>
          <cell r="E6586">
            <v>78</v>
          </cell>
          <cell r="F6586" t="str">
            <v>Погашение части основного долга, процентов за пользование кредитом и списание подоходного налога с материальной выгоды,  Генералова О.А.</v>
          </cell>
        </row>
        <row r="6587">
          <cell r="A6587">
            <v>37288</v>
          </cell>
          <cell r="B6587" t="str">
            <v>42301810800000040000</v>
          </cell>
          <cell r="C6587" t="str">
            <v>60301810300000000002</v>
          </cell>
          <cell r="D6587" t="str">
            <v>$</v>
          </cell>
          <cell r="E6587">
            <v>77.25</v>
          </cell>
          <cell r="F6587" t="str">
            <v>Удержание 1% налога со счета 1097</v>
          </cell>
        </row>
        <row r="6588">
          <cell r="A6588">
            <v>37288</v>
          </cell>
          <cell r="B6588" t="str">
            <v>42301810800000040000</v>
          </cell>
          <cell r="C6588" t="str">
            <v>60301810300000000002</v>
          </cell>
          <cell r="D6588" t="str">
            <v>$</v>
          </cell>
          <cell r="E6588">
            <v>30.9</v>
          </cell>
          <cell r="F6588" t="str">
            <v>Удержание 1% налога со счета 5187</v>
          </cell>
        </row>
        <row r="6589">
          <cell r="A6589">
            <v>37288</v>
          </cell>
          <cell r="B6589" t="str">
            <v>42301810800000040000</v>
          </cell>
          <cell r="C6589" t="str">
            <v>60301810300000000002</v>
          </cell>
          <cell r="D6589" t="str">
            <v>$</v>
          </cell>
          <cell r="E6589">
            <v>30.9</v>
          </cell>
          <cell r="F6589" t="str">
            <v>Удержание 1% налога со счета 1369</v>
          </cell>
        </row>
        <row r="6590">
          <cell r="A6590">
            <v>37288</v>
          </cell>
          <cell r="B6590" t="str">
            <v>42301810800000040000</v>
          </cell>
          <cell r="C6590" t="str">
            <v>60301810300000000002</v>
          </cell>
          <cell r="D6590" t="str">
            <v>$</v>
          </cell>
          <cell r="E6590">
            <v>30.9</v>
          </cell>
          <cell r="F6590" t="str">
            <v>Удержание 1% налога со счета 4793</v>
          </cell>
        </row>
        <row r="6591">
          <cell r="A6591">
            <v>37288</v>
          </cell>
          <cell r="B6591" t="str">
            <v>42301810800000040000</v>
          </cell>
          <cell r="C6591" t="str">
            <v>60301810200000009802</v>
          </cell>
          <cell r="D6591" t="str">
            <v>$</v>
          </cell>
          <cell r="E6591">
            <v>16308</v>
          </cell>
          <cell r="F6591" t="str">
            <v>Выплата %% по депозитам, получение %% по кредитам, удержание подоходного н алога, покупка валюты по генеральным заявлениям за январь 2002 года</v>
          </cell>
        </row>
        <row r="6592">
          <cell r="A6592">
            <v>37288</v>
          </cell>
          <cell r="B6592" t="str">
            <v>42301810800000040000</v>
          </cell>
          <cell r="C6592" t="str">
            <v>60301810200000009802</v>
          </cell>
          <cell r="D6592" t="str">
            <v>$</v>
          </cell>
          <cell r="E6592">
            <v>3646</v>
          </cell>
          <cell r="F6592" t="str">
            <v>Выплата %% по депозитам, получение %% по кредитам, удержание подоходного н алога, покупка валюты по генеральным заявлениям за январь 2002 года</v>
          </cell>
        </row>
        <row r="6593">
          <cell r="A6593">
            <v>37288</v>
          </cell>
          <cell r="B6593" t="str">
            <v>42301810800000040000</v>
          </cell>
          <cell r="C6593" t="str">
            <v>60301810200000009802</v>
          </cell>
          <cell r="D6593" t="str">
            <v>$</v>
          </cell>
          <cell r="E6593">
            <v>17454</v>
          </cell>
          <cell r="F6593" t="str">
            <v>Выплата %% по депозитам, получение %% по кредитам, удержание подоходного н алога, покупка валюты по генеральным заявлениям за январь 2002 года</v>
          </cell>
        </row>
        <row r="6594">
          <cell r="A6594">
            <v>37288</v>
          </cell>
          <cell r="B6594" t="str">
            <v>42301810800000040000</v>
          </cell>
          <cell r="C6594" t="str">
            <v>60301810200000009802</v>
          </cell>
          <cell r="D6594" t="str">
            <v>$</v>
          </cell>
          <cell r="E6594">
            <v>3903</v>
          </cell>
          <cell r="F6594" t="str">
            <v>Выплата %% по депозитам, получение %% по кредитам, удержание подоходного н алога, покупка валюты по генеральным заявлениям за январь 2002 года</v>
          </cell>
        </row>
        <row r="6595">
          <cell r="A6595">
            <v>37288</v>
          </cell>
          <cell r="B6595" t="str">
            <v>42301810800000040000</v>
          </cell>
          <cell r="C6595" t="str">
            <v>60301810200000009802</v>
          </cell>
          <cell r="D6595" t="str">
            <v>$</v>
          </cell>
          <cell r="E6595">
            <v>7201</v>
          </cell>
          <cell r="F6595" t="str">
            <v>Выплата %% по депозитам, получение %% по кредитам, удержание подоходного н алога, покупка валюты по генеральным заявлениям за январь 2002 года</v>
          </cell>
        </row>
        <row r="6596">
          <cell r="A6596">
            <v>37288</v>
          </cell>
          <cell r="B6596" t="str">
            <v>42301810800000040000</v>
          </cell>
          <cell r="C6596" t="str">
            <v>60301810200000009802</v>
          </cell>
          <cell r="D6596" t="str">
            <v>$</v>
          </cell>
          <cell r="E6596">
            <v>1610</v>
          </cell>
          <cell r="F6596" t="str">
            <v>Выплата %% по депозитам, получение %% по кредитам, удержание подоходного н алога, покупка валюты по генеральным заявлениям за январь 2002 года</v>
          </cell>
        </row>
        <row r="6597">
          <cell r="A6597">
            <v>37288</v>
          </cell>
          <cell r="B6597" t="str">
            <v>42301810800000040000</v>
          </cell>
          <cell r="C6597" t="str">
            <v>60301810200000009802</v>
          </cell>
          <cell r="D6597" t="str">
            <v>$</v>
          </cell>
          <cell r="E6597">
            <v>549</v>
          </cell>
          <cell r="F6597" t="str">
            <v>Выплата %% по депозитам, получение %% по кредитам, удержание подоходного н алога, покупка валюты по генеральным заявлениям за январь 2002 года</v>
          </cell>
        </row>
        <row r="6598">
          <cell r="A6598">
            <v>37288</v>
          </cell>
          <cell r="B6598" t="str">
            <v>42301810800000040000</v>
          </cell>
          <cell r="C6598" t="str">
            <v>60301810200000009802</v>
          </cell>
          <cell r="D6598" t="str">
            <v>$</v>
          </cell>
          <cell r="E6598">
            <v>123</v>
          </cell>
          <cell r="F6598" t="str">
            <v>Выплата %% по депозитам, получение %% по кредитам, удержание подоходного н алога, покупка валюты по генеральным заявлениям за январь 2002 года</v>
          </cell>
        </row>
        <row r="6599">
          <cell r="A6599">
            <v>37288</v>
          </cell>
          <cell r="B6599" t="str">
            <v>42301810800000040000</v>
          </cell>
          <cell r="C6599" t="str">
            <v>60301810200000009802</v>
          </cell>
          <cell r="D6599" t="str">
            <v>$</v>
          </cell>
          <cell r="E6599">
            <v>8324</v>
          </cell>
          <cell r="F6599" t="str">
            <v>Выплата %% по депозитам, получение %% по кредитам, удержание подоходного н алога, покупка валюты по генеральным заявлениям за январь 2002 года</v>
          </cell>
        </row>
        <row r="6600">
          <cell r="A6600">
            <v>37288</v>
          </cell>
          <cell r="B6600" t="str">
            <v>42301810800000040000</v>
          </cell>
          <cell r="C6600" t="str">
            <v>60301810200000009802</v>
          </cell>
          <cell r="D6600" t="str">
            <v>$</v>
          </cell>
          <cell r="E6600">
            <v>1861</v>
          </cell>
          <cell r="F6600" t="str">
            <v>Выплата %% по депозитам, получение %% по кредитам, удержание подоходного н алога, покупка валюты по генеральным заявлениям за январь 2002 года</v>
          </cell>
        </row>
        <row r="6601">
          <cell r="A6601">
            <v>37288</v>
          </cell>
          <cell r="B6601" t="str">
            <v>42301810800000040000</v>
          </cell>
          <cell r="C6601" t="str">
            <v>60301810200000009802</v>
          </cell>
          <cell r="D6601" t="str">
            <v>$</v>
          </cell>
          <cell r="E6601">
            <v>25615</v>
          </cell>
          <cell r="F6601" t="str">
            <v>Выплата %% по депозитам, получение %% по кредитам, удержание подоходного н алога, покупка валюты по генеральным заявлениям за январь 2002 года</v>
          </cell>
        </row>
        <row r="6602">
          <cell r="A6602">
            <v>37288</v>
          </cell>
          <cell r="B6602" t="str">
            <v>42301810800000040000</v>
          </cell>
          <cell r="C6602" t="str">
            <v>60301810200000009802</v>
          </cell>
          <cell r="D6602" t="str">
            <v>$</v>
          </cell>
          <cell r="E6602">
            <v>18505</v>
          </cell>
          <cell r="F6602" t="str">
            <v>Выплата %% по депозитам, получение %% по кредитам, удержание подоходного н алога, покупка валюты по генеральным заявлениям за январь 2002 года</v>
          </cell>
        </row>
        <row r="6603">
          <cell r="A6603">
            <v>37288</v>
          </cell>
          <cell r="B6603" t="str">
            <v>42301810800000040000</v>
          </cell>
          <cell r="C6603" t="str">
            <v>60301810200000009802</v>
          </cell>
          <cell r="D6603" t="str">
            <v>$</v>
          </cell>
          <cell r="E6603">
            <v>12253</v>
          </cell>
          <cell r="F6603" t="str">
            <v>Выплата %% по депозитам, получение %% по кредитам, удержание подоходного н алога, покупка валюты по генеральным заявлениям за январь 2002 года</v>
          </cell>
        </row>
        <row r="6604">
          <cell r="A6604">
            <v>37288</v>
          </cell>
          <cell r="B6604" t="str">
            <v>42301810800000040000</v>
          </cell>
          <cell r="C6604" t="str">
            <v>60301810200000009802</v>
          </cell>
          <cell r="D6604" t="str">
            <v>$</v>
          </cell>
          <cell r="E6604">
            <v>8851</v>
          </cell>
          <cell r="F6604" t="str">
            <v>Выплата %% по депозитам, получение %% по кредитам, удержание подоходного н алога, покупка валюты по генеральным заявлениям за январь 2002 года</v>
          </cell>
        </row>
        <row r="6605">
          <cell r="A6605">
            <v>37288</v>
          </cell>
          <cell r="B6605" t="str">
            <v>42301810800000040000</v>
          </cell>
          <cell r="C6605" t="str">
            <v>60301810200000009802</v>
          </cell>
          <cell r="D6605" t="str">
            <v>$</v>
          </cell>
          <cell r="E6605">
            <v>13127</v>
          </cell>
          <cell r="F6605" t="str">
            <v>Выплата %% по депозитам, получение %% по кредитам, удержание подоходного н алога, покупка валюты по генеральным заявлениям за январь 2002 года</v>
          </cell>
        </row>
        <row r="6606">
          <cell r="A6606">
            <v>37288</v>
          </cell>
          <cell r="B6606" t="str">
            <v>42301810800000040000</v>
          </cell>
          <cell r="C6606" t="str">
            <v>60301810200000009802</v>
          </cell>
          <cell r="D6606" t="str">
            <v>$</v>
          </cell>
          <cell r="E6606">
            <v>2935</v>
          </cell>
          <cell r="F6606" t="str">
            <v>Выплата %% по депозитам, получение %% по кредитам, удержание подоходного н алога, покупка валюты по генеральным заявлениям за январь 2002 года</v>
          </cell>
        </row>
        <row r="6607">
          <cell r="A6607">
            <v>37288</v>
          </cell>
          <cell r="B6607" t="str">
            <v>42301810800000040000</v>
          </cell>
          <cell r="C6607" t="str">
            <v>60301810200000009802</v>
          </cell>
          <cell r="D6607" t="str">
            <v>$</v>
          </cell>
          <cell r="E6607">
            <v>14516</v>
          </cell>
          <cell r="F6607" t="str">
            <v>Выплата %% по депозитам, получение %% по кредитам, удержание подоходного н алога, покупка валюты по генеральным заявлениям за январь 2002 года</v>
          </cell>
        </row>
        <row r="6608">
          <cell r="A6608">
            <v>37288</v>
          </cell>
          <cell r="B6608" t="str">
            <v>42301810800000040000</v>
          </cell>
          <cell r="C6608" t="str">
            <v>60301810200000009802</v>
          </cell>
          <cell r="D6608" t="str">
            <v>$</v>
          </cell>
          <cell r="E6608">
            <v>3246</v>
          </cell>
          <cell r="F6608" t="str">
            <v>Выплата %% по депозитам, получение %% по кредитам, удержание подоходного н алога, покупка валюты по генеральным заявлениям за январь 2002 года</v>
          </cell>
        </row>
        <row r="6609">
          <cell r="A6609">
            <v>37291</v>
          </cell>
          <cell r="B6609" t="str">
            <v>42301810800000040000</v>
          </cell>
          <cell r="C6609" t="str">
            <v>60301810300000000002</v>
          </cell>
          <cell r="D6609" t="str">
            <v>$</v>
          </cell>
          <cell r="E6609">
            <v>33.99</v>
          </cell>
          <cell r="F6609" t="str">
            <v>Удержание 1% налога со счета 519</v>
          </cell>
        </row>
        <row r="6610">
          <cell r="A6610">
            <v>37291</v>
          </cell>
          <cell r="B6610" t="str">
            <v>42301810800000040000</v>
          </cell>
          <cell r="C6610" t="str">
            <v>60301810300000000002</v>
          </cell>
          <cell r="D6610" t="str">
            <v>$</v>
          </cell>
          <cell r="E6610">
            <v>221.7</v>
          </cell>
          <cell r="F6610" t="str">
            <v>Удержание 1% налога со счета 247</v>
          </cell>
        </row>
        <row r="6611">
          <cell r="A6611">
            <v>37292</v>
          </cell>
          <cell r="B6611" t="str">
            <v>42301810800000040000</v>
          </cell>
          <cell r="C6611" t="str">
            <v>60301810300000000002</v>
          </cell>
          <cell r="D6611" t="str">
            <v>$</v>
          </cell>
          <cell r="E6611">
            <v>448.58</v>
          </cell>
          <cell r="F6611" t="str">
            <v>Удержание 1% налога со счета 1741</v>
          </cell>
        </row>
        <row r="6612">
          <cell r="A6612">
            <v>37292</v>
          </cell>
          <cell r="B6612" t="str">
            <v>42301810800000040000</v>
          </cell>
          <cell r="C6612" t="str">
            <v>60301810300000000002</v>
          </cell>
          <cell r="D6612" t="str">
            <v>$</v>
          </cell>
          <cell r="E6612">
            <v>3.57</v>
          </cell>
          <cell r="F6612" t="str">
            <v>Удержание 1% налога со счета 2313</v>
          </cell>
        </row>
        <row r="6613">
          <cell r="A6613">
            <v>37292</v>
          </cell>
          <cell r="B6613" t="str">
            <v>42301810800000040000</v>
          </cell>
          <cell r="C6613" t="str">
            <v>60301810300000000002</v>
          </cell>
          <cell r="D6613" t="str">
            <v>$</v>
          </cell>
          <cell r="E6613">
            <v>26.28</v>
          </cell>
          <cell r="F6613" t="str">
            <v>Удержание 1% налога со счета 399</v>
          </cell>
        </row>
        <row r="6614">
          <cell r="A6614">
            <v>37292</v>
          </cell>
          <cell r="B6614" t="str">
            <v>42301810800000040000</v>
          </cell>
          <cell r="C6614" t="str">
            <v>60301810300000000002</v>
          </cell>
          <cell r="D6614" t="str">
            <v>$</v>
          </cell>
          <cell r="E6614">
            <v>190.34</v>
          </cell>
          <cell r="F6614" t="str">
            <v>Удержание 1% налога со счета 797</v>
          </cell>
        </row>
        <row r="6615">
          <cell r="A6615">
            <v>37292</v>
          </cell>
          <cell r="B6615" t="str">
            <v>42301810800000040000</v>
          </cell>
          <cell r="C6615" t="str">
            <v>60301810300000000002</v>
          </cell>
          <cell r="D6615" t="str">
            <v>$</v>
          </cell>
          <cell r="E6615">
            <v>14.86</v>
          </cell>
          <cell r="F6615" t="str">
            <v>Удержание 1% налога со счета 1741</v>
          </cell>
        </row>
        <row r="6616">
          <cell r="A6616">
            <v>37292</v>
          </cell>
          <cell r="B6616" t="str">
            <v>42301810800000040000</v>
          </cell>
          <cell r="C6616" t="str">
            <v>60301810300000000002</v>
          </cell>
          <cell r="D6616" t="str">
            <v>$</v>
          </cell>
          <cell r="E6616">
            <v>162</v>
          </cell>
          <cell r="F6616" t="str">
            <v>Удержание 1% налога со счета 674</v>
          </cell>
        </row>
        <row r="6617">
          <cell r="A6617">
            <v>37293</v>
          </cell>
          <cell r="B6617" t="str">
            <v>42301810800000040000</v>
          </cell>
          <cell r="C6617" t="str">
            <v>60301810300000000002</v>
          </cell>
          <cell r="D6617" t="str">
            <v>$</v>
          </cell>
          <cell r="E6617">
            <v>121.73</v>
          </cell>
          <cell r="F6617" t="str">
            <v>Удержание 1% налога со счета 425</v>
          </cell>
        </row>
        <row r="6618">
          <cell r="A6618">
            <v>37293</v>
          </cell>
          <cell r="B6618" t="str">
            <v>42301810800000040000</v>
          </cell>
          <cell r="C6618" t="str">
            <v>60301810200000009802</v>
          </cell>
          <cell r="D6618" t="str">
            <v>$</v>
          </cell>
          <cell r="E6618">
            <v>98</v>
          </cell>
          <cell r="F6618" t="str">
            <v>Погашение части основного долга, процентов за пользование кредитом и списание подоходного налога с материальной выгоды,  Бедина С.Ю.</v>
          </cell>
        </row>
        <row r="6619">
          <cell r="A6619">
            <v>37293</v>
          </cell>
          <cell r="B6619" t="str">
            <v>42301810800000040000</v>
          </cell>
          <cell r="C6619" t="str">
            <v>60301810200000009802</v>
          </cell>
          <cell r="D6619" t="str">
            <v>$</v>
          </cell>
          <cell r="E6619">
            <v>21</v>
          </cell>
          <cell r="F6619" t="str">
            <v>Погашение части основного долга, процентов за пользование кредитом и списание подоходного налога с материальной выгоды,  Генералова О.А.</v>
          </cell>
        </row>
        <row r="6620">
          <cell r="A6620">
            <v>37293</v>
          </cell>
          <cell r="B6620" t="str">
            <v>42301810800000040000</v>
          </cell>
          <cell r="C6620" t="str">
            <v>60301810200000009802</v>
          </cell>
          <cell r="D6620" t="str">
            <v>$</v>
          </cell>
          <cell r="E6620">
            <v>24</v>
          </cell>
          <cell r="F6620" t="str">
            <v>Погашение части основного долга, процентов за пользование кредитом и списание подоходного налога с материальной выгоды,  Немых Н.О.</v>
          </cell>
        </row>
        <row r="6621">
          <cell r="A6621">
            <v>37293</v>
          </cell>
          <cell r="B6621" t="str">
            <v>42301810800000040000</v>
          </cell>
          <cell r="C6621" t="str">
            <v>60301810200000009802</v>
          </cell>
          <cell r="D6621" t="str">
            <v>$</v>
          </cell>
          <cell r="E6621">
            <v>4</v>
          </cell>
          <cell r="F6621" t="str">
            <v>Погашение части основного долга, процентов за пользование кредитом и списание подоходного налога с материальной выгоды,  Гриднев М.И.</v>
          </cell>
        </row>
        <row r="6622">
          <cell r="A6622">
            <v>37294</v>
          </cell>
          <cell r="B6622" t="str">
            <v>42301810800000040000</v>
          </cell>
          <cell r="C6622" t="str">
            <v>60301810300000000002</v>
          </cell>
          <cell r="D6622" t="str">
            <v>$</v>
          </cell>
          <cell r="E6622">
            <v>46.43</v>
          </cell>
          <cell r="F6622" t="str">
            <v>Удержание 1% налога со счета 5187</v>
          </cell>
        </row>
        <row r="6623">
          <cell r="A6623">
            <v>37294</v>
          </cell>
          <cell r="B6623" t="str">
            <v>42301810800000040000</v>
          </cell>
          <cell r="C6623" t="str">
            <v>60301810300000000002</v>
          </cell>
          <cell r="D6623" t="str">
            <v>$</v>
          </cell>
          <cell r="E6623">
            <v>62.03</v>
          </cell>
          <cell r="F6623" t="str">
            <v>Удержание 1% налога со счета 3930</v>
          </cell>
        </row>
        <row r="6624">
          <cell r="A6624">
            <v>37294</v>
          </cell>
          <cell r="B6624" t="str">
            <v>42301810800000040000</v>
          </cell>
          <cell r="C6624" t="str">
            <v>60301810300000000002</v>
          </cell>
          <cell r="D6624" t="str">
            <v>$</v>
          </cell>
          <cell r="E6624">
            <v>154.13999999999999</v>
          </cell>
          <cell r="F6624" t="str">
            <v>Удержание 1% налога со счета 1709</v>
          </cell>
        </row>
        <row r="6625">
          <cell r="A6625">
            <v>37294</v>
          </cell>
          <cell r="B6625" t="str">
            <v>42301810800000040000</v>
          </cell>
          <cell r="C6625" t="str">
            <v>60301810300000000002</v>
          </cell>
          <cell r="D6625" t="str">
            <v>$</v>
          </cell>
          <cell r="E6625">
            <v>448.52</v>
          </cell>
          <cell r="F6625" t="str">
            <v>Удержание 1% налога со счета 4722</v>
          </cell>
        </row>
        <row r="6626">
          <cell r="A6626">
            <v>37294</v>
          </cell>
          <cell r="B6626" t="str">
            <v>42301810800000040000</v>
          </cell>
          <cell r="C6626" t="str">
            <v>60301810300000000002</v>
          </cell>
          <cell r="D6626" t="str">
            <v>$</v>
          </cell>
          <cell r="E6626">
            <v>25.49</v>
          </cell>
          <cell r="F6626" t="str">
            <v>Удержание 1% налога со счета 56</v>
          </cell>
        </row>
        <row r="6627">
          <cell r="A6627">
            <v>37295</v>
          </cell>
          <cell r="B6627" t="str">
            <v>42301810800000040000</v>
          </cell>
          <cell r="C6627" t="str">
            <v>60301810300000000002</v>
          </cell>
          <cell r="D6627" t="str">
            <v>$</v>
          </cell>
          <cell r="E6627">
            <v>0.9</v>
          </cell>
          <cell r="F6627" t="str">
            <v>Удержание 1% налога со счета 1505</v>
          </cell>
        </row>
        <row r="6628">
          <cell r="A6628">
            <v>37295</v>
          </cell>
          <cell r="B6628" t="str">
            <v>42301810800000040000</v>
          </cell>
          <cell r="C6628" t="str">
            <v>60301810300000000002</v>
          </cell>
          <cell r="D6628" t="str">
            <v>$</v>
          </cell>
          <cell r="E6628">
            <v>69.11</v>
          </cell>
          <cell r="F6628" t="str">
            <v>Удержание 1% налога со счета 1822</v>
          </cell>
        </row>
        <row r="6629">
          <cell r="A6629">
            <v>37295</v>
          </cell>
          <cell r="B6629" t="str">
            <v>42301810800000040000</v>
          </cell>
          <cell r="C6629" t="str">
            <v>60301810300000000002</v>
          </cell>
          <cell r="D6629" t="str">
            <v>$</v>
          </cell>
          <cell r="E6629">
            <v>30.95</v>
          </cell>
          <cell r="F6629" t="str">
            <v>Удержание 1% налога со счета 4793</v>
          </cell>
        </row>
        <row r="6630">
          <cell r="A6630">
            <v>37298</v>
          </cell>
          <cell r="B6630" t="str">
            <v>42301810800000040000</v>
          </cell>
          <cell r="C6630" t="str">
            <v>60301810300000000002</v>
          </cell>
          <cell r="D6630" t="str">
            <v>$</v>
          </cell>
          <cell r="E6630">
            <v>20.149999999999999</v>
          </cell>
          <cell r="F6630" t="str">
            <v>Удержание 1% налога со счета 519</v>
          </cell>
        </row>
        <row r="6631">
          <cell r="A6631">
            <v>37298</v>
          </cell>
          <cell r="B6631" t="str">
            <v>42301810800000040000</v>
          </cell>
          <cell r="C6631" t="str">
            <v>60301810700000009098</v>
          </cell>
          <cell r="D6631" t="str">
            <v>$</v>
          </cell>
          <cell r="E6631">
            <v>1968.18</v>
          </cell>
          <cell r="F6631" t="str">
            <v>Возмещение оплаченных банком услуг по использованию кредитной карты AMEX в личных целях, удержание
 НДС и налога с продаж  Гаврилов Н.В.</v>
          </cell>
        </row>
        <row r="6632">
          <cell r="A6632">
            <v>37298</v>
          </cell>
          <cell r="B6632" t="str">
            <v>42301810800000040000</v>
          </cell>
          <cell r="C6632" t="str">
            <v>60301810800000009943</v>
          </cell>
          <cell r="D6632" t="str">
            <v>$</v>
          </cell>
          <cell r="E6632">
            <v>590.46</v>
          </cell>
          <cell r="F6632" t="str">
            <v>Возмещение оплаченных банком услуг по использованию кредитной карты AMEX в личных целях, удержание
 НДС и налога с продаж  Гаврилов Н.В.</v>
          </cell>
        </row>
        <row r="6633">
          <cell r="A6633">
            <v>37298</v>
          </cell>
          <cell r="B6633" t="str">
            <v>42301810800000040000</v>
          </cell>
          <cell r="C6633" t="str">
            <v>60301810300000000002</v>
          </cell>
          <cell r="D6633" t="str">
            <v>$</v>
          </cell>
          <cell r="E6633">
            <v>31</v>
          </cell>
          <cell r="F6633" t="str">
            <v>Удержание 1% налога со счета 5187</v>
          </cell>
        </row>
        <row r="6634">
          <cell r="A6634">
            <v>37298</v>
          </cell>
          <cell r="B6634" t="str">
            <v>42301810800000040000</v>
          </cell>
          <cell r="C6634" t="str">
            <v>60301810300000000002</v>
          </cell>
          <cell r="D6634" t="str">
            <v>$</v>
          </cell>
          <cell r="E6634">
            <v>30.19</v>
          </cell>
          <cell r="F6634" t="str">
            <v>Удержание 1% налога со счета 412</v>
          </cell>
        </row>
        <row r="6635">
          <cell r="A6635">
            <v>37298</v>
          </cell>
          <cell r="B6635" t="str">
            <v>42301810800000040000</v>
          </cell>
          <cell r="C6635" t="str">
            <v>60301810300000000002</v>
          </cell>
          <cell r="D6635" t="str">
            <v>$</v>
          </cell>
          <cell r="E6635">
            <v>77.489999999999995</v>
          </cell>
          <cell r="F6635" t="str">
            <v>Удержание 1% налога со счета 373</v>
          </cell>
        </row>
        <row r="6636">
          <cell r="A6636">
            <v>37298</v>
          </cell>
          <cell r="B6636" t="str">
            <v>42301810800000040000</v>
          </cell>
          <cell r="C6636" t="str">
            <v>60301810300000000002</v>
          </cell>
          <cell r="D6636" t="str">
            <v>$</v>
          </cell>
          <cell r="E6636">
            <v>189.09</v>
          </cell>
          <cell r="F6636" t="str">
            <v>Удержание 1% налога со счета 797</v>
          </cell>
        </row>
        <row r="6637">
          <cell r="A6637">
            <v>37299</v>
          </cell>
          <cell r="B6637" t="str">
            <v>42301810800000040000</v>
          </cell>
          <cell r="C6637" t="str">
            <v>60301810300000000002</v>
          </cell>
          <cell r="D6637" t="str">
            <v>$</v>
          </cell>
          <cell r="E6637">
            <v>62.1</v>
          </cell>
          <cell r="F6637" t="str">
            <v>Удержание 1% налога со счета 425</v>
          </cell>
        </row>
        <row r="6638">
          <cell r="A6638">
            <v>37299</v>
          </cell>
          <cell r="B6638" t="str">
            <v>42301810800000040000</v>
          </cell>
          <cell r="C6638" t="str">
            <v>60301810300000000002</v>
          </cell>
          <cell r="D6638" t="str">
            <v>$</v>
          </cell>
          <cell r="E6638">
            <v>217.35</v>
          </cell>
          <cell r="F6638" t="str">
            <v>Удержание 1% налога со счета 1505</v>
          </cell>
        </row>
        <row r="6639">
          <cell r="A6639">
            <v>37299</v>
          </cell>
          <cell r="B6639" t="str">
            <v>42301810800000040000</v>
          </cell>
          <cell r="C6639" t="str">
            <v>60301810300000000002</v>
          </cell>
          <cell r="D6639" t="str">
            <v>$</v>
          </cell>
          <cell r="E6639">
            <v>17.309999999999999</v>
          </cell>
          <cell r="F6639" t="str">
            <v>Удержание 1% налога со счета 56</v>
          </cell>
        </row>
        <row r="6640">
          <cell r="A6640">
            <v>37300</v>
          </cell>
          <cell r="B6640" t="str">
            <v>42301810800000040000</v>
          </cell>
          <cell r="C6640" t="str">
            <v>60301810300000000002</v>
          </cell>
          <cell r="D6640" t="str">
            <v>$</v>
          </cell>
          <cell r="E6640">
            <v>17.18</v>
          </cell>
          <cell r="F6640" t="str">
            <v>Удержание 1% налога со счета 1369</v>
          </cell>
        </row>
        <row r="6641">
          <cell r="A6641">
            <v>37300</v>
          </cell>
          <cell r="B6641" t="str">
            <v>42301810800000040000</v>
          </cell>
          <cell r="C6641" t="str">
            <v>60301810300000000002</v>
          </cell>
          <cell r="D6641" t="str">
            <v>$</v>
          </cell>
          <cell r="E6641">
            <v>108.38</v>
          </cell>
          <cell r="F6641" t="str">
            <v>Удержание 1% налога со счета 247</v>
          </cell>
        </row>
        <row r="6642">
          <cell r="A6642">
            <v>37300</v>
          </cell>
          <cell r="B6642" t="str">
            <v>42301810800000040000</v>
          </cell>
          <cell r="C6642" t="str">
            <v>60301810300000000002</v>
          </cell>
          <cell r="D6642" t="str">
            <v>$</v>
          </cell>
          <cell r="E6642">
            <v>1185.72</v>
          </cell>
          <cell r="F6642" t="str">
            <v>Удержание 1% налога со счета 4764</v>
          </cell>
        </row>
        <row r="6643">
          <cell r="A6643">
            <v>37300</v>
          </cell>
          <cell r="B6643" t="str">
            <v>42301810800000040000</v>
          </cell>
          <cell r="C6643" t="str">
            <v>60301810300000000002</v>
          </cell>
          <cell r="D6643" t="str">
            <v>$</v>
          </cell>
          <cell r="E6643">
            <v>69.86</v>
          </cell>
          <cell r="F6643" t="str">
            <v>Удержание 1% налога со счета 1709</v>
          </cell>
        </row>
        <row r="6644">
          <cell r="A6644">
            <v>37300</v>
          </cell>
          <cell r="B6644" t="str">
            <v>42301810800000040000</v>
          </cell>
          <cell r="C6644" t="str">
            <v>60301810700000009098</v>
          </cell>
          <cell r="D6644" t="str">
            <v>$</v>
          </cell>
          <cell r="E6644">
            <v>133.11000000000001</v>
          </cell>
          <cell r="F6644" t="str">
            <v>Списание расходов, оплаченных банковской картой MasterCard Business (Сторчак С.А.), по командировке во Францию с 15 по 18.01.02: проживание по норме и сверх норм, завтраки, в оплату личных трат.</v>
          </cell>
        </row>
        <row r="6645">
          <cell r="A6645">
            <v>37300</v>
          </cell>
          <cell r="B6645" t="str">
            <v>42301810800000040000</v>
          </cell>
          <cell r="C6645" t="str">
            <v>60301810800000009943</v>
          </cell>
          <cell r="D6645" t="str">
            <v>$</v>
          </cell>
          <cell r="E6645">
            <v>39.93</v>
          </cell>
          <cell r="F6645" t="str">
            <v>Списание расходов, оплаченных банковской картой MasterCard Business (Сторчак С.А.), по командировке во Францию с 15 по 18.01.02: проживание по норме и сверх норм, завтраки, в оплату личных трат.</v>
          </cell>
        </row>
        <row r="6646">
          <cell r="A6646">
            <v>37300</v>
          </cell>
          <cell r="B6646" t="str">
            <v>42301810800000040000</v>
          </cell>
          <cell r="C6646" t="str">
            <v>60301810700000009098</v>
          </cell>
          <cell r="D6646" t="str">
            <v>$</v>
          </cell>
          <cell r="E6646">
            <v>122.87</v>
          </cell>
          <cell r="F6646" t="str">
            <v>Списание расходов, оплаченных банковской картой MasterCard Business (Сторчак С. А.), по командировке в Чехию с 17 по 20.12.01: оплата авиабилета, возврат части стоимости авиабилета, проживание по норме и сверх норм, оплата личных трат.</v>
          </cell>
        </row>
        <row r="6647">
          <cell r="A6647">
            <v>37300</v>
          </cell>
          <cell r="B6647" t="str">
            <v>42301810800000040000</v>
          </cell>
          <cell r="C6647" t="str">
            <v>60301810800000009943</v>
          </cell>
          <cell r="D6647" t="str">
            <v>$</v>
          </cell>
          <cell r="E6647">
            <v>36.86</v>
          </cell>
          <cell r="F6647" t="str">
            <v>Списание расходов, оплаченных банковской картой MasterCard Business (Сторчак С. А.), по командировке в Чехию с 17 по 20.12.01: оплата авиабилета, возврат части стоимости авиабилета, проживание по норме и сверх норм, оплата личных трат.</v>
          </cell>
        </row>
        <row r="6648">
          <cell r="A6648">
            <v>37302</v>
          </cell>
          <cell r="B6648" t="str">
            <v>42301810800000040000</v>
          </cell>
          <cell r="C6648" t="str">
            <v>60301810700000009098</v>
          </cell>
          <cell r="D6648" t="str">
            <v>$</v>
          </cell>
          <cell r="E6648">
            <v>1188.28</v>
          </cell>
          <cell r="F6648" t="str">
            <v>Списание расходов, оплаченных банковской картой MasterCard Business (Гаврилов Н. В.), на представительские цели в пределах норм, в оплату личных трат.</v>
          </cell>
        </row>
        <row r="6649">
          <cell r="A6649">
            <v>37302</v>
          </cell>
          <cell r="B6649" t="str">
            <v>42301810800000040000</v>
          </cell>
          <cell r="C6649" t="str">
            <v>60301810800000009943</v>
          </cell>
          <cell r="D6649" t="str">
            <v>$</v>
          </cell>
          <cell r="E6649">
            <v>356.48</v>
          </cell>
          <cell r="F6649" t="str">
            <v>Списание расходов, оплаченных банковской картой MasterCard Business (Гаврилов Н. В.), на представительские цели в пределах норм, в оплату личных трат.</v>
          </cell>
        </row>
        <row r="6650">
          <cell r="A6650">
            <v>37302</v>
          </cell>
          <cell r="B6650" t="str">
            <v>42301810800000040000</v>
          </cell>
          <cell r="C6650" t="str">
            <v>60301810300000000002</v>
          </cell>
          <cell r="D6650" t="str">
            <v>$</v>
          </cell>
          <cell r="E6650">
            <v>93</v>
          </cell>
          <cell r="F6650" t="str">
            <v>Удержание 1% налога со счета 1505</v>
          </cell>
        </row>
        <row r="6651">
          <cell r="A6651">
            <v>37302</v>
          </cell>
          <cell r="B6651" t="str">
            <v>42301810800000040000</v>
          </cell>
          <cell r="C6651" t="str">
            <v>60301810300000000002</v>
          </cell>
          <cell r="D6651" t="str">
            <v>$</v>
          </cell>
          <cell r="E6651">
            <v>31</v>
          </cell>
          <cell r="F6651" t="str">
            <v>Удержание 1% налога со счета 5187</v>
          </cell>
        </row>
        <row r="6652">
          <cell r="A6652">
            <v>37302</v>
          </cell>
          <cell r="B6652" t="str">
            <v>42301810800000040000</v>
          </cell>
          <cell r="C6652" t="str">
            <v>60301810300000000002</v>
          </cell>
          <cell r="D6652" t="str">
            <v>$</v>
          </cell>
          <cell r="E6652">
            <v>62</v>
          </cell>
          <cell r="F6652" t="str">
            <v>Удержание 1% налога со счета 1822</v>
          </cell>
        </row>
        <row r="6653">
          <cell r="A6653">
            <v>37302</v>
          </cell>
          <cell r="B6653" t="str">
            <v>42301810800000040000</v>
          </cell>
          <cell r="C6653" t="str">
            <v>60301810300000000002</v>
          </cell>
          <cell r="D6653" t="str">
            <v>$</v>
          </cell>
          <cell r="E6653">
            <v>18.600000000000001</v>
          </cell>
          <cell r="F6653" t="str">
            <v>Удержание 1% налога со счета 5310</v>
          </cell>
        </row>
        <row r="6654">
          <cell r="A6654">
            <v>37305</v>
          </cell>
          <cell r="B6654" t="str">
            <v>42301810800000040000</v>
          </cell>
          <cell r="C6654" t="str">
            <v>60301810300000000002</v>
          </cell>
          <cell r="D6654" t="str">
            <v>$</v>
          </cell>
          <cell r="E6654">
            <v>2657.22</v>
          </cell>
          <cell r="F6654" t="str">
            <v>Удержание 1% налога со счета 991</v>
          </cell>
        </row>
        <row r="6655">
          <cell r="A6655">
            <v>37305</v>
          </cell>
          <cell r="B6655" t="str">
            <v>42301810800000040000</v>
          </cell>
          <cell r="C6655" t="str">
            <v>60301810300000000002</v>
          </cell>
          <cell r="D6655" t="str">
            <v>$</v>
          </cell>
          <cell r="E6655">
            <v>1863</v>
          </cell>
          <cell r="F6655" t="str">
            <v>Удержание 1% налога со счета 991</v>
          </cell>
        </row>
        <row r="6656">
          <cell r="A6656">
            <v>37305</v>
          </cell>
          <cell r="B6656" t="str">
            <v>42301810800000040000</v>
          </cell>
          <cell r="C6656" t="str">
            <v>60301810300000000002</v>
          </cell>
          <cell r="D6656" t="str">
            <v>$</v>
          </cell>
          <cell r="E6656">
            <v>31.05</v>
          </cell>
          <cell r="F6656" t="str">
            <v>Удержание 1% налога со счета 5187</v>
          </cell>
        </row>
        <row r="6657">
          <cell r="A6657">
            <v>37305</v>
          </cell>
          <cell r="B6657" t="str">
            <v>42301810800000040000</v>
          </cell>
          <cell r="C6657" t="str">
            <v>60301810300000000002</v>
          </cell>
          <cell r="D6657" t="str">
            <v>$</v>
          </cell>
          <cell r="E6657">
            <v>80.75</v>
          </cell>
          <cell r="F6657" t="str">
            <v>Удержание 1% налога со счета 4751</v>
          </cell>
        </row>
        <row r="6658">
          <cell r="A6658">
            <v>37306</v>
          </cell>
          <cell r="B6658" t="str">
            <v>42301810800000040000</v>
          </cell>
          <cell r="C6658" t="str">
            <v>60301810300000000002</v>
          </cell>
          <cell r="D6658" t="str">
            <v>$</v>
          </cell>
          <cell r="E6658">
            <v>124.2</v>
          </cell>
          <cell r="F6658" t="str">
            <v>Удержание 1% налога со счета 1369</v>
          </cell>
        </row>
        <row r="6659">
          <cell r="A6659">
            <v>37306</v>
          </cell>
          <cell r="B6659" t="str">
            <v>42301810800000040000</v>
          </cell>
          <cell r="C6659" t="str">
            <v>60301810300000000002</v>
          </cell>
          <cell r="D6659" t="str">
            <v>$</v>
          </cell>
          <cell r="E6659">
            <v>55.89</v>
          </cell>
          <cell r="F6659" t="str">
            <v>Удержание 1% налога со счета 412</v>
          </cell>
        </row>
        <row r="6660">
          <cell r="A6660">
            <v>37306</v>
          </cell>
          <cell r="B6660" t="str">
            <v>42301810800000040000</v>
          </cell>
          <cell r="C6660" t="str">
            <v>60301810800000009943</v>
          </cell>
          <cell r="D6660" t="str">
            <v>$</v>
          </cell>
          <cell r="E6660">
            <v>49.93</v>
          </cell>
          <cell r="F6660" t="str">
            <v>Списание средств в связи с утерей ИПК, удержание НДС и НСП, согласно заявлению Потаповой Е.Ю., в связи с покупкой ИПК.</v>
          </cell>
        </row>
        <row r="6661">
          <cell r="A6661">
            <v>37307</v>
          </cell>
          <cell r="B6661" t="str">
            <v>42301810800000040000</v>
          </cell>
          <cell r="C6661" t="str">
            <v>60301810300000000002</v>
          </cell>
          <cell r="D6661" t="str">
            <v>$</v>
          </cell>
          <cell r="E6661">
            <v>622</v>
          </cell>
          <cell r="F6661" t="str">
            <v>Удержание 1% налога со счета 1709</v>
          </cell>
        </row>
        <row r="6662">
          <cell r="A6662">
            <v>37307</v>
          </cell>
          <cell r="B6662" t="str">
            <v>42301810800000040000</v>
          </cell>
          <cell r="C6662" t="str">
            <v>60301810300000000002</v>
          </cell>
          <cell r="D6662" t="str">
            <v>$</v>
          </cell>
          <cell r="E6662">
            <v>622</v>
          </cell>
          <cell r="F6662" t="str">
            <v>Удержание 1% налога со счета 425</v>
          </cell>
        </row>
        <row r="6663">
          <cell r="A6663">
            <v>37309</v>
          </cell>
          <cell r="B6663" t="str">
            <v>42301810800000040000</v>
          </cell>
          <cell r="C6663" t="str">
            <v>60301810300000000002</v>
          </cell>
          <cell r="D6663" t="str">
            <v>$</v>
          </cell>
          <cell r="E6663">
            <v>311</v>
          </cell>
          <cell r="F6663" t="str">
            <v>Удержание 1% налога со счета 1505</v>
          </cell>
        </row>
        <row r="6664">
          <cell r="A6664">
            <v>37309</v>
          </cell>
          <cell r="B6664" t="str">
            <v>42301810800000040000</v>
          </cell>
          <cell r="C6664" t="str">
            <v>60301810300000000002</v>
          </cell>
          <cell r="D6664" t="str">
            <v>$</v>
          </cell>
          <cell r="E6664">
            <v>155.28</v>
          </cell>
          <cell r="F6664" t="str">
            <v>Удержание 1% налога со счета 1327</v>
          </cell>
        </row>
        <row r="6665">
          <cell r="A6665">
            <v>37309</v>
          </cell>
          <cell r="B6665" t="str">
            <v>42301810800000040000</v>
          </cell>
          <cell r="C6665" t="str">
            <v>60301810300000000002</v>
          </cell>
          <cell r="D6665" t="str">
            <v>$</v>
          </cell>
          <cell r="E6665">
            <v>62.2</v>
          </cell>
          <cell r="F6665" t="str">
            <v>Удержание 1% налога со счета 1822</v>
          </cell>
        </row>
        <row r="6666">
          <cell r="A6666">
            <v>37309</v>
          </cell>
          <cell r="B6666" t="str">
            <v>42301810800000040000</v>
          </cell>
          <cell r="C6666" t="str">
            <v>60301810300000000002</v>
          </cell>
          <cell r="D6666" t="str">
            <v>$</v>
          </cell>
          <cell r="E6666">
            <v>31.1</v>
          </cell>
          <cell r="F6666" t="str">
            <v>Удержание 1% налога со счета 1822</v>
          </cell>
        </row>
        <row r="6667">
          <cell r="A6667">
            <v>37309</v>
          </cell>
          <cell r="B6667" t="str">
            <v>42301810800000040000</v>
          </cell>
          <cell r="C6667" t="str">
            <v>60301810300000000002</v>
          </cell>
          <cell r="D6667" t="str">
            <v>$</v>
          </cell>
          <cell r="E6667">
            <v>28.63</v>
          </cell>
          <cell r="F6667" t="str">
            <v>Удержание 1% налога со счета 399</v>
          </cell>
        </row>
        <row r="6668">
          <cell r="A6668">
            <v>37313</v>
          </cell>
          <cell r="B6668" t="str">
            <v>42301810800000040000</v>
          </cell>
          <cell r="C6668" t="str">
            <v>60301810300000000002</v>
          </cell>
          <cell r="D6668" t="str">
            <v>$</v>
          </cell>
          <cell r="E6668">
            <v>21.77</v>
          </cell>
          <cell r="F6668" t="str">
            <v>Удержание 1% налога со счета 5187</v>
          </cell>
        </row>
        <row r="6669">
          <cell r="A6669">
            <v>37313</v>
          </cell>
          <cell r="B6669" t="str">
            <v>42301810800000040000</v>
          </cell>
          <cell r="C6669" t="str">
            <v>60301810300000000002</v>
          </cell>
          <cell r="D6669" t="str">
            <v>$</v>
          </cell>
          <cell r="E6669">
            <v>34.21</v>
          </cell>
          <cell r="F6669" t="str">
            <v>Удержание 1% налога со счета 56</v>
          </cell>
        </row>
        <row r="6670">
          <cell r="A6670">
            <v>37313</v>
          </cell>
          <cell r="B6670" t="str">
            <v>42301810800000040000</v>
          </cell>
          <cell r="C6670" t="str">
            <v>60301810300000000002</v>
          </cell>
          <cell r="D6670" t="str">
            <v>$</v>
          </cell>
          <cell r="E6670">
            <v>154.85</v>
          </cell>
          <cell r="F6670" t="str">
            <v>Удержание 1% налога со счета 2559</v>
          </cell>
        </row>
        <row r="6671">
          <cell r="A6671">
            <v>37313</v>
          </cell>
          <cell r="B6671" t="str">
            <v>42301810800000040000</v>
          </cell>
          <cell r="C6671" t="str">
            <v>60301810300000000002</v>
          </cell>
          <cell r="D6671" t="str">
            <v>$</v>
          </cell>
          <cell r="E6671">
            <v>248.8</v>
          </cell>
          <cell r="F6671" t="str">
            <v>Удержание 1% налога со счета 247</v>
          </cell>
        </row>
        <row r="6672">
          <cell r="A6672">
            <v>37314</v>
          </cell>
          <cell r="B6672" t="str">
            <v>42301810800000040000</v>
          </cell>
          <cell r="C6672" t="str">
            <v>60301810700000009098</v>
          </cell>
          <cell r="D6672" t="str">
            <v>$</v>
          </cell>
          <cell r="E6672">
            <v>486.22</v>
          </cell>
          <cell r="F6672" t="str">
            <v>Возмещение оплаченных банком услуг по использованию кредитной карты AMEX в личных целях, удержание
 НДС  (Косов Н.Н.)</v>
          </cell>
        </row>
        <row r="6673">
          <cell r="A6673">
            <v>37315</v>
          </cell>
          <cell r="B6673" t="str">
            <v>42301810800000040000</v>
          </cell>
          <cell r="C6673" t="str">
            <v>60301810300000000002</v>
          </cell>
          <cell r="D6673" t="str">
            <v>$</v>
          </cell>
          <cell r="E6673">
            <v>77.88</v>
          </cell>
          <cell r="F6673" t="str">
            <v>Удержание 1% налога со счета 1796</v>
          </cell>
        </row>
        <row r="6674">
          <cell r="A6674">
            <v>37315</v>
          </cell>
          <cell r="B6674" t="str">
            <v>42301810800000040000</v>
          </cell>
          <cell r="C6674" t="str">
            <v>60301810200000009802</v>
          </cell>
          <cell r="D6674" t="str">
            <v>$</v>
          </cell>
          <cell r="E6674">
            <v>82</v>
          </cell>
          <cell r="F6674" t="str">
            <v>Погашение части основного долга, процентов за пользование кредитом и списание подоходного налога с материальной выгоды,  Немых Н.О.</v>
          </cell>
        </row>
        <row r="6675">
          <cell r="A6675">
            <v>37315</v>
          </cell>
          <cell r="B6675" t="str">
            <v>42301810800000040000</v>
          </cell>
          <cell r="C6675" t="str">
            <v>60301810200000009802</v>
          </cell>
          <cell r="D6675" t="str">
            <v>$</v>
          </cell>
          <cell r="E6675">
            <v>74</v>
          </cell>
          <cell r="F6675" t="str">
            <v>Погашение части основного долга, процентов за пользование кредитом и списание подоходного налога с материальной выгоды,  Генералова О.А.</v>
          </cell>
        </row>
        <row r="6676">
          <cell r="A6676">
            <v>37315</v>
          </cell>
          <cell r="B6676" t="str">
            <v>42301810800000040000</v>
          </cell>
          <cell r="C6676" t="str">
            <v>60301810200000009802</v>
          </cell>
          <cell r="D6676" t="str">
            <v>$</v>
          </cell>
          <cell r="E6676">
            <v>357</v>
          </cell>
          <cell r="F6676" t="str">
            <v>Погашение части основного долга, процентов за пользование кредитом и списание подоходного налога с материальной выгоды,  Бедина С.Ю.</v>
          </cell>
        </row>
        <row r="6677">
          <cell r="A6677">
            <v>37315</v>
          </cell>
          <cell r="B6677" t="str">
            <v>42301810800000040000</v>
          </cell>
          <cell r="C6677" t="str">
            <v>60301810200000009802</v>
          </cell>
          <cell r="D6677" t="str">
            <v>$</v>
          </cell>
          <cell r="E6677">
            <v>14</v>
          </cell>
          <cell r="F6677" t="str">
            <v>Погашение части основного долга, процентов за пользование кредитом и списание подоходного налога с материальной выгоды,  Гриднев М.И.</v>
          </cell>
        </row>
        <row r="6678">
          <cell r="A6678">
            <v>37316</v>
          </cell>
          <cell r="B6678" t="str">
            <v>42301810800000040000</v>
          </cell>
          <cell r="C6678" t="str">
            <v>60301810300000000002</v>
          </cell>
          <cell r="D6678" t="str">
            <v>$</v>
          </cell>
          <cell r="E6678">
            <v>31.2</v>
          </cell>
          <cell r="F6678" t="str">
            <v>Удержание 1% налога со счета 5187</v>
          </cell>
        </row>
        <row r="6679">
          <cell r="A6679">
            <v>37316</v>
          </cell>
          <cell r="B6679" t="str">
            <v>42301810800000040000</v>
          </cell>
          <cell r="C6679" t="str">
            <v>60301810300000000002</v>
          </cell>
          <cell r="D6679" t="str">
            <v>$</v>
          </cell>
          <cell r="E6679">
            <v>1246.33</v>
          </cell>
          <cell r="F6679" t="str">
            <v>Удержание 1% налога со счета 1631</v>
          </cell>
        </row>
        <row r="6680">
          <cell r="A6680">
            <v>37316</v>
          </cell>
          <cell r="B6680" t="str">
            <v>42301810800000040000</v>
          </cell>
          <cell r="C6680" t="str">
            <v>60301810300000000002</v>
          </cell>
          <cell r="D6680" t="str">
            <v>$</v>
          </cell>
          <cell r="E6680">
            <v>624</v>
          </cell>
          <cell r="F6680" t="str">
            <v>Удержание 1% налога со счета 247</v>
          </cell>
        </row>
        <row r="6681">
          <cell r="A6681">
            <v>37316</v>
          </cell>
          <cell r="B6681" t="str">
            <v>42301810800000040000</v>
          </cell>
          <cell r="C6681" t="str">
            <v>60301810300000000002</v>
          </cell>
          <cell r="D6681" t="str">
            <v>$</v>
          </cell>
          <cell r="E6681">
            <v>15.6</v>
          </cell>
          <cell r="F6681" t="str">
            <v>Удержание 1% налога со счета 519</v>
          </cell>
        </row>
        <row r="6682">
          <cell r="A6682">
            <v>37316</v>
          </cell>
          <cell r="B6682" t="str">
            <v>42301810800000040000</v>
          </cell>
          <cell r="C6682" t="str">
            <v>60301810300000000002</v>
          </cell>
          <cell r="D6682" t="str">
            <v>$</v>
          </cell>
          <cell r="E6682">
            <v>187.2</v>
          </cell>
          <cell r="F6682" t="str">
            <v>Удержание 1% налога со счета 797</v>
          </cell>
        </row>
        <row r="6683">
          <cell r="A6683">
            <v>37316</v>
          </cell>
          <cell r="B6683" t="str">
            <v>42301810800000040000</v>
          </cell>
          <cell r="C6683" t="str">
            <v>60301810200000009802</v>
          </cell>
          <cell r="D6683" t="str">
            <v>$</v>
          </cell>
          <cell r="E6683">
            <v>3294</v>
          </cell>
          <cell r="F6683" t="str">
            <v>Выплата %% по депозитам, получение %% по кредитам, удержание подоходного н алога, покупка валюты по генеральным заявлениям за февраль 2002 года</v>
          </cell>
        </row>
        <row r="6684">
          <cell r="A6684">
            <v>37316</v>
          </cell>
          <cell r="B6684" t="str">
            <v>42301810800000040000</v>
          </cell>
          <cell r="C6684" t="str">
            <v>60301810200000009802</v>
          </cell>
          <cell r="D6684" t="str">
            <v>$</v>
          </cell>
          <cell r="E6684">
            <v>15764</v>
          </cell>
          <cell r="F6684" t="str">
            <v>Выплата %% по депозитам, получение %% по кредитам, удержание подоходного н алога, покупка валюты по генеральным заявлениям за февраль 2002 года</v>
          </cell>
        </row>
        <row r="6685">
          <cell r="A6685">
            <v>37316</v>
          </cell>
          <cell r="B6685" t="str">
            <v>42301810800000040000</v>
          </cell>
          <cell r="C6685" t="str">
            <v>60301810200000009802</v>
          </cell>
          <cell r="D6685" t="str">
            <v>$</v>
          </cell>
          <cell r="E6685">
            <v>3525</v>
          </cell>
          <cell r="F6685" t="str">
            <v>Выплата %% по депозитам, получение %% по кредитам, удержание подоходного н алога, покупка валюты по генеральным заявлениям за февраль 2002 года</v>
          </cell>
        </row>
        <row r="6686">
          <cell r="A6686">
            <v>37316</v>
          </cell>
          <cell r="B6686" t="str">
            <v>42301810800000040000</v>
          </cell>
          <cell r="C6686" t="str">
            <v>60301810200000009802</v>
          </cell>
          <cell r="D6686" t="str">
            <v>$</v>
          </cell>
          <cell r="E6686">
            <v>6505</v>
          </cell>
          <cell r="F6686" t="str">
            <v>Выплата %% по депозитам, получение %% по кредитам, удержание подоходного н алога, покупка валюты по генеральным заявлениям за февраль 2002 года</v>
          </cell>
        </row>
        <row r="6687">
          <cell r="A6687">
            <v>37316</v>
          </cell>
          <cell r="B6687" t="str">
            <v>42301810800000040000</v>
          </cell>
          <cell r="C6687" t="str">
            <v>60301810200000009802</v>
          </cell>
          <cell r="D6687" t="str">
            <v>$</v>
          </cell>
          <cell r="E6687">
            <v>1454</v>
          </cell>
          <cell r="F6687" t="str">
            <v>Выплата %% по депозитам, получение %% по кредитам, удержание подоходного н алога, покупка валюты по генеральным заявлениям за февраль 2002 года</v>
          </cell>
        </row>
        <row r="6688">
          <cell r="A6688">
            <v>37316</v>
          </cell>
          <cell r="B6688" t="str">
            <v>42301810800000040000</v>
          </cell>
          <cell r="C6688" t="str">
            <v>60301810200000009802</v>
          </cell>
          <cell r="D6688" t="str">
            <v>$</v>
          </cell>
          <cell r="E6688">
            <v>14729</v>
          </cell>
          <cell r="F6688" t="str">
            <v>Выплата %% по депозитам, получение %% по кредитам, удержание подоходного н алога, покупка валюты по генеральным заявлениям за февраль 2002 года</v>
          </cell>
        </row>
        <row r="6689">
          <cell r="A6689">
            <v>37316</v>
          </cell>
          <cell r="B6689" t="str">
            <v>42301810800000040000</v>
          </cell>
          <cell r="C6689" t="str">
            <v>60301810200000009802</v>
          </cell>
          <cell r="D6689" t="str">
            <v>$</v>
          </cell>
          <cell r="E6689">
            <v>8037</v>
          </cell>
          <cell r="F6689" t="str">
            <v>Выплата %% по депозитам, получение %% по кредитам, удержание подоходного н алога, покупка валюты по генеральным заявлениям за февраль 2002 года</v>
          </cell>
        </row>
        <row r="6690">
          <cell r="A6690">
            <v>37316</v>
          </cell>
          <cell r="B6690" t="str">
            <v>42301810800000040000</v>
          </cell>
          <cell r="C6690" t="str">
            <v>60301810200000009802</v>
          </cell>
          <cell r="D6690" t="str">
            <v>$</v>
          </cell>
          <cell r="E6690">
            <v>1797</v>
          </cell>
          <cell r="F6690" t="str">
            <v>Выплата %% по депозитам, получение %% по кредитам, удержание подоходного н алога, покупка валюты по генеральным заявлениям за февраль 2002 года</v>
          </cell>
        </row>
        <row r="6691">
          <cell r="A6691">
            <v>37316</v>
          </cell>
          <cell r="B6691" t="str">
            <v>42301810800000040000</v>
          </cell>
          <cell r="C6691" t="str">
            <v>60301810200000009802</v>
          </cell>
          <cell r="D6691" t="str">
            <v>$</v>
          </cell>
          <cell r="E6691">
            <v>27763</v>
          </cell>
          <cell r="F6691" t="str">
            <v>Выплата %% по депозитам, получение %% по кредитам, удержание подоходного н алога, покупка валюты по генеральным заявлениям за февраль 2002 года</v>
          </cell>
        </row>
        <row r="6692">
          <cell r="A6692">
            <v>37316</v>
          </cell>
          <cell r="B6692" t="str">
            <v>42301810800000040000</v>
          </cell>
          <cell r="C6692" t="str">
            <v>60301810200000009802</v>
          </cell>
          <cell r="D6692" t="str">
            <v>$</v>
          </cell>
          <cell r="E6692">
            <v>16714</v>
          </cell>
          <cell r="F6692" t="str">
            <v>Выплата %% по депозитам, получение %% по кредитам, удержание подоходного н алога, покупка валюты по генеральным заявлениям за февраль 2002 года</v>
          </cell>
        </row>
        <row r="6693">
          <cell r="A6693">
            <v>37316</v>
          </cell>
          <cell r="B6693" t="str">
            <v>42301810800000040000</v>
          </cell>
          <cell r="C6693" t="str">
            <v>60301810200000009802</v>
          </cell>
          <cell r="D6693" t="str">
            <v>$</v>
          </cell>
          <cell r="E6693">
            <v>13280</v>
          </cell>
          <cell r="F6693" t="str">
            <v>Выплата %% по депозитам, получение %% по кредитам, удержание подоходного н алога, покупка валюты по генеральным заявлениям за февраль 2002 года</v>
          </cell>
        </row>
        <row r="6694">
          <cell r="A6694">
            <v>37316</v>
          </cell>
          <cell r="B6694" t="str">
            <v>42301810800000040000</v>
          </cell>
          <cell r="C6694" t="str">
            <v>60301810200000009802</v>
          </cell>
          <cell r="D6694" t="str">
            <v>$</v>
          </cell>
          <cell r="E6694">
            <v>7995</v>
          </cell>
          <cell r="F6694" t="str">
            <v>Выплата %% по депозитам, получение %% по кредитам, удержание подоходного н алога, покупка валюты по генеральным заявлениям за февраль 2002 года</v>
          </cell>
        </row>
        <row r="6695">
          <cell r="A6695">
            <v>37316</v>
          </cell>
          <cell r="B6695" t="str">
            <v>42301810800000040000</v>
          </cell>
          <cell r="C6695" t="str">
            <v>60301810200000009802</v>
          </cell>
          <cell r="D6695" t="str">
            <v>$</v>
          </cell>
          <cell r="E6695">
            <v>11856</v>
          </cell>
          <cell r="F6695" t="str">
            <v>Выплата %% по депозитам, получение %% по кредитам, удержание подоходного н алога, покупка валюты по генеральным заявлениям за февраль 2002 года</v>
          </cell>
        </row>
        <row r="6696">
          <cell r="A6696">
            <v>37316</v>
          </cell>
          <cell r="B6696" t="str">
            <v>42301810800000040000</v>
          </cell>
          <cell r="C6696" t="str">
            <v>60301810200000009802</v>
          </cell>
          <cell r="D6696" t="str">
            <v>$</v>
          </cell>
          <cell r="E6696">
            <v>2651</v>
          </cell>
          <cell r="F6696" t="str">
            <v>Выплата %% по депозитам, получение %% по кредитам, удержание подоходного н алога, покупка валюты по генеральным заявлениям за февраль 2002 года</v>
          </cell>
        </row>
        <row r="6697">
          <cell r="A6697">
            <v>37316</v>
          </cell>
          <cell r="B6697" t="str">
            <v>42301810800000040000</v>
          </cell>
          <cell r="C6697" t="str">
            <v>60301810200000009802</v>
          </cell>
          <cell r="D6697" t="str">
            <v>$</v>
          </cell>
          <cell r="E6697">
            <v>13112</v>
          </cell>
          <cell r="F6697" t="str">
            <v>Выплата %% по депозитам, получение %% по кредитам, удержание подоходного н алога, покупка валюты по генеральным заявлениям за февраль 2002 года</v>
          </cell>
        </row>
        <row r="6698">
          <cell r="A6698">
            <v>37316</v>
          </cell>
          <cell r="B6698" t="str">
            <v>42301810800000040000</v>
          </cell>
          <cell r="C6698" t="str">
            <v>60301810200000009802</v>
          </cell>
          <cell r="D6698" t="str">
            <v>$</v>
          </cell>
          <cell r="E6698">
            <v>2932</v>
          </cell>
          <cell r="F6698" t="str">
            <v>Выплата %% по депозитам, получение %% по кредитам, удержание подоходного н алога, покупка валюты по генеральным заявлениям за февраль 2002 года</v>
          </cell>
        </row>
        <row r="6699">
          <cell r="A6699">
            <v>37319</v>
          </cell>
          <cell r="B6699" t="str">
            <v>42301810800000040000</v>
          </cell>
          <cell r="C6699" t="str">
            <v>60301810300000000002</v>
          </cell>
          <cell r="D6699" t="str">
            <v>$</v>
          </cell>
          <cell r="E6699">
            <v>31.2</v>
          </cell>
          <cell r="F6699" t="str">
            <v>Удержание 1% налога со счета 399</v>
          </cell>
        </row>
        <row r="6700">
          <cell r="A6700">
            <v>37319</v>
          </cell>
          <cell r="B6700" t="str">
            <v>42301810800000040000</v>
          </cell>
          <cell r="C6700" t="str">
            <v>60301810300000000002</v>
          </cell>
          <cell r="D6700" t="str">
            <v>$</v>
          </cell>
          <cell r="E6700">
            <v>89.8</v>
          </cell>
          <cell r="F6700" t="str">
            <v>Удержание 1% налога со счета 1576</v>
          </cell>
        </row>
        <row r="6701">
          <cell r="A6701">
            <v>37320</v>
          </cell>
          <cell r="B6701" t="str">
            <v>42301810800000040000</v>
          </cell>
          <cell r="C6701" t="str">
            <v>60301810300000000002</v>
          </cell>
          <cell r="D6701" t="str">
            <v>$</v>
          </cell>
          <cell r="E6701">
            <v>28.08</v>
          </cell>
          <cell r="F6701" t="str">
            <v>Удержание 1% налога со счета 4793</v>
          </cell>
        </row>
        <row r="6702">
          <cell r="A6702">
            <v>37320</v>
          </cell>
          <cell r="B6702" t="str">
            <v>42301810800000040000</v>
          </cell>
          <cell r="C6702" t="str">
            <v>60301810300000000002</v>
          </cell>
          <cell r="D6702" t="str">
            <v>$</v>
          </cell>
          <cell r="E6702">
            <v>374.69</v>
          </cell>
          <cell r="F6702" t="str">
            <v>Удержание 1% налога со счета 674</v>
          </cell>
        </row>
        <row r="6703">
          <cell r="A6703">
            <v>37321</v>
          </cell>
          <cell r="B6703" t="str">
            <v>42301810800000040000</v>
          </cell>
          <cell r="C6703" t="str">
            <v>60301810300000000002</v>
          </cell>
          <cell r="D6703" t="str">
            <v>$</v>
          </cell>
          <cell r="E6703">
            <v>46.8</v>
          </cell>
          <cell r="F6703" t="str">
            <v>Удержание 1% налога со счета 5187</v>
          </cell>
        </row>
        <row r="6704">
          <cell r="A6704">
            <v>37321</v>
          </cell>
          <cell r="B6704" t="str">
            <v>42301810800000040000</v>
          </cell>
          <cell r="C6704" t="str">
            <v>60301810300000000002</v>
          </cell>
          <cell r="D6704" t="str">
            <v>$</v>
          </cell>
          <cell r="E6704">
            <v>37.44</v>
          </cell>
          <cell r="F6704" t="str">
            <v>Удержание 1% налога со счета 373</v>
          </cell>
        </row>
        <row r="6705">
          <cell r="A6705">
            <v>37321</v>
          </cell>
          <cell r="B6705" t="str">
            <v>42301810800000040000</v>
          </cell>
          <cell r="C6705" t="str">
            <v>60301810300000000002</v>
          </cell>
          <cell r="D6705" t="str">
            <v>$</v>
          </cell>
          <cell r="E6705">
            <v>15.29</v>
          </cell>
          <cell r="F6705" t="str">
            <v>Удержание 1% налога со счета 1709</v>
          </cell>
        </row>
        <row r="6706">
          <cell r="A6706">
            <v>37321</v>
          </cell>
          <cell r="B6706" t="str">
            <v>42301810800000040000</v>
          </cell>
          <cell r="C6706" t="str">
            <v>60301810300000000002</v>
          </cell>
          <cell r="D6706" t="str">
            <v>$</v>
          </cell>
          <cell r="E6706">
            <v>62.4</v>
          </cell>
          <cell r="F6706" t="str">
            <v>Удержание 1% налога со счета 1709</v>
          </cell>
        </row>
        <row r="6707">
          <cell r="A6707">
            <v>37321</v>
          </cell>
          <cell r="B6707" t="str">
            <v>42301810800000040000</v>
          </cell>
          <cell r="C6707" t="str">
            <v>60301810300000000002</v>
          </cell>
          <cell r="D6707" t="str">
            <v>$</v>
          </cell>
          <cell r="E6707">
            <v>31.13</v>
          </cell>
          <cell r="F6707" t="str">
            <v>Удержание 1% налога со счета 399</v>
          </cell>
        </row>
        <row r="6708">
          <cell r="A6708">
            <v>37321</v>
          </cell>
          <cell r="B6708" t="str">
            <v>42301810800000040000</v>
          </cell>
          <cell r="C6708" t="str">
            <v>60301810300000000002</v>
          </cell>
          <cell r="D6708" t="str">
            <v>$</v>
          </cell>
          <cell r="E6708">
            <v>74.61</v>
          </cell>
          <cell r="F6708" t="str">
            <v>Удержание 1% налога со счета 247</v>
          </cell>
        </row>
        <row r="6709">
          <cell r="A6709">
            <v>37321</v>
          </cell>
          <cell r="B6709" t="str">
            <v>42301810800000040000</v>
          </cell>
          <cell r="C6709" t="str">
            <v>60301810200000009802</v>
          </cell>
          <cell r="D6709" t="str">
            <v>$</v>
          </cell>
          <cell r="E6709">
            <v>96</v>
          </cell>
          <cell r="F6709" t="str">
            <v>Погашение части основного долга, процентов за пользование кредитом и списание подоходного налога с материальной выгоды,  Бедина С.Ю.</v>
          </cell>
        </row>
        <row r="6710">
          <cell r="A6710">
            <v>37321</v>
          </cell>
          <cell r="B6710" t="str">
            <v>42301810800000040000</v>
          </cell>
          <cell r="C6710" t="str">
            <v>60301810200000009802</v>
          </cell>
          <cell r="D6710" t="str">
            <v>$</v>
          </cell>
          <cell r="E6710">
            <v>20</v>
          </cell>
          <cell r="F6710" t="str">
            <v>Погашение части основного долга, процентов за пользование кредитом и списание подоходного налога с материальной выгоды,  Генералова О.А.</v>
          </cell>
        </row>
        <row r="6711">
          <cell r="A6711">
            <v>37321</v>
          </cell>
          <cell r="B6711" t="str">
            <v>42301810800000040000</v>
          </cell>
          <cell r="C6711" t="str">
            <v>60301810200000009802</v>
          </cell>
          <cell r="D6711" t="str">
            <v>$</v>
          </cell>
          <cell r="E6711">
            <v>4</v>
          </cell>
          <cell r="F6711" t="str">
            <v>Погашение части основного долга, процентов за пользование кредитом и списание подоходного налога с материальной выгоды,  Гриднев М.И.</v>
          </cell>
        </row>
        <row r="6712">
          <cell r="A6712">
            <v>37321</v>
          </cell>
          <cell r="B6712" t="str">
            <v>42301810800000040000</v>
          </cell>
          <cell r="C6712" t="str">
            <v>60301810200000009802</v>
          </cell>
          <cell r="D6712" t="str">
            <v>$</v>
          </cell>
          <cell r="E6712">
            <v>21</v>
          </cell>
          <cell r="F6712" t="str">
            <v>Погашение части основного долга, процентов за пользование кредитом и списание подоходного налога с материальной выгоды,  Немых Н.О.</v>
          </cell>
        </row>
        <row r="6713">
          <cell r="A6713">
            <v>37322</v>
          </cell>
          <cell r="B6713" t="str">
            <v>42301810800000040000</v>
          </cell>
          <cell r="C6713" t="str">
            <v>60301810300000000002</v>
          </cell>
          <cell r="D6713" t="str">
            <v>$</v>
          </cell>
          <cell r="E6713">
            <v>191.48</v>
          </cell>
          <cell r="F6713" t="str">
            <v>Удержание 1% налога со счета 1880</v>
          </cell>
        </row>
        <row r="6714">
          <cell r="A6714">
            <v>37322</v>
          </cell>
          <cell r="B6714" t="str">
            <v>42301810800000040000</v>
          </cell>
          <cell r="C6714" t="str">
            <v>60301810300000000002</v>
          </cell>
          <cell r="D6714" t="str">
            <v>$</v>
          </cell>
          <cell r="E6714">
            <v>187.2</v>
          </cell>
          <cell r="F6714" t="str">
            <v>Удержание 1% налога со счета 797</v>
          </cell>
        </row>
        <row r="6715">
          <cell r="A6715">
            <v>37322</v>
          </cell>
          <cell r="B6715" t="str">
            <v>42301810800000040000</v>
          </cell>
          <cell r="C6715" t="str">
            <v>60301810300000000002</v>
          </cell>
          <cell r="D6715" t="str">
            <v>$</v>
          </cell>
          <cell r="E6715">
            <v>31.2</v>
          </cell>
          <cell r="F6715" t="str">
            <v>Удержание 1% налога со счета 399</v>
          </cell>
        </row>
        <row r="6716">
          <cell r="A6716">
            <v>37322</v>
          </cell>
          <cell r="B6716" t="str">
            <v>42301810800000040000</v>
          </cell>
          <cell r="C6716" t="str">
            <v>60301810300000000002</v>
          </cell>
          <cell r="D6716" t="str">
            <v>$</v>
          </cell>
          <cell r="E6716">
            <v>140.4</v>
          </cell>
          <cell r="F6716" t="str">
            <v>Удержание 1% налога со счета 247</v>
          </cell>
        </row>
        <row r="6717">
          <cell r="A6717">
            <v>37326</v>
          </cell>
          <cell r="B6717" t="str">
            <v>42301810800000040000</v>
          </cell>
          <cell r="C6717" t="str">
            <v>60301810300000000002</v>
          </cell>
          <cell r="D6717" t="str">
            <v>$</v>
          </cell>
          <cell r="E6717">
            <v>31.25</v>
          </cell>
          <cell r="F6717" t="str">
            <v>Удержание 1% налога со счета 519</v>
          </cell>
        </row>
        <row r="6718">
          <cell r="A6718">
            <v>37326</v>
          </cell>
          <cell r="B6718" t="str">
            <v>42301810800000040000</v>
          </cell>
          <cell r="C6718" t="str">
            <v>60301810300000000002</v>
          </cell>
          <cell r="D6718" t="str">
            <v>$</v>
          </cell>
          <cell r="E6718">
            <v>257.3</v>
          </cell>
          <cell r="F6718" t="str">
            <v>Удержание 1% налога со счета 1822</v>
          </cell>
        </row>
        <row r="6719">
          <cell r="A6719">
            <v>37326</v>
          </cell>
          <cell r="B6719" t="str">
            <v>42301810800000040000</v>
          </cell>
          <cell r="C6719" t="str">
            <v>60301810300000000002</v>
          </cell>
          <cell r="D6719" t="str">
            <v>$</v>
          </cell>
          <cell r="E6719">
            <v>62.5</v>
          </cell>
          <cell r="F6719" t="str">
            <v>Удержание 1% налога со счета 399</v>
          </cell>
        </row>
        <row r="6720">
          <cell r="A6720">
            <v>37327</v>
          </cell>
          <cell r="B6720" t="str">
            <v>42301810800000040000</v>
          </cell>
          <cell r="C6720" t="str">
            <v>60301810300000000002</v>
          </cell>
          <cell r="D6720" t="str">
            <v>$</v>
          </cell>
          <cell r="E6720">
            <v>40.56</v>
          </cell>
          <cell r="F6720" t="str">
            <v>Удержание 1% налога со счета 373</v>
          </cell>
        </row>
        <row r="6721">
          <cell r="A6721">
            <v>37327</v>
          </cell>
          <cell r="B6721" t="str">
            <v>42301810800000040000</v>
          </cell>
          <cell r="C6721" t="str">
            <v>60301810300000000002</v>
          </cell>
          <cell r="D6721" t="str">
            <v>$</v>
          </cell>
          <cell r="E6721">
            <v>61.94</v>
          </cell>
          <cell r="F6721" t="str">
            <v>Удержание 1% налога со счета 1505</v>
          </cell>
        </row>
        <row r="6722">
          <cell r="A6722">
            <v>37327</v>
          </cell>
          <cell r="B6722" t="str">
            <v>42301810800000040000</v>
          </cell>
          <cell r="C6722" t="str">
            <v>60301810300000000002</v>
          </cell>
          <cell r="D6722" t="str">
            <v>$</v>
          </cell>
          <cell r="E6722">
            <v>1557.88</v>
          </cell>
          <cell r="F6722" t="str">
            <v>Удержание 1% налога со счета 1929</v>
          </cell>
        </row>
        <row r="6723">
          <cell r="A6723">
            <v>37327</v>
          </cell>
          <cell r="B6723" t="str">
            <v>42301810800000040000</v>
          </cell>
          <cell r="C6723" t="str">
            <v>60301810300000000002</v>
          </cell>
          <cell r="D6723" t="str">
            <v>$</v>
          </cell>
          <cell r="E6723">
            <v>7.34</v>
          </cell>
          <cell r="F6723" t="str">
            <v>Удержание 1% налога со счета 5491</v>
          </cell>
        </row>
        <row r="6724">
          <cell r="A6724">
            <v>37328</v>
          </cell>
          <cell r="B6724" t="str">
            <v>42301810800000040000</v>
          </cell>
          <cell r="C6724" t="str">
            <v>60301810300000000002</v>
          </cell>
          <cell r="D6724" t="str">
            <v>$</v>
          </cell>
          <cell r="E6724">
            <v>31.2</v>
          </cell>
          <cell r="F6724" t="str">
            <v>Удержание 1% налога со счета 5187</v>
          </cell>
        </row>
        <row r="6725">
          <cell r="A6725">
            <v>37328</v>
          </cell>
          <cell r="B6725" t="str">
            <v>42301810800000040000</v>
          </cell>
          <cell r="C6725" t="str">
            <v>60301810300000000002</v>
          </cell>
          <cell r="D6725" t="str">
            <v>$</v>
          </cell>
          <cell r="E6725">
            <v>883.17</v>
          </cell>
          <cell r="F6725" t="str">
            <v>Удержание 1% налога со счета 4777</v>
          </cell>
        </row>
        <row r="6726">
          <cell r="A6726">
            <v>37328</v>
          </cell>
          <cell r="B6726" t="str">
            <v>42301810800000040000</v>
          </cell>
          <cell r="C6726" t="str">
            <v>60301810300000000002</v>
          </cell>
          <cell r="D6726" t="str">
            <v>$</v>
          </cell>
          <cell r="E6726">
            <v>31.2</v>
          </cell>
          <cell r="F6726" t="str">
            <v>Удержание 1% налога со счета 399</v>
          </cell>
        </row>
        <row r="6727">
          <cell r="A6727">
            <v>37328</v>
          </cell>
          <cell r="B6727" t="str">
            <v>42301810800000040000</v>
          </cell>
          <cell r="C6727" t="str">
            <v>60301810300000000002</v>
          </cell>
          <cell r="D6727" t="str">
            <v>$</v>
          </cell>
          <cell r="E6727">
            <v>156</v>
          </cell>
          <cell r="F6727" t="str">
            <v>Удержание 1% налога со счета 56</v>
          </cell>
        </row>
        <row r="6728">
          <cell r="A6728">
            <v>37328</v>
          </cell>
          <cell r="B6728" t="str">
            <v>42301810800000040000</v>
          </cell>
          <cell r="C6728" t="str">
            <v>60301810300000000002</v>
          </cell>
          <cell r="D6728" t="str">
            <v>$</v>
          </cell>
          <cell r="E6728">
            <v>215.53</v>
          </cell>
          <cell r="F6728" t="str">
            <v>Удержание 1% налога со счета 2559</v>
          </cell>
        </row>
        <row r="6729">
          <cell r="A6729">
            <v>37329</v>
          </cell>
          <cell r="B6729" t="str">
            <v>42301810800000040000</v>
          </cell>
          <cell r="C6729" t="str">
            <v>60301810300000000002</v>
          </cell>
          <cell r="D6729" t="str">
            <v>$</v>
          </cell>
          <cell r="E6729">
            <v>93.51</v>
          </cell>
          <cell r="F6729" t="str">
            <v>Удержание 1% налога со счета 4777</v>
          </cell>
        </row>
        <row r="6730">
          <cell r="A6730">
            <v>37329</v>
          </cell>
          <cell r="B6730" t="str">
            <v>42301810800000040000</v>
          </cell>
          <cell r="C6730" t="str">
            <v>60301810300000000002</v>
          </cell>
          <cell r="D6730" t="str">
            <v>$</v>
          </cell>
          <cell r="E6730">
            <v>15.59</v>
          </cell>
          <cell r="F6730" t="str">
            <v>Удержание 1% налога со счета 5187</v>
          </cell>
        </row>
        <row r="6731">
          <cell r="A6731">
            <v>37329</v>
          </cell>
          <cell r="B6731" t="str">
            <v>42301810800000040000</v>
          </cell>
          <cell r="C6731" t="str">
            <v>60301810300000000002</v>
          </cell>
          <cell r="D6731" t="str">
            <v>$</v>
          </cell>
          <cell r="E6731">
            <v>62.34</v>
          </cell>
          <cell r="F6731" t="str">
            <v>Удержание 1% налога со счета 1576</v>
          </cell>
        </row>
        <row r="6732">
          <cell r="A6732">
            <v>37330</v>
          </cell>
          <cell r="B6732" t="str">
            <v>42301810800000040000</v>
          </cell>
          <cell r="C6732" t="str">
            <v>60301810300000000002</v>
          </cell>
          <cell r="D6732" t="str">
            <v>$</v>
          </cell>
          <cell r="E6732">
            <v>155.84</v>
          </cell>
          <cell r="F6732" t="str">
            <v>Удержание 1% налога со счета 1097</v>
          </cell>
        </row>
        <row r="6733">
          <cell r="A6733">
            <v>37330</v>
          </cell>
          <cell r="B6733" t="str">
            <v>42301810800000040000</v>
          </cell>
          <cell r="C6733" t="str">
            <v>60301810300000000002</v>
          </cell>
          <cell r="D6733" t="str">
            <v>$</v>
          </cell>
          <cell r="E6733">
            <v>31.19</v>
          </cell>
          <cell r="F6733" t="str">
            <v>Удержание 1% налога со счета 4777</v>
          </cell>
        </row>
        <row r="6734">
          <cell r="A6734">
            <v>37330</v>
          </cell>
          <cell r="B6734" t="str">
            <v>42301810800000040000</v>
          </cell>
          <cell r="C6734" t="str">
            <v>60301810300000000002</v>
          </cell>
          <cell r="D6734" t="str">
            <v>$</v>
          </cell>
          <cell r="E6734">
            <v>93.57</v>
          </cell>
          <cell r="F6734" t="str">
            <v>Удержание 1% налога со счета 1505</v>
          </cell>
        </row>
        <row r="6735">
          <cell r="A6735">
            <v>37330</v>
          </cell>
          <cell r="B6735" t="str">
            <v>42301810800000040000</v>
          </cell>
          <cell r="C6735" t="str">
            <v>60301810300000000002</v>
          </cell>
          <cell r="D6735" t="str">
            <v>$</v>
          </cell>
          <cell r="E6735">
            <v>31.19</v>
          </cell>
          <cell r="F6735" t="str">
            <v>Удержание 1% налога со счета 399</v>
          </cell>
        </row>
        <row r="6736">
          <cell r="A6736">
            <v>37330</v>
          </cell>
          <cell r="B6736" t="str">
            <v>42301810800000040000</v>
          </cell>
          <cell r="C6736" t="str">
            <v>60301810300000000002</v>
          </cell>
          <cell r="D6736" t="str">
            <v>$</v>
          </cell>
          <cell r="E6736">
            <v>1558.97</v>
          </cell>
          <cell r="F6736" t="str">
            <v>Удержание 1% налога со счета 674</v>
          </cell>
        </row>
        <row r="6737">
          <cell r="A6737">
            <v>37330</v>
          </cell>
          <cell r="B6737" t="str">
            <v>42301810800000040000</v>
          </cell>
          <cell r="C6737" t="str">
            <v>60301810300000000002</v>
          </cell>
          <cell r="D6737" t="str">
            <v>$</v>
          </cell>
          <cell r="E6737">
            <v>15.6</v>
          </cell>
          <cell r="F6737" t="str">
            <v>Удержание 1% налога со счета 5187</v>
          </cell>
        </row>
        <row r="6738">
          <cell r="A6738">
            <v>37330</v>
          </cell>
          <cell r="B6738" t="str">
            <v>42301810800000040000</v>
          </cell>
          <cell r="C6738" t="str">
            <v>60301810300000000002</v>
          </cell>
          <cell r="D6738" t="str">
            <v>$</v>
          </cell>
          <cell r="E6738">
            <v>29.79</v>
          </cell>
          <cell r="F6738" t="str">
            <v>Удержание 1% налога со счета 1563</v>
          </cell>
        </row>
        <row r="6739">
          <cell r="A6739">
            <v>37333</v>
          </cell>
          <cell r="B6739" t="str">
            <v>42301810800000040000</v>
          </cell>
          <cell r="C6739" t="str">
            <v>60301810300000000002</v>
          </cell>
          <cell r="D6739" t="str">
            <v>$</v>
          </cell>
          <cell r="E6739">
            <v>31.19</v>
          </cell>
          <cell r="F6739" t="str">
            <v>Удержание 1% налога со счета 399</v>
          </cell>
        </row>
        <row r="6740">
          <cell r="A6740">
            <v>37333</v>
          </cell>
          <cell r="B6740" t="str">
            <v>42301810800000040000</v>
          </cell>
          <cell r="C6740" t="str">
            <v>60301810300000000002</v>
          </cell>
          <cell r="D6740" t="str">
            <v>$</v>
          </cell>
          <cell r="E6740">
            <v>31.19</v>
          </cell>
          <cell r="F6740" t="str">
            <v>Удержание 1% налога со счета 4793</v>
          </cell>
        </row>
        <row r="6741">
          <cell r="A6741">
            <v>37334</v>
          </cell>
          <cell r="B6741" t="str">
            <v>42301810800000040000</v>
          </cell>
          <cell r="C6741" t="str">
            <v>60301810300000000002</v>
          </cell>
          <cell r="D6741" t="str">
            <v>$</v>
          </cell>
          <cell r="E6741">
            <v>62.54</v>
          </cell>
          <cell r="F6741" t="str">
            <v>Удержание 1% налога со счета 1505</v>
          </cell>
        </row>
        <row r="6742">
          <cell r="A6742">
            <v>37334</v>
          </cell>
          <cell r="B6742" t="str">
            <v>42301810800000040000</v>
          </cell>
          <cell r="C6742" t="str">
            <v>60301810300000000002</v>
          </cell>
          <cell r="D6742" t="str">
            <v>$</v>
          </cell>
          <cell r="E6742">
            <v>612.89</v>
          </cell>
          <cell r="F6742" t="str">
            <v>Удержание 1% налога со счета 1822</v>
          </cell>
        </row>
        <row r="6743">
          <cell r="A6743">
            <v>37335</v>
          </cell>
          <cell r="B6743" t="str">
            <v>42301810800000040000</v>
          </cell>
          <cell r="C6743" t="str">
            <v>60301810300000000002</v>
          </cell>
          <cell r="D6743" t="str">
            <v>$</v>
          </cell>
          <cell r="E6743">
            <v>156.35</v>
          </cell>
          <cell r="F6743" t="str">
            <v>Удержание 1% налога со счета 2559</v>
          </cell>
        </row>
        <row r="6744">
          <cell r="A6744">
            <v>37335</v>
          </cell>
          <cell r="B6744" t="str">
            <v>42301810800000040000</v>
          </cell>
          <cell r="C6744" t="str">
            <v>60301810300000000002</v>
          </cell>
          <cell r="D6744" t="str">
            <v>$</v>
          </cell>
          <cell r="E6744">
            <v>78.8</v>
          </cell>
          <cell r="F6744" t="str">
            <v>Удержание 1% налога со счета 1796</v>
          </cell>
        </row>
        <row r="6745">
          <cell r="A6745">
            <v>37336</v>
          </cell>
          <cell r="B6745" t="str">
            <v>42301810800000040000</v>
          </cell>
          <cell r="C6745" t="str">
            <v>60301810300000000002</v>
          </cell>
          <cell r="D6745" t="str">
            <v>$</v>
          </cell>
          <cell r="E6745">
            <v>31.27</v>
          </cell>
          <cell r="F6745" t="str">
            <v>Удержание 1% налога со счета 5187</v>
          </cell>
        </row>
        <row r="6746">
          <cell r="A6746">
            <v>37336</v>
          </cell>
          <cell r="B6746" t="str">
            <v>42301810800000040000</v>
          </cell>
          <cell r="C6746" t="str">
            <v>60301810300000000002</v>
          </cell>
          <cell r="D6746" t="str">
            <v>$</v>
          </cell>
          <cell r="E6746">
            <v>312.7</v>
          </cell>
          <cell r="F6746" t="str">
            <v>Удержание 1% налога со счета 1796</v>
          </cell>
        </row>
        <row r="6747">
          <cell r="A6747">
            <v>37337</v>
          </cell>
          <cell r="B6747" t="str">
            <v>42301810800000040000</v>
          </cell>
          <cell r="C6747" t="str">
            <v>60301810700000009098</v>
          </cell>
          <cell r="D6747" t="str">
            <v>$</v>
          </cell>
          <cell r="E6747">
            <v>8098.22</v>
          </cell>
          <cell r="F6747" t="str">
            <v>Возмещение оплаченных банком услуг по использованию кредитной карты AMEX в личных целях, удержание
 НДС  Сторчак С.А.</v>
          </cell>
        </row>
        <row r="6748">
          <cell r="A6748">
            <v>37337</v>
          </cell>
          <cell r="B6748" t="str">
            <v>42301810800000040000</v>
          </cell>
          <cell r="C6748" t="str">
            <v>60301810700000009098</v>
          </cell>
          <cell r="D6748" t="str">
            <v>$</v>
          </cell>
          <cell r="E6748">
            <v>8987.41</v>
          </cell>
          <cell r="F6748" t="str">
            <v>Возмещение оплаченных банком услуг по использованию кредитной карты AMEX в личных целях, удержание
 НДС  Косов Н.Н.</v>
          </cell>
        </row>
        <row r="6749">
          <cell r="A6749">
            <v>37337</v>
          </cell>
          <cell r="B6749" t="str">
            <v>42301810800000040000</v>
          </cell>
          <cell r="C6749" t="str">
            <v>60301810700000009098</v>
          </cell>
          <cell r="D6749" t="str">
            <v>$</v>
          </cell>
          <cell r="E6749">
            <v>1827.56</v>
          </cell>
          <cell r="F6749" t="str">
            <v>Возмещение оплаченных банком услуг по использованию кредитной карты AMEX в личных целях, удержание
 НДС  Косов Н.Н.</v>
          </cell>
        </row>
        <row r="6750">
          <cell r="A6750">
            <v>37337</v>
          </cell>
          <cell r="B6750" t="str">
            <v>42301810800000040000</v>
          </cell>
          <cell r="C6750" t="str">
            <v>60301810300000000002</v>
          </cell>
          <cell r="D6750" t="str">
            <v>$</v>
          </cell>
          <cell r="E6750">
            <v>625.22</v>
          </cell>
          <cell r="F6750" t="str">
            <v>Удержание 1% налога со счета 1327</v>
          </cell>
        </row>
        <row r="6751">
          <cell r="A6751">
            <v>37337</v>
          </cell>
          <cell r="B6751" t="str">
            <v>42301810800000040000</v>
          </cell>
          <cell r="C6751" t="str">
            <v>60301810300000000002</v>
          </cell>
          <cell r="D6751" t="str">
            <v>$</v>
          </cell>
          <cell r="E6751">
            <v>62.54</v>
          </cell>
          <cell r="F6751" t="str">
            <v>Удержание 1% налога со счета 1505</v>
          </cell>
        </row>
        <row r="6752">
          <cell r="A6752">
            <v>37337</v>
          </cell>
          <cell r="B6752" t="str">
            <v>42301810800000040000</v>
          </cell>
          <cell r="C6752" t="str">
            <v>60301810300000000002</v>
          </cell>
          <cell r="D6752" t="str">
            <v>$</v>
          </cell>
          <cell r="E6752">
            <v>61.9</v>
          </cell>
          <cell r="F6752" t="str">
            <v>Удержание 1% налога со счета 1631</v>
          </cell>
        </row>
        <row r="6753">
          <cell r="A6753">
            <v>37337</v>
          </cell>
          <cell r="B6753" t="str">
            <v>42301810800000040000</v>
          </cell>
          <cell r="C6753" t="str">
            <v>60301810300000000002</v>
          </cell>
          <cell r="D6753" t="str">
            <v>$</v>
          </cell>
          <cell r="E6753">
            <v>212.64</v>
          </cell>
          <cell r="F6753" t="str">
            <v>Удержание 1% налога со счета 56</v>
          </cell>
        </row>
        <row r="6754">
          <cell r="A6754">
            <v>37337</v>
          </cell>
          <cell r="B6754" t="str">
            <v>42301810800000040000</v>
          </cell>
          <cell r="C6754" t="str">
            <v>60301810300000000002</v>
          </cell>
          <cell r="D6754" t="str">
            <v>$</v>
          </cell>
          <cell r="E6754">
            <v>281.43</v>
          </cell>
          <cell r="F6754" t="str">
            <v>Удержание 1% налога со счета 4777</v>
          </cell>
        </row>
        <row r="6755">
          <cell r="A6755">
            <v>37341</v>
          </cell>
          <cell r="B6755" t="str">
            <v>42301810800000040000</v>
          </cell>
          <cell r="C6755" t="str">
            <v>60301810200000009802</v>
          </cell>
          <cell r="D6755" t="str">
            <v>$</v>
          </cell>
          <cell r="E6755">
            <v>48</v>
          </cell>
          <cell r="F6755" t="str">
            <v>Налог с мат.выгоды за 2001г. по заявлению со счета Красникова А.П.</v>
          </cell>
        </row>
        <row r="6756">
          <cell r="A6756">
            <v>37342</v>
          </cell>
          <cell r="B6756" t="str">
            <v>42301810800000040000</v>
          </cell>
          <cell r="C6756" t="str">
            <v>60301810300000000002</v>
          </cell>
          <cell r="D6756" t="str">
            <v>$</v>
          </cell>
          <cell r="E6756">
            <v>28.14</v>
          </cell>
          <cell r="F6756" t="str">
            <v>Удержание 1% налога со счета 1576</v>
          </cell>
        </row>
        <row r="6757">
          <cell r="A6757">
            <v>37343</v>
          </cell>
          <cell r="B6757" t="str">
            <v>42301810800000040000</v>
          </cell>
          <cell r="C6757" t="str">
            <v>60301810300000000002</v>
          </cell>
          <cell r="D6757" t="str">
            <v>$</v>
          </cell>
          <cell r="E6757">
            <v>0.8</v>
          </cell>
          <cell r="F6757" t="str">
            <v>Удержание 1% налога со счета 4793</v>
          </cell>
        </row>
        <row r="6758">
          <cell r="A6758">
            <v>37343</v>
          </cell>
          <cell r="B6758" t="str">
            <v>42301810800000040000</v>
          </cell>
          <cell r="C6758" t="str">
            <v>60301810300000000002</v>
          </cell>
          <cell r="D6758" t="str">
            <v>$</v>
          </cell>
          <cell r="E6758">
            <v>466.79</v>
          </cell>
          <cell r="F6758" t="str">
            <v>Удержание 1% налога со счета 1123</v>
          </cell>
        </row>
        <row r="6759">
          <cell r="A6759">
            <v>37344</v>
          </cell>
          <cell r="B6759" t="str">
            <v>42301810800000040000</v>
          </cell>
          <cell r="C6759" t="str">
            <v>60301810300000000002</v>
          </cell>
          <cell r="D6759" t="str">
            <v>$</v>
          </cell>
          <cell r="E6759">
            <v>53.07</v>
          </cell>
          <cell r="F6759" t="str">
            <v>Удержание 1% налога со счета 1822</v>
          </cell>
        </row>
        <row r="6760">
          <cell r="A6760">
            <v>37344</v>
          </cell>
          <cell r="B6760" t="str">
            <v>42301810800000040000</v>
          </cell>
          <cell r="C6760" t="str">
            <v>60301810300000000002</v>
          </cell>
          <cell r="D6760" t="str">
            <v>$</v>
          </cell>
          <cell r="E6760">
            <v>62.44</v>
          </cell>
          <cell r="F6760" t="str">
            <v>Удержание 1% налога со счета 1505</v>
          </cell>
        </row>
        <row r="6761">
          <cell r="A6761">
            <v>37344</v>
          </cell>
          <cell r="B6761" t="str">
            <v>42301810800000040000</v>
          </cell>
          <cell r="C6761" t="str">
            <v>60301810200000009802</v>
          </cell>
          <cell r="D6761" t="str">
            <v>$</v>
          </cell>
          <cell r="E6761">
            <v>364</v>
          </cell>
          <cell r="F6761" t="str">
            <v>Погашение части основного долга, процентов за пользование кредитом и списание подоходного налога с материальной выгоды,  Бедина С.Ю.</v>
          </cell>
        </row>
        <row r="6762">
          <cell r="A6762">
            <v>37344</v>
          </cell>
          <cell r="B6762" t="str">
            <v>42301810800000040000</v>
          </cell>
          <cell r="C6762" t="str">
            <v>60301810200000009802</v>
          </cell>
          <cell r="D6762" t="str">
            <v>$</v>
          </cell>
          <cell r="E6762">
            <v>76</v>
          </cell>
          <cell r="F6762" t="str">
            <v>Погашение части основного долга, процентов за пользование кредитом и списание подоходного налога с материальной выгоды,  Генералова О.А.</v>
          </cell>
        </row>
        <row r="6763">
          <cell r="A6763">
            <v>37344</v>
          </cell>
          <cell r="B6763" t="str">
            <v>42301810800000040000</v>
          </cell>
          <cell r="C6763" t="str">
            <v>60301810200000009802</v>
          </cell>
          <cell r="D6763" t="str">
            <v>$</v>
          </cell>
          <cell r="E6763">
            <v>14</v>
          </cell>
          <cell r="F6763" t="str">
            <v>Погашение части основного долга, процентов за пользование кредитом и списание подоходного налога с материальной выгоды,  Гриднев М.И.</v>
          </cell>
        </row>
        <row r="6764">
          <cell r="A6764">
            <v>37344</v>
          </cell>
          <cell r="B6764" t="str">
            <v>42301810800000040000</v>
          </cell>
          <cell r="C6764" t="str">
            <v>60301810200000009802</v>
          </cell>
          <cell r="D6764" t="str">
            <v>$</v>
          </cell>
          <cell r="E6764">
            <v>75</v>
          </cell>
          <cell r="F6764" t="str">
            <v>Погашение части основного долга, процентов за пользование кредитом и списание подоходного налога с материальной выгоды,  Немых Н.О.</v>
          </cell>
        </row>
        <row r="6765">
          <cell r="A6765">
            <v>37347</v>
          </cell>
          <cell r="B6765" t="str">
            <v>42301810800000040000</v>
          </cell>
          <cell r="C6765" t="str">
            <v>60301810300000000002</v>
          </cell>
          <cell r="D6765" t="str">
            <v>$</v>
          </cell>
          <cell r="E6765">
            <v>453.89</v>
          </cell>
          <cell r="F6765" t="str">
            <v>Удержание 1% налога со счета 4803</v>
          </cell>
        </row>
        <row r="6766">
          <cell r="A6766">
            <v>37347</v>
          </cell>
          <cell r="B6766" t="str">
            <v>42301810800000040000</v>
          </cell>
          <cell r="C6766" t="str">
            <v>60301810300000000002</v>
          </cell>
          <cell r="D6766" t="str">
            <v>$</v>
          </cell>
          <cell r="E6766">
            <v>191.99</v>
          </cell>
          <cell r="F6766" t="str">
            <v>Удержание 1% налога со счета 797</v>
          </cell>
        </row>
        <row r="6767">
          <cell r="A6767">
            <v>37347</v>
          </cell>
          <cell r="B6767" t="str">
            <v>42301810800000040000</v>
          </cell>
          <cell r="C6767" t="str">
            <v>60301810300000000002</v>
          </cell>
          <cell r="D6767" t="str">
            <v>$</v>
          </cell>
          <cell r="E6767">
            <v>78.3</v>
          </cell>
          <cell r="F6767" t="str">
            <v>Удержание 1% налога со счета 56</v>
          </cell>
        </row>
        <row r="6768">
          <cell r="A6768">
            <v>37347</v>
          </cell>
          <cell r="B6768" t="str">
            <v>42301810800000040000</v>
          </cell>
          <cell r="C6768" t="str">
            <v>60301810300000000002</v>
          </cell>
          <cell r="D6768" t="str">
            <v>$</v>
          </cell>
          <cell r="E6768">
            <v>78.3</v>
          </cell>
          <cell r="F6768" t="str">
            <v>Удержание 1% налога со счета 4777</v>
          </cell>
        </row>
        <row r="6769">
          <cell r="A6769">
            <v>37347</v>
          </cell>
          <cell r="B6769" t="str">
            <v>42301810800000040000</v>
          </cell>
          <cell r="C6769" t="str">
            <v>60301810300000000002</v>
          </cell>
          <cell r="D6769" t="str">
            <v>$</v>
          </cell>
          <cell r="E6769">
            <v>1877.39</v>
          </cell>
          <cell r="F6769" t="str">
            <v>Удержание 1% налога со счета 425</v>
          </cell>
        </row>
        <row r="6770">
          <cell r="A6770">
            <v>37347</v>
          </cell>
          <cell r="B6770" t="str">
            <v>42301810800000040000</v>
          </cell>
          <cell r="C6770" t="str">
            <v>60301810200000009802</v>
          </cell>
          <cell r="D6770" t="str">
            <v>$</v>
          </cell>
          <cell r="E6770">
            <v>6757</v>
          </cell>
          <cell r="F6770" t="str">
            <v>Выплата %% по депозитам, получение %% по кредитам, удержание подоходного н алога, покупка валюты по генеральным заявлениям за март 2002 года</v>
          </cell>
        </row>
        <row r="6771">
          <cell r="A6771">
            <v>37347</v>
          </cell>
          <cell r="B6771" t="str">
            <v>42301810800000040000</v>
          </cell>
          <cell r="C6771" t="str">
            <v>60301810200000009802</v>
          </cell>
          <cell r="D6771" t="str">
            <v>$</v>
          </cell>
          <cell r="E6771">
            <v>1511</v>
          </cell>
          <cell r="F6771" t="str">
            <v>Выплата %% по депозитам, получение %% по кредитам, удержание подоходного н алога, покупка валюты по генеральным заявлениям за март 2002 года</v>
          </cell>
        </row>
        <row r="6772">
          <cell r="A6772">
            <v>37347</v>
          </cell>
          <cell r="B6772" t="str">
            <v>42301810800000040000</v>
          </cell>
          <cell r="C6772" t="str">
            <v>60301810200000009802</v>
          </cell>
          <cell r="D6772" t="str">
            <v>$</v>
          </cell>
          <cell r="E6772">
            <v>10874</v>
          </cell>
          <cell r="F6772" t="str">
            <v>Выплата %% по депозитам, получение %% по кредитам, удержание подоходного н алога, покупка валюты по генеральным заявлениям за март 2002 года</v>
          </cell>
        </row>
        <row r="6773">
          <cell r="A6773">
            <v>37347</v>
          </cell>
          <cell r="B6773" t="str">
            <v>42301810800000040000</v>
          </cell>
          <cell r="C6773" t="str">
            <v>60301810200000009802</v>
          </cell>
          <cell r="D6773" t="str">
            <v>$</v>
          </cell>
          <cell r="E6773">
            <v>2431</v>
          </cell>
          <cell r="F6773" t="str">
            <v>Выплата %% по депозитам, получение %% по кредитам, удержание подоходного н алога, покупка валюты по генеральным заявлениям за март 2002 года</v>
          </cell>
        </row>
        <row r="6774">
          <cell r="A6774">
            <v>37347</v>
          </cell>
          <cell r="B6774" t="str">
            <v>42301810800000040000</v>
          </cell>
          <cell r="C6774" t="str">
            <v>60301810200000009802</v>
          </cell>
          <cell r="D6774" t="str">
            <v>$</v>
          </cell>
          <cell r="E6774">
            <v>5110</v>
          </cell>
          <cell r="F6774" t="str">
            <v>Выплата %% по депозитам, получение %% по кредитам, удержание подоходного н алога, покупка валюты по генеральным заявлениям за март 2002 года</v>
          </cell>
        </row>
        <row r="6775">
          <cell r="A6775">
            <v>37347</v>
          </cell>
          <cell r="B6775" t="str">
            <v>42301810800000040000</v>
          </cell>
          <cell r="C6775" t="str">
            <v>60301810200000009802</v>
          </cell>
          <cell r="D6775" t="str">
            <v>$</v>
          </cell>
          <cell r="E6775">
            <v>1143</v>
          </cell>
          <cell r="F6775" t="str">
            <v>Выплата %% по депозитам, получение %% по кредитам, удержание подоходного н алога, покупка валюты по генеральным заявлениям за март 2002 года</v>
          </cell>
        </row>
        <row r="6776">
          <cell r="A6776">
            <v>37347</v>
          </cell>
          <cell r="B6776" t="str">
            <v>42301810800000040000</v>
          </cell>
          <cell r="C6776" t="str">
            <v>60301810200000009802</v>
          </cell>
          <cell r="D6776" t="str">
            <v>$</v>
          </cell>
          <cell r="E6776">
            <v>2119</v>
          </cell>
          <cell r="F6776" t="str">
            <v>Выплата %% по депозитам, получение %% по кредитам, удержание подоходного н алога, покупка валюты по генеральным заявлениям за март 2002 года</v>
          </cell>
        </row>
        <row r="6777">
          <cell r="A6777">
            <v>37347</v>
          </cell>
          <cell r="B6777" t="str">
            <v>42301810800000040000</v>
          </cell>
          <cell r="C6777" t="str">
            <v>60301810200000009802</v>
          </cell>
          <cell r="D6777" t="str">
            <v>$</v>
          </cell>
          <cell r="E6777">
            <v>474</v>
          </cell>
          <cell r="F6777" t="str">
            <v>Выплата %% по депозитам, получение %% по кредитам, удержание подоходного н алога, покупка валюты по генеральным заявлениям за март 2002 года</v>
          </cell>
        </row>
        <row r="6778">
          <cell r="A6778">
            <v>37347</v>
          </cell>
          <cell r="B6778" t="str">
            <v>42301810800000040000</v>
          </cell>
          <cell r="C6778" t="str">
            <v>60301810200000009802</v>
          </cell>
          <cell r="D6778" t="str">
            <v>$</v>
          </cell>
          <cell r="E6778">
            <v>16307</v>
          </cell>
          <cell r="F6778" t="str">
            <v>Выплата %% по депозитам, получение %% по кредитам, удержание подоходного н алога, покупка валюты по генеральным заявлениям за март 2002 года</v>
          </cell>
        </row>
        <row r="6779">
          <cell r="A6779">
            <v>37347</v>
          </cell>
          <cell r="B6779" t="str">
            <v>42301810800000040000</v>
          </cell>
          <cell r="C6779" t="str">
            <v>60301810200000009802</v>
          </cell>
          <cell r="D6779" t="str">
            <v>$</v>
          </cell>
          <cell r="E6779">
            <v>3646</v>
          </cell>
          <cell r="F6779" t="str">
            <v>Выплата %% по депозитам, получение %% по кредитам, удержание подоходного н алога, покупка валюты по генеральным заявлениям за март 2002 года</v>
          </cell>
        </row>
        <row r="6780">
          <cell r="A6780">
            <v>37347</v>
          </cell>
          <cell r="B6780" t="str">
            <v>42301810800000040000</v>
          </cell>
          <cell r="C6780" t="str">
            <v>60301810200000009802</v>
          </cell>
          <cell r="D6780" t="str">
            <v>$</v>
          </cell>
          <cell r="E6780">
            <v>8898</v>
          </cell>
          <cell r="F6780" t="str">
            <v>Выплата %% по депозитам, получение %% по кредитам, удержание подоходного н алога, покупка валюты по генеральным заявлениям за март 2002 года</v>
          </cell>
        </row>
        <row r="6781">
          <cell r="A6781">
            <v>37347</v>
          </cell>
          <cell r="B6781" t="str">
            <v>42301810800000040000</v>
          </cell>
          <cell r="C6781" t="str">
            <v>60301810200000009802</v>
          </cell>
          <cell r="D6781" t="str">
            <v>$</v>
          </cell>
          <cell r="E6781">
            <v>1990</v>
          </cell>
          <cell r="F6781" t="str">
            <v>Выплата %% по депозитам, получение %% по кредитам, удержание подоходного н алога, покупка валюты по генеральным заявлениям за март 2002 года</v>
          </cell>
        </row>
        <row r="6782">
          <cell r="A6782">
            <v>37347</v>
          </cell>
          <cell r="B6782" t="str">
            <v>42301810800000040000</v>
          </cell>
          <cell r="C6782" t="str">
            <v>60301810200000009802</v>
          </cell>
          <cell r="D6782" t="str">
            <v>$</v>
          </cell>
          <cell r="E6782">
            <v>30738</v>
          </cell>
          <cell r="F6782" t="str">
            <v>Выплата %% по депозитам, получение %% по кредитам, удержание подоходного н алога, покупка валюты по генеральным заявлениям за март 2002 года</v>
          </cell>
        </row>
        <row r="6783">
          <cell r="A6783">
            <v>37347</v>
          </cell>
          <cell r="B6783" t="str">
            <v>42301810800000040000</v>
          </cell>
          <cell r="C6783" t="str">
            <v>60301810200000009802</v>
          </cell>
          <cell r="D6783" t="str">
            <v>$</v>
          </cell>
          <cell r="E6783">
            <v>18505</v>
          </cell>
          <cell r="F6783" t="str">
            <v>Выплата %% по депозитам, получение %% по кредитам, удержание подоходного н алога, покупка валюты по генеральным заявлениям за март 2002 года</v>
          </cell>
        </row>
        <row r="6784">
          <cell r="A6784">
            <v>37347</v>
          </cell>
          <cell r="B6784" t="str">
            <v>42301810800000040000</v>
          </cell>
          <cell r="C6784" t="str">
            <v>60301810200000009802</v>
          </cell>
          <cell r="D6784" t="str">
            <v>$</v>
          </cell>
          <cell r="E6784">
            <v>14702</v>
          </cell>
          <cell r="F6784" t="str">
            <v>Выплата %% по депозитам, получение %% по кредитам, удержание подоходного н алога, покупка валюты по генеральным заявлениям за март 2002 года</v>
          </cell>
        </row>
        <row r="6785">
          <cell r="A6785">
            <v>37347</v>
          </cell>
          <cell r="B6785" t="str">
            <v>42301810800000040000</v>
          </cell>
          <cell r="C6785" t="str">
            <v>60301810200000009802</v>
          </cell>
          <cell r="D6785" t="str">
            <v>$</v>
          </cell>
          <cell r="E6785">
            <v>8851</v>
          </cell>
          <cell r="F6785" t="str">
            <v>Выплата %% по депозитам, получение %% по кредитам, удержание подоходного н алога, покупка валюты по генеральным заявлениям за март 2002 года</v>
          </cell>
        </row>
        <row r="6786">
          <cell r="A6786">
            <v>37347</v>
          </cell>
          <cell r="B6786" t="str">
            <v>42301810800000040000</v>
          </cell>
          <cell r="C6786" t="str">
            <v>60301810200000009802</v>
          </cell>
          <cell r="D6786" t="str">
            <v>$</v>
          </cell>
          <cell r="E6786">
            <v>13126</v>
          </cell>
          <cell r="F6786" t="str">
            <v>Выплата %% по депозитам, получение %% по кредитам, удержание подоходного н алога, покупка валюты по генеральным заявлениям за март 2002 года</v>
          </cell>
        </row>
        <row r="6787">
          <cell r="A6787">
            <v>37347</v>
          </cell>
          <cell r="B6787" t="str">
            <v>42301810800000040000</v>
          </cell>
          <cell r="C6787" t="str">
            <v>60301810200000009802</v>
          </cell>
          <cell r="D6787" t="str">
            <v>$</v>
          </cell>
          <cell r="E6787">
            <v>2935</v>
          </cell>
          <cell r="F6787" t="str">
            <v>Выплата %% по депозитам, получение %% по кредитам, удержание подоходного н алога, покупка валюты по генеральным заявлениям за март 2002 года</v>
          </cell>
        </row>
        <row r="6788">
          <cell r="A6788">
            <v>37347</v>
          </cell>
          <cell r="B6788" t="str">
            <v>42301810800000040000</v>
          </cell>
          <cell r="C6788" t="str">
            <v>60301810200000009802</v>
          </cell>
          <cell r="D6788" t="str">
            <v>$</v>
          </cell>
          <cell r="E6788">
            <v>14516</v>
          </cell>
          <cell r="F6788" t="str">
            <v>Выплата %% по депозитам, получение %% по кредитам, удержание подоходного н алога, покупка валюты по генеральным заявлениям за март 2002 года</v>
          </cell>
        </row>
        <row r="6789">
          <cell r="A6789">
            <v>37347</v>
          </cell>
          <cell r="B6789" t="str">
            <v>42301810800000040000</v>
          </cell>
          <cell r="C6789" t="str">
            <v>60301810200000009802</v>
          </cell>
          <cell r="D6789" t="str">
            <v>$</v>
          </cell>
          <cell r="E6789">
            <v>3246</v>
          </cell>
          <cell r="F6789" t="str">
            <v>Выплата %% по депозитам, получение %% по кредитам, удержание подоходного н алога, покупка валюты по генеральным заявлениям за март 2002 года</v>
          </cell>
        </row>
        <row r="6790">
          <cell r="A6790">
            <v>37348</v>
          </cell>
          <cell r="B6790" t="str">
            <v>42301810800000040000</v>
          </cell>
          <cell r="C6790" t="str">
            <v>60301810300000000002</v>
          </cell>
          <cell r="D6790" t="str">
            <v>$</v>
          </cell>
          <cell r="E6790">
            <v>87.61</v>
          </cell>
          <cell r="F6790" t="str">
            <v>Удержание 1% налога со счета 1576</v>
          </cell>
        </row>
        <row r="6791">
          <cell r="A6791">
            <v>37348</v>
          </cell>
          <cell r="B6791" t="str">
            <v>42301810800000040000</v>
          </cell>
          <cell r="C6791" t="str">
            <v>60301810300000000002</v>
          </cell>
          <cell r="D6791" t="str">
            <v>$</v>
          </cell>
          <cell r="E6791">
            <v>62.58</v>
          </cell>
          <cell r="F6791" t="str">
            <v>Удержание 1% налога со счета 1505</v>
          </cell>
        </row>
        <row r="6792">
          <cell r="A6792">
            <v>37348</v>
          </cell>
          <cell r="B6792" t="str">
            <v>42301810800000040000</v>
          </cell>
          <cell r="C6792" t="str">
            <v>60301810300000000002</v>
          </cell>
          <cell r="D6792" t="str">
            <v>$</v>
          </cell>
          <cell r="E6792">
            <v>625.79999999999995</v>
          </cell>
          <cell r="F6792" t="str">
            <v>Удержание 1% налога со счета 1563</v>
          </cell>
        </row>
        <row r="6793">
          <cell r="A6793">
            <v>37348</v>
          </cell>
          <cell r="B6793" t="str">
            <v>42301810800000040000</v>
          </cell>
          <cell r="C6793" t="str">
            <v>60301810300000000002</v>
          </cell>
          <cell r="D6793" t="str">
            <v>$</v>
          </cell>
          <cell r="E6793">
            <v>625.79999999999995</v>
          </cell>
          <cell r="F6793" t="str">
            <v>Удержание 1% налога со счета 1563</v>
          </cell>
        </row>
        <row r="6794">
          <cell r="A6794">
            <v>37348</v>
          </cell>
          <cell r="B6794" t="str">
            <v>42301810800000040000</v>
          </cell>
          <cell r="C6794" t="str">
            <v>60301810300000000002</v>
          </cell>
          <cell r="D6794" t="str">
            <v>$</v>
          </cell>
          <cell r="E6794">
            <v>782.25</v>
          </cell>
          <cell r="F6794" t="str">
            <v>Удержание 1% налога со счета 1563</v>
          </cell>
        </row>
        <row r="6795">
          <cell r="A6795">
            <v>37349</v>
          </cell>
          <cell r="B6795" t="str">
            <v>42301810800000040000</v>
          </cell>
          <cell r="C6795" t="str">
            <v>60301810300000000002</v>
          </cell>
          <cell r="D6795" t="str">
            <v>$</v>
          </cell>
          <cell r="E6795">
            <v>93.9</v>
          </cell>
          <cell r="F6795" t="str">
            <v>Удержание 1% налога со счета 2135</v>
          </cell>
        </row>
        <row r="6796">
          <cell r="A6796">
            <v>37349</v>
          </cell>
          <cell r="B6796" t="str">
            <v>42301810800000040000</v>
          </cell>
          <cell r="C6796" t="str">
            <v>60301810300000000002</v>
          </cell>
          <cell r="D6796" t="str">
            <v>$</v>
          </cell>
          <cell r="E6796">
            <v>93.9</v>
          </cell>
          <cell r="F6796" t="str">
            <v>Удержание 1% налога со счета 1327</v>
          </cell>
        </row>
        <row r="6797">
          <cell r="A6797">
            <v>37349</v>
          </cell>
          <cell r="B6797" t="str">
            <v>42301810800000040000</v>
          </cell>
          <cell r="C6797" t="str">
            <v>60301810300000000002</v>
          </cell>
          <cell r="D6797" t="str">
            <v>$</v>
          </cell>
          <cell r="E6797">
            <v>31.3</v>
          </cell>
          <cell r="F6797" t="str">
            <v>Удержание 1% налога со счета 4751</v>
          </cell>
        </row>
        <row r="6798">
          <cell r="A6798">
            <v>37349</v>
          </cell>
          <cell r="B6798" t="str">
            <v>42301810800000040000</v>
          </cell>
          <cell r="C6798" t="str">
            <v>60301810300000000002</v>
          </cell>
          <cell r="D6798" t="str">
            <v>$</v>
          </cell>
          <cell r="E6798">
            <v>28.17</v>
          </cell>
          <cell r="F6798" t="str">
            <v>Удержание 1% налога со счета 4793</v>
          </cell>
        </row>
        <row r="6799">
          <cell r="A6799">
            <v>37350</v>
          </cell>
          <cell r="B6799" t="str">
            <v>42301810800000040000</v>
          </cell>
          <cell r="C6799" t="str">
            <v>60301810300000000002</v>
          </cell>
          <cell r="D6799" t="str">
            <v>$</v>
          </cell>
          <cell r="E6799">
            <v>68.959999999999994</v>
          </cell>
          <cell r="F6799" t="str">
            <v>Удержание 1% налога со счета 1369</v>
          </cell>
        </row>
        <row r="6800">
          <cell r="A6800">
            <v>37350</v>
          </cell>
          <cell r="B6800" t="str">
            <v>42301810800000040000</v>
          </cell>
          <cell r="C6800" t="str">
            <v>60301810300000000002</v>
          </cell>
          <cell r="D6800" t="str">
            <v>$</v>
          </cell>
          <cell r="E6800">
            <v>32.99</v>
          </cell>
          <cell r="F6800" t="str">
            <v>Удержание 1% налога со счета 878</v>
          </cell>
        </row>
        <row r="6801">
          <cell r="A6801">
            <v>37351</v>
          </cell>
          <cell r="B6801" t="str">
            <v>42301810800000040000</v>
          </cell>
          <cell r="C6801" t="str">
            <v>60301810300000000002</v>
          </cell>
          <cell r="D6801" t="str">
            <v>$</v>
          </cell>
          <cell r="E6801">
            <v>46.98</v>
          </cell>
          <cell r="F6801" t="str">
            <v>Удержание 1% налога со счета 5187</v>
          </cell>
        </row>
        <row r="6802">
          <cell r="A6802">
            <v>37351</v>
          </cell>
          <cell r="B6802" t="str">
            <v>42301810800000040000</v>
          </cell>
          <cell r="C6802" t="str">
            <v>60301810300000000002</v>
          </cell>
          <cell r="D6802" t="str">
            <v>$</v>
          </cell>
          <cell r="E6802">
            <v>60.3</v>
          </cell>
          <cell r="F6802" t="str">
            <v>Удержание 1% налога со счета 425</v>
          </cell>
        </row>
        <row r="6803">
          <cell r="A6803">
            <v>37351</v>
          </cell>
          <cell r="B6803" t="str">
            <v>42301810800000040000</v>
          </cell>
          <cell r="C6803" t="str">
            <v>60301810300000000002</v>
          </cell>
          <cell r="D6803" t="str">
            <v>$</v>
          </cell>
          <cell r="E6803">
            <v>97.09</v>
          </cell>
          <cell r="F6803" t="str">
            <v>Удержание 1% налога со счета 4751</v>
          </cell>
        </row>
        <row r="6804">
          <cell r="A6804">
            <v>37351</v>
          </cell>
          <cell r="B6804" t="str">
            <v>42301810800000040000</v>
          </cell>
          <cell r="C6804" t="str">
            <v>60301810200000009802</v>
          </cell>
          <cell r="D6804" t="str">
            <v>$</v>
          </cell>
          <cell r="E6804">
            <v>4</v>
          </cell>
          <cell r="F6804" t="str">
            <v>Погашение части основного долга, процентов за пользование кредитом и списание подоходного налога с материальной выгоды,  Гриднев М.И.</v>
          </cell>
        </row>
        <row r="6805">
          <cell r="A6805">
            <v>37351</v>
          </cell>
          <cell r="B6805" t="str">
            <v>42301810800000040000</v>
          </cell>
          <cell r="C6805" t="str">
            <v>60301810200000009802</v>
          </cell>
          <cell r="D6805" t="str">
            <v>$</v>
          </cell>
          <cell r="E6805">
            <v>110</v>
          </cell>
          <cell r="F6805" t="str">
            <v>Погашение части основного долга, процентов за пользование кредитом и списание подоходного налога с материальной выгоды,  Бедина С.Ю.</v>
          </cell>
        </row>
        <row r="6806">
          <cell r="A6806">
            <v>37351</v>
          </cell>
          <cell r="B6806" t="str">
            <v>42301810800000040000</v>
          </cell>
          <cell r="C6806" t="str">
            <v>60301810200000009802</v>
          </cell>
          <cell r="D6806" t="str">
            <v>$</v>
          </cell>
          <cell r="E6806">
            <v>23</v>
          </cell>
          <cell r="F6806" t="str">
            <v>Погашение части основного долга, процентов за пользование кредитом и списание подоходного налога с материальной выгоды,  Генералова О.А.</v>
          </cell>
        </row>
        <row r="6807">
          <cell r="A6807">
            <v>37351</v>
          </cell>
          <cell r="B6807" t="str">
            <v>42301810800000040000</v>
          </cell>
          <cell r="C6807" t="str">
            <v>60301810200000009802</v>
          </cell>
          <cell r="D6807" t="str">
            <v>$</v>
          </cell>
          <cell r="E6807">
            <v>21</v>
          </cell>
          <cell r="F6807" t="str">
            <v>Погашение части основного долга, процентов за пользование кредитом и списание подоходного налога с материальной выгоды,  Немых Н.О.</v>
          </cell>
        </row>
        <row r="6808">
          <cell r="A6808">
            <v>37354</v>
          </cell>
          <cell r="B6808" t="str">
            <v>42301810800000040000</v>
          </cell>
          <cell r="C6808" t="str">
            <v>60301810300000000002</v>
          </cell>
          <cell r="D6808" t="str">
            <v>$</v>
          </cell>
          <cell r="E6808">
            <v>78.3</v>
          </cell>
          <cell r="F6808" t="str">
            <v>Удержание 1% налога со счета 519</v>
          </cell>
        </row>
        <row r="6809">
          <cell r="A6809">
            <v>37354</v>
          </cell>
          <cell r="B6809" t="str">
            <v>42301810800000040000</v>
          </cell>
          <cell r="C6809" t="str">
            <v>60301810300000000002</v>
          </cell>
          <cell r="D6809" t="str">
            <v>$</v>
          </cell>
          <cell r="E6809">
            <v>31</v>
          </cell>
          <cell r="F6809" t="str">
            <v>Удержание 1% налога со счета 4777</v>
          </cell>
        </row>
        <row r="6810">
          <cell r="A6810">
            <v>37354</v>
          </cell>
          <cell r="B6810" t="str">
            <v>42301810800000040000</v>
          </cell>
          <cell r="C6810" t="str">
            <v>60301810300000000002</v>
          </cell>
          <cell r="D6810" t="str">
            <v>$</v>
          </cell>
          <cell r="E6810">
            <v>9.25</v>
          </cell>
          <cell r="F6810" t="str">
            <v>Удержание 1% налога со счета 1589</v>
          </cell>
        </row>
        <row r="6811">
          <cell r="A6811">
            <v>37355</v>
          </cell>
          <cell r="B6811" t="str">
            <v>42301810800000040000</v>
          </cell>
          <cell r="C6811" t="str">
            <v>60301810300000000002</v>
          </cell>
          <cell r="D6811" t="str">
            <v>$</v>
          </cell>
          <cell r="E6811">
            <v>579.11</v>
          </cell>
          <cell r="F6811" t="str">
            <v>Удержание 1% налога со счета 797</v>
          </cell>
        </row>
        <row r="6812">
          <cell r="A6812">
            <v>37356</v>
          </cell>
          <cell r="B6812" t="str">
            <v>42301810800000040000</v>
          </cell>
          <cell r="C6812" t="str">
            <v>60301810300000000002</v>
          </cell>
          <cell r="D6812" t="str">
            <v>$</v>
          </cell>
          <cell r="E6812">
            <v>451.51</v>
          </cell>
          <cell r="F6812" t="str">
            <v>Удержание 1% налога со счета 2452</v>
          </cell>
        </row>
        <row r="6813">
          <cell r="A6813">
            <v>37356</v>
          </cell>
          <cell r="B6813" t="str">
            <v>42301810800000040000</v>
          </cell>
          <cell r="C6813" t="str">
            <v>60301810300000000002</v>
          </cell>
          <cell r="D6813" t="str">
            <v>$</v>
          </cell>
          <cell r="E6813">
            <v>93.95</v>
          </cell>
          <cell r="F6813" t="str">
            <v>Удержание 1% налога со счета 247</v>
          </cell>
        </row>
        <row r="6814">
          <cell r="A6814">
            <v>37357</v>
          </cell>
          <cell r="B6814" t="str">
            <v>42301810800000040000</v>
          </cell>
          <cell r="C6814" t="str">
            <v>60301810300000000002</v>
          </cell>
          <cell r="D6814" t="str">
            <v>$</v>
          </cell>
          <cell r="E6814">
            <v>78.3</v>
          </cell>
          <cell r="F6814" t="str">
            <v>Удержание 1% налога со счета 1369</v>
          </cell>
        </row>
        <row r="6815">
          <cell r="A6815">
            <v>37357</v>
          </cell>
          <cell r="B6815" t="str">
            <v>42301810800000040000</v>
          </cell>
          <cell r="C6815" t="str">
            <v>60301810300000000002</v>
          </cell>
          <cell r="D6815" t="str">
            <v>$</v>
          </cell>
          <cell r="E6815">
            <v>62.64</v>
          </cell>
          <cell r="F6815" t="str">
            <v>Удержание 1% налога со счета 4751</v>
          </cell>
        </row>
        <row r="6816">
          <cell r="A6816">
            <v>37357</v>
          </cell>
          <cell r="B6816" t="str">
            <v>42301810800000040000</v>
          </cell>
          <cell r="C6816" t="str">
            <v>60301810300000000002</v>
          </cell>
          <cell r="D6816" t="str">
            <v>$</v>
          </cell>
          <cell r="E6816">
            <v>632.51</v>
          </cell>
          <cell r="F6816" t="str">
            <v>Удержание 1% налога со счета 2481</v>
          </cell>
        </row>
        <row r="6817">
          <cell r="A6817">
            <v>37358</v>
          </cell>
          <cell r="B6817" t="str">
            <v>42301810800000040000</v>
          </cell>
          <cell r="C6817" t="str">
            <v>60301810300000000002</v>
          </cell>
          <cell r="D6817" t="str">
            <v>$</v>
          </cell>
          <cell r="E6817">
            <v>77.88</v>
          </cell>
          <cell r="F6817" t="str">
            <v>Удержание 1% налога со счета 674</v>
          </cell>
        </row>
        <row r="6818">
          <cell r="A6818">
            <v>37358</v>
          </cell>
          <cell r="B6818" t="str">
            <v>42301810800000040000</v>
          </cell>
          <cell r="C6818" t="str">
            <v>60301810300000000002</v>
          </cell>
          <cell r="D6818" t="str">
            <v>$</v>
          </cell>
          <cell r="E6818">
            <v>65.61</v>
          </cell>
          <cell r="F6818" t="str">
            <v>Удержание 1% налога со счета 1709</v>
          </cell>
        </row>
        <row r="6819">
          <cell r="A6819">
            <v>37358</v>
          </cell>
          <cell r="B6819" t="str">
            <v>42301810800000040000</v>
          </cell>
          <cell r="C6819" t="str">
            <v>60301810300000000002</v>
          </cell>
          <cell r="D6819" t="str">
            <v>$</v>
          </cell>
          <cell r="E6819">
            <v>468.5</v>
          </cell>
          <cell r="F6819" t="str">
            <v>Удержание 1% налога со счета 1123</v>
          </cell>
        </row>
        <row r="6820">
          <cell r="A6820">
            <v>37361</v>
          </cell>
          <cell r="B6820" t="str">
            <v>42301810800000040000</v>
          </cell>
          <cell r="C6820" t="str">
            <v>60301810300000000002</v>
          </cell>
          <cell r="D6820" t="str">
            <v>$</v>
          </cell>
          <cell r="E6820">
            <v>31.32</v>
          </cell>
          <cell r="F6820" t="str">
            <v>Удержание 1% налога со счета 5187</v>
          </cell>
        </row>
        <row r="6821">
          <cell r="A6821">
            <v>37361</v>
          </cell>
          <cell r="B6821" t="str">
            <v>42301810800000040000</v>
          </cell>
          <cell r="C6821" t="str">
            <v>60301810300000000002</v>
          </cell>
          <cell r="D6821" t="str">
            <v>$</v>
          </cell>
          <cell r="E6821">
            <v>140.94</v>
          </cell>
          <cell r="F6821" t="str">
            <v>Удержание 1% налога со счета 2135</v>
          </cell>
        </row>
        <row r="6822">
          <cell r="A6822">
            <v>37362</v>
          </cell>
          <cell r="B6822" t="str">
            <v>42301810800000040000</v>
          </cell>
          <cell r="C6822" t="str">
            <v>60301810300000000002</v>
          </cell>
          <cell r="D6822" t="str">
            <v>$</v>
          </cell>
          <cell r="E6822">
            <v>134.29</v>
          </cell>
          <cell r="F6822" t="str">
            <v>Удержание 1% налога со счета 4777</v>
          </cell>
        </row>
        <row r="6823">
          <cell r="A6823">
            <v>37362</v>
          </cell>
          <cell r="B6823" t="str">
            <v>42301810800000040000</v>
          </cell>
          <cell r="C6823" t="str">
            <v>60301810300000000002</v>
          </cell>
          <cell r="D6823" t="str">
            <v>$</v>
          </cell>
          <cell r="E6823">
            <v>62.19</v>
          </cell>
          <cell r="F6823" t="str">
            <v>Удержание 1% налога со счета 2423</v>
          </cell>
        </row>
        <row r="6824">
          <cell r="A6824">
            <v>37362</v>
          </cell>
          <cell r="B6824" t="str">
            <v>42301810800000040000</v>
          </cell>
          <cell r="C6824" t="str">
            <v>60301810300000000002</v>
          </cell>
          <cell r="D6824" t="str">
            <v>$</v>
          </cell>
          <cell r="E6824">
            <v>31.29</v>
          </cell>
          <cell r="F6824" t="str">
            <v>Удержание 1% налога со счета 5187</v>
          </cell>
        </row>
        <row r="6825">
          <cell r="A6825">
            <v>37363</v>
          </cell>
          <cell r="B6825" t="str">
            <v>42301810800000040000</v>
          </cell>
          <cell r="C6825" t="str">
            <v>60301810300000000002</v>
          </cell>
          <cell r="D6825" t="str">
            <v>$</v>
          </cell>
          <cell r="E6825">
            <v>97</v>
          </cell>
          <cell r="F6825" t="str">
            <v>Удержание 1% налога со счета 373</v>
          </cell>
        </row>
        <row r="6826">
          <cell r="A6826">
            <v>37363</v>
          </cell>
          <cell r="B6826" t="str">
            <v>42301810800000040000</v>
          </cell>
          <cell r="C6826" t="str">
            <v>60301810300000000002</v>
          </cell>
          <cell r="D6826" t="str">
            <v>$</v>
          </cell>
          <cell r="E6826">
            <v>93.42</v>
          </cell>
          <cell r="F6826" t="str">
            <v>Удержание 1% налога со счета 1505</v>
          </cell>
        </row>
        <row r="6827">
          <cell r="A6827">
            <v>37365</v>
          </cell>
          <cell r="B6827" t="str">
            <v>42301810800000040000</v>
          </cell>
          <cell r="C6827" t="str">
            <v>60301810300000000002</v>
          </cell>
          <cell r="D6827" t="str">
            <v>$</v>
          </cell>
          <cell r="E6827">
            <v>31.3</v>
          </cell>
          <cell r="F6827" t="str">
            <v>Удержание 1% налога со счета 5310</v>
          </cell>
        </row>
        <row r="6828">
          <cell r="A6828">
            <v>37365</v>
          </cell>
          <cell r="B6828" t="str">
            <v>42301810800000040000</v>
          </cell>
          <cell r="C6828" t="str">
            <v>60301810300000000002</v>
          </cell>
          <cell r="D6828" t="str">
            <v>$</v>
          </cell>
          <cell r="E6828">
            <v>15.65</v>
          </cell>
          <cell r="F6828" t="str">
            <v>Удержание 1% налога со счета 5187</v>
          </cell>
        </row>
        <row r="6829">
          <cell r="A6829">
            <v>37368</v>
          </cell>
          <cell r="B6829" t="str">
            <v>42301810800000040000</v>
          </cell>
          <cell r="C6829" t="str">
            <v>60301810700000009098</v>
          </cell>
          <cell r="D6829" t="str">
            <v>$</v>
          </cell>
          <cell r="E6829">
            <v>229.79</v>
          </cell>
          <cell r="F6829" t="str">
            <v>Возмещение оплаченных банком услуг по использованию кредитной карты AMEX в личных целях, удержание
 НДС Сторчак С.А.</v>
          </cell>
        </row>
        <row r="6830">
          <cell r="A6830">
            <v>37368</v>
          </cell>
          <cell r="B6830" t="str">
            <v>42301810800000040000</v>
          </cell>
          <cell r="C6830" t="str">
            <v>60301810300000000002</v>
          </cell>
          <cell r="D6830" t="str">
            <v>$</v>
          </cell>
          <cell r="E6830">
            <v>31.3</v>
          </cell>
          <cell r="F6830" t="str">
            <v>Удержание 1% налога со счета 1097</v>
          </cell>
        </row>
        <row r="6831">
          <cell r="A6831">
            <v>37368</v>
          </cell>
          <cell r="B6831" t="str">
            <v>42301810800000040000</v>
          </cell>
          <cell r="C6831" t="str">
            <v>60301810300000000002</v>
          </cell>
          <cell r="D6831" t="str">
            <v>$</v>
          </cell>
          <cell r="E6831">
            <v>62.6</v>
          </cell>
          <cell r="F6831" t="str">
            <v>Удержание 1% налога со счета 2423</v>
          </cell>
        </row>
        <row r="6832">
          <cell r="A6832">
            <v>37369</v>
          </cell>
          <cell r="B6832" t="str">
            <v>42301810800000040000</v>
          </cell>
          <cell r="C6832" t="str">
            <v>60301810300000000002</v>
          </cell>
          <cell r="D6832" t="str">
            <v>$</v>
          </cell>
          <cell r="E6832">
            <v>31.28</v>
          </cell>
          <cell r="F6832" t="str">
            <v>Удержание 1% налога со счета 5187</v>
          </cell>
        </row>
        <row r="6833">
          <cell r="A6833">
            <v>37369</v>
          </cell>
          <cell r="B6833" t="str">
            <v>42301810800000040000</v>
          </cell>
          <cell r="C6833" t="str">
            <v>60301810300000000002</v>
          </cell>
          <cell r="D6833" t="str">
            <v>$</v>
          </cell>
          <cell r="E6833">
            <v>8.52</v>
          </cell>
          <cell r="F6833" t="str">
            <v>Удержание 1% налога со счета 1563</v>
          </cell>
        </row>
        <row r="6834">
          <cell r="A6834">
            <v>37369</v>
          </cell>
          <cell r="B6834" t="str">
            <v>42301810800000040000</v>
          </cell>
          <cell r="C6834" t="str">
            <v>60301810300000000002</v>
          </cell>
          <cell r="D6834" t="str">
            <v>$</v>
          </cell>
          <cell r="E6834">
            <v>31.28</v>
          </cell>
          <cell r="F6834" t="str">
            <v>Удержание 1% налога со счета 1097</v>
          </cell>
        </row>
        <row r="6835">
          <cell r="A6835">
            <v>37369</v>
          </cell>
          <cell r="B6835" t="str">
            <v>42301810800000040000</v>
          </cell>
          <cell r="C6835" t="str">
            <v>60301810300000000002</v>
          </cell>
          <cell r="D6835" t="str">
            <v>$</v>
          </cell>
          <cell r="E6835">
            <v>156.4</v>
          </cell>
          <cell r="F6835" t="str">
            <v>Удержание 1% налога со счета 2135</v>
          </cell>
        </row>
        <row r="6836">
          <cell r="A6836">
            <v>37370</v>
          </cell>
          <cell r="B6836" t="str">
            <v>42301810800000040000</v>
          </cell>
          <cell r="C6836" t="str">
            <v>60301810300000000002</v>
          </cell>
          <cell r="D6836" t="str">
            <v>$</v>
          </cell>
          <cell r="E6836">
            <v>31.28</v>
          </cell>
          <cell r="F6836" t="str">
            <v>Удержание 1% налога со счета 1563</v>
          </cell>
        </row>
        <row r="6837">
          <cell r="A6837">
            <v>37370</v>
          </cell>
          <cell r="B6837" t="str">
            <v>42301810800000040000</v>
          </cell>
          <cell r="C6837" t="str">
            <v>60301810300000000002</v>
          </cell>
          <cell r="D6837" t="str">
            <v>$</v>
          </cell>
          <cell r="E6837">
            <v>218.96</v>
          </cell>
          <cell r="F6837" t="str">
            <v>Удержание 1% налога со счета 1123</v>
          </cell>
        </row>
        <row r="6838">
          <cell r="A6838">
            <v>37370</v>
          </cell>
          <cell r="B6838" t="str">
            <v>42301810800000040000</v>
          </cell>
          <cell r="C6838" t="str">
            <v>60301810300000000002</v>
          </cell>
          <cell r="D6838" t="str">
            <v>$</v>
          </cell>
          <cell r="E6838">
            <v>531.76</v>
          </cell>
          <cell r="F6838" t="str">
            <v>Удержание 1% налога со счета 1505</v>
          </cell>
        </row>
        <row r="6839">
          <cell r="A6839">
            <v>37371</v>
          </cell>
          <cell r="B6839" t="str">
            <v>42301810800000040000</v>
          </cell>
          <cell r="C6839" t="str">
            <v>60301810300000000002</v>
          </cell>
          <cell r="D6839" t="str">
            <v>$</v>
          </cell>
          <cell r="E6839">
            <v>625.6</v>
          </cell>
          <cell r="F6839" t="str">
            <v>Удержание 1% налога со счета 425</v>
          </cell>
        </row>
        <row r="6840">
          <cell r="A6840">
            <v>37372</v>
          </cell>
          <cell r="B6840" t="str">
            <v>42301810800000040000</v>
          </cell>
          <cell r="C6840" t="str">
            <v>60301810300000000002</v>
          </cell>
          <cell r="D6840" t="str">
            <v>$</v>
          </cell>
          <cell r="E6840">
            <v>626.12</v>
          </cell>
          <cell r="F6840" t="str">
            <v>Удержание 1% налога со счета 5491</v>
          </cell>
        </row>
        <row r="6841">
          <cell r="A6841">
            <v>37372</v>
          </cell>
          <cell r="B6841" t="str">
            <v>42301810800000040000</v>
          </cell>
          <cell r="C6841" t="str">
            <v>60301810300000000002</v>
          </cell>
          <cell r="D6841" t="str">
            <v>$</v>
          </cell>
          <cell r="E6841">
            <v>62.64</v>
          </cell>
          <cell r="F6841" t="str">
            <v>Удержание 1% налога со счета 1563</v>
          </cell>
        </row>
        <row r="6842">
          <cell r="A6842">
            <v>37372</v>
          </cell>
          <cell r="B6842" t="str">
            <v>42301810800000040000</v>
          </cell>
          <cell r="C6842" t="str">
            <v>60301810300000000002</v>
          </cell>
          <cell r="D6842" t="str">
            <v>$</v>
          </cell>
          <cell r="E6842">
            <v>53.24</v>
          </cell>
          <cell r="F6842" t="str">
            <v>Удержание 1% налога со счета 4751</v>
          </cell>
        </row>
        <row r="6843">
          <cell r="A6843">
            <v>37373</v>
          </cell>
          <cell r="B6843" t="str">
            <v>42301810800000040000</v>
          </cell>
          <cell r="C6843" t="str">
            <v>60301810300000000002</v>
          </cell>
          <cell r="D6843" t="str">
            <v>$</v>
          </cell>
          <cell r="E6843">
            <v>15.03</v>
          </cell>
          <cell r="F6843" t="str">
            <v>Удержание 1% налога со счета 5187</v>
          </cell>
        </row>
        <row r="6844">
          <cell r="A6844">
            <v>37373</v>
          </cell>
          <cell r="B6844" t="str">
            <v>42301810800000040000</v>
          </cell>
          <cell r="C6844" t="str">
            <v>60301810300000000002</v>
          </cell>
          <cell r="D6844" t="str">
            <v>$</v>
          </cell>
          <cell r="E6844">
            <v>84.56</v>
          </cell>
          <cell r="F6844" t="str">
            <v>Удержание 1% налога со счета 1576</v>
          </cell>
        </row>
        <row r="6845">
          <cell r="A6845">
            <v>37373</v>
          </cell>
          <cell r="B6845" t="str">
            <v>42301810800000040000</v>
          </cell>
          <cell r="C6845" t="str">
            <v>60301810700000009098</v>
          </cell>
          <cell r="D6845" t="str">
            <v>$</v>
          </cell>
          <cell r="E6845">
            <v>86.35</v>
          </cell>
          <cell r="F6845" t="str">
            <v>Списание расходов, оплаченных банковской картой MasterCard Business (Сторчак С. А.), по командировке в Германию с 04.04 по 06.04.02: проживание в гостинице, цель: участие в переговорах с руководством банка КФВ по проблеме "Камчатка-Сахалин" , в оплату лич</v>
          </cell>
        </row>
        <row r="6846">
          <cell r="A6846">
            <v>37373</v>
          </cell>
          <cell r="B6846" t="str">
            <v>42301810800000040000</v>
          </cell>
          <cell r="C6846" t="str">
            <v>60301810700000009098</v>
          </cell>
          <cell r="D6846" t="str">
            <v>$</v>
          </cell>
          <cell r="E6846">
            <v>176.7</v>
          </cell>
          <cell r="F6846" t="str">
            <v>Возмещение оплаченных банком услуг по использованию кредитной карты AMEX в личных целях, удержание
 НДС (Яценко В.П.)</v>
          </cell>
        </row>
        <row r="6847">
          <cell r="A6847">
            <v>37373</v>
          </cell>
          <cell r="B6847" t="str">
            <v>42301810800000040000</v>
          </cell>
          <cell r="C6847" t="str">
            <v>60301810200000009802</v>
          </cell>
          <cell r="D6847" t="str">
            <v>$</v>
          </cell>
          <cell r="E6847">
            <v>339</v>
          </cell>
          <cell r="F6847" t="str">
            <v>Погашение части основного долга, процентов за пользование кредитом и списание подоходного налога с материальной выгоды,  Бедина С.Ю.</v>
          </cell>
        </row>
        <row r="6848">
          <cell r="A6848">
            <v>37373</v>
          </cell>
          <cell r="B6848" t="str">
            <v>42301810800000040000</v>
          </cell>
          <cell r="C6848" t="str">
            <v>60301810200000009802</v>
          </cell>
          <cell r="D6848" t="str">
            <v>$</v>
          </cell>
          <cell r="E6848">
            <v>72</v>
          </cell>
          <cell r="F6848" t="str">
            <v>Погашение части основного долга, процентов за пользование кредитом и списание подоходного налога с материальной выгоды,  Генералова О.А.</v>
          </cell>
        </row>
        <row r="6849">
          <cell r="A6849">
            <v>37373</v>
          </cell>
          <cell r="B6849" t="str">
            <v>42301810800000040000</v>
          </cell>
          <cell r="C6849" t="str">
            <v>60301810200000009802</v>
          </cell>
          <cell r="D6849" t="str">
            <v>$</v>
          </cell>
          <cell r="E6849">
            <v>11</v>
          </cell>
          <cell r="F6849" t="str">
            <v>Погашение части основного долга, процентов за пользование кредитом и списание подоходного налога с материальной выгоды,  Гриднев М.И.</v>
          </cell>
        </row>
        <row r="6850">
          <cell r="A6850">
            <v>37373</v>
          </cell>
          <cell r="B6850" t="str">
            <v>42301810800000040000</v>
          </cell>
          <cell r="C6850" t="str">
            <v>60301810200000009802</v>
          </cell>
          <cell r="D6850" t="str">
            <v>$</v>
          </cell>
          <cell r="E6850">
            <v>51</v>
          </cell>
          <cell r="F6850" t="str">
            <v>Погашение части основного долга, процентов за пользование кредитом и списание подоходного налога с материальной выгоды,  Немых Н.О.</v>
          </cell>
        </row>
        <row r="6851">
          <cell r="A6851">
            <v>37375</v>
          </cell>
          <cell r="B6851" t="str">
            <v>42301810800000040000</v>
          </cell>
          <cell r="C6851" t="str">
            <v>60301810300000000002</v>
          </cell>
          <cell r="D6851" t="str">
            <v>$</v>
          </cell>
          <cell r="E6851">
            <v>46.98</v>
          </cell>
          <cell r="F6851" t="str">
            <v>Удержание 1% налога со счета 5187</v>
          </cell>
        </row>
        <row r="6852">
          <cell r="A6852">
            <v>37375</v>
          </cell>
          <cell r="B6852" t="str">
            <v>42301810800000040000</v>
          </cell>
          <cell r="C6852" t="str">
            <v>60301810300000000002</v>
          </cell>
          <cell r="D6852" t="str">
            <v>$</v>
          </cell>
          <cell r="E6852">
            <v>68.900000000000006</v>
          </cell>
          <cell r="F6852" t="str">
            <v>Удержание 1% налога со счета 519</v>
          </cell>
        </row>
        <row r="6853">
          <cell r="A6853">
            <v>37375</v>
          </cell>
          <cell r="B6853" t="str">
            <v>42301810800000040000</v>
          </cell>
          <cell r="C6853" t="str">
            <v>60301810300000000002</v>
          </cell>
          <cell r="D6853" t="str">
            <v>$</v>
          </cell>
          <cell r="E6853">
            <v>49.15</v>
          </cell>
          <cell r="F6853" t="str">
            <v>Удержание 1% налога со счета 836</v>
          </cell>
        </row>
        <row r="6854">
          <cell r="A6854">
            <v>37375</v>
          </cell>
          <cell r="B6854" t="str">
            <v>42301810800000040000</v>
          </cell>
          <cell r="C6854" t="str">
            <v>60301810300000000002</v>
          </cell>
          <cell r="D6854" t="str">
            <v>$</v>
          </cell>
          <cell r="E6854">
            <v>62.64</v>
          </cell>
          <cell r="F6854" t="str">
            <v>Удержание 1% налога со счета 1369</v>
          </cell>
        </row>
        <row r="6855">
          <cell r="A6855">
            <v>37375</v>
          </cell>
          <cell r="B6855" t="str">
            <v>42301810800000040000</v>
          </cell>
          <cell r="C6855" t="str">
            <v>60301810300000000002</v>
          </cell>
          <cell r="D6855" t="str">
            <v>$</v>
          </cell>
          <cell r="E6855">
            <v>187.92</v>
          </cell>
          <cell r="F6855" t="str">
            <v>Удержание 1% налога со счета 797</v>
          </cell>
        </row>
        <row r="6856">
          <cell r="A6856">
            <v>37376</v>
          </cell>
          <cell r="B6856" t="str">
            <v>42301810800000040000</v>
          </cell>
          <cell r="C6856" t="str">
            <v>60301810300000000002</v>
          </cell>
          <cell r="D6856" t="str">
            <v>$</v>
          </cell>
          <cell r="E6856">
            <v>156.6</v>
          </cell>
          <cell r="F6856" t="str">
            <v>Удержание 1% налога со счета 1097</v>
          </cell>
        </row>
        <row r="6857">
          <cell r="A6857">
            <v>37382</v>
          </cell>
          <cell r="B6857" t="str">
            <v>42301810800000040000</v>
          </cell>
          <cell r="C6857" t="str">
            <v>60301810300000000002</v>
          </cell>
          <cell r="D6857" t="str">
            <v>$</v>
          </cell>
          <cell r="E6857">
            <v>156.6</v>
          </cell>
          <cell r="F6857" t="str">
            <v>Удержание 1% налога со счета 2135</v>
          </cell>
        </row>
        <row r="6858">
          <cell r="A6858">
            <v>37382</v>
          </cell>
          <cell r="B6858" t="str">
            <v>42301810800000040000</v>
          </cell>
          <cell r="C6858" t="str">
            <v>60301810300000000002</v>
          </cell>
          <cell r="D6858" t="str">
            <v>$</v>
          </cell>
          <cell r="E6858">
            <v>281.26</v>
          </cell>
          <cell r="F6858" t="str">
            <v>Удержание 1% налога со счета 988</v>
          </cell>
        </row>
        <row r="6859">
          <cell r="A6859">
            <v>37382</v>
          </cell>
          <cell r="B6859" t="str">
            <v>42301810800000040000</v>
          </cell>
          <cell r="C6859" t="str">
            <v>60301810200000009802</v>
          </cell>
          <cell r="D6859" t="str">
            <v>$</v>
          </cell>
          <cell r="E6859">
            <v>17167</v>
          </cell>
          <cell r="F6859" t="str">
            <v>Выплата %% по депозитам, получение %% по кредитам, удержание подоходного н алога, покупка валюты по генеральным заявлениям за апрель 2002 года</v>
          </cell>
        </row>
        <row r="6860">
          <cell r="A6860">
            <v>37382</v>
          </cell>
          <cell r="B6860" t="str">
            <v>42301810800000040000</v>
          </cell>
          <cell r="C6860" t="str">
            <v>60301810200000009802</v>
          </cell>
          <cell r="D6860" t="str">
            <v>$</v>
          </cell>
          <cell r="E6860">
            <v>3839</v>
          </cell>
          <cell r="F6860" t="str">
            <v>Выплата %% по депозитам, получение %% по кредитам, удержание подоходного н алога, покупка валюты по генеральным заявлениям за апрель 2002 года</v>
          </cell>
        </row>
        <row r="6861">
          <cell r="A6861">
            <v>37382</v>
          </cell>
          <cell r="B6861" t="str">
            <v>42301810800000040000</v>
          </cell>
          <cell r="C6861" t="str">
            <v>60301810200000009802</v>
          </cell>
          <cell r="D6861" t="str">
            <v>$</v>
          </cell>
          <cell r="E6861">
            <v>7067</v>
          </cell>
          <cell r="F6861" t="str">
            <v>Выплата %% по депозитам, получение %% по кредитам, удержание подоходного н алога, покупка валюты по генеральным заявлениям за апрель 2002 года</v>
          </cell>
        </row>
        <row r="6862">
          <cell r="A6862">
            <v>37382</v>
          </cell>
          <cell r="B6862" t="str">
            <v>42301810800000040000</v>
          </cell>
          <cell r="C6862" t="str">
            <v>60301810200000009802</v>
          </cell>
          <cell r="D6862" t="str">
            <v>$</v>
          </cell>
          <cell r="E6862">
            <v>1580</v>
          </cell>
          <cell r="F6862" t="str">
            <v>Выплата %% по депозитам, получение %% по кредитам, удержание подоходного н алога, покупка валюты по генеральным заявлениям за апрель 2002 года</v>
          </cell>
        </row>
        <row r="6863">
          <cell r="A6863">
            <v>37382</v>
          </cell>
          <cell r="B6863" t="str">
            <v>42301810800000040000</v>
          </cell>
          <cell r="C6863" t="str">
            <v>60301810200000009802</v>
          </cell>
          <cell r="D6863" t="str">
            <v>$</v>
          </cell>
          <cell r="E6863">
            <v>15782</v>
          </cell>
          <cell r="F6863" t="str">
            <v>Выплата %% по депозитам, получение %% по кредитам, удержание подоходного н алога, покупка валюты по генеральным заявлениям за апрель 2002 года</v>
          </cell>
        </row>
        <row r="6864">
          <cell r="A6864">
            <v>37382</v>
          </cell>
          <cell r="B6864" t="str">
            <v>42301810800000040000</v>
          </cell>
          <cell r="C6864" t="str">
            <v>60301810200000009802</v>
          </cell>
          <cell r="D6864" t="str">
            <v>$</v>
          </cell>
          <cell r="E6864">
            <v>3529</v>
          </cell>
          <cell r="F6864" t="str">
            <v>Выплата %% по депозитам, получение %% по кредитам, удержание подоходного н алога, покупка валюты по генеральным заявлениям за апрель 2002 года</v>
          </cell>
        </row>
        <row r="6865">
          <cell r="A6865">
            <v>37382</v>
          </cell>
          <cell r="B6865" t="str">
            <v>42301810800000040000</v>
          </cell>
          <cell r="C6865" t="str">
            <v>60301810200000009802</v>
          </cell>
          <cell r="D6865" t="str">
            <v>$</v>
          </cell>
          <cell r="E6865">
            <v>8611</v>
          </cell>
          <cell r="F6865" t="str">
            <v>Выплата %% по депозитам, получение %% по кредитам, удержание подоходного н алога, покупка валюты по генеральным заявлениям за апрель 2002 года</v>
          </cell>
        </row>
        <row r="6866">
          <cell r="A6866">
            <v>37382</v>
          </cell>
          <cell r="B6866" t="str">
            <v>42301810800000040000</v>
          </cell>
          <cell r="C6866" t="str">
            <v>60301810200000009802</v>
          </cell>
          <cell r="D6866" t="str">
            <v>$</v>
          </cell>
          <cell r="E6866">
            <v>1925</v>
          </cell>
          <cell r="F6866" t="str">
            <v>Выплата %% по депозитам, получение %% по кредитам, удержание подоходного н алога, покупка валюты по генеральным заявлениям за апрель 2002 года</v>
          </cell>
        </row>
        <row r="6867">
          <cell r="A6867">
            <v>37382</v>
          </cell>
          <cell r="B6867" t="str">
            <v>42301810800000040000</v>
          </cell>
          <cell r="C6867" t="str">
            <v>60301810200000009802</v>
          </cell>
          <cell r="D6867" t="str">
            <v>$</v>
          </cell>
          <cell r="E6867">
            <v>29746</v>
          </cell>
          <cell r="F6867" t="str">
            <v>Выплата %% по депозитам, получение %% по кредитам, удержание подоходного н алога, покупка валюты по генеральным заявлениям за апрель 2002 года</v>
          </cell>
        </row>
        <row r="6868">
          <cell r="A6868">
            <v>37382</v>
          </cell>
          <cell r="B6868" t="str">
            <v>42301810800000040000</v>
          </cell>
          <cell r="C6868" t="str">
            <v>60301810200000009802</v>
          </cell>
          <cell r="D6868" t="str">
            <v>$</v>
          </cell>
          <cell r="E6868">
            <v>17908</v>
          </cell>
          <cell r="F6868" t="str">
            <v>Выплата %% по депозитам, получение %% по кредитам, удержание подоходного н алога, покупка валюты по генеральным заявлениям за апрель 2002 года</v>
          </cell>
        </row>
        <row r="6869">
          <cell r="A6869">
            <v>37382</v>
          </cell>
          <cell r="B6869" t="str">
            <v>42301810800000040000</v>
          </cell>
          <cell r="C6869" t="str">
            <v>60301810200000009802</v>
          </cell>
          <cell r="D6869" t="str">
            <v>$</v>
          </cell>
          <cell r="E6869">
            <v>2372</v>
          </cell>
          <cell r="F6869" t="str">
            <v>Выплата %% по депозитам, получение %% по кредитам, удержание подоходного н алога, покупка валюты по генеральным заявлениям за апрель 2002 года</v>
          </cell>
        </row>
        <row r="6870">
          <cell r="A6870">
            <v>37382</v>
          </cell>
          <cell r="B6870" t="str">
            <v>42301810800000040000</v>
          </cell>
          <cell r="C6870" t="str">
            <v>60301810200000009802</v>
          </cell>
          <cell r="D6870" t="str">
            <v>$</v>
          </cell>
          <cell r="E6870">
            <v>1428</v>
          </cell>
          <cell r="F6870" t="str">
            <v>Выплата %% по депозитам, получение %% по кредитам, удержание подоходного н алога, покупка валюты по генеральным заявлениям за апрель 2002 года</v>
          </cell>
        </row>
        <row r="6871">
          <cell r="A6871">
            <v>37382</v>
          </cell>
          <cell r="B6871" t="str">
            <v>42301810800000040000</v>
          </cell>
          <cell r="C6871" t="str">
            <v>60301810200000009802</v>
          </cell>
          <cell r="D6871" t="str">
            <v>$</v>
          </cell>
          <cell r="E6871">
            <v>12149</v>
          </cell>
          <cell r="F6871" t="str">
            <v>Выплата %% по депозитам, получение %% по кредитам, удержание подоходного н алога, покупка валюты по генеральным заявлениям за апрель 2002 года</v>
          </cell>
        </row>
        <row r="6872">
          <cell r="A6872">
            <v>37382</v>
          </cell>
          <cell r="B6872" t="str">
            <v>42301810800000040000</v>
          </cell>
          <cell r="C6872" t="str">
            <v>60301810200000009802</v>
          </cell>
          <cell r="D6872" t="str">
            <v>$</v>
          </cell>
          <cell r="E6872">
            <v>7314</v>
          </cell>
          <cell r="F6872" t="str">
            <v>Выплата %% по депозитам, получение %% по кредитам, удержание подоходного н алога, покупка валюты по генеральным заявлениям за апрель 2002 года</v>
          </cell>
        </row>
        <row r="6873">
          <cell r="A6873">
            <v>37382</v>
          </cell>
          <cell r="B6873" t="str">
            <v>42301810800000040000</v>
          </cell>
          <cell r="C6873" t="str">
            <v>60301810200000009802</v>
          </cell>
          <cell r="D6873" t="str">
            <v>$</v>
          </cell>
          <cell r="E6873">
            <v>12703</v>
          </cell>
          <cell r="F6873" t="str">
            <v>Выплата %% по депозитам, получение %% по кредитам, удержание подоходного н алога, покупка валюты по генеральным заявлениям за апрель 2002 года</v>
          </cell>
        </row>
        <row r="6874">
          <cell r="A6874">
            <v>37382</v>
          </cell>
          <cell r="B6874" t="str">
            <v>42301810800000040000</v>
          </cell>
          <cell r="C6874" t="str">
            <v>60301810200000009802</v>
          </cell>
          <cell r="D6874" t="str">
            <v>$</v>
          </cell>
          <cell r="E6874">
            <v>2840</v>
          </cell>
          <cell r="F6874" t="str">
            <v>Выплата %% по депозитам, получение %% по кредитам, удержание подоходного н алога, покупка валюты по генеральным заявлениям за апрель 2002 года</v>
          </cell>
        </row>
        <row r="6875">
          <cell r="A6875">
            <v>37382</v>
          </cell>
          <cell r="B6875" t="str">
            <v>42301810800000040000</v>
          </cell>
          <cell r="C6875" t="str">
            <v>60301810200000009802</v>
          </cell>
          <cell r="D6875" t="str">
            <v>$</v>
          </cell>
          <cell r="E6875">
            <v>14048</v>
          </cell>
          <cell r="F6875" t="str">
            <v>Выплата %% по депозитам, получение %% по кредитам, удержание подоходного н алога, покупка валюты по генеральным заявлениям за апрель 2002 года</v>
          </cell>
        </row>
        <row r="6876">
          <cell r="A6876">
            <v>37382</v>
          </cell>
          <cell r="B6876" t="str">
            <v>42301810800000040000</v>
          </cell>
          <cell r="C6876" t="str">
            <v>60301810200000009802</v>
          </cell>
          <cell r="D6876" t="str">
            <v>$</v>
          </cell>
          <cell r="E6876">
            <v>3141</v>
          </cell>
          <cell r="F6876" t="str">
            <v>Выплата %% по депозитам, получение %% по кредитам, удержание подоходного н алога, покупка валюты по генеральным заявлениям за апрель 2002 года</v>
          </cell>
        </row>
        <row r="6877">
          <cell r="A6877">
            <v>37383</v>
          </cell>
          <cell r="B6877" t="str">
            <v>42301810800000040000</v>
          </cell>
          <cell r="C6877" t="str">
            <v>60301810200000009802</v>
          </cell>
          <cell r="D6877" t="str">
            <v>$</v>
          </cell>
          <cell r="E6877">
            <v>152</v>
          </cell>
          <cell r="F6877" t="str">
            <v>Погашение части основного долга, процентов за пользование кредитом и списание подоходного налога с материальной выгоды,  Бедина С.Ю.</v>
          </cell>
        </row>
        <row r="6878">
          <cell r="A6878">
            <v>37383</v>
          </cell>
          <cell r="B6878" t="str">
            <v>42301810800000040000</v>
          </cell>
          <cell r="C6878" t="str">
            <v>60301810200000009802</v>
          </cell>
          <cell r="D6878" t="str">
            <v>$</v>
          </cell>
          <cell r="E6878">
            <v>32</v>
          </cell>
          <cell r="F6878" t="str">
            <v>Погашение части основного долга, процентов за пользование кредитом и списание подоходного налога с материальной выгоды,  Генералова О.А.</v>
          </cell>
        </row>
        <row r="6879">
          <cell r="A6879">
            <v>37383</v>
          </cell>
          <cell r="B6879" t="str">
            <v>42301810800000040000</v>
          </cell>
          <cell r="C6879" t="str">
            <v>60301810200000009802</v>
          </cell>
          <cell r="D6879" t="str">
            <v>$</v>
          </cell>
          <cell r="E6879">
            <v>5</v>
          </cell>
          <cell r="F6879" t="str">
            <v>Погашение части основного долга, процентов за пользование кредитом и списание подоходного налога с материальной выгоды,  Гриднев М.И.</v>
          </cell>
        </row>
        <row r="6880">
          <cell r="A6880">
            <v>37383</v>
          </cell>
          <cell r="B6880" t="str">
            <v>42301810800000040000</v>
          </cell>
          <cell r="C6880" t="str">
            <v>60301810200000009802</v>
          </cell>
          <cell r="D6880" t="str">
            <v>$</v>
          </cell>
          <cell r="E6880">
            <v>18</v>
          </cell>
          <cell r="F6880" t="str">
            <v>Погашение части основного долга, процентов за пользование кредитом и списание подоходного налога с материальной выгоды,  Немых Н.О.</v>
          </cell>
        </row>
        <row r="6881">
          <cell r="A6881">
            <v>37384</v>
          </cell>
          <cell r="B6881" t="str">
            <v>42301810800000040000</v>
          </cell>
          <cell r="C6881" t="str">
            <v>60301810300000000002</v>
          </cell>
          <cell r="D6881" t="str">
            <v>$</v>
          </cell>
          <cell r="E6881">
            <v>31.32</v>
          </cell>
          <cell r="F6881" t="str">
            <v>Удержание 1% налога со счета 5187</v>
          </cell>
        </row>
        <row r="6882">
          <cell r="A6882">
            <v>37384</v>
          </cell>
          <cell r="B6882" t="str">
            <v>42301810800000040000</v>
          </cell>
          <cell r="C6882" t="str">
            <v>60301810300000000002</v>
          </cell>
          <cell r="D6882" t="str">
            <v>$</v>
          </cell>
          <cell r="E6882">
            <v>125.28</v>
          </cell>
          <cell r="F6882" t="str">
            <v>Удержание 1% налога со счета 1097</v>
          </cell>
        </row>
        <row r="6883">
          <cell r="A6883">
            <v>37389</v>
          </cell>
          <cell r="B6883" t="str">
            <v>42301810800000040000</v>
          </cell>
          <cell r="C6883" t="str">
            <v>60301810300000000002</v>
          </cell>
          <cell r="D6883" t="str">
            <v>$</v>
          </cell>
          <cell r="E6883">
            <v>21.96</v>
          </cell>
          <cell r="F6883" t="str">
            <v>Удержание 1% налога со счета 519</v>
          </cell>
        </row>
        <row r="6884">
          <cell r="A6884">
            <v>37390</v>
          </cell>
          <cell r="B6884" t="str">
            <v>42301810800000040000</v>
          </cell>
          <cell r="C6884" t="str">
            <v>60301810300000000002</v>
          </cell>
          <cell r="D6884" t="str">
            <v>$</v>
          </cell>
          <cell r="E6884">
            <v>15.69</v>
          </cell>
          <cell r="F6884" t="str">
            <v>Удержание 1% налога со счета 5187</v>
          </cell>
        </row>
        <row r="6885">
          <cell r="A6885">
            <v>37390</v>
          </cell>
          <cell r="B6885" t="str">
            <v>42301810800000040000</v>
          </cell>
          <cell r="C6885" t="str">
            <v>60301810300000000002</v>
          </cell>
          <cell r="D6885" t="str">
            <v>$</v>
          </cell>
          <cell r="E6885">
            <v>1724.64</v>
          </cell>
          <cell r="F6885" t="str">
            <v>Удержание 1% налога со счета 1929</v>
          </cell>
        </row>
        <row r="6886">
          <cell r="A6886">
            <v>37391</v>
          </cell>
          <cell r="B6886" t="str">
            <v>42301810800000040000</v>
          </cell>
          <cell r="C6886" t="str">
            <v>60301810300000000002</v>
          </cell>
          <cell r="D6886" t="str">
            <v>$</v>
          </cell>
          <cell r="E6886">
            <v>242.68</v>
          </cell>
          <cell r="F6886" t="str">
            <v>Удержание 1% налога со счета 5491</v>
          </cell>
        </row>
        <row r="6887">
          <cell r="A6887">
            <v>37391</v>
          </cell>
          <cell r="B6887" t="str">
            <v>42301810800000040000</v>
          </cell>
          <cell r="C6887" t="str">
            <v>60301810300000000002</v>
          </cell>
          <cell r="D6887" t="str">
            <v>$</v>
          </cell>
          <cell r="E6887">
            <v>2.0499999999999998</v>
          </cell>
          <cell r="F6887" t="str">
            <v>Удержание 1% налога со счета 5491</v>
          </cell>
        </row>
        <row r="6888">
          <cell r="A6888">
            <v>37391</v>
          </cell>
          <cell r="B6888" t="str">
            <v>42301810800000040000</v>
          </cell>
          <cell r="C6888" t="str">
            <v>60301810300000000002</v>
          </cell>
          <cell r="D6888" t="str">
            <v>$</v>
          </cell>
          <cell r="E6888">
            <v>156.85</v>
          </cell>
          <cell r="F6888" t="str">
            <v>Удержание 1% налога со счета 519</v>
          </cell>
        </row>
        <row r="6889">
          <cell r="A6889">
            <v>37391</v>
          </cell>
          <cell r="B6889" t="str">
            <v>42301810800000040000</v>
          </cell>
          <cell r="C6889" t="str">
            <v>60301810300000000002</v>
          </cell>
          <cell r="D6889" t="str">
            <v>$</v>
          </cell>
          <cell r="E6889">
            <v>39.409999999999997</v>
          </cell>
          <cell r="F6889" t="str">
            <v>Удержание 1% налога со счета 1369</v>
          </cell>
        </row>
        <row r="6890">
          <cell r="A6890">
            <v>37392</v>
          </cell>
          <cell r="B6890" t="str">
            <v>42301810800000040000</v>
          </cell>
          <cell r="C6890" t="str">
            <v>60301810300000000002</v>
          </cell>
          <cell r="D6890" t="str">
            <v>$</v>
          </cell>
          <cell r="E6890">
            <v>12.55</v>
          </cell>
          <cell r="F6890" t="str">
            <v>Удержание 1% налога со счета 1369</v>
          </cell>
        </row>
        <row r="6891">
          <cell r="A6891">
            <v>37392</v>
          </cell>
          <cell r="B6891" t="str">
            <v>42301810800000040000</v>
          </cell>
          <cell r="C6891" t="str">
            <v>60301810300000000002</v>
          </cell>
          <cell r="D6891" t="str">
            <v>$</v>
          </cell>
          <cell r="E6891">
            <v>31.37</v>
          </cell>
          <cell r="F6891" t="str">
            <v>Удержание 1% налога со счета 5187</v>
          </cell>
        </row>
        <row r="6892">
          <cell r="A6892">
            <v>37394</v>
          </cell>
          <cell r="B6892" t="str">
            <v>42301810800000040000</v>
          </cell>
          <cell r="C6892" t="str">
            <v>60301810300000000002</v>
          </cell>
          <cell r="D6892" t="str">
            <v>$</v>
          </cell>
          <cell r="E6892">
            <v>502.56</v>
          </cell>
          <cell r="F6892" t="str">
            <v>Удержание 1% налога со счета 4803</v>
          </cell>
        </row>
        <row r="6893">
          <cell r="A6893">
            <v>37396</v>
          </cell>
          <cell r="B6893" t="str">
            <v>42301810800000040000</v>
          </cell>
          <cell r="C6893" t="str">
            <v>60301810300000000002</v>
          </cell>
          <cell r="D6893" t="str">
            <v>$</v>
          </cell>
          <cell r="E6893">
            <v>183.56</v>
          </cell>
          <cell r="F6893" t="str">
            <v>Удержание 1% налога со счета 3448</v>
          </cell>
        </row>
        <row r="6894">
          <cell r="A6894">
            <v>37398</v>
          </cell>
          <cell r="B6894" t="str">
            <v>42301810800000040000</v>
          </cell>
          <cell r="C6894" t="str">
            <v>60301810300000000002</v>
          </cell>
          <cell r="D6894" t="str">
            <v>$</v>
          </cell>
          <cell r="E6894">
            <v>298.32</v>
          </cell>
          <cell r="F6894" t="str">
            <v>Удержание 1% налога со счета 4764</v>
          </cell>
        </row>
        <row r="6895">
          <cell r="A6895">
            <v>37398</v>
          </cell>
          <cell r="B6895" t="str">
            <v>42301810800000040000</v>
          </cell>
          <cell r="C6895" t="str">
            <v>60301810300000000002</v>
          </cell>
          <cell r="D6895" t="str">
            <v>$</v>
          </cell>
          <cell r="E6895">
            <v>31.37</v>
          </cell>
          <cell r="F6895" t="str">
            <v>Удержание 1% налога со счета 5187</v>
          </cell>
        </row>
        <row r="6896">
          <cell r="A6896">
            <v>37399</v>
          </cell>
          <cell r="B6896" t="str">
            <v>42301810800000040000</v>
          </cell>
          <cell r="C6896" t="str">
            <v>60301810300000000002</v>
          </cell>
          <cell r="D6896" t="str">
            <v>$</v>
          </cell>
          <cell r="E6896">
            <v>167.83</v>
          </cell>
          <cell r="F6896" t="str">
            <v>Удержание 1% налога со счета 519</v>
          </cell>
        </row>
        <row r="6897">
          <cell r="A6897">
            <v>37399</v>
          </cell>
          <cell r="B6897" t="str">
            <v>42301810800000040000</v>
          </cell>
          <cell r="C6897" t="str">
            <v>60301810700000009098</v>
          </cell>
          <cell r="D6897" t="str">
            <v>$</v>
          </cell>
          <cell r="E6897">
            <v>145.57</v>
          </cell>
          <cell r="F6897" t="str">
            <v>Возмещение оплаченных банком услуг по использованию кредитной карты AMEX в личных целях, удержание НДС  Сторчак С.А.</v>
          </cell>
        </row>
        <row r="6898">
          <cell r="A6898">
            <v>37399</v>
          </cell>
          <cell r="B6898" t="str">
            <v>42301810800000040000</v>
          </cell>
          <cell r="C6898" t="str">
            <v>60301810700000009098</v>
          </cell>
          <cell r="D6898" t="str">
            <v>$</v>
          </cell>
          <cell r="E6898">
            <v>84.73</v>
          </cell>
          <cell r="F6898" t="str">
            <v>Возмещение оплаченных банком услуг по использованию кредитной карты AMEX в личных целях, удержание
 НДС  (Гаврилов Н.В.).</v>
          </cell>
        </row>
        <row r="6899">
          <cell r="A6899">
            <v>37400</v>
          </cell>
          <cell r="B6899" t="str">
            <v>42301810800000040000</v>
          </cell>
          <cell r="C6899" t="str">
            <v>60301810300000000002</v>
          </cell>
          <cell r="D6899" t="str">
            <v>$</v>
          </cell>
          <cell r="E6899">
            <v>2196.02</v>
          </cell>
          <cell r="F6899" t="str">
            <v>Удержание 1% налога со счета 1123</v>
          </cell>
        </row>
        <row r="6900">
          <cell r="A6900">
            <v>37400</v>
          </cell>
          <cell r="B6900" t="str">
            <v>42301810800000040000</v>
          </cell>
          <cell r="C6900" t="str">
            <v>60301810300000000002</v>
          </cell>
          <cell r="D6900" t="str">
            <v>$</v>
          </cell>
          <cell r="E6900">
            <v>156.65</v>
          </cell>
          <cell r="F6900" t="str">
            <v>Удержание 1% налога со счета 988</v>
          </cell>
        </row>
        <row r="6901">
          <cell r="A6901">
            <v>37400</v>
          </cell>
          <cell r="B6901" t="str">
            <v>42301810800000040000</v>
          </cell>
          <cell r="C6901" t="str">
            <v>60301810300000000002</v>
          </cell>
          <cell r="D6901" t="str">
            <v>$</v>
          </cell>
          <cell r="E6901">
            <v>219.86</v>
          </cell>
          <cell r="F6901" t="str">
            <v>Удержание 1% налога со счета 5491</v>
          </cell>
        </row>
        <row r="6902">
          <cell r="A6902">
            <v>37403</v>
          </cell>
          <cell r="B6902" t="str">
            <v>42301810800000040000</v>
          </cell>
          <cell r="C6902" t="str">
            <v>60301810300000000002</v>
          </cell>
          <cell r="D6902" t="str">
            <v>$</v>
          </cell>
          <cell r="E6902">
            <v>156.21</v>
          </cell>
          <cell r="F6902" t="str">
            <v>Удержание 1% налога со счета 5255</v>
          </cell>
        </row>
        <row r="6903">
          <cell r="A6903">
            <v>37403</v>
          </cell>
          <cell r="B6903" t="str">
            <v>42301810800000040000</v>
          </cell>
          <cell r="C6903" t="str">
            <v>60301810300000000002</v>
          </cell>
          <cell r="D6903" t="str">
            <v>$</v>
          </cell>
          <cell r="E6903">
            <v>282.77999999999997</v>
          </cell>
          <cell r="F6903" t="str">
            <v>Удержание 1% налога со счета 1123</v>
          </cell>
        </row>
        <row r="6904">
          <cell r="A6904">
            <v>37403</v>
          </cell>
          <cell r="B6904" t="str">
            <v>42301810800000040000</v>
          </cell>
          <cell r="C6904" t="str">
            <v>60301810300000000002</v>
          </cell>
          <cell r="D6904" t="str">
            <v>$</v>
          </cell>
          <cell r="E6904">
            <v>14.14</v>
          </cell>
          <cell r="F6904" t="str">
            <v>Удержание 1% налога со счета 5187</v>
          </cell>
        </row>
        <row r="6905">
          <cell r="A6905">
            <v>37403</v>
          </cell>
          <cell r="B6905" t="str">
            <v>42301810800000040000</v>
          </cell>
          <cell r="C6905" t="str">
            <v>60301810300000000002</v>
          </cell>
          <cell r="D6905" t="str">
            <v>$</v>
          </cell>
          <cell r="E6905">
            <v>314.17</v>
          </cell>
          <cell r="F6905" t="str">
            <v>Удержание 1% налога со счета 2012</v>
          </cell>
        </row>
        <row r="6906">
          <cell r="A6906">
            <v>37405</v>
          </cell>
          <cell r="B6906" t="str">
            <v>42301810800000040000</v>
          </cell>
          <cell r="C6906" t="str">
            <v>60301810300000000002</v>
          </cell>
          <cell r="D6906" t="str">
            <v>$</v>
          </cell>
          <cell r="E6906">
            <v>283.3</v>
          </cell>
          <cell r="F6906" t="str">
            <v>Удержание 1% налога со счета 4722</v>
          </cell>
        </row>
        <row r="6907">
          <cell r="A6907">
            <v>37406</v>
          </cell>
          <cell r="B6907" t="str">
            <v>42301810800000040000</v>
          </cell>
          <cell r="C6907" t="str">
            <v>60301810300000000002</v>
          </cell>
          <cell r="D6907" t="str">
            <v>$</v>
          </cell>
          <cell r="E6907">
            <v>628.79999999999995</v>
          </cell>
          <cell r="F6907" t="str">
            <v>Удержание 1% налога со счета 1123</v>
          </cell>
        </row>
        <row r="6908">
          <cell r="A6908">
            <v>37406</v>
          </cell>
          <cell r="B6908" t="str">
            <v>42301810800000040000</v>
          </cell>
          <cell r="C6908" t="str">
            <v>60301810200000009802</v>
          </cell>
          <cell r="D6908" t="str">
            <v>$</v>
          </cell>
          <cell r="E6908">
            <v>10</v>
          </cell>
          <cell r="F6908" t="str">
            <v>Погашение части основного долга, процентов за пользование кредитом и списание подоходного налога с материальной выгоды,  Гриднев М.И.</v>
          </cell>
        </row>
        <row r="6909">
          <cell r="A6909">
            <v>37406</v>
          </cell>
          <cell r="B6909" t="str">
            <v>42301810800000040000</v>
          </cell>
          <cell r="C6909" t="str">
            <v>60301810200000009802</v>
          </cell>
          <cell r="D6909" t="str">
            <v>$</v>
          </cell>
          <cell r="E6909">
            <v>35</v>
          </cell>
          <cell r="F6909" t="str">
            <v>Погашение части основного долга, процентов за пользование кредитом и списание подоходного налога с материальной выгоды,  Немых Н.О.</v>
          </cell>
        </row>
        <row r="6910">
          <cell r="A6910">
            <v>37406</v>
          </cell>
          <cell r="B6910" t="str">
            <v>42301810800000040000</v>
          </cell>
          <cell r="C6910" t="str">
            <v>60301810200000009802</v>
          </cell>
          <cell r="D6910" t="str">
            <v>$</v>
          </cell>
          <cell r="E6910">
            <v>73</v>
          </cell>
          <cell r="F6910" t="str">
            <v>Погашение части основного долга, процентов за пользование кредитом и списание подоходного налога с материальной выгоды,  Генералова О.А.</v>
          </cell>
        </row>
        <row r="6911">
          <cell r="A6911">
            <v>37406</v>
          </cell>
          <cell r="B6911" t="str">
            <v>42301810800000040000</v>
          </cell>
          <cell r="C6911" t="str">
            <v>60301810200000009802</v>
          </cell>
          <cell r="D6911" t="str">
            <v>$</v>
          </cell>
          <cell r="E6911">
            <v>345</v>
          </cell>
          <cell r="F6911" t="str">
            <v>Погашение части основного долга, процентов за пользование кредитом и списание подоходного налога с материальной выгоды,  Бедина С.Ю.</v>
          </cell>
        </row>
        <row r="6912">
          <cell r="A6912">
            <v>37407</v>
          </cell>
          <cell r="B6912" t="str">
            <v>42301810800000040000</v>
          </cell>
          <cell r="C6912" t="str">
            <v>60301810300000000002</v>
          </cell>
          <cell r="D6912" t="str">
            <v>$</v>
          </cell>
          <cell r="E6912">
            <v>47.16</v>
          </cell>
          <cell r="F6912" t="str">
            <v>Удержание 1% налога со счета 5187</v>
          </cell>
        </row>
        <row r="6913">
          <cell r="A6913">
            <v>37407</v>
          </cell>
          <cell r="B6913" t="str">
            <v>42301810800000040000</v>
          </cell>
          <cell r="C6913" t="str">
            <v>60301810700000009098</v>
          </cell>
          <cell r="D6913" t="str">
            <v>$</v>
          </cell>
          <cell r="E6913">
            <v>107.04</v>
          </cell>
          <cell r="F6913" t="str">
            <v xml:space="preserve">Списание расходов, оплаченных банковской картой MasterCard Business (Сторчак С. А.) по командировке во Францию 15.05.-16.05.2002г.: проживание в гостинице,оплата завтрака согласно авансовому отчету,цель ком-ки:участие в очередной сессии Пар ижского клуба </v>
          </cell>
        </row>
        <row r="6914">
          <cell r="A6914">
            <v>37407</v>
          </cell>
          <cell r="B6914" t="str">
            <v>42301810800000040000</v>
          </cell>
          <cell r="C6914" t="str">
            <v>60301810300000000002</v>
          </cell>
          <cell r="D6914" t="str">
            <v>$</v>
          </cell>
          <cell r="E6914">
            <v>125.76</v>
          </cell>
          <cell r="F6914" t="str">
            <v>Удержание 1% налога со счета 5255</v>
          </cell>
        </row>
        <row r="6915">
          <cell r="A6915">
            <v>37407</v>
          </cell>
          <cell r="B6915" t="str">
            <v>42301810800000040000</v>
          </cell>
          <cell r="C6915" t="str">
            <v>60301810300000000002</v>
          </cell>
          <cell r="D6915" t="str">
            <v>$</v>
          </cell>
          <cell r="E6915">
            <v>314.39999999999998</v>
          </cell>
          <cell r="F6915" t="str">
            <v>Удержание 1% налога со счета 4803</v>
          </cell>
        </row>
        <row r="6916">
          <cell r="A6916">
            <v>37407</v>
          </cell>
          <cell r="B6916" t="str">
            <v>42301810800000040000</v>
          </cell>
          <cell r="C6916" t="str">
            <v>60301810300000000002</v>
          </cell>
          <cell r="D6916" t="str">
            <v>$</v>
          </cell>
          <cell r="E6916">
            <v>125.76</v>
          </cell>
          <cell r="F6916" t="str">
            <v>Удержание 1% налога со счета 1097</v>
          </cell>
        </row>
        <row r="6917">
          <cell r="A6917">
            <v>37410</v>
          </cell>
          <cell r="B6917" t="str">
            <v>42301810800000040000</v>
          </cell>
          <cell r="C6917" t="str">
            <v>60301810300000000002</v>
          </cell>
          <cell r="D6917" t="str">
            <v>$</v>
          </cell>
          <cell r="E6917">
            <v>157.19999999999999</v>
          </cell>
          <cell r="F6917" t="str">
            <v>Удержание 1% налога со счета 1123</v>
          </cell>
        </row>
        <row r="6918">
          <cell r="A6918">
            <v>37410</v>
          </cell>
          <cell r="B6918" t="str">
            <v>42301810800000040000</v>
          </cell>
          <cell r="C6918" t="str">
            <v>60301810700000009098</v>
          </cell>
          <cell r="D6918" t="str">
            <v>$</v>
          </cell>
          <cell r="E6918">
            <v>39.76</v>
          </cell>
          <cell r="F6918" t="str">
            <v>Списание расходов, оплаченных банковской картой MasterCard Business (Сторчак С. А.), в оплату личных трат.</v>
          </cell>
        </row>
        <row r="6919">
          <cell r="A6919">
            <v>37410</v>
          </cell>
          <cell r="B6919" t="str">
            <v>42301810800000040000</v>
          </cell>
          <cell r="C6919" t="str">
            <v>60301810200000009802</v>
          </cell>
          <cell r="D6919" t="str">
            <v>$</v>
          </cell>
          <cell r="E6919">
            <v>7780</v>
          </cell>
          <cell r="F6919" t="str">
            <v>Выплата %% по депозитам, получение %% по кредитам, удержание подоходного н алога, покупка валюты по генеральным заявлениям за май 2002 года</v>
          </cell>
        </row>
        <row r="6920">
          <cell r="A6920">
            <v>37410</v>
          </cell>
          <cell r="B6920" t="str">
            <v>42301810800000040000</v>
          </cell>
          <cell r="C6920" t="str">
            <v>60301810200000009802</v>
          </cell>
          <cell r="D6920" t="str">
            <v>$</v>
          </cell>
          <cell r="E6920">
            <v>1633</v>
          </cell>
          <cell r="F6920" t="str">
            <v>Выплата %% по депозитам, получение %% по кредитам, удержание подоходного н алога, покупка валюты по генеральным заявлениям за май 2002 года</v>
          </cell>
        </row>
        <row r="6921">
          <cell r="A6921">
            <v>37410</v>
          </cell>
          <cell r="B6921" t="str">
            <v>42301810800000040000</v>
          </cell>
          <cell r="C6921" t="str">
            <v>60301810200000009802</v>
          </cell>
          <cell r="D6921" t="str">
            <v>$</v>
          </cell>
          <cell r="E6921">
            <v>17378</v>
          </cell>
          <cell r="F6921" t="str">
            <v>Выплата %% по депозитам, получение %% по кредитам, удержание подоходного н алога, покупка валюты по генеральным заявлениям за май 2002 года</v>
          </cell>
        </row>
        <row r="6922">
          <cell r="A6922">
            <v>37410</v>
          </cell>
          <cell r="B6922" t="str">
            <v>42301810800000040000</v>
          </cell>
          <cell r="C6922" t="str">
            <v>60301810200000009802</v>
          </cell>
          <cell r="D6922" t="str">
            <v>$</v>
          </cell>
          <cell r="E6922">
            <v>3646</v>
          </cell>
          <cell r="F6922" t="str">
            <v>Выплата %% по депозитам, получение %% по кредитам, удержание подоходного н алога, покупка валюты по генеральным заявлениям за май 2002 года</v>
          </cell>
        </row>
        <row r="6923">
          <cell r="A6923">
            <v>37410</v>
          </cell>
          <cell r="B6923" t="str">
            <v>42301810800000040000</v>
          </cell>
          <cell r="C6923" t="str">
            <v>60301810200000009802</v>
          </cell>
          <cell r="D6923" t="str">
            <v>$</v>
          </cell>
          <cell r="E6923">
            <v>610</v>
          </cell>
          <cell r="F6923" t="str">
            <v>Выплата %% по депозитам, получение %% по кредитам, удержание подоходного н алога, покупка валюты по генеральным заявлениям за май 2002 года</v>
          </cell>
        </row>
        <row r="6924">
          <cell r="A6924">
            <v>37410</v>
          </cell>
          <cell r="B6924" t="str">
            <v>42301810800000040000</v>
          </cell>
          <cell r="C6924" t="str">
            <v>60301810200000009802</v>
          </cell>
          <cell r="D6924" t="str">
            <v>$</v>
          </cell>
          <cell r="E6924">
            <v>128</v>
          </cell>
          <cell r="F6924" t="str">
            <v>Выплата %% по депозитам, получение %% по кредитам, удержание подоходного н алога, покупка валюты по генеральным заявлениям за май 2002 года</v>
          </cell>
        </row>
        <row r="6925">
          <cell r="A6925">
            <v>37410</v>
          </cell>
          <cell r="B6925" t="str">
            <v>42301810800000040000</v>
          </cell>
          <cell r="C6925" t="str">
            <v>60301810200000009802</v>
          </cell>
          <cell r="D6925" t="str">
            <v>$</v>
          </cell>
          <cell r="E6925">
            <v>31342</v>
          </cell>
          <cell r="F6925" t="str">
            <v>Выплата %% по депозитам, получение %% по кредитам, удержание подоходного н алога, покупка валюты по генеральным заявлениям за май 2002 года</v>
          </cell>
        </row>
        <row r="6926">
          <cell r="A6926">
            <v>37410</v>
          </cell>
          <cell r="B6926" t="str">
            <v>42301810800000040000</v>
          </cell>
          <cell r="C6926" t="str">
            <v>60301810200000009802</v>
          </cell>
          <cell r="D6926" t="str">
            <v>$</v>
          </cell>
          <cell r="E6926">
            <v>5859</v>
          </cell>
          <cell r="F6926" t="str">
            <v>Выплата %% по депозитам, получение %% по кредитам, удержание подоходного н алога, покупка валюты по генеральным заявлениям за май 2002 года</v>
          </cell>
        </row>
        <row r="6927">
          <cell r="A6927">
            <v>37410</v>
          </cell>
          <cell r="B6927" t="str">
            <v>42301810800000040000</v>
          </cell>
          <cell r="C6927" t="str">
            <v>60301810200000009802</v>
          </cell>
          <cell r="D6927" t="str">
            <v>$</v>
          </cell>
          <cell r="E6927">
            <v>1788</v>
          </cell>
          <cell r="F6927" t="str">
            <v>Выплата %% по депозитам, получение %% по кредитам, удержание подоходного н алога, покупка валюты по генеральным заявлениям за май 2002 года</v>
          </cell>
        </row>
        <row r="6928">
          <cell r="A6928">
            <v>37410</v>
          </cell>
          <cell r="B6928" t="str">
            <v>42301810800000040000</v>
          </cell>
          <cell r="C6928" t="str">
            <v>60301810200000009802</v>
          </cell>
          <cell r="D6928" t="str">
            <v>$</v>
          </cell>
          <cell r="E6928">
            <v>334</v>
          </cell>
          <cell r="F6928" t="str">
            <v>Выплата %% по депозитам, получение %% по кредитам, удержание подоходного н алога, покупка валюты по генеральным заявлениям за май 2002 года</v>
          </cell>
        </row>
        <row r="6929">
          <cell r="A6929">
            <v>37410</v>
          </cell>
          <cell r="B6929" t="str">
            <v>42301810800000040000</v>
          </cell>
          <cell r="C6929" t="str">
            <v>60301810200000009802</v>
          </cell>
          <cell r="D6929" t="str">
            <v>$</v>
          </cell>
          <cell r="E6929">
            <v>32757</v>
          </cell>
          <cell r="F6929" t="str">
            <v>Выплата %% по депозитам, получение %% по кредитам, удержание подоходного н алога, покупка валюты по генеральным заявлениям за май 2002 года</v>
          </cell>
        </row>
        <row r="6930">
          <cell r="A6930">
            <v>37410</v>
          </cell>
          <cell r="B6930" t="str">
            <v>42301810800000040000</v>
          </cell>
          <cell r="C6930" t="str">
            <v>60301810200000009802</v>
          </cell>
          <cell r="D6930" t="str">
            <v>$</v>
          </cell>
          <cell r="E6930">
            <v>18505</v>
          </cell>
          <cell r="F6930" t="str">
            <v>Выплата %% по депозитам, получение %% по кредитам, удержание подоходного н алога, покупка валюты по генеральным заявлениям за май 2002 года</v>
          </cell>
        </row>
        <row r="6931">
          <cell r="A6931">
            <v>37410</v>
          </cell>
          <cell r="B6931" t="str">
            <v>42301810800000040000</v>
          </cell>
          <cell r="C6931" t="str">
            <v>60301810200000009802</v>
          </cell>
          <cell r="D6931" t="str">
            <v>$</v>
          </cell>
          <cell r="E6931">
            <v>16053</v>
          </cell>
          <cell r="F6931" t="str">
            <v>Выплата %% по депозитам, получение %% по кредитам, удержание подоходного н алога, покупка валюты по генеральным заявлениям за май 2002 года</v>
          </cell>
        </row>
        <row r="6932">
          <cell r="A6932">
            <v>37410</v>
          </cell>
          <cell r="B6932" t="str">
            <v>42301810800000040000</v>
          </cell>
          <cell r="C6932" t="str">
            <v>60301810200000009802</v>
          </cell>
          <cell r="D6932" t="str">
            <v>$</v>
          </cell>
          <cell r="E6932">
            <v>9069</v>
          </cell>
          <cell r="F6932" t="str">
            <v>Выплата %% по депозитам, получение %% по кредитам, удержание подоходного н алога, покупка валюты по генеральным заявлениям за май 2002 года</v>
          </cell>
        </row>
        <row r="6933">
          <cell r="A6933">
            <v>37410</v>
          </cell>
          <cell r="B6933" t="str">
            <v>42301810800000040000</v>
          </cell>
          <cell r="C6933" t="str">
            <v>60301810200000009802</v>
          </cell>
          <cell r="D6933" t="str">
            <v>$</v>
          </cell>
          <cell r="E6933">
            <v>13989</v>
          </cell>
          <cell r="F6933" t="str">
            <v>Выплата %% по депозитам, получение %% по кредитам, удержание подоходного н алога, покупка валюты по генеральным заявлениям за май 2002 года</v>
          </cell>
        </row>
        <row r="6934">
          <cell r="A6934">
            <v>37410</v>
          </cell>
          <cell r="B6934" t="str">
            <v>42301810800000040000</v>
          </cell>
          <cell r="C6934" t="str">
            <v>60301810200000009802</v>
          </cell>
          <cell r="D6934" t="str">
            <v>$</v>
          </cell>
          <cell r="E6934">
            <v>2935</v>
          </cell>
          <cell r="F6934" t="str">
            <v>Выплата %% по депозитам, получение %% по кредитам, удержание подоходного н алога, покупка валюты по генеральным заявлениям за май 2002 года</v>
          </cell>
        </row>
        <row r="6935">
          <cell r="A6935">
            <v>37410</v>
          </cell>
          <cell r="B6935" t="str">
            <v>42301810800000040000</v>
          </cell>
          <cell r="C6935" t="str">
            <v>60301810200000009802</v>
          </cell>
          <cell r="D6935" t="str">
            <v>$</v>
          </cell>
          <cell r="E6935">
            <v>15469</v>
          </cell>
          <cell r="F6935" t="str">
            <v>Выплата %% по депозитам, получение %% по кредитам, удержание подоходного н алога, покупка валюты по генеральным заявлениям за май 2002 года</v>
          </cell>
        </row>
        <row r="6936">
          <cell r="A6936">
            <v>37410</v>
          </cell>
          <cell r="B6936" t="str">
            <v>42301810800000040000</v>
          </cell>
          <cell r="C6936" t="str">
            <v>60301810200000009802</v>
          </cell>
          <cell r="D6936" t="str">
            <v>$</v>
          </cell>
          <cell r="E6936">
            <v>3246</v>
          </cell>
          <cell r="F6936" t="str">
            <v>Выплата %% по депозитам, получение %% по кредитам, удержание подоходного н алога, покупка валюты по генеральным заявлениям за май 2002 года</v>
          </cell>
        </row>
        <row r="6937">
          <cell r="A6937">
            <v>37411</v>
          </cell>
          <cell r="B6937" t="str">
            <v>42301810800000040000</v>
          </cell>
          <cell r="C6937" t="str">
            <v>60301810300000000002</v>
          </cell>
          <cell r="D6937" t="str">
            <v>$</v>
          </cell>
          <cell r="E6937">
            <v>15.72</v>
          </cell>
          <cell r="F6937" t="str">
            <v>Удержание 1% налога со счета 5187</v>
          </cell>
        </row>
        <row r="6938">
          <cell r="A6938">
            <v>37412</v>
          </cell>
          <cell r="B6938" t="str">
            <v>42301810800000040000</v>
          </cell>
          <cell r="C6938" t="str">
            <v>60301810300000000002</v>
          </cell>
          <cell r="D6938" t="str">
            <v>$</v>
          </cell>
          <cell r="E6938">
            <v>171.93</v>
          </cell>
          <cell r="F6938" t="str">
            <v>Удержание 1% налога со счета 1893</v>
          </cell>
        </row>
        <row r="6939">
          <cell r="A6939">
            <v>37412</v>
          </cell>
          <cell r="B6939" t="str">
            <v>42301810800000040000</v>
          </cell>
          <cell r="C6939" t="str">
            <v>60301810200000009802</v>
          </cell>
          <cell r="D6939" t="str">
            <v>$</v>
          </cell>
          <cell r="E6939">
            <v>2</v>
          </cell>
          <cell r="F6939" t="str">
            <v>Погашение части основного долга, процентов за пользование кредитом и списание подоходного налога с материальной выгоды,  Гриднев М.И.</v>
          </cell>
        </row>
        <row r="6940">
          <cell r="A6940">
            <v>37412</v>
          </cell>
          <cell r="B6940" t="str">
            <v>42301810800000040000</v>
          </cell>
          <cell r="C6940" t="str">
            <v>60301810200000009802</v>
          </cell>
          <cell r="D6940" t="str">
            <v>$</v>
          </cell>
          <cell r="E6940">
            <v>89</v>
          </cell>
          <cell r="F6940" t="str">
            <v>Погашение части основного долга, процентов за пользование кредитом и списание подоходного налога с материальной выгоды,  Бедина С.Ю.</v>
          </cell>
        </row>
        <row r="6941">
          <cell r="A6941">
            <v>37412</v>
          </cell>
          <cell r="B6941" t="str">
            <v>42301810800000040000</v>
          </cell>
          <cell r="C6941" t="str">
            <v>60301810200000009802</v>
          </cell>
          <cell r="D6941" t="str">
            <v>$</v>
          </cell>
          <cell r="E6941">
            <v>19</v>
          </cell>
          <cell r="F6941" t="str">
            <v>Погашение части основного долга, процентов за пользование кредитом и списание подоходного налога с материальной выгоды,  Генералова О.А.</v>
          </cell>
        </row>
        <row r="6942">
          <cell r="A6942">
            <v>37412</v>
          </cell>
          <cell r="B6942" t="str">
            <v>42301810800000040000</v>
          </cell>
          <cell r="C6942" t="str">
            <v>60301810200000009802</v>
          </cell>
          <cell r="D6942" t="str">
            <v>$</v>
          </cell>
          <cell r="E6942">
            <v>8</v>
          </cell>
          <cell r="F6942" t="str">
            <v>Погашение части основного долга, процентов за пользование кредитом и списание подоходного налога с материальной выгоды,  Немых Н.О.</v>
          </cell>
        </row>
        <row r="6943">
          <cell r="A6943">
            <v>37413</v>
          </cell>
          <cell r="B6943" t="str">
            <v>42301810800000040000</v>
          </cell>
          <cell r="C6943" t="str">
            <v>60301810300000000002</v>
          </cell>
          <cell r="D6943" t="str">
            <v>$</v>
          </cell>
          <cell r="E6943">
            <v>1685.37</v>
          </cell>
          <cell r="F6943" t="str">
            <v>Удержание 1% налога со счета 690</v>
          </cell>
        </row>
        <row r="6944">
          <cell r="A6944">
            <v>37414</v>
          </cell>
          <cell r="B6944" t="str">
            <v>42301810800000040000</v>
          </cell>
          <cell r="C6944" t="str">
            <v>60301810300000000002</v>
          </cell>
          <cell r="D6944" t="str">
            <v>$</v>
          </cell>
          <cell r="E6944">
            <v>314.60000000000002</v>
          </cell>
          <cell r="F6944" t="str">
            <v>Удержание 1% налога со счета 4803</v>
          </cell>
        </row>
        <row r="6945">
          <cell r="A6945">
            <v>37414</v>
          </cell>
          <cell r="B6945" t="str">
            <v>42301810800000040000</v>
          </cell>
          <cell r="C6945" t="str">
            <v>60301810300000000002</v>
          </cell>
          <cell r="D6945" t="str">
            <v>$</v>
          </cell>
          <cell r="E6945">
            <v>63.06</v>
          </cell>
          <cell r="F6945" t="str">
            <v>Удержание 1% налога со счета 1097</v>
          </cell>
        </row>
        <row r="6946">
          <cell r="A6946">
            <v>37417</v>
          </cell>
          <cell r="B6946" t="str">
            <v>42301810800000040000</v>
          </cell>
          <cell r="C6946" t="str">
            <v>60301810300000000002</v>
          </cell>
          <cell r="D6946" t="str">
            <v>$</v>
          </cell>
          <cell r="E6946">
            <v>171.94</v>
          </cell>
          <cell r="F6946" t="str">
            <v>Удержание 1% налога со счета 975</v>
          </cell>
        </row>
        <row r="6947">
          <cell r="A6947">
            <v>37417</v>
          </cell>
          <cell r="B6947" t="str">
            <v>42301810800000040000</v>
          </cell>
          <cell r="C6947" t="str">
            <v>60301810300000000002</v>
          </cell>
          <cell r="D6947" t="str">
            <v>$</v>
          </cell>
          <cell r="E6947">
            <v>106.72</v>
          </cell>
          <cell r="F6947" t="str">
            <v>Удержание 1% налога со счета 1233</v>
          </cell>
        </row>
        <row r="6948">
          <cell r="A6948">
            <v>37420</v>
          </cell>
          <cell r="B6948" t="str">
            <v>42301810800000040000</v>
          </cell>
          <cell r="C6948" t="str">
            <v>60301810300000000002</v>
          </cell>
          <cell r="D6948" t="str">
            <v>$</v>
          </cell>
          <cell r="E6948">
            <v>305.17</v>
          </cell>
          <cell r="F6948" t="str">
            <v>Удержание 1% налога со счета 2481</v>
          </cell>
        </row>
        <row r="6949">
          <cell r="A6949">
            <v>37420</v>
          </cell>
          <cell r="B6949" t="str">
            <v>42301810800000040000</v>
          </cell>
          <cell r="C6949" t="str">
            <v>60301810300000000002</v>
          </cell>
          <cell r="D6949" t="str">
            <v>$</v>
          </cell>
          <cell r="E6949">
            <v>31.54</v>
          </cell>
          <cell r="F6949" t="str">
            <v>Удержание 1% налога со счета 5187</v>
          </cell>
        </row>
        <row r="6950">
          <cell r="A6950">
            <v>37421</v>
          </cell>
          <cell r="B6950" t="str">
            <v>42301810800000040000</v>
          </cell>
          <cell r="C6950" t="str">
            <v>60301810300000000002</v>
          </cell>
          <cell r="D6950" t="str">
            <v>$</v>
          </cell>
          <cell r="E6950">
            <v>419.29</v>
          </cell>
          <cell r="F6950" t="str">
            <v>Удержание 1% налога со счета 4722</v>
          </cell>
        </row>
        <row r="6951">
          <cell r="A6951">
            <v>37424</v>
          </cell>
          <cell r="B6951" t="str">
            <v>42301810800000040000</v>
          </cell>
          <cell r="C6951" t="str">
            <v>60301810300000000002</v>
          </cell>
          <cell r="D6951" t="str">
            <v>$</v>
          </cell>
          <cell r="E6951">
            <v>156.5</v>
          </cell>
          <cell r="F6951" t="str">
            <v>Удержание 1% налога со счета 1123</v>
          </cell>
        </row>
        <row r="6952">
          <cell r="A6952">
            <v>37424</v>
          </cell>
          <cell r="B6952" t="str">
            <v>42301810800000040000</v>
          </cell>
          <cell r="C6952" t="str">
            <v>60301810300000000002</v>
          </cell>
          <cell r="D6952" t="str">
            <v>$</v>
          </cell>
          <cell r="E6952">
            <v>63.08</v>
          </cell>
          <cell r="F6952" t="str">
            <v>Удержание 1% налога со счета 5187</v>
          </cell>
        </row>
        <row r="6953">
          <cell r="A6953">
            <v>37425</v>
          </cell>
          <cell r="B6953" t="str">
            <v>42301810800000040000</v>
          </cell>
          <cell r="C6953" t="str">
            <v>60301810300000000002</v>
          </cell>
          <cell r="D6953" t="str">
            <v>$</v>
          </cell>
          <cell r="E6953">
            <v>409.8</v>
          </cell>
          <cell r="F6953" t="str">
            <v>Удержание 1% налога со счета 988</v>
          </cell>
        </row>
        <row r="6954">
          <cell r="A6954">
            <v>37427</v>
          </cell>
          <cell r="B6954" t="str">
            <v>42301810800000040000</v>
          </cell>
          <cell r="C6954" t="str">
            <v>60301810300000000002</v>
          </cell>
          <cell r="D6954" t="str">
            <v>$</v>
          </cell>
          <cell r="E6954">
            <v>157.80000000000001</v>
          </cell>
          <cell r="F6954" t="str">
            <v>Удержание 1% налога со счета 1123</v>
          </cell>
        </row>
        <row r="6955">
          <cell r="A6955">
            <v>37427</v>
          </cell>
          <cell r="B6955" t="str">
            <v>42301810800000040000</v>
          </cell>
          <cell r="C6955" t="str">
            <v>60301810300000000002</v>
          </cell>
          <cell r="D6955" t="str">
            <v>$</v>
          </cell>
          <cell r="E6955">
            <v>89.15</v>
          </cell>
          <cell r="F6955" t="str">
            <v>Удержание 1% налога со счета 5378</v>
          </cell>
        </row>
        <row r="6956">
          <cell r="A6956">
            <v>37428</v>
          </cell>
          <cell r="B6956" t="str">
            <v>42301810800000040000</v>
          </cell>
          <cell r="C6956" t="str">
            <v>60301810300000000002</v>
          </cell>
          <cell r="D6956" t="str">
            <v>$</v>
          </cell>
          <cell r="E6956">
            <v>12.32</v>
          </cell>
          <cell r="F6956" t="str">
            <v>Удержание 1% налога со счета 836</v>
          </cell>
        </row>
        <row r="6957">
          <cell r="A6957">
            <v>37432</v>
          </cell>
          <cell r="B6957" t="str">
            <v>42301810800000040000</v>
          </cell>
          <cell r="C6957" t="str">
            <v>60301810300000000002</v>
          </cell>
          <cell r="D6957" t="str">
            <v>$</v>
          </cell>
          <cell r="E6957">
            <v>2.42</v>
          </cell>
          <cell r="F6957" t="str">
            <v>Удержание 1% налога со счета 250</v>
          </cell>
        </row>
        <row r="6958">
          <cell r="A6958">
            <v>37432</v>
          </cell>
          <cell r="B6958" t="str">
            <v>42301810800000040000</v>
          </cell>
          <cell r="C6958" t="str">
            <v>60301810200000009802</v>
          </cell>
          <cell r="D6958" t="str">
            <v>$</v>
          </cell>
          <cell r="E6958">
            <v>24</v>
          </cell>
          <cell r="F6958" t="str">
            <v>Погашение части основного долга, процентов за пользование кредитом и списание подоходного налога с  Немых Н.О. по балансовым счетам</v>
          </cell>
        </row>
        <row r="6959">
          <cell r="A6959">
            <v>37433</v>
          </cell>
          <cell r="B6959" t="str">
            <v>42301810800000040000</v>
          </cell>
          <cell r="C6959" t="str">
            <v>60301810300000000002</v>
          </cell>
          <cell r="D6959" t="str">
            <v>$</v>
          </cell>
          <cell r="E6959">
            <v>12.65</v>
          </cell>
          <cell r="F6959" t="str">
            <v>Удержание 1% налога со счета 5187</v>
          </cell>
        </row>
        <row r="6960">
          <cell r="A6960">
            <v>37435</v>
          </cell>
          <cell r="B6960" t="str">
            <v>42301810800000040000</v>
          </cell>
          <cell r="C6960" t="str">
            <v>60301810200000009802</v>
          </cell>
          <cell r="D6960" t="str">
            <v>$</v>
          </cell>
          <cell r="E6960">
            <v>9</v>
          </cell>
          <cell r="F6960" t="str">
            <v>Погашение части основного долга, процентов за пользование кредитом и списание подоходного налога с материальной выгоды,  Гриднев М.И.</v>
          </cell>
        </row>
        <row r="6961">
          <cell r="A6961">
            <v>37435</v>
          </cell>
          <cell r="B6961" t="str">
            <v>42301810800000040000</v>
          </cell>
          <cell r="C6961" t="str">
            <v>60301810200000009802</v>
          </cell>
          <cell r="D6961" t="str">
            <v>$</v>
          </cell>
          <cell r="E6961">
            <v>335</v>
          </cell>
          <cell r="F6961" t="str">
            <v>Погашение части основного долга, процентов за пользование кредитом и списание подоходного налога с материальной выгоды,  Бедина С.Ю.</v>
          </cell>
        </row>
        <row r="6962">
          <cell r="A6962">
            <v>37435</v>
          </cell>
          <cell r="B6962" t="str">
            <v>42301810800000040000</v>
          </cell>
          <cell r="C6962" t="str">
            <v>60301810200000009802</v>
          </cell>
          <cell r="D6962" t="str">
            <v>$</v>
          </cell>
          <cell r="E6962">
            <v>70</v>
          </cell>
          <cell r="F6962" t="str">
            <v>Погашение части основного долга, процентов за пользование кредитом и списание подоходного налога с материальной выгоды,  Генералова О.А.</v>
          </cell>
        </row>
        <row r="6963">
          <cell r="A6963">
            <v>37260</v>
          </cell>
          <cell r="B6963" t="str">
            <v>42301810900000040000</v>
          </cell>
          <cell r="C6963" t="str">
            <v>60301810300000000002</v>
          </cell>
          <cell r="D6963" t="str">
            <v>$</v>
          </cell>
          <cell r="E6963">
            <v>6.17</v>
          </cell>
          <cell r="F6963" t="str">
            <v>Удержание 1% налога со счета 1382</v>
          </cell>
        </row>
        <row r="6964">
          <cell r="A6964">
            <v>37260</v>
          </cell>
          <cell r="B6964" t="str">
            <v>42301810900000040000</v>
          </cell>
          <cell r="C6964" t="str">
            <v>60301810300000000002</v>
          </cell>
          <cell r="D6964" t="str">
            <v>$</v>
          </cell>
          <cell r="E6964">
            <v>52.41</v>
          </cell>
          <cell r="F6964" t="str">
            <v>Удержание 1% налога со счета 1492</v>
          </cell>
        </row>
        <row r="6965">
          <cell r="A6965">
            <v>37260</v>
          </cell>
          <cell r="B6965" t="str">
            <v>42301810900000040000</v>
          </cell>
          <cell r="C6965" t="str">
            <v>60301810300000000002</v>
          </cell>
          <cell r="D6965" t="str">
            <v>$</v>
          </cell>
          <cell r="E6965">
            <v>15.42</v>
          </cell>
          <cell r="F6965" t="str">
            <v>Удержание 1% налога со счета 655</v>
          </cell>
        </row>
        <row r="6966">
          <cell r="A6966">
            <v>37260</v>
          </cell>
          <cell r="B6966" t="str">
            <v>42301810900000040000</v>
          </cell>
          <cell r="C6966" t="str">
            <v>60301810300000000002</v>
          </cell>
          <cell r="D6966" t="str">
            <v>$</v>
          </cell>
          <cell r="E6966">
            <v>32.369999999999997</v>
          </cell>
          <cell r="F6966" t="str">
            <v>Удержание 1% налога со счета 2268</v>
          </cell>
        </row>
        <row r="6967">
          <cell r="A6967">
            <v>37260</v>
          </cell>
          <cell r="B6967" t="str">
            <v>42301810900000040000</v>
          </cell>
          <cell r="C6967" t="str">
            <v>60301810300000000002</v>
          </cell>
          <cell r="D6967" t="str">
            <v>$</v>
          </cell>
          <cell r="E6967">
            <v>30.83</v>
          </cell>
          <cell r="F6967" t="str">
            <v>Удержание 1% налога со счета 5375</v>
          </cell>
        </row>
        <row r="6968">
          <cell r="A6968">
            <v>37260</v>
          </cell>
          <cell r="B6968" t="str">
            <v>42301810900000040000</v>
          </cell>
          <cell r="C6968" t="str">
            <v>60301810200000009802</v>
          </cell>
          <cell r="D6968" t="str">
            <v>$</v>
          </cell>
          <cell r="E6968">
            <v>8791</v>
          </cell>
          <cell r="F6968" t="str">
            <v>Выплата %% по депозитам, получение %% по кредитам, удержание подоходного н алога, покупка валюты по генеральным заявлениям за декабрь 2001 года</v>
          </cell>
        </row>
        <row r="6969">
          <cell r="A6969">
            <v>37260</v>
          </cell>
          <cell r="B6969" t="str">
            <v>42301810900000040000</v>
          </cell>
          <cell r="C6969" t="str">
            <v>60301810200000009802</v>
          </cell>
          <cell r="D6969" t="str">
            <v>$</v>
          </cell>
          <cell r="E6969">
            <v>1966</v>
          </cell>
          <cell r="F6969" t="str">
            <v>Выплата %% по депозитам, получение %% по кредитам, удержание подоходного н алога, покупка валюты по генеральным заявлениям за декабрь 2001 года</v>
          </cell>
        </row>
        <row r="6970">
          <cell r="A6970">
            <v>37260</v>
          </cell>
          <cell r="B6970" t="str">
            <v>42301810900000040000</v>
          </cell>
          <cell r="C6970" t="str">
            <v>60301810200000009802</v>
          </cell>
          <cell r="D6970" t="str">
            <v>$</v>
          </cell>
          <cell r="E6970">
            <v>22443</v>
          </cell>
          <cell r="F6970" t="str">
            <v>Выплата %% по депозитам, получение %% по кредитам, удержание подоходного н алога, покупка валюты по генеральным заявлениям за декабрь 2001 года</v>
          </cell>
        </row>
        <row r="6971">
          <cell r="A6971">
            <v>37260</v>
          </cell>
          <cell r="B6971" t="str">
            <v>42301810900000040000</v>
          </cell>
          <cell r="C6971" t="str">
            <v>60301810200000009802</v>
          </cell>
          <cell r="D6971" t="str">
            <v>$</v>
          </cell>
          <cell r="E6971">
            <v>5018</v>
          </cell>
          <cell r="F6971" t="str">
            <v>Выплата %% по депозитам, получение %% по кредитам, удержание подоходного н алога, покупка валюты по генеральным заявлениям за декабрь 2001 года</v>
          </cell>
        </row>
        <row r="6972">
          <cell r="A6972">
            <v>37260</v>
          </cell>
          <cell r="B6972" t="str">
            <v>42301810900000040000</v>
          </cell>
          <cell r="C6972" t="str">
            <v>60301810200000009802</v>
          </cell>
          <cell r="D6972" t="str">
            <v>$</v>
          </cell>
          <cell r="E6972">
            <v>1484</v>
          </cell>
          <cell r="F6972" t="str">
            <v>Выплата %% по депозитам, получение %% по кредитам, удержание подоходного н алога, покупка валюты по генеральным заявлениям за декабрь 2001 года</v>
          </cell>
        </row>
        <row r="6973">
          <cell r="A6973">
            <v>37260</v>
          </cell>
          <cell r="B6973" t="str">
            <v>42301810900000040000</v>
          </cell>
          <cell r="C6973" t="str">
            <v>60301810200000009802</v>
          </cell>
          <cell r="D6973" t="str">
            <v>$</v>
          </cell>
          <cell r="E6973">
            <v>6636</v>
          </cell>
          <cell r="F6973" t="str">
            <v>Выплата %% по депозитам, получение %% по кредитам, удержание подоходного н алога, покупка валюты по генеральным заявлениям за декабрь 2001 года</v>
          </cell>
        </row>
        <row r="6974">
          <cell r="A6974">
            <v>37260</v>
          </cell>
          <cell r="B6974" t="str">
            <v>42301810900000040000</v>
          </cell>
          <cell r="C6974" t="str">
            <v>60301810200000009802</v>
          </cell>
          <cell r="D6974" t="str">
            <v>$</v>
          </cell>
          <cell r="E6974">
            <v>22051</v>
          </cell>
          <cell r="F6974" t="str">
            <v>Выплата %% по депозитам, получение %% по кредитам, удержание подоходного н алога, покупка валюты по генеральным заявлениям за декабрь 2001 года</v>
          </cell>
        </row>
        <row r="6975">
          <cell r="A6975">
            <v>37260</v>
          </cell>
          <cell r="B6975" t="str">
            <v>42301810900000040000</v>
          </cell>
          <cell r="C6975" t="str">
            <v>60301810200000009802</v>
          </cell>
          <cell r="D6975" t="str">
            <v>$</v>
          </cell>
          <cell r="E6975">
            <v>4931</v>
          </cell>
          <cell r="F6975" t="str">
            <v>Выплата %% по депозитам, получение %% по кредитам, удержание подоходного н алога, покупка валюты по генеральным заявлениям за декабрь 2001 года</v>
          </cell>
        </row>
        <row r="6976">
          <cell r="A6976">
            <v>37260</v>
          </cell>
          <cell r="B6976" t="str">
            <v>42301810900000040000</v>
          </cell>
          <cell r="C6976" t="str">
            <v>60301810200000009802</v>
          </cell>
          <cell r="D6976" t="str">
            <v>$</v>
          </cell>
          <cell r="E6976">
            <v>2547</v>
          </cell>
          <cell r="F6976" t="str">
            <v>Выплата %% по депозитам, получение %% по кредитам, удержание подоходного н алога, покупка валюты по генеральным заявлениям за декабрь 2001 года</v>
          </cell>
        </row>
        <row r="6977">
          <cell r="A6977">
            <v>37260</v>
          </cell>
          <cell r="B6977" t="str">
            <v>42301810900000040000</v>
          </cell>
          <cell r="C6977" t="str">
            <v>60301810200000009802</v>
          </cell>
          <cell r="D6977" t="str">
            <v>$</v>
          </cell>
          <cell r="E6977">
            <v>11392</v>
          </cell>
          <cell r="F6977" t="str">
            <v>Выплата %% по депозитам, получение %% по кредитам, удержание подоходного н алога, покупка валюты по генеральным заявлениям за декабрь 2001 года</v>
          </cell>
        </row>
        <row r="6978">
          <cell r="A6978">
            <v>37260</v>
          </cell>
          <cell r="B6978" t="str">
            <v>42301810900000040000</v>
          </cell>
          <cell r="C6978" t="str">
            <v>60301810200000009802</v>
          </cell>
          <cell r="D6978" t="str">
            <v>$</v>
          </cell>
          <cell r="E6978">
            <v>144</v>
          </cell>
          <cell r="F6978" t="str">
            <v>Погашение части основного долга, процентов за пользование кредитом и списание подоходного налога с материальной выгоды,  Васильева О.А.</v>
          </cell>
        </row>
        <row r="6979">
          <cell r="A6979">
            <v>37264</v>
          </cell>
          <cell r="B6979" t="str">
            <v>42301810900000040000</v>
          </cell>
          <cell r="C6979" t="str">
            <v>60301810300000000002</v>
          </cell>
          <cell r="D6979" t="str">
            <v>$</v>
          </cell>
          <cell r="E6979">
            <v>399.49</v>
          </cell>
          <cell r="F6979" t="str">
            <v>Удержание 1% налога со счета 1010</v>
          </cell>
        </row>
        <row r="6980">
          <cell r="A6980">
            <v>37264</v>
          </cell>
          <cell r="B6980" t="str">
            <v>42301810900000040000</v>
          </cell>
          <cell r="C6980" t="str">
            <v>60301810300000000002</v>
          </cell>
          <cell r="D6980" t="str">
            <v>$</v>
          </cell>
          <cell r="E6980">
            <v>153.65</v>
          </cell>
          <cell r="F6980" t="str">
            <v>Удержание 1% налога со счета 2006</v>
          </cell>
        </row>
        <row r="6981">
          <cell r="A6981">
            <v>37264</v>
          </cell>
          <cell r="B6981" t="str">
            <v>42301810900000040000</v>
          </cell>
          <cell r="C6981" t="str">
            <v>60301810300000000002</v>
          </cell>
          <cell r="D6981" t="str">
            <v>$</v>
          </cell>
          <cell r="E6981">
            <v>76.83</v>
          </cell>
          <cell r="F6981" t="str">
            <v>Удержание 1% налога со счета 5375</v>
          </cell>
        </row>
        <row r="6982">
          <cell r="A6982">
            <v>37265</v>
          </cell>
          <cell r="B6982" t="str">
            <v>42301810900000040000</v>
          </cell>
          <cell r="C6982" t="str">
            <v>60301810800000009943</v>
          </cell>
          <cell r="D6982" t="str">
            <v>$</v>
          </cell>
          <cell r="E6982">
            <v>36.159999999999997</v>
          </cell>
          <cell r="F6982" t="str">
            <v>Списание средств в связи с утерей ППК, удержание НДС и НСП, согласно заявлению Тимощук Е.В., в связи с покупкой ППК.</v>
          </cell>
        </row>
        <row r="6983">
          <cell r="A6983">
            <v>37265</v>
          </cell>
          <cell r="B6983" t="str">
            <v>42301810900000040000</v>
          </cell>
          <cell r="C6983" t="str">
            <v>60301810200000009802</v>
          </cell>
          <cell r="D6983" t="str">
            <v>$</v>
          </cell>
          <cell r="E6983">
            <v>133</v>
          </cell>
          <cell r="F6983" t="str">
            <v>Погашение части основного долга, процентов за пользование кредитом и списание подоходного налога с материальной выгоды,  Семернина Н.Г.</v>
          </cell>
        </row>
        <row r="6984">
          <cell r="A6984">
            <v>37265</v>
          </cell>
          <cell r="B6984" t="str">
            <v>42301810900000040000</v>
          </cell>
          <cell r="C6984" t="str">
            <v>60301810200000009802</v>
          </cell>
          <cell r="D6984" t="str">
            <v>$</v>
          </cell>
          <cell r="E6984">
            <v>70</v>
          </cell>
          <cell r="F6984" t="str">
            <v>Погашение части основного долга, процентов за пользование кредитом и списание подоходного налога с материальной выгоды,  Васильева О.А.</v>
          </cell>
        </row>
        <row r="6985">
          <cell r="A6985">
            <v>37265</v>
          </cell>
          <cell r="B6985" t="str">
            <v>42301810900000040000</v>
          </cell>
          <cell r="C6985" t="str">
            <v>60301810200000009802</v>
          </cell>
          <cell r="D6985" t="str">
            <v>$</v>
          </cell>
          <cell r="E6985">
            <v>335</v>
          </cell>
          <cell r="F6985" t="str">
            <v>Погашение части основного долга, процентов за пользование кредитом и списание подоходного налога с материальной выгоды,  Сахарова Е.Н.</v>
          </cell>
        </row>
        <row r="6986">
          <cell r="A6986">
            <v>37265</v>
          </cell>
          <cell r="B6986" t="str">
            <v>42301810900000040000</v>
          </cell>
          <cell r="C6986" t="str">
            <v>60301810200000009802</v>
          </cell>
          <cell r="D6986" t="str">
            <v>$</v>
          </cell>
          <cell r="E6986">
            <v>132</v>
          </cell>
          <cell r="F6986" t="str">
            <v>Погашение части основного долга, процентов за пользование кредитом и списание подоходного налога с материальной выгоды,  Масальская А.А.</v>
          </cell>
        </row>
        <row r="6987">
          <cell r="A6987">
            <v>37265</v>
          </cell>
          <cell r="B6987" t="str">
            <v>42301810900000040000</v>
          </cell>
          <cell r="C6987" t="str">
            <v>60301810200000009802</v>
          </cell>
          <cell r="D6987" t="str">
            <v>$</v>
          </cell>
          <cell r="E6987">
            <v>146</v>
          </cell>
          <cell r="F6987" t="str">
            <v>Погашение части основного долга, процентов за пользование кредитом и списание подоходного налога с материальной выгоды,  Назаренко С.А.</v>
          </cell>
        </row>
        <row r="6988">
          <cell r="A6988">
            <v>37266</v>
          </cell>
          <cell r="B6988" t="str">
            <v>42301810900000040000</v>
          </cell>
          <cell r="C6988" t="str">
            <v>60301810300000000002</v>
          </cell>
          <cell r="D6988" t="str">
            <v>$</v>
          </cell>
          <cell r="E6988">
            <v>150.66</v>
          </cell>
          <cell r="F6988" t="str">
            <v>Удержание 1% налога со счета 5197</v>
          </cell>
        </row>
        <row r="6989">
          <cell r="A6989">
            <v>37266</v>
          </cell>
          <cell r="B6989" t="str">
            <v>42301810900000040000</v>
          </cell>
          <cell r="C6989" t="str">
            <v>60301810300000000002</v>
          </cell>
          <cell r="D6989" t="str">
            <v>$</v>
          </cell>
          <cell r="E6989">
            <v>338.2</v>
          </cell>
          <cell r="F6989" t="str">
            <v>Удержание 1% налога со счета 1227</v>
          </cell>
        </row>
        <row r="6990">
          <cell r="A6990">
            <v>37267</v>
          </cell>
          <cell r="B6990" t="str">
            <v>42301810900000040000</v>
          </cell>
          <cell r="C6990" t="str">
            <v>60301810300000000002</v>
          </cell>
          <cell r="D6990" t="str">
            <v>$</v>
          </cell>
          <cell r="E6990">
            <v>92.1</v>
          </cell>
          <cell r="F6990" t="str">
            <v>Удержание 1% налога со счета 1382</v>
          </cell>
        </row>
        <row r="6991">
          <cell r="A6991">
            <v>37267</v>
          </cell>
          <cell r="B6991" t="str">
            <v>42301810900000040000</v>
          </cell>
          <cell r="C6991" t="str">
            <v>60301810300000000002</v>
          </cell>
          <cell r="D6991" t="str">
            <v>$</v>
          </cell>
          <cell r="E6991">
            <v>153.47999999999999</v>
          </cell>
          <cell r="F6991" t="str">
            <v>Удержание 1% налога со счета 189</v>
          </cell>
        </row>
        <row r="6992">
          <cell r="A6992">
            <v>37270</v>
          </cell>
          <cell r="B6992" t="str">
            <v>42301810900000040000</v>
          </cell>
          <cell r="C6992" t="str">
            <v>60301810300000000002</v>
          </cell>
          <cell r="D6992" t="str">
            <v>$</v>
          </cell>
          <cell r="E6992">
            <v>82.73</v>
          </cell>
          <cell r="F6992" t="str">
            <v>Удержание 1% налога со счета 1010</v>
          </cell>
        </row>
        <row r="6993">
          <cell r="A6993">
            <v>37270</v>
          </cell>
          <cell r="B6993" t="str">
            <v>42301810900000040000</v>
          </cell>
          <cell r="C6993" t="str">
            <v>60301810300000000002</v>
          </cell>
          <cell r="D6993" t="str">
            <v>$</v>
          </cell>
          <cell r="E6993">
            <v>612.72</v>
          </cell>
          <cell r="F6993" t="str">
            <v>Удержание 1% налога со счета 1036</v>
          </cell>
        </row>
        <row r="6994">
          <cell r="A6994">
            <v>37270</v>
          </cell>
          <cell r="B6994" t="str">
            <v>42301810900000040000</v>
          </cell>
          <cell r="C6994" t="str">
            <v>60301810300000000002</v>
          </cell>
          <cell r="D6994" t="str">
            <v>$</v>
          </cell>
          <cell r="E6994">
            <v>122.58</v>
          </cell>
          <cell r="F6994" t="str">
            <v>Удержание 1% налога со счета 1900</v>
          </cell>
        </row>
        <row r="6995">
          <cell r="A6995">
            <v>37271</v>
          </cell>
          <cell r="B6995" t="str">
            <v>42301810900000040000</v>
          </cell>
          <cell r="C6995" t="str">
            <v>60301810300000000002</v>
          </cell>
          <cell r="D6995" t="str">
            <v>$</v>
          </cell>
          <cell r="E6995">
            <v>306.5</v>
          </cell>
          <cell r="F6995" t="str">
            <v>Удержание 1% налога со счета 1036</v>
          </cell>
        </row>
        <row r="6996">
          <cell r="A6996">
            <v>37271</v>
          </cell>
          <cell r="B6996" t="str">
            <v>42301810900000040000</v>
          </cell>
          <cell r="C6996" t="str">
            <v>60301810300000000002</v>
          </cell>
          <cell r="D6996" t="str">
            <v>$</v>
          </cell>
          <cell r="E6996">
            <v>448.73</v>
          </cell>
          <cell r="F6996" t="str">
            <v>Удержание 1% налога со счета 1201</v>
          </cell>
        </row>
        <row r="6997">
          <cell r="A6997">
            <v>37271</v>
          </cell>
          <cell r="B6997" t="str">
            <v>42301810900000040000</v>
          </cell>
          <cell r="C6997" t="str">
            <v>60301810300000000002</v>
          </cell>
          <cell r="D6997" t="str">
            <v>$</v>
          </cell>
          <cell r="E6997">
            <v>305.58999999999997</v>
          </cell>
          <cell r="F6997" t="str">
            <v>Удержание 1% налога со счета 888</v>
          </cell>
        </row>
        <row r="6998">
          <cell r="A6998">
            <v>37271</v>
          </cell>
          <cell r="B6998" t="str">
            <v>42301810900000040000</v>
          </cell>
          <cell r="C6998" t="str">
            <v>60301810300000000002</v>
          </cell>
          <cell r="D6998" t="str">
            <v>$</v>
          </cell>
          <cell r="E6998">
            <v>61.16</v>
          </cell>
          <cell r="F6998" t="str">
            <v>Удержание 1% налога со счета 1146</v>
          </cell>
        </row>
        <row r="6999">
          <cell r="A6999">
            <v>37271</v>
          </cell>
          <cell r="B6999" t="str">
            <v>42301810900000040000</v>
          </cell>
          <cell r="C6999" t="str">
            <v>60301810300000000002</v>
          </cell>
          <cell r="D6999" t="str">
            <v>$</v>
          </cell>
          <cell r="E6999">
            <v>30.61</v>
          </cell>
          <cell r="F6999" t="str">
            <v>Удержание 1% налога со счета 1023</v>
          </cell>
        </row>
        <row r="7000">
          <cell r="A7000">
            <v>37272</v>
          </cell>
          <cell r="B7000" t="str">
            <v>42301810900000040000</v>
          </cell>
          <cell r="C7000" t="str">
            <v>60301810900000009801</v>
          </cell>
          <cell r="D7000" t="str">
            <v>$</v>
          </cell>
          <cell r="E7000">
            <v>151</v>
          </cell>
          <cell r="F7000" t="str">
            <v>Погаш.задолж.по налогу на доходы за 2001 г. согл. заявлению Балабановой З.М.</v>
          </cell>
        </row>
        <row r="7001">
          <cell r="A7001">
            <v>37272</v>
          </cell>
          <cell r="B7001" t="str">
            <v>42301810900000040000</v>
          </cell>
          <cell r="C7001" t="str">
            <v>60301810300000000002</v>
          </cell>
          <cell r="D7001" t="str">
            <v>$</v>
          </cell>
          <cell r="E7001">
            <v>97.01</v>
          </cell>
          <cell r="F7001" t="str">
            <v>Удержание 1% налога со счета 5375</v>
          </cell>
        </row>
        <row r="7002">
          <cell r="A7002">
            <v>37272</v>
          </cell>
          <cell r="B7002" t="str">
            <v>42301810900000040000</v>
          </cell>
          <cell r="C7002" t="str">
            <v>60301810900000009801</v>
          </cell>
          <cell r="D7002" t="str">
            <v>$</v>
          </cell>
          <cell r="E7002">
            <v>203</v>
          </cell>
          <cell r="F7002" t="str">
            <v>Погаш.задолж.по налогу на доходы за 2001 г. согл. заявлению Мартынюк М.Я.</v>
          </cell>
        </row>
        <row r="7003">
          <cell r="A7003">
            <v>37272</v>
          </cell>
          <cell r="B7003" t="str">
            <v>42301810900000040000</v>
          </cell>
          <cell r="C7003" t="str">
            <v>60301810900000009801</v>
          </cell>
          <cell r="D7003" t="str">
            <v>$</v>
          </cell>
          <cell r="E7003">
            <v>99</v>
          </cell>
          <cell r="F7003" t="str">
            <v>Погаш.задолж.по налогу на доходы за 2001 г. согл.заявлению Давыдовой И.М.</v>
          </cell>
        </row>
        <row r="7004">
          <cell r="A7004">
            <v>37272</v>
          </cell>
          <cell r="B7004" t="str">
            <v>42301810900000040000</v>
          </cell>
          <cell r="C7004" t="str">
            <v>60301810900000009801</v>
          </cell>
          <cell r="D7004" t="str">
            <v>$</v>
          </cell>
          <cell r="E7004">
            <v>98</v>
          </cell>
          <cell r="F7004" t="str">
            <v>Погаш.задолж.по налогу на доходы за 2001 г. согл. заявлению Кузнецовой Т.А.</v>
          </cell>
        </row>
        <row r="7005">
          <cell r="A7005">
            <v>37272</v>
          </cell>
          <cell r="B7005" t="str">
            <v>42301810900000040000</v>
          </cell>
          <cell r="C7005" t="str">
            <v>60301810900000009801</v>
          </cell>
          <cell r="D7005" t="str">
            <v>$</v>
          </cell>
          <cell r="E7005">
            <v>99</v>
          </cell>
          <cell r="F7005" t="str">
            <v>Погаш.задолж.по налогу на доходы за 2001 г. согл. заявлению Папивиной Н.М.</v>
          </cell>
        </row>
        <row r="7006">
          <cell r="A7006">
            <v>37272</v>
          </cell>
          <cell r="B7006" t="str">
            <v>42301810900000040000</v>
          </cell>
          <cell r="C7006" t="str">
            <v>60301810300000000002</v>
          </cell>
          <cell r="D7006" t="str">
            <v>$</v>
          </cell>
          <cell r="E7006">
            <v>30.7</v>
          </cell>
          <cell r="F7006" t="str">
            <v>Удержание 1% налога со счета 655</v>
          </cell>
        </row>
        <row r="7007">
          <cell r="A7007">
            <v>37272</v>
          </cell>
          <cell r="B7007" t="str">
            <v>42301810900000040000</v>
          </cell>
          <cell r="C7007" t="str">
            <v>60301810900000009801</v>
          </cell>
          <cell r="D7007" t="str">
            <v>$</v>
          </cell>
          <cell r="E7007">
            <v>151</v>
          </cell>
          <cell r="F7007" t="str">
            <v>Погаш.задолж.по налогу на доходы за 2001 г. согл. заявлению Зубовой А.Г.</v>
          </cell>
        </row>
        <row r="7008">
          <cell r="A7008">
            <v>37273</v>
          </cell>
          <cell r="B7008" t="str">
            <v>42301810900000040000</v>
          </cell>
          <cell r="C7008" t="str">
            <v>60301810900000009801</v>
          </cell>
          <cell r="D7008" t="str">
            <v>$</v>
          </cell>
          <cell r="E7008">
            <v>151</v>
          </cell>
          <cell r="F7008" t="str">
            <v>Налог на доходы за 2001 г. по заявлению со счета Кукуевой Э.Я.</v>
          </cell>
        </row>
        <row r="7009">
          <cell r="A7009">
            <v>37273</v>
          </cell>
          <cell r="B7009" t="str">
            <v>42301810900000040000</v>
          </cell>
          <cell r="C7009" t="str">
            <v>60301810900000009801</v>
          </cell>
          <cell r="D7009" t="str">
            <v>$</v>
          </cell>
          <cell r="E7009">
            <v>99</v>
          </cell>
          <cell r="F7009" t="str">
            <v>Налог на доходы за 2001г. по заявлению со счета Воронкиной Н.Н.</v>
          </cell>
        </row>
        <row r="7010">
          <cell r="A7010">
            <v>37273</v>
          </cell>
          <cell r="B7010" t="str">
            <v>42301810900000040000</v>
          </cell>
          <cell r="C7010" t="str">
            <v>60301810900000009801</v>
          </cell>
          <cell r="D7010" t="str">
            <v>$</v>
          </cell>
          <cell r="E7010">
            <v>99</v>
          </cell>
          <cell r="F7010" t="str">
            <v>Налог на доходы за 2001г. по заявлению со счета Тимониной А.И.</v>
          </cell>
        </row>
        <row r="7011">
          <cell r="A7011">
            <v>37273</v>
          </cell>
          <cell r="B7011" t="str">
            <v>42301810900000040000</v>
          </cell>
          <cell r="C7011" t="str">
            <v>60301810300000000002</v>
          </cell>
          <cell r="D7011" t="str">
            <v>$</v>
          </cell>
          <cell r="E7011">
            <v>1533.43</v>
          </cell>
          <cell r="F7011" t="str">
            <v>Удержание 1% налога со счета 4813</v>
          </cell>
        </row>
        <row r="7012">
          <cell r="A7012">
            <v>37273</v>
          </cell>
          <cell r="B7012" t="str">
            <v>42301810900000040000</v>
          </cell>
          <cell r="C7012" t="str">
            <v>60301810300000000002</v>
          </cell>
          <cell r="D7012" t="str">
            <v>$</v>
          </cell>
          <cell r="E7012">
            <v>30.7</v>
          </cell>
          <cell r="F7012" t="str">
            <v>Удержание 1% налога со счета 2035</v>
          </cell>
        </row>
        <row r="7013">
          <cell r="A7013">
            <v>37274</v>
          </cell>
          <cell r="B7013" t="str">
            <v>42301810900000040000</v>
          </cell>
          <cell r="C7013" t="str">
            <v>60301810300000000002</v>
          </cell>
          <cell r="D7013" t="str">
            <v>$</v>
          </cell>
          <cell r="E7013">
            <v>61.2</v>
          </cell>
          <cell r="F7013" t="str">
            <v>Удержание 1% налога со счета 1706</v>
          </cell>
        </row>
        <row r="7014">
          <cell r="A7014">
            <v>37274</v>
          </cell>
          <cell r="B7014" t="str">
            <v>42301810900000040000</v>
          </cell>
          <cell r="C7014" t="str">
            <v>60301810900000009801</v>
          </cell>
          <cell r="D7014" t="str">
            <v>$</v>
          </cell>
          <cell r="E7014">
            <v>99</v>
          </cell>
          <cell r="F7014" t="str">
            <v>Налог на доходы за 2001г. по заявлению со счета Мещеряковой М.С.</v>
          </cell>
        </row>
        <row r="7015">
          <cell r="A7015">
            <v>37274</v>
          </cell>
          <cell r="B7015" t="str">
            <v>42301810900000040000</v>
          </cell>
          <cell r="C7015" t="str">
            <v>60301810900000009801</v>
          </cell>
          <cell r="D7015" t="str">
            <v>$</v>
          </cell>
          <cell r="E7015">
            <v>100</v>
          </cell>
          <cell r="F7015" t="str">
            <v>Налог на доходы за 2001г. по заявлению со счета Козлова В.А.</v>
          </cell>
        </row>
        <row r="7016">
          <cell r="A7016">
            <v>37274</v>
          </cell>
          <cell r="B7016" t="str">
            <v>42301810900000040000</v>
          </cell>
          <cell r="C7016" t="str">
            <v>60301810300000000002</v>
          </cell>
          <cell r="D7016" t="str">
            <v>$</v>
          </cell>
          <cell r="E7016">
            <v>30.8</v>
          </cell>
          <cell r="F7016" t="str">
            <v>Удержание 1% налога со счета 655</v>
          </cell>
        </row>
        <row r="7017">
          <cell r="A7017">
            <v>37274</v>
          </cell>
          <cell r="B7017" t="str">
            <v>42301810900000040000</v>
          </cell>
          <cell r="C7017" t="str">
            <v>60301810300000000002</v>
          </cell>
          <cell r="D7017" t="str">
            <v>$</v>
          </cell>
          <cell r="E7017">
            <v>46.17</v>
          </cell>
          <cell r="F7017" t="str">
            <v>Удержание 1% налога со счета 1816</v>
          </cell>
        </row>
        <row r="7018">
          <cell r="A7018">
            <v>37277</v>
          </cell>
          <cell r="B7018" t="str">
            <v>42301810900000040000</v>
          </cell>
          <cell r="C7018" t="str">
            <v>60301810900000009801</v>
          </cell>
          <cell r="D7018" t="str">
            <v>$</v>
          </cell>
          <cell r="E7018">
            <v>151</v>
          </cell>
          <cell r="F7018" t="str">
            <v>Погаш.задолж.по нал.на доходы за 2001 г.     Соколова З.В.</v>
          </cell>
        </row>
        <row r="7019">
          <cell r="A7019">
            <v>37277</v>
          </cell>
          <cell r="B7019" t="str">
            <v>42301810900000040000</v>
          </cell>
          <cell r="C7019" t="str">
            <v>60301810900000009801</v>
          </cell>
          <cell r="D7019" t="str">
            <v>$</v>
          </cell>
          <cell r="E7019">
            <v>98</v>
          </cell>
          <cell r="F7019" t="str">
            <v>Налог на доходы за 2001г.   пл заявлению Тимощук Е.В.</v>
          </cell>
        </row>
        <row r="7020">
          <cell r="A7020">
            <v>37277</v>
          </cell>
          <cell r="B7020" t="str">
            <v>42301810900000040000</v>
          </cell>
          <cell r="C7020" t="str">
            <v>60301810900000009801</v>
          </cell>
          <cell r="D7020" t="str">
            <v>$</v>
          </cell>
          <cell r="E7020">
            <v>98</v>
          </cell>
          <cell r="F7020" t="str">
            <v>Налог на доходы за 2001г.  по заявлению Мощевитиной Т.С.</v>
          </cell>
        </row>
        <row r="7021">
          <cell r="A7021">
            <v>37277</v>
          </cell>
          <cell r="B7021" t="str">
            <v>42301810900000040000</v>
          </cell>
          <cell r="C7021" t="str">
            <v>60301810900000009801</v>
          </cell>
          <cell r="D7021" t="str">
            <v>$</v>
          </cell>
          <cell r="E7021">
            <v>151</v>
          </cell>
          <cell r="F7021" t="str">
            <v>Погаш.задолж.по нал.на доходы за 2001 г.       Иванова Т.А.</v>
          </cell>
        </row>
        <row r="7022">
          <cell r="A7022">
            <v>37277</v>
          </cell>
          <cell r="B7022" t="str">
            <v>42301810900000040000</v>
          </cell>
          <cell r="C7022" t="str">
            <v>60301810900000009801</v>
          </cell>
          <cell r="D7022" t="str">
            <v>$</v>
          </cell>
          <cell r="E7022">
            <v>99</v>
          </cell>
          <cell r="F7022" t="str">
            <v>Налог на доходы 2001г  по заявлению Сорокиной В.Ф.</v>
          </cell>
        </row>
        <row r="7023">
          <cell r="A7023">
            <v>37277</v>
          </cell>
          <cell r="B7023" t="str">
            <v>42301810900000040000</v>
          </cell>
          <cell r="C7023" t="str">
            <v>60301810300000000002</v>
          </cell>
          <cell r="D7023" t="str">
            <v>$</v>
          </cell>
          <cell r="E7023">
            <v>231</v>
          </cell>
          <cell r="F7023" t="str">
            <v>Удержание 1% налога со счета 655</v>
          </cell>
        </row>
        <row r="7024">
          <cell r="A7024">
            <v>37277</v>
          </cell>
          <cell r="B7024" t="str">
            <v>42301810900000040000</v>
          </cell>
          <cell r="C7024" t="str">
            <v>60301810300000000002</v>
          </cell>
          <cell r="D7024" t="str">
            <v>$</v>
          </cell>
          <cell r="E7024">
            <v>461.55</v>
          </cell>
          <cell r="F7024" t="str">
            <v>Удержание 1% налога со счета 435</v>
          </cell>
        </row>
        <row r="7025">
          <cell r="A7025">
            <v>37277</v>
          </cell>
          <cell r="B7025" t="str">
            <v>42301810900000040000</v>
          </cell>
          <cell r="C7025" t="str">
            <v>60301810300000000002</v>
          </cell>
          <cell r="D7025" t="str">
            <v>$</v>
          </cell>
          <cell r="E7025">
            <v>6.16</v>
          </cell>
          <cell r="F7025" t="str">
            <v>Удержание 1% налога со счета 639</v>
          </cell>
        </row>
        <row r="7026">
          <cell r="A7026">
            <v>37278</v>
          </cell>
          <cell r="B7026" t="str">
            <v>42301810900000040000</v>
          </cell>
          <cell r="C7026" t="str">
            <v>60301810900000009801</v>
          </cell>
          <cell r="D7026" t="str">
            <v>$</v>
          </cell>
          <cell r="E7026">
            <v>759</v>
          </cell>
          <cell r="F7026" t="str">
            <v>Налог на доходы за 2001г. по заявлению со счета Каштановой А.И.</v>
          </cell>
        </row>
        <row r="7027">
          <cell r="A7027">
            <v>37278</v>
          </cell>
          <cell r="B7027" t="str">
            <v>42301810900000040000</v>
          </cell>
          <cell r="C7027" t="str">
            <v>60301810900000009801</v>
          </cell>
          <cell r="D7027" t="str">
            <v>$</v>
          </cell>
          <cell r="E7027">
            <v>151</v>
          </cell>
          <cell r="F7027" t="str">
            <v>Налог на доходы за 2001г. по заявлению со счета Хохловой Л.П.</v>
          </cell>
        </row>
        <row r="7028">
          <cell r="A7028">
            <v>37279</v>
          </cell>
          <cell r="B7028" t="str">
            <v>42301810900000040000</v>
          </cell>
          <cell r="C7028" t="str">
            <v>60301810900000009801</v>
          </cell>
          <cell r="D7028" t="str">
            <v>$</v>
          </cell>
          <cell r="E7028">
            <v>98</v>
          </cell>
          <cell r="F7028" t="str">
            <v>Погаш.задолж.по нал.на доходы за 2001 г.      Нырков Б.П.</v>
          </cell>
        </row>
        <row r="7029">
          <cell r="A7029">
            <v>37279</v>
          </cell>
          <cell r="B7029" t="str">
            <v>42301810900000040000</v>
          </cell>
          <cell r="C7029" t="str">
            <v>60301810900000009801</v>
          </cell>
          <cell r="D7029" t="str">
            <v>$</v>
          </cell>
          <cell r="E7029">
            <v>151</v>
          </cell>
          <cell r="F7029" t="str">
            <v>Погаш.задолж.по нал.на доходы за 2001 г.       Кеменева З.Г.</v>
          </cell>
        </row>
        <row r="7030">
          <cell r="A7030">
            <v>37279</v>
          </cell>
          <cell r="B7030" t="str">
            <v>42301810900000040000</v>
          </cell>
          <cell r="C7030" t="str">
            <v>60301810900000009801</v>
          </cell>
          <cell r="D7030" t="str">
            <v>$</v>
          </cell>
          <cell r="E7030">
            <v>99</v>
          </cell>
          <cell r="F7030" t="str">
            <v>Погаш.задолж.по нал.на доходы за 2001 г.    Емельянова Ф.Н.</v>
          </cell>
        </row>
        <row r="7031">
          <cell r="A7031">
            <v>37279</v>
          </cell>
          <cell r="B7031" t="str">
            <v>42301810900000040000</v>
          </cell>
          <cell r="C7031" t="str">
            <v>60301810900000009801</v>
          </cell>
          <cell r="D7031" t="str">
            <v>$</v>
          </cell>
          <cell r="E7031">
            <v>151</v>
          </cell>
          <cell r="F7031" t="str">
            <v>Погаш.задолж.по нал.на доходы за 2001 г.       Постнова В.М.</v>
          </cell>
        </row>
        <row r="7032">
          <cell r="A7032">
            <v>37279</v>
          </cell>
          <cell r="B7032" t="str">
            <v>42301810900000040000</v>
          </cell>
          <cell r="C7032" t="str">
            <v>60301810300000000002</v>
          </cell>
          <cell r="D7032" t="str">
            <v>$</v>
          </cell>
          <cell r="E7032">
            <v>46.2</v>
          </cell>
          <cell r="F7032" t="str">
            <v>Удержание 1% налога со счета 1492</v>
          </cell>
        </row>
        <row r="7033">
          <cell r="A7033">
            <v>37279</v>
          </cell>
          <cell r="B7033" t="str">
            <v>42301810900000040000</v>
          </cell>
          <cell r="C7033" t="str">
            <v>60301810300000000002</v>
          </cell>
          <cell r="D7033" t="str">
            <v>$</v>
          </cell>
          <cell r="E7033">
            <v>92.31</v>
          </cell>
          <cell r="F7033" t="str">
            <v>Удержание 1% налога со счета 804</v>
          </cell>
        </row>
        <row r="7034">
          <cell r="A7034">
            <v>37280</v>
          </cell>
          <cell r="B7034" t="str">
            <v>42301810900000040000</v>
          </cell>
          <cell r="C7034" t="str">
            <v>60301810300000000002</v>
          </cell>
          <cell r="D7034" t="str">
            <v>$</v>
          </cell>
          <cell r="E7034">
            <v>12.3</v>
          </cell>
          <cell r="F7034" t="str">
            <v>Удержание 1% налога со счета 655</v>
          </cell>
        </row>
        <row r="7035">
          <cell r="A7035">
            <v>37280</v>
          </cell>
          <cell r="B7035" t="str">
            <v>42301810900000040000</v>
          </cell>
          <cell r="C7035" t="str">
            <v>60301810300000000002</v>
          </cell>
          <cell r="D7035" t="str">
            <v>$</v>
          </cell>
          <cell r="E7035">
            <v>153.47</v>
          </cell>
          <cell r="F7035" t="str">
            <v>Удержание 1% налога со счета 2006</v>
          </cell>
        </row>
        <row r="7036">
          <cell r="A7036">
            <v>37280</v>
          </cell>
          <cell r="B7036" t="str">
            <v>42301810900000040000</v>
          </cell>
          <cell r="C7036" t="str">
            <v>60301810300000000002</v>
          </cell>
          <cell r="D7036" t="str">
            <v>$</v>
          </cell>
          <cell r="E7036">
            <v>587.85</v>
          </cell>
          <cell r="F7036" t="str">
            <v>Удержание 1% налога со счета 765</v>
          </cell>
        </row>
        <row r="7037">
          <cell r="A7037">
            <v>37280</v>
          </cell>
          <cell r="B7037" t="str">
            <v>42301810900000040000</v>
          </cell>
          <cell r="C7037" t="str">
            <v>60301810300000000002</v>
          </cell>
          <cell r="D7037" t="str">
            <v>$</v>
          </cell>
          <cell r="E7037">
            <v>92.25</v>
          </cell>
          <cell r="F7037" t="str">
            <v>Удержание 1% налога со счета 5375</v>
          </cell>
        </row>
        <row r="7038">
          <cell r="A7038">
            <v>37281</v>
          </cell>
          <cell r="B7038" t="str">
            <v>42301810900000040000</v>
          </cell>
          <cell r="C7038" t="str">
            <v>60301810300000000002</v>
          </cell>
          <cell r="D7038" t="str">
            <v>$</v>
          </cell>
          <cell r="E7038">
            <v>61.6</v>
          </cell>
          <cell r="F7038" t="str">
            <v>Удержание 1% налога со счета 1706</v>
          </cell>
        </row>
        <row r="7039">
          <cell r="A7039">
            <v>37281</v>
          </cell>
          <cell r="B7039" t="str">
            <v>42301810900000040000</v>
          </cell>
          <cell r="C7039" t="str">
            <v>60301810300000000002</v>
          </cell>
          <cell r="D7039" t="str">
            <v>$</v>
          </cell>
          <cell r="E7039">
            <v>30.8</v>
          </cell>
          <cell r="F7039" t="str">
            <v>Удержание 1% налога со счета 1227</v>
          </cell>
        </row>
        <row r="7040">
          <cell r="A7040">
            <v>37284</v>
          </cell>
          <cell r="B7040" t="str">
            <v>42301810900000040000</v>
          </cell>
          <cell r="C7040" t="str">
            <v>60301810300000000002</v>
          </cell>
          <cell r="D7040" t="str">
            <v>$</v>
          </cell>
          <cell r="E7040">
            <v>308.5</v>
          </cell>
          <cell r="F7040" t="str">
            <v>Удержание 1% налога со счета 1036</v>
          </cell>
        </row>
        <row r="7041">
          <cell r="A7041">
            <v>37284</v>
          </cell>
          <cell r="B7041" t="str">
            <v>42301810900000040000</v>
          </cell>
          <cell r="C7041" t="str">
            <v>60301810300000000002</v>
          </cell>
          <cell r="D7041" t="str">
            <v>$</v>
          </cell>
          <cell r="E7041">
            <v>92.55</v>
          </cell>
          <cell r="F7041" t="str">
            <v>Удержание 1% налога со счета 888</v>
          </cell>
        </row>
        <row r="7042">
          <cell r="A7042">
            <v>37284</v>
          </cell>
          <cell r="B7042" t="str">
            <v>42301810900000040000</v>
          </cell>
          <cell r="C7042" t="str">
            <v>60301810300000000002</v>
          </cell>
          <cell r="D7042" t="str">
            <v>$</v>
          </cell>
          <cell r="E7042">
            <v>61.7</v>
          </cell>
          <cell r="F7042" t="str">
            <v>Удержание 1% налога со счета 5375</v>
          </cell>
        </row>
        <row r="7043">
          <cell r="A7043">
            <v>37284</v>
          </cell>
          <cell r="B7043" t="str">
            <v>42301810900000040000</v>
          </cell>
          <cell r="C7043" t="str">
            <v>60301810300000000002</v>
          </cell>
          <cell r="D7043" t="str">
            <v>$</v>
          </cell>
          <cell r="E7043">
            <v>26.51</v>
          </cell>
          <cell r="F7043" t="str">
            <v>Удержание 1% налога со счета 464</v>
          </cell>
        </row>
        <row r="7044">
          <cell r="A7044">
            <v>37284</v>
          </cell>
          <cell r="B7044" t="str">
            <v>42301810900000040000</v>
          </cell>
          <cell r="C7044" t="str">
            <v>60301810300000000002</v>
          </cell>
          <cell r="D7044" t="str">
            <v>$</v>
          </cell>
          <cell r="E7044">
            <v>92.55</v>
          </cell>
          <cell r="F7044" t="str">
            <v>Удержание 1% налога со счета 804</v>
          </cell>
        </row>
        <row r="7045">
          <cell r="A7045">
            <v>37284</v>
          </cell>
          <cell r="B7045" t="str">
            <v>42301810900000040000</v>
          </cell>
          <cell r="C7045" t="str">
            <v>60301810300000000002</v>
          </cell>
          <cell r="D7045" t="str">
            <v>$</v>
          </cell>
          <cell r="E7045">
            <v>30.85</v>
          </cell>
          <cell r="F7045" t="str">
            <v>Удержание 1% налога со счета 1382</v>
          </cell>
        </row>
        <row r="7046">
          <cell r="A7046">
            <v>37285</v>
          </cell>
          <cell r="B7046" t="str">
            <v>42301810900000040000</v>
          </cell>
          <cell r="C7046" t="str">
            <v>60301810300000000002</v>
          </cell>
          <cell r="D7046" t="str">
            <v>$</v>
          </cell>
          <cell r="E7046">
            <v>46.28</v>
          </cell>
          <cell r="F7046" t="str">
            <v>Удержание 1% налога со счета 1706</v>
          </cell>
        </row>
        <row r="7047">
          <cell r="A7047">
            <v>37286</v>
          </cell>
          <cell r="B7047" t="str">
            <v>42301810900000040000</v>
          </cell>
          <cell r="C7047" t="str">
            <v>60301810300000000002</v>
          </cell>
          <cell r="D7047" t="str">
            <v>$</v>
          </cell>
          <cell r="E7047">
            <v>107.98</v>
          </cell>
          <cell r="F7047" t="str">
            <v>Удержание 1% налога со счета 1023</v>
          </cell>
        </row>
        <row r="7048">
          <cell r="A7048">
            <v>37286</v>
          </cell>
          <cell r="B7048" t="str">
            <v>42301810900000040000</v>
          </cell>
          <cell r="C7048" t="str">
            <v>60301810300000000002</v>
          </cell>
          <cell r="D7048" t="str">
            <v>$</v>
          </cell>
          <cell r="E7048">
            <v>105.16</v>
          </cell>
          <cell r="F7048" t="str">
            <v>Удержание 1% налога со счета 2404</v>
          </cell>
        </row>
        <row r="7049">
          <cell r="A7049">
            <v>37287</v>
          </cell>
          <cell r="B7049" t="str">
            <v>42301810900000040000</v>
          </cell>
          <cell r="C7049" t="str">
            <v>60301810300000000002</v>
          </cell>
          <cell r="D7049" t="str">
            <v>$</v>
          </cell>
          <cell r="E7049">
            <v>77.25</v>
          </cell>
          <cell r="F7049" t="str">
            <v>Удержание 1% налога со счета 2006</v>
          </cell>
        </row>
        <row r="7050">
          <cell r="A7050">
            <v>37287</v>
          </cell>
          <cell r="B7050" t="str">
            <v>42301810900000040000</v>
          </cell>
          <cell r="C7050" t="str">
            <v>60301810300000000002</v>
          </cell>
          <cell r="D7050" t="str">
            <v>$</v>
          </cell>
          <cell r="E7050">
            <v>92.7</v>
          </cell>
          <cell r="F7050" t="str">
            <v>Удержание 1% налога со счета 1382</v>
          </cell>
        </row>
        <row r="7051">
          <cell r="A7051">
            <v>37287</v>
          </cell>
          <cell r="B7051" t="str">
            <v>42301810900000040000</v>
          </cell>
          <cell r="C7051" t="str">
            <v>60301810200000009802</v>
          </cell>
          <cell r="D7051" t="str">
            <v>$</v>
          </cell>
          <cell r="E7051">
            <v>194</v>
          </cell>
          <cell r="F7051" t="str">
            <v>Погашение части основного долга, процентов за пользование кредитом и списание подоходного налога с материальной выгоды,  Семернина Н.Г.</v>
          </cell>
        </row>
        <row r="7052">
          <cell r="A7052">
            <v>37287</v>
          </cell>
          <cell r="B7052" t="str">
            <v>42301810900000040000</v>
          </cell>
          <cell r="C7052" t="str">
            <v>60301810200000009802</v>
          </cell>
          <cell r="D7052" t="str">
            <v>$</v>
          </cell>
          <cell r="E7052">
            <v>291</v>
          </cell>
          <cell r="F7052" t="str">
            <v>Погашение части основного долга, процентов за пользование кредитом и списание подоходного налога с материальной выгоды,  Васильева О.А.</v>
          </cell>
        </row>
        <row r="7053">
          <cell r="A7053">
            <v>37287</v>
          </cell>
          <cell r="B7053" t="str">
            <v>42301810900000040000</v>
          </cell>
          <cell r="C7053" t="str">
            <v>60301810200000009802</v>
          </cell>
          <cell r="D7053" t="str">
            <v>$</v>
          </cell>
          <cell r="E7053">
            <v>179</v>
          </cell>
          <cell r="F7053" t="str">
            <v>Погашение части основного долга, процентов за пользование кредитом и списание подоходного налога с материальной выгоды,  Назаренко С.А.</v>
          </cell>
        </row>
        <row r="7054">
          <cell r="A7054">
            <v>37287</v>
          </cell>
          <cell r="B7054" t="str">
            <v>42301810900000040000</v>
          </cell>
          <cell r="C7054" t="str">
            <v>60301810200000009802</v>
          </cell>
          <cell r="D7054" t="str">
            <v>$</v>
          </cell>
          <cell r="E7054">
            <v>195</v>
          </cell>
          <cell r="F7054" t="str">
            <v>Погашение части основного долга, процентов за пользование кредитом и списание подоходного налога с материальной выгоды,  Масальская А.А.</v>
          </cell>
        </row>
        <row r="7055">
          <cell r="A7055">
            <v>37287</v>
          </cell>
          <cell r="B7055" t="str">
            <v>42301810900000040000</v>
          </cell>
          <cell r="C7055" t="str">
            <v>60301810200000009802</v>
          </cell>
          <cell r="D7055" t="str">
            <v>$</v>
          </cell>
          <cell r="E7055">
            <v>492</v>
          </cell>
          <cell r="F7055" t="str">
            <v>Погашение части основного долга, процентов за пользование кредитом и списание подоходного налога с материальной выгоды,  Сахарова Е.Н.</v>
          </cell>
        </row>
        <row r="7056">
          <cell r="A7056">
            <v>37288</v>
          </cell>
          <cell r="B7056" t="str">
            <v>42301810900000040000</v>
          </cell>
          <cell r="C7056" t="str">
            <v>60301810300000000002</v>
          </cell>
          <cell r="D7056" t="str">
            <v>$</v>
          </cell>
          <cell r="E7056">
            <v>463.5</v>
          </cell>
          <cell r="F7056" t="str">
            <v>Удержание 1% налога со счета 435</v>
          </cell>
        </row>
        <row r="7057">
          <cell r="A7057">
            <v>37288</v>
          </cell>
          <cell r="B7057" t="str">
            <v>42301810900000040000</v>
          </cell>
          <cell r="C7057" t="str">
            <v>60301810300000000002</v>
          </cell>
          <cell r="D7057" t="str">
            <v>$</v>
          </cell>
          <cell r="E7057">
            <v>61.8</v>
          </cell>
          <cell r="F7057" t="str">
            <v>Удержание 1% налога со счета 464</v>
          </cell>
        </row>
        <row r="7058">
          <cell r="A7058">
            <v>37288</v>
          </cell>
          <cell r="B7058" t="str">
            <v>42301810900000040000</v>
          </cell>
          <cell r="C7058" t="str">
            <v>60301810300000000002</v>
          </cell>
          <cell r="D7058" t="str">
            <v>$</v>
          </cell>
          <cell r="E7058">
            <v>200.85</v>
          </cell>
          <cell r="F7058" t="str">
            <v>Удержание 1% налога со счета 189</v>
          </cell>
        </row>
        <row r="7059">
          <cell r="A7059">
            <v>37288</v>
          </cell>
          <cell r="B7059" t="str">
            <v>42301810900000040000</v>
          </cell>
          <cell r="C7059" t="str">
            <v>60301810300000000002</v>
          </cell>
          <cell r="D7059" t="str">
            <v>$</v>
          </cell>
          <cell r="E7059">
            <v>67.98</v>
          </cell>
          <cell r="F7059" t="str">
            <v>Удержание 1% налога со счета 1227</v>
          </cell>
        </row>
        <row r="7060">
          <cell r="A7060">
            <v>37288</v>
          </cell>
          <cell r="B7060" t="str">
            <v>42301810900000040000</v>
          </cell>
          <cell r="C7060" t="str">
            <v>60301810300000000002</v>
          </cell>
          <cell r="D7060" t="str">
            <v>$</v>
          </cell>
          <cell r="E7060">
            <v>65.33</v>
          </cell>
          <cell r="F7060" t="str">
            <v>Удержание 1% налога со счета 5207</v>
          </cell>
        </row>
        <row r="7061">
          <cell r="A7061">
            <v>37288</v>
          </cell>
          <cell r="B7061" t="str">
            <v>42301810900000040000</v>
          </cell>
          <cell r="C7061" t="str">
            <v>60301810300000000002</v>
          </cell>
          <cell r="D7061" t="str">
            <v>$</v>
          </cell>
          <cell r="E7061">
            <v>123.6</v>
          </cell>
          <cell r="F7061" t="str">
            <v>Удержание 1% налога со счета 1900</v>
          </cell>
        </row>
        <row r="7062">
          <cell r="A7062">
            <v>37288</v>
          </cell>
          <cell r="B7062" t="str">
            <v>42301810900000040000</v>
          </cell>
          <cell r="C7062" t="str">
            <v>60301810300000000002</v>
          </cell>
          <cell r="D7062" t="str">
            <v>$</v>
          </cell>
          <cell r="E7062">
            <v>92.7</v>
          </cell>
          <cell r="F7062" t="str">
            <v>Удержание 1% налога со счета 2404</v>
          </cell>
        </row>
        <row r="7063">
          <cell r="A7063">
            <v>37288</v>
          </cell>
          <cell r="B7063" t="str">
            <v>42301810900000040000</v>
          </cell>
          <cell r="C7063" t="str">
            <v>60301810200000009802</v>
          </cell>
          <cell r="D7063" t="str">
            <v>$</v>
          </cell>
          <cell r="E7063">
            <v>567</v>
          </cell>
          <cell r="F7063" t="str">
            <v>Выплата %% по депозитам, получение %% по кредитам, удержание подоходного н алога, покупка валюты по генеральным заявлениям за январь 2002 года</v>
          </cell>
        </row>
        <row r="7064">
          <cell r="A7064">
            <v>37288</v>
          </cell>
          <cell r="B7064" t="str">
            <v>42301810900000040000</v>
          </cell>
          <cell r="C7064" t="str">
            <v>60301810200000009802</v>
          </cell>
          <cell r="D7064" t="str">
            <v>$</v>
          </cell>
          <cell r="E7064">
            <v>127</v>
          </cell>
          <cell r="F7064" t="str">
            <v>Выплата %% по депозитам, получение %% по кредитам, удержание подоходного н алога, покупка валюты по генеральным заявлениям за январь 2002 года</v>
          </cell>
        </row>
        <row r="7065">
          <cell r="A7065">
            <v>37288</v>
          </cell>
          <cell r="B7065" t="str">
            <v>42301810900000040000</v>
          </cell>
          <cell r="C7065" t="str">
            <v>60301810200000009802</v>
          </cell>
          <cell r="D7065" t="str">
            <v>$</v>
          </cell>
          <cell r="E7065">
            <v>12502</v>
          </cell>
          <cell r="F7065" t="str">
            <v>Выплата %% по депозитам, получение %% по кредитам, удержание подоходного н алога, покупка валюты по генеральным заявлениям за январь 2002 года</v>
          </cell>
        </row>
        <row r="7066">
          <cell r="A7066">
            <v>37288</v>
          </cell>
          <cell r="B7066" t="str">
            <v>42301810900000040000</v>
          </cell>
          <cell r="C7066" t="str">
            <v>60301810200000009802</v>
          </cell>
          <cell r="D7066" t="str">
            <v>$</v>
          </cell>
          <cell r="E7066">
            <v>2795</v>
          </cell>
          <cell r="F7066" t="str">
            <v>Выплата %% по депозитам, получение %% по кредитам, удержание подоходного н алога, покупка валюты по генеральным заявлениям за январь 2002 года</v>
          </cell>
        </row>
        <row r="7067">
          <cell r="A7067">
            <v>37288</v>
          </cell>
          <cell r="B7067" t="str">
            <v>42301810900000040000</v>
          </cell>
          <cell r="C7067" t="str">
            <v>60301810200000009802</v>
          </cell>
          <cell r="D7067" t="str">
            <v>$</v>
          </cell>
          <cell r="E7067">
            <v>16031</v>
          </cell>
          <cell r="F7067" t="str">
            <v>Выплата %% по депозитам, получение %% по кредитам, удержание подоходного н алога, покупка валюты по генеральным заявлениям за январь 2002 года</v>
          </cell>
        </row>
        <row r="7068">
          <cell r="A7068">
            <v>37288</v>
          </cell>
          <cell r="B7068" t="str">
            <v>42301810900000040000</v>
          </cell>
          <cell r="C7068" t="str">
            <v>60301810200000009802</v>
          </cell>
          <cell r="D7068" t="str">
            <v>$</v>
          </cell>
          <cell r="E7068">
            <v>11581</v>
          </cell>
          <cell r="F7068" t="str">
            <v>Выплата %% по депозитам, получение %% по кредитам, удержание подоходного н алога, покупка валюты по генеральным заявлениям за январь 2002 года</v>
          </cell>
        </row>
        <row r="7069">
          <cell r="A7069">
            <v>37288</v>
          </cell>
          <cell r="B7069" t="str">
            <v>42301810900000040000</v>
          </cell>
          <cell r="C7069" t="str">
            <v>60301810200000009802</v>
          </cell>
          <cell r="D7069" t="str">
            <v>$</v>
          </cell>
          <cell r="E7069">
            <v>6635</v>
          </cell>
          <cell r="F7069" t="str">
            <v>Выплата %% по депозитам, получение %% по кредитам, удержание подоходного н алога, покупка валюты по генеральным заявлениям за январь 2002 года</v>
          </cell>
        </row>
        <row r="7070">
          <cell r="A7070">
            <v>37288</v>
          </cell>
          <cell r="B7070" t="str">
            <v>42301810900000040000</v>
          </cell>
          <cell r="C7070" t="str">
            <v>60301810200000009802</v>
          </cell>
          <cell r="D7070" t="str">
            <v>$</v>
          </cell>
          <cell r="E7070">
            <v>1484</v>
          </cell>
          <cell r="F7070" t="str">
            <v>Выплата %% по депозитам, получение %% по кредитам, удержание подоходного н алога, покупка валюты по генеральным заявлениям за январь 2002 года</v>
          </cell>
        </row>
        <row r="7071">
          <cell r="A7071">
            <v>37288</v>
          </cell>
          <cell r="B7071" t="str">
            <v>42301810900000040000</v>
          </cell>
          <cell r="C7071" t="str">
            <v>60301810200000009802</v>
          </cell>
          <cell r="D7071" t="str">
            <v>$</v>
          </cell>
          <cell r="E7071">
            <v>22050</v>
          </cell>
          <cell r="F7071" t="str">
            <v>Выплата %% по депозитам, получение %% по кредитам, удержание подоходного н алога, покупка валюты по генеральным заявлениям за январь 2002 года</v>
          </cell>
        </row>
        <row r="7072">
          <cell r="A7072">
            <v>37288</v>
          </cell>
          <cell r="B7072" t="str">
            <v>42301810900000040000</v>
          </cell>
          <cell r="C7072" t="str">
            <v>60301810200000009802</v>
          </cell>
          <cell r="D7072" t="str">
            <v>$</v>
          </cell>
          <cell r="E7072">
            <v>4931</v>
          </cell>
          <cell r="F7072" t="str">
            <v>Выплата %% по депозитам, получение %% по кредитам, удержание подоходного н алога, покупка валюты по генеральным заявлениям за январь 2002 года</v>
          </cell>
        </row>
        <row r="7073">
          <cell r="A7073">
            <v>37288</v>
          </cell>
          <cell r="B7073" t="str">
            <v>42301810900000040000</v>
          </cell>
          <cell r="C7073" t="str">
            <v>60301810200000009802</v>
          </cell>
          <cell r="D7073" t="str">
            <v>$</v>
          </cell>
          <cell r="E7073">
            <v>11391</v>
          </cell>
          <cell r="F7073" t="str">
            <v>Выплата %% по депозитам, получение %% по кредитам, удержание подоходного н алога, покупка валюты по генеральным заявлениям за январь 2002 года</v>
          </cell>
        </row>
        <row r="7074">
          <cell r="A7074">
            <v>37288</v>
          </cell>
          <cell r="B7074" t="str">
            <v>42301810900000040000</v>
          </cell>
          <cell r="C7074" t="str">
            <v>60301810200000009802</v>
          </cell>
          <cell r="D7074" t="str">
            <v>$</v>
          </cell>
          <cell r="E7074">
            <v>2547</v>
          </cell>
          <cell r="F7074" t="str">
            <v>Выплата %% по депозитам, получение %% по кредитам, удержание подоходного н алога, покупка валюты по генеральным заявлениям за январь 2002 года</v>
          </cell>
        </row>
        <row r="7075">
          <cell r="A7075">
            <v>37288</v>
          </cell>
          <cell r="B7075" t="str">
            <v>42301810900000040000</v>
          </cell>
          <cell r="C7075" t="str">
            <v>60301810200000009802</v>
          </cell>
          <cell r="D7075" t="str">
            <v>$</v>
          </cell>
          <cell r="E7075">
            <v>13</v>
          </cell>
          <cell r="F7075" t="str">
            <v>Погашение части основного долга, процентов за пользование кредитом и списание подоходного налога с материальной выгоды,  Васильева О.А.</v>
          </cell>
        </row>
        <row r="7076">
          <cell r="A7076">
            <v>37291</v>
          </cell>
          <cell r="B7076" t="str">
            <v>42301810900000040000</v>
          </cell>
          <cell r="C7076" t="str">
            <v>60301810300000000002</v>
          </cell>
          <cell r="D7076" t="str">
            <v>$</v>
          </cell>
          <cell r="E7076">
            <v>1542.42</v>
          </cell>
          <cell r="F7076" t="str">
            <v>Удержание 1% налога со счета 338</v>
          </cell>
        </row>
        <row r="7077">
          <cell r="A7077">
            <v>37291</v>
          </cell>
          <cell r="B7077" t="str">
            <v>42301810900000040000</v>
          </cell>
          <cell r="C7077" t="str">
            <v>60301810300000000002</v>
          </cell>
          <cell r="D7077" t="str">
            <v>$</v>
          </cell>
          <cell r="E7077">
            <v>30.89</v>
          </cell>
          <cell r="F7077" t="str">
            <v>Удержание 1% налога со счета 4088</v>
          </cell>
        </row>
        <row r="7078">
          <cell r="A7078">
            <v>37291</v>
          </cell>
          <cell r="B7078" t="str">
            <v>42301810900000040000</v>
          </cell>
          <cell r="C7078" t="str">
            <v>60301810300000000002</v>
          </cell>
          <cell r="D7078" t="str">
            <v>$</v>
          </cell>
          <cell r="E7078">
            <v>30.9</v>
          </cell>
          <cell r="F7078" t="str">
            <v>Удержание 1% налога со счета 655</v>
          </cell>
        </row>
        <row r="7079">
          <cell r="A7079">
            <v>37292</v>
          </cell>
          <cell r="B7079" t="str">
            <v>42301810900000040000</v>
          </cell>
          <cell r="C7079" t="str">
            <v>60301810300000000002</v>
          </cell>
          <cell r="D7079" t="str">
            <v>$</v>
          </cell>
          <cell r="E7079">
            <v>1138.98</v>
          </cell>
          <cell r="F7079" t="str">
            <v>Удержание 1% налога со счета 2161</v>
          </cell>
        </row>
        <row r="7080">
          <cell r="A7080">
            <v>37292</v>
          </cell>
          <cell r="B7080" t="str">
            <v>42301810900000040000</v>
          </cell>
          <cell r="C7080" t="str">
            <v>60301810300000000002</v>
          </cell>
          <cell r="D7080" t="str">
            <v>$</v>
          </cell>
          <cell r="E7080">
            <v>74.040000000000006</v>
          </cell>
          <cell r="F7080" t="str">
            <v>Удержание 1% налога со счета 1913</v>
          </cell>
        </row>
        <row r="7081">
          <cell r="A7081">
            <v>37293</v>
          </cell>
          <cell r="B7081" t="str">
            <v>42301810900000040000</v>
          </cell>
          <cell r="C7081" t="str">
            <v>60301810300000000002</v>
          </cell>
          <cell r="D7081" t="str">
            <v>$</v>
          </cell>
          <cell r="E7081">
            <v>40.24</v>
          </cell>
          <cell r="F7081" t="str">
            <v>Удержание 1% налога со счета 1900</v>
          </cell>
        </row>
        <row r="7082">
          <cell r="A7082">
            <v>37293</v>
          </cell>
          <cell r="B7082" t="str">
            <v>42301810900000040000</v>
          </cell>
          <cell r="C7082" t="str">
            <v>60301810200000009802</v>
          </cell>
          <cell r="D7082" t="str">
            <v>$</v>
          </cell>
          <cell r="E7082">
            <v>63</v>
          </cell>
          <cell r="F7082" t="str">
            <v>Погашение части основного долга, процентов за пользование кредитом и списание подоходного налога с материальной выгоды,  Васильева О.А.</v>
          </cell>
        </row>
        <row r="7083">
          <cell r="A7083">
            <v>37293</v>
          </cell>
          <cell r="B7083" t="str">
            <v>42301810900000040000</v>
          </cell>
          <cell r="C7083" t="str">
            <v>60301810200000009802</v>
          </cell>
          <cell r="D7083" t="str">
            <v>$</v>
          </cell>
          <cell r="E7083">
            <v>134</v>
          </cell>
          <cell r="F7083" t="str">
            <v>Погашение части основного долга, процентов за пользование кредитом и списание подоходного налога с материальной выгоды,  Сахарова Е.Н.</v>
          </cell>
        </row>
        <row r="7084">
          <cell r="A7084">
            <v>37293</v>
          </cell>
          <cell r="B7084" t="str">
            <v>42301810900000040000</v>
          </cell>
          <cell r="C7084" t="str">
            <v>60301810200000009802</v>
          </cell>
          <cell r="D7084" t="str">
            <v>$</v>
          </cell>
          <cell r="E7084">
            <v>52</v>
          </cell>
          <cell r="F7084" t="str">
            <v>Погашение части основного долга, процентов за пользование кредитом и списание подоходного налога с материальной выгоды,  Семернина Н.Г.</v>
          </cell>
        </row>
        <row r="7085">
          <cell r="A7085">
            <v>37293</v>
          </cell>
          <cell r="B7085" t="str">
            <v>42301810900000040000</v>
          </cell>
          <cell r="C7085" t="str">
            <v>60301810200000009802</v>
          </cell>
          <cell r="D7085" t="str">
            <v>$</v>
          </cell>
          <cell r="E7085">
            <v>40</v>
          </cell>
          <cell r="F7085" t="str">
            <v>Погашение части основного долга, процентов за пользование кредитом и списание подоходного налога с материальной выгоды,  Назаренко С.А.</v>
          </cell>
        </row>
        <row r="7086">
          <cell r="A7086">
            <v>37293</v>
          </cell>
          <cell r="B7086" t="str">
            <v>42301810900000040000</v>
          </cell>
          <cell r="C7086" t="str">
            <v>60301810200000009802</v>
          </cell>
          <cell r="D7086" t="str">
            <v>$</v>
          </cell>
          <cell r="E7086">
            <v>53</v>
          </cell>
          <cell r="F7086" t="str">
            <v>Погашение части основного долга, процентов за пользование кредитом и списание подоходного налога с материальной выгоды,  Масальская А.А.</v>
          </cell>
        </row>
        <row r="7087">
          <cell r="A7087">
            <v>37294</v>
          </cell>
          <cell r="B7087" t="str">
            <v>42301810900000040000</v>
          </cell>
          <cell r="C7087" t="str">
            <v>60301810300000000002</v>
          </cell>
          <cell r="D7087" t="str">
            <v>$</v>
          </cell>
          <cell r="E7087">
            <v>474.33</v>
          </cell>
          <cell r="F7087" t="str">
            <v>Удержание 1% налога со счета 2336</v>
          </cell>
        </row>
        <row r="7088">
          <cell r="A7088">
            <v>37294</v>
          </cell>
          <cell r="B7088" t="str">
            <v>42301810900000040000</v>
          </cell>
          <cell r="C7088" t="str">
            <v>60301810300000000002</v>
          </cell>
          <cell r="D7088" t="str">
            <v>$</v>
          </cell>
          <cell r="E7088">
            <v>61.9</v>
          </cell>
          <cell r="F7088" t="str">
            <v>Удержание 1% налога со счета 1492</v>
          </cell>
        </row>
        <row r="7089">
          <cell r="A7089">
            <v>37294</v>
          </cell>
          <cell r="B7089" t="str">
            <v>42301810900000040000</v>
          </cell>
          <cell r="C7089" t="str">
            <v>60301810300000000002</v>
          </cell>
          <cell r="D7089" t="str">
            <v>$</v>
          </cell>
          <cell r="E7089">
            <v>156.75</v>
          </cell>
          <cell r="F7089" t="str">
            <v>Удержание 1% налога со счета 1010</v>
          </cell>
        </row>
        <row r="7090">
          <cell r="A7090">
            <v>37294</v>
          </cell>
          <cell r="B7090" t="str">
            <v>42301810900000040000</v>
          </cell>
          <cell r="C7090" t="str">
            <v>60301810300000000002</v>
          </cell>
          <cell r="D7090" t="str">
            <v>$</v>
          </cell>
          <cell r="E7090">
            <v>287.83999999999997</v>
          </cell>
          <cell r="F7090" t="str">
            <v>Удержание 1% налога со счета 5197</v>
          </cell>
        </row>
        <row r="7091">
          <cell r="A7091">
            <v>37294</v>
          </cell>
          <cell r="B7091" t="str">
            <v>42301810900000040000</v>
          </cell>
          <cell r="C7091" t="str">
            <v>60301810300000000002</v>
          </cell>
          <cell r="D7091" t="str">
            <v>$</v>
          </cell>
          <cell r="E7091">
            <v>616.97</v>
          </cell>
          <cell r="F7091" t="str">
            <v>Удержание 1% налога со счета 1654</v>
          </cell>
        </row>
        <row r="7092">
          <cell r="A7092">
            <v>37294</v>
          </cell>
          <cell r="B7092" t="str">
            <v>42301810900000040000</v>
          </cell>
          <cell r="C7092" t="str">
            <v>60301810300000000002</v>
          </cell>
          <cell r="D7092" t="str">
            <v>$</v>
          </cell>
          <cell r="E7092">
            <v>153.49</v>
          </cell>
          <cell r="F7092" t="str">
            <v>Удержание 1% налога со счета 888</v>
          </cell>
        </row>
        <row r="7093">
          <cell r="A7093">
            <v>37294</v>
          </cell>
          <cell r="B7093" t="str">
            <v>42301810900000040000</v>
          </cell>
          <cell r="C7093" t="str">
            <v>60301810300000000002</v>
          </cell>
          <cell r="D7093" t="str">
            <v>$</v>
          </cell>
          <cell r="E7093">
            <v>123.73</v>
          </cell>
          <cell r="F7093" t="str">
            <v>Удержание 1% налога со счета 1227</v>
          </cell>
        </row>
        <row r="7094">
          <cell r="A7094">
            <v>37294</v>
          </cell>
          <cell r="B7094" t="str">
            <v>42301810900000040000</v>
          </cell>
          <cell r="C7094" t="str">
            <v>60301810300000000002</v>
          </cell>
          <cell r="D7094" t="str">
            <v>$</v>
          </cell>
          <cell r="E7094">
            <v>308.8</v>
          </cell>
          <cell r="F7094" t="str">
            <v>Удержание 1% налога со счета 1405</v>
          </cell>
        </row>
        <row r="7095">
          <cell r="A7095">
            <v>37295</v>
          </cell>
          <cell r="B7095" t="str">
            <v>42301810900000040000</v>
          </cell>
          <cell r="C7095" t="str">
            <v>60301810300000000002</v>
          </cell>
          <cell r="D7095" t="str">
            <v>$</v>
          </cell>
          <cell r="E7095">
            <v>158.88999999999999</v>
          </cell>
          <cell r="F7095" t="str">
            <v>Удержание 1% налога со счета 1272</v>
          </cell>
        </row>
        <row r="7096">
          <cell r="A7096">
            <v>37295</v>
          </cell>
          <cell r="B7096" t="str">
            <v>42301810900000040000</v>
          </cell>
          <cell r="C7096" t="str">
            <v>60301810300000000002</v>
          </cell>
          <cell r="D7096" t="str">
            <v>$</v>
          </cell>
          <cell r="E7096">
            <v>170.14</v>
          </cell>
          <cell r="F7096" t="str">
            <v>Удержание 1% налога со счета 189</v>
          </cell>
        </row>
        <row r="7097">
          <cell r="A7097">
            <v>37295</v>
          </cell>
          <cell r="B7097" t="str">
            <v>42301810900000040000</v>
          </cell>
          <cell r="C7097" t="str">
            <v>60301810300000000002</v>
          </cell>
          <cell r="D7097" t="str">
            <v>$</v>
          </cell>
          <cell r="E7097">
            <v>120.71</v>
          </cell>
          <cell r="F7097" t="str">
            <v>Удержание 1% налога со счета 1900</v>
          </cell>
        </row>
        <row r="7098">
          <cell r="A7098">
            <v>37295</v>
          </cell>
          <cell r="B7098" t="str">
            <v>42301810900000040000</v>
          </cell>
          <cell r="C7098" t="str">
            <v>60301810300000000002</v>
          </cell>
          <cell r="D7098" t="str">
            <v>$</v>
          </cell>
          <cell r="E7098">
            <v>154.54</v>
          </cell>
          <cell r="F7098" t="str">
            <v>Удержание 1% налога со счета 1146</v>
          </cell>
        </row>
        <row r="7099">
          <cell r="A7099">
            <v>37295</v>
          </cell>
          <cell r="B7099" t="str">
            <v>42301810900000040000</v>
          </cell>
          <cell r="C7099" t="str">
            <v>60301810300000000002</v>
          </cell>
          <cell r="D7099" t="str">
            <v>$</v>
          </cell>
          <cell r="E7099">
            <v>90.4</v>
          </cell>
          <cell r="F7099" t="str">
            <v>Удержание 1% налога со счета 2543</v>
          </cell>
        </row>
        <row r="7100">
          <cell r="A7100">
            <v>37295</v>
          </cell>
          <cell r="B7100" t="str">
            <v>42301810900000040000</v>
          </cell>
          <cell r="C7100" t="str">
            <v>60301810300000000002</v>
          </cell>
          <cell r="D7100" t="str">
            <v>$</v>
          </cell>
          <cell r="E7100">
            <v>153.87</v>
          </cell>
          <cell r="F7100" t="str">
            <v>Удержание 1% налога со счета 4677</v>
          </cell>
        </row>
        <row r="7101">
          <cell r="A7101">
            <v>37295</v>
          </cell>
          <cell r="B7101" t="str">
            <v>42301810900000040000</v>
          </cell>
          <cell r="C7101" t="str">
            <v>60301810300000000002</v>
          </cell>
          <cell r="D7101" t="str">
            <v>$</v>
          </cell>
          <cell r="E7101">
            <v>199.9</v>
          </cell>
          <cell r="F7101" t="str">
            <v>Удержание 1% налога со счета 5375</v>
          </cell>
        </row>
        <row r="7102">
          <cell r="A7102">
            <v>37298</v>
          </cell>
          <cell r="B7102" t="str">
            <v>42301810900000040000</v>
          </cell>
          <cell r="C7102" t="str">
            <v>60301810300000000002</v>
          </cell>
          <cell r="D7102" t="str">
            <v>$</v>
          </cell>
          <cell r="E7102">
            <v>31</v>
          </cell>
          <cell r="F7102" t="str">
            <v>Удержание 1% налога со счета 4677</v>
          </cell>
        </row>
        <row r="7103">
          <cell r="A7103">
            <v>37299</v>
          </cell>
          <cell r="B7103" t="str">
            <v>42301810900000040000</v>
          </cell>
          <cell r="C7103" t="str">
            <v>60301810300000000002</v>
          </cell>
          <cell r="D7103" t="str">
            <v>$</v>
          </cell>
          <cell r="E7103">
            <v>2172.4499999999998</v>
          </cell>
          <cell r="F7103" t="str">
            <v>Удержание 1% налога со счета 4813</v>
          </cell>
        </row>
        <row r="7104">
          <cell r="A7104">
            <v>37299</v>
          </cell>
          <cell r="B7104" t="str">
            <v>42301810900000040000</v>
          </cell>
          <cell r="C7104" t="str">
            <v>60301810300000000002</v>
          </cell>
          <cell r="D7104" t="str">
            <v>$</v>
          </cell>
          <cell r="E7104">
            <v>59.67</v>
          </cell>
          <cell r="F7104" t="str">
            <v>Удержание 1% налога со счета 574</v>
          </cell>
        </row>
        <row r="7105">
          <cell r="A7105">
            <v>37300</v>
          </cell>
          <cell r="B7105" t="str">
            <v>42301810900000040000</v>
          </cell>
          <cell r="C7105" t="str">
            <v>60301810300000000002</v>
          </cell>
          <cell r="D7105" t="str">
            <v>$</v>
          </cell>
          <cell r="E7105">
            <v>108.65</v>
          </cell>
          <cell r="F7105" t="str">
            <v>Удержание 1% налога со счета 655</v>
          </cell>
        </row>
        <row r="7106">
          <cell r="A7106">
            <v>37300</v>
          </cell>
          <cell r="B7106" t="str">
            <v>42301810900000040000</v>
          </cell>
          <cell r="C7106" t="str">
            <v>60301810300000000002</v>
          </cell>
          <cell r="D7106" t="str">
            <v>$</v>
          </cell>
          <cell r="E7106">
            <v>62.1</v>
          </cell>
          <cell r="F7106" t="str">
            <v>Удержание 1% налога со счета 1227</v>
          </cell>
        </row>
        <row r="7107">
          <cell r="A7107">
            <v>37300</v>
          </cell>
          <cell r="B7107" t="str">
            <v>42301810900000040000</v>
          </cell>
          <cell r="C7107" t="str">
            <v>60301810300000000002</v>
          </cell>
          <cell r="D7107" t="str">
            <v>$</v>
          </cell>
          <cell r="E7107">
            <v>314.3</v>
          </cell>
          <cell r="F7107" t="str">
            <v>Удержание 1% налога со счета 1735</v>
          </cell>
        </row>
        <row r="7108">
          <cell r="A7108">
            <v>37300</v>
          </cell>
          <cell r="B7108" t="str">
            <v>42301810900000040000</v>
          </cell>
          <cell r="C7108" t="str">
            <v>60301810300000000002</v>
          </cell>
          <cell r="D7108" t="str">
            <v>$</v>
          </cell>
          <cell r="E7108">
            <v>30.53</v>
          </cell>
          <cell r="F7108" t="str">
            <v>Удержание 1% налога со счета 2006</v>
          </cell>
        </row>
        <row r="7109">
          <cell r="A7109">
            <v>37300</v>
          </cell>
          <cell r="B7109" t="str">
            <v>42301810900000040000</v>
          </cell>
          <cell r="C7109" t="str">
            <v>60301810300000000002</v>
          </cell>
          <cell r="D7109" t="str">
            <v>$</v>
          </cell>
          <cell r="E7109">
            <v>114.77</v>
          </cell>
          <cell r="F7109" t="str">
            <v>Удержание 1% налога со счета 1913</v>
          </cell>
        </row>
        <row r="7110">
          <cell r="A7110">
            <v>37300</v>
          </cell>
          <cell r="B7110" t="str">
            <v>42301810900000040000</v>
          </cell>
          <cell r="C7110" t="str">
            <v>60301810300000000002</v>
          </cell>
          <cell r="D7110" t="str">
            <v>$</v>
          </cell>
          <cell r="E7110">
            <v>77.42</v>
          </cell>
          <cell r="F7110" t="str">
            <v>Удержание 1% налога со счета 1023</v>
          </cell>
        </row>
        <row r="7111">
          <cell r="A7111">
            <v>37301</v>
          </cell>
          <cell r="B7111" t="str">
            <v>42301810900000040000</v>
          </cell>
          <cell r="C7111" t="str">
            <v>60301810300000000002</v>
          </cell>
          <cell r="D7111" t="str">
            <v>$</v>
          </cell>
          <cell r="E7111">
            <v>300.43</v>
          </cell>
          <cell r="F7111" t="str">
            <v>Удержание 1% налога со счета 231</v>
          </cell>
        </row>
        <row r="7112">
          <cell r="A7112">
            <v>37301</v>
          </cell>
          <cell r="B7112" t="str">
            <v>42301810900000040000</v>
          </cell>
          <cell r="C7112" t="str">
            <v>60301810300000000002</v>
          </cell>
          <cell r="D7112" t="str">
            <v>$</v>
          </cell>
          <cell r="E7112">
            <v>621</v>
          </cell>
          <cell r="F7112" t="str">
            <v>Удержание 1% налога со счета 231</v>
          </cell>
        </row>
        <row r="7113">
          <cell r="A7113">
            <v>37302</v>
          </cell>
          <cell r="B7113" t="str">
            <v>42301810900000040000</v>
          </cell>
          <cell r="C7113" t="str">
            <v>60301810300000000002</v>
          </cell>
          <cell r="D7113" t="str">
            <v>$</v>
          </cell>
          <cell r="E7113">
            <v>217</v>
          </cell>
          <cell r="F7113" t="str">
            <v>Удержание 1% налога со счета 888</v>
          </cell>
        </row>
        <row r="7114">
          <cell r="A7114">
            <v>37302</v>
          </cell>
          <cell r="B7114" t="str">
            <v>42301810900000040000</v>
          </cell>
          <cell r="C7114" t="str">
            <v>60301810300000000002</v>
          </cell>
          <cell r="D7114" t="str">
            <v>$</v>
          </cell>
          <cell r="E7114">
            <v>61.9</v>
          </cell>
          <cell r="F7114" t="str">
            <v>Удержание 1% налога со счета 804</v>
          </cell>
        </row>
        <row r="7115">
          <cell r="A7115">
            <v>37302</v>
          </cell>
          <cell r="B7115" t="str">
            <v>42301810900000040000</v>
          </cell>
          <cell r="C7115" t="str">
            <v>60301810300000000002</v>
          </cell>
          <cell r="D7115" t="str">
            <v>$</v>
          </cell>
          <cell r="E7115">
            <v>26.15</v>
          </cell>
          <cell r="F7115" t="str">
            <v>Удержание 1% налога со счета 464</v>
          </cell>
        </row>
        <row r="7116">
          <cell r="A7116">
            <v>37305</v>
          </cell>
          <cell r="B7116" t="str">
            <v>42301810900000040000</v>
          </cell>
          <cell r="C7116" t="str">
            <v>60301810300000000002</v>
          </cell>
          <cell r="D7116" t="str">
            <v>$</v>
          </cell>
          <cell r="E7116">
            <v>15.53</v>
          </cell>
          <cell r="F7116" t="str">
            <v>Удержание 1% налога со счета 4745</v>
          </cell>
        </row>
        <row r="7117">
          <cell r="A7117">
            <v>37305</v>
          </cell>
          <cell r="B7117" t="str">
            <v>42301810900000040000</v>
          </cell>
          <cell r="C7117" t="str">
            <v>60301810300000000002</v>
          </cell>
          <cell r="D7117" t="str">
            <v>$</v>
          </cell>
          <cell r="E7117">
            <v>61.52</v>
          </cell>
          <cell r="F7117" t="str">
            <v>Удержание 1% налога со счета 1706</v>
          </cell>
        </row>
        <row r="7118">
          <cell r="A7118">
            <v>37305</v>
          </cell>
          <cell r="B7118" t="str">
            <v>42301810900000040000</v>
          </cell>
          <cell r="C7118" t="str">
            <v>60301810300000000002</v>
          </cell>
          <cell r="D7118" t="str">
            <v>$</v>
          </cell>
          <cell r="E7118">
            <v>62.1</v>
          </cell>
          <cell r="F7118" t="str">
            <v>Удержание 1% налога со счета 888</v>
          </cell>
        </row>
        <row r="7119">
          <cell r="A7119">
            <v>37305</v>
          </cell>
          <cell r="B7119" t="str">
            <v>42301810900000040000</v>
          </cell>
          <cell r="C7119" t="str">
            <v>60301810300000000002</v>
          </cell>
          <cell r="D7119" t="str">
            <v>$</v>
          </cell>
          <cell r="E7119">
            <v>62.1</v>
          </cell>
          <cell r="F7119" t="str">
            <v>Удержание 1% налога со счета 1227</v>
          </cell>
        </row>
        <row r="7120">
          <cell r="A7120">
            <v>37305</v>
          </cell>
          <cell r="B7120" t="str">
            <v>42301810900000040000</v>
          </cell>
          <cell r="C7120" t="str">
            <v>60301810300000000002</v>
          </cell>
          <cell r="D7120" t="str">
            <v>$</v>
          </cell>
          <cell r="E7120">
            <v>136.03</v>
          </cell>
          <cell r="F7120" t="str">
            <v>Удержание 1% налога со счета 244</v>
          </cell>
        </row>
        <row r="7121">
          <cell r="A7121">
            <v>37306</v>
          </cell>
          <cell r="B7121" t="str">
            <v>42301810900000040000</v>
          </cell>
          <cell r="C7121" t="str">
            <v>60301810300000000002</v>
          </cell>
          <cell r="D7121" t="str">
            <v>$</v>
          </cell>
          <cell r="E7121">
            <v>0.93</v>
          </cell>
          <cell r="F7121" t="str">
            <v>Удержание 1% налога со счета 2239</v>
          </cell>
        </row>
        <row r="7122">
          <cell r="A7122">
            <v>37306</v>
          </cell>
          <cell r="B7122" t="str">
            <v>42301810900000040000</v>
          </cell>
          <cell r="C7122" t="str">
            <v>60301810300000000002</v>
          </cell>
          <cell r="D7122" t="str">
            <v>$</v>
          </cell>
          <cell r="E7122">
            <v>155.25</v>
          </cell>
          <cell r="F7122" t="str">
            <v>Удержание 1% налога со счета 5375</v>
          </cell>
        </row>
        <row r="7123">
          <cell r="A7123">
            <v>37306</v>
          </cell>
          <cell r="B7123" t="str">
            <v>42301810900000040000</v>
          </cell>
          <cell r="C7123" t="str">
            <v>60301810200000009802</v>
          </cell>
          <cell r="D7123" t="str">
            <v>$</v>
          </cell>
          <cell r="E7123">
            <v>1</v>
          </cell>
          <cell r="F7123" t="str">
            <v>Налог за 2001г.с мат.выгоды по заявлению со счета Аникина И.П.</v>
          </cell>
        </row>
        <row r="7124">
          <cell r="A7124">
            <v>37306</v>
          </cell>
          <cell r="B7124" t="str">
            <v>42301810900000040000</v>
          </cell>
          <cell r="C7124" t="str">
            <v>60301810300000000002</v>
          </cell>
          <cell r="D7124" t="str">
            <v>$</v>
          </cell>
          <cell r="E7124">
            <v>155.25</v>
          </cell>
          <cell r="F7124" t="str">
            <v>Удержание 1% налога со счета 189</v>
          </cell>
        </row>
        <row r="7125">
          <cell r="A7125">
            <v>37306</v>
          </cell>
          <cell r="B7125" t="str">
            <v>42301810900000040000</v>
          </cell>
          <cell r="C7125" t="str">
            <v>60301810800000009943</v>
          </cell>
          <cell r="D7125" t="str">
            <v>$</v>
          </cell>
          <cell r="E7125">
            <v>36.979999999999997</v>
          </cell>
          <cell r="F7125" t="str">
            <v>Списание средств в связи с утерей ППК, удержание НДС и НСП, согласно заявлению Серова Е.С., в связи с покупкой ППК.</v>
          </cell>
        </row>
        <row r="7126">
          <cell r="A7126">
            <v>37307</v>
          </cell>
          <cell r="B7126" t="str">
            <v>42301810900000040000</v>
          </cell>
          <cell r="C7126" t="str">
            <v>60301810300000000002</v>
          </cell>
          <cell r="D7126" t="str">
            <v>$</v>
          </cell>
          <cell r="E7126">
            <v>62.2</v>
          </cell>
          <cell r="F7126" t="str">
            <v>Удержание 1% налога со счета 804</v>
          </cell>
        </row>
        <row r="7127">
          <cell r="A7127">
            <v>37307</v>
          </cell>
          <cell r="B7127" t="str">
            <v>42301810900000040000</v>
          </cell>
          <cell r="C7127" t="str">
            <v>60301810300000000002</v>
          </cell>
          <cell r="D7127" t="str">
            <v>$</v>
          </cell>
          <cell r="E7127">
            <v>155.5</v>
          </cell>
          <cell r="F7127" t="str">
            <v>Удержание 1% налога со счета 574</v>
          </cell>
        </row>
        <row r="7128">
          <cell r="A7128">
            <v>37307</v>
          </cell>
          <cell r="B7128" t="str">
            <v>42301810900000040000</v>
          </cell>
          <cell r="C7128" t="str">
            <v>60301810300000000002</v>
          </cell>
          <cell r="D7128" t="str">
            <v>$</v>
          </cell>
          <cell r="E7128">
            <v>124.4</v>
          </cell>
          <cell r="F7128" t="str">
            <v>Удержание 1% налога со счета 244</v>
          </cell>
        </row>
        <row r="7129">
          <cell r="A7129">
            <v>37308</v>
          </cell>
          <cell r="B7129" t="str">
            <v>42301810900000040000</v>
          </cell>
          <cell r="C7129" t="str">
            <v>60301810300000000002</v>
          </cell>
          <cell r="D7129" t="str">
            <v>$</v>
          </cell>
          <cell r="E7129">
            <v>124.4</v>
          </cell>
          <cell r="F7129" t="str">
            <v>Удержание 1% налога со счета 4677</v>
          </cell>
        </row>
        <row r="7130">
          <cell r="A7130">
            <v>37308</v>
          </cell>
          <cell r="B7130" t="str">
            <v>42301810900000040000</v>
          </cell>
          <cell r="C7130" t="str">
            <v>60301810300000000002</v>
          </cell>
          <cell r="D7130" t="str">
            <v>$</v>
          </cell>
          <cell r="E7130">
            <v>93.3</v>
          </cell>
          <cell r="F7130" t="str">
            <v>Удержание 1% налога со счета 888</v>
          </cell>
        </row>
        <row r="7131">
          <cell r="A7131">
            <v>37309</v>
          </cell>
          <cell r="B7131" t="str">
            <v>42301810900000040000</v>
          </cell>
          <cell r="C7131" t="str">
            <v>60301810300000000002</v>
          </cell>
          <cell r="D7131" t="str">
            <v>$</v>
          </cell>
          <cell r="E7131">
            <v>62.2</v>
          </cell>
          <cell r="F7131" t="str">
            <v>Удержание 1% налога со счета 464</v>
          </cell>
        </row>
        <row r="7132">
          <cell r="A7132">
            <v>37309</v>
          </cell>
          <cell r="B7132" t="str">
            <v>42301810900000040000</v>
          </cell>
          <cell r="C7132" t="str">
            <v>60301810300000000002</v>
          </cell>
          <cell r="D7132" t="str">
            <v>$</v>
          </cell>
          <cell r="E7132">
            <v>31.1</v>
          </cell>
          <cell r="F7132" t="str">
            <v>Удержание 1% налога со счета 639</v>
          </cell>
        </row>
        <row r="7133">
          <cell r="A7133">
            <v>37313</v>
          </cell>
          <cell r="B7133" t="str">
            <v>42301810900000040000</v>
          </cell>
          <cell r="C7133" t="str">
            <v>60301810300000000002</v>
          </cell>
          <cell r="D7133" t="str">
            <v>$</v>
          </cell>
          <cell r="E7133">
            <v>124.4</v>
          </cell>
          <cell r="F7133" t="str">
            <v>Удержание 1% налога со счета 4677</v>
          </cell>
        </row>
        <row r="7134">
          <cell r="A7134">
            <v>37313</v>
          </cell>
          <cell r="B7134" t="str">
            <v>42301810900000040000</v>
          </cell>
          <cell r="C7134" t="str">
            <v>60301810300000000002</v>
          </cell>
          <cell r="D7134" t="str">
            <v>$</v>
          </cell>
          <cell r="E7134">
            <v>62.2</v>
          </cell>
          <cell r="F7134" t="str">
            <v>Удержание 1% налога со счета 1227</v>
          </cell>
        </row>
        <row r="7135">
          <cell r="A7135">
            <v>37313</v>
          </cell>
          <cell r="B7135" t="str">
            <v>42301810900000040000</v>
          </cell>
          <cell r="C7135" t="str">
            <v>60301810300000000002</v>
          </cell>
          <cell r="D7135" t="str">
            <v>$</v>
          </cell>
          <cell r="E7135">
            <v>93.3</v>
          </cell>
          <cell r="F7135" t="str">
            <v>Удержание 1% налога со счета 888</v>
          </cell>
        </row>
        <row r="7136">
          <cell r="A7136">
            <v>37313</v>
          </cell>
          <cell r="B7136" t="str">
            <v>42301810900000040000</v>
          </cell>
          <cell r="C7136" t="str">
            <v>60301810300000000002</v>
          </cell>
          <cell r="D7136" t="str">
            <v>$</v>
          </cell>
          <cell r="E7136">
            <v>15.34</v>
          </cell>
          <cell r="F7136" t="str">
            <v>Удержание 1% налога со счета 1816</v>
          </cell>
        </row>
        <row r="7137">
          <cell r="A7137">
            <v>37313</v>
          </cell>
          <cell r="B7137" t="str">
            <v>42301810900000040000</v>
          </cell>
          <cell r="C7137" t="str">
            <v>60301810300000000002</v>
          </cell>
          <cell r="D7137" t="str">
            <v>$</v>
          </cell>
          <cell r="E7137">
            <v>202.15</v>
          </cell>
          <cell r="F7137" t="str">
            <v>Удержание 1% налога со счета 5375</v>
          </cell>
        </row>
        <row r="7138">
          <cell r="A7138">
            <v>37314</v>
          </cell>
          <cell r="B7138" t="str">
            <v>42301810900000040000</v>
          </cell>
          <cell r="C7138" t="str">
            <v>60301810300000000002</v>
          </cell>
          <cell r="D7138" t="str">
            <v>$</v>
          </cell>
          <cell r="E7138">
            <v>107.9</v>
          </cell>
          <cell r="F7138" t="str">
            <v>Удержание 1% налога со счета 749</v>
          </cell>
        </row>
        <row r="7139">
          <cell r="A7139">
            <v>37314</v>
          </cell>
          <cell r="B7139" t="str">
            <v>42301810900000040000</v>
          </cell>
          <cell r="C7139" t="str">
            <v>60301810300000000002</v>
          </cell>
          <cell r="D7139" t="str">
            <v>$</v>
          </cell>
          <cell r="E7139">
            <v>9.35</v>
          </cell>
          <cell r="F7139" t="str">
            <v>Удержание 1% налога со счета 655</v>
          </cell>
        </row>
        <row r="7140">
          <cell r="A7140">
            <v>37314</v>
          </cell>
          <cell r="B7140" t="str">
            <v>42301810900000040000</v>
          </cell>
          <cell r="C7140" t="str">
            <v>60301810300000000002</v>
          </cell>
          <cell r="D7140" t="str">
            <v>$</v>
          </cell>
          <cell r="E7140">
            <v>155.75</v>
          </cell>
          <cell r="F7140" t="str">
            <v>Удержание 1% налога со счета 1405</v>
          </cell>
        </row>
        <row r="7141">
          <cell r="A7141">
            <v>37315</v>
          </cell>
          <cell r="B7141" t="str">
            <v>42301810900000040000</v>
          </cell>
          <cell r="C7141" t="str">
            <v>60301810300000000002</v>
          </cell>
          <cell r="D7141" t="str">
            <v>$</v>
          </cell>
          <cell r="E7141">
            <v>218.05</v>
          </cell>
          <cell r="F7141" t="str">
            <v>Удержание 1% налога со счета 888</v>
          </cell>
        </row>
        <row r="7142">
          <cell r="A7142">
            <v>37315</v>
          </cell>
          <cell r="B7142" t="str">
            <v>42301810900000040000</v>
          </cell>
          <cell r="C7142" t="str">
            <v>60301810300000000002</v>
          </cell>
          <cell r="D7142" t="str">
            <v>$</v>
          </cell>
          <cell r="E7142">
            <v>62.3</v>
          </cell>
          <cell r="F7142" t="str">
            <v>Удержание 1% налога со счета 4677</v>
          </cell>
        </row>
        <row r="7143">
          <cell r="A7143">
            <v>37315</v>
          </cell>
          <cell r="B7143" t="str">
            <v>42301810900000040000</v>
          </cell>
          <cell r="C7143" t="str">
            <v>60301810300000000002</v>
          </cell>
          <cell r="D7143" t="str">
            <v>$</v>
          </cell>
          <cell r="E7143">
            <v>96.59</v>
          </cell>
          <cell r="F7143" t="str">
            <v>Удержание 1% налога со счета 2381</v>
          </cell>
        </row>
        <row r="7144">
          <cell r="A7144">
            <v>37315</v>
          </cell>
          <cell r="B7144" t="str">
            <v>42301810900000040000</v>
          </cell>
          <cell r="C7144" t="str">
            <v>60301810300000000002</v>
          </cell>
          <cell r="D7144" t="str">
            <v>$</v>
          </cell>
          <cell r="E7144">
            <v>93.45</v>
          </cell>
          <cell r="F7144" t="str">
            <v>Удержание 1% налога со счета 5375</v>
          </cell>
        </row>
        <row r="7145">
          <cell r="A7145">
            <v>37315</v>
          </cell>
          <cell r="B7145" t="str">
            <v>42301810900000040000</v>
          </cell>
          <cell r="C7145" t="str">
            <v>60301810200000009802</v>
          </cell>
          <cell r="D7145" t="str">
            <v>$</v>
          </cell>
          <cell r="E7145">
            <v>141</v>
          </cell>
          <cell r="F7145" t="str">
            <v>Погашение части основного долга, процентов за пользование кредитом и списание подоходного налога с материальной выгоды,  Назаренко С.А.</v>
          </cell>
        </row>
        <row r="7146">
          <cell r="A7146">
            <v>37315</v>
          </cell>
          <cell r="B7146" t="str">
            <v>42301810900000040000</v>
          </cell>
          <cell r="C7146" t="str">
            <v>60301810200000009802</v>
          </cell>
          <cell r="D7146" t="str">
            <v>$</v>
          </cell>
          <cell r="E7146">
            <v>265</v>
          </cell>
          <cell r="F7146" t="str">
            <v>Погашение части основного долга, процентов за пользование кредитом и списание подоходного налога с материальной выгоды,  Васильева О.А.</v>
          </cell>
        </row>
        <row r="7147">
          <cell r="A7147">
            <v>37315</v>
          </cell>
          <cell r="B7147" t="str">
            <v>42301810900000040000</v>
          </cell>
          <cell r="C7147" t="str">
            <v>60301810200000009802</v>
          </cell>
          <cell r="D7147" t="str">
            <v>$</v>
          </cell>
          <cell r="E7147">
            <v>188</v>
          </cell>
          <cell r="F7147" t="str">
            <v>Погашение части основного долга, процентов за пользование кредитом и списание подоходного налога с материальной выгоды,  Семернина Н.Г.</v>
          </cell>
        </row>
        <row r="7148">
          <cell r="A7148">
            <v>37315</v>
          </cell>
          <cell r="B7148" t="str">
            <v>42301810900000040000</v>
          </cell>
          <cell r="C7148" t="str">
            <v>60301810200000009802</v>
          </cell>
          <cell r="D7148" t="str">
            <v>$</v>
          </cell>
          <cell r="E7148">
            <v>489</v>
          </cell>
          <cell r="F7148" t="str">
            <v>Погашение части основного долга, процентов за пользование кредитом и списание подоходного налога с материальной выгоды,  Сахарова Е.Н.</v>
          </cell>
        </row>
        <row r="7149">
          <cell r="A7149">
            <v>37315</v>
          </cell>
          <cell r="B7149" t="str">
            <v>42301810900000040000</v>
          </cell>
          <cell r="C7149" t="str">
            <v>60301810200000009802</v>
          </cell>
          <cell r="D7149" t="str">
            <v>$</v>
          </cell>
          <cell r="E7149">
            <v>192</v>
          </cell>
          <cell r="F7149" t="str">
            <v>Погашение части основного долга, процентов за пользование кредитом и списание подоходного налога с материальной выгоды,  Масальская А.А.</v>
          </cell>
        </row>
        <row r="7150">
          <cell r="A7150">
            <v>37316</v>
          </cell>
          <cell r="B7150" t="str">
            <v>42301810900000040000</v>
          </cell>
          <cell r="C7150" t="str">
            <v>60301810300000000002</v>
          </cell>
          <cell r="D7150" t="str">
            <v>$</v>
          </cell>
          <cell r="E7150">
            <v>84.24</v>
          </cell>
          <cell r="F7150" t="str">
            <v>Удержание 1% налога со счета 1492</v>
          </cell>
        </row>
        <row r="7151">
          <cell r="A7151">
            <v>37316</v>
          </cell>
          <cell r="B7151" t="str">
            <v>42301810900000040000</v>
          </cell>
          <cell r="C7151" t="str">
            <v>60301810300000000002</v>
          </cell>
          <cell r="D7151" t="str">
            <v>$</v>
          </cell>
          <cell r="E7151">
            <v>62.39</v>
          </cell>
          <cell r="F7151" t="str">
            <v>Удержание 1% налога со счета 5469</v>
          </cell>
        </row>
        <row r="7152">
          <cell r="A7152">
            <v>37316</v>
          </cell>
          <cell r="B7152" t="str">
            <v>42301810900000040000</v>
          </cell>
          <cell r="C7152" t="str">
            <v>60301810300000000002</v>
          </cell>
          <cell r="D7152" t="str">
            <v>$</v>
          </cell>
          <cell r="E7152">
            <v>62.4</v>
          </cell>
          <cell r="F7152" t="str">
            <v>Удержание 1% налога со счета 464</v>
          </cell>
        </row>
        <row r="7153">
          <cell r="A7153">
            <v>37316</v>
          </cell>
          <cell r="B7153" t="str">
            <v>42301810900000040000</v>
          </cell>
          <cell r="C7153" t="str">
            <v>60301810300000000002</v>
          </cell>
          <cell r="D7153" t="str">
            <v>$</v>
          </cell>
          <cell r="E7153">
            <v>109.2</v>
          </cell>
          <cell r="F7153" t="str">
            <v>Удержание 1% налога со счета 804</v>
          </cell>
        </row>
        <row r="7154">
          <cell r="A7154">
            <v>37316</v>
          </cell>
          <cell r="B7154" t="str">
            <v>42301810900000040000</v>
          </cell>
          <cell r="C7154" t="str">
            <v>60301810300000000002</v>
          </cell>
          <cell r="D7154" t="str">
            <v>$</v>
          </cell>
          <cell r="E7154">
            <v>30.66</v>
          </cell>
          <cell r="F7154" t="str">
            <v>Удержание 1% налога со счета 1049</v>
          </cell>
        </row>
        <row r="7155">
          <cell r="A7155">
            <v>37316</v>
          </cell>
          <cell r="B7155" t="str">
            <v>42301810900000040000</v>
          </cell>
          <cell r="C7155" t="str">
            <v>60301810300000000002</v>
          </cell>
          <cell r="D7155" t="str">
            <v>$</v>
          </cell>
          <cell r="E7155">
            <v>187.2</v>
          </cell>
          <cell r="F7155" t="str">
            <v>Удержание 1% налога со счета 189</v>
          </cell>
        </row>
        <row r="7156">
          <cell r="A7156">
            <v>37316</v>
          </cell>
          <cell r="B7156" t="str">
            <v>42301810900000040000</v>
          </cell>
          <cell r="C7156" t="str">
            <v>60301810200000009802</v>
          </cell>
          <cell r="D7156" t="str">
            <v>$</v>
          </cell>
          <cell r="E7156">
            <v>12071</v>
          </cell>
          <cell r="F7156" t="str">
            <v>Выплата %% по депозитам, получение %% по кредитам, удержание подоходного н алога, покупка валюты по генеральным заявлениям за февраль 2002 года</v>
          </cell>
        </row>
        <row r="7157">
          <cell r="A7157">
            <v>37316</v>
          </cell>
          <cell r="B7157" t="str">
            <v>42301810900000040000</v>
          </cell>
          <cell r="C7157" t="str">
            <v>60301810200000009802</v>
          </cell>
          <cell r="D7157" t="str">
            <v>$</v>
          </cell>
          <cell r="E7157">
            <v>2699</v>
          </cell>
          <cell r="F7157" t="str">
            <v>Выплата %% по депозитам, получение %% по кредитам, удержание подоходного н алога, покупка валюты по генеральным заявлениям за февраль 2002 года</v>
          </cell>
        </row>
        <row r="7158">
          <cell r="A7158">
            <v>37316</v>
          </cell>
          <cell r="B7158" t="str">
            <v>42301810900000040000</v>
          </cell>
          <cell r="C7158" t="str">
            <v>60301810200000009802</v>
          </cell>
          <cell r="D7158" t="str">
            <v>$</v>
          </cell>
          <cell r="E7158">
            <v>17375</v>
          </cell>
          <cell r="F7158" t="str">
            <v>Выплата %% по депозитам, получение %% по кредитам, удержание подоходного н алога, покупка валюты по генеральным заявлениям за февраль 2002 года</v>
          </cell>
        </row>
        <row r="7159">
          <cell r="A7159">
            <v>37316</v>
          </cell>
          <cell r="B7159" t="str">
            <v>42301810900000040000</v>
          </cell>
          <cell r="C7159" t="str">
            <v>60301810200000009802</v>
          </cell>
          <cell r="D7159" t="str">
            <v>$</v>
          </cell>
          <cell r="E7159">
            <v>10460</v>
          </cell>
          <cell r="F7159" t="str">
            <v>Выплата %% по депозитам, получение %% по кредитам, удержание подоходного н алога, покупка валюты по генеральным заявлениям за февраль 2002 года</v>
          </cell>
        </row>
        <row r="7160">
          <cell r="A7160">
            <v>37316</v>
          </cell>
          <cell r="B7160" t="str">
            <v>42301810900000040000</v>
          </cell>
          <cell r="C7160" t="str">
            <v>60301810200000009802</v>
          </cell>
          <cell r="D7160" t="str">
            <v>$</v>
          </cell>
          <cell r="E7160">
            <v>5993</v>
          </cell>
          <cell r="F7160" t="str">
            <v>Выплата %% по депозитам, получение %% по кредитам, удержание подоходного н алога, покупка валюты по генеральным заявлениям за февраль 2002 года</v>
          </cell>
        </row>
        <row r="7161">
          <cell r="A7161">
            <v>37316</v>
          </cell>
          <cell r="B7161" t="str">
            <v>42301810900000040000</v>
          </cell>
          <cell r="C7161" t="str">
            <v>60301810200000009802</v>
          </cell>
          <cell r="D7161" t="str">
            <v>$</v>
          </cell>
          <cell r="E7161">
            <v>1340</v>
          </cell>
          <cell r="F7161" t="str">
            <v>Выплата %% по депозитам, получение %% по кредитам, удержание подоходного н алога, покупка валюты по генеральным заявлениям за февраль 2002 года</v>
          </cell>
        </row>
        <row r="7162">
          <cell r="A7162">
            <v>37316</v>
          </cell>
          <cell r="B7162" t="str">
            <v>42301810900000040000</v>
          </cell>
          <cell r="C7162" t="str">
            <v>60301810200000009802</v>
          </cell>
          <cell r="D7162" t="str">
            <v>$</v>
          </cell>
          <cell r="E7162">
            <v>19917</v>
          </cell>
          <cell r="F7162" t="str">
            <v>Выплата %% по депозитам, получение %% по кредитам, удержание подоходного н алога, покупка валюты по генеральным заявлениям за февраль 2002 года</v>
          </cell>
        </row>
        <row r="7163">
          <cell r="A7163">
            <v>37316</v>
          </cell>
          <cell r="B7163" t="str">
            <v>42301810900000040000</v>
          </cell>
          <cell r="C7163" t="str">
            <v>60301810200000009802</v>
          </cell>
          <cell r="D7163" t="str">
            <v>$</v>
          </cell>
          <cell r="E7163">
            <v>4453</v>
          </cell>
          <cell r="F7163" t="str">
            <v>Выплата %% по депозитам, получение %% по кредитам, удержание подоходного н алога, покупка валюты по генеральным заявлениям за февраль 2002 года</v>
          </cell>
        </row>
        <row r="7164">
          <cell r="A7164">
            <v>37316</v>
          </cell>
          <cell r="B7164" t="str">
            <v>42301810900000040000</v>
          </cell>
          <cell r="C7164" t="str">
            <v>60301810200000009802</v>
          </cell>
          <cell r="D7164" t="str">
            <v>$</v>
          </cell>
          <cell r="E7164">
            <v>10290</v>
          </cell>
          <cell r="F7164" t="str">
            <v>Выплата %% по депозитам, получение %% по кредитам, удержание подоходного н алога, покупка валюты по генеральным заявлениям за февраль 2002 года</v>
          </cell>
        </row>
        <row r="7165">
          <cell r="A7165">
            <v>37316</v>
          </cell>
          <cell r="B7165" t="str">
            <v>42301810900000040000</v>
          </cell>
          <cell r="C7165" t="str">
            <v>60301810200000009802</v>
          </cell>
          <cell r="D7165" t="str">
            <v>$</v>
          </cell>
          <cell r="E7165">
            <v>2301</v>
          </cell>
          <cell r="F7165" t="str">
            <v>Выплата %% по депозитам, получение %% по кредитам, удержание подоходного н алога, покупка валюты по генеральным заявлениям за февраль 2002 года</v>
          </cell>
        </row>
        <row r="7166">
          <cell r="A7166">
            <v>37316</v>
          </cell>
          <cell r="B7166" t="str">
            <v>42301810900000040000</v>
          </cell>
          <cell r="C7166" t="str">
            <v>60301810200000009802</v>
          </cell>
          <cell r="D7166" t="str">
            <v>$</v>
          </cell>
          <cell r="E7166">
            <v>12</v>
          </cell>
          <cell r="F7166" t="str">
            <v>Погашение части основного долга, процентов за пользование кредитом и списание подоходного налога с материальной выгоды,  Васильева О.А.</v>
          </cell>
        </row>
        <row r="7167">
          <cell r="A7167">
            <v>37319</v>
          </cell>
          <cell r="B7167" t="str">
            <v>42301810900000040000</v>
          </cell>
          <cell r="C7167" t="str">
            <v>60301810300000000002</v>
          </cell>
          <cell r="D7167" t="str">
            <v>$</v>
          </cell>
          <cell r="E7167">
            <v>32.75</v>
          </cell>
          <cell r="F7167" t="str">
            <v>Удержание 1% налога со счета 1382</v>
          </cell>
        </row>
        <row r="7168">
          <cell r="A7168">
            <v>37319</v>
          </cell>
          <cell r="B7168" t="str">
            <v>42301810900000040000</v>
          </cell>
          <cell r="C7168" t="str">
            <v>60301810300000000002</v>
          </cell>
          <cell r="D7168" t="str">
            <v>$</v>
          </cell>
          <cell r="E7168">
            <v>124.8</v>
          </cell>
          <cell r="F7168" t="str">
            <v>Удержание 1% налога со счета 1900</v>
          </cell>
        </row>
        <row r="7169">
          <cell r="A7169">
            <v>37320</v>
          </cell>
          <cell r="B7169" t="str">
            <v>42301810900000040000</v>
          </cell>
          <cell r="C7169" t="str">
            <v>60301810300000000002</v>
          </cell>
          <cell r="D7169" t="str">
            <v>$</v>
          </cell>
          <cell r="E7169">
            <v>12.48</v>
          </cell>
          <cell r="F7169" t="str">
            <v>Удержание 1% налога со счета 1382</v>
          </cell>
        </row>
        <row r="7170">
          <cell r="A7170">
            <v>37320</v>
          </cell>
          <cell r="B7170" t="str">
            <v>42301810900000040000</v>
          </cell>
          <cell r="C7170" t="str">
            <v>60301810300000000002</v>
          </cell>
          <cell r="D7170" t="str">
            <v>$</v>
          </cell>
          <cell r="E7170">
            <v>316.62</v>
          </cell>
          <cell r="F7170" t="str">
            <v>Удержание 1% налога со счета 5508</v>
          </cell>
        </row>
        <row r="7171">
          <cell r="A7171">
            <v>37320</v>
          </cell>
          <cell r="B7171" t="str">
            <v>42301810900000040000</v>
          </cell>
          <cell r="C7171" t="str">
            <v>60301810300000000002</v>
          </cell>
          <cell r="D7171" t="str">
            <v>$</v>
          </cell>
          <cell r="E7171">
            <v>126.36</v>
          </cell>
          <cell r="F7171" t="str">
            <v>Удержание 1% налога со счета 1227</v>
          </cell>
        </row>
        <row r="7172">
          <cell r="A7172">
            <v>37320</v>
          </cell>
          <cell r="B7172" t="str">
            <v>42301810900000040000</v>
          </cell>
          <cell r="C7172" t="str">
            <v>60301810300000000002</v>
          </cell>
          <cell r="D7172" t="str">
            <v>$</v>
          </cell>
          <cell r="E7172">
            <v>68.64</v>
          </cell>
          <cell r="F7172" t="str">
            <v>Удержание 1% налога со счета 655</v>
          </cell>
        </row>
        <row r="7173">
          <cell r="A7173">
            <v>37320</v>
          </cell>
          <cell r="B7173" t="str">
            <v>42301810900000040000</v>
          </cell>
          <cell r="C7173" t="str">
            <v>60301810300000000002</v>
          </cell>
          <cell r="D7173" t="str">
            <v>$</v>
          </cell>
          <cell r="E7173">
            <v>62.4</v>
          </cell>
          <cell r="F7173" t="str">
            <v>Удержание 1% налога со счета 244</v>
          </cell>
        </row>
        <row r="7174">
          <cell r="A7174">
            <v>37320</v>
          </cell>
          <cell r="B7174" t="str">
            <v>42301810900000040000</v>
          </cell>
          <cell r="C7174" t="str">
            <v>60301810300000000002</v>
          </cell>
          <cell r="D7174" t="str">
            <v>$</v>
          </cell>
          <cell r="E7174">
            <v>62.4</v>
          </cell>
          <cell r="F7174" t="str">
            <v>Удержание 1% налога со счета 4677</v>
          </cell>
        </row>
        <row r="7175">
          <cell r="A7175">
            <v>37320</v>
          </cell>
          <cell r="B7175" t="str">
            <v>42301810900000040000</v>
          </cell>
          <cell r="C7175" t="str">
            <v>60301810300000000002</v>
          </cell>
          <cell r="D7175" t="str">
            <v>$</v>
          </cell>
          <cell r="E7175">
            <v>62.4</v>
          </cell>
          <cell r="F7175" t="str">
            <v>Удержание 1% налога со счета 1382</v>
          </cell>
        </row>
        <row r="7176">
          <cell r="A7176">
            <v>37320</v>
          </cell>
          <cell r="B7176" t="str">
            <v>42301810900000040000</v>
          </cell>
          <cell r="C7176" t="str">
            <v>60301810200000009802</v>
          </cell>
          <cell r="D7176" t="str">
            <v>$</v>
          </cell>
          <cell r="E7176">
            <v>46</v>
          </cell>
          <cell r="F7176" t="str">
            <v>Погашение части основного долга, процентов за пользование кредитом и списание подоходного налога с материальной выгоды,  Васильева О.А.</v>
          </cell>
        </row>
        <row r="7177">
          <cell r="A7177">
            <v>37321</v>
          </cell>
          <cell r="B7177" t="str">
            <v>42301810900000040000</v>
          </cell>
          <cell r="C7177" t="str">
            <v>60301810300000000002</v>
          </cell>
          <cell r="D7177" t="str">
            <v>$</v>
          </cell>
          <cell r="E7177">
            <v>185.99</v>
          </cell>
          <cell r="F7177" t="str">
            <v>Удержание 1% налога со счета 888</v>
          </cell>
        </row>
        <row r="7178">
          <cell r="A7178">
            <v>37321</v>
          </cell>
          <cell r="B7178" t="str">
            <v>42301810900000040000</v>
          </cell>
          <cell r="C7178" t="str">
            <v>60301810300000000002</v>
          </cell>
          <cell r="D7178" t="str">
            <v>$</v>
          </cell>
          <cell r="E7178">
            <v>156</v>
          </cell>
          <cell r="F7178" t="str">
            <v>Удержание 1% налога со счета 626</v>
          </cell>
        </row>
        <row r="7179">
          <cell r="A7179">
            <v>37321</v>
          </cell>
          <cell r="B7179" t="str">
            <v>42301810900000040000</v>
          </cell>
          <cell r="C7179" t="str">
            <v>60301810300000000002</v>
          </cell>
          <cell r="D7179" t="str">
            <v>$</v>
          </cell>
          <cell r="E7179">
            <v>471</v>
          </cell>
          <cell r="F7179" t="str">
            <v>Удержание 1% налога со счета 1829</v>
          </cell>
        </row>
        <row r="7180">
          <cell r="A7180">
            <v>37321</v>
          </cell>
          <cell r="B7180" t="str">
            <v>42301810900000040000</v>
          </cell>
          <cell r="C7180" t="str">
            <v>60301810300000000002</v>
          </cell>
          <cell r="D7180" t="str">
            <v>$</v>
          </cell>
          <cell r="E7180">
            <v>14.41</v>
          </cell>
          <cell r="F7180" t="str">
            <v>Удержание 1% налога со счета 2242</v>
          </cell>
        </row>
        <row r="7181">
          <cell r="A7181">
            <v>37321</v>
          </cell>
          <cell r="B7181" t="str">
            <v>42301810900000040000</v>
          </cell>
          <cell r="C7181" t="str">
            <v>60301810300000000002</v>
          </cell>
          <cell r="D7181" t="str">
            <v>$</v>
          </cell>
          <cell r="E7181">
            <v>308.14</v>
          </cell>
          <cell r="F7181" t="str">
            <v>Удержание 1% налога со счета 1133</v>
          </cell>
        </row>
        <row r="7182">
          <cell r="A7182">
            <v>37321</v>
          </cell>
          <cell r="B7182" t="str">
            <v>42301810900000040000</v>
          </cell>
          <cell r="C7182" t="str">
            <v>60301810300000000002</v>
          </cell>
          <cell r="D7182" t="str">
            <v>$</v>
          </cell>
          <cell r="E7182">
            <v>124.16</v>
          </cell>
          <cell r="F7182" t="str">
            <v>Удержание 1% налога со счета 4677</v>
          </cell>
        </row>
        <row r="7183">
          <cell r="A7183">
            <v>37321</v>
          </cell>
          <cell r="B7183" t="str">
            <v>42301810900000040000</v>
          </cell>
          <cell r="C7183" t="str">
            <v>60301810300000000002</v>
          </cell>
          <cell r="D7183" t="str">
            <v>$</v>
          </cell>
          <cell r="E7183">
            <v>92.85</v>
          </cell>
          <cell r="F7183" t="str">
            <v>Удержание 1% налога со счета 1654</v>
          </cell>
        </row>
        <row r="7184">
          <cell r="A7184">
            <v>37321</v>
          </cell>
          <cell r="B7184" t="str">
            <v>42301810900000040000</v>
          </cell>
          <cell r="C7184" t="str">
            <v>60301810300000000002</v>
          </cell>
          <cell r="D7184" t="str">
            <v>$</v>
          </cell>
          <cell r="E7184">
            <v>15.47</v>
          </cell>
          <cell r="F7184" t="str">
            <v>Удержание 1% налога со счета 5207</v>
          </cell>
        </row>
        <row r="7185">
          <cell r="A7185">
            <v>37321</v>
          </cell>
          <cell r="B7185" t="str">
            <v>42301810900000040000</v>
          </cell>
          <cell r="C7185" t="str">
            <v>60301810200000009802</v>
          </cell>
          <cell r="D7185" t="str">
            <v>$</v>
          </cell>
          <cell r="E7185">
            <v>52</v>
          </cell>
          <cell r="F7185" t="str">
            <v>Погашение части основного долга, процентов за пользование кредитом и списание подоходного налога с материальной выгоды,  Масальская А.А.</v>
          </cell>
        </row>
        <row r="7186">
          <cell r="A7186">
            <v>37321</v>
          </cell>
          <cell r="B7186" t="str">
            <v>42301810900000040000</v>
          </cell>
          <cell r="C7186" t="str">
            <v>60301810200000009802</v>
          </cell>
          <cell r="D7186" t="str">
            <v>$</v>
          </cell>
          <cell r="E7186">
            <v>132</v>
          </cell>
          <cell r="F7186" t="str">
            <v>Погашение части основного долга, процентов за пользование кредитом и списание подоходного налога с материальной выгоды,  Сахарова Е.Н.</v>
          </cell>
        </row>
        <row r="7187">
          <cell r="A7187">
            <v>37321</v>
          </cell>
          <cell r="B7187" t="str">
            <v>42301810900000040000</v>
          </cell>
          <cell r="C7187" t="str">
            <v>60301810200000009802</v>
          </cell>
          <cell r="D7187" t="str">
            <v>$</v>
          </cell>
          <cell r="E7187">
            <v>50</v>
          </cell>
          <cell r="F7187" t="str">
            <v>Погашение части основного долга, процентов за пользование кредитом и списание подоходного налога с материальной выгоды,  Семернина Н.Г.</v>
          </cell>
        </row>
        <row r="7188">
          <cell r="A7188">
            <v>37321</v>
          </cell>
          <cell r="B7188" t="str">
            <v>42301810900000040000</v>
          </cell>
          <cell r="C7188" t="str">
            <v>60301810200000009802</v>
          </cell>
          <cell r="D7188" t="str">
            <v>$</v>
          </cell>
          <cell r="E7188">
            <v>11</v>
          </cell>
          <cell r="F7188" t="str">
            <v>Погашение части основного долга, процентов за пользование кредитом и списание подоходного налога с материальной выгоды,  Васильева О.А.</v>
          </cell>
        </row>
        <row r="7189">
          <cell r="A7189">
            <v>37321</v>
          </cell>
          <cell r="B7189" t="str">
            <v>42301810900000040000</v>
          </cell>
          <cell r="C7189" t="str">
            <v>60301810200000009802</v>
          </cell>
          <cell r="D7189" t="str">
            <v>$</v>
          </cell>
          <cell r="E7189">
            <v>39</v>
          </cell>
          <cell r="F7189" t="str">
            <v>Погашение части основного долга, процентов за пользование кредитом и списание подоходного налога с материальной выгоды,  Назаренко С.А.</v>
          </cell>
        </row>
        <row r="7190">
          <cell r="A7190">
            <v>37322</v>
          </cell>
          <cell r="B7190" t="str">
            <v>42301810900000040000</v>
          </cell>
          <cell r="C7190" t="str">
            <v>60301810300000000002</v>
          </cell>
          <cell r="D7190" t="str">
            <v>$</v>
          </cell>
          <cell r="E7190">
            <v>124.8</v>
          </cell>
          <cell r="F7190" t="str">
            <v>Удержание 1% налога со счета 1900</v>
          </cell>
        </row>
        <row r="7191">
          <cell r="A7191">
            <v>37326</v>
          </cell>
          <cell r="B7191" t="str">
            <v>42301810900000040000</v>
          </cell>
          <cell r="C7191" t="str">
            <v>60301810300000000002</v>
          </cell>
          <cell r="D7191" t="str">
            <v>$</v>
          </cell>
          <cell r="E7191">
            <v>936.16</v>
          </cell>
          <cell r="F7191" t="str">
            <v>Удержание 1% налога со счета 574</v>
          </cell>
        </row>
        <row r="7192">
          <cell r="A7192">
            <v>37326</v>
          </cell>
          <cell r="B7192" t="str">
            <v>42301810900000040000</v>
          </cell>
          <cell r="C7192" t="str">
            <v>60301810300000000002</v>
          </cell>
          <cell r="D7192" t="str">
            <v>$</v>
          </cell>
          <cell r="E7192">
            <v>93.75</v>
          </cell>
          <cell r="F7192" t="str">
            <v>Удержание 1% налога со счета 1227</v>
          </cell>
        </row>
        <row r="7193">
          <cell r="A7193">
            <v>37326</v>
          </cell>
          <cell r="B7193" t="str">
            <v>42301810900000040000</v>
          </cell>
          <cell r="C7193" t="str">
            <v>60301810300000000002</v>
          </cell>
          <cell r="D7193" t="str">
            <v>$</v>
          </cell>
          <cell r="E7193">
            <v>624.82000000000005</v>
          </cell>
          <cell r="F7193" t="str">
            <v>Удержание 1% налога со счета 1609</v>
          </cell>
        </row>
        <row r="7194">
          <cell r="A7194">
            <v>37326</v>
          </cell>
          <cell r="B7194" t="str">
            <v>42301810900000040000</v>
          </cell>
          <cell r="C7194" t="str">
            <v>60301810300000000002</v>
          </cell>
          <cell r="D7194" t="str">
            <v>$</v>
          </cell>
          <cell r="E7194">
            <v>475.65</v>
          </cell>
          <cell r="F7194" t="str">
            <v>Удержание 1% налога со счета 2336</v>
          </cell>
        </row>
        <row r="7195">
          <cell r="A7195">
            <v>37326</v>
          </cell>
          <cell r="B7195" t="str">
            <v>42301810900000040000</v>
          </cell>
          <cell r="C7195" t="str">
            <v>60301810300000000002</v>
          </cell>
          <cell r="D7195" t="str">
            <v>$</v>
          </cell>
          <cell r="E7195">
            <v>1143.8599999999999</v>
          </cell>
          <cell r="F7195" t="str">
            <v>Удержание 1% налога со счета 875</v>
          </cell>
        </row>
        <row r="7196">
          <cell r="A7196">
            <v>37326</v>
          </cell>
          <cell r="B7196" t="str">
            <v>42301810900000040000</v>
          </cell>
          <cell r="C7196" t="str">
            <v>60301810300000000002</v>
          </cell>
          <cell r="D7196" t="str">
            <v>$</v>
          </cell>
          <cell r="E7196">
            <v>155.6</v>
          </cell>
          <cell r="F7196" t="str">
            <v>Удержание 1% налога со счета 1405</v>
          </cell>
        </row>
        <row r="7197">
          <cell r="A7197">
            <v>37327</v>
          </cell>
          <cell r="B7197" t="str">
            <v>42301810900000040000</v>
          </cell>
          <cell r="C7197" t="str">
            <v>60301810300000000002</v>
          </cell>
          <cell r="D7197" t="str">
            <v>$</v>
          </cell>
          <cell r="E7197">
            <v>187.14</v>
          </cell>
          <cell r="F7197" t="str">
            <v>Удержание 1% налога со счета 189</v>
          </cell>
        </row>
        <row r="7198">
          <cell r="A7198">
            <v>37327</v>
          </cell>
          <cell r="B7198" t="str">
            <v>42301810900000040000</v>
          </cell>
          <cell r="C7198" t="str">
            <v>60301810300000000002</v>
          </cell>
          <cell r="D7198" t="str">
            <v>$</v>
          </cell>
          <cell r="E7198">
            <v>12.48</v>
          </cell>
          <cell r="F7198" t="str">
            <v>Удержание 1% налога со счета 1900</v>
          </cell>
        </row>
        <row r="7199">
          <cell r="A7199">
            <v>37327</v>
          </cell>
          <cell r="B7199" t="str">
            <v>42301810900000040000</v>
          </cell>
          <cell r="C7199" t="str">
            <v>60301810300000000002</v>
          </cell>
          <cell r="D7199" t="str">
            <v>$</v>
          </cell>
          <cell r="E7199">
            <v>93.6</v>
          </cell>
          <cell r="F7199" t="str">
            <v>Удержание 1% налога со счета 4677</v>
          </cell>
        </row>
        <row r="7200">
          <cell r="A7200">
            <v>37328</v>
          </cell>
          <cell r="B7200" t="str">
            <v>42301810900000040000</v>
          </cell>
          <cell r="C7200" t="str">
            <v>60301810300000000002</v>
          </cell>
          <cell r="D7200" t="str">
            <v>$</v>
          </cell>
          <cell r="E7200">
            <v>539.47</v>
          </cell>
          <cell r="F7200" t="str">
            <v>Удержание 1% налога со счета 5171</v>
          </cell>
        </row>
        <row r="7201">
          <cell r="A7201">
            <v>37328</v>
          </cell>
          <cell r="B7201" t="str">
            <v>42301810900000040000</v>
          </cell>
          <cell r="C7201" t="str">
            <v>60301810300000000002</v>
          </cell>
          <cell r="D7201" t="str">
            <v>$</v>
          </cell>
          <cell r="E7201">
            <v>78</v>
          </cell>
          <cell r="F7201" t="str">
            <v>Удержание 1% налога со счета 804</v>
          </cell>
        </row>
        <row r="7202">
          <cell r="A7202">
            <v>37328</v>
          </cell>
          <cell r="B7202" t="str">
            <v>42301810900000040000</v>
          </cell>
          <cell r="C7202" t="str">
            <v>60301810300000000002</v>
          </cell>
          <cell r="D7202" t="str">
            <v>$</v>
          </cell>
          <cell r="E7202">
            <v>92.45</v>
          </cell>
          <cell r="F7202" t="str">
            <v>Удержание 1% налога со счета 5375</v>
          </cell>
        </row>
        <row r="7203">
          <cell r="A7203">
            <v>37328</v>
          </cell>
          <cell r="B7203" t="str">
            <v>42301810900000040000</v>
          </cell>
          <cell r="C7203" t="str">
            <v>60301810200000009802</v>
          </cell>
          <cell r="D7203" t="str">
            <v>$</v>
          </cell>
          <cell r="E7203">
            <v>57</v>
          </cell>
          <cell r="F7203" t="str">
            <v>Погашение части основного долга, процентов за пользование кредитом и списание подоходного налога с материальной выгоды,  Семернина Н.Г.</v>
          </cell>
        </row>
        <row r="7204">
          <cell r="A7204">
            <v>37329</v>
          </cell>
          <cell r="B7204" t="str">
            <v>42301810900000040000</v>
          </cell>
          <cell r="C7204" t="str">
            <v>60301810300000000002</v>
          </cell>
          <cell r="D7204" t="str">
            <v>$</v>
          </cell>
          <cell r="E7204">
            <v>104.54</v>
          </cell>
          <cell r="F7204" t="str">
            <v>Удержание 1% налога со счета 464</v>
          </cell>
        </row>
        <row r="7205">
          <cell r="A7205">
            <v>37329</v>
          </cell>
          <cell r="B7205" t="str">
            <v>42301810900000040000</v>
          </cell>
          <cell r="C7205" t="str">
            <v>60301810300000000002</v>
          </cell>
          <cell r="D7205" t="str">
            <v>$</v>
          </cell>
          <cell r="E7205">
            <v>62.34</v>
          </cell>
          <cell r="F7205" t="str">
            <v>Удержание 1% налога со счета 1227</v>
          </cell>
        </row>
        <row r="7206">
          <cell r="A7206">
            <v>37330</v>
          </cell>
          <cell r="B7206" t="str">
            <v>42301810900000040000</v>
          </cell>
          <cell r="C7206" t="str">
            <v>60301810300000000002</v>
          </cell>
          <cell r="D7206" t="str">
            <v>$</v>
          </cell>
          <cell r="E7206">
            <v>46.06</v>
          </cell>
          <cell r="F7206" t="str">
            <v>Удержание 1% налога со счета 1036</v>
          </cell>
        </row>
        <row r="7207">
          <cell r="A7207">
            <v>37330</v>
          </cell>
          <cell r="B7207" t="str">
            <v>42301810900000040000</v>
          </cell>
          <cell r="C7207" t="str">
            <v>60301810300000000002</v>
          </cell>
          <cell r="D7207" t="str">
            <v>$</v>
          </cell>
          <cell r="E7207">
            <v>155.94999999999999</v>
          </cell>
          <cell r="F7207" t="str">
            <v>Удержание 1% налога со счета 888</v>
          </cell>
        </row>
        <row r="7208">
          <cell r="A7208">
            <v>37330</v>
          </cell>
          <cell r="B7208" t="str">
            <v>42301810900000040000</v>
          </cell>
          <cell r="C7208" t="str">
            <v>60301810300000000002</v>
          </cell>
          <cell r="D7208" t="str">
            <v>$</v>
          </cell>
          <cell r="E7208">
            <v>31.19</v>
          </cell>
          <cell r="F7208" t="str">
            <v>Удержание 1% налога со счета 5469</v>
          </cell>
        </row>
        <row r="7209">
          <cell r="A7209">
            <v>37330</v>
          </cell>
          <cell r="B7209" t="str">
            <v>42301810900000040000</v>
          </cell>
          <cell r="C7209" t="str">
            <v>60301810300000000002</v>
          </cell>
          <cell r="D7209" t="str">
            <v>$</v>
          </cell>
          <cell r="E7209">
            <v>65.5</v>
          </cell>
          <cell r="F7209" t="str">
            <v>Удержание 1% налога со счета 655</v>
          </cell>
        </row>
        <row r="7210">
          <cell r="A7210">
            <v>37330</v>
          </cell>
          <cell r="B7210" t="str">
            <v>42301810900000040000</v>
          </cell>
          <cell r="C7210" t="str">
            <v>60301810300000000002</v>
          </cell>
          <cell r="D7210" t="str">
            <v>$</v>
          </cell>
          <cell r="E7210">
            <v>62.14</v>
          </cell>
          <cell r="F7210" t="str">
            <v>Удержание 1% налога со счета 2035</v>
          </cell>
        </row>
        <row r="7211">
          <cell r="A7211">
            <v>37333</v>
          </cell>
          <cell r="B7211" t="str">
            <v>42301810900000040000</v>
          </cell>
          <cell r="C7211" t="str">
            <v>60301810300000000002</v>
          </cell>
          <cell r="D7211" t="str">
            <v>$</v>
          </cell>
          <cell r="E7211">
            <v>623.79999999999995</v>
          </cell>
          <cell r="F7211" t="str">
            <v>Удержание 1% налога со счета 1036</v>
          </cell>
        </row>
        <row r="7212">
          <cell r="A7212">
            <v>37333</v>
          </cell>
          <cell r="B7212" t="str">
            <v>42301810900000040000</v>
          </cell>
          <cell r="C7212" t="str">
            <v>60301810300000000002</v>
          </cell>
          <cell r="D7212" t="str">
            <v>$</v>
          </cell>
          <cell r="E7212">
            <v>93.57</v>
          </cell>
          <cell r="F7212" t="str">
            <v>Удержание 1% налога со счета 5375</v>
          </cell>
        </row>
        <row r="7213">
          <cell r="A7213">
            <v>37333</v>
          </cell>
          <cell r="B7213" t="str">
            <v>42301810900000040000</v>
          </cell>
          <cell r="C7213" t="str">
            <v>60301810300000000002</v>
          </cell>
          <cell r="D7213" t="str">
            <v>$</v>
          </cell>
          <cell r="E7213">
            <v>247.59</v>
          </cell>
          <cell r="F7213" t="str">
            <v>Удержание 1% налога со счета 244</v>
          </cell>
        </row>
        <row r="7214">
          <cell r="A7214">
            <v>37334</v>
          </cell>
          <cell r="B7214" t="str">
            <v>42301810900000040000</v>
          </cell>
          <cell r="C7214" t="str">
            <v>60301810300000000002</v>
          </cell>
          <cell r="D7214" t="str">
            <v>$</v>
          </cell>
          <cell r="E7214">
            <v>50.94</v>
          </cell>
          <cell r="F7214" t="str">
            <v>Удержание 1% налога со счета 105</v>
          </cell>
        </row>
        <row r="7215">
          <cell r="A7215">
            <v>37334</v>
          </cell>
          <cell r="B7215" t="str">
            <v>42301810900000040000</v>
          </cell>
          <cell r="C7215" t="str">
            <v>60301810300000000002</v>
          </cell>
          <cell r="D7215" t="str">
            <v>$</v>
          </cell>
          <cell r="E7215">
            <v>93.81</v>
          </cell>
          <cell r="F7215" t="str">
            <v>Удержание 1% налога со счета 1227</v>
          </cell>
        </row>
        <row r="7216">
          <cell r="A7216">
            <v>37334</v>
          </cell>
          <cell r="B7216" t="str">
            <v>42301810900000040000</v>
          </cell>
          <cell r="C7216" t="str">
            <v>60301810300000000002</v>
          </cell>
          <cell r="D7216" t="str">
            <v>$</v>
          </cell>
          <cell r="E7216">
            <v>31.27</v>
          </cell>
          <cell r="F7216" t="str">
            <v>Удержание 1% налога со счета 5207</v>
          </cell>
        </row>
        <row r="7217">
          <cell r="A7217">
            <v>37335</v>
          </cell>
          <cell r="B7217" t="str">
            <v>42301810900000040000</v>
          </cell>
          <cell r="C7217" t="str">
            <v>60301810300000000002</v>
          </cell>
          <cell r="D7217" t="str">
            <v>$</v>
          </cell>
          <cell r="E7217">
            <v>78</v>
          </cell>
          <cell r="F7217" t="str">
            <v>Удержание 1% налога со счета 1816</v>
          </cell>
        </row>
        <row r="7218">
          <cell r="A7218">
            <v>37335</v>
          </cell>
          <cell r="B7218" t="str">
            <v>42301810900000040000</v>
          </cell>
          <cell r="C7218" t="str">
            <v>60301810300000000002</v>
          </cell>
          <cell r="D7218" t="str">
            <v>$</v>
          </cell>
          <cell r="E7218">
            <v>93.81</v>
          </cell>
          <cell r="F7218" t="str">
            <v>Удержание 1% налога со счета 5375</v>
          </cell>
        </row>
        <row r="7219">
          <cell r="A7219">
            <v>37336</v>
          </cell>
          <cell r="B7219" t="str">
            <v>42301810900000040000</v>
          </cell>
          <cell r="C7219" t="str">
            <v>60301810300000000002</v>
          </cell>
          <cell r="D7219" t="str">
            <v>$</v>
          </cell>
          <cell r="E7219">
            <v>93.28</v>
          </cell>
          <cell r="F7219" t="str">
            <v>Удержание 1% налога со счета 1706</v>
          </cell>
        </row>
        <row r="7220">
          <cell r="A7220">
            <v>37336</v>
          </cell>
          <cell r="B7220" t="str">
            <v>42301810900000040000</v>
          </cell>
          <cell r="C7220" t="str">
            <v>60301810300000000002</v>
          </cell>
          <cell r="D7220" t="str">
            <v>$</v>
          </cell>
          <cell r="E7220">
            <v>46.91</v>
          </cell>
          <cell r="F7220" t="str">
            <v>Удержание 1% налога со счета 4677</v>
          </cell>
        </row>
        <row r="7221">
          <cell r="A7221">
            <v>37336</v>
          </cell>
          <cell r="B7221" t="str">
            <v>42301810900000040000</v>
          </cell>
          <cell r="C7221" t="str">
            <v>60301810300000000002</v>
          </cell>
          <cell r="D7221" t="str">
            <v>$</v>
          </cell>
          <cell r="E7221">
            <v>62.54</v>
          </cell>
          <cell r="F7221" t="str">
            <v>Удержание 1% налога со счета 105</v>
          </cell>
        </row>
        <row r="7222">
          <cell r="A7222">
            <v>37337</v>
          </cell>
          <cell r="B7222" t="str">
            <v>42301810900000040000</v>
          </cell>
          <cell r="C7222" t="str">
            <v>60301810300000000002</v>
          </cell>
          <cell r="D7222" t="str">
            <v>$</v>
          </cell>
          <cell r="E7222">
            <v>62.54</v>
          </cell>
          <cell r="F7222" t="str">
            <v>Удержание 1% налога со счета 4677</v>
          </cell>
        </row>
        <row r="7223">
          <cell r="A7223">
            <v>37337</v>
          </cell>
          <cell r="B7223" t="str">
            <v>42301810900000040000</v>
          </cell>
          <cell r="C7223" t="str">
            <v>60301810300000000002</v>
          </cell>
          <cell r="D7223" t="str">
            <v>$</v>
          </cell>
          <cell r="E7223">
            <v>192.08</v>
          </cell>
          <cell r="F7223" t="str">
            <v>Удержание 1% налога со счета 1803</v>
          </cell>
        </row>
        <row r="7224">
          <cell r="A7224">
            <v>37337</v>
          </cell>
          <cell r="B7224" t="str">
            <v>42301810900000040000</v>
          </cell>
          <cell r="C7224" t="str">
            <v>60301810300000000002</v>
          </cell>
          <cell r="D7224" t="str">
            <v>$</v>
          </cell>
          <cell r="E7224">
            <v>31.27</v>
          </cell>
          <cell r="F7224" t="str">
            <v>Удержание 1% налога со счета 804</v>
          </cell>
        </row>
        <row r="7225">
          <cell r="A7225">
            <v>37337</v>
          </cell>
          <cell r="B7225" t="str">
            <v>42301810900000040000</v>
          </cell>
          <cell r="C7225" t="str">
            <v>60301810300000000002</v>
          </cell>
          <cell r="D7225" t="str">
            <v>$</v>
          </cell>
          <cell r="E7225">
            <v>312.7</v>
          </cell>
          <cell r="F7225" t="str">
            <v>Удержание 1% налога со счета 1133</v>
          </cell>
        </row>
        <row r="7226">
          <cell r="A7226">
            <v>37340</v>
          </cell>
          <cell r="B7226" t="str">
            <v>42301810900000040000</v>
          </cell>
          <cell r="C7226" t="str">
            <v>60301810300000000002</v>
          </cell>
          <cell r="D7226" t="str">
            <v>$</v>
          </cell>
          <cell r="E7226">
            <v>156.35</v>
          </cell>
          <cell r="F7226" t="str">
            <v>Удержание 1% налога со счета 888</v>
          </cell>
        </row>
        <row r="7227">
          <cell r="A7227">
            <v>37341</v>
          </cell>
          <cell r="B7227" t="str">
            <v>42301810900000040000</v>
          </cell>
          <cell r="C7227" t="str">
            <v>60301810300000000002</v>
          </cell>
          <cell r="D7227" t="str">
            <v>$</v>
          </cell>
          <cell r="E7227">
            <v>15.64</v>
          </cell>
          <cell r="F7227" t="str">
            <v>Удержание 1% налога со счета 1492</v>
          </cell>
        </row>
        <row r="7228">
          <cell r="A7228">
            <v>37341</v>
          </cell>
          <cell r="B7228" t="str">
            <v>42301810900000040000</v>
          </cell>
          <cell r="C7228" t="str">
            <v>60301810300000000002</v>
          </cell>
          <cell r="D7228" t="str">
            <v>$</v>
          </cell>
          <cell r="E7228">
            <v>312.7</v>
          </cell>
          <cell r="F7228" t="str">
            <v>Удержание 1% налога со счета 1036</v>
          </cell>
        </row>
        <row r="7229">
          <cell r="A7229">
            <v>37341</v>
          </cell>
          <cell r="B7229" t="str">
            <v>42301810900000040000</v>
          </cell>
          <cell r="C7229" t="str">
            <v>60301810300000000002</v>
          </cell>
          <cell r="D7229" t="str">
            <v>$</v>
          </cell>
          <cell r="E7229">
            <v>46.91</v>
          </cell>
          <cell r="F7229" t="str">
            <v>Удержание 1% налога со счета 804</v>
          </cell>
        </row>
        <row r="7230">
          <cell r="A7230">
            <v>37341</v>
          </cell>
          <cell r="B7230" t="str">
            <v>42301810900000040000</v>
          </cell>
          <cell r="C7230" t="str">
            <v>60301810300000000002</v>
          </cell>
          <cell r="D7230" t="str">
            <v>$</v>
          </cell>
          <cell r="E7230">
            <v>125.08</v>
          </cell>
          <cell r="F7230" t="str">
            <v>Удержание 1% налога со счета 574</v>
          </cell>
        </row>
        <row r="7231">
          <cell r="A7231">
            <v>37341</v>
          </cell>
          <cell r="B7231" t="str">
            <v>42301810900000040000</v>
          </cell>
          <cell r="C7231" t="str">
            <v>60301810300000000002</v>
          </cell>
          <cell r="D7231" t="str">
            <v>$</v>
          </cell>
          <cell r="E7231">
            <v>31.27</v>
          </cell>
          <cell r="F7231" t="str">
            <v>Удержание 1% налога со счета 5469</v>
          </cell>
        </row>
        <row r="7232">
          <cell r="A7232">
            <v>37341</v>
          </cell>
          <cell r="B7232" t="str">
            <v>42301810900000040000</v>
          </cell>
          <cell r="C7232" t="str">
            <v>60301810300000000002</v>
          </cell>
          <cell r="D7232" t="str">
            <v>$</v>
          </cell>
          <cell r="E7232">
            <v>62.54</v>
          </cell>
          <cell r="F7232" t="str">
            <v>Удержание 1% налога со счета 5375</v>
          </cell>
        </row>
        <row r="7233">
          <cell r="A7233">
            <v>37342</v>
          </cell>
          <cell r="B7233" t="str">
            <v>42301810900000040000</v>
          </cell>
          <cell r="C7233" t="str">
            <v>60301810300000000002</v>
          </cell>
          <cell r="D7233" t="str">
            <v>$</v>
          </cell>
          <cell r="E7233">
            <v>15.64</v>
          </cell>
          <cell r="F7233" t="str">
            <v>Удержание 1% налога со счета 1609</v>
          </cell>
        </row>
        <row r="7234">
          <cell r="A7234">
            <v>37342</v>
          </cell>
          <cell r="B7234" t="str">
            <v>42301810900000040000</v>
          </cell>
          <cell r="C7234" t="str">
            <v>60301810300000000002</v>
          </cell>
          <cell r="D7234" t="str">
            <v>$</v>
          </cell>
          <cell r="E7234">
            <v>60.97</v>
          </cell>
          <cell r="F7234" t="str">
            <v>Удержание 1% налога со счета 4787</v>
          </cell>
        </row>
        <row r="7235">
          <cell r="A7235">
            <v>37342</v>
          </cell>
          <cell r="B7235" t="str">
            <v>42301810900000040000</v>
          </cell>
          <cell r="C7235" t="str">
            <v>60301810300000000002</v>
          </cell>
          <cell r="D7235" t="str">
            <v>$</v>
          </cell>
          <cell r="E7235">
            <v>203.26</v>
          </cell>
          <cell r="F7235" t="str">
            <v>Удержание 1% налога со счета 4677</v>
          </cell>
        </row>
        <row r="7236">
          <cell r="A7236">
            <v>37343</v>
          </cell>
          <cell r="B7236" t="str">
            <v>42301810900000040000</v>
          </cell>
          <cell r="C7236" t="str">
            <v>60301810300000000002</v>
          </cell>
          <cell r="D7236" t="str">
            <v>$</v>
          </cell>
          <cell r="E7236">
            <v>187.32</v>
          </cell>
          <cell r="F7236" t="str">
            <v>Удержание 1% налога со счета 244</v>
          </cell>
        </row>
        <row r="7237">
          <cell r="A7237">
            <v>37343</v>
          </cell>
          <cell r="B7237" t="str">
            <v>42301810900000040000</v>
          </cell>
          <cell r="C7237" t="str">
            <v>60301810300000000002</v>
          </cell>
          <cell r="D7237" t="str">
            <v>$</v>
          </cell>
          <cell r="E7237">
            <v>62.44</v>
          </cell>
          <cell r="F7237" t="str">
            <v>Удержание 1% налога со счета 5207</v>
          </cell>
        </row>
        <row r="7238">
          <cell r="A7238">
            <v>37343</v>
          </cell>
          <cell r="B7238" t="str">
            <v>42301810900000040000</v>
          </cell>
          <cell r="C7238" t="str">
            <v>60301810300000000002</v>
          </cell>
          <cell r="D7238" t="str">
            <v>$</v>
          </cell>
          <cell r="E7238">
            <v>219.48</v>
          </cell>
          <cell r="F7238" t="str">
            <v>Удержание 1% налога со счета 1382</v>
          </cell>
        </row>
        <row r="7239">
          <cell r="A7239">
            <v>37344</v>
          </cell>
          <cell r="B7239" t="str">
            <v>42301810900000040000</v>
          </cell>
          <cell r="C7239" t="str">
            <v>60301810300000000002</v>
          </cell>
          <cell r="D7239" t="str">
            <v>$</v>
          </cell>
          <cell r="E7239">
            <v>62.44</v>
          </cell>
          <cell r="F7239" t="str">
            <v>Удержание 1% налога со счета 4787</v>
          </cell>
        </row>
        <row r="7240">
          <cell r="A7240">
            <v>37344</v>
          </cell>
          <cell r="B7240" t="str">
            <v>42301810900000040000</v>
          </cell>
          <cell r="C7240" t="str">
            <v>60301810200000009802</v>
          </cell>
          <cell r="D7240" t="str">
            <v>$</v>
          </cell>
          <cell r="E7240">
            <v>246</v>
          </cell>
          <cell r="F7240" t="str">
            <v>Погашение части основного долга, процентов за пользование кредитом и списание подоходного налога с материальной выгоды,  Васильева О.А.</v>
          </cell>
        </row>
        <row r="7241">
          <cell r="A7241">
            <v>37344</v>
          </cell>
          <cell r="B7241" t="str">
            <v>42301810900000040000</v>
          </cell>
          <cell r="C7241" t="str">
            <v>60301810200000009802</v>
          </cell>
          <cell r="D7241" t="str">
            <v>$</v>
          </cell>
          <cell r="E7241">
            <v>198</v>
          </cell>
          <cell r="F7241" t="str">
            <v>Погашение части основного долга, процентов за пользование кредитом и списание подоходного налога с материальной выгоды,  Масальская А.А.</v>
          </cell>
        </row>
        <row r="7242">
          <cell r="A7242">
            <v>37344</v>
          </cell>
          <cell r="B7242" t="str">
            <v>42301810900000040000</v>
          </cell>
          <cell r="C7242" t="str">
            <v>60301810200000009802</v>
          </cell>
          <cell r="D7242" t="str">
            <v>$</v>
          </cell>
          <cell r="E7242">
            <v>503</v>
          </cell>
          <cell r="F7242" t="str">
            <v>Погашение части основного долга, процентов за пользование кредитом и списание подоходного налога с материальной выгоды,  Сахарова Е.Н.</v>
          </cell>
        </row>
        <row r="7243">
          <cell r="A7243">
            <v>37344</v>
          </cell>
          <cell r="B7243" t="str">
            <v>42301810900000040000</v>
          </cell>
          <cell r="C7243" t="str">
            <v>60301810200000009802</v>
          </cell>
          <cell r="D7243" t="str">
            <v>$</v>
          </cell>
          <cell r="E7243">
            <v>129</v>
          </cell>
          <cell r="F7243" t="str">
            <v>Погашение части основного долга, процентов за пользование кредитом и списание подоходного налога с материальной выгоды,  Семернина Н.Г.</v>
          </cell>
        </row>
        <row r="7244">
          <cell r="A7244">
            <v>37344</v>
          </cell>
          <cell r="B7244" t="str">
            <v>42301810900000040000</v>
          </cell>
          <cell r="C7244" t="str">
            <v>60301810200000009802</v>
          </cell>
          <cell r="D7244" t="str">
            <v>$</v>
          </cell>
          <cell r="E7244">
            <v>143</v>
          </cell>
          <cell r="F7244" t="str">
            <v>Погашение части основного долга, процентов за пользование кредитом и списание подоходного налога с материальной выгоды,  Назаренко С.А.</v>
          </cell>
        </row>
        <row r="7245">
          <cell r="A7245">
            <v>37347</v>
          </cell>
          <cell r="B7245" t="str">
            <v>42301810900000040000</v>
          </cell>
          <cell r="C7245" t="str">
            <v>60301810300000000002</v>
          </cell>
          <cell r="D7245" t="str">
            <v>$</v>
          </cell>
          <cell r="E7245">
            <v>84.56</v>
          </cell>
          <cell r="F7245" t="str">
            <v>Удержание 1% налога со счета 1492</v>
          </cell>
        </row>
        <row r="7246">
          <cell r="A7246">
            <v>37347</v>
          </cell>
          <cell r="B7246" t="str">
            <v>42301810900000040000</v>
          </cell>
          <cell r="C7246" t="str">
            <v>60301810300000000002</v>
          </cell>
          <cell r="D7246" t="str">
            <v>$</v>
          </cell>
          <cell r="E7246">
            <v>266.22000000000003</v>
          </cell>
          <cell r="F7246" t="str">
            <v>Удержание 1% налога со счета 2145</v>
          </cell>
        </row>
        <row r="7247">
          <cell r="A7247">
            <v>37347</v>
          </cell>
          <cell r="B7247" t="str">
            <v>42301810900000040000</v>
          </cell>
          <cell r="C7247" t="str">
            <v>60301810300000000002</v>
          </cell>
          <cell r="D7247" t="str">
            <v>$</v>
          </cell>
          <cell r="E7247">
            <v>62.44</v>
          </cell>
          <cell r="F7247" t="str">
            <v>Удержание 1% налога со счета 1023</v>
          </cell>
        </row>
        <row r="7248">
          <cell r="A7248">
            <v>37347</v>
          </cell>
          <cell r="B7248" t="str">
            <v>42301810900000040000</v>
          </cell>
          <cell r="C7248" t="str">
            <v>60301810300000000002</v>
          </cell>
          <cell r="D7248" t="str">
            <v>$</v>
          </cell>
          <cell r="E7248">
            <v>62.64</v>
          </cell>
          <cell r="F7248" t="str">
            <v>Удержание 1% налога со счета 804</v>
          </cell>
        </row>
        <row r="7249">
          <cell r="A7249">
            <v>37347</v>
          </cell>
          <cell r="B7249" t="str">
            <v>42301810900000040000</v>
          </cell>
          <cell r="C7249" t="str">
            <v>60301810200000009802</v>
          </cell>
          <cell r="D7249" t="str">
            <v>$</v>
          </cell>
          <cell r="E7249">
            <v>13364</v>
          </cell>
          <cell r="F7249" t="str">
            <v>Выплата %% по депозитам, получение %% по кредитам, удержание подоходного н алога, покупка валюты по генеральным заявлениям за март 2002 года</v>
          </cell>
        </row>
        <row r="7250">
          <cell r="A7250">
            <v>37347</v>
          </cell>
          <cell r="B7250" t="str">
            <v>42301810900000040000</v>
          </cell>
          <cell r="C7250" t="str">
            <v>60301810200000009802</v>
          </cell>
          <cell r="D7250" t="str">
            <v>$</v>
          </cell>
          <cell r="E7250">
            <v>2988</v>
          </cell>
          <cell r="F7250" t="str">
            <v>Выплата %% по депозитам, получение %% по кредитам, удержание подоходного н алога, покупка валюты по генеральным заявлениям за март 2002 года</v>
          </cell>
        </row>
        <row r="7251">
          <cell r="A7251">
            <v>37347</v>
          </cell>
          <cell r="B7251" t="str">
            <v>42301810900000040000</v>
          </cell>
          <cell r="C7251" t="str">
            <v>60301810200000009802</v>
          </cell>
          <cell r="D7251" t="str">
            <v>$</v>
          </cell>
          <cell r="E7251">
            <v>19237</v>
          </cell>
          <cell r="F7251" t="str">
            <v>Выплата %% по депозитам, получение %% по кредитам, удержание подоходного н алога, покупка валюты по генеральным заявлениям за март 2002 года</v>
          </cell>
        </row>
        <row r="7252">
          <cell r="A7252">
            <v>37347</v>
          </cell>
          <cell r="B7252" t="str">
            <v>42301810900000040000</v>
          </cell>
          <cell r="C7252" t="str">
            <v>60301810200000009802</v>
          </cell>
          <cell r="D7252" t="str">
            <v>$</v>
          </cell>
          <cell r="E7252">
            <v>11581</v>
          </cell>
          <cell r="F7252" t="str">
            <v>Выплата %% по депозитам, получение %% по кредитам, удержание подоходного н алога, покупка валюты по генеральным заявлениям за март 2002 года</v>
          </cell>
        </row>
        <row r="7253">
          <cell r="A7253">
            <v>37347</v>
          </cell>
          <cell r="B7253" t="str">
            <v>42301810900000040000</v>
          </cell>
          <cell r="C7253" t="str">
            <v>60301810200000009802</v>
          </cell>
          <cell r="D7253" t="str">
            <v>$</v>
          </cell>
          <cell r="E7253">
            <v>6636</v>
          </cell>
          <cell r="F7253" t="str">
            <v>Выплата %% по депозитам, получение %% по кредитам, удержание подоходного н алога, покупка валюты по генеральным заявлениям за март 2002 года</v>
          </cell>
        </row>
        <row r="7254">
          <cell r="A7254">
            <v>37347</v>
          </cell>
          <cell r="B7254" t="str">
            <v>42301810900000040000</v>
          </cell>
          <cell r="C7254" t="str">
            <v>60301810200000009802</v>
          </cell>
          <cell r="D7254" t="str">
            <v>$</v>
          </cell>
          <cell r="E7254">
            <v>1484</v>
          </cell>
          <cell r="F7254" t="str">
            <v>Выплата %% по депозитам, получение %% по кредитам, удержание подоходного н алога, покупка валюты по генеральным заявлениям за март 2002 года</v>
          </cell>
        </row>
        <row r="7255">
          <cell r="A7255">
            <v>37347</v>
          </cell>
          <cell r="B7255" t="str">
            <v>42301810900000040000</v>
          </cell>
          <cell r="C7255" t="str">
            <v>60301810200000009802</v>
          </cell>
          <cell r="D7255" t="str">
            <v>$</v>
          </cell>
          <cell r="E7255">
            <v>22051</v>
          </cell>
          <cell r="F7255" t="str">
            <v>Выплата %% по депозитам, получение %% по кредитам, удержание подоходного н алога, покупка валюты по генеральным заявлениям за март 2002 года</v>
          </cell>
        </row>
        <row r="7256">
          <cell r="A7256">
            <v>37347</v>
          </cell>
          <cell r="B7256" t="str">
            <v>42301810900000040000</v>
          </cell>
          <cell r="C7256" t="str">
            <v>60301810200000009802</v>
          </cell>
          <cell r="D7256" t="str">
            <v>$</v>
          </cell>
          <cell r="E7256">
            <v>4931</v>
          </cell>
          <cell r="F7256" t="str">
            <v>Выплата %% по депозитам, получение %% по кредитам, удержание подоходного н алога, покупка валюты по генеральным заявлениям за март 2002 года</v>
          </cell>
        </row>
        <row r="7257">
          <cell r="A7257">
            <v>37347</v>
          </cell>
          <cell r="B7257" t="str">
            <v>42301810900000040000</v>
          </cell>
          <cell r="C7257" t="str">
            <v>60301810200000009802</v>
          </cell>
          <cell r="D7257" t="str">
            <v>$</v>
          </cell>
          <cell r="E7257">
            <v>11391</v>
          </cell>
          <cell r="F7257" t="str">
            <v>Выплата %% по депозитам, получение %% по кредитам, удержание подоходного н алога, покупка валюты по генеральным заявлениям за март 2002 года</v>
          </cell>
        </row>
        <row r="7258">
          <cell r="A7258">
            <v>37347</v>
          </cell>
          <cell r="B7258" t="str">
            <v>42301810900000040000</v>
          </cell>
          <cell r="C7258" t="str">
            <v>60301810200000009802</v>
          </cell>
          <cell r="D7258" t="str">
            <v>$</v>
          </cell>
          <cell r="E7258">
            <v>2547</v>
          </cell>
          <cell r="F7258" t="str">
            <v>Выплата %% по депозитам, получение %% по кредитам, удержание подоходного н алога, покупка валюты по генеральным заявлениям за март 2002 года</v>
          </cell>
        </row>
        <row r="7259">
          <cell r="A7259">
            <v>37347</v>
          </cell>
          <cell r="B7259" t="str">
            <v>42301810900000040000</v>
          </cell>
          <cell r="C7259" t="str">
            <v>60301810200000009802</v>
          </cell>
          <cell r="D7259" t="str">
            <v>$</v>
          </cell>
          <cell r="E7259">
            <v>32</v>
          </cell>
          <cell r="F7259" t="str">
            <v>Погашение части основного долга, процентов за пользование кредитом и списание подоходного налога с материальной выгоды,  Васильева О.А.</v>
          </cell>
        </row>
        <row r="7260">
          <cell r="A7260">
            <v>37348</v>
          </cell>
          <cell r="B7260" t="str">
            <v>42301810900000040000</v>
          </cell>
          <cell r="C7260" t="str">
            <v>60301810300000000002</v>
          </cell>
          <cell r="D7260" t="str">
            <v>$</v>
          </cell>
          <cell r="E7260">
            <v>106.39</v>
          </cell>
          <cell r="F7260" t="str">
            <v>Удержание 1% налога со счета 1227</v>
          </cell>
        </row>
        <row r="7261">
          <cell r="A7261">
            <v>37348</v>
          </cell>
          <cell r="B7261" t="str">
            <v>42301810900000040000</v>
          </cell>
          <cell r="C7261" t="str">
            <v>60301810300000000002</v>
          </cell>
          <cell r="D7261" t="str">
            <v>$</v>
          </cell>
          <cell r="E7261">
            <v>187.74</v>
          </cell>
          <cell r="F7261" t="str">
            <v>Удержание 1% налога со счета 189</v>
          </cell>
        </row>
        <row r="7262">
          <cell r="A7262">
            <v>37348</v>
          </cell>
          <cell r="B7262" t="str">
            <v>42301810900000040000</v>
          </cell>
          <cell r="C7262" t="str">
            <v>60301810300000000002</v>
          </cell>
          <cell r="D7262" t="str">
            <v>$</v>
          </cell>
          <cell r="E7262">
            <v>53.19</v>
          </cell>
          <cell r="F7262" t="str">
            <v>Удержание 1% налога со счета 655</v>
          </cell>
        </row>
        <row r="7263">
          <cell r="A7263">
            <v>37348</v>
          </cell>
          <cell r="B7263" t="str">
            <v>42301810900000040000</v>
          </cell>
          <cell r="C7263" t="str">
            <v>60301810300000000002</v>
          </cell>
          <cell r="D7263" t="str">
            <v>$</v>
          </cell>
          <cell r="E7263">
            <v>296.26</v>
          </cell>
          <cell r="F7263" t="str">
            <v>Удержание 1% налога со счета 202</v>
          </cell>
        </row>
        <row r="7264">
          <cell r="A7264">
            <v>37349</v>
          </cell>
          <cell r="B7264" t="str">
            <v>42301810900000040000</v>
          </cell>
          <cell r="C7264" t="str">
            <v>60301810300000000002</v>
          </cell>
          <cell r="D7264" t="str">
            <v>$</v>
          </cell>
          <cell r="E7264">
            <v>124.76</v>
          </cell>
          <cell r="F7264" t="str">
            <v>Удержание 1% налога со счета 2006</v>
          </cell>
        </row>
        <row r="7265">
          <cell r="A7265">
            <v>37349</v>
          </cell>
          <cell r="B7265" t="str">
            <v>42301810900000040000</v>
          </cell>
          <cell r="C7265" t="str">
            <v>60301810300000000002</v>
          </cell>
          <cell r="D7265" t="str">
            <v>$</v>
          </cell>
          <cell r="E7265">
            <v>713.5</v>
          </cell>
          <cell r="F7265" t="str">
            <v>Удержание 1% налога со счета 5511</v>
          </cell>
        </row>
        <row r="7266">
          <cell r="A7266">
            <v>37349</v>
          </cell>
          <cell r="B7266" t="str">
            <v>42301810900000040000</v>
          </cell>
          <cell r="C7266" t="str">
            <v>60301810300000000002</v>
          </cell>
          <cell r="D7266" t="str">
            <v>$</v>
          </cell>
          <cell r="E7266">
            <v>109.55</v>
          </cell>
          <cell r="F7266" t="str">
            <v>Удержание 1% налога со счета 244</v>
          </cell>
        </row>
        <row r="7267">
          <cell r="A7267">
            <v>37349</v>
          </cell>
          <cell r="B7267" t="str">
            <v>42301810900000040000</v>
          </cell>
          <cell r="C7267" t="str">
            <v>60301810300000000002</v>
          </cell>
          <cell r="D7267" t="str">
            <v>$</v>
          </cell>
          <cell r="E7267">
            <v>156.5</v>
          </cell>
          <cell r="F7267" t="str">
            <v>Удержание 1% налога со счета 888</v>
          </cell>
        </row>
        <row r="7268">
          <cell r="A7268">
            <v>37349</v>
          </cell>
          <cell r="B7268" t="str">
            <v>42301810900000040000</v>
          </cell>
          <cell r="C7268" t="str">
            <v>60301810300000000002</v>
          </cell>
          <cell r="D7268" t="str">
            <v>$</v>
          </cell>
          <cell r="E7268">
            <v>312.63</v>
          </cell>
          <cell r="F7268" t="str">
            <v>Удержание 1% налога со счета 765</v>
          </cell>
        </row>
        <row r="7269">
          <cell r="A7269">
            <v>37349</v>
          </cell>
          <cell r="B7269" t="str">
            <v>42301810900000040000</v>
          </cell>
          <cell r="C7269" t="str">
            <v>60301810300000000002</v>
          </cell>
          <cell r="D7269" t="str">
            <v>$</v>
          </cell>
          <cell r="E7269">
            <v>469.5</v>
          </cell>
          <cell r="F7269" t="str">
            <v>Удержание 1% налога со счета 1405</v>
          </cell>
        </row>
        <row r="7270">
          <cell r="A7270">
            <v>37349</v>
          </cell>
          <cell r="B7270" t="str">
            <v>42301810900000040000</v>
          </cell>
          <cell r="C7270" t="str">
            <v>60301810300000000002</v>
          </cell>
          <cell r="D7270" t="str">
            <v>$</v>
          </cell>
          <cell r="E7270">
            <v>78.25</v>
          </cell>
          <cell r="F7270" t="str">
            <v>Удержание 1% налога со счета 5375</v>
          </cell>
        </row>
        <row r="7271">
          <cell r="A7271">
            <v>37350</v>
          </cell>
          <cell r="B7271" t="str">
            <v>42301810900000040000</v>
          </cell>
          <cell r="C7271" t="str">
            <v>60301810300000000002</v>
          </cell>
          <cell r="D7271" t="str">
            <v>$</v>
          </cell>
          <cell r="E7271">
            <v>86.43</v>
          </cell>
          <cell r="F7271" t="str">
            <v>Удержание 1% налога со счета 1735</v>
          </cell>
        </row>
        <row r="7272">
          <cell r="A7272">
            <v>37350</v>
          </cell>
          <cell r="B7272" t="str">
            <v>42301810900000040000</v>
          </cell>
          <cell r="C7272" t="str">
            <v>60301810300000000002</v>
          </cell>
          <cell r="D7272" t="str">
            <v>$</v>
          </cell>
          <cell r="E7272">
            <v>169.71</v>
          </cell>
          <cell r="F7272" t="str">
            <v>Удержание 1% налога со счета 3209</v>
          </cell>
        </row>
        <row r="7273">
          <cell r="A7273">
            <v>37350</v>
          </cell>
          <cell r="B7273" t="str">
            <v>42301810900000040000</v>
          </cell>
          <cell r="C7273" t="str">
            <v>60301810300000000002</v>
          </cell>
          <cell r="D7273" t="str">
            <v>$</v>
          </cell>
          <cell r="E7273">
            <v>624.33000000000004</v>
          </cell>
          <cell r="F7273" t="str">
            <v>Удержание 1% налога со счета 1133</v>
          </cell>
        </row>
        <row r="7274">
          <cell r="A7274">
            <v>37350</v>
          </cell>
          <cell r="B7274" t="str">
            <v>42301810900000040000</v>
          </cell>
          <cell r="C7274" t="str">
            <v>60301810300000000002</v>
          </cell>
          <cell r="D7274" t="str">
            <v>$</v>
          </cell>
          <cell r="E7274">
            <v>76.8</v>
          </cell>
          <cell r="F7274" t="str">
            <v>Удержание 1% налога со счета 5375</v>
          </cell>
        </row>
        <row r="7275">
          <cell r="A7275">
            <v>37351</v>
          </cell>
          <cell r="B7275" t="str">
            <v>42301810900000040000</v>
          </cell>
          <cell r="C7275" t="str">
            <v>60301810300000000002</v>
          </cell>
          <cell r="D7275" t="str">
            <v>$</v>
          </cell>
          <cell r="E7275">
            <v>30.29</v>
          </cell>
          <cell r="F7275" t="str">
            <v>Удержание 1% налога со счета 2145</v>
          </cell>
        </row>
        <row r="7276">
          <cell r="A7276">
            <v>37351</v>
          </cell>
          <cell r="B7276" t="str">
            <v>42301810900000040000</v>
          </cell>
          <cell r="C7276" t="str">
            <v>60301810300000000002</v>
          </cell>
          <cell r="D7276" t="str">
            <v>$</v>
          </cell>
          <cell r="E7276">
            <v>31.06</v>
          </cell>
          <cell r="F7276" t="str">
            <v>Удержание 1% налога со счета 2035</v>
          </cell>
        </row>
        <row r="7277">
          <cell r="A7277">
            <v>37351</v>
          </cell>
          <cell r="B7277" t="str">
            <v>42301810900000040000</v>
          </cell>
          <cell r="C7277" t="str">
            <v>60301810200000009802</v>
          </cell>
          <cell r="D7277" t="str">
            <v>$</v>
          </cell>
          <cell r="E7277">
            <v>60</v>
          </cell>
          <cell r="F7277" t="str">
            <v>Погашение части основного долга, процентов за пользование кредитом и списание подоходного налога с материальной выгоды,  Масальская А.А.</v>
          </cell>
        </row>
        <row r="7278">
          <cell r="A7278">
            <v>37351</v>
          </cell>
          <cell r="B7278" t="str">
            <v>42301810900000040000</v>
          </cell>
          <cell r="C7278" t="str">
            <v>60301810200000009802</v>
          </cell>
          <cell r="D7278" t="str">
            <v>$</v>
          </cell>
          <cell r="E7278">
            <v>41</v>
          </cell>
          <cell r="F7278" t="str">
            <v>Погашение части основного долга, процентов за пользование кредитом и списание подоходного налога с материальной выгоды,  Васильева О.А.</v>
          </cell>
        </row>
        <row r="7279">
          <cell r="A7279">
            <v>37351</v>
          </cell>
          <cell r="B7279" t="str">
            <v>42301810900000040000</v>
          </cell>
          <cell r="C7279" t="str">
            <v>60301810200000009802</v>
          </cell>
          <cell r="D7279" t="str">
            <v>$</v>
          </cell>
          <cell r="E7279">
            <v>152</v>
          </cell>
          <cell r="F7279" t="str">
            <v>Погашение части основного долга, процентов за пользование кредитом и списание подоходного налога с материальной выгоды,  Сахарова Е.Н.</v>
          </cell>
        </row>
        <row r="7280">
          <cell r="A7280">
            <v>37351</v>
          </cell>
          <cell r="B7280" t="str">
            <v>42301810900000040000</v>
          </cell>
          <cell r="C7280" t="str">
            <v>60301810200000009802</v>
          </cell>
          <cell r="D7280" t="str">
            <v>$</v>
          </cell>
          <cell r="E7280">
            <v>56</v>
          </cell>
          <cell r="F7280" t="str">
            <v>Погашение части основного долга, процентов за пользование кредитом и списание подоходного налога с материальной выгоды,  Семернина Н.Г.</v>
          </cell>
        </row>
        <row r="7281">
          <cell r="A7281">
            <v>37351</v>
          </cell>
          <cell r="B7281" t="str">
            <v>42301810900000040000</v>
          </cell>
          <cell r="C7281" t="str">
            <v>60301810200000009802</v>
          </cell>
          <cell r="D7281" t="str">
            <v>$</v>
          </cell>
          <cell r="E7281">
            <v>42</v>
          </cell>
          <cell r="F7281" t="str">
            <v>Погашение части основного долга, процентов за пользование кредитом и списание подоходного налога с материальной выгоды,  Назаренко С.А.</v>
          </cell>
        </row>
        <row r="7282">
          <cell r="A7282">
            <v>37354</v>
          </cell>
          <cell r="B7282" t="str">
            <v>42301810900000040000</v>
          </cell>
          <cell r="C7282" t="str">
            <v>60301810300000000002</v>
          </cell>
          <cell r="D7282" t="str">
            <v>$</v>
          </cell>
          <cell r="E7282">
            <v>59.41</v>
          </cell>
          <cell r="F7282" t="str">
            <v>Удержание 1% налога со счета 5171</v>
          </cell>
        </row>
        <row r="7283">
          <cell r="A7283">
            <v>37354</v>
          </cell>
          <cell r="B7283" t="str">
            <v>42301810900000040000</v>
          </cell>
          <cell r="C7283" t="str">
            <v>60301810300000000002</v>
          </cell>
          <cell r="D7283" t="str">
            <v>$</v>
          </cell>
          <cell r="E7283">
            <v>67.34</v>
          </cell>
          <cell r="F7283" t="str">
            <v>Удержание 1% налога со счета 1227</v>
          </cell>
        </row>
        <row r="7284">
          <cell r="A7284">
            <v>37354</v>
          </cell>
          <cell r="B7284" t="str">
            <v>42301810900000040000</v>
          </cell>
          <cell r="C7284" t="str">
            <v>60301810300000000002</v>
          </cell>
          <cell r="D7284" t="str">
            <v>$</v>
          </cell>
          <cell r="E7284">
            <v>155.08000000000001</v>
          </cell>
          <cell r="F7284" t="str">
            <v>Удержание 1% налога со счета 888</v>
          </cell>
        </row>
        <row r="7285">
          <cell r="A7285">
            <v>37355</v>
          </cell>
          <cell r="B7285" t="str">
            <v>42301810900000040000</v>
          </cell>
          <cell r="C7285" t="str">
            <v>60301810300000000002</v>
          </cell>
          <cell r="D7285" t="str">
            <v>$</v>
          </cell>
          <cell r="E7285">
            <v>156.51</v>
          </cell>
          <cell r="F7285" t="str">
            <v>Удержание 1% налога со счета 1609</v>
          </cell>
        </row>
        <row r="7286">
          <cell r="A7286">
            <v>37355</v>
          </cell>
          <cell r="B7286" t="str">
            <v>42301810900000040000</v>
          </cell>
          <cell r="C7286" t="str">
            <v>60301810300000000002</v>
          </cell>
          <cell r="D7286" t="str">
            <v>$</v>
          </cell>
          <cell r="E7286">
            <v>56.38</v>
          </cell>
          <cell r="F7286" t="str">
            <v>Удержание 1% налога со счета 1492</v>
          </cell>
        </row>
        <row r="7287">
          <cell r="A7287">
            <v>37355</v>
          </cell>
          <cell r="B7287" t="str">
            <v>42301810900000040000</v>
          </cell>
          <cell r="C7287" t="str">
            <v>60301810300000000002</v>
          </cell>
          <cell r="D7287" t="str">
            <v>$</v>
          </cell>
          <cell r="E7287">
            <v>31.32</v>
          </cell>
          <cell r="F7287" t="str">
            <v>Удержание 1% налога со счета 626</v>
          </cell>
        </row>
        <row r="7288">
          <cell r="A7288">
            <v>37355</v>
          </cell>
          <cell r="B7288" t="str">
            <v>42301810900000040000</v>
          </cell>
          <cell r="C7288" t="str">
            <v>60301810300000000002</v>
          </cell>
          <cell r="D7288" t="str">
            <v>$</v>
          </cell>
          <cell r="E7288">
            <v>156.6</v>
          </cell>
          <cell r="F7288" t="str">
            <v>Удержание 1% налога со счета 888</v>
          </cell>
        </row>
        <row r="7289">
          <cell r="A7289">
            <v>37355</v>
          </cell>
          <cell r="B7289" t="str">
            <v>42301810900000040000</v>
          </cell>
          <cell r="C7289" t="str">
            <v>60301810300000000002</v>
          </cell>
          <cell r="D7289" t="str">
            <v>$</v>
          </cell>
          <cell r="E7289">
            <v>93.96</v>
          </cell>
          <cell r="F7289" t="str">
            <v>Удержание 1% налога со счета 1900</v>
          </cell>
        </row>
        <row r="7290">
          <cell r="A7290">
            <v>37355</v>
          </cell>
          <cell r="B7290" t="str">
            <v>42301810900000040000</v>
          </cell>
          <cell r="C7290" t="str">
            <v>60301810300000000002</v>
          </cell>
          <cell r="D7290" t="str">
            <v>$</v>
          </cell>
          <cell r="E7290">
            <v>183.03</v>
          </cell>
          <cell r="F7290" t="str">
            <v>Удержание 1% налога со счета 613</v>
          </cell>
        </row>
        <row r="7291">
          <cell r="A7291">
            <v>37355</v>
          </cell>
          <cell r="B7291" t="str">
            <v>42301810900000040000</v>
          </cell>
          <cell r="C7291" t="str">
            <v>60301810300000000002</v>
          </cell>
          <cell r="D7291" t="str">
            <v>$</v>
          </cell>
          <cell r="E7291">
            <v>218.95</v>
          </cell>
          <cell r="F7291" t="str">
            <v>Удержание 1% налога со счета 1023</v>
          </cell>
        </row>
        <row r="7292">
          <cell r="A7292">
            <v>37356</v>
          </cell>
          <cell r="B7292" t="str">
            <v>42301810900000040000</v>
          </cell>
          <cell r="C7292" t="str">
            <v>60301810300000000002</v>
          </cell>
          <cell r="D7292" t="str">
            <v>$</v>
          </cell>
          <cell r="E7292">
            <v>2145.59</v>
          </cell>
          <cell r="F7292" t="str">
            <v>Удержание 1% налога со счета 765</v>
          </cell>
        </row>
        <row r="7293">
          <cell r="A7293">
            <v>37356</v>
          </cell>
          <cell r="B7293" t="str">
            <v>42301810900000040000</v>
          </cell>
          <cell r="C7293" t="str">
            <v>60301810300000000002</v>
          </cell>
          <cell r="D7293" t="str">
            <v>$</v>
          </cell>
          <cell r="E7293">
            <v>1565.04</v>
          </cell>
          <cell r="F7293" t="str">
            <v>Удержание 1% налога со счета 749</v>
          </cell>
        </row>
        <row r="7294">
          <cell r="A7294">
            <v>37356</v>
          </cell>
          <cell r="B7294" t="str">
            <v>42301810900000040000</v>
          </cell>
          <cell r="C7294" t="str">
            <v>60301810300000000002</v>
          </cell>
          <cell r="D7294" t="str">
            <v>$</v>
          </cell>
          <cell r="E7294">
            <v>469.37</v>
          </cell>
          <cell r="F7294" t="str">
            <v>Удержание 1% налога со счета 1036</v>
          </cell>
        </row>
        <row r="7295">
          <cell r="A7295">
            <v>37356</v>
          </cell>
          <cell r="B7295" t="str">
            <v>42301810900000040000</v>
          </cell>
          <cell r="C7295" t="str">
            <v>60301810300000000002</v>
          </cell>
          <cell r="D7295" t="str">
            <v>$</v>
          </cell>
          <cell r="E7295">
            <v>78.3</v>
          </cell>
          <cell r="F7295" t="str">
            <v>Удержание 1% налога со счета 1900</v>
          </cell>
        </row>
        <row r="7296">
          <cell r="A7296">
            <v>37356</v>
          </cell>
          <cell r="B7296" t="str">
            <v>42301810900000040000</v>
          </cell>
          <cell r="C7296" t="str">
            <v>60301810300000000002</v>
          </cell>
          <cell r="D7296" t="str">
            <v>$</v>
          </cell>
          <cell r="E7296">
            <v>156.55000000000001</v>
          </cell>
          <cell r="F7296" t="str">
            <v>Удержание 1% налога со счета 189</v>
          </cell>
        </row>
        <row r="7297">
          <cell r="A7297">
            <v>37356</v>
          </cell>
          <cell r="B7297" t="str">
            <v>42301810900000040000</v>
          </cell>
          <cell r="C7297" t="str">
            <v>60301810300000000002</v>
          </cell>
          <cell r="D7297" t="str">
            <v>$</v>
          </cell>
          <cell r="E7297">
            <v>78.3</v>
          </cell>
          <cell r="F7297" t="str">
            <v>Удержание 1% налога со счета 5375</v>
          </cell>
        </row>
        <row r="7298">
          <cell r="A7298">
            <v>37357</v>
          </cell>
          <cell r="B7298" t="str">
            <v>42301810900000040000</v>
          </cell>
          <cell r="C7298" t="str">
            <v>60301810300000000002</v>
          </cell>
          <cell r="D7298" t="str">
            <v>$</v>
          </cell>
          <cell r="E7298">
            <v>469.8</v>
          </cell>
          <cell r="F7298" t="str">
            <v>Удержание 1% налога со счета 888</v>
          </cell>
        </row>
        <row r="7299">
          <cell r="A7299">
            <v>37357</v>
          </cell>
          <cell r="B7299" t="str">
            <v>42301810900000040000</v>
          </cell>
          <cell r="C7299" t="str">
            <v>60301810300000000002</v>
          </cell>
          <cell r="D7299" t="str">
            <v>$</v>
          </cell>
          <cell r="E7299">
            <v>312.60000000000002</v>
          </cell>
          <cell r="F7299" t="str">
            <v>Удержание 1% налога со счета 435</v>
          </cell>
        </row>
        <row r="7300">
          <cell r="A7300">
            <v>37357</v>
          </cell>
          <cell r="B7300" t="str">
            <v>42301810900000040000</v>
          </cell>
          <cell r="C7300" t="str">
            <v>60301810300000000002</v>
          </cell>
          <cell r="D7300" t="str">
            <v>$</v>
          </cell>
          <cell r="E7300">
            <v>133.41</v>
          </cell>
          <cell r="F7300" t="str">
            <v>Удержание 1% налога со счета 5508</v>
          </cell>
        </row>
        <row r="7301">
          <cell r="A7301">
            <v>37358</v>
          </cell>
          <cell r="B7301" t="str">
            <v>42301810900000040000</v>
          </cell>
          <cell r="C7301" t="str">
            <v>60301810300000000002</v>
          </cell>
          <cell r="D7301" t="str">
            <v>$</v>
          </cell>
          <cell r="E7301">
            <v>93.96</v>
          </cell>
          <cell r="F7301" t="str">
            <v>Удержание 1% налога со счета 804</v>
          </cell>
        </row>
        <row r="7302">
          <cell r="A7302">
            <v>37358</v>
          </cell>
          <cell r="B7302" t="str">
            <v>42301810900000040000</v>
          </cell>
          <cell r="C7302" t="str">
            <v>60301810300000000002</v>
          </cell>
          <cell r="D7302" t="str">
            <v>$</v>
          </cell>
          <cell r="E7302">
            <v>15.66</v>
          </cell>
          <cell r="F7302" t="str">
            <v>Удержание 1% налога со счета 655</v>
          </cell>
        </row>
        <row r="7303">
          <cell r="A7303">
            <v>37358</v>
          </cell>
          <cell r="B7303" t="str">
            <v>42301810900000040000</v>
          </cell>
          <cell r="C7303" t="str">
            <v>60301810300000000002</v>
          </cell>
          <cell r="D7303" t="str">
            <v>$</v>
          </cell>
          <cell r="E7303">
            <v>62.64</v>
          </cell>
          <cell r="F7303" t="str">
            <v>Удержание 1% налога со счета 1036</v>
          </cell>
        </row>
        <row r="7304">
          <cell r="A7304">
            <v>37361</v>
          </cell>
          <cell r="B7304" t="str">
            <v>42301810900000040000</v>
          </cell>
          <cell r="C7304" t="str">
            <v>60301810300000000002</v>
          </cell>
          <cell r="D7304" t="str">
            <v>$</v>
          </cell>
          <cell r="E7304">
            <v>249.66</v>
          </cell>
          <cell r="F7304" t="str">
            <v>Удержание 1% налога со счета 1654</v>
          </cell>
        </row>
        <row r="7305">
          <cell r="A7305">
            <v>37361</v>
          </cell>
          <cell r="B7305" t="str">
            <v>42301810900000040000</v>
          </cell>
          <cell r="C7305" t="str">
            <v>60301810300000000002</v>
          </cell>
          <cell r="D7305" t="str">
            <v>$</v>
          </cell>
          <cell r="E7305">
            <v>219.24</v>
          </cell>
          <cell r="F7305" t="str">
            <v>Удержание 1% налога со счета 1227</v>
          </cell>
        </row>
        <row r="7306">
          <cell r="A7306">
            <v>37361</v>
          </cell>
          <cell r="B7306" t="str">
            <v>42301810900000040000</v>
          </cell>
          <cell r="C7306" t="str">
            <v>60301810300000000002</v>
          </cell>
          <cell r="D7306" t="str">
            <v>$</v>
          </cell>
          <cell r="E7306">
            <v>156.6</v>
          </cell>
          <cell r="F7306" t="str">
            <v>Удержание 1% налога со счета 888</v>
          </cell>
        </row>
        <row r="7307">
          <cell r="A7307">
            <v>37361</v>
          </cell>
          <cell r="B7307" t="str">
            <v>42301810900000040000</v>
          </cell>
          <cell r="C7307" t="str">
            <v>60301810300000000002</v>
          </cell>
          <cell r="D7307" t="str">
            <v>$</v>
          </cell>
          <cell r="E7307">
            <v>62.64</v>
          </cell>
          <cell r="F7307" t="str">
            <v>Удержание 1% налога со счета 655</v>
          </cell>
        </row>
        <row r="7308">
          <cell r="A7308">
            <v>37361</v>
          </cell>
          <cell r="B7308" t="str">
            <v>42301810900000040000</v>
          </cell>
          <cell r="C7308" t="str">
            <v>60301810300000000002</v>
          </cell>
          <cell r="D7308" t="str">
            <v>$</v>
          </cell>
          <cell r="E7308">
            <v>77.459999999999994</v>
          </cell>
          <cell r="F7308" t="str">
            <v>Удержание 1% налога со счета 4677</v>
          </cell>
        </row>
        <row r="7309">
          <cell r="A7309">
            <v>37362</v>
          </cell>
          <cell r="B7309" t="str">
            <v>42301810900000040000</v>
          </cell>
          <cell r="C7309" t="str">
            <v>60301810300000000002</v>
          </cell>
          <cell r="D7309" t="str">
            <v>$</v>
          </cell>
          <cell r="E7309">
            <v>87.61</v>
          </cell>
          <cell r="F7309" t="str">
            <v>Удержание 1% налога со счета 5139</v>
          </cell>
        </row>
        <row r="7310">
          <cell r="A7310">
            <v>37362</v>
          </cell>
          <cell r="B7310" t="str">
            <v>42301810900000040000</v>
          </cell>
          <cell r="C7310" t="str">
            <v>60301810900000009801</v>
          </cell>
          <cell r="D7310" t="str">
            <v>$</v>
          </cell>
          <cell r="E7310">
            <v>1078</v>
          </cell>
          <cell r="F7310" t="str">
            <v>Налог на доходы за 2002г. по заявлению со счета Мартынюк М.Я.</v>
          </cell>
        </row>
        <row r="7311">
          <cell r="A7311">
            <v>37363</v>
          </cell>
          <cell r="B7311" t="str">
            <v>42301810900000040000</v>
          </cell>
          <cell r="C7311" t="str">
            <v>60301810300000000002</v>
          </cell>
          <cell r="D7311" t="str">
            <v>$</v>
          </cell>
          <cell r="E7311">
            <v>310.25</v>
          </cell>
          <cell r="F7311" t="str">
            <v>Удержание 1% налога со счета 1735</v>
          </cell>
        </row>
        <row r="7312">
          <cell r="A7312">
            <v>37363</v>
          </cell>
          <cell r="B7312" t="str">
            <v>42301810900000040000</v>
          </cell>
          <cell r="C7312" t="str">
            <v>60301810300000000002</v>
          </cell>
          <cell r="D7312" t="str">
            <v>$</v>
          </cell>
          <cell r="E7312">
            <v>75.72</v>
          </cell>
          <cell r="F7312" t="str">
            <v>Удержание 1% налога со счета 2145</v>
          </cell>
        </row>
        <row r="7313">
          <cell r="A7313">
            <v>37363</v>
          </cell>
          <cell r="B7313" t="str">
            <v>42301810900000040000</v>
          </cell>
          <cell r="C7313" t="str">
            <v>60301810300000000002</v>
          </cell>
          <cell r="D7313" t="str">
            <v>$</v>
          </cell>
          <cell r="E7313">
            <v>143.83000000000001</v>
          </cell>
          <cell r="F7313" t="str">
            <v>Удержание 1% налога со счета 1816</v>
          </cell>
        </row>
        <row r="7314">
          <cell r="A7314">
            <v>37364</v>
          </cell>
          <cell r="B7314" t="str">
            <v>42301810900000040000</v>
          </cell>
          <cell r="C7314" t="str">
            <v>60301810300000000002</v>
          </cell>
          <cell r="D7314" t="str">
            <v>$</v>
          </cell>
          <cell r="E7314">
            <v>165.78</v>
          </cell>
          <cell r="F7314" t="str">
            <v>Удержание 1% налога со счета 2242</v>
          </cell>
        </row>
        <row r="7315">
          <cell r="A7315">
            <v>37364</v>
          </cell>
          <cell r="B7315" t="str">
            <v>42301810900000040000</v>
          </cell>
          <cell r="C7315" t="str">
            <v>60301810300000000002</v>
          </cell>
          <cell r="D7315" t="str">
            <v>$</v>
          </cell>
          <cell r="E7315">
            <v>62.6</v>
          </cell>
          <cell r="F7315" t="str">
            <v>Удержание 1% налога со счета 1900</v>
          </cell>
        </row>
        <row r="7316">
          <cell r="A7316">
            <v>37365</v>
          </cell>
          <cell r="B7316" t="str">
            <v>42301810900000040000</v>
          </cell>
          <cell r="C7316" t="str">
            <v>60301810300000000002</v>
          </cell>
          <cell r="D7316" t="str">
            <v>$</v>
          </cell>
          <cell r="E7316">
            <v>31.3</v>
          </cell>
          <cell r="F7316" t="str">
            <v>Удержание 1% налога со счета 1492</v>
          </cell>
        </row>
        <row r="7317">
          <cell r="A7317">
            <v>37365</v>
          </cell>
          <cell r="B7317" t="str">
            <v>42301810900000040000</v>
          </cell>
          <cell r="C7317" t="str">
            <v>60301810300000000002</v>
          </cell>
          <cell r="D7317" t="str">
            <v>$</v>
          </cell>
          <cell r="E7317">
            <v>506.64</v>
          </cell>
          <cell r="F7317" t="str">
            <v>Удержание 1% налога со счета 2336</v>
          </cell>
        </row>
        <row r="7318">
          <cell r="A7318">
            <v>37365</v>
          </cell>
          <cell r="B7318" t="str">
            <v>42301810900000040000</v>
          </cell>
          <cell r="C7318" t="str">
            <v>60301810300000000002</v>
          </cell>
          <cell r="D7318" t="str">
            <v>$</v>
          </cell>
          <cell r="E7318">
            <v>93.9</v>
          </cell>
          <cell r="F7318" t="str">
            <v>Удержание 1% налога со счета 189</v>
          </cell>
        </row>
        <row r="7319">
          <cell r="A7319">
            <v>37365</v>
          </cell>
          <cell r="B7319" t="str">
            <v>42301810900000040000</v>
          </cell>
          <cell r="C7319" t="str">
            <v>60301810300000000002</v>
          </cell>
          <cell r="D7319" t="str">
            <v>$</v>
          </cell>
          <cell r="E7319">
            <v>93.39</v>
          </cell>
          <cell r="F7319" t="str">
            <v>Удержание 1% налога со счета 202</v>
          </cell>
        </row>
        <row r="7320">
          <cell r="A7320">
            <v>37365</v>
          </cell>
          <cell r="B7320" t="str">
            <v>42301810900000040000</v>
          </cell>
          <cell r="C7320" t="str">
            <v>60301810300000000002</v>
          </cell>
          <cell r="D7320" t="str">
            <v>$</v>
          </cell>
          <cell r="E7320">
            <v>62.6</v>
          </cell>
          <cell r="F7320" t="str">
            <v>Удержание 1% налога со счета 5375</v>
          </cell>
        </row>
        <row r="7321">
          <cell r="A7321">
            <v>37368</v>
          </cell>
          <cell r="B7321" t="str">
            <v>42301810900000040000</v>
          </cell>
          <cell r="C7321" t="str">
            <v>60301810300000000002</v>
          </cell>
          <cell r="D7321" t="str">
            <v>$</v>
          </cell>
          <cell r="E7321">
            <v>15.65</v>
          </cell>
          <cell r="F7321" t="str">
            <v>Удержание 1% налога со счета 4745</v>
          </cell>
        </row>
        <row r="7322">
          <cell r="A7322">
            <v>37368</v>
          </cell>
          <cell r="B7322" t="str">
            <v>42301810900000040000</v>
          </cell>
          <cell r="C7322" t="str">
            <v>60301810300000000002</v>
          </cell>
          <cell r="D7322" t="str">
            <v>$</v>
          </cell>
          <cell r="E7322">
            <v>313</v>
          </cell>
          <cell r="F7322" t="str">
            <v>Удержание 1% налога со счета 888</v>
          </cell>
        </row>
        <row r="7323">
          <cell r="A7323">
            <v>37368</v>
          </cell>
          <cell r="B7323" t="str">
            <v>42301810900000040000</v>
          </cell>
          <cell r="C7323" t="str">
            <v>60301810300000000002</v>
          </cell>
          <cell r="D7323" t="str">
            <v>$</v>
          </cell>
          <cell r="E7323">
            <v>469.5</v>
          </cell>
          <cell r="F7323" t="str">
            <v>Удержание 1% налога со счета 435</v>
          </cell>
        </row>
        <row r="7324">
          <cell r="A7324">
            <v>37368</v>
          </cell>
          <cell r="B7324" t="str">
            <v>42301810900000040000</v>
          </cell>
          <cell r="C7324" t="str">
            <v>60301810300000000002</v>
          </cell>
          <cell r="D7324" t="str">
            <v>$</v>
          </cell>
          <cell r="E7324">
            <v>62.6</v>
          </cell>
          <cell r="F7324" t="str">
            <v>Удержание 1% налога со счета 4677</v>
          </cell>
        </row>
        <row r="7325">
          <cell r="A7325">
            <v>37368</v>
          </cell>
          <cell r="B7325" t="str">
            <v>42301810900000040000</v>
          </cell>
          <cell r="C7325" t="str">
            <v>60301810300000000002</v>
          </cell>
          <cell r="D7325" t="str">
            <v>$</v>
          </cell>
          <cell r="E7325">
            <v>558.38</v>
          </cell>
          <cell r="F7325" t="str">
            <v>Удержание 1% налога со счета 2381</v>
          </cell>
        </row>
        <row r="7326">
          <cell r="A7326">
            <v>37369</v>
          </cell>
          <cell r="B7326" t="str">
            <v>42301810900000040000</v>
          </cell>
          <cell r="C7326" t="str">
            <v>60301810300000000002</v>
          </cell>
          <cell r="D7326" t="str">
            <v>$</v>
          </cell>
          <cell r="E7326">
            <v>62.56</v>
          </cell>
          <cell r="F7326" t="str">
            <v>Удержание 1% налога со счета 804</v>
          </cell>
        </row>
        <row r="7327">
          <cell r="A7327">
            <v>37369</v>
          </cell>
          <cell r="B7327" t="str">
            <v>42301810900000040000</v>
          </cell>
          <cell r="C7327" t="str">
            <v>60301810300000000002</v>
          </cell>
          <cell r="D7327" t="str">
            <v>$</v>
          </cell>
          <cell r="E7327">
            <v>53.18</v>
          </cell>
          <cell r="F7327" t="str">
            <v>Удержание 1% налога со счета 5375</v>
          </cell>
        </row>
        <row r="7328">
          <cell r="A7328">
            <v>37369</v>
          </cell>
          <cell r="B7328" t="str">
            <v>42301810900000040000</v>
          </cell>
          <cell r="C7328" t="str">
            <v>60301810300000000002</v>
          </cell>
          <cell r="D7328" t="str">
            <v>$</v>
          </cell>
          <cell r="E7328">
            <v>937.26</v>
          </cell>
          <cell r="F7328" t="str">
            <v>Удержание 1% налога со счета 1405</v>
          </cell>
        </row>
        <row r="7329">
          <cell r="A7329">
            <v>37370</v>
          </cell>
          <cell r="B7329" t="str">
            <v>42301810900000040000</v>
          </cell>
          <cell r="C7329" t="str">
            <v>60301810300000000002</v>
          </cell>
          <cell r="D7329" t="str">
            <v>$</v>
          </cell>
          <cell r="E7329">
            <v>469.2</v>
          </cell>
          <cell r="F7329" t="str">
            <v>Удержание 1% налога со счета 2145</v>
          </cell>
        </row>
        <row r="7330">
          <cell r="A7330">
            <v>37370</v>
          </cell>
          <cell r="B7330" t="str">
            <v>42301810900000040000</v>
          </cell>
          <cell r="C7330" t="str">
            <v>60301810300000000002</v>
          </cell>
          <cell r="D7330" t="str">
            <v>$</v>
          </cell>
          <cell r="E7330">
            <v>156.4</v>
          </cell>
          <cell r="F7330" t="str">
            <v>Удержание 1% налога со счета 202</v>
          </cell>
        </row>
        <row r="7331">
          <cell r="A7331">
            <v>37370</v>
          </cell>
          <cell r="B7331" t="str">
            <v>42301810900000040000</v>
          </cell>
          <cell r="C7331" t="str">
            <v>60301810300000000002</v>
          </cell>
          <cell r="D7331" t="str">
            <v>$</v>
          </cell>
          <cell r="E7331">
            <v>156.4</v>
          </cell>
          <cell r="F7331" t="str">
            <v>Удержание 1% налога со счета 888</v>
          </cell>
        </row>
        <row r="7332">
          <cell r="A7332">
            <v>37371</v>
          </cell>
          <cell r="B7332" t="str">
            <v>42301810900000040000</v>
          </cell>
          <cell r="C7332" t="str">
            <v>60301810300000000002</v>
          </cell>
          <cell r="D7332" t="str">
            <v>$</v>
          </cell>
          <cell r="E7332">
            <v>16.149999999999999</v>
          </cell>
          <cell r="F7332" t="str">
            <v>Удержание 1% налога со счета 5207</v>
          </cell>
        </row>
        <row r="7333">
          <cell r="A7333">
            <v>37371</v>
          </cell>
          <cell r="B7333" t="str">
            <v>42301810900000040000</v>
          </cell>
          <cell r="C7333" t="str">
            <v>60301810300000000002</v>
          </cell>
          <cell r="D7333" t="str">
            <v>$</v>
          </cell>
          <cell r="E7333">
            <v>62.56</v>
          </cell>
          <cell r="F7333" t="str">
            <v>Удержание 1% налога со счета 2035</v>
          </cell>
        </row>
        <row r="7334">
          <cell r="A7334">
            <v>37371</v>
          </cell>
          <cell r="B7334" t="str">
            <v>42301810900000040000</v>
          </cell>
          <cell r="C7334" t="str">
            <v>60301810300000000002</v>
          </cell>
          <cell r="D7334" t="str">
            <v>$</v>
          </cell>
          <cell r="E7334">
            <v>109.48</v>
          </cell>
          <cell r="F7334" t="str">
            <v>Удержание 1% налога со счета 5375</v>
          </cell>
        </row>
        <row r="7335">
          <cell r="A7335">
            <v>37371</v>
          </cell>
          <cell r="B7335" t="str">
            <v>42301810900000040000</v>
          </cell>
          <cell r="C7335" t="str">
            <v>60301810300000000002</v>
          </cell>
          <cell r="D7335" t="str">
            <v>$</v>
          </cell>
          <cell r="E7335">
            <v>625.6</v>
          </cell>
          <cell r="F7335" t="str">
            <v>Удержание 1% налога со счета 1133</v>
          </cell>
        </row>
        <row r="7336">
          <cell r="A7336">
            <v>37372</v>
          </cell>
          <cell r="B7336" t="str">
            <v>42301810900000040000</v>
          </cell>
          <cell r="C7336" t="str">
            <v>60301810300000000002</v>
          </cell>
          <cell r="D7336" t="str">
            <v>$</v>
          </cell>
          <cell r="E7336">
            <v>129.29</v>
          </cell>
          <cell r="F7336" t="str">
            <v>Удержание 1% налога со счета 1751</v>
          </cell>
        </row>
        <row r="7337">
          <cell r="A7337">
            <v>37372</v>
          </cell>
          <cell r="B7337" t="str">
            <v>42301810900000040000</v>
          </cell>
          <cell r="C7337" t="str">
            <v>60301810300000000002</v>
          </cell>
          <cell r="D7337" t="str">
            <v>$</v>
          </cell>
          <cell r="E7337">
            <v>156.6</v>
          </cell>
          <cell r="F7337" t="str">
            <v>Удержание 1% налога со счета 888</v>
          </cell>
        </row>
        <row r="7338">
          <cell r="A7338">
            <v>37372</v>
          </cell>
          <cell r="B7338" t="str">
            <v>42301810900000040000</v>
          </cell>
          <cell r="C7338" t="str">
            <v>60301810300000000002</v>
          </cell>
          <cell r="D7338" t="str">
            <v>$</v>
          </cell>
          <cell r="E7338">
            <v>219.24</v>
          </cell>
          <cell r="F7338" t="str">
            <v>Удержание 1% налога со счета 4677</v>
          </cell>
        </row>
        <row r="7339">
          <cell r="A7339">
            <v>37373</v>
          </cell>
          <cell r="B7339" t="str">
            <v>42301810900000040000</v>
          </cell>
          <cell r="C7339" t="str">
            <v>60301810300000000002</v>
          </cell>
          <cell r="D7339" t="str">
            <v>$</v>
          </cell>
          <cell r="E7339">
            <v>125.28</v>
          </cell>
          <cell r="F7339" t="str">
            <v>Удержание 1% налога со счета 639</v>
          </cell>
        </row>
        <row r="7340">
          <cell r="A7340">
            <v>37373</v>
          </cell>
          <cell r="B7340" t="str">
            <v>42301810900000040000</v>
          </cell>
          <cell r="C7340" t="str">
            <v>60301810300000000002</v>
          </cell>
          <cell r="D7340" t="str">
            <v>$</v>
          </cell>
          <cell r="E7340">
            <v>93.96</v>
          </cell>
          <cell r="F7340" t="str">
            <v>Удержание 1% налога со счета 5375</v>
          </cell>
        </row>
        <row r="7341">
          <cell r="A7341">
            <v>37373</v>
          </cell>
          <cell r="B7341" t="str">
            <v>42301810900000040000</v>
          </cell>
          <cell r="C7341" t="str">
            <v>60301810700000009098</v>
          </cell>
          <cell r="D7341" t="str">
            <v>$</v>
          </cell>
          <cell r="E7341">
            <v>4069.8</v>
          </cell>
          <cell r="F7341" t="str">
            <v>Возмещение оплаченных банком услуг по использованию кредитной карты AMEX в личных целях, удержание
 НДС  (Страздинг В.А.)</v>
          </cell>
        </row>
        <row r="7342">
          <cell r="A7342">
            <v>37373</v>
          </cell>
          <cell r="B7342" t="str">
            <v>42301810900000040000</v>
          </cell>
          <cell r="C7342" t="str">
            <v>60301810200000009802</v>
          </cell>
          <cell r="D7342" t="str">
            <v>$</v>
          </cell>
          <cell r="E7342">
            <v>201</v>
          </cell>
          <cell r="F7342" t="str">
            <v>Погашение части основного долга, процентов за пользование кредитом и списание подоходного налога с материальной выгоды,  Васильева О.А.</v>
          </cell>
        </row>
        <row r="7343">
          <cell r="A7343">
            <v>37373</v>
          </cell>
          <cell r="B7343" t="str">
            <v>42301810900000040000</v>
          </cell>
          <cell r="C7343" t="str">
            <v>60301810200000009802</v>
          </cell>
          <cell r="D7343" t="str">
            <v>$</v>
          </cell>
          <cell r="E7343">
            <v>465</v>
          </cell>
          <cell r="F7343" t="str">
            <v>Погашение части основного долга, процентов за пользование кредитом и списание подоходного налога с материальной выгоды,  Сахарова Е.Н.</v>
          </cell>
        </row>
        <row r="7344">
          <cell r="A7344">
            <v>37373</v>
          </cell>
          <cell r="B7344" t="str">
            <v>42301810900000040000</v>
          </cell>
          <cell r="C7344" t="str">
            <v>60301810200000009802</v>
          </cell>
          <cell r="D7344" t="str">
            <v>$</v>
          </cell>
          <cell r="E7344">
            <v>171</v>
          </cell>
          <cell r="F7344" t="str">
            <v>Погашение части основного долга, процентов за пользование кредитом и списание подоходного налога с материальной выгоды,  Семернина Н.Г.</v>
          </cell>
        </row>
        <row r="7345">
          <cell r="A7345">
            <v>37373</v>
          </cell>
          <cell r="B7345" t="str">
            <v>42301810900000040000</v>
          </cell>
          <cell r="C7345" t="str">
            <v>60301810200000009802</v>
          </cell>
          <cell r="D7345" t="str">
            <v>$</v>
          </cell>
          <cell r="E7345">
            <v>95</v>
          </cell>
          <cell r="F7345" t="str">
            <v>Погашение части основного долга, процентов за пользование кредитом и списание подоходного налога с материальной выгоды,  Назаренко С.А.</v>
          </cell>
        </row>
        <row r="7346">
          <cell r="A7346">
            <v>37373</v>
          </cell>
          <cell r="B7346" t="str">
            <v>42301810900000040000</v>
          </cell>
          <cell r="C7346" t="str">
            <v>60301810200000009802</v>
          </cell>
          <cell r="D7346" t="str">
            <v>$</v>
          </cell>
          <cell r="E7346">
            <v>187</v>
          </cell>
          <cell r="F7346" t="str">
            <v>Погашение части основного долга, процентов за пользование кредитом и списание подоходного налога с материальной выгоды,  Масальская А.А.</v>
          </cell>
        </row>
        <row r="7347">
          <cell r="A7347">
            <v>37375</v>
          </cell>
          <cell r="B7347" t="str">
            <v>42301810900000040000</v>
          </cell>
          <cell r="C7347" t="str">
            <v>60301810300000000002</v>
          </cell>
          <cell r="D7347" t="str">
            <v>$</v>
          </cell>
          <cell r="E7347">
            <v>84.56</v>
          </cell>
          <cell r="F7347" t="str">
            <v>Удержание 1% налога со счета 1492</v>
          </cell>
        </row>
        <row r="7348">
          <cell r="A7348">
            <v>37375</v>
          </cell>
          <cell r="B7348" t="str">
            <v>42301810900000040000</v>
          </cell>
          <cell r="C7348" t="str">
            <v>60301810300000000002</v>
          </cell>
          <cell r="D7348" t="str">
            <v>$</v>
          </cell>
          <cell r="E7348">
            <v>187.92</v>
          </cell>
          <cell r="F7348" t="str">
            <v>Удержание 1% налога со счета 1227</v>
          </cell>
        </row>
        <row r="7349">
          <cell r="A7349">
            <v>37375</v>
          </cell>
          <cell r="B7349" t="str">
            <v>42301810900000040000</v>
          </cell>
          <cell r="C7349" t="str">
            <v>60301810300000000002</v>
          </cell>
          <cell r="D7349" t="str">
            <v>$</v>
          </cell>
          <cell r="E7349">
            <v>313.2</v>
          </cell>
          <cell r="F7349" t="str">
            <v>Удержание 1% налога со счета 1133</v>
          </cell>
        </row>
        <row r="7350">
          <cell r="A7350">
            <v>37376</v>
          </cell>
          <cell r="B7350" t="str">
            <v>42301810900000040000</v>
          </cell>
          <cell r="C7350" t="str">
            <v>60301810300000000002</v>
          </cell>
          <cell r="D7350" t="str">
            <v>$</v>
          </cell>
          <cell r="E7350">
            <v>68.59</v>
          </cell>
          <cell r="F7350" t="str">
            <v>Удержание 1% налога со счета 1609</v>
          </cell>
        </row>
        <row r="7351">
          <cell r="A7351">
            <v>37376</v>
          </cell>
          <cell r="B7351" t="str">
            <v>42301810900000040000</v>
          </cell>
          <cell r="C7351" t="str">
            <v>60301810300000000002</v>
          </cell>
          <cell r="D7351" t="str">
            <v>$</v>
          </cell>
          <cell r="E7351">
            <v>62.64</v>
          </cell>
          <cell r="F7351" t="str">
            <v>Удержание 1% налога со счета 655</v>
          </cell>
        </row>
        <row r="7352">
          <cell r="A7352">
            <v>37382</v>
          </cell>
          <cell r="B7352" t="str">
            <v>42301810900000040000</v>
          </cell>
          <cell r="C7352" t="str">
            <v>60301810300000000002</v>
          </cell>
          <cell r="D7352" t="str">
            <v>$</v>
          </cell>
          <cell r="E7352">
            <v>1252.8</v>
          </cell>
          <cell r="F7352" t="str">
            <v>Удержание 1% налога со счета 1133</v>
          </cell>
        </row>
        <row r="7353">
          <cell r="A7353">
            <v>37382</v>
          </cell>
          <cell r="B7353" t="str">
            <v>42301810900000040000</v>
          </cell>
          <cell r="C7353" t="str">
            <v>60301810300000000002</v>
          </cell>
          <cell r="D7353" t="str">
            <v>$</v>
          </cell>
          <cell r="E7353">
            <v>939.6</v>
          </cell>
          <cell r="F7353" t="str">
            <v>Удержание 1% налога со счета 1405</v>
          </cell>
        </row>
        <row r="7354">
          <cell r="A7354">
            <v>37382</v>
          </cell>
          <cell r="B7354" t="str">
            <v>42301810900000040000</v>
          </cell>
          <cell r="C7354" t="str">
            <v>60301810300000000002</v>
          </cell>
          <cell r="D7354" t="str">
            <v>$</v>
          </cell>
          <cell r="E7354">
            <v>62.64</v>
          </cell>
          <cell r="F7354" t="str">
            <v>Удержание 1% налога со счета 5207</v>
          </cell>
        </row>
        <row r="7355">
          <cell r="A7355">
            <v>37382</v>
          </cell>
          <cell r="B7355" t="str">
            <v>42301810900000040000</v>
          </cell>
          <cell r="C7355" t="str">
            <v>60301810200000009802</v>
          </cell>
          <cell r="D7355" t="str">
            <v>$</v>
          </cell>
          <cell r="E7355">
            <v>12933</v>
          </cell>
          <cell r="F7355" t="str">
            <v>Выплата %% по депозитам, получение %% по кредитам, удержание подоходного н алога, покупка валюты по генеральным заявлениям за апрель 2002 года</v>
          </cell>
        </row>
        <row r="7356">
          <cell r="A7356">
            <v>37382</v>
          </cell>
          <cell r="B7356" t="str">
            <v>42301810900000040000</v>
          </cell>
          <cell r="C7356" t="str">
            <v>60301810200000009802</v>
          </cell>
          <cell r="D7356" t="str">
            <v>$</v>
          </cell>
          <cell r="E7356">
            <v>2892</v>
          </cell>
          <cell r="F7356" t="str">
            <v>Выплата %% по депозитам, получение %% по кредитам, удержание подоходного н алога, покупка валюты по генеральным заявлениям за апрель 2002 года</v>
          </cell>
        </row>
        <row r="7357">
          <cell r="A7357">
            <v>37382</v>
          </cell>
          <cell r="B7357" t="str">
            <v>42301810900000040000</v>
          </cell>
          <cell r="C7357" t="str">
            <v>60301810200000009802</v>
          </cell>
          <cell r="D7357" t="str">
            <v>$</v>
          </cell>
          <cell r="E7357">
            <v>3103</v>
          </cell>
          <cell r="F7357" t="str">
            <v>Выплата %% по депозитам, получение %% по кредитам, удержание подоходного н алога, покупка валюты по генеральным заявлениям за апрель 2002 года</v>
          </cell>
        </row>
        <row r="7358">
          <cell r="A7358">
            <v>37382</v>
          </cell>
          <cell r="B7358" t="str">
            <v>42301810900000040000</v>
          </cell>
          <cell r="C7358" t="str">
            <v>60301810200000009802</v>
          </cell>
          <cell r="D7358" t="str">
            <v>$</v>
          </cell>
          <cell r="E7358">
            <v>1868</v>
          </cell>
          <cell r="F7358" t="str">
            <v>Выплата %% по депозитам, получение %% по кредитам, удержание подоходного н алога, покупка валюты по генеральным заявлениям за апрель 2002 года</v>
          </cell>
        </row>
        <row r="7359">
          <cell r="A7359">
            <v>37382</v>
          </cell>
          <cell r="B7359" t="str">
            <v>42301810900000040000</v>
          </cell>
          <cell r="C7359" t="str">
            <v>60301810200000009802</v>
          </cell>
          <cell r="D7359" t="str">
            <v>$</v>
          </cell>
          <cell r="E7359">
            <v>15536</v>
          </cell>
          <cell r="F7359" t="str">
            <v>Выплата %% по депозитам, получение %% по кредитам, удержание подоходного н алога, покупка валюты по генеральным заявлениям за апрель 2002 года</v>
          </cell>
        </row>
        <row r="7360">
          <cell r="A7360">
            <v>37382</v>
          </cell>
          <cell r="B7360" t="str">
            <v>42301810900000040000</v>
          </cell>
          <cell r="C7360" t="str">
            <v>60301810200000009802</v>
          </cell>
          <cell r="D7360" t="str">
            <v>$</v>
          </cell>
          <cell r="E7360">
            <v>9353</v>
          </cell>
          <cell r="F7360" t="str">
            <v>Выплата %% по депозитам, получение %% по кредитам, удержание подоходного н алога, покупка валюты по генеральным заявлениям за апрель 2002 года</v>
          </cell>
        </row>
        <row r="7361">
          <cell r="A7361">
            <v>37382</v>
          </cell>
          <cell r="B7361" t="str">
            <v>42301810900000040000</v>
          </cell>
          <cell r="C7361" t="str">
            <v>60301810200000009802</v>
          </cell>
          <cell r="D7361" t="str">
            <v>$</v>
          </cell>
          <cell r="E7361">
            <v>6421</v>
          </cell>
          <cell r="F7361" t="str">
            <v>Выплата %% по депозитам, получение %% по кредитам, удержание подоходного н алога, покупка валюты по генеральным заявлениям за апрель 2002 года</v>
          </cell>
        </row>
        <row r="7362">
          <cell r="A7362">
            <v>37382</v>
          </cell>
          <cell r="B7362" t="str">
            <v>42301810900000040000</v>
          </cell>
          <cell r="C7362" t="str">
            <v>60301810200000009802</v>
          </cell>
          <cell r="D7362" t="str">
            <v>$</v>
          </cell>
          <cell r="E7362">
            <v>1436</v>
          </cell>
          <cell r="F7362" t="str">
            <v>Выплата %% по депозитам, получение %% по кредитам, удержание подоходного н алога, покупка валюты по генеральным заявлениям за апрель 2002 года</v>
          </cell>
        </row>
        <row r="7363">
          <cell r="A7363">
            <v>37382</v>
          </cell>
          <cell r="B7363" t="str">
            <v>42301810900000040000</v>
          </cell>
          <cell r="C7363" t="str">
            <v>60301810200000009802</v>
          </cell>
          <cell r="D7363" t="str">
            <v>$</v>
          </cell>
          <cell r="E7363">
            <v>21339</v>
          </cell>
          <cell r="F7363" t="str">
            <v>Выплата %% по депозитам, получение %% по кредитам, удержание подоходного н алога, покупка валюты по генеральным заявлениям за апрель 2002 года</v>
          </cell>
        </row>
        <row r="7364">
          <cell r="A7364">
            <v>37382</v>
          </cell>
          <cell r="B7364" t="str">
            <v>42301810900000040000</v>
          </cell>
          <cell r="C7364" t="str">
            <v>60301810200000009802</v>
          </cell>
          <cell r="D7364" t="str">
            <v>$</v>
          </cell>
          <cell r="E7364">
            <v>4772</v>
          </cell>
          <cell r="F7364" t="str">
            <v>Выплата %% по депозитам, получение %% по кредитам, удержание подоходного н алога, покупка валюты по генеральным заявлениям за апрель 2002 года</v>
          </cell>
        </row>
        <row r="7365">
          <cell r="A7365">
            <v>37382</v>
          </cell>
          <cell r="B7365" t="str">
            <v>42301810900000040000</v>
          </cell>
          <cell r="C7365" t="str">
            <v>60301810200000009802</v>
          </cell>
          <cell r="D7365" t="str">
            <v>$</v>
          </cell>
          <cell r="E7365">
            <v>11024</v>
          </cell>
          <cell r="F7365" t="str">
            <v>Выплата %% по депозитам, получение %% по кредитам, удержание подоходного н алога, покупка валюты по генеральным заявлениям за апрель 2002 года</v>
          </cell>
        </row>
        <row r="7366">
          <cell r="A7366">
            <v>37382</v>
          </cell>
          <cell r="B7366" t="str">
            <v>42301810900000040000</v>
          </cell>
          <cell r="C7366" t="str">
            <v>60301810200000009802</v>
          </cell>
          <cell r="D7366" t="str">
            <v>$</v>
          </cell>
          <cell r="E7366">
            <v>2465</v>
          </cell>
          <cell r="F7366" t="str">
            <v>Выплата %% по депозитам, получение %% по кредитам, удержание подоходного н алога, покупка валюты по генеральным заявлениям за апрель 2002 года</v>
          </cell>
        </row>
        <row r="7367">
          <cell r="A7367">
            <v>37382</v>
          </cell>
          <cell r="B7367" t="str">
            <v>42301810900000040000</v>
          </cell>
          <cell r="C7367" t="str">
            <v>60301810200000009802</v>
          </cell>
          <cell r="D7367" t="str">
            <v>$</v>
          </cell>
          <cell r="E7367">
            <v>80</v>
          </cell>
          <cell r="F7367" t="str">
            <v>Погашение части основного долга, процентов за пользование кредитом и списание подоходного налога с материальной выгоды,  Васильева О.А.</v>
          </cell>
        </row>
        <row r="7368">
          <cell r="A7368">
            <v>37383</v>
          </cell>
          <cell r="B7368" t="str">
            <v>42301810900000040000</v>
          </cell>
          <cell r="C7368" t="str">
            <v>60301810200000009802</v>
          </cell>
          <cell r="D7368" t="str">
            <v>$</v>
          </cell>
          <cell r="E7368">
            <v>9</v>
          </cell>
          <cell r="F7368" t="str">
            <v>Погашение части основного долга, процентов за пользование кредитом и списание подоходного налога с материальной выгоды,  Васильева О.А.</v>
          </cell>
        </row>
        <row r="7369">
          <cell r="A7369">
            <v>37383</v>
          </cell>
          <cell r="B7369" t="str">
            <v>42301810900000040000</v>
          </cell>
          <cell r="C7369" t="str">
            <v>60301810200000009802</v>
          </cell>
          <cell r="D7369" t="str">
            <v>$</v>
          </cell>
          <cell r="E7369">
            <v>84</v>
          </cell>
          <cell r="F7369" t="str">
            <v>Погашение части основного долга, процентов за пользование кредитом и списание подоходного налога с материальной выгоды,  Масальская А.А.</v>
          </cell>
        </row>
        <row r="7370">
          <cell r="A7370">
            <v>37383</v>
          </cell>
          <cell r="B7370" t="str">
            <v>42301810900000040000</v>
          </cell>
          <cell r="C7370" t="str">
            <v>60301810200000009802</v>
          </cell>
          <cell r="D7370" t="str">
            <v>$</v>
          </cell>
          <cell r="E7370">
            <v>41</v>
          </cell>
          <cell r="F7370" t="str">
            <v>Погашение части основного долга, процентов за пользование кредитом и списание подоходного налога с материальной выгоды,  Назаренко С.А.</v>
          </cell>
        </row>
        <row r="7371">
          <cell r="A7371">
            <v>37383</v>
          </cell>
          <cell r="B7371" t="str">
            <v>42301810900000040000</v>
          </cell>
          <cell r="C7371" t="str">
            <v>60301810200000009802</v>
          </cell>
          <cell r="D7371" t="str">
            <v>$</v>
          </cell>
          <cell r="E7371">
            <v>208</v>
          </cell>
          <cell r="F7371" t="str">
            <v>Погашение части основного долга, процентов за пользование кредитом и списание подоходного налога с материальной выгоды,  Сахарова Е.Н.</v>
          </cell>
        </row>
        <row r="7372">
          <cell r="A7372">
            <v>37383</v>
          </cell>
          <cell r="B7372" t="str">
            <v>42301810900000040000</v>
          </cell>
          <cell r="C7372" t="str">
            <v>60301810200000009802</v>
          </cell>
          <cell r="D7372" t="str">
            <v>$</v>
          </cell>
          <cell r="E7372">
            <v>76</v>
          </cell>
          <cell r="F7372" t="str">
            <v>Погашение части основного долга, процентов за пользование кредитом и списание подоходного налога с материальной выгоды,  Семернина Н.Г.</v>
          </cell>
        </row>
        <row r="7373">
          <cell r="A7373">
            <v>37384</v>
          </cell>
          <cell r="B7373" t="str">
            <v>42301810900000040000</v>
          </cell>
          <cell r="C7373" t="str">
            <v>60301810300000000002</v>
          </cell>
          <cell r="D7373" t="str">
            <v>$</v>
          </cell>
          <cell r="E7373">
            <v>187.92</v>
          </cell>
          <cell r="F7373" t="str">
            <v>Удержание 1% налога со счета 1227</v>
          </cell>
        </row>
        <row r="7374">
          <cell r="A7374">
            <v>37384</v>
          </cell>
          <cell r="B7374" t="str">
            <v>42301810900000040000</v>
          </cell>
          <cell r="C7374" t="str">
            <v>60301810300000000002</v>
          </cell>
          <cell r="D7374" t="str">
            <v>$</v>
          </cell>
          <cell r="E7374">
            <v>129.80000000000001</v>
          </cell>
          <cell r="F7374" t="str">
            <v>Удержание 1% налога со счета 1803</v>
          </cell>
        </row>
        <row r="7375">
          <cell r="A7375">
            <v>37389</v>
          </cell>
          <cell r="B7375" t="str">
            <v>42301810900000040000</v>
          </cell>
          <cell r="C7375" t="str">
            <v>60301810300000000002</v>
          </cell>
          <cell r="D7375" t="str">
            <v>$</v>
          </cell>
          <cell r="E7375">
            <v>470.44</v>
          </cell>
          <cell r="F7375" t="str">
            <v>Удержание 1% налога со счета 1036</v>
          </cell>
        </row>
        <row r="7376">
          <cell r="A7376">
            <v>37389</v>
          </cell>
          <cell r="B7376" t="str">
            <v>42301810900000040000</v>
          </cell>
          <cell r="C7376" t="str">
            <v>60301810300000000002</v>
          </cell>
          <cell r="D7376" t="str">
            <v>$</v>
          </cell>
          <cell r="E7376">
            <v>67.45</v>
          </cell>
          <cell r="F7376" t="str">
            <v>Удержание 1% налога со счета 1609</v>
          </cell>
        </row>
        <row r="7377">
          <cell r="A7377">
            <v>37390</v>
          </cell>
          <cell r="B7377" t="str">
            <v>42301810900000040000</v>
          </cell>
          <cell r="C7377" t="str">
            <v>60301810300000000002</v>
          </cell>
          <cell r="D7377" t="str">
            <v>$</v>
          </cell>
          <cell r="E7377">
            <v>187.95</v>
          </cell>
          <cell r="F7377" t="str">
            <v>Удержание 1% налога со счета 2035</v>
          </cell>
        </row>
        <row r="7378">
          <cell r="A7378">
            <v>37390</v>
          </cell>
          <cell r="B7378" t="str">
            <v>42301810900000040000</v>
          </cell>
          <cell r="C7378" t="str">
            <v>60301810300000000002</v>
          </cell>
          <cell r="D7378" t="str">
            <v>$</v>
          </cell>
          <cell r="E7378">
            <v>151.47999999999999</v>
          </cell>
          <cell r="F7378" t="str">
            <v>Удержание 1% налога со счета 244</v>
          </cell>
        </row>
        <row r="7379">
          <cell r="A7379">
            <v>37390</v>
          </cell>
          <cell r="B7379" t="str">
            <v>42301810900000040000</v>
          </cell>
          <cell r="C7379" t="str">
            <v>60301810300000000002</v>
          </cell>
          <cell r="D7379" t="str">
            <v>$</v>
          </cell>
          <cell r="E7379">
            <v>47.06</v>
          </cell>
          <cell r="F7379" t="str">
            <v>Удержание 1% налога со счета 655</v>
          </cell>
        </row>
        <row r="7380">
          <cell r="A7380">
            <v>37391</v>
          </cell>
          <cell r="B7380" t="str">
            <v>42301810900000040000</v>
          </cell>
          <cell r="C7380" t="str">
            <v>60301810300000000002</v>
          </cell>
          <cell r="D7380" t="str">
            <v>$</v>
          </cell>
          <cell r="E7380">
            <v>16.8</v>
          </cell>
          <cell r="F7380" t="str">
            <v>Удержание 1% налога со счета 1997</v>
          </cell>
        </row>
        <row r="7381">
          <cell r="A7381">
            <v>37392</v>
          </cell>
          <cell r="B7381" t="str">
            <v>42301810900000040000</v>
          </cell>
          <cell r="C7381" t="str">
            <v>60301810300000000002</v>
          </cell>
          <cell r="D7381" t="str">
            <v>$</v>
          </cell>
          <cell r="E7381">
            <v>305.73</v>
          </cell>
          <cell r="F7381" t="str">
            <v>Удержание 1% налога со счета 2145</v>
          </cell>
        </row>
        <row r="7382">
          <cell r="A7382">
            <v>37392</v>
          </cell>
          <cell r="B7382" t="str">
            <v>42301810900000040000</v>
          </cell>
          <cell r="C7382" t="str">
            <v>60301810300000000002</v>
          </cell>
          <cell r="D7382" t="str">
            <v>$</v>
          </cell>
          <cell r="E7382">
            <v>3.09</v>
          </cell>
          <cell r="F7382" t="str">
            <v>Удержание 1% налога со счета 1382</v>
          </cell>
        </row>
        <row r="7383">
          <cell r="A7383">
            <v>37394</v>
          </cell>
          <cell r="B7383" t="str">
            <v>42301810900000040000</v>
          </cell>
          <cell r="C7383" t="str">
            <v>60301810300000000002</v>
          </cell>
          <cell r="D7383" t="str">
            <v>$</v>
          </cell>
          <cell r="E7383">
            <v>15.69</v>
          </cell>
          <cell r="F7383" t="str">
            <v>Удержание 1% налога со счета 655</v>
          </cell>
        </row>
        <row r="7384">
          <cell r="A7384">
            <v>37396</v>
          </cell>
          <cell r="B7384" t="str">
            <v>42301810900000040000</v>
          </cell>
          <cell r="C7384" t="str">
            <v>60301810300000000002</v>
          </cell>
          <cell r="D7384" t="str">
            <v>$</v>
          </cell>
          <cell r="E7384">
            <v>47.06</v>
          </cell>
          <cell r="F7384" t="str">
            <v>Удержание 1% налога со счета 5207</v>
          </cell>
        </row>
        <row r="7385">
          <cell r="A7385">
            <v>37398</v>
          </cell>
          <cell r="B7385" t="str">
            <v>42301810900000040000</v>
          </cell>
          <cell r="C7385" t="str">
            <v>60301810300000000002</v>
          </cell>
          <cell r="D7385" t="str">
            <v>$</v>
          </cell>
          <cell r="E7385">
            <v>2821.08</v>
          </cell>
          <cell r="F7385" t="str">
            <v>Удержание 1% налога со счета 4813</v>
          </cell>
        </row>
        <row r="7386">
          <cell r="A7386">
            <v>37398</v>
          </cell>
          <cell r="B7386" t="str">
            <v>42301810900000040000</v>
          </cell>
          <cell r="C7386" t="str">
            <v>60301810300000000002</v>
          </cell>
          <cell r="D7386" t="str">
            <v>$</v>
          </cell>
          <cell r="E7386">
            <v>1252.78</v>
          </cell>
          <cell r="F7386" t="str">
            <v>Удержание 1% налога со счета 1133</v>
          </cell>
        </row>
        <row r="7387">
          <cell r="A7387">
            <v>37399</v>
          </cell>
          <cell r="B7387" t="str">
            <v>42301810900000040000</v>
          </cell>
          <cell r="C7387" t="str">
            <v>60301810300000000002</v>
          </cell>
          <cell r="D7387" t="str">
            <v>$</v>
          </cell>
          <cell r="E7387">
            <v>31.37</v>
          </cell>
          <cell r="F7387" t="str">
            <v>Удержание 1% налога со счета 1492</v>
          </cell>
        </row>
        <row r="7388">
          <cell r="A7388">
            <v>37399</v>
          </cell>
          <cell r="B7388" t="str">
            <v>42301810900000040000</v>
          </cell>
          <cell r="C7388" t="str">
            <v>60301810700000009098</v>
          </cell>
          <cell r="D7388" t="str">
            <v>$</v>
          </cell>
          <cell r="E7388">
            <v>18.010000000000002</v>
          </cell>
          <cell r="F7388" t="str">
            <v>Возмещение оплаченных банком услуг по использованию кредитной карты AMEX в личных целях, удержание
 НДС и налога с продаж  Васильева О.А.</v>
          </cell>
        </row>
        <row r="7389">
          <cell r="A7389">
            <v>37403</v>
          </cell>
          <cell r="B7389" t="str">
            <v>42301810900000040000</v>
          </cell>
          <cell r="C7389" t="str">
            <v>60301810300000000002</v>
          </cell>
          <cell r="D7389" t="str">
            <v>$</v>
          </cell>
          <cell r="E7389">
            <v>1255.29</v>
          </cell>
          <cell r="F7389" t="str">
            <v>Удержание 1% налога со счета 1405</v>
          </cell>
        </row>
        <row r="7390">
          <cell r="A7390">
            <v>37404</v>
          </cell>
          <cell r="B7390" t="str">
            <v>42301810900000040000</v>
          </cell>
          <cell r="C7390" t="str">
            <v>60301810300000000002</v>
          </cell>
          <cell r="D7390" t="str">
            <v>$</v>
          </cell>
          <cell r="E7390">
            <v>47.13</v>
          </cell>
          <cell r="F7390" t="str">
            <v>Удержание 1% налога со счета 5207</v>
          </cell>
        </row>
        <row r="7391">
          <cell r="A7391">
            <v>37405</v>
          </cell>
          <cell r="B7391" t="str">
            <v>42301810900000040000</v>
          </cell>
          <cell r="C7391" t="str">
            <v>60301810300000000002</v>
          </cell>
          <cell r="D7391" t="str">
            <v>$</v>
          </cell>
          <cell r="E7391">
            <v>61.59</v>
          </cell>
          <cell r="F7391" t="str">
            <v>Удержание 1% налога со счета 2051</v>
          </cell>
        </row>
        <row r="7392">
          <cell r="A7392">
            <v>37405</v>
          </cell>
          <cell r="B7392" t="str">
            <v>42301810900000040000</v>
          </cell>
          <cell r="C7392" t="str">
            <v>60301810300000000002</v>
          </cell>
          <cell r="D7392" t="str">
            <v>$</v>
          </cell>
          <cell r="E7392">
            <v>31.44</v>
          </cell>
          <cell r="F7392" t="str">
            <v>Удержание 1% налога со счета 5207</v>
          </cell>
        </row>
        <row r="7393">
          <cell r="A7393">
            <v>37406</v>
          </cell>
          <cell r="B7393" t="str">
            <v>42301810900000040000</v>
          </cell>
          <cell r="C7393" t="str">
            <v>60301810200000009802</v>
          </cell>
          <cell r="D7393" t="str">
            <v>$</v>
          </cell>
          <cell r="E7393">
            <v>174</v>
          </cell>
          <cell r="F7393" t="str">
            <v>Погашение части основного долга, процентов за пользование кредитом и списание подоходного налога с материальной выгоды,  Семернина Н.Г.</v>
          </cell>
        </row>
        <row r="7394">
          <cell r="A7394">
            <v>37406</v>
          </cell>
          <cell r="B7394" t="str">
            <v>42301810900000040000</v>
          </cell>
          <cell r="C7394" t="str">
            <v>60301810200000009802</v>
          </cell>
          <cell r="D7394" t="str">
            <v>$</v>
          </cell>
          <cell r="E7394">
            <v>182</v>
          </cell>
          <cell r="F7394" t="str">
            <v>Погашение части основного долга, процентов за пользование кредитом и списание подоходного налога с материальной выгоды,  Васильева О.А.</v>
          </cell>
        </row>
        <row r="7395">
          <cell r="A7395">
            <v>37406</v>
          </cell>
          <cell r="B7395" t="str">
            <v>42301810900000040000</v>
          </cell>
          <cell r="C7395" t="str">
            <v>60301810200000009802</v>
          </cell>
          <cell r="D7395" t="str">
            <v>$</v>
          </cell>
          <cell r="E7395">
            <v>89</v>
          </cell>
          <cell r="F7395" t="str">
            <v>Погашение части основного долга, процентов за пользование кредитом и списание подоходного налога с материальной выгоды,  Назаренко С.А.</v>
          </cell>
        </row>
        <row r="7396">
          <cell r="A7396">
            <v>37406</v>
          </cell>
          <cell r="B7396" t="str">
            <v>42301810900000040000</v>
          </cell>
          <cell r="C7396" t="str">
            <v>60301810200000009802</v>
          </cell>
          <cell r="D7396" t="str">
            <v>$</v>
          </cell>
          <cell r="E7396">
            <v>474</v>
          </cell>
          <cell r="F7396" t="str">
            <v>Погашение части основного долга, процентов за пользование кредитом и списание подоходного налога с материальной выгоды,  Сахарова Е.Н.</v>
          </cell>
        </row>
        <row r="7397">
          <cell r="A7397">
            <v>37406</v>
          </cell>
          <cell r="B7397" t="str">
            <v>42301810900000040000</v>
          </cell>
          <cell r="C7397" t="str">
            <v>60301810200000009802</v>
          </cell>
          <cell r="D7397" t="str">
            <v>$</v>
          </cell>
          <cell r="E7397">
            <v>192</v>
          </cell>
          <cell r="F7397" t="str">
            <v>Погашение части основного долга, процентов за пользование кредитом и списание подоходного налога с материальной выгоды,  Масальская А.А.</v>
          </cell>
        </row>
        <row r="7398">
          <cell r="A7398">
            <v>37407</v>
          </cell>
          <cell r="B7398" t="str">
            <v>42301810900000040000</v>
          </cell>
          <cell r="C7398" t="str">
            <v>60301810300000000002</v>
          </cell>
          <cell r="D7398" t="str">
            <v>$</v>
          </cell>
          <cell r="E7398">
            <v>53.45</v>
          </cell>
          <cell r="F7398" t="str">
            <v>Удержание 1% налога со счета 1227</v>
          </cell>
        </row>
        <row r="7399">
          <cell r="A7399">
            <v>37407</v>
          </cell>
          <cell r="B7399" t="str">
            <v>42301810900000040000</v>
          </cell>
          <cell r="C7399" t="str">
            <v>60301810300000000002</v>
          </cell>
          <cell r="D7399" t="str">
            <v>$</v>
          </cell>
          <cell r="E7399">
            <v>84.89</v>
          </cell>
          <cell r="F7399" t="str">
            <v>Удержание 1% налога со счета 1492</v>
          </cell>
        </row>
        <row r="7400">
          <cell r="A7400">
            <v>37407</v>
          </cell>
          <cell r="B7400" t="str">
            <v>42301810900000040000</v>
          </cell>
          <cell r="C7400" t="str">
            <v>60301810300000000002</v>
          </cell>
          <cell r="D7400" t="str">
            <v>$</v>
          </cell>
          <cell r="E7400">
            <v>1257.5999999999999</v>
          </cell>
          <cell r="F7400" t="str">
            <v>Удержание 1% налога со счета 1133</v>
          </cell>
        </row>
        <row r="7401">
          <cell r="A7401">
            <v>37407</v>
          </cell>
          <cell r="B7401" t="str">
            <v>42301810900000040000</v>
          </cell>
          <cell r="C7401" t="str">
            <v>60301810300000000002</v>
          </cell>
          <cell r="D7401" t="str">
            <v>$</v>
          </cell>
          <cell r="E7401">
            <v>62.88</v>
          </cell>
          <cell r="F7401" t="str">
            <v>Удержание 1% налога со счета 1609</v>
          </cell>
        </row>
        <row r="7402">
          <cell r="A7402">
            <v>37410</v>
          </cell>
          <cell r="B7402" t="str">
            <v>42301810900000040000</v>
          </cell>
          <cell r="C7402" t="str">
            <v>60301810300000000002</v>
          </cell>
          <cell r="D7402" t="str">
            <v>$</v>
          </cell>
          <cell r="E7402">
            <v>100.61</v>
          </cell>
          <cell r="F7402" t="str">
            <v>Удержание 1% налога со счета 1382</v>
          </cell>
        </row>
        <row r="7403">
          <cell r="A7403">
            <v>37410</v>
          </cell>
          <cell r="B7403" t="str">
            <v>42301810900000040000</v>
          </cell>
          <cell r="C7403" t="str">
            <v>60301810300000000002</v>
          </cell>
          <cell r="D7403" t="str">
            <v>$</v>
          </cell>
          <cell r="E7403">
            <v>943.2</v>
          </cell>
          <cell r="F7403" t="str">
            <v>Удержание 1% налога со счета 1405</v>
          </cell>
        </row>
        <row r="7404">
          <cell r="A7404">
            <v>37410</v>
          </cell>
          <cell r="B7404" t="str">
            <v>42301810900000040000</v>
          </cell>
          <cell r="C7404" t="str">
            <v>60301810300000000002</v>
          </cell>
          <cell r="D7404" t="str">
            <v>$</v>
          </cell>
          <cell r="E7404">
            <v>47.16</v>
          </cell>
          <cell r="F7404" t="str">
            <v>Удержание 1% налога со счета 2051</v>
          </cell>
        </row>
        <row r="7405">
          <cell r="A7405">
            <v>37410</v>
          </cell>
          <cell r="B7405" t="str">
            <v>42301810900000040000</v>
          </cell>
          <cell r="C7405" t="str">
            <v>60301810200000009802</v>
          </cell>
          <cell r="D7405" t="str">
            <v>$</v>
          </cell>
          <cell r="E7405">
            <v>14241</v>
          </cell>
          <cell r="F7405" t="str">
            <v>Выплата %% по депозитам, получение %% по кредитам, удержание подоходного н алога, покупка валюты по генеральным заявлениям за май 2002 года</v>
          </cell>
        </row>
        <row r="7406">
          <cell r="A7406">
            <v>37410</v>
          </cell>
          <cell r="B7406" t="str">
            <v>42301810900000040000</v>
          </cell>
          <cell r="C7406" t="str">
            <v>60301810200000009802</v>
          </cell>
          <cell r="D7406" t="str">
            <v>$</v>
          </cell>
          <cell r="E7406">
            <v>2988</v>
          </cell>
          <cell r="F7406" t="str">
            <v>Выплата %% по депозитам, получение %% по кредитам, удержание подоходного н алога, покупка валюты по генеральным заявлениям за май 2002 года</v>
          </cell>
        </row>
        <row r="7407">
          <cell r="A7407">
            <v>37410</v>
          </cell>
          <cell r="B7407" t="str">
            <v>42301810900000040000</v>
          </cell>
          <cell r="C7407" t="str">
            <v>60301810200000009802</v>
          </cell>
          <cell r="D7407" t="str">
            <v>$</v>
          </cell>
          <cell r="E7407">
            <v>20529</v>
          </cell>
          <cell r="F7407" t="str">
            <v>Выплата %% по депозитам, получение %% по кредитам, удержание подоходного н алога, покупка валюты по генеральным заявлениям за май 2002 года</v>
          </cell>
        </row>
        <row r="7408">
          <cell r="A7408">
            <v>37410</v>
          </cell>
          <cell r="B7408" t="str">
            <v>42301810900000040000</v>
          </cell>
          <cell r="C7408" t="str">
            <v>60301810200000009802</v>
          </cell>
          <cell r="D7408" t="str">
            <v>$</v>
          </cell>
          <cell r="E7408">
            <v>11597</v>
          </cell>
          <cell r="F7408" t="str">
            <v>Выплата %% по депозитам, получение %% по кредитам, удержание подоходного н алога, покупка валюты по генеральным заявлениям за май 2002 года</v>
          </cell>
        </row>
        <row r="7409">
          <cell r="A7409">
            <v>37410</v>
          </cell>
          <cell r="B7409" t="str">
            <v>42301810900000040000</v>
          </cell>
          <cell r="C7409" t="str">
            <v>60301810200000009802</v>
          </cell>
          <cell r="D7409" t="str">
            <v>$</v>
          </cell>
          <cell r="E7409">
            <v>7072</v>
          </cell>
          <cell r="F7409" t="str">
            <v>Выплата %% по депозитам, получение %% по кредитам, удержание подоходного н алога, покупка валюты по генеральным заявлениям за май 2002 года</v>
          </cell>
        </row>
        <row r="7410">
          <cell r="A7410">
            <v>37410</v>
          </cell>
          <cell r="B7410" t="str">
            <v>42301810900000040000</v>
          </cell>
          <cell r="C7410" t="str">
            <v>60301810200000009802</v>
          </cell>
          <cell r="D7410" t="str">
            <v>$</v>
          </cell>
          <cell r="E7410">
            <v>1484</v>
          </cell>
          <cell r="F7410" t="str">
            <v>Выплата %% по депозитам, получение %% по кредитам, удержание подоходного н алога, покупка валюты по генеральным заявлениям за май 2002 года</v>
          </cell>
        </row>
        <row r="7411">
          <cell r="A7411">
            <v>37410</v>
          </cell>
          <cell r="B7411" t="str">
            <v>42301810900000040000</v>
          </cell>
          <cell r="C7411" t="str">
            <v>60301810200000009802</v>
          </cell>
          <cell r="D7411" t="str">
            <v>$</v>
          </cell>
          <cell r="E7411">
            <v>23499</v>
          </cell>
          <cell r="F7411" t="str">
            <v>Выплата %% по депозитам, получение %% по кредитам, удержание подоходного н алога, покупка валюты по генеральным заявлениям за май 2002 года</v>
          </cell>
        </row>
        <row r="7412">
          <cell r="A7412">
            <v>37410</v>
          </cell>
          <cell r="B7412" t="str">
            <v>42301810900000040000</v>
          </cell>
          <cell r="C7412" t="str">
            <v>60301810200000009802</v>
          </cell>
          <cell r="D7412" t="str">
            <v>$</v>
          </cell>
          <cell r="E7412">
            <v>4931</v>
          </cell>
          <cell r="F7412" t="str">
            <v>Выплата %% по депозитам, получение %% по кредитам, удержание подоходного н алога, покупка валюты по генеральным заявлениям за май 2002 года</v>
          </cell>
        </row>
        <row r="7413">
          <cell r="A7413">
            <v>37410</v>
          </cell>
          <cell r="B7413" t="str">
            <v>42301810900000040000</v>
          </cell>
          <cell r="C7413" t="str">
            <v>60301810200000009802</v>
          </cell>
          <cell r="D7413" t="str">
            <v>$</v>
          </cell>
          <cell r="E7413">
            <v>12140</v>
          </cell>
          <cell r="F7413" t="str">
            <v>Выплата %% по депозитам, получение %% по кредитам, удержание подоходного н алога, покупка валюты по генеральным заявлениям за май 2002 года</v>
          </cell>
        </row>
        <row r="7414">
          <cell r="A7414">
            <v>37410</v>
          </cell>
          <cell r="B7414" t="str">
            <v>42301810900000040000</v>
          </cell>
          <cell r="C7414" t="str">
            <v>60301810200000009802</v>
          </cell>
          <cell r="D7414" t="str">
            <v>$</v>
          </cell>
          <cell r="E7414">
            <v>2547</v>
          </cell>
          <cell r="F7414" t="str">
            <v>Выплата %% по депозитам, получение %% по кредитам, удержание подоходного н алога, покупка валюты по генеральным заявлениям за май 2002 года</v>
          </cell>
        </row>
        <row r="7415">
          <cell r="A7415">
            <v>37410</v>
          </cell>
          <cell r="B7415" t="str">
            <v>42301810900000040000</v>
          </cell>
          <cell r="C7415" t="str">
            <v>60301810200000009802</v>
          </cell>
          <cell r="D7415" t="str">
            <v>$</v>
          </cell>
          <cell r="E7415">
            <v>31</v>
          </cell>
          <cell r="F7415" t="str">
            <v>Погашение части основного долга, процентов за пользование кредитом и списание подоходного налога с материальной выгоды,  Васильева О.А.</v>
          </cell>
        </row>
        <row r="7416">
          <cell r="A7416">
            <v>37411</v>
          </cell>
          <cell r="B7416" t="str">
            <v>42301810900000040000</v>
          </cell>
          <cell r="C7416" t="str">
            <v>60301810300000000002</v>
          </cell>
          <cell r="D7416" t="str">
            <v>$</v>
          </cell>
          <cell r="E7416">
            <v>518.25</v>
          </cell>
          <cell r="F7416" t="str">
            <v>Удержание 1% налога со счета 5197</v>
          </cell>
        </row>
        <row r="7417">
          <cell r="A7417">
            <v>37411</v>
          </cell>
          <cell r="B7417" t="str">
            <v>42301810900000040000</v>
          </cell>
          <cell r="C7417" t="str">
            <v>60301810300000000002</v>
          </cell>
          <cell r="D7417" t="str">
            <v>$</v>
          </cell>
          <cell r="E7417">
            <v>62.88</v>
          </cell>
          <cell r="F7417" t="str">
            <v>Удержание 1% налога со счета 655</v>
          </cell>
        </row>
        <row r="7418">
          <cell r="A7418">
            <v>37412</v>
          </cell>
          <cell r="B7418" t="str">
            <v>42301810900000040000</v>
          </cell>
          <cell r="C7418" t="str">
            <v>60301810200000009802</v>
          </cell>
          <cell r="D7418" t="str">
            <v>$</v>
          </cell>
          <cell r="E7418">
            <v>124</v>
          </cell>
          <cell r="F7418" t="str">
            <v>Погашение части основного долга, процентов за пользование кредитом и списание подоходного налога с материальной выгоды,  Сахарова Е.Н.</v>
          </cell>
        </row>
        <row r="7419">
          <cell r="A7419">
            <v>37412</v>
          </cell>
          <cell r="B7419" t="str">
            <v>42301810900000040000</v>
          </cell>
          <cell r="C7419" t="str">
            <v>60301810200000009802</v>
          </cell>
          <cell r="D7419" t="str">
            <v>$</v>
          </cell>
          <cell r="E7419">
            <v>44</v>
          </cell>
          <cell r="F7419" t="str">
            <v>Погашение части основного долга, процентов за пользование кредитом и списание подоходного налога с материальной выгоды,  Семернина Н.Г.</v>
          </cell>
        </row>
        <row r="7420">
          <cell r="A7420">
            <v>37412</v>
          </cell>
          <cell r="B7420" t="str">
            <v>42301810900000040000</v>
          </cell>
          <cell r="C7420" t="str">
            <v>60301810200000009802</v>
          </cell>
          <cell r="D7420" t="str">
            <v>$</v>
          </cell>
          <cell r="E7420">
            <v>15</v>
          </cell>
          <cell r="F7420" t="str">
            <v>Погашение части основного долга, процентов за пользование кредитом и списание подоходного налога с материальной выгоды,  Васильева О.А.</v>
          </cell>
        </row>
        <row r="7421">
          <cell r="A7421">
            <v>37412</v>
          </cell>
          <cell r="B7421" t="str">
            <v>42301810900000040000</v>
          </cell>
          <cell r="C7421" t="str">
            <v>60301810200000009802</v>
          </cell>
          <cell r="D7421" t="str">
            <v>$</v>
          </cell>
          <cell r="E7421">
            <v>22</v>
          </cell>
          <cell r="F7421" t="str">
            <v>Погашение части основного долга, процентов за пользование кредитом и списание подоходного налога с материальной выгоды,  Назаренко С.А.</v>
          </cell>
        </row>
        <row r="7422">
          <cell r="A7422">
            <v>37412</v>
          </cell>
          <cell r="B7422" t="str">
            <v>42301810900000040000</v>
          </cell>
          <cell r="C7422" t="str">
            <v>60301810200000009802</v>
          </cell>
          <cell r="D7422" t="str">
            <v>$</v>
          </cell>
          <cell r="E7422">
            <v>50</v>
          </cell>
          <cell r="F7422" t="str">
            <v>Погашение части основного долга, процентов за пользование кредитом и списание подоходного налога с материальной выгоды,  Масальская А.А.</v>
          </cell>
        </row>
        <row r="7423">
          <cell r="A7423">
            <v>37413</v>
          </cell>
          <cell r="B7423" t="str">
            <v>42301810900000040000</v>
          </cell>
          <cell r="C7423" t="str">
            <v>60301810300000000002</v>
          </cell>
          <cell r="D7423" t="str">
            <v>$</v>
          </cell>
          <cell r="E7423">
            <v>157.55000000000001</v>
          </cell>
          <cell r="F7423" t="str">
            <v>Удержание 1% налога со счета 1036</v>
          </cell>
        </row>
        <row r="7424">
          <cell r="A7424">
            <v>37414</v>
          </cell>
          <cell r="B7424" t="str">
            <v>42301810900000040000</v>
          </cell>
          <cell r="C7424" t="str">
            <v>60301810300000000002</v>
          </cell>
          <cell r="D7424" t="str">
            <v>$</v>
          </cell>
          <cell r="E7424">
            <v>564.64</v>
          </cell>
          <cell r="F7424" t="str">
            <v>Удержание 1% налога со счета 244</v>
          </cell>
        </row>
        <row r="7425">
          <cell r="A7425">
            <v>37414</v>
          </cell>
          <cell r="B7425" t="str">
            <v>42301810900000040000</v>
          </cell>
          <cell r="C7425" t="str">
            <v>60301810300000000002</v>
          </cell>
          <cell r="D7425" t="str">
            <v>$</v>
          </cell>
          <cell r="E7425">
            <v>156.86000000000001</v>
          </cell>
          <cell r="F7425" t="str">
            <v>Удержание 1% налога со счета 2145</v>
          </cell>
        </row>
        <row r="7426">
          <cell r="A7426">
            <v>37414</v>
          </cell>
          <cell r="B7426" t="str">
            <v>42301810900000040000</v>
          </cell>
          <cell r="C7426" t="str">
            <v>60301810300000000002</v>
          </cell>
          <cell r="D7426" t="str">
            <v>$</v>
          </cell>
          <cell r="E7426">
            <v>63.06</v>
          </cell>
          <cell r="F7426" t="str">
            <v>Удержание 1% налога со счета 1609</v>
          </cell>
        </row>
        <row r="7427">
          <cell r="A7427">
            <v>37414</v>
          </cell>
          <cell r="B7427" t="str">
            <v>42301810900000040000</v>
          </cell>
          <cell r="C7427" t="str">
            <v>60301810300000000002</v>
          </cell>
          <cell r="D7427" t="str">
            <v>$</v>
          </cell>
          <cell r="E7427">
            <v>25.22</v>
          </cell>
          <cell r="F7427" t="str">
            <v>Удержание 1% налога со счета 5139</v>
          </cell>
        </row>
        <row r="7428">
          <cell r="A7428">
            <v>37414</v>
          </cell>
          <cell r="B7428" t="str">
            <v>42301810900000040000</v>
          </cell>
          <cell r="C7428" t="str">
            <v>60301810300000000002</v>
          </cell>
          <cell r="D7428" t="str">
            <v>$</v>
          </cell>
          <cell r="E7428">
            <v>189.18</v>
          </cell>
          <cell r="F7428" t="str">
            <v>Удержание 1% налога со счета 1227</v>
          </cell>
        </row>
        <row r="7429">
          <cell r="A7429">
            <v>37417</v>
          </cell>
          <cell r="B7429" t="str">
            <v>42301810900000040000</v>
          </cell>
          <cell r="C7429" t="str">
            <v>60301810300000000002</v>
          </cell>
          <cell r="D7429" t="str">
            <v>$</v>
          </cell>
          <cell r="E7429">
            <v>88.28</v>
          </cell>
          <cell r="F7429" t="str">
            <v>Удержание 1% налога со счета 5207</v>
          </cell>
        </row>
        <row r="7430">
          <cell r="A7430">
            <v>37417</v>
          </cell>
          <cell r="B7430" t="str">
            <v>42301810900000040000</v>
          </cell>
          <cell r="C7430" t="str">
            <v>60301810300000000002</v>
          </cell>
          <cell r="D7430" t="str">
            <v>$</v>
          </cell>
          <cell r="E7430">
            <v>63.06</v>
          </cell>
          <cell r="F7430" t="str">
            <v>Удержание 1% налога со счета 1492</v>
          </cell>
        </row>
        <row r="7431">
          <cell r="A7431">
            <v>37417</v>
          </cell>
          <cell r="B7431" t="str">
            <v>42301810900000040000</v>
          </cell>
          <cell r="C7431" t="str">
            <v>60301810300000000002</v>
          </cell>
          <cell r="D7431" t="str">
            <v>$</v>
          </cell>
          <cell r="E7431">
            <v>628.35</v>
          </cell>
          <cell r="F7431" t="str">
            <v>Удержание 1% налога со счета 2006</v>
          </cell>
        </row>
        <row r="7432">
          <cell r="A7432">
            <v>37417</v>
          </cell>
          <cell r="B7432" t="str">
            <v>42301810900000040000</v>
          </cell>
          <cell r="C7432" t="str">
            <v>60301810300000000002</v>
          </cell>
          <cell r="D7432" t="str">
            <v>$</v>
          </cell>
          <cell r="E7432">
            <v>31.53</v>
          </cell>
          <cell r="F7432" t="str">
            <v>Удержание 1% налога со счета 4745</v>
          </cell>
        </row>
        <row r="7433">
          <cell r="A7433">
            <v>37417</v>
          </cell>
          <cell r="B7433" t="str">
            <v>42301810900000040000</v>
          </cell>
          <cell r="C7433" t="str">
            <v>60301810300000000002</v>
          </cell>
          <cell r="D7433" t="str">
            <v>$</v>
          </cell>
          <cell r="E7433">
            <v>147.87</v>
          </cell>
          <cell r="F7433" t="str">
            <v>Удержание 1% налога со счета 5197</v>
          </cell>
        </row>
        <row r="7434">
          <cell r="A7434">
            <v>37417</v>
          </cell>
          <cell r="B7434" t="str">
            <v>42301810900000040000</v>
          </cell>
          <cell r="C7434" t="str">
            <v>60301810300000000002</v>
          </cell>
          <cell r="D7434" t="str">
            <v>$</v>
          </cell>
          <cell r="E7434">
            <v>1.54</v>
          </cell>
          <cell r="F7434" t="str">
            <v>Удержание 1% налога со счета 1382</v>
          </cell>
        </row>
        <row r="7435">
          <cell r="A7435">
            <v>37418</v>
          </cell>
          <cell r="B7435" t="str">
            <v>42301810900000040000</v>
          </cell>
          <cell r="C7435" t="str">
            <v>60301810300000000002</v>
          </cell>
          <cell r="D7435" t="str">
            <v>$</v>
          </cell>
          <cell r="E7435">
            <v>121.58</v>
          </cell>
          <cell r="F7435" t="str">
            <v>Удержание 1% налога со счета 613</v>
          </cell>
        </row>
        <row r="7436">
          <cell r="A7436">
            <v>37418</v>
          </cell>
          <cell r="B7436" t="str">
            <v>42301810900000040000</v>
          </cell>
          <cell r="C7436" t="str">
            <v>60301810200000009802</v>
          </cell>
          <cell r="D7436" t="str">
            <v>$</v>
          </cell>
          <cell r="E7436">
            <v>123</v>
          </cell>
          <cell r="F7436" t="str">
            <v>Погашение части основного долга, процентов за пользование кредитом и списание подоходного налога с материальной выгоды,  Сахарова Е.Н.</v>
          </cell>
        </row>
        <row r="7437">
          <cell r="A7437">
            <v>37421</v>
          </cell>
          <cell r="B7437" t="str">
            <v>42301810900000040000</v>
          </cell>
          <cell r="C7437" t="str">
            <v>60301810300000000002</v>
          </cell>
          <cell r="D7437" t="str">
            <v>$</v>
          </cell>
          <cell r="E7437">
            <v>356.53</v>
          </cell>
          <cell r="F7437" t="str">
            <v>Удержание 1% налога со счета 5430</v>
          </cell>
        </row>
        <row r="7438">
          <cell r="A7438">
            <v>37425</v>
          </cell>
          <cell r="B7438" t="str">
            <v>42301810900000040000</v>
          </cell>
          <cell r="C7438" t="str">
            <v>60301810300000000002</v>
          </cell>
          <cell r="D7438" t="str">
            <v>$</v>
          </cell>
          <cell r="E7438">
            <v>630.79999999999995</v>
          </cell>
          <cell r="F7438" t="str">
            <v>Удержание 1% налога со счета 244</v>
          </cell>
        </row>
        <row r="7439">
          <cell r="A7439">
            <v>37426</v>
          </cell>
          <cell r="B7439" t="str">
            <v>42301810900000040000</v>
          </cell>
          <cell r="C7439" t="str">
            <v>60301810300000000002</v>
          </cell>
          <cell r="D7439" t="str">
            <v>$</v>
          </cell>
          <cell r="E7439">
            <v>1576.37</v>
          </cell>
          <cell r="F7439" t="str">
            <v>Удержание 1% налога со счета 2051</v>
          </cell>
        </row>
        <row r="7440">
          <cell r="A7440">
            <v>37428</v>
          </cell>
          <cell r="B7440" t="str">
            <v>42301810900000040000</v>
          </cell>
          <cell r="C7440" t="str">
            <v>60301810300000000002</v>
          </cell>
          <cell r="D7440" t="str">
            <v>$</v>
          </cell>
          <cell r="E7440">
            <v>168.3</v>
          </cell>
          <cell r="F7440" t="str">
            <v>Удержание 1% налога со счета 5139</v>
          </cell>
        </row>
        <row r="7441">
          <cell r="A7441">
            <v>37431</v>
          </cell>
          <cell r="B7441" t="str">
            <v>42301810900000040000</v>
          </cell>
          <cell r="C7441" t="str">
            <v>60301810300000000002</v>
          </cell>
          <cell r="D7441" t="str">
            <v>$</v>
          </cell>
          <cell r="E7441">
            <v>947.25</v>
          </cell>
          <cell r="F7441" t="str">
            <v>Удержание 1% налога со счета 1133</v>
          </cell>
        </row>
        <row r="7442">
          <cell r="A7442">
            <v>37431</v>
          </cell>
          <cell r="B7442" t="str">
            <v>42301810900000040000</v>
          </cell>
          <cell r="C7442" t="str">
            <v>60301810300000000002</v>
          </cell>
          <cell r="D7442" t="str">
            <v>$</v>
          </cell>
          <cell r="E7442">
            <v>632.4</v>
          </cell>
          <cell r="F7442" t="str">
            <v>Удержание 1% налога со счета 244</v>
          </cell>
        </row>
        <row r="7443">
          <cell r="A7443">
            <v>37431</v>
          </cell>
          <cell r="B7443" t="str">
            <v>42301810900000040000</v>
          </cell>
          <cell r="C7443" t="str">
            <v>60301810200000009802</v>
          </cell>
          <cell r="D7443" t="str">
            <v>$</v>
          </cell>
          <cell r="E7443">
            <v>33</v>
          </cell>
          <cell r="F7443" t="str">
            <v>Погашение части основного долга, процентов за пользование кредитом и списание подоходного налога с материальной выгоды,  Васильева О.А.</v>
          </cell>
        </row>
        <row r="7444">
          <cell r="A7444">
            <v>37432</v>
          </cell>
          <cell r="B7444" t="str">
            <v>42301810900000040000</v>
          </cell>
          <cell r="C7444" t="str">
            <v>60301810300000000002</v>
          </cell>
          <cell r="D7444" t="str">
            <v>$</v>
          </cell>
          <cell r="E7444">
            <v>2189.6</v>
          </cell>
          <cell r="F7444" t="str">
            <v>Удержание 1% налога со счета 600</v>
          </cell>
        </row>
        <row r="7445">
          <cell r="A7445">
            <v>37432</v>
          </cell>
          <cell r="B7445" t="str">
            <v>42301810900000040000</v>
          </cell>
          <cell r="C7445" t="str">
            <v>60301810300000000002</v>
          </cell>
          <cell r="D7445" t="str">
            <v>$</v>
          </cell>
          <cell r="E7445">
            <v>3158.84</v>
          </cell>
          <cell r="F7445" t="str">
            <v>Удержание 1% налога со счета 600</v>
          </cell>
        </row>
        <row r="7446">
          <cell r="A7446">
            <v>37432</v>
          </cell>
          <cell r="B7446" t="str">
            <v>42301810900000040000</v>
          </cell>
          <cell r="C7446" t="str">
            <v>60301810300000000002</v>
          </cell>
          <cell r="D7446" t="str">
            <v>$</v>
          </cell>
          <cell r="E7446">
            <v>15.81</v>
          </cell>
          <cell r="F7446" t="str">
            <v>Удержание 1% налога со счета 1382</v>
          </cell>
        </row>
        <row r="7447">
          <cell r="A7447">
            <v>37433</v>
          </cell>
          <cell r="B7447" t="str">
            <v>42301810900000040000</v>
          </cell>
          <cell r="C7447" t="str">
            <v>60301810300000000002</v>
          </cell>
          <cell r="D7447" t="str">
            <v>$</v>
          </cell>
          <cell r="E7447">
            <v>63.24</v>
          </cell>
          <cell r="F7447" t="str">
            <v>Удержание 1% налога со счета 1382</v>
          </cell>
        </row>
        <row r="7448">
          <cell r="A7448">
            <v>37434</v>
          </cell>
          <cell r="B7448" t="str">
            <v>42301810900000040000</v>
          </cell>
          <cell r="C7448" t="str">
            <v>60301810300000000002</v>
          </cell>
          <cell r="D7448" t="str">
            <v>$</v>
          </cell>
          <cell r="E7448">
            <v>1264.8</v>
          </cell>
          <cell r="F7448" t="str">
            <v>Удержание 1% налога со счета 244</v>
          </cell>
        </row>
        <row r="7449">
          <cell r="A7449">
            <v>37434</v>
          </cell>
          <cell r="B7449" t="str">
            <v>42301810900000040000</v>
          </cell>
          <cell r="C7449" t="str">
            <v>60301810300000000002</v>
          </cell>
          <cell r="D7449" t="str">
            <v>$</v>
          </cell>
          <cell r="E7449">
            <v>1.58</v>
          </cell>
          <cell r="F7449" t="str">
            <v>Удержание 1% налога со счета 1382</v>
          </cell>
        </row>
        <row r="7450">
          <cell r="A7450">
            <v>37435</v>
          </cell>
          <cell r="B7450" t="str">
            <v>42301810900000040000</v>
          </cell>
          <cell r="C7450" t="str">
            <v>60301810200000009802</v>
          </cell>
          <cell r="D7450" t="str">
            <v>$</v>
          </cell>
          <cell r="E7450">
            <v>166</v>
          </cell>
          <cell r="F7450" t="str">
            <v>Погашение части основного долга, процентов за пользование кредитом и списание подоходного налога с  Семерниной Н.Г. по балансовым счетам</v>
          </cell>
        </row>
        <row r="7451">
          <cell r="A7451">
            <v>37435</v>
          </cell>
          <cell r="B7451" t="str">
            <v>42301810900000040000</v>
          </cell>
          <cell r="C7451" t="str">
            <v>60301810200000009802</v>
          </cell>
          <cell r="D7451" t="str">
            <v>$</v>
          </cell>
          <cell r="E7451">
            <v>77</v>
          </cell>
          <cell r="F7451" t="str">
            <v>Погашение части основного долга, процентов за пользование кредитом и списание подоходного налога с  Назаренко С.А. по балансовым счетам</v>
          </cell>
        </row>
        <row r="7452">
          <cell r="A7452">
            <v>37435</v>
          </cell>
          <cell r="B7452" t="str">
            <v>42301810900000040000</v>
          </cell>
          <cell r="C7452" t="str">
            <v>60301810200000009802</v>
          </cell>
          <cell r="D7452" t="str">
            <v>$</v>
          </cell>
          <cell r="E7452">
            <v>189</v>
          </cell>
          <cell r="F7452" t="str">
            <v>Погашение части основного долга, процентов за пользование кредитом и списание подоходного налога с материальной выгоды,  Масальская А.А.</v>
          </cell>
        </row>
        <row r="7453">
          <cell r="A7453">
            <v>37389</v>
          </cell>
          <cell r="B7453" t="str">
            <v>42301840000000040000</v>
          </cell>
          <cell r="C7453" t="str">
            <v>60301810700000009098</v>
          </cell>
          <cell r="D7453" t="str">
            <v>$</v>
          </cell>
          <cell r="E7453">
            <v>168.54</v>
          </cell>
          <cell r="F7453" t="str">
            <v>Списание средств в связи с утерей ИПК и удержание НДС, согласно заявлению Ключковой В.Б., в связи с покупкой ИПК.</v>
          </cell>
        </row>
        <row r="7454">
          <cell r="A7454">
            <v>37281</v>
          </cell>
          <cell r="B7454" t="str">
            <v>42301840100000040000</v>
          </cell>
          <cell r="C7454" t="str">
            <v>60301810700000009098</v>
          </cell>
          <cell r="D7454" t="str">
            <v>$</v>
          </cell>
          <cell r="E7454">
            <v>164.91</v>
          </cell>
          <cell r="F7454" t="str">
            <v>Списание средств в связи с утерей ИПК, удержание НДС и НСП, согласно заявлению Рудыкиной С.А., в связи с покупкой ИПК.</v>
          </cell>
        </row>
        <row r="7455">
          <cell r="A7455">
            <v>37306</v>
          </cell>
          <cell r="B7455" t="str">
            <v>42301840100000040000</v>
          </cell>
          <cell r="C7455" t="str">
            <v>60301810700000009098</v>
          </cell>
          <cell r="D7455" t="str">
            <v>$</v>
          </cell>
          <cell r="E7455">
            <v>166.43</v>
          </cell>
          <cell r="F7455" t="str">
            <v>Списание средств в связи с утерей ИПК, удержание НДС и НСП, согласно заявлению Потаповой Е.Ю., в связи с покупкой ИПК.</v>
          </cell>
        </row>
        <row r="7456">
          <cell r="A7456">
            <v>37265</v>
          </cell>
          <cell r="B7456" t="str">
            <v>42301840200000040000</v>
          </cell>
          <cell r="C7456" t="str">
            <v>60301810700000009098</v>
          </cell>
          <cell r="D7456" t="str">
            <v>$</v>
          </cell>
          <cell r="E7456">
            <v>120.55</v>
          </cell>
          <cell r="F7456" t="str">
            <v>Списание средств в связи с утерей ППК, удержание НДС и НСП, согласно заявлению Тимощук Е.В., в связи с покупкой ППК.</v>
          </cell>
        </row>
        <row r="7457">
          <cell r="A7457">
            <v>37306</v>
          </cell>
          <cell r="B7457" t="str">
            <v>42301840200000040000</v>
          </cell>
          <cell r="C7457" t="str">
            <v>60301810700000009098</v>
          </cell>
          <cell r="D7457" t="str">
            <v>$</v>
          </cell>
          <cell r="E7457">
            <v>123.28</v>
          </cell>
          <cell r="F7457" t="str">
            <v>Списание средств в связи с утерей ППК, удержание НДС и НСП, согласно заявлению Серова Е.С., в связи с покупкой ППК.</v>
          </cell>
        </row>
        <row r="7458">
          <cell r="A7458">
            <v>37281</v>
          </cell>
          <cell r="B7458" t="str">
            <v>42301840300000040000</v>
          </cell>
          <cell r="C7458" t="str">
            <v>60301810700000009098</v>
          </cell>
          <cell r="D7458" t="str">
            <v>$</v>
          </cell>
          <cell r="E7458">
            <v>164.91</v>
          </cell>
          <cell r="F7458" t="str">
            <v>Списание средств в связи с утерей ИПК, удержание НДС и НСП, согласно заявлению Гордеевой О.А., в связи с покупкой ИПК.</v>
          </cell>
        </row>
        <row r="7459">
          <cell r="A7459">
            <v>37321</v>
          </cell>
          <cell r="B7459" t="str">
            <v>42301840400000040000</v>
          </cell>
          <cell r="C7459" t="str">
            <v>60301810700000009098</v>
          </cell>
          <cell r="D7459" t="str">
            <v>$</v>
          </cell>
          <cell r="E7459">
            <v>30.99</v>
          </cell>
          <cell r="F7459" t="str">
            <v>Списание средств в связи с утерей ППК и удержание НДС, согласно заявлению Полянского М.В., в связи с покупкой ППК.</v>
          </cell>
        </row>
        <row r="7460">
          <cell r="A7460">
            <v>37270</v>
          </cell>
          <cell r="B7460" t="str">
            <v>42301840500000040000</v>
          </cell>
          <cell r="C7460" t="str">
            <v>60301810700000009098</v>
          </cell>
          <cell r="D7460" t="str">
            <v>$</v>
          </cell>
          <cell r="E7460">
            <v>121.76</v>
          </cell>
          <cell r="F7460" t="str">
            <v>Списание средств в связи с утерей ППК, удержание НДС и НСП, согласно заявлению Сулеймановой Н.Х., в связи с покупкой ППК.</v>
          </cell>
        </row>
        <row r="7461">
          <cell r="A7461">
            <v>37271</v>
          </cell>
          <cell r="B7461" t="str">
            <v>42301840500000040000</v>
          </cell>
          <cell r="C7461" t="str">
            <v>60301810700000009098</v>
          </cell>
          <cell r="D7461" t="str">
            <v>$</v>
          </cell>
          <cell r="E7461">
            <v>164.43</v>
          </cell>
          <cell r="F7461" t="str">
            <v>Списание средств в связи с утерей ИПК, удержание НДС и НСП, согласно заявлению Белова С.Н., в связи с утерей ИПК.</v>
          </cell>
        </row>
        <row r="7462">
          <cell r="A7462">
            <v>37300</v>
          </cell>
          <cell r="B7462" t="str">
            <v>42301840500000040000</v>
          </cell>
          <cell r="C7462" t="str">
            <v>60301810700000009098</v>
          </cell>
          <cell r="D7462" t="str">
            <v>$</v>
          </cell>
          <cell r="E7462">
            <v>166.55</v>
          </cell>
          <cell r="F7462" t="str">
            <v>Списание средств в связи с утерей ИПК, удержание НДС и НСП, согласно заявлению Сулеймановой Н.Х., в связи с покупкой ИПК.</v>
          </cell>
        </row>
        <row r="7463">
          <cell r="A7463">
            <v>37394</v>
          </cell>
          <cell r="B7463" t="str">
            <v>42301840600000040000</v>
          </cell>
          <cell r="C7463" t="str">
            <v>60301810700000009098</v>
          </cell>
          <cell r="D7463" t="str">
            <v>$</v>
          </cell>
          <cell r="E7463">
            <v>31.26</v>
          </cell>
          <cell r="F7463" t="str">
            <v>Списание средств в связи с утерей ППК, удержание НДС и НСП, согласно заявлению Ахметбекова А.Н., в связи с покупкой ППК.</v>
          </cell>
        </row>
        <row r="7464">
          <cell r="A7464">
            <v>37398</v>
          </cell>
          <cell r="B7464" t="str">
            <v>42301840600000040000</v>
          </cell>
          <cell r="C7464" t="str">
            <v>60301810700000009098</v>
          </cell>
          <cell r="D7464" t="str">
            <v>$</v>
          </cell>
          <cell r="E7464">
            <v>168.78</v>
          </cell>
          <cell r="F7464" t="str">
            <v>Списание средств в связи с утерей ИПК и удержание НДС, согласно заявлению Ахметбекова А.Н., в связи покупкой ИПК.</v>
          </cell>
        </row>
        <row r="7465">
          <cell r="A7465">
            <v>37413</v>
          </cell>
          <cell r="B7465" t="str">
            <v>42301840700000040000</v>
          </cell>
          <cell r="C7465" t="str">
            <v>60301810700000009098</v>
          </cell>
          <cell r="D7465" t="str">
            <v>$</v>
          </cell>
          <cell r="E7465">
            <v>31.35</v>
          </cell>
          <cell r="F7465" t="str">
            <v>Списание средств в связи с утерей ППК и удержание НДС, согласно заявлению Данилиной Н.В., в связи с покупкой ППК.</v>
          </cell>
        </row>
        <row r="7466">
          <cell r="A7466">
            <v>37313</v>
          </cell>
          <cell r="B7466" t="str">
            <v>42301840800000040000</v>
          </cell>
          <cell r="C7466" t="str">
            <v>60301810700000009098</v>
          </cell>
          <cell r="D7466" t="str">
            <v>$</v>
          </cell>
          <cell r="E7466">
            <v>166.54</v>
          </cell>
          <cell r="F7466" t="str">
            <v>Списание средств в связи с утерей ИПК и удержание НДС, согласно заявлению Иванова С.В., в связи с покупкой ИПК.</v>
          </cell>
        </row>
        <row r="7467">
          <cell r="A7467">
            <v>37391</v>
          </cell>
          <cell r="B7467" t="str">
            <v>42301840800000040000</v>
          </cell>
          <cell r="C7467" t="str">
            <v>60301810700000009098</v>
          </cell>
          <cell r="D7467" t="str">
            <v>$</v>
          </cell>
          <cell r="E7467">
            <v>168.72</v>
          </cell>
          <cell r="F7467" t="str">
            <v>Списание средств в связи с утерей ИПК и удержание НДС, согласно заявлению Шахман Н.В., в связи с утерей ИПК.</v>
          </cell>
        </row>
        <row r="7468">
          <cell r="A7468">
            <v>37420</v>
          </cell>
          <cell r="B7468" t="str">
            <v>42301840800000040000</v>
          </cell>
          <cell r="C7468" t="str">
            <v>60301810700000009098</v>
          </cell>
          <cell r="D7468" t="str">
            <v>$</v>
          </cell>
          <cell r="E7468">
            <v>31.39</v>
          </cell>
          <cell r="F7468" t="str">
            <v>Списание средств в связи с заменой ППК и удержание НДС, согласно заявлению Насонова Г.Ф., в связи с покупкой ППК.</v>
          </cell>
        </row>
        <row r="7469">
          <cell r="A7469">
            <v>37266</v>
          </cell>
          <cell r="B7469" t="str">
            <v>42301840900000021000</v>
          </cell>
          <cell r="C7469" t="str">
            <v>60301810700000009098</v>
          </cell>
          <cell r="D7469" t="str">
            <v>$</v>
          </cell>
          <cell r="E7469">
            <v>97.84</v>
          </cell>
          <cell r="F7469" t="str">
            <v>Плата за срочное изготовление карточки Выпуск дополнительной карты. На основании заявления от 09.01.2002 92222</v>
          </cell>
        </row>
        <row r="7470">
          <cell r="A7470">
            <v>37266</v>
          </cell>
          <cell r="B7470" t="str">
            <v>42301840900000021000</v>
          </cell>
          <cell r="C7470" t="str">
            <v>60301810800000009943</v>
          </cell>
          <cell r="D7470" t="str">
            <v>$</v>
          </cell>
          <cell r="E7470">
            <v>29.35</v>
          </cell>
          <cell r="F7470" t="str">
            <v>Плата за срочное изготовление карточки Выпуск дополнительной карты. На основании заявления от 09.01.2002 92222</v>
          </cell>
        </row>
        <row r="7471">
          <cell r="A7471">
            <v>37272</v>
          </cell>
          <cell r="B7471" t="str">
            <v>42301840900000021000</v>
          </cell>
          <cell r="C7471" t="str">
            <v>60301810700000009098</v>
          </cell>
          <cell r="D7471" t="str">
            <v>$</v>
          </cell>
          <cell r="E7471">
            <v>97.52</v>
          </cell>
          <cell r="F7471" t="str">
            <v>Плата за срочное изготовление карточки Согл.заявления от 15.01.2002(доп.карта) 94909</v>
          </cell>
        </row>
        <row r="7472">
          <cell r="A7472">
            <v>37272</v>
          </cell>
          <cell r="B7472" t="str">
            <v>42301840900000021000</v>
          </cell>
          <cell r="C7472" t="str">
            <v>60301810800000009943</v>
          </cell>
          <cell r="D7472" t="str">
            <v>$</v>
          </cell>
          <cell r="E7472">
            <v>29.26</v>
          </cell>
          <cell r="F7472" t="str">
            <v>Плата за срочное изготовление карточки Согл.заявления от 15.01.2002(доп.карта) 94909</v>
          </cell>
        </row>
        <row r="7473">
          <cell r="A7473">
            <v>37301</v>
          </cell>
          <cell r="B7473" t="str">
            <v>42301840900000021000</v>
          </cell>
          <cell r="C7473" t="str">
            <v>60301810700000009098</v>
          </cell>
          <cell r="D7473" t="str">
            <v>$</v>
          </cell>
          <cell r="E7473">
            <v>98.7</v>
          </cell>
          <cell r="F7473" t="str">
            <v>Плата за срочное изготовление карточки На основании заявления о перевыпуске пластиковой карточки от 14.02.02 108497</v>
          </cell>
        </row>
        <row r="7474">
          <cell r="A7474">
            <v>37301</v>
          </cell>
          <cell r="B7474" t="str">
            <v>42301840900000021000</v>
          </cell>
          <cell r="C7474" t="str">
            <v>60301810800000009943</v>
          </cell>
          <cell r="D7474" t="str">
            <v>$</v>
          </cell>
          <cell r="E7474">
            <v>29.61</v>
          </cell>
          <cell r="F7474" t="str">
            <v>Плата за срочное изготовление карточки На основании заявления о перевыпуске пластиковой карточки от 14.02.02 108497</v>
          </cell>
        </row>
        <row r="7475">
          <cell r="A7475">
            <v>37315</v>
          </cell>
          <cell r="B7475" t="str">
            <v>42301840900000021000</v>
          </cell>
          <cell r="C7475" t="str">
            <v>60301810700000009098</v>
          </cell>
          <cell r="D7475" t="str">
            <v>$</v>
          </cell>
          <cell r="E7475">
            <v>98.97</v>
          </cell>
          <cell r="F7475" t="str">
            <v>Плата за срочное изготовление карточки Сторчак А.С.На основании заявления  от 27.02.02 113812</v>
          </cell>
        </row>
        <row r="7476">
          <cell r="A7476">
            <v>37315</v>
          </cell>
          <cell r="B7476" t="str">
            <v>42301840900000021000</v>
          </cell>
          <cell r="C7476" t="str">
            <v>60301810800000009943</v>
          </cell>
          <cell r="D7476" t="str">
            <v>$</v>
          </cell>
          <cell r="E7476">
            <v>29.69</v>
          </cell>
          <cell r="F7476" t="str">
            <v>Плата за срочное изготовление карточки Сторчак А.С.На основании заявления  от 27.02.02 113812</v>
          </cell>
        </row>
        <row r="7477">
          <cell r="A7477">
            <v>37320</v>
          </cell>
          <cell r="B7477" t="str">
            <v>42301840900000021000</v>
          </cell>
          <cell r="C7477" t="str">
            <v>60301810700000009098</v>
          </cell>
          <cell r="D7477" t="str">
            <v>$</v>
          </cell>
          <cell r="E7477">
            <v>24.8</v>
          </cell>
          <cell r="F7477" t="str">
            <v>Плата за предоставление дополнительных услуг по желанию клиента Подготовка документации по оформлению рограммы мед.страхования. 118240</v>
          </cell>
        </row>
        <row r="7478">
          <cell r="A7478">
            <v>37320</v>
          </cell>
          <cell r="B7478" t="str">
            <v>42301840900000021000</v>
          </cell>
          <cell r="C7478" t="str">
            <v>60301810800000009943</v>
          </cell>
          <cell r="D7478" t="str">
            <v>$</v>
          </cell>
          <cell r="E7478">
            <v>7.44</v>
          </cell>
          <cell r="F7478" t="str">
            <v>Плата за предоставление дополнительных услуг по желанию клиента Подготовка документации по оформлению рограммы мед.страхования. 118240</v>
          </cell>
        </row>
        <row r="7479">
          <cell r="A7479">
            <v>37320</v>
          </cell>
          <cell r="B7479" t="str">
            <v>42301840900000021000</v>
          </cell>
          <cell r="C7479" t="str">
            <v>60301810700000009098</v>
          </cell>
          <cell r="D7479" t="str">
            <v>$</v>
          </cell>
          <cell r="E7479">
            <v>99.18</v>
          </cell>
          <cell r="F7479" t="str">
            <v>Плата за срочное изготовление карточки На основании заявления от 05.03.02 118241</v>
          </cell>
        </row>
        <row r="7480">
          <cell r="A7480">
            <v>37320</v>
          </cell>
          <cell r="B7480" t="str">
            <v>42301840900000021000</v>
          </cell>
          <cell r="C7480" t="str">
            <v>60301810800000009943</v>
          </cell>
          <cell r="D7480" t="str">
            <v>$</v>
          </cell>
          <cell r="E7480">
            <v>29.76</v>
          </cell>
          <cell r="F7480" t="str">
            <v>Плата за срочное изготовление карточки На основании заявления от 05.03.02 118241</v>
          </cell>
        </row>
        <row r="7481">
          <cell r="A7481">
            <v>37343</v>
          </cell>
          <cell r="B7481" t="str">
            <v>42301840900000021000</v>
          </cell>
          <cell r="C7481" t="str">
            <v>60301810700000009098</v>
          </cell>
          <cell r="D7481" t="str">
            <v>$</v>
          </cell>
          <cell r="E7481">
            <v>24.89</v>
          </cell>
          <cell r="F7481" t="str">
            <v>Плата за предоставление дополнительных услуг по желанию клиента Подготовка документации для оформления программы мед.страхования 127138</v>
          </cell>
        </row>
        <row r="7482">
          <cell r="A7482">
            <v>37361</v>
          </cell>
          <cell r="B7482" t="str">
            <v>42301840900000021000</v>
          </cell>
          <cell r="C7482" t="str">
            <v>60301810700000009098</v>
          </cell>
          <cell r="D7482" t="str">
            <v>$</v>
          </cell>
          <cell r="E7482">
            <v>99.75</v>
          </cell>
          <cell r="F7482" t="str">
            <v>Плата за срочное изготовление карточки На основании заявления от 15.04.2002. 136964</v>
          </cell>
        </row>
        <row r="7483">
          <cell r="A7483">
            <v>37363</v>
          </cell>
          <cell r="B7483" t="str">
            <v>42301840900000021000</v>
          </cell>
          <cell r="C7483" t="str">
            <v>60301810700000009098</v>
          </cell>
          <cell r="D7483" t="str">
            <v>$</v>
          </cell>
          <cell r="E7483">
            <v>24.92</v>
          </cell>
          <cell r="F7483" t="str">
            <v>Плата за предоставление дополнительных услуг по желанию клиента Подготовка документации для оформления программы мед.страхования 138232</v>
          </cell>
        </row>
        <row r="7484">
          <cell r="A7484">
            <v>37370</v>
          </cell>
          <cell r="B7484" t="str">
            <v>42301840900000021000</v>
          </cell>
          <cell r="C7484" t="str">
            <v>60301810700000009098</v>
          </cell>
          <cell r="D7484" t="str">
            <v>$</v>
          </cell>
          <cell r="E7484">
            <v>99.68</v>
          </cell>
          <cell r="F7484" t="str">
            <v>Плата за срочное изготовление карточки Согл.заявления от 23.04.2002 140819</v>
          </cell>
        </row>
        <row r="7485">
          <cell r="A7485">
            <v>37371</v>
          </cell>
          <cell r="B7485" t="str">
            <v>42301840900000021000</v>
          </cell>
          <cell r="C7485" t="str">
            <v>60301810700000009098</v>
          </cell>
          <cell r="D7485" t="str">
            <v>$</v>
          </cell>
          <cell r="E7485">
            <v>24.93</v>
          </cell>
          <cell r="F7485" t="str">
            <v>Плата за предоставление дополнительных услуг по желанию клиента Подготовка документации для оформления программы мед.страхования 141225</v>
          </cell>
        </row>
        <row r="7486">
          <cell r="A7486">
            <v>37371</v>
          </cell>
          <cell r="B7486" t="str">
            <v>42301840900000021000</v>
          </cell>
          <cell r="C7486" t="str">
            <v>60301810700000009098</v>
          </cell>
          <cell r="D7486" t="str">
            <v>$</v>
          </cell>
          <cell r="E7486">
            <v>24.93</v>
          </cell>
          <cell r="F7486" t="str">
            <v>Плата за предоставление дополнительных услуг по желанию клиента Подготовка документации для оформления программы мед.страхования 141226</v>
          </cell>
        </row>
        <row r="7487">
          <cell r="A7487">
            <v>37382</v>
          </cell>
          <cell r="B7487" t="str">
            <v>42301840900000021000</v>
          </cell>
          <cell r="C7487" t="str">
            <v>60301810700000009098</v>
          </cell>
          <cell r="D7487" t="str">
            <v>$</v>
          </cell>
          <cell r="E7487">
            <v>99.82</v>
          </cell>
          <cell r="F7487" t="str">
            <v>Плата за срочное изготовление карточки Согл.заявления от 29.04.2002 147998</v>
          </cell>
        </row>
        <row r="7488">
          <cell r="A7488">
            <v>37382</v>
          </cell>
          <cell r="B7488" t="str">
            <v>42301840900000021000</v>
          </cell>
          <cell r="C7488" t="str">
            <v>60301810700000009098</v>
          </cell>
          <cell r="D7488" t="str">
            <v>$</v>
          </cell>
          <cell r="E7488">
            <v>99.82</v>
          </cell>
          <cell r="F7488" t="str">
            <v>Плата за срочное изготовление карточки Согл.заявления от 29.04.2002 147999</v>
          </cell>
        </row>
        <row r="7489">
          <cell r="A7489">
            <v>37384</v>
          </cell>
          <cell r="B7489" t="str">
            <v>42301840900000021000</v>
          </cell>
          <cell r="C7489" t="str">
            <v>60301810700000009098</v>
          </cell>
          <cell r="D7489" t="str">
            <v>$</v>
          </cell>
          <cell r="E7489">
            <v>199.65</v>
          </cell>
          <cell r="F7489" t="str">
            <v>Плата за срочное изготовление карточки (2 карты).Согл.заявления от 30.04.2002 149508</v>
          </cell>
        </row>
        <row r="7490">
          <cell r="A7490">
            <v>37392</v>
          </cell>
          <cell r="B7490" t="str">
            <v>42301840900000021000</v>
          </cell>
          <cell r="C7490" t="str">
            <v>60301810700000009098</v>
          </cell>
          <cell r="D7490" t="str">
            <v>$</v>
          </cell>
          <cell r="E7490">
            <v>99.99</v>
          </cell>
          <cell r="F7490" t="str">
            <v>Плата за срочное изготовление карточки Согл.заявления от 29.04.2002 153272</v>
          </cell>
        </row>
        <row r="7491">
          <cell r="A7491">
            <v>37392</v>
          </cell>
          <cell r="B7491" t="str">
            <v>42301840900000021000</v>
          </cell>
          <cell r="C7491" t="str">
            <v>60301810700000009098</v>
          </cell>
          <cell r="D7491" t="str">
            <v>$</v>
          </cell>
          <cell r="E7491">
            <v>199.98</v>
          </cell>
          <cell r="F7491" t="str">
            <v>Плата за срочное изготовление карточки Согл.заявления от 13.05.2002 153273</v>
          </cell>
        </row>
        <row r="7492">
          <cell r="A7492">
            <v>37394</v>
          </cell>
          <cell r="B7492" t="str">
            <v>42301840900000021000</v>
          </cell>
          <cell r="C7492" t="str">
            <v>60301810700000009098</v>
          </cell>
          <cell r="D7492" t="str">
            <v>$</v>
          </cell>
          <cell r="E7492">
            <v>100.02</v>
          </cell>
          <cell r="F7492" t="str">
            <v>Плата за срочное изготовление карточки Согл.заявления от 15.05.2002 154404</v>
          </cell>
        </row>
        <row r="7493">
          <cell r="A7493">
            <v>37400</v>
          </cell>
          <cell r="B7493" t="str">
            <v>42301840900000021000</v>
          </cell>
          <cell r="C7493" t="str">
            <v>60301810700000009098</v>
          </cell>
          <cell r="D7493" t="str">
            <v>$</v>
          </cell>
          <cell r="E7493">
            <v>100.08</v>
          </cell>
          <cell r="F7493" t="str">
            <v>Плата за срочное изготовление карточки Согл.заявления от 23.05.2002 157246</v>
          </cell>
        </row>
        <row r="7494">
          <cell r="A7494">
            <v>37410</v>
          </cell>
          <cell r="B7494" t="str">
            <v>42301840900000021000</v>
          </cell>
          <cell r="C7494" t="str">
            <v>60301810700000009098</v>
          </cell>
          <cell r="D7494" t="str">
            <v>$</v>
          </cell>
          <cell r="E7494">
            <v>100.18</v>
          </cell>
          <cell r="F7494" t="str">
            <v>Плата за срочное изготовление карточки Согл.заявления от 30.04.2002 164462</v>
          </cell>
        </row>
        <row r="7495">
          <cell r="A7495">
            <v>37417</v>
          </cell>
          <cell r="B7495" t="str">
            <v>42301840900000021000</v>
          </cell>
          <cell r="C7495" t="str">
            <v>60301810700000009098</v>
          </cell>
          <cell r="D7495" t="str">
            <v>$</v>
          </cell>
          <cell r="E7495">
            <v>100.47</v>
          </cell>
          <cell r="F7495" t="str">
            <v>Плата за срочное изготовление карточки Согл.заявления от 05.06.2002 168348</v>
          </cell>
        </row>
        <row r="7496">
          <cell r="A7496">
            <v>37425</v>
          </cell>
          <cell r="B7496" t="str">
            <v>42301840900000021000</v>
          </cell>
          <cell r="C7496" t="str">
            <v>60301810700000009098</v>
          </cell>
          <cell r="D7496" t="str">
            <v>$</v>
          </cell>
          <cell r="E7496">
            <v>25.11</v>
          </cell>
          <cell r="F7496" t="str">
            <v>Плата за предоставление дополнительных услуг по желанию клиента Подготовка документации для оформления программы мед.страхования 172350</v>
          </cell>
        </row>
        <row r="7497">
          <cell r="A7497">
            <v>37433</v>
          </cell>
          <cell r="B7497" t="str">
            <v>42301840900000021000</v>
          </cell>
          <cell r="C7497" t="str">
            <v>60301810700000009098</v>
          </cell>
          <cell r="D7497" t="str">
            <v>$</v>
          </cell>
          <cell r="E7497">
            <v>25.18</v>
          </cell>
          <cell r="F7497" t="str">
            <v>Плата за предоставление дополнительных услуг по желанию клиента Ерохин В.И.Подготовка документации для оформл.программы мед.страхования 175720</v>
          </cell>
        </row>
        <row r="7498">
          <cell r="A7498">
            <v>37433</v>
          </cell>
          <cell r="B7498" t="str">
            <v>42301840900000021000</v>
          </cell>
          <cell r="C7498" t="str">
            <v>60301810700000009098</v>
          </cell>
          <cell r="D7498" t="str">
            <v>$</v>
          </cell>
          <cell r="E7498">
            <v>25.18</v>
          </cell>
          <cell r="F7498" t="str">
            <v>Плата за предоставление дополнительных услуг по желанию клиента Ерохин И.В.Подготовка документации для оформл.программы мед.страхования 175721</v>
          </cell>
        </row>
        <row r="7499">
          <cell r="A7499">
            <v>37344</v>
          </cell>
          <cell r="B7499" t="str">
            <v>42301978500000021000</v>
          </cell>
          <cell r="C7499" t="str">
            <v>60301810700000009098</v>
          </cell>
          <cell r="D7499" t="str">
            <v>$</v>
          </cell>
          <cell r="E7499">
            <v>86.87</v>
          </cell>
          <cell r="F7499" t="str">
            <v>Плата за срочное изготовление карточки Согл.заявления от 26.03.2002 127490</v>
          </cell>
        </row>
        <row r="7500">
          <cell r="A7500">
            <v>37357</v>
          </cell>
          <cell r="B7500" t="str">
            <v>42301978500000021000</v>
          </cell>
          <cell r="C7500" t="str">
            <v>60301810700000009098</v>
          </cell>
          <cell r="D7500" t="str">
            <v>$</v>
          </cell>
          <cell r="E7500">
            <v>21.97</v>
          </cell>
          <cell r="F7500" t="str">
            <v>Плата за предоставление дополнительных услуг по желанию клиента Подготовка документации для оформления программы мед.страхования 135832</v>
          </cell>
        </row>
        <row r="7501">
          <cell r="A7501">
            <v>37357</v>
          </cell>
          <cell r="B7501" t="str">
            <v>42301978500000021000</v>
          </cell>
          <cell r="C7501" t="str">
            <v>60301810700000009098</v>
          </cell>
          <cell r="D7501" t="str">
            <v>$</v>
          </cell>
          <cell r="E7501">
            <v>87.88</v>
          </cell>
          <cell r="F7501" t="str">
            <v>Плата за срочное изготовление карточки 135834</v>
          </cell>
        </row>
        <row r="7502">
          <cell r="A7502">
            <v>37369</v>
          </cell>
          <cell r="B7502" t="str">
            <v>42301978500000021000</v>
          </cell>
          <cell r="C7502" t="str">
            <v>60301810700000009098</v>
          </cell>
          <cell r="D7502" t="str">
            <v>$</v>
          </cell>
          <cell r="E7502">
            <v>88.67</v>
          </cell>
          <cell r="F7502" t="str">
            <v>Плата за срочное изготовление карточки Согл.заявления от 18.04.2002 140335</v>
          </cell>
        </row>
        <row r="7503">
          <cell r="A7503">
            <v>37371</v>
          </cell>
          <cell r="B7503" t="str">
            <v>42301978500000021000</v>
          </cell>
          <cell r="C7503" t="str">
            <v>60301810700000009098</v>
          </cell>
          <cell r="D7503" t="str">
            <v>$</v>
          </cell>
          <cell r="E7503">
            <v>88.59</v>
          </cell>
          <cell r="F7503" t="str">
            <v>Плата за срочное изготовление карточки Согл.заявления от 23.04.2002 141224</v>
          </cell>
        </row>
        <row r="7504">
          <cell r="A7504">
            <v>37373</v>
          </cell>
          <cell r="B7504" t="str">
            <v>42301978500000021000</v>
          </cell>
          <cell r="C7504" t="str">
            <v>60301810700000009098</v>
          </cell>
          <cell r="D7504" t="str">
            <v>$</v>
          </cell>
          <cell r="E7504">
            <v>89.71</v>
          </cell>
          <cell r="F7504" t="str">
            <v>Плата за срочное изготовление карточки Согл.заявления от 24.04.2002 142133</v>
          </cell>
        </row>
        <row r="7505">
          <cell r="A7505">
            <v>37390</v>
          </cell>
          <cell r="B7505" t="str">
            <v>42301978500000021000</v>
          </cell>
          <cell r="C7505" t="str">
            <v>60301810700000009098</v>
          </cell>
          <cell r="D7505" t="str">
            <v>$</v>
          </cell>
          <cell r="E7505">
            <v>91.56</v>
          </cell>
          <cell r="F7505" t="str">
            <v>Плата за срочное изготовление карточки Согл.заявления от 13.05.2002 151960</v>
          </cell>
        </row>
        <row r="7506">
          <cell r="A7506">
            <v>37271</v>
          </cell>
          <cell r="B7506" t="str">
            <v>42601810400000031000</v>
          </cell>
          <cell r="C7506" t="str">
            <v>60301810600000000003</v>
          </cell>
          <cell r="D7506" t="str">
            <v>$</v>
          </cell>
          <cell r="E7506">
            <v>91.95</v>
          </cell>
          <cell r="F7506" t="str">
            <v>Операция получения наличных денежных средств в банкоматах и ПВН других банков (итого по операции)</v>
          </cell>
        </row>
        <row r="7507">
          <cell r="A7507">
            <v>37291</v>
          </cell>
          <cell r="B7507" t="str">
            <v>42601810400000031000</v>
          </cell>
          <cell r="C7507" t="str">
            <v>60301810600000000003</v>
          </cell>
          <cell r="D7507" t="str">
            <v>$</v>
          </cell>
          <cell r="E7507">
            <v>15.45</v>
          </cell>
          <cell r="F7507" t="str">
            <v>Операция получения наличных денежных средств в банкоматах и ПВН других банков (итого по операции)</v>
          </cell>
        </row>
        <row r="7508">
          <cell r="A7508">
            <v>37370</v>
          </cell>
          <cell r="B7508" t="str">
            <v>42601810400000031000</v>
          </cell>
          <cell r="C7508" t="str">
            <v>60301810600000000003</v>
          </cell>
          <cell r="D7508" t="str">
            <v>$</v>
          </cell>
          <cell r="E7508">
            <v>26.65</v>
          </cell>
          <cell r="F7508" t="str">
            <v>Операция получения наличных денежных средств в банкоматах и ПВН других банков (итого по операции)</v>
          </cell>
        </row>
        <row r="7509">
          <cell r="A7509">
            <v>37412</v>
          </cell>
          <cell r="B7509" t="str">
            <v>42601810400000031000</v>
          </cell>
          <cell r="C7509" t="str">
            <v>60301810600000000003</v>
          </cell>
          <cell r="D7509" t="str">
            <v>$</v>
          </cell>
          <cell r="E7509">
            <v>11.96</v>
          </cell>
          <cell r="F7509" t="str">
            <v>Операция получения наличных денежных средств в банкоматах и ПВН других банков (итого по операции)</v>
          </cell>
        </row>
        <row r="7510">
          <cell r="A7510">
            <v>37413</v>
          </cell>
          <cell r="B7510" t="str">
            <v>42601810400000031000</v>
          </cell>
          <cell r="C7510" t="str">
            <v>60301810600000000003</v>
          </cell>
          <cell r="D7510" t="str">
            <v>$</v>
          </cell>
          <cell r="E7510">
            <v>11.92</v>
          </cell>
          <cell r="F7510" t="str">
            <v>Операция получения наличных денежных средств в банкоматах и ПВН других банков (итого по операции)</v>
          </cell>
        </row>
        <row r="7511">
          <cell r="A7511">
            <v>37431</v>
          </cell>
          <cell r="B7511" t="str">
            <v>42601810400000031000</v>
          </cell>
          <cell r="C7511" t="str">
            <v>60301810600000000003</v>
          </cell>
          <cell r="D7511" t="str">
            <v>$</v>
          </cell>
          <cell r="E7511">
            <v>31.62</v>
          </cell>
          <cell r="F7511" t="str">
            <v>Операция получения наличных денежных средств в собственных банкоматах Банка (итого по операции)</v>
          </cell>
        </row>
        <row r="7512">
          <cell r="A7512">
            <v>37277</v>
          </cell>
          <cell r="B7512" t="str">
            <v>47407810200000000032</v>
          </cell>
          <cell r="C7512" t="str">
            <v>60301810700000009098</v>
          </cell>
          <cell r="D7512" t="str">
            <v>$</v>
          </cell>
          <cell r="E7512">
            <v>305.79000000000002</v>
          </cell>
          <cell r="F7512" t="str">
            <v>Списывается комиссия за ответ на аудиторский запрос от 03,12,2001 б/н "Промстройбанк",Санкт-Петербург (согласно п.14.6 Тарифа ВЭБ).</v>
          </cell>
        </row>
        <row r="7513">
          <cell r="A7513">
            <v>37281</v>
          </cell>
          <cell r="B7513" t="str">
            <v>47407810200000000090</v>
          </cell>
          <cell r="C7513" t="str">
            <v>60301810300000000002</v>
          </cell>
          <cell r="D7513" t="str">
            <v>$</v>
          </cell>
          <cell r="E7513">
            <v>0.31</v>
          </cell>
          <cell r="F7513" t="str">
            <v>Налог на покупку денежных знаков и платежных документов, выраженных в иностранной валюте, с уволенного Федотова А.А.</v>
          </cell>
        </row>
        <row r="7514">
          <cell r="A7514">
            <v>37350</v>
          </cell>
          <cell r="B7514" t="str">
            <v>47407810900000000002</v>
          </cell>
          <cell r="C7514" t="str">
            <v>60301810600000000003</v>
          </cell>
          <cell r="D7514" t="str">
            <v>$</v>
          </cell>
          <cell r="E7514">
            <v>2870.48</v>
          </cell>
          <cell r="F7514" t="str">
            <v>СПИСЫВАЕТСЯ НАЛОГ С ДЕПОЗИТА ДО ВОСТРЕБОВАНИЯ АНТИПОВОЙ СВЕТЛАНЫ ВИКТОРОВНЫ НА СЧ."РАСЧЕТЫ С БЮДЖЕТОМ ПО НАЛОГУ НА ПОКУПКУ ИНОСТРАН.ДЕН.ЗНАКОВ И ПЛАТЕЖН.ДОК-ОВ,ВЫРАЖ.В ИНОСТРАН.ВАЛЮТЕ".КУРСОВАЯ РАЗНИЦА ПО ОПЕРАЦИЯМ КУПЛИ-ПРОДАЖИ ИНОСТРАН.ВАЛЮТЫ.</v>
          </cell>
        </row>
        <row r="7515">
          <cell r="A7515">
            <v>37284</v>
          </cell>
          <cell r="B7515" t="str">
            <v>47422810000000054250</v>
          </cell>
          <cell r="C7515" t="str">
            <v>60301810700000009098</v>
          </cell>
          <cell r="D7515" t="str">
            <v>$</v>
          </cell>
          <cell r="E7515">
            <v>117251.27</v>
          </cell>
          <cell r="F7515" t="str">
            <v>ОАО "Ижмаш". Окончательная оплата комиссии по Договору 00327001 от 29.12.2000 на проведение финансовой экспертизы проекта, в т.ч. НДС 190.507-52 руб.</v>
          </cell>
        </row>
        <row r="7516">
          <cell r="A7516">
            <v>37371</v>
          </cell>
          <cell r="B7516" t="str">
            <v>47422810100000057500</v>
          </cell>
          <cell r="C7516" t="str">
            <v>60301810700000009098</v>
          </cell>
          <cell r="D7516" t="str">
            <v>$</v>
          </cell>
          <cell r="E7516">
            <v>15169.7</v>
          </cell>
          <cell r="F7516" t="str">
            <v>Взимание комиссии за оформление ПСИ ќ 2/00005061/000/0000001206 от 22.07.98 г.иНДС по к/с AL 2025 с KfW (заявка на фин-ние ќ 23), согл п/п ќ 00441 от 23.04.02г.(ОАО "Орелагропромснаб")</v>
          </cell>
        </row>
        <row r="7517">
          <cell r="A7517">
            <v>37265</v>
          </cell>
          <cell r="B7517" t="str">
            <v>47422810100000059100</v>
          </cell>
          <cell r="C7517" t="str">
            <v>60301810700000009098</v>
          </cell>
          <cell r="D7517" t="str">
            <v>$</v>
          </cell>
          <cell r="E7517">
            <v>39311</v>
          </cell>
          <cell r="F7517" t="str">
            <v>Согласно пл.поручения 91801 от 04.01.2002 зачисляется сумма возмещения расходовот ВТБ согласно выставленного счета 49/01А от 17.12.2001 за эл.энергию в ноябре2001. НДС 39311=00 руб.</v>
          </cell>
        </row>
        <row r="7518">
          <cell r="A7518">
            <v>37267</v>
          </cell>
          <cell r="B7518" t="str">
            <v>47422810100000059100</v>
          </cell>
          <cell r="C7518" t="str">
            <v>60301810700000009098</v>
          </cell>
          <cell r="D7518" t="str">
            <v>$</v>
          </cell>
          <cell r="E7518">
            <v>16271.12</v>
          </cell>
          <cell r="F7518" t="str">
            <v>Согласно пл.поручения 41607 от 10.01.2001 зачисляется сумма возмещения расходовот ВТБ согласно выставленного счета 50/01А от 19.12.2001 за тепло в ноябре 2001.НДС 16271=12 руб.</v>
          </cell>
        </row>
        <row r="7519">
          <cell r="A7519">
            <v>37291</v>
          </cell>
          <cell r="B7519" t="str">
            <v>47422810100000059100</v>
          </cell>
          <cell r="C7519" t="str">
            <v>60301810700000009098</v>
          </cell>
          <cell r="D7519" t="str">
            <v>$</v>
          </cell>
          <cell r="E7519">
            <v>4645.76</v>
          </cell>
          <cell r="F7519" t="str">
            <v>Согласно пл.поручений 81678, 81415 от 01.02.2002г. зачисляются суммы возмещениярасходов от ВТБ согласно выставленных счетов 02/02А, 03/02А от 17.01.2002г. за воду и услуги канализации с 28.11.2001г. по 27.12.2001г., НДС-4645=76; за электроэнергию в декабр</v>
          </cell>
        </row>
        <row r="7520">
          <cell r="A7520">
            <v>37291</v>
          </cell>
          <cell r="B7520" t="str">
            <v>47422810100000059100</v>
          </cell>
          <cell r="C7520" t="str">
            <v>60301810700000009098</v>
          </cell>
          <cell r="D7520" t="str">
            <v>$</v>
          </cell>
          <cell r="E7520">
            <v>39736.71</v>
          </cell>
          <cell r="F7520" t="str">
            <v>Согласно пл.поручений 81678, 81415 от 01.02.2002г. зачисляются суммы возмещениярасходов от ВТБ согласно выставленных счетов 02/02А, 03/02А от 17.01.2002г. за воду и услуги канализации с 28.11.2001г. по 27.12.2001г., НДС-4645=76; за электроэнергию в декабр</v>
          </cell>
        </row>
        <row r="7521">
          <cell r="A7521">
            <v>37292</v>
          </cell>
          <cell r="B7521" t="str">
            <v>47422810100000059100</v>
          </cell>
          <cell r="C7521" t="str">
            <v>60301810700000009098</v>
          </cell>
          <cell r="D7521" t="str">
            <v>$</v>
          </cell>
          <cell r="E7521">
            <v>220.35</v>
          </cell>
          <cell r="F7521" t="str">
            <v>Согласно пл.поручения 81549 от 01.02.2002г. зачисляется сумма возмещения расходов от ВТБ согласно выставленного счета 01/02А от 17.01.2002г. за сброс загрязняющих веществ с 28.11.2001г. по 27.12.2001г., НДС-220=35.</v>
          </cell>
        </row>
        <row r="7522">
          <cell r="A7522">
            <v>37308</v>
          </cell>
          <cell r="B7522" t="str">
            <v>47422810100000059100</v>
          </cell>
          <cell r="C7522" t="str">
            <v>60301810700000009098</v>
          </cell>
          <cell r="D7522" t="str">
            <v>$</v>
          </cell>
          <cell r="E7522">
            <v>26743.599999999999</v>
          </cell>
          <cell r="F7522" t="str">
            <v>Согласно плат.поручения 44701 от 20.02.2002г. зачисляется сумма возмещения расходов от ВТБ согласно выставленного счета 04/02А от 25.01.2002г. за тепло в декабре 2001г. в здании ВЭБ:пр.Сахарова,9, в т.ч.НДС-26743=60.</v>
          </cell>
        </row>
        <row r="7523">
          <cell r="A7523">
            <v>37309</v>
          </cell>
          <cell r="B7523" t="str">
            <v>47422810100000059100</v>
          </cell>
          <cell r="C7523" t="str">
            <v>60301810700000009098</v>
          </cell>
          <cell r="D7523" t="str">
            <v>$</v>
          </cell>
          <cell r="E7523">
            <v>12.1</v>
          </cell>
          <cell r="F7523" t="str">
            <v>Согл. пл. пор. 11,12 от 19.02.2002г зачисляется сумма возмещения расходов от ЗАО"Хользуны"  за услуги связи оказанные в ноябре 2001 года в сумме руб -72-58 с учетом НДС руб -12-10 в декабре 2001г в сумме руб - 17-28 с учетом НДС руб - 2-88.</v>
          </cell>
        </row>
        <row r="7524">
          <cell r="A7524">
            <v>37309</v>
          </cell>
          <cell r="B7524" t="str">
            <v>47422810100000059100</v>
          </cell>
          <cell r="C7524" t="str">
            <v>60301810700000009098</v>
          </cell>
          <cell r="D7524" t="str">
            <v>$</v>
          </cell>
          <cell r="E7524">
            <v>2.88</v>
          </cell>
          <cell r="F7524" t="str">
            <v>Согл. пл. пор. 11,12 от 19.02.2002г зачисляется сумма возмещения расходов от ЗАО"Хользуны"  за услуги связи оказанные в ноябре 2001 года в сумме руб -72-58 с учетом НДС руб -12-10 в декабре 2001г в сумме руб - 17-28 с учетом НДС руб - 2-88.</v>
          </cell>
        </row>
        <row r="7525">
          <cell r="A7525">
            <v>37405</v>
          </cell>
          <cell r="B7525" t="str">
            <v>47422810400000050061</v>
          </cell>
          <cell r="C7525" t="str">
            <v>60301810700000009098</v>
          </cell>
          <cell r="D7525" t="str">
            <v>$</v>
          </cell>
          <cell r="E7525">
            <v>312.75</v>
          </cell>
          <cell r="F7525" t="str">
            <v>Комиссия за ответ на запрос ООО "Дриада" от 02.04.2002г. , связанный с аудиторской проверкой, согласно п.14.6 Тарифа ВЭБ + НДС 20%</v>
          </cell>
        </row>
        <row r="7526">
          <cell r="A7526">
            <v>37336</v>
          </cell>
          <cell r="B7526" t="str">
            <v>47422810600000080019</v>
          </cell>
          <cell r="C7526" t="str">
            <v>60301810300000000002</v>
          </cell>
          <cell r="D7526" t="str">
            <v>$</v>
          </cell>
          <cell r="E7526">
            <v>43.15</v>
          </cell>
          <cell r="F7526" t="str">
            <v>Удержание налога на покупку иностранных денежных знаков по сч. Ежковой Ю.В. в связи со снятием наличных средств через кассу.</v>
          </cell>
        </row>
        <row r="7527">
          <cell r="A7527">
            <v>37405</v>
          </cell>
          <cell r="B7527" t="str">
            <v>47422810610962021083</v>
          </cell>
          <cell r="C7527" t="str">
            <v>60301810700000009098</v>
          </cell>
          <cell r="D7527" t="str">
            <v>$</v>
          </cell>
          <cell r="E7527">
            <v>175.2</v>
          </cell>
          <cell r="F7527" t="str">
            <v>Оплата счета N 3290 от 27.05.02 . Комиссия ВЭБ за размен векселей ВЭБ (ОАО "Красногорский завод им. С.А.Зверева")</v>
          </cell>
        </row>
        <row r="7528">
          <cell r="A7528">
            <v>37274</v>
          </cell>
          <cell r="B7528" t="str">
            <v>47422810700000050224</v>
          </cell>
          <cell r="C7528" t="str">
            <v>60301810700000009098</v>
          </cell>
          <cell r="D7528" t="str">
            <v>$</v>
          </cell>
          <cell r="E7528">
            <v>4211</v>
          </cell>
          <cell r="F7528" t="str">
            <v>ЗАЧИСЛЕНИЕ КОМИССИИ ЗА ДЕПОЗИТАРНЫЕ УСЛУГИ ГК "АРКО"</v>
          </cell>
        </row>
        <row r="7529">
          <cell r="A7529">
            <v>37274</v>
          </cell>
          <cell r="B7529" t="str">
            <v>47422810700000050224</v>
          </cell>
          <cell r="C7529" t="str">
            <v>60301810700000009098</v>
          </cell>
          <cell r="D7529" t="str">
            <v>$</v>
          </cell>
          <cell r="E7529">
            <v>5.84</v>
          </cell>
          <cell r="F7529" t="str">
            <v>ЗАЧИСЛЕНИЕ КОМИССИИ ЗА ХРАНЕНИЕ ЦБ НА СЧ.ДЕПО КУКСОВА НИНА НИКОЛАЕВНА ЗА 1,2,3 КВ.2001г</v>
          </cell>
        </row>
        <row r="7530">
          <cell r="A7530">
            <v>37277</v>
          </cell>
          <cell r="B7530" t="str">
            <v>47422810700000050224</v>
          </cell>
          <cell r="C7530" t="str">
            <v>60301810700000009098</v>
          </cell>
          <cell r="D7530" t="str">
            <v>$</v>
          </cell>
          <cell r="E7530">
            <v>5430.67</v>
          </cell>
          <cell r="F7530" t="str">
            <v>Зачисление комиссии Депозитария за хранение ценных бумаг (ЗАО СНГБ , КБ , Г. СУРГУТ ). Сумма комиссии - 27153.33, НДС - 5430.67.</v>
          </cell>
        </row>
        <row r="7531">
          <cell r="A7531">
            <v>37278</v>
          </cell>
          <cell r="B7531" t="str">
            <v>47422810700000050224</v>
          </cell>
          <cell r="C7531" t="str">
            <v>60301810700000009098</v>
          </cell>
          <cell r="D7531" t="str">
            <v>$</v>
          </cell>
          <cell r="E7531">
            <v>9.7799999999999994</v>
          </cell>
          <cell r="F7531" t="str">
            <v>ЗАЧИСЛЕНИЕ КОМИССИИ ЗА ХРАНЕНИЕ ЦБ НА СЧ.ДЕПО ООО "ВНЕШКОНСУЛЬТИНВЕСТ" ЗА 4 КВ.2001г</v>
          </cell>
        </row>
        <row r="7532">
          <cell r="A7532">
            <v>37279</v>
          </cell>
          <cell r="B7532" t="str">
            <v>47422810700000050224</v>
          </cell>
          <cell r="C7532" t="str">
            <v>60301810700000009098</v>
          </cell>
          <cell r="D7532" t="str">
            <v>$</v>
          </cell>
          <cell r="E7532">
            <v>365.76</v>
          </cell>
          <cell r="F7532" t="str">
            <v>ЗАЧИСЛЕНИЕ КОМИССИИ ЗА СДЕЛКИ С ЦБ ПО СЧ.ДЕПО INTELSA INVESTMENTS LIMITED ЗА ДЕКАБРЬ 2001г</v>
          </cell>
        </row>
        <row r="7533">
          <cell r="A7533">
            <v>37279</v>
          </cell>
          <cell r="B7533" t="str">
            <v>47422810700000050224</v>
          </cell>
          <cell r="C7533" t="str">
            <v>60301810700000009098</v>
          </cell>
          <cell r="D7533" t="str">
            <v>$</v>
          </cell>
          <cell r="E7533">
            <v>1.78</v>
          </cell>
          <cell r="F7533" t="str">
            <v>ЗАЧИСЛЕНИЕ КОМИССИИ ЗА ХРАНЕНИЕ ЦБ НА СЧ.ДЕПО ЗАО "МАННЕСМАН ДЕМАГ ПЛАСТСЕРВИС"ЗА 4 КВ.2001г</v>
          </cell>
        </row>
        <row r="7534">
          <cell r="A7534">
            <v>37280</v>
          </cell>
          <cell r="B7534" t="str">
            <v>47422810700000050224</v>
          </cell>
          <cell r="C7534" t="str">
            <v>60301810700000009098</v>
          </cell>
          <cell r="D7534" t="str">
            <v>$</v>
          </cell>
          <cell r="E7534">
            <v>1354.19</v>
          </cell>
          <cell r="F7534" t="str">
            <v>Зачисление комиссии Депозитария за хранение ценных бумаг (МЕЖДУНАРОДНЫЙ МОСКОВСКИЙ БАНК , КБ , Г. МОСКВА ). Сумма комиссии - 6770.97, НДС - 1354.19.</v>
          </cell>
        </row>
        <row r="7535">
          <cell r="A7535">
            <v>37280</v>
          </cell>
          <cell r="B7535" t="str">
            <v>47422810700000050224</v>
          </cell>
          <cell r="C7535" t="str">
            <v>60301810700000009098</v>
          </cell>
          <cell r="D7535" t="str">
            <v>$</v>
          </cell>
          <cell r="E7535">
            <v>178.1</v>
          </cell>
          <cell r="F7535" t="str">
            <v>Зачисление комиссии Депозитария за хранение ценных бумаг (ОАО БЕЛГОРОДПРОМСТРОЙБАНК , АКБ , Г. БЕЛГОРОД ). Сумма комиссии - 890.49, НДС - 178.1.</v>
          </cell>
        </row>
        <row r="7536">
          <cell r="A7536">
            <v>37280</v>
          </cell>
          <cell r="B7536" t="str">
            <v>47422810700000050224</v>
          </cell>
          <cell r="C7536" t="str">
            <v>60301810700000009098</v>
          </cell>
          <cell r="D7536" t="str">
            <v>$</v>
          </cell>
          <cell r="E7536">
            <v>4.46</v>
          </cell>
          <cell r="F7536" t="str">
            <v>Зачисление комиссии Депозитария за хранение ценных бумаг (ГИПЮР, ОАО, ЧКАЛОВСК). Сумма комиссии - 22.32, НДС - 4.46.</v>
          </cell>
        </row>
        <row r="7537">
          <cell r="A7537">
            <v>37280</v>
          </cell>
          <cell r="B7537" t="str">
            <v>47422810700000050224</v>
          </cell>
          <cell r="C7537" t="str">
            <v>60301810700000009098</v>
          </cell>
          <cell r="D7537" t="str">
            <v>$</v>
          </cell>
          <cell r="E7537">
            <v>74.87</v>
          </cell>
          <cell r="F7537" t="str">
            <v>Зачисление комиссии Депозитария за хранение ценных бумаг (ОПЕРУ-1 ПРИ БАНКЕ РОССИИ , РКЦ , Г. МОСКВА 701 ). Сумма комиссии - 374.35, НДС - 74.87.</v>
          </cell>
        </row>
        <row r="7538">
          <cell r="A7538">
            <v>37280</v>
          </cell>
          <cell r="B7538" t="str">
            <v>47422810700000050224</v>
          </cell>
          <cell r="C7538" t="str">
            <v>60301810700000009098</v>
          </cell>
          <cell r="D7538" t="str">
            <v>$</v>
          </cell>
          <cell r="E7538">
            <v>855.6</v>
          </cell>
          <cell r="F7538" t="str">
            <v>ЗАЧИСЛЕНИЕ КОМИССИИ ЗА СДЕЛКИ С ЦБ ПО СЧ.ДЕПО "ВСЕРОССИЙСКИЙ БАНК РАЗВИТИЯ РЕГИОНОВ" ЗА ДЕКАБРЬ 2001г</v>
          </cell>
        </row>
        <row r="7539">
          <cell r="A7539">
            <v>37280</v>
          </cell>
          <cell r="B7539" t="str">
            <v>47422810700000050224</v>
          </cell>
          <cell r="C7539" t="str">
            <v>60301810700000009098</v>
          </cell>
          <cell r="D7539" t="str">
            <v>$</v>
          </cell>
          <cell r="E7539">
            <v>30.58</v>
          </cell>
          <cell r="F7539" t="str">
            <v>ЗАЧИСЛЕНИЕ КОМИССИИ ЗА ВЫДАЧУ ВЕКСЕЛЕЙ СО СЧ.ДЕПО АБ "СОБИНБАНК"</v>
          </cell>
        </row>
        <row r="7540">
          <cell r="A7540">
            <v>37280</v>
          </cell>
          <cell r="B7540" t="str">
            <v>47422810700000050224</v>
          </cell>
          <cell r="C7540" t="str">
            <v>60301810700000009098</v>
          </cell>
          <cell r="D7540" t="str">
            <v>$</v>
          </cell>
          <cell r="E7540">
            <v>1083.8499999999999</v>
          </cell>
          <cell r="F7540" t="str">
            <v>ЗАЧИСЛЕНИЕ КОМИССИИ ЗА ХРАНЕНИЕ ЦБ НА СЧ.ДЕПО КРАБ "НОВОСИБИРСКВНЕШТОРГБАНК" ЗА4 КВ.2001г</v>
          </cell>
        </row>
        <row r="7541">
          <cell r="A7541">
            <v>37280</v>
          </cell>
          <cell r="B7541" t="str">
            <v>47422810700000050224</v>
          </cell>
          <cell r="C7541" t="str">
            <v>60301810700000009098</v>
          </cell>
          <cell r="D7541" t="str">
            <v>$</v>
          </cell>
          <cell r="E7541">
            <v>34.74</v>
          </cell>
          <cell r="F7541" t="str">
            <v>ЗАЧИСЛЕНИЕ КОМИССИИ ЗА ХРАНЕНИЕ ЦБ НА СЧ.ДЕПО ООО СП "КОНСОРЦИУМ" ЗА 4 КВ.2001г</v>
          </cell>
        </row>
        <row r="7542">
          <cell r="A7542">
            <v>37280</v>
          </cell>
          <cell r="B7542" t="str">
            <v>47422810700000050224</v>
          </cell>
          <cell r="C7542" t="str">
            <v>60301810700000009098</v>
          </cell>
          <cell r="D7542" t="str">
            <v>$</v>
          </cell>
          <cell r="E7542">
            <v>3.62</v>
          </cell>
          <cell r="F7542" t="str">
            <v>ЗАЧИСЛЕНИЕ КОМИССИИ ЗА ХРАНЕНИЕ ЦБ НА СЧ.ДЕПО ОАО МТЗ "ТРАНСМАШ" ЗА 4 КВ.2001г</v>
          </cell>
        </row>
        <row r="7543">
          <cell r="A7543">
            <v>37280</v>
          </cell>
          <cell r="B7543" t="str">
            <v>47422810700000050224</v>
          </cell>
          <cell r="C7543" t="str">
            <v>60301810700000009098</v>
          </cell>
          <cell r="D7543" t="str">
            <v>$</v>
          </cell>
          <cell r="E7543">
            <v>8.92</v>
          </cell>
          <cell r="F7543" t="str">
            <v>ЗАЧИСЛЕНИЕ КОМИССИИ ЗА ХРАНЕНИЕ ЦБ НА СЧ.ДЕПО "СОЮЗ СТАРАТЕЛЕЙ РОССИИ" ЗА 4 КВ.2001г</v>
          </cell>
        </row>
        <row r="7544">
          <cell r="A7544">
            <v>37281</v>
          </cell>
          <cell r="B7544" t="str">
            <v>47422810700000050224</v>
          </cell>
          <cell r="C7544" t="str">
            <v>60301810700000009098</v>
          </cell>
          <cell r="D7544" t="str">
            <v>$</v>
          </cell>
          <cell r="E7544">
            <v>170.32</v>
          </cell>
          <cell r="F7544" t="str">
            <v>Зачисление комиссии Депозитария за хранение ценных бумаг (КЭПИТАЛ МЕНЕДЖМЕНТ, ФИНАНСОВАЯ КОМПАНИЯ, ООО, КРАСНОДАР). Сумма комиссии - 851.6, НДС - 170.32.</v>
          </cell>
        </row>
        <row r="7545">
          <cell r="A7545">
            <v>37281</v>
          </cell>
          <cell r="B7545" t="str">
            <v>47422810700000050224</v>
          </cell>
          <cell r="C7545" t="str">
            <v>60301810700000009098</v>
          </cell>
          <cell r="D7545" t="str">
            <v>$</v>
          </cell>
          <cell r="E7545">
            <v>0.87</v>
          </cell>
          <cell r="F7545" t="str">
            <v>Зачисление комиссии Депозитария за хранение ценных бумаг (ЗАРЕЧЬЕ , АКБ , Г. КАЗАНЬ ). Сумма комиссии - 4.33, НДС - .87.</v>
          </cell>
        </row>
        <row r="7546">
          <cell r="A7546">
            <v>37281</v>
          </cell>
          <cell r="B7546" t="str">
            <v>47422810700000050224</v>
          </cell>
          <cell r="C7546" t="str">
            <v>60301810700000009098</v>
          </cell>
          <cell r="D7546" t="str">
            <v>$</v>
          </cell>
          <cell r="E7546">
            <v>0.92</v>
          </cell>
          <cell r="F7546" t="str">
            <v>Зачисление комиссии Депозитария за хранение ценных бумаг (ДОНКОМБАНК , АКБ , Г. РОСТОВ-НА-ДОНУ ). Сумма комиссии - 4.58, НДС - .92.</v>
          </cell>
        </row>
        <row r="7547">
          <cell r="A7547">
            <v>37281</v>
          </cell>
          <cell r="B7547" t="str">
            <v>47422810700000050224</v>
          </cell>
          <cell r="C7547" t="str">
            <v>60301810700000009098</v>
          </cell>
          <cell r="D7547" t="str">
            <v>$</v>
          </cell>
          <cell r="E7547">
            <v>2.7</v>
          </cell>
          <cell r="F7547" t="str">
            <v>Зачисление комиссии Депозитария за хранение ценных бумаг (УРАЛНИИЛП, ОАО, Г.ЕКАТЕРИНБУРГ). Сумма комиссии - 13.5, НДС - 2.7.</v>
          </cell>
        </row>
        <row r="7548">
          <cell r="A7548">
            <v>37281</v>
          </cell>
          <cell r="B7548" t="str">
            <v>47422810700000050224</v>
          </cell>
          <cell r="C7548" t="str">
            <v>60301810700000009098</v>
          </cell>
          <cell r="D7548" t="str">
            <v>$</v>
          </cell>
          <cell r="E7548">
            <v>2.95</v>
          </cell>
          <cell r="F7548" t="str">
            <v>Зачисление комиссии Депозитария за хранение ценных бумаг (АВИТАЛ, ООО, ЕКАТЕРИНБУРГ). Сумма комиссии - 14.77, НДС - 2.95.</v>
          </cell>
        </row>
        <row r="7549">
          <cell r="A7549">
            <v>37281</v>
          </cell>
          <cell r="B7549" t="str">
            <v>47422810700000050224</v>
          </cell>
          <cell r="C7549" t="str">
            <v>60301810700000009098</v>
          </cell>
          <cell r="D7549" t="str">
            <v>$</v>
          </cell>
          <cell r="E7549">
            <v>62.9</v>
          </cell>
          <cell r="F7549" t="str">
            <v>Зачисление комиссии Депозитария за хранение ценных бумаг (ОРМЕТ, ООО, ЕКАТЕРИНБУРГ). Сумма комиссии - 314.52, НДС - 62.9.</v>
          </cell>
        </row>
        <row r="7550">
          <cell r="A7550">
            <v>37281</v>
          </cell>
          <cell r="B7550" t="str">
            <v>47422810700000050224</v>
          </cell>
          <cell r="C7550" t="str">
            <v>60301810700000009098</v>
          </cell>
          <cell r="D7550" t="str">
            <v>$</v>
          </cell>
          <cell r="E7550">
            <v>75.69</v>
          </cell>
          <cell r="F7550" t="str">
            <v>Зачисление комиссии Депозитария за хранение ценных бумаг (НИЖЕГОРОДПРОМСТРОЙБАНК , АКБ , Г. НИЖНИЙ НОВГОРОД ). Сумма комиссии - 378.43, НДС - 75.69.</v>
          </cell>
        </row>
        <row r="7551">
          <cell r="A7551">
            <v>37281</v>
          </cell>
          <cell r="B7551" t="str">
            <v>47422810700000050224</v>
          </cell>
          <cell r="C7551" t="str">
            <v>60301810700000009098</v>
          </cell>
          <cell r="D7551" t="str">
            <v>$</v>
          </cell>
          <cell r="E7551">
            <v>80.98</v>
          </cell>
          <cell r="F7551" t="str">
            <v>Зачисление комиссии Депозитария за хранение ценных бумаг (СЕВЕРНЫЙ НАРОДНЫЙ БАНК (ОАО) , АКБ , Г. СЫКТЫВКАР ). Сумма комиссии - 404.92, НДС - 80.98.</v>
          </cell>
        </row>
        <row r="7552">
          <cell r="A7552">
            <v>37281</v>
          </cell>
          <cell r="B7552" t="str">
            <v>47422810700000050224</v>
          </cell>
          <cell r="C7552" t="str">
            <v>60301810700000009098</v>
          </cell>
          <cell r="D7552" t="str">
            <v>$</v>
          </cell>
          <cell r="E7552">
            <v>1206.1099999999999</v>
          </cell>
          <cell r="F7552" t="str">
            <v>Зачисление комиссии Депозитария за хранение ценных бумаг (КУЗНЕЦКБИЗНЕСБАНК , АКБ , Г. НОВОКУЗНЕЦК ). Сумма комиссии - 6030.57, НДС - 1206.11.</v>
          </cell>
        </row>
        <row r="7553">
          <cell r="A7553">
            <v>37281</v>
          </cell>
          <cell r="B7553" t="str">
            <v>47422810700000050224</v>
          </cell>
          <cell r="C7553" t="str">
            <v>60301810700000009098</v>
          </cell>
          <cell r="D7553" t="str">
            <v>$</v>
          </cell>
          <cell r="E7553">
            <v>8.92</v>
          </cell>
          <cell r="F7553" t="str">
            <v>Зачисление комиссии Депозитария за хранение ценных бумаг (ДОМОСТРОИТЕЛЬНЫЙ КОМБИНАТ N2, (ДСК-2), ОАО, МОСКВА). Сумма комиссии - 44.59, НДС - 8.92.</v>
          </cell>
        </row>
        <row r="7554">
          <cell r="A7554">
            <v>37281</v>
          </cell>
          <cell r="B7554" t="str">
            <v>47422810700000050224</v>
          </cell>
          <cell r="C7554" t="str">
            <v>60301810700000009098</v>
          </cell>
          <cell r="D7554" t="str">
            <v>$</v>
          </cell>
          <cell r="E7554">
            <v>22.27</v>
          </cell>
          <cell r="F7554" t="str">
            <v>Зачисление комиссии Депозитария за хранение ценных бумаг (ХИММАШБАНК , АКБ , Г. МОСКВА ). Сумма комиссии - 111.36, НДС - 22.27.</v>
          </cell>
        </row>
        <row r="7555">
          <cell r="A7555">
            <v>37281</v>
          </cell>
          <cell r="B7555" t="str">
            <v>47422810700000050224</v>
          </cell>
          <cell r="C7555" t="str">
            <v>60301810700000009098</v>
          </cell>
          <cell r="D7555" t="str">
            <v>$</v>
          </cell>
          <cell r="E7555">
            <v>5.27</v>
          </cell>
          <cell r="F7555" t="str">
            <v>Зачисление комиссии Депозитария за хранение ценных бумаг (ФЕРРОТЕК, ООО, МОСКВА). Сумма комиссии - 26.35, НДС - 5.27.</v>
          </cell>
        </row>
        <row r="7556">
          <cell r="A7556">
            <v>37281</v>
          </cell>
          <cell r="B7556" t="str">
            <v>47422810700000050224</v>
          </cell>
          <cell r="C7556" t="str">
            <v>60301810700000009098</v>
          </cell>
          <cell r="D7556" t="str">
            <v>$</v>
          </cell>
          <cell r="E7556">
            <v>183.47</v>
          </cell>
          <cell r="F7556" t="str">
            <v>ЗАЧИСЛЕНИЕ КОМИССИИ ЗА СДЕЛКИ С ЦБ ПО СЧ.ДЕПО АКБ "СВА" ЗА ДЕКАБРЬ 2001г</v>
          </cell>
        </row>
        <row r="7557">
          <cell r="A7557">
            <v>37281</v>
          </cell>
          <cell r="B7557" t="str">
            <v>47422810700000050224</v>
          </cell>
          <cell r="C7557" t="str">
            <v>60301810700000009098</v>
          </cell>
          <cell r="D7557" t="str">
            <v>$</v>
          </cell>
          <cell r="E7557">
            <v>4.4800000000000004</v>
          </cell>
          <cell r="F7557" t="str">
            <v>ЗАЧИСЛЕНИЕ КОМИССИИ ЗА ХРАНЕНИЕ ЦБ НА СЧ.ДЕПО ООО "ВОЛЬФАГРОЛЕС" ЗА 4 КВ.2001г</v>
          </cell>
        </row>
        <row r="7558">
          <cell r="A7558">
            <v>37281</v>
          </cell>
          <cell r="B7558" t="str">
            <v>47422810700000050224</v>
          </cell>
          <cell r="C7558" t="str">
            <v>60301810700000009098</v>
          </cell>
          <cell r="D7558" t="str">
            <v>$</v>
          </cell>
          <cell r="E7558">
            <v>41.52</v>
          </cell>
          <cell r="F7558" t="str">
            <v>ЗАЧИСЛЕНИЕ КОМИССИИ ЗА ХРАНЕНИЕ ЦБ НА СЧ.ДЕПО ОАО "МЕЖКОМБАНК" ЗА 4 КВ.2001г</v>
          </cell>
        </row>
        <row r="7559">
          <cell r="A7559">
            <v>37281</v>
          </cell>
          <cell r="B7559" t="str">
            <v>47422810700000050224</v>
          </cell>
          <cell r="C7559" t="str">
            <v>60301810700000009098</v>
          </cell>
          <cell r="D7559" t="str">
            <v>$</v>
          </cell>
          <cell r="E7559">
            <v>599.39</v>
          </cell>
          <cell r="F7559" t="str">
            <v>ЗАЧИСЛЕНИЕ КОМИССИИ ЗА ХРАНЕНИЕ ЦБ НА СЧ.ДЕПО ВАО "АВТОЭКСПОРТ" ЗА 4 КВ.2001г</v>
          </cell>
        </row>
        <row r="7560">
          <cell r="A7560">
            <v>37281</v>
          </cell>
          <cell r="B7560" t="str">
            <v>47422810700000050224</v>
          </cell>
          <cell r="C7560" t="str">
            <v>60301810700000009098</v>
          </cell>
          <cell r="D7560" t="str">
            <v>$</v>
          </cell>
          <cell r="E7560">
            <v>122.31</v>
          </cell>
          <cell r="F7560" t="str">
            <v>ЗАЧИСЛЕНИЕ КОМИССИИ ЗА СДЕЛКИ С ЦБ ПО СЧ.ДЕПО "ВСЕРОССИЙСКИЙ БАНК РАЗВИТИЯ РЕГИОНОВ" ЗА НОЯБРЬ 2001г</v>
          </cell>
        </row>
        <row r="7561">
          <cell r="A7561">
            <v>37281</v>
          </cell>
          <cell r="B7561" t="str">
            <v>47422810700000050224</v>
          </cell>
          <cell r="C7561" t="str">
            <v>60301810700000009098</v>
          </cell>
          <cell r="D7561" t="str">
            <v>$</v>
          </cell>
          <cell r="E7561">
            <v>6.21</v>
          </cell>
          <cell r="F7561" t="str">
            <v>ЗАЧИСЛЕНИЕ КОМИССИИ ЗА ХРАНЕНИЕ ЦБ НА СЧ.ДЕПО ЗАО "СТАВМЕТ" ЗА 4 КВ.2001г</v>
          </cell>
        </row>
        <row r="7562">
          <cell r="A7562">
            <v>37281</v>
          </cell>
          <cell r="B7562" t="str">
            <v>47422810700000050224</v>
          </cell>
          <cell r="C7562" t="str">
            <v>60301810700000009098</v>
          </cell>
          <cell r="D7562" t="str">
            <v>$</v>
          </cell>
          <cell r="E7562">
            <v>89.9</v>
          </cell>
          <cell r="F7562" t="str">
            <v>Зачисление комиссии Депозитария за хранение ценных бумаг (СОВФИНТРЕЙД , АКБ , Г. МОСКВА ). Сумма комиссии - 449.5, НДС - 89.9.</v>
          </cell>
        </row>
        <row r="7563">
          <cell r="A7563">
            <v>37281</v>
          </cell>
          <cell r="B7563" t="str">
            <v>47422810700000050224</v>
          </cell>
          <cell r="C7563" t="str">
            <v>60301810700000009098</v>
          </cell>
          <cell r="D7563" t="str">
            <v>$</v>
          </cell>
          <cell r="E7563">
            <v>5.3</v>
          </cell>
          <cell r="F7563" t="str">
            <v>Зачисление комиссии Депозитария за хранение ценных бумаг (РАДИАНТ, НАУЧНО-ПРОИЗВОДСТВЕННОЕ ПРЕДПРИЯТИЕ, ЗАО, МОСКВА). Сумма комиссии - 26.49, НДС - 5.3.</v>
          </cell>
        </row>
        <row r="7564">
          <cell r="A7564">
            <v>37281</v>
          </cell>
          <cell r="B7564" t="str">
            <v>47422810700000050224</v>
          </cell>
          <cell r="C7564" t="str">
            <v>60301810700000009098</v>
          </cell>
          <cell r="D7564" t="str">
            <v>$</v>
          </cell>
          <cell r="E7564">
            <v>2.7</v>
          </cell>
          <cell r="F7564" t="str">
            <v>ЗАЧИСЛЕНИЕ КОМИССИИ ЗА ХРАНЕНИЕ ЦБ НА СЧ.ДЕПО ООО "МУЛЬТИДИЗАЙН" ЗА 4 КВ.2001г</v>
          </cell>
        </row>
        <row r="7565">
          <cell r="A7565">
            <v>37284</v>
          </cell>
          <cell r="B7565" t="str">
            <v>47422810700000050224</v>
          </cell>
          <cell r="C7565" t="str">
            <v>60301810700000009098</v>
          </cell>
          <cell r="D7565" t="str">
            <v>$</v>
          </cell>
          <cell r="E7565">
            <v>61.11</v>
          </cell>
          <cell r="F7565" t="str">
            <v>ЗАЧИСЛЕНИЕ КОМИССИИ ЗА СДЕЛКИ С ЦБ ПО СЧ.ДЕПО АКБ "ФЛОРА-МОСКВА" ЗА ДЕКАБРЬ 2001г</v>
          </cell>
        </row>
        <row r="7566">
          <cell r="A7566">
            <v>37284</v>
          </cell>
          <cell r="B7566" t="str">
            <v>47422810700000050224</v>
          </cell>
          <cell r="C7566" t="str">
            <v>60301810700000009098</v>
          </cell>
          <cell r="D7566" t="str">
            <v>$</v>
          </cell>
          <cell r="E7566">
            <v>32.06</v>
          </cell>
          <cell r="F7566" t="str">
            <v>ЗАЧИСЛЕНИЕ КОМИССИИ ЗА ХРАНЕНИЕ ЦБ НА СЧ.ДЕПО ООО "РУССКО-БРИТАНСКОЕ ПРЕДПРИЯТИЕ"СПЕКТРУМ НДТ" ЗА 4 КВ.2001г</v>
          </cell>
        </row>
        <row r="7567">
          <cell r="A7567">
            <v>37284</v>
          </cell>
          <cell r="B7567" t="str">
            <v>47422810700000050224</v>
          </cell>
          <cell r="C7567" t="str">
            <v>60301810700000009098</v>
          </cell>
          <cell r="D7567" t="str">
            <v>$</v>
          </cell>
          <cell r="E7567">
            <v>91.67</v>
          </cell>
          <cell r="F7567" t="str">
            <v>ЗАЧИСЛЕНИЕ КОМИССИИ ЗА СДЕЛКИ С ЦБ ПО СЧ.ДЕПО ОАО "РОСАЛКО" ЗА ДЕКАБРЬ 2001г</v>
          </cell>
        </row>
        <row r="7568">
          <cell r="A7568">
            <v>37284</v>
          </cell>
          <cell r="B7568" t="str">
            <v>47422810700000050224</v>
          </cell>
          <cell r="C7568" t="str">
            <v>60301810700000009098</v>
          </cell>
          <cell r="D7568" t="str">
            <v>$</v>
          </cell>
          <cell r="E7568">
            <v>855.67</v>
          </cell>
          <cell r="F7568" t="str">
            <v>ЗАЧИСЛЕНИЕ КОМИССИИ ЗА СДЕЛКИ С ЦБ ПО СЧ.ДЕПО "ВНЕШТОРГБАНК" ЗА ДЕКАБРЬ 2001г</v>
          </cell>
        </row>
        <row r="7569">
          <cell r="A7569">
            <v>37284</v>
          </cell>
          <cell r="B7569" t="str">
            <v>47422810700000050224</v>
          </cell>
          <cell r="C7569" t="str">
            <v>60301810700000009098</v>
          </cell>
          <cell r="D7569" t="str">
            <v>$</v>
          </cell>
          <cell r="E7569">
            <v>574.73</v>
          </cell>
          <cell r="F7569" t="str">
            <v>ЗАЧИСЛЕНИЕ КОМИССИИ ЗА ХРАНЕНИЕ ЦБ НА СЧ.ДЕПО АРТЕЛЬ СТАРАТЕЛЕЙ "ЛЕНА" ЗА 2,3,4КВ.2001г</v>
          </cell>
        </row>
        <row r="7570">
          <cell r="A7570">
            <v>37284</v>
          </cell>
          <cell r="B7570" t="str">
            <v>47422810700000050224</v>
          </cell>
          <cell r="C7570" t="str">
            <v>60301810700000009098</v>
          </cell>
          <cell r="D7570" t="str">
            <v>$</v>
          </cell>
          <cell r="E7570">
            <v>167.41</v>
          </cell>
          <cell r="F7570" t="str">
            <v>ЗАЧИСЛЕНИЕ КОМИССИИ ЗА ХРАНЕНИЕ ЦБ НА СЧ.ДЕПО "РОСТПРОМСТРОЙБАНК" ЗА 4 КВ.2001г</v>
          </cell>
        </row>
        <row r="7571">
          <cell r="A7571">
            <v>37284</v>
          </cell>
          <cell r="B7571" t="str">
            <v>47422810700000050224</v>
          </cell>
          <cell r="C7571" t="str">
            <v>60301810700000009098</v>
          </cell>
          <cell r="D7571" t="str">
            <v>$</v>
          </cell>
          <cell r="E7571">
            <v>12.48</v>
          </cell>
          <cell r="F7571" t="str">
            <v>Зачисление комиссии Депозитария за хранение ценных бумаг (ВОЛГОГРАДОБЛОХОТУПРАВЛЕНИЕ, ВОЛГОГРАД). Сумма комиссии - 62.39, НДС - 12.48.</v>
          </cell>
        </row>
        <row r="7572">
          <cell r="A7572">
            <v>37284</v>
          </cell>
          <cell r="B7572" t="str">
            <v>47422810700000050224</v>
          </cell>
          <cell r="C7572" t="str">
            <v>60301810700000009098</v>
          </cell>
          <cell r="D7572" t="str">
            <v>$</v>
          </cell>
          <cell r="E7572">
            <v>24.02</v>
          </cell>
          <cell r="F7572" t="str">
            <v>Зачисление комиссии Депозитария за хранение ценных бумаг (КРИСТАЛЛ, АООТ, КАЛУГА). Сумма комиссии - 120.12, НДС - 24.02.</v>
          </cell>
        </row>
        <row r="7573">
          <cell r="A7573">
            <v>37284</v>
          </cell>
          <cell r="B7573" t="str">
            <v>47422810700000050224</v>
          </cell>
          <cell r="C7573" t="str">
            <v>60301810700000009098</v>
          </cell>
          <cell r="D7573" t="str">
            <v>$</v>
          </cell>
          <cell r="E7573">
            <v>308.76</v>
          </cell>
          <cell r="F7573" t="str">
            <v>Зачисление комиссии Депозитария за хранение ценных бумаг (БАНК СНЕЖИНСКИЙ ОАО , КБ , Г. СНЕЖИНСК ). Сумма комиссии - 1543.8, НДС - 308.76.</v>
          </cell>
        </row>
        <row r="7574">
          <cell r="A7574">
            <v>37284</v>
          </cell>
          <cell r="B7574" t="str">
            <v>47422810700000050224</v>
          </cell>
          <cell r="C7574" t="str">
            <v>60301810700000009098</v>
          </cell>
          <cell r="D7574" t="str">
            <v>$</v>
          </cell>
          <cell r="E7574">
            <v>4900.43</v>
          </cell>
          <cell r="F7574" t="str">
            <v>Зачисление комиссии Депозитария за хранение ценных бумаг (ВБРР , АКБ , Г. МОСКВА ). Сумма комиссии - 24502.17, НДС - 4900.43.</v>
          </cell>
        </row>
        <row r="7575">
          <cell r="A7575">
            <v>37284</v>
          </cell>
          <cell r="B7575" t="str">
            <v>47422810700000050224</v>
          </cell>
          <cell r="C7575" t="str">
            <v>60301810700000009098</v>
          </cell>
          <cell r="D7575" t="str">
            <v>$</v>
          </cell>
          <cell r="E7575">
            <v>3162.92</v>
          </cell>
          <cell r="F7575" t="str">
            <v>Зачисление комиссии Депозитария за хранение ценных бумаг (СВА (ОАО) , АКБ , Г. МОСКВА ). Сумма комиссии - 15814.61, НДС - 3162.92.</v>
          </cell>
        </row>
        <row r="7576">
          <cell r="A7576">
            <v>37284</v>
          </cell>
          <cell r="B7576" t="str">
            <v>47422810700000050224</v>
          </cell>
          <cell r="C7576" t="str">
            <v>60301810700000009098</v>
          </cell>
          <cell r="D7576" t="str">
            <v>$</v>
          </cell>
          <cell r="E7576">
            <v>2153.77</v>
          </cell>
          <cell r="F7576" t="str">
            <v>Зачисление комиссии Депозитария за хранение ценных бумаг (ТРАНССТРОЙБАНК (ЗАО) , АКБ , Г. МОСКВА ). Сумма комиссии - 10768.83, НДС - 2153.77.</v>
          </cell>
        </row>
        <row r="7577">
          <cell r="A7577">
            <v>37284</v>
          </cell>
          <cell r="B7577" t="str">
            <v>47422810700000050224</v>
          </cell>
          <cell r="C7577" t="str">
            <v>60301810700000009098</v>
          </cell>
          <cell r="D7577" t="str">
            <v>$</v>
          </cell>
          <cell r="E7577">
            <v>1179.99</v>
          </cell>
          <cell r="F7577" t="str">
            <v>Зачисление комиссии Депозитария за хранение ценных бумаг (МБО ОРГБАНК ООО , КБ , Г. МОСКВА ). Сумма комиссии - 5899.94, НДС - 1179.99.</v>
          </cell>
        </row>
        <row r="7578">
          <cell r="A7578">
            <v>37284</v>
          </cell>
          <cell r="B7578" t="str">
            <v>47422810700000050224</v>
          </cell>
          <cell r="C7578" t="str">
            <v>60301810700000009098</v>
          </cell>
          <cell r="D7578" t="str">
            <v>$</v>
          </cell>
          <cell r="E7578">
            <v>2.7</v>
          </cell>
          <cell r="F7578" t="str">
            <v>Зачисление комиссии Депозитария за хранение ценных бумаг (ЗАО КБ РОСИНТЕРБАНК , АКБ , Г. МОСКВА ). Сумма комиссии - 13.51, НДС - 2.7.</v>
          </cell>
        </row>
        <row r="7579">
          <cell r="A7579">
            <v>37284</v>
          </cell>
          <cell r="B7579" t="str">
            <v>47422810700000050224</v>
          </cell>
          <cell r="C7579" t="str">
            <v>60301810700000009098</v>
          </cell>
          <cell r="D7579" t="str">
            <v>$</v>
          </cell>
          <cell r="E7579">
            <v>83.52</v>
          </cell>
          <cell r="F7579" t="str">
            <v>Зачисление комиссии Депозитария за хранение ценных бумаг (ГАМОС, ОАО, МОСКВА). Сумма комиссии - 417.62, НДС - 83.52.</v>
          </cell>
        </row>
        <row r="7580">
          <cell r="A7580">
            <v>37284</v>
          </cell>
          <cell r="B7580" t="str">
            <v>47422810700000050224</v>
          </cell>
          <cell r="C7580" t="str">
            <v>60301810700000009098</v>
          </cell>
          <cell r="D7580" t="str">
            <v>$</v>
          </cell>
          <cell r="E7580">
            <v>564.44000000000005</v>
          </cell>
          <cell r="F7580" t="str">
            <v>Зачисление комиссии Депозитария за хранение ценных бумаг (ЗАО КОНВЕРСБАНК , АКБ , Г. МОСКВА ). Сумма комиссии - 2822.18, НДС - 564.44.</v>
          </cell>
        </row>
        <row r="7581">
          <cell r="A7581">
            <v>37284</v>
          </cell>
          <cell r="B7581" t="str">
            <v>47422810700000050224</v>
          </cell>
          <cell r="C7581" t="str">
            <v>60301810700000009098</v>
          </cell>
          <cell r="D7581" t="str">
            <v>$</v>
          </cell>
          <cell r="E7581">
            <v>123.56</v>
          </cell>
          <cell r="F7581" t="str">
            <v>Зачисление комиссии Депозитария за хранение ценных бумаг (ОАО АЛЬФА-БАНК , КБ , Г. МОСКВА ). Сумма комиссии - 617.82, НДС - 123.56.</v>
          </cell>
        </row>
        <row r="7582">
          <cell r="A7582">
            <v>37284</v>
          </cell>
          <cell r="B7582" t="str">
            <v>47422810700000050224</v>
          </cell>
          <cell r="C7582" t="str">
            <v>60301810700000009098</v>
          </cell>
          <cell r="D7582" t="str">
            <v>$</v>
          </cell>
          <cell r="E7582">
            <v>23.17</v>
          </cell>
          <cell r="F7582" t="str">
            <v>ЗАЧИСЛЕНИЕ КОМИССИИ ЗА ХРАНЕНИЕ ЦБ НА СЧ.ДЕПО "СВЕРДЛОВСКНЕФТЕПРОДУКТ" ЗА 4 КВ.2001г</v>
          </cell>
        </row>
        <row r="7583">
          <cell r="A7583">
            <v>37284</v>
          </cell>
          <cell r="B7583" t="str">
            <v>47422810700000050224</v>
          </cell>
          <cell r="C7583" t="str">
            <v>60301810700000009098</v>
          </cell>
          <cell r="D7583" t="str">
            <v>$</v>
          </cell>
          <cell r="E7583">
            <v>30.54</v>
          </cell>
          <cell r="F7583" t="str">
            <v>ЗАЧИСЛЕНИЕ КОМИССИИ ЗА ВЫДАЧУ ВЕКСЕЛЯ СО СЧ.ДЕПО ОАО КБ "ОМСКПРОМСТРОЙБАНК"</v>
          </cell>
        </row>
        <row r="7584">
          <cell r="A7584">
            <v>37284</v>
          </cell>
          <cell r="B7584" t="str">
            <v>47422810700000050224</v>
          </cell>
          <cell r="C7584" t="str">
            <v>60301810700000009098</v>
          </cell>
          <cell r="D7584" t="str">
            <v>$</v>
          </cell>
          <cell r="E7584">
            <v>556.08000000000004</v>
          </cell>
          <cell r="F7584" t="str">
            <v>Зачисление комиссии Депозитария за хранение ценных бумаг (НЕФТЯНОЙ АЛЬЯНС (ООО) , КБ , Г. МОСКВА ). Сумма комиссии - 2780.42, НДС - 556.08.</v>
          </cell>
        </row>
        <row r="7585">
          <cell r="A7585">
            <v>37284</v>
          </cell>
          <cell r="B7585" t="str">
            <v>47422810700000050224</v>
          </cell>
          <cell r="C7585" t="str">
            <v>60301810700000009098</v>
          </cell>
          <cell r="D7585" t="str">
            <v>$</v>
          </cell>
          <cell r="E7585">
            <v>79.2</v>
          </cell>
          <cell r="F7585" t="str">
            <v>Зачисление комиссии Депозитария за хранение ценных бумаг (ОАО МАБ ТЕМПБАНК , АКБ , Г. МОСКВА ). Сумма комиссии - 396, НДС - 79.2.</v>
          </cell>
        </row>
        <row r="7586">
          <cell r="A7586">
            <v>37284</v>
          </cell>
          <cell r="B7586" t="str">
            <v>47422810700000050224</v>
          </cell>
          <cell r="C7586" t="str">
            <v>60301810700000009098</v>
          </cell>
          <cell r="D7586" t="str">
            <v>$</v>
          </cell>
          <cell r="E7586">
            <v>471.02</v>
          </cell>
          <cell r="F7586" t="str">
            <v>ЗАЧИСЛЕНИЕ КОМИССИИ ЗА ХРАНЕНИЕ ЦБ НА СЧ.ДЕПО РВО "ЗАРУБЕЖНЕФТЬ" ЗА 4 КВ.2001г</v>
          </cell>
        </row>
        <row r="7587">
          <cell r="A7587">
            <v>37285</v>
          </cell>
          <cell r="B7587" t="str">
            <v>47422810700000050224</v>
          </cell>
          <cell r="C7587" t="str">
            <v>60301810700000009098</v>
          </cell>
          <cell r="D7587" t="str">
            <v>$</v>
          </cell>
          <cell r="E7587">
            <v>461.65</v>
          </cell>
          <cell r="F7587" t="str">
            <v>ЗАЧИСЛЕНИЕ КОМИССИИ ЗА ХРАНЕНИЕ ЦБ НА СЧ.ДЕПО АООТ "СЛАВА" ЗА 4 КВ.2001г</v>
          </cell>
        </row>
        <row r="7588">
          <cell r="A7588">
            <v>37285</v>
          </cell>
          <cell r="B7588" t="str">
            <v>47422810700000050224</v>
          </cell>
          <cell r="C7588" t="str">
            <v>60301810700000009098</v>
          </cell>
          <cell r="D7588" t="str">
            <v>$</v>
          </cell>
          <cell r="E7588">
            <v>46.4</v>
          </cell>
          <cell r="F7588" t="str">
            <v>ЗАЧИСЛЕНИЕ КОМИССИИ ЗА ХРАНЕНИЕ ЦБ НА СЧ.ДЕПО ОАО "СПЕЦИАЛЬНОЕ МАШИНОСТРОЕНИЕ ИМЕТАЛЛУРГИЯ" ЗА 4 КВ.2001г</v>
          </cell>
        </row>
        <row r="7589">
          <cell r="A7589">
            <v>37285</v>
          </cell>
          <cell r="B7589" t="str">
            <v>47422810700000050224</v>
          </cell>
          <cell r="C7589" t="str">
            <v>60301810700000009098</v>
          </cell>
          <cell r="D7589" t="str">
            <v>$</v>
          </cell>
          <cell r="E7589">
            <v>19.170000000000002</v>
          </cell>
          <cell r="F7589" t="str">
            <v>ЗАЧИСЛЕНИЕ КОМИССИИ ЗА ХРАНЕНИЕ ЦБ НА СЧ.ДЕПО КОЛХОЗ-ПЛЕМЗАВОД КОЛОС ЗА 4 КВ.2001г</v>
          </cell>
        </row>
        <row r="7590">
          <cell r="A7590">
            <v>37285</v>
          </cell>
          <cell r="B7590" t="str">
            <v>47422810700000050224</v>
          </cell>
          <cell r="C7590" t="str">
            <v>60301810700000009098</v>
          </cell>
          <cell r="D7590" t="str">
            <v>$</v>
          </cell>
          <cell r="E7590">
            <v>16.04</v>
          </cell>
          <cell r="F7590" t="str">
            <v>ЗАЧИСЛЕНИЕ КОМИССИИ ЗА ХРАНЕНИЕ ЦБ НА СЧ.ДЕПО ЗАО "АМСКОРТ ИНТЕРНЭШНЛ" ЗА 4 КВ.2001г</v>
          </cell>
        </row>
        <row r="7591">
          <cell r="A7591">
            <v>37285</v>
          </cell>
          <cell r="B7591" t="str">
            <v>47422810700000050224</v>
          </cell>
          <cell r="C7591" t="str">
            <v>60301810700000009098</v>
          </cell>
          <cell r="D7591" t="str">
            <v>$</v>
          </cell>
          <cell r="E7591">
            <v>118.76</v>
          </cell>
          <cell r="F7591" t="str">
            <v>ЗАЧИСЛЕНИЕ КОМИССИИ ЗА ХРАНЕНИЕ ЦБ НА СЧ.ДЕПО "АКАДЕМИЗДАТЦЕНТР" ЗА 4 КВ.2001г</v>
          </cell>
        </row>
        <row r="7592">
          <cell r="A7592">
            <v>37285</v>
          </cell>
          <cell r="B7592" t="str">
            <v>47422810700000050224</v>
          </cell>
          <cell r="C7592" t="str">
            <v>60301810700000009098</v>
          </cell>
          <cell r="D7592" t="str">
            <v>$</v>
          </cell>
          <cell r="E7592">
            <v>122.64</v>
          </cell>
          <cell r="F7592" t="str">
            <v>ЗАЧИСЛЕНИЕ КОМИССИИ ЗА СДЕЛКИ С ЦБ ПО СЧ.ДЕПО ООО "ВНЕШТРУБОПРОВОДСТРОЙ" ЗА ДЕКАБРЬ 2001г</v>
          </cell>
        </row>
        <row r="7593">
          <cell r="A7593">
            <v>37286</v>
          </cell>
          <cell r="B7593" t="str">
            <v>47422810700000050224</v>
          </cell>
          <cell r="C7593" t="str">
            <v>60301810700000009098</v>
          </cell>
          <cell r="D7593" t="str">
            <v>$</v>
          </cell>
          <cell r="E7593">
            <v>97.89</v>
          </cell>
          <cell r="F7593" t="str">
            <v>Зачисление комиссии Депозитария за хранение ценных бумаг (ИНФОРМАЦИОННЫЕ ТЕХНОЛОГИИ УПРАВЛЕНИЯ - ВНИИТ, ЗАО, МОСКВА). Сумма комиссии - 489.47, НДС - 97.89.</v>
          </cell>
        </row>
        <row r="7594">
          <cell r="A7594">
            <v>37286</v>
          </cell>
          <cell r="B7594" t="str">
            <v>47422810700000050224</v>
          </cell>
          <cell r="C7594" t="str">
            <v>60301810700000009098</v>
          </cell>
          <cell r="D7594" t="str">
            <v>$</v>
          </cell>
          <cell r="E7594">
            <v>73.849999999999994</v>
          </cell>
          <cell r="F7594" t="str">
            <v>Зачисление комиссии Депозитария за хранение ценных бумаг (ИЗМАЙЛОВО, ТУРИСТСКИЕ ГОСТИН. КОМПЛ., АОЗТ, МОСКВА). Сумма комиссии - 369.26, НДС - 73.85.</v>
          </cell>
        </row>
        <row r="7595">
          <cell r="A7595">
            <v>37286</v>
          </cell>
          <cell r="B7595" t="str">
            <v>47422810700000050224</v>
          </cell>
          <cell r="C7595" t="str">
            <v>60301810700000009098</v>
          </cell>
          <cell r="D7595" t="str">
            <v>$</v>
          </cell>
          <cell r="E7595">
            <v>53.94</v>
          </cell>
          <cell r="F7595" t="str">
            <v>Зачисление комиссии Депозитария за хранение ценных бумаг (ЦЕНТРОКРЕДИТ , АКБ , Г. МОСКВА ). Сумма комиссии - 269.68, НДС - 53.94.</v>
          </cell>
        </row>
        <row r="7596">
          <cell r="A7596">
            <v>37286</v>
          </cell>
          <cell r="B7596" t="str">
            <v>47422810700000050224</v>
          </cell>
          <cell r="C7596" t="str">
            <v>60301810700000009098</v>
          </cell>
          <cell r="D7596" t="str">
            <v>$</v>
          </cell>
          <cell r="E7596">
            <v>48.86</v>
          </cell>
          <cell r="F7596" t="str">
            <v>Зачисление комиссии Депозитария за хранение ценных бумаг (ЦЕНТРОКРЕДИТ , АКБ , Г. МОСКВА ). Сумма комиссии - 244.31, НДС - 48.86.</v>
          </cell>
        </row>
        <row r="7597">
          <cell r="A7597">
            <v>37286</v>
          </cell>
          <cell r="B7597" t="str">
            <v>47422810700000050224</v>
          </cell>
          <cell r="C7597" t="str">
            <v>60301810700000009098</v>
          </cell>
          <cell r="D7597" t="str">
            <v>$</v>
          </cell>
          <cell r="E7597">
            <v>14.26</v>
          </cell>
          <cell r="F7597" t="str">
            <v>Зачисление комиссии Депозитария за хранение ценных бумаг (УРАЛЭНЕРГОРЕМОНТ, ОАО, ЕКАТЕРИНБУРГ). Сумма комиссии - 71.31, НДС - 14.26.</v>
          </cell>
        </row>
        <row r="7598">
          <cell r="A7598">
            <v>37286</v>
          </cell>
          <cell r="B7598" t="str">
            <v>47422810700000050224</v>
          </cell>
          <cell r="C7598" t="str">
            <v>60301810700000009098</v>
          </cell>
          <cell r="D7598" t="str">
            <v>$</v>
          </cell>
          <cell r="E7598">
            <v>1.78</v>
          </cell>
          <cell r="F7598" t="str">
            <v>Зачисление комиссии Депозитария за хранение ценных бумаг (ОАО "МОЗАЛ", МОСКВА). Сумма комиссии - 8.91, НДС - 1.78.</v>
          </cell>
        </row>
        <row r="7599">
          <cell r="A7599">
            <v>37286</v>
          </cell>
          <cell r="B7599" t="str">
            <v>47422810700000050224</v>
          </cell>
          <cell r="C7599" t="str">
            <v>60301810700000009098</v>
          </cell>
          <cell r="D7599" t="str">
            <v>$</v>
          </cell>
          <cell r="E7599">
            <v>388.34</v>
          </cell>
          <cell r="F7599" t="str">
            <v>Зачисление комиссии Депозитария за хранение ценных бумаг (РЕГИОН, ИНВЕСТИЦИОННАЯ КОМПАНИЯ, ЗАО, МОСКВА). Сумма комиссии - 1941.68, НДС - 388.34.</v>
          </cell>
        </row>
        <row r="7600">
          <cell r="A7600">
            <v>37286</v>
          </cell>
          <cell r="B7600" t="str">
            <v>47422810700000050224</v>
          </cell>
          <cell r="C7600" t="str">
            <v>60301810700000009098</v>
          </cell>
          <cell r="D7600" t="str">
            <v>$</v>
          </cell>
          <cell r="E7600">
            <v>107.56</v>
          </cell>
          <cell r="F7600" t="str">
            <v>Зачисление комиссии Депозитария за хранение ценных бумаг (ИНГОССТРАХ-РОССИЯ, СТРАХОВОЕ АО, ОАО, МОСКВА). Сумма комиссии - 537.81, НДС - 107.56.</v>
          </cell>
        </row>
        <row r="7601">
          <cell r="A7601">
            <v>37286</v>
          </cell>
          <cell r="B7601" t="str">
            <v>47422810700000050224</v>
          </cell>
          <cell r="C7601" t="str">
            <v>60301810700000009098</v>
          </cell>
          <cell r="D7601" t="str">
            <v>$</v>
          </cell>
          <cell r="E7601">
            <v>89.64</v>
          </cell>
          <cell r="F7601" t="str">
            <v>Зачисление комиссии Депозитария за хранение ценных бумаг (МФ ОАО БАНК ПЕРМКРЕДИТ , ФАКБ, Г. МОСКВА ). Сумма комиссии - 448.21, НДС - 89.64.</v>
          </cell>
        </row>
        <row r="7602">
          <cell r="A7602">
            <v>37286</v>
          </cell>
          <cell r="B7602" t="str">
            <v>47422810700000050224</v>
          </cell>
          <cell r="C7602" t="str">
            <v>60301810700000009098</v>
          </cell>
          <cell r="D7602" t="str">
            <v>$</v>
          </cell>
          <cell r="E7602">
            <v>52.51</v>
          </cell>
          <cell r="F7602" t="str">
            <v>Зачисление комиссии Депозитария за хранение ценных бумаг (АЛДЖЕОК, ТОО, МОСКВА). Сумма комиссии - 262.53, НДС - 52.51.</v>
          </cell>
        </row>
        <row r="7603">
          <cell r="A7603">
            <v>37286</v>
          </cell>
          <cell r="B7603" t="str">
            <v>47422810700000050224</v>
          </cell>
          <cell r="C7603" t="str">
            <v>60301810700000009098</v>
          </cell>
          <cell r="D7603" t="str">
            <v>$</v>
          </cell>
          <cell r="E7603">
            <v>0.92</v>
          </cell>
          <cell r="F7603" t="str">
            <v>Зачисление комиссии Депозитария за хранение ценных бумаг (МАЛЫШЕВА ИРИНА ЭДУАРДОВНА). Сумма комиссии - 4.58, НДС - .92.</v>
          </cell>
        </row>
        <row r="7604">
          <cell r="A7604">
            <v>37286</v>
          </cell>
          <cell r="B7604" t="str">
            <v>47422810700000050224</v>
          </cell>
          <cell r="C7604" t="str">
            <v>60301810700000009098</v>
          </cell>
          <cell r="D7604" t="str">
            <v>$</v>
          </cell>
          <cell r="E7604">
            <v>5.3</v>
          </cell>
          <cell r="F7604" t="str">
            <v>Зачисление комиссии Депозитария за хранение ценных бумаг (ПОСТОЛОВ МАРК АБРАМОВИЧ). Сумма комиссии - 26.48, НДС - 5.3.</v>
          </cell>
        </row>
        <row r="7605">
          <cell r="A7605">
            <v>37286</v>
          </cell>
          <cell r="B7605" t="str">
            <v>47422810700000050224</v>
          </cell>
          <cell r="C7605" t="str">
            <v>60301810700000009098</v>
          </cell>
          <cell r="D7605" t="str">
            <v>$</v>
          </cell>
          <cell r="E7605">
            <v>0.92</v>
          </cell>
          <cell r="F7605" t="str">
            <v>Зачисление комиссии Депозитария за хранение ценных бумаг (ПОЛИМЕРБЫТ, ОТКРЫТОЕ АКЦИОНЕРНОЕ ОБЩЕСТВО, МОСКВА). Сумма комиссии - 4.58, НДС - .92.</v>
          </cell>
        </row>
        <row r="7606">
          <cell r="A7606">
            <v>37286</v>
          </cell>
          <cell r="B7606" t="str">
            <v>47422810700000050224</v>
          </cell>
          <cell r="C7606" t="str">
            <v>60301810700000009098</v>
          </cell>
          <cell r="D7606" t="str">
            <v>$</v>
          </cell>
          <cell r="E7606">
            <v>19513.02</v>
          </cell>
          <cell r="F7606" t="str">
            <v>Зачисление комиссии Депозитария за хранение ценных бумаг (ОАО МБСП , Б , Г. САНКТ-ПЕТЕРБУРГ ). Сумма комиссии - 97565.1, НДС - 19513.02.</v>
          </cell>
        </row>
        <row r="7607">
          <cell r="A7607">
            <v>37286</v>
          </cell>
          <cell r="B7607" t="str">
            <v>47422810700000050224</v>
          </cell>
          <cell r="C7607" t="str">
            <v>60301810700000009098</v>
          </cell>
          <cell r="D7607" t="str">
            <v>$</v>
          </cell>
          <cell r="E7607">
            <v>6484.95</v>
          </cell>
          <cell r="F7607" t="str">
            <v>Зачисление комиссии Депозитария за хранение ценных бумаг (РОСЕВРОБАНК , АКБ , Г. МОСКВА ). Сумма комиссии - 32424.73, НДС - 6484.95.</v>
          </cell>
        </row>
        <row r="7608">
          <cell r="A7608">
            <v>37286</v>
          </cell>
          <cell r="B7608" t="str">
            <v>47422810700000050224</v>
          </cell>
          <cell r="C7608" t="str">
            <v>60301810700000009098</v>
          </cell>
          <cell r="D7608" t="str">
            <v>$</v>
          </cell>
          <cell r="E7608">
            <v>5785.85</v>
          </cell>
          <cell r="F7608" t="str">
            <v>Зачисление комиссии Депозитария за хранение ценных бумаг (ТРИБЭКС, КОМПАНИЯ, ООО, МОСКВА). Сумма комиссии - 28929.26, НДС - 5785.85.</v>
          </cell>
        </row>
        <row r="7609">
          <cell r="A7609">
            <v>37286</v>
          </cell>
          <cell r="B7609" t="str">
            <v>47422810700000050224</v>
          </cell>
          <cell r="C7609" t="str">
            <v>60301810700000009098</v>
          </cell>
          <cell r="D7609" t="str">
            <v>$</v>
          </cell>
          <cell r="E7609">
            <v>2323.4299999999998</v>
          </cell>
          <cell r="F7609" t="str">
            <v>Зачисление комиссии Депозитария за хранение ценных бумаг (ИНВЕСТСБЕРБАНК , АКБ , Г. МОСКВА ). Сумма комиссии - 11617.14, НДС - 2323.43.</v>
          </cell>
        </row>
        <row r="7610">
          <cell r="A7610">
            <v>37286</v>
          </cell>
          <cell r="B7610" t="str">
            <v>47422810700000050224</v>
          </cell>
          <cell r="C7610" t="str">
            <v>60301810700000009098</v>
          </cell>
          <cell r="D7610" t="str">
            <v>$</v>
          </cell>
          <cell r="E7610">
            <v>1735.9</v>
          </cell>
          <cell r="F7610" t="str">
            <v>Зачисление комиссии Депозитария за хранение ценных бумаг (КБ РБР (ООО) , КБ , Г. МОСКВА ). Сумма комиссии - 8679.52, НДС - 1735.9.</v>
          </cell>
        </row>
        <row r="7611">
          <cell r="A7611">
            <v>37286</v>
          </cell>
          <cell r="B7611" t="str">
            <v>47422810700000050224</v>
          </cell>
          <cell r="C7611" t="str">
            <v>60301810700000009098</v>
          </cell>
          <cell r="D7611" t="str">
            <v>$</v>
          </cell>
          <cell r="E7611">
            <v>1657.02</v>
          </cell>
          <cell r="F7611" t="str">
            <v>Зачисление комиссии Депозитария за хранение ценных бумаг (АБСОЛЮТ БАНК , АКБ , Г. МОСКВА ). Сумма комиссии - 8285.1, НДС - 1657.02.</v>
          </cell>
        </row>
        <row r="7612">
          <cell r="A7612">
            <v>37286</v>
          </cell>
          <cell r="B7612" t="str">
            <v>47422810700000050224</v>
          </cell>
          <cell r="C7612" t="str">
            <v>60301810700000009098</v>
          </cell>
          <cell r="D7612" t="str">
            <v>$</v>
          </cell>
          <cell r="E7612">
            <v>1391.23</v>
          </cell>
          <cell r="F7612" t="str">
            <v>Зачисление комиссии Депозитария за хранение ценных бумаг (МИКРОХИРУРГИЯ ГЛАЗА, МНТК, МОСКВА). Сумма комиссии - 6956.17, НДС - 1391.23.</v>
          </cell>
        </row>
        <row r="7613">
          <cell r="A7613">
            <v>37286</v>
          </cell>
          <cell r="B7613" t="str">
            <v>47422810700000050224</v>
          </cell>
          <cell r="C7613" t="str">
            <v>60301810700000009098</v>
          </cell>
          <cell r="D7613" t="str">
            <v>$</v>
          </cell>
          <cell r="E7613">
            <v>1134.6600000000001</v>
          </cell>
          <cell r="F7613" t="str">
            <v>Зачисление комиссии Депозитария за хранение ценных бумаг (АКБ ЧЕЛИНДБАНК , АКБ , Г. ЧЕЛЯБИНСК ). Сумма комиссии - 5673.31, НДС - 1134.66.</v>
          </cell>
        </row>
        <row r="7614">
          <cell r="A7614">
            <v>37286</v>
          </cell>
          <cell r="B7614" t="str">
            <v>47422810700000050224</v>
          </cell>
          <cell r="C7614" t="str">
            <v>60301810700000009098</v>
          </cell>
          <cell r="D7614" t="str">
            <v>$</v>
          </cell>
          <cell r="E7614">
            <v>17.8</v>
          </cell>
          <cell r="F7614" t="str">
            <v>Зачисление комиссии Депозитария за хранение ценных бумаг (ЖЕЛЕЗОБЕТОН, ОАО, ЛИПЕЦК). Сумма комиссии - 88.98, НДС - 17.8.</v>
          </cell>
        </row>
        <row r="7615">
          <cell r="A7615">
            <v>37286</v>
          </cell>
          <cell r="B7615" t="str">
            <v>47422810700000050224</v>
          </cell>
          <cell r="C7615" t="str">
            <v>60301810700000009098</v>
          </cell>
          <cell r="D7615" t="str">
            <v>$</v>
          </cell>
          <cell r="E7615">
            <v>7.13</v>
          </cell>
          <cell r="F7615" t="str">
            <v>Зачисление комиссии Депозитария за хранение ценных бумаг (ВНИИТЭМР, МОСКВА). Сумма комиссии - 35.66, НДС - 7.13.</v>
          </cell>
        </row>
        <row r="7616">
          <cell r="A7616">
            <v>37286</v>
          </cell>
          <cell r="B7616" t="str">
            <v>47422810700000050224</v>
          </cell>
          <cell r="C7616" t="str">
            <v>60301810700000009098</v>
          </cell>
          <cell r="D7616" t="str">
            <v>$</v>
          </cell>
          <cell r="E7616">
            <v>24.07</v>
          </cell>
          <cell r="F7616" t="str">
            <v>Зачисление комиссии Депозитария за хранение ценных бумаг (ХИМИЧЕСКИЙ ЗАВОД ИМ.Л.Я.КАРПОВА, ОАО, МЕНДЕЛЕЕВСК). Сумма комиссии - 120.34, НДС - 24.07.</v>
          </cell>
        </row>
        <row r="7617">
          <cell r="A7617">
            <v>37286</v>
          </cell>
          <cell r="B7617" t="str">
            <v>47422810700000050224</v>
          </cell>
          <cell r="C7617" t="str">
            <v>60301810700000009098</v>
          </cell>
          <cell r="D7617" t="str">
            <v>$</v>
          </cell>
          <cell r="E7617">
            <v>148.13</v>
          </cell>
          <cell r="F7617" t="str">
            <v>Зачисление комиссии Депозитария за хранение ценных бумаг (ТРУДОВОЙ, ПЛЕМЗАВОД, ЗАО, СЕЛО ПАВЛОВКА). Сумма комиссии - 740.64, НДС - 148.13.</v>
          </cell>
        </row>
        <row r="7618">
          <cell r="A7618">
            <v>37286</v>
          </cell>
          <cell r="B7618" t="str">
            <v>47422810700000050224</v>
          </cell>
          <cell r="C7618" t="str">
            <v>60301810700000009098</v>
          </cell>
          <cell r="D7618" t="str">
            <v>$</v>
          </cell>
          <cell r="E7618">
            <v>61.18</v>
          </cell>
          <cell r="F7618" t="str">
            <v>Зачисление комиссии Депозитария за сделки по счету N 60291 (АВИТАЛ, ООО, ЕКАТЕРИНБУРГ). Сумма комиссии - 305.9, НДС - 61.18.</v>
          </cell>
        </row>
        <row r="7619">
          <cell r="A7619">
            <v>37286</v>
          </cell>
          <cell r="B7619" t="str">
            <v>47422810700000050224</v>
          </cell>
          <cell r="C7619" t="str">
            <v>60301810700000009098</v>
          </cell>
          <cell r="D7619" t="str">
            <v>$</v>
          </cell>
          <cell r="E7619">
            <v>116.16</v>
          </cell>
          <cell r="F7619" t="str">
            <v>ЗАЧИСЛЕНИЕ КОМИССИИ ЗА ХРАНЕНИЕ ЦБ НА СЧ.ДЕПО ООО "ИНСТИТУТ ПСОРИАЗА" ЗА 4 КВ.2001г</v>
          </cell>
        </row>
        <row r="7620">
          <cell r="A7620">
            <v>37286</v>
          </cell>
          <cell r="B7620" t="str">
            <v>47422810700000050224</v>
          </cell>
          <cell r="C7620" t="str">
            <v>60301810700000009098</v>
          </cell>
          <cell r="D7620" t="str">
            <v>$</v>
          </cell>
          <cell r="E7620">
            <v>122.62</v>
          </cell>
          <cell r="F7620" t="str">
            <v>ЗАЧИСЛЕНИЕ КОМИССИИ ЗА СДЕЛКИ С ЦБ ПО СЧ.ДЕПО КРАБ "НОВОСИБИРСКВНЕШТОРГБАНК" ЗАДЕКАБРЬ 2001г</v>
          </cell>
        </row>
        <row r="7621">
          <cell r="A7621">
            <v>37286</v>
          </cell>
          <cell r="B7621" t="str">
            <v>47422810700000050224</v>
          </cell>
          <cell r="C7621" t="str">
            <v>60301810700000009098</v>
          </cell>
          <cell r="D7621" t="str">
            <v>$</v>
          </cell>
          <cell r="E7621">
            <v>0.92</v>
          </cell>
          <cell r="F7621" t="str">
            <v>ЗАЧИСЛЕНИЕ КОМИССИИ ЗА ХРАНЕНИЕ ЦБ НА СЧ.ДЕПО ООО "ЛИК" ЗА 4 КВ.2001г</v>
          </cell>
        </row>
        <row r="7622">
          <cell r="A7622">
            <v>37287</v>
          </cell>
          <cell r="B7622" t="str">
            <v>47422810700000050224</v>
          </cell>
          <cell r="C7622" t="str">
            <v>60301810700000009098</v>
          </cell>
          <cell r="D7622" t="str">
            <v>$</v>
          </cell>
          <cell r="E7622">
            <v>392.31</v>
          </cell>
          <cell r="F7622" t="str">
            <v>Зачисление комиссии Депозитария за хранение ценных бумаг (МПИ-БАНК (ООО) , КБ , Г. МОСКВА ). Сумма комиссии - 1961.56, НДС - 392.31.</v>
          </cell>
        </row>
        <row r="7623">
          <cell r="A7623">
            <v>37287</v>
          </cell>
          <cell r="B7623" t="str">
            <v>47422810700000050224</v>
          </cell>
          <cell r="C7623" t="str">
            <v>60301810700000009098</v>
          </cell>
          <cell r="D7623" t="str">
            <v>$</v>
          </cell>
          <cell r="E7623">
            <v>5.29</v>
          </cell>
          <cell r="F7623" t="str">
            <v>Зачисление комиссии Депозитария за хранение ценных бумаг (НЭКСИТ, ООО, МОСКВА). Сумма комиссии - 26.47, НДС - 5.29.</v>
          </cell>
        </row>
        <row r="7624">
          <cell r="A7624">
            <v>37287</v>
          </cell>
          <cell r="B7624" t="str">
            <v>47422810700000050224</v>
          </cell>
          <cell r="C7624" t="str">
            <v>60301810700000009098</v>
          </cell>
          <cell r="D7624" t="str">
            <v>$</v>
          </cell>
          <cell r="E7624">
            <v>30.28</v>
          </cell>
          <cell r="F7624" t="str">
            <v>Зачисление комиссии Депозитария за хранение ценных бумаг (СОВИНКОМ-ЦЕНТР, АДС С ИНДИЕЙ, ЗАО, МОСКВА). Сумма комиссии - 151.42, НДС - 30.28.</v>
          </cell>
        </row>
        <row r="7625">
          <cell r="A7625">
            <v>37287</v>
          </cell>
          <cell r="B7625" t="str">
            <v>47422810700000050224</v>
          </cell>
          <cell r="C7625" t="str">
            <v>60301810700000009098</v>
          </cell>
          <cell r="D7625" t="str">
            <v>$</v>
          </cell>
          <cell r="E7625">
            <v>793.4</v>
          </cell>
          <cell r="F7625" t="str">
            <v>Зачисление комиссии Депозитария за хранение ценных бумаг (ТРИНФИКО, ЗАО, МОСКВА). Сумма комиссии - 3966.99, НДС - 793.4.</v>
          </cell>
        </row>
        <row r="7626">
          <cell r="A7626">
            <v>37287</v>
          </cell>
          <cell r="B7626" t="str">
            <v>47422810700000050224</v>
          </cell>
          <cell r="C7626" t="str">
            <v>60301810700000009098</v>
          </cell>
          <cell r="D7626" t="str">
            <v>$</v>
          </cell>
          <cell r="E7626">
            <v>580.22</v>
          </cell>
          <cell r="F7626" t="str">
            <v>Зачисление комиссии Депозитария за хранение ценных бумаг (ФЛОРА-МОСКВА , АКБ , Г. МОСКВА ). Сумма комиссии - 2901.11, НДС - 580.22.</v>
          </cell>
        </row>
        <row r="7627">
          <cell r="A7627">
            <v>37287</v>
          </cell>
          <cell r="B7627" t="str">
            <v>47422810700000050224</v>
          </cell>
          <cell r="C7627" t="str">
            <v>60301810700000009098</v>
          </cell>
          <cell r="D7627" t="str">
            <v>$</v>
          </cell>
          <cell r="E7627">
            <v>8.94</v>
          </cell>
          <cell r="F7627" t="str">
            <v>Зачисление комиссии Депозитария за хранение ценных бумаг (САМАРА, ЦЕНТРАЛЬНЫЙ УНИВЕРСАЛЬНЫЙ МАГАЗИН, ОАО, САМАРА). Сумма комиссии - 44.72, НДС - 8.94.</v>
          </cell>
        </row>
        <row r="7628">
          <cell r="A7628">
            <v>37287</v>
          </cell>
          <cell r="B7628" t="str">
            <v>47422810700000050224</v>
          </cell>
          <cell r="C7628" t="str">
            <v>60301810700000009098</v>
          </cell>
          <cell r="D7628" t="str">
            <v>$</v>
          </cell>
          <cell r="E7628">
            <v>12.52</v>
          </cell>
          <cell r="F7628" t="str">
            <v>Зачисление комиссии Депозитария за хранение ценных бумаг (АРЗАМАССКИЙ ПРИБОРОСТРОИТЕЛЬНЫЙ ЗАВОД, ОАО, АРЗАМАС). Сумма комиссии - 62.6, НДС - 12.52.</v>
          </cell>
        </row>
        <row r="7629">
          <cell r="A7629">
            <v>37287</v>
          </cell>
          <cell r="B7629" t="str">
            <v>47422810700000050224</v>
          </cell>
          <cell r="C7629" t="str">
            <v>60301810700000009098</v>
          </cell>
          <cell r="D7629" t="str">
            <v>$</v>
          </cell>
          <cell r="E7629">
            <v>13.44</v>
          </cell>
          <cell r="F7629" t="str">
            <v>Зачисление комиссии Депозитария за хранение ценных бумаг (ФИЛИАЛ ОАО БАНК МЕНАТЕП СПБВ Г.ТА, ФАКБ, Г. ТАМБОВ ). Сумма комиссии - 67.2, НДС - 13.44.</v>
          </cell>
        </row>
        <row r="7630">
          <cell r="A7630">
            <v>37287</v>
          </cell>
          <cell r="B7630" t="str">
            <v>47422810700000050224</v>
          </cell>
          <cell r="C7630" t="str">
            <v>60301810700000009098</v>
          </cell>
          <cell r="D7630" t="str">
            <v>$</v>
          </cell>
          <cell r="E7630">
            <v>73.23</v>
          </cell>
          <cell r="F7630" t="str">
            <v>Зачисление комиссии Депозитария за хранение ценных бумаг (ФИЛИАЛ ОАО БАНК МЕНАТЕП СПБ В Г.П, ФАКБ, Г. ПЕРМЬ ). Сумма комиссии - 366.16, НДС - 73.23.</v>
          </cell>
        </row>
        <row r="7631">
          <cell r="A7631">
            <v>37287</v>
          </cell>
          <cell r="B7631" t="str">
            <v>47422810700000050224</v>
          </cell>
          <cell r="C7631" t="str">
            <v>60301810700000009098</v>
          </cell>
          <cell r="D7631" t="str">
            <v>$</v>
          </cell>
          <cell r="E7631">
            <v>918.13</v>
          </cell>
          <cell r="F7631" t="str">
            <v>Зачисление комиссии Депозитария за хранение ценных бумаг (ООО КБ ГАЗЭНЕРГОПРОМБАНК , КБ , П. ГАЗОПРОВОД ). Сумма комиссии - 4590.66, НДС - 918.13.</v>
          </cell>
        </row>
        <row r="7632">
          <cell r="A7632">
            <v>37287</v>
          </cell>
          <cell r="B7632" t="str">
            <v>47422810700000050224</v>
          </cell>
          <cell r="C7632" t="str">
            <v>60301810700000009098</v>
          </cell>
          <cell r="D7632" t="str">
            <v>$</v>
          </cell>
          <cell r="E7632">
            <v>37704.410000000003</v>
          </cell>
          <cell r="F7632" t="str">
            <v>Зачисление комиссии Депозитария за хранение ценных бумаг (МЕЖГОСУДАРСТВЕННЫЙ БАНК , КБ , Г. МОСКВА ). Сумма комиссии - 188522.04, НДС - 37704.41.</v>
          </cell>
        </row>
        <row r="7633">
          <cell r="A7633">
            <v>37287</v>
          </cell>
          <cell r="B7633" t="str">
            <v>47422810700000050224</v>
          </cell>
          <cell r="C7633" t="str">
            <v>60301810700000009098</v>
          </cell>
          <cell r="D7633" t="str">
            <v>$</v>
          </cell>
          <cell r="E7633">
            <v>155.12</v>
          </cell>
          <cell r="F7633" t="str">
            <v>Зачисление комиссии Депозитария за хранение ценных бумаг (КРОВЛЯ И ПОЛИМЕРЫ, ОБЪЕДИНЕНИЕ ПРЕДПРИЯТИЙ, МОСКВА). Сумма комиссии - 775.58, НДС - 155.12.</v>
          </cell>
        </row>
        <row r="7634">
          <cell r="A7634">
            <v>37287</v>
          </cell>
          <cell r="B7634" t="str">
            <v>47422810700000050224</v>
          </cell>
          <cell r="C7634" t="str">
            <v>60301810700000009098</v>
          </cell>
          <cell r="D7634" t="str">
            <v>$</v>
          </cell>
          <cell r="E7634">
            <v>252.36</v>
          </cell>
          <cell r="F7634" t="str">
            <v>Зачисление комиссии Депозитария за хранение ценных бумаг (РОСАЛКО,ОАО ПРОИЗВОДИТЕЛЕЙ СПИРТА И ЛИКЕРО-ВОДОЧНОЙ ПРОДУКЦИИ,МОСКВА). Сумма комиссии - 1261.78, НДС - 252.36.</v>
          </cell>
        </row>
        <row r="7635">
          <cell r="A7635">
            <v>37287</v>
          </cell>
          <cell r="B7635" t="str">
            <v>47422810700000050224</v>
          </cell>
          <cell r="C7635" t="str">
            <v>60301810700000009098</v>
          </cell>
          <cell r="D7635" t="str">
            <v>$</v>
          </cell>
          <cell r="E7635">
            <v>2654.55</v>
          </cell>
          <cell r="F7635" t="str">
            <v>Зачисление комиссии Депозитария за хранение ценных бумаг (АБ СОБИНБАНК , КБ , Г. МОСКВА ). Сумма комиссии - 13272.77, НДС - 2654.55.</v>
          </cell>
        </row>
        <row r="7636">
          <cell r="A7636">
            <v>37287</v>
          </cell>
          <cell r="B7636" t="str">
            <v>47422810700000050224</v>
          </cell>
          <cell r="C7636" t="str">
            <v>60301810700000009098</v>
          </cell>
          <cell r="D7636" t="str">
            <v>$</v>
          </cell>
          <cell r="E7636">
            <v>2180.9299999999998</v>
          </cell>
          <cell r="F7636" t="str">
            <v>Зачисление комиссии Депозитария за хранение ценных бумаг (АБ МБС ОРГБАНК , АКБ , Г. МОСКВА ). Сумма комиссии - 10904.65, НДС - 2180.93.</v>
          </cell>
        </row>
        <row r="7637">
          <cell r="A7637">
            <v>37287</v>
          </cell>
          <cell r="B7637" t="str">
            <v>47422810700000050224</v>
          </cell>
          <cell r="C7637" t="str">
            <v>60301810700000009098</v>
          </cell>
          <cell r="D7637" t="str">
            <v>$</v>
          </cell>
          <cell r="E7637">
            <v>1571.73</v>
          </cell>
          <cell r="F7637" t="str">
            <v>Зачисление комиссии Депозитария за хранение ценных бумаг (СВЯЗЬ-БАНК , АКБ , Г. МОСКВА ). Сумма комиссии - 7858.67, НДС - 1571.73.</v>
          </cell>
        </row>
        <row r="7638">
          <cell r="A7638">
            <v>37287</v>
          </cell>
          <cell r="B7638" t="str">
            <v>47422810700000050224</v>
          </cell>
          <cell r="C7638" t="str">
            <v>60301810700000009098</v>
          </cell>
          <cell r="D7638" t="str">
            <v>$</v>
          </cell>
          <cell r="E7638">
            <v>249.17</v>
          </cell>
          <cell r="F7638" t="str">
            <v>Зачисление комиссии Депозитария за хранение ценных бумаг (ДЕМЧЕНКО КОНСТАНТИН ВЛАДИМИРОВИЧ). Сумма комиссии - 1245.83, НДС - 249.17.</v>
          </cell>
        </row>
        <row r="7639">
          <cell r="A7639">
            <v>37287</v>
          </cell>
          <cell r="B7639" t="str">
            <v>47422810700000050224</v>
          </cell>
          <cell r="C7639" t="str">
            <v>60301810700000009098</v>
          </cell>
          <cell r="D7639" t="str">
            <v>$</v>
          </cell>
          <cell r="E7639">
            <v>209.88</v>
          </cell>
          <cell r="F7639" t="str">
            <v>Зачисление комиссии Депозитария за хранение ценных бумаг (ЭЛИКОН, ОАО, МУРЫГИНО КИРОВСКОЙ ОБЛ.). Сумма комиссии - 1049.39, НДС - 209.88.</v>
          </cell>
        </row>
        <row r="7640">
          <cell r="A7640">
            <v>37287</v>
          </cell>
          <cell r="B7640" t="str">
            <v>47422810700000050224</v>
          </cell>
          <cell r="C7640" t="str">
            <v>60301810700000009098</v>
          </cell>
          <cell r="D7640" t="str">
            <v>$</v>
          </cell>
          <cell r="E7640">
            <v>167.88</v>
          </cell>
          <cell r="F7640" t="str">
            <v>Зачисление комиссии Депозитария за хранение ценных бумаг (МОНЧЕБАНК , КБ , Г. МУРМАНСК ). Сумма комиссии - 839.41, НДС - 167.88.</v>
          </cell>
        </row>
        <row r="7641">
          <cell r="A7641">
            <v>37287</v>
          </cell>
          <cell r="B7641" t="str">
            <v>47422810700000050224</v>
          </cell>
          <cell r="C7641" t="str">
            <v>60301810700000009098</v>
          </cell>
          <cell r="D7641" t="str">
            <v>$</v>
          </cell>
          <cell r="E7641">
            <v>8.92</v>
          </cell>
          <cell r="F7641" t="str">
            <v>Зачисление комиссии Депозитария за хранение ценных бумаг (ГУ СЕЛЬСКОГО ХОЗЯЙСТВА И ПРОДОВОЛЬСТВИЯ АДМИНИСТРАЦИИ ЧЕЛЯБИНСКОЙ ОБЛ.). Сумма комиссии - 44.62, НДС - 8.92.</v>
          </cell>
        </row>
        <row r="7642">
          <cell r="A7642">
            <v>37287</v>
          </cell>
          <cell r="B7642" t="str">
            <v>47422810700000050224</v>
          </cell>
          <cell r="C7642" t="str">
            <v>60301810700000009098</v>
          </cell>
          <cell r="D7642" t="str">
            <v>$</v>
          </cell>
          <cell r="E7642">
            <v>4.49</v>
          </cell>
          <cell r="F7642" t="str">
            <v>Зачисление комиссии Депозитария за хранение ценных бумаг (ТОРГАШЕВ БОРИС МИХАЙЛОВИЧ). Сумма комиссии - 22.43, НДС - 4.49.</v>
          </cell>
        </row>
        <row r="7643">
          <cell r="A7643">
            <v>37287</v>
          </cell>
          <cell r="B7643" t="str">
            <v>47422810700000050224</v>
          </cell>
          <cell r="C7643" t="str">
            <v>60301810700000009098</v>
          </cell>
          <cell r="D7643" t="str">
            <v>$</v>
          </cell>
          <cell r="E7643">
            <v>2.7</v>
          </cell>
          <cell r="F7643" t="str">
            <v>Зачисление комиссии Депозитария за хранение ценных бумаг (ЩАНИКОВ ВИКТОР НИКОЛАЕВИЧ). Сумма комиссии - 13.49, НДС - 2.7.</v>
          </cell>
        </row>
        <row r="7644">
          <cell r="A7644">
            <v>37287</v>
          </cell>
          <cell r="B7644" t="str">
            <v>47422810700000050224</v>
          </cell>
          <cell r="C7644" t="str">
            <v>60301810700000009098</v>
          </cell>
          <cell r="D7644" t="str">
            <v>$</v>
          </cell>
          <cell r="E7644">
            <v>2.7</v>
          </cell>
          <cell r="F7644" t="str">
            <v>Зачисление комиссии Депозитария за хранение ценных бумаг (ЩАНИКОВА ЕКАТЕРИНА МИХАЙЛОВНА). Сумма комиссии - 13.49, НДС - 2.7.</v>
          </cell>
        </row>
        <row r="7645">
          <cell r="A7645">
            <v>37287</v>
          </cell>
          <cell r="B7645" t="str">
            <v>47422810700000050224</v>
          </cell>
          <cell r="C7645" t="str">
            <v>60301810700000009098</v>
          </cell>
          <cell r="D7645" t="str">
            <v>$</v>
          </cell>
          <cell r="E7645">
            <v>8.92</v>
          </cell>
          <cell r="F7645" t="str">
            <v>ЗАЧИСЛЕНИЕ КОМИССИИ ЗА ХРАНЕНИЕ ЦБ НА СЧ.ДЕПО СКИБИН Ю.А. ЗА 4 КВ.2001г</v>
          </cell>
        </row>
        <row r="7646">
          <cell r="A7646">
            <v>37287</v>
          </cell>
          <cell r="B7646" t="str">
            <v>47422810700000050224</v>
          </cell>
          <cell r="C7646" t="str">
            <v>60301810700000009098</v>
          </cell>
          <cell r="D7646" t="str">
            <v>$</v>
          </cell>
          <cell r="E7646">
            <v>89.3</v>
          </cell>
          <cell r="F7646" t="str">
            <v>ЗАЧИСЛЕНИЕ КОМИССИИ ЗА ХРАНЕНИЕ ЦБ НА СЧ.ДЕПО ООО "УРАЛЬСКИЙ БАНК РЕКОНСТРУКЦИИИ РАЗВИТИЯ" ЗА 4 КВ.2001г</v>
          </cell>
        </row>
        <row r="7647">
          <cell r="A7647">
            <v>37287</v>
          </cell>
          <cell r="B7647" t="str">
            <v>47422810700000050224</v>
          </cell>
          <cell r="C7647" t="str">
            <v>60301810700000009098</v>
          </cell>
          <cell r="D7647" t="str">
            <v>$</v>
          </cell>
          <cell r="E7647">
            <v>34307.39</v>
          </cell>
          <cell r="F7647" t="str">
            <v>ЗАЧИСЛЕНИЕ КОМИССИИ ЗА ХРАНЕНИЕ ЦБ НА СЧ.ДЕПО "БАНК МОСКВЫ" ЗА 4 КВ.2001г</v>
          </cell>
        </row>
        <row r="7648">
          <cell r="A7648">
            <v>37287</v>
          </cell>
          <cell r="B7648" t="str">
            <v>47422810700000050224</v>
          </cell>
          <cell r="C7648" t="str">
            <v>60301810700000009098</v>
          </cell>
          <cell r="D7648" t="str">
            <v>$</v>
          </cell>
          <cell r="E7648">
            <v>4936.43</v>
          </cell>
          <cell r="F7648" t="str">
            <v>ЗАЧИСЛЕНИЕ КОМИССИИ ЗА ХРАНЕНИЕ ЦБ НА СЧ.ДЕПО ЗАО "ОБЪЕДИНЕННАЯ ДЕПОЗИТАРНАЯ КОМПАНИЯ" ЗА 4 КВ.2001г</v>
          </cell>
        </row>
        <row r="7649">
          <cell r="A7649">
            <v>37287</v>
          </cell>
          <cell r="B7649" t="str">
            <v>47422810700000050224</v>
          </cell>
          <cell r="C7649" t="str">
            <v>60301810700000009098</v>
          </cell>
          <cell r="D7649" t="str">
            <v>$</v>
          </cell>
          <cell r="E7649">
            <v>20.47</v>
          </cell>
          <cell r="F7649" t="str">
            <v>ЗАЧИСЛЕНИЕ КОМИССИИ ЗА ХРАНЕНИЕ ЦБ НА СЧ.ДЕПО ГУП ВФ "ЖЕЛДОРЭКСПОРТ" ЗА 4 КВ.2001г</v>
          </cell>
        </row>
        <row r="7650">
          <cell r="A7650">
            <v>37287</v>
          </cell>
          <cell r="B7650" t="str">
            <v>47422810700000050224</v>
          </cell>
          <cell r="C7650" t="str">
            <v>60301810700000009098</v>
          </cell>
          <cell r="D7650" t="str">
            <v>$</v>
          </cell>
          <cell r="E7650">
            <v>17.77</v>
          </cell>
          <cell r="F7650" t="str">
            <v>ЗАЧИСЛЕНИЕ КОМИССИИ ЗА ХРАНЕНИЕ ЦБ НА СЧ.ДЕПО ООО "МУСТЕР-АВТО" ЗА 4 КВ.2001г</v>
          </cell>
        </row>
        <row r="7651">
          <cell r="A7651">
            <v>37287</v>
          </cell>
          <cell r="B7651" t="str">
            <v>47422810700000050224</v>
          </cell>
          <cell r="C7651" t="str">
            <v>60301810700000009098</v>
          </cell>
          <cell r="D7651" t="str">
            <v>$</v>
          </cell>
          <cell r="E7651">
            <v>374.86</v>
          </cell>
          <cell r="F7651" t="str">
            <v>ЗАЧИСЛЕНИЕ КОМИССИИ ЗА ХРАНЕНИЕ ЦБ НА СЧ.ДЕПО АКБ "ИНТЕРПРОМБАНК" ЗА 4 КВ.2001г</v>
          </cell>
        </row>
        <row r="7652">
          <cell r="A7652">
            <v>37287</v>
          </cell>
          <cell r="B7652" t="str">
            <v>47422810700000050224</v>
          </cell>
          <cell r="C7652" t="str">
            <v>60301810700000009098</v>
          </cell>
          <cell r="D7652" t="str">
            <v>$</v>
          </cell>
          <cell r="E7652">
            <v>10.09</v>
          </cell>
          <cell r="F7652" t="str">
            <v>ЗАЧИСЛЕНИЕ КОМИССИИ ЗА ХРАНЕНИЕ ЦБ НА СЧ.ДЕПО ЗАО "СПУТНИК" ЗА 4 КВ.2001г</v>
          </cell>
        </row>
        <row r="7653">
          <cell r="A7653">
            <v>37287</v>
          </cell>
          <cell r="B7653" t="str">
            <v>47422810700000050224</v>
          </cell>
          <cell r="C7653" t="str">
            <v>60301810700000009098</v>
          </cell>
          <cell r="D7653" t="str">
            <v>$</v>
          </cell>
          <cell r="E7653">
            <v>1612.6</v>
          </cell>
          <cell r="F7653" t="str">
            <v>ЗАЧИСЛЕНИЕ КОМИССИИ ЗА ХРАНЕНИЕ ЦБ НА СЧ.ДЕПО АКБ "КАМЧАТКОМАГРОПРОМБАНК" ЗА 4 КВ.2001г</v>
          </cell>
        </row>
        <row r="7654">
          <cell r="A7654">
            <v>37287</v>
          </cell>
          <cell r="B7654" t="str">
            <v>47422810700000050224</v>
          </cell>
          <cell r="C7654" t="str">
            <v>60301810700000009098</v>
          </cell>
          <cell r="D7654" t="str">
            <v>$</v>
          </cell>
          <cell r="E7654">
            <v>11.62</v>
          </cell>
          <cell r="F7654" t="str">
            <v>ЗАЧИСЛЕНИЕ КОМИССИИ ЗА ХРАНЕНИЕ ЦБ НА СЧ.ДЕПО АООТ "НАЗ"СОКОЛ" ЗА 4 КВ.2001г</v>
          </cell>
        </row>
        <row r="7655">
          <cell r="A7655">
            <v>37288</v>
          </cell>
          <cell r="B7655" t="str">
            <v>47422810700000050224</v>
          </cell>
          <cell r="C7655" t="str">
            <v>60301810700000009098</v>
          </cell>
          <cell r="D7655" t="str">
            <v>$</v>
          </cell>
          <cell r="E7655">
            <v>17.829999999999998</v>
          </cell>
          <cell r="F7655" t="str">
            <v>ЗАЧИСЛЕНИЕ КОМИССИИ ЗА ХРАНЕНИЕ ЦБ НА СЧ.ДЕПО ОАО "СЧЕТМАШ" ЗА 4 КВ.2001г</v>
          </cell>
        </row>
        <row r="7656">
          <cell r="A7656">
            <v>37288</v>
          </cell>
          <cell r="B7656" t="str">
            <v>47422810700000050224</v>
          </cell>
          <cell r="C7656" t="str">
            <v>60301810700000009098</v>
          </cell>
          <cell r="D7656" t="str">
            <v>$</v>
          </cell>
          <cell r="E7656">
            <v>35186.47</v>
          </cell>
          <cell r="F7656" t="str">
            <v>ЗАЧИСЛЕНИЕ КОМИССИИ ЗА ХРАНЕНИЕ ЦБ НА СЧ.ДЕПО ОАО "ПРОМЫШЛЕННО-СТРОИТЕЛЬНЫЙ БАНК" ЗА 4 КВ.2001г</v>
          </cell>
        </row>
        <row r="7657">
          <cell r="A7657">
            <v>37288</v>
          </cell>
          <cell r="B7657" t="str">
            <v>47422810700000050224</v>
          </cell>
          <cell r="C7657" t="str">
            <v>60301810700000009098</v>
          </cell>
          <cell r="D7657" t="str">
            <v>$</v>
          </cell>
          <cell r="E7657">
            <v>1812.77</v>
          </cell>
          <cell r="F7657" t="str">
            <v>ЗАЧИСЛЕНИЕ КОМИССИИ ЗА ХРАНЕНИЕ ЦБ НА СЧ.ДЕПО ОАО "ПРОМЫШЛЕННО-СТРОИТЕЛЬНЫЙ БАНК" ЗА 4 КВ.2001г</v>
          </cell>
        </row>
        <row r="7658">
          <cell r="A7658">
            <v>37288</v>
          </cell>
          <cell r="B7658" t="str">
            <v>47422810700000050224</v>
          </cell>
          <cell r="C7658" t="str">
            <v>60301810700000009098</v>
          </cell>
          <cell r="D7658" t="str">
            <v>$</v>
          </cell>
          <cell r="E7658">
            <v>282.3</v>
          </cell>
          <cell r="F7658" t="str">
            <v>ЗАЧИСЛЕНИЕ КОМИССИИ ЗА СДЕЛКИ С ЦБ ПО СЧ.ДЕПО ОАО "ПРОМЫШЛЕННО СТРОИТЕЛЬНЫЙ БАНК" ЗА ДЕКАБРЬ 2001г</v>
          </cell>
        </row>
        <row r="7659">
          <cell r="A7659">
            <v>37288</v>
          </cell>
          <cell r="B7659" t="str">
            <v>47422810700000050224</v>
          </cell>
          <cell r="C7659" t="str">
            <v>60301810700000009098</v>
          </cell>
          <cell r="D7659" t="str">
            <v>$</v>
          </cell>
          <cell r="E7659">
            <v>18.97</v>
          </cell>
          <cell r="F7659" t="str">
            <v>ЗАЧИСЛЕНИЕ КОМИССИИ ЗА ХРАНЕНИЕ ЦБ НА СЧ.ДЕПО ОАО "ЯРОСЛАВСКИЙ ПОЛИГРАФИЧЕСКИЙ КОМБИНАТ" ЗА 4 КВ.2001г</v>
          </cell>
        </row>
        <row r="7660">
          <cell r="A7660">
            <v>37288</v>
          </cell>
          <cell r="B7660" t="str">
            <v>47422810700000050224</v>
          </cell>
          <cell r="C7660" t="str">
            <v>60301810700000009098</v>
          </cell>
          <cell r="D7660" t="str">
            <v>$</v>
          </cell>
          <cell r="E7660">
            <v>122.38</v>
          </cell>
          <cell r="F7660" t="str">
            <v>Зачисление комиссии Депозитария за сделки по счету N 40063 (ИНВЕСТСБЕРБАНК , АКБ , Г. МОСКВА ). Сумма комиссии - 611.9, НДС - 122.38.</v>
          </cell>
        </row>
        <row r="7661">
          <cell r="A7661">
            <v>37288</v>
          </cell>
          <cell r="B7661" t="str">
            <v>47422810700000050224</v>
          </cell>
          <cell r="C7661" t="str">
            <v>60301810700000009098</v>
          </cell>
          <cell r="D7661" t="str">
            <v>$</v>
          </cell>
          <cell r="E7661">
            <v>122.15</v>
          </cell>
          <cell r="F7661" t="str">
            <v>Зачисление комиссии Депозитария за сделки по счету N 50021 (СБЕРБАНК РФ , СБ , Г. МОСКВА ). Сумма комиссии - 610.76, НДС - 122.15.</v>
          </cell>
        </row>
        <row r="7662">
          <cell r="A7662">
            <v>37288</v>
          </cell>
          <cell r="B7662" t="str">
            <v>47422810700000050224</v>
          </cell>
          <cell r="C7662" t="str">
            <v>60301810700000009098</v>
          </cell>
          <cell r="D7662" t="str">
            <v>$</v>
          </cell>
          <cell r="E7662">
            <v>244.3</v>
          </cell>
          <cell r="F7662" t="str">
            <v>Зачисление комиссии Депозитария за сделки по счету N 40070 (ТРАНССТРОЙБАНК (ЗАО) , АКБ , Г. МОСКВА ). Сумма комиссии - 1221.52, НДС - 244.3.</v>
          </cell>
        </row>
        <row r="7663">
          <cell r="A7663">
            <v>37288</v>
          </cell>
          <cell r="B7663" t="str">
            <v>47422810700000050224</v>
          </cell>
          <cell r="C7663" t="str">
            <v>60301810700000009098</v>
          </cell>
          <cell r="D7663" t="str">
            <v>$</v>
          </cell>
          <cell r="E7663">
            <v>61.19</v>
          </cell>
          <cell r="F7663" t="str">
            <v>Зачисление комиссии Депозитария за сделки по счету N 50022 (МЕЖДУНАРОДНЫЙ МОСКОВСКИЙ БАНК , КБ , Г. МОСКВА ). Сумма комиссии - 305.95, НДС - 61.19.</v>
          </cell>
        </row>
        <row r="7664">
          <cell r="A7664">
            <v>37288</v>
          </cell>
          <cell r="B7664" t="str">
            <v>47422810700000050224</v>
          </cell>
          <cell r="C7664" t="str">
            <v>60301810700000009098</v>
          </cell>
          <cell r="D7664" t="str">
            <v>$</v>
          </cell>
          <cell r="E7664">
            <v>244.76</v>
          </cell>
          <cell r="F7664" t="str">
            <v>Зачисление комиссии Депозитария за сделки по счету N 40093 (ОАО РОССЕЛЬХОЗБАНК , АКБ , Г. МОСКВА ). Сумма комиссии - 1223.8, НДС - 244.76.</v>
          </cell>
        </row>
        <row r="7665">
          <cell r="A7665">
            <v>37288</v>
          </cell>
          <cell r="B7665" t="str">
            <v>47422810700000050224</v>
          </cell>
          <cell r="C7665" t="str">
            <v>60301810700000009098</v>
          </cell>
          <cell r="D7665" t="str">
            <v>$</v>
          </cell>
          <cell r="E7665">
            <v>61.19</v>
          </cell>
          <cell r="F7665" t="str">
            <v>Зачисление комиссии Депозитария за сделки по счету N 40112 (МПИ-БАНК (ООО) , КБ , Г. МОСКВА ). Сумма комиссии - 305.95, НДС - 61.19.</v>
          </cell>
        </row>
        <row r="7666">
          <cell r="A7666">
            <v>37288</v>
          </cell>
          <cell r="B7666" t="str">
            <v>47422810700000050224</v>
          </cell>
          <cell r="C7666" t="str">
            <v>60301810700000009098</v>
          </cell>
          <cell r="D7666" t="str">
            <v>$</v>
          </cell>
          <cell r="E7666">
            <v>61.32</v>
          </cell>
          <cell r="F7666" t="str">
            <v>Зачисление комиссии Депозитария за сделки по счету N 50079 (ИНТЕРФИН ТРЕЙД, ЗАО, МОСКВА). Сумма комиссии - 306.62, НДС - 61.32.</v>
          </cell>
        </row>
        <row r="7667">
          <cell r="A7667">
            <v>37288</v>
          </cell>
          <cell r="B7667" t="str">
            <v>47422810700000050224</v>
          </cell>
          <cell r="C7667" t="str">
            <v>60301810700000009098</v>
          </cell>
          <cell r="D7667" t="str">
            <v>$</v>
          </cell>
          <cell r="E7667">
            <v>122.65</v>
          </cell>
          <cell r="F7667" t="str">
            <v>Зачисление комиссии Депозитария за сделки по счету N 40115 (ООО КБ ГАЗЭНЕРГОПРОМБАНК , КБ , П. ГАЗОПРОВОД ). Сумма комиссии - 613.25, НДС - 122.65.</v>
          </cell>
        </row>
        <row r="7668">
          <cell r="A7668">
            <v>37288</v>
          </cell>
          <cell r="B7668" t="str">
            <v>47422810700000050224</v>
          </cell>
          <cell r="C7668" t="str">
            <v>60301810700000009098</v>
          </cell>
          <cell r="D7668" t="str">
            <v>$</v>
          </cell>
          <cell r="E7668">
            <v>61.37</v>
          </cell>
          <cell r="F7668" t="str">
            <v>Зачисление комиссии Депозитария за сделки по счету N 40091 (ДАЛЬРЫББАНК , АКБ , Г. ВЛАДИВОСТОК ). Сумма комиссии - 306.85, НДС - 61.37.</v>
          </cell>
        </row>
        <row r="7669">
          <cell r="A7669">
            <v>37291</v>
          </cell>
          <cell r="B7669" t="str">
            <v>47422810700000050224</v>
          </cell>
          <cell r="C7669" t="str">
            <v>60301810700000009098</v>
          </cell>
          <cell r="D7669" t="str">
            <v>$</v>
          </cell>
          <cell r="E7669">
            <v>4.5</v>
          </cell>
          <cell r="F7669" t="str">
            <v>Зачисление комиссии Депозитария за хранение ценных бумаг (ИНТЕРМЕД, ЗАО, МОСКВА). Сумма комиссии - 22.48, НДС - 4.5.</v>
          </cell>
        </row>
        <row r="7670">
          <cell r="A7670">
            <v>37291</v>
          </cell>
          <cell r="B7670" t="str">
            <v>47422810700000050224</v>
          </cell>
          <cell r="C7670" t="str">
            <v>60301810700000009098</v>
          </cell>
          <cell r="D7670" t="str">
            <v>$</v>
          </cell>
          <cell r="E7670">
            <v>2.7</v>
          </cell>
          <cell r="F7670" t="str">
            <v>Зачисление комиссии Депозитария за хранение ценных бумаг (КРОКУС-ИНТЕРНЭШНЛ, АОЗТ, МОСКВА). Сумма комиссии - 13.51, НДС - 2.7.</v>
          </cell>
        </row>
        <row r="7671">
          <cell r="A7671">
            <v>37291</v>
          </cell>
          <cell r="B7671" t="str">
            <v>47422810700000050224</v>
          </cell>
          <cell r="C7671" t="str">
            <v>60301810700000009098</v>
          </cell>
          <cell r="D7671" t="str">
            <v>$</v>
          </cell>
          <cell r="E7671">
            <v>66.13</v>
          </cell>
          <cell r="F7671" t="str">
            <v>Зачисление комиссии Депозитария за хранение ценных бумаг (ФЕСТО-РФ, ООО, МОСКВА). Сумма комиссии - 330.64, НДС - 66.13.</v>
          </cell>
        </row>
        <row r="7672">
          <cell r="A7672">
            <v>37291</v>
          </cell>
          <cell r="B7672" t="str">
            <v>47422810700000050224</v>
          </cell>
          <cell r="C7672" t="str">
            <v>60301810700000009098</v>
          </cell>
          <cell r="D7672" t="str">
            <v>$</v>
          </cell>
          <cell r="E7672">
            <v>8.02</v>
          </cell>
          <cell r="F7672" t="str">
            <v>Зачисление комиссии Депозитария за хранение ценных бумаг (ЦНИИСМ, ОАО, ХОТЬКОВО). Сумма комиссии - 40.12, НДС - 8.02.</v>
          </cell>
        </row>
        <row r="7673">
          <cell r="A7673">
            <v>37291</v>
          </cell>
          <cell r="B7673" t="str">
            <v>47422810700000050224</v>
          </cell>
          <cell r="C7673" t="str">
            <v>60301810700000009098</v>
          </cell>
          <cell r="D7673" t="str">
            <v>$</v>
          </cell>
          <cell r="E7673">
            <v>35.69</v>
          </cell>
          <cell r="F7673" t="str">
            <v>Зачисление комиссии Депозитария за хранение ценных бумаг (КОКСОХИММОНТАЖ, ТРЕСТ, ЗАО, МОСКВА). Сумма комиссии - 178.47, НДС - 35.69.</v>
          </cell>
        </row>
        <row r="7674">
          <cell r="A7674">
            <v>37291</v>
          </cell>
          <cell r="B7674" t="str">
            <v>47422810700000050224</v>
          </cell>
          <cell r="C7674" t="str">
            <v>60301810700000009098</v>
          </cell>
          <cell r="D7674" t="str">
            <v>$</v>
          </cell>
          <cell r="E7674">
            <v>2.04</v>
          </cell>
          <cell r="F7674" t="str">
            <v>Зачисление комиссии Депозитария за хранение ценных бумаг (ДЯДЧИКОВА ЛАРИСА АЛЕКСАНДРОВНА). Сумма комиссии - 10.2, НДС - 2.04.</v>
          </cell>
        </row>
        <row r="7675">
          <cell r="A7675">
            <v>37291</v>
          </cell>
          <cell r="B7675" t="str">
            <v>47422810700000050224</v>
          </cell>
          <cell r="C7675" t="str">
            <v>60301810700000009098</v>
          </cell>
          <cell r="D7675" t="str">
            <v>$</v>
          </cell>
          <cell r="E7675">
            <v>10.73</v>
          </cell>
          <cell r="F7675" t="str">
            <v>Зачисление комиссии Депозитария за хранение ценных бумаг (СПЕЦГАЗАВТОТРАНС, ДОЧЕРНЕЕ ОАО ОАО ГАЗПРОМ, ИЖЕВСК). Сумма комиссии - 53.66, НДС - 10.73.</v>
          </cell>
        </row>
        <row r="7676">
          <cell r="A7676">
            <v>37291</v>
          </cell>
          <cell r="B7676" t="str">
            <v>47422810700000050224</v>
          </cell>
          <cell r="C7676" t="str">
            <v>60301810700000009098</v>
          </cell>
          <cell r="D7676" t="str">
            <v>$</v>
          </cell>
          <cell r="E7676">
            <v>20227.09</v>
          </cell>
          <cell r="F7676" t="str">
            <v>Зачисление комиссии Депозитария за хранение ценных бумаг (ГАЗЭКСПОРТ, ООО, МОСКВА). Сумма комиссии - 101135.47, НДС - 20227.09.</v>
          </cell>
        </row>
        <row r="7677">
          <cell r="A7677">
            <v>37291</v>
          </cell>
          <cell r="B7677" t="str">
            <v>47422810700000050224</v>
          </cell>
          <cell r="C7677" t="str">
            <v>60301810700000009098</v>
          </cell>
          <cell r="D7677" t="str">
            <v>$</v>
          </cell>
          <cell r="E7677">
            <v>87.66</v>
          </cell>
          <cell r="F7677" t="str">
            <v>Зачисление комиссии Депозитария за хранение ценных бумаг (АКБ БАЙКАЛОНЭКСИМ БАНК , АКБ , Г. ИРКУТСК ). Сумма комиссии - 438.28, НДС - 87.66.</v>
          </cell>
        </row>
        <row r="7678">
          <cell r="A7678">
            <v>37291</v>
          </cell>
          <cell r="B7678" t="str">
            <v>47422810700000050224</v>
          </cell>
          <cell r="C7678" t="str">
            <v>60301810700000009098</v>
          </cell>
          <cell r="D7678" t="str">
            <v>$</v>
          </cell>
          <cell r="E7678">
            <v>232.39</v>
          </cell>
          <cell r="F7678" t="str">
            <v>Зачисление комиссии Депозитария за хранение ценных бумаг (ВНИИЭФ - КОНВЕРСИЯ, ОАО, САРОВ). Сумма комиссии - 1161.94, НДС - 232.39.</v>
          </cell>
        </row>
        <row r="7679">
          <cell r="A7679">
            <v>37291</v>
          </cell>
          <cell r="B7679" t="str">
            <v>47422810700000050224</v>
          </cell>
          <cell r="C7679" t="str">
            <v>60301810700000009098</v>
          </cell>
          <cell r="D7679" t="str">
            <v>$</v>
          </cell>
          <cell r="E7679">
            <v>29672.04</v>
          </cell>
          <cell r="F7679" t="str">
            <v>Зачисление комиссии Депозитария за хранение ценных бумаг (СБЕРБАНК РФ , СБ , Г. МОСКВА ). Сумма комиссии - 148360.18, НДС - 29672.04.</v>
          </cell>
        </row>
        <row r="7680">
          <cell r="A7680">
            <v>37291</v>
          </cell>
          <cell r="B7680" t="str">
            <v>47422810700000050224</v>
          </cell>
          <cell r="C7680" t="str">
            <v>60301810700000009098</v>
          </cell>
          <cell r="D7680" t="str">
            <v>$</v>
          </cell>
          <cell r="E7680">
            <v>16.670000000000002</v>
          </cell>
          <cell r="F7680" t="str">
            <v>Зачисление комиссии Депозитария за хранение ценных бумаг (КУРСКТУРБОАТОМЭНЕРГОРЕМОНТ, ГП, КУРЧАТОВ). Сумма комиссии - 83.33, НДС - 16.67.</v>
          </cell>
        </row>
        <row r="7681">
          <cell r="A7681">
            <v>37291</v>
          </cell>
          <cell r="B7681" t="str">
            <v>47422810700000050224</v>
          </cell>
          <cell r="C7681" t="str">
            <v>60301810700000009098</v>
          </cell>
          <cell r="D7681" t="str">
            <v>$</v>
          </cell>
          <cell r="E7681">
            <v>13.41</v>
          </cell>
          <cell r="F7681" t="str">
            <v>Зачисление комиссии Депозитария за хранение ценных бумаг (РАЗВИТИЕ, ЗАО, МОСКВА). Сумма комиссии - 67.07, НДС - 13.41.</v>
          </cell>
        </row>
        <row r="7682">
          <cell r="A7682">
            <v>37291</v>
          </cell>
          <cell r="B7682" t="str">
            <v>47422810700000050224</v>
          </cell>
          <cell r="C7682" t="str">
            <v>60301810700000009098</v>
          </cell>
          <cell r="D7682" t="str">
            <v>$</v>
          </cell>
          <cell r="E7682">
            <v>726.31</v>
          </cell>
          <cell r="F7682" t="str">
            <v>Зачисление комиссии Депозитария за хранение ценных бумаг (ДАЛЬРЫББАНК , АКБ , Г. ВЛАДИВОСТОК ). Сумма комиссии - 3631.56, НДС - 726.31.</v>
          </cell>
        </row>
        <row r="7683">
          <cell r="A7683">
            <v>37291</v>
          </cell>
          <cell r="B7683" t="str">
            <v>47422810700000050224</v>
          </cell>
          <cell r="C7683" t="str">
            <v>60301810700000009098</v>
          </cell>
          <cell r="D7683" t="str">
            <v>$</v>
          </cell>
          <cell r="E7683">
            <v>2196.0500000000002</v>
          </cell>
          <cell r="F7683" t="str">
            <v>Зачисление комиссии Депозитария за хранение ценных бумаг (ОАО РОССЕЛЬХОЗБАНК , АКБ , Г. МОСКВА ). Сумма комиссии - 10980.26, НДС - 2196.05.</v>
          </cell>
        </row>
        <row r="7684">
          <cell r="A7684">
            <v>37291</v>
          </cell>
          <cell r="B7684" t="str">
            <v>47422810700000050224</v>
          </cell>
          <cell r="C7684" t="str">
            <v>60301810700000009098</v>
          </cell>
          <cell r="D7684" t="str">
            <v>$</v>
          </cell>
          <cell r="E7684">
            <v>61.3</v>
          </cell>
          <cell r="F7684" t="str">
            <v>Зачисление комиссии Депозитария за сделки по счету N 60274 (ОРМЕТ, ООО, ЕКАТЕРИНБУРГ). Сумма комиссии - 306.5, НДС - 61.3.</v>
          </cell>
        </row>
        <row r="7685">
          <cell r="A7685">
            <v>37291</v>
          </cell>
          <cell r="B7685" t="str">
            <v>47422810700000050224</v>
          </cell>
          <cell r="C7685" t="str">
            <v>60301810700000009098</v>
          </cell>
          <cell r="D7685" t="str">
            <v>$</v>
          </cell>
          <cell r="E7685">
            <v>18.77</v>
          </cell>
          <cell r="F7685" t="str">
            <v>ЗАЧИСЛЕНИЕ КОМИССИИ ЗА ХРАНЕНИЕ ЦБ НА СЧ.ДЕПО ООО "ИНТЕРЮНИС" ЗА 4 КВ.2001г</v>
          </cell>
        </row>
        <row r="7686">
          <cell r="A7686">
            <v>37291</v>
          </cell>
          <cell r="B7686" t="str">
            <v>47422810700000050224</v>
          </cell>
          <cell r="C7686" t="str">
            <v>60301810700000009098</v>
          </cell>
          <cell r="D7686" t="str">
            <v>$</v>
          </cell>
          <cell r="E7686">
            <v>61.11</v>
          </cell>
          <cell r="F7686" t="str">
            <v>ЗАЧИСЛЕНИЕ КОМИССИИ ЗА СДЕЛКИ С ЦБ ПО СЧ.ДЕПО ОАО "САО "ИНГОССТРАХ-РОССИЯ" ЗА ДЕКАБРЬ 2001г</v>
          </cell>
        </row>
        <row r="7687">
          <cell r="A7687">
            <v>37291</v>
          </cell>
          <cell r="B7687" t="str">
            <v>47422810700000050224</v>
          </cell>
          <cell r="C7687" t="str">
            <v>60301810700000009098</v>
          </cell>
          <cell r="D7687" t="str">
            <v>$</v>
          </cell>
          <cell r="E7687">
            <v>122.15</v>
          </cell>
          <cell r="F7687" t="str">
            <v>ЗАЧИСЛЕНИЕ КОМИССИИ ЗА СДЕЛКИ С ЦБ ПО СЧ.ДЕПО АКБ "ЦЕНТРОКРЕДИТ" ЗА ДЕКАБРЬ 2001г</v>
          </cell>
        </row>
        <row r="7688">
          <cell r="A7688">
            <v>37291</v>
          </cell>
          <cell r="B7688" t="str">
            <v>47422810700000050224</v>
          </cell>
          <cell r="C7688" t="str">
            <v>60301810700000009098</v>
          </cell>
          <cell r="D7688" t="str">
            <v>$</v>
          </cell>
          <cell r="E7688">
            <v>30.54</v>
          </cell>
          <cell r="F7688" t="str">
            <v>ЗАЧИСЛЕНИЕ КОМИССИИ ЗА ВЫДАЧУ ВЕКСЕЛЕЙ СО СЧ.ДЕПО АКБ "ЦЕНТРОКРЕДИТ"</v>
          </cell>
        </row>
        <row r="7689">
          <cell r="A7689">
            <v>37291</v>
          </cell>
          <cell r="B7689" t="str">
            <v>47422810700000050224</v>
          </cell>
          <cell r="C7689" t="str">
            <v>60301810700000009098</v>
          </cell>
          <cell r="D7689" t="str">
            <v>$</v>
          </cell>
          <cell r="E7689">
            <v>61.32</v>
          </cell>
          <cell r="F7689" t="str">
            <v>Зачисление комиссии Депозитария за сделки по счету N 50037 (ОБЪЕДИНЕННАЯ ДЕПОЗИТАРНАЯ КОМПАНИЯ,ЗАО, МОСКВА). Сумма комиссии - 306.6, НДС - 61.32.</v>
          </cell>
        </row>
        <row r="7690">
          <cell r="A7690">
            <v>37291</v>
          </cell>
          <cell r="B7690" t="str">
            <v>47422810700000050224</v>
          </cell>
          <cell r="C7690" t="str">
            <v>60301810700000009098</v>
          </cell>
          <cell r="D7690" t="str">
            <v>$</v>
          </cell>
          <cell r="E7690">
            <v>61.36</v>
          </cell>
          <cell r="F7690" t="str">
            <v>Зачисление комиссии Депозитария за сделки по счету N 50032 (ЗАРЕЧЬЕ , АКБ , Г. КАЗАНЬ ). Сумма комиссии - 306.8, НДС - 61.36.</v>
          </cell>
        </row>
        <row r="7691">
          <cell r="A7691">
            <v>37291</v>
          </cell>
          <cell r="B7691" t="str">
            <v>47422810700000050224</v>
          </cell>
          <cell r="C7691" t="str">
            <v>60301810700000009098</v>
          </cell>
          <cell r="D7691" t="str">
            <v>$</v>
          </cell>
          <cell r="E7691">
            <v>44.7</v>
          </cell>
          <cell r="F7691" t="str">
            <v>Зачисление комиссии Депозитария за хранение ценных бумаг (ЭСТА КОРП, МОСКВА). Сумма комиссии - 223.49, НДС - 44.7.</v>
          </cell>
        </row>
        <row r="7692">
          <cell r="A7692">
            <v>37291</v>
          </cell>
          <cell r="B7692" t="str">
            <v>47422810700000050224</v>
          </cell>
          <cell r="C7692" t="str">
            <v>60301810700000009098</v>
          </cell>
          <cell r="D7692" t="str">
            <v>$</v>
          </cell>
          <cell r="E7692">
            <v>1213.33</v>
          </cell>
          <cell r="F7692" t="str">
            <v>Зачисление комиссии Депозитария за хранение ценных бумаг (НАХОДКИНСКИЙ МОРСКОЙ ТОРГОВЫЙ ПОРТ,ОАО, НАХОДКА). Сумма комиссии - 6066.66, НДС - 1213.33.</v>
          </cell>
        </row>
        <row r="7693">
          <cell r="A7693">
            <v>37291</v>
          </cell>
          <cell r="B7693" t="str">
            <v>47422810700000050224</v>
          </cell>
          <cell r="C7693" t="str">
            <v>60301810700000009098</v>
          </cell>
          <cell r="D7693" t="str">
            <v>$</v>
          </cell>
          <cell r="E7693">
            <v>54.53</v>
          </cell>
          <cell r="F7693" t="str">
            <v>Зачисление комиссии Депозитария за хранение ценных бумаг (УСП ПРАВИТЕЛЬСТВА МОСКВЫ, МОСКВА). Сумма комиссии - 272.64, НДС - 54.53.</v>
          </cell>
        </row>
        <row r="7694">
          <cell r="A7694">
            <v>37291</v>
          </cell>
          <cell r="B7694" t="str">
            <v>47422810700000050224</v>
          </cell>
          <cell r="C7694" t="str">
            <v>60301810700000009098</v>
          </cell>
          <cell r="D7694" t="str">
            <v>$</v>
          </cell>
          <cell r="E7694">
            <v>49.05</v>
          </cell>
          <cell r="F7694" t="str">
            <v>Зачисление комиссии Депозитария за хранение ценных бумаг (АБ СОБИНБАНК , КБ , Г. МОСКВА ). Сумма комиссии - 245.23, НДС - 49.05.</v>
          </cell>
        </row>
        <row r="7695">
          <cell r="A7695">
            <v>37291</v>
          </cell>
          <cell r="B7695" t="str">
            <v>47422810700000050224</v>
          </cell>
          <cell r="C7695" t="str">
            <v>60301810700000009098</v>
          </cell>
          <cell r="D7695" t="str">
            <v>$</v>
          </cell>
          <cell r="E7695">
            <v>25.04</v>
          </cell>
          <cell r="F7695" t="str">
            <v>Зачисление комиссии Депозитария за хранение ценных бумаг (ЭКОЭНЕРГЕТИКА, ЗАО, МОСКВА). Сумма комиссии - 125.21, НДС - 25.04.</v>
          </cell>
        </row>
        <row r="7696">
          <cell r="A7696">
            <v>37291</v>
          </cell>
          <cell r="B7696" t="str">
            <v>47422810700000050224</v>
          </cell>
          <cell r="C7696" t="str">
            <v>60301810700000009098</v>
          </cell>
          <cell r="D7696" t="str">
            <v>$</v>
          </cell>
          <cell r="E7696">
            <v>3.58</v>
          </cell>
          <cell r="F7696" t="str">
            <v>Зачисление комиссии Депозитария за хранение ценных бумаг (МОСКОВСКАЯ ГОСУДАРСТВЕННАЯ АКАДЕМИЯ ВОДНОГО ТРАНСПОРТА, ГОУ, МОСКВА). Сумма комиссии - 17.88, НДС - 3.58.</v>
          </cell>
        </row>
        <row r="7697">
          <cell r="A7697">
            <v>37291</v>
          </cell>
          <cell r="B7697" t="str">
            <v>47422810700000050224</v>
          </cell>
          <cell r="C7697" t="str">
            <v>60301810700000009098</v>
          </cell>
          <cell r="D7697" t="str">
            <v>$</v>
          </cell>
          <cell r="E7697">
            <v>38.06</v>
          </cell>
          <cell r="F7697" t="str">
            <v>Зачисление комиссии Депозитария за хранение ценных бумаг (МАКБ ВОЗРОЖДЕНИЕ , АКБ , Г. МОСКВА ). Сумма комиссии - 190.31, НДС - 38.06.</v>
          </cell>
        </row>
        <row r="7698">
          <cell r="A7698">
            <v>37291</v>
          </cell>
          <cell r="B7698" t="str">
            <v>47422810700000050224</v>
          </cell>
          <cell r="C7698" t="str">
            <v>60301810700000009098</v>
          </cell>
          <cell r="D7698" t="str">
            <v>$</v>
          </cell>
          <cell r="E7698">
            <v>13.44</v>
          </cell>
          <cell r="F7698" t="str">
            <v>Зачисление комиссии Депозитария за хранение ценных бумаг (КОМСТАР, ЗАО, МОСКВА). Сумма комиссии - 67.2, НДС - 13.44.</v>
          </cell>
        </row>
        <row r="7699">
          <cell r="A7699">
            <v>37291</v>
          </cell>
          <cell r="B7699" t="str">
            <v>47422810700000050224</v>
          </cell>
          <cell r="C7699" t="str">
            <v>60301810700000009098</v>
          </cell>
          <cell r="D7699" t="str">
            <v>$</v>
          </cell>
          <cell r="E7699">
            <v>5139.9399999999996</v>
          </cell>
          <cell r="F7699" t="str">
            <v>ЗАЧИСЛЕНИЕ КОМИССИИ ЗА СДЕЛКИ С ЦБ ПО СЧ.ДЕПО КБ "РБР" ЗА ДЕКАБРЬ 2001г</v>
          </cell>
        </row>
        <row r="7700">
          <cell r="A7700">
            <v>37291</v>
          </cell>
          <cell r="B7700" t="str">
            <v>47422810700000050224</v>
          </cell>
          <cell r="C7700" t="str">
            <v>60301810700000009098</v>
          </cell>
          <cell r="D7700" t="str">
            <v>$</v>
          </cell>
          <cell r="E7700">
            <v>1958.07</v>
          </cell>
          <cell r="F7700" t="str">
            <v>ЗАЧИСЛЕНИЕ КОМИССИИ ЗА СДЕЛКИ С ЦБ ПО СЧ.ДЕПО АКБ "РОСЕВРОБАНК" ЗА ДЕКАБРЬ 2001г</v>
          </cell>
        </row>
        <row r="7701">
          <cell r="A7701">
            <v>37291</v>
          </cell>
          <cell r="B7701" t="str">
            <v>47422810700000050224</v>
          </cell>
          <cell r="C7701" t="str">
            <v>60301810700000009098</v>
          </cell>
          <cell r="D7701" t="str">
            <v>$</v>
          </cell>
          <cell r="E7701">
            <v>1468.55</v>
          </cell>
          <cell r="F7701" t="str">
            <v>ЗАЧИСЛЕНИЕ КОМИССИИ ЗА СДЕЛКИ С ЦБ ПО СЧ.ДЕПО АКБ "АБСОЛЮТ БАНК" ЗА ДЕКАБРЬ 2001г</v>
          </cell>
        </row>
        <row r="7702">
          <cell r="A7702">
            <v>37292</v>
          </cell>
          <cell r="B7702" t="str">
            <v>47422810700000050224</v>
          </cell>
          <cell r="C7702" t="str">
            <v>60301810700000009098</v>
          </cell>
          <cell r="D7702" t="str">
            <v>$</v>
          </cell>
          <cell r="E7702">
            <v>0.93</v>
          </cell>
          <cell r="F7702" t="str">
            <v>ЗАЧИСЛЕНИЕ КОМИССИИ ЗА ХРАНЕНИЕ ЦБ НА СЧ.ДЕПО КАМАЕВА Р.Е. ЗА 4 КВ.2001г</v>
          </cell>
        </row>
        <row r="7703">
          <cell r="A7703">
            <v>37292</v>
          </cell>
          <cell r="B7703" t="str">
            <v>47422810700000050224</v>
          </cell>
          <cell r="C7703" t="str">
            <v>60301810700000009098</v>
          </cell>
          <cell r="D7703" t="str">
            <v>$</v>
          </cell>
          <cell r="E7703">
            <v>562.75</v>
          </cell>
          <cell r="F7703" t="str">
            <v>ЗАЧИСЛЕНИЕ КОМИССИИ ЗА ХРАНЕНИЕ ЦБ НА СЧ.ДЕПО ОБЪЕДИНЕНИЕ "ГОЗНАК" ЗА 4 КВ.2001г</v>
          </cell>
        </row>
        <row r="7704">
          <cell r="A7704">
            <v>37292</v>
          </cell>
          <cell r="B7704" t="str">
            <v>47422810700000050224</v>
          </cell>
          <cell r="C7704" t="str">
            <v>60301810700000009098</v>
          </cell>
          <cell r="D7704" t="str">
            <v>$</v>
          </cell>
          <cell r="E7704">
            <v>305.95</v>
          </cell>
          <cell r="F7704" t="str">
            <v>ЗАЧИСЛЕНИЕ КОМИССИИ ЗА СДЕЛКИ С ЦБ ПО СЧ.ДЕПО КБ "МИ-БАНК" ЗА ДЕКАБРЬ 2001г</v>
          </cell>
        </row>
        <row r="7705">
          <cell r="A7705">
            <v>37292</v>
          </cell>
          <cell r="B7705" t="str">
            <v>47422810700000050224</v>
          </cell>
          <cell r="C7705" t="str">
            <v>60301810700000009098</v>
          </cell>
          <cell r="D7705" t="str">
            <v>$</v>
          </cell>
          <cell r="E7705">
            <v>61.19</v>
          </cell>
          <cell r="F7705" t="str">
            <v>ЗАЧИСЛЕНИЕ КОМИССИИ ЗА СДЕЛКИ С ЦБ ПО СЧ.ДЕПО АКБ "АБСОЛЮТ БАНК" ЗА ДЕКАБРЬ 2001г</v>
          </cell>
        </row>
        <row r="7706">
          <cell r="A7706">
            <v>37292</v>
          </cell>
          <cell r="B7706" t="str">
            <v>47422810700000050224</v>
          </cell>
          <cell r="C7706" t="str">
            <v>60301810700000009098</v>
          </cell>
          <cell r="D7706" t="str">
            <v>$</v>
          </cell>
          <cell r="E7706">
            <v>735.89</v>
          </cell>
          <cell r="F7706" t="str">
            <v>ЗАЧИСЛЕНИЕ КОМИССИИ ЗА ХРАНЕНИЕ ЦБ НА СЧ.ДЕПО "РОСДОРБАНК" ЗА 4 КВ.2001г</v>
          </cell>
        </row>
        <row r="7707">
          <cell r="A7707">
            <v>37292</v>
          </cell>
          <cell r="B7707" t="str">
            <v>47422810700000050224</v>
          </cell>
          <cell r="C7707" t="str">
            <v>60301810700000009098</v>
          </cell>
          <cell r="D7707" t="str">
            <v>$</v>
          </cell>
          <cell r="E7707">
            <v>151.49</v>
          </cell>
          <cell r="F7707" t="str">
            <v>ЗАЧИСЛЕНИЕ КОМИССИИ ЗА ХРАНЕНИЕ ЦБ НА СЧ.ДЕПО АДМИНИСТРАЦИЯ г.ДОЛГОПРУДНЫЙ ЗА 4КВ.2001г</v>
          </cell>
        </row>
        <row r="7708">
          <cell r="A7708">
            <v>37292</v>
          </cell>
          <cell r="B7708" t="str">
            <v>47422810700000050224</v>
          </cell>
          <cell r="C7708" t="str">
            <v>60301810700000009098</v>
          </cell>
          <cell r="D7708" t="str">
            <v>$</v>
          </cell>
          <cell r="E7708">
            <v>44.66</v>
          </cell>
          <cell r="F7708" t="str">
            <v>ЗАЧИСЛЕНИЕ КОМИССИИ ЗА ХРАНЕНИЕ ЦБ НА СЧ.ДЕПО АКБ "МОСКОВСКИЙ ИНДУСТРИАЛЬНЫЙ БАНК" ЗА 4 КВ.2001г</v>
          </cell>
        </row>
        <row r="7709">
          <cell r="A7709">
            <v>37292</v>
          </cell>
          <cell r="B7709" t="str">
            <v>47422810700000050224</v>
          </cell>
          <cell r="C7709" t="str">
            <v>60301810700000009098</v>
          </cell>
          <cell r="D7709" t="str">
            <v>$</v>
          </cell>
          <cell r="E7709">
            <v>42</v>
          </cell>
          <cell r="F7709" t="str">
            <v>ЗАЧИСЛЕНИЕ КОМИССИИ ЗА ХРАНЕНИЕ ЦБ НА СЧ.ДЕПО ООО "ИНФОКОМ ТЕЛЕКОМ" ЗА 4 КВ.2001г</v>
          </cell>
        </row>
        <row r="7710">
          <cell r="A7710">
            <v>37292</v>
          </cell>
          <cell r="B7710" t="str">
            <v>47422810700000050224</v>
          </cell>
          <cell r="C7710" t="str">
            <v>60301810700000009098</v>
          </cell>
          <cell r="D7710" t="str">
            <v>$</v>
          </cell>
          <cell r="E7710">
            <v>1876.53</v>
          </cell>
          <cell r="F7710" t="str">
            <v>ЗАЧИСЛЕНИЕ КОМИССИИ ЗА СДЕЛКИ С ЦБ ПО СЧ.ДЕПО АБ "СОБИНБАНК" ЗА ДЕКАБРЬ 2001г</v>
          </cell>
        </row>
        <row r="7711">
          <cell r="A7711">
            <v>37292</v>
          </cell>
          <cell r="B7711" t="str">
            <v>47422810700000050224</v>
          </cell>
          <cell r="C7711" t="str">
            <v>60301810700000009098</v>
          </cell>
          <cell r="D7711" t="str">
            <v>$</v>
          </cell>
          <cell r="E7711">
            <v>122.64</v>
          </cell>
          <cell r="F7711" t="str">
            <v>ЗАЧИСЛЕНИЕ КОМИССИИ ЗА СДЕЛКИ С ЦБ ПО СЧ.ДЕПО ООО ФК "КЭПИТАЛ-МЕНЕДЖМЕНТ" ЗА ДЕКАБРЬ 2001г</v>
          </cell>
        </row>
        <row r="7712">
          <cell r="A7712">
            <v>37292</v>
          </cell>
          <cell r="B7712" t="str">
            <v>47422810700000050224</v>
          </cell>
          <cell r="C7712" t="str">
            <v>60301810700000009098</v>
          </cell>
          <cell r="D7712" t="str">
            <v>$</v>
          </cell>
          <cell r="E7712">
            <v>6498.65</v>
          </cell>
          <cell r="F7712" t="str">
            <v>ЗАЧИСЛЕНИЕ КОМИССИИ ЗА СДЕЛКИ С ЦБ ПО СЧ.ДЕПО ОАО "МБСП" ЗА ДЕКАБРЬ 2001г</v>
          </cell>
        </row>
        <row r="7713">
          <cell r="A7713">
            <v>37292</v>
          </cell>
          <cell r="B7713" t="str">
            <v>47422810700000050224</v>
          </cell>
          <cell r="C7713" t="str">
            <v>60301810700000009098</v>
          </cell>
          <cell r="D7713" t="str">
            <v>$</v>
          </cell>
          <cell r="E7713">
            <v>1.79</v>
          </cell>
          <cell r="F7713" t="str">
            <v>ЗАЧИСЛЕНИЕ КОМИССИИ ЗА ХРАНЕНИЕ ЦБ НА СЧ.ДЕПО ОАО "СМОЛЕНСКИЙ АВИАЦИОННЫЙ ЗАВОД"  ЗА 4 КВ.2001г</v>
          </cell>
        </row>
        <row r="7714">
          <cell r="A7714">
            <v>37292</v>
          </cell>
          <cell r="B7714" t="str">
            <v>47422810700000050224</v>
          </cell>
          <cell r="C7714" t="str">
            <v>60301810700000009098</v>
          </cell>
          <cell r="D7714" t="str">
            <v>$</v>
          </cell>
          <cell r="E7714">
            <v>168.07</v>
          </cell>
          <cell r="F7714" t="str">
            <v>ЗАЧИСЛЕНИЕ КОМИССИИ ЗА ХРАНЕНИЕ ЦБ НА СЧ.ДЕПО КБ "ЭНЕРГОТРАНСБАНК" ЗА 4 КВ.2001г</v>
          </cell>
        </row>
        <row r="7715">
          <cell r="A7715">
            <v>37292</v>
          </cell>
          <cell r="B7715" t="str">
            <v>47422810700000050224</v>
          </cell>
          <cell r="C7715" t="str">
            <v>60301810700000009098</v>
          </cell>
          <cell r="D7715" t="str">
            <v>$</v>
          </cell>
          <cell r="E7715">
            <v>370.17</v>
          </cell>
          <cell r="F7715" t="str">
            <v>Зачисление комиссии Депозитария за хранение ценных бумаг (ПАНЕНКО СВЕТЛАНА ИВАНОВНА). Сумма комиссии - 1850.87, НДС - 370.17.</v>
          </cell>
        </row>
        <row r="7716">
          <cell r="A7716">
            <v>37292</v>
          </cell>
          <cell r="B7716" t="str">
            <v>47422810700000050224</v>
          </cell>
          <cell r="C7716" t="str">
            <v>60301810700000009098</v>
          </cell>
          <cell r="D7716" t="str">
            <v>$</v>
          </cell>
          <cell r="E7716">
            <v>92823.35</v>
          </cell>
          <cell r="F7716" t="str">
            <v>Зачисление комиссии Депозитария за хранение ценных бумаг (НАЦИОНАЛЬНЫЙ РЕЗЕРВНЫЙ БАНК (ОАО), АКБ , Г. МОСКВА ). Сумма комиссии - 464116.75, НДС - 92823.35.</v>
          </cell>
        </row>
        <row r="7717">
          <cell r="A7717">
            <v>37292</v>
          </cell>
          <cell r="B7717" t="str">
            <v>47422810700000050224</v>
          </cell>
          <cell r="C7717" t="str">
            <v>60301810700000009098</v>
          </cell>
          <cell r="D7717" t="str">
            <v>$</v>
          </cell>
          <cell r="E7717">
            <v>92.31</v>
          </cell>
          <cell r="F7717" t="str">
            <v>Зачисление комиссии Депозитария за хранение ценных бумаг (МЕЖДУНАРОДНЫЙ ЦЕНТР ПО ИНФОРМАТИКЕ И ЭЛЕКТРОНИКЕ, МОСКВА). Сумма комиссии - 461.55, НДС - 92.31.</v>
          </cell>
        </row>
        <row r="7718">
          <cell r="A7718">
            <v>37292</v>
          </cell>
          <cell r="B7718" t="str">
            <v>47422810700000050224</v>
          </cell>
          <cell r="C7718" t="str">
            <v>60301810700000009098</v>
          </cell>
          <cell r="D7718" t="str">
            <v>$</v>
          </cell>
          <cell r="E7718">
            <v>1014.73</v>
          </cell>
          <cell r="F7718" t="str">
            <v>Зачисление комиссии Депозитария за хранение ценных бумаг (ОАО ИМПЭКСБАНК , АКБ , Г. МОСКВА ). Сумма комиссии - 5073.64, НДС - 1014.73.</v>
          </cell>
        </row>
        <row r="7719">
          <cell r="A7719">
            <v>37292</v>
          </cell>
          <cell r="B7719" t="str">
            <v>47422810700000050224</v>
          </cell>
          <cell r="C7719" t="str">
            <v>60301810700000009098</v>
          </cell>
          <cell r="D7719" t="str">
            <v>$</v>
          </cell>
          <cell r="E7719">
            <v>1840.96</v>
          </cell>
          <cell r="F7719" t="str">
            <v>Зачисление комиссии Депозитария за сделки по счету N 40012 (НАЦИОНАЛЬНЫЙ РЕЗЕРВНЫЙ БАНК (ОАО), АКБ , Г. МОСКВА ). Сумма комиссии - 9204.81, НДС - 1840.96.</v>
          </cell>
        </row>
        <row r="7720">
          <cell r="A7720">
            <v>37293</v>
          </cell>
          <cell r="B7720" t="str">
            <v>47422810700000050224</v>
          </cell>
          <cell r="C7720" t="str">
            <v>60301810700000009098</v>
          </cell>
          <cell r="D7720" t="str">
            <v>$</v>
          </cell>
          <cell r="E7720">
            <v>30.68</v>
          </cell>
          <cell r="F7720" t="str">
            <v>ЗАЧИСЛЕНИЕ КОМИССИИ ЗА ВЫДАЧУ ВЕКСЕЛЕЙ СО СЧ.ДЕПО АКБ "ЦЕНТРОКРЕДИТ"</v>
          </cell>
        </row>
        <row r="7721">
          <cell r="A7721">
            <v>37293</v>
          </cell>
          <cell r="B7721" t="str">
            <v>47422810700000050224</v>
          </cell>
          <cell r="C7721" t="str">
            <v>60301810700000009098</v>
          </cell>
          <cell r="D7721" t="str">
            <v>$</v>
          </cell>
          <cell r="E7721">
            <v>5.31</v>
          </cell>
          <cell r="F7721" t="str">
            <v>ЗАЧИСЛЕНИЕ КОМИССИИ ЗА ХРАНЕНИЕ ЦБ НА СЧ.ДЕПО ЗАО "БУРДА МОДЕН" ЗА 4 КВ.2001г</v>
          </cell>
        </row>
        <row r="7722">
          <cell r="A7722">
            <v>37293</v>
          </cell>
          <cell r="B7722" t="str">
            <v>47422810700000050224</v>
          </cell>
          <cell r="C7722" t="str">
            <v>60301810700000009098</v>
          </cell>
          <cell r="D7722" t="str">
            <v>$</v>
          </cell>
          <cell r="E7722">
            <v>76.900000000000006</v>
          </cell>
          <cell r="F7722" t="str">
            <v>ЗАЧИСЛЕНИЕ КОМИССИИ ЗА ХРАНЕНИЕ ЦБ НА СЧ.ДЕПО ОАО "ЛГОК" ЗА 4 КВ.2001г</v>
          </cell>
        </row>
        <row r="7723">
          <cell r="A7723">
            <v>37293</v>
          </cell>
          <cell r="B7723" t="str">
            <v>47422810700000050224</v>
          </cell>
          <cell r="C7723" t="str">
            <v>60301810700000009098</v>
          </cell>
          <cell r="D7723" t="str">
            <v>$</v>
          </cell>
          <cell r="E7723">
            <v>4.5</v>
          </cell>
          <cell r="F7723" t="str">
            <v>Зачисление комиссии Депозитария за хранение ценных бумаг (СУТОРМИНА КЛАВА МИХАЙЛОВНА). Сумма комиссии - 22.5, НДС - 4.5.</v>
          </cell>
        </row>
        <row r="7724">
          <cell r="A7724">
            <v>37293</v>
          </cell>
          <cell r="B7724" t="str">
            <v>47422810700000050224</v>
          </cell>
          <cell r="C7724" t="str">
            <v>60301810700000009098</v>
          </cell>
          <cell r="D7724" t="str">
            <v>$</v>
          </cell>
          <cell r="E7724">
            <v>37657.699999999997</v>
          </cell>
          <cell r="F7724" t="str">
            <v>Зачисление комиссии Депозитария за хранение ценных бумаг (ЕВРОФИНАНС , АКБ , Г. МОСКВА ). Сумма комиссии - 188288.5, НДС - 37657.7.</v>
          </cell>
        </row>
        <row r="7725">
          <cell r="A7725">
            <v>37293</v>
          </cell>
          <cell r="B7725" t="str">
            <v>47422810700000050224</v>
          </cell>
          <cell r="C7725" t="str">
            <v>60301810700000009098</v>
          </cell>
          <cell r="D7725" t="str">
            <v>$</v>
          </cell>
          <cell r="E7725">
            <v>184.11</v>
          </cell>
          <cell r="F7725" t="str">
            <v>Зачисление комиссии Депозитария за сделки по счету N 40034 (БАНК МОСКВЫ , АКБ , Г. МОСКВА ). Сумма комиссии - 920.55, НДС - 184.11.</v>
          </cell>
        </row>
        <row r="7726">
          <cell r="A7726">
            <v>37293</v>
          </cell>
          <cell r="B7726" t="str">
            <v>47422810700000050224</v>
          </cell>
          <cell r="C7726" t="str">
            <v>60301810700000009098</v>
          </cell>
          <cell r="D7726" t="str">
            <v>$</v>
          </cell>
          <cell r="E7726">
            <v>61.37</v>
          </cell>
          <cell r="F7726" t="str">
            <v>Зачисление комиссии Депозитария за сделки по счету N 50001 (БАНК МОСКВЫ , АКБ , Г. МОСКВА ). Сумма комиссии - 306.85, НДС - 61.37.</v>
          </cell>
        </row>
        <row r="7727">
          <cell r="A7727">
            <v>37294</v>
          </cell>
          <cell r="B7727" t="str">
            <v>47422810700000050224</v>
          </cell>
          <cell r="C7727" t="str">
            <v>60301810700000009098</v>
          </cell>
          <cell r="D7727" t="str">
            <v>$</v>
          </cell>
          <cell r="E7727">
            <v>1.79</v>
          </cell>
          <cell r="F7727" t="str">
            <v>ЗАЧИСЛЕНИЕ КОМИССИИ ЗА ХРАНЕНИЕ ЦБ НА СЧ.ДЕПО ООО "ТИФЛА" ЗА 4 КВ.2001г</v>
          </cell>
        </row>
        <row r="7728">
          <cell r="A7728">
            <v>37294</v>
          </cell>
          <cell r="B7728" t="str">
            <v>47422810700000050224</v>
          </cell>
          <cell r="C7728" t="str">
            <v>60301810700000009098</v>
          </cell>
          <cell r="D7728" t="str">
            <v>$</v>
          </cell>
          <cell r="E7728">
            <v>8.18</v>
          </cell>
          <cell r="F7728" t="str">
            <v>Зачисление комиссии Депозитария за хранение ценных бумаг (ОАО ИМПЭКСБАНК , АКБ , Г. МОСКВА ). Сумма комиссии - 40.91, НДС - 8.18.</v>
          </cell>
        </row>
        <row r="7729">
          <cell r="A7729">
            <v>37294</v>
          </cell>
          <cell r="B7729" t="str">
            <v>47422810700000050224</v>
          </cell>
          <cell r="C7729" t="str">
            <v>60301810700000009098</v>
          </cell>
          <cell r="D7729" t="str">
            <v>$</v>
          </cell>
          <cell r="E7729">
            <v>304.38</v>
          </cell>
          <cell r="F7729" t="str">
            <v>Зачисление комиссии Депозитария за хранение ценных бумаг (ДЕПАРТАМЕНТ ФИНАНСОВ МУРМАНСКОЙ ОБЛАСТИ, МУРМАНСК). Сумма комиссии - 1521.89, НДС - 304.38.</v>
          </cell>
        </row>
        <row r="7730">
          <cell r="A7730">
            <v>37294</v>
          </cell>
          <cell r="B7730" t="str">
            <v>47422810700000050224</v>
          </cell>
          <cell r="C7730" t="str">
            <v>60301810700000009098</v>
          </cell>
          <cell r="D7730" t="str">
            <v>$</v>
          </cell>
          <cell r="E7730">
            <v>23.33</v>
          </cell>
          <cell r="F7730" t="str">
            <v>Зачисление комиссии Депозитария за хранение ценных бумаг (ЕВРОФИНАНС , АКБ , Г. МОСКВА ). Сумма комиссии - 116.67, НДС - 23.33.</v>
          </cell>
        </row>
        <row r="7731">
          <cell r="A7731">
            <v>37294</v>
          </cell>
          <cell r="B7731" t="str">
            <v>47422810700000050224</v>
          </cell>
          <cell r="C7731" t="str">
            <v>60301810700000009098</v>
          </cell>
          <cell r="D7731" t="str">
            <v>$</v>
          </cell>
          <cell r="E7731">
            <v>194.33</v>
          </cell>
          <cell r="F7731" t="str">
            <v>Зачисление комиссии Депозитария за хранение ценных бумаг (АЭРОПОРТ МОСКВА, ЗАО, МОСКВА). Сумма комиссии - 971.64, НДС - 194.33.</v>
          </cell>
        </row>
        <row r="7732">
          <cell r="A7732">
            <v>37294</v>
          </cell>
          <cell r="B7732" t="str">
            <v>47422810700000050224</v>
          </cell>
          <cell r="C7732" t="str">
            <v>60301810700000009098</v>
          </cell>
          <cell r="D7732" t="str">
            <v>$</v>
          </cell>
          <cell r="E7732">
            <v>8.9600000000000009</v>
          </cell>
          <cell r="F7732" t="str">
            <v>Зачисление комиссии Депозитария за хранение ценных бумаг (МЕЖДУНАРОДНАЯ ЮРИДИЧЕСКАЯ КОМПАНИЯ,ЗАО, МОСКВА). Сумма комиссии - 44.82, НДС - 8.96.</v>
          </cell>
        </row>
        <row r="7733">
          <cell r="A7733">
            <v>37294</v>
          </cell>
          <cell r="B7733" t="str">
            <v>47422810700000050224</v>
          </cell>
          <cell r="C7733" t="str">
            <v>60301810700000009098</v>
          </cell>
          <cell r="D7733" t="str">
            <v>$</v>
          </cell>
          <cell r="E7733">
            <v>4.5</v>
          </cell>
          <cell r="F7733" t="str">
            <v>Зачисление комиссии Депозитария за хранение ценных бумаг (ЦЕНТРАЛЬНЫЙ СПОРТИВНЫЙ КЛУБ АРМИИ (ЦСКА), МОСКВА). Сумма комиссии - 22.48, НДС - 4.5.</v>
          </cell>
        </row>
        <row r="7734">
          <cell r="A7734">
            <v>37294</v>
          </cell>
          <cell r="B7734" t="str">
            <v>47422810700000050224</v>
          </cell>
          <cell r="C7734" t="str">
            <v>60301810700000009098</v>
          </cell>
          <cell r="D7734" t="str">
            <v>$</v>
          </cell>
          <cell r="E7734">
            <v>92.19</v>
          </cell>
          <cell r="F7734" t="str">
            <v>Зачисление комиссии Депозитария за сделки по счету N 50026 (ЕВРОФИНАНС , АКБ , Г. МОСКВА ). Сумма комиссии - 460.95, НДС - 92.19.</v>
          </cell>
        </row>
        <row r="7735">
          <cell r="A7735">
            <v>37294</v>
          </cell>
          <cell r="B7735" t="str">
            <v>47422810700000050224</v>
          </cell>
          <cell r="C7735" t="str">
            <v>60301810700000009098</v>
          </cell>
          <cell r="D7735" t="str">
            <v>$</v>
          </cell>
          <cell r="E7735">
            <v>553.14</v>
          </cell>
          <cell r="F7735" t="str">
            <v>ЗАЧИСЛЕНИЕ КОМИССИИ ЗА СДЕЛКИ С ЦБ ПО СЧ.ДЕПО АКБ "ЕВРОФИНАНС" ЗА ДЕКАБРЬ 2001г</v>
          </cell>
        </row>
        <row r="7736">
          <cell r="A7736">
            <v>37295</v>
          </cell>
          <cell r="B7736" t="str">
            <v>47422810700000050224</v>
          </cell>
          <cell r="C7736" t="str">
            <v>60301810700000009098</v>
          </cell>
          <cell r="D7736" t="str">
            <v>$</v>
          </cell>
          <cell r="E7736">
            <v>2.2000000000000002</v>
          </cell>
          <cell r="F7736" t="str">
            <v>Зачисление комиссии Депозитария за хранение ценных бумаг (БУШУЕВА ТАМАРА АЛЕКСЕЕВНА). Сумма комиссии - 10.99, НДС - 2.2.</v>
          </cell>
        </row>
        <row r="7737">
          <cell r="A7737">
            <v>37295</v>
          </cell>
          <cell r="B7737" t="str">
            <v>47422810700000050224</v>
          </cell>
          <cell r="C7737" t="str">
            <v>60301810700000009098</v>
          </cell>
          <cell r="D7737" t="str">
            <v>$</v>
          </cell>
          <cell r="E7737">
            <v>19.670000000000002</v>
          </cell>
          <cell r="F7737" t="str">
            <v>Зачисление комиссии Депозитария за хранение ценных бумаг (ОЛИМПИЯ, СП, СССР-ЯПОНИЯ, МОСКВА). Сумма комиссии - 98.33, НДС - 19.67.</v>
          </cell>
        </row>
        <row r="7738">
          <cell r="A7738">
            <v>37295</v>
          </cell>
          <cell r="B7738" t="str">
            <v>47422810700000050224</v>
          </cell>
          <cell r="C7738" t="str">
            <v>60301810700000009098</v>
          </cell>
          <cell r="D7738" t="str">
            <v>$</v>
          </cell>
          <cell r="E7738">
            <v>317.8</v>
          </cell>
          <cell r="F7738" t="str">
            <v>Зачисление комиссии Депозитария за хранение ценных бумаг (МОСКОВСКАЯ ГОРОДСКАЯ ОРГАНИЗАЦИЯ ВСЕРОССИЙСКОГО ОБЩЕСТВА ГЛУХИХ,МОСКВА). Сумма комиссии - 1588.99, НДС - 317.8.</v>
          </cell>
        </row>
        <row r="7739">
          <cell r="A7739">
            <v>37295</v>
          </cell>
          <cell r="B7739" t="str">
            <v>47422810700000050224</v>
          </cell>
          <cell r="C7739" t="str">
            <v>60301810700000009098</v>
          </cell>
          <cell r="D7739" t="str">
            <v>$</v>
          </cell>
          <cell r="E7739">
            <v>34.049999999999997</v>
          </cell>
          <cell r="F7739" t="str">
            <v>Зачисление комиссии Депозитария за хранение ценных бумаг (АМО ЗИЛ, ЗАВОД ИМЕНИ И.А.ЛИХАЧЕВА, МОСКОВСКОЕ ОАО, МОСКВА). Сумма комиссии - 170.24, НДС - 34.05.</v>
          </cell>
        </row>
        <row r="7740">
          <cell r="A7740">
            <v>37295</v>
          </cell>
          <cell r="B7740" t="str">
            <v>47422810700000050224</v>
          </cell>
          <cell r="C7740" t="str">
            <v>60301810700000009098</v>
          </cell>
          <cell r="D7740" t="str">
            <v>$</v>
          </cell>
          <cell r="E7740">
            <v>167.58</v>
          </cell>
          <cell r="F7740" t="str">
            <v>Зачисление комиссии Депозитария за хранение ценных бумаг (БФГ-КРЕДИТ ООО , КБ , Г. МОСКВА ). Сумма комиссии - 837.9, НДС - 167.58.</v>
          </cell>
        </row>
        <row r="7741">
          <cell r="A7741">
            <v>37295</v>
          </cell>
          <cell r="B7741" t="str">
            <v>47422810700000050224</v>
          </cell>
          <cell r="C7741" t="str">
            <v>60301810700000009098</v>
          </cell>
          <cell r="D7741" t="str">
            <v>$</v>
          </cell>
          <cell r="E7741">
            <v>373.66</v>
          </cell>
          <cell r="F7741" t="str">
            <v>Зачисление комиссии Депозитария за хранение ценных бумаг (ЗАО КБ ГУТА-БАНК , АКБ , Г. МОСКВА ). Сумма комиссии - 1868.32, НДС - 373.66.</v>
          </cell>
        </row>
        <row r="7742">
          <cell r="A7742">
            <v>37295</v>
          </cell>
          <cell r="B7742" t="str">
            <v>47422810700000050224</v>
          </cell>
          <cell r="C7742" t="str">
            <v>60301810700000009098</v>
          </cell>
          <cell r="D7742" t="str">
            <v>$</v>
          </cell>
          <cell r="E7742">
            <v>122.9</v>
          </cell>
          <cell r="F7742" t="str">
            <v>Зачисление комиссии Депозитария за сделки по счету N 40004 (ДИБ , АКБ , Г. МОСКВА ). Сумма комиссии - 614.49, НДС - 122.9.</v>
          </cell>
        </row>
        <row r="7743">
          <cell r="A7743">
            <v>37295</v>
          </cell>
          <cell r="B7743" t="str">
            <v>47422810700000050224</v>
          </cell>
          <cell r="C7743" t="str">
            <v>60301810700000009098</v>
          </cell>
          <cell r="D7743" t="str">
            <v>$</v>
          </cell>
          <cell r="E7743">
            <v>184.32</v>
          </cell>
          <cell r="F7743" t="str">
            <v>ЗАЧИСЛЕНИЕ КОМИССИИ ЗА СДЕЛКИ С ЦБ ПО СЧ.ДЕПО БФК "ВАРИАНТ-ИНВЕСТ" ЗА ДЕКАБРЬ 2001г</v>
          </cell>
        </row>
        <row r="7744">
          <cell r="A7744">
            <v>37295</v>
          </cell>
          <cell r="B7744" t="str">
            <v>47422810700000050224</v>
          </cell>
          <cell r="C7744" t="str">
            <v>60301810700000009098</v>
          </cell>
          <cell r="D7744" t="str">
            <v>$</v>
          </cell>
          <cell r="E7744">
            <v>105.62</v>
          </cell>
          <cell r="F7744" t="str">
            <v>ЗАЧИСЛЕНИЕ КОМИССИИ ЗА ХРАНЕНИЕ ЦБ НА СЧ.ДЕПО ЗАО "ЗАОДЕЙТ" ЗА 4 КВ.2001г</v>
          </cell>
        </row>
        <row r="7745">
          <cell r="A7745">
            <v>37295</v>
          </cell>
          <cell r="B7745" t="str">
            <v>47422810700000050224</v>
          </cell>
          <cell r="C7745" t="str">
            <v>60301810700000009098</v>
          </cell>
          <cell r="D7745" t="str">
            <v>$</v>
          </cell>
          <cell r="E7745">
            <v>18.7</v>
          </cell>
          <cell r="F7745" t="str">
            <v>ЗАЧИСЛЕНИЕ КОМИССИИ ЗА ХРАНЕНИЕ ЦБ НА СЧ.ДЕПО ГУП "АКУСТИЧЕСКИЙ ИНСТИТУТ ИМ.АКАД. Н.Н.АНДРЕЕВА ЗА 4 КВ.2001г</v>
          </cell>
        </row>
        <row r="7746">
          <cell r="A7746">
            <v>37295</v>
          </cell>
          <cell r="B7746" t="str">
            <v>47422810700000050224</v>
          </cell>
          <cell r="C7746" t="str">
            <v>60301810700000009098</v>
          </cell>
          <cell r="D7746" t="str">
            <v>$</v>
          </cell>
          <cell r="E7746">
            <v>32.07</v>
          </cell>
          <cell r="F7746" t="str">
            <v>Зачисление комиссии Депозитария за хранение ценных бумаг (ЮНЭКС, ЗАО, МОСКВА). Сумма комиссии - 160.37, НДС - 32.07.</v>
          </cell>
        </row>
        <row r="7747">
          <cell r="A7747">
            <v>37295</v>
          </cell>
          <cell r="B7747" t="str">
            <v>47422810700000050224</v>
          </cell>
          <cell r="C7747" t="str">
            <v>60301810700000009098</v>
          </cell>
          <cell r="D7747" t="str">
            <v>$</v>
          </cell>
          <cell r="E7747">
            <v>3.58</v>
          </cell>
          <cell r="F7747" t="str">
            <v>Зачисление комиссии Депозитария за хранение ценных бумаг (ИНТЕРСИГНАЛ, СП, СССР-США МОСКВА). Сумма комиссии - 17.9, НДС - 3.58.</v>
          </cell>
        </row>
        <row r="7748">
          <cell r="A7748">
            <v>37298</v>
          </cell>
          <cell r="B7748" t="str">
            <v>47422810700000050224</v>
          </cell>
          <cell r="C7748" t="str">
            <v>60301810700000009098</v>
          </cell>
          <cell r="D7748" t="str">
            <v>$</v>
          </cell>
          <cell r="E7748">
            <v>8.19</v>
          </cell>
          <cell r="F7748" t="str">
            <v>Зачисление комиссии Депозитария за хранение ценных бумаг (КОЛУМБУС, СОВМЕСТНОЕ РУССКО-ИТАЛЬЯНСКОЕ ООО, ВОЛЖСКИЙ). Сумма комиссии - 40.97, НДС - 8.19.</v>
          </cell>
        </row>
        <row r="7749">
          <cell r="A7749">
            <v>37298</v>
          </cell>
          <cell r="B7749" t="str">
            <v>47422810700000050224</v>
          </cell>
          <cell r="C7749" t="str">
            <v>60301810700000009098</v>
          </cell>
          <cell r="D7749" t="str">
            <v>$</v>
          </cell>
          <cell r="E7749">
            <v>127.1</v>
          </cell>
          <cell r="F7749" t="str">
            <v>Зачисление комиссии Депозитария за хранение ценных бумаг (ЭКСПОВЕСТРАНС, ЗАО, МОСКВА). Сумма комиссии - 635.48, НДС - 127.1.</v>
          </cell>
        </row>
        <row r="7750">
          <cell r="A7750">
            <v>37298</v>
          </cell>
          <cell r="B7750" t="str">
            <v>47422810700000050224</v>
          </cell>
          <cell r="C7750" t="str">
            <v>60301810700000009098</v>
          </cell>
          <cell r="D7750" t="str">
            <v>$</v>
          </cell>
          <cell r="E7750">
            <v>5.17</v>
          </cell>
          <cell r="F7750" t="str">
            <v>Зачисление комиссии Депозитария за хранение ценных бумаг (ЗАО ОПТБАНК , АКБ , Г. МОСКВА ). Сумма комиссии - 25.86, НДС - 5.17.</v>
          </cell>
        </row>
        <row r="7751">
          <cell r="A7751">
            <v>37298</v>
          </cell>
          <cell r="B7751" t="str">
            <v>47422810700000050224</v>
          </cell>
          <cell r="C7751" t="str">
            <v>60301810700000009098</v>
          </cell>
          <cell r="D7751" t="str">
            <v>$</v>
          </cell>
          <cell r="E7751">
            <v>8.9600000000000009</v>
          </cell>
          <cell r="F7751" t="str">
            <v>Зачисление комиссии Депозитария за хранение ценных бумаг (АЭРОИМП, ООО, МОСКВА). Сумма комиссии - 44.82, НДС - 8.96.</v>
          </cell>
        </row>
        <row r="7752">
          <cell r="A7752">
            <v>37298</v>
          </cell>
          <cell r="B7752" t="str">
            <v>47422810700000050224</v>
          </cell>
          <cell r="C7752" t="str">
            <v>60301810700000009098</v>
          </cell>
          <cell r="D7752" t="str">
            <v>$</v>
          </cell>
          <cell r="E7752">
            <v>230.08</v>
          </cell>
          <cell r="F7752" t="str">
            <v>Зачисление комиссии Депозитария за хранение ценных бумаг (КРЮКОВСКИЙ ВАГОНОСТРОИТЕЛЬНЫЙ ЗАВОД, ОАО, КРЕМЕНЧУГ). Сумма комиссии - 1150.38, НДС - 230.08.</v>
          </cell>
        </row>
        <row r="7753">
          <cell r="A7753">
            <v>37298</v>
          </cell>
          <cell r="B7753" t="str">
            <v>47422810700000050224</v>
          </cell>
          <cell r="C7753" t="str">
            <v>60301810700000009098</v>
          </cell>
          <cell r="D7753" t="str">
            <v>$</v>
          </cell>
          <cell r="E7753">
            <v>0.92</v>
          </cell>
          <cell r="F7753" t="str">
            <v>Зачисление комиссии Депозитария за хранение ценных бумаг (СОВЕКЕ ЛТД., ЗАО, МОСКВА). Сумма комиссии - 4.61, НДС - .92.</v>
          </cell>
        </row>
        <row r="7754">
          <cell r="A7754">
            <v>37298</v>
          </cell>
          <cell r="B7754" t="str">
            <v>47422810700000050224</v>
          </cell>
          <cell r="C7754" t="str">
            <v>60301810700000009098</v>
          </cell>
          <cell r="D7754" t="str">
            <v>$</v>
          </cell>
          <cell r="E7754">
            <v>48.35</v>
          </cell>
          <cell r="F7754" t="str">
            <v>Зачисление комиссии Депозитария за хранение ценных бумаг (РОССТАНКОИНСТРУМЕНТ, ОАО, МОСКВА). Сумма комиссии - 241.74, НДС - 48.35.</v>
          </cell>
        </row>
        <row r="7755">
          <cell r="A7755">
            <v>37298</v>
          </cell>
          <cell r="B7755" t="str">
            <v>47422810700000050224</v>
          </cell>
          <cell r="C7755" t="str">
            <v>60301810700000009098</v>
          </cell>
          <cell r="D7755" t="str">
            <v>$</v>
          </cell>
          <cell r="E7755">
            <v>769.75</v>
          </cell>
          <cell r="F7755" t="str">
            <v>Зачисление комиссии Депозитария за хранение ценных бумаг (НПО МАШИНОСТРОЕНИЯ, ФГУП, РЕУТОВ). Сумма комиссии - 3848.77, НДС - 769.75.</v>
          </cell>
        </row>
        <row r="7756">
          <cell r="A7756">
            <v>37298</v>
          </cell>
          <cell r="B7756" t="str">
            <v>47422810700000050224</v>
          </cell>
          <cell r="C7756" t="str">
            <v>60301810700000009098</v>
          </cell>
          <cell r="D7756" t="str">
            <v>$</v>
          </cell>
          <cell r="E7756">
            <v>130.19</v>
          </cell>
          <cell r="F7756" t="str">
            <v>ЗАЧИСЛЕНИЕ КОМИССИИ ЗА ХРАНЕНИЕ ЦБ НА СЧ.ДЕПО "СМОЛЕНСКТРУБОПРОВОДСТРОЙ" ЗА 4 КВ. 2001г</v>
          </cell>
        </row>
        <row r="7757">
          <cell r="A7757">
            <v>37298</v>
          </cell>
          <cell r="B7757" t="str">
            <v>47422810700000050224</v>
          </cell>
          <cell r="C7757" t="str">
            <v>60301810700000009098</v>
          </cell>
          <cell r="D7757" t="str">
            <v>$</v>
          </cell>
          <cell r="E7757">
            <v>22.08</v>
          </cell>
          <cell r="F7757" t="str">
            <v>ЗАЧИСЛЕНИЕ КОМИССИИ ЗА ХРАНЕНИЕ ЦБ НА СЧ.ДЕПО АВАНЕСОВ И.Э. ЗА 4 КВ.2001г</v>
          </cell>
        </row>
        <row r="7758">
          <cell r="A7758">
            <v>37299</v>
          </cell>
          <cell r="B7758" t="str">
            <v>47422810700000050224</v>
          </cell>
          <cell r="C7758" t="str">
            <v>60301810700000009098</v>
          </cell>
          <cell r="D7758" t="str">
            <v>$</v>
          </cell>
          <cell r="E7758">
            <v>0.56000000000000005</v>
          </cell>
          <cell r="F7758" t="str">
            <v>ЗАЧИСЛЕНИЕ КОМИССИИ ЗА ХРАНЕНИЕ ЦБ НА СЧ.ДЕПО ГУГИН А.Н. ЗА 4 КВ.2001г</v>
          </cell>
        </row>
        <row r="7759">
          <cell r="A7759">
            <v>37299</v>
          </cell>
          <cell r="B7759" t="str">
            <v>47422810700000050224</v>
          </cell>
          <cell r="C7759" t="str">
            <v>60301810700000009098</v>
          </cell>
          <cell r="D7759" t="str">
            <v>$</v>
          </cell>
          <cell r="E7759">
            <v>30.25</v>
          </cell>
          <cell r="F7759" t="str">
            <v>ЗАЧИСЛЕНИЕ КОМИССИИ ЗА ХРАНЕНИЕ ЦБ НА СЧ.ДЕПО СПК "СЕРАФИМОВСКИЙ" ЗА 4 КВ.2001г</v>
          </cell>
        </row>
        <row r="7760">
          <cell r="A7760">
            <v>37300</v>
          </cell>
          <cell r="B7760" t="str">
            <v>47422810700000050224</v>
          </cell>
          <cell r="C7760" t="str">
            <v>60301810700000009098</v>
          </cell>
          <cell r="D7760" t="str">
            <v>$</v>
          </cell>
          <cell r="E7760">
            <v>214.17</v>
          </cell>
          <cell r="F7760" t="str">
            <v>ЗАЧИСЛЕНИЕ КОМИССИИ ЗА ХРАНЕНИЕ ЦБ НА СЧ.ДЕПО АОЗТ "МЗАТЭ-2" ЗА 4 КВ.2001г</v>
          </cell>
        </row>
        <row r="7761">
          <cell r="A7761">
            <v>37300</v>
          </cell>
          <cell r="B7761" t="str">
            <v>47422810700000050224</v>
          </cell>
          <cell r="C7761" t="str">
            <v>60301810700000009098</v>
          </cell>
          <cell r="D7761" t="str">
            <v>$</v>
          </cell>
          <cell r="E7761">
            <v>61.45</v>
          </cell>
          <cell r="F7761" t="str">
            <v>Зачисление комиссии Депозитария за сделки по счету N 50008 (ОАО ИМПЭКСБАНК , АКБ , Г. МОСКВА ). Сумма комиссии - 307.23, НДС - 61.45.</v>
          </cell>
        </row>
        <row r="7762">
          <cell r="A7762">
            <v>37300</v>
          </cell>
          <cell r="B7762" t="str">
            <v>47422810700000050224</v>
          </cell>
          <cell r="C7762" t="str">
            <v>60301810700000009098</v>
          </cell>
          <cell r="D7762" t="str">
            <v>$</v>
          </cell>
          <cell r="E7762">
            <v>61.45</v>
          </cell>
          <cell r="F7762" t="str">
            <v>Зачисление комиссии Депозитария за сделки по счету N 40014 (ОАО ИМПЭКСБАНК , АКБ , Г. МОСКВА ). Сумма комиссии - 307.23, НДС - 61.45.</v>
          </cell>
        </row>
        <row r="7763">
          <cell r="A7763">
            <v>37300</v>
          </cell>
          <cell r="B7763" t="str">
            <v>47422810700000050224</v>
          </cell>
          <cell r="C7763" t="str">
            <v>60301810700000009098</v>
          </cell>
          <cell r="D7763" t="str">
            <v>$</v>
          </cell>
          <cell r="E7763">
            <v>753.75</v>
          </cell>
          <cell r="F7763" t="str">
            <v>Зачисление комиссии Депозитария за хранение ценных бумаг (ФЕДУН ЛЕОНИД АРНОЛЬДОВИЧ). Сумма комиссии - 3768.76, НДС - 753.75.</v>
          </cell>
        </row>
        <row r="7764">
          <cell r="A7764">
            <v>37300</v>
          </cell>
          <cell r="B7764" t="str">
            <v>47422810700000050224</v>
          </cell>
          <cell r="C7764" t="str">
            <v>60301810700000009098</v>
          </cell>
          <cell r="D7764" t="str">
            <v>$</v>
          </cell>
          <cell r="E7764">
            <v>625.14</v>
          </cell>
          <cell r="F7764" t="str">
            <v>Зачисление комиссии Депозитария за хранение ценных бумаг (МОСКОВСКИЙ ДЕЛОВОЙ МИР , АКБ , Г. МОСКВА ). Сумма комиссии - 3125.68, НДС - 625.14.</v>
          </cell>
        </row>
        <row r="7765">
          <cell r="A7765">
            <v>37300</v>
          </cell>
          <cell r="B7765" t="str">
            <v>47422810700000050224</v>
          </cell>
          <cell r="C7765" t="str">
            <v>60301810700000009098</v>
          </cell>
          <cell r="D7765" t="str">
            <v>$</v>
          </cell>
          <cell r="E7765">
            <v>523.73</v>
          </cell>
          <cell r="F7765" t="str">
            <v>Зачисление комиссии Депозитария за хранение ценных бумаг (КРЕДИТ-МОСКВА , АКБ , Г. МОСКВА ). Сумма комиссии - 2618.65, НДС - 523.73.</v>
          </cell>
        </row>
        <row r="7766">
          <cell r="A7766">
            <v>37300</v>
          </cell>
          <cell r="B7766" t="str">
            <v>47422810700000050224</v>
          </cell>
          <cell r="C7766" t="str">
            <v>60301810700000009098</v>
          </cell>
          <cell r="D7766" t="str">
            <v>$</v>
          </cell>
          <cell r="E7766">
            <v>6.25</v>
          </cell>
          <cell r="F7766" t="str">
            <v>Зачисление комиссии Депозитария за хранение ценных бумаг (ДОБЫЧИН ВЛАДИМИР АЛЕКСАНДРОВИЧ). Сумма комиссии - 31.24, НДС - 6.25.</v>
          </cell>
        </row>
        <row r="7767">
          <cell r="A7767">
            <v>37300</v>
          </cell>
          <cell r="B7767" t="str">
            <v>47422810700000050224</v>
          </cell>
          <cell r="C7767" t="str">
            <v>60301810700000009098</v>
          </cell>
          <cell r="D7767" t="str">
            <v>$</v>
          </cell>
          <cell r="E7767">
            <v>89.38</v>
          </cell>
          <cell r="F7767" t="str">
            <v>Зачисление комиссии Депозитария за хранение ценных бумаг (КАЛИТВИН ВЛАДИМИР ВАСИЛЬЕВИЧ). Сумма комиссии - 446.9, НДС - 89.38.</v>
          </cell>
        </row>
        <row r="7768">
          <cell r="A7768">
            <v>37300</v>
          </cell>
          <cell r="B7768" t="str">
            <v>47422810700000050224</v>
          </cell>
          <cell r="C7768" t="str">
            <v>60301810700000009098</v>
          </cell>
          <cell r="D7768" t="str">
            <v>$</v>
          </cell>
          <cell r="E7768">
            <v>76.19</v>
          </cell>
          <cell r="F7768" t="str">
            <v>Зачисление комиссии Депозитария за хранение ценных бумаг (ТАТЕХ, ЗАО, АЛЬМЕТЬЕВСК). Сумма комиссии - 380.97, НДС - 76.19.</v>
          </cell>
        </row>
        <row r="7769">
          <cell r="A7769">
            <v>37300</v>
          </cell>
          <cell r="B7769" t="str">
            <v>47422810700000050224</v>
          </cell>
          <cell r="C7769" t="str">
            <v>60301810700000009098</v>
          </cell>
          <cell r="D7769" t="str">
            <v>$</v>
          </cell>
          <cell r="E7769">
            <v>30.72</v>
          </cell>
          <cell r="F7769" t="str">
            <v>ЗАЧИСЛЕНИЕ КОМИССИИ ЗА ВЫДАЧУ ВЕКСЕЛЯ СО СЧ.ДЕПО ЗАО "ТРИНФИКО"</v>
          </cell>
        </row>
        <row r="7770">
          <cell r="A7770">
            <v>37300</v>
          </cell>
          <cell r="B7770" t="str">
            <v>47422810700000050224</v>
          </cell>
          <cell r="C7770" t="str">
            <v>60301810700000009098</v>
          </cell>
          <cell r="D7770" t="str">
            <v>$</v>
          </cell>
          <cell r="E7770">
            <v>60.96</v>
          </cell>
          <cell r="F7770" t="str">
            <v>ЗАЧИСЛЕНИЕ КОМИССИИ ЗА ХРАНЕНИЕ ЦБ НА СЧ.ДЕПО АБ "ИНВЕСТИЦИОННО-БАНКОВСКАЯ ГРУППА НИКойл" ЗА 4 КВ.2001г</v>
          </cell>
        </row>
        <row r="7771">
          <cell r="A7771">
            <v>37300</v>
          </cell>
          <cell r="B7771" t="str">
            <v>47422810700000050224</v>
          </cell>
          <cell r="C7771" t="str">
            <v>60301810700000009098</v>
          </cell>
          <cell r="D7771" t="str">
            <v>$</v>
          </cell>
          <cell r="E7771">
            <v>3513.06</v>
          </cell>
          <cell r="F7771" t="str">
            <v>ЗАЧИСЛЕНИЕ КОМИССИИ ЗА СДЕЛКИ С ЦБ ПО СЧ.ДЕПО АКБ "ПРОБИЗНЕСБАНК" ЗА ДЕКАБРЬ 2001г</v>
          </cell>
        </row>
        <row r="7772">
          <cell r="A7772">
            <v>37301</v>
          </cell>
          <cell r="B7772" t="str">
            <v>47422810700000050224</v>
          </cell>
          <cell r="C7772" t="str">
            <v>60301810700000009098</v>
          </cell>
          <cell r="D7772" t="str">
            <v>$</v>
          </cell>
          <cell r="E7772">
            <v>69.290000000000006</v>
          </cell>
          <cell r="F7772" t="str">
            <v>Зачисление комиссии Депозитария за хранение ценных бумаг (СН-МЕГИОННЕФТЕГАЗГЕОЛОГИЯ, ОАО, МЕГИОН). Сумма комиссии - 346.47, НДС - 69.29.</v>
          </cell>
        </row>
        <row r="7773">
          <cell r="A7773">
            <v>37301</v>
          </cell>
          <cell r="B7773" t="str">
            <v>47422810700000050224</v>
          </cell>
          <cell r="C7773" t="str">
            <v>60301810700000009098</v>
          </cell>
          <cell r="D7773" t="str">
            <v>$</v>
          </cell>
          <cell r="E7773">
            <v>184.9</v>
          </cell>
          <cell r="F7773" t="str">
            <v>Зачисление комиссии Депозитария за хранение ценных бумаг (ЗАО ГЛОБЭКСБАНК , АКБ , Г. МОСКВА ). Сумма комиссии - 924.49, НДС - 184.9.</v>
          </cell>
        </row>
        <row r="7774">
          <cell r="A7774">
            <v>37301</v>
          </cell>
          <cell r="B7774" t="str">
            <v>47422810700000050224</v>
          </cell>
          <cell r="C7774" t="str">
            <v>60301810700000009098</v>
          </cell>
          <cell r="D7774" t="str">
            <v>$</v>
          </cell>
          <cell r="E7774">
            <v>26.87</v>
          </cell>
          <cell r="F7774" t="str">
            <v>Зачисление комиссии Депозитария за хранение ценных бумаг (ЗАО АГРОИМПЕКС, МОСКВА). Сумма комиссии - 134.34, НДС - 26.87.</v>
          </cell>
        </row>
        <row r="7775">
          <cell r="A7775">
            <v>37301</v>
          </cell>
          <cell r="B7775" t="str">
            <v>47422810700000050224</v>
          </cell>
          <cell r="C7775" t="str">
            <v>60301810700000009098</v>
          </cell>
          <cell r="D7775" t="str">
            <v>$</v>
          </cell>
          <cell r="E7775">
            <v>13.48</v>
          </cell>
          <cell r="F7775" t="str">
            <v>ЗАЧИСЛЕНИЕ КОМИССИИ ЗА ХРАНЕНИЕ ЦБ НА СЧ.ДЕПО ОАО "АСТРА СЕМЬ" ЗА 4 КВ.2001г</v>
          </cell>
        </row>
        <row r="7776">
          <cell r="A7776">
            <v>37301</v>
          </cell>
          <cell r="B7776" t="str">
            <v>47422810700000050224</v>
          </cell>
          <cell r="C7776" t="str">
            <v>60301810700000009098</v>
          </cell>
          <cell r="D7776" t="str">
            <v>$</v>
          </cell>
          <cell r="E7776">
            <v>491.71</v>
          </cell>
          <cell r="F7776" t="str">
            <v>ЗАЧИСЛЕНИЕ КОМИССИИ ЗА ХРАНЕНИЕ ЦБ НА СЧ.ДЕПО ООО "ЭЛИОТ-ФИНАНС" ЗА 2,3,4 КВ.2001г</v>
          </cell>
        </row>
        <row r="7777">
          <cell r="A7777">
            <v>37301</v>
          </cell>
          <cell r="B7777" t="str">
            <v>47422810700000050224</v>
          </cell>
          <cell r="C7777" t="str">
            <v>60301810700000009098</v>
          </cell>
          <cell r="D7777" t="str">
            <v>$</v>
          </cell>
          <cell r="E7777">
            <v>491.71</v>
          </cell>
          <cell r="F7777" t="str">
            <v>ЗАЧИСЛЕНИЕ КОМИССИИ ЗА ХРАНЕНИЕ ЦБ НА СЧ.ДЕПО ООО "АМТ-ФИНАНС" ЗА 2,3,4 КВ.2001г</v>
          </cell>
        </row>
        <row r="7778">
          <cell r="A7778">
            <v>37301</v>
          </cell>
          <cell r="B7778" t="str">
            <v>47422810700000050224</v>
          </cell>
          <cell r="C7778" t="str">
            <v>60301810700000009098</v>
          </cell>
          <cell r="D7778" t="str">
            <v>$</v>
          </cell>
          <cell r="E7778">
            <v>491.71</v>
          </cell>
          <cell r="F7778" t="str">
            <v>ЗАЧИСЛЕНИЕ КОМИССИИ ЗА ХРАНЕНИЕ ЦБ НА СЧ.ДЕПО ООО "ФИНКОМАКТИВ" ЗА 2,3,4 КВ.2001г</v>
          </cell>
        </row>
        <row r="7779">
          <cell r="A7779">
            <v>37301</v>
          </cell>
          <cell r="B7779" t="str">
            <v>47422810700000050224</v>
          </cell>
          <cell r="C7779" t="str">
            <v>60301810700000009098</v>
          </cell>
          <cell r="D7779" t="str">
            <v>$</v>
          </cell>
          <cell r="E7779">
            <v>491.71</v>
          </cell>
          <cell r="F7779" t="str">
            <v>ЗАЧИСЛЕНИЕ КОМИССИИ ЗА ХРАНЕНИЕ ЦБ НА СЧ.ДЕПО ООО "КОМПАНИЯ МАРТИС" ЗА 2,3,4 КВ.2001г</v>
          </cell>
        </row>
        <row r="7780">
          <cell r="A7780">
            <v>37301</v>
          </cell>
          <cell r="B7780" t="str">
            <v>47422810700000050224</v>
          </cell>
          <cell r="C7780" t="str">
            <v>60301810700000009098</v>
          </cell>
          <cell r="D7780" t="str">
            <v>$</v>
          </cell>
          <cell r="E7780">
            <v>162</v>
          </cell>
          <cell r="F7780" t="str">
            <v>Зачисление комиссии Депозитария за хранение ценных бумаг (МИНИСТЕРСТВО ЗДРАВООХРАНЕНИЯ СВЕРДЛОВСКОЙ ОБЛАСТИ, ЕКАТЕРИНБУРГ). Сумма комиссии - 809.98, НДС - 162.</v>
          </cell>
        </row>
        <row r="7781">
          <cell r="A7781">
            <v>37305</v>
          </cell>
          <cell r="B7781" t="str">
            <v>47422810700000050224</v>
          </cell>
          <cell r="C7781" t="str">
            <v>60301810700000009098</v>
          </cell>
          <cell r="D7781" t="str">
            <v>$</v>
          </cell>
          <cell r="E7781">
            <v>16</v>
          </cell>
          <cell r="F7781" t="str">
            <v>Зачисление комиссии Депозитария за хранение ценных бумаг (КРАВЧЕНКО ВЛАДИМИР ФЕДОРОВИЧ). Сумма комиссии - 80, НДС - 16.</v>
          </cell>
        </row>
        <row r="7782">
          <cell r="A7782">
            <v>37305</v>
          </cell>
          <cell r="B7782" t="str">
            <v>47422810700000050224</v>
          </cell>
          <cell r="C7782" t="str">
            <v>60301810700000009098</v>
          </cell>
          <cell r="D7782" t="str">
            <v>$</v>
          </cell>
          <cell r="E7782">
            <v>90.38</v>
          </cell>
          <cell r="F7782" t="str">
            <v>Зачисление комиссии Депозитария за хранение ценных бумаг (ВАСИН ВЛАДИСЛАВ СЕРГЕЕВИЧ). Сумма комиссии - 451.89, НДС - 90.38.</v>
          </cell>
        </row>
        <row r="7783">
          <cell r="A7783">
            <v>37305</v>
          </cell>
          <cell r="B7783" t="str">
            <v>47422810700000050224</v>
          </cell>
          <cell r="C7783" t="str">
            <v>60301810700000009098</v>
          </cell>
          <cell r="D7783" t="str">
            <v>$</v>
          </cell>
          <cell r="E7783">
            <v>9</v>
          </cell>
          <cell r="F7783" t="str">
            <v>Зачисление комиссии Депозитария за хранение ценных бумаг (БАГРИЙ СЕМЕН ИВАНОВИЧ). Сумма комиссии - 45, НДС - 9.</v>
          </cell>
        </row>
        <row r="7784">
          <cell r="A7784">
            <v>37305</v>
          </cell>
          <cell r="B7784" t="str">
            <v>47422810700000050224</v>
          </cell>
          <cell r="C7784" t="str">
            <v>60301810700000009098</v>
          </cell>
          <cell r="D7784" t="str">
            <v>$</v>
          </cell>
          <cell r="E7784">
            <v>3.59</v>
          </cell>
          <cell r="F7784" t="str">
            <v>Зачисление комиссии Депозитария за хранение ценных бумаг (ОФСЕТ ПРИНТ М, ООО, МОСКВА). Сумма комиссии - 17.95, НДС - 3.59.</v>
          </cell>
        </row>
        <row r="7785">
          <cell r="A7785">
            <v>37305</v>
          </cell>
          <cell r="B7785" t="str">
            <v>47422810700000050224</v>
          </cell>
          <cell r="C7785" t="str">
            <v>60301810700000009098</v>
          </cell>
          <cell r="D7785" t="str">
            <v>$</v>
          </cell>
          <cell r="E7785">
            <v>4.5199999999999996</v>
          </cell>
          <cell r="F7785" t="str">
            <v>Зачисление комиссии Депозитария за хранение ценных бумаг (БЫКОВСКИЙ АВИАРЕМОНТНЫЙ ЗАВОД (БАРЗ), ОАО, ПОС.БЫКОВО МОСКОВСКАЯ ОБЛ.). Сумма комиссии - 22.62, НДС - 4.52.</v>
          </cell>
        </row>
        <row r="7786">
          <cell r="A7786">
            <v>37305</v>
          </cell>
          <cell r="B7786" t="str">
            <v>47422810700000050224</v>
          </cell>
          <cell r="C7786" t="str">
            <v>60301810700000009098</v>
          </cell>
          <cell r="D7786" t="str">
            <v>$</v>
          </cell>
          <cell r="E7786">
            <v>8.07</v>
          </cell>
          <cell r="F7786" t="str">
            <v>Зачисление комиссии Депозитария за хранение ценных бумаг (ГАЗОНЕФТЕХИМИЧЕСКАЯ КОМПАНИЯ, ЗАО, МОСКВА). Сумма комиссии - 40.33, НДС - 8.07.</v>
          </cell>
        </row>
        <row r="7787">
          <cell r="A7787">
            <v>37305</v>
          </cell>
          <cell r="B7787" t="str">
            <v>47422810700000050224</v>
          </cell>
          <cell r="C7787" t="str">
            <v>60301810700000009098</v>
          </cell>
          <cell r="D7787" t="str">
            <v>$</v>
          </cell>
          <cell r="E7787">
            <v>9.92</v>
          </cell>
          <cell r="F7787" t="str">
            <v>Зачисление комиссии Депозитария за хранение ценных бумаг (МАРКЕТИНГОВЫЙ ИНФОРМАЦИОННЫЙ ЦЕНТР,ЗАО, МОСКВА). Сумма комиссии - 49.61, НДС - 9.92.</v>
          </cell>
        </row>
        <row r="7788">
          <cell r="A7788">
            <v>37306</v>
          </cell>
          <cell r="B7788" t="str">
            <v>47422810700000050224</v>
          </cell>
          <cell r="C7788" t="str">
            <v>60301810700000009098</v>
          </cell>
          <cell r="D7788" t="str">
            <v>$</v>
          </cell>
          <cell r="E7788">
            <v>53.66</v>
          </cell>
          <cell r="F7788" t="str">
            <v>ЗАЧИСЛЕНИЕ КОМИССИИ ЗА ХРАНЕНИЕ ЦБ НА СЧ.ДЕПО ООО "ПАНОРАМАТУР" ЗА 2,3,4 КВ.2001г</v>
          </cell>
        </row>
        <row r="7789">
          <cell r="A7789">
            <v>37306</v>
          </cell>
          <cell r="B7789" t="str">
            <v>47422810700000050224</v>
          </cell>
          <cell r="C7789" t="str">
            <v>60301810700000009098</v>
          </cell>
          <cell r="D7789" t="str">
            <v>$</v>
          </cell>
          <cell r="E7789">
            <v>282.54000000000002</v>
          </cell>
          <cell r="F7789" t="str">
            <v>Зачисление комиссии Депозитария за хранение ценных бумаг (ОАО РОССЕЛЬХОЗБАНК , АКБ , Г. МОСКВА ). Сумма комиссии - 1412.7, НДС - 282.54.</v>
          </cell>
        </row>
        <row r="7790">
          <cell r="A7790">
            <v>37306</v>
          </cell>
          <cell r="B7790" t="str">
            <v>47422810700000050224</v>
          </cell>
          <cell r="C7790" t="str">
            <v>60301810700000009098</v>
          </cell>
          <cell r="D7790" t="str">
            <v>$</v>
          </cell>
          <cell r="E7790">
            <v>6.47</v>
          </cell>
          <cell r="F7790" t="str">
            <v>Зачисление комиссии Депозитария за хранение ценных бумаг (НОВИКОМБАНК , АКБ , Г. МОСКВА ). Сумма комиссии - 32.37, НДС - 6.47.</v>
          </cell>
        </row>
        <row r="7791">
          <cell r="A7791">
            <v>37306</v>
          </cell>
          <cell r="B7791" t="str">
            <v>47422810700000050224</v>
          </cell>
          <cell r="C7791" t="str">
            <v>60301810700000009098</v>
          </cell>
          <cell r="D7791" t="str">
            <v>$</v>
          </cell>
          <cell r="E7791">
            <v>6.27</v>
          </cell>
          <cell r="F7791" t="str">
            <v>Зачисление комиссии Депозитария за хранение ценных бумаг (ЗИО - ПОДОЛЬСК, МАШИНОСТРОИТЕЛЬНЫЙ ЗАВОД, ОАО, ПОДОЛЬСК). Сумма комиссии - 31.34, НДС - 6.27.</v>
          </cell>
        </row>
        <row r="7792">
          <cell r="A7792">
            <v>37306</v>
          </cell>
          <cell r="B7792" t="str">
            <v>47422810700000050224</v>
          </cell>
          <cell r="C7792" t="str">
            <v>60301810700000009098</v>
          </cell>
          <cell r="D7792" t="str">
            <v>$</v>
          </cell>
          <cell r="E7792">
            <v>87.12</v>
          </cell>
          <cell r="F7792" t="str">
            <v>ЗАЧИСЛЕНИЕ КОМИССИИ ЗА ХРАНЕНИЕ ЦБ НА СЧ.ДЕПО ЗАО "МОСФУНДАМЕНТСТРОЙ-6" ЗА 4 КВ.2001г</v>
          </cell>
        </row>
        <row r="7793">
          <cell r="A7793">
            <v>37307</v>
          </cell>
          <cell r="B7793" t="str">
            <v>47422810700000050224</v>
          </cell>
          <cell r="C7793" t="str">
            <v>60301810700000009098</v>
          </cell>
          <cell r="D7793" t="str">
            <v>$</v>
          </cell>
          <cell r="E7793">
            <v>8.99</v>
          </cell>
          <cell r="F7793" t="str">
            <v>ЗАЧИСЛЕНИЕ КОМИССИИ ЗА ХРАНЕНИЕ ЦБ НА СЧ.ДЕПО ОАО НПП "ЭНЕРГОСТРОЙПРОМ" ЗА 4 КВ.2001г</v>
          </cell>
        </row>
        <row r="7794">
          <cell r="A7794">
            <v>37307</v>
          </cell>
          <cell r="B7794" t="str">
            <v>47422810700000050224</v>
          </cell>
          <cell r="C7794" t="str">
            <v>60301810700000009098</v>
          </cell>
          <cell r="D7794" t="str">
            <v>$</v>
          </cell>
          <cell r="E7794">
            <v>8.06</v>
          </cell>
          <cell r="F7794" t="str">
            <v>ЗАЧИСЛЕНИЕ КОМИССИИ ЗА ХРАНЕНИЕ ЦБ НА СЧ.ДЕПО ОАО "ВНИГРИ" ЗА 4 КВ.2001г</v>
          </cell>
        </row>
        <row r="7795">
          <cell r="A7795">
            <v>37307</v>
          </cell>
          <cell r="B7795" t="str">
            <v>47422810700000050224</v>
          </cell>
          <cell r="C7795" t="str">
            <v>60301810700000009098</v>
          </cell>
          <cell r="D7795" t="str">
            <v>$</v>
          </cell>
          <cell r="E7795">
            <v>1.8</v>
          </cell>
          <cell r="F7795" t="str">
            <v>ЗАЧИСЛЕНИЕ КОМИССИИ ЗА ХРАНЕНИЕ ЦБ НА СЧ.ДЕПО ООО "ДЕКОРТ" ЗА 4 КВ.2001г</v>
          </cell>
        </row>
        <row r="7796">
          <cell r="A7796">
            <v>37308</v>
          </cell>
          <cell r="B7796" t="str">
            <v>47422810700000050224</v>
          </cell>
          <cell r="C7796" t="str">
            <v>60301810700000009098</v>
          </cell>
          <cell r="D7796" t="str">
            <v>$</v>
          </cell>
          <cell r="E7796">
            <v>1213.46</v>
          </cell>
          <cell r="F7796" t="str">
            <v>Зачисление комиссии Депозитария за хранение ценных бумаг (КОММЕРЧЕСКИЙ БАНК АВАЛЬ , Г. КИЕВ). Сумма комиссии - 6067.29, НДС - 1213.46.</v>
          </cell>
        </row>
        <row r="7797">
          <cell r="A7797">
            <v>37308</v>
          </cell>
          <cell r="B7797" t="str">
            <v>47422810700000050224</v>
          </cell>
          <cell r="C7797" t="str">
            <v>60301810700000009098</v>
          </cell>
          <cell r="D7797" t="str">
            <v>$</v>
          </cell>
          <cell r="E7797">
            <v>30.82</v>
          </cell>
          <cell r="F7797" t="str">
            <v>ЗАЧИСЛЕНИЕ КОМИССИИ ЗА ВЫДАЧУ ВЕКСЕЛЕЙ СО СЧ.ДЕПО АБ "СОБИНБАНК"</v>
          </cell>
        </row>
        <row r="7798">
          <cell r="A7798">
            <v>37308</v>
          </cell>
          <cell r="B7798" t="str">
            <v>47422810700000050224</v>
          </cell>
          <cell r="C7798" t="str">
            <v>60301810700000009098</v>
          </cell>
          <cell r="D7798" t="str">
            <v>$</v>
          </cell>
          <cell r="E7798">
            <v>80.459999999999994</v>
          </cell>
          <cell r="F7798" t="str">
            <v>ЗАЧИСЛЕНИЕ КОМИССИИ ЗА ВЫДАЧУ ВЕКСЕЛЕЙ СО СЧ.ДЕПО ЗАО ИК "РЕГИОН"</v>
          </cell>
        </row>
        <row r="7799">
          <cell r="A7799">
            <v>37309</v>
          </cell>
          <cell r="B7799" t="str">
            <v>47422810700000050224</v>
          </cell>
          <cell r="C7799" t="str">
            <v>60301810700000009098</v>
          </cell>
          <cell r="D7799" t="str">
            <v>$</v>
          </cell>
          <cell r="E7799">
            <v>1.8</v>
          </cell>
          <cell r="F7799" t="str">
            <v>Зачисление комиссии Депозитария за хранение ценных бумаг (МЕЖДУНАРОДНЫЙ ФОНД КОНВЕРСИИ, МОСКВА). Сумма комиссии - 8.99, НДС - 1.8.</v>
          </cell>
        </row>
        <row r="7800">
          <cell r="A7800">
            <v>37314</v>
          </cell>
          <cell r="B7800" t="str">
            <v>47422810700000050224</v>
          </cell>
          <cell r="C7800" t="str">
            <v>60301810700000009098</v>
          </cell>
          <cell r="D7800" t="str">
            <v>$</v>
          </cell>
          <cell r="E7800">
            <v>1.8</v>
          </cell>
          <cell r="F7800" t="str">
            <v>Зачисление комиссии Депозитария за хранение ценных бумаг (ИНСТИТУТ АВТОМАТИЗИРОВАННЫХ СИСТЕМ, ОАО, МОСКВА). Сумма комиссии - 9.01, НДС - 1.8.</v>
          </cell>
        </row>
        <row r="7801">
          <cell r="A7801">
            <v>37314</v>
          </cell>
          <cell r="B7801" t="str">
            <v>47422810700000050224</v>
          </cell>
          <cell r="C7801" t="str">
            <v>60301810700000009098</v>
          </cell>
          <cell r="D7801" t="str">
            <v>$</v>
          </cell>
          <cell r="E7801">
            <v>61.79</v>
          </cell>
          <cell r="F7801" t="str">
            <v>Зачисление комиссии Депозитария за сделки по счету N 60121 (СОНИКО, СП, ООО, МОСКВА). Сумма комиссии - 308.95, НДС - 61.79.</v>
          </cell>
        </row>
        <row r="7802">
          <cell r="A7802">
            <v>37314</v>
          </cell>
          <cell r="B7802" t="str">
            <v>47422810700000050224</v>
          </cell>
          <cell r="C7802" t="str">
            <v>60301810700000009098</v>
          </cell>
          <cell r="D7802" t="str">
            <v>$</v>
          </cell>
          <cell r="E7802">
            <v>61.77</v>
          </cell>
          <cell r="F7802" t="str">
            <v>Зачисление комиссии Депозитария за сделки по счету N 50038 (НАЦИОНАЛЬНЫЙ РЕЗЕРВНЫЙ БАНК (ОАО), АКБ , Г. МОСКВА ). Сумма комиссии - 308.84, НДС - 61.77.</v>
          </cell>
        </row>
        <row r="7803">
          <cell r="A7803">
            <v>37314</v>
          </cell>
          <cell r="B7803" t="str">
            <v>47422810700000050224</v>
          </cell>
          <cell r="C7803" t="str">
            <v>60301810700000009098</v>
          </cell>
          <cell r="D7803" t="str">
            <v>$</v>
          </cell>
          <cell r="E7803">
            <v>185.37</v>
          </cell>
          <cell r="F7803" t="str">
            <v>Зачисление комиссии Депозитария за сделки по счету N 40129 (ОАО НАЦИОНАЛЬНЫЙ БАНК РАЗВИТИЯ , АКБ , Г. МОСКВА ). Сумма комиссии - 926.85, НДС - 185.37.</v>
          </cell>
        </row>
        <row r="7804">
          <cell r="A7804">
            <v>37314</v>
          </cell>
          <cell r="B7804" t="str">
            <v>47422810700000050224</v>
          </cell>
          <cell r="C7804" t="str">
            <v>60301810700000009098</v>
          </cell>
          <cell r="D7804" t="str">
            <v>$</v>
          </cell>
          <cell r="E7804">
            <v>184.92</v>
          </cell>
          <cell r="F7804" t="str">
            <v>Зачисление комиссии Депозитария за сделки по счету N 40112 (МПИ-БАНК (ООО) , КБ , Г. МОСКВА ). Сумма комиссии - 924.62, НДС - 184.92.</v>
          </cell>
        </row>
        <row r="7805">
          <cell r="A7805">
            <v>37314</v>
          </cell>
          <cell r="B7805" t="str">
            <v>47422810700000050224</v>
          </cell>
          <cell r="C7805" t="str">
            <v>60301810700000009098</v>
          </cell>
          <cell r="D7805" t="str">
            <v>$</v>
          </cell>
          <cell r="E7805">
            <v>61.64</v>
          </cell>
          <cell r="F7805" t="str">
            <v>Зачисление комиссии Депозитария за сделки по счету N 50086 (МПИ-БАНК (ООО) , КБ , Г. МОСКВА ). Сумма комиссии - 308.21, НДС - 61.64.</v>
          </cell>
        </row>
        <row r="7806">
          <cell r="A7806">
            <v>37314</v>
          </cell>
          <cell r="B7806" t="str">
            <v>47422810700000050224</v>
          </cell>
          <cell r="C7806" t="str">
            <v>60301810700000009098</v>
          </cell>
          <cell r="D7806" t="str">
            <v>$</v>
          </cell>
          <cell r="E7806">
            <v>1050.06</v>
          </cell>
          <cell r="F7806" t="str">
            <v>Зачисление комиссии Депозитария за сделки по счету N 40102 (КБ РБР (ООО) , КБ , Г. МОСКВА ). Сумма комиссии - 5250.28, НДС - 1050.06.</v>
          </cell>
        </row>
        <row r="7807">
          <cell r="A7807">
            <v>37314</v>
          </cell>
          <cell r="B7807" t="str">
            <v>47422810700000050224</v>
          </cell>
          <cell r="C7807" t="str">
            <v>60301810700000009098</v>
          </cell>
          <cell r="D7807" t="str">
            <v>$</v>
          </cell>
          <cell r="E7807">
            <v>123.54</v>
          </cell>
          <cell r="F7807" t="str">
            <v>Зачисление комиссии Депозитария за сделки по счету N 50012 (АБ СОБИНБАНК , КБ , Г. МОСКВА ). Сумма комиссии - 617.68, НДС - 123.54.</v>
          </cell>
        </row>
        <row r="7808">
          <cell r="A7808">
            <v>37314</v>
          </cell>
          <cell r="B7808" t="str">
            <v>47422810700000050224</v>
          </cell>
          <cell r="C7808" t="str">
            <v>60301810700000009098</v>
          </cell>
          <cell r="D7808" t="str">
            <v>$</v>
          </cell>
          <cell r="E7808">
            <v>61.68</v>
          </cell>
          <cell r="F7808" t="str">
            <v>Зачисление комиссии Депозитария за сделки по счету N 40037 (АКБ ЧЕЛИНДБАНК , АКБ , Г. ЧЕЛЯБИНСК ). Сумма комиссии - 308.41, НДС - 61.68.</v>
          </cell>
        </row>
        <row r="7809">
          <cell r="A7809">
            <v>37314</v>
          </cell>
          <cell r="B7809" t="str">
            <v>47422810700000050224</v>
          </cell>
          <cell r="C7809" t="str">
            <v>60301810700000009098</v>
          </cell>
          <cell r="D7809" t="str">
            <v>$</v>
          </cell>
          <cell r="E7809">
            <v>246.86</v>
          </cell>
          <cell r="F7809" t="str">
            <v>Зачисление комиссии Депозитария за сделки по счету N 40029 (КУЗНЕЦКБИЗНЕСБАНК , АКБ , Г. НОВОКУЗНЕЦК ). Сумма комиссии - 1234.32, НДС - 246.86.</v>
          </cell>
        </row>
        <row r="7810">
          <cell r="A7810">
            <v>37314</v>
          </cell>
          <cell r="B7810" t="str">
            <v>47422810700000050224</v>
          </cell>
          <cell r="C7810" t="str">
            <v>60301810700000009098</v>
          </cell>
          <cell r="D7810" t="str">
            <v>$</v>
          </cell>
          <cell r="E7810">
            <v>1048.5899999999999</v>
          </cell>
          <cell r="F7810" t="str">
            <v>Зачисление комиссии Депозитария за сделки по счету N 40042 (АБСОЛЮТ БАНК , АКБ , Г. МОСКВА ). Сумма комиссии - 5242.95, НДС - 1048.59.</v>
          </cell>
        </row>
        <row r="7811">
          <cell r="A7811">
            <v>37314</v>
          </cell>
          <cell r="B7811" t="str">
            <v>47422810700000050224</v>
          </cell>
          <cell r="C7811" t="str">
            <v>60301810700000009098</v>
          </cell>
          <cell r="D7811" t="str">
            <v>$</v>
          </cell>
          <cell r="E7811">
            <v>3.6</v>
          </cell>
          <cell r="F7811" t="str">
            <v>ЗАЧИСЛЕНИЕ КОМИССИИ ЗА ХРАНЕНИЕ ЦБ НА СЧ.ДЕПО ООО "ТАНДЕМБАНК" ЗА 4 КВ.2001г</v>
          </cell>
        </row>
        <row r="7812">
          <cell r="A7812">
            <v>37314</v>
          </cell>
          <cell r="B7812" t="str">
            <v>47422810700000050224</v>
          </cell>
          <cell r="C7812" t="str">
            <v>60301810700000009098</v>
          </cell>
          <cell r="D7812" t="str">
            <v>$</v>
          </cell>
          <cell r="E7812">
            <v>46.33</v>
          </cell>
          <cell r="F7812" t="str">
            <v>ЗАЧИСЛЕНИЕ КОМИССИИ ЗА ВЫДАЧУ ВЕКСЕЛЕЙ СО СЧ.ДЕПО ЗАО ИК "РЕГИОН"</v>
          </cell>
        </row>
        <row r="7813">
          <cell r="A7813">
            <v>37314</v>
          </cell>
          <cell r="B7813" t="str">
            <v>47422810700000050224</v>
          </cell>
          <cell r="C7813" t="str">
            <v>60301810700000009098</v>
          </cell>
          <cell r="D7813" t="str">
            <v>$</v>
          </cell>
          <cell r="E7813">
            <v>184.92</v>
          </cell>
          <cell r="F7813" t="str">
            <v>ЗАЧИСЛЕНИЕ КОМИССИИ ЗА СДЕЛКИ С ЦБ ПО СЧ.ДЕПО АКБ "ТРАНССТРОЙБАНК" ЗА ЯНВАРЬ 2002г</v>
          </cell>
        </row>
        <row r="7814">
          <cell r="A7814">
            <v>37314</v>
          </cell>
          <cell r="B7814" t="str">
            <v>47422810700000050224</v>
          </cell>
          <cell r="C7814" t="str">
            <v>60301810700000009098</v>
          </cell>
          <cell r="D7814" t="str">
            <v>$</v>
          </cell>
          <cell r="E7814">
            <v>216.26</v>
          </cell>
          <cell r="F7814" t="str">
            <v>ЗАЧИСЛЕНИЕ КОМИССИИ ЗА СДЕЛКИ С ЦБ ПО СЧ.ДЕПО ОАО "РОСАЛКО" ЗА ЯНВАРЬ 2002г</v>
          </cell>
        </row>
        <row r="7815">
          <cell r="A7815">
            <v>37314</v>
          </cell>
          <cell r="B7815" t="str">
            <v>47422810700000050224</v>
          </cell>
          <cell r="C7815" t="str">
            <v>60301810700000009098</v>
          </cell>
          <cell r="D7815" t="str">
            <v>$</v>
          </cell>
          <cell r="E7815">
            <v>803.27</v>
          </cell>
          <cell r="F7815" t="str">
            <v>ЗАЧИСЛЕНИЕ КОМИССИИ ЗА СДЕЛКИ С ЦБ ПО СЧ.ДЕПО АКБ "СВА" ЗА ЯНВАРЬ 2002г</v>
          </cell>
        </row>
        <row r="7816">
          <cell r="A7816">
            <v>37314</v>
          </cell>
          <cell r="B7816" t="str">
            <v>47422810700000050224</v>
          </cell>
          <cell r="C7816" t="str">
            <v>60301810700000009098</v>
          </cell>
          <cell r="D7816" t="str">
            <v>$</v>
          </cell>
          <cell r="E7816">
            <v>401.49</v>
          </cell>
          <cell r="F7816" t="str">
            <v>ЗАЧИСЛЕНИЕ КОМИССИИ ЗА СДЕЛКИ С ЦБ ПО СЧ.ДЕПО АБ "СОБИНБАНК" ЗА ЯНВАРЬ 2002г</v>
          </cell>
        </row>
        <row r="7817">
          <cell r="A7817">
            <v>37314</v>
          </cell>
          <cell r="B7817" t="str">
            <v>47422810700000050224</v>
          </cell>
          <cell r="C7817" t="str">
            <v>60301810700000009098</v>
          </cell>
          <cell r="D7817" t="str">
            <v>$</v>
          </cell>
          <cell r="E7817">
            <v>308.83999999999997</v>
          </cell>
          <cell r="F7817" t="str">
            <v>ЗАЧИСЛЕНИЕ КОМИССИИ ЗА СДЕЛКИ С ЦБ ПО СЧ.ДЕПО ООО КБ "КРЕДИТТРАСТ" ЗА ЯНВАРЬ 2002г</v>
          </cell>
        </row>
        <row r="7818">
          <cell r="A7818">
            <v>37315</v>
          </cell>
          <cell r="B7818" t="str">
            <v>47422810700000050224</v>
          </cell>
          <cell r="C7818" t="str">
            <v>60301810700000009098</v>
          </cell>
          <cell r="D7818" t="str">
            <v>$</v>
          </cell>
          <cell r="E7818">
            <v>61.77</v>
          </cell>
          <cell r="F7818" t="str">
            <v>Зачисление комиссии Депозитария за сделки по счету N 60029 (ИНГОССТРАХ-РОССИЯ, СТРАХОВОЕ АО, ОАО, МОСКВА). Сумма комиссии - 308.84, НДС - 61.77.</v>
          </cell>
        </row>
        <row r="7819">
          <cell r="A7819">
            <v>37315</v>
          </cell>
          <cell r="B7819" t="str">
            <v>47422810700000050224</v>
          </cell>
          <cell r="C7819" t="str">
            <v>60301810700000009098</v>
          </cell>
          <cell r="D7819" t="str">
            <v>$</v>
          </cell>
          <cell r="E7819">
            <v>246.73</v>
          </cell>
          <cell r="F7819" t="str">
            <v>Зачисление комиссии Депозитария за сделки по счету N 40133 (СУДКОМБАНК ИНВЕСТИЦИОННЫЙ , КБ , Г. МОСКВА ). Сумма комиссии - 1233.63, НДС - 246.73.</v>
          </cell>
        </row>
        <row r="7820">
          <cell r="A7820">
            <v>37315</v>
          </cell>
          <cell r="B7820" t="str">
            <v>47422810700000050224</v>
          </cell>
          <cell r="C7820" t="str">
            <v>60301810700000009098</v>
          </cell>
          <cell r="D7820" t="str">
            <v>$</v>
          </cell>
          <cell r="E7820">
            <v>61.72</v>
          </cell>
          <cell r="F7820" t="str">
            <v>ЗАЧИСЛЕНИЕ КОМИССИИ ЗА СДЕЛКИ С ЦБ ПО СЧ.ДЕПО АКБ "ИНТЕРПРОМБАНК" ЗА ЯНВАРЬ 2002г</v>
          </cell>
        </row>
        <row r="7821">
          <cell r="A7821">
            <v>37315</v>
          </cell>
          <cell r="B7821" t="str">
            <v>47422810700000050224</v>
          </cell>
          <cell r="C7821" t="str">
            <v>60301810700000009098</v>
          </cell>
          <cell r="D7821" t="str">
            <v>$</v>
          </cell>
          <cell r="E7821">
            <v>1104.0999999999999</v>
          </cell>
          <cell r="F7821" t="str">
            <v>ЗАЧИСЛЕНИЕ КОМИССИИ ЗА СДЕЛКИ С ЦБ ПО СЧ.ДЕПО АКБ "ЦЕНТРОКРЕДИТ" ЗА ЯНВАРЬ 2002г</v>
          </cell>
        </row>
        <row r="7822">
          <cell r="A7822">
            <v>37315</v>
          </cell>
          <cell r="B7822" t="str">
            <v>47422810700000050224</v>
          </cell>
          <cell r="C7822" t="str">
            <v>60301810700000009098</v>
          </cell>
          <cell r="D7822" t="str">
            <v>$</v>
          </cell>
          <cell r="E7822">
            <v>555.14</v>
          </cell>
          <cell r="F7822" t="str">
            <v>ЗАЧИСЛЕНИЕ КОМИССИИ ЗА СДЕЛКИ С ЦБ ПО СЧ.ДЕПО АКБ "АБСОЛЮТ БАНК" ЗА ЯНВАРЬ 2002г</v>
          </cell>
        </row>
        <row r="7823">
          <cell r="A7823">
            <v>37315</v>
          </cell>
          <cell r="B7823" t="str">
            <v>47422810700000050224</v>
          </cell>
          <cell r="C7823" t="str">
            <v>60301810700000009098</v>
          </cell>
          <cell r="D7823" t="str">
            <v>$</v>
          </cell>
          <cell r="E7823">
            <v>61.68</v>
          </cell>
          <cell r="F7823" t="str">
            <v>Зачисление комиссии Депозитария за сделки по счету N 40035 (ВНЕШТОРГБАНК , АКБ , Г. МОСКВА ). Сумма комиссии - 308.41, НДС - 61.68.</v>
          </cell>
        </row>
        <row r="7824">
          <cell r="A7824">
            <v>37315</v>
          </cell>
          <cell r="B7824" t="str">
            <v>47422810700000050224</v>
          </cell>
          <cell r="C7824" t="str">
            <v>60301810700000009098</v>
          </cell>
          <cell r="D7824" t="str">
            <v>$</v>
          </cell>
          <cell r="E7824">
            <v>26.98</v>
          </cell>
          <cell r="F7824" t="str">
            <v>Зачисление комиссии Депозитария за хранение ценных бумаг (ТЯЖЭКСМАШ, МЕЖДУНАРОДНОЕ НПО, ВОРОНЕЖ). Сумма комиссии - 134.91, НДС - 26.98.</v>
          </cell>
        </row>
        <row r="7825">
          <cell r="A7825">
            <v>37316</v>
          </cell>
          <cell r="B7825" t="str">
            <v>47422810700000050224</v>
          </cell>
          <cell r="C7825" t="str">
            <v>60301810700000009098</v>
          </cell>
          <cell r="D7825" t="str">
            <v>$</v>
          </cell>
          <cell r="E7825">
            <v>12741.04</v>
          </cell>
          <cell r="F7825" t="str">
            <v>Зачисление комиссии Депозитария за хранение ценных бумаг (ИНТЕРФИН ТРЕЙД, ЗАО, МОСКВА). Сумма комиссии - 63705.2, НДС - 12741.04.</v>
          </cell>
        </row>
        <row r="7826">
          <cell r="A7826">
            <v>37316</v>
          </cell>
          <cell r="B7826" t="str">
            <v>47422810700000050224</v>
          </cell>
          <cell r="C7826" t="str">
            <v>60301810700000009098</v>
          </cell>
          <cell r="D7826" t="str">
            <v>$</v>
          </cell>
          <cell r="E7826">
            <v>216649.17</v>
          </cell>
          <cell r="F7826" t="str">
            <v>Зачисление комиссии Депозитария за хранение ценных бумаг (ВНЕШТОРГБАНК , АКБ , Г. МОСКВА ). Сумма комиссии - 1083245.84, НДС - 216649.17.</v>
          </cell>
        </row>
        <row r="7827">
          <cell r="A7827">
            <v>37316</v>
          </cell>
          <cell r="B7827" t="str">
            <v>47422810700000050224</v>
          </cell>
          <cell r="C7827" t="str">
            <v>60301810700000009098</v>
          </cell>
          <cell r="D7827" t="str">
            <v>$</v>
          </cell>
          <cell r="E7827">
            <v>1855.64</v>
          </cell>
          <cell r="F7827" t="str">
            <v>ЗАЧИСЛЕНИЕ КОМИССИИ ЗА СДЕЛКИ С ЦБ ПО СЧ.ДЕПО АКБ ОАО "НАЦИОНАЛЬНЫЙ РЕЗЕРВНЫЙ БАНК" ЗА ЯНВАРЬ 2002г</v>
          </cell>
        </row>
        <row r="7828">
          <cell r="A7828">
            <v>37316</v>
          </cell>
          <cell r="B7828" t="str">
            <v>47422810700000050224</v>
          </cell>
          <cell r="C7828" t="str">
            <v>60301810700000009098</v>
          </cell>
          <cell r="D7828" t="str">
            <v>$</v>
          </cell>
          <cell r="E7828">
            <v>292.37</v>
          </cell>
          <cell r="F7828" t="str">
            <v>ЗАЧИСЛЕНИЕ КОМИССИИ ЗА СДЕЛКИ С ЦБ ПО СЧ.ДЕПО ООО "КОМПАНИЯ "ТРИБЭКС" ЗА ЯНВАРЬ2002г</v>
          </cell>
        </row>
        <row r="7829">
          <cell r="A7829">
            <v>37319</v>
          </cell>
          <cell r="B7829" t="str">
            <v>47422810700000050224</v>
          </cell>
          <cell r="C7829" t="str">
            <v>60301810700000009098</v>
          </cell>
          <cell r="D7829" t="str">
            <v>$</v>
          </cell>
          <cell r="E7829">
            <v>123.58</v>
          </cell>
          <cell r="F7829" t="str">
            <v>Зачисление комиссии Депозитария за сделки по счету N 50025 (ЗАО КБ ГУТА-БАНК , АКБ , Г. МОСКВА ). Сумма комиссии - 617.9, НДС - 123.58.</v>
          </cell>
        </row>
        <row r="7830">
          <cell r="A7830">
            <v>37319</v>
          </cell>
          <cell r="B7830" t="str">
            <v>47422810700000050224</v>
          </cell>
          <cell r="C7830" t="str">
            <v>60301810700000009098</v>
          </cell>
          <cell r="D7830" t="str">
            <v>$</v>
          </cell>
          <cell r="E7830">
            <v>371.28</v>
          </cell>
          <cell r="F7830" t="str">
            <v>ЗАЧИСЛЕНИЕ КОМИССИИ ЗА ХРАНЕНИЕ ЦБ НА СЧ.ДЕПО ЗАО "ЗАПРЫБФЛОТ" ЗА 3,4 КВ.2001г</v>
          </cell>
        </row>
        <row r="7831">
          <cell r="A7831">
            <v>37319</v>
          </cell>
          <cell r="B7831" t="str">
            <v>47422810700000050224</v>
          </cell>
          <cell r="C7831" t="str">
            <v>60301810700000009098</v>
          </cell>
          <cell r="D7831" t="str">
            <v>$</v>
          </cell>
          <cell r="E7831">
            <v>5569.27</v>
          </cell>
          <cell r="F7831" t="str">
            <v>ЗАЧИСЛЕНИЕ КОМИССИИ ЗА СДЕЛКИ С ЦБ ПО СЧ.ДЕПО ОАО "МБСП" ЗА ЯНВАРЬ 2002г</v>
          </cell>
        </row>
        <row r="7832">
          <cell r="A7832">
            <v>37319</v>
          </cell>
          <cell r="B7832" t="str">
            <v>47422810700000050224</v>
          </cell>
          <cell r="C7832" t="str">
            <v>60301810700000009098</v>
          </cell>
          <cell r="D7832" t="str">
            <v>$</v>
          </cell>
          <cell r="E7832">
            <v>123.76</v>
          </cell>
          <cell r="F7832" t="str">
            <v>ЗАЧИСЛЕНИЕ КОМИССИИ ЗА СДЕЛКИ С ЦБ ПО СЧ.ДЕПО ОАО "ПРОМЫШЛЕННО-СТРОИТЕЛЬНЫЙ БАНК"  ЗА ЯНВАРЬ 2002г</v>
          </cell>
        </row>
        <row r="7833">
          <cell r="A7833">
            <v>37319</v>
          </cell>
          <cell r="B7833" t="str">
            <v>47422810700000050224</v>
          </cell>
          <cell r="C7833" t="str">
            <v>60301810700000009098</v>
          </cell>
          <cell r="D7833" t="str">
            <v>$</v>
          </cell>
          <cell r="E7833">
            <v>61.79</v>
          </cell>
          <cell r="F7833" t="str">
            <v>Зачисление комиссии Депозитария за сделки по счету N 50021 (СБЕРБАНК РФ , СБ , Г. МОСКВА ). Сумма комиссии - 308.95, НДС - 61.79.</v>
          </cell>
        </row>
        <row r="7834">
          <cell r="A7834">
            <v>37319</v>
          </cell>
          <cell r="B7834" t="str">
            <v>47422810700000050224</v>
          </cell>
          <cell r="C7834" t="str">
            <v>60301810700000009098</v>
          </cell>
          <cell r="D7834" t="str">
            <v>$</v>
          </cell>
          <cell r="E7834">
            <v>46.75</v>
          </cell>
          <cell r="F7834" t="str">
            <v>ЗАЧИСЛЕНИЕ КОМИССИИ ЗА ХРАНЕНИЕ ЦБ НА СЧ.ДЕПО ДУБРОВИН С.В. ЗА 4 КВ.2001г</v>
          </cell>
        </row>
        <row r="7835">
          <cell r="A7835">
            <v>37319</v>
          </cell>
          <cell r="B7835" t="str">
            <v>47422810700000050224</v>
          </cell>
          <cell r="C7835" t="str">
            <v>60301810700000009098</v>
          </cell>
          <cell r="D7835" t="str">
            <v>$</v>
          </cell>
          <cell r="E7835">
            <v>309.27</v>
          </cell>
          <cell r="F7835" t="str">
            <v>ЗАЧИСЛЕНИЕ КОМИССИИ ЗА СДЕЛКИ С ЦБ ПО СЧ.ДЕПО ООО КБ "ГАЗЭНЕРГОПРОМБАНК" ЗА ЯНВАРЬ 2002г</v>
          </cell>
        </row>
        <row r="7836">
          <cell r="A7836">
            <v>37320</v>
          </cell>
          <cell r="B7836" t="str">
            <v>47422810700000050224</v>
          </cell>
          <cell r="C7836" t="str">
            <v>60301810700000009098</v>
          </cell>
          <cell r="D7836" t="str">
            <v>$</v>
          </cell>
          <cell r="E7836">
            <v>61.78</v>
          </cell>
          <cell r="F7836" t="str">
            <v>Зачисление комиссии Депозитария за сделки по счету N 60290 (ВНЕШЭКОНОМФОНД,НЕГОСУДАРСТВЕННЫЙ ПЕНСИОННЫЙ ФОНД ВЭБ(НЕКОМ.ОРГ),МОСКВА). Сумма комиссии - 308.9, НДС - 61.78.</v>
          </cell>
        </row>
        <row r="7837">
          <cell r="A7837">
            <v>37320</v>
          </cell>
          <cell r="B7837" t="str">
            <v>47422810700000050224</v>
          </cell>
          <cell r="C7837" t="str">
            <v>60301810700000009098</v>
          </cell>
          <cell r="D7837" t="str">
            <v>$</v>
          </cell>
          <cell r="E7837">
            <v>123.56</v>
          </cell>
          <cell r="F7837" t="str">
            <v>Зачисление комиссии Депозитария за сделки по счету N 60290 (ВНЕШЭКОНОМФОНД,НЕГОСУДАРСТВЕННЫЙ ПЕНСИОННЫЙ ФОНД ВЭБ(НЕКОМ.ОРГ),МОСКВА). Сумма комиссии - 617.8, НДС - 123.56.</v>
          </cell>
        </row>
        <row r="7838">
          <cell r="A7838">
            <v>37320</v>
          </cell>
          <cell r="B7838" t="str">
            <v>47422810700000050224</v>
          </cell>
          <cell r="C7838" t="str">
            <v>60301810700000009098</v>
          </cell>
          <cell r="D7838" t="str">
            <v>$</v>
          </cell>
          <cell r="E7838">
            <v>61.88</v>
          </cell>
          <cell r="F7838" t="str">
            <v>Зачисление комиссии Депозитария за сделки по счету N 40123 (АКБ РГБ (ОАО) , АКБ , Г. МОСКВА ). Сумма комиссии - 309.4, НДС - 61.88.</v>
          </cell>
        </row>
        <row r="7839">
          <cell r="A7839">
            <v>37320</v>
          </cell>
          <cell r="B7839" t="str">
            <v>47422810700000050224</v>
          </cell>
          <cell r="C7839" t="str">
            <v>60301810700000009098</v>
          </cell>
          <cell r="D7839" t="str">
            <v>$</v>
          </cell>
          <cell r="E7839">
            <v>687.55</v>
          </cell>
          <cell r="F7839" t="str">
            <v>ЗАЧИСЛЕНИЕ КОМИССИИ ЗА ХРАНЕНИЕ ЦБ НА СЧ.ДЕПО АКБ "РГБ" ЗА 4 КВ.2001г, ЗА СДЕЛКИ  С ЦБ ЗА ДЕКАБРЬ 2001г (СОГЛ.СЧ.50083 12 01)</v>
          </cell>
        </row>
        <row r="7840">
          <cell r="A7840">
            <v>37326</v>
          </cell>
          <cell r="B7840" t="str">
            <v>47422810700000050224</v>
          </cell>
          <cell r="C7840" t="str">
            <v>60301810700000009098</v>
          </cell>
          <cell r="D7840" t="str">
            <v>$</v>
          </cell>
          <cell r="E7840">
            <v>123.76</v>
          </cell>
          <cell r="F7840" t="str">
            <v>ЗАЧИСЛЕНИЕ КОМИССИИ ЗА СДЕЛКИ С ЦБ ПО СЧ.ДЕПО ЗАО ИК "РЕГИОН" ЗА ЯНВАРЬ 2002г</v>
          </cell>
        </row>
        <row r="7841">
          <cell r="A7841">
            <v>37326</v>
          </cell>
          <cell r="B7841" t="str">
            <v>47422810700000050224</v>
          </cell>
          <cell r="C7841" t="str">
            <v>60301810700000009098</v>
          </cell>
          <cell r="D7841" t="str">
            <v>$</v>
          </cell>
          <cell r="E7841">
            <v>9.02</v>
          </cell>
          <cell r="F7841" t="str">
            <v>ЗАЧИСЛЕНИЕ КОМИССИИ ЗА ХРАНЕНИЕ ЦБ НА СЧ.ДЕПО ФИЛИАЛ АБ "ГАЗПРОМБАНК" г.ТОМСК ЗА  4 КВ.2001г</v>
          </cell>
        </row>
        <row r="7842">
          <cell r="A7842">
            <v>37327</v>
          </cell>
          <cell r="B7842" t="str">
            <v>47422810700000050224</v>
          </cell>
          <cell r="C7842" t="str">
            <v>60301810700000009098</v>
          </cell>
          <cell r="D7842" t="str">
            <v>$</v>
          </cell>
          <cell r="E7842">
            <v>123.98</v>
          </cell>
          <cell r="F7842" t="str">
            <v>Зачисление комиссии Депозитария за сделки по счету N 40024 (МАКБ ВОЗРОЖДЕНИЕ , АКБ , Г. МОСКВА ). Сумма комиссии - 619.9, НДС - 123.98.</v>
          </cell>
        </row>
        <row r="7843">
          <cell r="A7843">
            <v>37327</v>
          </cell>
          <cell r="B7843" t="str">
            <v>47422810700000050224</v>
          </cell>
          <cell r="C7843" t="str">
            <v>60301810700000009098</v>
          </cell>
          <cell r="D7843" t="str">
            <v>$</v>
          </cell>
          <cell r="E7843">
            <v>8.2100000000000009</v>
          </cell>
          <cell r="F7843" t="str">
            <v>ЗАЧИСЛЕНИЕ КОМИССИИ ЗА ХРАНЕНИЕ ЦБ НА СЧ.ДЕПО ООО "ФАРМАКОН" ЗА 3,4 КВ.2001г</v>
          </cell>
        </row>
        <row r="7844">
          <cell r="A7844">
            <v>37327</v>
          </cell>
          <cell r="B7844" t="str">
            <v>47422810700000050224</v>
          </cell>
          <cell r="C7844" t="str">
            <v>60301810700000009098</v>
          </cell>
          <cell r="D7844" t="str">
            <v>$</v>
          </cell>
          <cell r="E7844">
            <v>30.99</v>
          </cell>
          <cell r="F7844" t="str">
            <v>ЗАЧИСЛЕНИЕ КОМИССИИ ЗА ВЫДАЧУ ВЕКСЕЛЕЙ СО СЧ.ДЕПО ОАО "ПСБ"</v>
          </cell>
        </row>
        <row r="7845">
          <cell r="A7845">
            <v>37327</v>
          </cell>
          <cell r="B7845" t="str">
            <v>47422810700000050224</v>
          </cell>
          <cell r="C7845" t="str">
            <v>60301810700000009098</v>
          </cell>
          <cell r="D7845" t="str">
            <v>$</v>
          </cell>
          <cell r="E7845">
            <v>30.99</v>
          </cell>
          <cell r="F7845" t="str">
            <v>ЗАЧИСЛЕНИЕ КОМИССИИ ЗА ВЫДАЧУ ВЕКСЕЛЕЙ СО СЧ.ДЕПО ЗАО ИК "РЕГИОН"</v>
          </cell>
        </row>
        <row r="7846">
          <cell r="A7846">
            <v>37327</v>
          </cell>
          <cell r="B7846" t="str">
            <v>47422810700000050224</v>
          </cell>
          <cell r="C7846" t="str">
            <v>60301810700000009098</v>
          </cell>
          <cell r="D7846" t="str">
            <v>$</v>
          </cell>
          <cell r="E7846">
            <v>557.84</v>
          </cell>
          <cell r="F7846" t="str">
            <v>ЗАЧИСЛЕНИЕ КОМИССИИ ЗА СДЕЛКИ С ЦБ ПО СЧ.ДЕПО АКБ "РОСЕВРОБАНК" ЗА ЯНВАРЬ 2002г</v>
          </cell>
        </row>
        <row r="7847">
          <cell r="A7847">
            <v>37329</v>
          </cell>
          <cell r="B7847" t="str">
            <v>47422810700000050224</v>
          </cell>
          <cell r="C7847" t="str">
            <v>60301810700000009098</v>
          </cell>
          <cell r="D7847" t="str">
            <v>$</v>
          </cell>
          <cell r="E7847">
            <v>123.96</v>
          </cell>
          <cell r="F7847" t="str">
            <v>Зачисление комиссии Депозитария за сделки по счету N 50037 (ОБЪЕДИНЕННАЯ ДЕПОЗИТАРНАЯ КОМПАНИЯ,ЗАО, МОСКВА). Сумма комиссии - 619.8, НДС - 123.96.</v>
          </cell>
        </row>
        <row r="7848">
          <cell r="A7848">
            <v>37333</v>
          </cell>
          <cell r="B7848" t="str">
            <v>47422810700000050224</v>
          </cell>
          <cell r="C7848" t="str">
            <v>60301810700000009098</v>
          </cell>
          <cell r="D7848" t="str">
            <v>$</v>
          </cell>
          <cell r="E7848">
            <v>1218.99</v>
          </cell>
          <cell r="F7848" t="str">
            <v>Зачисление комиссии Депозитария за хранение ценных бумаг (СИЛЬВИНИТ, ОАО, СОЛИКАМСК). Сумма комиссии - 6094.96, НДС - 1218.99.</v>
          </cell>
        </row>
        <row r="7849">
          <cell r="A7849">
            <v>37333</v>
          </cell>
          <cell r="B7849" t="str">
            <v>47422810700000050224</v>
          </cell>
          <cell r="C7849" t="str">
            <v>60301810700000009098</v>
          </cell>
          <cell r="D7849" t="str">
            <v>$</v>
          </cell>
          <cell r="E7849">
            <v>5.32</v>
          </cell>
          <cell r="F7849" t="str">
            <v>Зачисление комиссии Депозитария за хранение ценных бумаг (НЭКСИТ, ООО, МОСКВА). Сумма комиссии - 26.6, НДС - 5.32.</v>
          </cell>
        </row>
        <row r="7850">
          <cell r="A7850">
            <v>37333</v>
          </cell>
          <cell r="B7850" t="str">
            <v>47422810700000050224</v>
          </cell>
          <cell r="C7850" t="str">
            <v>60301810700000009098</v>
          </cell>
          <cell r="D7850" t="str">
            <v>$</v>
          </cell>
          <cell r="E7850">
            <v>246.02</v>
          </cell>
          <cell r="F7850" t="str">
            <v>Зачисление комиссии Депозитария за хранение ценных бумаг (СТРЕКАЛОВ ГЕНРИХ НИКОЛАЕВИЧ). Сумма комиссии - 1230.1, НДС - 246.02.</v>
          </cell>
        </row>
        <row r="7851">
          <cell r="A7851">
            <v>37333</v>
          </cell>
          <cell r="B7851" t="str">
            <v>47422810700000050224</v>
          </cell>
          <cell r="C7851" t="str">
            <v>60301810700000009098</v>
          </cell>
          <cell r="D7851" t="str">
            <v>$</v>
          </cell>
          <cell r="E7851">
            <v>31.07</v>
          </cell>
          <cell r="F7851" t="str">
            <v>ЗАЧИСЛЕНИЕ КОМИССИИ ЗА ВЫДАЧУ ВЕКСЕЛЕЙ СО СЧ.ДЕПО ЗАО ИК "РЕГИОН"</v>
          </cell>
        </row>
        <row r="7852">
          <cell r="A7852">
            <v>37333</v>
          </cell>
          <cell r="B7852" t="str">
            <v>47422810700000050224</v>
          </cell>
          <cell r="C7852" t="str">
            <v>60301810700000009098</v>
          </cell>
          <cell r="D7852" t="str">
            <v>$</v>
          </cell>
          <cell r="E7852">
            <v>310.76</v>
          </cell>
          <cell r="F7852" t="str">
            <v>ЗАЧИСЛЕНИЕ КОМИССИИ ЗА СДЕЛКИ С ЦБ ПО СЧ.ДЕПО ОАО "ВНЕШТОРГБАНК" ЗА ЯНВАРЬ 2002г</v>
          </cell>
        </row>
        <row r="7853">
          <cell r="A7853">
            <v>37334</v>
          </cell>
          <cell r="B7853" t="str">
            <v>47422810700000050224</v>
          </cell>
          <cell r="C7853" t="str">
            <v>60301810700000009098</v>
          </cell>
          <cell r="D7853" t="str">
            <v>$</v>
          </cell>
          <cell r="E7853">
            <v>62.13</v>
          </cell>
          <cell r="F7853" t="str">
            <v>ЗАЧИСЛЕНИЕ КОМИССИИ ЗА СДЕЛКИ С ЦБ ПО СЧ.ДЕПО INTELSA INVESTMENTS LIMITED ЗА ЯНВАРЬ 2002г</v>
          </cell>
        </row>
        <row r="7854">
          <cell r="A7854">
            <v>37334</v>
          </cell>
          <cell r="B7854" t="str">
            <v>47422810700000050224</v>
          </cell>
          <cell r="C7854" t="str">
            <v>60301810700000009098</v>
          </cell>
          <cell r="D7854" t="str">
            <v>$</v>
          </cell>
          <cell r="E7854">
            <v>650.47</v>
          </cell>
          <cell r="F7854" t="str">
            <v>ЗАЧИСЛЕНИЕ КОМИССИИ ЗА ДЕПОЗИТАРНЫЕ УСЛУГИ ООО "АЗОТ-ИНВЕСТ"</v>
          </cell>
        </row>
        <row r="7855">
          <cell r="A7855">
            <v>37335</v>
          </cell>
          <cell r="B7855" t="str">
            <v>47422810700000050224</v>
          </cell>
          <cell r="C7855" t="str">
            <v>60301810700000009098</v>
          </cell>
          <cell r="D7855" t="str">
            <v>$</v>
          </cell>
          <cell r="E7855">
            <v>62.05</v>
          </cell>
          <cell r="F7855" t="str">
            <v>Зачисление комиссии Депозитария за сделки по счету N 50079 (ИНТЕРФИН ТРЕЙД, ЗАО, МОСКВА). Сумма комиссии - 310.23, НДС - 62.05.</v>
          </cell>
        </row>
        <row r="7856">
          <cell r="A7856">
            <v>37342</v>
          </cell>
          <cell r="B7856" t="str">
            <v>47422810700000050224</v>
          </cell>
          <cell r="C7856" t="str">
            <v>60301810700000009098</v>
          </cell>
          <cell r="D7856" t="str">
            <v>$</v>
          </cell>
          <cell r="E7856">
            <v>62.3</v>
          </cell>
          <cell r="F7856" t="str">
            <v>Зачисление комиссии Депозитария за сделки по счету N 50027 (КУЗНЕЦКБИЗНЕСБАНК , АКБ , Г. НОВОКУЗНЕЦК ). Сумма комиссии - 311.51, НДС - 62.3.</v>
          </cell>
        </row>
        <row r="7857">
          <cell r="A7857">
            <v>37342</v>
          </cell>
          <cell r="B7857" t="str">
            <v>47422810700000050224</v>
          </cell>
          <cell r="C7857" t="str">
            <v>60301810700000009098</v>
          </cell>
          <cell r="D7857" t="str">
            <v>$</v>
          </cell>
          <cell r="E7857">
            <v>31.12</v>
          </cell>
          <cell r="F7857" t="str">
            <v>ЗАЧИСЛЕНИЕ КОМИССИИ ЗА ВЫДАЧУ ВЕКСЕЛЕЙ СО СЧ.ДЕПО АБ "СОБИНБАНК"</v>
          </cell>
        </row>
        <row r="7858">
          <cell r="A7858">
            <v>37342</v>
          </cell>
          <cell r="B7858" t="str">
            <v>47422810700000050224</v>
          </cell>
          <cell r="C7858" t="str">
            <v>60301810700000009098</v>
          </cell>
          <cell r="D7858" t="str">
            <v>$</v>
          </cell>
          <cell r="E7858">
            <v>62.23</v>
          </cell>
          <cell r="F7858" t="str">
            <v>Зачисление комиссии Депозитария за сделки по счету N 40035 (ВНЕШТОРГБАНК , АКБ , Г. МОСКВА ). Сумма комиссии - 311.17, НДС - 62.23.</v>
          </cell>
        </row>
        <row r="7859">
          <cell r="A7859">
            <v>37342</v>
          </cell>
          <cell r="B7859" t="str">
            <v>47422810700000050224</v>
          </cell>
          <cell r="C7859" t="str">
            <v>60301810700000009098</v>
          </cell>
          <cell r="D7859" t="str">
            <v>$</v>
          </cell>
          <cell r="E7859">
            <v>4.5599999999999996</v>
          </cell>
          <cell r="F7859" t="str">
            <v>Зачисление комиссии Депозитария за хранение ценных бумаг (ОТЕЛЬ-СОВЕТСКИЙ,СП СССР-ФРАНЦИЯ, МОСКВА). Сумма комиссии - 22.79, НДС - 4.56.</v>
          </cell>
        </row>
        <row r="7860">
          <cell r="A7860">
            <v>37342</v>
          </cell>
          <cell r="B7860" t="str">
            <v>47422810700000050224</v>
          </cell>
          <cell r="C7860" t="str">
            <v>60301810700000009098</v>
          </cell>
          <cell r="D7860" t="str">
            <v>$</v>
          </cell>
          <cell r="E7860">
            <v>763.83</v>
          </cell>
          <cell r="F7860" t="str">
            <v>Зачисление комиссии Депозитария за хранение ценных бумаг (АВС КРИСТАЛЛ, ЗАКРЫТОЕ АКЦИОНЕРНОЕ ОБЩЕСТВО, МОСКВА). Сумма комиссии - 3819.17, НДС - 763.83.</v>
          </cell>
        </row>
        <row r="7861">
          <cell r="A7861">
            <v>37342</v>
          </cell>
          <cell r="B7861" t="str">
            <v>47422810700000050224</v>
          </cell>
          <cell r="C7861" t="str">
            <v>60301810700000009098</v>
          </cell>
          <cell r="D7861" t="str">
            <v>$</v>
          </cell>
          <cell r="E7861">
            <v>757.5</v>
          </cell>
          <cell r="F7861" t="str">
            <v>Зачисление комиссии Депозитария за хранение ценных бумаг (АВС КРИСТАЛЛ, ЗАКРЫТОЕ АКЦИОНЕРНОЕ ОБЩЕСТВО, МОСКВА). Сумма комиссии - 3787.5, НДС - 757.5.</v>
          </cell>
        </row>
        <row r="7862">
          <cell r="A7862">
            <v>37343</v>
          </cell>
          <cell r="B7862" t="str">
            <v>47422810700000050224</v>
          </cell>
          <cell r="C7862" t="str">
            <v>60301810700000009098</v>
          </cell>
          <cell r="D7862" t="str">
            <v>$</v>
          </cell>
          <cell r="E7862">
            <v>31.12</v>
          </cell>
          <cell r="F7862" t="str">
            <v>ЗАЧИСЛЕНИЕ КОМИССИИ ЗА ВЫДАЧУ ВЕКСЕЛЕЙ СО СЧ.ДЕПО ЗАО ИК "РЕГИОН"</v>
          </cell>
        </row>
        <row r="7863">
          <cell r="A7863">
            <v>37343</v>
          </cell>
          <cell r="B7863" t="str">
            <v>47422810700000050224</v>
          </cell>
          <cell r="C7863" t="str">
            <v>60301810700000009098</v>
          </cell>
          <cell r="D7863" t="str">
            <v>$</v>
          </cell>
          <cell r="E7863">
            <v>206</v>
          </cell>
          <cell r="F7863" t="str">
            <v>ЗАЧИСЛЕНИЕ КОМИССИИ ЗА ХРАНЕНИЕ ЦБ НА СЧ.ДЕПО ЗАО АВК "ЭКСИМА" ЗА 4 КВ.2001г</v>
          </cell>
        </row>
        <row r="7864">
          <cell r="A7864">
            <v>37344</v>
          </cell>
          <cell r="B7864" t="str">
            <v>47422810700000050224</v>
          </cell>
          <cell r="C7864" t="str">
            <v>60301810700000009098</v>
          </cell>
          <cell r="D7864" t="str">
            <v>$</v>
          </cell>
          <cell r="E7864">
            <v>445.17</v>
          </cell>
          <cell r="F7864" t="str">
            <v>ЗАЧИСЛЕНИЕ КОМИССИИ ЗА ХРАНЕНИЕ ЦБ НА СЧ.ДЕПО ООО "РОСЮРЦЕНТР" ЗА 3,4 КВ.2001г</v>
          </cell>
        </row>
        <row r="7865">
          <cell r="A7865">
            <v>37344</v>
          </cell>
          <cell r="B7865" t="str">
            <v>47422810700000050224</v>
          </cell>
          <cell r="C7865" t="str">
            <v>60301810700000009098</v>
          </cell>
          <cell r="D7865" t="str">
            <v>$</v>
          </cell>
          <cell r="E7865">
            <v>1991.34</v>
          </cell>
          <cell r="F7865" t="str">
            <v>ЗАЧИСЛЕНИЕ КОМИССИИ ЗА СДЕЛКИ С ЦБ ПО СЧ.ДЕПО АКБ ОАО "НАЦИОНАЛЬНЫЙ РЕЗЕРВНЫЙ БАНК" ЗА ФЕВРАЛЬ 2002г</v>
          </cell>
        </row>
        <row r="7866">
          <cell r="A7866">
            <v>37347</v>
          </cell>
          <cell r="B7866" t="str">
            <v>47422810700000050224</v>
          </cell>
          <cell r="C7866" t="str">
            <v>60301810700000009098</v>
          </cell>
          <cell r="D7866" t="str">
            <v>$</v>
          </cell>
          <cell r="E7866">
            <v>56.73</v>
          </cell>
          <cell r="F7866" t="str">
            <v>ЗАЧИСЛЕНИЕ КОМИССИИ ЗА ХРАНЕНИЕ ЦБ НА СЧ.ДЕПО ОАО "ВОСТОКТЕХМОНТАЖ" ЗА 2,3,4 КВ.2001г</v>
          </cell>
        </row>
        <row r="7867">
          <cell r="A7867">
            <v>37347</v>
          </cell>
          <cell r="B7867" t="str">
            <v>47422810700000050224</v>
          </cell>
          <cell r="C7867" t="str">
            <v>60301810700000009098</v>
          </cell>
          <cell r="D7867" t="str">
            <v>$</v>
          </cell>
          <cell r="E7867">
            <v>85.1</v>
          </cell>
          <cell r="F7867" t="str">
            <v>ЗАЧИСЛЕНИЕ КОМИССИИ ЗА ХРАНЕНИЕ ЦБ НА СЧ.ДЕПО ЗАО "ИНТЕЛМАС" ЗА 2,3,4 КВ.2001г</v>
          </cell>
        </row>
        <row r="7868">
          <cell r="A7868">
            <v>37347</v>
          </cell>
          <cell r="B7868" t="str">
            <v>47422810700000050224</v>
          </cell>
          <cell r="C7868" t="str">
            <v>60301810700000009098</v>
          </cell>
          <cell r="D7868" t="str">
            <v>$</v>
          </cell>
          <cell r="E7868">
            <v>25.23</v>
          </cell>
          <cell r="F7868" t="str">
            <v>ЗАЧИСЛЕНИЕ КОМИССИИ ПО ОПЛАТЕ КУПОНОВ ПРИ ПРОВЕДЕНИИ НОВАЦИИ ОГВЗ КБ "БФГ-КРЕДИТ"</v>
          </cell>
        </row>
        <row r="7869">
          <cell r="A7869">
            <v>37348</v>
          </cell>
          <cell r="B7869" t="str">
            <v>47422810700000050224</v>
          </cell>
          <cell r="C7869" t="str">
            <v>60301810700000009098</v>
          </cell>
          <cell r="D7869" t="str">
            <v>$</v>
          </cell>
          <cell r="E7869">
            <v>62.14</v>
          </cell>
          <cell r="F7869" t="str">
            <v>Зачисление комиссии Депозитария за сделки по счету N 50006 (ВБРР , АКБ , Г. МОСКВА ). Сумма комиссии - 310.69, НДС - 62.14.</v>
          </cell>
        </row>
        <row r="7870">
          <cell r="A7870">
            <v>37348</v>
          </cell>
          <cell r="B7870" t="str">
            <v>47422810700000050224</v>
          </cell>
          <cell r="C7870" t="str">
            <v>60301810700000009098</v>
          </cell>
          <cell r="D7870" t="str">
            <v>$</v>
          </cell>
          <cell r="E7870">
            <v>248.55</v>
          </cell>
          <cell r="F7870" t="str">
            <v>Зачисление комиссии Депозитария за сделки по счету N 40008 (ВБРР , АКБ , Г. МОСКВА ). Сумма комиссии - 1242.74, НДС - 248.55.</v>
          </cell>
        </row>
        <row r="7871">
          <cell r="A7871">
            <v>37348</v>
          </cell>
          <cell r="B7871" t="str">
            <v>47422810700000050224</v>
          </cell>
          <cell r="C7871" t="str">
            <v>60301810700000009098</v>
          </cell>
          <cell r="D7871" t="str">
            <v>$</v>
          </cell>
          <cell r="E7871">
            <v>1618.2</v>
          </cell>
          <cell r="F7871" t="str">
            <v>ЗАЧИСЛЕНИЕ КОМИССИИ ЗА СДЕЛКИ С ЦБ ПО СЧ.ДЕПО АКБ "СВА" ЗА ФЕВРАЛЬ 2002г</v>
          </cell>
        </row>
        <row r="7872">
          <cell r="A7872">
            <v>37348</v>
          </cell>
          <cell r="B7872" t="str">
            <v>47422810700000050224</v>
          </cell>
          <cell r="C7872" t="str">
            <v>60301810700000009098</v>
          </cell>
          <cell r="D7872" t="str">
            <v>$</v>
          </cell>
          <cell r="E7872">
            <v>31.14</v>
          </cell>
          <cell r="F7872" t="str">
            <v>ЗАЧИСЛЕНИЕ КОМИССИИ ЗА СДЕЛКИ С ЦБ ПО СЧ.ДЕПО ООО "К.С.КОРПОРАЦИЯ" ЗА ФЕВРАЛЬ 2002г</v>
          </cell>
        </row>
        <row r="7873">
          <cell r="A7873">
            <v>37349</v>
          </cell>
          <cell r="B7873" t="str">
            <v>47422810700000050224</v>
          </cell>
          <cell r="C7873" t="str">
            <v>60301810700000009098</v>
          </cell>
          <cell r="D7873" t="str">
            <v>$</v>
          </cell>
          <cell r="E7873">
            <v>124.48</v>
          </cell>
          <cell r="F7873" t="str">
            <v>Зачисление комиссии Депозитария за сделки по счету N 50029 (ИНВЕСТСБЕРБАНК , АКБ , Г. МОСКВА ). Сумма комиссии - 622.38, НДС - 124.48.</v>
          </cell>
        </row>
        <row r="7874">
          <cell r="A7874">
            <v>37349</v>
          </cell>
          <cell r="B7874" t="str">
            <v>47422810700000050224</v>
          </cell>
          <cell r="C7874" t="str">
            <v>60301810700000009098</v>
          </cell>
          <cell r="D7874" t="str">
            <v>$</v>
          </cell>
          <cell r="E7874">
            <v>466.79</v>
          </cell>
          <cell r="F7874" t="str">
            <v>ЗАЧИСЛЕНИЕ КОМИССИИ ЗА СДЕЛКИ С ЦБ ПО СЧ.ДЕПО ОАО "ВБРР" ЗА ФЕВРАЛЬ 2002г</v>
          </cell>
        </row>
        <row r="7875">
          <cell r="A7875">
            <v>37349</v>
          </cell>
          <cell r="B7875" t="str">
            <v>47422810700000050224</v>
          </cell>
          <cell r="C7875" t="str">
            <v>60301810700000009098</v>
          </cell>
          <cell r="D7875" t="str">
            <v>$</v>
          </cell>
          <cell r="E7875">
            <v>62.14</v>
          </cell>
          <cell r="F7875" t="str">
            <v>ЗАЧИСЛЕНИЕ КОМИССИИ ЗА СДЕЛКИ С ЦБ ПО СЧ.ДЕПО ОАО "НАЦИОНАЛЬНЫЙ БАНК РАЗВИТИЯ" ЗА ФЕВРАЛЬ 2002г</v>
          </cell>
        </row>
        <row r="7876">
          <cell r="A7876">
            <v>37349</v>
          </cell>
          <cell r="B7876" t="str">
            <v>47422810700000050224</v>
          </cell>
          <cell r="C7876" t="str">
            <v>60301810700000009098</v>
          </cell>
          <cell r="D7876" t="str">
            <v>$</v>
          </cell>
          <cell r="E7876">
            <v>186.71</v>
          </cell>
          <cell r="F7876" t="str">
            <v>ЗАЧИСЛЕНИЕ КОМИССИИ ЗА СДЕЛКИ С ЦБ ПО СЧ.ДЕПО ЗАО "МЕЖДУНАРОДНЫЙ АКЦИОНЕРНЫЙ БАНК" ЗА ФЕВРАЛЬ 2002г</v>
          </cell>
        </row>
        <row r="7877">
          <cell r="A7877">
            <v>37349</v>
          </cell>
          <cell r="B7877" t="str">
            <v>47422810700000050224</v>
          </cell>
          <cell r="C7877" t="str">
            <v>60301810700000009098</v>
          </cell>
          <cell r="D7877" t="str">
            <v>$</v>
          </cell>
          <cell r="E7877">
            <v>1246.96</v>
          </cell>
          <cell r="F7877" t="str">
            <v>ЗАЧИСЛЕНИЕ КОМИССИИ ЗА СДЕЛКИ С ЦБ ПО СЧ.ДЕПО ОАО АКБ "МЕТАЛЛИНВЕСТБАНК" ЗА ФЕВРАЛЬ 2002г</v>
          </cell>
        </row>
        <row r="7878">
          <cell r="A7878">
            <v>37349</v>
          </cell>
          <cell r="B7878" t="str">
            <v>47422810700000050224</v>
          </cell>
          <cell r="C7878" t="str">
            <v>60301810700000009098</v>
          </cell>
          <cell r="D7878" t="str">
            <v>$</v>
          </cell>
          <cell r="E7878">
            <v>187.04</v>
          </cell>
          <cell r="F7878" t="str">
            <v>ЗАЧИСЛЕНИЕ КОМИССИИ ЗА СДЕЛКИ С ЦБ ПО СЧ.ДЕПО ЗАО КБ "ГАЗБАНК" ЗА ФЕВРАЛЬ 2002г</v>
          </cell>
        </row>
        <row r="7879">
          <cell r="A7879">
            <v>37350</v>
          </cell>
          <cell r="B7879" t="str">
            <v>47422810700000050224</v>
          </cell>
          <cell r="C7879" t="str">
            <v>60301810700000009098</v>
          </cell>
          <cell r="D7879" t="str">
            <v>$</v>
          </cell>
          <cell r="E7879">
            <v>249.39</v>
          </cell>
          <cell r="F7879" t="str">
            <v>Зачисление комиссии Депозитария за сделки по счету N 40029 (КУЗНЕЦКБИЗНЕСБАНК , АКБ , Г. НОВОКУЗНЕЦК ). Сумма комиссии - 1246.93, НДС - 249.39.</v>
          </cell>
        </row>
        <row r="7880">
          <cell r="A7880">
            <v>37350</v>
          </cell>
          <cell r="B7880" t="str">
            <v>47422810700000050224</v>
          </cell>
          <cell r="C7880" t="str">
            <v>60301810700000009098</v>
          </cell>
          <cell r="D7880" t="str">
            <v>$</v>
          </cell>
          <cell r="E7880">
            <v>1745.7</v>
          </cell>
          <cell r="F7880" t="str">
            <v>ЗАЧИСЛЕНИЕ КОМИССИИ ЗА СДЕЛКИ С ЦБ ПО СЧ.ДЕПО ОАО "МБСП" ЗА ФЕВРАЛЬ 2002г</v>
          </cell>
        </row>
        <row r="7881">
          <cell r="A7881">
            <v>37350</v>
          </cell>
          <cell r="B7881" t="str">
            <v>47422810700000050224</v>
          </cell>
          <cell r="C7881" t="str">
            <v>60301810700000009098</v>
          </cell>
          <cell r="D7881" t="str">
            <v>$</v>
          </cell>
          <cell r="E7881">
            <v>62.35</v>
          </cell>
          <cell r="F7881" t="str">
            <v>ЗАЧИСЛЕНИЕ КОМИССИИ ЗА СДЕЛКИ С ЦБ ПО СЧ.ДЕПО АКБ "ИНВЕСТСБЕРБАНК" ЗА ФЕВРАЛЬ 2002г</v>
          </cell>
        </row>
        <row r="7882">
          <cell r="A7882">
            <v>37350</v>
          </cell>
          <cell r="B7882" t="str">
            <v>47422810700000050224</v>
          </cell>
          <cell r="C7882" t="str">
            <v>60301810700000009098</v>
          </cell>
          <cell r="D7882" t="str">
            <v>$</v>
          </cell>
          <cell r="E7882">
            <v>124.68</v>
          </cell>
          <cell r="F7882" t="str">
            <v>ЗАЧИСЛЕНИЕ КОМИССИИ ЗА СДЕЛКИ С ЦБ ПО СЧ.ДЕПО НПФВ "ВНЕШЭКОНОМФОНД" ЗА ФЕВРАЛЬ 2002г</v>
          </cell>
        </row>
        <row r="7883">
          <cell r="A7883">
            <v>37350</v>
          </cell>
          <cell r="B7883" t="str">
            <v>47422810700000050224</v>
          </cell>
          <cell r="C7883" t="str">
            <v>60301810700000009098</v>
          </cell>
          <cell r="D7883" t="str">
            <v>$</v>
          </cell>
          <cell r="E7883">
            <v>31.14</v>
          </cell>
          <cell r="F7883" t="str">
            <v>ЗАЧИСЛЕНИЕ КОМИССИИ ЗА СДЕЛКИ С ЦБ ПО СЧ.ДЕПО ООО "АЗОТ-ИНВЕСТ" ЗА ФЕВРАЛЬ 2002г</v>
          </cell>
        </row>
        <row r="7884">
          <cell r="A7884">
            <v>37350</v>
          </cell>
          <cell r="B7884" t="str">
            <v>47422810700000050224</v>
          </cell>
          <cell r="C7884" t="str">
            <v>60301810700000009098</v>
          </cell>
          <cell r="D7884" t="str">
            <v>$</v>
          </cell>
          <cell r="E7884">
            <v>62.34</v>
          </cell>
          <cell r="F7884" t="str">
            <v>ЗАЧИСЛЕНИЕ КОМИССИИ ЗА СДЕЛКИ С ЦБ ПО СЧ.ДЕПО ООО "РУССКО-БРИТАНСКОЕ ПРЕДПРИЯТИЕ "СПЕКТРУМ НДТ" ЗА ФЕВРАЛЬ 2002г</v>
          </cell>
        </row>
        <row r="7885">
          <cell r="A7885">
            <v>37350</v>
          </cell>
          <cell r="B7885" t="str">
            <v>47422810700000050224</v>
          </cell>
          <cell r="C7885" t="str">
            <v>60301810700000009098</v>
          </cell>
          <cell r="D7885" t="str">
            <v>$</v>
          </cell>
          <cell r="E7885">
            <v>31.17</v>
          </cell>
          <cell r="F7885" t="str">
            <v>ЗАЧИСЛЕНИЕ КОМИССИИ ЗА ВЫДАЧУ ВЕКСЕЛЕЙ СО СЧ.ДЕПО АБ "СОБИНБАНК"</v>
          </cell>
        </row>
        <row r="7886">
          <cell r="A7886">
            <v>37350</v>
          </cell>
          <cell r="B7886" t="str">
            <v>47422810700000050224</v>
          </cell>
          <cell r="C7886" t="str">
            <v>60301810700000009098</v>
          </cell>
          <cell r="D7886" t="str">
            <v>$</v>
          </cell>
          <cell r="E7886">
            <v>274.33</v>
          </cell>
          <cell r="F7886" t="str">
            <v>ЗАЧИСЛЕНИЕ КОМИССИИ ЗА СДЕЛКИ С ЦБ ПО СЧ.ДЕПО АБ "СОБИНБАНК" ЗА ФЕВРАЛЬ 2002г</v>
          </cell>
        </row>
        <row r="7887">
          <cell r="A7887">
            <v>37350</v>
          </cell>
          <cell r="B7887" t="str">
            <v>47422810700000050224</v>
          </cell>
          <cell r="C7887" t="str">
            <v>60301810700000009098</v>
          </cell>
          <cell r="D7887" t="str">
            <v>$</v>
          </cell>
          <cell r="E7887">
            <v>62.35</v>
          </cell>
          <cell r="F7887" t="str">
            <v>ЗАЧИСЛЕНИЕ КОМИССИИ ЗА СДЕЛКИ С ЦБ ПО СЧ.ДЕПО "БАНК МОСКВЫ" ЗА ФЕВРАЛЬ 2002г</v>
          </cell>
        </row>
        <row r="7888">
          <cell r="A7888">
            <v>37351</v>
          </cell>
          <cell r="B7888" t="str">
            <v>47422810700000050224</v>
          </cell>
          <cell r="C7888" t="str">
            <v>60301810700000009098</v>
          </cell>
          <cell r="D7888" t="str">
            <v>$</v>
          </cell>
          <cell r="E7888">
            <v>62.35</v>
          </cell>
          <cell r="F7888" t="str">
            <v>Зачисление комиссии Депозитария за сделки по счету N 50022 (МЕЖДУНАРОДНЫЙ МОСКОВСКИЙ БАНК , КБ , Г. МОСКВА ). Сумма комиссии - 311.74, НДС - 62.35.</v>
          </cell>
        </row>
        <row r="7889">
          <cell r="A7889">
            <v>37351</v>
          </cell>
          <cell r="B7889" t="str">
            <v>47422810700000050224</v>
          </cell>
          <cell r="C7889" t="str">
            <v>60301810700000009098</v>
          </cell>
          <cell r="D7889" t="str">
            <v>$</v>
          </cell>
          <cell r="E7889">
            <v>260.98</v>
          </cell>
          <cell r="F7889" t="str">
            <v>ЗАЧИСЛЕНИЕ КОМИССИИ ЗА СДЕЛКИ С ЦБ ПО СЧ.ДЕПО ЗАО ИК "РЕГИОН" ЗА ФЕВРАЛЬ 2002г</v>
          </cell>
        </row>
        <row r="7890">
          <cell r="A7890">
            <v>37354</v>
          </cell>
          <cell r="B7890" t="str">
            <v>47422810700000050224</v>
          </cell>
          <cell r="C7890" t="str">
            <v>60301810700000009098</v>
          </cell>
          <cell r="D7890" t="str">
            <v>$</v>
          </cell>
          <cell r="E7890">
            <v>561.12</v>
          </cell>
          <cell r="F7890" t="str">
            <v>Зачисление комиссии Депозитария за сделки по счету N 40057 (ОАО ЮНИКОРБАНК , КБ , Г. МОСКВА ). Сумма комиссии - 2805.6, НДС - 561.12.</v>
          </cell>
        </row>
        <row r="7891">
          <cell r="A7891">
            <v>37354</v>
          </cell>
          <cell r="B7891" t="str">
            <v>47422810700000050224</v>
          </cell>
          <cell r="C7891" t="str">
            <v>60301810700000009098</v>
          </cell>
          <cell r="D7891" t="str">
            <v>$</v>
          </cell>
          <cell r="E7891">
            <v>62.35</v>
          </cell>
          <cell r="F7891" t="str">
            <v>Зачисление комиссии Депозитария за сделки по счету N 40114 (НЕФТЯНОЙ АЛЬЯНС (ООО) , КБ , Г. МОСКВА ). Сумма комиссии - 311.73, НДС - 62.35.</v>
          </cell>
        </row>
        <row r="7892">
          <cell r="A7892">
            <v>37354</v>
          </cell>
          <cell r="B7892" t="str">
            <v>47422810700000050224</v>
          </cell>
          <cell r="C7892" t="str">
            <v>60301810700000009098</v>
          </cell>
          <cell r="D7892" t="str">
            <v>$</v>
          </cell>
          <cell r="E7892">
            <v>124.7</v>
          </cell>
          <cell r="F7892" t="str">
            <v>Зачисление комиссии Депозитария за сделки по счету N 50008 (ОАО ИМПЭКСБАНК , АКБ , Г. МОСКВА ). Сумма комиссии - 623.48, НДС - 124.7.</v>
          </cell>
        </row>
        <row r="7893">
          <cell r="A7893">
            <v>37354</v>
          </cell>
          <cell r="B7893" t="str">
            <v>47422810700000050224</v>
          </cell>
          <cell r="C7893" t="str">
            <v>60301810700000009098</v>
          </cell>
          <cell r="D7893" t="str">
            <v>$</v>
          </cell>
          <cell r="E7893">
            <v>62.35</v>
          </cell>
          <cell r="F7893" t="str">
            <v>Зачисление комиссии Депозитария за сделки по счету N 40014 (ОАО ИМПЭКСБАНК , АКБ , Г. МОСКВА ). Сумма комиссии - 311.74, НДС - 62.35.</v>
          </cell>
        </row>
        <row r="7894">
          <cell r="A7894">
            <v>37354</v>
          </cell>
          <cell r="B7894" t="str">
            <v>47422810700000050224</v>
          </cell>
          <cell r="C7894" t="str">
            <v>60301810700000009098</v>
          </cell>
          <cell r="D7894" t="str">
            <v>$</v>
          </cell>
          <cell r="E7894">
            <v>62.38</v>
          </cell>
          <cell r="F7894" t="str">
            <v>Зачисление комиссии Депозитария за сделки по счету N 40073 (ОАО МЕЖКОМБАНК , ОТЗВ, Г. МОСКВА ). Сумма комиссии - 311.9, НДС - 62.38.</v>
          </cell>
        </row>
        <row r="7895">
          <cell r="A7895">
            <v>37354</v>
          </cell>
          <cell r="B7895" t="str">
            <v>47422810700000050224</v>
          </cell>
          <cell r="C7895" t="str">
            <v>60301810700000009098</v>
          </cell>
          <cell r="D7895" t="str">
            <v>$</v>
          </cell>
          <cell r="E7895">
            <v>124.69</v>
          </cell>
          <cell r="F7895" t="str">
            <v>Зачисление комиссии Депозитария за сделки по счету N 40133 (СУДКОМБАНК ИНВЕСТИЦИОННЫЙ , КБ , Г. МОСКВА ). Сумма комиссии - 623.47, НДС - 124.69.</v>
          </cell>
        </row>
        <row r="7896">
          <cell r="A7896">
            <v>37354</v>
          </cell>
          <cell r="B7896" t="str">
            <v>47422810700000050224</v>
          </cell>
          <cell r="C7896" t="str">
            <v>60301810700000009098</v>
          </cell>
          <cell r="D7896" t="str">
            <v>$</v>
          </cell>
          <cell r="E7896">
            <v>55.43</v>
          </cell>
          <cell r="F7896" t="str">
            <v>Зачисление комиссии Депозитария за хранение ценных бумаг (СТРОЙ-МАШ-РЕНТ, ООО, МОСКВА). Сумма комиссии - 277.15, НДС - 55.43.</v>
          </cell>
        </row>
        <row r="7897">
          <cell r="A7897">
            <v>37354</v>
          </cell>
          <cell r="B7897" t="str">
            <v>47422810700000050224</v>
          </cell>
          <cell r="C7897" t="str">
            <v>60301810700000009098</v>
          </cell>
          <cell r="D7897" t="str">
            <v>$</v>
          </cell>
          <cell r="E7897">
            <v>39.880000000000003</v>
          </cell>
          <cell r="F7897" t="str">
            <v>ЗАЧИСЛЕНИЕ КОМИССИИ ЗА ХРАНЕНИЕ ЦБ НА СЧ.ДЕПО ООО В/О "СТРОЙДОРМАШЭКСПОРТ" ЗА 4КВ.2001г</v>
          </cell>
        </row>
        <row r="7898">
          <cell r="A7898">
            <v>37354</v>
          </cell>
          <cell r="B7898" t="str">
            <v>47422810700000050224</v>
          </cell>
          <cell r="C7898" t="str">
            <v>60301810700000009098</v>
          </cell>
          <cell r="D7898" t="str">
            <v>$</v>
          </cell>
          <cell r="E7898">
            <v>187.04</v>
          </cell>
          <cell r="F7898" t="str">
            <v>ЗАЧИСЛЕНИЕ КОМИССИИ ЗА СДЕЛКИ С ЦБ ПО СЧ.ДЕПО ООО КБ "ГАЗЭНЕРГОПРОМБАНК" ЗА ФЕВРАЛЬ 2002г</v>
          </cell>
        </row>
        <row r="7899">
          <cell r="A7899">
            <v>37354</v>
          </cell>
          <cell r="B7899" t="str">
            <v>47422810700000050224</v>
          </cell>
          <cell r="C7899" t="str">
            <v>60301810700000009098</v>
          </cell>
          <cell r="D7899" t="str">
            <v>$</v>
          </cell>
          <cell r="E7899">
            <v>62.37</v>
          </cell>
          <cell r="F7899" t="str">
            <v>ЗАЧИСЛЕНИЕ КОМИССИИ ЗА СДЕЛКИ С ЦБ ПО СЧ.ДЕПО АКБ "ЧЕЛИНДБАНК" ЗА ФЕВРАЛЬ 2002г</v>
          </cell>
        </row>
        <row r="7900">
          <cell r="A7900">
            <v>37354</v>
          </cell>
          <cell r="B7900" t="str">
            <v>47422810700000050224</v>
          </cell>
          <cell r="C7900" t="str">
            <v>60301810700000009098</v>
          </cell>
          <cell r="D7900" t="str">
            <v>$</v>
          </cell>
          <cell r="E7900">
            <v>1372.1</v>
          </cell>
          <cell r="F7900" t="str">
            <v>ЗАЧИСЛЕНИЕ КОМИССИИ ЗА СДЕЛКИ С ЦБ ПО СЧ.ДЕПО АКБ "АБСОЛЮТ БАНК" ЗА ФЕВРАЛЬ 2002г</v>
          </cell>
        </row>
        <row r="7901">
          <cell r="A7901">
            <v>37354</v>
          </cell>
          <cell r="B7901" t="str">
            <v>47422810700000050224</v>
          </cell>
          <cell r="C7901" t="str">
            <v>60301810700000009098</v>
          </cell>
          <cell r="D7901" t="str">
            <v>$</v>
          </cell>
          <cell r="E7901">
            <v>1512.42</v>
          </cell>
          <cell r="F7901" t="str">
            <v>ЗАЧИСЛЕНИЕ КОМИССИИ ЗА СДЕЛКИ С ЦБ ПО СЧ.ДЕПО ОАО "ВНЕШТОРГБАНК" ЗА ФЕВРАЛЬ 2002г</v>
          </cell>
        </row>
        <row r="7902">
          <cell r="A7902">
            <v>37354</v>
          </cell>
          <cell r="B7902" t="str">
            <v>47422810700000050224</v>
          </cell>
          <cell r="C7902" t="str">
            <v>60301810700000009098</v>
          </cell>
          <cell r="D7902" t="str">
            <v>$</v>
          </cell>
          <cell r="E7902">
            <v>62.35</v>
          </cell>
          <cell r="F7902" t="str">
            <v>Зачисление комиссии Депозитария за сделки по счету N 50037 (ОБЪЕДИНЕННАЯ ДЕПОЗИТАРНАЯ КОМПАНИЯ,ЗАО, МОСКВА). Сумма комиссии - 311.73, НДС - 62.35.</v>
          </cell>
        </row>
        <row r="7903">
          <cell r="A7903">
            <v>37354</v>
          </cell>
          <cell r="B7903" t="str">
            <v>47422810700000050224</v>
          </cell>
          <cell r="C7903" t="str">
            <v>60301810700000009098</v>
          </cell>
          <cell r="D7903" t="str">
            <v>$</v>
          </cell>
          <cell r="E7903">
            <v>5</v>
          </cell>
          <cell r="F7903" t="str">
            <v>Зачисление комиссии Депозитария за хранение ценных бумаг (ФАДЕЕВА КЛАВДИЯ КОНСТАНТИНОВНА). Сумма комиссии - 25, НДС - 5.</v>
          </cell>
        </row>
        <row r="7904">
          <cell r="A7904">
            <v>37354</v>
          </cell>
          <cell r="B7904" t="str">
            <v>47422810700000050224</v>
          </cell>
          <cell r="C7904" t="str">
            <v>60301810700000009098</v>
          </cell>
          <cell r="D7904" t="str">
            <v>$</v>
          </cell>
          <cell r="E7904">
            <v>187.1</v>
          </cell>
          <cell r="F7904" t="str">
            <v>Зачисление комиссии Депозитария за сделки по счету N 50038 (НАЦИОНАЛЬНЫЙ РЕЗЕРВНЫЙ БАНК (ОАО), АКБ , Г. МОСКВА ). Сумма комиссии - 935.52, НДС - 187.1.</v>
          </cell>
        </row>
        <row r="7905">
          <cell r="A7905">
            <v>37355</v>
          </cell>
          <cell r="B7905" t="str">
            <v>47422810700000050224</v>
          </cell>
          <cell r="C7905" t="str">
            <v>60301810700000009098</v>
          </cell>
          <cell r="D7905" t="str">
            <v>$</v>
          </cell>
          <cell r="E7905">
            <v>2838.39</v>
          </cell>
          <cell r="F7905" t="str">
            <v>Зачисление комиссии Депозитария за хранение ценных бумаг (ВБРР , АКБ , Г. МОСКВА ). Сумма комиссии - 14191.97, НДС - 2838.39.</v>
          </cell>
        </row>
        <row r="7906">
          <cell r="A7906">
            <v>37355</v>
          </cell>
          <cell r="B7906" t="str">
            <v>47422810700000050224</v>
          </cell>
          <cell r="C7906" t="str">
            <v>60301810700000009098</v>
          </cell>
          <cell r="D7906" t="str">
            <v>$</v>
          </cell>
          <cell r="E7906">
            <v>2369.83</v>
          </cell>
          <cell r="F7906" t="str">
            <v>ЗАЧИСЛЕНИЕ КОМИССИИ ЗА СДЕЛКИ С ЦБ ПО СЧ.ДЕПО АКБ "РОСЕВРОБАНК" ЗА ФЕВРАЛЬ 2002г</v>
          </cell>
        </row>
        <row r="7907">
          <cell r="A7907">
            <v>37355</v>
          </cell>
          <cell r="B7907" t="str">
            <v>47422810700000050224</v>
          </cell>
          <cell r="C7907" t="str">
            <v>60301810700000009098</v>
          </cell>
          <cell r="D7907" t="str">
            <v>$</v>
          </cell>
          <cell r="E7907">
            <v>0.67</v>
          </cell>
          <cell r="F7907" t="str">
            <v>ЗАЧИСЛЕНИЕ КОМИССИИ ЗА ХРАНЕНИЕ ЦБ НА СЧ.ДЕПО ГУГИН А.Н. ЗА 1 КВ.2002г</v>
          </cell>
        </row>
        <row r="7908">
          <cell r="A7908">
            <v>37355</v>
          </cell>
          <cell r="B7908" t="str">
            <v>47422810700000050224</v>
          </cell>
          <cell r="C7908" t="str">
            <v>60301810700000009098</v>
          </cell>
          <cell r="D7908" t="str">
            <v>$</v>
          </cell>
          <cell r="E7908">
            <v>436.58</v>
          </cell>
          <cell r="F7908" t="str">
            <v>Зачисление комиссии Депозитария за сделки по счету N 40042 (АБСОЛЮТ БАНК , АКБ , Г. МОСКВА ). Сумма комиссии - 2182.88, НДС - 436.58.</v>
          </cell>
        </row>
        <row r="7909">
          <cell r="A7909">
            <v>37355</v>
          </cell>
          <cell r="B7909" t="str">
            <v>47422810700000050224</v>
          </cell>
          <cell r="C7909" t="str">
            <v>60301810700000009098</v>
          </cell>
          <cell r="D7909" t="str">
            <v>$</v>
          </cell>
          <cell r="E7909">
            <v>249.39</v>
          </cell>
          <cell r="F7909" t="str">
            <v>Зачисление комиссии Депозитария за сделки по счету N 40112 (МПИ-БАНК (ООО) , КБ , Г. МОСКВА ). Сумма комиссии - 1246.93, НДС - 249.39.</v>
          </cell>
        </row>
        <row r="7910">
          <cell r="A7910">
            <v>37355</v>
          </cell>
          <cell r="B7910" t="str">
            <v>47422810700000050224</v>
          </cell>
          <cell r="C7910" t="str">
            <v>60301810700000009098</v>
          </cell>
          <cell r="D7910" t="str">
            <v>$</v>
          </cell>
          <cell r="E7910">
            <v>17.510000000000002</v>
          </cell>
          <cell r="F7910" t="str">
            <v>ЗАЧИСЛЕНИЕ КОМИССИИ ПО ОПЛАТЕ КУПОНОВ ПРИ ПРОВЕДЕНИИ НОВАЦИИ ОВГВЗ ОАО "ВНЕШТОРГБАНК"</v>
          </cell>
        </row>
        <row r="7911">
          <cell r="A7911">
            <v>37355</v>
          </cell>
          <cell r="B7911" t="str">
            <v>47422810700000050224</v>
          </cell>
          <cell r="C7911" t="str">
            <v>60301810700000009098</v>
          </cell>
          <cell r="D7911" t="str">
            <v>$</v>
          </cell>
          <cell r="E7911">
            <v>498.94</v>
          </cell>
          <cell r="F7911" t="str">
            <v>ЗАЧИСЛЕНИЕ КОМИССИИ ЗА ПРЕДОСТАВЛЕНИЕ ДУБЛИКАТОВ ДЕНЕЖНО-РАСЧЕТНЫХ ДОКУМЕНТОВ ГУП "ЗАРУБЕЖЧЕРМЕТ"</v>
          </cell>
        </row>
        <row r="7912">
          <cell r="A7912">
            <v>37356</v>
          </cell>
          <cell r="B7912" t="str">
            <v>47422810700000050224</v>
          </cell>
          <cell r="C7912" t="str">
            <v>60301810700000009098</v>
          </cell>
          <cell r="D7912" t="str">
            <v>$</v>
          </cell>
          <cell r="E7912">
            <v>323.87</v>
          </cell>
          <cell r="F7912" t="str">
            <v>ЗАЧИСЛЕНИЕ КОМИССИИ ЗА СДЕЛКИ С ЦБ ПО СЧ.ДЕПО ОАО "ПРОМЫШЛЕННО-СТРОИТЕЛЬНЫЙ БАНК" ЗА ФЕВРАЛЬ 2002г</v>
          </cell>
        </row>
        <row r="7913">
          <cell r="A7913">
            <v>37356</v>
          </cell>
          <cell r="B7913" t="str">
            <v>47422810700000050224</v>
          </cell>
          <cell r="C7913" t="str">
            <v>60301810700000009098</v>
          </cell>
          <cell r="D7913" t="str">
            <v>$</v>
          </cell>
          <cell r="E7913">
            <v>249.47</v>
          </cell>
          <cell r="F7913" t="str">
            <v>Зачисление комиссии Депозитария за сделки по счету N 40093 (ОАО РОССЕЛЬХОЗБАНК , АКБ , Г. МОСКВА ). Сумма комиссии - 1247.36, НДС - 249.47.</v>
          </cell>
        </row>
        <row r="7914">
          <cell r="A7914">
            <v>37356</v>
          </cell>
          <cell r="B7914" t="str">
            <v>47422810700000050224</v>
          </cell>
          <cell r="C7914" t="str">
            <v>60301810700000009098</v>
          </cell>
          <cell r="D7914" t="str">
            <v>$</v>
          </cell>
          <cell r="E7914">
            <v>62.36</v>
          </cell>
          <cell r="F7914" t="str">
            <v>ЗАЧИСЛЕНИЕ КОМИССИИ ЗА СДЕЛКИ С ЦБ ПО СЧ.ДЕПО АКБ "РОСЕВРОБАНК" ЗА ФЕВРАЛЬ 2002г</v>
          </cell>
        </row>
        <row r="7915">
          <cell r="A7915">
            <v>37358</v>
          </cell>
          <cell r="B7915" t="str">
            <v>47422810700000050224</v>
          </cell>
          <cell r="C7915" t="str">
            <v>60301810700000009098</v>
          </cell>
          <cell r="D7915" t="str">
            <v>$</v>
          </cell>
          <cell r="E7915">
            <v>1677.16</v>
          </cell>
          <cell r="F7915" t="str">
            <v>Зачисление комиссии Депозитария за хранение ценных бумаг (КУЗНЕЦКБИЗНЕСБАНК , АКБ , Г. НОВОКУЗНЕЦК ). Сумма комиссии - 8385.82, НДС - 1677.16.</v>
          </cell>
        </row>
        <row r="7916">
          <cell r="A7916">
            <v>37358</v>
          </cell>
          <cell r="B7916" t="str">
            <v>47422810700000050224</v>
          </cell>
          <cell r="C7916" t="str">
            <v>60301810700000009098</v>
          </cell>
          <cell r="D7916" t="str">
            <v>$</v>
          </cell>
          <cell r="E7916">
            <v>62.39</v>
          </cell>
          <cell r="F7916" t="str">
            <v>Зачисление комиссии Депозитария за сделки по счету N 40005 (РУССО-БАНК , АКБ , Г. МОСКВА ). Сумма комиссии - 311.93, НДС - 62.39.</v>
          </cell>
        </row>
        <row r="7917">
          <cell r="A7917">
            <v>37358</v>
          </cell>
          <cell r="B7917" t="str">
            <v>47422810700000050224</v>
          </cell>
          <cell r="C7917" t="str">
            <v>60301810700000009098</v>
          </cell>
          <cell r="D7917" t="str">
            <v>$</v>
          </cell>
          <cell r="E7917">
            <v>62.36</v>
          </cell>
          <cell r="F7917" t="str">
            <v>Зачисление комиссии Депозитария за сделки по счету N 50021 (СБЕРБАНК РФ , СБ , Г. МОСКВА ). Сумма комиссии - 311.82, НДС - 62.36.</v>
          </cell>
        </row>
        <row r="7918">
          <cell r="A7918">
            <v>37358</v>
          </cell>
          <cell r="B7918" t="str">
            <v>47422810700000050224</v>
          </cell>
          <cell r="C7918" t="str">
            <v>60301810700000009098</v>
          </cell>
          <cell r="D7918" t="str">
            <v>$</v>
          </cell>
          <cell r="E7918">
            <v>31.18</v>
          </cell>
          <cell r="F7918" t="str">
            <v>ЗАЧИСЛЕНИЕ КОМИССИИ ЗА ВЫДАЧУ ВЕКСЕЛЕЙ СО СЧ.ДЕПО ЗАО ИК "РЕГИОН"</v>
          </cell>
        </row>
        <row r="7919">
          <cell r="A7919">
            <v>37361</v>
          </cell>
          <cell r="B7919" t="str">
            <v>47422810700000050224</v>
          </cell>
          <cell r="C7919" t="str">
            <v>60301810700000009098</v>
          </cell>
          <cell r="D7919" t="str">
            <v>$</v>
          </cell>
          <cell r="E7919">
            <v>0.5</v>
          </cell>
          <cell r="F7919" t="str">
            <v>ЗАЧИСЛЕНИЕ КОМИССИИ ЗА СДЕЛКИ С ЦБ ПО СЧ.ДЕПО ОАО "ПСБ" ЗА ФЕВРАЛЬ 2002г (ДОПЛАТА)</v>
          </cell>
        </row>
        <row r="7920">
          <cell r="A7920">
            <v>37361</v>
          </cell>
          <cell r="B7920" t="str">
            <v>47422810700000050224</v>
          </cell>
          <cell r="C7920" t="str">
            <v>60301810700000009098</v>
          </cell>
          <cell r="D7920" t="str">
            <v>$</v>
          </cell>
          <cell r="E7920">
            <v>312.31</v>
          </cell>
          <cell r="F7920" t="str">
            <v>ЗАЧИСЛЕНИЕ КОМИССИИ ЗА ХРАНЕНИЕ ЦБ НА СЧ.ДЕПО "ОМСКПРОМСТРОЙБАНК" ЗА 1 КВ.2002г</v>
          </cell>
        </row>
        <row r="7921">
          <cell r="A7921">
            <v>37361</v>
          </cell>
          <cell r="B7921" t="str">
            <v>47422810700000050224</v>
          </cell>
          <cell r="C7921" t="str">
            <v>60301810700000009098</v>
          </cell>
          <cell r="D7921" t="str">
            <v>$</v>
          </cell>
          <cell r="E7921">
            <v>129.66</v>
          </cell>
          <cell r="F7921" t="str">
            <v>ЗАЧИСЛЕНИЕ КОМИССИИ ПО ОПЛАТЕ КУПОНОВ ПО ОВГВЗ ОАО "ВНЕШТОРГБАНК"</v>
          </cell>
        </row>
        <row r="7922">
          <cell r="A7922">
            <v>37362</v>
          </cell>
          <cell r="B7922" t="str">
            <v>47422810700000050224</v>
          </cell>
          <cell r="C7922" t="str">
            <v>60301810700000009098</v>
          </cell>
          <cell r="D7922" t="str">
            <v>$</v>
          </cell>
          <cell r="E7922">
            <v>8.77</v>
          </cell>
          <cell r="F7922" t="str">
            <v>ЗАЧИСЛЕНИЕ КОМИССИИ ЗА ХРАНЕНИЕ ЦБ НА СЧ.ДЕПО НО "СОЮЗ СТАРАТЕЛЕЙ РОССИИ" ЗА 1 КВ.2002 ГОДА.</v>
          </cell>
        </row>
        <row r="7923">
          <cell r="A7923">
            <v>37363</v>
          </cell>
          <cell r="B7923" t="str">
            <v>47422810700000050224</v>
          </cell>
          <cell r="C7923" t="str">
            <v>60301810700000009098</v>
          </cell>
          <cell r="D7923" t="str">
            <v>$</v>
          </cell>
          <cell r="E7923">
            <v>2.6</v>
          </cell>
          <cell r="F7923" t="str">
            <v>ЗАЧИСЛЕНИЕ КОМИССИИ ЗА ХРАНЕНИЕ ЦБ НА СЧЕТЕ ДЕПО ООО МУЛЬТИДИЗАЙН ЗА 1 КВ.2002 ГОДА.</v>
          </cell>
        </row>
        <row r="7924">
          <cell r="A7924">
            <v>37363</v>
          </cell>
          <cell r="B7924" t="str">
            <v>47422810700000050224</v>
          </cell>
          <cell r="C7924" t="str">
            <v>60301810700000009098</v>
          </cell>
          <cell r="D7924" t="str">
            <v>$</v>
          </cell>
          <cell r="E7924">
            <v>18.38</v>
          </cell>
          <cell r="F7924" t="str">
            <v>ЗАЧИСЛЕНИЕ КОМИССИИ ЗА ХРАНЕНИЕ ЦБ НА СЧЕТЕ ДЕПО КОЛХОЗ-ПЛЕМЗАВОД КОЛОС ЗА 1 КВАРТАЛ 2002 ГОДА</v>
          </cell>
        </row>
        <row r="7925">
          <cell r="A7925">
            <v>37363</v>
          </cell>
          <cell r="B7925" t="str">
            <v>47422810700000050224</v>
          </cell>
          <cell r="C7925" t="str">
            <v>60301810700000009098</v>
          </cell>
          <cell r="D7925" t="str">
            <v>$</v>
          </cell>
          <cell r="E7925">
            <v>9.66</v>
          </cell>
          <cell r="F7925" t="str">
            <v>ЗАЧИСЛЕНИЕ КОМИССИИ ЗА ХРАНЕНИЕ ЦБ НА МСЧЕТЕ ДЕПО ООО ВНЕШКОНСУЛЬТ ИНВЕСТ</v>
          </cell>
        </row>
        <row r="7926">
          <cell r="A7926">
            <v>37363</v>
          </cell>
          <cell r="B7926" t="str">
            <v>47422810700000050224</v>
          </cell>
          <cell r="C7926" t="str">
            <v>60301810700000009098</v>
          </cell>
          <cell r="D7926" t="str">
            <v>$</v>
          </cell>
          <cell r="E7926">
            <v>34.159999999999997</v>
          </cell>
          <cell r="F7926" t="str">
            <v>ЗАЧИСЛЕНИЕ КОМИССИИ ЗА ХРАНЕНИЕ ЦБ НА СЧЕТЕ ДЕПО ООО СП КОНСОРЦИУМ</v>
          </cell>
        </row>
        <row r="7927">
          <cell r="A7927">
            <v>37364</v>
          </cell>
          <cell r="B7927" t="str">
            <v>47422810700000050224</v>
          </cell>
          <cell r="C7927" t="str">
            <v>60301810700000009098</v>
          </cell>
          <cell r="D7927" t="str">
            <v>$</v>
          </cell>
          <cell r="E7927">
            <v>26.29</v>
          </cell>
          <cell r="F7927" t="str">
            <v>Зачисление комиссии Депозитария за хранение ценных бумаг (ЗАО АГРОИМПЕКС, МОСКВА). Сумма комиссии - 131.45, НДС - 26.29.</v>
          </cell>
        </row>
        <row r="7928">
          <cell r="A7928">
            <v>37364</v>
          </cell>
          <cell r="B7928" t="str">
            <v>47422810700000050224</v>
          </cell>
          <cell r="C7928" t="str">
            <v>60301810700000009098</v>
          </cell>
          <cell r="D7928" t="str">
            <v>$</v>
          </cell>
          <cell r="E7928">
            <v>75.06</v>
          </cell>
          <cell r="F7928" t="str">
            <v>Зачисление комиссии Депозитария за хранение ценных бумаг (INTELSA INVESTMENTS LIMITED, /NICOSIA). Сумма комиссии - 375.32, НДС - 75.06.</v>
          </cell>
        </row>
        <row r="7929">
          <cell r="A7929">
            <v>37364</v>
          </cell>
          <cell r="B7929" t="str">
            <v>47422810700000050224</v>
          </cell>
          <cell r="C7929" t="str">
            <v>60301810700000009098</v>
          </cell>
          <cell r="D7929" t="str">
            <v>$</v>
          </cell>
          <cell r="E7929">
            <v>19862.75</v>
          </cell>
          <cell r="F7929" t="str">
            <v>Зачисление комиссии Депозитария за хранение ценных бумаг (ГАЗЭКСПОРТ, ООО, МОСКВА). Сумма комиссии - 99313.75, НДС - 19862.75.</v>
          </cell>
        </row>
        <row r="7930">
          <cell r="A7930">
            <v>37364</v>
          </cell>
          <cell r="B7930" t="str">
            <v>47422810700000050224</v>
          </cell>
          <cell r="C7930" t="str">
            <v>60301810700000009098</v>
          </cell>
          <cell r="D7930" t="str">
            <v>$</v>
          </cell>
          <cell r="E7930">
            <v>62.4</v>
          </cell>
          <cell r="F7930" t="str">
            <v>ЗАЧИСЛЕНИЕ КОМИССИИ ЗА ВЫДАЧУ ОВГВЗ СО СЧ.ДЕПО ОАО "НАЦИОНАЛЬНЫЙ БАНК РАЗВИТИЯ"</v>
          </cell>
        </row>
        <row r="7931">
          <cell r="A7931">
            <v>37364</v>
          </cell>
          <cell r="B7931" t="str">
            <v>47422810700000050224</v>
          </cell>
          <cell r="C7931" t="str">
            <v>60301810700000009098</v>
          </cell>
          <cell r="D7931" t="str">
            <v>$</v>
          </cell>
          <cell r="E7931">
            <v>12.56</v>
          </cell>
          <cell r="F7931" t="str">
            <v>ЗАЧИСЛЕНИЕ КОМИССИИ ЗА ХРАНЕНИЕ ЦБ НА СЧ.ДЕПО ООО "РУССКО-БРИТАНСКОЕ ПРЕДПРИЯТИЕ "СПЕКТРУМ НДТ" ЗА 1 КВ.2002г</v>
          </cell>
        </row>
        <row r="7932">
          <cell r="A7932">
            <v>37364</v>
          </cell>
          <cell r="B7932" t="str">
            <v>47422810700000050224</v>
          </cell>
          <cell r="C7932" t="str">
            <v>60301810700000009098</v>
          </cell>
          <cell r="D7932" t="str">
            <v>$</v>
          </cell>
          <cell r="E7932">
            <v>1.76</v>
          </cell>
          <cell r="F7932" t="str">
            <v>ЗАЧИСЛЕНИЕ КОМИССИИ ЗА ХРАНЕНИЕ ЦБ НА СЧ.ДЕПО ЗАО "МАННЕСМАНН ДЕМАГ ПЛАСТСЕРВИС"  ЗА 1 КВ.2002г</v>
          </cell>
        </row>
        <row r="7933">
          <cell r="A7933">
            <v>37364</v>
          </cell>
          <cell r="B7933" t="str">
            <v>47422810700000050224</v>
          </cell>
          <cell r="C7933" t="str">
            <v>60301810700000009098</v>
          </cell>
          <cell r="D7933" t="str">
            <v>$</v>
          </cell>
          <cell r="E7933">
            <v>6.13</v>
          </cell>
          <cell r="F7933" t="str">
            <v>ЗАЧИСЛЕНИЕ КОМИССИИ ЗА ХРАНЕНИЕ ЦБ НА СЧ.ДЕПО ЗАО "СТАВМЕТ" ЗА 1 КВ.2002г</v>
          </cell>
        </row>
        <row r="7934">
          <cell r="A7934">
            <v>37364</v>
          </cell>
          <cell r="B7934" t="str">
            <v>47422810700000050224</v>
          </cell>
          <cell r="C7934" t="str">
            <v>60301810700000009098</v>
          </cell>
          <cell r="D7934" t="str">
            <v>$</v>
          </cell>
          <cell r="E7934">
            <v>6.96</v>
          </cell>
          <cell r="F7934" t="str">
            <v>Зачисление комиссии Депозитария за хранение ценных бумаг (ВНИИТЭМР, МОСКВА). Сумма комиссии - 34.78, НДС - 6.96.</v>
          </cell>
        </row>
        <row r="7935">
          <cell r="A7935">
            <v>37364</v>
          </cell>
          <cell r="B7935" t="str">
            <v>47422810700000050224</v>
          </cell>
          <cell r="C7935" t="str">
            <v>60301810700000009098</v>
          </cell>
          <cell r="D7935" t="str">
            <v>$</v>
          </cell>
          <cell r="E7935">
            <v>1433.31</v>
          </cell>
          <cell r="F7935" t="str">
            <v>Зачисление комиссии Депозитария за хранение ценных бумаг (НЕФТЯНОЙ АЛЬЯНС (ООО) , КБ , Г. МОСКВА ). Сумма комиссии - 7166.53, НДС - 1433.31.</v>
          </cell>
        </row>
        <row r="7936">
          <cell r="A7936">
            <v>37364</v>
          </cell>
          <cell r="B7936" t="str">
            <v>47422810700000050224</v>
          </cell>
          <cell r="C7936" t="str">
            <v>60301810700000009098</v>
          </cell>
          <cell r="D7936" t="str">
            <v>$</v>
          </cell>
          <cell r="E7936">
            <v>2348.2800000000002</v>
          </cell>
          <cell r="F7936" t="str">
            <v>Зачисление комиссии Депозитария за хранение ценных бумаг (ОАО ЮНИКОРБАНК , КБ , Г. МОСКВА ). Сумма комиссии - 11741.4, НДС - 2348.28.</v>
          </cell>
        </row>
        <row r="7937">
          <cell r="A7937">
            <v>37364</v>
          </cell>
          <cell r="B7937" t="str">
            <v>47422810700000050224</v>
          </cell>
          <cell r="C7937" t="str">
            <v>60301810700000009098</v>
          </cell>
          <cell r="D7937" t="str">
            <v>$</v>
          </cell>
          <cell r="E7937">
            <v>1650.42</v>
          </cell>
          <cell r="F7937" t="str">
            <v>Зачисление комиссии Депозитария за хранение ценных бумаг (ТРИНФИКО, ЗАО, МОСКВА). Сумма комиссии - 8252.12, НДС - 1650.42.</v>
          </cell>
        </row>
        <row r="7938">
          <cell r="A7938">
            <v>37364</v>
          </cell>
          <cell r="B7938" t="str">
            <v>47422810700000050224</v>
          </cell>
          <cell r="C7938" t="str">
            <v>60301810700000009098</v>
          </cell>
          <cell r="D7938" t="str">
            <v>$</v>
          </cell>
          <cell r="E7938">
            <v>1318</v>
          </cell>
          <cell r="F7938" t="str">
            <v>Зачисление комиссии Депозитария за хранение ценных бумаг (МЕЖДУНАРОДНЫЙ МОСКОВСКИЙ БАНК , КБ , Г. МОСКВА ). Сумма комиссии - 6590, НДС - 1318.</v>
          </cell>
        </row>
        <row r="7939">
          <cell r="A7939">
            <v>37364</v>
          </cell>
          <cell r="B7939" t="str">
            <v>47422810700000050224</v>
          </cell>
          <cell r="C7939" t="str">
            <v>60301810700000009098</v>
          </cell>
          <cell r="D7939" t="str">
            <v>$</v>
          </cell>
          <cell r="E7939">
            <v>1161.32</v>
          </cell>
          <cell r="F7939" t="str">
            <v>Зачисление комиссии Депозитария за хранение ценных бумаг (МБО ОРГБАНК ООО , КБ , Г. МОСКВА ). Сумма комиссии - 5806.58, НДС - 1161.32.</v>
          </cell>
        </row>
        <row r="7940">
          <cell r="A7940">
            <v>37364</v>
          </cell>
          <cell r="B7940" t="str">
            <v>47422810700000050224</v>
          </cell>
          <cell r="C7940" t="str">
            <v>60301810700000009098</v>
          </cell>
          <cell r="D7940" t="str">
            <v>$</v>
          </cell>
          <cell r="E7940">
            <v>1026.03</v>
          </cell>
          <cell r="F7940" t="str">
            <v>Зачисление комиссии Депозитария за хранение ценных бумаг (РЕГИОН, ИНВЕСТИЦИОННАЯ КОМПАНИЯ, ЗАО, МОСКВА). Сумма комиссии - 5130.17, НДС - 1026.03.</v>
          </cell>
        </row>
        <row r="7941">
          <cell r="A7941">
            <v>37364</v>
          </cell>
          <cell r="B7941" t="str">
            <v>47422810700000050224</v>
          </cell>
          <cell r="C7941" t="str">
            <v>60301810700000009098</v>
          </cell>
          <cell r="D7941" t="str">
            <v>$</v>
          </cell>
          <cell r="E7941">
            <v>351.68</v>
          </cell>
          <cell r="F7941" t="str">
            <v>Зачисление комиссии Депозитария за хранение ценных бумаг (СОКОЛ, НИЖЕГОРОДСКИЙ АВИАСТРОИТЕЛЬНЫЙ ЗАВОД, АООТ, НИЖНИЙ НОВГОРОД). Сумма комиссии - 1758.41, НДС - 351.68.</v>
          </cell>
        </row>
        <row r="7942">
          <cell r="A7942">
            <v>37364</v>
          </cell>
          <cell r="B7942" t="str">
            <v>47422810700000050224</v>
          </cell>
          <cell r="C7942" t="str">
            <v>60301810700000009098</v>
          </cell>
          <cell r="D7942" t="str">
            <v>$</v>
          </cell>
          <cell r="E7942">
            <v>71.75</v>
          </cell>
          <cell r="F7942" t="str">
            <v>Зачисление комиссии Депозитария за хранение ценных бумаг (ФИЛИАЛ ОАО БАНК МЕНАТЕП СПБ В Г.П, ФАКБ, Г. ПЕРМЬ ). Сумма комиссии - 358.74, НДС - 71.75.</v>
          </cell>
        </row>
        <row r="7943">
          <cell r="A7943">
            <v>37364</v>
          </cell>
          <cell r="B7943" t="str">
            <v>47422810700000050224</v>
          </cell>
          <cell r="C7943" t="str">
            <v>60301810700000009098</v>
          </cell>
          <cell r="D7943" t="str">
            <v>$</v>
          </cell>
          <cell r="E7943">
            <v>12.26</v>
          </cell>
          <cell r="F7943" t="str">
            <v>Зачисление комиссии Депозитария за хранение ценных бумаг (ВОЛГОГРАДОБЛОХОТУПРАВЛЕНИЕ, ВОЛГОГРАД). Сумма комиссии - 61.31, НДС - 12.26.</v>
          </cell>
        </row>
        <row r="7944">
          <cell r="A7944">
            <v>37364</v>
          </cell>
          <cell r="B7944" t="str">
            <v>47422810700000050224</v>
          </cell>
          <cell r="C7944" t="str">
            <v>60301810700000009098</v>
          </cell>
          <cell r="D7944" t="str">
            <v>$</v>
          </cell>
          <cell r="E7944">
            <v>0.88</v>
          </cell>
          <cell r="F7944" t="str">
            <v>Зачисление комиссии Депозитария за хранение ценных бумаг (ДОНКОМБАНК , АКБ , Г. РОСТОВ-НА-ДОНУ ). Сумма комиссии - 4.41, НДС - .88.</v>
          </cell>
        </row>
        <row r="7945">
          <cell r="A7945">
            <v>37364</v>
          </cell>
          <cell r="B7945" t="str">
            <v>47422810700000050224</v>
          </cell>
          <cell r="C7945" t="str">
            <v>60301810700000009098</v>
          </cell>
          <cell r="D7945" t="str">
            <v>$</v>
          </cell>
          <cell r="E7945">
            <v>43.54</v>
          </cell>
          <cell r="F7945" t="str">
            <v>Зачисление комиссии Депозитария за хранение ценных бумаг (ИНСТИТУТ ПСОРИАЗА, ООО, МОСКВА). Сумма комиссии - 217.69, НДС - 43.54.</v>
          </cell>
        </row>
        <row r="7946">
          <cell r="A7946">
            <v>37364</v>
          </cell>
          <cell r="B7946" t="str">
            <v>47422810700000050224</v>
          </cell>
          <cell r="C7946" t="str">
            <v>60301810700000009098</v>
          </cell>
          <cell r="D7946" t="str">
            <v>$</v>
          </cell>
          <cell r="E7946">
            <v>113.89</v>
          </cell>
          <cell r="F7946" t="str">
            <v>Зачисление комиссии Депозитария за хранение ценных бумаг (ИНСТИТУТ ПСОРИАЗА, ООО, МОСКВА). Сумма комиссии - 569.43, НДС - 113.89.</v>
          </cell>
        </row>
        <row r="7947">
          <cell r="A7947">
            <v>37364</v>
          </cell>
          <cell r="B7947" t="str">
            <v>47422810700000050224</v>
          </cell>
          <cell r="C7947" t="str">
            <v>60301810700000009098</v>
          </cell>
          <cell r="D7947" t="str">
            <v>$</v>
          </cell>
          <cell r="E7947">
            <v>4.3600000000000003</v>
          </cell>
          <cell r="F7947" t="str">
            <v>Зачисление комиссии Депозитария за хранение ценных бумаг (ВОЛЬФАГРОЛЕС, ООО, МОСКВА). Сумма комиссии - 21.81, НДС - 4.36.</v>
          </cell>
        </row>
        <row r="7948">
          <cell r="A7948">
            <v>37364</v>
          </cell>
          <cell r="B7948" t="str">
            <v>47422810700000050224</v>
          </cell>
          <cell r="C7948" t="str">
            <v>60301810700000009098</v>
          </cell>
          <cell r="D7948" t="str">
            <v>$</v>
          </cell>
          <cell r="E7948">
            <v>373.97</v>
          </cell>
          <cell r="F7948" t="str">
            <v>Зачисление комиссии Депозитария за сделки по счету N 50025 (ЗАО КБ ГУТА-БАНК , АКБ , Г. МОСКВА ). Сумма комиссии - 1869.87, НДС - 373.97.</v>
          </cell>
        </row>
        <row r="7949">
          <cell r="A7949">
            <v>37364</v>
          </cell>
          <cell r="B7949" t="str">
            <v>47422810700000050224</v>
          </cell>
          <cell r="C7949" t="str">
            <v>60301810700000009098</v>
          </cell>
          <cell r="D7949" t="str">
            <v>$</v>
          </cell>
          <cell r="E7949">
            <v>13.13</v>
          </cell>
          <cell r="F7949" t="str">
            <v>ЗАЧИСЛЕНИЕ КОМИССИИ ЗА ХРАНЕНИЕ ЦБ НА СЧ.ДЕПО ФИЛИАЛ ОАО БАНК "МЕНАТЕП СПб" В г.ТАМБОВ ЗА 1 КВ.2002г</v>
          </cell>
        </row>
        <row r="7950">
          <cell r="A7950">
            <v>37364</v>
          </cell>
          <cell r="B7950" t="str">
            <v>47422810700000050224</v>
          </cell>
          <cell r="C7950" t="str">
            <v>60301810700000009098</v>
          </cell>
          <cell r="D7950" t="str">
            <v>$</v>
          </cell>
          <cell r="E7950">
            <v>1188.6199999999999</v>
          </cell>
          <cell r="F7950" t="str">
            <v>ЗАЧИСЛЕНИЕ КОМИССИИ ЗА ХРАНЕНИЕ ЦБ НА СЧ.ДЕПО ОАО "НАХОДКИНСКИЙ МОРСКОЙ ПОРТ" ЗА  1 КВ.2002г</v>
          </cell>
        </row>
        <row r="7951">
          <cell r="A7951">
            <v>37364</v>
          </cell>
          <cell r="B7951" t="str">
            <v>47422810700000050224</v>
          </cell>
          <cell r="C7951" t="str">
            <v>60301810700000009098</v>
          </cell>
          <cell r="D7951" t="str">
            <v>$</v>
          </cell>
          <cell r="E7951">
            <v>3.48</v>
          </cell>
          <cell r="F7951" t="str">
            <v>ЗАЧИСЛЕНИЕ КОМИССИИ ЗА ХРАНЕНИЕ ЦБ НА СЧ.ДЕПО ОАО "ТРАНСМАШ" ЗА 1 КВ.2002г</v>
          </cell>
        </row>
        <row r="7952">
          <cell r="A7952">
            <v>37365</v>
          </cell>
          <cell r="B7952" t="str">
            <v>47422810700000050224</v>
          </cell>
          <cell r="C7952" t="str">
            <v>60301810700000009098</v>
          </cell>
          <cell r="D7952" t="str">
            <v>$</v>
          </cell>
          <cell r="E7952">
            <v>77.930000000000007</v>
          </cell>
          <cell r="F7952" t="str">
            <v>Зачисление комиссии Депозитария за хранение ценных бумаг (ОАО МАБ ТЕМПБАНК , АКБ , Г. МОСКВА ). Сумма комиссии - 389.66, НДС - 77.93.</v>
          </cell>
        </row>
        <row r="7953">
          <cell r="A7953">
            <v>37365</v>
          </cell>
          <cell r="B7953" t="str">
            <v>47422810700000050224</v>
          </cell>
          <cell r="C7953" t="str">
            <v>60301810700000009098</v>
          </cell>
          <cell r="D7953" t="str">
            <v>$</v>
          </cell>
          <cell r="E7953">
            <v>0.1</v>
          </cell>
          <cell r="F7953" t="str">
            <v>Зачисление комиссии Депозитария за хранение ценных бумаг (ЛОГОВАЗ, АОЗТ, МОСКВА). Сумма комиссии - .52, НДС - .1.</v>
          </cell>
        </row>
        <row r="7954">
          <cell r="A7954">
            <v>37365</v>
          </cell>
          <cell r="B7954" t="str">
            <v>47422810700000050224</v>
          </cell>
          <cell r="C7954" t="str">
            <v>60301810700000009098</v>
          </cell>
          <cell r="D7954" t="str">
            <v>$</v>
          </cell>
          <cell r="E7954">
            <v>221.28</v>
          </cell>
          <cell r="F7954" t="str">
            <v>Зачисление комиссии Депозитария за хранение ценных бумаг (ГАЗБАНК , АКБ , Г. САМАРА ). Сумма комиссии - 1106.41, НДС - 221.28.</v>
          </cell>
        </row>
        <row r="7955">
          <cell r="A7955">
            <v>37365</v>
          </cell>
          <cell r="B7955" t="str">
            <v>47422810700000050224</v>
          </cell>
          <cell r="C7955" t="str">
            <v>60301810700000009098</v>
          </cell>
          <cell r="D7955" t="str">
            <v>$</v>
          </cell>
          <cell r="E7955">
            <v>49.17</v>
          </cell>
          <cell r="F7955" t="str">
            <v>Зачисление комиссии Депозитария за хранение ценных бумаг (ОАО ОМСКПРОМСТРОЙБАНК , КБ , Г. ОМСК ). Сумма комиссии - 245.84, НДС - 49.17.</v>
          </cell>
        </row>
        <row r="7956">
          <cell r="A7956">
            <v>37365</v>
          </cell>
          <cell r="B7956" t="str">
            <v>47422810700000050224</v>
          </cell>
          <cell r="C7956" t="str">
            <v>60301810700000009098</v>
          </cell>
          <cell r="D7956" t="str">
            <v>$</v>
          </cell>
          <cell r="E7956">
            <v>74.45</v>
          </cell>
          <cell r="F7956" t="str">
            <v>Зачисление комиссии Депозитария за хранение ценных бумаг (НИЖЕГОРОДПРОМСТРОЙБАНК , АКБ , Г. НИЖНИЙ НОВГОРОД ). Сумма комиссии - 372.27, НДС - 74.45.</v>
          </cell>
        </row>
        <row r="7957">
          <cell r="A7957">
            <v>37365</v>
          </cell>
          <cell r="B7957" t="str">
            <v>47422810700000050224</v>
          </cell>
          <cell r="C7957" t="str">
            <v>60301810700000009098</v>
          </cell>
          <cell r="D7957" t="str">
            <v>$</v>
          </cell>
          <cell r="E7957">
            <v>3241.02</v>
          </cell>
          <cell r="F7957" t="str">
            <v>Зачисление комиссии Депозитария за хранение ценных бумаг (СВА (ОАО) , АКБ , Г. МОСКВА ). Сумма комиссии - 16205.12, НДС - 3241.02.</v>
          </cell>
        </row>
        <row r="7958">
          <cell r="A7958">
            <v>37365</v>
          </cell>
          <cell r="B7958" t="str">
            <v>47422810700000050224</v>
          </cell>
          <cell r="C7958" t="str">
            <v>60301810700000009098</v>
          </cell>
          <cell r="D7958" t="str">
            <v>$</v>
          </cell>
          <cell r="E7958">
            <v>6036.42</v>
          </cell>
          <cell r="F7958" t="str">
            <v>Зачисление комиссии Депозитария за хранение ценных бумаг (ОБЪЕДИНЕННАЯ ДЕПОЗИТАРНАЯ КОМПАНИЯ,ЗАО, МОСКВА). Сумма комиссии - 30182.08, НДС - 6036.42.</v>
          </cell>
        </row>
        <row r="7959">
          <cell r="A7959">
            <v>37365</v>
          </cell>
          <cell r="B7959" t="str">
            <v>47422810700000050224</v>
          </cell>
          <cell r="C7959" t="str">
            <v>60301810700000009098</v>
          </cell>
          <cell r="D7959" t="str">
            <v>$</v>
          </cell>
          <cell r="E7959">
            <v>10183.18</v>
          </cell>
          <cell r="F7959" t="str">
            <v>Зачисление комиссии Депозитария за хранение ценных бумаг (ОАО МБСП , Б , Г. САНКТ-ПЕТЕРБУРГ ). Сумма комиссии - 50915.9, НДС - 10183.18.</v>
          </cell>
        </row>
        <row r="7960">
          <cell r="A7960">
            <v>37365</v>
          </cell>
          <cell r="B7960" t="str">
            <v>47422810700000050224</v>
          </cell>
          <cell r="C7960" t="str">
            <v>60301810700000009098</v>
          </cell>
          <cell r="D7960" t="str">
            <v>$</v>
          </cell>
          <cell r="E7960">
            <v>8.77</v>
          </cell>
          <cell r="F7960" t="str">
            <v>ЗАЧИСЛЕНИЕ КОМИССИИ ЗА ХРАНЕНИЕ ЦБ НА СЧ.ДЕПО ОАО "ДОМОСТРОИТЕЛЬНЫЙ КОМБИНАТ N2"  ЗА 1 КВ.2002г</v>
          </cell>
        </row>
        <row r="7961">
          <cell r="A7961">
            <v>37365</v>
          </cell>
          <cell r="B7961" t="str">
            <v>47422810700000050224</v>
          </cell>
          <cell r="C7961" t="str">
            <v>60301810700000009098</v>
          </cell>
          <cell r="D7961" t="str">
            <v>$</v>
          </cell>
          <cell r="E7961">
            <v>2.59</v>
          </cell>
          <cell r="F7961" t="str">
            <v>ЗАЧИСЛЕНИЕ КОМИССИИ ЗА ХРАНЕНИЕ ЦБ НА СЧ.ДЕПО ОАО "УРАЛНИИЛП" ЗА 1 КВ.2002г</v>
          </cell>
        </row>
        <row r="7962">
          <cell r="A7962">
            <v>37365</v>
          </cell>
          <cell r="B7962" t="str">
            <v>47422810700000050224</v>
          </cell>
          <cell r="C7962" t="str">
            <v>60301810700000009098</v>
          </cell>
          <cell r="D7962" t="str">
            <v>$</v>
          </cell>
          <cell r="E7962">
            <v>13.13</v>
          </cell>
          <cell r="F7962" t="str">
            <v>ЗАЧИСЛЕНИЕ КОМИССИИ ЗА ХРАНЕНИЕ ЦБ НА СЧ.ДЕПО АКБ "ЗАРЕЧЬЕ" ЗА 1 КВ.2002г</v>
          </cell>
        </row>
        <row r="7963">
          <cell r="A7963">
            <v>37365</v>
          </cell>
          <cell r="B7963" t="str">
            <v>47422810700000050224</v>
          </cell>
          <cell r="C7963" t="str">
            <v>60301810700000009098</v>
          </cell>
          <cell r="D7963" t="str">
            <v>$</v>
          </cell>
          <cell r="E7963">
            <v>164.58</v>
          </cell>
          <cell r="F7963" t="str">
            <v>ЗАЧИСЛЕНИЕ КОМИССИИ ЗА ХРАНЕНИЕ ЦБ НА СЧ.ДЕПО КБ "ЭНЕРГОТРАНСБАНК" ЗА 1 КВ.2002г</v>
          </cell>
        </row>
        <row r="7964">
          <cell r="A7964">
            <v>37365</v>
          </cell>
          <cell r="B7964" t="str">
            <v>47422810700000050224</v>
          </cell>
          <cell r="C7964" t="str">
            <v>60301810700000009098</v>
          </cell>
          <cell r="D7964" t="str">
            <v>$</v>
          </cell>
          <cell r="E7964">
            <v>1075.3</v>
          </cell>
          <cell r="F7964" t="str">
            <v>ЗАЧИСЛЕНИЕ КОМИССИИ ЗА ХРАНЕНИЕ ЦБ НА СЧ.ДЕПО КБ ОАО "РБР" ЗА 1 КВ.2002г</v>
          </cell>
        </row>
        <row r="7965">
          <cell r="A7965">
            <v>37365</v>
          </cell>
          <cell r="B7965" t="str">
            <v>47422810700000050224</v>
          </cell>
          <cell r="C7965" t="str">
            <v>60301810700000009098</v>
          </cell>
          <cell r="D7965" t="str">
            <v>$</v>
          </cell>
          <cell r="E7965">
            <v>92.16</v>
          </cell>
          <cell r="F7965" t="str">
            <v>ЗАЧИСЛЕНИЕ КОМИССИИ ЗА ХРАНЕНИЕ ЦБ НА СЧ.ДЕПО ООО "ЛУКОЙЛ-ЗАПАДНАЯ СИБИРЬ" ЗА 2,3,4 КВ.2001г; ЗА 1 КВ.2002г</v>
          </cell>
        </row>
        <row r="7966">
          <cell r="A7966">
            <v>37365</v>
          </cell>
          <cell r="B7966" t="str">
            <v>47422810700000050224</v>
          </cell>
          <cell r="C7966" t="str">
            <v>60301810700000009098</v>
          </cell>
          <cell r="D7966" t="str">
            <v>$</v>
          </cell>
          <cell r="E7966">
            <v>143.6</v>
          </cell>
          <cell r="F7966" t="str">
            <v>Зачисление комиссии Депозитария за хранение ценных бумаг (ТРУДОВОЙ, ПЛЕМЗАВОД, ЗАО, СЕЛО ПАВЛОВКА). Сумма комиссии - 718.01, НДС - 143.6.</v>
          </cell>
        </row>
        <row r="7967">
          <cell r="A7967">
            <v>37365</v>
          </cell>
          <cell r="B7967" t="str">
            <v>47422810700000050224</v>
          </cell>
          <cell r="C7967" t="str">
            <v>60301810700000009098</v>
          </cell>
          <cell r="D7967" t="str">
            <v>$</v>
          </cell>
          <cell r="E7967">
            <v>88.41</v>
          </cell>
          <cell r="F7967" t="str">
            <v>Зачисление комиссии Депозитария за хранение ценных бумаг (СОВФИНТРЕЙД , АКБ , Г. МОСКВА ). Сумма комиссии - 442.07, НДС - 88.41.</v>
          </cell>
        </row>
        <row r="7968">
          <cell r="A7968">
            <v>37365</v>
          </cell>
          <cell r="B7968" t="str">
            <v>47422810700000050224</v>
          </cell>
          <cell r="C7968" t="str">
            <v>60301810700000009098</v>
          </cell>
          <cell r="D7968" t="str">
            <v>$</v>
          </cell>
          <cell r="E7968">
            <v>148.84</v>
          </cell>
          <cell r="F7968" t="str">
            <v>Зачисление комиссии Депозитария за хранение ценных бумаг (АДМИНИСТРАЦИЯ Г.ДОЛГОПРУДНЫЙ, ДОЛГОПРУДНЫЙ). Сумма комиссии - 744.22, НДС - 148.84.</v>
          </cell>
        </row>
        <row r="7969">
          <cell r="A7969">
            <v>37365</v>
          </cell>
          <cell r="B7969" t="str">
            <v>47422810700000050224</v>
          </cell>
          <cell r="C7969" t="str">
            <v>60301810700000009098</v>
          </cell>
          <cell r="D7969" t="str">
            <v>$</v>
          </cell>
          <cell r="E7969">
            <v>62.3</v>
          </cell>
          <cell r="F7969" t="str">
            <v>Зачисление комиссии Депозитария за сделки по счету N 40114 (НЕФТЯНОЙ АЛЬЯНС (ООО) , КБ , Г. МОСКВА ). Сумма комиссии - 311.5, НДС - 62.3.</v>
          </cell>
        </row>
        <row r="7970">
          <cell r="A7970">
            <v>37365</v>
          </cell>
          <cell r="B7970" t="str">
            <v>47422810700000050224</v>
          </cell>
          <cell r="C7970" t="str">
            <v>60301810700000009098</v>
          </cell>
          <cell r="D7970" t="str">
            <v>$</v>
          </cell>
          <cell r="E7970">
            <v>13.13</v>
          </cell>
          <cell r="F7970" t="str">
            <v>ЗАЧИСЛЕНИЕ КОМИССИИ ЗА ХРАНЕНИЕ ЦБ НА СЧ.ДЕПО ЗАО "РАЗВИТИЕ" ЗА 1 КВ.2002г</v>
          </cell>
        </row>
        <row r="7971">
          <cell r="A7971">
            <v>37365</v>
          </cell>
          <cell r="B7971" t="str">
            <v>47422810700000050224</v>
          </cell>
          <cell r="C7971" t="str">
            <v>60301810700000009098</v>
          </cell>
          <cell r="D7971" t="str">
            <v>$</v>
          </cell>
          <cell r="E7971">
            <v>31.15</v>
          </cell>
          <cell r="F7971" t="str">
            <v>ЗАЧИСЛЕНИЕ КОМИССИИ ЗА ВЫДАЧУ ВЕКСЕЛЕЙ СО СЧ.ДЕПО "НОМОС-БАНК"</v>
          </cell>
        </row>
        <row r="7972">
          <cell r="A7972">
            <v>37368</v>
          </cell>
          <cell r="B7972" t="str">
            <v>47422810700000050224</v>
          </cell>
          <cell r="C7972" t="str">
            <v>60301810700000009098</v>
          </cell>
          <cell r="D7972" t="str">
            <v>$</v>
          </cell>
          <cell r="E7972">
            <v>121.13</v>
          </cell>
          <cell r="F7972" t="str">
            <v>ЗАЧИСЛЕНИЕ КОМИССИИ ЗА ХРАНЕНИЕ ЦБ НА СЧ.ДЕПО ОАО "СВЕРДЛОВСКНЕФТЕПРОДУКТ" ЗА 1КВ.2002г</v>
          </cell>
        </row>
        <row r="7973">
          <cell r="A7973">
            <v>37368</v>
          </cell>
          <cell r="B7973" t="str">
            <v>47422810700000050224</v>
          </cell>
          <cell r="C7973" t="str">
            <v>60301810700000009098</v>
          </cell>
          <cell r="D7973" t="str">
            <v>$</v>
          </cell>
          <cell r="E7973">
            <v>1179.82</v>
          </cell>
          <cell r="F7973" t="str">
            <v>Зачисление комиссии Депозитария за хранение ценных бумаг (СИЛЬВИНИТ, ОАО, СОЛИКАМСК). Сумма комиссии - 5899.09, НДС - 1179.82.</v>
          </cell>
        </row>
        <row r="7974">
          <cell r="A7974">
            <v>37368</v>
          </cell>
          <cell r="B7974" t="str">
            <v>47422810700000050224</v>
          </cell>
          <cell r="C7974" t="str">
            <v>60301810700000009098</v>
          </cell>
          <cell r="D7974" t="str">
            <v>$</v>
          </cell>
          <cell r="E7974">
            <v>83.22</v>
          </cell>
          <cell r="F7974" t="str">
            <v>Зачисление комиссии Депозитария за хранение ценных бумаг (ГАМОС, ОАО, МОСКВА). Сумма комиссии - 416.11, НДС - 83.22.</v>
          </cell>
        </row>
        <row r="7975">
          <cell r="A7975">
            <v>37368</v>
          </cell>
          <cell r="B7975" t="str">
            <v>47422810700000050224</v>
          </cell>
          <cell r="C7975" t="str">
            <v>60301810700000009098</v>
          </cell>
          <cell r="D7975" t="str">
            <v>$</v>
          </cell>
          <cell r="E7975">
            <v>589.14</v>
          </cell>
          <cell r="F7975" t="str">
            <v>Зачисление комиссии Депозитария за хранение ценных бумаг (АВТОЭКСПОРТ, ВНЕШНЕЭКОНОМИЧЕСКОЕ ЗАО, МОСКВА). Сумма комиссии - 2945.7, НДС - 589.14.</v>
          </cell>
        </row>
        <row r="7976">
          <cell r="A7976">
            <v>37368</v>
          </cell>
          <cell r="B7976" t="str">
            <v>47422810700000050224</v>
          </cell>
          <cell r="C7976" t="str">
            <v>60301810700000009098</v>
          </cell>
          <cell r="D7976" t="str">
            <v>$</v>
          </cell>
          <cell r="E7976">
            <v>0.88</v>
          </cell>
          <cell r="F7976" t="str">
            <v>Зачисление комиссии Депозитария за хранение ценных бумаг (ПОЛИМЕРБЫТ, ОТКРЫТОЕ АКЦИОНЕРНОЕ ОБЩЕСТВО, МОСКВА). Сумма комиссии - 4.42, НДС - .88.</v>
          </cell>
        </row>
        <row r="7977">
          <cell r="A7977">
            <v>37368</v>
          </cell>
          <cell r="B7977" t="str">
            <v>47422810700000050224</v>
          </cell>
          <cell r="C7977" t="str">
            <v>60301810700000009098</v>
          </cell>
          <cell r="D7977" t="str">
            <v>$</v>
          </cell>
          <cell r="E7977">
            <v>17.5</v>
          </cell>
          <cell r="F7977" t="str">
            <v>Зачисление комиссии Депозитария за хранение ценных бумаг (ПАНОРАМАТУР, ООО, МОСКВА). Сумма комиссии - 87.48, НДС - 17.5.</v>
          </cell>
        </row>
        <row r="7978">
          <cell r="A7978">
            <v>37368</v>
          </cell>
          <cell r="B7978" t="str">
            <v>47422810700000050224</v>
          </cell>
          <cell r="C7978" t="str">
            <v>60301810700000009098</v>
          </cell>
          <cell r="D7978" t="str">
            <v>$</v>
          </cell>
          <cell r="E7978">
            <v>319.60000000000002</v>
          </cell>
          <cell r="F7978" t="str">
            <v>Зачисление комиссии Депозитария за хранение ценных бумаг (ЗАО МЕЖДУНАРОДНЫЙ АКЦИОНЕРНЫЙ БАН, АКБ , Г. МОСКВА ). Сумма комиссии - 1597.98, НДС - 319.6.</v>
          </cell>
        </row>
        <row r="7979">
          <cell r="A7979">
            <v>37368</v>
          </cell>
          <cell r="B7979" t="str">
            <v>47422810700000050224</v>
          </cell>
          <cell r="C7979" t="str">
            <v>60301810700000009098</v>
          </cell>
          <cell r="D7979" t="str">
            <v>$</v>
          </cell>
          <cell r="E7979">
            <v>2131.9899999999998</v>
          </cell>
          <cell r="F7979" t="str">
            <v>Зачисление комиссии Депозитария за хранение ценных бумаг (ЗАРУБЕЖНЕФТЬ, ГОС.ПРЕД. РОССИЙСКОЕ ВНЕШНЕЭКОНОМИЧ. ОБЪЕДИНЕНИЕ, МОСКВА). Сумма комиссии - 10659.95, НДС - 2131.99.</v>
          </cell>
        </row>
        <row r="7980">
          <cell r="A7980">
            <v>37368</v>
          </cell>
          <cell r="B7980" t="str">
            <v>47422810700000050224</v>
          </cell>
          <cell r="C7980" t="str">
            <v>60301810700000009098</v>
          </cell>
          <cell r="D7980" t="str">
            <v>$</v>
          </cell>
          <cell r="E7980">
            <v>1541.78</v>
          </cell>
          <cell r="F7980" t="str">
            <v>Зачисление комиссии Депозитария за хранение ценных бумаг (СВЯЗЬ-БАНК , АКБ , Г. МОСКВА ). Сумма комиссии - 7708.9, НДС - 1541.78.</v>
          </cell>
        </row>
        <row r="7981">
          <cell r="A7981">
            <v>37368</v>
          </cell>
          <cell r="B7981" t="str">
            <v>47422810700000050224</v>
          </cell>
          <cell r="C7981" t="str">
            <v>60301810700000009098</v>
          </cell>
          <cell r="D7981" t="str">
            <v>$</v>
          </cell>
          <cell r="E7981">
            <v>303.98</v>
          </cell>
          <cell r="F7981" t="str">
            <v>Зачисление комиссии Депозитария за хранение ценных бумаг (БАНК СНЕЖИНСКИЙ ОАО , КБ , Г. СНЕЖИНСК ). Сумма комиссии - 1519.92, НДС - 303.98.</v>
          </cell>
        </row>
        <row r="7982">
          <cell r="A7982">
            <v>37368</v>
          </cell>
          <cell r="B7982" t="str">
            <v>47422810700000050224</v>
          </cell>
          <cell r="C7982" t="str">
            <v>60301810700000009098</v>
          </cell>
          <cell r="D7982" t="str">
            <v>$</v>
          </cell>
          <cell r="E7982">
            <v>205.9</v>
          </cell>
          <cell r="F7982" t="str">
            <v>Зачисление комиссии Депозитария за хранение ценных бумаг (ЭЛИКОН, ОАО, МУРЫГИНО КИРОВСКОЙ ОБЛ.). Сумма комиссии - 1029.48, НДС - 205.9.</v>
          </cell>
        </row>
        <row r="7983">
          <cell r="A7983">
            <v>37368</v>
          </cell>
          <cell r="B7983" t="str">
            <v>47422810700000050224</v>
          </cell>
          <cell r="C7983" t="str">
            <v>60301810700000009098</v>
          </cell>
          <cell r="D7983" t="str">
            <v>$</v>
          </cell>
          <cell r="E7983">
            <v>186.99</v>
          </cell>
          <cell r="F7983" t="str">
            <v>Зачисление комиссии Депозитария за хранение ценных бумаг (ЗАПРЫБФЛОТ, ЗАО, КАЛИНИНГРАД). Сумма комиссии - 934.95, НДС - 186.99.</v>
          </cell>
        </row>
        <row r="7984">
          <cell r="A7984">
            <v>37368</v>
          </cell>
          <cell r="B7984" t="str">
            <v>47422810700000050224</v>
          </cell>
          <cell r="C7984" t="str">
            <v>60301810700000009098</v>
          </cell>
          <cell r="D7984" t="str">
            <v>$</v>
          </cell>
          <cell r="E7984">
            <v>85.81</v>
          </cell>
          <cell r="F7984" t="str">
            <v>Зачисление комиссии Депозитария за хранение ценных бумаг (АКБ БАЙКАЛОНЭКСИМ БАНК , АКБ , Г. ИРКУТСК ). Сумма комиссии - 429.03, НДС - 85.81.</v>
          </cell>
        </row>
        <row r="7985">
          <cell r="A7985">
            <v>37368</v>
          </cell>
          <cell r="B7985" t="str">
            <v>47422810700000050224</v>
          </cell>
          <cell r="C7985" t="str">
            <v>60301810700000009098</v>
          </cell>
          <cell r="D7985" t="str">
            <v>$</v>
          </cell>
          <cell r="E7985">
            <v>3.48</v>
          </cell>
          <cell r="F7985" t="str">
            <v>Зачисление комиссии Депозитария за хранение ценных бумаг (ООО ТАНДЕМБАНК , КБ , Г. МОСКВА ). Сумма комиссии - 17.39, НДС - 3.48.</v>
          </cell>
        </row>
        <row r="7986">
          <cell r="A7986">
            <v>37368</v>
          </cell>
          <cell r="B7986" t="str">
            <v>47422810700000050224</v>
          </cell>
          <cell r="C7986" t="str">
            <v>60301810700000009098</v>
          </cell>
          <cell r="D7986" t="str">
            <v>$</v>
          </cell>
          <cell r="E7986">
            <v>537.99</v>
          </cell>
          <cell r="F7986" t="str">
            <v>Зачисление комиссии Депозитария за хранение ценных бумаг (НОВИКОМБАНК , АКБ , Г. МОСКВА ). Сумма комиссии - 2689.95, НДС - 537.99.</v>
          </cell>
        </row>
        <row r="7987">
          <cell r="A7987">
            <v>37368</v>
          </cell>
          <cell r="B7987" t="str">
            <v>47422810700000050224</v>
          </cell>
          <cell r="C7987" t="str">
            <v>60301810700000009098</v>
          </cell>
          <cell r="D7987" t="str">
            <v>$</v>
          </cell>
          <cell r="E7987">
            <v>284.42</v>
          </cell>
          <cell r="F7987" t="str">
            <v>Зачисление комиссии Депозитария за хранение ценных бумаг (ООО КБ ГАЗЭНЕРГОПРОМБАНК , КБ , П. ГАЗОПРОВОД ). Сумма комиссии - 1422.1, НДС - 284.42.</v>
          </cell>
        </row>
        <row r="7988">
          <cell r="A7988">
            <v>37368</v>
          </cell>
          <cell r="B7988" t="str">
            <v>47422810700000050224</v>
          </cell>
          <cell r="C7988" t="str">
            <v>60301810700000009098</v>
          </cell>
          <cell r="D7988" t="str">
            <v>$</v>
          </cell>
          <cell r="E7988">
            <v>623.29999999999995</v>
          </cell>
          <cell r="F7988" t="str">
            <v>Зачисление комиссии Депозитария за сделки по счету N 40029 (КУЗНЕЦКБИЗНЕСБАНК , АКБ , Г. НОВОКУЗНЕЦК ). Сумма комиссии - 3116.49, НДС - 623.3.</v>
          </cell>
        </row>
        <row r="7989">
          <cell r="A7989">
            <v>37368</v>
          </cell>
          <cell r="B7989" t="str">
            <v>47422810700000050224</v>
          </cell>
          <cell r="C7989" t="str">
            <v>60301810700000009098</v>
          </cell>
          <cell r="D7989" t="str">
            <v>$</v>
          </cell>
          <cell r="E7989">
            <v>15.79</v>
          </cell>
          <cell r="F7989" t="str">
            <v>ЗАЧИСЛЕНИЕ КОМИССИИ ЗА ХРАНЕНИЕ ЦБ НА СЧ.ДЕПО ООО "АМСКОРТ ИНТЕРНЭШНЛ" ЗА 1 КВ.2002г</v>
          </cell>
        </row>
        <row r="7990">
          <cell r="A7990">
            <v>37368</v>
          </cell>
          <cell r="B7990" t="str">
            <v>47422810700000050224</v>
          </cell>
          <cell r="C7990" t="str">
            <v>60301810700000009098</v>
          </cell>
          <cell r="D7990" t="str">
            <v>$</v>
          </cell>
          <cell r="E7990">
            <v>116.53</v>
          </cell>
          <cell r="F7990" t="str">
            <v>ЗАЧИСЛЕНИЕ КОМИССИИ ЗА ХРАНЕНИЕ ЦБ НА СЧ.ДЕПО "АКАДЕМИЗДАТЦЕНТР НАУКА РАН" ЗА 1КВ.2002г</v>
          </cell>
        </row>
        <row r="7991">
          <cell r="A7991">
            <v>37368</v>
          </cell>
          <cell r="B7991" t="str">
            <v>47422810700000050224</v>
          </cell>
          <cell r="C7991" t="str">
            <v>60301810700000009098</v>
          </cell>
          <cell r="D7991" t="str">
            <v>$</v>
          </cell>
          <cell r="E7991">
            <v>1.76</v>
          </cell>
          <cell r="F7991" t="str">
            <v>ЗАЧИСЛЕНИЕ КОМИССИИ ЗА ХРАНЕНИЕ ЦБ НА СЧ.ДЕПО ООО "ТИФЛА" ЗА 1 КВ.2002г</v>
          </cell>
        </row>
        <row r="7992">
          <cell r="A7992">
            <v>37369</v>
          </cell>
          <cell r="B7992" t="str">
            <v>47422810700000050224</v>
          </cell>
          <cell r="C7992" t="str">
            <v>60301810700000009098</v>
          </cell>
          <cell r="D7992" t="str">
            <v>$</v>
          </cell>
          <cell r="E7992">
            <v>31.15</v>
          </cell>
          <cell r="F7992" t="str">
            <v>ЗАЧИСЛЕНИЕ КОМИССИИ ЗА ВЫДАЧУ ВЕКСЕЛЕЙ СО СЧ.ДЕПО ЗАО ИК "РЕГИОН"</v>
          </cell>
        </row>
        <row r="7993">
          <cell r="A7993">
            <v>37369</v>
          </cell>
          <cell r="B7993" t="str">
            <v>47422810700000050224</v>
          </cell>
          <cell r="C7993" t="str">
            <v>60301810700000009098</v>
          </cell>
          <cell r="D7993" t="str">
            <v>$</v>
          </cell>
          <cell r="E7993">
            <v>26.01</v>
          </cell>
          <cell r="F7993" t="str">
            <v>ЗАЧИСЛЕНИЕ КОМИССИИ ЗА ХРАНЕНИЕ ЦБ НА СЧ.ДЕПО ОАО "ГАЗАВТОМАТИКА" ЗА 4 КВ.2001г, ЗА 1 КВ.2002г</v>
          </cell>
        </row>
        <row r="7994">
          <cell r="A7994">
            <v>37369</v>
          </cell>
          <cell r="B7994" t="str">
            <v>47422810700000050224</v>
          </cell>
          <cell r="C7994" t="str">
            <v>60301810700000009098</v>
          </cell>
          <cell r="D7994" t="str">
            <v>$</v>
          </cell>
          <cell r="E7994">
            <v>164.65</v>
          </cell>
          <cell r="F7994" t="str">
            <v>ЗАЧИСЛЕНИЕ КОМИССИИ ЗА ХРАНЕНИЕ ЦБ НА СЧ.ДЕПО "МОНЧЕБАНК" ЗА 1 КВ.2002г</v>
          </cell>
        </row>
        <row r="7995">
          <cell r="A7995">
            <v>37369</v>
          </cell>
          <cell r="B7995" t="str">
            <v>47422810700000050224</v>
          </cell>
          <cell r="C7995" t="str">
            <v>60301810700000009098</v>
          </cell>
          <cell r="D7995" t="str">
            <v>$</v>
          </cell>
          <cell r="E7995">
            <v>164.65</v>
          </cell>
          <cell r="F7995" t="str">
            <v>ЗАЧИСЛЕНИЕ КОМИССИИ ЗА ХРАНЕНИЕ ЦБ НА СЧ.ДЕПО КБ "РОСТПРОМСТРОЙБАНК" ЗА 1 КВ.2002г</v>
          </cell>
        </row>
        <row r="7996">
          <cell r="A7996">
            <v>37369</v>
          </cell>
          <cell r="B7996" t="str">
            <v>47422810700000050224</v>
          </cell>
          <cell r="C7996" t="str">
            <v>60301810700000009098</v>
          </cell>
          <cell r="D7996" t="str">
            <v>$</v>
          </cell>
          <cell r="E7996">
            <v>53.39</v>
          </cell>
          <cell r="F7996" t="str">
            <v>ЗАЧИСЛЕНИЕ КОМИССИИ ЗА ХРАНЕНИЕ ЦБ НА СЧ.ДЕПО ОАО "ЯРОСЛАВСКИЙ ПОЛИГРАФИЧЕСКИЙ КОМБИНАТ" ЗА 1 КВ.2002г</v>
          </cell>
        </row>
        <row r="7997">
          <cell r="A7997">
            <v>37369</v>
          </cell>
          <cell r="B7997" t="str">
            <v>47422810700000050224</v>
          </cell>
          <cell r="C7997" t="str">
            <v>60301810700000009098</v>
          </cell>
          <cell r="D7997" t="str">
            <v>$</v>
          </cell>
          <cell r="E7997">
            <v>96.3</v>
          </cell>
          <cell r="F7997" t="str">
            <v>ЗАЧИСЛЕНИЕ КОМИССИИ ЗА ХРАНЕНИЕ ЦБ НА СЧ.ДЕПО АО "ВНИИТ" ЗА 1 КВ.2002г</v>
          </cell>
        </row>
        <row r="7998">
          <cell r="A7998">
            <v>37369</v>
          </cell>
          <cell r="B7998" t="str">
            <v>47422810700000050224</v>
          </cell>
          <cell r="C7998" t="str">
            <v>60301810700000009098</v>
          </cell>
          <cell r="D7998" t="str">
            <v>$</v>
          </cell>
          <cell r="E7998">
            <v>36.78</v>
          </cell>
          <cell r="F7998" t="str">
            <v>ЗАЧИСЛЕНИЕ КОМИССИИ ЗА ХРАНЕНИЕ ЦБ НА СЧ.ДЕПО СПК "СЕРАФИМОВСКИЙ" ЗА 1 КВ.2002г</v>
          </cell>
        </row>
        <row r="7999">
          <cell r="A7999">
            <v>37369</v>
          </cell>
          <cell r="B7999" t="str">
            <v>47422810700000050224</v>
          </cell>
          <cell r="C7999" t="str">
            <v>60301810700000009098</v>
          </cell>
          <cell r="D7999" t="str">
            <v>$</v>
          </cell>
          <cell r="E7999">
            <v>186.91</v>
          </cell>
          <cell r="F7999" t="str">
            <v>ЗАЧИСЛЕНИЕ КОМИССИИ ЗА СДЕЛКИ С ЦБ ПО СЧ.ДЕПО АКБ "ГАЗБАНК" ЗА МАРТ 2002г</v>
          </cell>
        </row>
        <row r="8000">
          <cell r="A8000">
            <v>37370</v>
          </cell>
          <cell r="B8000" t="str">
            <v>47422810700000050224</v>
          </cell>
          <cell r="C8000" t="str">
            <v>60301810700000009098</v>
          </cell>
          <cell r="D8000" t="str">
            <v>$</v>
          </cell>
          <cell r="E8000">
            <v>5513.52</v>
          </cell>
          <cell r="F8000" t="str">
            <v>Зачисление комиссии Депозитария за хранение ценных бумаг (ВБРР , АКБ , Г. МОСКВА ). Сумма комиссии - 27567.58, НДС - 5513.52.</v>
          </cell>
        </row>
        <row r="8001">
          <cell r="A8001">
            <v>37370</v>
          </cell>
          <cell r="B8001" t="str">
            <v>47422810700000050224</v>
          </cell>
          <cell r="C8001" t="str">
            <v>60301810700000009098</v>
          </cell>
          <cell r="D8001" t="str">
            <v>$</v>
          </cell>
          <cell r="E8001">
            <v>14.02</v>
          </cell>
          <cell r="F8001" t="str">
            <v>Зачисление комиссии Депозитария за хранение ценных бумаг (УРАЛЭНЕРГОРЕМОНТ, ОАО, ЕКАТЕРИНБУРГ). Сумма комиссии - 70.11, НДС - 14.02.</v>
          </cell>
        </row>
        <row r="8002">
          <cell r="A8002">
            <v>37370</v>
          </cell>
          <cell r="B8002" t="str">
            <v>47422810700000050224</v>
          </cell>
          <cell r="C8002" t="str">
            <v>60301810700000009098</v>
          </cell>
          <cell r="D8002" t="str">
            <v>$</v>
          </cell>
          <cell r="E8002">
            <v>95.47</v>
          </cell>
          <cell r="F8002" t="str">
            <v>Зачисление комиссии Депозитария за хранение ценных бумаг (МЕЖДУНАРОДНЫЙ ЦЕНТР ПО ИНФОРМАТИКЕ И ЭЛЕКТРОНИКЕ, МОСКВА). Сумма комиссии - 477.34, НДС - 95.47.</v>
          </cell>
        </row>
        <row r="8003">
          <cell r="A8003">
            <v>37370</v>
          </cell>
          <cell r="B8003" t="str">
            <v>47422810700000050224</v>
          </cell>
          <cell r="C8003" t="str">
            <v>60301810700000009098</v>
          </cell>
          <cell r="D8003" t="str">
            <v>$</v>
          </cell>
          <cell r="E8003">
            <v>57.62</v>
          </cell>
          <cell r="F8003" t="str">
            <v>Зачисление комиссии Депозитария за хранение ценных бумаг (АБ СОБИНБАНК , КБ , Г. МОСКВА ). Сумма комиссии - 288.09, НДС - 57.62.</v>
          </cell>
        </row>
        <row r="8004">
          <cell r="A8004">
            <v>37370</v>
          </cell>
          <cell r="B8004" t="str">
            <v>47422810700000050224</v>
          </cell>
          <cell r="C8004" t="str">
            <v>60301810700000009098</v>
          </cell>
          <cell r="D8004" t="str">
            <v>$</v>
          </cell>
          <cell r="E8004">
            <v>13.14</v>
          </cell>
          <cell r="F8004" t="str">
            <v>Зачисление комиссии Депозитария за хранение ценных бумаг (АСТРА СЕМЬ, ОАО, МОСКВА). Сумма комиссии - 65.71, НДС - 13.14.</v>
          </cell>
        </row>
        <row r="8005">
          <cell r="A8005">
            <v>37370</v>
          </cell>
          <cell r="B8005" t="str">
            <v>47422810700000050224</v>
          </cell>
          <cell r="C8005" t="str">
            <v>60301810700000009098</v>
          </cell>
          <cell r="D8005" t="str">
            <v>$</v>
          </cell>
          <cell r="E8005">
            <v>64.819999999999993</v>
          </cell>
          <cell r="F8005" t="str">
            <v>Зачисление комиссии Депозитария за хранение ценных бумаг (ФЕСТО-РФ, ООО, МОСКВА). Сумма комиссии - 324.12, НДС - 64.82.</v>
          </cell>
        </row>
        <row r="8006">
          <cell r="A8006">
            <v>37370</v>
          </cell>
          <cell r="B8006" t="str">
            <v>47422810700000050224</v>
          </cell>
          <cell r="C8006" t="str">
            <v>60301810700000009098</v>
          </cell>
          <cell r="D8006" t="str">
            <v>$</v>
          </cell>
          <cell r="E8006">
            <v>21.87</v>
          </cell>
          <cell r="F8006" t="str">
            <v>Зачисление комиссии Депозитария за хранение ценных бумаг (ХИММАШБАНК , АКБ , Г. МОСКВА ). Сумма комиссии - 109.33, НДС - 21.87.</v>
          </cell>
        </row>
        <row r="8007">
          <cell r="A8007">
            <v>37370</v>
          </cell>
          <cell r="B8007" t="str">
            <v>47422810700000050224</v>
          </cell>
          <cell r="C8007" t="str">
            <v>60301810700000009098</v>
          </cell>
          <cell r="D8007" t="str">
            <v>$</v>
          </cell>
          <cell r="E8007">
            <v>198.83</v>
          </cell>
          <cell r="F8007" t="str">
            <v>Зачисление комиссии Депозитария за хранение ценных бумаг (ЭКСИМА, АКЦИОНЕРНАЯ ВНЕШНЕЭКОНОМИЧЕСКАЯ КОМПАНИЯ, ЗАО, МОСКВА). Сумма комиссии - 994.17, НДС - 198.83.</v>
          </cell>
        </row>
        <row r="8008">
          <cell r="A8008">
            <v>37370</v>
          </cell>
          <cell r="B8008" t="str">
            <v>47422810700000050224</v>
          </cell>
          <cell r="C8008" t="str">
            <v>60301810700000009098</v>
          </cell>
          <cell r="D8008" t="str">
            <v>$</v>
          </cell>
          <cell r="E8008">
            <v>35.01</v>
          </cell>
          <cell r="F8008" t="str">
            <v>Зачисление комиссии Депозитария за хранение ценных бумаг (КОКСОХИММОНТАЖ, ТРЕСТ, ЗАО, МОСКВА). Сумма комиссии - 175.04, НДС - 35.01.</v>
          </cell>
        </row>
        <row r="8009">
          <cell r="A8009">
            <v>37370</v>
          </cell>
          <cell r="B8009" t="str">
            <v>47422810700000050224</v>
          </cell>
          <cell r="C8009" t="str">
            <v>60301810700000009098</v>
          </cell>
          <cell r="D8009" t="str">
            <v>$</v>
          </cell>
          <cell r="E8009">
            <v>2.6</v>
          </cell>
          <cell r="F8009" t="str">
            <v>Зачисление комиссии Депозитария за хранение ценных бумаг (ЗАО КБ РОСИНТЕРБАНК , АКБ , Г. МОСКВА ). Сумма комиссии - 12.98, НДС - 2.6.</v>
          </cell>
        </row>
        <row r="8010">
          <cell r="A8010">
            <v>37370</v>
          </cell>
          <cell r="B8010" t="str">
            <v>47422810700000050224</v>
          </cell>
          <cell r="C8010" t="str">
            <v>60301810700000009098</v>
          </cell>
          <cell r="D8010" t="str">
            <v>$</v>
          </cell>
          <cell r="E8010">
            <v>45.53</v>
          </cell>
          <cell r="F8010" t="str">
            <v>Зачисление комиссии Депозитария за хранение ценных бумаг (МОТОВИЛИХИНСКИЕ ЗАВОДЫ, ОАО СПЕЦ. МАШИНОСТРОЕНИЯ И МЕТАЛЛУРГИИ, ПЕРМЬ). Сумма комиссии - 227.67, НДС - 45.53.</v>
          </cell>
        </row>
        <row r="8011">
          <cell r="A8011">
            <v>37370</v>
          </cell>
          <cell r="B8011" t="str">
            <v>47422810700000050224</v>
          </cell>
          <cell r="C8011" t="str">
            <v>60301810700000009098</v>
          </cell>
          <cell r="D8011" t="str">
            <v>$</v>
          </cell>
          <cell r="E8011">
            <v>43.82</v>
          </cell>
          <cell r="F8011" t="str">
            <v>Зачисление комиссии Депозитария за хранение ценных бумаг (МОСКОВСКИЙ ИНДУСТРИАЛЬНЫЙ БАНК , АКБ , Г. МОСКВА ). Сумма комиссии - 219.1, НДС - 43.82.</v>
          </cell>
        </row>
        <row r="8012">
          <cell r="A8012">
            <v>37370</v>
          </cell>
          <cell r="B8012" t="str">
            <v>47422810700000050224</v>
          </cell>
          <cell r="C8012" t="str">
            <v>60301810700000009098</v>
          </cell>
          <cell r="D8012" t="str">
            <v>$</v>
          </cell>
          <cell r="E8012">
            <v>144.22999999999999</v>
          </cell>
          <cell r="F8012" t="str">
            <v>Зачисление комиссии Депозитария за хранение ценных бумаг (РОССИЯ, ОСАО, МОСКВА). Сумма комиссии - 721.16, НДС - 144.23.</v>
          </cell>
        </row>
        <row r="8013">
          <cell r="A8013">
            <v>37370</v>
          </cell>
          <cell r="B8013" t="str">
            <v>47422810700000050224</v>
          </cell>
          <cell r="C8013" t="str">
            <v>60301810700000009098</v>
          </cell>
          <cell r="D8013" t="str">
            <v>$</v>
          </cell>
          <cell r="E8013">
            <v>182.49</v>
          </cell>
          <cell r="F8013" t="str">
            <v>Зачисление комиссии Депозитария за хранение ценных бумаг (БФГ-КРЕДИТ ООО , КБ , Г. МОСКВА ). Сумма комиссии - 912.43, НДС - 182.49.</v>
          </cell>
        </row>
        <row r="8014">
          <cell r="A8014">
            <v>37370</v>
          </cell>
          <cell r="B8014" t="str">
            <v>47422810700000050224</v>
          </cell>
          <cell r="C8014" t="str">
            <v>60301810700000009098</v>
          </cell>
          <cell r="D8014" t="str">
            <v>$</v>
          </cell>
          <cell r="E8014">
            <v>41.2</v>
          </cell>
          <cell r="F8014" t="str">
            <v>Зачисление комиссии Депозитария за хранение ценных бумаг (ИНФОКОМ ТЕЛЕКОМ, ООО, МОСКВА). Сумма комиссии - 205.99, НДС - 41.2.</v>
          </cell>
        </row>
        <row r="8015">
          <cell r="A8015">
            <v>37370</v>
          </cell>
          <cell r="B8015" t="str">
            <v>47422810700000050224</v>
          </cell>
          <cell r="C8015" t="str">
            <v>60301810700000009098</v>
          </cell>
          <cell r="D8015" t="str">
            <v>$</v>
          </cell>
          <cell r="E8015">
            <v>555.52</v>
          </cell>
          <cell r="F8015" t="str">
            <v>Зачисление комиссии Депозитария за хранение ценных бумаг (ЗАО КОНВЕРСБАНК , АКБ , Г. МОСКВА ). Сумма комиссии - 2777.61, НДС - 555.52.</v>
          </cell>
        </row>
        <row r="8016">
          <cell r="A8016">
            <v>37370</v>
          </cell>
          <cell r="B8016" t="str">
            <v>47422810700000050224</v>
          </cell>
          <cell r="C8016" t="str">
            <v>60301810700000009098</v>
          </cell>
          <cell r="D8016" t="str">
            <v>$</v>
          </cell>
          <cell r="E8016">
            <v>103.38</v>
          </cell>
          <cell r="F8016" t="str">
            <v>Зачисление комиссии Депозитария за хранение ценных бумаг (ЗАОДЕЙТ, ЗАО, МОСКВА). Сумма комиссии - 516.9, НДС - 103.38.</v>
          </cell>
        </row>
        <row r="8017">
          <cell r="A8017">
            <v>37370</v>
          </cell>
          <cell r="B8017" t="str">
            <v>47422810700000050224</v>
          </cell>
          <cell r="C8017" t="str">
            <v>60301810700000009098</v>
          </cell>
          <cell r="D8017" t="str">
            <v>$</v>
          </cell>
          <cell r="E8017">
            <v>1.77</v>
          </cell>
          <cell r="F8017" t="str">
            <v>Зачисление комиссии Депозитария за хранение ценных бумаг (СМОЛЕНСКИЙ АВИАЦИОННЫЙ ЗАВОД, ОАО, СМОЛЕНСК). Сумма комиссии - 8.83, НДС - 1.77.</v>
          </cell>
        </row>
        <row r="8018">
          <cell r="A8018">
            <v>37370</v>
          </cell>
          <cell r="B8018" t="str">
            <v>47422810700000050224</v>
          </cell>
          <cell r="C8018" t="str">
            <v>60301810700000009098</v>
          </cell>
          <cell r="D8018" t="str">
            <v>$</v>
          </cell>
          <cell r="E8018">
            <v>73.569999999999993</v>
          </cell>
          <cell r="F8018" t="str">
            <v>Зачисление комиссии Депозитария за хранение ценных бумаг (ОПЕРУ-1 ПРИ БАНКЕ РОССИИ , РКЦ , Г. МОСКВА 701 ). Сумма комиссии - 367.85, НДС - 73.57.</v>
          </cell>
        </row>
        <row r="8019">
          <cell r="A8019">
            <v>37370</v>
          </cell>
          <cell r="B8019" t="str">
            <v>47422810700000050224</v>
          </cell>
          <cell r="C8019" t="str">
            <v>60301810700000009098</v>
          </cell>
          <cell r="D8019" t="str">
            <v>$</v>
          </cell>
          <cell r="E8019">
            <v>2.6</v>
          </cell>
          <cell r="F8019" t="str">
            <v>Зачисление комиссии Депозитария за хранение ценных бумаг (КРОКУС-ИНТЕРНЭШНЛ, АОЗТ, МОСКВА). Сумма комиссии - 12.98, НДС - 2.6.</v>
          </cell>
        </row>
        <row r="8020">
          <cell r="A8020">
            <v>37370</v>
          </cell>
          <cell r="B8020" t="str">
            <v>47422810700000050224</v>
          </cell>
          <cell r="C8020" t="str">
            <v>60301810700000009098</v>
          </cell>
          <cell r="D8020" t="str">
            <v>$</v>
          </cell>
          <cell r="E8020">
            <v>186.99</v>
          </cell>
          <cell r="F8020" t="str">
            <v>Зачисление комиссии Депозитария за хранение ценных бумаг (ЗАО ГЛОБЭКСБАНК , АКБ , Г. МОСКВА ). Сумма комиссии - 934.95, НДС - 186.99.</v>
          </cell>
        </row>
        <row r="8021">
          <cell r="A8021">
            <v>37370</v>
          </cell>
          <cell r="B8021" t="str">
            <v>47422810700000050224</v>
          </cell>
          <cell r="C8021" t="str">
            <v>60301810700000009098</v>
          </cell>
          <cell r="D8021" t="str">
            <v>$</v>
          </cell>
          <cell r="E8021">
            <v>152.44999999999999</v>
          </cell>
          <cell r="F8021" t="str">
            <v>Зачисление комиссии Депозитария за хранение ценных бумаг (КРОВЛЯ И ПОЛИМЕРЫ, ОБЪЕДИНЕНИЕ ПРЕДПРИЯТИЙ, МОСКВА). Сумма комиссии - 762.24, НДС - 152.45.</v>
          </cell>
        </row>
        <row r="8022">
          <cell r="A8022">
            <v>37370</v>
          </cell>
          <cell r="B8022" t="str">
            <v>47422810700000050224</v>
          </cell>
          <cell r="C8022" t="str">
            <v>60301810700000009098</v>
          </cell>
          <cell r="D8022" t="str">
            <v>$</v>
          </cell>
          <cell r="E8022">
            <v>964.95</v>
          </cell>
          <cell r="F8022" t="str">
            <v>Зачисление комиссии Депозитария за хранение ценных бумаг (АКБ ЧЕЛИНДБАНК , АКБ , Г. ЧЕЛЯБИНСК ). Сумма комиссии - 4824.77, НДС - 964.95.</v>
          </cell>
        </row>
        <row r="8023">
          <cell r="A8023">
            <v>37370</v>
          </cell>
          <cell r="B8023" t="str">
            <v>47422810700000050224</v>
          </cell>
          <cell r="C8023" t="str">
            <v>60301810700000009098</v>
          </cell>
          <cell r="D8023" t="str">
            <v>$</v>
          </cell>
          <cell r="E8023">
            <v>1582.14</v>
          </cell>
          <cell r="F8023" t="str">
            <v>Зачисление комиссии Депозитария за хранение ценных бумаг (КАМЧАТКОМАГРОПРОМБАНК , АКБ , Г. ПЕТРОПАВЛОВСК-КАМЧАТСКИЙ). Сумма комиссии - 7910.71, НДС - 1582.14.</v>
          </cell>
        </row>
        <row r="8024">
          <cell r="A8024">
            <v>37370</v>
          </cell>
          <cell r="B8024" t="str">
            <v>47422810700000050224</v>
          </cell>
          <cell r="C8024" t="str">
            <v>60301810700000009098</v>
          </cell>
          <cell r="D8024" t="str">
            <v>$</v>
          </cell>
          <cell r="E8024">
            <v>1787.25</v>
          </cell>
          <cell r="F8024" t="str">
            <v>Зачисление комиссии Депозитария за хранение ценных бумаг (ТРАНССТРОЙБАНК , АКБ , Г. МОСКВА ). Сумма комиссии - 8936.23, НДС - 1787.25.</v>
          </cell>
        </row>
        <row r="8025">
          <cell r="A8025">
            <v>37370</v>
          </cell>
          <cell r="B8025" t="str">
            <v>47422810700000050224</v>
          </cell>
          <cell r="C8025" t="str">
            <v>60301810700000009098</v>
          </cell>
          <cell r="D8025" t="str">
            <v>$</v>
          </cell>
          <cell r="E8025">
            <v>2907.28</v>
          </cell>
          <cell r="F8025" t="str">
            <v>Зачисление комиссии Депозитария за хранение ценных бумаг (ИНВЕСТСБЕРБАНК , АКБ , Г. МОСКВА ). Сумма комиссии - 14536.38, НДС - 2907.28.</v>
          </cell>
        </row>
        <row r="8026">
          <cell r="A8026">
            <v>37370</v>
          </cell>
          <cell r="B8026" t="str">
            <v>47422810700000050224</v>
          </cell>
          <cell r="C8026" t="str">
            <v>60301810700000009098</v>
          </cell>
          <cell r="D8026" t="str">
            <v>$</v>
          </cell>
          <cell r="E8026">
            <v>4730.84</v>
          </cell>
          <cell r="F8026" t="str">
            <v>Зачисление комиссии Депозитария за хранение ценных бумаг (ОАО РОССЕЛЬХОЗБАНК , АКБ , Г. МОСКВА ). Сумма комиссии - 23654.19, НДС - 4730.84.</v>
          </cell>
        </row>
        <row r="8027">
          <cell r="A8027">
            <v>37370</v>
          </cell>
          <cell r="B8027" t="str">
            <v>47422810700000050224</v>
          </cell>
          <cell r="C8027" t="str">
            <v>60301810700000009098</v>
          </cell>
          <cell r="D8027" t="str">
            <v>$</v>
          </cell>
          <cell r="E8027">
            <v>8699.89</v>
          </cell>
          <cell r="F8027" t="str">
            <v>Зачисление комиссии Депозитария за хранение ценных бумаг (ИНТЕРФИН ТРЕЙД, ЗАО, МОСКВА). Сумма комиссии - 43499.47, НДС - 8699.89.</v>
          </cell>
        </row>
        <row r="8028">
          <cell r="A8028">
            <v>37370</v>
          </cell>
          <cell r="B8028" t="str">
            <v>47422810700000050224</v>
          </cell>
          <cell r="C8028" t="str">
            <v>60301810700000009098</v>
          </cell>
          <cell r="D8028" t="str">
            <v>$</v>
          </cell>
          <cell r="E8028">
            <v>32281.31</v>
          </cell>
          <cell r="F8028" t="str">
            <v>Зачисление комиссии Депозитария за хранение ценных бумаг (МЕЖГОСУДАРСТВЕННЫЙ БАНК , КБ , Г. МОСКВА ). Сумма комиссии - 161406.55, НДС - 32281.31.</v>
          </cell>
        </row>
        <row r="8029">
          <cell r="A8029">
            <v>37370</v>
          </cell>
          <cell r="B8029" t="str">
            <v>47422810700000050224</v>
          </cell>
          <cell r="C8029" t="str">
            <v>60301810700000009098</v>
          </cell>
          <cell r="D8029" t="str">
            <v>$</v>
          </cell>
          <cell r="E8029">
            <v>109104.43</v>
          </cell>
          <cell r="F8029" t="str">
            <v>Зачисление комиссии Депозитария за хранение ценных бумаг (НРБАНК , АКБ , Г. МОСКВА ). Сумма комиссии - 545522.15, НДС - 109104.43.</v>
          </cell>
        </row>
        <row r="8030">
          <cell r="A8030">
            <v>37370</v>
          </cell>
          <cell r="B8030" t="str">
            <v>47422810700000050224</v>
          </cell>
          <cell r="C8030" t="str">
            <v>60301810700000009098</v>
          </cell>
          <cell r="D8030" t="str">
            <v>$</v>
          </cell>
          <cell r="E8030">
            <v>37410.22</v>
          </cell>
          <cell r="F8030" t="str">
            <v>Зачисление комиссии Депозитария за хранение ценных бумаг (СБЕРБАНК РФ , СБ , Г. МОСКВА ). Сумма комиссии - 187051.08, НДС - 37410.22.</v>
          </cell>
        </row>
        <row r="8031">
          <cell r="A8031">
            <v>37370</v>
          </cell>
          <cell r="B8031" t="str">
            <v>47422810700000050224</v>
          </cell>
          <cell r="C8031" t="str">
            <v>60301810700000009098</v>
          </cell>
          <cell r="D8031" t="str">
            <v>$</v>
          </cell>
          <cell r="E8031">
            <v>2138.9699999999998</v>
          </cell>
          <cell r="F8031" t="str">
            <v>Зачисление комиссии Депозитария за хранение ценных бумаг (ОАО АКБ МЕТАЛЛИНВЕСТБАНК , АКБ , Г. МОСКВА ). Сумма комиссии - 10694.87, НДС - 2138.97.</v>
          </cell>
        </row>
        <row r="8032">
          <cell r="A8032">
            <v>37370</v>
          </cell>
          <cell r="B8032" t="str">
            <v>47422810700000050224</v>
          </cell>
          <cell r="C8032" t="str">
            <v>60301810700000009098</v>
          </cell>
          <cell r="D8032" t="str">
            <v>$</v>
          </cell>
          <cell r="E8032">
            <v>215</v>
          </cell>
          <cell r="F8032" t="str">
            <v>Зачисление комиссии Депозитария за хранение ценных бумаг (ВНИИЭФ - КОНВЕРСИЯ, ОАО, САРОВ). Сумма комиссии - 1075, НДС - 215.</v>
          </cell>
        </row>
        <row r="8033">
          <cell r="A8033">
            <v>37370</v>
          </cell>
          <cell r="B8033" t="str">
            <v>47422810700000050224</v>
          </cell>
          <cell r="C8033" t="str">
            <v>60301810700000009098</v>
          </cell>
          <cell r="D8033" t="str">
            <v>$</v>
          </cell>
          <cell r="E8033">
            <v>498.64</v>
          </cell>
          <cell r="F8033" t="str">
            <v>Зачисление комиссии Депозитария за сделки по счету N 50012 (АБ СОБИНБАНК , КБ , Г. МОСКВА ). Сумма комиссии - 2493.19, НДС - 498.64.</v>
          </cell>
        </row>
        <row r="8034">
          <cell r="A8034">
            <v>37370</v>
          </cell>
          <cell r="B8034" t="str">
            <v>47422810700000050224</v>
          </cell>
          <cell r="C8034" t="str">
            <v>60301810700000009098</v>
          </cell>
          <cell r="D8034" t="str">
            <v>$</v>
          </cell>
          <cell r="E8034">
            <v>124.61</v>
          </cell>
          <cell r="F8034" t="str">
            <v>Зачисление комиссии Депозитария за сделки по счету N 40005 (ОАО АКБ РУССОБАНК , АКБ , Г. МОСКВА ). Сумма комиссии - 623.03, НДС - 124.61.</v>
          </cell>
        </row>
        <row r="8035">
          <cell r="A8035">
            <v>37370</v>
          </cell>
          <cell r="B8035" t="str">
            <v>47422810700000050224</v>
          </cell>
          <cell r="C8035" t="str">
            <v>60301810700000009098</v>
          </cell>
          <cell r="D8035" t="str">
            <v>$</v>
          </cell>
          <cell r="E8035">
            <v>872.79</v>
          </cell>
          <cell r="F8035" t="str">
            <v>Зачисление комиссии Депозитария за сделки по счету N 40057 (ОАО ЮНИКОРБАНК , КБ , Г. МОСКВА ). Сумма комиссии - 4363.95, НДС - 872.79.</v>
          </cell>
        </row>
        <row r="8036">
          <cell r="A8036">
            <v>37370</v>
          </cell>
          <cell r="B8036" t="str">
            <v>47422810700000050224</v>
          </cell>
          <cell r="C8036" t="str">
            <v>60301810700000009098</v>
          </cell>
          <cell r="D8036" t="str">
            <v>$</v>
          </cell>
          <cell r="E8036">
            <v>62.3</v>
          </cell>
          <cell r="F8036" t="str">
            <v>Зачисление комиссии Депозитария за сделки по счету N 60253 (ВНИИЭФ - КОНВЕРСИЯ, ОАО, САРОВ). Сумма комиссии - 311.52, НДС - 62.3.</v>
          </cell>
        </row>
        <row r="8037">
          <cell r="A8037">
            <v>37370</v>
          </cell>
          <cell r="B8037" t="str">
            <v>47422810700000050224</v>
          </cell>
          <cell r="C8037" t="str">
            <v>60301810700000009098</v>
          </cell>
          <cell r="D8037" t="str">
            <v>$</v>
          </cell>
          <cell r="E8037">
            <v>2.61</v>
          </cell>
          <cell r="F8037" t="str">
            <v>Зачисление комиссии Депозитария за хранение ценных бумаг (БУШУЕВА ТАМАРА АЛЕКСЕЕВНА). Сумма комиссии - 13.03, НДС - 2.61.</v>
          </cell>
        </row>
        <row r="8038">
          <cell r="A8038">
            <v>37370</v>
          </cell>
          <cell r="B8038" t="str">
            <v>47422810700000050224</v>
          </cell>
          <cell r="C8038" t="str">
            <v>60301810700000009098</v>
          </cell>
          <cell r="D8038" t="str">
            <v>$</v>
          </cell>
          <cell r="E8038">
            <v>2.6</v>
          </cell>
          <cell r="F8038" t="str">
            <v>Зачисление комиссии Депозитария за хранение ценных бумаг (ЩАНИКОВА ЕКАТЕРИНА МИХАЙЛОВНА). Сумма комиссии - 12.98, НДС - 2.6.</v>
          </cell>
        </row>
        <row r="8039">
          <cell r="A8039">
            <v>37370</v>
          </cell>
          <cell r="B8039" t="str">
            <v>47422810700000050224</v>
          </cell>
          <cell r="C8039" t="str">
            <v>60301810700000009098</v>
          </cell>
          <cell r="D8039" t="str">
            <v>$</v>
          </cell>
          <cell r="E8039">
            <v>2.6</v>
          </cell>
          <cell r="F8039" t="str">
            <v>Зачисление комиссии Депозитария за хранение ценных бумаг (ЩАНИКОВ ВИКТОР НИКОЛАЕВИЧ). Сумма комиссии - 12.98, НДС - 2.6.</v>
          </cell>
        </row>
        <row r="8040">
          <cell r="A8040">
            <v>37370</v>
          </cell>
          <cell r="B8040" t="str">
            <v>47422810700000050224</v>
          </cell>
          <cell r="C8040" t="str">
            <v>60301810700000009098</v>
          </cell>
          <cell r="D8040" t="str">
            <v>$</v>
          </cell>
          <cell r="E8040">
            <v>15</v>
          </cell>
          <cell r="F8040" t="str">
            <v>ЗАЧИСЛЕНИЕ КОМИССИИ ЗА ХРАНЕНИЕ ЦБ НА СЧ.ДЕПО АВСЕНЕВА Г.И. ЗА 1,2,3,4 КВ.2001гИ 1 КВ.2002г</v>
          </cell>
        </row>
        <row r="8041">
          <cell r="A8041">
            <v>37370</v>
          </cell>
          <cell r="B8041" t="str">
            <v>47422810700000050224</v>
          </cell>
          <cell r="C8041" t="str">
            <v>60301810700000009098</v>
          </cell>
          <cell r="D8041" t="str">
            <v>$</v>
          </cell>
          <cell r="E8041">
            <v>4.2300000000000004</v>
          </cell>
          <cell r="F8041" t="str">
            <v>ЗАЧИСЛЕНИЕ КОМИССИИ ЗА ХРАНЕНИЕ ЦБ НА СЧ.ДЕПО ТОРГАШЕВ Б.М. ЗА 1 КВ.2002г</v>
          </cell>
        </row>
        <row r="8042">
          <cell r="A8042">
            <v>37370</v>
          </cell>
          <cell r="B8042" t="str">
            <v>47422810700000050224</v>
          </cell>
          <cell r="C8042" t="str">
            <v>60301810700000009098</v>
          </cell>
          <cell r="D8042" t="str">
            <v>$</v>
          </cell>
          <cell r="E8042">
            <v>160.4</v>
          </cell>
          <cell r="F8042" t="str">
            <v>Зачисление комиссии Депозитария за хранение ценных бумаг (ЦЕНТРОКРЕДИТ , АКБ , Г. МОСКВА ). Сумма комиссии - 801.99, НДС - 160.4.</v>
          </cell>
        </row>
        <row r="8043">
          <cell r="A8043">
            <v>37370</v>
          </cell>
          <cell r="B8043" t="str">
            <v>47422810700000050224</v>
          </cell>
          <cell r="C8043" t="str">
            <v>60301810700000009098</v>
          </cell>
          <cell r="D8043" t="str">
            <v>$</v>
          </cell>
          <cell r="E8043">
            <v>75.37</v>
          </cell>
          <cell r="F8043" t="str">
            <v>Зачисление комиссии Депозитария за хранение ценных бумаг (ЛЕБЕДИНСКИЙ ГОРНО-ОБОГАТИТЕЛЬНЫЙ КОМБИНАТ,ОАО, ГУБКИН-11). Сумма комиссии - 376.83, НДС - 75.37.</v>
          </cell>
        </row>
        <row r="8044">
          <cell r="A8044">
            <v>37370</v>
          </cell>
          <cell r="B8044" t="str">
            <v>47422810700000050224</v>
          </cell>
          <cell r="C8044" t="str">
            <v>60301810700000009098</v>
          </cell>
          <cell r="D8044" t="str">
            <v>$</v>
          </cell>
          <cell r="E8044">
            <v>3.48</v>
          </cell>
          <cell r="F8044" t="str">
            <v>Зачисление комиссии Депозитария за хранение ценных бумаг (ОФСЕТ ПРИНТ М, ООО, МОСКВА). Сумма комиссии - 17.39, НДС - 3.48.</v>
          </cell>
        </row>
        <row r="8045">
          <cell r="A8045">
            <v>37370</v>
          </cell>
          <cell r="B8045" t="str">
            <v>47422810700000050224</v>
          </cell>
          <cell r="C8045" t="str">
            <v>60301810700000009098</v>
          </cell>
          <cell r="D8045" t="str">
            <v>$</v>
          </cell>
          <cell r="E8045">
            <v>6.13</v>
          </cell>
          <cell r="F8045" t="str">
            <v>Зачисление комиссии Депозитария за хранение ценных бумаг (ЭЛОКС, ЗАО, МОСКВА). Сумма комиссии - 30.65, НДС - 6.13.</v>
          </cell>
        </row>
        <row r="8046">
          <cell r="A8046">
            <v>37370</v>
          </cell>
          <cell r="B8046" t="str">
            <v>47422810700000050224</v>
          </cell>
          <cell r="C8046" t="str">
            <v>60301810700000009098</v>
          </cell>
          <cell r="D8046" t="str">
            <v>$</v>
          </cell>
          <cell r="E8046">
            <v>62.34</v>
          </cell>
          <cell r="F8046" t="str">
            <v>Зачисление комиссии Депозитария за сделки по счету N 50073 (СОВФИНТРЕЙД , АКБ , Г. МОСКВА ). Сумма комиссии - 311.71, НДС - 62.34.</v>
          </cell>
        </row>
        <row r="8047">
          <cell r="A8047">
            <v>37370</v>
          </cell>
          <cell r="B8047" t="str">
            <v>47422810700000050224</v>
          </cell>
          <cell r="C8047" t="str">
            <v>60301810700000009098</v>
          </cell>
          <cell r="D8047" t="str">
            <v>$</v>
          </cell>
          <cell r="E8047">
            <v>20.97</v>
          </cell>
          <cell r="F8047" t="str">
            <v>ЗАЧИСЛЕНИЕ КОМИССИИ ЗА ХРАНЕНИЕ ЦБ НА СЧ.ДЕПО ОАО АЗ "АРМА" ЗА 1 КВ.2002г</v>
          </cell>
        </row>
        <row r="8048">
          <cell r="A8048">
            <v>37371</v>
          </cell>
          <cell r="B8048" t="str">
            <v>47422810700000050224</v>
          </cell>
          <cell r="C8048" t="str">
            <v>60301810700000009098</v>
          </cell>
          <cell r="D8048" t="str">
            <v>$</v>
          </cell>
          <cell r="E8048">
            <v>5.24</v>
          </cell>
          <cell r="F8048" t="str">
            <v>Зачисление комиссии Депозитария за хранение ценных бумаг (ФЕРРОТЕК, ООО, МОСКВА). Сумма комиссии - 26.22, НДС - 5.24.</v>
          </cell>
        </row>
        <row r="8049">
          <cell r="A8049">
            <v>37371</v>
          </cell>
          <cell r="B8049" t="str">
            <v>47422810700000050224</v>
          </cell>
          <cell r="C8049" t="str">
            <v>60301810700000009098</v>
          </cell>
          <cell r="D8049" t="str">
            <v>$</v>
          </cell>
          <cell r="E8049">
            <v>6.96</v>
          </cell>
          <cell r="F8049" t="str">
            <v>Зачисление комиссии Депозитария за хранение ценных бумаг (ФАРМАКОН, ООО, МОСКВА). Сумма комиссии - 34.78, НДС - 6.96.</v>
          </cell>
        </row>
        <row r="8050">
          <cell r="A8050">
            <v>37371</v>
          </cell>
          <cell r="B8050" t="str">
            <v>47422810700000050224</v>
          </cell>
          <cell r="C8050" t="str">
            <v>60301810700000009098</v>
          </cell>
          <cell r="D8050" t="str">
            <v>$</v>
          </cell>
          <cell r="E8050">
            <v>84.96</v>
          </cell>
          <cell r="F8050" t="str">
            <v>Зачисление комиссии Депозитария за хранение ценных бумаг (МОСФУНДАМЕНТСТРОЙ - 6, (МФС - 6), ЗАО, МОСКВА). Сумма комиссии - 424.82, НДС - 84.96.</v>
          </cell>
        </row>
        <row r="8051">
          <cell r="A8051">
            <v>37371</v>
          </cell>
          <cell r="B8051" t="str">
            <v>47422810700000050224</v>
          </cell>
          <cell r="C8051" t="str">
            <v>60301810700000009098</v>
          </cell>
          <cell r="D8051" t="str">
            <v>$</v>
          </cell>
          <cell r="E8051">
            <v>38.4</v>
          </cell>
          <cell r="F8051" t="str">
            <v>Зачисление комиссии Депозитария за хранение ценных бумаг (СТРОЙДОРМАШЭКСПОРТ, ВНЕШНЕЭКОНОМИЧЕСКОЕ ОБЪЕДИНЕНИЕ, ООО, МОСКВА). Сумма комиссии - 191.99, НДС - 38.4.</v>
          </cell>
        </row>
        <row r="8052">
          <cell r="A8052">
            <v>37371</v>
          </cell>
          <cell r="B8052" t="str">
            <v>47422810700000050224</v>
          </cell>
          <cell r="C8052" t="str">
            <v>60301810700000009098</v>
          </cell>
          <cell r="D8052" t="str">
            <v>$</v>
          </cell>
          <cell r="E8052">
            <v>1.77</v>
          </cell>
          <cell r="F8052" t="str">
            <v>Зачисление комиссии Депозитария за хранение ценных бумаг (ОВСЕПЯН ФЕЛИКС АЛЕКСЕЕВИЧ). Сумма комиссии - 8.83, НДС - 1.77.</v>
          </cell>
        </row>
        <row r="8053">
          <cell r="A8053">
            <v>37371</v>
          </cell>
          <cell r="B8053" t="str">
            <v>47422810700000050224</v>
          </cell>
          <cell r="C8053" t="str">
            <v>60301810700000009098</v>
          </cell>
          <cell r="D8053" t="str">
            <v>$</v>
          </cell>
          <cell r="E8053">
            <v>445.8</v>
          </cell>
          <cell r="F8053" t="str">
            <v>Зачисление комиссии Депозитария за хранение ценных бумаг (ИНТЕРПРОМБАНК , АКБ , Г. МОСКВА ). Сумма комиссии - 2228.99, НДС - 445.8.</v>
          </cell>
        </row>
        <row r="8054">
          <cell r="A8054">
            <v>37371</v>
          </cell>
          <cell r="B8054" t="str">
            <v>47422810700000050224</v>
          </cell>
          <cell r="C8054" t="str">
            <v>60301810700000009098</v>
          </cell>
          <cell r="D8054" t="str">
            <v>$</v>
          </cell>
          <cell r="E8054">
            <v>6.13</v>
          </cell>
          <cell r="F8054" t="str">
            <v>Зачисление комиссии Депозитария за хранение ценных бумаг (ЗИО - ПОДОЛЬСК, МАШИНОСТРОИТЕЛЬНЫЙ ЗАВОД, ОАО, ПОДОЛЬСК). Сумма комиссии - 30.65, НДС - 6.13.</v>
          </cell>
        </row>
        <row r="8055">
          <cell r="A8055">
            <v>37371</v>
          </cell>
          <cell r="B8055" t="str">
            <v>47422810700000050224</v>
          </cell>
          <cell r="C8055" t="str">
            <v>60301810700000009098</v>
          </cell>
          <cell r="D8055" t="str">
            <v>$</v>
          </cell>
          <cell r="E8055">
            <v>43.85</v>
          </cell>
          <cell r="F8055" t="str">
            <v>Зачисление комиссии Депозитария за хранение ценных бумаг (ЭСТА КОРП, МОСКВА). Сумма комиссии - 219.23, НДС - 43.85.</v>
          </cell>
        </row>
        <row r="8056">
          <cell r="A8056">
            <v>37371</v>
          </cell>
          <cell r="B8056" t="str">
            <v>47422810700000050224</v>
          </cell>
          <cell r="C8056" t="str">
            <v>60301810700000009098</v>
          </cell>
          <cell r="D8056" t="str">
            <v>$</v>
          </cell>
          <cell r="E8056">
            <v>24.57</v>
          </cell>
          <cell r="F8056" t="str">
            <v>Зачисление комиссии Депозитария за хранение ценных бумаг (ЭКОЭНЕРГЕТИКА, ЗАО, МОСКВА). Сумма комиссии - 122.84, НДС - 24.57.</v>
          </cell>
        </row>
        <row r="8057">
          <cell r="A8057">
            <v>37371</v>
          </cell>
          <cell r="B8057" t="str">
            <v>47422810700000050224</v>
          </cell>
          <cell r="C8057" t="str">
            <v>60301810700000009098</v>
          </cell>
          <cell r="D8057" t="str">
            <v>$</v>
          </cell>
          <cell r="E8057">
            <v>0.88</v>
          </cell>
          <cell r="F8057" t="str">
            <v>Зачисление комиссии Депозитария за хранение ценных бумаг (МАЛЫШЕВА ИРИНА ЭДУАРДОВНА). Сумма комиссии - 4.42, НДС - .88.</v>
          </cell>
        </row>
        <row r="8058">
          <cell r="A8058">
            <v>37371</v>
          </cell>
          <cell r="B8058" t="str">
            <v>47422810700000050224</v>
          </cell>
          <cell r="C8058" t="str">
            <v>60301810700000009098</v>
          </cell>
          <cell r="D8058" t="str">
            <v>$</v>
          </cell>
          <cell r="E8058">
            <v>747.64</v>
          </cell>
          <cell r="F8058" t="str">
            <v>Зачисление комиссии Депозитария за сделки по счету N 40012 (НРБАНК , АКБ , Г. МОСКВА ). Сумма комиссии - 3738.19, НДС - 747.64.</v>
          </cell>
        </row>
        <row r="8059">
          <cell r="A8059">
            <v>37371</v>
          </cell>
          <cell r="B8059" t="str">
            <v>47422810700000050224</v>
          </cell>
          <cell r="C8059" t="str">
            <v>60301810700000009098</v>
          </cell>
          <cell r="D8059" t="str">
            <v>$</v>
          </cell>
          <cell r="E8059">
            <v>294.95</v>
          </cell>
          <cell r="F8059" t="str">
            <v>ЗАЧИСЛЕНИЕ КОМИССИИ ЗА ХРАНЕНИЕ ЦБ НА СЧ.ДЕПО ОАО "НАЦИОНАЛЬНЫЙ БАНК РАЗВИТИЯ" ЗА 1 КВ.2002г</v>
          </cell>
        </row>
        <row r="8060">
          <cell r="A8060">
            <v>37371</v>
          </cell>
          <cell r="B8060" t="str">
            <v>47422810700000050224</v>
          </cell>
          <cell r="C8060" t="str">
            <v>60301810700000009098</v>
          </cell>
          <cell r="D8060" t="str">
            <v>$</v>
          </cell>
          <cell r="E8060">
            <v>15</v>
          </cell>
          <cell r="F8060" t="str">
            <v>ЗАЧИСЛЕНИЕ КОМИССИИ ЗА ХРАНЕНИЕ ЦБ НА СЧ.ДЕПО "РУССОБАНК" ЗА 1 КВ.2002г</v>
          </cell>
        </row>
        <row r="8061">
          <cell r="A8061">
            <v>37371</v>
          </cell>
          <cell r="B8061" t="str">
            <v>47422810700000050224</v>
          </cell>
          <cell r="C8061" t="str">
            <v>60301810700000009098</v>
          </cell>
          <cell r="D8061" t="str">
            <v>$</v>
          </cell>
          <cell r="E8061">
            <v>20.14</v>
          </cell>
          <cell r="F8061" t="str">
            <v>ЗАЧИСЛЕНИЕ КОМИССИИ ЗА ХРАНЕНИЕ ЦБ НА СЧ.ДЕПО ГУП ВФ "ЖЕЛДОРЭКСПОРТ" ЗА 1 КВ.2002г</v>
          </cell>
        </row>
        <row r="8062">
          <cell r="A8062">
            <v>37371</v>
          </cell>
          <cell r="B8062" t="str">
            <v>47422810700000050224</v>
          </cell>
          <cell r="C8062" t="str">
            <v>60301810700000009098</v>
          </cell>
          <cell r="D8062" t="str">
            <v>$</v>
          </cell>
          <cell r="E8062">
            <v>31.16</v>
          </cell>
          <cell r="F8062" t="str">
            <v>ЗАЧИСЛЕНИЕ КОМИССИИ ЗА ВЫДАЧУ ВЕКСЕЛЕЙ СО СЧ.ДЕПО АБ "СОБИНБАНК"</v>
          </cell>
        </row>
        <row r="8063">
          <cell r="A8063">
            <v>37371</v>
          </cell>
          <cell r="B8063" t="str">
            <v>47422810700000050224</v>
          </cell>
          <cell r="C8063" t="str">
            <v>60301810700000009098</v>
          </cell>
          <cell r="D8063" t="str">
            <v>$</v>
          </cell>
          <cell r="E8063">
            <v>8.7799999999999994</v>
          </cell>
          <cell r="F8063" t="str">
            <v>ЗАЧИСЛЕНИЕ КОМИССИИ ЗА ХРАНЕНИЕ ЦБ НА СЧ.ДЕПО ФИЛИАЛ АБ "ГАЗПРОМБАНК" ЗА 1 КВ.2002г</v>
          </cell>
        </row>
        <row r="8064">
          <cell r="A8064">
            <v>37371</v>
          </cell>
          <cell r="B8064" t="str">
            <v>47422810700000050224</v>
          </cell>
          <cell r="C8064" t="str">
            <v>60301810700000009098</v>
          </cell>
          <cell r="D8064" t="str">
            <v>$</v>
          </cell>
          <cell r="E8064">
            <v>7.84</v>
          </cell>
          <cell r="F8064" t="str">
            <v>ЗАЧИСЛЕНИЕ КОМИССИИ ЗА ХРАНЕНИЕ ЦБ НА СЧ.ДЕПО ЗАО "ГАЗОНЕФТЕХИМИЧЕСКАЯ КОМПАНИЯ"  ЗА 1 КВ.2002г</v>
          </cell>
        </row>
        <row r="8065">
          <cell r="A8065">
            <v>37371</v>
          </cell>
          <cell r="B8065" t="str">
            <v>47422810700000050224</v>
          </cell>
          <cell r="C8065" t="str">
            <v>60301810700000009098</v>
          </cell>
          <cell r="D8065" t="str">
            <v>$</v>
          </cell>
          <cell r="E8065">
            <v>187.03</v>
          </cell>
          <cell r="F8065" t="str">
            <v>ЗАЧИСЛЕНИЕ КОМИССИИ ЗА СДЕЛКИ С ЦБ ПО СЧ.ДЕПО АКБ "ТРАНССТРОЙБАНК" ЗА МАРТ 2002г</v>
          </cell>
        </row>
        <row r="8066">
          <cell r="A8066">
            <v>37371</v>
          </cell>
          <cell r="B8066" t="str">
            <v>47422810700000050224</v>
          </cell>
          <cell r="C8066" t="str">
            <v>60301810700000009098</v>
          </cell>
          <cell r="D8066" t="str">
            <v>$</v>
          </cell>
          <cell r="E8066">
            <v>24.94</v>
          </cell>
          <cell r="F8066" t="str">
            <v>ЗАЧИСЛЕНИЕ КОМИССИИ ЗА СДЕЛКИ С ЦБ ПО СЧ.ДЕПО ЗАО ИК "РЕГИОН" ЗА МАРТ 2002г</v>
          </cell>
        </row>
        <row r="8067">
          <cell r="A8067">
            <v>37371</v>
          </cell>
          <cell r="B8067" t="str">
            <v>47422810700000050224</v>
          </cell>
          <cell r="C8067" t="str">
            <v>60301810700000009098</v>
          </cell>
          <cell r="D8067" t="str">
            <v>$</v>
          </cell>
          <cell r="E8067">
            <v>31.17</v>
          </cell>
          <cell r="F8067" t="str">
            <v>ЗАЧИСЛЕНИЕ КОМИССИИ ЗА ВЫДАЧУ ВЕКСЕЛЕЙ СО СЧ.ДЕПО ЗАО ИК "РЕГИОН"</v>
          </cell>
        </row>
        <row r="8068">
          <cell r="A8068">
            <v>37371</v>
          </cell>
          <cell r="B8068" t="str">
            <v>47422810700000050224</v>
          </cell>
          <cell r="C8068" t="str">
            <v>60301810700000009098</v>
          </cell>
          <cell r="D8068" t="str">
            <v>$</v>
          </cell>
          <cell r="E8068">
            <v>124.68</v>
          </cell>
          <cell r="F8068" t="str">
            <v>ЗАЧИСЛЕНИЕ КОМИССИИ ЗА СДЕЛКИ С ЦБ ПО СЧ.ДЕПО ЗАО ИК "РЕГИОН" ЗА МАРТ 2002г</v>
          </cell>
        </row>
        <row r="8069">
          <cell r="A8069">
            <v>37371</v>
          </cell>
          <cell r="B8069" t="str">
            <v>47422810700000050224</v>
          </cell>
          <cell r="C8069" t="str">
            <v>60301810700000009098</v>
          </cell>
          <cell r="D8069" t="str">
            <v>$</v>
          </cell>
          <cell r="E8069">
            <v>124.68</v>
          </cell>
          <cell r="F8069" t="str">
            <v>ЗАЧИСЛЕНИЕ КОМИССИИ ЗА СДЕЛКИ С ЦБ ПО СЧ.ДЕПО "МЕЖДУНАРОДНЫЙ МОСКОВСКИЙ БАНК" ЗА  МАРТ 2002г</v>
          </cell>
        </row>
        <row r="8070">
          <cell r="A8070">
            <v>37371</v>
          </cell>
          <cell r="B8070" t="str">
            <v>47422810700000050224</v>
          </cell>
          <cell r="C8070" t="str">
            <v>60301810700000009098</v>
          </cell>
          <cell r="D8070" t="str">
            <v>$</v>
          </cell>
          <cell r="E8070">
            <v>42.96</v>
          </cell>
          <cell r="F8070" t="str">
            <v>ЗАЧИСЛЕНИЕ КОМИССИИ ЗА ХРАНЕНИЕ ЦБ НА СЧ.ДЕПО ГОСМКБ "ВЫМПЕЛ" ИМ. И.И.ТОРОПОВА"ЗА 1 КВ.2002г</v>
          </cell>
        </row>
        <row r="8071">
          <cell r="A8071">
            <v>37371</v>
          </cell>
          <cell r="B8071" t="str">
            <v>47422810700000050224</v>
          </cell>
          <cell r="C8071" t="str">
            <v>60301810700000009098</v>
          </cell>
          <cell r="D8071" t="str">
            <v>$</v>
          </cell>
          <cell r="E8071">
            <v>1122.1600000000001</v>
          </cell>
          <cell r="F8071" t="str">
            <v>ЗАЧИСЛЕНИЕ КОМИССИИ ЗА СДЕЛКИ С ЦБ ПО СЧ.ДЕПО "МЕЖДУНАРОДНЫЙ АКЦИОНЕРНЫЙ БАНК"ЗА МАРТ 2002г</v>
          </cell>
        </row>
        <row r="8072">
          <cell r="A8072">
            <v>37371</v>
          </cell>
          <cell r="B8072" t="str">
            <v>47422810700000050224</v>
          </cell>
          <cell r="C8072" t="str">
            <v>60301810700000009098</v>
          </cell>
          <cell r="D8072" t="str">
            <v>$</v>
          </cell>
          <cell r="E8072">
            <v>1433.87</v>
          </cell>
          <cell r="F8072" t="str">
            <v>ЗАЧИСЛЕНИЕ КОМИССИИ ЗА СДЕЛКИ С ЦБ ПО СЧ.ДЕПО АБ "СОБИНБАНК" ЗА МАРТ 2002г</v>
          </cell>
        </row>
        <row r="8073">
          <cell r="A8073">
            <v>37371</v>
          </cell>
          <cell r="B8073" t="str">
            <v>47422810700000050224</v>
          </cell>
          <cell r="C8073" t="str">
            <v>60301810700000009098</v>
          </cell>
          <cell r="D8073" t="str">
            <v>$</v>
          </cell>
          <cell r="E8073">
            <v>2928.25</v>
          </cell>
          <cell r="F8073" t="str">
            <v>ЗАЧИСЛЕНИЕ КОМИССИИ ЗА СДЕЛКИ С ЦБ ПО СЧ.ДЕПО АКБ "ИНТЕРПРОМБАНК" ЗА МАРТ 2002г</v>
          </cell>
        </row>
        <row r="8074">
          <cell r="A8074">
            <v>37371</v>
          </cell>
          <cell r="B8074" t="str">
            <v>47422810700000050224</v>
          </cell>
          <cell r="C8074" t="str">
            <v>60301810700000009098</v>
          </cell>
          <cell r="D8074" t="str">
            <v>$</v>
          </cell>
          <cell r="E8074">
            <v>1183.76</v>
          </cell>
          <cell r="F8074" t="str">
            <v>ЗАЧИСЛЕНИЕ КОМИССИИ ЗА СДЕЛКИ С ЦБ ПО СЧ.ДЕПО АКБ "СВА" ЗА МАРТ 2002г</v>
          </cell>
        </row>
        <row r="8075">
          <cell r="A8075">
            <v>37371</v>
          </cell>
          <cell r="B8075" t="str">
            <v>47422810700000050224</v>
          </cell>
          <cell r="C8075" t="str">
            <v>60301810700000009098</v>
          </cell>
          <cell r="D8075" t="str">
            <v>$</v>
          </cell>
          <cell r="E8075">
            <v>4279.1499999999996</v>
          </cell>
          <cell r="F8075" t="str">
            <v>Зачисление комиссии Депозитария за хранение ценных бумаг (АБСОЛЮТ БАНК , АКБ , Г. МОСКВА ). Сумма комиссии - 21395.76, НДС - 4279.15.</v>
          </cell>
        </row>
        <row r="8076">
          <cell r="A8076">
            <v>37371</v>
          </cell>
          <cell r="B8076" t="str">
            <v>47422810700000050224</v>
          </cell>
          <cell r="C8076" t="str">
            <v>60301810700000009098</v>
          </cell>
          <cell r="D8076" t="str">
            <v>$</v>
          </cell>
          <cell r="E8076">
            <v>2138.33</v>
          </cell>
          <cell r="F8076" t="str">
            <v>Зачисление комиссии Депозитария за хранение ценных бумаг (АБ МБС ОРГБАНК , АКБ , Г. МОСКВА ). Сумма комиссии - 10691.65, НДС - 2138.33.</v>
          </cell>
        </row>
        <row r="8077">
          <cell r="A8077">
            <v>37371</v>
          </cell>
          <cell r="B8077" t="str">
            <v>47422810700000050224</v>
          </cell>
          <cell r="C8077" t="str">
            <v>60301810700000009098</v>
          </cell>
          <cell r="D8077" t="str">
            <v>$</v>
          </cell>
          <cell r="E8077">
            <v>124.6</v>
          </cell>
          <cell r="F8077" t="str">
            <v>Зачисление комиссии Депозитария за сделки по счету N 40088 (ОАО ОМСКПРОМСТРОЙБАНК , КБ , Г. ОМСК ). Сумма комиссии - 623, НДС - 124.6.</v>
          </cell>
        </row>
        <row r="8078">
          <cell r="A8078">
            <v>37371</v>
          </cell>
          <cell r="B8078" t="str">
            <v>47422810700000050224</v>
          </cell>
          <cell r="C8078" t="str">
            <v>60301810700000009098</v>
          </cell>
          <cell r="D8078" t="str">
            <v>$</v>
          </cell>
          <cell r="E8078">
            <v>17.5</v>
          </cell>
          <cell r="F8078" t="str">
            <v>Зачисление комиссии Депозитария за хранение ценных бумаг (СЧЕТНОЕ МАШИНОСТРОЕНИЕ, ОАО, МОСКВА). Сумма комиссии - 87.48, НДС - 17.5.</v>
          </cell>
        </row>
        <row r="8079">
          <cell r="A8079">
            <v>37371</v>
          </cell>
          <cell r="B8079" t="str">
            <v>47422810700000050224</v>
          </cell>
          <cell r="C8079" t="str">
            <v>60301810700000009098</v>
          </cell>
          <cell r="D8079" t="str">
            <v>$</v>
          </cell>
          <cell r="E8079">
            <v>753.04</v>
          </cell>
          <cell r="F8079" t="str">
            <v>Зачисление комиссии Депозитария за хранение ценных бумаг (НПО МАШИНОСТРОЕНИЯ, ФГУП, РЕУТОВ). Сумма комиссии - 3765.19, НДС - 753.04.</v>
          </cell>
        </row>
        <row r="8080">
          <cell r="A8080">
            <v>37371</v>
          </cell>
          <cell r="B8080" t="str">
            <v>47422810700000050224</v>
          </cell>
          <cell r="C8080" t="str">
            <v>60301810700000009098</v>
          </cell>
          <cell r="D8080" t="str">
            <v>$</v>
          </cell>
          <cell r="E8080">
            <v>51.17</v>
          </cell>
          <cell r="F8080" t="str">
            <v>Зачисление комиссии Депозитария за хранение ценных бумаг (МОСКОВСКИЙ ДЕЛОВОЙ МИР , АКБ , Г. МОСКВА ). Сумма комиссии - 255.87, НДС - 51.17.</v>
          </cell>
        </row>
        <row r="8081">
          <cell r="A8081">
            <v>37371</v>
          </cell>
          <cell r="B8081" t="str">
            <v>47422810700000050224</v>
          </cell>
          <cell r="C8081" t="str">
            <v>60301810700000009098</v>
          </cell>
          <cell r="D8081" t="str">
            <v>$</v>
          </cell>
          <cell r="E8081">
            <v>72.67</v>
          </cell>
          <cell r="F8081" t="str">
            <v>Зачисление комиссии Депозитария за хранение ценных бумаг (ИЗМАЙЛОВО, ТУРИСТСКИЕ ГОСТИН. КОМПЛ., АОЗТ, МОСКВА). Сумма комиссии - 363.33, НДС - 72.67.</v>
          </cell>
        </row>
        <row r="8082">
          <cell r="A8082">
            <v>37371</v>
          </cell>
          <cell r="B8082" t="str">
            <v>47422810700000050224</v>
          </cell>
          <cell r="C8082" t="str">
            <v>60301810700000009098</v>
          </cell>
          <cell r="D8082" t="str">
            <v>$</v>
          </cell>
          <cell r="E8082">
            <v>17.510000000000002</v>
          </cell>
          <cell r="F8082" t="str">
            <v>Зачисление комиссии Депозитария за хранение ценных бумаг (МУСТЕР-АВТО, ОАО, МОСКВА). Сумма комиссии - 87.54, НДС - 17.51.</v>
          </cell>
        </row>
        <row r="8083">
          <cell r="A8083">
            <v>37371</v>
          </cell>
          <cell r="B8083" t="str">
            <v>47422810700000050224</v>
          </cell>
          <cell r="C8083" t="str">
            <v>60301810700000009098</v>
          </cell>
          <cell r="D8083" t="str">
            <v>$</v>
          </cell>
          <cell r="E8083">
            <v>498.64</v>
          </cell>
          <cell r="F8083" t="str">
            <v>Зачисление комиссии Депозитария за сделки по счету N 50037 (ОБЪЕДИНЕННАЯ ДЕПОЗИТАРНАЯ КОМПАНИЯ,ЗАО, МОСКВА). Сумма комиссии - 2493.19, НДС - 498.64.</v>
          </cell>
        </row>
        <row r="8084">
          <cell r="A8084">
            <v>37371</v>
          </cell>
          <cell r="B8084" t="str">
            <v>47422810700000050224</v>
          </cell>
          <cell r="C8084" t="str">
            <v>60301810700000009098</v>
          </cell>
          <cell r="D8084" t="str">
            <v>$</v>
          </cell>
          <cell r="E8084">
            <v>51684.82</v>
          </cell>
          <cell r="F8084" t="str">
            <v>ЗАЧИСЛЕНИЕ КОМИССИИ ЗА ХРАНЕНИЕ ЦБ НА СЧ.ДЕПО ОАО "ПРОМЫШЛЕННО-СТРОИТЕЛЬНЫЙ БАНК" ЗА 1 КВ.2002г</v>
          </cell>
        </row>
        <row r="8085">
          <cell r="A8085">
            <v>37371</v>
          </cell>
          <cell r="B8085" t="str">
            <v>47422810700000050224</v>
          </cell>
          <cell r="C8085" t="str">
            <v>60301810700000009098</v>
          </cell>
          <cell r="D8085" t="str">
            <v>$</v>
          </cell>
          <cell r="E8085">
            <v>51.35</v>
          </cell>
          <cell r="F8085" t="str">
            <v>ЗАЧИСЛЕНИЕ КОМИССИИ ЗА ХРАНЕНИЕ ЦБ НА СЧ.ДЕПО ОАО "ПРОМЫШЛЕННО-СТРОИТЕЛЬНЫЙ БАНК" ЗА 1 КВ.2002г</v>
          </cell>
        </row>
        <row r="8086">
          <cell r="A8086">
            <v>37371</v>
          </cell>
          <cell r="B8086" t="str">
            <v>47422810700000050224</v>
          </cell>
          <cell r="C8086" t="str">
            <v>60301810700000009098</v>
          </cell>
          <cell r="D8086" t="str">
            <v>$</v>
          </cell>
          <cell r="E8086">
            <v>1401.01</v>
          </cell>
          <cell r="F8086" t="str">
            <v>ЗАЧИСЛЕНИЕ КОМИССИИ ЗА ХРАНЕНИЕ ЦБ НА СЧ.ДЕПО "БАНК АВАЛЬ" ЗА 1 КВ.2002г</v>
          </cell>
        </row>
        <row r="8087">
          <cell r="A8087">
            <v>37372</v>
          </cell>
          <cell r="B8087" t="str">
            <v>47422810700000050224</v>
          </cell>
          <cell r="C8087" t="str">
            <v>60301810700000009098</v>
          </cell>
          <cell r="D8087" t="str">
            <v>$</v>
          </cell>
          <cell r="E8087">
            <v>453.69</v>
          </cell>
          <cell r="F8087" t="str">
            <v>ЗАЧИСЛЕНИЕ КОМИССИИ ЗА ХРАНЕНИЕ ЦБ НА СЧ.ДЕПО АООТ "СЛАВА" ЗА 1 КВ.2002г</v>
          </cell>
        </row>
        <row r="8088">
          <cell r="A8088">
            <v>37372</v>
          </cell>
          <cell r="B8088" t="str">
            <v>47422810700000050224</v>
          </cell>
          <cell r="C8088" t="str">
            <v>60301810700000009098</v>
          </cell>
          <cell r="D8088" t="str">
            <v>$</v>
          </cell>
          <cell r="E8088">
            <v>366.26</v>
          </cell>
          <cell r="F8088" t="str">
            <v>Зачисление комиссии Депозитария за хранение ценных бумаг (ЗАО КБ ГУТА-БАНК , АКБ , Г. МОСКВА ). Сумма комиссии - 1831.3, НДС - 366.26.</v>
          </cell>
        </row>
        <row r="8089">
          <cell r="A8089">
            <v>37372</v>
          </cell>
          <cell r="B8089" t="str">
            <v>47422810700000050224</v>
          </cell>
          <cell r="C8089" t="str">
            <v>60301810700000009098</v>
          </cell>
          <cell r="D8089" t="str">
            <v>$</v>
          </cell>
          <cell r="E8089">
            <v>543.96</v>
          </cell>
          <cell r="F8089" t="str">
            <v>Зачисление комиссии Депозитария за хранение ценных бумаг (МПИ-БАНК (ООО) , КБ , Г. МОСКВА ). Сумма комиссии - 2719.79, НДС - 543.96.</v>
          </cell>
        </row>
        <row r="8090">
          <cell r="A8090">
            <v>37372</v>
          </cell>
          <cell r="B8090" t="str">
            <v>47422810700000050224</v>
          </cell>
          <cell r="C8090" t="str">
            <v>60301810700000009098</v>
          </cell>
          <cell r="D8090" t="str">
            <v>$</v>
          </cell>
          <cell r="E8090">
            <v>7441.86</v>
          </cell>
          <cell r="F8090" t="str">
            <v>Зачисление комиссии Депозитария за хранение ценных бумаг (РОСЕВРОБАНК , АКБ , Г. МОСКВА ). Сумма комиссии - 37209.28, НДС - 7441.86.</v>
          </cell>
        </row>
        <row r="8091">
          <cell r="A8091">
            <v>37372</v>
          </cell>
          <cell r="B8091" t="str">
            <v>47422810700000050224</v>
          </cell>
          <cell r="C8091" t="str">
            <v>60301810700000009098</v>
          </cell>
          <cell r="D8091" t="str">
            <v>$</v>
          </cell>
          <cell r="E8091">
            <v>87.55</v>
          </cell>
          <cell r="F8091" t="str">
            <v>Зачисление комиссии Депозитария за хранение ценных бумаг (ОАО УБРИР , АКБ , Г. ЕКАТЕРИНБУРГ ). Сумма комиссии - 437.77, НДС - 87.55.</v>
          </cell>
        </row>
        <row r="8092">
          <cell r="A8092">
            <v>37372</v>
          </cell>
          <cell r="B8092" t="str">
            <v>47422810700000050224</v>
          </cell>
          <cell r="C8092" t="str">
            <v>60301810700000009098</v>
          </cell>
          <cell r="D8092" t="str">
            <v>$</v>
          </cell>
          <cell r="E8092">
            <v>362.55</v>
          </cell>
          <cell r="F8092" t="str">
            <v>Зачисление комиссии Депозитария за хранение ценных бумаг (ПАНЕНКО СВЕТЛАНА ИВАНОВНА). Сумма комиссии - 1812.75, НДС - 362.55.</v>
          </cell>
        </row>
        <row r="8093">
          <cell r="A8093">
            <v>37372</v>
          </cell>
          <cell r="B8093" t="str">
            <v>47422810700000050224</v>
          </cell>
          <cell r="C8093" t="str">
            <v>60301810700000009098</v>
          </cell>
          <cell r="D8093" t="str">
            <v>$</v>
          </cell>
          <cell r="E8093">
            <v>5.25</v>
          </cell>
          <cell r="F8093" t="str">
            <v>Зачисление комиссии Депозитария за хранение ценных бумаг (БУРДА МОДЕН, АОЗТ, МОСКВА). Сумма комиссии - 26.23, НДС - 5.25.</v>
          </cell>
        </row>
        <row r="8094">
          <cell r="A8094">
            <v>37372</v>
          </cell>
          <cell r="B8094" t="str">
            <v>47422810700000050224</v>
          </cell>
          <cell r="C8094" t="str">
            <v>60301810700000009098</v>
          </cell>
          <cell r="D8094" t="str">
            <v>$</v>
          </cell>
          <cell r="E8094">
            <v>3.48</v>
          </cell>
          <cell r="F8094" t="str">
            <v>Зачисление комиссии Депозитария за хранение ценных бумаг (МОСКОВСКАЯ ГОСУДАРСТВЕННАЯ АКАДЕМИЯ ВОДНОГО ТРАНСПОРТА, ГОУ, МОСКВА). Сумма комиссии - 17.39, НДС - 3.48.</v>
          </cell>
        </row>
        <row r="8095">
          <cell r="A8095">
            <v>37372</v>
          </cell>
          <cell r="B8095" t="str">
            <v>47422810700000050224</v>
          </cell>
          <cell r="C8095" t="str">
            <v>60301810700000009098</v>
          </cell>
          <cell r="D8095" t="str">
            <v>$</v>
          </cell>
          <cell r="E8095">
            <v>551.69000000000005</v>
          </cell>
          <cell r="F8095" t="str">
            <v>ЗАЧИСЛЕНИЕ КОМИССИИ ЗА ХРАНЕНИЕ ЦБ НА СЧ.ДЕПО ОБЪЕДИНЕНИЕ "ГОЗНАК" ЗА 1 КВ.2002г</v>
          </cell>
        </row>
        <row r="8096">
          <cell r="A8096">
            <v>37372</v>
          </cell>
          <cell r="B8096" t="str">
            <v>47422810700000050224</v>
          </cell>
          <cell r="C8096" t="str">
            <v>60301810700000009098</v>
          </cell>
          <cell r="D8096" t="str">
            <v>$</v>
          </cell>
          <cell r="E8096">
            <v>124.68</v>
          </cell>
          <cell r="F8096" t="str">
            <v>ЗАЧИСЛЕНИЕ КОМИССИИ ЗА СДЕЛКИ С ЦБ ПО СЧ.ДЕПО "МПИ-БАНК" ЗА МАРТ 2002г</v>
          </cell>
        </row>
        <row r="8097">
          <cell r="A8097">
            <v>37372</v>
          </cell>
          <cell r="B8097" t="str">
            <v>47422810700000050224</v>
          </cell>
          <cell r="C8097" t="str">
            <v>60301810700000009098</v>
          </cell>
          <cell r="D8097" t="str">
            <v>$</v>
          </cell>
          <cell r="E8097">
            <v>8.77</v>
          </cell>
          <cell r="F8097" t="str">
            <v>ЗАЧИСЛЕНИЕ КОМИССИИ ЗА ХРАНЕНИЕ ЦБ НА СЧ.ДЕПО ООО КБ "ПРИНТБАНК" ЗА 1 КВ.2002г</v>
          </cell>
        </row>
        <row r="8098">
          <cell r="A8098">
            <v>37372</v>
          </cell>
          <cell r="B8098" t="str">
            <v>47422810700000050224</v>
          </cell>
          <cell r="C8098" t="str">
            <v>60301810700000009098</v>
          </cell>
          <cell r="D8098" t="str">
            <v>$</v>
          </cell>
          <cell r="E8098">
            <v>8.77</v>
          </cell>
          <cell r="F8098" t="str">
            <v>ЗАЧИСЛЕНИЕ КОМИССИИ ЗА ХРАНЕНИЕ ЦБ НА СЧ.ДЕПО БАГРИЙ С.И. ЗА 1 КВ.2002г</v>
          </cell>
        </row>
        <row r="8099">
          <cell r="A8099">
            <v>37373</v>
          </cell>
          <cell r="B8099" t="str">
            <v>47422810700000050224</v>
          </cell>
          <cell r="C8099" t="str">
            <v>60301810700000009098</v>
          </cell>
          <cell r="D8099" t="str">
            <v>$</v>
          </cell>
          <cell r="E8099">
            <v>9.6</v>
          </cell>
          <cell r="F8099" t="str">
            <v>ЗАЧИСЛЕНИЕ КОМИССИИ ЗА ХРАНЕНИЕ ЦБ НА СЧ.ДЕПО ЗАО "МАРКЕТИНГОВЫЙ ИНФОРМАЦИОННЫЙЦЕНТР" ЗА 1 КВ.2002г</v>
          </cell>
        </row>
        <row r="8100">
          <cell r="A8100">
            <v>37373</v>
          </cell>
          <cell r="B8100" t="str">
            <v>47422810700000050224</v>
          </cell>
          <cell r="C8100" t="str">
            <v>60301810700000009098</v>
          </cell>
          <cell r="D8100" t="str">
            <v>$</v>
          </cell>
          <cell r="E8100">
            <v>280.35000000000002</v>
          </cell>
          <cell r="F8100" t="str">
            <v>ЗАЧИСЛЕНИЕ КОМИССИИ ЗА СДЕЛКИ С ЦБ ПО СЧ.ДЕПО ОАО "РОССЕЛЬХОЗБАНК" ЗА МАРТ 2002г</v>
          </cell>
        </row>
        <row r="8101">
          <cell r="A8101">
            <v>37373</v>
          </cell>
          <cell r="B8101" t="str">
            <v>47422810700000050224</v>
          </cell>
          <cell r="C8101" t="str">
            <v>60301810700000009098</v>
          </cell>
          <cell r="D8101" t="str">
            <v>$</v>
          </cell>
          <cell r="E8101">
            <v>1366.9</v>
          </cell>
          <cell r="F8101" t="str">
            <v>ЗАЧИСЛЕНИЕ КОМИССИИ ЗА ХРАНЕНИЕ ЦБ НА СЧ.ДЕПО ГУ МНТК "МИКРОХИРУРГИЯ ГЛАЗА" ЗА 1  КВ.2002г</v>
          </cell>
        </row>
        <row r="8102">
          <cell r="A8102">
            <v>37373</v>
          </cell>
          <cell r="B8102" t="str">
            <v>47422810700000050224</v>
          </cell>
          <cell r="C8102" t="str">
            <v>60301810700000009098</v>
          </cell>
          <cell r="D8102" t="str">
            <v>$</v>
          </cell>
          <cell r="E8102">
            <v>3177.28</v>
          </cell>
          <cell r="F8102" t="str">
            <v>ЗАЧИСЛЕНИЕ КОМИССИИ ЗА СДЕЛКИ С ЦБ ПО СЧ.ДЕПО ОАО "МБСП" ЗА МАРТ 2002г</v>
          </cell>
        </row>
        <row r="8103">
          <cell r="A8103">
            <v>37373</v>
          </cell>
          <cell r="B8103" t="str">
            <v>47422810700000050224</v>
          </cell>
          <cell r="C8103" t="str">
            <v>60301810700000009098</v>
          </cell>
          <cell r="D8103" t="str">
            <v>$</v>
          </cell>
          <cell r="E8103">
            <v>2429.6799999999998</v>
          </cell>
          <cell r="F8103" t="str">
            <v>ЗАЧИСЛЕНИЕ КОМИССИИ ЗА СДЕЛКИ С ЦБ ПО СЧ.ДЕПО ОАО АКБ "МЕТАЛЛИНВЕСТБАНК" ЗА МАРТ  2002г</v>
          </cell>
        </row>
        <row r="8104">
          <cell r="A8104">
            <v>37373</v>
          </cell>
          <cell r="B8104" t="str">
            <v>47422810700000050224</v>
          </cell>
          <cell r="C8104" t="str">
            <v>60301810700000009098</v>
          </cell>
          <cell r="D8104" t="str">
            <v>$</v>
          </cell>
          <cell r="E8104">
            <v>2741.18</v>
          </cell>
          <cell r="F8104" t="str">
            <v>ЗАЧИСЛЕНИЕ КОМИССИИ ЗА СДЕЛКИ С ЦБ ПО СЧ.ДЕПО КБ ООО "РБР" ЗА МАРТ 2002г</v>
          </cell>
        </row>
        <row r="8105">
          <cell r="A8105">
            <v>37373</v>
          </cell>
          <cell r="B8105" t="str">
            <v>47422810700000050224</v>
          </cell>
          <cell r="C8105" t="str">
            <v>60301810700000009098</v>
          </cell>
          <cell r="D8105" t="str">
            <v>$</v>
          </cell>
          <cell r="E8105">
            <v>4265.7</v>
          </cell>
          <cell r="F8105" t="str">
            <v>ЗАЧИСЛЕНИЕ КОМИССИИ ЗА ХРАНЕНИЕ ЦБ НА СЧ.ДЕПО ОАО "РОСАЛКО" ЗА 1 КВ.2002г</v>
          </cell>
        </row>
        <row r="8106">
          <cell r="A8106">
            <v>37373</v>
          </cell>
          <cell r="B8106" t="str">
            <v>47422810700000050224</v>
          </cell>
          <cell r="C8106" t="str">
            <v>60301810700000009098</v>
          </cell>
          <cell r="D8106" t="str">
            <v>$</v>
          </cell>
          <cell r="E8106">
            <v>78147.7</v>
          </cell>
          <cell r="F8106" t="str">
            <v>Зачисление комиссии Депозитария за хранение ценных бумаг (ОАО ИМПЭКСБАНК , АКБ , Г. МОСКВА ). Сумма комиссии - 390738.49, НДС - 78147.7.</v>
          </cell>
        </row>
        <row r="8107">
          <cell r="A8107">
            <v>37373</v>
          </cell>
          <cell r="B8107" t="str">
            <v>47422810700000050224</v>
          </cell>
          <cell r="C8107" t="str">
            <v>60301810700000009098</v>
          </cell>
          <cell r="D8107" t="str">
            <v>$</v>
          </cell>
          <cell r="E8107">
            <v>3275.33</v>
          </cell>
          <cell r="F8107" t="str">
            <v>Зачисление комиссии Депозитария за хранение ценных бумаг (ОАО ИМПЭКСБАНК , АКБ , Г. МОСКВА ). Сумма комиссии - 16376.66, НДС - 3275.33.</v>
          </cell>
        </row>
        <row r="8108">
          <cell r="A8108">
            <v>37373</v>
          </cell>
          <cell r="B8108" t="str">
            <v>47422810700000050224</v>
          </cell>
          <cell r="C8108" t="str">
            <v>60301810700000009098</v>
          </cell>
          <cell r="D8108" t="str">
            <v>$</v>
          </cell>
          <cell r="E8108">
            <v>1473.96</v>
          </cell>
          <cell r="F8108" t="str">
            <v>Зачисление комиссии Депозитария за хранение ценных бумаг (ЗАО КБ АВТОМОБИЛЬНЫЙ БАНКИРСКИЙ Д, КБ , Г. ТОЛЬЯТТИ ). Сумма комиссии - 7369.81, НДС - 1473.96.</v>
          </cell>
        </row>
        <row r="8109">
          <cell r="A8109">
            <v>37373</v>
          </cell>
          <cell r="B8109" t="str">
            <v>47422810700000050224</v>
          </cell>
          <cell r="C8109" t="str">
            <v>60301810700000009098</v>
          </cell>
          <cell r="D8109" t="str">
            <v>$</v>
          </cell>
          <cell r="E8109">
            <v>158.03</v>
          </cell>
          <cell r="F8109" t="str">
            <v>ЗАЧИСЛЕНИЕ КОМИССИИ ЗА ХРАНЕНИЕ ЦБ НА СЧ.ДЕПО ОАО "ЯКУТЛЕС" ЗА 1 КВ.2002г И ЗА СДЕЛКИ С ЦБ ЗА МАРТ 2002г</v>
          </cell>
        </row>
        <row r="8110">
          <cell r="A8110">
            <v>37373</v>
          </cell>
          <cell r="B8110" t="str">
            <v>47422810700000050224</v>
          </cell>
          <cell r="C8110" t="str">
            <v>60301810700000009098</v>
          </cell>
          <cell r="D8110" t="str">
            <v>$</v>
          </cell>
          <cell r="E8110">
            <v>2056.42</v>
          </cell>
          <cell r="F8110" t="str">
            <v>ЗАЧИСЛЕНИЕ КОМИССИИ ЗА СДЕЛКИ С ЦБ ПО СЧ.ДЕПО АКБ "РОСЕВРОБАНК" ЗА СДЕЛКИ С ЦБЗА МАРТ 2002г</v>
          </cell>
        </row>
        <row r="8111">
          <cell r="A8111">
            <v>37373</v>
          </cell>
          <cell r="B8111" t="str">
            <v>47422810700000050224</v>
          </cell>
          <cell r="C8111" t="str">
            <v>60301810700000009098</v>
          </cell>
          <cell r="D8111" t="str">
            <v>$</v>
          </cell>
          <cell r="E8111">
            <v>1370.95</v>
          </cell>
          <cell r="F8111" t="str">
            <v>ЗАЧИСЛЕНИЕ КОМИССИИ ЗА СДЕЛКИ С ЦБ ПО СЧ.ДЕПО АКБ "АБСОЛЮТ БАНК" ЗА МАРТ 2002г</v>
          </cell>
        </row>
        <row r="8112">
          <cell r="A8112">
            <v>37373</v>
          </cell>
          <cell r="B8112" t="str">
            <v>47422810700000050224</v>
          </cell>
          <cell r="C8112" t="str">
            <v>60301810700000009098</v>
          </cell>
          <cell r="D8112" t="str">
            <v>$</v>
          </cell>
          <cell r="E8112">
            <v>218.25</v>
          </cell>
          <cell r="F8112" t="str">
            <v>ЗАЧИСЛЕНИЕ КОМИССИИ ЗА СДЕЛКИ С ЦБ ПО СЧ.ДЕПО ЗАО КБ "АВТОМОБИЛЬНЫЙ БАНКИРСКИЙ ДОМ" ЗА МАРТ 2002г</v>
          </cell>
        </row>
        <row r="8113">
          <cell r="A8113">
            <v>37373</v>
          </cell>
          <cell r="B8113" t="str">
            <v>47422810700000050224</v>
          </cell>
          <cell r="C8113" t="str">
            <v>60301810700000009098</v>
          </cell>
          <cell r="D8113" t="str">
            <v>$</v>
          </cell>
          <cell r="E8113">
            <v>498.85</v>
          </cell>
          <cell r="F8113" t="str">
            <v>ЗАЧИСЛЕНИЕ КОМИССИИ ЗА СДЕЛКИ С ЦБ ПО СЧ.ДЕПО ЗАО КБ "АВТОМОБИЛЬНЫЙ БАНКИРСКИЙ ДОМ" ЗА МАРТ 2002г</v>
          </cell>
        </row>
        <row r="8114">
          <cell r="A8114">
            <v>37373</v>
          </cell>
          <cell r="B8114" t="str">
            <v>47422810700000050224</v>
          </cell>
          <cell r="C8114" t="str">
            <v>60301810700000009098</v>
          </cell>
          <cell r="D8114" t="str">
            <v>$</v>
          </cell>
          <cell r="E8114">
            <v>10.54</v>
          </cell>
          <cell r="F8114" t="str">
            <v>ЗАЧИСЛЕНИЕ КОМИССИИ ЗА ХРАНЕНИЕ ЦБ НА СЧ.ДЕПО ДОАО "СПЕЦГАЗАВТОТРАНС" ЗА 1 КВ.2002г</v>
          </cell>
        </row>
        <row r="8115">
          <cell r="A8115">
            <v>37373</v>
          </cell>
          <cell r="B8115" t="str">
            <v>47422810700000050224</v>
          </cell>
          <cell r="C8115" t="str">
            <v>60301810700000009098</v>
          </cell>
          <cell r="D8115" t="str">
            <v>$</v>
          </cell>
          <cell r="E8115">
            <v>16.100000000000001</v>
          </cell>
          <cell r="F8115" t="str">
            <v>Зачисление комиссии Депозитария за хранение ценных бумаг (ОАО МЕЖКОМБАНК , ОТЗВ, Г. МОСКВА ). Сумма комиссии - 80.5, НДС - 16.1.</v>
          </cell>
        </row>
        <row r="8116">
          <cell r="A8116">
            <v>37373</v>
          </cell>
          <cell r="B8116" t="str">
            <v>47422810700000050224</v>
          </cell>
          <cell r="C8116" t="str">
            <v>60301810700000009098</v>
          </cell>
          <cell r="D8116" t="str">
            <v>$</v>
          </cell>
          <cell r="E8116">
            <v>6.96</v>
          </cell>
          <cell r="F8116" t="str">
            <v>Зачисление комиссии Депозитария за хранение ценных бумаг (ЗАО ОПТБАНК , АКБ , Г. МОСКВА ). Сумма комиссии - 34.78, НДС - 6.96.</v>
          </cell>
        </row>
        <row r="8117">
          <cell r="A8117">
            <v>37373</v>
          </cell>
          <cell r="B8117" t="str">
            <v>47422810700000050224</v>
          </cell>
          <cell r="C8117" t="str">
            <v>60301810700000009098</v>
          </cell>
          <cell r="D8117" t="str">
            <v>$</v>
          </cell>
          <cell r="E8117">
            <v>8.7799999999999994</v>
          </cell>
          <cell r="F8117" t="str">
            <v>Зачисление комиссии Депозитария за хранение ценных бумаг (АЭРОИМП, ООО, МОСКВА). Сумма комиссии - 43.88, НДС - 8.78.</v>
          </cell>
        </row>
        <row r="8118">
          <cell r="A8118">
            <v>37373</v>
          </cell>
          <cell r="B8118" t="str">
            <v>47422810700000050224</v>
          </cell>
          <cell r="C8118" t="str">
            <v>60301810700000009098</v>
          </cell>
          <cell r="D8118" t="str">
            <v>$</v>
          </cell>
          <cell r="E8118">
            <v>117.33</v>
          </cell>
          <cell r="F8118" t="str">
            <v>Зачисление комиссии Депозитария за хранение ценных бумаг (НИТРО-СИБИРЬ, ЗАО, МОСКВА). Сумма комиссии - 586.67, НДС - 117.33.</v>
          </cell>
        </row>
        <row r="8119">
          <cell r="A8119">
            <v>37373</v>
          </cell>
          <cell r="B8119" t="str">
            <v>47422810700000050224</v>
          </cell>
          <cell r="C8119" t="str">
            <v>60301810700000009098</v>
          </cell>
          <cell r="D8119" t="str">
            <v>$</v>
          </cell>
          <cell r="E8119">
            <v>8.7799999999999994</v>
          </cell>
          <cell r="F8119" t="str">
            <v>Зачисление комиссии Депозитария за хранение ценных бумаг (БЫКОВСКИЙ АВИАРЕМОНТНЫЙ ЗАВОД (БАРЗ), ОАО, ПОС.БЫКОВО МОСКОВСКАЯ ОБЛ.). Сумма комиссии - 43.89, НДС - 8.78.</v>
          </cell>
        </row>
        <row r="8120">
          <cell r="A8120">
            <v>37373</v>
          </cell>
          <cell r="B8120" t="str">
            <v>47422810700000050224</v>
          </cell>
          <cell r="C8120" t="str">
            <v>60301810700000009098</v>
          </cell>
          <cell r="D8120" t="str">
            <v>$</v>
          </cell>
          <cell r="E8120">
            <v>5.27</v>
          </cell>
          <cell r="F8120" t="str">
            <v>Зачисление комиссии Депозитария за хранение ценных бумаг (РАДИАНТ, НАУЧНО-ПРОИЗВОДСТВЕННОЕ ПРЕДПРИЯТИЕ, ЗАО, МОСКВА). Сумма комиссии - 26.36, НДС - 5.27.</v>
          </cell>
        </row>
        <row r="8121">
          <cell r="A8121">
            <v>37375</v>
          </cell>
          <cell r="B8121" t="str">
            <v>47422810700000050224</v>
          </cell>
          <cell r="C8121" t="str">
            <v>60301810700000009098</v>
          </cell>
          <cell r="D8121" t="str">
            <v>$</v>
          </cell>
          <cell r="E8121">
            <v>498.53</v>
          </cell>
          <cell r="F8121" t="str">
            <v>ЗАЧИСЛЕНИЕ КОМИССИИ ЗА СДЕЛКИ С ЦБ ПО СЧ.ДЕПО ООО КБ "КРЕДИТТРАСТ" ЗА ФЕВРАЛЬ 2002г</v>
          </cell>
        </row>
        <row r="8122">
          <cell r="A8122">
            <v>37375</v>
          </cell>
          <cell r="B8122" t="str">
            <v>47422810700000050224</v>
          </cell>
          <cell r="C8122" t="str">
            <v>60301810700000009098</v>
          </cell>
          <cell r="D8122" t="str">
            <v>$</v>
          </cell>
          <cell r="E8122">
            <v>436.21</v>
          </cell>
          <cell r="F8122" t="str">
            <v>ЗАЧИСЛЕНИЕ КОМИССИИ ЗА СДЕЛКИ С ЦБ ПО СЧ.ДЕПО АКБ "АБСОЛЮТ БАНК" ЗА МАРТ 2002г</v>
          </cell>
        </row>
        <row r="8123">
          <cell r="A8123">
            <v>37375</v>
          </cell>
          <cell r="B8123" t="str">
            <v>47422810700000050224</v>
          </cell>
          <cell r="C8123" t="str">
            <v>60301810700000009098</v>
          </cell>
          <cell r="D8123" t="str">
            <v>$</v>
          </cell>
          <cell r="E8123">
            <v>124.37</v>
          </cell>
          <cell r="F8123" t="str">
            <v>Зачисление комиссии Депозитария за хранение ценных бумаг (ЭКСПОВЕСТРАНС, ЗАО, МОСКВА). Сумма комиссии - 621.86, НДС - 124.37.</v>
          </cell>
        </row>
        <row r="8124">
          <cell r="A8124">
            <v>37375</v>
          </cell>
          <cell r="B8124" t="str">
            <v>47422810700000050224</v>
          </cell>
          <cell r="C8124" t="str">
            <v>60301810700000009098</v>
          </cell>
          <cell r="D8124" t="str">
            <v>$</v>
          </cell>
          <cell r="E8124">
            <v>29803.79</v>
          </cell>
          <cell r="F8124" t="str">
            <v>Зачисление комиссии Депозитария за хранение ценных бумаг (БАНК МОСКВЫ , АКБ , Г. МОСКВА ). Сумма комиссии - 149018.93, НДС - 29803.79.</v>
          </cell>
        </row>
        <row r="8125">
          <cell r="A8125">
            <v>37375</v>
          </cell>
          <cell r="B8125" t="str">
            <v>47422810700000050224</v>
          </cell>
          <cell r="C8125" t="str">
            <v>60301810700000009098</v>
          </cell>
          <cell r="D8125" t="str">
            <v>$</v>
          </cell>
          <cell r="E8125">
            <v>62.31</v>
          </cell>
          <cell r="F8125" t="str">
            <v>ЗАЧИСЛЕНИЕ КОМИССИИ ЗА СДЕЛКИ С ЦБ ПО СЧ.ДЕПО КБ "БФГ-КРЕДИТ" ЗА МАРТ 2002г</v>
          </cell>
        </row>
        <row r="8126">
          <cell r="A8126">
            <v>37375</v>
          </cell>
          <cell r="B8126" t="str">
            <v>47422810700000050224</v>
          </cell>
          <cell r="C8126" t="str">
            <v>60301810700000009098</v>
          </cell>
          <cell r="D8126" t="str">
            <v>$</v>
          </cell>
          <cell r="E8126">
            <v>249.26</v>
          </cell>
          <cell r="F8126" t="str">
            <v>ЗАЧИСЛЕНИЕ КОМИССИИ ЗА СДЕЛКИ С ЦБ ПО СЧ.ДЕПО МАКБ "ВОЗРОЖДЕНИЕ" ЗА МАРТ 2002г</v>
          </cell>
        </row>
        <row r="8127">
          <cell r="A8127">
            <v>37375</v>
          </cell>
          <cell r="B8127" t="str">
            <v>47422810700000050224</v>
          </cell>
          <cell r="C8127" t="str">
            <v>60301810700000009098</v>
          </cell>
          <cell r="D8127" t="str">
            <v>$</v>
          </cell>
          <cell r="E8127">
            <v>45.53</v>
          </cell>
          <cell r="F8127" t="str">
            <v>Зачисление комиссии Депозитария за хранение ценных бумаг (ДУБРОВИН СЕРГЕЙ ВИКТОРОВИЧ). Сумма комиссии - 227.65, НДС - 45.53.</v>
          </cell>
        </row>
        <row r="8128">
          <cell r="A8128">
            <v>37375</v>
          </cell>
          <cell r="B8128" t="str">
            <v>47422810700000050224</v>
          </cell>
          <cell r="C8128" t="str">
            <v>60301810700000009098</v>
          </cell>
          <cell r="D8128" t="str">
            <v>$</v>
          </cell>
          <cell r="E8128">
            <v>197.9</v>
          </cell>
          <cell r="F8128" t="str">
            <v>ЗАЧИСЛЕНИЕ КОМИССИИ ЗА ХРАНЕНИЕ ЦБ НА СЧ.ДЕПО ФРОЛОВА Т.А. ЗА 4 КВ.2001г,ЗА 1 КВ.2002г</v>
          </cell>
        </row>
        <row r="8129">
          <cell r="A8129">
            <v>37375</v>
          </cell>
          <cell r="B8129" t="str">
            <v>47422810700000050224</v>
          </cell>
          <cell r="C8129" t="str">
            <v>60301810700000009098</v>
          </cell>
          <cell r="D8129" t="str">
            <v>$</v>
          </cell>
          <cell r="E8129">
            <v>23.62</v>
          </cell>
          <cell r="F8129" t="str">
            <v>Зачисление комиссии Депозитария за хранение ценных бумаг (КРИСТАЛЛ, АООТ, КАЛУГА). Сумма комиссии - 118.12, НДС - 23.62.</v>
          </cell>
        </row>
        <row r="8130">
          <cell r="A8130">
            <v>37375</v>
          </cell>
          <cell r="B8130" t="str">
            <v>47422810700000050224</v>
          </cell>
          <cell r="C8130" t="str">
            <v>60301810700000009098</v>
          </cell>
          <cell r="D8130" t="str">
            <v>$</v>
          </cell>
          <cell r="E8130">
            <v>70.92</v>
          </cell>
          <cell r="F8130" t="str">
            <v>Зачисление комиссии Депозитария за хранение ценных бумаг (СЕВЕРНЫЙ НАРОДНЫЙ БАНК (ОАО) , АКБ , Г. СЫКТЫВКАР ). Сумма комиссии - 354.59, НДС - 70.92.</v>
          </cell>
        </row>
        <row r="8131">
          <cell r="A8131">
            <v>37375</v>
          </cell>
          <cell r="B8131" t="str">
            <v>47422810700000050224</v>
          </cell>
          <cell r="C8131" t="str">
            <v>60301810700000009098</v>
          </cell>
          <cell r="D8131" t="str">
            <v>$</v>
          </cell>
          <cell r="E8131">
            <v>175.13</v>
          </cell>
          <cell r="F8131" t="str">
            <v>Зачисление комиссии Депозитария за хранение ценных бумаг (ОАО БЕЛГОРОДПРОМСТРОЙБАНК , АКБ , Г. БЕЛГОРОД ). Сумма комиссии - 875.63, НДС - 175.13.</v>
          </cell>
        </row>
        <row r="8132">
          <cell r="A8132">
            <v>37375</v>
          </cell>
          <cell r="B8132" t="str">
            <v>47422810700000050224</v>
          </cell>
          <cell r="C8132" t="str">
            <v>60301810700000009098</v>
          </cell>
          <cell r="D8132" t="str">
            <v>$</v>
          </cell>
          <cell r="E8132">
            <v>1550.66</v>
          </cell>
          <cell r="F8132" t="str">
            <v>ЗАЧИСЛЕНИЕ КОМИССИИ ЗА ХРАНЕНИЕ ЦБ НА СЧ.ДЕПО ОАО "ПРОМЫШЛЕННО-СТРОИТЕЛЬНЫЙ БАНК" ЗА 1 КВ.2002г</v>
          </cell>
        </row>
        <row r="8133">
          <cell r="A8133">
            <v>37375</v>
          </cell>
          <cell r="B8133" t="str">
            <v>47422810700000050224</v>
          </cell>
          <cell r="C8133" t="str">
            <v>60301810700000009098</v>
          </cell>
          <cell r="D8133" t="str">
            <v>$</v>
          </cell>
          <cell r="E8133">
            <v>374.37</v>
          </cell>
          <cell r="F8133" t="str">
            <v>ЗАЧИСЛЕНИЕ КОМИССИИ ЗА СДЕЛКИ С ЦБ ПО СЧ.ДЕПО ОАО "ПРОМЫШЛЕННО-СТРОИТЕЛЬНЫЙ БАНК" ЗА МАРТ 2002г</v>
          </cell>
        </row>
        <row r="8134">
          <cell r="A8134">
            <v>37375</v>
          </cell>
          <cell r="B8134" t="str">
            <v>47422810700000050224</v>
          </cell>
          <cell r="C8134" t="str">
            <v>60301810700000009098</v>
          </cell>
          <cell r="D8134" t="str">
            <v>$</v>
          </cell>
          <cell r="E8134">
            <v>8.77</v>
          </cell>
          <cell r="F8134" t="str">
            <v>ЗАЧИСЛЕНИЕ КОМИССИИ ЗА ХРАНЕНИЕ ЦБ НА СЧ.ДЕПО "ГУ С/Х И ПРОДОВ.АДМИН.ЧЕЛЯБИН.ОБЛ." ЗА 1 КВ.2002г</v>
          </cell>
        </row>
        <row r="8135">
          <cell r="A8135">
            <v>37375</v>
          </cell>
          <cell r="B8135" t="str">
            <v>47422810700000050224</v>
          </cell>
          <cell r="C8135" t="str">
            <v>60301810700000009098</v>
          </cell>
          <cell r="D8135" t="str">
            <v>$</v>
          </cell>
          <cell r="E8135">
            <v>311.58</v>
          </cell>
          <cell r="F8135" t="str">
            <v>ЗАЧИСЛЕНИЕ КОМИССИИ ЗА СДЕЛКИ С ЦБ ПО СЧ.ДЕПО АКБ "МОСКОВСКИЙ ДЕЛОВОЙ МИР" ЗА МАРТ 2002г</v>
          </cell>
        </row>
        <row r="8136">
          <cell r="A8136">
            <v>37375</v>
          </cell>
          <cell r="B8136" t="str">
            <v>47422810700000050224</v>
          </cell>
          <cell r="C8136" t="str">
            <v>60301810700000009098</v>
          </cell>
          <cell r="D8136" t="str">
            <v>$</v>
          </cell>
          <cell r="E8136">
            <v>186.95</v>
          </cell>
          <cell r="F8136" t="str">
            <v>ЗАЧИСЛЕНИЕ КОМИССИИ ЗА СДЕЛКИ С ЦБ ПО СЧ.ДЕПО "LIVART INVESTMENT CORP." ЗА МАРТ2002г</v>
          </cell>
        </row>
        <row r="8137">
          <cell r="A8137">
            <v>37375</v>
          </cell>
          <cell r="B8137" t="str">
            <v>47422810700000050224</v>
          </cell>
          <cell r="C8137" t="str">
            <v>60301810700000009098</v>
          </cell>
          <cell r="D8137" t="str">
            <v>$</v>
          </cell>
          <cell r="E8137">
            <v>649.30999999999995</v>
          </cell>
          <cell r="F8137" t="str">
            <v>Зачисление комиссии Депозитария за хранение ценных бумаг (ВНЕШЭКОНОМФОНД,НЕГОСУДАРСТВЕННЫЙ ПЕНСИОННЫЙ ФОНД ВЭБ(НЕКОМ.ОРГ),МОСКВА). Сумма комиссии - 3246.56, НДС - 649.31.</v>
          </cell>
        </row>
        <row r="8138">
          <cell r="A8138">
            <v>37376</v>
          </cell>
          <cell r="B8138" t="str">
            <v>47422810700000050224</v>
          </cell>
          <cell r="C8138" t="str">
            <v>60301810700000009098</v>
          </cell>
          <cell r="D8138" t="str">
            <v>$</v>
          </cell>
          <cell r="E8138">
            <v>8.7899999999999991</v>
          </cell>
          <cell r="F8138" t="str">
            <v>Зачисление комиссии Депозитария за хранение ценных бумаг (САМАРА, ЦЕНТРАЛЬНЫЙ УНИВЕРСАЛЬНЫЙ МАГАЗИН, ОАО, САМАРА). Сумма комиссии - 43.93, НДС - 8.79.</v>
          </cell>
        </row>
        <row r="8139">
          <cell r="A8139">
            <v>37376</v>
          </cell>
          <cell r="B8139" t="str">
            <v>47422810700000050224</v>
          </cell>
          <cell r="C8139" t="str">
            <v>60301810700000009098</v>
          </cell>
          <cell r="D8139" t="str">
            <v>$</v>
          </cell>
          <cell r="E8139">
            <v>29.83</v>
          </cell>
          <cell r="F8139" t="str">
            <v>Зачисление комиссии Депозитария за хранение ценных бумаг (СОВИНКОМ-ЦЕНТР, АДС С ИНДИЕЙ, ЗАО, МОСКВА). Сумма комиссии - 149.13, НДС - 29.83.</v>
          </cell>
        </row>
        <row r="8140">
          <cell r="A8140">
            <v>37376</v>
          </cell>
          <cell r="B8140" t="str">
            <v>47422810700000050224</v>
          </cell>
          <cell r="C8140" t="str">
            <v>60301810700000009098</v>
          </cell>
          <cell r="D8140" t="str">
            <v>$</v>
          </cell>
          <cell r="E8140">
            <v>38.53</v>
          </cell>
          <cell r="F8140" t="str">
            <v>Зачисление комиссии Депозитария за хранение ценных бумаг (ОЛИМПИЯ, СП, СССР-ЯПОНИЯ, МОСКВА). Сумма комиссии - 192.67, НДС - 38.53.</v>
          </cell>
        </row>
        <row r="8141">
          <cell r="A8141">
            <v>37376</v>
          </cell>
          <cell r="B8141" t="str">
            <v>47422810700000050224</v>
          </cell>
          <cell r="C8141" t="str">
            <v>60301810700000009098</v>
          </cell>
          <cell r="D8141" t="str">
            <v>$</v>
          </cell>
          <cell r="E8141">
            <v>28.04</v>
          </cell>
          <cell r="F8141" t="str">
            <v>Зачисление комиссии Депозитария за хранение ценных бумаг (ИНТЕЛМАС, ЗАО, МОСКВА). Сумма комиссии - 140.21, НДС - 28.04.</v>
          </cell>
        </row>
        <row r="8142">
          <cell r="A8142">
            <v>37376</v>
          </cell>
          <cell r="B8142" t="str">
            <v>47422810700000050224</v>
          </cell>
          <cell r="C8142" t="str">
            <v>60301810700000009098</v>
          </cell>
          <cell r="D8142" t="str">
            <v>$</v>
          </cell>
          <cell r="E8142">
            <v>13.13</v>
          </cell>
          <cell r="F8142" t="str">
            <v>ЗАЧИСЛЕНИЕ КОМИССИИ ЗА ХРАНЕНИЕ ЦБ НА СЧ.ДЕПО ЗАО "КОМСТАР" ЗА 1 КВ.2002г</v>
          </cell>
        </row>
        <row r="8143">
          <cell r="A8143">
            <v>37376</v>
          </cell>
          <cell r="B8143" t="str">
            <v>47422810700000050224</v>
          </cell>
          <cell r="C8143" t="str">
            <v>60301810700000009098</v>
          </cell>
          <cell r="D8143" t="str">
            <v>$</v>
          </cell>
          <cell r="E8143">
            <v>713.1</v>
          </cell>
          <cell r="F8143" t="str">
            <v>ЗАЧИСЛЕНИЕ КОМИССИИ ЗА ХРАНЕНИЕ ЦБ НА СЧ.ДЕПО НПФ ВЭБ "ВНЕШЭКОНОМФОНД" ЗА 1 КВ.2002г</v>
          </cell>
        </row>
        <row r="8144">
          <cell r="A8144">
            <v>37376</v>
          </cell>
          <cell r="B8144" t="str">
            <v>47422810700000050224</v>
          </cell>
          <cell r="C8144" t="str">
            <v>60301810700000009098</v>
          </cell>
          <cell r="D8144" t="str">
            <v>$</v>
          </cell>
          <cell r="E8144">
            <v>249.32</v>
          </cell>
          <cell r="F8144" t="str">
            <v>ЗАЧИСЛЕНИЕ КОМИССИИ ЗА СДЕЛКИ С ЦБ ПО СЧ.ДЕПО НПФ ВЭБ "ВНЕШЭКОНОМФОНД" ЗА МАРТ 2002г</v>
          </cell>
        </row>
        <row r="8145">
          <cell r="A8145">
            <v>37376</v>
          </cell>
          <cell r="B8145" t="str">
            <v>47422810700000050224</v>
          </cell>
          <cell r="C8145" t="str">
            <v>60301810700000009098</v>
          </cell>
          <cell r="D8145" t="str">
            <v>$</v>
          </cell>
          <cell r="E8145">
            <v>182.74</v>
          </cell>
          <cell r="F8145" t="str">
            <v>Зачисление комиссии Депозитария за хранение ценных бумаг (ВБРР , АКБ , Г. МОСКВА ). Сумма комиссии - 913.71, НДС - 182.74.</v>
          </cell>
        </row>
        <row r="8146">
          <cell r="A8146">
            <v>37376</v>
          </cell>
          <cell r="B8146" t="str">
            <v>47422810700000050224</v>
          </cell>
          <cell r="C8146" t="str">
            <v>60301810700000009098</v>
          </cell>
          <cell r="D8146" t="str">
            <v>$</v>
          </cell>
          <cell r="E8146">
            <v>641.09</v>
          </cell>
          <cell r="F8146" t="str">
            <v>Зачисление комиссии Депозитария за хранение ценных бумаг (ВБРР , АКБ , Г. МОСКВА ). Сумма комиссии - 3205.46, НДС - 641.09.</v>
          </cell>
        </row>
        <row r="8147">
          <cell r="A8147">
            <v>37376</v>
          </cell>
          <cell r="B8147" t="str">
            <v>47422810700000050224</v>
          </cell>
          <cell r="C8147" t="str">
            <v>60301810700000009098</v>
          </cell>
          <cell r="D8147" t="str">
            <v>$</v>
          </cell>
          <cell r="E8147">
            <v>0.88</v>
          </cell>
          <cell r="F8147" t="str">
            <v>Зачисление комиссии Депозитария за хранение ценных бумаг (СОВЕКЕ ЛТД., ЗАО, МОСКВА). Сумма комиссии - 4.42, НДС - .88.</v>
          </cell>
        </row>
        <row r="8148">
          <cell r="A8148">
            <v>37376</v>
          </cell>
          <cell r="B8148" t="str">
            <v>47422810700000050224</v>
          </cell>
          <cell r="C8148" t="str">
            <v>60301810700000009098</v>
          </cell>
          <cell r="D8148" t="str">
            <v>$</v>
          </cell>
          <cell r="E8148">
            <v>7.85</v>
          </cell>
          <cell r="F8148" t="str">
            <v>Зачисление комиссии Депозитария за хранение ценных бумаг (ЦНИИСМ, ОАО, ХОТЬКОВО). Сумма комиссии - 39.26, НДС - 7.85.</v>
          </cell>
        </row>
        <row r="8149">
          <cell r="A8149">
            <v>37376</v>
          </cell>
          <cell r="B8149" t="str">
            <v>47422810700000050224</v>
          </cell>
          <cell r="C8149" t="str">
            <v>60301810700000009098</v>
          </cell>
          <cell r="D8149" t="str">
            <v>$</v>
          </cell>
          <cell r="E8149">
            <v>18.38</v>
          </cell>
          <cell r="F8149" t="str">
            <v>Зачисление комиссии Депозитария за хранение ценных бумаг (АКУСТИЧЕСКИЙ ИНСТИТУТ ИМ.АКАДЕМИКА АНДРЕЕВА, МОСКВА). Сумма комиссии - 91.9, НДС - 18.38.</v>
          </cell>
        </row>
        <row r="8150">
          <cell r="A8150">
            <v>37376</v>
          </cell>
          <cell r="B8150" t="str">
            <v>47422810700000050224</v>
          </cell>
          <cell r="C8150" t="str">
            <v>60301810700000009098</v>
          </cell>
          <cell r="D8150" t="str">
            <v>$</v>
          </cell>
          <cell r="E8150">
            <v>8.7899999999999991</v>
          </cell>
          <cell r="F8150" t="str">
            <v>Зачисление комиссии Депозитария за хранение ценных бумаг (СКИБИН ЮРИЙ АЛЕКСЕЕВИЧ). Сумма комиссии - 43.94, НДС - 8.79.</v>
          </cell>
        </row>
        <row r="8151">
          <cell r="A8151">
            <v>37376</v>
          </cell>
          <cell r="B8151" t="str">
            <v>47422810700000050224</v>
          </cell>
          <cell r="C8151" t="str">
            <v>60301810700000009098</v>
          </cell>
          <cell r="D8151" t="str">
            <v>$</v>
          </cell>
          <cell r="E8151">
            <v>13.15</v>
          </cell>
          <cell r="F8151" t="str">
            <v>ЗАЧИСЛЕНИЕ КОМИССИИ ЗА ХРАНЕНИЕ ЦБ НА СЧ.ДЕПО ГУП МО "МОСТРАНСАВТО" ЗА 1 КВ.2002г</v>
          </cell>
        </row>
        <row r="8152">
          <cell r="A8152">
            <v>37376</v>
          </cell>
          <cell r="B8152" t="str">
            <v>47422810700000050224</v>
          </cell>
          <cell r="C8152" t="str">
            <v>60301810700000009098</v>
          </cell>
          <cell r="D8152" t="str">
            <v>$</v>
          </cell>
          <cell r="E8152">
            <v>62.39</v>
          </cell>
          <cell r="F8152" t="str">
            <v>ЗАЧИСЛЕНИЕ КОМИССИИ ЗА СДЕЛКИ С ЦБ ПО СЧ.ДЕПО АБ "ИНВЕСТИЦИОННО-БАНКОВСКАЯ ГРУППА НИКОЙЛ" ЗА ФЕВРАЛЬ 2002г</v>
          </cell>
        </row>
        <row r="8153">
          <cell r="A8153">
            <v>37382</v>
          </cell>
          <cell r="B8153" t="str">
            <v>47422810700000050224</v>
          </cell>
          <cell r="C8153" t="str">
            <v>60301810700000009098</v>
          </cell>
          <cell r="D8153" t="str">
            <v>$</v>
          </cell>
          <cell r="E8153">
            <v>16</v>
          </cell>
          <cell r="F8153" t="str">
            <v>Зачисление комиссии Депозитария за хранение ценных бумаг (КРАВЧЕНКО ВЛАДИМИР ФЕДОРОВИЧ). Сумма комиссии - 80, НДС - 16.</v>
          </cell>
        </row>
        <row r="8154">
          <cell r="A8154">
            <v>37382</v>
          </cell>
          <cell r="B8154" t="str">
            <v>47422810700000050224</v>
          </cell>
          <cell r="C8154" t="str">
            <v>60301810700000009098</v>
          </cell>
          <cell r="D8154" t="str">
            <v>$</v>
          </cell>
          <cell r="E8154">
            <v>26.31</v>
          </cell>
          <cell r="F8154" t="str">
            <v>Зачисление комиссии Депозитария за хранение ценных бумаг (КОЛУМБУС, СОВМЕСТНОЕ РУССКО-ИТАЛЬЯНСКОЕ ООО, ВОЛЖСКИЙ). Сумма комиссии - 131.54, НДС - 26.31.</v>
          </cell>
        </row>
        <row r="8155">
          <cell r="A8155">
            <v>37382</v>
          </cell>
          <cell r="B8155" t="str">
            <v>47422810700000050224</v>
          </cell>
          <cell r="C8155" t="str">
            <v>60301810700000009098</v>
          </cell>
          <cell r="D8155" t="str">
            <v>$</v>
          </cell>
          <cell r="E8155">
            <v>295.93</v>
          </cell>
          <cell r="F8155" t="str">
            <v>Зачисление комиссии Депозитария за хранение ценных бумаг (ДЕПАРТАМЕНТ ФИНАНСОВ МУРМАНСКОЙ ОБЛАСТИ, МУРМАНСК). Сумма комиссии - 1479.63, НДС - 295.93.</v>
          </cell>
        </row>
        <row r="8156">
          <cell r="A8156">
            <v>37382</v>
          </cell>
          <cell r="B8156" t="str">
            <v>47422810700000050224</v>
          </cell>
          <cell r="C8156" t="str">
            <v>60301810700000009098</v>
          </cell>
          <cell r="D8156" t="str">
            <v>$</v>
          </cell>
          <cell r="E8156">
            <v>158.69999999999999</v>
          </cell>
          <cell r="F8156" t="str">
            <v>ЗАЧИСЛЕНИЕ КОМИССИИ ЗА ХРАНЕНИЕ ЦБ НА СЧ.ДЕПО МИНИСТЕРСТВО ЗДРАВООХРАНЕНИЯ СВЕРДЛ.ОБЛ. ЗА 1 КВ.2002г</v>
          </cell>
        </row>
        <row r="8157">
          <cell r="A8157">
            <v>37382</v>
          </cell>
          <cell r="B8157" t="str">
            <v>47422810700000050224</v>
          </cell>
          <cell r="C8157" t="str">
            <v>60301810700000009098</v>
          </cell>
          <cell r="D8157" t="str">
            <v>$</v>
          </cell>
          <cell r="E8157">
            <v>12842</v>
          </cell>
          <cell r="F8157" t="str">
            <v>ЗАЧИСЛЕНИЕ КОМИССИИ ГК "АРКО" В ВОЗМЕЩЕНИЕ РАСХОДОВ ВЭБ</v>
          </cell>
        </row>
        <row r="8158">
          <cell r="A8158">
            <v>37383</v>
          </cell>
          <cell r="B8158" t="str">
            <v>47422810700000050224</v>
          </cell>
          <cell r="C8158" t="str">
            <v>60301810700000009098</v>
          </cell>
          <cell r="D8158" t="str">
            <v>$</v>
          </cell>
          <cell r="E8158">
            <v>10.67</v>
          </cell>
          <cell r="F8158" t="str">
            <v>ЗАЧИСЛЕНИЕ КОМИССИИ ЗА ХРАНЕНИЕ ЦБ НА СЧ.ДЕПО АВАНЕСОВ И.Э. ЗА 1 КВ.2002г</v>
          </cell>
        </row>
        <row r="8159">
          <cell r="A8159">
            <v>37384</v>
          </cell>
          <cell r="B8159" t="str">
            <v>47422810700000050224</v>
          </cell>
          <cell r="C8159" t="str">
            <v>60301810700000009098</v>
          </cell>
          <cell r="D8159" t="str">
            <v>$</v>
          </cell>
          <cell r="E8159">
            <v>31.2</v>
          </cell>
          <cell r="F8159" t="str">
            <v>ЗАЧИСЛЕНИЕ КОМИССИИ ЗА ВЫДАЧУ ВЕКСЕЛЕЙ СО СЧ.ДЕПО ОАО "ПРОМЫШЛЕННО-СТРОИТЕЛЬНЫЙБАНК"</v>
          </cell>
        </row>
        <row r="8160">
          <cell r="A8160">
            <v>37390</v>
          </cell>
          <cell r="B8160" t="str">
            <v>47422810700000050224</v>
          </cell>
          <cell r="C8160" t="str">
            <v>60301810700000009098</v>
          </cell>
          <cell r="D8160" t="str">
            <v>$</v>
          </cell>
          <cell r="E8160">
            <v>0.93</v>
          </cell>
          <cell r="F8160" t="str">
            <v>ЗАЧИСЛЕНИЕ КОМИССИИ ЗА ХРАНЕНИЕ ЦБ НА СЧ.ДЕПО КАМАЕВА Р.Е. ЗА 1 КВ.2002г</v>
          </cell>
        </row>
        <row r="8161">
          <cell r="A8161">
            <v>37391</v>
          </cell>
          <cell r="B8161" t="str">
            <v>47422810700000050224</v>
          </cell>
          <cell r="C8161" t="str">
            <v>60301810700000009098</v>
          </cell>
          <cell r="D8161" t="str">
            <v>$</v>
          </cell>
          <cell r="E8161">
            <v>229371.75</v>
          </cell>
          <cell r="F8161" t="str">
            <v>Зачисление комиссии Депозитария за хранение ценных бумаг (ВНЕШТОРГБАНК , АКБ , Г. МОСКВА ). Сумма комиссии - 1146858.73, НДС - 229371.75.</v>
          </cell>
        </row>
        <row r="8162">
          <cell r="A8162">
            <v>37391</v>
          </cell>
          <cell r="B8162" t="str">
            <v>47422810700000050224</v>
          </cell>
          <cell r="C8162" t="str">
            <v>60301810700000009098</v>
          </cell>
          <cell r="D8162" t="str">
            <v>$</v>
          </cell>
          <cell r="E8162">
            <v>189.44</v>
          </cell>
          <cell r="F8162" t="str">
            <v>Зачисление комиссии Депозитария за хранение ценных бумаг (ЛЕНА, АРТЕЛЬ СТАРАТЕЛЕЙ, БОДАЙБО). Сумма комиссии - 947.18, НДС - 189.44.</v>
          </cell>
        </row>
        <row r="8163">
          <cell r="A8163">
            <v>37391</v>
          </cell>
          <cell r="B8163" t="str">
            <v>47422810700000050224</v>
          </cell>
          <cell r="C8163" t="str">
            <v>60301810700000009098</v>
          </cell>
          <cell r="D8163" t="str">
            <v>$</v>
          </cell>
          <cell r="E8163">
            <v>47.37</v>
          </cell>
          <cell r="F8163" t="str">
            <v>Зачисление комиссии Депозитария за хранение ценных бумаг (РОССТАНКОИНСТРУМЕНТ, ОАО, МОСКВА). Сумма комиссии - 236.86, НДС - 47.37.</v>
          </cell>
        </row>
        <row r="8164">
          <cell r="A8164">
            <v>37391</v>
          </cell>
          <cell r="B8164" t="str">
            <v>47422810700000050224</v>
          </cell>
          <cell r="C8164" t="str">
            <v>60301810700000009098</v>
          </cell>
          <cell r="D8164" t="str">
            <v>$</v>
          </cell>
          <cell r="E8164">
            <v>51.74</v>
          </cell>
          <cell r="F8164" t="str">
            <v>Зачисление комиссии Депозитария за хранение ценных бумаг (АЛДЖЕОК, ТОО, МОСКВА). Сумма комиссии - 258.68, НДС - 51.74.</v>
          </cell>
        </row>
        <row r="8165">
          <cell r="A8165">
            <v>37391</v>
          </cell>
          <cell r="B8165" t="str">
            <v>47422810700000050224</v>
          </cell>
          <cell r="C8165" t="str">
            <v>60301810700000009098</v>
          </cell>
          <cell r="D8165" t="str">
            <v>$</v>
          </cell>
          <cell r="E8165">
            <v>4.37</v>
          </cell>
          <cell r="F8165" t="str">
            <v>Зачисление комиссии Депозитария за хранение ценных бумаг (ИНТЕРМЕД, ЗАО, МОСКВА). Сумма комиссии - 21.84, НДС - 4.37.</v>
          </cell>
        </row>
        <row r="8166">
          <cell r="A8166">
            <v>37391</v>
          </cell>
          <cell r="B8166" t="str">
            <v>47422810700000050224</v>
          </cell>
          <cell r="C8166" t="str">
            <v>60301810700000009098</v>
          </cell>
          <cell r="D8166" t="str">
            <v>$</v>
          </cell>
          <cell r="E8166">
            <v>0.17</v>
          </cell>
          <cell r="F8166" t="str">
            <v>Зачисление комиссии Депозитария за хранение ценных бумаг (ИНТЕРКОР, ЗАКРЫТОЕ АКЦИОНЕРНОЕ ОБЩЕСТВО, МОСКВА). Сумма комиссии - .84, НДС - .17.</v>
          </cell>
        </row>
        <row r="8167">
          <cell r="A8167">
            <v>37391</v>
          </cell>
          <cell r="B8167" t="str">
            <v>47422810700000050224</v>
          </cell>
          <cell r="C8167" t="str">
            <v>60301810700000009098</v>
          </cell>
          <cell r="D8167" t="str">
            <v>$</v>
          </cell>
          <cell r="E8167">
            <v>209.6</v>
          </cell>
          <cell r="F8167" t="str">
            <v>Зачисление комиссии Депозитария за хранение ценных бумаг (ЗАВОД АВТОТРАКТОРНОЙ ЭЛЕКТРОАППАРАТУРЫ, АОЗТ, МОСКВА). Сумма комиссии - 1047.98, НДС - 209.6.</v>
          </cell>
        </row>
        <row r="8168">
          <cell r="A8168">
            <v>37391</v>
          </cell>
          <cell r="B8168" t="str">
            <v>47422810700000050224</v>
          </cell>
          <cell r="C8168" t="str">
            <v>60301810700000009098</v>
          </cell>
          <cell r="D8168" t="str">
            <v>$</v>
          </cell>
          <cell r="E8168">
            <v>1.77</v>
          </cell>
          <cell r="F8168" t="str">
            <v>Зачисление комиссии Депозитария за хранение ценных бумаг (МЕЖДУНАРОДНЫЙ ФОНД КОНВЕРСИИ, МОСКВА). Сумма комиссии - 8.84, НДС - 1.77.</v>
          </cell>
        </row>
        <row r="8169">
          <cell r="A8169">
            <v>37391</v>
          </cell>
          <cell r="B8169" t="str">
            <v>47422810700000050224</v>
          </cell>
          <cell r="C8169" t="str">
            <v>60301810700000009098</v>
          </cell>
          <cell r="D8169" t="str">
            <v>$</v>
          </cell>
          <cell r="E8169">
            <v>8.7899999999999991</v>
          </cell>
          <cell r="F8169" t="str">
            <v>Зачисление комиссии Депозитария за хранение ценных бумаг (АЭРОМАШИНВЕСТ, ОАО, МОСКВА). Сумма комиссии - 43.94, НДС - 8.79.</v>
          </cell>
        </row>
        <row r="8170">
          <cell r="A8170">
            <v>37391</v>
          </cell>
          <cell r="B8170" t="str">
            <v>47422810700000050224</v>
          </cell>
          <cell r="C8170" t="str">
            <v>60301810700000009098</v>
          </cell>
          <cell r="D8170" t="str">
            <v>$</v>
          </cell>
          <cell r="E8170">
            <v>225.16</v>
          </cell>
          <cell r="F8170" t="str">
            <v>Зачисление комиссии Депозитария за хранение ценных бумаг (КРЮКОВСКИЙ ВАГОНОСТРОИТЕЛЬНЫЙ ЗАВОД, ОАО, КРЕМЕНЧУГ). Сумма комиссии - 1125.8, НДС - 225.16.</v>
          </cell>
        </row>
        <row r="8171">
          <cell r="A8171">
            <v>37391</v>
          </cell>
          <cell r="B8171" t="str">
            <v>47422810700000050224</v>
          </cell>
          <cell r="C8171" t="str">
            <v>60301810700000009098</v>
          </cell>
          <cell r="D8171" t="str">
            <v>$</v>
          </cell>
          <cell r="E8171">
            <v>241.64</v>
          </cell>
          <cell r="F8171" t="str">
            <v>ЗАЧИСЛЕНИЕ КОМИССИИ ЗА СДЕЛКИ С ЦБ ПО СЧ.ДЕПО ООО "ИНСТИТУТ ПСОРИАЗА" ЗА МАРТ 2002г</v>
          </cell>
        </row>
        <row r="8172">
          <cell r="A8172">
            <v>37391</v>
          </cell>
          <cell r="B8172" t="str">
            <v>47422810700000050224</v>
          </cell>
          <cell r="C8172" t="str">
            <v>60301810700000009098</v>
          </cell>
          <cell r="D8172" t="str">
            <v>$</v>
          </cell>
          <cell r="E8172">
            <v>18.440000000000001</v>
          </cell>
          <cell r="F8172" t="str">
            <v>Зачисление комиссии за хранение цб на сч.депо ООО "Интерюнис" за 1 кв.2002Г</v>
          </cell>
        </row>
        <row r="8173">
          <cell r="A8173">
            <v>37392</v>
          </cell>
          <cell r="B8173" t="str">
            <v>47422810700000050224</v>
          </cell>
          <cell r="C8173" t="str">
            <v>60301810700000009098</v>
          </cell>
          <cell r="D8173" t="str">
            <v>$</v>
          </cell>
          <cell r="E8173">
            <v>62.4</v>
          </cell>
          <cell r="F8173" t="str">
            <v>Зачисление комиссии Депозитария за сделки по счету N 10176 (СМОЛЬСКИЙ АЛЕКСЕЙ АЛЕКСЕЕВИЧ). Сумма комиссии - 312, НДС - 62.4.</v>
          </cell>
        </row>
        <row r="8174">
          <cell r="A8174">
            <v>37392</v>
          </cell>
          <cell r="B8174" t="str">
            <v>47422810700000050224</v>
          </cell>
          <cell r="C8174" t="str">
            <v>60301810700000009098</v>
          </cell>
          <cell r="D8174" t="str">
            <v>$</v>
          </cell>
          <cell r="E8174">
            <v>1</v>
          </cell>
          <cell r="F8174" t="str">
            <v>Зачисление комиссии Депозитария за хранение ценных бумаг (ЛИК, ООО, ШАДРИНСК). Сумма комиссии - 5, НДС - 1.</v>
          </cell>
        </row>
        <row r="8175">
          <cell r="A8175">
            <v>37392</v>
          </cell>
          <cell r="B8175" t="str">
            <v>47422810700000050224</v>
          </cell>
          <cell r="C8175" t="str">
            <v>60301810700000009098</v>
          </cell>
          <cell r="D8175" t="str">
            <v>$</v>
          </cell>
          <cell r="E8175">
            <v>18.02</v>
          </cell>
          <cell r="F8175" t="str">
            <v>Зачисление комиссии Депозитария за хранение ценных бумаг (ЖЕЛЕЗОБЕТОН, ОАО, ЛИПЕЦК). Сумма комиссии - 90.09, НДС - 18.02.</v>
          </cell>
        </row>
        <row r="8176">
          <cell r="A8176">
            <v>37392</v>
          </cell>
          <cell r="B8176" t="str">
            <v>47422810700000050224</v>
          </cell>
          <cell r="C8176" t="str">
            <v>60301810700000009098</v>
          </cell>
          <cell r="D8176" t="str">
            <v>$</v>
          </cell>
          <cell r="E8176">
            <v>58.23</v>
          </cell>
          <cell r="F8176" t="str">
            <v>ЗАЧИСЛЕНИЕ КОМИССИИ ЗА ХРАНЕНИЕ ЦБ НА СЧ.ДЕПО СМОЛЬСКИЙ А.А. ЗА 4 КВ.2000г,ЗА 1,2,3,4 КВ.2001г,ЗА 1 КВ.2002г</v>
          </cell>
        </row>
        <row r="8177">
          <cell r="A8177">
            <v>37392</v>
          </cell>
          <cell r="B8177" t="str">
            <v>47422810700000050224</v>
          </cell>
          <cell r="C8177" t="str">
            <v>60301810700000009098</v>
          </cell>
          <cell r="D8177" t="str">
            <v>$</v>
          </cell>
          <cell r="E8177">
            <v>374.37</v>
          </cell>
          <cell r="F8177" t="str">
            <v>ЗАЧИСЛЕНИЕ КОМИССИИ ЗА СДЕЛКИ С ЦБ ПО СЧ.ДЕПО ОАО "ВБРР" ЗА СЕНТЯБРЬ 2001г</v>
          </cell>
        </row>
        <row r="8178">
          <cell r="A8178">
            <v>37392</v>
          </cell>
          <cell r="B8178" t="str">
            <v>47422810700000050224</v>
          </cell>
          <cell r="C8178" t="str">
            <v>60301810700000009098</v>
          </cell>
          <cell r="D8178" t="str">
            <v>$</v>
          </cell>
          <cell r="E8178">
            <v>162.24</v>
          </cell>
          <cell r="F8178" t="str">
            <v>ЗАЧИСЛЕНИЕ КОМИССИИ ЗА ХРАНЕНИЕ ЦБ НА СЧ.ДЕПО ОАО "СМОЛЕНСКТРУБОПРОВОДСТРОЙ" ЗА1 КВ.2002г</v>
          </cell>
        </row>
        <row r="8179">
          <cell r="A8179">
            <v>37392</v>
          </cell>
          <cell r="B8179" t="str">
            <v>47422810700000050224</v>
          </cell>
          <cell r="C8179" t="str">
            <v>60301810700000009098</v>
          </cell>
          <cell r="D8179" t="str">
            <v>$</v>
          </cell>
          <cell r="E8179">
            <v>31.19</v>
          </cell>
          <cell r="F8179" t="str">
            <v>ЗАЧИСЛЕНИЕ КОМИССИИ ЗА ВЫДАЧУ ВЕКСЕЛЕЙ СО СЧ.ДЕПО ЗАО ИК "РЕГИОН"</v>
          </cell>
        </row>
        <row r="8180">
          <cell r="A8180">
            <v>37392</v>
          </cell>
          <cell r="B8180" t="str">
            <v>47422810700000050224</v>
          </cell>
          <cell r="C8180" t="str">
            <v>60301810700000009098</v>
          </cell>
          <cell r="D8180" t="str">
            <v>$</v>
          </cell>
          <cell r="E8180">
            <v>140.38</v>
          </cell>
          <cell r="F8180" t="str">
            <v>ЗАЧИСЛЕНИЕ КОМИССИИ ПО ОПЛАТЕ КУПОНОВ ОАО "ВНЕШТОРГБАНК"</v>
          </cell>
        </row>
        <row r="8181">
          <cell r="A8181">
            <v>37392</v>
          </cell>
          <cell r="B8181" t="str">
            <v>47422810700000050224</v>
          </cell>
          <cell r="C8181" t="str">
            <v>60301810700000009098</v>
          </cell>
          <cell r="D8181" t="str">
            <v>$</v>
          </cell>
          <cell r="E8181">
            <v>12.48</v>
          </cell>
          <cell r="F8181" t="str">
            <v>ЗАЧИСЛЕНИЕ КОМИССИИ ПО ОПЛАТЕ КУПОНОВ ОАО "ВНЕШТОРГБАНК"</v>
          </cell>
        </row>
        <row r="8182">
          <cell r="A8182">
            <v>37392</v>
          </cell>
          <cell r="B8182" t="str">
            <v>47422810700000050224</v>
          </cell>
          <cell r="C8182" t="str">
            <v>60301810700000009098</v>
          </cell>
          <cell r="D8182" t="str">
            <v>$</v>
          </cell>
          <cell r="E8182">
            <v>12.48</v>
          </cell>
          <cell r="F8182" t="str">
            <v>ЗАЧИСЛЕНИЕ КОМИССИИ ПО ОПЛАТЕ КУПОНОВ ПРИ ПРОВЕДЕНИИ НОВАЦИИ ОАО "ВНЕШТОРГБАНК"</v>
          </cell>
        </row>
        <row r="8183">
          <cell r="A8183">
            <v>37392</v>
          </cell>
          <cell r="B8183" t="str">
            <v>47422810700000050224</v>
          </cell>
          <cell r="C8183" t="str">
            <v>60301810700000009098</v>
          </cell>
          <cell r="D8183" t="str">
            <v>$</v>
          </cell>
          <cell r="E8183">
            <v>12.48</v>
          </cell>
          <cell r="F8183" t="str">
            <v>ЗАЧИСЛЕНИЕ КОМИССИИ ПО ОПЛАТЕ КУПОНОВ ОАО "ВНЕШТОРГБАНК"</v>
          </cell>
        </row>
        <row r="8184">
          <cell r="A8184">
            <v>37392</v>
          </cell>
          <cell r="B8184" t="str">
            <v>47422810700000050224</v>
          </cell>
          <cell r="C8184" t="str">
            <v>60301810700000009098</v>
          </cell>
          <cell r="D8184" t="str">
            <v>$</v>
          </cell>
          <cell r="E8184">
            <v>31.19</v>
          </cell>
          <cell r="F8184" t="str">
            <v>ЗАЧИСЛЕНИЕ КОМИССИИ ЗА ВЫДАЧУ ВЕКСЕЛЕЙ СО СЧ.ДЕПО КБ ОАО "ОМСКПРОМСТРОЙБАНК"</v>
          </cell>
        </row>
        <row r="8185">
          <cell r="A8185">
            <v>37392</v>
          </cell>
          <cell r="B8185" t="str">
            <v>47422810700000050224</v>
          </cell>
          <cell r="C8185" t="str">
            <v>60301810700000009098</v>
          </cell>
          <cell r="D8185" t="str">
            <v>$</v>
          </cell>
          <cell r="E8185">
            <v>117.56</v>
          </cell>
          <cell r="F8185" t="str">
            <v>ЗАЧИСЛЕНИЕ КОМИССИИ ЗА ХРАНЕНИЕ ЦБ НА СЧ.ДЕПО ООО СП "ХИМИТ" ЗА 1 КВ.2002г</v>
          </cell>
        </row>
        <row r="8186">
          <cell r="A8186">
            <v>37392</v>
          </cell>
          <cell r="B8186" t="str">
            <v>47422810700000050224</v>
          </cell>
          <cell r="C8186" t="str">
            <v>60301810700000009098</v>
          </cell>
          <cell r="D8186" t="str">
            <v>$</v>
          </cell>
          <cell r="E8186">
            <v>87.7</v>
          </cell>
          <cell r="F8186" t="str">
            <v>ЗАЧИСЛЕНИЕ КОМИССИИ ЗА ХРАНЕНИЕ ЦБ НА СЧ.ДЕПО КАЛИТВИН В.В. ЗА 1 КВ.2002г</v>
          </cell>
        </row>
        <row r="8187">
          <cell r="A8187">
            <v>37392</v>
          </cell>
          <cell r="B8187" t="str">
            <v>47422810700000050224</v>
          </cell>
          <cell r="C8187" t="str">
            <v>60301810700000009098</v>
          </cell>
          <cell r="D8187" t="str">
            <v>$</v>
          </cell>
          <cell r="E8187">
            <v>33.43</v>
          </cell>
          <cell r="F8187" t="str">
            <v>ЗАЧИСЛЕНИЕ КОМИССИИ ЗА ХРАНЕНИЕ ЦБ НА СЧ.ДЕПО АБ "ИБГ НИКОЙЛ" ЗА 1 КВ.2002г</v>
          </cell>
        </row>
        <row r="8188">
          <cell r="A8188">
            <v>37392</v>
          </cell>
          <cell r="B8188" t="str">
            <v>47422810700000050224</v>
          </cell>
          <cell r="C8188" t="str">
            <v>60301810700000009098</v>
          </cell>
          <cell r="D8188" t="str">
            <v>$</v>
          </cell>
          <cell r="E8188">
            <v>8.8000000000000007</v>
          </cell>
          <cell r="F8188" t="str">
            <v>Зачисление комиссии Депозитария за хранение ценных бумаг (МЕЖДУНАРОДНАЯ ЮРИДИЧЕСКАЯ КОМПАНИЯ,ЗАО, МОСКВА). Сумма комиссии - 44.01, НДС - 8.8.</v>
          </cell>
        </row>
        <row r="8189">
          <cell r="A8189">
            <v>37392</v>
          </cell>
          <cell r="B8189" t="str">
            <v>47422810700000050224</v>
          </cell>
          <cell r="C8189" t="str">
            <v>60301810700000009098</v>
          </cell>
          <cell r="D8189" t="str">
            <v>$</v>
          </cell>
          <cell r="E8189">
            <v>110.61</v>
          </cell>
          <cell r="F8189" t="str">
            <v>ЗАЧИСЛЕНИЕ КОМИССИИ ЗА ВЫДАЧУ ОВГВЗ СО СЧ.ДЕПО КБ "НЕФТЯНОЙ АЛЬЯНС"</v>
          </cell>
        </row>
        <row r="8190">
          <cell r="A8190">
            <v>37392</v>
          </cell>
          <cell r="B8190" t="str">
            <v>47422810700000050224</v>
          </cell>
          <cell r="C8190" t="str">
            <v>60301810700000009098</v>
          </cell>
          <cell r="D8190" t="str">
            <v>$</v>
          </cell>
          <cell r="E8190">
            <v>102.91</v>
          </cell>
          <cell r="F8190" t="str">
            <v>ЗАЧИСЛЕНИЕ КОМИССИИ ПО ОПЛАТЕ КУПОНОВ ОАО "ВНЕШТОРГБАНК"</v>
          </cell>
        </row>
        <row r="8191">
          <cell r="A8191">
            <v>37392</v>
          </cell>
          <cell r="B8191" t="str">
            <v>47422810700000050224</v>
          </cell>
          <cell r="C8191" t="str">
            <v>60301810700000009098</v>
          </cell>
          <cell r="D8191" t="str">
            <v>$</v>
          </cell>
          <cell r="E8191">
            <v>124.99</v>
          </cell>
          <cell r="F8191" t="str">
            <v>ЗАЧИСЛЕНИЕ КОМИССИИ ЗА СДЕЛКИ С ЦБ ПО СЧ.ДЕПО ОАО "ВНЕШТОРГБАНК" ЗА МАРТ 2002г</v>
          </cell>
        </row>
        <row r="8192">
          <cell r="A8192">
            <v>37393</v>
          </cell>
          <cell r="B8192" t="str">
            <v>47422810700000050224</v>
          </cell>
          <cell r="C8192" t="str">
            <v>60301810700000009098</v>
          </cell>
          <cell r="D8192" t="str">
            <v>$</v>
          </cell>
          <cell r="E8192">
            <v>929.28</v>
          </cell>
          <cell r="F8192" t="str">
            <v>ЗАЧИСЛЕНИЕ КОМИССИИ ЗА СДЕЛКИ С ЦБ ПО СЧ.ДЕПО ОАО "ВНЕШТОРГБАНК" ЗА МАРТ 2002г</v>
          </cell>
        </row>
        <row r="8193">
          <cell r="A8193">
            <v>37396</v>
          </cell>
          <cell r="B8193" t="str">
            <v>47422810700000050224</v>
          </cell>
          <cell r="C8193" t="str">
            <v>60301810700000009098</v>
          </cell>
          <cell r="D8193" t="str">
            <v>$</v>
          </cell>
          <cell r="E8193">
            <v>44.79</v>
          </cell>
          <cell r="F8193" t="str">
            <v>Зачисление комиссии Депозитария за хранение ценных бумаг (УРАЛГИДРОМАШ, ОАО, СЫСЕРТЬ). Сумма комиссии - 223.93, НДС - 44.79.</v>
          </cell>
        </row>
        <row r="8194">
          <cell r="A8194">
            <v>37396</v>
          </cell>
          <cell r="B8194" t="str">
            <v>47422810700000050224</v>
          </cell>
          <cell r="C8194" t="str">
            <v>60301810700000009098</v>
          </cell>
          <cell r="D8194" t="str">
            <v>$</v>
          </cell>
          <cell r="E8194">
            <v>31.58</v>
          </cell>
          <cell r="F8194" t="str">
            <v>Зачисление комиссии Депозитария за хранение ценных бумаг (ЮНЭКС, ЗАО, МОСКВА). Сумма комиссии - 157.88, НДС - 31.58.</v>
          </cell>
        </row>
        <row r="8195">
          <cell r="A8195">
            <v>37396</v>
          </cell>
          <cell r="B8195" t="str">
            <v>47422810700000050224</v>
          </cell>
          <cell r="C8195" t="str">
            <v>60301810700000009098</v>
          </cell>
          <cell r="D8195" t="str">
            <v>$</v>
          </cell>
          <cell r="E8195">
            <v>7724.25</v>
          </cell>
          <cell r="F8195" t="str">
            <v>Зачисление комиссии Депозитария за хранение ценных бумаг (ТРИБЭКС, КОМПАНИЯ, ООО, МОСКВА). Сумма комиссии - 38621.26, НДС - 7724.25.</v>
          </cell>
        </row>
        <row r="8196">
          <cell r="A8196">
            <v>37397</v>
          </cell>
          <cell r="B8196" t="str">
            <v>47422810700000050224</v>
          </cell>
          <cell r="C8196" t="str">
            <v>60301810700000009098</v>
          </cell>
          <cell r="D8196" t="str">
            <v>$</v>
          </cell>
          <cell r="E8196">
            <v>12.29</v>
          </cell>
          <cell r="F8196" t="str">
            <v>Зачисление комиссии Депозитария за хранение ценных бумаг (ДОБЫЧИН ВЛАДИМИР АЛЕКСАНДРОВИЧ). Сумма комиссии - 61.46, НДС - 12.29.</v>
          </cell>
        </row>
        <row r="8197">
          <cell r="A8197">
            <v>37397</v>
          </cell>
          <cell r="B8197" t="str">
            <v>47422810700000050224</v>
          </cell>
          <cell r="C8197" t="str">
            <v>60301810700000009098</v>
          </cell>
          <cell r="D8197" t="str">
            <v>$</v>
          </cell>
          <cell r="E8197">
            <v>109.68</v>
          </cell>
          <cell r="F8197" t="str">
            <v>ЗАЧИСЛЕНИЕ КОМИССИИ ЗА ХРАНЕНИЕ ЦБ НА СЧ.ДЕПО INTELSA INVESTMENT LIMITED ЗА 2 КВ.2002г</v>
          </cell>
        </row>
        <row r="8198">
          <cell r="A8198">
            <v>37397</v>
          </cell>
          <cell r="B8198" t="str">
            <v>47422810700000050224</v>
          </cell>
          <cell r="C8198" t="str">
            <v>60301810700000009098</v>
          </cell>
          <cell r="D8198" t="str">
            <v>$</v>
          </cell>
          <cell r="E8198">
            <v>62.49</v>
          </cell>
          <cell r="F8198" t="str">
            <v>ЗАЧИСЛЕНИЕ КОМИССИИ ЗА ВЫДАЧУ ОВГВЗ СО СЧ.ДЕПО INTELSA INVESTMENTS LIMITED</v>
          </cell>
        </row>
        <row r="8199">
          <cell r="A8199">
            <v>37397</v>
          </cell>
          <cell r="B8199" t="str">
            <v>47422810700000050224</v>
          </cell>
          <cell r="C8199" t="str">
            <v>60301810700000009098</v>
          </cell>
          <cell r="D8199" t="str">
            <v>$</v>
          </cell>
          <cell r="E8199">
            <v>31.25</v>
          </cell>
          <cell r="F8199" t="str">
            <v>ЗАЧИСЛЕНИЕ КОМИССИИ ЗА ВЫДАЧУ ВЕКСЕЛЕЙ СО СЧ.ДЕПО АБ "СОБИНБАНК"</v>
          </cell>
        </row>
        <row r="8200">
          <cell r="A8200">
            <v>37397</v>
          </cell>
          <cell r="B8200" t="str">
            <v>47422810700000050224</v>
          </cell>
          <cell r="C8200" t="str">
            <v>60301810700000009098</v>
          </cell>
          <cell r="D8200" t="str">
            <v>$</v>
          </cell>
          <cell r="E8200">
            <v>249.58</v>
          </cell>
          <cell r="F8200" t="str">
            <v>ЗАЧИСЛЕНИЕ КОМИССИИ ЗА СДЕЛКИ С ЦБ ПО СЧ.ДЕПО ОАО "НАЦИОНАЛЬНЫЙ БАНК РАЗВИТИЯ" ЗА  МАРТ 2002г</v>
          </cell>
        </row>
        <row r="8201">
          <cell r="A8201">
            <v>37397</v>
          </cell>
          <cell r="B8201" t="str">
            <v>47422810700000050224</v>
          </cell>
          <cell r="C8201" t="str">
            <v>60301810700000009098</v>
          </cell>
          <cell r="D8201" t="str">
            <v>$</v>
          </cell>
          <cell r="E8201">
            <v>168.78</v>
          </cell>
          <cell r="F8201" t="str">
            <v>ЗАЧИСЛЕНИЕ КОМИССИИ ПО ОПЛАТЕ КУПОНОВ ОАО "ВНЕШТОРГБАНК"</v>
          </cell>
        </row>
        <row r="8202">
          <cell r="A8202">
            <v>37397</v>
          </cell>
          <cell r="B8202" t="str">
            <v>47422810700000050224</v>
          </cell>
          <cell r="C8202" t="str">
            <v>60301810700000009098</v>
          </cell>
          <cell r="D8202" t="str">
            <v>$</v>
          </cell>
          <cell r="E8202">
            <v>62.51</v>
          </cell>
          <cell r="F8202" t="str">
            <v>ЗАЧИСЛЕНИЕ КОМИССИИ ЗА ВЫДАЧУ ОВГВЗ СО СЧ.ДЕПО МБО "ОРГБАНК"</v>
          </cell>
        </row>
        <row r="8203">
          <cell r="A8203">
            <v>37397</v>
          </cell>
          <cell r="B8203" t="str">
            <v>47422810700000050224</v>
          </cell>
          <cell r="C8203" t="str">
            <v>60301810700000009098</v>
          </cell>
          <cell r="D8203" t="str">
            <v>$</v>
          </cell>
          <cell r="E8203">
            <v>62.51</v>
          </cell>
          <cell r="F8203" t="str">
            <v>ЗАЧИСЛЕНИЕ КОМИССИИ ЗА ВЫДАЧУ ОВГВЗ СО СЧ.ДЕПО МБС "ОРГБАНК"</v>
          </cell>
        </row>
        <row r="8204">
          <cell r="A8204">
            <v>37397</v>
          </cell>
          <cell r="B8204" t="str">
            <v>47422810700000050224</v>
          </cell>
          <cell r="C8204" t="str">
            <v>60301810700000009098</v>
          </cell>
          <cell r="D8204" t="str">
            <v>$</v>
          </cell>
          <cell r="E8204">
            <v>436.5</v>
          </cell>
          <cell r="F8204" t="str">
            <v>Зачисление комиссии Депозитария за сделки по счету N 50008 (ОАО ИМПЭКСБАНК , АКБ , Г. МОСКВА ). Сумма комиссии - 2182.48, НДС - 436.5.</v>
          </cell>
        </row>
        <row r="8205">
          <cell r="A8205">
            <v>37397</v>
          </cell>
          <cell r="B8205" t="str">
            <v>47422810700000050224</v>
          </cell>
          <cell r="C8205" t="str">
            <v>60301810700000009098</v>
          </cell>
          <cell r="D8205" t="str">
            <v>$</v>
          </cell>
          <cell r="E8205">
            <v>595.92999999999995</v>
          </cell>
          <cell r="F8205" t="str">
            <v>ЗАЧИСЛЕНИЕ КОМИССИИ ЗА ХРАНЕНИЕ ЦБ НА СЧ.ДЕПО ООО ФСК "ТЕСКО" ЗА 2,4 КВ.2001г,ЗА  1 КВ.2002г</v>
          </cell>
        </row>
        <row r="8206">
          <cell r="A8206">
            <v>37399</v>
          </cell>
          <cell r="B8206" t="str">
            <v>47422810700000050224</v>
          </cell>
          <cell r="C8206" t="str">
            <v>60301810700000009098</v>
          </cell>
          <cell r="D8206" t="str">
            <v>$</v>
          </cell>
          <cell r="E8206">
            <v>4.38</v>
          </cell>
          <cell r="F8206" t="str">
            <v>Зачисление комиссии Депозитария за хранение ценных бумаг (ГИПЮР, ОАО, ЧКАЛОВСК). Сумма комиссии - 21.88, НДС - 4.38.</v>
          </cell>
        </row>
        <row r="8207">
          <cell r="A8207">
            <v>37399</v>
          </cell>
          <cell r="B8207" t="str">
            <v>47422810700000050224</v>
          </cell>
          <cell r="C8207" t="str">
            <v>60301810700000009098</v>
          </cell>
          <cell r="D8207" t="str">
            <v>$</v>
          </cell>
          <cell r="E8207">
            <v>5.26</v>
          </cell>
          <cell r="F8207" t="str">
            <v>Зачисление комиссии Депозитария за хранение ценных бумаг (НЭКСИТ, ООО, МОСКВА). Сумма комиссии - 26.31, НДС - 5.26.</v>
          </cell>
        </row>
        <row r="8208">
          <cell r="A8208">
            <v>37399</v>
          </cell>
          <cell r="B8208" t="str">
            <v>47422810700000050224</v>
          </cell>
          <cell r="C8208" t="str">
            <v>60301810700000009098</v>
          </cell>
          <cell r="D8208" t="str">
            <v>$</v>
          </cell>
          <cell r="E8208">
            <v>191.54</v>
          </cell>
          <cell r="F8208" t="str">
            <v>Зачисление комиссии Депозитария за хранение ценных бумаг (АЭРОПОРТ МОСКВА, ЗАО, МОСКВА). Сумма комиссии - 957.72, НДС - 191.54.</v>
          </cell>
        </row>
        <row r="8209">
          <cell r="A8209">
            <v>37399</v>
          </cell>
          <cell r="B8209" t="str">
            <v>47422810700000050224</v>
          </cell>
          <cell r="C8209" t="str">
            <v>60301810700000009098</v>
          </cell>
          <cell r="D8209" t="str">
            <v>$</v>
          </cell>
          <cell r="E8209">
            <v>88.76</v>
          </cell>
          <cell r="F8209" t="str">
            <v>ЗАЧИСЛЕНИЕ КОМИССИИ ЗА ХРАНЕНИЕ ЦБ НА СЧ.ДЕПО ВАСИН В.С. ЗА 2 КВ.2002г</v>
          </cell>
        </row>
        <row r="8210">
          <cell r="A8210">
            <v>37399</v>
          </cell>
          <cell r="B8210" t="str">
            <v>47422810700000050224</v>
          </cell>
          <cell r="C8210" t="str">
            <v>60301810700000009098</v>
          </cell>
          <cell r="D8210" t="str">
            <v>$</v>
          </cell>
          <cell r="E8210">
            <v>62.51</v>
          </cell>
          <cell r="F8210" t="str">
            <v>ЗАЧИСЛЕНИЕ КОМИССИИ ЗА ВЫДАЧУ ВЕКСЕЛЕЙ СО СЧ.ДЕПО АБ "СОБИНБАНК"</v>
          </cell>
        </row>
        <row r="8211">
          <cell r="A8211">
            <v>37399</v>
          </cell>
          <cell r="B8211" t="str">
            <v>47422810700000050224</v>
          </cell>
          <cell r="C8211" t="str">
            <v>60301810700000009098</v>
          </cell>
          <cell r="D8211" t="str">
            <v>$</v>
          </cell>
          <cell r="E8211">
            <v>125.02</v>
          </cell>
          <cell r="F8211" t="str">
            <v>ЗАЧИСЛЕНИЕ КОМИССИИ ЗА СДЕЛКИ С ЦБ ПО СЧ.ДЕПО АКБ "СВА" ЗА АПРЕЛЬ 2002г</v>
          </cell>
        </row>
        <row r="8212">
          <cell r="A8212">
            <v>37400</v>
          </cell>
          <cell r="B8212" t="str">
            <v>47422810700000050224</v>
          </cell>
          <cell r="C8212" t="str">
            <v>60301810700000009098</v>
          </cell>
          <cell r="D8212" t="str">
            <v>$</v>
          </cell>
          <cell r="E8212">
            <v>312.75</v>
          </cell>
          <cell r="F8212" t="str">
            <v>ОПЛАТА КОМИССИИ ЗА СДЕЛКИ ПО СЧЕТУ 40088-04-02 ОТ 06.05.2002 (ОАО ОМСКПРОМСТРОЙБАНК).</v>
          </cell>
        </row>
        <row r="8213">
          <cell r="A8213">
            <v>37403</v>
          </cell>
          <cell r="B8213" t="str">
            <v>47422810700000050224</v>
          </cell>
          <cell r="C8213" t="str">
            <v>60301810700000009098</v>
          </cell>
          <cell r="D8213" t="str">
            <v>$</v>
          </cell>
          <cell r="E8213">
            <v>1313.14</v>
          </cell>
          <cell r="F8213" t="str">
            <v>Зачисление комиссии Депозитария за сделки по счету N 40057 (ОАО ЮНИКОРБАНК , КБ , Г. МОСКВА ). Сумма комиссии - 6565.69, НДС - 1313.14.</v>
          </cell>
        </row>
        <row r="8214">
          <cell r="A8214">
            <v>37403</v>
          </cell>
          <cell r="B8214" t="str">
            <v>47422810700000050224</v>
          </cell>
          <cell r="C8214" t="str">
            <v>60301810700000009098</v>
          </cell>
          <cell r="D8214" t="str">
            <v>$</v>
          </cell>
          <cell r="E8214">
            <v>577.59</v>
          </cell>
          <cell r="F8214" t="str">
            <v>ЗАЧИСЛЕНИЕ КОМИССИИ ЗА ВЫДАЧУ ОВГВЗ СО СЧ.ДЕПО ООО "МПИ-БАНК"</v>
          </cell>
        </row>
        <row r="8215">
          <cell r="A8215">
            <v>37403</v>
          </cell>
          <cell r="B8215" t="str">
            <v>47422810700000050224</v>
          </cell>
          <cell r="C8215" t="str">
            <v>60301810700000009098</v>
          </cell>
          <cell r="D8215" t="str">
            <v>$</v>
          </cell>
          <cell r="E8215">
            <v>125.1</v>
          </cell>
          <cell r="F8215" t="str">
            <v>ЗАЧИСЛЕНИЕ КОМИССИИ ЗА СДЕЛКИ С ЦБ ПО СЧ.ДЕПО АКБ "ЧЕЛИНДБАНК" ЗА АПРЕЛЬ 2002г</v>
          </cell>
        </row>
        <row r="8216">
          <cell r="A8216">
            <v>37404</v>
          </cell>
          <cell r="B8216" t="str">
            <v>47422810700000050224</v>
          </cell>
          <cell r="C8216" t="str">
            <v>60301810700000009098</v>
          </cell>
          <cell r="D8216" t="str">
            <v>$</v>
          </cell>
          <cell r="E8216">
            <v>125.08</v>
          </cell>
          <cell r="F8216" t="str">
            <v>ЗАЧИСЛЕНИЕ КОМИССИИ ЗА СДЕЛКИ С ЦБ ПО СЧ.ДЕПО ЗАО "ВЕКСЕЛЬНЫЙ ЦЕНТР КБ "МОСВОДОКАНАЛБАНК" ЗА АПРЕЛЬ 2002г</v>
          </cell>
        </row>
        <row r="8217">
          <cell r="A8217">
            <v>37404</v>
          </cell>
          <cell r="B8217" t="str">
            <v>47422810700000050224</v>
          </cell>
          <cell r="C8217" t="str">
            <v>60301810700000009098</v>
          </cell>
          <cell r="D8217" t="str">
            <v>$</v>
          </cell>
          <cell r="E8217">
            <v>1126.26</v>
          </cell>
          <cell r="F8217" t="str">
            <v>ЗАЧИСЛЕНИЕ КОМИССИИ ЗА СДЕЛКИ С ЦБ ПО СЧ.ДЕПО АКБ ОАО "НАЦИОНАЛЬНЫЙ РЕЗЕРВНЫЙ БАНК" ЗА АПРЕЛЬ 2002г</v>
          </cell>
        </row>
        <row r="8218">
          <cell r="A8218">
            <v>37404</v>
          </cell>
          <cell r="B8218" t="str">
            <v>47422810700000050224</v>
          </cell>
          <cell r="C8218" t="str">
            <v>60301810700000009098</v>
          </cell>
          <cell r="D8218" t="str">
            <v>$</v>
          </cell>
          <cell r="E8218">
            <v>62.57</v>
          </cell>
          <cell r="F8218" t="str">
            <v>Зачисление комиссии Депозитария за сделки по счету N 50038 (НРБАНК , АКБ , Г. МОСКВА ). Сумма комиссии - 312.85, НДС - 62.57.</v>
          </cell>
        </row>
        <row r="8219">
          <cell r="A8219">
            <v>37404</v>
          </cell>
          <cell r="B8219" t="str">
            <v>47422810700000050224</v>
          </cell>
          <cell r="C8219" t="str">
            <v>60301810700000009098</v>
          </cell>
          <cell r="D8219" t="str">
            <v>$</v>
          </cell>
          <cell r="E8219">
            <v>31.27</v>
          </cell>
          <cell r="F8219" t="str">
            <v>ЗАЧИСЛЕНИЕ КОМИССИИ ЗА СДЕЛКИ С ЦБ ПО СЧ.ДЕПО ОАО "НАЦИОНАЛЬНЫЙ БАНК РАЗВИТИЯ" ЗА АПРЕЛЬ 2002г</v>
          </cell>
        </row>
        <row r="8220">
          <cell r="A8220">
            <v>37404</v>
          </cell>
          <cell r="B8220" t="str">
            <v>47422810700000050224</v>
          </cell>
          <cell r="C8220" t="str">
            <v>60301810700000009098</v>
          </cell>
          <cell r="D8220" t="str">
            <v>$</v>
          </cell>
          <cell r="E8220">
            <v>186.04</v>
          </cell>
          <cell r="F8220" t="str">
            <v>ЗАЧИСЛЕНИЕ КОМИССИИ ЗА ХРАНЕНИЕ ЦБ НА СЧ.ДЕПО ОАО "АЛЬФА-БАНК" ЗА 1 КВ.2002г,ЗАСДЕЛКИ С ЦБ ЗА АПРЕЛЬ 2002г</v>
          </cell>
        </row>
        <row r="8221">
          <cell r="A8221">
            <v>37405</v>
          </cell>
          <cell r="B8221" t="str">
            <v>47422810700000050224</v>
          </cell>
          <cell r="C8221" t="str">
            <v>60301810700000009098</v>
          </cell>
          <cell r="D8221" t="str">
            <v>$</v>
          </cell>
          <cell r="E8221">
            <v>250.28</v>
          </cell>
          <cell r="F8221" t="str">
            <v>ЗАЧИСЛЕНИЕ КОМИССИИ ЗА СДЕЛКИ С ЦБ ПО СЧ.ДЕПО ОАО "ПРОМЫШЛЕННО-СТРОИТЕЛЬНЫЙ БАНК" ЗА АПРЕЛЬ 2002г</v>
          </cell>
        </row>
        <row r="8222">
          <cell r="A8222">
            <v>37406</v>
          </cell>
          <cell r="B8222" t="str">
            <v>47422810700000050224</v>
          </cell>
          <cell r="C8222" t="str">
            <v>60301810700000009098</v>
          </cell>
          <cell r="D8222" t="str">
            <v>$</v>
          </cell>
          <cell r="E8222">
            <v>5944.15</v>
          </cell>
          <cell r="F8222" t="str">
            <v>ЗАЧИСЛЕНИЕ КОМИССИИ ЗА СДЕЛКИ С ЦБ ПО СЧ.ДЕПО ОАО "МБСП" ЗА АПРЕЛЬ 2002г</v>
          </cell>
        </row>
        <row r="8223">
          <cell r="A8223">
            <v>37406</v>
          </cell>
          <cell r="B8223" t="str">
            <v>47422810700000050224</v>
          </cell>
          <cell r="C8223" t="str">
            <v>60301810700000009098</v>
          </cell>
          <cell r="D8223" t="str">
            <v>$</v>
          </cell>
          <cell r="E8223">
            <v>375.42</v>
          </cell>
          <cell r="F8223" t="str">
            <v>ЗАЧИСЛЕНИЕ КОМИССИИ ЗА СДЕЛКИ С ЦБ ПО СЧ.ДЕПО АКБ "ГАЗБАНК" ЗА АПРЕЛЬ 2002г</v>
          </cell>
        </row>
        <row r="8224">
          <cell r="A8224">
            <v>37406</v>
          </cell>
          <cell r="B8224" t="str">
            <v>47422810700000050224</v>
          </cell>
          <cell r="C8224" t="str">
            <v>60301810700000009098</v>
          </cell>
          <cell r="D8224" t="str">
            <v>$</v>
          </cell>
          <cell r="E8224">
            <v>625.70000000000005</v>
          </cell>
          <cell r="F8224" t="str">
            <v>ЗАЧИСЛЕНИЕ КОМИССИИ ЗА ДЕПОЗИТАРНОЕ ОБСЛУЖИВАНИЕ ОАО "МБСП"</v>
          </cell>
        </row>
        <row r="8225">
          <cell r="A8225">
            <v>37406</v>
          </cell>
          <cell r="B8225" t="str">
            <v>47422810700000050224</v>
          </cell>
          <cell r="C8225" t="str">
            <v>60301810700000009098</v>
          </cell>
          <cell r="D8225" t="str">
            <v>$</v>
          </cell>
          <cell r="E8225">
            <v>62.55</v>
          </cell>
          <cell r="F8225" t="str">
            <v>ЗАЧИСЛЕНИЕ КОМИССИИ ЗА ВЫДАЧУ ВЕКСЕЛЕЙ СО СЧ.ДЕПО ЗАО "ТРИНФИКО"</v>
          </cell>
        </row>
        <row r="8226">
          <cell r="A8226">
            <v>37410</v>
          </cell>
          <cell r="B8226" t="str">
            <v>47422810700000050224</v>
          </cell>
          <cell r="C8226" t="str">
            <v>60301810700000009098</v>
          </cell>
          <cell r="D8226" t="str">
            <v>$</v>
          </cell>
          <cell r="E8226">
            <v>85.36</v>
          </cell>
          <cell r="F8226" t="str">
            <v>Зачисление комиссии Депозитария за хранение ценных бумаг (ВОЛГА-ДНЕПР, АВИАКОМПАНИЯ, ЗАО, УЛЬЯНОВСК). Сумма комиссии - 426.78, НДС - 85.36.</v>
          </cell>
        </row>
        <row r="8227">
          <cell r="A8227">
            <v>37410</v>
          </cell>
          <cell r="B8227" t="str">
            <v>47422810700000050224</v>
          </cell>
          <cell r="C8227" t="str">
            <v>60301810700000009098</v>
          </cell>
          <cell r="D8227" t="str">
            <v>$</v>
          </cell>
          <cell r="E8227">
            <v>19699.419999999998</v>
          </cell>
          <cell r="F8227" t="str">
            <v>Зачисление комиссии Депозитария за хранение ценных бумаг (ЕВРОФИНАНС , АКБ , Г. МОСКВА ). Сумма комиссии - 98497.09, НДС - 19699.42.</v>
          </cell>
        </row>
        <row r="8228">
          <cell r="A8228">
            <v>37410</v>
          </cell>
          <cell r="B8228" t="str">
            <v>47422810700000050224</v>
          </cell>
          <cell r="C8228" t="str">
            <v>60301810700000009098</v>
          </cell>
          <cell r="D8228" t="str">
            <v>$</v>
          </cell>
          <cell r="E8228">
            <v>62.58</v>
          </cell>
          <cell r="F8228" t="str">
            <v>ЗАЧИСЛЕНИЕ КОМИССИИ ЗА ВЫДАЧУ ВЕКСЕЛЕЙ СО СЧ.ДЕПО ЗАО ИК "РЕГИОН"</v>
          </cell>
        </row>
        <row r="8229">
          <cell r="A8229">
            <v>37410</v>
          </cell>
          <cell r="B8229" t="str">
            <v>47422810700000050224</v>
          </cell>
          <cell r="C8229" t="str">
            <v>60301810700000009098</v>
          </cell>
          <cell r="D8229" t="str">
            <v>$</v>
          </cell>
          <cell r="E8229">
            <v>1377.39</v>
          </cell>
          <cell r="F8229" t="str">
            <v>ЗАЧИСЛЕНИЕ КОМИССИИ ЗА СДЕЛКИ С ЦБ ПО СЧ.ДЕПО"МЕЖДУНАРОДНЫЙ АКЦИОНЕРНЫЙ БАНК" ЗА  АПРЕЛЬ 2002г</v>
          </cell>
        </row>
        <row r="8230">
          <cell r="A8230">
            <v>37410</v>
          </cell>
          <cell r="B8230" t="str">
            <v>47422810700000050224</v>
          </cell>
          <cell r="C8230" t="str">
            <v>60301810700000009098</v>
          </cell>
          <cell r="D8230" t="str">
            <v>$</v>
          </cell>
          <cell r="E8230">
            <v>1291.42</v>
          </cell>
          <cell r="F8230" t="str">
            <v>ЗАЧИСЛЕНИЕ КОМИССИИ ЗА СДЕЛКИ С ЦБ ПО СЧ.ДЕПО АКБ "РОСЕВРОБАНК" ЗА АПРЕЛЬ 2002г</v>
          </cell>
        </row>
        <row r="8231">
          <cell r="A8231">
            <v>37410</v>
          </cell>
          <cell r="B8231" t="str">
            <v>47422810700000050224</v>
          </cell>
          <cell r="C8231" t="str">
            <v>60301810700000009098</v>
          </cell>
          <cell r="D8231" t="str">
            <v>$</v>
          </cell>
          <cell r="E8231">
            <v>5322.21</v>
          </cell>
          <cell r="F8231" t="str">
            <v>ЗАЧИСЛЕНИЕ КОМИССИИ ЗА СДЕЛКИ С ЦБ ПО СЧ.ДЕПО АКБ "ИНТЕРПРОМБАНК" ЗА АПРЕЛЬ 2002г</v>
          </cell>
        </row>
        <row r="8232">
          <cell r="A8232">
            <v>37410</v>
          </cell>
          <cell r="B8232" t="str">
            <v>47422810700000050224</v>
          </cell>
          <cell r="C8232" t="str">
            <v>60301810700000009098</v>
          </cell>
          <cell r="D8232" t="str">
            <v>$</v>
          </cell>
          <cell r="E8232">
            <v>5186.33</v>
          </cell>
          <cell r="F8232" t="str">
            <v>ЗАЧИСЛЕНИЕ КОМИССИИ ЗА ПРИЕМ СЕРТИФИКАТОВ ОВГВЗ ДЛЯ ОПЛАТЫ КУПОНОВ В КОЛ-ВЕ БОЛЕЕ 30 ЛИСТОВ ОТ ЗАО "МЕЖДУНАРОДНЫЙ МОСКОВСКИЙ БАНК"</v>
          </cell>
        </row>
        <row r="8233">
          <cell r="A8233">
            <v>37410</v>
          </cell>
          <cell r="B8233" t="str">
            <v>47422810700000050224</v>
          </cell>
          <cell r="C8233" t="str">
            <v>60301810700000009098</v>
          </cell>
          <cell r="D8233" t="str">
            <v>$</v>
          </cell>
          <cell r="E8233">
            <v>562.95000000000005</v>
          </cell>
          <cell r="F8233" t="str">
            <v>ЗАЧИСЛЕНИЕ КОМИССИИ ЗА СДЕЛКИ С ЦБ ПО СЧ.ДЕПО ООО ФСК "ТЕСКО" ЗА АПРЕЛЬ 2002г</v>
          </cell>
        </row>
        <row r="8234">
          <cell r="A8234">
            <v>37410</v>
          </cell>
          <cell r="B8234" t="str">
            <v>47422810700000050224</v>
          </cell>
          <cell r="C8234" t="str">
            <v>60301810700000009098</v>
          </cell>
          <cell r="D8234" t="str">
            <v>$</v>
          </cell>
          <cell r="E8234">
            <v>62.61</v>
          </cell>
          <cell r="F8234" t="str">
            <v>ЗАЧИСЛЕНИЕ КОМИССИИ ЗА ВЫДАЧУ ВЕКСЕЛЕЙ СО СЧ.ДЕПО ЗАО "ТРИНФИКО"</v>
          </cell>
        </row>
        <row r="8235">
          <cell r="A8235">
            <v>37411</v>
          </cell>
          <cell r="B8235" t="str">
            <v>47422810700000050224</v>
          </cell>
          <cell r="C8235" t="str">
            <v>60301810700000009098</v>
          </cell>
          <cell r="D8235" t="str">
            <v>$</v>
          </cell>
          <cell r="E8235">
            <v>375.65</v>
          </cell>
          <cell r="F8235" t="str">
            <v>ЗАЧИСЛЕНИЕ КОМИССИИ ЗА СДЕЛКИ С ЦБ ПО СЧ.ДЕПО ООО "МПИ-БАНК" ЗА АПРЕЛЬ 2002г</v>
          </cell>
        </row>
        <row r="8236">
          <cell r="A8236">
            <v>37411</v>
          </cell>
          <cell r="B8236" t="str">
            <v>47422810700000050224</v>
          </cell>
          <cell r="C8236" t="str">
            <v>60301810700000009098</v>
          </cell>
          <cell r="D8236" t="str">
            <v>$</v>
          </cell>
          <cell r="E8236">
            <v>281.76</v>
          </cell>
          <cell r="F8236" t="str">
            <v>ЗАЧИСЛЕНИЕ КОМИССИИ ЗА СДЕЛКИ С ЦБ ПО СЧ.ДЕПО АКБ "СВЯЗЬ-БАНК" ЗА АПРЕЛЬ 2002г</v>
          </cell>
        </row>
        <row r="8237">
          <cell r="A8237">
            <v>37411</v>
          </cell>
          <cell r="B8237" t="str">
            <v>47422810700000050224</v>
          </cell>
          <cell r="C8237" t="str">
            <v>60301810700000009098</v>
          </cell>
          <cell r="D8237" t="str">
            <v>$</v>
          </cell>
          <cell r="E8237">
            <v>1502.68</v>
          </cell>
          <cell r="F8237" t="str">
            <v>ЗАЧИСЛЕНИЕ КОМИССИИ ЗА СДЕЛКИ С ЦБ ПО СЧ.ДЕПО АБ "СОБИНБАНК" ЗА АПРЕЛЬ 2002г</v>
          </cell>
        </row>
        <row r="8238">
          <cell r="A8238">
            <v>37412</v>
          </cell>
          <cell r="B8238" t="str">
            <v>47422810700000050224</v>
          </cell>
          <cell r="C8238" t="str">
            <v>60301810700000009098</v>
          </cell>
          <cell r="D8238" t="str">
            <v>$</v>
          </cell>
          <cell r="E8238">
            <v>125.23</v>
          </cell>
          <cell r="F8238" t="str">
            <v>Зачисление комиссии Депозитария за сделки по счету N 40020 (ЕВРОФИНАНС , АКБ , Г. МОСКВА ). Сумма комиссии - 626.14, НДС - 125.23.</v>
          </cell>
        </row>
        <row r="8239">
          <cell r="A8239">
            <v>37412</v>
          </cell>
          <cell r="B8239" t="str">
            <v>47422810700000050224</v>
          </cell>
          <cell r="C8239" t="str">
            <v>60301810700000009098</v>
          </cell>
          <cell r="D8239" t="str">
            <v>$</v>
          </cell>
          <cell r="E8239">
            <v>313.07</v>
          </cell>
          <cell r="F8239" t="str">
            <v>Зачисление комиссии Депозитария за сделки по счету N 40020 (ЕВРОФИНАНС , АКБ , Г. МОСКВА ). Сумма комиссии - 1565.36, НДС - 313.07.</v>
          </cell>
        </row>
        <row r="8240">
          <cell r="A8240">
            <v>37412</v>
          </cell>
          <cell r="B8240" t="str">
            <v>47422810700000050224</v>
          </cell>
          <cell r="C8240" t="str">
            <v>60301810700000009098</v>
          </cell>
          <cell r="D8240" t="str">
            <v>$</v>
          </cell>
          <cell r="E8240">
            <v>690.44</v>
          </cell>
          <cell r="F8240" t="str">
            <v>Зачисление комиссии Депозитария за хранение ценных бумаг (ЕВРОФИНАНС , АКБ , Г. МОСКВА ). Сумма комиссии - 3452.21, НДС - 690.44.</v>
          </cell>
        </row>
        <row r="8241">
          <cell r="A8241">
            <v>37412</v>
          </cell>
          <cell r="B8241" t="str">
            <v>47422810700000050224</v>
          </cell>
          <cell r="C8241" t="str">
            <v>60301810700000009098</v>
          </cell>
          <cell r="D8241" t="str">
            <v>$</v>
          </cell>
          <cell r="E8241">
            <v>4.38</v>
          </cell>
          <cell r="F8241" t="str">
            <v>Зачисление комиссии Депозитария за хранение ценных бумаг (ЦЕНТРАЛЬНЫЙ СПОРТИВНЫЙ КЛУБ АРМИИ (ЦСКА), МОСКВА). Сумма комиссии - 21.92, НДС - 4.38.</v>
          </cell>
        </row>
        <row r="8242">
          <cell r="A8242">
            <v>37412</v>
          </cell>
          <cell r="B8242" t="str">
            <v>47422810700000050224</v>
          </cell>
          <cell r="C8242" t="str">
            <v>60301810700000009098</v>
          </cell>
          <cell r="D8242" t="str">
            <v>$</v>
          </cell>
          <cell r="E8242">
            <v>3319.24</v>
          </cell>
          <cell r="F8242" t="str">
            <v>ЗАЧИСЛЕНИЕ КОМИССИИ ЗА СДЕЛКИ С ЦБ ПО СЧ.ДЕПО ОАО АКБ "МЕТАЛЛИНВЕСТБАНК" ЗА АПРЕЛЬ 2002г</v>
          </cell>
        </row>
        <row r="8243">
          <cell r="A8243">
            <v>37412</v>
          </cell>
          <cell r="B8243" t="str">
            <v>47422810700000050224</v>
          </cell>
          <cell r="C8243" t="str">
            <v>60301810700000009098</v>
          </cell>
          <cell r="D8243" t="str">
            <v>$</v>
          </cell>
          <cell r="E8243">
            <v>12.52</v>
          </cell>
          <cell r="F8243" t="str">
            <v>ЗАЧИСЛЕНИЕ КОМИССИИ ПО ОПЛАТЕ КУПОНОВ ПРИ ПРОВЕДЕНИИ НОВАЦИИ ООО СП "ТЕХНОПАРК"</v>
          </cell>
        </row>
        <row r="8244">
          <cell r="A8244">
            <v>37412</v>
          </cell>
          <cell r="B8244" t="str">
            <v>47422810700000050224</v>
          </cell>
          <cell r="C8244" t="str">
            <v>60301810700000009098</v>
          </cell>
          <cell r="D8244" t="str">
            <v>$</v>
          </cell>
          <cell r="E8244">
            <v>62.61</v>
          </cell>
          <cell r="F8244" t="str">
            <v>ЗАЧИСЛЕНИЕ КОМИССИИ ЗА СДЕЛКИ С ЦБ ПО СЧ.ДЕПО АКБ "ЕВРОФИНАНС" ЗА МАРТ 2002г</v>
          </cell>
        </row>
        <row r="8245">
          <cell r="A8245">
            <v>37412</v>
          </cell>
          <cell r="B8245" t="str">
            <v>47422810700000050224</v>
          </cell>
          <cell r="C8245" t="str">
            <v>60301810700000009098</v>
          </cell>
          <cell r="D8245" t="str">
            <v>$</v>
          </cell>
          <cell r="E8245">
            <v>125.14</v>
          </cell>
          <cell r="F8245" t="str">
            <v>ЗАЧИСЛЕНИЕ КОМИССИИ ЗА СДЕЛКИ С ЦБ ПО СЧ.ДЕПО НПФ ВЭБ "ВНЕШЭКОНОМФОНД" ЗА АПРЕЛЬ  2002г</v>
          </cell>
        </row>
        <row r="8246">
          <cell r="A8246">
            <v>37412</v>
          </cell>
          <cell r="B8246" t="str">
            <v>47422810700000050224</v>
          </cell>
          <cell r="C8246" t="str">
            <v>60301810700000009098</v>
          </cell>
          <cell r="D8246" t="str">
            <v>$</v>
          </cell>
          <cell r="E8246">
            <v>93.92</v>
          </cell>
          <cell r="F8246" t="str">
            <v>ЗАЧИСЛЕНИЕ КОМИССИИ ЗА СДЕЛКИ С ЦБ ПО СЧ.ДЕПО ОАО БАНК "ПЕРМКРЕДИТ" ЗА АПРЕЛЬ 2002г</v>
          </cell>
        </row>
        <row r="8247">
          <cell r="A8247">
            <v>37412</v>
          </cell>
          <cell r="B8247" t="str">
            <v>47422810700000050224</v>
          </cell>
          <cell r="C8247" t="str">
            <v>60301810700000009098</v>
          </cell>
          <cell r="D8247" t="str">
            <v>$</v>
          </cell>
          <cell r="E8247">
            <v>62.61</v>
          </cell>
          <cell r="F8247" t="str">
            <v>ЗАЧИСЛЕНИЕ КОМИССИИ ЗА ВЫДАЧУ ОВГВЗ СО СЧ.ДЕПО АКБ "ФОРА-БАНК"</v>
          </cell>
        </row>
        <row r="8248">
          <cell r="A8248">
            <v>37412</v>
          </cell>
          <cell r="B8248" t="str">
            <v>47422810700000050224</v>
          </cell>
          <cell r="C8248" t="str">
            <v>60301810700000009098</v>
          </cell>
          <cell r="D8248" t="str">
            <v>$</v>
          </cell>
          <cell r="E8248">
            <v>187.83</v>
          </cell>
          <cell r="F8248" t="str">
            <v>ЗАЧИСЛЕНИЕ КОМИССИИ ЗА СДЕЛКИ С ЦБ ПО СЧ.ДЕПО КБ "НЕФТЯНОЙ АЛЬЯНС" ЗА АПРЕЛЬ 2002г</v>
          </cell>
        </row>
        <row r="8249">
          <cell r="A8249">
            <v>37412</v>
          </cell>
          <cell r="B8249" t="str">
            <v>47422810700000050224</v>
          </cell>
          <cell r="C8249" t="str">
            <v>60301810700000009098</v>
          </cell>
          <cell r="D8249" t="str">
            <v>$</v>
          </cell>
          <cell r="E8249">
            <v>53.64</v>
          </cell>
          <cell r="F8249" t="str">
            <v>ЗАЧИСЛЕНИЕ КОМИССИИ ЗА ХРАНЕНИЕ ЦБ НА СЧ.ДЕПО ООО "СТРОЙМАШРЕНТ" ЗА 1 КВ.2002г</v>
          </cell>
        </row>
        <row r="8250">
          <cell r="A8250">
            <v>37413</v>
          </cell>
          <cell r="B8250" t="str">
            <v>47422810700000050224</v>
          </cell>
          <cell r="C8250" t="str">
            <v>60301810700000009098</v>
          </cell>
          <cell r="D8250" t="str">
            <v>$</v>
          </cell>
          <cell r="E8250">
            <v>125.25</v>
          </cell>
          <cell r="F8250" t="str">
            <v>ЗАЧИСЛЕНИЕ КОМИССИИ ЗА СДЕЛКИ С ЦБ ПО СЧ.ДЕПО ЗАО КБ "АВТОМОБИЛЬНЫЙ БАНКИРСКИЙ ДОМ" ЗА АПРЕЛЬ 2002г</v>
          </cell>
        </row>
        <row r="8251">
          <cell r="A8251">
            <v>37413</v>
          </cell>
          <cell r="B8251" t="str">
            <v>47422810700000050224</v>
          </cell>
          <cell r="C8251" t="str">
            <v>60301810700000009098</v>
          </cell>
          <cell r="D8251" t="str">
            <v>$</v>
          </cell>
          <cell r="E8251">
            <v>782.84</v>
          </cell>
          <cell r="F8251" t="str">
            <v>ЗАЧИСЛЕНИЕ КОМИССИИ ЗА СДЕЛКИ С ЦБ ПО СЧ.ДЕПО ЗАО КБ "АВТОМОБИЛЬНЫЙ БАНКИРСКИЙ ДОМ" ЗА АПРЕЛЬ 2002г</v>
          </cell>
        </row>
        <row r="8252">
          <cell r="A8252">
            <v>37413</v>
          </cell>
          <cell r="B8252" t="str">
            <v>47422810700000050224</v>
          </cell>
          <cell r="C8252" t="str">
            <v>60301810700000009098</v>
          </cell>
          <cell r="D8252" t="str">
            <v>$</v>
          </cell>
          <cell r="E8252">
            <v>53.66</v>
          </cell>
          <cell r="F8252" t="str">
            <v>Зачисление комиссии Депозитария за хранение ценных бумаг (УСП ПРАВИТЕЛЬСТВА МОСКВЫ, МОСКВА). Сумма комиссии - 268.29, НДС - 53.66.</v>
          </cell>
        </row>
        <row r="8253">
          <cell r="A8253">
            <v>37413</v>
          </cell>
          <cell r="B8253" t="str">
            <v>47422810700000050224</v>
          </cell>
          <cell r="C8253" t="str">
            <v>60301810700000009098</v>
          </cell>
          <cell r="D8253" t="str">
            <v>$</v>
          </cell>
          <cell r="E8253">
            <v>1.78</v>
          </cell>
          <cell r="F8253" t="str">
            <v>Зачисление комиссии Депозитария за хранение ценных бумаг (ОАО "МОЗАЛ", МОСКВА). Сумма комиссии - 8.88, НДС - 1.78.</v>
          </cell>
        </row>
        <row r="8254">
          <cell r="A8254">
            <v>37414</v>
          </cell>
          <cell r="B8254" t="str">
            <v>47422810700000050224</v>
          </cell>
          <cell r="C8254" t="str">
            <v>60301810700000009098</v>
          </cell>
          <cell r="D8254" t="str">
            <v>$</v>
          </cell>
          <cell r="E8254">
            <v>227.35</v>
          </cell>
          <cell r="F8254" t="str">
            <v>ЗАЧИСЛЕНИЕ КОМИССИИ ЗА ХРАНЕНИЕ ЦБ НА СЧ.ДЕПО ООО "РОСЮРЦЕНТР" ЗА 1 КВ.2002г</v>
          </cell>
        </row>
        <row r="8255">
          <cell r="A8255">
            <v>37414</v>
          </cell>
          <cell r="B8255" t="str">
            <v>47422810700000050224</v>
          </cell>
          <cell r="C8255" t="str">
            <v>60301810700000009098</v>
          </cell>
          <cell r="D8255" t="str">
            <v>$</v>
          </cell>
          <cell r="E8255">
            <v>62.61</v>
          </cell>
          <cell r="F8255" t="str">
            <v>ЗАЧИСЛЕНИЕ КОМИССИИ ЗА СДЕЛКИ С ЦБ ПО СЧ.ДЕПО ОАО АКБ "РУССОБАНК" ЗА АПРЕЛЬ 2002г</v>
          </cell>
        </row>
        <row r="8256">
          <cell r="A8256">
            <v>37414</v>
          </cell>
          <cell r="B8256" t="str">
            <v>47422810700000050224</v>
          </cell>
          <cell r="C8256" t="str">
            <v>60301810700000009098</v>
          </cell>
          <cell r="D8256" t="str">
            <v>$</v>
          </cell>
          <cell r="E8256">
            <v>500.89</v>
          </cell>
          <cell r="F8256" t="str">
            <v>ЗАЧИСЛЕНИЕ КОМИССИИ ЗА СДЕЛКИ С ЦБ ПО СЧ.ДЕПО ОАО АКБ "РУССОБАНК" ЗА АПРЕЛЬ 2002г</v>
          </cell>
        </row>
        <row r="8257">
          <cell r="A8257">
            <v>37414</v>
          </cell>
          <cell r="B8257" t="str">
            <v>47422810700000050224</v>
          </cell>
          <cell r="C8257" t="str">
            <v>60301810700000009098</v>
          </cell>
          <cell r="D8257" t="str">
            <v>$</v>
          </cell>
          <cell r="E8257">
            <v>125.41</v>
          </cell>
          <cell r="F8257" t="str">
            <v>ЗАЧИСЛЕНИЕ КОМИССИИ ЗА СДЕЛКИ С ЦБ ПО СЧ.ДЕПО ОАО "АВТОВАЗБАНК" ЗА АПРЕЛЬ 2002г</v>
          </cell>
        </row>
        <row r="8258">
          <cell r="A8258">
            <v>37417</v>
          </cell>
          <cell r="B8258" t="str">
            <v>47422810700000050224</v>
          </cell>
          <cell r="C8258" t="str">
            <v>60301810700000009098</v>
          </cell>
          <cell r="D8258" t="str">
            <v>$</v>
          </cell>
          <cell r="E8258">
            <v>187.88</v>
          </cell>
          <cell r="F8258" t="str">
            <v>ЗАЧИСЛЕНИЕ КОМИССИИ ЗА СДЕЛКИ С ЦБ ПО СЧ.ДЕПО ОАО "ИМПЭКСБАНК" ЗА АПРЕЛЬ 2002г</v>
          </cell>
        </row>
        <row r="8259">
          <cell r="A8259">
            <v>37417</v>
          </cell>
          <cell r="B8259" t="str">
            <v>47422810700000050224</v>
          </cell>
          <cell r="C8259" t="str">
            <v>60301810700000009098</v>
          </cell>
          <cell r="D8259" t="str">
            <v>$</v>
          </cell>
          <cell r="E8259">
            <v>313.27</v>
          </cell>
          <cell r="F8259" t="str">
            <v>ЗАЧИСЛЕНИЕ КОМИССИИ ЗА СДЕЛКИ С ЦБ ПО СЧ.ДЕПО МАКБ "ВОЗРОЖДЕНИЕ" ЗА АПРЕЛЬ 2002г</v>
          </cell>
        </row>
        <row r="8260">
          <cell r="A8260">
            <v>37417</v>
          </cell>
          <cell r="B8260" t="str">
            <v>47422810700000050224</v>
          </cell>
          <cell r="C8260" t="str">
            <v>60301810700000009098</v>
          </cell>
          <cell r="D8260" t="str">
            <v>$</v>
          </cell>
          <cell r="E8260">
            <v>187.96</v>
          </cell>
          <cell r="F8260" t="str">
            <v>ЗАЧИСЛЕНИЕ КОМИССИИ ЗА СДЕЛКИ С ЦБ ПО СЧ.ДЕПО МАКБ "ВОЗРОЖДЕНИЕ" ЗА АПРЕЛЬ 2002г</v>
          </cell>
        </row>
        <row r="8261">
          <cell r="A8261">
            <v>37417</v>
          </cell>
          <cell r="B8261" t="str">
            <v>47422810700000050224</v>
          </cell>
          <cell r="C8261" t="str">
            <v>60301810700000009098</v>
          </cell>
          <cell r="D8261" t="str">
            <v>$</v>
          </cell>
          <cell r="E8261">
            <v>62.7</v>
          </cell>
          <cell r="F8261" t="str">
            <v>ЗАЧИСЛЕНИЕ КОМИССИИ ЗА ВЫДАЧУ ВЕКСЕЛЕЙ СО СЧ.ДЕПО "МОСКОВСКИЙ БАНК РЕКОНСТРУКЦИИ И РАЗВИТИЯ"</v>
          </cell>
        </row>
        <row r="8262">
          <cell r="A8262">
            <v>37417</v>
          </cell>
          <cell r="B8262" t="str">
            <v>47422810700000050224</v>
          </cell>
          <cell r="C8262" t="str">
            <v>60301810700000009098</v>
          </cell>
          <cell r="D8262" t="str">
            <v>$</v>
          </cell>
          <cell r="E8262">
            <v>62.65</v>
          </cell>
          <cell r="F8262" t="str">
            <v>ЗАЧИСЛЕНИЕ КОМИССИИ ЗА СДЕЛКИ С ЦБ ПО СЧ.ДЕПО "ВБРР" ЗА МАРТ 2002г</v>
          </cell>
        </row>
        <row r="8263">
          <cell r="A8263">
            <v>37417</v>
          </cell>
          <cell r="B8263" t="str">
            <v>47422810700000050224</v>
          </cell>
          <cell r="C8263" t="str">
            <v>60301810700000009098</v>
          </cell>
          <cell r="D8263" t="str">
            <v>$</v>
          </cell>
          <cell r="E8263">
            <v>3767.09</v>
          </cell>
          <cell r="F8263" t="str">
            <v>ЗАЧИСЛЕНИЕ КОМИССИИ ЗА СДЕЛКИ С ЦБ ПО СЧ.ДЕПО КБ ООО "РБР" ЗА АПРЕЛЬ 2002г</v>
          </cell>
        </row>
        <row r="8264">
          <cell r="A8264">
            <v>37417</v>
          </cell>
          <cell r="B8264" t="str">
            <v>47422810700000050224</v>
          </cell>
          <cell r="C8264" t="str">
            <v>60301810700000009098</v>
          </cell>
          <cell r="D8264" t="str">
            <v>$</v>
          </cell>
          <cell r="E8264">
            <v>4.38</v>
          </cell>
          <cell r="F8264" t="str">
            <v>Зачисление комиссии Депозитария за хранение ценных бумаг (ОТЕЛЬ-СОВЕТСКИЙ,СП СССР-ФРАНЦИЯ, МОСКВА). Сумма комиссии - 21.92, НДС - 4.38.</v>
          </cell>
        </row>
        <row r="8265">
          <cell r="A8265">
            <v>37417</v>
          </cell>
          <cell r="B8265" t="str">
            <v>47422810700000050224</v>
          </cell>
          <cell r="C8265" t="str">
            <v>60301810700000009098</v>
          </cell>
          <cell r="D8265" t="str">
            <v>$</v>
          </cell>
          <cell r="E8265">
            <v>62.65</v>
          </cell>
          <cell r="F8265" t="str">
            <v>ЗАЧИСЛЕНИЕ КОМИССИИ ЗА СДЕЛКИ С ЦБ ПО СЧ.ДЕПО "МДМ-БАНК" ЗА АПРЕЛЬ 2002г</v>
          </cell>
        </row>
        <row r="8266">
          <cell r="A8266">
            <v>37418</v>
          </cell>
          <cell r="B8266" t="str">
            <v>47422810700000050224</v>
          </cell>
          <cell r="C8266" t="str">
            <v>60301810700000009098</v>
          </cell>
          <cell r="D8266" t="str">
            <v>$</v>
          </cell>
          <cell r="E8266">
            <v>1004.7</v>
          </cell>
          <cell r="F8266" t="str">
            <v>ЗАЧИСЛЕНИЕ КОМИССИИ ЗА СДЕЛКИ С ЦБ ПО СЧ.ДЕПО АКБ "АБСОЛЮТ БАНК" ЗА АПРЕЛЬ 2002г</v>
          </cell>
        </row>
        <row r="8267">
          <cell r="A8267">
            <v>37418</v>
          </cell>
          <cell r="B8267" t="str">
            <v>47422810700000050224</v>
          </cell>
          <cell r="C8267" t="str">
            <v>60301810700000009098</v>
          </cell>
          <cell r="D8267" t="str">
            <v>$</v>
          </cell>
          <cell r="E8267">
            <v>2273.14</v>
          </cell>
          <cell r="F8267" t="str">
            <v>ЗАЧИСЛЕНИЕ КОМИССИИ ЗА СДЕЛКИ С ЦБ ПО СЧ.ДЕПО АКБ "АБСОЛЮТ БАНК" ЗА АПРЕЛЬ 2002г</v>
          </cell>
        </row>
        <row r="8268">
          <cell r="A8268">
            <v>37418</v>
          </cell>
          <cell r="B8268" t="str">
            <v>47422810700000050224</v>
          </cell>
          <cell r="C8268" t="str">
            <v>60301810700000009098</v>
          </cell>
          <cell r="D8268" t="str">
            <v>$</v>
          </cell>
          <cell r="E8268">
            <v>281.79000000000002</v>
          </cell>
          <cell r="F8268" t="str">
            <v>ЗАЧИСЛЕНИЕ КОМИССИИ ЗА СДЕЛКИ С ЦБ ПО СЧ.ДЕПО ЗАО ИК "РЕГИОН" ЗА АПРЕЛЬ 2002г</v>
          </cell>
        </row>
        <row r="8269">
          <cell r="A8269">
            <v>37418</v>
          </cell>
          <cell r="B8269" t="str">
            <v>47422810700000050224</v>
          </cell>
          <cell r="C8269" t="str">
            <v>60301810700000009098</v>
          </cell>
          <cell r="D8269" t="str">
            <v>$</v>
          </cell>
          <cell r="E8269">
            <v>438.34</v>
          </cell>
          <cell r="F8269" t="str">
            <v>ЗАЧИСЛЕНИЕ КОМИССИИ ЗА СДЕЛКИ С ЦБ ПО СЧ.ДЕПО ЗАО ИК "РЕГИОН" ЗА АПРЕЛЬ 2002г</v>
          </cell>
        </row>
        <row r="8270">
          <cell r="A8270">
            <v>37421</v>
          </cell>
          <cell r="B8270" t="str">
            <v>47422810700000050224</v>
          </cell>
          <cell r="C8270" t="str">
            <v>60301810700000009098</v>
          </cell>
          <cell r="D8270" t="str">
            <v>$</v>
          </cell>
          <cell r="E8270">
            <v>62.79</v>
          </cell>
          <cell r="F8270" t="str">
            <v>ЗАЧИСЛЕНИЕ КОМИССИИ ЗА ВЫДАЧУ ВЕКСЕЛЕЙ СО СЧ.ДЕПО АБ"СОБИНБАНК"</v>
          </cell>
        </row>
        <row r="8271">
          <cell r="A8271">
            <v>37421</v>
          </cell>
          <cell r="B8271" t="str">
            <v>47422810700000050224</v>
          </cell>
          <cell r="C8271" t="str">
            <v>60301810700000009098</v>
          </cell>
          <cell r="D8271" t="str">
            <v>$</v>
          </cell>
          <cell r="E8271">
            <v>5527.21</v>
          </cell>
          <cell r="F8271" t="str">
            <v>ЗАЧИСЛЕНИЕ КОМИССИИ ЗА СДЕЛКИ С ЦБ ПО СЧ.ДЕПО ОАО АКБ "МЕТАЛЛИНВЕСТБАНК" ЗА МАЙ2002г</v>
          </cell>
        </row>
        <row r="8272">
          <cell r="A8272">
            <v>37424</v>
          </cell>
          <cell r="B8272" t="str">
            <v>47422810700000050224</v>
          </cell>
          <cell r="C8272" t="str">
            <v>60301810700000009098</v>
          </cell>
          <cell r="D8272" t="str">
            <v>$</v>
          </cell>
          <cell r="E8272">
            <v>62.61</v>
          </cell>
          <cell r="F8272" t="str">
            <v>ЗАЧИСЛЕНИЕ КОМИССИИ ЗА ВЫДАЧУ ВЕКСЕЛЕЙ СО СЧ.ДЕПО "МОСКОВСКИЙ БАНК РЕКОНСТРУКЦИИ  И РАЗВИТИЯ"</v>
          </cell>
        </row>
        <row r="8273">
          <cell r="A8273">
            <v>37424</v>
          </cell>
          <cell r="B8273" t="str">
            <v>47422810700000050224</v>
          </cell>
          <cell r="C8273" t="str">
            <v>60301810700000009098</v>
          </cell>
          <cell r="D8273" t="str">
            <v>$</v>
          </cell>
          <cell r="E8273">
            <v>23.81</v>
          </cell>
          <cell r="F8273" t="str">
            <v>ЗАЧИСЛЕНИЕ КОМИССИИ ЗА ХРАНЕНИЕ ЦБ НА СЧ.ДЕПО ОАО "ХИМЗАВОД ИМ.КАРПОВА" ЗА 1 КВ.2002г</v>
          </cell>
        </row>
        <row r="8274">
          <cell r="A8274">
            <v>37425</v>
          </cell>
          <cell r="B8274" t="str">
            <v>47422810700000050224</v>
          </cell>
          <cell r="C8274" t="str">
            <v>60301810700000009098</v>
          </cell>
          <cell r="D8274" t="str">
            <v>$</v>
          </cell>
          <cell r="E8274">
            <v>106.79</v>
          </cell>
          <cell r="F8274" t="str">
            <v>ЗАЧИСЛЕНИЕ КОМИССИИ ЗА ХРАНЕНИЕ ЦБ НА СЧ.ДЕПО ГУП МЧС N 47 ЗА 1 КВ.2002г</v>
          </cell>
        </row>
        <row r="8275">
          <cell r="A8275">
            <v>37427</v>
          </cell>
          <cell r="B8275" t="str">
            <v>47422810700000050224</v>
          </cell>
          <cell r="C8275" t="str">
            <v>60301810700000009098</v>
          </cell>
          <cell r="D8275" t="str">
            <v>$</v>
          </cell>
          <cell r="E8275">
            <v>250.82</v>
          </cell>
          <cell r="F8275" t="str">
            <v>Зачисление комиссии Депозитария за сделки по счету N 40126 (МБРР , АКБ , Г. МОСКВА). Сумма комиссии - 1254.08, НДС - 250.82.</v>
          </cell>
        </row>
        <row r="8276">
          <cell r="A8276">
            <v>37427</v>
          </cell>
          <cell r="B8276" t="str">
            <v>47422810700000050224</v>
          </cell>
          <cell r="C8276" t="str">
            <v>60301810700000009098</v>
          </cell>
          <cell r="D8276" t="str">
            <v>$</v>
          </cell>
          <cell r="E8276">
            <v>196</v>
          </cell>
          <cell r="F8276" t="str">
            <v>ЗАЧИСЛЕНИЕ КОМИССИИ ЗА ХРАНЕНИЕ ЦБ НА СЧ.ДЕПО ОБЪЕДИНЕННЫЙ САНАТОРИЙ "СОЧИ" ЗА 4 КВ.2001г,ЗА 1 КВ.2002г</v>
          </cell>
        </row>
        <row r="8277">
          <cell r="A8277">
            <v>37428</v>
          </cell>
          <cell r="B8277" t="str">
            <v>47422810700000050224</v>
          </cell>
          <cell r="C8277" t="str">
            <v>60301810700000009098</v>
          </cell>
          <cell r="D8277" t="str">
            <v>$</v>
          </cell>
          <cell r="E8277">
            <v>62.87</v>
          </cell>
          <cell r="F8277" t="str">
            <v>ЗАЧИСЛЕНИЕ КОМИССИИ ЗА ВЫДАЧУ ВЕКСЕЛЕЙ СО СЧ.ДЕПО КБ ОАО "ОМСКПРОМСТРОЙБАНК"</v>
          </cell>
        </row>
        <row r="8278">
          <cell r="A8278">
            <v>37428</v>
          </cell>
          <cell r="B8278" t="str">
            <v>47422810700000050224</v>
          </cell>
          <cell r="C8278" t="str">
            <v>60301810700000009098</v>
          </cell>
          <cell r="D8278" t="str">
            <v>$</v>
          </cell>
          <cell r="E8278">
            <v>75.44</v>
          </cell>
          <cell r="F8278" t="str">
            <v>ЗАЧИСЛЕНИЕ КОМИССИИ ЗА СДЕЛКИ С ЦБ ПО СЧ.ДЕПО ОАО "АВТОВАЗБАНК" ЗА МАЙ 2002г</v>
          </cell>
        </row>
        <row r="8279">
          <cell r="A8279">
            <v>37428</v>
          </cell>
          <cell r="B8279" t="str">
            <v>47422810700000050224</v>
          </cell>
          <cell r="C8279" t="str">
            <v>60301810700000009098</v>
          </cell>
          <cell r="D8279" t="str">
            <v>$</v>
          </cell>
          <cell r="E8279">
            <v>125.73</v>
          </cell>
          <cell r="F8279" t="str">
            <v>ЗАЧИСЛЕНИЕ КОМИССИИ ЗА СДЕЛКИ С ЦБ ПО СЧ.ДЕПО ЗАО КБ "ГАЗБАНК" ЗА МАЙ 2002г</v>
          </cell>
        </row>
        <row r="8280">
          <cell r="A8280">
            <v>37428</v>
          </cell>
          <cell r="B8280" t="str">
            <v>47422810700000050224</v>
          </cell>
          <cell r="C8280" t="str">
            <v>60301810700000009098</v>
          </cell>
          <cell r="D8280" t="str">
            <v>$</v>
          </cell>
          <cell r="E8280">
            <v>125.73</v>
          </cell>
          <cell r="F8280" t="str">
            <v>ЗАЧИСЛЕНИЕ КОМИССИИ ЗА СДЕЛКИ С ЦБ ПО СЧ.ДЕПО ОАО "АВТОВАЗБАНК" ЗА МАЙ 2002г</v>
          </cell>
        </row>
        <row r="8281">
          <cell r="A8281">
            <v>37431</v>
          </cell>
          <cell r="B8281" t="str">
            <v>47422810700000050224</v>
          </cell>
          <cell r="C8281" t="str">
            <v>60301810700000009098</v>
          </cell>
          <cell r="D8281" t="str">
            <v>$</v>
          </cell>
          <cell r="E8281">
            <v>6161.65</v>
          </cell>
          <cell r="F8281" t="str">
            <v>ЗАЧИСЛЕНИЕ КОМИССИИ ЗА СДЕЛКИ С ЦБ ПО СЧ.ДЕПО ОАО "МБСП" ЗА МАЙ 2002г</v>
          </cell>
        </row>
        <row r="8282">
          <cell r="A8282">
            <v>37431</v>
          </cell>
          <cell r="B8282" t="str">
            <v>47422810700000050224</v>
          </cell>
          <cell r="C8282" t="str">
            <v>60301810700000009098</v>
          </cell>
          <cell r="D8282" t="str">
            <v>$</v>
          </cell>
          <cell r="E8282">
            <v>628.74</v>
          </cell>
          <cell r="F8282" t="str">
            <v>ЗАЧИСЛЕНИЕ КОМИССИИ ЗА ДЕПОЗИТАРНЫЕ УСЛУГИ ОАО "МБСП" ЗА МАЙ 2002г</v>
          </cell>
        </row>
        <row r="8283">
          <cell r="A8283">
            <v>37431</v>
          </cell>
          <cell r="B8283" t="str">
            <v>47422810700000050224</v>
          </cell>
          <cell r="C8283" t="str">
            <v>60301810700000009098</v>
          </cell>
          <cell r="D8283" t="str">
            <v>$</v>
          </cell>
          <cell r="E8283">
            <v>397.59</v>
          </cell>
          <cell r="F8283" t="str">
            <v>ЗАЧИСЛЕНИЕ КОМИССИИ ЗА ХРАНЕНИЕ ЦБ НА СЧ.ДЕПО ГУП "МСЧ N 47 (ГОСПИТАЛЬ ГЛАВМОССТРОЯ)" ЗА 1,2,3,4 КВ.2001г</v>
          </cell>
        </row>
        <row r="8284">
          <cell r="A8284">
            <v>37432</v>
          </cell>
          <cell r="B8284" t="str">
            <v>47422810700000050224</v>
          </cell>
          <cell r="C8284" t="str">
            <v>60301810700000009098</v>
          </cell>
          <cell r="D8284" t="str">
            <v>$</v>
          </cell>
          <cell r="E8284">
            <v>62.86</v>
          </cell>
          <cell r="F8284" t="str">
            <v>ЗАЧИСЛЕНИЕ КОМИССИИ ЗА ВЫДАЧУ ВЕКСЕЛЕЙ СО СЧ.ДЕПО ЗАО ИК "РЕГИОН"</v>
          </cell>
        </row>
        <row r="8285">
          <cell r="A8285">
            <v>37432</v>
          </cell>
          <cell r="B8285" t="str">
            <v>47422810700000050224</v>
          </cell>
          <cell r="C8285" t="str">
            <v>60301810700000009098</v>
          </cell>
          <cell r="D8285" t="str">
            <v>$</v>
          </cell>
          <cell r="E8285">
            <v>62.86</v>
          </cell>
          <cell r="F8285" t="str">
            <v>ЗАЧИСЛЕНИЕ КОМИССИИ ЗА ВЫДАЧУ ВЕКСЕЛЕЙ СО СЧ.ДЕПО ЗАО ИК "РЕГИОН"</v>
          </cell>
        </row>
        <row r="8286">
          <cell r="A8286">
            <v>37432</v>
          </cell>
          <cell r="B8286" t="str">
            <v>47422810700000050224</v>
          </cell>
          <cell r="C8286" t="str">
            <v>60301810700000009098</v>
          </cell>
          <cell r="D8286" t="str">
            <v>$</v>
          </cell>
          <cell r="E8286">
            <v>62.78</v>
          </cell>
          <cell r="F8286" t="str">
            <v>ЗАЧИСЛЕНИЕ КОМИССИИ ЗА ВЫДАЧУ ВЕКСЕЛЕЙ СО СЧ.ДЕПО ООО "РУССКИЕ ФОНДЫ"</v>
          </cell>
        </row>
        <row r="8287">
          <cell r="A8287">
            <v>37432</v>
          </cell>
          <cell r="B8287" t="str">
            <v>47422810700000050224</v>
          </cell>
          <cell r="C8287" t="str">
            <v>60301810700000009098</v>
          </cell>
          <cell r="D8287" t="str">
            <v>$</v>
          </cell>
          <cell r="E8287">
            <v>600.23</v>
          </cell>
          <cell r="F8287" t="str">
            <v>ЗАЧИСЛЕНИЕ КОМИССИИ ЗА ХРАНЕНИЕ ЦБ НА СЧ.ДЕПО ОАО "МУРМАНСКСТРОЙ" ЗА 3,4 КВ.2000г; ЗА 1,2,3,4 КВ.2001г; ЗА 1 КВ.2002г</v>
          </cell>
        </row>
        <row r="8288">
          <cell r="A8288">
            <v>37433</v>
          </cell>
          <cell r="B8288" t="str">
            <v>47422810700000050224</v>
          </cell>
          <cell r="C8288" t="str">
            <v>60301810700000009098</v>
          </cell>
          <cell r="D8288" t="str">
            <v>$</v>
          </cell>
          <cell r="E8288">
            <v>37.74</v>
          </cell>
          <cell r="F8288" t="str">
            <v>ЗАЧИСЛЕНИЕ КОМИССИИ ЗА ХРАНЕНИЕ ОВГВЗ НЕ ВОСТРЕБОВАННЫХ В СРОК БАНК "ЗЕНИТ"</v>
          </cell>
        </row>
        <row r="8289">
          <cell r="A8289">
            <v>37433</v>
          </cell>
          <cell r="B8289" t="str">
            <v>47422810700000050224</v>
          </cell>
          <cell r="C8289" t="str">
            <v>60301810700000009098</v>
          </cell>
          <cell r="D8289" t="str">
            <v>$</v>
          </cell>
          <cell r="E8289">
            <v>312.69</v>
          </cell>
          <cell r="F8289" t="str">
            <v>ЗАЧИСЛЕНИЕ КОМИССИИ ЗА ДЕПОЗИТАРНЫЕ УСЛУГИ ОАО "ВНЕШТОРГБАНК"</v>
          </cell>
        </row>
        <row r="8290">
          <cell r="A8290">
            <v>37433</v>
          </cell>
          <cell r="B8290" t="str">
            <v>47422810700000050224</v>
          </cell>
          <cell r="C8290" t="str">
            <v>60301810700000009098</v>
          </cell>
          <cell r="D8290" t="str">
            <v>$</v>
          </cell>
          <cell r="E8290">
            <v>62.79</v>
          </cell>
          <cell r="F8290" t="str">
            <v>ЗАЧИСЛЕНИЕ КОМИССИИ ЗА ВЫДАЧУ ВЕКСЕЛЕЙ СО СЧ.ДЕПО "МБРР"</v>
          </cell>
        </row>
        <row r="8291">
          <cell r="A8291">
            <v>37433</v>
          </cell>
          <cell r="B8291" t="str">
            <v>47422810700000050224</v>
          </cell>
          <cell r="C8291" t="str">
            <v>60301810700000009098</v>
          </cell>
          <cell r="D8291" t="str">
            <v>$</v>
          </cell>
          <cell r="E8291">
            <v>125.89</v>
          </cell>
          <cell r="F8291" t="str">
            <v>ЗАЧИСЛЕНИЕ КОМИССИИ ЗА СДЕЛКИ С ЦБ ПО СЧ.ДЕПО АКБ "ЧЕЛИНДБАНК" ЗА МАЙ 2002г</v>
          </cell>
        </row>
        <row r="8292">
          <cell r="A8292">
            <v>37433</v>
          </cell>
          <cell r="B8292" t="str">
            <v>47422810700000050224</v>
          </cell>
          <cell r="C8292" t="str">
            <v>60301810700000009098</v>
          </cell>
          <cell r="D8292" t="str">
            <v>$</v>
          </cell>
          <cell r="E8292">
            <v>125.81</v>
          </cell>
          <cell r="F8292" t="str">
            <v>Зачисление комиссии Депозитария за сделки по счету N 50006 (ВБРР , АКБ , Г. МОСКВА ). Сумма комиссии - 629.06, НДС - 125.81.</v>
          </cell>
        </row>
        <row r="8293">
          <cell r="A8293">
            <v>37433</v>
          </cell>
          <cell r="B8293" t="str">
            <v>47422810700000050224</v>
          </cell>
          <cell r="C8293" t="str">
            <v>60301810700000009098</v>
          </cell>
          <cell r="D8293" t="str">
            <v>$</v>
          </cell>
          <cell r="E8293">
            <v>76.02</v>
          </cell>
          <cell r="F8293" t="str">
            <v>Зачисление комиссии Депозитария за хранение ценных бумаг (СН-МЕГИОННЕФТЕГАЗГЕОЛОГИЯ, ОАО, МЕГИОН). Сумма комиссии - 380.08, НДС - 76.02.</v>
          </cell>
        </row>
        <row r="8294">
          <cell r="A8294">
            <v>37433</v>
          </cell>
          <cell r="B8294" t="str">
            <v>47422810700000050224</v>
          </cell>
          <cell r="C8294" t="str">
            <v>60301810700000009098</v>
          </cell>
          <cell r="D8294" t="str">
            <v>$</v>
          </cell>
          <cell r="E8294">
            <v>62.87</v>
          </cell>
          <cell r="F8294" t="str">
            <v>ЗАЧИСЛЕНИЕ КОМИССИИ ЗА ВЫДАЧУ ОВГВЗ СО СЧ.ДЕПО INTELSA INVESTMENTS LIMITED</v>
          </cell>
        </row>
        <row r="8295">
          <cell r="A8295">
            <v>37433</v>
          </cell>
          <cell r="B8295" t="str">
            <v>47422810700000050224</v>
          </cell>
          <cell r="C8295" t="str">
            <v>60301810700000009098</v>
          </cell>
          <cell r="D8295" t="str">
            <v>$</v>
          </cell>
          <cell r="E8295">
            <v>125.81</v>
          </cell>
          <cell r="F8295" t="str">
            <v>ЗАЧИСЛЕНИЕ КОМИССИИ ЗА СДЕЛКИ С ЦБ ПО СЧ.ДЕПО АКБ "ЦЕНТРОКРЕДИТ" ЗА АПРЕЛЬ 2002г</v>
          </cell>
        </row>
        <row r="8296">
          <cell r="A8296">
            <v>37434</v>
          </cell>
          <cell r="B8296" t="str">
            <v>47422810700000050224</v>
          </cell>
          <cell r="C8296" t="str">
            <v>60301810700000009098</v>
          </cell>
          <cell r="D8296" t="str">
            <v>$</v>
          </cell>
          <cell r="E8296">
            <v>31.45</v>
          </cell>
          <cell r="F8296" t="str">
            <v>ЗАЧИСЛЕНИЕ КОМИССИИ ЗА ВЫДАЧУ ВЕКСЕЛЕЙ СО СЧ.ДЕПО ЗАО ИК "РЕГИОН"</v>
          </cell>
        </row>
        <row r="8297">
          <cell r="A8297">
            <v>37434</v>
          </cell>
          <cell r="B8297" t="str">
            <v>47422810700000050224</v>
          </cell>
          <cell r="C8297" t="str">
            <v>60301810700000009098</v>
          </cell>
          <cell r="D8297" t="str">
            <v>$</v>
          </cell>
          <cell r="E8297">
            <v>12.59</v>
          </cell>
          <cell r="F8297" t="str">
            <v>ЗАЧИСЛЕНИЕ КОМИССИИ ПО ОПЛАТЕ КУПОНОВ ПРИ ПРОВЕДЕНИИ НОВАЦИИ ЗАО "ФРЕЗЕНИУС СП"</v>
          </cell>
        </row>
        <row r="8298">
          <cell r="A8298">
            <v>37350</v>
          </cell>
          <cell r="B8298" t="str">
            <v>47422810713538250224</v>
          </cell>
          <cell r="C8298" t="str">
            <v>60301810700000009098</v>
          </cell>
          <cell r="D8298" t="str">
            <v>$</v>
          </cell>
          <cell r="E8298">
            <v>2000</v>
          </cell>
          <cell r="F8298" t="str">
            <v>ЗАЧИСЛЕНИЕ СУММЫ КОМИССИОННОГО ВОЗНАГРАЖДЕНИЯ ЗА ОПЛАТУ ВНЕШЭКОНОМБАНКОМ ВЕКСЕЛЕЙ АО "АВТОВАЗ" ПО ДОГОВОРУ ДОМИЦИЛЯЦИИ ВЕКСЕЛЕЙ.</v>
          </cell>
        </row>
        <row r="8299">
          <cell r="A8299">
            <v>37394</v>
          </cell>
          <cell r="B8299" t="str">
            <v>47422810713538250224</v>
          </cell>
          <cell r="C8299" t="str">
            <v>60301810700000009098</v>
          </cell>
          <cell r="D8299" t="str">
            <v>$</v>
          </cell>
          <cell r="E8299">
            <v>1990</v>
          </cell>
          <cell r="F8299" t="str">
            <v>СПИСАНИЕ КОМИССИИ ЗА ДОМИЦИЛЯЦИЮ ВЕКСЕЛЕЙ АО АВТОВАЗ СЕРИЯ АВ NN 038901-038970,038972-039000, 039001-039050</v>
          </cell>
        </row>
        <row r="8300">
          <cell r="A8300">
            <v>37281</v>
          </cell>
          <cell r="B8300" t="str">
            <v>47422810941615050041</v>
          </cell>
          <cell r="C8300" t="str">
            <v>60301810700000009098</v>
          </cell>
          <cell r="D8300" t="str">
            <v>$</v>
          </cell>
          <cell r="E8300">
            <v>14148.48</v>
          </cell>
          <cell r="F8300" t="str">
            <v>Ежемесячное вознаграждение согласно Предварительного договора от 06.08.01 ВБРР,Москва</v>
          </cell>
        </row>
        <row r="8301">
          <cell r="A8301">
            <v>37341</v>
          </cell>
          <cell r="B8301" t="str">
            <v>47422810941615050041</v>
          </cell>
          <cell r="C8301" t="str">
            <v>60301810700000009098</v>
          </cell>
          <cell r="D8301" t="str">
            <v>$</v>
          </cell>
          <cell r="E8301">
            <v>12549.09</v>
          </cell>
          <cell r="F8301" t="str">
            <v>Ежемесячное вознаргаждение согласно Предварительного договора от 06.08.01 ВБРР,Москва</v>
          </cell>
        </row>
        <row r="8302">
          <cell r="A8302">
            <v>37372</v>
          </cell>
          <cell r="B8302" t="str">
            <v>47422810941615050041</v>
          </cell>
          <cell r="C8302" t="str">
            <v>60301810700000009098</v>
          </cell>
          <cell r="D8302" t="str">
            <v>$</v>
          </cell>
          <cell r="E8302">
            <v>14554.48</v>
          </cell>
          <cell r="F8302" t="str">
            <v>Ежемесячное вознаграждение согласно Предварительного договора от 06.08.01 ВБРР,Москва</v>
          </cell>
        </row>
        <row r="8303">
          <cell r="A8303">
            <v>37403</v>
          </cell>
          <cell r="B8303" t="str">
            <v>47422810941615050041</v>
          </cell>
          <cell r="C8303" t="str">
            <v>60301810700000009098</v>
          </cell>
          <cell r="D8303" t="str">
            <v>$</v>
          </cell>
          <cell r="E8303">
            <v>13440.43</v>
          </cell>
          <cell r="F8303" t="str">
            <v>Ежемесячное вознаграждение согласно предварительного договора от 06.08.01 ВБРР,Москва</v>
          </cell>
        </row>
        <row r="8304">
          <cell r="A8304">
            <v>37432</v>
          </cell>
          <cell r="B8304" t="str">
            <v>47422810941615050041</v>
          </cell>
          <cell r="C8304" t="str">
            <v>60301810700000009098</v>
          </cell>
          <cell r="D8304" t="str">
            <v>$</v>
          </cell>
          <cell r="E8304">
            <v>14440.75</v>
          </cell>
          <cell r="F8304" t="str">
            <v>Ежемесячное вознаграждение согласно Предварительного договора от 06.08.01 ВБРР,Москва</v>
          </cell>
        </row>
        <row r="8305">
          <cell r="A8305">
            <v>37350</v>
          </cell>
          <cell r="B8305" t="str">
            <v>47422840326364250224</v>
          </cell>
          <cell r="C8305" t="str">
            <v>60301810700000009098</v>
          </cell>
          <cell r="D8305" t="str">
            <v>$</v>
          </cell>
          <cell r="E8305">
            <v>233.95</v>
          </cell>
          <cell r="F8305" t="str">
            <v>ЗАЧИСЛЕНИЕ И ПЕРЕВОД КБ ГАЗБАНК КУПОННОГО ДОХОДА ПО ЦБ ISIN XS0114288789(CEDEL RECORD DATE 27.03.2002)</v>
          </cell>
        </row>
        <row r="8306">
          <cell r="A8306">
            <v>37350</v>
          </cell>
          <cell r="B8306" t="str">
            <v>47422840424185250224</v>
          </cell>
          <cell r="C8306" t="str">
            <v>60301810700000009098</v>
          </cell>
          <cell r="D8306" t="str">
            <v>$</v>
          </cell>
          <cell r="E8306">
            <v>233.95</v>
          </cell>
          <cell r="F8306" t="str">
            <v>ЗАЧИСЛЕНИЕ И ПЕРЕВОД КБ АБСОЛЮТБАНКУ КУПОННОГО ДОХОДА ПО ЦБ ISINXS0114288789 (CEDEL RECORD DATE 27.03.2002)</v>
          </cell>
        </row>
        <row r="8307">
          <cell r="A8307">
            <v>37285</v>
          </cell>
          <cell r="B8307" t="str">
            <v>47422840500000050083</v>
          </cell>
          <cell r="C8307" t="str">
            <v>60301810700000009098</v>
          </cell>
          <cell r="D8307" t="str">
            <v>$</v>
          </cell>
          <cell r="E8307">
            <v>146095.42000000001</v>
          </cell>
          <cell r="F8307" t="str">
            <v>Зачисление суммы комиссии в рамках соглашений с Лондонским клубом кредиторов запериод 02.09.00-02.01.02,полученной от Bank of America, Dublin, на основании выписки Центрального Банка РФ из лицевого счета от 24.01.2002</v>
          </cell>
        </row>
        <row r="8308">
          <cell r="A8308">
            <v>37350</v>
          </cell>
          <cell r="B8308" t="str">
            <v>47422840526342250224</v>
          </cell>
          <cell r="C8308" t="str">
            <v>60301810700000009098</v>
          </cell>
          <cell r="D8308" t="str">
            <v>$</v>
          </cell>
          <cell r="E8308">
            <v>233.95</v>
          </cell>
          <cell r="F8308" t="str">
            <v>ЗАЧИСЛЕНИЕ И ПЕРЕВОД ОАО ОМСКПРОМСТРОЙБАНК КУПОННОГО ДОХОДА ПО ЦБISIN XS0114288789 (CEDEL RECORD DATE 27.03.2002)</v>
          </cell>
        </row>
        <row r="8309">
          <cell r="A8309">
            <v>37363</v>
          </cell>
          <cell r="B8309" t="str">
            <v>47422840625793250224</v>
          </cell>
          <cell r="C8309" t="str">
            <v>60301810700000009098</v>
          </cell>
          <cell r="D8309" t="str">
            <v>$</v>
          </cell>
          <cell r="E8309">
            <v>584.05999999999995</v>
          </cell>
          <cell r="F8309" t="str">
            <v>отражение суммы купонного дохода по ISIN XS0114288789  В СВЯЗИ С ИЗМЕНЕНИЕМ  RECORD DATE  КЛИРИНГОВЫМ ЦЕНТРОМ  CEDELПЕРЕВОД КУПОНА МЕТАЛЛИНВЕТСБАНКУ</v>
          </cell>
        </row>
        <row r="8310">
          <cell r="A8310">
            <v>37267</v>
          </cell>
          <cell r="B8310" t="str">
            <v>47422840675565250224</v>
          </cell>
          <cell r="C8310" t="str">
            <v>60301810700000009098</v>
          </cell>
          <cell r="D8310" t="str">
            <v>$</v>
          </cell>
          <cell r="E8310">
            <v>150.66999999999999</v>
          </cell>
          <cell r="F8310" t="str">
            <v>ПЕРЕВОД ДИВИДЕНДОВ ПО ADR ISIN US98849W1080 SEQUENTIAL HOLDINGS RUSSIAN INVESTORS</v>
          </cell>
        </row>
        <row r="8311">
          <cell r="A8311">
            <v>37281</v>
          </cell>
          <cell r="B8311" t="str">
            <v>47422840675565250224</v>
          </cell>
          <cell r="C8311" t="str">
            <v>60301810700000009098</v>
          </cell>
          <cell r="D8311" t="str">
            <v>$</v>
          </cell>
          <cell r="E8311">
            <v>40.92</v>
          </cell>
          <cell r="F8311" t="str">
            <v>ПЕРЕВОД ДИВИДЕНДОВ ПО ADR ISIN US4627141066 SEQUENTIAL HOLDINGS RUSSIANINVESTORS</v>
          </cell>
        </row>
        <row r="8312">
          <cell r="A8312">
            <v>37260</v>
          </cell>
          <cell r="B8312" t="str">
            <v>47422840700000050074</v>
          </cell>
          <cell r="C8312" t="str">
            <v>60301810700000009098</v>
          </cell>
          <cell r="D8312" t="str">
            <v>$</v>
          </cell>
          <cell r="E8312">
            <v>1506.86</v>
          </cell>
          <cell r="F8312" t="str">
            <v>Комиссия за регистрацию нового держателя долга согласно кредит-авизо от 04.01.2002</v>
          </cell>
        </row>
        <row r="8313">
          <cell r="A8313">
            <v>37266</v>
          </cell>
          <cell r="B8313" t="str">
            <v>47422840700000050074</v>
          </cell>
          <cell r="C8313" t="str">
            <v>60301810700000009098</v>
          </cell>
          <cell r="D8313" t="str">
            <v>$</v>
          </cell>
          <cell r="E8313">
            <v>1506.86</v>
          </cell>
          <cell r="F8313" t="str">
            <v>Комиссия за регистрацию нового держателя долга согласно кредит-авизо от 10.01.2002</v>
          </cell>
        </row>
        <row r="8314">
          <cell r="A8314">
            <v>37266</v>
          </cell>
          <cell r="B8314" t="str">
            <v>47422840700000050074</v>
          </cell>
          <cell r="C8314" t="str">
            <v>60301810700000009098</v>
          </cell>
          <cell r="D8314" t="str">
            <v>$</v>
          </cell>
          <cell r="E8314">
            <v>5123.32</v>
          </cell>
          <cell r="F8314" t="str">
            <v>Комиссия за регистрацию нового держателя долга согласно кредит-авизо от 10.01.02</v>
          </cell>
        </row>
        <row r="8315">
          <cell r="A8315">
            <v>37266</v>
          </cell>
          <cell r="B8315" t="str">
            <v>47422840700000050074</v>
          </cell>
          <cell r="C8315" t="str">
            <v>60301810700000009098</v>
          </cell>
          <cell r="D8315" t="str">
            <v>$</v>
          </cell>
          <cell r="E8315">
            <v>6027.44</v>
          </cell>
          <cell r="F8315" t="str">
            <v>Комиссия за регистрацию нового держателя долга согласно кредит/авизо от 10.01.2002 на сумму 1,200.00 долларов США</v>
          </cell>
        </row>
        <row r="8316">
          <cell r="A8316">
            <v>37267</v>
          </cell>
          <cell r="B8316" t="str">
            <v>47422840700000050074</v>
          </cell>
          <cell r="C8316" t="str">
            <v>60301810700000009098</v>
          </cell>
          <cell r="D8316" t="str">
            <v>$</v>
          </cell>
          <cell r="E8316">
            <v>1371.24</v>
          </cell>
          <cell r="F8316" t="str">
            <v>Комиссия за выдачу копий документов согласно кредит-авизо от 11.01.2002.</v>
          </cell>
        </row>
        <row r="8317">
          <cell r="A8317">
            <v>37274</v>
          </cell>
          <cell r="B8317" t="str">
            <v>47422840700000050074</v>
          </cell>
          <cell r="C8317" t="str">
            <v>60301810700000009098</v>
          </cell>
          <cell r="D8317" t="str">
            <v>$</v>
          </cell>
          <cell r="E8317">
            <v>304.49</v>
          </cell>
          <cell r="F8317" t="str">
            <v>Комиссия за регистрацию нового держателя долга согласно кредит-авизо от 16.01.2002</v>
          </cell>
        </row>
        <row r="8318">
          <cell r="A8318">
            <v>37274</v>
          </cell>
          <cell r="B8318" t="str">
            <v>47422840700000050074</v>
          </cell>
          <cell r="C8318" t="str">
            <v>60301810700000009098</v>
          </cell>
          <cell r="D8318" t="str">
            <v>$</v>
          </cell>
          <cell r="E8318">
            <v>6089.82</v>
          </cell>
          <cell r="F8318" t="str">
            <v>Комиссия за регистрацию нового держателя долга согласно кредит-авизо от 16.01.2002</v>
          </cell>
        </row>
        <row r="8319">
          <cell r="A8319">
            <v>37277</v>
          </cell>
          <cell r="B8319" t="str">
            <v>47422840700000050074</v>
          </cell>
          <cell r="C8319" t="str">
            <v>60301810700000009098</v>
          </cell>
          <cell r="D8319" t="str">
            <v>$</v>
          </cell>
          <cell r="E8319">
            <v>304.77999999999997</v>
          </cell>
          <cell r="F8319" t="str">
            <v>Комиссия за регистрацию нового держателя долга согласно кредит-авизо от 21.01.02</v>
          </cell>
        </row>
        <row r="8320">
          <cell r="A8320">
            <v>37280</v>
          </cell>
          <cell r="B8320" t="str">
            <v>47422840700000050074</v>
          </cell>
          <cell r="C8320" t="str">
            <v>60301810700000009098</v>
          </cell>
          <cell r="D8320" t="str">
            <v>$</v>
          </cell>
          <cell r="E8320">
            <v>611.58000000000004</v>
          </cell>
          <cell r="F8320" t="str">
            <v>Комиссия за регистрацию нового держателя долга согласно кредит-авизо от 24.01.02</v>
          </cell>
        </row>
        <row r="8321">
          <cell r="A8321">
            <v>37280</v>
          </cell>
          <cell r="B8321" t="str">
            <v>47422840700000050074</v>
          </cell>
          <cell r="C8321" t="str">
            <v>60301810700000009098</v>
          </cell>
          <cell r="D8321" t="str">
            <v>$</v>
          </cell>
          <cell r="E8321">
            <v>2064.0700000000002</v>
          </cell>
          <cell r="F8321" t="str">
            <v>Комиссия за регистрацию нового держателя долга согласно кредит-авизо от 24.01.2002</v>
          </cell>
        </row>
        <row r="8322">
          <cell r="A8322">
            <v>37280</v>
          </cell>
          <cell r="B8322" t="str">
            <v>47422840700000050074</v>
          </cell>
          <cell r="C8322" t="str">
            <v>60301810700000009098</v>
          </cell>
          <cell r="D8322" t="str">
            <v>$</v>
          </cell>
          <cell r="E8322">
            <v>2752.09</v>
          </cell>
          <cell r="F8322" t="str">
            <v>Комиссия за регистрацию нового держателя долга согласно кредит-авизо от 24.01.02</v>
          </cell>
        </row>
        <row r="8323">
          <cell r="A8323">
            <v>37280</v>
          </cell>
          <cell r="B8323" t="str">
            <v>47422840700000050074</v>
          </cell>
          <cell r="C8323" t="str">
            <v>60301810700000009098</v>
          </cell>
          <cell r="D8323" t="str">
            <v>$</v>
          </cell>
          <cell r="E8323">
            <v>305.79000000000002</v>
          </cell>
          <cell r="F8323" t="str">
            <v>Комиссия за регистрацию нового держателя долга согласно кредит-авизо от 24.01.2002</v>
          </cell>
        </row>
        <row r="8324">
          <cell r="A8324">
            <v>37280</v>
          </cell>
          <cell r="B8324" t="str">
            <v>47422840700000050074</v>
          </cell>
          <cell r="C8324" t="str">
            <v>60301810700000009098</v>
          </cell>
          <cell r="D8324" t="str">
            <v>$</v>
          </cell>
          <cell r="E8324">
            <v>917.36</v>
          </cell>
          <cell r="F8324" t="str">
            <v>Комиссия за регистрацию нового держателя долга согласно кредит-авизо от 24.01.2002</v>
          </cell>
        </row>
        <row r="8325">
          <cell r="A8325">
            <v>37280</v>
          </cell>
          <cell r="B8325" t="str">
            <v>47422840700000050074</v>
          </cell>
          <cell r="C8325" t="str">
            <v>60301810700000009098</v>
          </cell>
          <cell r="D8325" t="str">
            <v>$</v>
          </cell>
          <cell r="E8325">
            <v>6115.76</v>
          </cell>
          <cell r="F8325" t="str">
            <v>Комиссия за регистрацию нового держателя долга согласно кредит-авизо от 24.01.2002</v>
          </cell>
        </row>
        <row r="8326">
          <cell r="A8326">
            <v>37280</v>
          </cell>
          <cell r="B8326" t="str">
            <v>47422840700000050074</v>
          </cell>
          <cell r="C8326" t="str">
            <v>60301810700000009098</v>
          </cell>
          <cell r="D8326" t="str">
            <v>$</v>
          </cell>
          <cell r="E8326">
            <v>305.79000000000002</v>
          </cell>
          <cell r="F8326" t="str">
            <v>Комиссия за регистрацию нового держателя долга согласно кредит-авизо от 24.01.2002</v>
          </cell>
        </row>
        <row r="8327">
          <cell r="A8327">
            <v>37281</v>
          </cell>
          <cell r="B8327" t="str">
            <v>47422840700000050074</v>
          </cell>
          <cell r="C8327" t="str">
            <v>60301810700000009098</v>
          </cell>
          <cell r="D8327" t="str">
            <v>$</v>
          </cell>
          <cell r="E8327">
            <v>6111.44</v>
          </cell>
          <cell r="F8327" t="str">
            <v>Комиссия за регистрацию нового держателя долга согласно кредит авизо от 23.01.2002</v>
          </cell>
        </row>
        <row r="8328">
          <cell r="A8328">
            <v>37285</v>
          </cell>
          <cell r="B8328" t="str">
            <v>47422840700000050074</v>
          </cell>
          <cell r="C8328" t="str">
            <v>60301810700000009098</v>
          </cell>
          <cell r="D8328" t="str">
            <v>$</v>
          </cell>
          <cell r="E8328">
            <v>5194.72</v>
          </cell>
          <cell r="F8328" t="str">
            <v>Комиссия за регистрацию нового держателя долга согласно кредит-авизо от 24.01.2002</v>
          </cell>
        </row>
        <row r="8329">
          <cell r="A8329">
            <v>37285</v>
          </cell>
          <cell r="B8329" t="str">
            <v>47422840700000050074</v>
          </cell>
          <cell r="C8329" t="str">
            <v>60301810700000009098</v>
          </cell>
          <cell r="D8329" t="str">
            <v>$</v>
          </cell>
          <cell r="E8329">
            <v>6107.6</v>
          </cell>
          <cell r="F8329" t="str">
            <v>Комиссия за регистрацию нового держателя долга согласно кредит/авизо от 29.01.2002 на сумму 1,200.00 долларов США.</v>
          </cell>
        </row>
        <row r="8330">
          <cell r="A8330">
            <v>37285</v>
          </cell>
          <cell r="B8330" t="str">
            <v>47422840700000050074</v>
          </cell>
          <cell r="C8330" t="str">
            <v>60301810700000009098</v>
          </cell>
          <cell r="D8330" t="str">
            <v>$</v>
          </cell>
          <cell r="E8330">
            <v>305.38</v>
          </cell>
          <cell r="F8330" t="str">
            <v>Комиссия за регистрацию нового держателя долга согласно кредит/авизо от 29.01.2002 на сумму 60.00 долларов США.</v>
          </cell>
        </row>
        <row r="8331">
          <cell r="A8331">
            <v>37285</v>
          </cell>
          <cell r="B8331" t="str">
            <v>47422840700000050074</v>
          </cell>
          <cell r="C8331" t="str">
            <v>60301810700000009098</v>
          </cell>
          <cell r="D8331" t="str">
            <v>$</v>
          </cell>
          <cell r="E8331">
            <v>2137.66</v>
          </cell>
          <cell r="F8331" t="str">
            <v>Комиссия за регистрацию нового держателя долга,согласно кредит авизо от 29.01.2002.</v>
          </cell>
        </row>
        <row r="8332">
          <cell r="A8332">
            <v>37292</v>
          </cell>
          <cell r="B8332" t="str">
            <v>47422840700000050074</v>
          </cell>
          <cell r="C8332" t="str">
            <v>60301810700000009098</v>
          </cell>
          <cell r="D8332" t="str">
            <v>$</v>
          </cell>
          <cell r="E8332">
            <v>5216.45</v>
          </cell>
          <cell r="F8332" t="str">
            <v>Комиссия за регистрацию нового держателя долга согласно кредит-авизо от 04.02.02</v>
          </cell>
        </row>
        <row r="8333">
          <cell r="A8333">
            <v>37293</v>
          </cell>
          <cell r="B8333" t="str">
            <v>47422840700000050074</v>
          </cell>
          <cell r="C8333" t="str">
            <v>60301810700000009098</v>
          </cell>
          <cell r="D8333" t="str">
            <v>$</v>
          </cell>
          <cell r="E8333">
            <v>1229.2</v>
          </cell>
          <cell r="F8333" t="str">
            <v>Комиссия за регистрацию нового держателя долга согласно кредит-авизо от 05.02.2002</v>
          </cell>
        </row>
        <row r="8334">
          <cell r="A8334">
            <v>37294</v>
          </cell>
          <cell r="B8334" t="str">
            <v>47422840700000050074</v>
          </cell>
          <cell r="C8334" t="str">
            <v>60301810700000009098</v>
          </cell>
          <cell r="D8334" t="str">
            <v>$</v>
          </cell>
          <cell r="E8334">
            <v>2457.9699999999998</v>
          </cell>
          <cell r="F8334" t="str">
            <v>Комиссия за регистрацию нового держателя долга согласно кредит-авизо от 07.02.2002</v>
          </cell>
        </row>
        <row r="8335">
          <cell r="A8335">
            <v>37294</v>
          </cell>
          <cell r="B8335" t="str">
            <v>47422840700000050074</v>
          </cell>
          <cell r="C8335" t="str">
            <v>60301810700000009098</v>
          </cell>
          <cell r="D8335" t="str">
            <v>$</v>
          </cell>
          <cell r="E8335">
            <v>307.3</v>
          </cell>
          <cell r="F8335" t="str">
            <v>Комиссия за регистрацию нового держателя долга согласно кредит авизо от 07.02.02</v>
          </cell>
        </row>
        <row r="8336">
          <cell r="A8336">
            <v>37295</v>
          </cell>
          <cell r="B8336" t="str">
            <v>47422840700000050074</v>
          </cell>
          <cell r="C8336" t="str">
            <v>60301810700000009098</v>
          </cell>
          <cell r="D8336" t="str">
            <v>$</v>
          </cell>
          <cell r="E8336">
            <v>921.95</v>
          </cell>
          <cell r="F8336" t="str">
            <v>Комиссия за регистрацию нового держателя долга согласно кредит-авизо от 08.02.2002</v>
          </cell>
        </row>
        <row r="8337">
          <cell r="A8337">
            <v>37295</v>
          </cell>
          <cell r="B8337" t="str">
            <v>47422840700000050074</v>
          </cell>
          <cell r="C8337" t="str">
            <v>60301810700000009098</v>
          </cell>
          <cell r="D8337" t="str">
            <v>$</v>
          </cell>
          <cell r="E8337">
            <v>1843.48</v>
          </cell>
          <cell r="F8337" t="str">
            <v>Комиссиия за регистрацию нового держателя долга согласно кредит-авизо от 08.02.2002</v>
          </cell>
        </row>
        <row r="8338">
          <cell r="A8338">
            <v>37295</v>
          </cell>
          <cell r="B8338" t="str">
            <v>47422840700000050074</v>
          </cell>
          <cell r="C8338" t="str">
            <v>60301810700000009098</v>
          </cell>
          <cell r="D8338" t="str">
            <v>$</v>
          </cell>
          <cell r="E8338">
            <v>307.32</v>
          </cell>
          <cell r="F8338" t="str">
            <v>Комиссия за регистрацию нового держателя долга согласно кредит/авизо от 08.02.2002 на сумму 60.00 долларов США</v>
          </cell>
        </row>
        <row r="8339">
          <cell r="A8339">
            <v>37298</v>
          </cell>
          <cell r="B8339" t="str">
            <v>47422840700000050074</v>
          </cell>
          <cell r="C8339" t="str">
            <v>60301810700000009098</v>
          </cell>
          <cell r="D8339" t="str">
            <v>$</v>
          </cell>
          <cell r="E8339">
            <v>307.32</v>
          </cell>
          <cell r="F8339" t="str">
            <v>Комиссия за регистрацию нового деожателя долга согласно кредит/авизо от 11.02.2002 на сумму 60.00 долларов США</v>
          </cell>
        </row>
        <row r="8340">
          <cell r="A8340">
            <v>37298</v>
          </cell>
          <cell r="B8340" t="str">
            <v>47422840700000050074</v>
          </cell>
          <cell r="C8340" t="str">
            <v>60301810700000009098</v>
          </cell>
          <cell r="D8340" t="str">
            <v>$</v>
          </cell>
          <cell r="E8340">
            <v>921.95</v>
          </cell>
          <cell r="F8340" t="str">
            <v>Комиссия за регистрацию нового держателя долга согласно кредит-авизо от 11.02.02</v>
          </cell>
        </row>
        <row r="8341">
          <cell r="A8341">
            <v>37299</v>
          </cell>
          <cell r="B8341" t="str">
            <v>47422840700000050074</v>
          </cell>
          <cell r="C8341" t="str">
            <v>60301810700000009098</v>
          </cell>
          <cell r="D8341" t="str">
            <v>$</v>
          </cell>
          <cell r="E8341">
            <v>1125.22</v>
          </cell>
          <cell r="F8341" t="str">
            <v>Комиссия за регистрацию нового держателя долга согласно кредит-авизо от 04.02.2002</v>
          </cell>
        </row>
        <row r="8342">
          <cell r="A8342">
            <v>37299</v>
          </cell>
          <cell r="B8342" t="str">
            <v>47422840700000050074</v>
          </cell>
          <cell r="C8342" t="str">
            <v>60301810700000009098</v>
          </cell>
          <cell r="D8342" t="str">
            <v>$</v>
          </cell>
          <cell r="E8342">
            <v>491.58</v>
          </cell>
          <cell r="F8342" t="str">
            <v>Комиссия за выдачу копий документов ЗАО ВАО "Агрохимэкспорт" по аккредитиву   1635 (Болгария) и по аккредитиву 6610 (Италия).</v>
          </cell>
        </row>
        <row r="8343">
          <cell r="A8343">
            <v>37301</v>
          </cell>
          <cell r="B8343" t="str">
            <v>47422840700000050074</v>
          </cell>
          <cell r="C8343" t="str">
            <v>60301810700000009098</v>
          </cell>
          <cell r="D8343" t="str">
            <v>$</v>
          </cell>
          <cell r="E8343">
            <v>6163.26</v>
          </cell>
          <cell r="F8343" t="str">
            <v>Комиссия за регистрацию нового держателя долга согласно кредит/авизо от 14.02.2002 на сумму 2,400.00 долларов США</v>
          </cell>
        </row>
        <row r="8344">
          <cell r="A8344">
            <v>37301</v>
          </cell>
          <cell r="B8344" t="str">
            <v>47422840700000050074</v>
          </cell>
          <cell r="C8344" t="str">
            <v>60301810700000009098</v>
          </cell>
          <cell r="D8344" t="str">
            <v>$</v>
          </cell>
          <cell r="E8344">
            <v>6163.26</v>
          </cell>
          <cell r="F8344" t="str">
            <v>Комиссия за регистрацию нового держателя долга согласно кредит-авизо от 14.02.2002</v>
          </cell>
        </row>
        <row r="8345">
          <cell r="A8345">
            <v>37307</v>
          </cell>
          <cell r="B8345" t="str">
            <v>47422840700000050074</v>
          </cell>
          <cell r="C8345" t="str">
            <v>60301810700000009098</v>
          </cell>
          <cell r="D8345" t="str">
            <v>$</v>
          </cell>
          <cell r="E8345">
            <v>4931.3</v>
          </cell>
          <cell r="F8345" t="str">
            <v>Комиссия за регистрацию нового держателя долга согласно кредит-авизо от 20.02.02</v>
          </cell>
        </row>
        <row r="8346">
          <cell r="A8346">
            <v>37307</v>
          </cell>
          <cell r="B8346" t="str">
            <v>47422840700000050074</v>
          </cell>
          <cell r="C8346" t="str">
            <v>60301810700000009098</v>
          </cell>
          <cell r="D8346" t="str">
            <v>$</v>
          </cell>
          <cell r="E8346">
            <v>616.41</v>
          </cell>
          <cell r="F8346" t="str">
            <v>Комиссия за регистрацию нового держателя долга согласно кредит/авизо от 20.02.2002 на сумму 120.00 долларов США</v>
          </cell>
        </row>
        <row r="8347">
          <cell r="A8347">
            <v>37308</v>
          </cell>
          <cell r="B8347" t="str">
            <v>47422840700000050074</v>
          </cell>
          <cell r="C8347" t="str">
            <v>60301810700000009098</v>
          </cell>
          <cell r="D8347" t="str">
            <v>$</v>
          </cell>
          <cell r="E8347">
            <v>77.05</v>
          </cell>
          <cell r="F8347" t="str">
            <v>Комиссия за регистрацию нового держателя долга согласно кредит-авизо от 21.02.2002</v>
          </cell>
        </row>
        <row r="8348">
          <cell r="A8348">
            <v>37308</v>
          </cell>
          <cell r="B8348" t="str">
            <v>47422840700000050074</v>
          </cell>
          <cell r="C8348" t="str">
            <v>60301810700000009098</v>
          </cell>
          <cell r="D8348" t="str">
            <v>$</v>
          </cell>
          <cell r="E8348">
            <v>6164.12</v>
          </cell>
          <cell r="F8348" t="str">
            <v>Комиссия за регистрацию нового держателя долга согласно кредит/авизо от 21.02.2002 на сумму 1,200.00 долларов США</v>
          </cell>
        </row>
        <row r="8349">
          <cell r="A8349">
            <v>37308</v>
          </cell>
          <cell r="B8349" t="str">
            <v>47422840700000050074</v>
          </cell>
          <cell r="C8349" t="str">
            <v>60301810700000009098</v>
          </cell>
          <cell r="D8349" t="str">
            <v>$</v>
          </cell>
          <cell r="E8349">
            <v>308.20999999999998</v>
          </cell>
          <cell r="F8349" t="str">
            <v>Комиссия за регистрацию нового держателя долга согласно кредит/авизо от 21.02.2002 на сумму 60.00 долларов США</v>
          </cell>
        </row>
        <row r="8350">
          <cell r="A8350">
            <v>37308</v>
          </cell>
          <cell r="B8350" t="str">
            <v>47422840700000050074</v>
          </cell>
          <cell r="C8350" t="str">
            <v>60301810700000009098</v>
          </cell>
          <cell r="D8350" t="str">
            <v>$</v>
          </cell>
          <cell r="E8350">
            <v>616.41</v>
          </cell>
          <cell r="F8350" t="str">
            <v>Комиссия за регистрацию нового держателя долга согласно кредит/авизо от 21.02.2002 на сумму 120.00 долларов США</v>
          </cell>
        </row>
        <row r="8351">
          <cell r="A8351">
            <v>37308</v>
          </cell>
          <cell r="B8351" t="str">
            <v>47422840700000050074</v>
          </cell>
          <cell r="C8351" t="str">
            <v>60301810700000009098</v>
          </cell>
          <cell r="D8351" t="str">
            <v>$</v>
          </cell>
          <cell r="E8351">
            <v>6087.07</v>
          </cell>
          <cell r="F8351" t="str">
            <v>Комиссия за регистрацию нового держателя долга согласно кредит/авизо от 21.02.2002 на сумму 1,185.00 долларов США</v>
          </cell>
        </row>
        <row r="8352">
          <cell r="A8352">
            <v>37308</v>
          </cell>
          <cell r="B8352" t="str">
            <v>47422840700000050074</v>
          </cell>
          <cell r="C8352" t="str">
            <v>60301810700000009098</v>
          </cell>
          <cell r="D8352" t="str">
            <v>$</v>
          </cell>
          <cell r="E8352">
            <v>6087.07</v>
          </cell>
          <cell r="F8352" t="str">
            <v>Комиссия за регистрацию нового держателя долга согласно кредит-авизо от 21.02.02</v>
          </cell>
        </row>
        <row r="8353">
          <cell r="A8353">
            <v>37308</v>
          </cell>
          <cell r="B8353" t="str">
            <v>47422840700000050074</v>
          </cell>
          <cell r="C8353" t="str">
            <v>60301810700000009098</v>
          </cell>
          <cell r="D8353" t="str">
            <v>$</v>
          </cell>
          <cell r="E8353">
            <v>3313.21</v>
          </cell>
          <cell r="F8353" t="str">
            <v>Комиссия за регистрацию нового держателя долга согласно кредит-авизо от 21.02.02</v>
          </cell>
        </row>
        <row r="8354">
          <cell r="A8354">
            <v>37308</v>
          </cell>
          <cell r="B8354" t="str">
            <v>47422840700000050074</v>
          </cell>
          <cell r="C8354" t="str">
            <v>60301810700000009098</v>
          </cell>
          <cell r="D8354" t="str">
            <v>$</v>
          </cell>
          <cell r="E8354">
            <v>308.20999999999998</v>
          </cell>
          <cell r="F8354" t="str">
            <v>Комиссия за регистрацию нового держателя долга согласно кредит-авизо от 21.02.02</v>
          </cell>
        </row>
        <row r="8355">
          <cell r="A8355">
            <v>37308</v>
          </cell>
          <cell r="B8355" t="str">
            <v>47422840700000050074</v>
          </cell>
          <cell r="C8355" t="str">
            <v>60301810700000009098</v>
          </cell>
          <cell r="D8355" t="str">
            <v>$</v>
          </cell>
          <cell r="E8355">
            <v>5239.5</v>
          </cell>
          <cell r="F8355" t="str">
            <v>Комиссия за регистрацию нового держателя долга согласно кредит-авизо от 21.02.02</v>
          </cell>
        </row>
        <row r="8356">
          <cell r="A8356">
            <v>37308</v>
          </cell>
          <cell r="B8356" t="str">
            <v>47422840700000050074</v>
          </cell>
          <cell r="C8356" t="str">
            <v>60301810700000009098</v>
          </cell>
          <cell r="D8356" t="str">
            <v>$</v>
          </cell>
          <cell r="E8356">
            <v>17860.54</v>
          </cell>
          <cell r="F8356" t="str">
            <v>Комиссия за выдачу копий документов INVEST CONSULT,ZUG по инкассо.</v>
          </cell>
        </row>
        <row r="8357">
          <cell r="A8357">
            <v>37309</v>
          </cell>
          <cell r="B8357" t="str">
            <v>47422840700000050074</v>
          </cell>
          <cell r="C8357" t="str">
            <v>60301810700000009098</v>
          </cell>
          <cell r="D8357" t="str">
            <v>$</v>
          </cell>
          <cell r="E8357">
            <v>308.95</v>
          </cell>
          <cell r="F8357" t="str">
            <v>Комиссия за регистрацию нового держателя долга соглсно кредит/авизо от 22.02.2002</v>
          </cell>
        </row>
        <row r="8358">
          <cell r="A8358">
            <v>37313</v>
          </cell>
          <cell r="B8358" t="str">
            <v>47422840700000050074</v>
          </cell>
          <cell r="C8358" t="str">
            <v>60301810700000009098</v>
          </cell>
          <cell r="D8358" t="str">
            <v>$</v>
          </cell>
          <cell r="E8358">
            <v>6176.8</v>
          </cell>
          <cell r="F8358" t="str">
            <v>Комиссия за регистрацию нового держателя долга согласно кредит/авизо от 26.02.2002</v>
          </cell>
        </row>
        <row r="8359">
          <cell r="A8359">
            <v>37313</v>
          </cell>
          <cell r="B8359" t="str">
            <v>47422840700000050074</v>
          </cell>
          <cell r="C8359" t="str">
            <v>60301810700000009098</v>
          </cell>
          <cell r="D8359" t="str">
            <v>$</v>
          </cell>
          <cell r="E8359">
            <v>308.83999999999997</v>
          </cell>
          <cell r="F8359" t="str">
            <v>Комиссия за ответ на запрос VR Distressed Assets Fund Limited. cвязанный с аудиторской проверкой согласно кредит-авизо от 21.02.2002</v>
          </cell>
        </row>
        <row r="8360">
          <cell r="A8360">
            <v>37314</v>
          </cell>
          <cell r="B8360" t="str">
            <v>47422840700000050074</v>
          </cell>
          <cell r="C8360" t="str">
            <v>60301810700000009098</v>
          </cell>
          <cell r="D8360" t="str">
            <v>$</v>
          </cell>
          <cell r="E8360">
            <v>6171.6</v>
          </cell>
          <cell r="F8360" t="str">
            <v>Комиссия за регистрацию нового держателя долга согласно кредит-авизо от 27.02.02</v>
          </cell>
        </row>
        <row r="8361">
          <cell r="A8361">
            <v>37314</v>
          </cell>
          <cell r="B8361" t="str">
            <v>47422840700000050074</v>
          </cell>
          <cell r="C8361" t="str">
            <v>60301810700000009098</v>
          </cell>
          <cell r="D8361" t="str">
            <v>$</v>
          </cell>
          <cell r="E8361">
            <v>6168.18</v>
          </cell>
          <cell r="F8361" t="str">
            <v>Комиссия за регистрацию нового держателя долга согласно кредит/авизо от 27.02.2002 на сумму 1.200,00 долларов США</v>
          </cell>
        </row>
        <row r="8362">
          <cell r="A8362">
            <v>37314</v>
          </cell>
          <cell r="B8362" t="str">
            <v>47422840700000050074</v>
          </cell>
          <cell r="C8362" t="str">
            <v>60301810700000009098</v>
          </cell>
          <cell r="D8362" t="str">
            <v>$</v>
          </cell>
          <cell r="E8362">
            <v>617.16</v>
          </cell>
          <cell r="F8362" t="str">
            <v>Комиссия за регистрацию нового держателя долга согласно кредит-авизо от 27.02.2002</v>
          </cell>
        </row>
        <row r="8363">
          <cell r="A8363">
            <v>37314</v>
          </cell>
          <cell r="B8363" t="str">
            <v>47422840700000050074</v>
          </cell>
          <cell r="C8363" t="str">
            <v>60301810700000009098</v>
          </cell>
          <cell r="D8363" t="str">
            <v>$</v>
          </cell>
          <cell r="E8363">
            <v>1151.29</v>
          </cell>
          <cell r="F8363" t="str">
            <v>Комиссия за регистрацию нового держателя долга согласно кредит-авизо от 27.02.02</v>
          </cell>
        </row>
        <row r="8364">
          <cell r="A8364">
            <v>37315</v>
          </cell>
          <cell r="B8364" t="str">
            <v>47422840700000050074</v>
          </cell>
          <cell r="C8364" t="str">
            <v>60301810700000009098</v>
          </cell>
          <cell r="D8364" t="str">
            <v>$</v>
          </cell>
          <cell r="E8364">
            <v>1542.05</v>
          </cell>
          <cell r="F8364" t="str">
            <v>Комиссия за регистрацию нового держателя долга согласно кредит-авизо от25.02.2002</v>
          </cell>
        </row>
        <row r="8365">
          <cell r="A8365">
            <v>37316</v>
          </cell>
          <cell r="B8365" t="str">
            <v>47422840700000050074</v>
          </cell>
          <cell r="C8365" t="str">
            <v>60301810700000009098</v>
          </cell>
          <cell r="D8365" t="str">
            <v>$</v>
          </cell>
          <cell r="E8365">
            <v>6178.98</v>
          </cell>
          <cell r="F8365" t="str">
            <v>Комиссия за регистрацию нового держателя долга согласно кредит/авизо от 01.03.2002 на сумму 1,2000.00 долларов США</v>
          </cell>
        </row>
        <row r="8366">
          <cell r="A8366">
            <v>37316</v>
          </cell>
          <cell r="B8366" t="str">
            <v>47422840700000050074</v>
          </cell>
          <cell r="C8366" t="str">
            <v>60301810700000009098</v>
          </cell>
          <cell r="D8366" t="str">
            <v>$</v>
          </cell>
          <cell r="E8366">
            <v>5245.86</v>
          </cell>
          <cell r="F8366" t="str">
            <v>Комиссия за регистрацию нового держателя долга согласно кредит-авизо от 01.03.2002</v>
          </cell>
        </row>
        <row r="8367">
          <cell r="A8367">
            <v>37319</v>
          </cell>
          <cell r="B8367" t="str">
            <v>47422840700000050074</v>
          </cell>
          <cell r="C8367" t="str">
            <v>60301810700000009098</v>
          </cell>
          <cell r="D8367" t="str">
            <v>$</v>
          </cell>
          <cell r="E8367">
            <v>618.80999999999995</v>
          </cell>
          <cell r="F8367" t="str">
            <v>Комиссия за регистрацию нового держателя долга согласно кредит/авизо от 04.03.2002 на общую сумму 1,260.00 долларов США</v>
          </cell>
        </row>
        <row r="8368">
          <cell r="A8368">
            <v>37319</v>
          </cell>
          <cell r="B8368" t="str">
            <v>47422840700000050074</v>
          </cell>
          <cell r="C8368" t="str">
            <v>60301810700000009098</v>
          </cell>
          <cell r="D8368" t="str">
            <v>$</v>
          </cell>
          <cell r="E8368">
            <v>309.27</v>
          </cell>
          <cell r="F8368" t="str">
            <v>Комиссия за регистрацию нового держателя долга согласно кредит/авизо от 01.03.02 на сумму 60.00 долларов США</v>
          </cell>
        </row>
        <row r="8369">
          <cell r="A8369">
            <v>37319</v>
          </cell>
          <cell r="B8369" t="str">
            <v>47422840700000050074</v>
          </cell>
          <cell r="C8369" t="str">
            <v>60301810700000009098</v>
          </cell>
          <cell r="D8369" t="str">
            <v>$</v>
          </cell>
          <cell r="E8369">
            <v>309.27</v>
          </cell>
          <cell r="F8369" t="str">
            <v>Комиссия за регистрацию нового держателя долга согласно кредит/авизо от 01.03.2002 на сумму 60.00 долларов США</v>
          </cell>
        </row>
        <row r="8370">
          <cell r="A8370">
            <v>37319</v>
          </cell>
          <cell r="B8370" t="str">
            <v>47422840700000050074</v>
          </cell>
          <cell r="C8370" t="str">
            <v>60301810700000009098</v>
          </cell>
          <cell r="D8370" t="str">
            <v>$</v>
          </cell>
          <cell r="E8370">
            <v>309.27</v>
          </cell>
          <cell r="F8370" t="str">
            <v>Комиссия за регистрацию нового держателя долга согласно кредит/авизо от 01.03.2002 на сумму 60.00 долларов США</v>
          </cell>
        </row>
        <row r="8371">
          <cell r="A8371">
            <v>37319</v>
          </cell>
          <cell r="B8371" t="str">
            <v>47422840700000050074</v>
          </cell>
          <cell r="C8371" t="str">
            <v>60301810700000009098</v>
          </cell>
          <cell r="D8371" t="str">
            <v>$</v>
          </cell>
          <cell r="E8371">
            <v>5878.68</v>
          </cell>
          <cell r="F8371" t="str">
            <v>Комиссия за регистрацию нового держателя долга согласно кредит-авизо от 04.03.02</v>
          </cell>
        </row>
        <row r="8372">
          <cell r="A8372">
            <v>37319</v>
          </cell>
          <cell r="B8372" t="str">
            <v>47422840700000050074</v>
          </cell>
          <cell r="C8372" t="str">
            <v>60301810700000009098</v>
          </cell>
          <cell r="D8372" t="str">
            <v>$</v>
          </cell>
          <cell r="E8372">
            <v>309.27</v>
          </cell>
          <cell r="F8372" t="str">
            <v>Комиссия за регистрацию нового держателя долга согласно кредит/авизо от 01.03.2002 на сумму 60.00 долларов США</v>
          </cell>
        </row>
        <row r="8373">
          <cell r="A8373">
            <v>37319</v>
          </cell>
          <cell r="B8373" t="str">
            <v>47422840700000050074</v>
          </cell>
          <cell r="C8373" t="str">
            <v>60301810700000009098</v>
          </cell>
          <cell r="D8373" t="str">
            <v>$</v>
          </cell>
          <cell r="E8373">
            <v>309.27</v>
          </cell>
          <cell r="F8373" t="str">
            <v>Комиссия за регистрацию нового держателя долга согласно кредит-авизо от 04.03.2002</v>
          </cell>
        </row>
        <row r="8374">
          <cell r="A8374">
            <v>37319</v>
          </cell>
          <cell r="B8374" t="str">
            <v>47422840700000050074</v>
          </cell>
          <cell r="C8374" t="str">
            <v>60301810700000009098</v>
          </cell>
          <cell r="D8374" t="str">
            <v>$</v>
          </cell>
          <cell r="E8374">
            <v>618.54999999999995</v>
          </cell>
          <cell r="F8374" t="str">
            <v>Комиссия за регистрацию нового держателя долга согласно кредит-авизо от 04.03.2002</v>
          </cell>
        </row>
        <row r="8375">
          <cell r="A8375">
            <v>37319</v>
          </cell>
          <cell r="B8375" t="str">
            <v>47422840700000050074</v>
          </cell>
          <cell r="C8375" t="str">
            <v>60301810700000009098</v>
          </cell>
          <cell r="D8375" t="str">
            <v>$</v>
          </cell>
          <cell r="E8375">
            <v>618.54999999999995</v>
          </cell>
          <cell r="F8375" t="str">
            <v>Комиссия за регистрацию нового держателя долга согласно кредит-авизо от 04.03.02</v>
          </cell>
        </row>
        <row r="8376">
          <cell r="A8376">
            <v>37319</v>
          </cell>
          <cell r="B8376" t="str">
            <v>47422840700000050074</v>
          </cell>
          <cell r="C8376" t="str">
            <v>60301810700000009098</v>
          </cell>
          <cell r="D8376" t="str">
            <v>$</v>
          </cell>
          <cell r="E8376">
            <v>618.54999999999995</v>
          </cell>
          <cell r="F8376" t="str">
            <v>Комиссия за регистрацию нового держателя долга согласно кредит-авизо от 04.03.02</v>
          </cell>
        </row>
        <row r="8377">
          <cell r="A8377">
            <v>37319</v>
          </cell>
          <cell r="B8377" t="str">
            <v>47422840700000050074</v>
          </cell>
          <cell r="C8377" t="str">
            <v>60301810700000009098</v>
          </cell>
          <cell r="D8377" t="str">
            <v>$</v>
          </cell>
          <cell r="E8377">
            <v>309.27</v>
          </cell>
          <cell r="F8377" t="str">
            <v>Комиссия за регистрацию нового держателя долга согласно кредит-авизо от 04.03.02</v>
          </cell>
        </row>
        <row r="8378">
          <cell r="A8378">
            <v>37319</v>
          </cell>
          <cell r="B8378" t="str">
            <v>47422840700000050074</v>
          </cell>
          <cell r="C8378" t="str">
            <v>60301810700000009098</v>
          </cell>
          <cell r="D8378" t="str">
            <v>$</v>
          </cell>
          <cell r="E8378">
            <v>309.27</v>
          </cell>
          <cell r="F8378" t="str">
            <v>Комиссия за регистрацию нового держателя долга согласно кредит-авизо от 04.03.02</v>
          </cell>
        </row>
        <row r="8379">
          <cell r="A8379">
            <v>37319</v>
          </cell>
          <cell r="B8379" t="str">
            <v>47422840700000050074</v>
          </cell>
          <cell r="C8379" t="str">
            <v>60301810700000009098</v>
          </cell>
          <cell r="D8379" t="str">
            <v>$</v>
          </cell>
          <cell r="E8379">
            <v>927.82</v>
          </cell>
          <cell r="F8379" t="str">
            <v>Комиссия за регистрацию нового держателя долга согласно кредит-авизо от 04.03.02</v>
          </cell>
        </row>
        <row r="8380">
          <cell r="A8380">
            <v>37320</v>
          </cell>
          <cell r="B8380" t="str">
            <v>47422840700000050074</v>
          </cell>
          <cell r="C8380" t="str">
            <v>60301810700000009098</v>
          </cell>
          <cell r="D8380" t="str">
            <v>$</v>
          </cell>
          <cell r="E8380">
            <v>309.39999999999998</v>
          </cell>
          <cell r="F8380" t="str">
            <v>Комиссия за регистрацию нового держателя долга согласно кредит/авизо от 05.03.2002 на сумму 60.00 долларов США</v>
          </cell>
        </row>
        <row r="8381">
          <cell r="A8381">
            <v>37320</v>
          </cell>
          <cell r="B8381" t="str">
            <v>47422840700000050074</v>
          </cell>
          <cell r="C8381" t="str">
            <v>60301810700000009098</v>
          </cell>
          <cell r="D8381" t="str">
            <v>$</v>
          </cell>
          <cell r="E8381">
            <v>1547.02</v>
          </cell>
          <cell r="F8381" t="str">
            <v>Комиссия за регтстрацию нового держателя долга согласно кредит-авизо от 01.02.2002</v>
          </cell>
        </row>
        <row r="8382">
          <cell r="A8382">
            <v>37320</v>
          </cell>
          <cell r="B8382" t="str">
            <v>47422840700000050074</v>
          </cell>
          <cell r="C8382" t="str">
            <v>60301810700000009098</v>
          </cell>
          <cell r="D8382" t="str">
            <v>$</v>
          </cell>
          <cell r="E8382">
            <v>618.80999999999995</v>
          </cell>
          <cell r="F8382" t="str">
            <v>Комиссия за регистрацию нового держателя долга согласно кредит-авизо от 01.03.2002</v>
          </cell>
        </row>
        <row r="8383">
          <cell r="A8383">
            <v>37326</v>
          </cell>
          <cell r="B8383" t="str">
            <v>47422840700000050074</v>
          </cell>
          <cell r="C8383" t="str">
            <v>60301810700000009098</v>
          </cell>
          <cell r="D8383" t="str">
            <v>$</v>
          </cell>
          <cell r="E8383">
            <v>309.95</v>
          </cell>
          <cell r="F8383" t="str">
            <v>Комиссия за регистрацию нового держателя долга согласно кредит/авизо от 07.03.2002 на сумму 60.00 долларов США</v>
          </cell>
        </row>
        <row r="8384">
          <cell r="A8384">
            <v>37326</v>
          </cell>
          <cell r="B8384" t="str">
            <v>47422840700000050074</v>
          </cell>
          <cell r="C8384" t="str">
            <v>60301810700000009098</v>
          </cell>
          <cell r="D8384" t="str">
            <v>$</v>
          </cell>
          <cell r="E8384">
            <v>77.489999999999995</v>
          </cell>
          <cell r="F8384" t="str">
            <v>Комиссия за регистрацию нового держателя долга согласно кредит/авизо от 07.03.2002 на сумму 60.00 долларов США</v>
          </cell>
        </row>
        <row r="8385">
          <cell r="A8385">
            <v>37326</v>
          </cell>
          <cell r="B8385" t="str">
            <v>47422840700000050074</v>
          </cell>
          <cell r="C8385" t="str">
            <v>60301810700000009098</v>
          </cell>
          <cell r="D8385" t="str">
            <v>$</v>
          </cell>
          <cell r="E8385">
            <v>77.489999999999995</v>
          </cell>
          <cell r="F8385" t="str">
            <v>Комиссия за регистрацию нового держателя долга согласно кредит/авизо от 07.03.2002 на сумму 60.00 долларов США</v>
          </cell>
        </row>
        <row r="8386">
          <cell r="A8386">
            <v>37326</v>
          </cell>
          <cell r="B8386" t="str">
            <v>47422840700000050074</v>
          </cell>
          <cell r="C8386" t="str">
            <v>60301810700000009098</v>
          </cell>
          <cell r="D8386" t="str">
            <v>$</v>
          </cell>
          <cell r="E8386">
            <v>77.489999999999995</v>
          </cell>
          <cell r="F8386" t="str">
            <v>Комиссия за регистрацию нового держателя долга согласно кредит-авизо от 07.03.02</v>
          </cell>
        </row>
        <row r="8387">
          <cell r="A8387">
            <v>37326</v>
          </cell>
          <cell r="B8387" t="str">
            <v>47422840700000050074</v>
          </cell>
          <cell r="C8387" t="str">
            <v>60301810700000009098</v>
          </cell>
          <cell r="D8387" t="str">
            <v>$</v>
          </cell>
          <cell r="E8387">
            <v>77.489999999999995</v>
          </cell>
          <cell r="F8387" t="str">
            <v>Комиссия за регистрацию нового держателя долга согласно кредит-авизо от 07.03.02</v>
          </cell>
        </row>
        <row r="8388">
          <cell r="A8388">
            <v>37326</v>
          </cell>
          <cell r="B8388" t="str">
            <v>47422840700000050074</v>
          </cell>
          <cell r="C8388" t="str">
            <v>60301810700000009098</v>
          </cell>
          <cell r="D8388" t="str">
            <v>$</v>
          </cell>
          <cell r="E8388">
            <v>309.91000000000003</v>
          </cell>
          <cell r="F8388" t="str">
            <v>Комиссия за регистрацию нового держателя долга согласно кредит/авизо от 11.03.2002 на сумму 240.00 долларов США</v>
          </cell>
        </row>
        <row r="8389">
          <cell r="A8389">
            <v>37326</v>
          </cell>
          <cell r="B8389" t="str">
            <v>47422840700000050074</v>
          </cell>
          <cell r="C8389" t="str">
            <v>60301810700000009098</v>
          </cell>
          <cell r="D8389" t="str">
            <v>$</v>
          </cell>
          <cell r="E8389">
            <v>309.91000000000003</v>
          </cell>
          <cell r="F8389" t="str">
            <v>Комиссия за регистрацию нового держателя долга согласно кредит/авизо от 11.03.2002 на сумму 240.00 долларов США</v>
          </cell>
        </row>
        <row r="8390">
          <cell r="A8390">
            <v>37326</v>
          </cell>
          <cell r="B8390" t="str">
            <v>47422840700000050074</v>
          </cell>
          <cell r="C8390" t="str">
            <v>60301810700000009098</v>
          </cell>
          <cell r="D8390" t="str">
            <v>$</v>
          </cell>
          <cell r="E8390">
            <v>619.82000000000005</v>
          </cell>
          <cell r="F8390" t="str">
            <v>Комиссия за регистрацию нового держателя долга согласно кредит/авизо от 04.03.2002 на общую сумму 240.00 долларов США</v>
          </cell>
        </row>
        <row r="8391">
          <cell r="A8391">
            <v>37327</v>
          </cell>
          <cell r="B8391" t="str">
            <v>47422840700000050074</v>
          </cell>
          <cell r="C8391" t="str">
            <v>60301810700000009098</v>
          </cell>
          <cell r="D8391" t="str">
            <v>$</v>
          </cell>
          <cell r="E8391">
            <v>309.95</v>
          </cell>
          <cell r="F8391" t="str">
            <v>Комиссия за регистрацию нового держателя долга согласно кредит-авизо от 08.03.2002</v>
          </cell>
        </row>
        <row r="8392">
          <cell r="A8392">
            <v>37327</v>
          </cell>
          <cell r="B8392" t="str">
            <v>47422840700000050074</v>
          </cell>
          <cell r="C8392" t="str">
            <v>60301810700000009098</v>
          </cell>
          <cell r="D8392" t="str">
            <v>$</v>
          </cell>
          <cell r="E8392">
            <v>619.89</v>
          </cell>
          <cell r="F8392" t="str">
            <v>Комиссия за регистрацию нового держателя долга согласно кредит/авизо от 12.03.2002 на сумму 120.00 долларов США</v>
          </cell>
        </row>
        <row r="8393">
          <cell r="A8393">
            <v>37328</v>
          </cell>
          <cell r="B8393" t="str">
            <v>47422840700000050074</v>
          </cell>
          <cell r="C8393" t="str">
            <v>60301810700000009098</v>
          </cell>
          <cell r="D8393" t="str">
            <v>$</v>
          </cell>
          <cell r="E8393">
            <v>82.94</v>
          </cell>
          <cell r="F8393" t="str">
            <v>Комиссия за регистрацию нового держателя долга согласно кредит-авизо от 13.03.02</v>
          </cell>
        </row>
        <row r="8394">
          <cell r="A8394">
            <v>37334</v>
          </cell>
          <cell r="B8394" t="str">
            <v>47422840700000050074</v>
          </cell>
          <cell r="C8394" t="str">
            <v>60301810700000009098</v>
          </cell>
          <cell r="D8394" t="str">
            <v>$</v>
          </cell>
          <cell r="E8394">
            <v>21406.35</v>
          </cell>
          <cell r="F8394" t="str">
            <v>Комиссия за регистрацию нового держателя долгс согласно кредит/авизо от 19.03.2002 на сумму 4,200.00 долларов США</v>
          </cell>
        </row>
        <row r="8395">
          <cell r="A8395">
            <v>37334</v>
          </cell>
          <cell r="B8395" t="str">
            <v>47422840700000050074</v>
          </cell>
          <cell r="C8395" t="str">
            <v>60301810700000009098</v>
          </cell>
          <cell r="D8395" t="str">
            <v>$</v>
          </cell>
          <cell r="E8395">
            <v>310.24</v>
          </cell>
          <cell r="F8395" t="str">
            <v>Комиссия за регистрацию нового держателя долга согласно кредит/авизо от 19.03 2002 на сумму 4,200.00 долларов США</v>
          </cell>
        </row>
        <row r="8396">
          <cell r="A8396">
            <v>37334</v>
          </cell>
          <cell r="B8396" t="str">
            <v>47422840700000050074</v>
          </cell>
          <cell r="C8396" t="str">
            <v>60301810700000009098</v>
          </cell>
          <cell r="D8396" t="str">
            <v>$</v>
          </cell>
          <cell r="E8396">
            <v>1551.19</v>
          </cell>
          <cell r="F8396" t="str">
            <v>Комиссия за регистрацию нового держателя долга согласно кредит-авизо от 15.03.2002</v>
          </cell>
        </row>
        <row r="8397">
          <cell r="A8397">
            <v>37337</v>
          </cell>
          <cell r="B8397" t="str">
            <v>47422840700000050074</v>
          </cell>
          <cell r="C8397" t="str">
            <v>60301810700000009098</v>
          </cell>
          <cell r="D8397" t="str">
            <v>$</v>
          </cell>
          <cell r="E8397">
            <v>21476.11</v>
          </cell>
          <cell r="F8397" t="str">
            <v>Комиссия за регистрацию нового держателя долга согласно кредит/авизо от22.03.2002 на сумму 4,140.00 долларов США</v>
          </cell>
        </row>
        <row r="8398">
          <cell r="A8398">
            <v>37337</v>
          </cell>
          <cell r="B8398" t="str">
            <v>47422840700000050074</v>
          </cell>
          <cell r="C8398" t="str">
            <v>60301810700000009098</v>
          </cell>
          <cell r="D8398" t="str">
            <v>$</v>
          </cell>
          <cell r="E8398">
            <v>1867.49</v>
          </cell>
          <cell r="F8398" t="str">
            <v>Комиссия за регистрацию нового держателя долга согласно кредит/авизо от 22.03.2002 на сумму 360.00 долларов США</v>
          </cell>
        </row>
        <row r="8399">
          <cell r="A8399">
            <v>37337</v>
          </cell>
          <cell r="B8399" t="str">
            <v>47422840700000050074</v>
          </cell>
          <cell r="C8399" t="str">
            <v>60301810700000009098</v>
          </cell>
          <cell r="D8399" t="str">
            <v>$</v>
          </cell>
          <cell r="E8399">
            <v>933.74</v>
          </cell>
          <cell r="F8399" t="str">
            <v>Комиссия за регистрацию нового держателя долга согласно кредит-авизо от 22.03.02</v>
          </cell>
        </row>
        <row r="8400">
          <cell r="A8400">
            <v>37340</v>
          </cell>
          <cell r="B8400" t="str">
            <v>47422840700000050074</v>
          </cell>
          <cell r="C8400" t="str">
            <v>60301810700000009098</v>
          </cell>
          <cell r="D8400" t="str">
            <v>$</v>
          </cell>
          <cell r="E8400">
            <v>21481.43</v>
          </cell>
          <cell r="F8400" t="str">
            <v>Комиссия за регистрацию нового держателя долга согласно кредит/авизо от 25.03.2002 на сумму 4,140.00 долларов США</v>
          </cell>
        </row>
        <row r="8401">
          <cell r="A8401">
            <v>37340</v>
          </cell>
          <cell r="B8401" t="str">
            <v>47422840700000050074</v>
          </cell>
          <cell r="C8401" t="str">
            <v>60301810700000009098</v>
          </cell>
          <cell r="D8401" t="str">
            <v>$</v>
          </cell>
          <cell r="E8401">
            <v>2489.98</v>
          </cell>
          <cell r="F8401" t="str">
            <v>Комиссия за регистрацию нового держателя долга,согласно кредит-авизо от 25.03.02</v>
          </cell>
        </row>
        <row r="8402">
          <cell r="A8402">
            <v>37340</v>
          </cell>
          <cell r="B8402" t="str">
            <v>47422840700000050074</v>
          </cell>
          <cell r="C8402" t="str">
            <v>60301810700000009098</v>
          </cell>
          <cell r="D8402" t="str">
            <v>$</v>
          </cell>
          <cell r="E8402">
            <v>622.65</v>
          </cell>
          <cell r="F8402" t="str">
            <v>Комиссия за регистрацию нового держателя долга согласно кредит-авизо от 25.03.02</v>
          </cell>
        </row>
        <row r="8403">
          <cell r="A8403">
            <v>37341</v>
          </cell>
          <cell r="B8403" t="str">
            <v>47422840700000050074</v>
          </cell>
          <cell r="C8403" t="str">
            <v>60301810700000009098</v>
          </cell>
          <cell r="D8403" t="str">
            <v>$</v>
          </cell>
          <cell r="E8403">
            <v>2801.48</v>
          </cell>
          <cell r="F8403" t="str">
            <v>Комиссия за регистрацию нового держателя долга согласно кредит-авизо от 26.03.02</v>
          </cell>
        </row>
        <row r="8404">
          <cell r="A8404">
            <v>37342</v>
          </cell>
          <cell r="B8404" t="str">
            <v>47422840700000050074</v>
          </cell>
          <cell r="C8404" t="str">
            <v>60301810700000009098</v>
          </cell>
          <cell r="D8404" t="str">
            <v>$</v>
          </cell>
          <cell r="E8404">
            <v>77.790000000000006</v>
          </cell>
          <cell r="F8404" t="str">
            <v>Комиссия за выдачу копий документов согласно кредит-авизо от 27.03.2002</v>
          </cell>
        </row>
        <row r="8405">
          <cell r="A8405">
            <v>37344</v>
          </cell>
          <cell r="B8405" t="str">
            <v>47422840700000050074</v>
          </cell>
          <cell r="C8405" t="str">
            <v>60301810700000009098</v>
          </cell>
          <cell r="D8405" t="str">
            <v>$</v>
          </cell>
          <cell r="E8405">
            <v>311.14999999999998</v>
          </cell>
          <cell r="F8405" t="str">
            <v>Комиссия за регистрацию нового держателя долга согласно кредит-авизо от 29.03.02 на сумму 60,00 долл. США</v>
          </cell>
        </row>
        <row r="8406">
          <cell r="A8406">
            <v>37344</v>
          </cell>
          <cell r="B8406" t="str">
            <v>47422840700000050074</v>
          </cell>
          <cell r="C8406" t="str">
            <v>60301810700000009098</v>
          </cell>
          <cell r="D8406" t="str">
            <v>$</v>
          </cell>
          <cell r="E8406">
            <v>311.35000000000002</v>
          </cell>
          <cell r="F8406" t="str">
            <v>Комиссия за регистрацию нового держателя долга согласно кредит/авизо от 29.03.2002 на сумму 60.00 долларов США</v>
          </cell>
        </row>
        <row r="8407">
          <cell r="A8407">
            <v>37347</v>
          </cell>
          <cell r="B8407" t="str">
            <v>47422840700000050074</v>
          </cell>
          <cell r="C8407" t="str">
            <v>60301810700000009098</v>
          </cell>
          <cell r="D8407" t="str">
            <v>$</v>
          </cell>
          <cell r="E8407">
            <v>311.14999999999998</v>
          </cell>
          <cell r="F8407" t="str">
            <v>Комиссия за регистрацию нового держателя долга согласно кредит/авизо от 01.04.2002 на сумму 60.00 долларов США</v>
          </cell>
        </row>
        <row r="8408">
          <cell r="A8408">
            <v>37347</v>
          </cell>
          <cell r="B8408" t="str">
            <v>47422840700000050074</v>
          </cell>
          <cell r="C8408" t="str">
            <v>60301810700000009098</v>
          </cell>
          <cell r="D8408" t="str">
            <v>$</v>
          </cell>
          <cell r="E8408">
            <v>311.14999999999998</v>
          </cell>
          <cell r="F8408" t="str">
            <v>Комиссия за регистрацию нового держателя долга согласно кредит/авизо от 01.04.2002 на сумму 60.00 долларов США</v>
          </cell>
        </row>
        <row r="8409">
          <cell r="A8409">
            <v>37347</v>
          </cell>
          <cell r="B8409" t="str">
            <v>47422840700000050074</v>
          </cell>
          <cell r="C8409" t="str">
            <v>60301810700000009098</v>
          </cell>
          <cell r="D8409" t="str">
            <v>$</v>
          </cell>
          <cell r="E8409">
            <v>3051.26</v>
          </cell>
          <cell r="F8409" t="str">
            <v>Комиссия за выдачу копий документов согласно кредит-авизо от 01.04.2002.</v>
          </cell>
        </row>
        <row r="8410">
          <cell r="A8410">
            <v>37348</v>
          </cell>
          <cell r="B8410" t="str">
            <v>47422840700000050074</v>
          </cell>
          <cell r="C8410" t="str">
            <v>60301810700000009098</v>
          </cell>
          <cell r="D8410" t="str">
            <v>$</v>
          </cell>
          <cell r="E8410">
            <v>5289.5</v>
          </cell>
          <cell r="F8410" t="str">
            <v>Комиссия за регистрацию нового держателя долга согласно кредит-авизо от 02.04.02</v>
          </cell>
        </row>
        <row r="8411">
          <cell r="A8411">
            <v>37348</v>
          </cell>
          <cell r="B8411" t="str">
            <v>47422840700000050074</v>
          </cell>
          <cell r="C8411" t="str">
            <v>60301810700000009098</v>
          </cell>
          <cell r="D8411" t="str">
            <v>$</v>
          </cell>
          <cell r="E8411">
            <v>3111.47</v>
          </cell>
          <cell r="F8411" t="str">
            <v>Комиссия за регистрацию нового держателя долга согласно кредит-авизо от 02.04.2002</v>
          </cell>
        </row>
        <row r="8412">
          <cell r="A8412">
            <v>37348</v>
          </cell>
          <cell r="B8412" t="str">
            <v>47422840700000050074</v>
          </cell>
          <cell r="C8412" t="str">
            <v>60301810700000009098</v>
          </cell>
          <cell r="D8412" t="str">
            <v>$</v>
          </cell>
          <cell r="E8412">
            <v>622.29</v>
          </cell>
          <cell r="F8412" t="str">
            <v>Комиссия за регистрацию нового держателя долга согласно кредит-авизо от 02.04.02</v>
          </cell>
        </row>
        <row r="8413">
          <cell r="A8413">
            <v>37350</v>
          </cell>
          <cell r="B8413" t="str">
            <v>47422840700000050074</v>
          </cell>
          <cell r="C8413" t="str">
            <v>60301810700000009098</v>
          </cell>
          <cell r="D8413" t="str">
            <v>$</v>
          </cell>
          <cell r="E8413">
            <v>14339.72</v>
          </cell>
          <cell r="F8413" t="str">
            <v>Комиссия за регистрацию нового держателя долга согласно кредит-авизо от 04.04.2002 года</v>
          </cell>
        </row>
        <row r="8414">
          <cell r="A8414">
            <v>37355</v>
          </cell>
          <cell r="B8414" t="str">
            <v>47422840700000050074</v>
          </cell>
          <cell r="C8414" t="str">
            <v>60301810700000009098</v>
          </cell>
          <cell r="D8414" t="str">
            <v>$</v>
          </cell>
          <cell r="E8414">
            <v>2806.56</v>
          </cell>
          <cell r="F8414" t="str">
            <v>Комиссия за регистрацию нового держателя долга согласно кредит-авизо от 04.04.2002</v>
          </cell>
        </row>
        <row r="8415">
          <cell r="A8415">
            <v>37354</v>
          </cell>
          <cell r="B8415" t="str">
            <v>47422840700000050074</v>
          </cell>
          <cell r="C8415" t="str">
            <v>60301810700000009098</v>
          </cell>
          <cell r="D8415" t="str">
            <v>$</v>
          </cell>
          <cell r="E8415">
            <v>623.87</v>
          </cell>
          <cell r="F8415" t="str">
            <v>Комиссия за регистрацию нового держателя долга согласно кредит/авизо от 08.04.2002 на сумму 120.00 долларов США</v>
          </cell>
        </row>
        <row r="8416">
          <cell r="A8416">
            <v>37354</v>
          </cell>
          <cell r="B8416" t="str">
            <v>47422840700000050074</v>
          </cell>
          <cell r="C8416" t="str">
            <v>60301810700000009098</v>
          </cell>
          <cell r="D8416" t="str">
            <v>$</v>
          </cell>
          <cell r="E8416">
            <v>623.87</v>
          </cell>
          <cell r="F8416" t="str">
            <v>Комиссия за регистрацию нового держателя долга согласно кредит/авизо от 08.04.2002 на сумму 360.00 долларов США</v>
          </cell>
        </row>
        <row r="8417">
          <cell r="A8417">
            <v>37354</v>
          </cell>
          <cell r="B8417" t="str">
            <v>47422840700000050074</v>
          </cell>
          <cell r="C8417" t="str">
            <v>60301810700000009098</v>
          </cell>
          <cell r="D8417" t="str">
            <v>$</v>
          </cell>
          <cell r="E8417">
            <v>6238.66</v>
          </cell>
          <cell r="F8417" t="str">
            <v>Комиссия за регистрацию нового держателя долга согласно кредит-авизо от 04.04.2002</v>
          </cell>
        </row>
        <row r="8418">
          <cell r="A8418">
            <v>37354</v>
          </cell>
          <cell r="B8418" t="str">
            <v>47422840700000050074</v>
          </cell>
          <cell r="C8418" t="str">
            <v>60301810700000009098</v>
          </cell>
          <cell r="D8418" t="str">
            <v>$</v>
          </cell>
          <cell r="E8418">
            <v>623.87</v>
          </cell>
          <cell r="F8418" t="str">
            <v>Комиссия за регистрацию нового держателя долга согласно кредит/авизо от 08.04.2002 на 360.00 долларов США</v>
          </cell>
        </row>
        <row r="8419">
          <cell r="A8419">
            <v>37354</v>
          </cell>
          <cell r="B8419" t="str">
            <v>47422840700000050074</v>
          </cell>
          <cell r="C8419" t="str">
            <v>60301810700000009098</v>
          </cell>
          <cell r="D8419" t="str">
            <v>$</v>
          </cell>
          <cell r="E8419">
            <v>623.87</v>
          </cell>
          <cell r="F8419" t="str">
            <v>Комиссия за регистрацию нового держателя долга согласно кредит/авизо от 08.04.2002 на сумму 360.00 долларов США</v>
          </cell>
        </row>
        <row r="8420">
          <cell r="A8420">
            <v>37355</v>
          </cell>
          <cell r="B8420" t="str">
            <v>47422840700000050074</v>
          </cell>
          <cell r="C8420" t="str">
            <v>60301810700000009098</v>
          </cell>
          <cell r="D8420" t="str">
            <v>$</v>
          </cell>
          <cell r="E8420">
            <v>103.84</v>
          </cell>
          <cell r="F8420" t="str">
            <v>Комиссия за регистрацию нового держателя долга согласно кредит-авизо от 04.04.2002</v>
          </cell>
        </row>
        <row r="8421">
          <cell r="A8421">
            <v>37355</v>
          </cell>
          <cell r="B8421" t="str">
            <v>47422840700000050074</v>
          </cell>
          <cell r="C8421" t="str">
            <v>60301810700000009098</v>
          </cell>
          <cell r="D8421" t="str">
            <v>$</v>
          </cell>
          <cell r="E8421">
            <v>623.67999999999995</v>
          </cell>
          <cell r="F8421" t="str">
            <v>Комиссия за регистрацию нового держателя долга согласно кредит-авизо от 04.04.2002</v>
          </cell>
        </row>
        <row r="8422">
          <cell r="A8422">
            <v>37355</v>
          </cell>
          <cell r="B8422" t="str">
            <v>47422840700000050074</v>
          </cell>
          <cell r="C8422" t="str">
            <v>60301810700000009098</v>
          </cell>
          <cell r="D8422" t="str">
            <v>$</v>
          </cell>
          <cell r="E8422">
            <v>311.83999999999997</v>
          </cell>
          <cell r="F8422" t="str">
            <v>Комиссия за регистрацию нового держателя долга согласно кредит-авизо от 04.04.2002</v>
          </cell>
        </row>
        <row r="8423">
          <cell r="A8423">
            <v>37355</v>
          </cell>
          <cell r="B8423" t="str">
            <v>47422840700000050074</v>
          </cell>
          <cell r="C8423" t="str">
            <v>60301810700000009098</v>
          </cell>
          <cell r="D8423" t="str">
            <v>$</v>
          </cell>
          <cell r="E8423">
            <v>2182.88</v>
          </cell>
          <cell r="F8423" t="str">
            <v>Комиссия за регистрацию нового держателя долга согласно кредит-авизо от 04.04.2002</v>
          </cell>
        </row>
        <row r="8424">
          <cell r="A8424">
            <v>37356</v>
          </cell>
          <cell r="B8424" t="str">
            <v>47422840700000050074</v>
          </cell>
          <cell r="C8424" t="str">
            <v>60301810700000009098</v>
          </cell>
          <cell r="D8424" t="str">
            <v>$</v>
          </cell>
          <cell r="E8424">
            <v>623.64</v>
          </cell>
          <cell r="F8424" t="str">
            <v>Комиссия за регистрацию нового держателя долга согласно кредит/авизо от 10.04.2002 на сумму 240.00 долларов США</v>
          </cell>
        </row>
        <row r="8425">
          <cell r="A8425">
            <v>37356</v>
          </cell>
          <cell r="B8425" t="str">
            <v>47422840700000050074</v>
          </cell>
          <cell r="C8425" t="str">
            <v>60301810700000009098</v>
          </cell>
          <cell r="D8425" t="str">
            <v>$</v>
          </cell>
          <cell r="E8425">
            <v>935.52</v>
          </cell>
          <cell r="F8425" t="str">
            <v>Комиссия за регистрацию нового держателя долга согласно кредит-авизо от 04.04.2002</v>
          </cell>
        </row>
        <row r="8426">
          <cell r="A8426">
            <v>37356</v>
          </cell>
          <cell r="B8426" t="str">
            <v>47422840700000050074</v>
          </cell>
          <cell r="C8426" t="str">
            <v>60301810700000009098</v>
          </cell>
          <cell r="D8426" t="str">
            <v>$</v>
          </cell>
          <cell r="E8426">
            <v>623.64</v>
          </cell>
          <cell r="F8426" t="str">
            <v>Комиссия за регистрацию нового деожателя долга согласно кредит/авизо кор-тф от 10.04.2002</v>
          </cell>
        </row>
        <row r="8427">
          <cell r="A8427">
            <v>37357</v>
          </cell>
          <cell r="B8427" t="str">
            <v>47422840700000050074</v>
          </cell>
          <cell r="C8427" t="str">
            <v>60301810700000009098</v>
          </cell>
          <cell r="D8427" t="str">
            <v>$</v>
          </cell>
          <cell r="E8427">
            <v>311.89</v>
          </cell>
          <cell r="F8427" t="str">
            <v>Комиссия за регистрацию нового держателя долга согласно кредит-авизо от 10.04.2002</v>
          </cell>
        </row>
        <row r="8428">
          <cell r="A8428">
            <v>37358</v>
          </cell>
          <cell r="B8428" t="str">
            <v>47422840700000050074</v>
          </cell>
          <cell r="C8428" t="str">
            <v>60301810700000009098</v>
          </cell>
          <cell r="D8428" t="str">
            <v>$</v>
          </cell>
          <cell r="E8428">
            <v>311.89</v>
          </cell>
          <cell r="F8428" t="str">
            <v>Комиссия за регистрацию нового держателя долга согласно кредит-авизо от 10.04.2002</v>
          </cell>
        </row>
        <row r="8429">
          <cell r="A8429">
            <v>37362</v>
          </cell>
          <cell r="B8429" t="str">
            <v>47422840700000050074</v>
          </cell>
          <cell r="C8429" t="str">
            <v>60301810700000009098</v>
          </cell>
          <cell r="D8429" t="str">
            <v>$</v>
          </cell>
          <cell r="E8429">
            <v>623.36</v>
          </cell>
          <cell r="F8429" t="str">
            <v>Комиссия за регистрацию нового держателя долга согласно кредит/авизо кор-та от 16.04.2002 на сумму 120.00 долларов США</v>
          </cell>
        </row>
        <row r="8430">
          <cell r="A8430">
            <v>37362</v>
          </cell>
          <cell r="B8430" t="str">
            <v>47422840700000050074</v>
          </cell>
          <cell r="C8430" t="str">
            <v>60301810700000009098</v>
          </cell>
          <cell r="D8430" t="str">
            <v>$</v>
          </cell>
          <cell r="E8430">
            <v>311.68</v>
          </cell>
          <cell r="F8430" t="str">
            <v>Комиссия за регистрацию нового держателя долга согласно кредит/авизо кор-та от 16.04.2002 на сумму 60.00 долларов США</v>
          </cell>
        </row>
        <row r="8431">
          <cell r="A8431">
            <v>37363</v>
          </cell>
          <cell r="B8431" t="str">
            <v>47422840700000050074</v>
          </cell>
          <cell r="C8431" t="str">
            <v>60301810700000009098</v>
          </cell>
          <cell r="D8431" t="str">
            <v>$</v>
          </cell>
          <cell r="E8431">
            <v>3431.8</v>
          </cell>
          <cell r="F8431" t="str">
            <v>Комиссия за регистрацию нового держателя долга согласно кредит-авизо от 17.04.02</v>
          </cell>
        </row>
        <row r="8432">
          <cell r="A8432">
            <v>37365</v>
          </cell>
          <cell r="B8432" t="str">
            <v>47422840700000050074</v>
          </cell>
          <cell r="C8432" t="str">
            <v>60301810700000009098</v>
          </cell>
          <cell r="D8432" t="str">
            <v>$</v>
          </cell>
          <cell r="E8432">
            <v>1557.61</v>
          </cell>
          <cell r="F8432" t="str">
            <v>Комиссия за регистрацию нового держателя долга согласно кредит/авизо кор-та от 19.04.2002 на сумму 300.00 долларов США</v>
          </cell>
        </row>
        <row r="8433">
          <cell r="A8433">
            <v>37365</v>
          </cell>
          <cell r="B8433" t="str">
            <v>47422840700000050074</v>
          </cell>
          <cell r="C8433" t="str">
            <v>60301810700000009098</v>
          </cell>
          <cell r="D8433" t="str">
            <v>$</v>
          </cell>
          <cell r="E8433">
            <v>311.52</v>
          </cell>
          <cell r="F8433" t="str">
            <v>Комиссия за регистрацию нового держателя долга согласно кредит/авизо кор-та от 19.04.2002 на сумму 420.00 долларов США</v>
          </cell>
        </row>
        <row r="8434">
          <cell r="A8434">
            <v>37365</v>
          </cell>
          <cell r="B8434" t="str">
            <v>47422840700000050074</v>
          </cell>
          <cell r="C8434" t="str">
            <v>60301810700000009098</v>
          </cell>
          <cell r="D8434" t="str">
            <v>$</v>
          </cell>
          <cell r="E8434">
            <v>1869.1</v>
          </cell>
          <cell r="F8434" t="str">
            <v>Комиссия за регистрацию нового держателя долга согласно кредит/авизо кор-та от 19.04.2002 на сумму 420.00 долларов США</v>
          </cell>
        </row>
        <row r="8435">
          <cell r="A8435">
            <v>37365</v>
          </cell>
          <cell r="B8435" t="str">
            <v>47422840700000050074</v>
          </cell>
          <cell r="C8435" t="str">
            <v>60301810700000009098</v>
          </cell>
          <cell r="D8435" t="str">
            <v>$</v>
          </cell>
          <cell r="E8435">
            <v>6229.96</v>
          </cell>
          <cell r="F8435" t="str">
            <v>Комиссия за регистрацию нового держателя долга согласно кредит/авизо от 19.04.2002 на сумму 3,960. долларов США</v>
          </cell>
        </row>
        <row r="8436">
          <cell r="A8436">
            <v>37365</v>
          </cell>
          <cell r="B8436" t="str">
            <v>47422840700000050074</v>
          </cell>
          <cell r="C8436" t="str">
            <v>60301810700000009098</v>
          </cell>
          <cell r="D8436" t="str">
            <v>$</v>
          </cell>
          <cell r="E8436">
            <v>14328.91</v>
          </cell>
          <cell r="F8436" t="str">
            <v>Комиссия за регистрацию нового держателя долга согласно кредит/авизо кор-та от 19.04.2002 на сумму 3,960.00 долларов США</v>
          </cell>
        </row>
        <row r="8437">
          <cell r="A8437">
            <v>37369</v>
          </cell>
          <cell r="B8437" t="str">
            <v>47422840700000050074</v>
          </cell>
          <cell r="C8437" t="str">
            <v>60301810700000009098</v>
          </cell>
          <cell r="D8437" t="str">
            <v>$</v>
          </cell>
          <cell r="E8437">
            <v>6232.98</v>
          </cell>
          <cell r="F8437" t="str">
            <v>Комиссия за регистрацию нового держателя долга согласно кредит/авизо кор-та от 23.04.2002</v>
          </cell>
        </row>
        <row r="8438">
          <cell r="A8438">
            <v>37369</v>
          </cell>
          <cell r="B8438" t="str">
            <v>47422840700000050074</v>
          </cell>
          <cell r="C8438" t="str">
            <v>60301810700000009098</v>
          </cell>
          <cell r="D8438" t="str">
            <v>$</v>
          </cell>
          <cell r="E8438">
            <v>934.95</v>
          </cell>
          <cell r="F8438" t="str">
            <v>Комиссия за регистрацию нового держателя долга согласно кредит/авизо кор-та от 23.04.2002</v>
          </cell>
        </row>
        <row r="8439">
          <cell r="A8439">
            <v>37369</v>
          </cell>
          <cell r="B8439" t="str">
            <v>47422840700000050074</v>
          </cell>
          <cell r="C8439" t="str">
            <v>60301810700000009098</v>
          </cell>
          <cell r="D8439" t="str">
            <v>$</v>
          </cell>
          <cell r="E8439">
            <v>1558.25</v>
          </cell>
          <cell r="F8439" t="str">
            <v>Комиссия за регистрацию нового держателя долга согласно кредит-авизо от 23.04.2002</v>
          </cell>
        </row>
        <row r="8440">
          <cell r="A8440">
            <v>37370</v>
          </cell>
          <cell r="B8440" t="str">
            <v>47422840700000050074</v>
          </cell>
          <cell r="C8440" t="str">
            <v>60301810700000009098</v>
          </cell>
          <cell r="D8440" t="str">
            <v>$</v>
          </cell>
          <cell r="E8440">
            <v>311.70999999999998</v>
          </cell>
          <cell r="F8440" t="str">
            <v>Комиссия за регистрацию нового держателя долга согласно кредит/авизо кор-та от 24.04.2002 на сумму 4,020.00 долларов США</v>
          </cell>
        </row>
        <row r="8441">
          <cell r="A8441">
            <v>37370</v>
          </cell>
          <cell r="B8441" t="str">
            <v>47422840700000050074</v>
          </cell>
          <cell r="C8441" t="str">
            <v>60301810700000009098</v>
          </cell>
          <cell r="D8441" t="str">
            <v>$</v>
          </cell>
          <cell r="E8441">
            <v>6234.22</v>
          </cell>
          <cell r="F8441" t="str">
            <v>Комиссия за регистрацию нового держателя долга согласно кредит/авизо кор-та от 24.04.2002 на сумму 4,020.00 долларов США</v>
          </cell>
        </row>
        <row r="8442">
          <cell r="A8442">
            <v>37370</v>
          </cell>
          <cell r="B8442" t="str">
            <v>47422840700000050074</v>
          </cell>
          <cell r="C8442" t="str">
            <v>60301810700000009098</v>
          </cell>
          <cell r="D8442" t="str">
            <v>$</v>
          </cell>
          <cell r="E8442">
            <v>14338.71</v>
          </cell>
          <cell r="F8442" t="str">
            <v>Комиссия за регистрацию нового держателя долга согласно кредит/авизо кор-та от 24.04.2002 на сумму 4,020.00 долларов США</v>
          </cell>
        </row>
        <row r="8443">
          <cell r="A8443">
            <v>37371</v>
          </cell>
          <cell r="B8443" t="str">
            <v>47422840700000050074</v>
          </cell>
          <cell r="C8443" t="str">
            <v>60301810700000009098</v>
          </cell>
          <cell r="D8443" t="str">
            <v>$</v>
          </cell>
          <cell r="E8443">
            <v>311.70999999999998</v>
          </cell>
          <cell r="F8443" t="str">
            <v>Комиссия за регистрацию нового держателя долга согласно кредит-авизо от 25.04.02 на сумму 60,00 долл. США</v>
          </cell>
        </row>
        <row r="8444">
          <cell r="A8444">
            <v>37372</v>
          </cell>
          <cell r="B8444" t="str">
            <v>47422840700000050074</v>
          </cell>
          <cell r="C8444" t="str">
            <v>60301810700000009098</v>
          </cell>
          <cell r="D8444" t="str">
            <v>$</v>
          </cell>
          <cell r="E8444">
            <v>2180.4899999999998</v>
          </cell>
          <cell r="F8444" t="str">
            <v>Комиссия за регистрацию нового держателя долга согласно кредит-авизо от 26.04.02</v>
          </cell>
        </row>
        <row r="8445">
          <cell r="A8445">
            <v>37372</v>
          </cell>
          <cell r="B8445" t="str">
            <v>47422840700000050074</v>
          </cell>
          <cell r="C8445" t="str">
            <v>60301810700000009098</v>
          </cell>
          <cell r="D8445" t="str">
            <v>$</v>
          </cell>
          <cell r="E8445">
            <v>623</v>
          </cell>
          <cell r="F8445" t="str">
            <v>Комиссия за регистрацию нового держателя долга согласно кредит-авизо от 26.04.02</v>
          </cell>
        </row>
        <row r="8446">
          <cell r="A8446">
            <v>37373</v>
          </cell>
          <cell r="B8446" t="str">
            <v>47422840700000050074</v>
          </cell>
          <cell r="C8446" t="str">
            <v>60301810700000009098</v>
          </cell>
          <cell r="D8446" t="str">
            <v>$</v>
          </cell>
          <cell r="E8446">
            <v>2181.0500000000002</v>
          </cell>
          <cell r="F8446" t="str">
            <v>Комиссия за регистрацию нового держателя долга согласно/кредит/авизо кор-та от 27.04.2002 на сумму 780.00 долларов США</v>
          </cell>
        </row>
        <row r="8447">
          <cell r="A8447">
            <v>37373</v>
          </cell>
          <cell r="B8447" t="str">
            <v>47422840700000050074</v>
          </cell>
          <cell r="C8447" t="str">
            <v>60301810700000009098</v>
          </cell>
          <cell r="D8447" t="str">
            <v>$</v>
          </cell>
          <cell r="E8447">
            <v>1869.47</v>
          </cell>
          <cell r="F8447" t="str">
            <v>Комиссия за регистрацию нового держателя долга согласно кредит-авизо от 27.04.02</v>
          </cell>
        </row>
        <row r="8448">
          <cell r="A8448">
            <v>37373</v>
          </cell>
          <cell r="B8448" t="str">
            <v>47422840700000050074</v>
          </cell>
          <cell r="C8448" t="str">
            <v>60301810700000009098</v>
          </cell>
          <cell r="D8448" t="str">
            <v>$</v>
          </cell>
          <cell r="E8448">
            <v>934.49</v>
          </cell>
          <cell r="F8448" t="str">
            <v>Комиссия за регистрацию нового держателя долга согласно кредит-авизо от 27.04.02</v>
          </cell>
        </row>
        <row r="8449">
          <cell r="A8449">
            <v>37375</v>
          </cell>
          <cell r="B8449" t="str">
            <v>47422840700000050074</v>
          </cell>
          <cell r="C8449" t="str">
            <v>60301810700000009098</v>
          </cell>
          <cell r="D8449" t="str">
            <v>$</v>
          </cell>
          <cell r="E8449">
            <v>1870.7</v>
          </cell>
          <cell r="F8449" t="str">
            <v>Комиссия за регистрацию нового держателя долга согласно кредит/авизо корт-та от29.04.2002 на сумму 360.00 долларов США</v>
          </cell>
        </row>
        <row r="8450">
          <cell r="A8450">
            <v>37375</v>
          </cell>
          <cell r="B8450" t="str">
            <v>47422840700000050074</v>
          </cell>
          <cell r="C8450" t="str">
            <v>60301810700000009098</v>
          </cell>
          <cell r="D8450" t="str">
            <v>$</v>
          </cell>
          <cell r="E8450">
            <v>1869.47</v>
          </cell>
          <cell r="F8450" t="str">
            <v>Комиссия за регистрацию нового держателя долга согласно кредит/авизо кор-та от 27.04.2002 на сумму 420.00 долларов США</v>
          </cell>
        </row>
        <row r="8451">
          <cell r="A8451">
            <v>37375</v>
          </cell>
          <cell r="B8451" t="str">
            <v>47422840700000050074</v>
          </cell>
          <cell r="C8451" t="str">
            <v>60301810700000009098</v>
          </cell>
          <cell r="D8451" t="str">
            <v>$</v>
          </cell>
          <cell r="E8451">
            <v>311.58</v>
          </cell>
          <cell r="F8451" t="str">
            <v>Комиссия за регистрацию нового держателя долга согласно кредит-авизо от 27.04.2002</v>
          </cell>
        </row>
        <row r="8452">
          <cell r="A8452">
            <v>37375</v>
          </cell>
          <cell r="B8452" t="str">
            <v>47422840700000050074</v>
          </cell>
          <cell r="C8452" t="str">
            <v>60301810700000009098</v>
          </cell>
          <cell r="D8452" t="str">
            <v>$</v>
          </cell>
          <cell r="E8452">
            <v>1247.1300000000001</v>
          </cell>
          <cell r="F8452" t="str">
            <v>Комиссия за регистрацию нового держателя долга согласно кредит/авизо корт-та от29.04.2002 на сумму 240.00 долларов США</v>
          </cell>
        </row>
        <row r="8453">
          <cell r="A8453">
            <v>37375</v>
          </cell>
          <cell r="B8453" t="str">
            <v>47422840700000050074</v>
          </cell>
          <cell r="C8453" t="str">
            <v>60301810700000009098</v>
          </cell>
          <cell r="D8453" t="str">
            <v>$</v>
          </cell>
          <cell r="E8453">
            <v>934.74</v>
          </cell>
          <cell r="F8453" t="str">
            <v>Комиссия за регистрацию нового держателя долга согласно кредит-авизо от 29.04.2002</v>
          </cell>
        </row>
        <row r="8454">
          <cell r="A8454">
            <v>37383</v>
          </cell>
          <cell r="B8454" t="str">
            <v>47422840700000050074</v>
          </cell>
          <cell r="C8454" t="str">
            <v>60301810700000009098</v>
          </cell>
          <cell r="D8454" t="str">
            <v>$</v>
          </cell>
          <cell r="E8454">
            <v>311.95999999999998</v>
          </cell>
          <cell r="F8454" t="str">
            <v>Комиссия за регистрацию нового держателя долга согласно кредит/авизо кор-та  от07.05.2002 на сумму 60.00 долларов США</v>
          </cell>
        </row>
        <row r="8455">
          <cell r="A8455">
            <v>37383</v>
          </cell>
          <cell r="B8455" t="str">
            <v>47422840700000050074</v>
          </cell>
          <cell r="C8455" t="str">
            <v>60301810700000009098</v>
          </cell>
          <cell r="D8455" t="str">
            <v>$</v>
          </cell>
          <cell r="E8455">
            <v>623.92999999999995</v>
          </cell>
          <cell r="F8455" t="str">
            <v>Комиссия за регистрацию нового держателя долга согласно кредит/авизо кор-та от 07.05.2002 на сумму 120.00 долларов США</v>
          </cell>
        </row>
        <row r="8456">
          <cell r="A8456">
            <v>37383</v>
          </cell>
          <cell r="B8456" t="str">
            <v>47422840700000050074</v>
          </cell>
          <cell r="C8456" t="str">
            <v>60301810700000009098</v>
          </cell>
          <cell r="D8456" t="str">
            <v>$</v>
          </cell>
          <cell r="E8456">
            <v>311.95</v>
          </cell>
          <cell r="F8456" t="str">
            <v>Комиссия за регистрацию нового держателя долга согласно кредит/авизо кор-та от 07.05.2002 на сумму 1,440.00 долларов США</v>
          </cell>
        </row>
        <row r="8457">
          <cell r="A8457">
            <v>37383</v>
          </cell>
          <cell r="B8457" t="str">
            <v>47422840700000050074</v>
          </cell>
          <cell r="C8457" t="str">
            <v>60301810700000009098</v>
          </cell>
          <cell r="D8457" t="str">
            <v>$</v>
          </cell>
          <cell r="E8457">
            <v>1871.71</v>
          </cell>
          <cell r="F8457" t="str">
            <v>Комиссия за регистрацию нового держателя долга согласно крежит/авизо кор-та от 07.05.2002 на сумму 1,440.00 долларов США</v>
          </cell>
        </row>
        <row r="8458">
          <cell r="A8458">
            <v>37383</v>
          </cell>
          <cell r="B8458" t="str">
            <v>47422840700000050074</v>
          </cell>
          <cell r="C8458" t="str">
            <v>60301810700000009098</v>
          </cell>
          <cell r="D8458" t="str">
            <v>$</v>
          </cell>
          <cell r="E8458">
            <v>4367.3100000000004</v>
          </cell>
          <cell r="F8458" t="str">
            <v>Комиссия за регистрацию нового держателя долга согласно кредит/авизо кор-та от 07.05.2002 на сумму 1,440.00 долларов США</v>
          </cell>
        </row>
        <row r="8459">
          <cell r="A8459">
            <v>37383</v>
          </cell>
          <cell r="B8459" t="str">
            <v>47422840700000050074</v>
          </cell>
          <cell r="C8459" t="str">
            <v>60301810700000009098</v>
          </cell>
          <cell r="D8459" t="str">
            <v>$</v>
          </cell>
          <cell r="E8459">
            <v>311.95999999999998</v>
          </cell>
          <cell r="F8459" t="str">
            <v>Комиссия за регистрацию нового держателя долга согласно кредит/авизо кор-та от 07.05.2002 на сумму 60.00 долларов США</v>
          </cell>
        </row>
        <row r="8460">
          <cell r="A8460">
            <v>37383</v>
          </cell>
          <cell r="B8460" t="str">
            <v>47422840700000050074</v>
          </cell>
          <cell r="C8460" t="str">
            <v>60301810700000009098</v>
          </cell>
          <cell r="D8460" t="str">
            <v>$</v>
          </cell>
          <cell r="E8460">
            <v>623.9</v>
          </cell>
          <cell r="F8460" t="str">
            <v>Комиссия за регистрацию нового держателя долга согласно кредит-авизо от 07.05.02</v>
          </cell>
        </row>
        <row r="8461">
          <cell r="A8461">
            <v>37383</v>
          </cell>
          <cell r="B8461" t="str">
            <v>47422840700000050074</v>
          </cell>
          <cell r="C8461" t="str">
            <v>60301810700000009098</v>
          </cell>
          <cell r="D8461" t="str">
            <v>$</v>
          </cell>
          <cell r="E8461">
            <v>311.95</v>
          </cell>
          <cell r="F8461" t="str">
            <v>Комиссия за выдачу копий документов согласно кредит-авизо от 07.05.2002</v>
          </cell>
        </row>
        <row r="8462">
          <cell r="A8462">
            <v>37383</v>
          </cell>
          <cell r="B8462" t="str">
            <v>47422840700000050074</v>
          </cell>
          <cell r="C8462" t="str">
            <v>60301810700000009098</v>
          </cell>
          <cell r="D8462" t="str">
            <v>$</v>
          </cell>
          <cell r="E8462">
            <v>4055.36</v>
          </cell>
          <cell r="F8462" t="str">
            <v>Комиссия за регистрацию нового держателя долга согласно кредит-авизо от 07.05.02</v>
          </cell>
        </row>
        <row r="8463">
          <cell r="A8463">
            <v>37389</v>
          </cell>
          <cell r="B8463" t="str">
            <v>47422840700000050074</v>
          </cell>
          <cell r="C8463" t="str">
            <v>60301810700000009098</v>
          </cell>
          <cell r="D8463" t="str">
            <v>$</v>
          </cell>
          <cell r="E8463">
            <v>623.9</v>
          </cell>
          <cell r="F8463" t="str">
            <v>Комиссия за регистрацию нового держателя долга, согласно кредит-авизо от 08.05.2002.</v>
          </cell>
        </row>
        <row r="8464">
          <cell r="A8464">
            <v>37389</v>
          </cell>
          <cell r="B8464" t="str">
            <v>47422840700000050074</v>
          </cell>
          <cell r="C8464" t="str">
            <v>60301810700000009098</v>
          </cell>
          <cell r="D8464" t="str">
            <v>$</v>
          </cell>
          <cell r="E8464">
            <v>6239.34</v>
          </cell>
          <cell r="F8464" t="str">
            <v>Комиссия за регистрацию нового держателя долга согласно кредит-авизо от 13.05.02 на сумму 1,920-00 долл. США</v>
          </cell>
        </row>
        <row r="8465">
          <cell r="A8465">
            <v>37389</v>
          </cell>
          <cell r="B8465" t="str">
            <v>47422840700000050074</v>
          </cell>
          <cell r="C8465" t="str">
            <v>60301810700000009098</v>
          </cell>
          <cell r="D8465" t="str">
            <v>$</v>
          </cell>
          <cell r="E8465">
            <v>3743.6</v>
          </cell>
          <cell r="F8465" t="str">
            <v>Комиссия за регистрацию нового держателя долга согласно кредит-авизо от 13.05.02 на сумму 1,920-00 долл. США</v>
          </cell>
        </row>
        <row r="8466">
          <cell r="A8466">
            <v>37389</v>
          </cell>
          <cell r="B8466" t="str">
            <v>47422840700000050074</v>
          </cell>
          <cell r="C8466" t="str">
            <v>60301810700000009098</v>
          </cell>
          <cell r="D8466" t="str">
            <v>$</v>
          </cell>
          <cell r="E8466">
            <v>2807.56</v>
          </cell>
          <cell r="F8466" t="str">
            <v>Комиссия за регистрацию нового держателя долга согласно кредит-авизо от 08.05.2002</v>
          </cell>
        </row>
        <row r="8467">
          <cell r="A8467">
            <v>37391</v>
          </cell>
          <cell r="B8467" t="str">
            <v>47422840700000050074</v>
          </cell>
          <cell r="C8467" t="str">
            <v>60301810700000009098</v>
          </cell>
          <cell r="D8467" t="str">
            <v>$</v>
          </cell>
          <cell r="E8467">
            <v>2495.61</v>
          </cell>
          <cell r="F8467" t="str">
            <v>Комиссия за регистрацию нового держателя долга согласно кредит-авизо от 14.05.02</v>
          </cell>
        </row>
        <row r="8468">
          <cell r="A8468">
            <v>37392</v>
          </cell>
          <cell r="B8468" t="str">
            <v>47422840700000050074</v>
          </cell>
          <cell r="C8468" t="str">
            <v>60301810700000009098</v>
          </cell>
          <cell r="D8468" t="str">
            <v>$</v>
          </cell>
          <cell r="E8468">
            <v>187.48</v>
          </cell>
          <cell r="F8468" t="str">
            <v>Комиссия за выдачу копий документов согласно кредит-авизо от 16.05.2002</v>
          </cell>
        </row>
        <row r="8469">
          <cell r="A8469">
            <v>37392</v>
          </cell>
          <cell r="B8469" t="str">
            <v>47422840700000050074</v>
          </cell>
          <cell r="C8469" t="str">
            <v>60301810700000009098</v>
          </cell>
          <cell r="D8469" t="str">
            <v>$</v>
          </cell>
          <cell r="E8469">
            <v>312.47000000000003</v>
          </cell>
          <cell r="F8469" t="str">
            <v>Комиссия за выдачу копий документов согласно кредит-авизо от 16.05.2002</v>
          </cell>
        </row>
        <row r="8470">
          <cell r="A8470">
            <v>37392</v>
          </cell>
          <cell r="B8470" t="str">
            <v>47422840700000050074</v>
          </cell>
          <cell r="C8470" t="str">
            <v>60301810700000009098</v>
          </cell>
          <cell r="D8470" t="str">
            <v>$</v>
          </cell>
          <cell r="E8470">
            <v>187.48</v>
          </cell>
          <cell r="F8470" t="str">
            <v>Комиссия за выдачу копий документов согласно кредит-авизо от 16.05.02</v>
          </cell>
        </row>
        <row r="8471">
          <cell r="A8471">
            <v>37393</v>
          </cell>
          <cell r="B8471" t="str">
            <v>47422840700000050074</v>
          </cell>
          <cell r="C8471" t="str">
            <v>60301810700000009098</v>
          </cell>
          <cell r="D8471" t="str">
            <v>$</v>
          </cell>
          <cell r="E8471">
            <v>311.95</v>
          </cell>
          <cell r="F8471" t="str">
            <v>Комиссия за регистрацию нового держателя долга согласно кредит-авизо от 14.05.2002</v>
          </cell>
        </row>
        <row r="8472">
          <cell r="A8472">
            <v>37393</v>
          </cell>
          <cell r="B8472" t="str">
            <v>47422840700000050074</v>
          </cell>
          <cell r="C8472" t="str">
            <v>60301810700000009098</v>
          </cell>
          <cell r="D8472" t="str">
            <v>$</v>
          </cell>
          <cell r="E8472">
            <v>1871.8</v>
          </cell>
          <cell r="F8472" t="str">
            <v>Комиссия за регистрацию нового держателя долга согласно кредит-авизо от 14.05.2002</v>
          </cell>
        </row>
        <row r="8473">
          <cell r="A8473">
            <v>37393</v>
          </cell>
          <cell r="B8473" t="str">
            <v>47422840700000050074</v>
          </cell>
          <cell r="C8473" t="str">
            <v>60301810700000009098</v>
          </cell>
          <cell r="D8473" t="str">
            <v>$</v>
          </cell>
          <cell r="E8473">
            <v>934.93</v>
          </cell>
          <cell r="F8473" t="str">
            <v>Комиссия за регистрацию нового держателя долга согласно кредит-авизо от 11.04.2002</v>
          </cell>
        </row>
        <row r="8474">
          <cell r="A8474">
            <v>37393</v>
          </cell>
          <cell r="B8474" t="str">
            <v>47422840700000050074</v>
          </cell>
          <cell r="C8474" t="str">
            <v>60301810700000009098</v>
          </cell>
          <cell r="D8474" t="str">
            <v>$</v>
          </cell>
          <cell r="E8474">
            <v>4987.38</v>
          </cell>
          <cell r="F8474" t="str">
            <v>Комиссия за регистрацию нового держателя долга согласно кредит-авизо от 08.05.2002</v>
          </cell>
        </row>
        <row r="8475">
          <cell r="A8475">
            <v>37393</v>
          </cell>
          <cell r="B8475" t="str">
            <v>47422840700000050074</v>
          </cell>
          <cell r="C8475" t="str">
            <v>60301810700000009098</v>
          </cell>
          <cell r="D8475" t="str">
            <v>$</v>
          </cell>
          <cell r="E8475">
            <v>2187.17</v>
          </cell>
          <cell r="F8475" t="str">
            <v>Комиссия за регистрацию нового держателя долга согласно кредит/авизо кор-та от 17.05.2002 на общую сумму 1,260.00 ам.долларов</v>
          </cell>
        </row>
        <row r="8476">
          <cell r="A8476">
            <v>37393</v>
          </cell>
          <cell r="B8476" t="str">
            <v>47422840700000050074</v>
          </cell>
          <cell r="C8476" t="str">
            <v>60301810700000009098</v>
          </cell>
          <cell r="D8476" t="str">
            <v>$</v>
          </cell>
          <cell r="E8476">
            <v>2812.08</v>
          </cell>
          <cell r="F8476" t="str">
            <v>Комиссия за регистрацию нового держателя долга согласно кредит-авизо от 17.05.02</v>
          </cell>
        </row>
        <row r="8477">
          <cell r="A8477">
            <v>37393</v>
          </cell>
          <cell r="B8477" t="str">
            <v>47422840700000050074</v>
          </cell>
          <cell r="C8477" t="str">
            <v>60301810700000009098</v>
          </cell>
          <cell r="D8477" t="str">
            <v>$</v>
          </cell>
          <cell r="E8477">
            <v>2187.17</v>
          </cell>
          <cell r="F8477" t="str">
            <v>Комиссия за регистрацию нового держателя долга согласно кредит-авизо от 17.05.02</v>
          </cell>
        </row>
        <row r="8478">
          <cell r="A8478">
            <v>37393</v>
          </cell>
          <cell r="B8478" t="str">
            <v>47422840700000050074</v>
          </cell>
          <cell r="C8478" t="str">
            <v>60301810700000009098</v>
          </cell>
          <cell r="D8478" t="str">
            <v>$</v>
          </cell>
          <cell r="E8478">
            <v>312.45</v>
          </cell>
          <cell r="F8478" t="str">
            <v>Комиссия за регистрацию нового держателя долга согласно кредит-авизо от 17.05.02</v>
          </cell>
        </row>
        <row r="8479">
          <cell r="A8479">
            <v>37393</v>
          </cell>
          <cell r="B8479" t="str">
            <v>47422840700000050074</v>
          </cell>
          <cell r="C8479" t="str">
            <v>60301810700000009098</v>
          </cell>
          <cell r="D8479" t="str">
            <v>$</v>
          </cell>
          <cell r="E8479">
            <v>1874.72</v>
          </cell>
          <cell r="F8479" t="str">
            <v>Комиссия за регистрацию нового держателя долга согласно кредит-авизо от 17.05.02</v>
          </cell>
        </row>
        <row r="8480">
          <cell r="A8480">
            <v>37394</v>
          </cell>
          <cell r="B8480" t="str">
            <v>47422840700000050074</v>
          </cell>
          <cell r="C8480" t="str">
            <v>60301810700000009098</v>
          </cell>
          <cell r="D8480" t="str">
            <v>$</v>
          </cell>
          <cell r="E8480">
            <v>6242.38</v>
          </cell>
          <cell r="F8480" t="str">
            <v>Комиссия,за ответ на запрос кредитора,согласно кредит-авизо от 15.05.2002</v>
          </cell>
        </row>
        <row r="8481">
          <cell r="A8481">
            <v>37394</v>
          </cell>
          <cell r="B8481" t="str">
            <v>47422840700000050074</v>
          </cell>
          <cell r="C8481" t="str">
            <v>60301810700000009098</v>
          </cell>
          <cell r="D8481" t="str">
            <v>$</v>
          </cell>
          <cell r="E8481">
            <v>6242.38</v>
          </cell>
          <cell r="F8481" t="str">
            <v>Комиссия за ответ на запрос кредитора, согласно кредит-авизо от 15.05.2002</v>
          </cell>
        </row>
        <row r="8482">
          <cell r="A8482">
            <v>37394</v>
          </cell>
          <cell r="B8482" t="str">
            <v>47422840700000050074</v>
          </cell>
          <cell r="C8482" t="str">
            <v>60301810700000009098</v>
          </cell>
          <cell r="D8482" t="str">
            <v>$</v>
          </cell>
          <cell r="E8482">
            <v>6242.38</v>
          </cell>
          <cell r="F8482" t="str">
            <v>Комиссия за ответ на запрос кредитора,согласно кредит-авизо от 15.05.2002</v>
          </cell>
        </row>
        <row r="8483">
          <cell r="A8483">
            <v>37394</v>
          </cell>
          <cell r="B8483" t="str">
            <v>47422840700000050074</v>
          </cell>
          <cell r="C8483" t="str">
            <v>60301810700000009098</v>
          </cell>
          <cell r="D8483" t="str">
            <v>$</v>
          </cell>
          <cell r="E8483">
            <v>6242.38</v>
          </cell>
          <cell r="F8483" t="str">
            <v>Комиссия за ответ на запрос кредитора,согласно кредит-авизо от 15.05.2002</v>
          </cell>
        </row>
        <row r="8484">
          <cell r="A8484">
            <v>37394</v>
          </cell>
          <cell r="B8484" t="str">
            <v>47422840700000050074</v>
          </cell>
          <cell r="C8484" t="str">
            <v>60301810700000009098</v>
          </cell>
          <cell r="D8484" t="str">
            <v>$</v>
          </cell>
          <cell r="E8484">
            <v>6242.38</v>
          </cell>
          <cell r="F8484" t="str">
            <v>Комиссия за ответ на запрос кредитора,согласно кредит-авизо от 15.05.2002</v>
          </cell>
        </row>
        <row r="8485">
          <cell r="A8485">
            <v>37394</v>
          </cell>
          <cell r="B8485" t="str">
            <v>47422840700000050074</v>
          </cell>
          <cell r="C8485" t="str">
            <v>60301810700000009098</v>
          </cell>
          <cell r="D8485" t="str">
            <v>$</v>
          </cell>
          <cell r="E8485">
            <v>6242.38</v>
          </cell>
          <cell r="F8485" t="str">
            <v>Комиссия за ответ на запрос кредитора,согласнокредит-авизо от 15.05.2002</v>
          </cell>
        </row>
        <row r="8486">
          <cell r="A8486">
            <v>37394</v>
          </cell>
          <cell r="B8486" t="str">
            <v>47422840700000050074</v>
          </cell>
          <cell r="C8486" t="str">
            <v>60301810700000009098</v>
          </cell>
          <cell r="D8486" t="str">
            <v>$</v>
          </cell>
          <cell r="E8486">
            <v>6242.38</v>
          </cell>
          <cell r="F8486" t="str">
            <v>Комиссия за ответ на запрос кредитора,согласно кредит-авизо от 15.05.2002</v>
          </cell>
        </row>
        <row r="8487">
          <cell r="A8487">
            <v>37394</v>
          </cell>
          <cell r="B8487" t="str">
            <v>47422840700000050074</v>
          </cell>
          <cell r="C8487" t="str">
            <v>60301810700000009098</v>
          </cell>
          <cell r="D8487" t="str">
            <v>$</v>
          </cell>
          <cell r="E8487">
            <v>6242.38</v>
          </cell>
          <cell r="F8487" t="str">
            <v>Комиссия за ответ на запрос кредитора кредит-авизо от 15.05.2002</v>
          </cell>
        </row>
        <row r="8488">
          <cell r="A8488">
            <v>37394</v>
          </cell>
          <cell r="B8488" t="str">
            <v>47422840700000050074</v>
          </cell>
          <cell r="C8488" t="str">
            <v>60301810700000009098</v>
          </cell>
          <cell r="D8488" t="str">
            <v>$</v>
          </cell>
          <cell r="E8488">
            <v>6242.38</v>
          </cell>
          <cell r="F8488" t="str">
            <v>Комиссия за ответ на запрос кредитора согласно кредит-авизо от 15.05.2002</v>
          </cell>
        </row>
        <row r="8489">
          <cell r="A8489">
            <v>37394</v>
          </cell>
          <cell r="B8489" t="str">
            <v>47422840700000050074</v>
          </cell>
          <cell r="C8489" t="str">
            <v>60301810700000009098</v>
          </cell>
          <cell r="D8489" t="str">
            <v>$</v>
          </cell>
          <cell r="E8489">
            <v>937.4</v>
          </cell>
          <cell r="F8489" t="str">
            <v>Комиссия за выдачу копий документов на общую сумму 468.00 ам.долларов согласно кредит/авизо кор-та от 18.05.2002</v>
          </cell>
        </row>
        <row r="8490">
          <cell r="A8490">
            <v>37394</v>
          </cell>
          <cell r="B8490" t="str">
            <v>47422840700000050074</v>
          </cell>
          <cell r="C8490" t="str">
            <v>60301810700000009098</v>
          </cell>
          <cell r="D8490" t="str">
            <v>$</v>
          </cell>
          <cell r="E8490">
            <v>6242.38</v>
          </cell>
          <cell r="F8490" t="str">
            <v>Комиссия за ответ на запрос кредитора согласно кредит-авизо от 15.05.2002</v>
          </cell>
        </row>
        <row r="8491">
          <cell r="A8491">
            <v>37394</v>
          </cell>
          <cell r="B8491" t="str">
            <v>47422840700000050074</v>
          </cell>
          <cell r="C8491" t="str">
            <v>60301810700000009098</v>
          </cell>
          <cell r="D8491" t="str">
            <v>$</v>
          </cell>
          <cell r="E8491">
            <v>1499.85</v>
          </cell>
          <cell r="F8491" t="str">
            <v>Комиссия за выдачу копий документов на общую сумму 468.00 ам.долларов согласно кредит/авизо корт-та от 18.05.2002</v>
          </cell>
        </row>
        <row r="8492">
          <cell r="A8492">
            <v>37396</v>
          </cell>
          <cell r="B8492" t="str">
            <v>47422840700000050074</v>
          </cell>
          <cell r="C8492" t="str">
            <v>60301810700000009098</v>
          </cell>
          <cell r="D8492" t="str">
            <v>$</v>
          </cell>
          <cell r="E8492">
            <v>624.24</v>
          </cell>
          <cell r="F8492" t="str">
            <v>Комиссия за регистрацию нового держателя долга согласно кредит - авизо от 15.05.2002</v>
          </cell>
        </row>
        <row r="8493">
          <cell r="A8493">
            <v>37396</v>
          </cell>
          <cell r="B8493" t="str">
            <v>47422840700000050074</v>
          </cell>
          <cell r="C8493" t="str">
            <v>60301810700000009098</v>
          </cell>
          <cell r="D8493" t="str">
            <v>$</v>
          </cell>
          <cell r="E8493">
            <v>6242.38</v>
          </cell>
          <cell r="F8493" t="str">
            <v>Комиссия за ответ на запрос кредитора, согласно кредит-авизо от 15.05.2002</v>
          </cell>
        </row>
        <row r="8494">
          <cell r="A8494">
            <v>37396</v>
          </cell>
          <cell r="B8494" t="str">
            <v>47422840700000050074</v>
          </cell>
          <cell r="C8494" t="str">
            <v>60301810700000009098</v>
          </cell>
          <cell r="D8494" t="str">
            <v>$</v>
          </cell>
          <cell r="E8494">
            <v>14377.48</v>
          </cell>
          <cell r="F8494" t="str">
            <v>Комиссия за регистрацию нового держателя долга согласно кредит/авизо кор-та от 20.05.2002 на сумму 2,760.00 долларов США</v>
          </cell>
        </row>
        <row r="8495">
          <cell r="A8495">
            <v>37396</v>
          </cell>
          <cell r="B8495" t="str">
            <v>47422840700000050074</v>
          </cell>
          <cell r="C8495" t="str">
            <v>60301810700000009098</v>
          </cell>
          <cell r="D8495" t="str">
            <v>$</v>
          </cell>
          <cell r="E8495">
            <v>6242.38</v>
          </cell>
          <cell r="F8495" t="str">
            <v>Комиссия за ответ на запрос кредитора, согласно кредит-авизо от 15.05.2002</v>
          </cell>
        </row>
        <row r="8496">
          <cell r="A8496">
            <v>37396</v>
          </cell>
          <cell r="B8496" t="str">
            <v>47422840700000050074</v>
          </cell>
          <cell r="C8496" t="str">
            <v>60301810700000009098</v>
          </cell>
          <cell r="D8496" t="str">
            <v>$</v>
          </cell>
          <cell r="E8496">
            <v>6242.38</v>
          </cell>
          <cell r="F8496" t="str">
            <v>Комиссия за ответ на запрос, согласно кредит-авизо от 15.05.2002</v>
          </cell>
        </row>
        <row r="8497">
          <cell r="A8497">
            <v>37396</v>
          </cell>
          <cell r="B8497" t="str">
            <v>47422840700000050074</v>
          </cell>
          <cell r="C8497" t="str">
            <v>60301810700000009098</v>
          </cell>
          <cell r="D8497" t="str">
            <v>$</v>
          </cell>
          <cell r="E8497">
            <v>6242.38</v>
          </cell>
          <cell r="F8497" t="str">
            <v>Комиссия за ответ на запрос,согласно кредит-авизо от 15.05.2002</v>
          </cell>
        </row>
        <row r="8498">
          <cell r="A8498">
            <v>37396</v>
          </cell>
          <cell r="B8498" t="str">
            <v>47422840700000050074</v>
          </cell>
          <cell r="C8498" t="str">
            <v>60301810700000009098</v>
          </cell>
          <cell r="D8498" t="str">
            <v>$</v>
          </cell>
          <cell r="E8498">
            <v>6242.38</v>
          </cell>
          <cell r="F8498" t="str">
            <v>Комиссия за ответ на запрос,согласно кредит-авизо от 15.05.2002</v>
          </cell>
        </row>
        <row r="8499">
          <cell r="A8499">
            <v>37396</v>
          </cell>
          <cell r="B8499" t="str">
            <v>47422840700000050074</v>
          </cell>
          <cell r="C8499" t="str">
            <v>60301810700000009098</v>
          </cell>
          <cell r="D8499" t="str">
            <v>$</v>
          </cell>
          <cell r="E8499">
            <v>6242.38</v>
          </cell>
          <cell r="F8499" t="str">
            <v>Комиссия за ответ на запрос,согласно кредит-авизо от 15.05.2002</v>
          </cell>
        </row>
        <row r="8500">
          <cell r="A8500">
            <v>37396</v>
          </cell>
          <cell r="B8500" t="str">
            <v>47422840700000050074</v>
          </cell>
          <cell r="C8500" t="str">
            <v>60301810700000009098</v>
          </cell>
          <cell r="D8500" t="str">
            <v>$</v>
          </cell>
          <cell r="E8500">
            <v>2184.83</v>
          </cell>
          <cell r="F8500" t="str">
            <v>Комиссия за ответ на запрос,согласно кредит-авизо от 15.05.2002</v>
          </cell>
        </row>
        <row r="8501">
          <cell r="A8501">
            <v>37396</v>
          </cell>
          <cell r="B8501" t="str">
            <v>47422840700000050074</v>
          </cell>
          <cell r="C8501" t="str">
            <v>60301810700000009098</v>
          </cell>
          <cell r="D8501" t="str">
            <v>$</v>
          </cell>
          <cell r="E8501">
            <v>312.12</v>
          </cell>
          <cell r="F8501" t="str">
            <v>Комиссия за регистрацию нового держателя долга согласно кредит-авизо от 15.05.2002</v>
          </cell>
        </row>
        <row r="8502">
          <cell r="A8502">
            <v>37396</v>
          </cell>
          <cell r="B8502" t="str">
            <v>47422840700000050074</v>
          </cell>
          <cell r="C8502" t="str">
            <v>60301810700000009098</v>
          </cell>
          <cell r="D8502" t="str">
            <v>$</v>
          </cell>
          <cell r="E8502">
            <v>2187.88</v>
          </cell>
          <cell r="F8502" t="str">
            <v>Комиссия за регистрацию нового держателя долга согласно кредит-авизо от 20.05.02</v>
          </cell>
        </row>
        <row r="8503">
          <cell r="A8503">
            <v>37397</v>
          </cell>
          <cell r="B8503" t="str">
            <v>47422840700000050074</v>
          </cell>
          <cell r="C8503" t="str">
            <v>60301810700000009098</v>
          </cell>
          <cell r="D8503" t="str">
            <v>$</v>
          </cell>
          <cell r="E8503">
            <v>312.55</v>
          </cell>
          <cell r="F8503" t="str">
            <v>Комиссия за регистрацию нового держателя долга согласно кредит/авизо кор-та от 21.05.2002 на сумму 60.00 долларов США</v>
          </cell>
        </row>
        <row r="8504">
          <cell r="A8504">
            <v>37397</v>
          </cell>
          <cell r="B8504" t="str">
            <v>47422840700000050074</v>
          </cell>
          <cell r="C8504" t="str">
            <v>60301810700000009098</v>
          </cell>
          <cell r="D8504" t="str">
            <v>$</v>
          </cell>
          <cell r="E8504">
            <v>312.55</v>
          </cell>
          <cell r="F8504" t="str">
            <v>Комиссия за регистрацию нового держателя долга согласно кредит/авизо кор-та от 21.05.2002 на сумму 60.00 долларов США</v>
          </cell>
        </row>
        <row r="8505">
          <cell r="A8505">
            <v>37398</v>
          </cell>
          <cell r="B8505" t="str">
            <v>47422840700000050074</v>
          </cell>
          <cell r="C8505" t="str">
            <v>60301810700000009098</v>
          </cell>
          <cell r="D8505" t="str">
            <v>$</v>
          </cell>
          <cell r="E8505">
            <v>102.08</v>
          </cell>
          <cell r="F8505" t="str">
            <v>Комиссия за регистрацию нового держателя долга согласно кредит/авизо кор-та от 01.02.2002 на сумму 340.00 долларов США</v>
          </cell>
        </row>
        <row r="8506">
          <cell r="A8506">
            <v>37398</v>
          </cell>
          <cell r="B8506" t="str">
            <v>47422840700000050074</v>
          </cell>
          <cell r="C8506" t="str">
            <v>60301810700000009098</v>
          </cell>
          <cell r="D8506" t="str">
            <v>$</v>
          </cell>
          <cell r="E8506">
            <v>2187.87</v>
          </cell>
          <cell r="F8506" t="str">
            <v>Комиссия за регистрацию нового держателя долга согласно кредит/авизо кор-та от 22.05.2002 на сумму 420.00 долларов США</v>
          </cell>
        </row>
        <row r="8507">
          <cell r="A8507">
            <v>37398</v>
          </cell>
          <cell r="B8507" t="str">
            <v>47422840700000050074</v>
          </cell>
          <cell r="C8507" t="str">
            <v>60301810700000009098</v>
          </cell>
          <cell r="D8507" t="str">
            <v>$</v>
          </cell>
          <cell r="E8507">
            <v>312.55</v>
          </cell>
          <cell r="F8507" t="str">
            <v>Комиссия за регистрацию нового держателя долга согласно кредит/авизо кор-та от 22.05.2002 на сумму 60.00 долларов США</v>
          </cell>
        </row>
        <row r="8508">
          <cell r="A8508">
            <v>37398</v>
          </cell>
          <cell r="B8508" t="str">
            <v>47422840700000050074</v>
          </cell>
          <cell r="C8508" t="str">
            <v>60301810700000009098</v>
          </cell>
          <cell r="D8508" t="str">
            <v>$</v>
          </cell>
          <cell r="E8508">
            <v>10001.700000000001</v>
          </cell>
          <cell r="F8508" t="str">
            <v>Комиссия за регистрацию нового держателя долга согласно кредит/авизо кор-та от 22.05.2002 на сумму 1,920.00 долларов США</v>
          </cell>
        </row>
        <row r="8509">
          <cell r="A8509">
            <v>37398</v>
          </cell>
          <cell r="B8509" t="str">
            <v>47422840700000050074</v>
          </cell>
          <cell r="C8509" t="str">
            <v>60301810700000009098</v>
          </cell>
          <cell r="D8509" t="str">
            <v>$</v>
          </cell>
          <cell r="E8509">
            <v>2812.98</v>
          </cell>
          <cell r="F8509" t="str">
            <v>Комиссия за регистрацию нового держателя долга согласно кредит-авизо от 22.05.05</v>
          </cell>
        </row>
        <row r="8510">
          <cell r="A8510">
            <v>37398</v>
          </cell>
          <cell r="B8510" t="str">
            <v>47422840700000050074</v>
          </cell>
          <cell r="C8510" t="str">
            <v>60301810700000009098</v>
          </cell>
          <cell r="D8510" t="str">
            <v>$</v>
          </cell>
          <cell r="E8510">
            <v>2812.21</v>
          </cell>
          <cell r="F8510" t="str">
            <v>Комиссия за регистрацию нового держателя долга согласно кредит-авизо от 22.05.02</v>
          </cell>
        </row>
        <row r="8511">
          <cell r="A8511">
            <v>37400</v>
          </cell>
          <cell r="B8511" t="str">
            <v>47422840700000050074</v>
          </cell>
          <cell r="C8511" t="str">
            <v>60301810700000009098</v>
          </cell>
          <cell r="D8511" t="str">
            <v>$</v>
          </cell>
          <cell r="E8511">
            <v>312.55</v>
          </cell>
          <cell r="F8511" t="str">
            <v>Комиссия за регистрацию нового держателя долга согласно кредит/авизо кор-та от 24.05.2002</v>
          </cell>
        </row>
        <row r="8512">
          <cell r="A8512">
            <v>37404</v>
          </cell>
          <cell r="B8512" t="str">
            <v>47422840700000050074</v>
          </cell>
          <cell r="C8512" t="str">
            <v>60301810700000009098</v>
          </cell>
          <cell r="D8512" t="str">
            <v>$</v>
          </cell>
          <cell r="E8512">
            <v>312.75</v>
          </cell>
          <cell r="F8512" t="str">
            <v>Комиссия за регистрацию нового держателя долга согласно кредит/авизо кор-та от 28.05.2002 на сумму 60.00 долларов США</v>
          </cell>
        </row>
        <row r="8513">
          <cell r="A8513">
            <v>37404</v>
          </cell>
          <cell r="B8513" t="str">
            <v>47422840700000050074</v>
          </cell>
          <cell r="C8513" t="str">
            <v>60301810700000009098</v>
          </cell>
          <cell r="D8513" t="str">
            <v>$</v>
          </cell>
          <cell r="E8513">
            <v>312.75</v>
          </cell>
          <cell r="F8513" t="str">
            <v>Комиссия за регистрацию нового держателя долга согласно кредит/авизо кор-та от 28.05.2002 на сумму 60.00 долларов США</v>
          </cell>
        </row>
        <row r="8514">
          <cell r="A8514">
            <v>37405</v>
          </cell>
          <cell r="B8514" t="str">
            <v>47422840700000050074</v>
          </cell>
          <cell r="C8514" t="str">
            <v>60301810700000009098</v>
          </cell>
          <cell r="D8514" t="str">
            <v>$</v>
          </cell>
          <cell r="E8514">
            <v>250.43</v>
          </cell>
          <cell r="F8514" t="str">
            <v>Комиссия за выдачу копий документов импортеру ВО "Автоэкспорт",согласно письму от 27.05.2002</v>
          </cell>
        </row>
        <row r="8515">
          <cell r="A8515">
            <v>37407</v>
          </cell>
          <cell r="B8515" t="str">
            <v>47422840700000050074</v>
          </cell>
          <cell r="C8515" t="str">
            <v>60301810700000009098</v>
          </cell>
          <cell r="D8515" t="str">
            <v>$</v>
          </cell>
          <cell r="E8515">
            <v>313.04000000000002</v>
          </cell>
          <cell r="F8515" t="str">
            <v>Комиссия за регистрацию нового держателя долга согласно кредит/авизо корт-та от31.05.2002 на сумму 300.00 долларов США</v>
          </cell>
        </row>
        <row r="8516">
          <cell r="A8516">
            <v>37407</v>
          </cell>
          <cell r="B8516" t="str">
            <v>47422840700000050074</v>
          </cell>
          <cell r="C8516" t="str">
            <v>60301810700000009098</v>
          </cell>
          <cell r="D8516" t="str">
            <v>$</v>
          </cell>
          <cell r="E8516">
            <v>1252.17</v>
          </cell>
          <cell r="F8516" t="str">
            <v>Комиссия за регистрацию нового держателя долга согласно кредит/авизо кор-та от 31.05.2002 на сумму 300.00 долларов США</v>
          </cell>
        </row>
        <row r="8517">
          <cell r="A8517">
            <v>37407</v>
          </cell>
          <cell r="B8517" t="str">
            <v>47422840700000050074</v>
          </cell>
          <cell r="C8517" t="str">
            <v>60301810700000009098</v>
          </cell>
          <cell r="D8517" t="str">
            <v>$</v>
          </cell>
          <cell r="E8517">
            <v>5008.6899999999996</v>
          </cell>
          <cell r="F8517" t="str">
            <v>Комиссия за регистрацию нового держателя долга согласно кредит/авизо корт-та от31.05.2002 на сумму 11,880.00 долларов США</v>
          </cell>
        </row>
        <row r="8518">
          <cell r="A8518">
            <v>37407</v>
          </cell>
          <cell r="B8518" t="str">
            <v>47422840700000050074</v>
          </cell>
          <cell r="C8518" t="str">
            <v>60301810700000009098</v>
          </cell>
          <cell r="D8518" t="str">
            <v>$</v>
          </cell>
          <cell r="E8518">
            <v>56973.83</v>
          </cell>
          <cell r="F8518" t="str">
            <v>Комиссия за регистрацию нового держателя долга согласно кредит/авизо кор-та от 31.05.2002 на сумму 11,880.00 долларов США</v>
          </cell>
        </row>
        <row r="8519">
          <cell r="A8519">
            <v>37407</v>
          </cell>
          <cell r="B8519" t="str">
            <v>47422840700000050074</v>
          </cell>
          <cell r="C8519" t="str">
            <v>60301810700000009098</v>
          </cell>
          <cell r="D8519" t="str">
            <v>$</v>
          </cell>
          <cell r="E8519">
            <v>5008.6899999999996</v>
          </cell>
          <cell r="F8519" t="str">
            <v>Комиссия за регистрацию нового держателя долга согласно кредит/авизо кор-та от 31.05.2002 на сумму 11,880.00 долларов США</v>
          </cell>
        </row>
        <row r="8520">
          <cell r="A8520">
            <v>37407</v>
          </cell>
          <cell r="B8520" t="str">
            <v>47422840700000050074</v>
          </cell>
          <cell r="C8520" t="str">
            <v>60301810700000009098</v>
          </cell>
          <cell r="D8520" t="str">
            <v>$</v>
          </cell>
          <cell r="E8520">
            <v>56973.83</v>
          </cell>
          <cell r="F8520" t="str">
            <v>Комиссия за регистрацию нового держателя долга соглсано кредит/авизо кор-та от 31.05.2002 на сумму 11,880.00 долларов США</v>
          </cell>
        </row>
        <row r="8521">
          <cell r="A8521">
            <v>37410</v>
          </cell>
          <cell r="B8521" t="str">
            <v>47422840700000050074</v>
          </cell>
          <cell r="C8521" t="str">
            <v>60301810700000009098</v>
          </cell>
          <cell r="D8521" t="str">
            <v>$</v>
          </cell>
          <cell r="E8521">
            <v>919.62</v>
          </cell>
          <cell r="F8521" t="str">
            <v xml:space="preserve"> Комиссия за регистрацию нового держателя долга согласно кредит-авизо от 01.02.2002 года</v>
          </cell>
        </row>
        <row r="8522">
          <cell r="A8522">
            <v>37410</v>
          </cell>
          <cell r="B8522" t="str">
            <v>47422840700000050074</v>
          </cell>
          <cell r="C8522" t="str">
            <v>60301810700000009098</v>
          </cell>
          <cell r="D8522" t="str">
            <v>$</v>
          </cell>
          <cell r="E8522">
            <v>1252.28</v>
          </cell>
          <cell r="F8522" t="str">
            <v>Комиссия за регистрацию нового держателя долга согласно кредит/авизо кор-та от 03.06.2002 на сумму 240.00 долларов США</v>
          </cell>
        </row>
        <row r="8523">
          <cell r="A8523">
            <v>37410</v>
          </cell>
          <cell r="B8523" t="str">
            <v>47422840700000050074</v>
          </cell>
          <cell r="C8523" t="str">
            <v>60301810700000009098</v>
          </cell>
          <cell r="D8523" t="str">
            <v>$</v>
          </cell>
          <cell r="E8523">
            <v>311.95999999999998</v>
          </cell>
          <cell r="F8523" t="str">
            <v>Комиссия за регистрацию нового держателя долга согласно кредит/авизо кор-та от 03.06.2002 на сумму 60.00 долларов США</v>
          </cell>
        </row>
        <row r="8524">
          <cell r="A8524">
            <v>37410</v>
          </cell>
          <cell r="B8524" t="str">
            <v>47422840700000050074</v>
          </cell>
          <cell r="C8524" t="str">
            <v>60301810700000009098</v>
          </cell>
          <cell r="D8524" t="str">
            <v>$</v>
          </cell>
          <cell r="E8524">
            <v>313.07</v>
          </cell>
          <cell r="F8524" t="str">
            <v>Комиссия за регистрацию нового держателя долга согласно кредит-авизо от 03.06.2002</v>
          </cell>
        </row>
        <row r="8525">
          <cell r="A8525">
            <v>37410</v>
          </cell>
          <cell r="B8525" t="str">
            <v>47422840700000050074</v>
          </cell>
          <cell r="C8525" t="str">
            <v>60301810700000009098</v>
          </cell>
          <cell r="D8525" t="str">
            <v>$</v>
          </cell>
          <cell r="E8525">
            <v>313.07</v>
          </cell>
          <cell r="F8525" t="str">
            <v>Комиссия за регистрацию нового держателя долга согласно кредит-авизо от 03.06.2002</v>
          </cell>
        </row>
        <row r="8526">
          <cell r="A8526">
            <v>37411</v>
          </cell>
          <cell r="B8526" t="str">
            <v>47422840700000050074</v>
          </cell>
          <cell r="C8526" t="str">
            <v>60301810700000009098</v>
          </cell>
          <cell r="D8526" t="str">
            <v>$</v>
          </cell>
          <cell r="E8526">
            <v>313.07</v>
          </cell>
          <cell r="F8526" t="str">
            <v>Комиссия за регистрацию нового держателя долга,согласно кредит-авизо от 04.06.2002</v>
          </cell>
        </row>
        <row r="8527">
          <cell r="A8527">
            <v>37411</v>
          </cell>
          <cell r="B8527" t="str">
            <v>47422840700000050074</v>
          </cell>
          <cell r="C8527" t="str">
            <v>60301810700000009098</v>
          </cell>
          <cell r="D8527" t="str">
            <v>$</v>
          </cell>
          <cell r="E8527">
            <v>312.55</v>
          </cell>
          <cell r="F8527" t="str">
            <v>Комиссия за регистрацию нового держателя долга согласно кредит/авизо кор-та от 03.06.2002 на сумму 60.00 долларов США</v>
          </cell>
        </row>
        <row r="8528">
          <cell r="A8528">
            <v>37412</v>
          </cell>
          <cell r="B8528" t="str">
            <v>47422840700000050074</v>
          </cell>
          <cell r="C8528" t="str">
            <v>60301810700000009098</v>
          </cell>
          <cell r="D8528" t="str">
            <v>$</v>
          </cell>
          <cell r="E8528">
            <v>626.12</v>
          </cell>
          <cell r="F8528" t="str">
            <v>Комиссия за регистрацию нового держателя долга согласно кредит-авизо от 05.06.2002 на сумму 720.00 долл.США</v>
          </cell>
        </row>
        <row r="8529">
          <cell r="A8529">
            <v>37412</v>
          </cell>
          <cell r="B8529" t="str">
            <v>47422840700000050074</v>
          </cell>
          <cell r="C8529" t="str">
            <v>60301810700000009098</v>
          </cell>
          <cell r="D8529" t="str">
            <v>$</v>
          </cell>
          <cell r="E8529">
            <v>2504.46</v>
          </cell>
          <cell r="F8529" t="str">
            <v>Комиссия за регистрацию нового держателя долга согласно кредит-авизо от 05.06.2002 на сумму 720=00 долл.США</v>
          </cell>
        </row>
        <row r="8530">
          <cell r="A8530">
            <v>37412</v>
          </cell>
          <cell r="B8530" t="str">
            <v>47422840700000050074</v>
          </cell>
          <cell r="C8530" t="str">
            <v>60301810700000009098</v>
          </cell>
          <cell r="D8530" t="str">
            <v>$</v>
          </cell>
          <cell r="E8530">
            <v>626.12</v>
          </cell>
          <cell r="F8530" t="str">
            <v>Комиссия за регистрацию нового держателя долга согласно кредит-авизо от 05.06.2002 на сумму 720=00 долл.США</v>
          </cell>
        </row>
        <row r="8531">
          <cell r="A8531">
            <v>37414</v>
          </cell>
          <cell r="B8531" t="str">
            <v>47422840700000050074</v>
          </cell>
          <cell r="C8531" t="str">
            <v>60301810700000009098</v>
          </cell>
          <cell r="D8531" t="str">
            <v>$</v>
          </cell>
          <cell r="E8531">
            <v>313.27</v>
          </cell>
          <cell r="F8531" t="str">
            <v>Комиссия за регистрацию нового держателя долга согласно кредит/авизо кор-та от 07.06.2002 на сумму 60.00 ам.долларов</v>
          </cell>
        </row>
        <row r="8532">
          <cell r="A8532">
            <v>37414</v>
          </cell>
          <cell r="B8532" t="str">
            <v>47422840700000050074</v>
          </cell>
          <cell r="C8532" t="str">
            <v>60301810700000009098</v>
          </cell>
          <cell r="D8532" t="str">
            <v>$</v>
          </cell>
          <cell r="E8532">
            <v>939.82</v>
          </cell>
          <cell r="F8532" t="str">
            <v>Комиссия за исключение зарегистрированных требований из единого реестра согласно кредит-авизо от 07.06.02</v>
          </cell>
        </row>
        <row r="8533">
          <cell r="A8533">
            <v>37414</v>
          </cell>
          <cell r="B8533" t="str">
            <v>47422840700000050074</v>
          </cell>
          <cell r="C8533" t="str">
            <v>60301810700000009098</v>
          </cell>
          <cell r="D8533" t="str">
            <v>$</v>
          </cell>
          <cell r="E8533">
            <v>6583.94</v>
          </cell>
          <cell r="F8533" t="str">
            <v>Комиссия за выдачу копий документов согласно кредит-авизо от 07.06.2002</v>
          </cell>
        </row>
        <row r="8534">
          <cell r="A8534">
            <v>37417</v>
          </cell>
          <cell r="B8534" t="str">
            <v>47422840700000050074</v>
          </cell>
          <cell r="C8534" t="str">
            <v>60301810700000009098</v>
          </cell>
          <cell r="D8534" t="str">
            <v>$</v>
          </cell>
          <cell r="E8534">
            <v>1316.79</v>
          </cell>
          <cell r="F8534" t="str">
            <v>Комиссия за выдачу копий документов согласно кредит-авизо от 07.06.2002</v>
          </cell>
        </row>
        <row r="8535">
          <cell r="A8535">
            <v>37418</v>
          </cell>
          <cell r="B8535" t="str">
            <v>47422840700000050074</v>
          </cell>
          <cell r="C8535" t="str">
            <v>60301810700000009098</v>
          </cell>
          <cell r="D8535" t="str">
            <v>$</v>
          </cell>
          <cell r="E8535">
            <v>2825.32</v>
          </cell>
          <cell r="F8535" t="str">
            <v>Комиссия за регистрацию нового держателя долга согласно кредит/авизо кор-та от 11.06.2002 на сумму 540.00 ам.долларов</v>
          </cell>
        </row>
        <row r="8536">
          <cell r="A8536">
            <v>37418</v>
          </cell>
          <cell r="B8536" t="str">
            <v>47422840700000050074</v>
          </cell>
          <cell r="C8536" t="str">
            <v>60301810700000009098</v>
          </cell>
          <cell r="D8536" t="str">
            <v>$</v>
          </cell>
          <cell r="E8536">
            <v>3139.24</v>
          </cell>
          <cell r="F8536" t="str">
            <v>Комиссия за регистрацию нового держателя долга согласно кредит-авизо от 11.06.2002 на сумму 1.380,00 долл. США</v>
          </cell>
        </row>
        <row r="8537">
          <cell r="A8537">
            <v>37418</v>
          </cell>
          <cell r="B8537" t="str">
            <v>47422840700000050074</v>
          </cell>
          <cell r="C8537" t="str">
            <v>60301810700000009098</v>
          </cell>
          <cell r="D8537" t="str">
            <v>$</v>
          </cell>
          <cell r="E8537">
            <v>313.92</v>
          </cell>
          <cell r="F8537" t="str">
            <v>Комиссия за регистрацию нового держателя долга согласно кредит-авизо от 11.06.2002 на сумму 1.380,00 долл. США</v>
          </cell>
        </row>
        <row r="8538">
          <cell r="A8538">
            <v>37418</v>
          </cell>
          <cell r="B8538" t="str">
            <v>47422840700000050074</v>
          </cell>
          <cell r="C8538" t="str">
            <v>60301810700000009098</v>
          </cell>
          <cell r="D8538" t="str">
            <v>$</v>
          </cell>
          <cell r="E8538">
            <v>3767.09</v>
          </cell>
          <cell r="F8538" t="str">
            <v>Комиссия за регистрацию нового держателя долга согласно кредит-авизо от 11.06.2002</v>
          </cell>
        </row>
        <row r="8539">
          <cell r="A8539">
            <v>37418</v>
          </cell>
          <cell r="B8539" t="str">
            <v>47422840700000050074</v>
          </cell>
          <cell r="C8539" t="str">
            <v>60301810700000009098</v>
          </cell>
          <cell r="D8539" t="str">
            <v>$</v>
          </cell>
          <cell r="E8539">
            <v>627.85</v>
          </cell>
          <cell r="F8539" t="str">
            <v>Комиссия за регистрацию нового держателя долга согласно кредит-авизо от 11.06.2002 на сумму 120.00 долл.США</v>
          </cell>
        </row>
        <row r="8540">
          <cell r="A8540">
            <v>37418</v>
          </cell>
          <cell r="B8540" t="str">
            <v>47422840700000050074</v>
          </cell>
          <cell r="C8540" t="str">
            <v>60301810700000009098</v>
          </cell>
          <cell r="D8540" t="str">
            <v>$</v>
          </cell>
          <cell r="E8540">
            <v>1255.7</v>
          </cell>
          <cell r="F8540" t="str">
            <v>Комиссия за регистрацию нового держателя долга согласно кредит-авизо от 11.06.2002 на сумму 240.00 долл.США</v>
          </cell>
        </row>
        <row r="8541">
          <cell r="A8541">
            <v>37418</v>
          </cell>
          <cell r="B8541" t="str">
            <v>47422840700000050074</v>
          </cell>
          <cell r="C8541" t="str">
            <v>60301810700000009098</v>
          </cell>
          <cell r="D8541" t="str">
            <v>$</v>
          </cell>
          <cell r="E8541">
            <v>627.85</v>
          </cell>
          <cell r="F8541" t="str">
            <v>Комиссия за регистрацию нового держателя долга согласно кредит-авизо от 11.06.2002 на сумму 120.00 долл.США</v>
          </cell>
        </row>
        <row r="8542">
          <cell r="A8542">
            <v>37418</v>
          </cell>
          <cell r="B8542" t="str">
            <v>47422840700000050074</v>
          </cell>
          <cell r="C8542" t="str">
            <v>60301810700000009098</v>
          </cell>
          <cell r="D8542" t="str">
            <v>$</v>
          </cell>
          <cell r="E8542">
            <v>4394.9399999999996</v>
          </cell>
          <cell r="F8542" t="str">
            <v>Комиссия за регистрацию нового держателя долга согласно кредит-авизо от 11.06.2002 на сумму 840.00 долл.США</v>
          </cell>
        </row>
        <row r="8543">
          <cell r="A8543">
            <v>37418</v>
          </cell>
          <cell r="B8543" t="str">
            <v>47422840700000050074</v>
          </cell>
          <cell r="C8543" t="str">
            <v>60301810700000009098</v>
          </cell>
          <cell r="D8543" t="str">
            <v>$</v>
          </cell>
          <cell r="E8543">
            <v>313.92</v>
          </cell>
          <cell r="F8543" t="str">
            <v>Комиссия за регистрацию нового днржателя долга согласно кредит-авизо от 11.06.2002 на сумму 120.00 долл.США</v>
          </cell>
        </row>
        <row r="8544">
          <cell r="A8544">
            <v>37418</v>
          </cell>
          <cell r="B8544" t="str">
            <v>47422840700000050074</v>
          </cell>
          <cell r="C8544" t="str">
            <v>60301810700000009098</v>
          </cell>
          <cell r="D8544" t="str">
            <v>$</v>
          </cell>
          <cell r="E8544">
            <v>313.92</v>
          </cell>
          <cell r="F8544" t="str">
            <v>Комиссия за регистрацию нового держателя долга согласно кредит-авизо от 11.06.2002 на сумму 120.00 долл.США</v>
          </cell>
        </row>
        <row r="8545">
          <cell r="A8545">
            <v>37420</v>
          </cell>
          <cell r="B8545" t="str">
            <v>47422840700000050074</v>
          </cell>
          <cell r="C8545" t="str">
            <v>60301810700000009098</v>
          </cell>
          <cell r="D8545" t="str">
            <v>$</v>
          </cell>
          <cell r="E8545">
            <v>313.97000000000003</v>
          </cell>
          <cell r="F8545" t="str">
            <v>Комиссия за регистрацию нового держалеля долга согласно кредит-авизо от13.06.2002 на сумму 60.00 долл.США</v>
          </cell>
        </row>
        <row r="8546">
          <cell r="A8546">
            <v>37421</v>
          </cell>
          <cell r="B8546" t="str">
            <v>47422840700000050074</v>
          </cell>
          <cell r="C8546" t="str">
            <v>60301810700000009098</v>
          </cell>
          <cell r="D8546" t="str">
            <v>$</v>
          </cell>
          <cell r="E8546">
            <v>3767.14</v>
          </cell>
          <cell r="F8546" t="str">
            <v>Комиссия за регистрацию нового держателя долга согласно кредит-авизо от 14.06.2002</v>
          </cell>
        </row>
        <row r="8547">
          <cell r="A8547">
            <v>37424</v>
          </cell>
          <cell r="B8547" t="str">
            <v>47422840700000050074</v>
          </cell>
          <cell r="C8547" t="str">
            <v>60301810700000009098</v>
          </cell>
          <cell r="D8547" t="str">
            <v>$</v>
          </cell>
          <cell r="E8547">
            <v>313.93</v>
          </cell>
          <cell r="F8547" t="str">
            <v>Комиссия за регистрацию нового держателя долга согласно кредит/авизо кор-та от 17.06.2002 на сумму 60.00 ам.долларов</v>
          </cell>
        </row>
        <row r="8548">
          <cell r="A8548">
            <v>37424</v>
          </cell>
          <cell r="B8548" t="str">
            <v>47422840700000050074</v>
          </cell>
          <cell r="C8548" t="str">
            <v>60301810700000009098</v>
          </cell>
          <cell r="D8548" t="str">
            <v>$</v>
          </cell>
          <cell r="E8548">
            <v>10673.55</v>
          </cell>
          <cell r="F8548" t="str">
            <v>Комиссия за регистрацию нового держателя долга согласно кредит-авизо от 17.06.2002</v>
          </cell>
        </row>
        <row r="8549">
          <cell r="A8549">
            <v>37425</v>
          </cell>
          <cell r="B8549" t="str">
            <v>47422840700000050074</v>
          </cell>
          <cell r="C8549" t="str">
            <v>60301810700000009098</v>
          </cell>
          <cell r="D8549" t="str">
            <v>$</v>
          </cell>
          <cell r="E8549">
            <v>313.95999999999998</v>
          </cell>
          <cell r="F8549" t="str">
            <v>Комиссия за регистрацию нового держателя долга согласно кредит/авизо кор-та от 18.06.2002 на сумму 60.00 ам.долларов</v>
          </cell>
        </row>
        <row r="8550">
          <cell r="A8550">
            <v>37425</v>
          </cell>
          <cell r="B8550" t="str">
            <v>47422840700000050074</v>
          </cell>
          <cell r="C8550" t="str">
            <v>60301810700000009098</v>
          </cell>
          <cell r="D8550" t="str">
            <v>$</v>
          </cell>
          <cell r="E8550">
            <v>1255.83</v>
          </cell>
          <cell r="F8550" t="str">
            <v>Комиссия за регистрацию нового деожателя долга согласно кредит/авизо кор-та от 18.06.2002 на сумму 240.00 ам.долларов</v>
          </cell>
        </row>
        <row r="8551">
          <cell r="A8551">
            <v>37426</v>
          </cell>
          <cell r="B8551" t="str">
            <v>47422840700000050074</v>
          </cell>
          <cell r="C8551" t="str">
            <v>60301810700000009098</v>
          </cell>
          <cell r="D8551" t="str">
            <v>$</v>
          </cell>
          <cell r="E8551">
            <v>1569.79</v>
          </cell>
          <cell r="F8551" t="str">
            <v>Комиссия за регистрацию нового держателя долга согласно кредит-авизо от 19.06.02</v>
          </cell>
        </row>
        <row r="8552">
          <cell r="A8552">
            <v>37426</v>
          </cell>
          <cell r="B8552" t="str">
            <v>47422840700000050074</v>
          </cell>
          <cell r="C8552" t="str">
            <v>60301810700000009098</v>
          </cell>
          <cell r="D8552" t="str">
            <v>$</v>
          </cell>
          <cell r="E8552">
            <v>6279.3</v>
          </cell>
          <cell r="F8552" t="str">
            <v>Комиссия за регистрацию нового держателя долга согласно кредит/авизо кор-та от 19.06.2002 на сумму 1,260.00 ам.долларов</v>
          </cell>
        </row>
        <row r="8553">
          <cell r="A8553">
            <v>37426</v>
          </cell>
          <cell r="B8553" t="str">
            <v>47422840700000050074</v>
          </cell>
          <cell r="C8553" t="str">
            <v>60301810700000009098</v>
          </cell>
          <cell r="D8553" t="str">
            <v>$</v>
          </cell>
          <cell r="E8553">
            <v>313.97000000000003</v>
          </cell>
          <cell r="F8553" t="str">
            <v>Комиссия на запрос АКБ "Международная Финансовая Компания", связанный с их аудиторской проверкой,согласно кредит/авизо кор-та от 19.06.2002 на сумму 1,260.00 ам.долл.</v>
          </cell>
        </row>
        <row r="8554">
          <cell r="A8554">
            <v>37426</v>
          </cell>
          <cell r="B8554" t="str">
            <v>47422840700000050074</v>
          </cell>
          <cell r="C8554" t="str">
            <v>60301810700000009098</v>
          </cell>
          <cell r="D8554" t="str">
            <v>$</v>
          </cell>
          <cell r="E8554">
            <v>938.25</v>
          </cell>
          <cell r="F8554" t="str">
            <v>Комиссия за регистрацию нового держателя долга согласно кредит-авизо от 19.06.02</v>
          </cell>
        </row>
        <row r="8555">
          <cell r="A8555">
            <v>37427</v>
          </cell>
          <cell r="B8555" t="str">
            <v>47422840700000050074</v>
          </cell>
          <cell r="C8555" t="str">
            <v>60301810700000009098</v>
          </cell>
          <cell r="D8555" t="str">
            <v>$</v>
          </cell>
          <cell r="E8555">
            <v>1569.52</v>
          </cell>
          <cell r="F8555" t="str">
            <v>Комиссия за регистрацию нового держателя долга согласно кредит-авизо от 20.06.02</v>
          </cell>
        </row>
        <row r="8556">
          <cell r="A8556">
            <v>37428</v>
          </cell>
          <cell r="B8556" t="str">
            <v>47422840700000050074</v>
          </cell>
          <cell r="C8556" t="str">
            <v>60301810700000009098</v>
          </cell>
          <cell r="D8556" t="str">
            <v>$</v>
          </cell>
          <cell r="E8556">
            <v>313.97000000000003</v>
          </cell>
          <cell r="F8556" t="str">
            <v>Комиссия за регистрацию нового держателя долга, согласно кредит-авизо от 21.06.2002</v>
          </cell>
        </row>
        <row r="8557">
          <cell r="A8557">
            <v>37433</v>
          </cell>
          <cell r="B8557" t="str">
            <v>47422840700000050074</v>
          </cell>
          <cell r="C8557" t="str">
            <v>60301810700000009098</v>
          </cell>
          <cell r="D8557" t="str">
            <v>$</v>
          </cell>
          <cell r="E8557">
            <v>1888.35</v>
          </cell>
          <cell r="F8557" t="str">
            <v>Комиссия за регистрацию нового держателя долга согласно кредит-авизо от 26.06.2002</v>
          </cell>
        </row>
        <row r="8558">
          <cell r="A8558">
            <v>37433</v>
          </cell>
          <cell r="B8558" t="str">
            <v>47422840700000050074</v>
          </cell>
          <cell r="C8558" t="str">
            <v>60301810700000009098</v>
          </cell>
          <cell r="D8558" t="str">
            <v>$</v>
          </cell>
          <cell r="E8558">
            <v>4382.6000000000004</v>
          </cell>
          <cell r="F8558" t="str">
            <v>Комиссия за предоставление информации по запросу кредитора согласно кредит-авизо от 26.06.2002</v>
          </cell>
        </row>
        <row r="8559">
          <cell r="A8559">
            <v>37434</v>
          </cell>
          <cell r="B8559" t="str">
            <v>47422840700000050074</v>
          </cell>
          <cell r="C8559" t="str">
            <v>60301810700000009098</v>
          </cell>
          <cell r="D8559" t="str">
            <v>$</v>
          </cell>
          <cell r="E8559">
            <v>10700.65</v>
          </cell>
          <cell r="F8559" t="str">
            <v>Комиссия за регистрацию нового держателя долга согласно кредит-авизо от 27.06.2002</v>
          </cell>
        </row>
        <row r="8560">
          <cell r="A8560">
            <v>37435</v>
          </cell>
          <cell r="B8560" t="str">
            <v>47422840700000050074</v>
          </cell>
          <cell r="C8560" t="str">
            <v>60301810700000009098</v>
          </cell>
          <cell r="D8560" t="str">
            <v>$</v>
          </cell>
          <cell r="E8560">
            <v>944.27</v>
          </cell>
          <cell r="F8560" t="str">
            <v>Комиссия за регистрацию нового держателя долга согласно кредит/авизо кор-та от 28.06.2002 на сумму 180.00 ам.долларов</v>
          </cell>
        </row>
        <row r="8561">
          <cell r="A8561">
            <v>37342</v>
          </cell>
          <cell r="B8561" t="str">
            <v>47422840800000050000</v>
          </cell>
          <cell r="C8561" t="str">
            <v>60301810700000009098</v>
          </cell>
          <cell r="D8561" t="str">
            <v>$</v>
          </cell>
          <cell r="E8561">
            <v>122963.89</v>
          </cell>
          <cell r="F8561" t="str">
            <v>Закрытие привлеченного кредита #79 на срок с 14.02.2002 по 27.03.2002. Возврат процентов. Контрагент SLB COMMERCIAL BANK, /ZURICH Закрытие начисленных процентов перечисление в бюджет суммы налога на доходы иностранных юридических лиц , платежное поручение</v>
          </cell>
        </row>
        <row r="8562">
          <cell r="A8562">
            <v>37434</v>
          </cell>
          <cell r="B8562" t="str">
            <v>47422840800000050000</v>
          </cell>
          <cell r="C8562" t="str">
            <v>60301840000000000000</v>
          </cell>
          <cell r="D8562" t="str">
            <v>$</v>
          </cell>
          <cell r="E8562">
            <v>224274.29</v>
          </cell>
          <cell r="F8562" t="str">
            <v xml:space="preserve">Закрытие привлеченного кредита #4 на срок с 15.04.2002 по 27.06.2002. Возврат процентов. Контрагент SLB COMMERCIAL BANK, /ZURICH Закрытие начисленных процентов, перечисление в бюджет суммы налога на доходы иностранных юридических лиц, платежное поручение </v>
          </cell>
        </row>
        <row r="8563">
          <cell r="A8563">
            <v>37299</v>
          </cell>
          <cell r="B8563" t="str">
            <v>47422840900000057000</v>
          </cell>
          <cell r="C8563" t="str">
            <v>60301810700000009098</v>
          </cell>
          <cell r="D8563" t="str">
            <v>$</v>
          </cell>
          <cell r="E8563">
            <v>31503.67</v>
          </cell>
          <cell r="F8563" t="str">
            <v>Оплата НПО Машиностроения агентской комиссии Внешэкономбанка по Договору Займа N01-01-06/26-331 от 21.06.99г. Согласно MT 100 JPMORGAN CHASE BANK, London от 11.02.02.</v>
          </cell>
        </row>
        <row r="8564">
          <cell r="A8564">
            <v>37342</v>
          </cell>
          <cell r="B8564" t="str">
            <v>47422978141767250224</v>
          </cell>
          <cell r="C8564" t="str">
            <v>60301810700000009098</v>
          </cell>
          <cell r="D8564" t="str">
            <v>$</v>
          </cell>
          <cell r="E8564">
            <v>188.49</v>
          </cell>
          <cell r="F8564" t="str">
            <v>ЗАЧИСЛЕНИЕ И ПЕРЕВОД КУПОННОГО ДОХОДА ISIN DE0001908408 RECORD DATE 020322. ГАЗЭНЕРГОПРОМБАНК.</v>
          </cell>
        </row>
        <row r="8565">
          <cell r="A8565">
            <v>37334</v>
          </cell>
          <cell r="B8565" t="str">
            <v>47422978646356250224</v>
          </cell>
          <cell r="C8565" t="str">
            <v>60301810700000009098</v>
          </cell>
          <cell r="D8565" t="str">
            <v>$</v>
          </cell>
          <cell r="E8565">
            <v>933.24</v>
          </cell>
          <cell r="F8565" t="str">
            <v>ЗАЧИСЛЕНИЕ И ПЕРВОД КУПОННОГО ДОХОДА ISIN XS0107716846 RECORD DATE 020228</v>
          </cell>
        </row>
        <row r="8566">
          <cell r="A8566">
            <v>37426</v>
          </cell>
          <cell r="B8566" t="str">
            <v>47422978646356250224</v>
          </cell>
          <cell r="C8566" t="str">
            <v>60301810700000009098</v>
          </cell>
          <cell r="D8566" t="str">
            <v>$</v>
          </cell>
          <cell r="E8566">
            <v>794.07</v>
          </cell>
          <cell r="F8566" t="str">
            <v>ПЕРЕВОД КУПОННОГО ДОХОДА ПО  ISIN XS0107716846 CALDERMINE</v>
          </cell>
        </row>
        <row r="8567">
          <cell r="A8567">
            <v>37342</v>
          </cell>
          <cell r="B8567" t="str">
            <v>47422978727819250224</v>
          </cell>
          <cell r="C8567" t="str">
            <v>60301810700000009098</v>
          </cell>
          <cell r="D8567" t="str">
            <v>$</v>
          </cell>
          <cell r="E8567">
            <v>934.01</v>
          </cell>
          <cell r="F8567" t="str">
            <v>ЗАЧИСЛЕНИЕ И ПЕРЕВОД КУПОННОГО ДОХОДА ISIN DE0001908408 RECORD DATE 020322. МБСП</v>
          </cell>
        </row>
        <row r="8568">
          <cell r="A8568">
            <v>37354</v>
          </cell>
          <cell r="B8568" t="str">
            <v>47422978727819250224</v>
          </cell>
          <cell r="C8568" t="str">
            <v>60301810700000009098</v>
          </cell>
          <cell r="D8568" t="str">
            <v>$</v>
          </cell>
          <cell r="E8568">
            <v>787.56</v>
          </cell>
          <cell r="F8568" t="str">
            <v>ПЕРЕВОД КУПОННОГО ДОХОДА МБСП  ISIN DE0002308954 RECORD DATE 020329</v>
          </cell>
        </row>
        <row r="8569">
          <cell r="A8569">
            <v>37349</v>
          </cell>
          <cell r="B8569" t="str">
            <v>47422978780225250224</v>
          </cell>
          <cell r="C8569" t="str">
            <v>60301810700000009098</v>
          </cell>
          <cell r="D8569" t="str">
            <v>$</v>
          </cell>
          <cell r="E8569">
            <v>262.02</v>
          </cell>
          <cell r="F8569" t="str">
            <v>ПЕРЕВОД КУПОННОГО ДОХОДА ПО ЦБ ISIN XS0109450972 LIVART INVESTMENTS CORP.</v>
          </cell>
        </row>
        <row r="8570">
          <cell r="A8570">
            <v>37334</v>
          </cell>
          <cell r="B8570" t="str">
            <v>47422978852674250224</v>
          </cell>
          <cell r="C8570" t="str">
            <v>60301810700000009098</v>
          </cell>
          <cell r="D8570" t="str">
            <v>$</v>
          </cell>
          <cell r="E8570">
            <v>603.28</v>
          </cell>
          <cell r="F8570" t="str">
            <v>ЗАЧИСЛЕНИЕ И ПЕРЕВОД КУПОННОГО ДОХОДА ISIN XS0107716846 RECORD DATE 020228</v>
          </cell>
        </row>
        <row r="8571">
          <cell r="A8571">
            <v>37426</v>
          </cell>
          <cell r="B8571" t="str">
            <v>47422978852674250224</v>
          </cell>
          <cell r="C8571" t="str">
            <v>60301810700000009098</v>
          </cell>
          <cell r="D8571" t="str">
            <v>$</v>
          </cell>
          <cell r="E8571">
            <v>198.37</v>
          </cell>
          <cell r="F8571" t="str">
            <v>ПЕРЕВОД КУПОННОГО ДОХОДА ПО ISIN XS0107716846 NIGELFIELD</v>
          </cell>
        </row>
        <row r="8572">
          <cell r="A8572">
            <v>37411</v>
          </cell>
          <cell r="B8572" t="str">
            <v>47423810200000060506</v>
          </cell>
          <cell r="C8572" t="str">
            <v>60301810600000009279</v>
          </cell>
          <cell r="D8572" t="str">
            <v>$</v>
          </cell>
          <cell r="E8572">
            <v>1572.86</v>
          </cell>
          <cell r="F8572" t="str">
            <v>Удержание НДС от суммы комис.плат.системы в размере USD250-00,EUR 277-35-плата за предоставление секретной литеры"МС".Invoice 02107075 от 30.04.2002.Исправительный провод к 03.06.2002</v>
          </cell>
        </row>
        <row r="8573">
          <cell r="A8573">
            <v>37398</v>
          </cell>
          <cell r="B8573" t="str">
            <v>47423810900000170000</v>
          </cell>
          <cell r="C8573" t="str">
            <v>60301810700000009098</v>
          </cell>
          <cell r="D8573" t="str">
            <v>$</v>
          </cell>
          <cell r="E8573">
            <v>10405.370000000001</v>
          </cell>
          <cell r="F8573" t="str">
            <v>сторно м/о 500 от 18.05.02</v>
          </cell>
        </row>
        <row r="8574">
          <cell r="A8574">
            <v>37398</v>
          </cell>
          <cell r="B8574" t="str">
            <v>47423810900000170000</v>
          </cell>
          <cell r="C8574" t="str">
            <v>60301810700000009098</v>
          </cell>
          <cell r="D8574" t="str">
            <v>$</v>
          </cell>
          <cell r="E8574">
            <v>911.72</v>
          </cell>
          <cell r="F8574" t="str">
            <v>сторно м/о 500 от 18.05.02</v>
          </cell>
        </row>
        <row r="8575">
          <cell r="A8575">
            <v>37398</v>
          </cell>
          <cell r="B8575" t="str">
            <v>47423810900000170000</v>
          </cell>
          <cell r="C8575" t="str">
            <v>60301810700000009098</v>
          </cell>
          <cell r="D8575" t="str">
            <v>$</v>
          </cell>
          <cell r="E8575">
            <v>1171.7</v>
          </cell>
          <cell r="F8575" t="str">
            <v>сторно м/о 500 от 18.05.02</v>
          </cell>
        </row>
        <row r="8576">
          <cell r="A8576">
            <v>37398</v>
          </cell>
          <cell r="B8576" t="str">
            <v>47423810900000170000</v>
          </cell>
          <cell r="C8576" t="str">
            <v>60301810700000009098</v>
          </cell>
          <cell r="D8576" t="str">
            <v>$</v>
          </cell>
          <cell r="E8576">
            <v>10527.61</v>
          </cell>
          <cell r="F8576" t="str">
            <v>сторно м/о 500 от 18.05.02</v>
          </cell>
        </row>
        <row r="8577">
          <cell r="A8577">
            <v>37398</v>
          </cell>
          <cell r="B8577" t="str">
            <v>47423810900000170000</v>
          </cell>
          <cell r="C8577" t="str">
            <v>60301810700000009098</v>
          </cell>
          <cell r="D8577" t="str">
            <v>$</v>
          </cell>
          <cell r="E8577">
            <v>2768.27</v>
          </cell>
          <cell r="F8577" t="str">
            <v>сторно м/о 1968 от 20.05.02</v>
          </cell>
        </row>
        <row r="8578">
          <cell r="A8578">
            <v>37398</v>
          </cell>
          <cell r="B8578" t="str">
            <v>47423810900000170000</v>
          </cell>
          <cell r="C8578" t="str">
            <v>60301810700000009098</v>
          </cell>
          <cell r="D8578" t="str">
            <v>$</v>
          </cell>
          <cell r="E8578">
            <v>2825.34</v>
          </cell>
          <cell r="F8578" t="str">
            <v>сторно м/о 1968 от 20.05.02</v>
          </cell>
        </row>
        <row r="8579">
          <cell r="A8579">
            <v>37410</v>
          </cell>
          <cell r="B8579" t="str">
            <v>47423978502055060502</v>
          </cell>
          <cell r="C8579" t="str">
            <v>60301810600000009279</v>
          </cell>
          <cell r="D8579" t="str">
            <v>$</v>
          </cell>
          <cell r="E8579">
            <v>1572.86</v>
          </cell>
          <cell r="F8579" t="str">
            <v>Удержание НДСот суммы комис. платежной системы в размере USD 250-00,EUR 277-35-плата за предоставление секретной литеры "МС".Invoice 02107075 от 30.04.2002</v>
          </cell>
        </row>
        <row r="8580">
          <cell r="A8580">
            <v>37391</v>
          </cell>
          <cell r="B8580" t="str">
            <v>60301810000000009125</v>
          </cell>
          <cell r="C8580" t="str">
            <v>60302810300000009125</v>
          </cell>
          <cell r="D8580" t="str">
            <v>*</v>
          </cell>
          <cell r="E8580">
            <v>14881</v>
          </cell>
          <cell r="F8580"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8581">
          <cell r="A8581">
            <v>37284</v>
          </cell>
          <cell r="B8581" t="str">
            <v>60301810100000009122</v>
          </cell>
          <cell r="C8581" t="str">
            <v>60302810100000009121</v>
          </cell>
          <cell r="D8581" t="str">
            <v>$</v>
          </cell>
          <cell r="E8581">
            <v>292225</v>
          </cell>
          <cell r="F8581" t="str">
            <v>На основании служебной записки Отдела налогового учета N 193/001705 от 25.01.2002г.осуществляются следующие бухгалтерские проводки, в связи с представлением в МИ МНС РФ N 44 уточненного расчета по налогу на прибыль за 2000г.</v>
          </cell>
        </row>
        <row r="8582">
          <cell r="A8582">
            <v>37299</v>
          </cell>
          <cell r="B8582" t="str">
            <v>60301810100000009122</v>
          </cell>
          <cell r="C8582" t="str">
            <v>60302810400000009122</v>
          </cell>
          <cell r="D8582" t="str">
            <v>$</v>
          </cell>
          <cell r="E8582">
            <v>445635</v>
          </cell>
          <cell r="F8582" t="str">
            <v>Преречисление уточненных расчетов по налогу на прибыль и по налогу на доходы поГЦБ за 1999г.на основании служебной записки Отдела налогового учета ЦБ исх.N310/001705 от 11.02.2002г.</v>
          </cell>
        </row>
        <row r="8583">
          <cell r="A8583">
            <v>37391</v>
          </cell>
          <cell r="B8583" t="str">
            <v>60301810100000009122</v>
          </cell>
          <cell r="C8583" t="str">
            <v>60302810400000009122</v>
          </cell>
          <cell r="D8583" t="str">
            <v>*</v>
          </cell>
          <cell r="E8583">
            <v>18703999</v>
          </cell>
          <cell r="F8583"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8584">
          <cell r="A8584">
            <v>37413</v>
          </cell>
          <cell r="B8584" t="str">
            <v>60301810100000009122</v>
          </cell>
          <cell r="C8584" t="str">
            <v>60302810400000009122</v>
          </cell>
          <cell r="D8584" t="str">
            <v>*</v>
          </cell>
          <cell r="E8584">
            <v>18703999</v>
          </cell>
          <cell r="F8584" t="str">
            <v>На основании служебной записки Отдела налогового учета исх.1197/001705 от 05.06.2002г. осуществляются бух.проводки по начислению авансовых платежей по налогу на прибыль за июнь 2002г.</v>
          </cell>
        </row>
        <row r="8585">
          <cell r="A8585">
            <v>37284</v>
          </cell>
          <cell r="B8585" t="str">
            <v>60301810400000009123</v>
          </cell>
          <cell r="C8585" t="str">
            <v>60302810700000009123</v>
          </cell>
          <cell r="D8585" t="str">
            <v>$</v>
          </cell>
          <cell r="E8585">
            <v>241</v>
          </cell>
          <cell r="F8585" t="str">
            <v>На основании служебной записки Отдела налогового учета N 193/001705 от 25.01.2002г.осуществляются следующие бухгалтерские проводки, в связи с представлением в МИ МНС РФ N 44 уточненного расчета по налогу на прибыль за 2000г.</v>
          </cell>
        </row>
        <row r="8586">
          <cell r="A8586">
            <v>37391</v>
          </cell>
          <cell r="B8586" t="str">
            <v>60301810400000009123</v>
          </cell>
          <cell r="C8586" t="str">
            <v>60302810700000009123</v>
          </cell>
          <cell r="D8586" t="str">
            <v>*</v>
          </cell>
          <cell r="E8586">
            <v>20129</v>
          </cell>
          <cell r="F8586"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8587">
          <cell r="A8587">
            <v>37413</v>
          </cell>
          <cell r="B8587" t="str">
            <v>60301810400000009123</v>
          </cell>
          <cell r="C8587" t="str">
            <v>60302810700000009123</v>
          </cell>
          <cell r="D8587" t="str">
            <v>*</v>
          </cell>
          <cell r="E8587">
            <v>20129</v>
          </cell>
          <cell r="F8587" t="str">
            <v>На основании служебной записки Отдела налогового учета исх.1197/001705 от 05.06.2002г. осуществляются бух.проводки по начислению авансовых платежей по налогу на прибыль за июнь 2002г.</v>
          </cell>
        </row>
        <row r="8588">
          <cell r="A8588">
            <v>37270</v>
          </cell>
          <cell r="B8588" t="str">
            <v>60301810500000009942</v>
          </cell>
          <cell r="C8588" t="str">
            <v>60302810800000009942</v>
          </cell>
          <cell r="D8588" t="str">
            <v>$</v>
          </cell>
          <cell r="E8588">
            <v>679491</v>
          </cell>
          <cell r="F8588" t="str">
            <v>На основании служебной записки отдела налогового учета исх.68/001705 от 11.01.2002. перечисление налога на доходы по ГЦБ за декабрь 2001г.</v>
          </cell>
        </row>
        <row r="8589">
          <cell r="A8589">
            <v>37384</v>
          </cell>
          <cell r="B8589" t="str">
            <v>60301810500000009942</v>
          </cell>
          <cell r="C8589" t="str">
            <v>60302810100000009121</v>
          </cell>
          <cell r="D8589" t="str">
            <v>*</v>
          </cell>
          <cell r="E8589">
            <v>13685982</v>
          </cell>
          <cell r="F8589" t="str">
            <v>В целях использования переплаты по налогу на прибыль осущ.след.бух.проводки на основании служебной записки Отдела налогового учета исх.995/001705 от 07.05.2002г.</v>
          </cell>
        </row>
        <row r="8590">
          <cell r="A8590">
            <v>37413</v>
          </cell>
          <cell r="B8590" t="str">
            <v>60301810500000009942</v>
          </cell>
          <cell r="C8590" t="str">
            <v>60302810800000009942</v>
          </cell>
          <cell r="D8590" t="str">
            <v>#</v>
          </cell>
          <cell r="E8590">
            <v>986125</v>
          </cell>
          <cell r="F8590" t="str">
            <v>На основании служебной записки Отдела налогового учета исх.1196/001705 от 05.06.2002г.использование переплаты по налогу на доходы по ГЦБ в счет уплаты налога за   май 2002г.</v>
          </cell>
        </row>
        <row r="8591">
          <cell r="A8591">
            <v>37343</v>
          </cell>
          <cell r="B8591" t="str">
            <v>60301810600000009790</v>
          </cell>
          <cell r="C8591" t="str">
            <v>60302810700000009071</v>
          </cell>
          <cell r="D8591" t="str">
            <v>$</v>
          </cell>
          <cell r="E8591">
            <v>2000000</v>
          </cell>
          <cell r="F8591" t="str">
            <v>В целях использования переплаты по налогу на содержание жилищного фонда и объектов социально-культурной сферы в счет уплаты налога на рекламу за 4 квартал 2001г.На осн.служебной записки отдела налогового учета исх.595/001705 от 25.03.2002г.осущ.бух.провод</v>
          </cell>
        </row>
        <row r="8592">
          <cell r="A8592">
            <v>37391</v>
          </cell>
          <cell r="B8592" t="str">
            <v>60301810700000009098</v>
          </cell>
          <cell r="C8592" t="str">
            <v>60302810000000009098</v>
          </cell>
          <cell r="D8592" t="str">
            <v>$</v>
          </cell>
          <cell r="E8592">
            <v>1815094</v>
          </cell>
          <cell r="F8592" t="str">
            <v>В целях использования переплаты по НДС для уплаты налога за апрель 2002г.осущ.бух.проводка по отнесению на счет"Расчеты с бюджетом по НДС" на осн.служебной записки Отдела налогового учета исх.1027/001705 от 15.05.2002г.</v>
          </cell>
        </row>
        <row r="8593">
          <cell r="A8593">
            <v>37425</v>
          </cell>
          <cell r="B8593" t="str">
            <v>60301810700000009098</v>
          </cell>
          <cell r="C8593" t="str">
            <v>60302810000000009098</v>
          </cell>
          <cell r="D8593" t="str">
            <v>$</v>
          </cell>
          <cell r="E8593">
            <v>1539345</v>
          </cell>
          <cell r="F8593" t="str">
            <v>На основании служебной записки отдела налогового учета исх.1258/001705 от 14.06.02.1).Спис-ется результат от округления суммы начисленного НДС за май 2002г.до рублей. 2) Использование переплаты по НДС для уплаты налога за май 2002 г.</v>
          </cell>
        </row>
        <row r="8594">
          <cell r="A8594">
            <v>37260</v>
          </cell>
          <cell r="B8594" t="str">
            <v>60301810700000009108</v>
          </cell>
          <cell r="C8594" t="str">
            <v>60302810000000009108</v>
          </cell>
          <cell r="D8594" t="str">
            <v>$</v>
          </cell>
          <cell r="E8594">
            <v>493425</v>
          </cell>
          <cell r="F8594" t="str">
            <v>На осн.служебн.записки отдела налогового учета ЦБ N 3/00170705 от 03.01.02г. списывается арендная плата за землю по договору аренды N М-01-505074 от 25.02.99г.за 1 квартал 2002г.П/поручение N058 от 04.01.2002г.</v>
          </cell>
        </row>
        <row r="8595">
          <cell r="A8595">
            <v>37260</v>
          </cell>
          <cell r="B8595" t="str">
            <v>60301810700000009108</v>
          </cell>
          <cell r="C8595" t="str">
            <v>60302810000000009108</v>
          </cell>
          <cell r="D8595" t="str">
            <v>$</v>
          </cell>
          <cell r="E8595">
            <v>120837</v>
          </cell>
          <cell r="F8595" t="str">
            <v>На осн.сл.записки Отдела нологового учета ЦБ N 5/001705 от 03.01.2002г.списывается арендная плата за землю по дог.аренды N М-01-003373 от 13.11.95г.за 1 квартал 2002г.П/пор.N062 от 04.01.2002г.</v>
          </cell>
        </row>
        <row r="8596">
          <cell r="A8596">
            <v>37260</v>
          </cell>
          <cell r="B8596" t="str">
            <v>60301810700000009108</v>
          </cell>
          <cell r="C8596" t="str">
            <v>60302810000000009108</v>
          </cell>
          <cell r="D8596" t="str">
            <v>$</v>
          </cell>
          <cell r="E8596">
            <v>354444</v>
          </cell>
          <cell r="F8596" t="str">
            <v>На основании служебной записки Отдела налогового учета ЦБ N 7/001705 от 03.01.2002г.списывается арендная плата за землю по дог.аренды N М-01-006751 от 25.09.96г. за 1 квартал 2002г.П/пор.N 065 от 04.01.2002г.</v>
          </cell>
        </row>
        <row r="8597">
          <cell r="A8597">
            <v>37260</v>
          </cell>
          <cell r="B8597" t="str">
            <v>60301810700000009108</v>
          </cell>
          <cell r="C8597" t="str">
            <v>60302810000000009108</v>
          </cell>
          <cell r="D8597" t="str">
            <v>$</v>
          </cell>
          <cell r="E8597">
            <v>70915</v>
          </cell>
          <cell r="F8597" t="str">
            <v>На осн.служ записки Отдела налогового учета ЦБ N 6/001705 от 03.01.2002г.списывается арендная плата за заемлю по дог.N М-05-010748 от 21.01.98г. за 1 квартал 2002г. П/пор.N 067 от 04.01.2002г.</v>
          </cell>
        </row>
        <row r="8598">
          <cell r="A8598">
            <v>37391</v>
          </cell>
          <cell r="B8598" t="str">
            <v>60301810700000009124</v>
          </cell>
          <cell r="C8598" t="str">
            <v>60302810000000009124</v>
          </cell>
          <cell r="D8598" t="str">
            <v>*</v>
          </cell>
          <cell r="E8598">
            <v>2053</v>
          </cell>
          <cell r="F8598"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8599">
          <cell r="A8599">
            <v>37284</v>
          </cell>
          <cell r="B8599" t="str">
            <v>60301810800000009121</v>
          </cell>
          <cell r="C8599" t="str">
            <v>60302810100000009121</v>
          </cell>
          <cell r="D8599" t="str">
            <v>$</v>
          </cell>
          <cell r="E8599">
            <v>119175</v>
          </cell>
          <cell r="F8599" t="str">
            <v>На основании служебной записки Отдела налогового учета N 193/001705 от 25.01.2002г.осуществляются следующие бухгалтерские проводки, в связи с представлением в МИ МНС РФ N 44 уточненного расчета по налогу на прибыль за 2000г.</v>
          </cell>
        </row>
        <row r="8600">
          <cell r="A8600">
            <v>37299</v>
          </cell>
          <cell r="B8600" t="str">
            <v>60301810800000009121</v>
          </cell>
          <cell r="C8600" t="str">
            <v>60302810100000009121</v>
          </cell>
          <cell r="D8600" t="str">
            <v>$</v>
          </cell>
          <cell r="E8600">
            <v>183388</v>
          </cell>
          <cell r="F8600" t="str">
            <v>Преречисление уточненных расчетов по налогу на прибыль и по налогу на доходы поГЦБ за 1999г.на основании служебной записки Отдела налогового учета ЦБ исх.N310/001705 от 11.02.2002г.</v>
          </cell>
        </row>
        <row r="8601">
          <cell r="A8601">
            <v>37391</v>
          </cell>
          <cell r="B8601" t="str">
            <v>60301810800000009121</v>
          </cell>
          <cell r="C8601" t="str">
            <v>60302810100000009121</v>
          </cell>
          <cell r="D8601" t="str">
            <v>*</v>
          </cell>
          <cell r="E8601">
            <v>8520198</v>
          </cell>
          <cell r="F8601"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8602">
          <cell r="A8602">
            <v>37413</v>
          </cell>
          <cell r="B8602" t="str">
            <v>60301810800000009121</v>
          </cell>
          <cell r="C8602" t="str">
            <v>60302810100000009121</v>
          </cell>
          <cell r="D8602" t="str">
            <v>*</v>
          </cell>
          <cell r="E8602">
            <v>8520198</v>
          </cell>
          <cell r="F8602" t="str">
            <v>На основании служебной записки Отдела налогового учета исх.1197/001705 от 05.06.2002г. осуществляются бух.проводки по начислению авансовых платежей по налогу на прибыль за июнь 2002г.</v>
          </cell>
        </row>
        <row r="8603">
          <cell r="A8603">
            <v>37344</v>
          </cell>
          <cell r="B8603" t="str">
            <v>60301810900000009034</v>
          </cell>
          <cell r="C8603" t="str">
            <v>60302810200000009034</v>
          </cell>
          <cell r="D8603" t="str">
            <v>$</v>
          </cell>
          <cell r="E8603">
            <v>25600</v>
          </cell>
          <cell r="F8603" t="str">
            <v>На основании служебной записки отдела налогового учета исх.623/001705 от 28.03.2002г.осуществляются бухгалтерские проводки в целях:1)доначисления налога на пользователей автомобильных дорог по расчету за 2001г.,2)использование переплаты поналогу на пользо</v>
          </cell>
        </row>
        <row r="8604">
          <cell r="A8604">
            <v>37299</v>
          </cell>
          <cell r="B8604" t="str">
            <v>60302810100000009121</v>
          </cell>
          <cell r="C8604" t="str">
            <v>60302810400000009122</v>
          </cell>
          <cell r="D8604" t="str">
            <v>$</v>
          </cell>
          <cell r="E8604">
            <v>292225</v>
          </cell>
          <cell r="F8604" t="str">
            <v>Преречисление уточненных расчетов по налогу на прибыль и по налогу на доходы поГЦБ за 1999г.на основании служебной записки Отдела налогового учета ЦБ исх.N310/001705 от 11.02.2002г.</v>
          </cell>
        </row>
        <row r="8605">
          <cell r="A8605">
            <v>37260</v>
          </cell>
          <cell r="B8605" t="str">
            <v>60305810200000000001</v>
          </cell>
          <cell r="C8605" t="str">
            <v>60301810900000009801</v>
          </cell>
          <cell r="D8605" t="str">
            <v>$</v>
          </cell>
          <cell r="E8605">
            <v>51316</v>
          </cell>
          <cell r="F8605" t="str">
            <v>М/о к вед. N 1 от 04-01-2002г. (на сумму руб. 343417.25)На выпл.ок.расч.ув.сотр.,возн,по дог.возм.оказ.усл.внештат.сотр.ВЭБ в январе 2002г. Начисления: Возн.по дог.относ.и неотнос. на себ. Комп.н/отп. Удержания:  Нал.на дох.</v>
          </cell>
        </row>
        <row r="8606">
          <cell r="A8606">
            <v>37260</v>
          </cell>
          <cell r="B8606" t="str">
            <v>60305810200000000001</v>
          </cell>
          <cell r="C8606" t="str">
            <v>60301810900000009801</v>
          </cell>
          <cell r="D8606" t="str">
            <v>$</v>
          </cell>
          <cell r="E8606">
            <v>14204</v>
          </cell>
          <cell r="F8606" t="str">
            <v>М/о к вед. N 2 от 04-01-2002г. (на сумму руб. 92931.00)На выпл.прем.по пр.№60-п от 29-12-2001г.сотр.ВЭБ. Начисления: Прем/СпецФ/ Удержания:  Нал.на дох., Налог/прошлый г/, Алим., Переч.на депозит</v>
          </cell>
        </row>
        <row r="8607">
          <cell r="A8607">
            <v>37260</v>
          </cell>
          <cell r="B8607" t="str">
            <v>60305810200000000001</v>
          </cell>
          <cell r="C8607" t="str">
            <v>60301810900000009801</v>
          </cell>
          <cell r="D8607" t="str">
            <v>$</v>
          </cell>
          <cell r="E8607">
            <v>114</v>
          </cell>
          <cell r="F8607" t="str">
            <v>М/о к вед. N 2 от 04-01-2002г. (на сумму руб. 92931.00)На выпл.прем.по пр.№60-п от 29-12-2001г.сотр.ВЭБ. Начисления: Прем/СпецФ/ Удержания:  Нал.на дох., Налог/прошлый г/, Алим., Переч.на депозит</v>
          </cell>
        </row>
        <row r="8608">
          <cell r="A8608">
            <v>37265</v>
          </cell>
          <cell r="B8608" t="str">
            <v>60305810200000000001</v>
          </cell>
          <cell r="C8608" t="str">
            <v>60301810900000009801</v>
          </cell>
          <cell r="D8608" t="str">
            <v>$</v>
          </cell>
          <cell r="E8608">
            <v>2067401</v>
          </cell>
          <cell r="F8608" t="str">
            <v>М/о к вед. N 3 от 09-01-2002г. (на сумму руб. 13825370.80)На выпал.прем.за декабрь и 4-йкв.2001г.сотр.ДБ,ДВФО,ДРП,Депоз,УМС,ООДП ВЭБ. Начисления: Мес.Прем., Кв.прем Удержания:  Нал.на дох., Налог/прошлый г/, Алим., Переч.на депозит</v>
          </cell>
        </row>
        <row r="8609">
          <cell r="A8609">
            <v>37265</v>
          </cell>
          <cell r="B8609" t="str">
            <v>60305810200000000001</v>
          </cell>
          <cell r="C8609" t="str">
            <v>60301810900000009801</v>
          </cell>
          <cell r="D8609" t="str">
            <v>$</v>
          </cell>
          <cell r="E8609">
            <v>909</v>
          </cell>
          <cell r="F8609" t="str">
            <v>М/о к вед. N 3 от 09-01-2002г. (на сумму руб. 13825370.80)На выпал.прем.за декабрь и 4-йкв.2001г.сотр.ДБ,ДВФО,ДРП,Депоз,УМС,ООДП ВЭБ. Начисления: Мес.Прем., Кв.прем Удержания:  Нал.на дох., Налог/прошлый г/, Алим., Переч.на депозит</v>
          </cell>
        </row>
        <row r="8610">
          <cell r="A8610">
            <v>37265</v>
          </cell>
          <cell r="B8610" t="str">
            <v>60305810200000000001</v>
          </cell>
          <cell r="C8610" t="str">
            <v>60301810900000009801</v>
          </cell>
          <cell r="D8610" t="str">
            <v>$</v>
          </cell>
          <cell r="E8610">
            <v>2832704</v>
          </cell>
          <cell r="F8610" t="str">
            <v>М/о к вед. N 4 от 09-01-2002г. (на сумму руб. 18794708.93)На выпл.прем.за декабрь и 4-йкв.2001г сотр.ЦБ,АП,Рук-ва,ДИВС,ДВРИО ВЭБ. Начисления: Мес.Прем., Кв.прем Удержания:  Нал.на дох., Налог/прошлый г/, Алим., Переч.на депозит</v>
          </cell>
        </row>
        <row r="8611">
          <cell r="A8611">
            <v>37265</v>
          </cell>
          <cell r="B8611" t="str">
            <v>60305810200000000001</v>
          </cell>
          <cell r="C8611" t="str">
            <v>60301810900000009801</v>
          </cell>
          <cell r="D8611" t="str">
            <v>$</v>
          </cell>
          <cell r="E8611">
            <v>21653</v>
          </cell>
          <cell r="F8611" t="str">
            <v>М/о к вед. N 4 от 09-01-2002г. (на сумму руб. 18794708.93)На выпл.прем.за декабрь и 4-йкв.2001г сотр.ЦБ,АП,Рук-ва,ДИВС,ДВРИО ВЭБ. Начисления: Мес.Прем., Кв.прем Удержания:  Нал.на дох., Налог/прошлый г/, Алим., Переч.на депозит</v>
          </cell>
        </row>
        <row r="8612">
          <cell r="A8612">
            <v>37265</v>
          </cell>
          <cell r="B8612" t="str">
            <v>60305810200000000001</v>
          </cell>
          <cell r="C8612" t="str">
            <v>60301810900000009801</v>
          </cell>
          <cell r="D8612" t="str">
            <v>$</v>
          </cell>
          <cell r="E8612">
            <v>2775</v>
          </cell>
          <cell r="F8612" t="str">
            <v>М/о к вед. N 5 от 09-01-2002г. (на сумму руб. 2433668.87)На выпл.прем.за декабрь и 4-й кв.2001г.сотр.УМТО ВЭБ. Начисления: Мес.Прем., Кв.прем Удержания:  Нал.на дох., Налог/прошлый г/, Алим., Переч.на депозит</v>
          </cell>
        </row>
        <row r="8613">
          <cell r="A8613">
            <v>37265</v>
          </cell>
          <cell r="B8613" t="str">
            <v>60305810200000000001</v>
          </cell>
          <cell r="C8613" t="str">
            <v>60301810900000009801</v>
          </cell>
          <cell r="D8613" t="str">
            <v>$</v>
          </cell>
          <cell r="E8613">
            <v>364791</v>
          </cell>
          <cell r="F8613" t="str">
            <v>М/о к вед. N 5 от 09-01-2002г. (на сумму руб. 2433668.87)На выпл.прем.за декабрь и 4-й кв.2001г.сотр.УМТО ВЭБ. Начисления: Мес.Прем., Кв.прем Удержания:  Нал.на дох., Налог/прошлый г/, Алим., Переч.на депозит</v>
          </cell>
        </row>
        <row r="8614">
          <cell r="A8614">
            <v>37265</v>
          </cell>
          <cell r="B8614" t="str">
            <v>60305810200000000001</v>
          </cell>
          <cell r="C8614" t="str">
            <v>60301810900000009801</v>
          </cell>
          <cell r="D8614" t="str">
            <v>$</v>
          </cell>
          <cell r="E8614">
            <v>1516293</v>
          </cell>
          <cell r="F8614" t="str">
            <v>М/о к вед. N 6 от 09-01-2002г. (на сумму руб. 10133949.80)На выпл.прем.за декабрь и 4-й кв.2001г сотр.КД,ДОРК,Пред-в в РФ . Начисления: Мес.Прем., Кв.прем Удержания:  Нал.на дох., Налог/прошлый г/, Переч.на депозит</v>
          </cell>
        </row>
        <row r="8615">
          <cell r="A8615">
            <v>37265</v>
          </cell>
          <cell r="B8615" t="str">
            <v>60305810200000000001</v>
          </cell>
          <cell r="C8615" t="str">
            <v>60301810900000009801</v>
          </cell>
          <cell r="D8615" t="str">
            <v>$</v>
          </cell>
          <cell r="E8615">
            <v>13428</v>
          </cell>
          <cell r="F8615" t="str">
            <v>М/о к вед. N 6 от 09-01-2002г. (на сумму руб. 10133949.80)На выпл.прем.за декабрь и 4-й кв.2001г сотр.КД,ДОРК,Пред-в в РФ . Начисления: Мес.Прем., Кв.прем Удержания:  Нал.на дох., Налог/прошлый г/, Переч.на депозит</v>
          </cell>
        </row>
        <row r="8616">
          <cell r="A8616">
            <v>37265</v>
          </cell>
          <cell r="B8616" t="str">
            <v>60305810200000000001</v>
          </cell>
          <cell r="C8616" t="str">
            <v>60301810900000009801</v>
          </cell>
          <cell r="D8616" t="str">
            <v>$</v>
          </cell>
          <cell r="E8616">
            <v>1633114</v>
          </cell>
          <cell r="F8616" t="str">
            <v>М/о к вед. N 7 от 09-01-2002г. (на сумму руб. 10916399.59)На выпл.прем.за декабрь и 4-й кв.2001г.сотр.РЦ,ЮД,ДВКиА ВЭБ.. Начисления: Мес.Прем., Кв.прем Удержания:  Нал.на дох., Алим., Переч.на депозит</v>
          </cell>
        </row>
        <row r="8617">
          <cell r="A8617">
            <v>37265</v>
          </cell>
          <cell r="B8617" t="str">
            <v>60305810200000000001</v>
          </cell>
          <cell r="C8617" t="str">
            <v>60301810900000009801</v>
          </cell>
          <cell r="D8617" t="str">
            <v>$</v>
          </cell>
          <cell r="E8617">
            <v>798112</v>
          </cell>
          <cell r="F8617" t="str">
            <v>М/о к вед. N 8 от 09-01-2002г. (на сумму руб. 5294642.37)На выпл.прем.за декабрь и 4-й кв.2001г.сотр.ДИТ ВЭБ. Нач-я: Мес.Прем., Кв.прем Удер-я:  Нал.на дох., Налог/прошлый г/, Алим., Переч.на депозит</v>
          </cell>
        </row>
        <row r="8618">
          <cell r="A8618">
            <v>37265</v>
          </cell>
          <cell r="B8618" t="str">
            <v>60305810200000000001</v>
          </cell>
          <cell r="C8618" t="str">
            <v>60301810900000009801</v>
          </cell>
          <cell r="D8618" t="str">
            <v>$</v>
          </cell>
          <cell r="E8618">
            <v>929</v>
          </cell>
          <cell r="F8618" t="str">
            <v>М/о к вед. N 8 от 09-01-2002г. (на сумму руб. 5294642.37)На выпл.прем.за декабрь и 4-й кв.2001г.сотр.ДИТ ВЭБ. Нач-я: Мес.Прем., Кв.прем Удер-я:  Нал.на дох., Налог/прошлый г/, Алим., Переч.на депозит</v>
          </cell>
        </row>
        <row r="8619">
          <cell r="A8619">
            <v>37265</v>
          </cell>
          <cell r="B8619" t="str">
            <v>60305810200000000001</v>
          </cell>
          <cell r="C8619" t="str">
            <v>60301810900000009801</v>
          </cell>
          <cell r="D8619" t="str">
            <v>$</v>
          </cell>
          <cell r="E8619">
            <v>989248</v>
          </cell>
          <cell r="F8619" t="str">
            <v>М/о к вед. N 9 от 09-01-2002г. (на сумму руб. 6611939.61)На выпл.прем.за декабрь и 4-йкв.2001г.сотр.ДМДО ,ДВД ВЭБ. Нач-я: Мес.Прем., Кв.прем Удер-я:  Нал.на дох., Налог/прошлый г/, Алим., Переч.на депозит</v>
          </cell>
        </row>
        <row r="8620">
          <cell r="A8620">
            <v>37265</v>
          </cell>
          <cell r="B8620" t="str">
            <v>60305810200000000001</v>
          </cell>
          <cell r="C8620" t="str">
            <v>60301810900000009801</v>
          </cell>
          <cell r="D8620" t="str">
            <v>$</v>
          </cell>
          <cell r="E8620">
            <v>4362</v>
          </cell>
          <cell r="F8620" t="str">
            <v>М/о к вед. N 9 от 09-01-2002г. (на сумму руб. 6611939.61)На выпл.прем.за декабрь и 4-йкв.2001г.сотр.ДМДО ,ДВД ВЭБ. Нач-я: Мес.Прем., Кв.прем Удер-я:  Нал.на дох., Налог/прошлый г/, Алим., Переч.на депозит</v>
          </cell>
        </row>
        <row r="8621">
          <cell r="A8621">
            <v>37266</v>
          </cell>
          <cell r="B8621" t="str">
            <v>60305810200000000001</v>
          </cell>
          <cell r="C8621" t="str">
            <v>60301810900000009801</v>
          </cell>
          <cell r="D8621" t="str">
            <v>$</v>
          </cell>
          <cell r="E8621">
            <v>59137</v>
          </cell>
          <cell r="F8621" t="str">
            <v>М/о к вед. N 12 от 10-01-2002г. (на сумму руб. 394770.64)На выпл.сумм по о/отп.сотр.ВЭБ. в январе 2002 г. Нач-я: Окл., О/отп, МПотп, Д/отп Удер-я:  Нал.на дох., Алим., Профвзн., Переч.на депозит</v>
          </cell>
        </row>
        <row r="8622">
          <cell r="A8622">
            <v>37266</v>
          </cell>
          <cell r="B8622" t="str">
            <v>60305810200000000001</v>
          </cell>
          <cell r="C8622" t="str">
            <v>60301810900000009801</v>
          </cell>
          <cell r="D8622" t="str">
            <v>$</v>
          </cell>
          <cell r="E8622">
            <v>70615</v>
          </cell>
          <cell r="F8622" t="str">
            <v>М/о к вед. N 10 от 10-01-2002г. (на сумму руб. 472563.30)На выпл.прем.за декабрь и4-й кыв.ув.сотр.и возн.по дог. возм. оказ. усл.внеш.сотрюВЭБ в январе 2002 г. Нач-я: Мес.Прем., Возн.по дог.относ.и неотнос.на себ. Кв.прем Удержания:  Нал.на дох.</v>
          </cell>
        </row>
        <row r="8623">
          <cell r="A8623">
            <v>37266</v>
          </cell>
          <cell r="B8623" t="str">
            <v>60305810200000000001</v>
          </cell>
          <cell r="C8623" t="str">
            <v>60301810900000009801</v>
          </cell>
          <cell r="D8623" t="str">
            <v>$</v>
          </cell>
          <cell r="E8623">
            <v>147276</v>
          </cell>
          <cell r="F8623" t="str">
            <v>М/о к вед. N 11 от 10-01-2002г. (на сумму руб. 985073.84)На выпл.сумм по о/отп. и пр.выпл.сотр.ВЭБ в январе 2002 г.. Нач-я: Окл., 1ч корм.реб, О/отп, МПотп, Д/отп, Б/л и пос Удер-я:  Нал.на дох., Алим., Профвзн., Переч.на депозит</v>
          </cell>
        </row>
        <row r="8624">
          <cell r="A8624">
            <v>37272</v>
          </cell>
          <cell r="B8624" t="str">
            <v>60305810200000000001</v>
          </cell>
          <cell r="C8624" t="str">
            <v>60301810900000009801</v>
          </cell>
          <cell r="D8624" t="str">
            <v>$</v>
          </cell>
          <cell r="E8624">
            <v>13650</v>
          </cell>
          <cell r="F8624" t="str">
            <v>М/о к вед. N 13 от 16-01-2002г. (на сумму руб. 91333.00)На выпл.сумм возн.по дог.возм.оказ.усл.внеш.сотр.ВЭБ в январе 2002 г.. Начисления: Возн.по дог/себ/, Возн.по дог., Возн.по.дог. Удержания:  Нал.на дох.</v>
          </cell>
        </row>
        <row r="8625">
          <cell r="A8625">
            <v>37273</v>
          </cell>
          <cell r="B8625" t="str">
            <v>60305810200000000001</v>
          </cell>
          <cell r="C8625" t="str">
            <v>60301810900000009801</v>
          </cell>
          <cell r="D8625" t="str">
            <v>$</v>
          </cell>
          <cell r="E8625">
            <v>192506</v>
          </cell>
          <cell r="F8625" t="str">
            <v>М/о к вед. N 14 от 17-01-2002г. (на сумму руб. 1763545.83)На выпл.сумм по о/отп.и прювыпл.сотр.ВЭБ в январе 2002г. Нач-я: Окл., Мес.Прем., О/отп, Прем.Юб., МПотп, МПмногодет, МПсметрь, Д/отп, У/отп, Кв.прем, Б/л и пос Удер-я:  Нал.на дох., Алим., Профвзн.</v>
          </cell>
        </row>
        <row r="8626">
          <cell r="A8626">
            <v>37279</v>
          </cell>
          <cell r="B8626" t="str">
            <v>60305810200000000001</v>
          </cell>
          <cell r="C8626" t="str">
            <v>60301810900000009801</v>
          </cell>
          <cell r="D8626" t="str">
            <v>$</v>
          </cell>
          <cell r="E8626">
            <v>6832</v>
          </cell>
          <cell r="F8626" t="str">
            <v>М/о к вед. N 16 от 23-01-2002г. (на сумму руб. 45718.00)На выпл.МП в св.со см.пенс.и возн.по дог.возм.оказ.усл.внешт.сотр.ВЭБ в январе 2002 г. Нач-я: Возн.по дог/себ/, Возн.по догУМТО/себ/, Возн.по дог., Возн.по.догУМТО., МПсемье умер.пенс Удержания:Нал.н</v>
          </cell>
        </row>
        <row r="8627">
          <cell r="A8627">
            <v>37279</v>
          </cell>
          <cell r="B8627" t="str">
            <v>60305810200000000001</v>
          </cell>
          <cell r="C8627" t="str">
            <v>60301810900000009801</v>
          </cell>
          <cell r="D8627" t="str">
            <v>$</v>
          </cell>
          <cell r="E8627">
            <v>98199</v>
          </cell>
          <cell r="F8627" t="str">
            <v>М/о к вед. N 15 от 23-01-2002г. (на сумму руб. 674425.81)На выпл.сумм по о/отп.и пр.выпл.сотр.ВЭБ в январе 2002 г. Нач-я: Окл., Комп.выпл.жен., О/отп, Прем.Юб., МПотп, МПдо3х л, МПпр.(Сомову), Д/отп, У/отп, Б/л и пос Удер-я:  Нал.на дох., Профвзн., Переч.</v>
          </cell>
        </row>
        <row r="8628">
          <cell r="A8628">
            <v>37285</v>
          </cell>
          <cell r="B8628" t="str">
            <v>60305810200000000001</v>
          </cell>
          <cell r="C8628" t="str">
            <v>60301810900000009801</v>
          </cell>
          <cell r="D8628" t="str">
            <v>$</v>
          </cell>
          <cell r="E8628">
            <v>1118</v>
          </cell>
          <cell r="F8628" t="str">
            <v>М/о к вед. N 17 от 29-01-2002г. (на сумму руб. 8183.24)На выпл.сумм ок.расч.ув.сотр.и возн.по дог.возм.оказ.усл.внештат.сотр.ВЭБ в январе 2002 г. Начисления: Окл., Возн.по дог/себ/, Комп.н/отп Удержания:  Нал.на дох.</v>
          </cell>
        </row>
        <row r="8629">
          <cell r="A8629">
            <v>37286</v>
          </cell>
          <cell r="B8629" t="str">
            <v>60305810200000000001</v>
          </cell>
          <cell r="C8629" t="str">
            <v>60301810900000009801</v>
          </cell>
          <cell r="D8629" t="str">
            <v>$</v>
          </cell>
          <cell r="E8629">
            <v>881248</v>
          </cell>
          <cell r="F8629" t="str">
            <v>М/о к вед. N 01/19 от 30-01-2002г. (на сумму руб. 5835421.50)На выпл.з/пл.за январь2002г.сотр.ЦБ,АП,Рук,ДИВС,ДВРИО ВЭБ. Нач-я: Окл., Разн.окл., Опл.совм., Комп.выпл.жен., О/отп, Прем.Юб., МПотп, МПдо3х л, Д/отп, У/отп, Б/л и пос Удер-я:  Нал.на дох.,Алим.</v>
          </cell>
        </row>
        <row r="8630">
          <cell r="A8630">
            <v>37286</v>
          </cell>
          <cell r="B8630" t="str">
            <v>60305810200000000001</v>
          </cell>
          <cell r="C8630" t="str">
            <v>60301810900000009801</v>
          </cell>
          <cell r="D8630" t="str">
            <v>$</v>
          </cell>
          <cell r="E8630">
            <v>324129</v>
          </cell>
          <cell r="F8630" t="str">
            <v>М/о к вед. N 01/23 от 30-01-2002г. (на сумму руб. 2241563.25)На выпл.з/пл.за январь2002гсотр.ДИТ ВЭБ. Нач-я: Окл., Комп.выпл.жен., О/отп, МПотп, МПсметрь, МПдо3х л, Д/отп, Б/л и пос Удер-я:  Нал.на дох., Алим., Профвзн., Переч.на депозит</v>
          </cell>
        </row>
        <row r="8631">
          <cell r="A8631">
            <v>37286</v>
          </cell>
          <cell r="B8631" t="str">
            <v>60305810200000000001</v>
          </cell>
          <cell r="C8631" t="str">
            <v>60301810900000009801</v>
          </cell>
          <cell r="D8631" t="str">
            <v>$</v>
          </cell>
          <cell r="E8631">
            <v>642987</v>
          </cell>
          <cell r="F8631" t="str">
            <v>М/о к вед. N 01/22 от 30-01-2002г. (на сумму руб. 4298427.45)На выпл.з/пл.за январь2002г.сотр.РЦ,ЮД,ДВКиА ВЭБ. Нач-я: Окл., Комп.выпл.жен., О/отп, Прем.Юб., МПотп, МПдо3х л, Д/отп, У/отп, Б/л и пос Удер-я:  Нал.на дох., Алим., Профвзн., Переч.на депозит</v>
          </cell>
        </row>
        <row r="8632">
          <cell r="A8632">
            <v>37286</v>
          </cell>
          <cell r="B8632" t="str">
            <v>60305810200000000001</v>
          </cell>
          <cell r="C8632" t="str">
            <v>60301810900000009801</v>
          </cell>
          <cell r="D8632" t="str">
            <v>$</v>
          </cell>
          <cell r="E8632">
            <v>222915</v>
          </cell>
          <cell r="F8632" t="str">
            <v>М/о к вед. N 01/20 от 30-01-2002г. (на сумму руб. 1610574.61)На выпл.з/пл.за январь2002г сотр.УМТО ДВРИО ВЭБ. Нач-я: Окл., Надб., Мес.Прем., Опл.совм., О/отп, МПотп, МПмногодет, Д/отп, Б/л и пос Удер-я:  Нал.на дох., Налог/прошлый г/, Алим., Профвзн., Пер</v>
          </cell>
        </row>
        <row r="8633">
          <cell r="A8633">
            <v>37286</v>
          </cell>
          <cell r="B8633" t="str">
            <v>60305810200000000001</v>
          </cell>
          <cell r="C8633" t="str">
            <v>60301810900000009801</v>
          </cell>
          <cell r="D8633" t="str">
            <v>$</v>
          </cell>
          <cell r="E8633">
            <v>2866</v>
          </cell>
          <cell r="F8633" t="str">
            <v>М/о к вед. N 01/20 от 30-01-2002г. (на сумму руб. 1610574.61)На выпл.з/пл.за январь2002г сотр.УМТО ДВРИО ВЭБ. Нач-я: Окл., Надб., Мес.Прем., Опл.совм., О/отп, МПотп, МПмногодет, Д/отп, Б/л и пос Удер-я:  Нал.на дох., Налог/прошлый г/, Алим., Профвзн., Пер</v>
          </cell>
        </row>
        <row r="8634">
          <cell r="A8634">
            <v>37286</v>
          </cell>
          <cell r="B8634" t="str">
            <v>60305810200000000001</v>
          </cell>
          <cell r="C8634" t="str">
            <v>60301810900000009801</v>
          </cell>
          <cell r="D8634" t="str">
            <v>$</v>
          </cell>
          <cell r="E8634">
            <v>693106</v>
          </cell>
          <cell r="F8634" t="str">
            <v>М/о к вед. N 01/18 от 30-01-2002г. (на сумму руб. 4560265.46)На выпл.з/пл.за январь 2002г.сотр.ДБ,ДВФО,ДРП,Депоз.,УМС,ООДП ВЭБ. Нач-я: Окл., Комп.выпл.жен., О/отп, МПотп, МПдо3х л, Д/отп, Б/л и пос Удер-я:  Нал.на дох., Алим., Профвзн., Переч.на депозит</v>
          </cell>
        </row>
        <row r="8635">
          <cell r="A8635">
            <v>37286</v>
          </cell>
          <cell r="B8635" t="str">
            <v>60305810200000000001</v>
          </cell>
          <cell r="C8635" t="str">
            <v>60301810900000009801</v>
          </cell>
          <cell r="D8635" t="str">
            <v>$</v>
          </cell>
          <cell r="E8635">
            <v>365056</v>
          </cell>
          <cell r="F8635" t="str">
            <v>М/о к вед. N 01/24 от 30-01-2002г. (на сумму руб. 2464788.60)На выпл.з/пл.за январь2002г.сотр.ДМДО,ДВД  ВЭБ . Нач-я: Окл., Мес.Прем., Комп.выпл.жен., 1ч корм.реб, О/отп, МПотп, МПсметрь, МПдо3х л, МПрожд.р, Д/отпЧАЭС, Д/отп, У/отп, Б/л и пос Удер-я: Нал.н</v>
          </cell>
        </row>
        <row r="8636">
          <cell r="A8636">
            <v>37286</v>
          </cell>
          <cell r="B8636" t="str">
            <v>60305810200000000001</v>
          </cell>
          <cell r="C8636" t="str">
            <v>60301810900000009801</v>
          </cell>
          <cell r="D8636" t="str">
            <v>$</v>
          </cell>
          <cell r="E8636">
            <v>639575</v>
          </cell>
          <cell r="F8636" t="str">
            <v>М/о к вед. N 01/21 от 30-01-2002г. (на сумму руб. 4289530.65)На выпл.з/пл.за январь 2002г.сотр.КД,ДОРК,Пред-в в Сан-Петер,Калининграде. Нач-я: Окл., Мес.Прем., Комп.выпл.жен., О/отп, МПотп, МПдо3х л, Д/отп, Кв.прем, Б/л и пос Удер-я:  Нал.на дох., Профвзн</v>
          </cell>
        </row>
        <row r="8637">
          <cell r="A8637">
            <v>37288</v>
          </cell>
          <cell r="B8637" t="str">
            <v>60305810200000000001</v>
          </cell>
          <cell r="C8637" t="str">
            <v>60301810900000009801</v>
          </cell>
          <cell r="D8637" t="str">
            <v>$</v>
          </cell>
          <cell r="E8637">
            <v>37187</v>
          </cell>
          <cell r="F8637" t="str">
            <v>М/о к вед. N 25 от 01-02-2002г. (на сумму руб. 248864.92)На выпл.з/пл.за янв.сотр.ДИВС,окон.оасч.ув.сотр.,возн.по.дог.возм.оказ.усл.внешт.сотр.ВЭБ в феврале2002г.. Нач-я: Окл., Возн.по дог/себ/, Возн.по дог/себ/, Возн.по дог., Возн.по.дог., Комп.н/отп Уде</v>
          </cell>
        </row>
        <row r="8638">
          <cell r="A8638">
            <v>37288</v>
          </cell>
          <cell r="B8638" t="str">
            <v>60305810200000000001</v>
          </cell>
          <cell r="C8638" t="str">
            <v>60301810900000009801</v>
          </cell>
          <cell r="D8638" t="str">
            <v>$</v>
          </cell>
          <cell r="E8638">
            <v>11965</v>
          </cell>
          <cell r="F8638" t="str">
            <v>М/о к вед. N 26 от 01-02-2002г. (на сумму руб. 80074.10)На выпл.з/пл.за янв.2002г.сотр.ВЭБ. Нач-я: Окл. Удер-я:  Нал.на дох., Переч.на депозит</v>
          </cell>
        </row>
        <row r="8639">
          <cell r="A8639">
            <v>37288</v>
          </cell>
          <cell r="B8639" t="str">
            <v>60305810200000000001</v>
          </cell>
          <cell r="C8639" t="str">
            <v>60301810900000009801</v>
          </cell>
          <cell r="D8639" t="str">
            <v>$</v>
          </cell>
          <cell r="E8639">
            <v>63440</v>
          </cell>
          <cell r="F8639" t="str">
            <v>М/о к вед. N 27 от 01-02-2002г. (на сумму руб. 426560.00)На выпл.МПна леч.сотр.ВЭБв феврале2002г. Нач-я: МПлеч Удер-я:  Нал.на дох., Переч.на депозит</v>
          </cell>
        </row>
        <row r="8640">
          <cell r="A8640">
            <v>37293</v>
          </cell>
          <cell r="B8640" t="str">
            <v>60305810200000000001</v>
          </cell>
          <cell r="C8640" t="str">
            <v>60301810900000009801</v>
          </cell>
          <cell r="D8640" t="str">
            <v>$</v>
          </cell>
          <cell r="E8640">
            <v>891675</v>
          </cell>
          <cell r="F8640" t="str">
            <v>М/о к вед. N 28 от 06-02-2002г. (на сумму руб. 5904013.75)На выпл.прем.за янв.2002 г.сотр.ДБ,ДВФО,ДРП,Депоз,УМС,ООДП ВЭБ. Начисления: Мес.Прем. Удержания:  Нал.на дох., Алим., Переч.на депозит</v>
          </cell>
        </row>
        <row r="8641">
          <cell r="A8641">
            <v>37293</v>
          </cell>
          <cell r="B8641" t="str">
            <v>60305810200000000001</v>
          </cell>
          <cell r="C8641" t="str">
            <v>60301810900000009801</v>
          </cell>
          <cell r="D8641" t="str">
            <v>$</v>
          </cell>
          <cell r="E8641">
            <v>1216419</v>
          </cell>
          <cell r="F8641" t="str">
            <v>М/о к вед. N 29 от 06-02-2002г. (на сумму руб. 8036202.80)На выпл.прем.за янв.2002г.сотр.ЦБ,АП,Рук,ДИВС,ДВРИО ВЭБ. Начисления: Мес.Прем. Удержания:  Нал.на дох., Алим., Переч.на депозит</v>
          </cell>
        </row>
        <row r="8642">
          <cell r="A8642">
            <v>37293</v>
          </cell>
          <cell r="B8642" t="str">
            <v>60305810200000000001</v>
          </cell>
          <cell r="C8642" t="str">
            <v>60301810900000009801</v>
          </cell>
          <cell r="D8642" t="str">
            <v>$</v>
          </cell>
          <cell r="E8642">
            <v>762778</v>
          </cell>
          <cell r="F8642" t="str">
            <v>М/о к вед. N 31 от 06-02-2002г. (на сумму руб. 5084281.00)На выпл.прем.за янв.2002г.сотр.КД,ДОРК,Пред.ВЭБ в С-Петер.и Калининграде,. Начисления: Мес.Прем. Удержания:  Нал.на дох., Переч.на депозит</v>
          </cell>
        </row>
        <row r="8643">
          <cell r="A8643">
            <v>37293</v>
          </cell>
          <cell r="B8643" t="str">
            <v>60305810200000000001</v>
          </cell>
          <cell r="C8643" t="str">
            <v>60301810900000009801</v>
          </cell>
          <cell r="D8643" t="str">
            <v>$</v>
          </cell>
          <cell r="E8643">
            <v>771021</v>
          </cell>
          <cell r="F8643" t="str">
            <v>М/о к вед. N 32 от 06-02-2002г. (на сумму руб. 5144202.00)На выпл.прем.за янв.2002гсотр.РЦ,ЮД,ДВКиА ВЭБ. Начисления: Мес.Прем. Удержания:  Нал.на дох., Алим., Переч.на депозит</v>
          </cell>
        </row>
        <row r="8644">
          <cell r="A8644">
            <v>37293</v>
          </cell>
          <cell r="B8644" t="str">
            <v>60305810200000000001</v>
          </cell>
          <cell r="C8644" t="str">
            <v>60301810900000009801</v>
          </cell>
          <cell r="D8644" t="str">
            <v>$</v>
          </cell>
          <cell r="E8644">
            <v>374360</v>
          </cell>
          <cell r="F8644" t="str">
            <v>М/о к вед. N 33 от 06-02-2002г. (на сумму руб. 2485010.00)На выпл.прем.за янв.сотр.ДИТ ВЭБ. Начисления: Мес.Прем. Удержания:  Нал.на дох., Алим., Переч.на депозит</v>
          </cell>
        </row>
        <row r="8645">
          <cell r="A8645">
            <v>37293</v>
          </cell>
          <cell r="B8645" t="str">
            <v>60305810200000000001</v>
          </cell>
          <cell r="C8645" t="str">
            <v>60301810900000009801</v>
          </cell>
          <cell r="D8645" t="str">
            <v>$</v>
          </cell>
          <cell r="E8645">
            <v>429834</v>
          </cell>
          <cell r="F8645" t="str">
            <v>М/о к вед. N 34 от 06-02-2002г. (на сумму руб. 2871826.90)На выпл.прем.за янв.2002г сотр ДМДО,ДВД ВЭБ. Начисления: Мес.Прем. Удержания:  Нал.на дох., Алим., Профвзн., Переч.на депозит</v>
          </cell>
        </row>
        <row r="8646">
          <cell r="A8646">
            <v>37293</v>
          </cell>
          <cell r="B8646" t="str">
            <v>60305810200000000001</v>
          </cell>
          <cell r="C8646" t="str">
            <v>60301810900000009801</v>
          </cell>
          <cell r="D8646" t="str">
            <v>$</v>
          </cell>
          <cell r="E8646">
            <v>239885</v>
          </cell>
          <cell r="F8646" t="str">
            <v>М/о к вед. N 30 от 06-02-2002г. (на сумму руб. 1598520.17На выпл.прем.за янв.2002г.сотр.УМТО ВЭБ). Нач-я: Мес.Прем. Удер-я:  Нал.на дох., Налог/прошлый г/, Алим., Переч.на депозит</v>
          </cell>
        </row>
        <row r="8647">
          <cell r="A8647">
            <v>37293</v>
          </cell>
          <cell r="B8647" t="str">
            <v>60305810200000000001</v>
          </cell>
          <cell r="C8647" t="str">
            <v>60301810900000009801</v>
          </cell>
          <cell r="D8647" t="str">
            <v>$</v>
          </cell>
          <cell r="E8647">
            <v>2775</v>
          </cell>
          <cell r="F8647" t="str">
            <v>М/о к вед. N 30 от 06-02-2002г. (на сумму руб. 1598520.17На выпл.прем.за янв.2002г.сотр.УМТО ВЭБ). Нач-я: Мес.Прем. Удер-я:  Нал.на дох., Налог/прошлый г/, Алим., Переч.на депозит</v>
          </cell>
        </row>
        <row r="8648">
          <cell r="A8648">
            <v>37293</v>
          </cell>
          <cell r="B8648" t="str">
            <v>60305810200000000001</v>
          </cell>
          <cell r="C8648" t="str">
            <v>60301810900000009801</v>
          </cell>
          <cell r="D8648" t="str">
            <v>$</v>
          </cell>
          <cell r="E8648">
            <v>249845</v>
          </cell>
          <cell r="F8648" t="str">
            <v>М/о к вед. N 35 от 06-02-2002г. (на сумму руб. 1741656.72)На выпл.сумм по о/отп.и пр.выпл.сотр.ВЭБ в феврале 2002г.. Начисления: Окл., Мес.Прем., О/отп, МПотп, МПмногодет, МПрожд.р, Д/отп, Б/л и пос Удержания:  налог, Профвзн., Переч.на депозит</v>
          </cell>
        </row>
        <row r="8649">
          <cell r="A8649">
            <v>37294</v>
          </cell>
          <cell r="B8649" t="str">
            <v>60305810200000000001</v>
          </cell>
          <cell r="C8649" t="str">
            <v>60301810900000009801</v>
          </cell>
          <cell r="D8649" t="str">
            <v>$</v>
          </cell>
          <cell r="E8649">
            <v>7582</v>
          </cell>
          <cell r="F8649" t="str">
            <v>М/о к вед. N 37 от 07-02-2002г. (на сумму руб. 54742.25)На выпл.сумм по о/отп.и пр.выпл.сотр.ВЭБ в февр.2002г. Нач-я: Окл., О/отп, МПотп, Д/отп Удер-я:  налог, Переч.на депозит</v>
          </cell>
        </row>
        <row r="8650">
          <cell r="A8650">
            <v>37294</v>
          </cell>
          <cell r="B8650" t="str">
            <v>60305810200000000001</v>
          </cell>
          <cell r="C8650" t="str">
            <v>60301810900000009801</v>
          </cell>
          <cell r="D8650" t="str">
            <v>$</v>
          </cell>
          <cell r="E8650">
            <v>32769</v>
          </cell>
          <cell r="F8650" t="str">
            <v>М/о к вед. N 36 от 07-02-2002г. (на сумму руб. 219336.32)На выпл.прем.за янв.ув.сотр.и возн.по дог.возм.оказ.усл.внешт.сотр.ВЭБв февр.2002г. Начисления: Мес.Прем., Возн.по дог/себ/, Возн.по дог., Возн.по.дог., Комп.н/отп Удержания:  налог</v>
          </cell>
        </row>
        <row r="8651">
          <cell r="A8651">
            <v>37298</v>
          </cell>
          <cell r="B8651" t="str">
            <v>60305810200000000001</v>
          </cell>
          <cell r="C8651" t="str">
            <v>60301810900000009801</v>
          </cell>
          <cell r="D8651" t="str">
            <v>$</v>
          </cell>
          <cell r="E8651">
            <v>3892</v>
          </cell>
          <cell r="F8651" t="str">
            <v>М/о к вед. N 38 от 11-02-2002г. (на сумму руб. 26034.17)На выпл.сумм ок.расч.ув.ми возн.по дог.возм.оказ.ус.внеш.сотрюВЭБ в феврале2002г. Начя: Окл., Возн.по дог/себ/, Возн.по дог/себ/, Комп.н/отп Удержания:  налог, Профвзн.</v>
          </cell>
        </row>
        <row r="8652">
          <cell r="A8652">
            <v>37301</v>
          </cell>
          <cell r="B8652" t="str">
            <v>60305810200000000001</v>
          </cell>
          <cell r="C8652" t="str">
            <v>60301810900000009801</v>
          </cell>
          <cell r="D8652" t="str">
            <v>$</v>
          </cell>
          <cell r="E8652">
            <v>84924</v>
          </cell>
          <cell r="F8652" t="str">
            <v>М/о к вед. N 40 от 14-02-2002г. (на сумму руб. 717894.48)На выпл.ок.расч.ув.сотр.и возн.по дог.возм.оказ.усл.в феврале 2002 г. Нач-я: Окл., В/пос, Возн.по дог/себ/, Возн.по дог/себ/, Возн.по дог., Комп.н/отп Удер-я:  Нал.на дох.</v>
          </cell>
        </row>
        <row r="8653">
          <cell r="A8653">
            <v>37300</v>
          </cell>
          <cell r="B8653" t="str">
            <v>60305810200000000001</v>
          </cell>
          <cell r="C8653" t="str">
            <v>60301810900000009801</v>
          </cell>
          <cell r="D8653" t="str">
            <v>$</v>
          </cell>
          <cell r="E8653">
            <v>121116</v>
          </cell>
          <cell r="F8653" t="str">
            <v>М/о к вед. N 39 от 13-02-2002г. (на сумму руб. 838858.80)На выпл.сумм по о/отп.и пр.выпл.сотр.ВЭБ в феврале2002. Нач-я: Окл., Мес.Прем., О/отп, Прем.Юб., МПотп, Д/отп, Б/л и пос Удер-я:  Нал.на дох., Профвзн., Переч.на депозит</v>
          </cell>
        </row>
        <row r="8654">
          <cell r="A8654">
            <v>37305</v>
          </cell>
          <cell r="B8654" t="str">
            <v>60305810200000000001</v>
          </cell>
          <cell r="C8654" t="str">
            <v>60301810900000009801</v>
          </cell>
          <cell r="D8654" t="str">
            <v>$</v>
          </cell>
          <cell r="E8654">
            <v>9488</v>
          </cell>
          <cell r="F8654" t="str">
            <v>М/о к вед. N 41 от 18-02-2002г. (на сумму руб. 160527.72)На выплату сумм ок..расч.ув.сотр.и возн.по дог.возм.ок.усл.внешт.соотр.ВЭБ в феврале2002 г. Нач-я: Окл., В/пос, Возн.по дог/себ/, Возн.по дог/себ/, Возн.по дог., Возн.по.дог., Комп.н/отп Удер-я:  На</v>
          </cell>
        </row>
        <row r="8655">
          <cell r="A8655">
            <v>37308</v>
          </cell>
          <cell r="B8655" t="str">
            <v>60305810200000000001</v>
          </cell>
          <cell r="C8655" t="str">
            <v>60301810900000009801</v>
          </cell>
          <cell r="D8655" t="str">
            <v>$</v>
          </cell>
          <cell r="E8655">
            <v>285303</v>
          </cell>
          <cell r="F8655" t="str">
            <v>М/о к вед. N 42 от 21-02-2002г. (на сумму руб. 2004944.82)На выпл.сумм по о/отп.и пр.выпл.сотр.ВЭБ в феврале 2002г. Нач-я: Окл., Мес.Прем., О/отп, Прем.Юб., МПотп, МПсметрь, МПдо3х л, МПрожд.р, МП Мишаниной на леч.реб, Д/отп, У/отп, Б/л и пос Удер-я:Нал.н</v>
          </cell>
        </row>
        <row r="8656">
          <cell r="A8656">
            <v>37309</v>
          </cell>
          <cell r="B8656" t="str">
            <v>60305810200000000001</v>
          </cell>
          <cell r="C8656" t="str">
            <v>60301810900000009801</v>
          </cell>
          <cell r="D8656" t="str">
            <v>$</v>
          </cell>
          <cell r="E8656">
            <v>9168</v>
          </cell>
          <cell r="F8656" t="str">
            <v>М/о к вед. N 43 от 22-02-2002г. (на сумму руб. 61375.29)На выпл.сумм ок.расч.ув.сотр.и возн.по дог возм.оказ.усл.внеш.сотр.ВЭБ. Нач-я: Окл., О/отп, Возн.по дог/себ/, Возн.по дог. Удержания:  Нал.на дох.</v>
          </cell>
        </row>
        <row r="8657">
          <cell r="A8657">
            <v>37314</v>
          </cell>
          <cell r="B8657" t="str">
            <v>60305810200000000001</v>
          </cell>
          <cell r="C8657" t="str">
            <v>60301810900000009801</v>
          </cell>
          <cell r="D8657" t="str">
            <v>$</v>
          </cell>
          <cell r="E8657">
            <v>1560</v>
          </cell>
          <cell r="F8657" t="str">
            <v>М/о к вед. N 52 от 27-02-2002г. (на сумму руб. 10435.00)На выпл.сумм возн.по дог.возм.оказ.усл.внешт.сотр.ВЭБ в феврале2002г. Начисления: Возн.по дог/себ/, Возн.по дог. Удержания:  Нал.на дох.</v>
          </cell>
        </row>
        <row r="8658">
          <cell r="A8658">
            <v>37314</v>
          </cell>
          <cell r="B8658" t="str">
            <v>60305810200000000001</v>
          </cell>
          <cell r="C8658" t="str">
            <v>60301810900000009801</v>
          </cell>
          <cell r="D8658" t="str">
            <v>$</v>
          </cell>
          <cell r="E8658">
            <v>939265</v>
          </cell>
          <cell r="F8658" t="str">
            <v>М/о к вед. N 02/46 от 27-02-2002г. (на сумму руб. 6133640.28)На выпл.з/пл за февраль 2002 г.сотр.ЦБ,АП,Рук-ва,ДИВС,ДВРИО ВЭБ. Нач-я: Окл., Разн.окл., Опл.совм., Комп.выпл.жен., О/отп, Прем/СпецФ/, МПотп, МПдо3х л, Д/отп, У/отп, Б/л и пос Удер-я:  Нал.на д</v>
          </cell>
        </row>
        <row r="8659">
          <cell r="A8659">
            <v>37314</v>
          </cell>
          <cell r="B8659" t="str">
            <v>60305810200000000001</v>
          </cell>
          <cell r="C8659" t="str">
            <v>60301810900000009801</v>
          </cell>
          <cell r="D8659" t="str">
            <v>$</v>
          </cell>
          <cell r="E8659">
            <v>717327</v>
          </cell>
          <cell r="F8659" t="str">
            <v>М/о к вед. N 02/48 от 27-02-2002г. (на сумму руб. 4768881.44)На выпл.з/пл за февраль 2002г.сотр.КД,ДОРК,Пред-в ВЭБ в г.Санкт-Пет,г.Калининграде. Нач-я: Окл., Разн.окл., Мес.Прем., Комп.выпл.жен., О/отп, Прем/СпецФ/, МПотп, МПдо3х л, Д/отп, Б/л и пос Удер-</v>
          </cell>
        </row>
        <row r="8660">
          <cell r="A8660">
            <v>37314</v>
          </cell>
          <cell r="B8660" t="str">
            <v>60305810200000000001</v>
          </cell>
          <cell r="C8660" t="str">
            <v>60301810900000009801</v>
          </cell>
          <cell r="D8660" t="str">
            <v>$</v>
          </cell>
          <cell r="E8660">
            <v>335097</v>
          </cell>
          <cell r="F8660" t="str">
            <v>М/о к вед. N 02/51 от 27-02-2002г. (на сумму руб. 2201397.97)На выпл.з/пл за февраль 2002 сотр.ДМДО,ДВД ВЭБ.Нач-я: Окл., Мес.Прем., Комп.выпл.жен., 1ч корм.реб, О/отп, МПотп, МПдо3х л, Д/отпЧАЭС, Д/отп, У/отп, Б/л и пос Удер-я:Нал.на дох., Налог/прошлый г</v>
          </cell>
        </row>
        <row r="8661">
          <cell r="A8661">
            <v>37314</v>
          </cell>
          <cell r="B8661" t="str">
            <v>60305810200000000001</v>
          </cell>
          <cell r="C8661" t="str">
            <v>60301810900000009801</v>
          </cell>
          <cell r="D8661" t="str">
            <v>$</v>
          </cell>
          <cell r="E8661">
            <v>983</v>
          </cell>
          <cell r="F8661" t="str">
            <v>М/о к вед. N 02/51 от 27-02-2002г. (на сумму руб. 2201397.97)На выпл.з/пл за февраль 2002 сотр.ДМДО,ДВД ВЭБ.Нач-я: Окл., Мес.Прем., Комп.выпл.жен., 1ч корм.реб, О/отп, МПотп, МПдо3х л, Д/отпЧАЭС, Д/отп, У/отп, Б/л и пос Удер-я:Нал.на дох., Налог/прошлый г</v>
          </cell>
        </row>
        <row r="8662">
          <cell r="A8662">
            <v>37314</v>
          </cell>
          <cell r="B8662" t="str">
            <v>60305810200000000001</v>
          </cell>
          <cell r="C8662" t="str">
            <v>60301810900000009801</v>
          </cell>
          <cell r="D8662" t="str">
            <v>$</v>
          </cell>
          <cell r="E8662">
            <v>229348</v>
          </cell>
          <cell r="F8662" t="str">
            <v>М/о к вед. N 02/47 от 27-02-2002г. (на сумму руб. 1564133.20)На выпл.з/пл за февраль 2002г. сотр.УМТО ВЭБ. Начисления: Окл., Надб., Опл.совм., О/отп, Д/отп, Б/л и пос Удержания:  Нал.на дох., Налог/прошлый г/, Алим., Профвзн., Переч.на депозит См.сторнир.</v>
          </cell>
        </row>
        <row r="8663">
          <cell r="A8663">
            <v>37314</v>
          </cell>
          <cell r="B8663" t="str">
            <v>60305810200000000001</v>
          </cell>
          <cell r="C8663" t="str">
            <v>60301810900000009801</v>
          </cell>
          <cell r="D8663" t="str">
            <v>$</v>
          </cell>
          <cell r="E8663">
            <v>2775</v>
          </cell>
          <cell r="F8663" t="str">
            <v>М/о к вед. N 02/47 от 27-02-2002г. (на сумму руб. 1564133.20)На выпл.з/пл за февраль 2002г. сотр.УМТО ВЭБ. Начисления: Окл., Надб., Опл.совм., О/отп, Д/отп, Б/л и пос Удержания:  Нал.на дох., Налог/прошлый г/, Алим., Профвзн., Переч.на депозит См.сторнир.</v>
          </cell>
        </row>
        <row r="8664">
          <cell r="A8664">
            <v>37314</v>
          </cell>
          <cell r="B8664" t="str">
            <v>60305810200000000001</v>
          </cell>
          <cell r="C8664" t="str">
            <v>60301810900000009801</v>
          </cell>
          <cell r="D8664" t="str">
            <v>$</v>
          </cell>
          <cell r="E8664">
            <v>854740</v>
          </cell>
          <cell r="F8664" t="str">
            <v>М/о к вед. N 02/45 от 27-02-2002г. (на сумму руб. 5634824.13)На выпл.з/пл за февраль 2002г. сотр.ДБ,ДВФО,ДРП,Депоз,УМС,ООДП ВЭБ. Нач-я: Окл., Комп.выпл.жен., О/отп, Прем/СпецФ/, МПотп, МПдо3х л, МПбрак, Д/отп, У/отп, Б/л и пос Удер-я:  Нал.на дох., Алим.,</v>
          </cell>
        </row>
        <row r="8665">
          <cell r="A8665">
            <v>37314</v>
          </cell>
          <cell r="B8665" t="str">
            <v>60305810200000000001</v>
          </cell>
          <cell r="C8665" t="str">
            <v>60301810900000009801</v>
          </cell>
          <cell r="D8665" t="str">
            <v>$</v>
          </cell>
          <cell r="E8665">
            <v>305867</v>
          </cell>
          <cell r="F8665" t="str">
            <v>М/о к вед. N 02/50 от 27-02-2002г. (на сумму руб. 2029921.57)На выпл.з/пл за февраль 2002г.сотр.ДИТ ВЭБ.Нач-я: Окл., Комп.выпл.жен., О/отп, Прем/СпецФ/, МПотп, МПдо3х л, Д/отп, Б/л и пос Удер-я:  Нал.на дох., Алим., Профвзн., Переч.на депозит</v>
          </cell>
        </row>
        <row r="8666">
          <cell r="A8666">
            <v>37314</v>
          </cell>
          <cell r="B8666" t="str">
            <v>60305810200000000001</v>
          </cell>
          <cell r="C8666" t="str">
            <v>60301810900000009801</v>
          </cell>
          <cell r="D8666" t="str">
            <v>$</v>
          </cell>
          <cell r="E8666">
            <v>634082</v>
          </cell>
          <cell r="F8666" t="str">
            <v>М/о к вед. N 02/49 от 27-02-2002г. (на сумму руб. 4159916.24)На выпл.з/пл за февраль 2002г.сотр.РЦ,ЮД,ДВКиА ВЭБ.Нач-я: Окл., Комп.выпл.жен., О/отп, МПотп, МПдо3х л, Д/отп, У/отп, Б/л и пос Удер-я:  Нал.на дох., Алим., Профвзн., Переч.на депозит</v>
          </cell>
        </row>
        <row r="8667">
          <cell r="A8667">
            <v>37314</v>
          </cell>
          <cell r="B8667" t="str">
            <v>60305810200000000001</v>
          </cell>
          <cell r="C8667" t="str">
            <v>60301810900000009801</v>
          </cell>
          <cell r="D8667" t="str">
            <v>$</v>
          </cell>
          <cell r="E8667">
            <v>12049</v>
          </cell>
          <cell r="F8667" t="str">
            <v>М/о к вед. N 54 от 27-02-2002г. (на сумму руб. 80635.70)На выпл.з/пл за февраль сотр.ВЭБ. Нач-я: Окл. Удер-я:  Нал.на дох., Переч.на депозит</v>
          </cell>
        </row>
        <row r="8668">
          <cell r="A8668">
            <v>37315</v>
          </cell>
          <cell r="B8668" t="str">
            <v>60305810200000000001</v>
          </cell>
          <cell r="C8668" t="str">
            <v>60301810900000009801</v>
          </cell>
          <cell r="D8668" t="str">
            <v>$</v>
          </cell>
          <cell r="E8668">
            <v>1121</v>
          </cell>
          <cell r="F8668" t="str">
            <v>М/о к вед. N 55 от 28-02-2002г. (на сумму руб. 7500.05)На выплату з/пл за февраль 2002г. сотр.ВЭБ. Начисления: Б/л и пос Удержания:  Нал.на дох., Переч.на депозит</v>
          </cell>
        </row>
        <row r="8669">
          <cell r="A8669">
            <v>37316</v>
          </cell>
          <cell r="B8669" t="str">
            <v>60305810200000000001</v>
          </cell>
          <cell r="C8669" t="str">
            <v>60301810900000009801</v>
          </cell>
          <cell r="D8669" t="str">
            <v>$</v>
          </cell>
          <cell r="E8669">
            <v>9965.64</v>
          </cell>
          <cell r="F8669" t="str">
            <v>М/о к вед. N 53 от 01-03-2002г. (на сумму руб. 271426.36)На выплату з/пл за февраль сотр.ДИВС и возн.по дог.возм.ок.усл.внеш.сотр.ВЭБ в марте 2002 г. Начисления: Окл., Возн.по дог/себ/, Возн.по дог/себ/, Возн.по дог., Возн.по.дог. Удержания:  налог</v>
          </cell>
        </row>
        <row r="8670">
          <cell r="A8670">
            <v>37319</v>
          </cell>
          <cell r="B8670" t="str">
            <v>60305810200000000001</v>
          </cell>
          <cell r="C8670" t="str">
            <v>60301810900000009801</v>
          </cell>
          <cell r="D8670" t="str">
            <v>$</v>
          </cell>
          <cell r="E8670">
            <v>27410</v>
          </cell>
          <cell r="F8670" t="str">
            <v>М/о к вед. N 57 от 04-03-2002г. (на сумму руб. 180590.00).На выпл.возн.к 8 марта сотр.ЦБ,АП,Рук-ва,ДИВС,ДВРИО ВЭБ пр,70 от 28-02-2002. Нач-я: Возн.8марта Удер-я:  налог, Переч.на депозит</v>
          </cell>
        </row>
        <row r="8671">
          <cell r="A8671">
            <v>37319</v>
          </cell>
          <cell r="B8671" t="str">
            <v>60305810200000000001</v>
          </cell>
          <cell r="C8671" t="str">
            <v>60301810900000009801</v>
          </cell>
          <cell r="D8671" t="str">
            <v>$</v>
          </cell>
          <cell r="E8671">
            <v>12740</v>
          </cell>
          <cell r="F8671" t="str">
            <v>М/о к вед. N 56 от 04-03-2002г. (на сумму руб. 85260.00)На выпл.возн.к 8 марта сотр.ДБ,ДВФО,ДРП,Депозит,УМС,ООДП ВЭБ пр.70 от 28-02-02г.Нач-я: Возн.8марта Удер-я:  налог, Переч.на депозит</v>
          </cell>
        </row>
        <row r="8672">
          <cell r="A8672">
            <v>37319</v>
          </cell>
          <cell r="B8672" t="str">
            <v>60305810200000000001</v>
          </cell>
          <cell r="C8672" t="str">
            <v>60301810900000009801</v>
          </cell>
          <cell r="D8672" t="str">
            <v>$</v>
          </cell>
          <cell r="E8672">
            <v>10140</v>
          </cell>
          <cell r="F8672" t="str">
            <v>М/о к вед. N 58 от 04-03-2002г. (на сумму руб. 67860.00)На выпл.возн.к 8 марта сотр.УМТО вэб пр.70 от28-02-02г.Нач-я: Возн.8марта Удер-я:  налог, Переч.на депозит</v>
          </cell>
        </row>
        <row r="8673">
          <cell r="A8673">
            <v>37319</v>
          </cell>
          <cell r="B8673" t="str">
            <v>60305810200000000001</v>
          </cell>
          <cell r="C8673" t="str">
            <v>60301810900000009801</v>
          </cell>
          <cell r="D8673" t="str">
            <v>$</v>
          </cell>
          <cell r="E8673">
            <v>27862</v>
          </cell>
          <cell r="F8673" t="str">
            <v>М/о к вед. N 60 от 04-03-2002г. (на сумму руб. 185138.00)На выпл.возн.к 8 марта сотр.РЦ,ЮД,ДВКиА,ДИТ ВЭБ пр.70 от28-02-02г.Нач-я: Возн.8марта Удер-я:  налог, Переч.на депозит</v>
          </cell>
        </row>
        <row r="8674">
          <cell r="A8674">
            <v>37319</v>
          </cell>
          <cell r="B8674" t="str">
            <v>60305810200000000001</v>
          </cell>
          <cell r="C8674" t="str">
            <v>60301810900000009801</v>
          </cell>
          <cell r="D8674" t="str">
            <v>$</v>
          </cell>
          <cell r="E8674">
            <v>22750</v>
          </cell>
          <cell r="F8674" t="str">
            <v>М/о к вед. N 59 от 04-03-2002г. (на сумму руб. 152250.00)На выпл.возн.к 8 марта сотр.КД,ДОРК,Пред-в в г.Санкт-Пет,г.Калининграде пр,70 от 28-02-02г.Нач-я: Возн.8марта Удер-я:  налог, Переч.на депозит</v>
          </cell>
        </row>
        <row r="8675">
          <cell r="A8675">
            <v>37319</v>
          </cell>
          <cell r="B8675" t="str">
            <v>60305810200000000001</v>
          </cell>
          <cell r="C8675" t="str">
            <v>60301810900000009801</v>
          </cell>
          <cell r="D8675" t="str">
            <v>$</v>
          </cell>
          <cell r="E8675">
            <v>13130</v>
          </cell>
          <cell r="F8675" t="str">
            <v>М/о к вед. N 61 от 04-03-2002г. (на сумму руб. 87870.00)На выпл.возн.к 8 марта сотр.ДМДО,ДВД ВЭБ пр,70 от 28-02-02г.Нач-я: Возн.8марта Удер-я:  налог, Переч.на депозит</v>
          </cell>
        </row>
        <row r="8676">
          <cell r="A8676">
            <v>37319</v>
          </cell>
          <cell r="B8676" t="str">
            <v>60305810200000000001</v>
          </cell>
          <cell r="C8676" t="str">
            <v>60301810900000009801</v>
          </cell>
          <cell r="D8676" t="str">
            <v>$</v>
          </cell>
          <cell r="E8676">
            <v>44489</v>
          </cell>
          <cell r="F8676" t="str">
            <v>М/о к вед. N 62 от 04-03-2002г. (на сумму руб. 283511.00)На выпл.возн.к 8 марта нераб.пенс.ВЭБ пр.70 от 28.02.02г. Нач-я: МП-юб.дат.пенс.вет., Возн.пенс8м Удер-я:  налог, Переч.на депозит</v>
          </cell>
        </row>
        <row r="8677">
          <cell r="A8677">
            <v>37320</v>
          </cell>
          <cell r="B8677" t="str">
            <v>60305810200000000001</v>
          </cell>
          <cell r="C8677" t="str">
            <v>60301810900000009801</v>
          </cell>
          <cell r="D8677" t="str">
            <v>$</v>
          </cell>
          <cell r="E8677">
            <v>192792</v>
          </cell>
          <cell r="F8677" t="str">
            <v>М/о к вед. N 63 от 05-03-2002г. (на сумму руб. 1375244.23)На выпл.сумм по о/отп.и пр. выпл.сотр.ВЭБ в марте 2002г. Нач-я: Окл., Комп.выпл.жен., О/отп, Возн.8марта, Прем.Юб., МПотп, МПмногодет, МПдо3х л, МПпроч./Пенкину/, Д/отп, Б/л и пос Удер-я:  Алим., н</v>
          </cell>
        </row>
        <row r="8678">
          <cell r="A8678">
            <v>37321</v>
          </cell>
          <cell r="B8678" t="str">
            <v>60305810200000000001</v>
          </cell>
          <cell r="C8678" t="str">
            <v>60301810900000009801</v>
          </cell>
          <cell r="D8678" t="str">
            <v>$</v>
          </cell>
          <cell r="E8678">
            <v>28449</v>
          </cell>
          <cell r="F8678" t="str">
            <v>М/о к вед. N 71 от 06-03-2002г. (на сумму руб. 190354.00)На выпл.возн.по дог.возм.оказ.усл.внештат.сотр.ВЭБ в марте 2002г. Нач-я: Возн.по дог., Возн.по.дог. Удер-я:  Налог.</v>
          </cell>
        </row>
        <row r="8679">
          <cell r="A8679">
            <v>37321</v>
          </cell>
          <cell r="B8679" t="str">
            <v>60305810200000000001</v>
          </cell>
          <cell r="C8679" t="str">
            <v>60301810900000009801</v>
          </cell>
          <cell r="D8679" t="str">
            <v>$</v>
          </cell>
          <cell r="E8679">
            <v>421155</v>
          </cell>
          <cell r="F8679" t="str">
            <v>М/о к вед. N 70 от 06-03-2002г. (на сумму руб. 2769178.05)На выпл.прем.за февраль сотр.ДМДО,ДВД ВЭБ. Начисления: Мес.Прем. Удержания:  Алим., налог, Переч.на депозит</v>
          </cell>
        </row>
        <row r="8680">
          <cell r="A8680">
            <v>37321</v>
          </cell>
          <cell r="B8680" t="str">
            <v>60305810200000000001</v>
          </cell>
          <cell r="C8680" t="str">
            <v>60301810900000009801</v>
          </cell>
          <cell r="D8680" t="str">
            <v>$</v>
          </cell>
          <cell r="E8680">
            <v>240665</v>
          </cell>
          <cell r="F8680" t="str">
            <v>М/о к вед. N 66 от 06-03-2002г. (на сумму руб. 1605803.33)На выпл.прем.за февраль сотр.УМТО ВЭБ. Нач-я: Мес.Прем. Удер-я:  Алим., налог, Переч.на депозит</v>
          </cell>
        </row>
        <row r="8681">
          <cell r="A8681">
            <v>37321</v>
          </cell>
          <cell r="B8681" t="str">
            <v>60305810200000000001</v>
          </cell>
          <cell r="C8681" t="str">
            <v>60301810900000009801</v>
          </cell>
          <cell r="D8681" t="str">
            <v>$</v>
          </cell>
          <cell r="E8681">
            <v>377434</v>
          </cell>
          <cell r="F8681" t="str">
            <v>М/о к вед. N 69 от 06-03-2002г. (на сумму руб. 2507391.00)На выпл.прем.за февраль сотр.ДИТ ВЭБ. Нач-я: Мес.Прем. Удер-я:  Алим., налог, Переч.на депозит</v>
          </cell>
        </row>
        <row r="8682">
          <cell r="A8682">
            <v>37321</v>
          </cell>
          <cell r="B8682" t="str">
            <v>60305810200000000001</v>
          </cell>
          <cell r="C8682" t="str">
            <v>60301810900000009801</v>
          </cell>
          <cell r="D8682" t="str">
            <v>$</v>
          </cell>
          <cell r="E8682">
            <v>1191620</v>
          </cell>
          <cell r="F8682" t="str">
            <v>М/о к вед. N 65 от 06-03-2002г. (на сумму руб. 7912968.51)На выпл.прем.за февраль сотр.ЦБ,АП,Рук-ва,ДИВС,ДВРИО ВЭБ.Нач-я: Мес.Прем. Удер-я:  Алим., налог, Переч.на депозит</v>
          </cell>
        </row>
        <row r="8683">
          <cell r="A8683">
            <v>37321</v>
          </cell>
          <cell r="B8683" t="str">
            <v>60305810200000000001</v>
          </cell>
          <cell r="C8683" t="str">
            <v>60301810900000009801</v>
          </cell>
          <cell r="D8683" t="str">
            <v>$</v>
          </cell>
          <cell r="E8683">
            <v>780623</v>
          </cell>
          <cell r="F8683" t="str">
            <v>М/о к вед. N 67 от 06-03-2002г. (на сумму руб. 5151922.06)На выпл.прем.за февраль сотр. КД,ДОРК,Пред-в ВЭБ в г.Санкт-Петер.,г.Калининграде. Начи-я: Мес.Прем. Удер-я:  налог, Переч.на депозит</v>
          </cell>
        </row>
        <row r="8684">
          <cell r="A8684">
            <v>37321</v>
          </cell>
          <cell r="B8684" t="str">
            <v>60305810200000000001</v>
          </cell>
          <cell r="C8684" t="str">
            <v>60301810900000009801</v>
          </cell>
          <cell r="D8684" t="str">
            <v>$</v>
          </cell>
          <cell r="E8684">
            <v>761758</v>
          </cell>
          <cell r="F8684" t="str">
            <v>М/о к вед. N 68 от 06-03-2002г. (на сумму руб. 5024066.31)На выпл.прем.за февральсотр.РЦ,ЮД,ДВКиА ВЭБ.Нач-я: Мес.Прем. Удер-я:  Алим., налог, Переч.на депозит</v>
          </cell>
        </row>
        <row r="8685">
          <cell r="A8685">
            <v>37321</v>
          </cell>
          <cell r="B8685" t="str">
            <v>60305810200000000001</v>
          </cell>
          <cell r="C8685" t="str">
            <v>60301810900000009801</v>
          </cell>
          <cell r="D8685" t="str">
            <v>$</v>
          </cell>
          <cell r="E8685">
            <v>898400</v>
          </cell>
          <cell r="F8685" t="str">
            <v>М/о к вед. N 64 от 06-03-2002г. (на сумму руб. 5950594.82)На выпл.прем.за февраль сотр.ДБ,ДВФО,ДРП,Депозитария,УМС,ООДП ВЭБ. Начисления: Мес.Прем. Удержания:  Алим., налог, Переч.на депозит. Смотри МО №                    от 06-03-2002г.</v>
          </cell>
        </row>
        <row r="8686">
          <cell r="A8686">
            <v>37321</v>
          </cell>
          <cell r="B8686" t="str">
            <v>60305810200000000001</v>
          </cell>
          <cell r="C8686" t="str">
            <v>60301810900000009801</v>
          </cell>
          <cell r="D8686" t="str">
            <v>$</v>
          </cell>
          <cell r="E8686">
            <v>10913</v>
          </cell>
          <cell r="F8686" t="str">
            <v>М/о к вед. N 73 от 06-03-2002г. (на сумму руб. 79531.14)На выпл.сумм по о/отп.и пр.выпл.сотр.ВЭБ в марте 2002 г. Нач-я: Окл., Мес.Прем., О/отп, МПотп, МПрожд.р, Д/отп, Б/л и пос Удер-я:  налог, Переч.на депозит.</v>
          </cell>
        </row>
        <row r="8687">
          <cell r="A8687">
            <v>37322</v>
          </cell>
          <cell r="B8687" t="str">
            <v>60305810200000000001</v>
          </cell>
          <cell r="C8687" t="str">
            <v>60301810900000009801</v>
          </cell>
          <cell r="D8687" t="str">
            <v>$</v>
          </cell>
          <cell r="E8687">
            <v>18977</v>
          </cell>
          <cell r="F8687" t="str">
            <v>М/о к вед. N 72 от 07-03-2002г. (на сумму руб. 127006.19)На выпл.сумм прем.штат.сотр.,окон.расч.,и прем.увол.сотр.ВЭБ в марте2002. Нач-я: Окл., Мес.Прем., Комп.н/отп Удер-я:  Нал.на дох.</v>
          </cell>
        </row>
        <row r="8688">
          <cell r="A8688">
            <v>37322</v>
          </cell>
          <cell r="B8688" t="str">
            <v>60305810200000000001</v>
          </cell>
          <cell r="C8688" t="str">
            <v>60301810900000009801</v>
          </cell>
          <cell r="D8688" t="str">
            <v>$</v>
          </cell>
          <cell r="E8688">
            <v>10073</v>
          </cell>
          <cell r="F8688" t="str">
            <v>М/о к вед. N 76 от 07-03-2002г. (на сумму руб. 67413.50)На выпл.един.подъем.пос.в св.с отъе.к месту раб.в ЮАР. Нач-я: Подъем.выпл. Удер-я:  Нал.на дох., Переч.на депозит</v>
          </cell>
        </row>
        <row r="8689">
          <cell r="A8689">
            <v>37326</v>
          </cell>
          <cell r="B8689" t="str">
            <v>60305810200000000001</v>
          </cell>
          <cell r="C8689" t="str">
            <v>60301810900000009801</v>
          </cell>
          <cell r="D8689" t="str">
            <v>$</v>
          </cell>
          <cell r="E8689">
            <v>16970</v>
          </cell>
          <cell r="F8689" t="str">
            <v>М/о к вед. N 74 от 11-03-2002г. (на сумму руб. 113575.00) на выплату вознагржд.по договорам возмездного оказания услуг внештатн.сотр.ВЭБ в марте 2002г. Начисления: Возн.по дог/себ/, Возн.по дог/себ/, Возн.по дог. Удержания:  Нал.на дох.</v>
          </cell>
        </row>
        <row r="8690">
          <cell r="A8690">
            <v>37328</v>
          </cell>
          <cell r="B8690" t="str">
            <v>60305810200000000001</v>
          </cell>
          <cell r="C8690" t="str">
            <v>60301810900000009801</v>
          </cell>
          <cell r="D8690" t="str">
            <v>$</v>
          </cell>
          <cell r="E8690">
            <v>5122</v>
          </cell>
          <cell r="F8690" t="str">
            <v>М/о к вед. N 77 от 13-03-2002г. (на сумму руб. 34278.00) на выплату вознагражд.по договорам возмездного оказания услуг внештатным сотр.ВЭБ в марте 2002г.. Начисления: Возн.по дог/себ/, Возн.по дог. Удержания:  Нал.на дох.</v>
          </cell>
        </row>
        <row r="8691">
          <cell r="A8691">
            <v>37328</v>
          </cell>
          <cell r="B8691" t="str">
            <v>60305810200000000001</v>
          </cell>
          <cell r="C8691" t="str">
            <v>60301810900000009801</v>
          </cell>
          <cell r="D8691" t="str">
            <v>$</v>
          </cell>
          <cell r="E8691">
            <v>265679</v>
          </cell>
          <cell r="F8691" t="str">
            <v>М/о к вед. N 75 от 13-03-2002г. (на сумму руб. 1889725.22). на выпл.сумм по очер.отпускам и прочих выплат сотр.ВЭБ за март 2002г. Начисления: Окл., Мес.Прем., О/отп, Прем/СпецФ/, Прем.Юб., МПотп, МПсметрь, МПбрак, Д/отп, У/отп, Б/л и пос Удержания:  Нал.н</v>
          </cell>
        </row>
        <row r="8692">
          <cell r="A8692">
            <v>37333</v>
          </cell>
          <cell r="B8692" t="str">
            <v>60305810200000000001</v>
          </cell>
          <cell r="C8692" t="str">
            <v>60301810900000009801</v>
          </cell>
          <cell r="D8692" t="str">
            <v>$</v>
          </cell>
          <cell r="E8692">
            <v>12366</v>
          </cell>
          <cell r="F8692" t="str">
            <v>М/о к вед. N 78 от 18-03-2002г. (на сумму руб. 82764.00) на выплату вознагр.по договорам возмездн.оказ.услуг внештатн.сотр.ВЭБ в марте 2002г.. Начисления: Возн.по дог/себ/, Возн.по дог/себ/, Возн.по дог., Возн.по.дог. Удержания:  Нал.на дох.</v>
          </cell>
        </row>
        <row r="8693">
          <cell r="A8693">
            <v>37335</v>
          </cell>
          <cell r="B8693" t="str">
            <v>60305810200000000001</v>
          </cell>
          <cell r="C8693" t="str">
            <v>60301810900000009801</v>
          </cell>
          <cell r="D8693" t="str">
            <v>$</v>
          </cell>
          <cell r="E8693">
            <v>6500</v>
          </cell>
          <cell r="F8693" t="str">
            <v>М/о к вед. N 79 от 20-03-2002г. (на сумму руб. 43500.00)На выпл.прем.сотр.1р.6полка мил-и ОРСВО при УВД ЦАО г.Москвы пр.9-п от 15-03-02г. Нач-я: Прем.сотр.мил. Удер-я:  Нал.на дох.</v>
          </cell>
        </row>
        <row r="8694">
          <cell r="A8694">
            <v>37335</v>
          </cell>
          <cell r="B8694" t="str">
            <v>60305810200000000001</v>
          </cell>
          <cell r="C8694" t="str">
            <v>60301810900000009801</v>
          </cell>
          <cell r="D8694" t="str">
            <v>$</v>
          </cell>
          <cell r="E8694">
            <v>296134</v>
          </cell>
          <cell r="F8694" t="str">
            <v>М/о к вед. N 80 от 20-03-2002г. (на сумму руб. 2028163.65)На выпл.сумм по о/отп.и пр.выпл.сотр.2002г.Нач-я: Окл., Мес.Прем., О/отп, Прем/СпецФ/, Прем.Юб., МПотп, МПрожд.р, МПбрак, МПпроч./Тарасовой/, Д/отп, Б/л и пос Удер-я:  Нал.на дох., Налог/прошлый г/</v>
          </cell>
        </row>
        <row r="8695">
          <cell r="A8695">
            <v>37335</v>
          </cell>
          <cell r="B8695" t="str">
            <v>60305810200000000001</v>
          </cell>
          <cell r="C8695" t="str">
            <v>60301810900000009801</v>
          </cell>
          <cell r="D8695" t="str">
            <v>$</v>
          </cell>
          <cell r="E8695">
            <v>2391</v>
          </cell>
          <cell r="F8695" t="str">
            <v>М/о к вед. N 80 от 20-03-2002г. (на сумму руб. 2028163.65)На выпл.сумм по о/отп.и пр.выпл.сотр.2002г.Нач-я: Окл., Мес.Прем., О/отп, Прем/СпецФ/, Прем.Юб., МПотп, МПрожд.р, МПбрак, МПпроч./Тарасовой/, Д/отп, Б/л и пос Удер-я:  Нал.на дох., Налог/прошлый г/</v>
          </cell>
        </row>
        <row r="8696">
          <cell r="A8696">
            <v>37336</v>
          </cell>
          <cell r="B8696" t="str">
            <v>60305810200000000001</v>
          </cell>
          <cell r="C8696" t="str">
            <v>60301810900000009801</v>
          </cell>
          <cell r="D8696" t="str">
            <v>$</v>
          </cell>
          <cell r="E8696">
            <v>9008</v>
          </cell>
          <cell r="F8696" t="str">
            <v>М/о к вед. N 81 от 21-03-2002г. (на сумму руб. 60287.23)На выпл.сумм окон.расч.ув.и возн.по дог.возм.ок.усл.внешт.сотр.ВЭБ в III-02г. Нач-я: Окл., Мес.Прем., Возн.по дог/себ/, Возн.по дог., Комп.н/отп, Б/л и пос Удер-я:  Нал.на дох., Профвзн.</v>
          </cell>
        </row>
        <row r="8697">
          <cell r="A8697">
            <v>37341</v>
          </cell>
          <cell r="B8697" t="str">
            <v>60305810200000000001</v>
          </cell>
          <cell r="C8697" t="str">
            <v>60301810900000009801</v>
          </cell>
          <cell r="D8697" t="str">
            <v>$</v>
          </cell>
          <cell r="E8697">
            <v>1404</v>
          </cell>
          <cell r="F8697" t="str">
            <v>М/о к вед. N 82 от 26-03-2002г. (на сумму руб. 9396.00)На выпл.по дог.возм.оказ.усл.внеш.сотр.ВЭБ.в марте2002г. Нач-я: Возн.по дог/себ/, Возн.по дог. Удер-я:  Нал.на дох.</v>
          </cell>
        </row>
        <row r="8698">
          <cell r="A8698">
            <v>37341</v>
          </cell>
          <cell r="B8698" t="str">
            <v>60305810200000000001</v>
          </cell>
          <cell r="C8698" t="str">
            <v>60301810900000009801</v>
          </cell>
          <cell r="D8698" t="str">
            <v>$</v>
          </cell>
          <cell r="E8698">
            <v>34164</v>
          </cell>
          <cell r="F8698" t="str">
            <v>М/о к вед. N 90 от 26-03-2002г. (на сумму руб. 234632.06)На выпл.сумм по о/отп.и пр.выпл.сотр.ВЭБ в марте2002г. Нач-я: Окл., О/отп, МПотп, Д/отп Удер-я:  Нал.на дох., Переч.на депозит</v>
          </cell>
        </row>
        <row r="8699">
          <cell r="A8699">
            <v>37343</v>
          </cell>
          <cell r="B8699" t="str">
            <v>60305810200000000001</v>
          </cell>
          <cell r="C8699" t="str">
            <v>60301810900000009801</v>
          </cell>
          <cell r="D8699" t="str">
            <v>$</v>
          </cell>
          <cell r="E8699">
            <v>345127</v>
          </cell>
          <cell r="F8699" t="str">
            <v>М/о к вед. N 03/89 от 28-03-2002г. (на сумму руб. 2240984.29)На выпл.з/пл за март сотр.ДМДОВЭБ. Нач-я: Окл., Комп.выпл.жен., 1ч корм.реб, О/отп, МПотп, МПдо3х л, Д/отп, Б/л и пос Удер-я:  Алим., Налог, Профвзн., Переч.на депозит.</v>
          </cell>
        </row>
        <row r="8700">
          <cell r="A8700">
            <v>37343</v>
          </cell>
          <cell r="B8700" t="str">
            <v>60305810200000000001</v>
          </cell>
          <cell r="C8700" t="str">
            <v>60301810900000009801</v>
          </cell>
          <cell r="D8700" t="str">
            <v>$</v>
          </cell>
          <cell r="E8700">
            <v>661698</v>
          </cell>
          <cell r="F8700" t="str">
            <v>М/о к вед. N 03/86 от 28-03-2002г. (на сумму руб. 4366958.07)На выпл.з/пл за март сотр.КД,ДОРК,Пред-в ВЭБ в Санкт-Пет.,Калининграде.Нач-я: Окл., Разн.окл., Мес.Прем., Комп.выпл.жен., О/отп, Прем.Юб., МПотп, МПсметрь, МПдо3х л, Д/отп, Б/л и пос Удер-я:Нало</v>
          </cell>
        </row>
        <row r="8701">
          <cell r="A8701">
            <v>37343</v>
          </cell>
          <cell r="B8701" t="str">
            <v>60305810200000000001</v>
          </cell>
          <cell r="C8701" t="str">
            <v>60301810900000009801</v>
          </cell>
          <cell r="D8701" t="str">
            <v>$</v>
          </cell>
          <cell r="E8701">
            <v>233380</v>
          </cell>
          <cell r="F8701" t="str">
            <v>М/о к вед. N 03/85 от 28-03-2002г. (на сумму руб. 1594161.19)На выпл.з/пл за март сотр.УМТО ВЭБ.Нач-я: Окл.,Надб.,Опл.совм.,О/отп,МПотп,Д/отп,У/отп,Б/л и пос, Удер-я: Алим.,налог, Профвзн., Переч.на депозит.</v>
          </cell>
        </row>
        <row r="8702">
          <cell r="A8702">
            <v>37343</v>
          </cell>
          <cell r="B8702" t="str">
            <v>60305810200000000001</v>
          </cell>
          <cell r="C8702" t="str">
            <v>60301810900000009801</v>
          </cell>
          <cell r="D8702" t="str">
            <v>$</v>
          </cell>
          <cell r="E8702">
            <v>905394</v>
          </cell>
          <cell r="F8702" t="str">
            <v>М/о к вед. N 03/84 от 28-03-2002г. (на сумму руб. 5813698.89)На выпл.з/пл за март сотр.ЦБ,АП,Рук-ва,ДИВС,ДВРИО ВЭБ.Нач-я: Окл.,Разн.окл.,Опл.совм.,Комп.выпл.жен.,О/отп, МПотп,МПдо3х л,МПпроч./Сахаровой/,Д/отп,Б/л и пос.Удер-я: Алим.,Налог,Профвзн.,Переч.н</v>
          </cell>
        </row>
        <row r="8703">
          <cell r="A8703">
            <v>37343</v>
          </cell>
          <cell r="B8703" t="str">
            <v>60305810200000000001</v>
          </cell>
          <cell r="C8703" t="str">
            <v>60301810900000009801</v>
          </cell>
          <cell r="D8703" t="str">
            <v>$</v>
          </cell>
          <cell r="E8703">
            <v>664302</v>
          </cell>
          <cell r="F8703" t="str">
            <v>М/о к вед. N 03/83 от 28-03-2002г. (на сумму руб. 4417124.06)На выпл.з/пл за март сотр.ДБ,ДВФО,ДРП,Депозит,УМС,ООДП ВЭБ. Нач-я:Окл.,Комп.выпл.жен.,О/отп, МПотп,МПдо3х л,Д/отп,Б/л и пос.Удер-я:Налог,Профвзн.,Переч.на депозит.</v>
          </cell>
        </row>
        <row r="8704">
          <cell r="A8704">
            <v>37343</v>
          </cell>
          <cell r="B8704" t="str">
            <v>60305810200000000001</v>
          </cell>
          <cell r="C8704" t="str">
            <v>60301810900000009801</v>
          </cell>
          <cell r="D8704" t="str">
            <v>$</v>
          </cell>
          <cell r="E8704">
            <v>290274</v>
          </cell>
          <cell r="F8704" t="str">
            <v>М/о к вед. N 03/88 от 28-03-2002г. (на сумму руб. 1920684.50)На выпл.з/пл.сотр.ДИТ ВЭБ. Нач-я:Окл.,Комп.выпл.жен.,О/отп, МПотп,МПдо3х л,Д/отп,Б/л и пос.Удер-я: Алим.,налог,Профвзн.,Переч.на депозит.</v>
          </cell>
        </row>
        <row r="8705">
          <cell r="A8705">
            <v>37343</v>
          </cell>
          <cell r="B8705" t="str">
            <v>60305810200000000001</v>
          </cell>
          <cell r="C8705" t="str">
            <v>60301810900000009801</v>
          </cell>
          <cell r="D8705" t="str">
            <v>$</v>
          </cell>
          <cell r="E8705">
            <v>594077</v>
          </cell>
          <cell r="F8705" t="str">
            <v>М/о к вед. N 03/87 от 28-03-2002г. (на сумму руб. 3986176.53)На выпл.з/пл за март сотр.РЦ,ЮД,ДВКиА ВЭБ.Нач-я:Окл.,Комп.выпл.жен.,О/отп,МПотп,МПсметрь,МПдо3х л,Д/отп,Б/л и пос.Удер-я: Алим.,налог,Профвзн.,Переч.на депозит</v>
          </cell>
        </row>
        <row r="8706">
          <cell r="A8706">
            <v>37343</v>
          </cell>
          <cell r="B8706" t="str">
            <v>60305810200000000001</v>
          </cell>
          <cell r="C8706" t="str">
            <v>60301810900000009801</v>
          </cell>
          <cell r="D8706" t="str">
            <v>$</v>
          </cell>
          <cell r="E8706">
            <v>11308</v>
          </cell>
          <cell r="F8706" t="str">
            <v>М/о к вед. N 03/91 от 28-03-2002г. (на сумму руб. 233252.04)На выпл.з/пл за март сотр.ВЭБ. Нач-я: Окл., О/отп, МПотп, Д/отп Удер-я:  налог, Переч.на депозит</v>
          </cell>
        </row>
        <row r="8707">
          <cell r="A8707">
            <v>37343</v>
          </cell>
          <cell r="B8707" t="str">
            <v>60305810200000000001</v>
          </cell>
          <cell r="C8707" t="str">
            <v>60301810900000009801</v>
          </cell>
          <cell r="D8707" t="str">
            <v>$</v>
          </cell>
          <cell r="E8707">
            <v>1950</v>
          </cell>
          <cell r="F8707" t="str">
            <v>М/о к вед. N 03/93 от 28-03-2002г. (на сумму руб. 13050.00)На вып.прем.в св.с юбил.датой сотр.КД ВЭБ. Нач-я: Прем.Юб. Удер-я:  налог, Переч.на депозит</v>
          </cell>
        </row>
        <row r="8708">
          <cell r="A8708">
            <v>37348</v>
          </cell>
          <cell r="B8708" t="str">
            <v>60305810200000000001</v>
          </cell>
          <cell r="C8708" t="str">
            <v>60301810900000009801</v>
          </cell>
          <cell r="D8708" t="str">
            <v>$</v>
          </cell>
          <cell r="E8708">
            <v>23725</v>
          </cell>
          <cell r="F8708" t="str">
            <v>М/о к вед. N 92 от 02-04-2002г. (на сумму руб. 158798.00)На выпл.сумм возн.по дог.возм.оказ.усл.внешт.раб.ВЭБ в апреле 2002г.Нач-я: Возн.по дог/себ/, Возн.по дог/себ/, Возн.по дог., Возн.по.дог. Удер-я:  Нал.на дох.</v>
          </cell>
        </row>
        <row r="8709">
          <cell r="A8709">
            <v>37349</v>
          </cell>
          <cell r="B8709" t="str">
            <v>60305810200000000001</v>
          </cell>
          <cell r="C8709" t="str">
            <v>60301810900000009801</v>
          </cell>
          <cell r="D8709" t="str">
            <v>$</v>
          </cell>
          <cell r="E8709">
            <v>127431</v>
          </cell>
          <cell r="F8709" t="str">
            <v>М/о к вед. N 94 от 03-04-2002г. (на сумму руб. 1629768.24)На выпл.сумм по о/отп.и пр.выпл.сотр.ВЭБ в апреле2002г.Нач-я:Окл.,О/отп,Прем.Юб.,МПотп,МПсметрь,Д/отп,Б/л и пос.Удер-я:налог,Профвзн.,Переч.на депозит</v>
          </cell>
        </row>
        <row r="8710">
          <cell r="A8710">
            <v>37350</v>
          </cell>
          <cell r="B8710" t="str">
            <v>60305810200000000001</v>
          </cell>
          <cell r="C8710" t="str">
            <v>60301810900000009801</v>
          </cell>
          <cell r="D8710" t="str">
            <v>$</v>
          </cell>
          <cell r="E8710">
            <v>48512</v>
          </cell>
          <cell r="F8710" t="str">
            <v>М/о к вед. N 95 от 04-04-2002г. (на сумму руб. 324653.00)На выпл.сумм возн.по дог.возм.оказ.усл.внешт.раб.ВЭБ в апреле2002г.Нач-я:Возн.по дог/себ/,Возн.по дог/себ/, Возн.по дог.,Возн.по.дог.Удер-я:налог</v>
          </cell>
        </row>
        <row r="8711">
          <cell r="A8711">
            <v>37351</v>
          </cell>
          <cell r="B8711" t="str">
            <v>60305810200000000001</v>
          </cell>
          <cell r="C8711" t="str">
            <v>60301810900000009801</v>
          </cell>
          <cell r="D8711" t="str">
            <v>$</v>
          </cell>
          <cell r="E8711">
            <v>2054188</v>
          </cell>
          <cell r="F8711" t="str">
            <v>М/о к вед. N 96 от 05-04-2002г. (на сумму руб. 13682219.79)На выпл.прем.за март и 1 кв.2002г.сотр.ДБ,ДВФО,ДРП,Депоз,УМС,ООДП ВЭБ.Нач-я: Мес.Прем., Кв.прем Удер-я:  Алим., налог, Переч.на депозит</v>
          </cell>
        </row>
        <row r="8712">
          <cell r="A8712">
            <v>37351</v>
          </cell>
          <cell r="B8712" t="str">
            <v>60305810200000000001</v>
          </cell>
          <cell r="C8712" t="str">
            <v>60301810900000009801</v>
          </cell>
          <cell r="D8712" t="str">
            <v>$</v>
          </cell>
          <cell r="E8712">
            <v>1114</v>
          </cell>
          <cell r="F8712" t="str">
            <v>М/о к вед. N 97 от 05-04-2002г. (на сумму руб. 18850003.83)На выпл.прем.за март и 1кв.2002г.сотр.ЦБ,ДИП,АП,Рук,ДИВС,ДВРИО ВЭБ.Нач-я: Мес.Прем., Кв.прем Удер-я:  Налог/прошлый г/, Алим., налог, Переч.на депозит.</v>
          </cell>
        </row>
        <row r="8713">
          <cell r="A8713">
            <v>37351</v>
          </cell>
          <cell r="B8713" t="str">
            <v>60305810200000000001</v>
          </cell>
          <cell r="C8713" t="str">
            <v>60301810900000009801</v>
          </cell>
          <cell r="D8713" t="str">
            <v>$</v>
          </cell>
          <cell r="E8713">
            <v>2864749</v>
          </cell>
          <cell r="F8713" t="str">
            <v>М/о к вед. N 97 от 05-04-2002г. (на сумму руб. 18850003.83)На выпл.прем.за март и 1кв.2002г.сотр.ЦБ,ДИП,АП,Рук,ДИВС,ДВРИО ВЭБ.Нач-я: Мес.Прем., Кв.прем Удер-я:  Налог/прошлый г/, Алим., налог, Переч.на депозит.</v>
          </cell>
        </row>
        <row r="8714">
          <cell r="A8714">
            <v>37351</v>
          </cell>
          <cell r="B8714" t="str">
            <v>60305810200000000001</v>
          </cell>
          <cell r="C8714" t="str">
            <v>60301810900000009801</v>
          </cell>
          <cell r="D8714" t="str">
            <v>$</v>
          </cell>
          <cell r="E8714">
            <v>370029</v>
          </cell>
          <cell r="F8714" t="str">
            <v>М/о к вед. N 98 от 05-04-2002г. (на сумму руб. 2474670.74)На выпл.прем. за март и 1кв.2002г.сотр.УМТО ВЭБ. Нач-я: Мес.Прем., Кв.прем Удер-я:  Алим., налог, Переч.на депозит</v>
          </cell>
        </row>
        <row r="8715">
          <cell r="A8715">
            <v>37351</v>
          </cell>
          <cell r="B8715" t="str">
            <v>60305810200000000001</v>
          </cell>
          <cell r="C8715" t="str">
            <v>60301810900000009801</v>
          </cell>
          <cell r="D8715" t="str">
            <v>$</v>
          </cell>
          <cell r="E8715">
            <v>1574057</v>
          </cell>
          <cell r="F8715" t="str">
            <v>М/о к вед. N 99 от 05-04-2002г. (на сумму руб. 10505684.84)На выпл.прем.за март.и 1кв.2002г.сотр.КД,ДОРК,Пред-в ВЭБ в Санкт-Пет,Калининграде. Нач-я: Мес.Прем., Кв.прем Удер-я:  налог, Переч.на депозит</v>
          </cell>
        </row>
        <row r="8716">
          <cell r="A8716">
            <v>37351</v>
          </cell>
          <cell r="B8716" t="str">
            <v>60305810200000000001</v>
          </cell>
          <cell r="C8716" t="str">
            <v>60301810900000009801</v>
          </cell>
          <cell r="D8716" t="str">
            <v>$</v>
          </cell>
          <cell r="E8716">
            <v>1657779</v>
          </cell>
          <cell r="F8716" t="str">
            <v>М/о к вед. N 100 от 05-04-2002г. (на сумму руб. 11048994.18)На выпл.прем.за март и 1кв.2002г.сотр.РЦ,ЮД,ДВКиА ВЭБ.Нач-я: Мес.Прем., Кв.прем Удер-я:  Алим., налог, Переч.на депозит</v>
          </cell>
        </row>
        <row r="8717">
          <cell r="A8717">
            <v>37351</v>
          </cell>
          <cell r="B8717" t="str">
            <v>60305810200000000001</v>
          </cell>
          <cell r="C8717" t="str">
            <v>60301810900000009801</v>
          </cell>
          <cell r="D8717" t="str">
            <v>$</v>
          </cell>
          <cell r="E8717">
            <v>806777</v>
          </cell>
          <cell r="F8717" t="str">
            <v>М/о к вед. N 101 от 05-04-2002г. (на сумму руб. 5354354.27)На выпл.прем.за март и 1кв.2002г.сотр.ДИТ ВЭБ.Нач-я: Мес.Прем., Кв.прем Удер-я:  Алим., налог, Переч.на депозит</v>
          </cell>
        </row>
        <row r="8718">
          <cell r="A8718">
            <v>37351</v>
          </cell>
          <cell r="B8718" t="str">
            <v>60305810200000000001</v>
          </cell>
          <cell r="C8718" t="str">
            <v>60301810900000009801</v>
          </cell>
          <cell r="D8718" t="str">
            <v>$</v>
          </cell>
          <cell r="E8718">
            <v>886712</v>
          </cell>
          <cell r="F8718" t="str">
            <v>М/о к вед. N 102 от 05-04-2002г. (на сумму руб. 5930217.57)На выпл.прем.за март и 1кв.2002г.сотр.ДМДО ВЭБ.Нач-я: Мес.Прем., Кв.прем Удер-я:  Алим., налог, Переч.на депозит</v>
          </cell>
        </row>
        <row r="8719">
          <cell r="A8719">
            <v>37354</v>
          </cell>
          <cell r="B8719" t="str">
            <v>60305810200000000001</v>
          </cell>
          <cell r="C8719" t="str">
            <v>60301810900000009801</v>
          </cell>
          <cell r="D8719" t="str">
            <v>$</v>
          </cell>
          <cell r="E8719">
            <v>29695</v>
          </cell>
          <cell r="F8719" t="str">
            <v>М/о к вед. N 104 от 08-04-2002г. (на сумму руб. 198758.88)На выпл.прем.за март и 1кв.ув.сотр.и сумм возн.по дог.возм.оказ.усл.внеш.раб.ВЭБ в апреле2002г.Нач-я: Мес.Прем., Возн.по дог/себ/, Возн.по дог/себ/, Кв.прем Удер-я:  налог</v>
          </cell>
        </row>
        <row r="8720">
          <cell r="A8720">
            <v>37356</v>
          </cell>
          <cell r="B8720" t="str">
            <v>60305810200000000001</v>
          </cell>
          <cell r="C8720" t="str">
            <v>60301810900000009801</v>
          </cell>
          <cell r="D8720" t="str">
            <v>$</v>
          </cell>
          <cell r="E8720">
            <v>14980</v>
          </cell>
          <cell r="F8720" t="str">
            <v>М/о к вед. N 106 от 10-04-2002г. (на сумму руб. 100245.00)На выпл.премии за 1кв2002сотр.ДРП. Нач-я: Кв.прем Удер-я:  налог, Переч.на депозит</v>
          </cell>
        </row>
        <row r="8721">
          <cell r="A8721">
            <v>37356</v>
          </cell>
          <cell r="B8721" t="str">
            <v>60305810200000000001</v>
          </cell>
          <cell r="C8721" t="str">
            <v>60301810900000009801</v>
          </cell>
          <cell r="D8721" t="str">
            <v>$</v>
          </cell>
          <cell r="E8721">
            <v>216581</v>
          </cell>
          <cell r="F8721" t="str">
            <v>М/о к вед. N 103 от 10-04-2002г. (на сумму руб. 1546449.00)На выпл.сумм по о/отп.и пр.выпл.сотр.ВЭБ в апреле 2002г.Нач-я: Окл., О/отп, Прем"Отл"Пр.126от03-04-02, МПотп, МПсметрь, МПрожд.р, МП/кража/Медведеву, Д/отп, Б/л и пос Удер-я:  налог, Профвзн., Пер</v>
          </cell>
        </row>
        <row r="8722">
          <cell r="A8722">
            <v>37356</v>
          </cell>
          <cell r="B8722" t="str">
            <v>60305810200000000001</v>
          </cell>
          <cell r="C8722" t="str">
            <v>60301810900000009801</v>
          </cell>
          <cell r="D8722" t="str">
            <v>$</v>
          </cell>
          <cell r="E8722">
            <v>5671</v>
          </cell>
          <cell r="F8722" t="str">
            <v>М/о к вед. N 107 от 10-04-2002г. (на сумму руб. 37952.05)На выпл.прем.за 1кв.2002г.сотр.ЮД ВЭБ.. Нач-я: Кв.прем Удер-я:  налог, Переч.на депозит</v>
          </cell>
        </row>
        <row r="8723">
          <cell r="A8723">
            <v>37357</v>
          </cell>
          <cell r="B8723" t="str">
            <v>60305810200000000001</v>
          </cell>
          <cell r="C8723" t="str">
            <v>60301810900000009801</v>
          </cell>
          <cell r="D8723" t="str">
            <v>$</v>
          </cell>
          <cell r="E8723">
            <v>8414</v>
          </cell>
          <cell r="F8723" t="str">
            <v>М/о к вед. N 105 от 11-04-2002г. (на сумму руб. 57497.17)На выпл.сумм ок.расч.ув.сотр.и возн.по дог.возм.ок.усл.внешт.раб.ВЭБ в апреле2002г.Нач-я: Окл., Мес.Прем., Возн.по дог/себ/, Возн.по дог., Возн.по.дог., Комп.н/отп, Б/л и пос Удер-я:  налог, Профвзн</v>
          </cell>
        </row>
        <row r="8724">
          <cell r="A8724">
            <v>37362</v>
          </cell>
          <cell r="B8724" t="str">
            <v>60305810200000000001</v>
          </cell>
          <cell r="C8724" t="str">
            <v>60301810900000009801</v>
          </cell>
          <cell r="D8724" t="str">
            <v>$</v>
          </cell>
          <cell r="E8724">
            <v>14214</v>
          </cell>
          <cell r="F8724" t="str">
            <v>М/о к вед. N 109 от 16-04-2002г. (на сумму руб. 275042.39)На выпл.сумм ср.з/пл на пер.тр.2 м-ц ув.и возн.по дог.возм.оказ.усл.внешт.раб.ВЭБ. Нач-я: Ср.2м-ц, Возн.по дог/себ/, Возн.по дог/себ/, Возн.по дог., Возн.по.дог. Удер-я:  налог</v>
          </cell>
        </row>
        <row r="8725">
          <cell r="A8725">
            <v>37363</v>
          </cell>
          <cell r="B8725" t="str">
            <v>60305810200000000001</v>
          </cell>
          <cell r="C8725" t="str">
            <v>60301810900000009801</v>
          </cell>
          <cell r="D8725" t="str">
            <v>$</v>
          </cell>
          <cell r="E8725">
            <v>238137</v>
          </cell>
          <cell r="F8725" t="str">
            <v>М/о к вед. N 108 от 17-04-2002г. (на сумму руб. 1612709.23)На выпл.сумм по о/отп.и пр.выпл.сотр.ВЭБ в апреле 2002. Нач-я: Окл., Мес.Прем., О/отп, Прем.Юб., МПотп, МПсметрь, МПрожд.р, МПбрак, Д/отп, У/отп, Кв.прем, Б/л и пос Удер-я:  Алим., налог, Профвзн.</v>
          </cell>
        </row>
        <row r="8726">
          <cell r="A8726">
            <v>37364</v>
          </cell>
          <cell r="B8726" t="str">
            <v>60305810200000000001</v>
          </cell>
          <cell r="C8726" t="str">
            <v>60301810900000009801</v>
          </cell>
          <cell r="D8726" t="str">
            <v>$</v>
          </cell>
          <cell r="E8726">
            <v>2614</v>
          </cell>
          <cell r="F8726" t="str">
            <v>М/о к вед. N 110 от 18-04-2002г. (на сумму руб. 17489.00)На выпл.сумм возн.по дог.возм.ок.усл.раб.ВЭБ в апреле 2002г. Нач-я: Возн.по дог/себ/, Возн.по дог. Удер-я:  налог</v>
          </cell>
        </row>
        <row r="8727">
          <cell r="A8727">
            <v>37364</v>
          </cell>
          <cell r="B8727" t="str">
            <v>60305810200000000001</v>
          </cell>
          <cell r="C8727" t="str">
            <v>60301810900000009801</v>
          </cell>
          <cell r="D8727" t="str">
            <v>$</v>
          </cell>
          <cell r="E8727">
            <v>11830</v>
          </cell>
          <cell r="F8727" t="str">
            <v>М/о к вед. N 120 от 18-04-2002г. (на сумму руб. 79170.00)На выпл.прем.пенс.ко Дню Победы по пр.13-п от 17.04.2002г. Нач-я: Прем.пенс.ВОВ Удер-я:  налог, Переч.на депозит</v>
          </cell>
        </row>
        <row r="8728">
          <cell r="A8728">
            <v>37369</v>
          </cell>
          <cell r="B8728" t="str">
            <v>60305810200000000001</v>
          </cell>
          <cell r="C8728" t="str">
            <v>60301810900000009801</v>
          </cell>
          <cell r="D8728" t="str">
            <v>$</v>
          </cell>
          <cell r="E8728">
            <v>8688</v>
          </cell>
          <cell r="F8728" t="str">
            <v>М/о к вед. N 112 от 23-04-2002г. (на сумму руб. 176447.68)На выпл.сумм возн.по дог.возм.ок.усл.раб.ВЭБ в апреле 2002г.Нач-я: Окл., Ср.2м-ц, Возн.по дог/себ/, Возн.по дог/себ/, Возн.по дог., Комп.н/отп Удер-я:Налог.</v>
          </cell>
        </row>
        <row r="8729">
          <cell r="A8729">
            <v>37370</v>
          </cell>
          <cell r="B8729" t="str">
            <v>60305810200000000001</v>
          </cell>
          <cell r="C8729" t="str">
            <v>60301810900000009801</v>
          </cell>
          <cell r="D8729" t="str">
            <v>$</v>
          </cell>
          <cell r="E8729">
            <v>273170</v>
          </cell>
          <cell r="F8729" t="str">
            <v>М/о к вед. N 111 от 24-04-2002г. (на сумму руб. 1949206.83)На выпл.сумм по о/отп.и пр..выпл.сотр.ВЭБ в апреле2002.Нач-я: Окл., Мес.Прем., 1ч корм.реб, О/отп, Прем.Юб., МПотп, МПрожд.р, Д/отп, Б/л и пос.Удер-я: Алим.,налог,Профвзн.,Переч.на депозит.</v>
          </cell>
        </row>
        <row r="8730">
          <cell r="A8730">
            <v>37371</v>
          </cell>
          <cell r="B8730" t="str">
            <v>60305810200000000001</v>
          </cell>
          <cell r="C8730" t="str">
            <v>60301810900000009801</v>
          </cell>
          <cell r="D8730" t="str">
            <v>$</v>
          </cell>
          <cell r="E8730">
            <v>20150</v>
          </cell>
          <cell r="F8730" t="str">
            <v>М/о к вед. N 121 от 25-04-2002г. (на сумму руб. 134850.00)На выпл.прем.сотр.пожар.части №91 по пр.17-к от 23-04-2002.Нач-я: Прем.сотр.Пожар/части Удер-я:  налог</v>
          </cell>
        </row>
        <row r="8731">
          <cell r="A8731">
            <v>37371</v>
          </cell>
          <cell r="B8731" t="str">
            <v>60305810200000000001</v>
          </cell>
          <cell r="C8731" t="str">
            <v>60301810900000009801</v>
          </cell>
          <cell r="D8731" t="str">
            <v>$</v>
          </cell>
          <cell r="E8731">
            <v>5265</v>
          </cell>
          <cell r="F8731" t="str">
            <v>М/о к вед. N 122 от 25-04-2002г. (на сумму руб. 37240.29)На выпл.сумм по о/отп.и пр.выпл.сотр.ВЭБ в апреле 2002.Нач-я: Окл., О/отп, МПотп, Д/отп Удер-я:  налог, Переч.на депозит</v>
          </cell>
        </row>
        <row r="8732">
          <cell r="A8732">
            <v>37371</v>
          </cell>
          <cell r="B8732" t="str">
            <v>60305810200000000001</v>
          </cell>
          <cell r="C8732" t="str">
            <v>60301810900000009801</v>
          </cell>
          <cell r="D8732" t="str">
            <v>$</v>
          </cell>
          <cell r="E8732">
            <v>533000</v>
          </cell>
          <cell r="F8732" t="str">
            <v>М/о к вед. N 124 от 25-04-2002г. (на сумму руб. 3567000.00)На выпл.раз.прем.сотр.ВЭБ по пр.12-п от 11-04-2002 и пр.14-п от 17-04-2002. Начисления: Прем/СпецФ/ Удержания:  налог, Переч.на депозит</v>
          </cell>
        </row>
        <row r="8733">
          <cell r="A8733">
            <v>37372</v>
          </cell>
          <cell r="B8733" t="str">
            <v>60305810200000000001</v>
          </cell>
          <cell r="C8733" t="str">
            <v>60301810900000009801</v>
          </cell>
          <cell r="D8733" t="str">
            <v>$</v>
          </cell>
          <cell r="E8733">
            <v>20006</v>
          </cell>
          <cell r="F8733" t="str">
            <v>М/о к вед. N 125 от 26-04-2002г. (на сумму руб. 135885.50)На выпл.мат.пом.сотр.ВЭБ а апреле2002. Нач-я: МПокон.раб Удер-я:Налог, Переч.на депозит</v>
          </cell>
        </row>
        <row r="8734">
          <cell r="A8734">
            <v>37372</v>
          </cell>
          <cell r="B8734" t="str">
            <v>60305810200000000001</v>
          </cell>
          <cell r="C8734" t="str">
            <v>60301810900000009801</v>
          </cell>
          <cell r="D8734" t="str">
            <v>$</v>
          </cell>
          <cell r="E8734">
            <v>329689</v>
          </cell>
          <cell r="F8734" t="str">
            <v>М/о к вед. N 04/118 от 26-04-2002г. (на сумму руб. 2172299.32)На выпл.з/пл за апрель 2002 сотр.ДИТ ВЭБ.Нач-я: Окл., Комп.выпл.жен., О/отп, МПотп, МПдо3х л, Д/отп, Б/л и пос Удер-я:  Алим., налог, Профвзн., Переч.на депозит</v>
          </cell>
        </row>
        <row r="8735">
          <cell r="A8735">
            <v>37372</v>
          </cell>
          <cell r="B8735" t="str">
            <v>60305810200000000001</v>
          </cell>
          <cell r="C8735" t="str">
            <v>60301810900000009801</v>
          </cell>
          <cell r="D8735" t="str">
            <v>$</v>
          </cell>
          <cell r="E8735">
            <v>362980</v>
          </cell>
          <cell r="F8735" t="str">
            <v>М/о к вед. N 04/119 от 26-04-2002г. (на сумму руб. 2356305.07)На выпл.з/пл за апрель 2002 сотр.ДМДО ВЭБ. Нач-я: Окл., Мес.Прем., Опл.совм., Комп.выпл.жен., 1ч корм.реб, О/отп, МПотп, МПдо3х л, Д/отп, Кв.прем, Б/л и пос Удер-я алим., налог, Профвзн., Переч</v>
          </cell>
        </row>
        <row r="8736">
          <cell r="A8736">
            <v>37372</v>
          </cell>
          <cell r="B8736" t="str">
            <v>60305810200000000001</v>
          </cell>
          <cell r="C8736" t="str">
            <v>60301810900000009801</v>
          </cell>
          <cell r="D8736" t="str">
            <v>$</v>
          </cell>
          <cell r="E8736">
            <v>958565</v>
          </cell>
          <cell r="F8736" t="str">
            <v>М/о к вед. N 04/114 от 26-04-2002г. (на сумму руб. 6115961.58)На выпл.з/пл за апрель 2002 сотр.ЦБ,АП,Рук,ДИВС,ДВРИО,ДИП ВЭБ.Нач-я: Окл., Разн.окл., Опл.совм., Комп.выпл.жен., О/отп, МПотп, МПдо3х л, Д/отп, Кв.прем, Б/л и пос Удер-я:  Алим., налог, Профвзн</v>
          </cell>
        </row>
        <row r="8737">
          <cell r="A8737">
            <v>37372</v>
          </cell>
          <cell r="B8737" t="str">
            <v>60305810200000000001</v>
          </cell>
          <cell r="C8737" t="str">
            <v>60301810900000009801</v>
          </cell>
          <cell r="D8737" t="str">
            <v>$</v>
          </cell>
          <cell r="E8737">
            <v>758181</v>
          </cell>
          <cell r="F8737" t="str">
            <v>М/о к вед. N 04/113 от 26-04-2002г. (на сумму руб. 4738811.57)На выпл.з/пл за апрель 2002 сотр.ДБ,ДВФО,ДРП,Депоз,УМС,ООДПВЭБ.Нач-я: Окл., Мес.Прем., Комп.выпл.жен., О/отп, МПотп, МПдо3х л, Д/отп, Кв.прем, Б/л и пос Удер-я:  Алим., налог, Профвзн., Переч.н</v>
          </cell>
        </row>
        <row r="8738">
          <cell r="A8738">
            <v>37372</v>
          </cell>
          <cell r="B8738" t="str">
            <v>60305810200000000001</v>
          </cell>
          <cell r="C8738" t="str">
            <v>60301810900000009801</v>
          </cell>
          <cell r="D8738" t="str">
            <v>$</v>
          </cell>
          <cell r="E8738">
            <v>228080</v>
          </cell>
          <cell r="F8738" t="str">
            <v>М/о к вед. N 04/115 от 26-04-2002г. (на сумму руб. 1541024.04)На выпл.з/пл за апрель 2002 сотр.УМТО ВЭБ.Нач-я: Окл., Надб., Опл.совм., О/отп, МПотп, Д/отп, Б/л и пос Удер-я:  Алим., налог, Профвзн., Переч.на депозит</v>
          </cell>
        </row>
        <row r="8739">
          <cell r="A8739">
            <v>37372</v>
          </cell>
          <cell r="B8739" t="str">
            <v>60305810200000000001</v>
          </cell>
          <cell r="C8739" t="str">
            <v>60301810900000009801</v>
          </cell>
          <cell r="D8739" t="str">
            <v>$</v>
          </cell>
          <cell r="E8739">
            <v>747934</v>
          </cell>
          <cell r="F8739" t="str">
            <v>М/о к вед. N 04/116 от 26-04-2002г. (на сумму руб. 4820093.74)На выпл. з/пл за апрель 2002 г.сотр.КД,ДОРК,ДКО,ДКФО,Пред-в в ВЭБ г.Санкт-Пет.и Калинингр.Нач-я: Окл., Комп.выпл.жен., О/отп, МПотп, МПсметрь, МПдо3х л, Д/отп, Комп.н/отп, Б/л и пос Удер-я:  на</v>
          </cell>
        </row>
        <row r="8740">
          <cell r="A8740">
            <v>37372</v>
          </cell>
          <cell r="B8740" t="str">
            <v>60305810200000000001</v>
          </cell>
          <cell r="C8740" t="str">
            <v>60301810900000009801</v>
          </cell>
          <cell r="D8740" t="str">
            <v>$</v>
          </cell>
          <cell r="E8740">
            <v>638654</v>
          </cell>
          <cell r="F8740" t="str">
            <v>М/о к вед. N 04/117 от 26-04-2002г. (на сумму руб. 4155740.52)На выпл.з/пл за апрель 2002 сотр.РЦ,ЮД,ДВКиА ВЭБ.Нач-я: Окл., Комп.выпл.жен., О/отп, МПотп, МПдо3х л, Д/отп, Б/л и пос Удер-я:  Алим., налог, Профвзн., Переч.на депозит</v>
          </cell>
        </row>
        <row r="8741">
          <cell r="A8741">
            <v>37375</v>
          </cell>
          <cell r="B8741" t="str">
            <v>60305810200000000001</v>
          </cell>
          <cell r="C8741" t="str">
            <v>60301810900000009801</v>
          </cell>
          <cell r="D8741" t="str">
            <v>$</v>
          </cell>
          <cell r="E8741">
            <v>653186</v>
          </cell>
          <cell r="F8741" t="str">
            <v>М/о к вед. N 126 от 29-04-2002г. (на сумму руб. 4371318.35)На выпл.з/пл сотр-ку и премиий сотр-кам ВЭБ по пр.15-п,16-п,17-п,18-п от 27-04-02г. Начисления: Окл., Прем/СпецФ/ Удержания:  налог, Переч.на депозит</v>
          </cell>
        </row>
        <row r="8742">
          <cell r="A8742">
            <v>37382</v>
          </cell>
          <cell r="B8742" t="str">
            <v>60305810200000000001</v>
          </cell>
          <cell r="C8742" t="str">
            <v>60301810900000009801</v>
          </cell>
          <cell r="D8742" t="str">
            <v>$</v>
          </cell>
          <cell r="E8742">
            <v>22874</v>
          </cell>
          <cell r="F8742" t="str">
            <v>М/о к вед. N 123 от 06-05-2002г. (на сумму руб. 153058.00)На выпл.сумм возн.по дог.возм.оказ.усл.внешт.сотр.ВЭБ в мае2002. Нач-я: Возн.по дог/себ/, Возн.по дог/себ/, Возн.по дог., Возн.по.дог. Удер-я:  налог</v>
          </cell>
        </row>
        <row r="8743">
          <cell r="A8743">
            <v>37382</v>
          </cell>
          <cell r="B8743" t="str">
            <v>60305810200000000001</v>
          </cell>
          <cell r="C8743" t="str">
            <v>60301810900000009801</v>
          </cell>
          <cell r="D8743" t="str">
            <v>$</v>
          </cell>
          <cell r="E8743">
            <v>203484</v>
          </cell>
          <cell r="F8743" t="str">
            <v>М/о к вед. N 127 от 06-05-2002г. (на сумму руб. 1469236.11)На выпл.сумм по о/отп.и пр.выпл.сотр.ВЭБ в мае.Нач-я: Окл., Разн.окл., Мес.Прем., О/отп, Прем.Юб., МПотп, МПсметрь, Д/отп, У/отп, Кв.прем, Б/л и пос Удер-я:  налог, Профвзн., Переч.на депозит</v>
          </cell>
        </row>
        <row r="8744">
          <cell r="A8744">
            <v>37383</v>
          </cell>
          <cell r="B8744" t="str">
            <v>60305810200000000001</v>
          </cell>
          <cell r="C8744" t="str">
            <v>60301810900000009801</v>
          </cell>
          <cell r="D8744" t="str">
            <v>$</v>
          </cell>
          <cell r="E8744">
            <v>918893</v>
          </cell>
          <cell r="F8744" t="str">
            <v>М/о к вед. N 129 от 07-05-2002г. (на сумму руб. 6071821.52)На выпл.прем.за апрель сотр.ДБ,ДВФО,ДРП,Депоз,УМС,ООДП ВЭБ. Нач-я: Мес.Прем., Кв.прем Удер-я:  Нал.на дох., Алим., Переч.на депозит</v>
          </cell>
        </row>
        <row r="8745">
          <cell r="A8745">
            <v>37383</v>
          </cell>
          <cell r="B8745" t="str">
            <v>60305810200000000001</v>
          </cell>
          <cell r="C8745" t="str">
            <v>60301810900000009801</v>
          </cell>
          <cell r="D8745" t="str">
            <v>$</v>
          </cell>
          <cell r="E8745">
            <v>1323139</v>
          </cell>
          <cell r="F8745" t="str">
            <v>М/о к вед. N 130 от 07-05-2002г. (на сумму руб. 8723462.86)На выл.прем.за апрель ,суммо/отп.и пр.выпл.сотр.ЦБ,АП,Рук,ДИВС,ДВРИО ВЭБ. Нач-я: Окл., Мес.Прем., О/отп, МПотп, Б/л и пос Удер-я:  Нал.на дох., Алим., Профвзн., Переч.на депозит</v>
          </cell>
        </row>
        <row r="8746">
          <cell r="A8746">
            <v>37383</v>
          </cell>
          <cell r="B8746" t="str">
            <v>60305810200000000001</v>
          </cell>
          <cell r="C8746" t="str">
            <v>60301810900000009801</v>
          </cell>
          <cell r="D8746" t="str">
            <v>$</v>
          </cell>
          <cell r="E8746">
            <v>788262</v>
          </cell>
          <cell r="F8746" t="str">
            <v>М/о к вед. N 132 от 07-05-2002г. (на сумму руб. 5241163.46)На выпл.прем.за апрель,сумм по о/отп. и пр.выпл.сотр.КД,ДКФО,ДКО,ДОРК,Пред-в ВЭБ в г.Санкт-Пет,г.Калининграде. Нач-я: Окл., Мес.Прем., О/отп, Кв.прем Удер-я:  Нал.на дох., Переч.на депозит</v>
          </cell>
        </row>
        <row r="8747">
          <cell r="A8747">
            <v>37383</v>
          </cell>
          <cell r="B8747" t="str">
            <v>60305810200000000001</v>
          </cell>
          <cell r="C8747" t="str">
            <v>60301810900000009801</v>
          </cell>
          <cell r="D8747" t="str">
            <v>$</v>
          </cell>
          <cell r="E8747">
            <v>40788</v>
          </cell>
          <cell r="F8747" t="str">
            <v>М/о к вед. N 128 от 07-05-2002г. (на сумму руб. 272961.36)На выпл.окон.расч.ув.сотр.и возм.по дог.возм.ок.усл.внешт.сотр.ВЭБ в мае 2002 Нач-я: Окл., Возн.по дог/себ/, Возн.по дог., Возн.по.дог., Комп.н/отп Удер-я:  Нал.на дох.</v>
          </cell>
        </row>
        <row r="8748">
          <cell r="A8748">
            <v>37383</v>
          </cell>
          <cell r="B8748" t="str">
            <v>60305810200000000001</v>
          </cell>
          <cell r="C8748" t="str">
            <v>60301810900000009801</v>
          </cell>
          <cell r="D8748" t="str">
            <v>$</v>
          </cell>
          <cell r="E8748">
            <v>758836</v>
          </cell>
          <cell r="F8748" t="str">
            <v>М/о к вед. N 137 от 07-05-2002г. (на сумму руб. 5078364.00)На выпл.прем.по пр.N20-п и N21-п от 06-05-02г.сотр.ВЭБ. Нач-я: Прем/СпецФ/ Удер-я:  Нал.на дох., Переч.на депозит</v>
          </cell>
        </row>
        <row r="8749">
          <cell r="A8749">
            <v>37383</v>
          </cell>
          <cell r="B8749" t="str">
            <v>60305810200000000001</v>
          </cell>
          <cell r="C8749" t="str">
            <v>60301810900000009801</v>
          </cell>
          <cell r="D8749" t="str">
            <v>$</v>
          </cell>
          <cell r="E8749">
            <v>767376</v>
          </cell>
          <cell r="F8749" t="str">
            <v>М/о к вед. N 133 от 07-05-2002г. (на сумму руб. 5108993.74)На выпл.прем.за апрель сотр.РЦ,ЮД,ДВКиА ВЭБ. Нач-я: Мес.Прем. Удер-я:  Нал.на дох., Алим., Переч.на депозит</v>
          </cell>
        </row>
        <row r="8750">
          <cell r="A8750">
            <v>37383</v>
          </cell>
          <cell r="B8750" t="str">
            <v>60305810200000000001</v>
          </cell>
          <cell r="C8750" t="str">
            <v>60301810900000009801</v>
          </cell>
          <cell r="D8750" t="str">
            <v>$</v>
          </cell>
          <cell r="E8750">
            <v>372710</v>
          </cell>
          <cell r="F8750" t="str">
            <v>М/о к вед. N 134 от 07-05-2002г. (на сумму руб. 2469282.40)На выпл.прем.за апрель сотр.ДИТ ВЭБ. Нач-я: Мес.Прем. Удер-я:  Нал.на дох., Алим., Переч.на депозит</v>
          </cell>
        </row>
        <row r="8751">
          <cell r="A8751">
            <v>37383</v>
          </cell>
          <cell r="B8751" t="str">
            <v>60305810200000000001</v>
          </cell>
          <cell r="C8751" t="str">
            <v>60301810900000009801</v>
          </cell>
          <cell r="D8751" t="str">
            <v>$</v>
          </cell>
          <cell r="E8751">
            <v>415299</v>
          </cell>
          <cell r="F8751" t="str">
            <v>М/о к вед. N 135 от 07-05-2002г. (на сумму руб. 2745483.90)На выпл.прем. за апрель,сумм по о/отп. и пр.выпл.сотр.ДМДО ВЭБ. Нач-я: Окл., Мес.Прем., О/отп, МПотп, Д/отп Удер-я:  Нал.на дох., Алим., Профвзн., Переч.на депозит</v>
          </cell>
        </row>
        <row r="8752">
          <cell r="A8752">
            <v>37383</v>
          </cell>
          <cell r="B8752" t="str">
            <v>60305810200000000001</v>
          </cell>
          <cell r="C8752" t="str">
            <v>60301810900000009801</v>
          </cell>
          <cell r="D8752" t="str">
            <v>$</v>
          </cell>
          <cell r="E8752">
            <v>250042</v>
          </cell>
          <cell r="F8752" t="str">
            <v>М/о к вед. N 131 от 07-05-2002г. (на сумму руб. 1668947.09)На выпл.прем.за апрель сотр.УМТО ВЭБ . Нач-я: Мес.Прем. Удер-я:  Нал.на дох., Алим., Переч.на депозит</v>
          </cell>
        </row>
        <row r="8753">
          <cell r="A8753">
            <v>37384</v>
          </cell>
          <cell r="B8753" t="str">
            <v>60305810200000000001</v>
          </cell>
          <cell r="C8753" t="str">
            <v>60301810900000009801</v>
          </cell>
          <cell r="D8753" t="str">
            <v>$</v>
          </cell>
          <cell r="E8753">
            <v>120383</v>
          </cell>
          <cell r="F8753" t="str">
            <v>М/о к вед. N 138 от 08-05-2002г. (на сумму руб. 818811.51)На выпл.сумм по о/отп.и пр.выпл.сотр.ВЭБ в мае.Нач-я: Окл., Мес.Прем., 1ч корм.реб, О/отп, МПотп, МПпроч/пожар Савельева/., Д/отп, Кв.прем, Б/л и пос Удер-я:  Нал.на дох., Профвзн., Переч.на депози</v>
          </cell>
        </row>
        <row r="8754">
          <cell r="A8754">
            <v>37384</v>
          </cell>
          <cell r="B8754" t="str">
            <v>60305810200000000001</v>
          </cell>
          <cell r="C8754" t="str">
            <v>60301810900000009801</v>
          </cell>
          <cell r="D8754" t="str">
            <v>$</v>
          </cell>
          <cell r="E8754">
            <v>10725</v>
          </cell>
          <cell r="F8754" t="str">
            <v>М/о к вед. N 139 от 08-05-2002г. (на сумму руб. 71775.00)На выпл.прем.по приказу от 08-05-02 от N 19-К сотр.ВЭБ в мае 2002г. Нач-я: Прем"Благодарность" Удер-я:  Нал.на дох., Переч.на депозит</v>
          </cell>
        </row>
        <row r="8755">
          <cell r="A8755">
            <v>37389</v>
          </cell>
          <cell r="B8755" t="str">
            <v>60305810200000000001</v>
          </cell>
          <cell r="C8755" t="str">
            <v>60301810900000009801</v>
          </cell>
          <cell r="D8755" t="str">
            <v>$</v>
          </cell>
          <cell r="E8755">
            <v>17383</v>
          </cell>
          <cell r="F8755" t="str">
            <v>М/о к вед. N 136 от 13-05-2002г. (на сумму руб. 116315.11)НА ВЫПЛ.ПРЕМ.ЗА АПРЕЛЬ УВ.СОТР.И ВОЗН.ПО ДОГ.ВОЗМ.ОК.УСЛ.ВНЕШТ.СОТР.ВЭБ В МАЕ. Нач-я: Мес.Прем., Возн.по дог/себ/, Возн.по дог/себ/, Возн.по дог., Возн.по.дог. Удер-я:  Нал.на дох.</v>
          </cell>
        </row>
        <row r="8756">
          <cell r="A8756">
            <v>37391</v>
          </cell>
          <cell r="B8756" t="str">
            <v>60305810200000000001</v>
          </cell>
          <cell r="C8756" t="str">
            <v>60301810900000009801</v>
          </cell>
          <cell r="D8756" t="str">
            <v>$</v>
          </cell>
          <cell r="E8756">
            <v>247110</v>
          </cell>
          <cell r="F8756" t="str">
            <v>М/о к вед. N 140 от 15-05-2002г. (на сумму руб. 1758856.51)На выпл.сумм по о/отп.и пр.выпл.сотр.ВЭБ. Нач-я: Окл., О/отп, Прем.пр22-п /СпецФ/, Прем.Юб., МПотп, МПмногодет, МПсметрь, Д/отп, У/отп, Кв.прем, Б/л и пос Удер-я:  Нал.на дох., Алим., Профвзн., Пе</v>
          </cell>
        </row>
        <row r="8757">
          <cell r="A8757">
            <v>37392</v>
          </cell>
          <cell r="B8757" t="str">
            <v>60305810200000000001</v>
          </cell>
          <cell r="C8757" t="str">
            <v>60301810900000009801</v>
          </cell>
          <cell r="D8757" t="str">
            <v>$</v>
          </cell>
          <cell r="E8757">
            <v>8373</v>
          </cell>
          <cell r="F8757" t="str">
            <v>М/о к вед. N 141 от 16-05-2002г. (на сумму руб. 56027.06)На выпл.ок.расч.ув.,возн.по дог.и прем.сотр.мил в мае 2002. Нач-я: Б/л, Возн.по дог/себ/, Возн.по дог., Возн.по.дог., Прем.сотр.мил.пр.23-п. Удер-я:  Нал.на дох.</v>
          </cell>
        </row>
        <row r="8758">
          <cell r="A8758">
            <v>37392</v>
          </cell>
          <cell r="B8758" t="str">
            <v>60305810200000000001</v>
          </cell>
          <cell r="C8758" t="str">
            <v>60301810900000009801</v>
          </cell>
          <cell r="D8758" t="str">
            <v>$</v>
          </cell>
          <cell r="E8758">
            <v>18312</v>
          </cell>
          <cell r="F8758" t="str">
            <v>М/о к вед. N 142 от 16-05-2002г. (на сумму руб. 151148.34)На выпл.сумм по о/отп.и пр.выпл.сотр.ВЭБ в мае 2002. Нач-я: Окл., О/отп, МПотп, МПсметрь, Д/отп Удер-я:  Нал.на дох., Профвзн., Переч.на депозит</v>
          </cell>
        </row>
        <row r="8759">
          <cell r="A8759">
            <v>37394</v>
          </cell>
          <cell r="B8759" t="str">
            <v>60305810200000000001</v>
          </cell>
          <cell r="C8759" t="str">
            <v>60301810900000009801</v>
          </cell>
          <cell r="D8759" t="str">
            <v>$</v>
          </cell>
          <cell r="E8759">
            <v>198899</v>
          </cell>
          <cell r="F8759" t="str">
            <v>М/о к вед. N 153 от 18-05-2002г. (на сумму руб. 1275638.50)На выпл.премий по пр.N 24-П и N 25-П от 18-15-02 сотр.ВЭБ в мае2002г.Нач-я: Прем/СпецФ/ Удер-я:  Нал.на дох., Алим., Переч.на депозит</v>
          </cell>
        </row>
        <row r="8760">
          <cell r="A8760">
            <v>37398</v>
          </cell>
          <cell r="B8760" t="str">
            <v>60305810200000000001</v>
          </cell>
          <cell r="C8760" t="str">
            <v>60301810900000009801</v>
          </cell>
          <cell r="D8760" t="str">
            <v>$</v>
          </cell>
          <cell r="E8760">
            <v>46393</v>
          </cell>
          <cell r="F8760" t="str">
            <v>М/о к вед. N 155 от 22-05-2002г. (на сумму руб. 303607.00)На выпл. прем. по приказу N 26-П от 21-05-2002 сотр.ВЭБ в мае 2002 г. Нач-я: Прем/СпецФ/ Удер-я:  Нал.на дох., Переч.на депозит</v>
          </cell>
        </row>
        <row r="8761">
          <cell r="A8761">
            <v>37398</v>
          </cell>
          <cell r="B8761" t="str">
            <v>60305810200000000001</v>
          </cell>
          <cell r="C8761" t="str">
            <v>60301810900000009801</v>
          </cell>
          <cell r="D8761" t="str">
            <v>$</v>
          </cell>
          <cell r="E8761">
            <v>1930</v>
          </cell>
          <cell r="F8761" t="str">
            <v>М/о к вед. N 154 от 22-05-2002г. (на сумму руб. 12920.00)На выпл.возн.по.дог.возм.оказ.усл.внешт.сотр.ВЭБ в мае 2002.Нач-я: Возн.по дог/себ/, Возн.по дог. Удер-я:  Нал.на дох., Переч. на пласт.</v>
          </cell>
        </row>
        <row r="8762">
          <cell r="A8762">
            <v>37398</v>
          </cell>
          <cell r="B8762" t="str">
            <v>60305810200000000001</v>
          </cell>
          <cell r="C8762" t="str">
            <v>60301810900000009801</v>
          </cell>
          <cell r="D8762" t="str">
            <v>$</v>
          </cell>
          <cell r="E8762">
            <v>2886</v>
          </cell>
          <cell r="F8762" t="str">
            <v>М/о к вед. N 144 от 22-05-2002г. (на сумму руб. 266117.62)На выпл.ср.з/пл.за 3 мес.ув.сотр.и возн.по дог.возм.оказ.усл.внешт.сотр.ВЭБ в мае 2002.Нач-я: Ср.3м-ц, Возн.по дог/себ/ Удер-я:  Нал.на дох.</v>
          </cell>
        </row>
        <row r="8763">
          <cell r="A8763">
            <v>37398</v>
          </cell>
          <cell r="B8763" t="str">
            <v>60305810200000000001</v>
          </cell>
          <cell r="C8763" t="str">
            <v>60301810900000009801</v>
          </cell>
          <cell r="D8763" t="str">
            <v>$</v>
          </cell>
          <cell r="E8763">
            <v>303995</v>
          </cell>
          <cell r="F8763" t="str">
            <v>М/о к вед. N 143 от 22-05-2002г. (на сумму руб. 2243769.60)На выпл.сумм по о/отп.и пр.выпл.сотр.ВЭБ в мае 200г.Нач-я: Окл., Разн.окл., Мес.Прем.,О/отп,Прем.Юб.,МПотп,МПсметрь, МПрожд.р, Д/отп, У/отп, Б/л и пос, МПсемье умер.пенс Удер-я:Нал.на дох., Алим.,</v>
          </cell>
        </row>
        <row r="8764">
          <cell r="A8764">
            <v>37400</v>
          </cell>
          <cell r="B8764" t="str">
            <v>60305810200000000001</v>
          </cell>
          <cell r="C8764" t="str">
            <v>60301810900000009801</v>
          </cell>
          <cell r="D8764" t="str">
            <v>$</v>
          </cell>
          <cell r="E8764">
            <v>2594</v>
          </cell>
          <cell r="F8764" t="str">
            <v>М/о к вед. N 156 от 24-05-2002г. (на сумму руб. 17359.00)На выпл.возн.по дог.возм.оказ.усл.внешт.сотр.ВЭБ.Нач-я: Возн.по дог., Возн.по.дог. Удер-я:  Нал.на дох., Переч. на пласт.</v>
          </cell>
        </row>
        <row r="8765">
          <cell r="A8765">
            <v>37403</v>
          </cell>
          <cell r="B8765" t="str">
            <v>60305810200000000001</v>
          </cell>
          <cell r="C8765" t="str">
            <v>60301810900000009801</v>
          </cell>
          <cell r="D8765" t="str">
            <v>$</v>
          </cell>
          <cell r="E8765">
            <v>4220</v>
          </cell>
          <cell r="F8765" t="str">
            <v>М/о к вед. N 157 от 27-05-2002г. (на сумму руб. 28242.00)На выпл.возн.по дог.возм.ок.усл.внешт.сотр.ВЭБ в мае 2002г.Нач-я: Возн.по дог/себ/, Возн.по дог. Удер-я:  Нал.на дох.</v>
          </cell>
        </row>
        <row r="8766">
          <cell r="A8766">
            <v>37403</v>
          </cell>
          <cell r="B8766" t="str">
            <v>60305810200000000001</v>
          </cell>
          <cell r="C8766" t="str">
            <v>60301810900000009801</v>
          </cell>
          <cell r="D8766" t="str">
            <v>$</v>
          </cell>
          <cell r="E8766">
            <v>359688</v>
          </cell>
          <cell r="F8766" t="str">
            <v>М/о к вед. N 145 от 27-05-2002г. (на сумму руб. 2488250.51)На выпл.сумм по о/отп.и пр.выпл.сотр.ВЭБ в мае 2002.Нач-я:Окл.,Мес.Прем.,О/отп,МПотп,МПмногодет,МПрожд.р,Д/отп, Б/л и пос Удер-я:Нал.на дох.,Профвзн.,Переч.на депозит</v>
          </cell>
        </row>
        <row r="8767">
          <cell r="A8767">
            <v>37404</v>
          </cell>
          <cell r="B8767" t="str">
            <v>60305810200000000001</v>
          </cell>
          <cell r="C8767" t="str">
            <v>60301810900000009801</v>
          </cell>
          <cell r="D8767" t="str">
            <v>$</v>
          </cell>
          <cell r="E8767">
            <v>4549</v>
          </cell>
          <cell r="F8767" t="str">
            <v>М/о к вед. N 160 от 28-05-2002г. (на сумму руб. 32444.07)На выпл.сумм по о/отп. и пр.выпл.сотр.ВЭБ в мае 2002. Нач-я: Окл., О/отп, МПотп, Б/л и пос Удер-я: Нал.на дох., Переч.на депозит</v>
          </cell>
        </row>
        <row r="8768">
          <cell r="A8768">
            <v>37405</v>
          </cell>
          <cell r="B8768" t="str">
            <v>60305810200000000001</v>
          </cell>
          <cell r="C8768" t="str">
            <v>60301810900000009801</v>
          </cell>
          <cell r="D8768" t="str">
            <v>$</v>
          </cell>
          <cell r="E8768">
            <v>213314</v>
          </cell>
          <cell r="F8768" t="str">
            <v>М/о к вед. N 05/148 от 29-05-02г. (на сумму руб. 1439183.76)На выпл.з/пл за май сотр.УМТО ВЭБ. Нач-я: Окл., Разн.окл., Надб., Опл.совм., О/отп, МПотп, МПсметрь, Д/отп, Б/л и пос Удер-я:  Нал.на дох., Алим., Профвзн., Переч.на депозит</v>
          </cell>
        </row>
        <row r="8769">
          <cell r="A8769">
            <v>37405</v>
          </cell>
          <cell r="B8769" t="str">
            <v>60305810200000000001</v>
          </cell>
          <cell r="C8769" t="str">
            <v>60301810900000009801</v>
          </cell>
          <cell r="D8769" t="str">
            <v>$</v>
          </cell>
          <cell r="E8769">
            <v>658354</v>
          </cell>
          <cell r="F8769" t="str">
            <v>М/о к вед. N 05/146 от 29-05-2002г. (на сумму руб. 4357812.27)На выпл.з/пл за май сотр.ДБ,ДВФО,ДРП,Депоз,УМС,ООДП ВЭБ . Нач-я: Окл., Комп.выпл.жен., О/отп, МПотп, МПдо3х л, Д/отп, Б/л и пос Удер-я:  Нал.на дох., Алим., Профвзн., Переч.на депозит</v>
          </cell>
        </row>
        <row r="8770">
          <cell r="A8770">
            <v>37405</v>
          </cell>
          <cell r="B8770" t="str">
            <v>60305810200000000001</v>
          </cell>
          <cell r="C8770" t="str">
            <v>60301810900000009801</v>
          </cell>
          <cell r="D8770" t="str">
            <v>$</v>
          </cell>
          <cell r="E8770">
            <v>901702</v>
          </cell>
          <cell r="F8770" t="str">
            <v>М/о к вед. N 05/147 от 29-05-2002г. (на сумму руб. 5882339.71)На выплз/пл за май сотр.ЦБ,ДИП,АП,Рук,ДИВС,ДВРИО ВЭБ.Нач-я:Окл.,Опл.совм., Комп.выпл.жен., О/отп, МПотп, МПдо3х л, МПбрак, Д/отп, У/отп, Б/л и пос Удер-я:  Нал.на дох., Алим., Профвзн., Переч.н</v>
          </cell>
        </row>
        <row r="8771">
          <cell r="A8771">
            <v>37405</v>
          </cell>
          <cell r="B8771" t="str">
            <v>60305810200000000001</v>
          </cell>
          <cell r="C8771" t="str">
            <v>60301810900000009801</v>
          </cell>
          <cell r="D8771" t="str">
            <v>$</v>
          </cell>
          <cell r="E8771">
            <v>272807</v>
          </cell>
          <cell r="F8771" t="str">
            <v>М/о к вед. N 05/151 от 29-05-2002г. (на сумму руб. 1806944.07)На выпл.з/пл за май сотр.ДИТ ВЭБ. Нач-я: Окл., Комп.выпл.жен., О/отп, МПотп, МПдо3х л, Д/отп, Б/л и пос Удер-я:  Нал.на дох., Алим., Профвзн., Переч.на депозит</v>
          </cell>
        </row>
        <row r="8772">
          <cell r="A8772">
            <v>37405</v>
          </cell>
          <cell r="B8772" t="str">
            <v>60305810200000000001</v>
          </cell>
          <cell r="C8772" t="str">
            <v>60301810900000009801</v>
          </cell>
          <cell r="D8772" t="str">
            <v>$</v>
          </cell>
          <cell r="E8772">
            <v>333667</v>
          </cell>
          <cell r="F8772" t="str">
            <v>М/о к вед. N 05/152 от 29-05-2002г. (на сумму руб. 2183619.96)На выфпл.з/пл за май сотр.ДМДО ВЭБ.Нач-я: Окл., Комп.выпл.жен., 1ч корм.реб, О/отп, МПотп, МПдо3х л, Д/отп, Б/л и пос Удер-я:  Нал.на дох., Алим., Госп-на., Профвзн., Переч.на депозит</v>
          </cell>
        </row>
        <row r="8773">
          <cell r="A8773">
            <v>37405</v>
          </cell>
          <cell r="B8773" t="str">
            <v>60305810200000000001</v>
          </cell>
          <cell r="C8773" t="str">
            <v>60301810900000009801</v>
          </cell>
          <cell r="D8773" t="str">
            <v>$</v>
          </cell>
          <cell r="E8773">
            <v>571931</v>
          </cell>
          <cell r="F8773" t="str">
            <v>М/о к вед. N 05/150 от 29-05-2002г. (на сумму руб. 3790316.73)На выпл.з/пл за май сотр.РЦ,ЮД,ДВКиА ВЭБ. Нач-я: Окл., Комп.выпл.жен., О/отп, МПотп, МПдо3х л, Д/отп, Б/л и пос Удер-я:  Нал.на дох., Алим., Профвзн., Переч.на депозит</v>
          </cell>
        </row>
        <row r="8774">
          <cell r="A8774">
            <v>37405</v>
          </cell>
          <cell r="B8774" t="str">
            <v>60305810200000000001</v>
          </cell>
          <cell r="C8774" t="str">
            <v>60301810900000009801</v>
          </cell>
          <cell r="D8774" t="str">
            <v>$</v>
          </cell>
          <cell r="E8774">
            <v>109372</v>
          </cell>
          <cell r="F8774" t="str">
            <v>М/о к вед. N 161 от 29-05-2002г. (на сумму руб. 731958.00)На выпл.премии по приказу N27-п от 29-05-2002г.сотр.ВЭБ в мае. Нач-я: Прем/СпецФ/ Удер-я:  Нал.на дох., Переч.на депозит</v>
          </cell>
        </row>
        <row r="8775">
          <cell r="A8775">
            <v>37405</v>
          </cell>
          <cell r="B8775" t="str">
            <v>60305810200000000001</v>
          </cell>
          <cell r="C8775" t="str">
            <v>60301810900000009801</v>
          </cell>
          <cell r="D8775" t="str">
            <v>$</v>
          </cell>
          <cell r="E8775">
            <v>672662</v>
          </cell>
          <cell r="F8775" t="str">
            <v>М/о к вед. N 05/149 от 29-05-2002г. (на сумму руб. 4506166.46)На выпл.з/пл за май сотр.КД,ДОРК,ДКО,ДКФО,Пред.в г.Санкт-Пет.и Калининграде. Нач-я: Окл., Мес.Прем., Комп.выпл.жен., О/отп,Допл.прем/СпецФ/пр.11-п от 11-04-02, МПотп, МПдо3х л, Д/отп, Б/л и пос</v>
          </cell>
        </row>
        <row r="8776">
          <cell r="A8776">
            <v>37405</v>
          </cell>
          <cell r="B8776" t="str">
            <v>60305810200000000001</v>
          </cell>
          <cell r="C8776" t="str">
            <v>60301810900000009801</v>
          </cell>
          <cell r="D8776" t="str">
            <v>$</v>
          </cell>
          <cell r="E8776">
            <v>677</v>
          </cell>
          <cell r="F8776" t="str">
            <v>М/о к вед. N 05/162 от 29-05-2002г. (на сумму руб. 4533.53)На выпл.з/пл за май сотр.ДКФО. Нач-я: Окл. Удер-я:  Нал.на дох., Переч.на депозит</v>
          </cell>
        </row>
        <row r="8777">
          <cell r="A8777">
            <v>37410</v>
          </cell>
          <cell r="B8777" t="str">
            <v>60305810200000000001</v>
          </cell>
          <cell r="C8777" t="str">
            <v>60301810900000009801</v>
          </cell>
          <cell r="D8777" t="str">
            <v>$</v>
          </cell>
          <cell r="E8777">
            <v>17124</v>
          </cell>
          <cell r="F8777" t="str">
            <v>М/о к вед. N 159 от 03-06-2002г. (на сумму руб. 114618.00)На выпл.возн.по дог.возм.ок.усл.внешт.сотр.ВЭБ.Нач-я: Возн.по дог/себ/, Возн.по дог/себ/, Возн.по дог., Возн.по.дог. Удер-я: Нал.на дох., Переч. на пласт.</v>
          </cell>
        </row>
        <row r="8778">
          <cell r="A8778">
            <v>37412</v>
          </cell>
          <cell r="B8778" t="str">
            <v>60305810200000000001</v>
          </cell>
          <cell r="C8778" t="str">
            <v>60301810900000009801</v>
          </cell>
          <cell r="D8778" t="str">
            <v>$</v>
          </cell>
          <cell r="E8778">
            <v>925239</v>
          </cell>
          <cell r="F8778" t="str">
            <v>М/о к вед. N 163 от 05-06-2002г. (на сумму руб. 6138250.01)На выпл.прем.за май сотр.ДБ,ДВФО,ДРП,Депоз,УМС,ООДП ВЭБ по пр.29-п от 04-06-02.Нач-я: Мес.Прем. Удер-я:  Нал.на дох., Алим., Переч.на депозит</v>
          </cell>
        </row>
        <row r="8779">
          <cell r="A8779">
            <v>37411</v>
          </cell>
          <cell r="B8779" t="str">
            <v>60305810200000000001</v>
          </cell>
          <cell r="C8779" t="str">
            <v>60301810900000009801</v>
          </cell>
          <cell r="D8779" t="str">
            <v>$</v>
          </cell>
          <cell r="E8779">
            <v>18942</v>
          </cell>
          <cell r="F8779" t="str">
            <v>М/о к вед. N 158 от 04-06-2002г. (на сумму руб. 126761.43)На выпл.окон.расч.ув.сотр.и возм.оказ.ус.внешт.сотр.в июне2002. Нач-я: Возн.по дог/себ/, Возн.по дог., Возн.по.дог., Комп.н/отп Удер-я:  Нал.на дох.</v>
          </cell>
        </row>
        <row r="8780">
          <cell r="A8780">
            <v>37412</v>
          </cell>
          <cell r="B8780" t="str">
            <v>60305810200000000001</v>
          </cell>
          <cell r="C8780" t="str">
            <v>60301810900000009801</v>
          </cell>
          <cell r="D8780" t="str">
            <v>$</v>
          </cell>
          <cell r="E8780">
            <v>434546</v>
          </cell>
          <cell r="F8780" t="str">
            <v>М/о к вед. N 169 от 05-06-2002г. (на сумму руб. 2882193.86)На выпл.прем.за май сотр.ДМДО ВЭБпо пр.29-п от 04-06-02.Нач-я: Окл., Мес.Прем. Удер-я:  Нал.на дох., Алим., Переч.на депозит</v>
          </cell>
        </row>
        <row r="8781">
          <cell r="A8781">
            <v>37412</v>
          </cell>
          <cell r="B8781" t="str">
            <v>60305810200000000001</v>
          </cell>
          <cell r="C8781" t="str">
            <v>60301810900000009801</v>
          </cell>
          <cell r="D8781" t="str">
            <v>$</v>
          </cell>
          <cell r="E8781">
            <v>1638</v>
          </cell>
          <cell r="F8781" t="str">
            <v>М/о к вед. N 171 от 05-06-2002г. (на сумму руб. 10962.00)На выпл.премии за май по пр.29-п увол.сотр.ВЭБ в июне 2002. Нач-я: Мес.Прем. Удер-я:  Нал.на дох.</v>
          </cell>
        </row>
        <row r="8782">
          <cell r="A8782">
            <v>37412</v>
          </cell>
          <cell r="B8782" t="str">
            <v>60305810200000000001</v>
          </cell>
          <cell r="C8782" t="str">
            <v>60301810900000009801</v>
          </cell>
          <cell r="D8782" t="str">
            <v>$</v>
          </cell>
          <cell r="E8782">
            <v>13086</v>
          </cell>
          <cell r="F8782" t="str">
            <v>М/о к вед. N 175 от 05-06-2002г. (на сумму руб. 87579.00)На выпл.возн.по дог.возм.оказ.усл.внешт.сотр.ВЭБ в июне2002.Нач-я: Возн.по дог. Удер-я:  Нал.на дох., Переч. на пласт.</v>
          </cell>
        </row>
        <row r="8783">
          <cell r="A8783">
            <v>37412</v>
          </cell>
          <cell r="B8783" t="str">
            <v>60305810200000000001</v>
          </cell>
          <cell r="C8783" t="str">
            <v>60301810900000009801</v>
          </cell>
          <cell r="D8783" t="str">
            <v>$</v>
          </cell>
          <cell r="E8783">
            <v>1300860</v>
          </cell>
          <cell r="F8783" t="str">
            <v>М/о к вед. N 164 от 05-06-2002г. (на сумму руб. 8482679.88)На выпл.прем.за май сотр.ЦБ,АП,Рук,ДИВС,ДВРИО,ДИП ВЭБ по пр.29-п от 04-06-02. Нач-я: Мес.Прем. Удер-я:  Нал.на дох., Алим., Переч.на депозит</v>
          </cell>
        </row>
        <row r="8784">
          <cell r="A8784">
            <v>37412</v>
          </cell>
          <cell r="B8784" t="str">
            <v>60305810200000000001</v>
          </cell>
          <cell r="C8784" t="str">
            <v>60301810900000009801</v>
          </cell>
          <cell r="D8784" t="str">
            <v>$</v>
          </cell>
          <cell r="E8784">
            <v>247030</v>
          </cell>
          <cell r="F8784" t="str">
            <v>М/о к вед. N 165 от 05-06-2002г. (на сумму руб. 1647966.49)На выпл.прем.сотр.УМТО ВЭБ по пр.29-п от 04-06-02г. Нач-я: Окл., Мес.Прем. Удер-я:  Нал.на дох., Алим., Переч.на депозит</v>
          </cell>
        </row>
        <row r="8785">
          <cell r="A8785">
            <v>37412</v>
          </cell>
          <cell r="B8785" t="str">
            <v>60305810200000000001</v>
          </cell>
          <cell r="C8785" t="str">
            <v>60301810900000009801</v>
          </cell>
          <cell r="D8785" t="str">
            <v>$</v>
          </cell>
          <cell r="E8785">
            <v>809046</v>
          </cell>
          <cell r="F8785" t="str">
            <v>М/о к вед. N 166 от 05-06-2002г. (на сумму руб. 5403201.70)На выпл.прем.сотр.КД,ДОРК,ДКО,ДКФО,Пред.в г.Санкт-Пет,Калининграде по пр.29-п от 04-06-02г. Нач-я: Мес.Прем. Удер-я:  Нал.на дох., Переч.на депозит</v>
          </cell>
        </row>
        <row r="8786">
          <cell r="A8786">
            <v>37412</v>
          </cell>
          <cell r="B8786" t="str">
            <v>60305810200000000001</v>
          </cell>
          <cell r="C8786" t="str">
            <v>60301810900000009801</v>
          </cell>
          <cell r="D8786" t="str">
            <v>$</v>
          </cell>
          <cell r="E8786">
            <v>839237</v>
          </cell>
          <cell r="F8786" t="str">
            <v>М/о к вед. N 167 от 05-06-2002г. (на сумму руб. 5515513.65)На выпл.прем.сотр.РЦ,ЮД,ДВКиА ВЭБ по пр.2-п от 04-06-02г.Нач-я: Окл., Мес.Прем., Прем/СпецФ/ Удер-я:  Нал.на дох., Алим., Переч.на депозит</v>
          </cell>
        </row>
        <row r="8787">
          <cell r="A8787">
            <v>37412</v>
          </cell>
          <cell r="B8787" t="str">
            <v>60305810200000000001</v>
          </cell>
          <cell r="C8787" t="str">
            <v>60301810900000009801</v>
          </cell>
          <cell r="D8787" t="str">
            <v>$</v>
          </cell>
          <cell r="E8787">
            <v>378515</v>
          </cell>
          <cell r="F8787" t="str">
            <v>М/о к вед. N 168 от 05-06-2002г. (на сумму руб. 2510917.90)На выпл.прем.за май сотр.ДИТ ВЭБ по пр.29-п от 04-06-02г. Нач-я: Мес.Прем. Удер-я:  Нал.на дох., Алим., Переч.на депозит</v>
          </cell>
        </row>
        <row r="8788">
          <cell r="A8788">
            <v>37412</v>
          </cell>
          <cell r="B8788" t="str">
            <v>60305810200000000001</v>
          </cell>
          <cell r="C8788" t="str">
            <v>60301810900000009801</v>
          </cell>
          <cell r="D8788" t="str">
            <v>$</v>
          </cell>
          <cell r="E8788">
            <v>220914</v>
          </cell>
          <cell r="F8788" t="str">
            <v>М/о к вед. N 172 от 05-06-2002г. (на сумму руб. 1570849.87)На выпл.сумм по о/отп. и пр.выпл.сотр.ВЭБ в июне2002г. Нач-я: Окл., О/отп, МПотп, МПмногодет, МПсметрь, Д/отп, У/отп, Б/л и пос Удер-я:  Нал.на дох., Профвзн., Переч.на депозит</v>
          </cell>
        </row>
        <row r="8789">
          <cell r="A8789">
            <v>37412</v>
          </cell>
          <cell r="B8789" t="str">
            <v>60305810200000000001</v>
          </cell>
          <cell r="C8789" t="str">
            <v>60301810900000009801</v>
          </cell>
          <cell r="D8789" t="str">
            <v>$</v>
          </cell>
          <cell r="E8789">
            <v>109619</v>
          </cell>
          <cell r="F8789" t="str">
            <v>М/о к вед. N 174 от 05-06-2002г. (на сумму руб. 758059.05)На выпл.сумм по о/отп.и пр.выпл.сотр.ВЭБ в июне 2002г.Нач-я: Окл., О/отп, МПотп, МПбрак, МПлеч/Губанову Ю.С./, Д/отп Удер-я:  Нал.на дох., Профвзн., Переч.на депозит</v>
          </cell>
        </row>
        <row r="8790">
          <cell r="A8790">
            <v>37413</v>
          </cell>
          <cell r="B8790" t="str">
            <v>60305810200000000001</v>
          </cell>
          <cell r="C8790" t="str">
            <v>60301810900000009801</v>
          </cell>
          <cell r="D8790" t="str">
            <v>$</v>
          </cell>
          <cell r="E8790">
            <v>14112</v>
          </cell>
          <cell r="F8790" t="str">
            <v>М/о к вед. N 176 от 06-06-2002г. (на сумму руб. 94440.31)На выпл.ок.расч.ув.сотр.и возн.по дог.возм.ок.усл.внешт.сотр.ВЭБ в июне. Нач-я: Окл., Возн.по дог/себ/, Возн.по дог., Комп.н/отп Удер-я:  Нал.на дох.</v>
          </cell>
        </row>
        <row r="8791">
          <cell r="A8791">
            <v>37414</v>
          </cell>
          <cell r="B8791" t="str">
            <v>60305810200000000001</v>
          </cell>
          <cell r="C8791" t="str">
            <v>60301810900000009801</v>
          </cell>
          <cell r="D8791" t="str">
            <v>$</v>
          </cell>
          <cell r="E8791">
            <v>4212</v>
          </cell>
          <cell r="F8791" t="str">
            <v>М/о к вед. N 178 от 07-06-2002г. (на сумму руб. 28188.00)На выпл.возн.по дог.возм.оказ.усл.внешт.сотр.ВЭБ в июне2002. Нач-я: Возн.по дог/себ/, Возн.по.дог. Удер-я:  Нал.на дох., Переч. на пласт.</v>
          </cell>
        </row>
        <row r="8792">
          <cell r="A8792">
            <v>37417</v>
          </cell>
          <cell r="B8792" t="str">
            <v>60305810200000000001</v>
          </cell>
          <cell r="C8792" t="str">
            <v>60301810900000009801</v>
          </cell>
          <cell r="D8792" t="str">
            <v>$</v>
          </cell>
          <cell r="E8792">
            <v>2333</v>
          </cell>
          <cell r="F8792" t="str">
            <v>М/о к вед. N 179 от 10-06-2002г. (на сумму руб. 15617.00)На выпл. МП в св.с смертью пенс.Банка и возн.по дог.возм.оказ.усл.внешт.сотр.ВЭБ в июне2002. Нач-я: Возн.по дог/себ/, Возн.по.дог., МПсемье умер.пенс Удер-я:  Нал.на дох.</v>
          </cell>
        </row>
        <row r="8793">
          <cell r="A8793">
            <v>37418</v>
          </cell>
          <cell r="B8793" t="str">
            <v>60305810200000000001</v>
          </cell>
          <cell r="C8793" t="str">
            <v>60301810900000009801</v>
          </cell>
          <cell r="D8793" t="str">
            <v>$</v>
          </cell>
          <cell r="E8793">
            <v>521881</v>
          </cell>
          <cell r="F8793" t="str">
            <v>М/о к вед. N 177 от 11-06-2002г. (на сумму руб. 3697342.25)На выпл.сумм по о/отп., пр.выпл.сотр.и МП пенс.ВЭБ в св. с юб.дат в июне 2002. Нач-я: Окл., Мес.Прем., О/отп, Прем.Юб., МПотп, МПмногодет, МПсметрь, МПбрак, Д/отп, Б/л и пос, МП-юб.дат.пенс.вет. У</v>
          </cell>
        </row>
        <row r="8794">
          <cell r="A8794">
            <v>37418</v>
          </cell>
          <cell r="B8794" t="str">
            <v>60305810200000000001</v>
          </cell>
          <cell r="C8794" t="str">
            <v>60301810900000009801</v>
          </cell>
          <cell r="D8794" t="str">
            <v>$</v>
          </cell>
          <cell r="E8794">
            <v>91541</v>
          </cell>
          <cell r="F8794" t="str">
            <v>М/о к вед. N 180 от 11-06-2002г. (на сумму руб. 654053.68)На выпл.сумм по о/отп. и пр.выпл.сотр.ВЭБ в июне 2002г. Нач-я: Окл., Мес.Прем., О/отп, МПотп, МПсметрь, Д/отп, Б/л и пос Удер-я:  Нал.на дох., Алим., Профвзн., Переч.на депозит</v>
          </cell>
        </row>
        <row r="8795">
          <cell r="A8795">
            <v>37420</v>
          </cell>
          <cell r="B8795" t="str">
            <v>60305810200000000001</v>
          </cell>
          <cell r="C8795" t="str">
            <v>60301810900000009801</v>
          </cell>
          <cell r="D8795" t="str">
            <v>$</v>
          </cell>
          <cell r="E8795">
            <v>9399</v>
          </cell>
          <cell r="F8795" t="str">
            <v>М/о к вед. N 183 от 13-06-2002г. (на сумму руб. 62903.00)На выпл.возн.по дог.возм.оказ.усл.внешт.сотр.ВЭБ в июне2002г.Нач-я: Возн.по дог/себ/, Возн.по дог. Удер-я:  Нал.на дох., Переч. на пласт.</v>
          </cell>
        </row>
        <row r="8796">
          <cell r="A8796">
            <v>37421</v>
          </cell>
          <cell r="B8796" t="str">
            <v>60305810200000000001</v>
          </cell>
          <cell r="C8796" t="str">
            <v>60301810900000009801</v>
          </cell>
          <cell r="D8796" t="str">
            <v>$</v>
          </cell>
          <cell r="E8796">
            <v>3419</v>
          </cell>
          <cell r="F8796" t="str">
            <v>М/о к вед. N 185 от 14-06-2002г. (на сумму руб. 22881.00)На выпл.возн.по дог.возм.оказ.усл.внешт.сотр.ВЭБ в июне2002. Нач-я: Возн.по дог/себ/, Возн.по дог. Удер-я:  Нал.на дох.</v>
          </cell>
        </row>
        <row r="8797">
          <cell r="A8797">
            <v>37421</v>
          </cell>
          <cell r="B8797" t="str">
            <v>60305810200000000001</v>
          </cell>
          <cell r="C8797" t="str">
            <v>60301810900000009801</v>
          </cell>
          <cell r="D8797" t="str">
            <v>$</v>
          </cell>
          <cell r="E8797">
            <v>11050</v>
          </cell>
          <cell r="F8797" t="str">
            <v>М/о к вед. N 184 от 14-06-2002г. (на сумму руб. 73950.00)На выпл.прем.сотр.6 полка мил.УВО при ГУВД г.Москвы по пр.N 30-п от 11-06-2002г.. Нач-я: Прем.сотр.мил. Удер-я:  Нал.на дох.</v>
          </cell>
        </row>
        <row r="8798">
          <cell r="A8798">
            <v>37421</v>
          </cell>
          <cell r="B8798" t="str">
            <v>60305810200000000001</v>
          </cell>
          <cell r="C8798" t="str">
            <v>60301810900000009801</v>
          </cell>
          <cell r="D8798" t="str">
            <v>$</v>
          </cell>
          <cell r="E8798">
            <v>57850</v>
          </cell>
          <cell r="F8798" t="str">
            <v>М/о к вед. N 182 от 14-06-2002г. (на сумму руб. 387150.00)На выпл.прем.сотр.6 полка мил.УВО при ГУВД г.Москвы по пр.N 31-п от11-06-2002. Нач-я: Прем.сотр.мил. Удер-я:  Нал.на дох.</v>
          </cell>
        </row>
        <row r="8799">
          <cell r="A8799">
            <v>37425</v>
          </cell>
          <cell r="B8799" t="str">
            <v>60305810200000000001</v>
          </cell>
          <cell r="C8799" t="str">
            <v>60301810900000009801</v>
          </cell>
          <cell r="D8799" t="str">
            <v>$</v>
          </cell>
          <cell r="E8799">
            <v>1118</v>
          </cell>
          <cell r="F8799" t="str">
            <v>М/о к вед. N 187 от 18-06-2002г. (на сумму руб. 7482.00)На выпл.возн.по дог.возм.ок.усл.внешт.сотр.ВЭБ в июне 2002г. Нач-я: Возн.по дог/себ/ Удер-я:  Нал.на дох., Переч. на пласт.</v>
          </cell>
        </row>
        <row r="8800">
          <cell r="A8800">
            <v>37426</v>
          </cell>
          <cell r="B8800" t="str">
            <v>60305810200000000001</v>
          </cell>
          <cell r="C8800" t="str">
            <v>60301810900000009801</v>
          </cell>
          <cell r="D8800" t="str">
            <v>$</v>
          </cell>
          <cell r="E8800">
            <v>4937</v>
          </cell>
          <cell r="F8800" t="str">
            <v>М/о к вед. N 186 от 19-06-2002г. (на сумму руб. 33043.00)На выпл.возн.по дог.возм.оказ.усл.внешт.сотр.в июне.Нач-я: Возн.по дог/себ/, Возн.по дог. Удер-я:  Нал.на дох.</v>
          </cell>
        </row>
        <row r="8801">
          <cell r="A8801">
            <v>37426</v>
          </cell>
          <cell r="B8801" t="str">
            <v>60305810200000000001</v>
          </cell>
          <cell r="C8801" t="str">
            <v>60301810900000009801</v>
          </cell>
          <cell r="D8801" t="str">
            <v>$</v>
          </cell>
          <cell r="E8801">
            <v>397089</v>
          </cell>
          <cell r="F8801" t="str">
            <v>М/о к вед. N 181 от 19-06-2002г. (на сумму руб. 2758599.19)На выпл.сумм по о/отп.и пр.выпл.сотр.ВЭБ в июне 2002г.Нач-я: Окл., Мес.Прем., 1ч корм.реб, О/отп, МПотп, МПсметрь, МПпроч.КопысовуИ.А, Д/отп, Б/л и пос Удер-я:  Нал.на дох., Алим., Профвзн., Переч</v>
          </cell>
        </row>
        <row r="8802">
          <cell r="A8802">
            <v>37427</v>
          </cell>
          <cell r="B8802" t="str">
            <v>60305810200000000001</v>
          </cell>
          <cell r="C8802" t="str">
            <v>60301810900000009801</v>
          </cell>
          <cell r="D8802" t="str">
            <v>$</v>
          </cell>
          <cell r="E8802">
            <v>41350</v>
          </cell>
          <cell r="F8802" t="str">
            <v>М/о к вед. N 197 от 20-06-2002г. (на сумму руб. 282094.09)На выпл.сумм по о/отп.и пр.выпл.сотр.ВЭБ.Нач-я: Окл., О/отп, МПотп, Д/отп Удер-я:  Нал.на дох., Профвзн., Переч.на депозит</v>
          </cell>
        </row>
        <row r="8803">
          <cell r="A8803">
            <v>37428</v>
          </cell>
          <cell r="B8803" t="str">
            <v>60305810200000000001</v>
          </cell>
          <cell r="C8803" t="str">
            <v>60301810900000009801</v>
          </cell>
          <cell r="D8803" t="str">
            <v>$</v>
          </cell>
          <cell r="E8803">
            <v>1599</v>
          </cell>
          <cell r="F8803" t="str">
            <v>М/о к вед. N 198 от 21-06-2002г. (на сумму руб. 10701.00)На выпл.возн.по дог.возм.оказ.усл.внешт.сотр.ВЭБ. Нач-я: Возн.по дог/себ/, Возн.по дог. Удер-я:  Нал.на дох., Переч. на пласт.</v>
          </cell>
        </row>
        <row r="8804">
          <cell r="A8804">
            <v>37428</v>
          </cell>
          <cell r="B8804" t="str">
            <v>60305810200000000001</v>
          </cell>
          <cell r="C8804" t="str">
            <v>60301810900000009801</v>
          </cell>
          <cell r="D8804" t="str">
            <v>$</v>
          </cell>
          <cell r="E8804">
            <v>25865</v>
          </cell>
          <cell r="F8804" t="str">
            <v>М/о к вед. N 199 от 21-06-2002г. (на сумму руб. 176968.61)На выпл.сумм по о/отп. и пр. выпл.сотр.ВЭБ в июне 2002г. Нач-я: Окл., О/отп, МПотп, Д/отп Удер-я:  Нал.на дох., Профвзн., Переч.на депозит</v>
          </cell>
        </row>
        <row r="8805">
          <cell r="A8805">
            <v>37431</v>
          </cell>
          <cell r="B8805" t="str">
            <v>60305810200000000001</v>
          </cell>
          <cell r="C8805" t="str">
            <v>60301810900000009801</v>
          </cell>
          <cell r="D8805" t="str">
            <v>$</v>
          </cell>
          <cell r="E8805">
            <v>1989</v>
          </cell>
          <cell r="F8805" t="str">
            <v>М/о к вед. N 200 от 24-06-2002г. (на сумму руб. 13311.00)На выпл.возн.по дог.возм.оказ.усл.внешт.сотр.ВЭБ.Нач-я: Возн.по дог/себ/, Возн.по дог. Удер-я:  Нал.на дох., Переч. на пласт.</v>
          </cell>
        </row>
        <row r="8806">
          <cell r="A8806">
            <v>37432</v>
          </cell>
          <cell r="B8806" t="str">
            <v>60305810200000000001</v>
          </cell>
          <cell r="C8806" t="str">
            <v>60301810900000009801</v>
          </cell>
          <cell r="D8806" t="str">
            <v>$</v>
          </cell>
          <cell r="E8806">
            <v>497857</v>
          </cell>
          <cell r="F8806" t="str">
            <v>М/о к вед. N 188 от 25-06-2002г. (на сумму руб. 3474985.97)На вып.сумм по о/о и пр.вып.сотр.ВЭБ. Нач-я: Окл., Комп.выпл.жен., О/отп, Ед.пос/пенс/, МПотп, МПсметрь, МПсмерть, МПдо3х л, МПбрак, Д/отп, Комп.н/отп, Б/л и пос Удер-я:  Нал.на дох., Алим., Профв</v>
          </cell>
        </row>
        <row r="8807">
          <cell r="A8807">
            <v>37433</v>
          </cell>
          <cell r="B8807" t="str">
            <v>60305810200000000001</v>
          </cell>
          <cell r="C8807" t="str">
            <v>60301810900000009801</v>
          </cell>
          <cell r="D8807" t="str">
            <v>$</v>
          </cell>
          <cell r="E8807">
            <v>3147</v>
          </cell>
          <cell r="F8807" t="str">
            <v>М/о к вед. N 201 от 26-06-2002г. (на сумму руб. 21057.00)На выпл.возн.по дог.возм.оказ.усл.внешт.сотр.ВЭБ.Нач-я: Возн.по дог/себ/, Возн.по дог. Удер-я:  Нал.на дох., Переч. на пласт.</v>
          </cell>
        </row>
        <row r="8808">
          <cell r="A8808">
            <v>37433</v>
          </cell>
          <cell r="B8808" t="str">
            <v>60305810200000000001</v>
          </cell>
          <cell r="C8808" t="str">
            <v>60301810900000009801</v>
          </cell>
          <cell r="D8808" t="str">
            <v>$</v>
          </cell>
          <cell r="E8808">
            <v>264010</v>
          </cell>
          <cell r="F8808" t="str">
            <v>М/о к вед. N 06/196 от 26-06-2002г. (на сумму руб. 1723148.77)На выпл.з/пл за июнь сотр.ДМДО ВЭБ. Нач-я: Окл., Комп.выпл.жен., О/отп, МПотп, МПдо3х л, Д/отп, Б/л и пос Удер-я:  Нал.на дох., Алим., Профвзн., Переч.на депозит</v>
          </cell>
        </row>
        <row r="8809">
          <cell r="A8809">
            <v>37434</v>
          </cell>
          <cell r="B8809" t="str">
            <v>60305810200000000001</v>
          </cell>
          <cell r="C8809" t="str">
            <v>60301810900000009801</v>
          </cell>
          <cell r="D8809" t="str">
            <v>$</v>
          </cell>
          <cell r="E8809">
            <v>584098</v>
          </cell>
          <cell r="F8809" t="str">
            <v>М/о к вед. N 06/193 от 27-06-2002г. (на сумму руб. 3807713.29)На выпл.з/пл за июнь сотр.КД,ДОРК,ДКФО,Пред,Санкт-Пет,Калинин. Нач-я: Окл., Разн.окл., Комп.выпл.жен., О/отп, МПотп, МПдо3х л, Д/отп, У/отп, Комп.н/отп, Б/л и пос Удер-я:  Нал.на дох., Профвзн.</v>
          </cell>
        </row>
        <row r="8810">
          <cell r="A8810">
            <v>37434</v>
          </cell>
          <cell r="B8810" t="str">
            <v>60305810200000000001</v>
          </cell>
          <cell r="C8810" t="str">
            <v>60301810900000009801</v>
          </cell>
          <cell r="D8810" t="str">
            <v>$</v>
          </cell>
          <cell r="E8810">
            <v>269131</v>
          </cell>
          <cell r="F8810" t="str">
            <v>М/о к вед. N 06/195 от 27-06-2002г. (на сумму руб. 1792226.20)На выпл.з/пл за июнь сотр.ДИТ ВЭБ. Нач-я: Окл., Комп.выпл.жен., О/отп, МПотп, МПдо3х л, Д/отп, Б/л и пос Удер-я:  Нал.на дох., Алим., Профвзн., Переч.на депозит</v>
          </cell>
        </row>
        <row r="8811">
          <cell r="A8811">
            <v>37434</v>
          </cell>
          <cell r="B8811" t="str">
            <v>60305810200000000001</v>
          </cell>
          <cell r="C8811" t="str">
            <v>60301810900000009801</v>
          </cell>
          <cell r="D8811" t="str">
            <v>$</v>
          </cell>
          <cell r="E8811">
            <v>2359</v>
          </cell>
          <cell r="F8811" t="str">
            <v>М/о к вед. N 189 от 27-06-2002г. (на сумму руб. 15791.00)На выпл.возн.по дог.возм.оказ.усл.внешт.сотр.ВЭБ. Нач-я: Возн.по дог/себ/ Удер-я:  Нал.на дох.</v>
          </cell>
        </row>
        <row r="8812">
          <cell r="A8812">
            <v>37434</v>
          </cell>
          <cell r="B8812" t="str">
            <v>60305810200000000001</v>
          </cell>
          <cell r="C8812" t="str">
            <v>60301810900000009801</v>
          </cell>
          <cell r="D8812" t="str">
            <v>$</v>
          </cell>
          <cell r="E8812">
            <v>192169</v>
          </cell>
          <cell r="F8812" t="str">
            <v>М/о к вед. N 06/192 от 27-06-2002г. (на сумму руб. 1294814.25). Нач-я: Окл., Надб., Опл.совм., О/отп, МПотп, Д/отп, Б/л и пос Удер-я:  Нал.на дох., Алим., Профвзн., Переч.на депозит.См. Сторно м/о N  27-06-02г.</v>
          </cell>
        </row>
        <row r="8813">
          <cell r="A8813">
            <v>37434</v>
          </cell>
          <cell r="B8813" t="str">
            <v>60305810200000000001</v>
          </cell>
          <cell r="C8813" t="str">
            <v>60301810900000009801</v>
          </cell>
          <cell r="D8813" t="str">
            <v>$</v>
          </cell>
          <cell r="E8813">
            <v>1073772</v>
          </cell>
          <cell r="F8813" t="str">
            <v>М/о к вед. N 06/191 от 27-06-2002г. (на сумму руб. 7006343.29)На выпл.з/пл за июнь сотр.ЦБ,ДИП,АП,Рук-ва,ДИВС,ДВРИО ВЭБ.Нач-я:Окл.,Разн.окл.,Опл.совм.,Комп.выпл.жен.,О/отп,МПотп,МПсмерть,МПдо3х л,Д/отп, Комп.н/отп,Б/л и пос.Удер-я:Нал.на дох.,Налог/2001г/</v>
          </cell>
        </row>
        <row r="8814">
          <cell r="A8814">
            <v>37434</v>
          </cell>
          <cell r="B8814" t="str">
            <v>60305810200000000001</v>
          </cell>
          <cell r="C8814" t="str">
            <v>60301810900000009801</v>
          </cell>
          <cell r="D8814" t="str">
            <v>$</v>
          </cell>
          <cell r="E8814">
            <v>6165</v>
          </cell>
          <cell r="F8814" t="str">
            <v>М/о к вед. N 06/191 от 27-06-2002г. (на сумму руб. 7006343.29)На выпл.з/пл за июнь сотр.ЦБ,ДИП,АП,Рук-ва,ДИВС,ДВРИО ВЭБ.Нач-я:Окл.,Разн.окл.,Опл.совм.,Комп.выпл.жен.,О/отп,МПотп,МПсмерть,МПдо3х л,Д/отп, Комп.н/отп,Б/л и пос.Удер-я:Нал.на дох.,Налог/2001г/</v>
          </cell>
        </row>
        <row r="8815">
          <cell r="A8815">
            <v>37434</v>
          </cell>
          <cell r="B8815" t="str">
            <v>60305810200000000001</v>
          </cell>
          <cell r="C8815" t="str">
            <v>60301810900000009801</v>
          </cell>
          <cell r="D8815" t="str">
            <v>$</v>
          </cell>
          <cell r="E8815">
            <v>563948</v>
          </cell>
          <cell r="F8815" t="str">
            <v>М/о к вед. N 06/194 от 27-06-2002г. (на сумму руб. 3722013.92)На выпл.з/пл за июнь сотр.РЦ,ЮД,ДВКиА ВЭБ.Нач-я:Окл.,Комп.выпл.жен.,О/отп,МПотп,МПдо3х л,МПпроч.,Д/отп, Комп.н/отп,Б/л и пос.Удер-я:Нал.на дох.,Алим.,Профвзн.,Переч.на депозит.</v>
          </cell>
        </row>
        <row r="8816">
          <cell r="A8816">
            <v>37434</v>
          </cell>
          <cell r="B8816" t="str">
            <v>60305810200000000001</v>
          </cell>
          <cell r="C8816" t="str">
            <v>60301810900000009801</v>
          </cell>
          <cell r="D8816" t="str">
            <v>$</v>
          </cell>
          <cell r="E8816">
            <v>579025</v>
          </cell>
          <cell r="F8816" t="str">
            <v>М/о к вед. N 06/190 от 27-06-2002г. (на сумму руб. 3795786.04)На выпл.з/пл за июнь сотр.ДБ,ДВФО,ДРП,Депоз,УМС,ООДП ВЭБ.Нач-я: Окл., Разн.окл., Мес.Прем., Комп.выпл.жен., О/отп, МПотп, МПдо3х л, Д/отп, Комп.н/отп, Б/л и пос Удер-я:Нал.на дох., Алим., Профв</v>
          </cell>
        </row>
        <row r="8817">
          <cell r="A8817">
            <v>37434</v>
          </cell>
          <cell r="B8817" t="str">
            <v>60305810200000000001</v>
          </cell>
          <cell r="C8817" t="str">
            <v>60301810900000009801</v>
          </cell>
          <cell r="D8817" t="str">
            <v>$</v>
          </cell>
          <cell r="E8817">
            <v>35574</v>
          </cell>
          <cell r="F8817" t="str">
            <v>М/о к вед. N 06/202 от 27-06-2002г. (на сумму руб. 240075.43)На выпл.сумм окон.расч.увол.сотр ВЭБ. Нач-я: МПотп, Комп.н/отп Удер-я:  Нал.на дох., Переч.на депозит</v>
          </cell>
        </row>
        <row r="8818">
          <cell r="A8818">
            <v>37425</v>
          </cell>
          <cell r="B8818" t="str">
            <v>60307810600000009260</v>
          </cell>
          <cell r="C8818" t="str">
            <v>60301810900000009801</v>
          </cell>
          <cell r="D8818" t="str">
            <v>$</v>
          </cell>
          <cell r="E8818">
            <v>12242</v>
          </cell>
          <cell r="F8818" t="str">
            <v>Благотворительная помощь бывшей сотруднице Внешэкономбанка Кузминичевой Н.В.согласно  протокола по благотворительности ВЭБ N 09 от 13-06-2002 г.зачисление на  депозит до востребования в рублях на основании личного  заявления Кузминичевой Н.В.+  перечислен</v>
          </cell>
        </row>
        <row r="8819">
          <cell r="A8819">
            <v>37372</v>
          </cell>
          <cell r="B8819" t="str">
            <v>60308810600000008888</v>
          </cell>
          <cell r="C8819" t="str">
            <v>60301810700000009098</v>
          </cell>
          <cell r="D8819" t="str">
            <v>$</v>
          </cell>
          <cell r="E8819">
            <v>6</v>
          </cell>
          <cell r="F8819" t="str">
            <v>Спис. расх.за справочно-информационные услуги связи за март 2002г. согл. сч-фактуры 12-0306651 от 05.04.2002г в сумме руб - 60-00 с учетом НДС руб - 10-00 Опл.пл.тр. 24552 от 12.04.2002г ОАО"МГТС" Управление информационных ресурсов и систем Пл. пор. 656 о</v>
          </cell>
        </row>
        <row r="8820">
          <cell r="A8820">
            <v>37369</v>
          </cell>
          <cell r="B8820" t="str">
            <v>60311810600000100126</v>
          </cell>
          <cell r="C8820" t="str">
            <v>60301810700000009098</v>
          </cell>
          <cell r="D8820" t="str">
            <v>$</v>
          </cell>
          <cell r="E8820">
            <v>180.06</v>
          </cell>
          <cell r="F8820" t="str">
            <v>Отражается полож.суммов.разница при опл.счетов N 2221016,N 2221017 от 15.04.02г.по Зак.16,17 к Согл.1-22210 от 04.01.01г.за сервера. Акт сдачи-приема ТПС от 15.04.02г. П/п 897 от 23.04.02г.</v>
          </cell>
        </row>
        <row r="8821">
          <cell r="A8821">
            <v>37364</v>
          </cell>
          <cell r="B8821" t="str">
            <v>60312810500000649391</v>
          </cell>
          <cell r="C8821" t="str">
            <v>60301810900000009801</v>
          </cell>
          <cell r="D8821" t="str">
            <v>$</v>
          </cell>
          <cell r="E8821">
            <v>12149</v>
          </cell>
          <cell r="F8821" t="str">
            <v>Благотворительная помощь согласно протокола по благотворительности  ВЭБ N 5 от 27-03-2002 г.  народному артисту России Кузнецову Всеволоду Анатольевичу  п/п N 212 от 18-04-2002 г. ,перечисление подоходного налога  с материальной выгоды (13%)</v>
          </cell>
        </row>
        <row r="8822">
          <cell r="A8822">
            <v>37266</v>
          </cell>
          <cell r="B8822" t="str">
            <v>60312810600000640096</v>
          </cell>
          <cell r="C8822" t="str">
            <v>60301810900000009801</v>
          </cell>
          <cell r="D8822" t="str">
            <v>$</v>
          </cell>
          <cell r="E8822">
            <v>397</v>
          </cell>
          <cell r="F8822" t="str">
            <v>Перечисление подоходного налога с материальной выгоды (13%).Благотворительная помощь Хмелеву М.В. (январь,2002г) согл.прот.ВЭБ по благотворительности N 14 от 09.10.2000г.</v>
          </cell>
        </row>
        <row r="8823">
          <cell r="A8823">
            <v>37299</v>
          </cell>
          <cell r="B8823" t="str">
            <v>60312810600000640096</v>
          </cell>
          <cell r="C8823" t="str">
            <v>60301810900000009801</v>
          </cell>
          <cell r="D8823" t="str">
            <v>$</v>
          </cell>
          <cell r="E8823">
            <v>401</v>
          </cell>
          <cell r="F8823" t="str">
            <v>Перечисление подоходного налога с материальной выгоды (13%). Благотворительная помощь Хмелеву М.В. (Февраль 2002г.) согласно протоколу ВЭБ по благотворительности N 14 от 09.10.2000г.</v>
          </cell>
        </row>
        <row r="8824">
          <cell r="A8824">
            <v>37335</v>
          </cell>
          <cell r="B8824" t="str">
            <v>60312810600000640096</v>
          </cell>
          <cell r="C8824" t="str">
            <v>60301810900000009801</v>
          </cell>
          <cell r="D8824" t="str">
            <v>$</v>
          </cell>
          <cell r="E8824">
            <v>405</v>
          </cell>
          <cell r="F8824" t="str">
            <v>Перечисление подоходного налога  с материальной выгоды (13%) Благотворительнаяпомощь Хмелеву М.А. ( март  2002 г.)  сог. протокола  по благотворительности ВЭБ N   14 от 09-10-2000 г.</v>
          </cell>
        </row>
        <row r="8825">
          <cell r="A8825">
            <v>37348</v>
          </cell>
          <cell r="B8825" t="str">
            <v>60312810600000640096</v>
          </cell>
          <cell r="C8825" t="str">
            <v>60301810900000009801</v>
          </cell>
          <cell r="D8825" t="str">
            <v>$</v>
          </cell>
          <cell r="E8825">
            <v>405</v>
          </cell>
          <cell r="F8825" t="str">
            <v>Перечисление подоходного  налога с материальной  выгоды (13%) - благотворительная помощь  Хмелеву М.А. ( апрель 2002 ) согл протокола по благотворительности  ВЭБ N  14 от 09-10-2000 г.(п/поручение N  508 от 02-04-2002 )</v>
          </cell>
        </row>
        <row r="8826">
          <cell r="A8826">
            <v>37375</v>
          </cell>
          <cell r="B8826" t="str">
            <v>60312810600000640096</v>
          </cell>
          <cell r="C8826" t="str">
            <v>60301810900000009801</v>
          </cell>
          <cell r="D8826" t="str">
            <v>$</v>
          </cell>
          <cell r="E8826">
            <v>406</v>
          </cell>
          <cell r="F8826" t="str">
            <v>Благотворительная помощь  Хмелеву М.А. согласно протокола  по благотворительности ВЭБ N 14 от 09-10-2002 (за май 2002 г)+ перечисление подоходного  налога с   материальной  выгоды (13%) ,благотворительная помощь  Московскому театру п/руководством А.Джигар</v>
          </cell>
        </row>
        <row r="8827">
          <cell r="A8827">
            <v>37410</v>
          </cell>
          <cell r="B8827" t="str">
            <v>60312810600000640096</v>
          </cell>
          <cell r="C8827" t="str">
            <v>60301810900000009801</v>
          </cell>
          <cell r="D8827" t="str">
            <v>$</v>
          </cell>
          <cell r="E8827">
            <v>407</v>
          </cell>
          <cell r="F8827" t="str">
            <v>Благотворительная помощь:согл.протокола по благотворительности N  3 от 14-02-2002 г.Московскому драматическому театру п/руководством А.Джигарханяна п/поручениеN  168 от 03-06-2002 г,согл.протокола по благотворительности N  14 от 09-10-2002гХмелеву М.А.  п</v>
          </cell>
        </row>
        <row r="8828">
          <cell r="A8828">
            <v>37281</v>
          </cell>
          <cell r="B8828" t="str">
            <v>60312810600000659867</v>
          </cell>
          <cell r="C8828" t="str">
            <v>60301810700000009098</v>
          </cell>
          <cell r="D8828" t="str">
            <v>$</v>
          </cell>
          <cell r="E8828">
            <v>0.63</v>
          </cell>
          <cell r="F8828" t="str">
            <v>Списываются расходы за услуги сотовой связи в декабре 2001г. согласно счета 7992145 от 05.01.2002, сч-ф. 7992145 от 05.01.2002.Оражаются доходы по возврату суммы пени. Отражается положительная суммовая разница. АО "ВЫМПЕЛКОМ". Дог.11651 от26.05.95г.</v>
          </cell>
        </row>
        <row r="8829">
          <cell r="A8829">
            <v>37299</v>
          </cell>
          <cell r="B8829" t="str">
            <v>60312810800000650132</v>
          </cell>
          <cell r="C8829" t="str">
            <v>60301810700000009098</v>
          </cell>
          <cell r="D8829" t="str">
            <v>$</v>
          </cell>
          <cell r="E8829">
            <v>1636.03</v>
          </cell>
          <cell r="F8829" t="str">
            <v>Отражение положительной суммовой разницы счет N14 от 28.01.2002г.за приобретение  запасных частей к лифтам ООО "Бустас".П/поруч.N156 от 07.02.2002г.</v>
          </cell>
        </row>
        <row r="8830">
          <cell r="A8830">
            <v>37293</v>
          </cell>
          <cell r="B8830" t="str">
            <v>60314826300000619607</v>
          </cell>
          <cell r="C8830" t="str">
            <v>60301810600000009279</v>
          </cell>
          <cell r="D8830" t="str">
            <v>$</v>
          </cell>
          <cell r="E8830">
            <v>56787</v>
          </cell>
          <cell r="F8830" t="str">
            <v xml:space="preserve">Отражается сумма НДС, удержанного у иностранного юридического лица юр.фирмы "Сleary, Gottlieb, Steen &amp; Hamilton" по счету 54 от 28.01.2002г. за юр.услуги согласно Дополнению от 30.07.2001г. к Соглашению об оказании правовой помощи от 16.12.1999г. Перевод </v>
          </cell>
        </row>
        <row r="8831">
          <cell r="A8831">
            <v>37319</v>
          </cell>
          <cell r="B8831" t="str">
            <v>60314826500000369621</v>
          </cell>
          <cell r="C8831" t="str">
            <v>60301810600000009279</v>
          </cell>
          <cell r="D8831" t="str">
            <v>$</v>
          </cell>
          <cell r="E8831">
            <v>30677.78</v>
          </cell>
          <cell r="F8831" t="str">
            <v>Отражается сумма НДС,удержанного у иностранного юридического лица Academia Rossica по счету от 06.02.02г. за рекламное сообщение в журнале ROSSICA. Перевод ВЭБ1707-044 от 04.03.02г.</v>
          </cell>
        </row>
        <row r="8832">
          <cell r="A8832">
            <v>37431</v>
          </cell>
          <cell r="B8832" t="str">
            <v>60314840000000369631</v>
          </cell>
          <cell r="C8832" t="str">
            <v>60301810600000009279</v>
          </cell>
          <cell r="D8832" t="str">
            <v>$</v>
          </cell>
          <cell r="E8832">
            <v>6290.62</v>
          </cell>
          <cell r="F8832" t="str">
            <v>Отражение  суммы НДС,удержанной у иностранного юридического лица  "Financial Times"заявление на перевод N1707-099 от 24-06-2002г.  за размещение  рекламных стикеров</v>
          </cell>
        </row>
        <row r="8833">
          <cell r="A8833">
            <v>37266</v>
          </cell>
          <cell r="B8833" t="str">
            <v>60314840000000619640</v>
          </cell>
          <cell r="C8833" t="str">
            <v>60301810600000009279</v>
          </cell>
          <cell r="D8833" t="str">
            <v>$</v>
          </cell>
          <cell r="E8833">
            <v>8255.33</v>
          </cell>
          <cell r="F8833" t="str">
            <v>Отражание суммы НДС, удержанного у иностранного юридического лица Malhotra &amp; Company Advocates по счетам от 10.10.01г. за юридические услуги+списание на расходы, в т.ч. НДС-270=00 долл.США.Перевод ВЭБ 1707-010 от 10.01.2002г.</v>
          </cell>
        </row>
        <row r="8834">
          <cell r="A8834">
            <v>37355</v>
          </cell>
          <cell r="B8834" t="str">
            <v>60314840000000619653</v>
          </cell>
          <cell r="C8834" t="str">
            <v>60301810600000009279</v>
          </cell>
          <cell r="D8834" t="str">
            <v>$</v>
          </cell>
          <cell r="E8834">
            <v>37796.75</v>
          </cell>
          <cell r="F8834" t="str">
            <v>Отражается сумма НДС, удержанного у иностранного юридического лица Dr.Wolfgang Spitzy &amp; Dr.Esther Lenzinger по счету 058 от 15.03.02г. за юр.услуги согласно Договору с адвокатом. Перевод ВЭБ 1707-060 от 09.04.02г.</v>
          </cell>
        </row>
        <row r="8835">
          <cell r="A8835">
            <v>37364</v>
          </cell>
          <cell r="B8835" t="str">
            <v>60314840100000469622</v>
          </cell>
          <cell r="C8835" t="str">
            <v>60301810600000009279</v>
          </cell>
          <cell r="D8835" t="str">
            <v>$</v>
          </cell>
          <cell r="E8835">
            <v>1600612.35</v>
          </cell>
          <cell r="F8835" t="str">
            <v>Отражается сумма НДС согласно заявление на перевод 1707-073, 1707-074 от 18.04.2002 за информационные услуги REUTERS с 01.04.2002-30.06.2002 (счета 47113-47115от 01.04.02, 47598 от 01.04.02).</v>
          </cell>
        </row>
        <row r="8836">
          <cell r="A8836">
            <v>37294</v>
          </cell>
          <cell r="B8836" t="str">
            <v>60314840200000109701</v>
          </cell>
          <cell r="C8836" t="str">
            <v>60301810600000009279</v>
          </cell>
          <cell r="D8836" t="str">
            <v>$</v>
          </cell>
          <cell r="E8836">
            <v>452889.62</v>
          </cell>
          <cell r="F8836" t="str">
            <v>Отражается сумма НДС (14736-84 долл.США).  Согласно Акту о сдаче-приемке работ 06 от 30.01.02г.отражаются затраты по капитальным вложениям в сумме 88421-03 долл.США-дополнение программного обеспечения TRANSMASTER.Запрос 048 от 21.12.2001г.(Договор N RUS-9</v>
          </cell>
        </row>
        <row r="8837">
          <cell r="A8837">
            <v>37315</v>
          </cell>
          <cell r="B8837" t="str">
            <v>60314840200000369619</v>
          </cell>
          <cell r="C8837" t="str">
            <v>60301810600000009279</v>
          </cell>
          <cell r="D8837" t="str">
            <v>$</v>
          </cell>
          <cell r="E8837">
            <v>98690.880000000005</v>
          </cell>
          <cell r="F8837" t="str">
            <v>Отражается сумма НДС, удержанного у иностранного юридического лица World Link Publication Limited по счету MWL01-372 от 22.01.02г.за информ.-рекламное сообщение в журнале World Link. Перевод ВЭБ 1707-042 от 26.02.02г.</v>
          </cell>
        </row>
        <row r="8838">
          <cell r="A8838">
            <v>37266</v>
          </cell>
          <cell r="B8838" t="str">
            <v>60314840200000469632</v>
          </cell>
          <cell r="C8838" t="str">
            <v>60301810600000009279</v>
          </cell>
          <cell r="D8838" t="str">
            <v>$</v>
          </cell>
          <cell r="E8838">
            <v>1634609.04</v>
          </cell>
          <cell r="F8838" t="str">
            <v>Отражается сумма НДС согласно з/п 1707-008 и 1707-009 от 10.01.2002, счетов 45661-45663 и 46150 от 01.01.2002 за информац.услуги REUTERS в 1-м кв.2002. Отражаются расходы будущих периодов за информационные услуги REUTERS клиент RU00014 и клиент RU02917 за</v>
          </cell>
        </row>
        <row r="8839">
          <cell r="A8839">
            <v>37285</v>
          </cell>
          <cell r="B8839" t="str">
            <v>60314840200000619686</v>
          </cell>
          <cell r="C8839" t="str">
            <v>60301840000000000000</v>
          </cell>
          <cell r="D8839" t="str">
            <v>$</v>
          </cell>
          <cell r="E8839">
            <v>7729.35</v>
          </cell>
          <cell r="F8839" t="str">
            <v>Отражается налог на доходы иностранных юридических лиц, сумма НДС, списываются расходы за возмещение затрат по авиаперелету Париж-Москва-Париж Представителя компании "ECORD" в октябре, декабре 2001г.на основании исх.451/100001 от 22.01.2002г. ЕСORD S.A.R.</v>
          </cell>
        </row>
        <row r="8840">
          <cell r="A8840">
            <v>37285</v>
          </cell>
          <cell r="B8840" t="str">
            <v>60314840200000619686</v>
          </cell>
          <cell r="C8840" t="str">
            <v>60301810600000009279</v>
          </cell>
          <cell r="D8840" t="str">
            <v>$</v>
          </cell>
          <cell r="E8840">
            <v>7729.35</v>
          </cell>
          <cell r="F8840" t="str">
            <v>Отражается налог на доходы иностранных юридических лиц, сумма НДС, списываются расходы за возмещение затрат по авиаперелету Париж-Москва-Париж Представителя компании "ECORD" в октябре, декабре 2001г.на основании исх.451/100001 от 22.01.2002г. ЕСORD S.A.R.</v>
          </cell>
        </row>
        <row r="8841">
          <cell r="A8841">
            <v>37294</v>
          </cell>
          <cell r="B8841" t="str">
            <v>60314840200000619686</v>
          </cell>
          <cell r="C8841" t="str">
            <v>60301810600000009279</v>
          </cell>
          <cell r="D8841" t="str">
            <v>$</v>
          </cell>
          <cell r="E8841">
            <v>18442.77</v>
          </cell>
          <cell r="F8841" t="str">
            <v>Отражается сумма НДС,удержанного у иностранного юридического лица ECORD S.A.R.L.по счету 020006 от 15.01.02г.за информационно-консультационные услуги за декабрь 2001г.На основании Акта сдачи-приемки услуг от 15.01.02г.списываются расходы за оказанные услу</v>
          </cell>
        </row>
        <row r="8842">
          <cell r="A8842">
            <v>37326</v>
          </cell>
          <cell r="B8842" t="str">
            <v>60314840200000619686</v>
          </cell>
          <cell r="C8842" t="str">
            <v>60301810600000009279</v>
          </cell>
          <cell r="D8842" t="str">
            <v>$</v>
          </cell>
          <cell r="E8842">
            <v>18600.48</v>
          </cell>
          <cell r="F8842" t="str">
            <v>Отражается сумма НДС,удержанного у иностранного юридического лица ECORD S.A.R.L. по сч.020023 от 15.02.02г.за информационно-консультационные услуги за январь 2002г. На основании Акта сдачи-приемки услуг от 05.02.2002г.списываются расходы за оказанные услу</v>
          </cell>
        </row>
        <row r="8843">
          <cell r="A8843">
            <v>37358</v>
          </cell>
          <cell r="B8843" t="str">
            <v>60314840200000619686</v>
          </cell>
          <cell r="C8843" t="str">
            <v>60301810600000009279</v>
          </cell>
          <cell r="D8843" t="str">
            <v>$</v>
          </cell>
          <cell r="E8843">
            <v>18722.66</v>
          </cell>
          <cell r="F8843" t="str">
            <v>Отражается сумма НДС, удержанного у иностранного юридического лица ECORD S.A.R.L.по сч.020031 от 04.03.02г.за информационно-консультационные услуги за февраль 2002г.На основании Акта сдачи-приемки услуг от 05.03.02г.списываются расходы за оказанные услуги</v>
          </cell>
        </row>
        <row r="8844">
          <cell r="A8844">
            <v>37384</v>
          </cell>
          <cell r="B8844" t="str">
            <v>60314840200000619686</v>
          </cell>
          <cell r="C8844" t="str">
            <v>60301810600000009279</v>
          </cell>
          <cell r="D8844" t="str">
            <v>$</v>
          </cell>
          <cell r="E8844">
            <v>18720.8</v>
          </cell>
          <cell r="F8844" t="str">
            <v>Отражается сумма НДС,удержаноого у иностранного юридического лица ECORD S.A.R.L.по сч.020046 от 05.04.02г.за информационно-консультационные услуги за март 2002г.На основании Акта сдачи-приемки услуг от 05.04.02г.списываются расходы за оказанные услуги.Сог</v>
          </cell>
        </row>
        <row r="8845">
          <cell r="A8845">
            <v>37391</v>
          </cell>
          <cell r="B8845" t="str">
            <v>60314840200000619686</v>
          </cell>
          <cell r="C8845" t="str">
            <v>60301810600000009279</v>
          </cell>
          <cell r="D8845" t="str">
            <v>$</v>
          </cell>
          <cell r="E8845">
            <v>18750.93</v>
          </cell>
          <cell r="F8845" t="str">
            <v xml:space="preserve">Отражается сумма НДС,удержанного у иностранного юридического лица ECORD S.A.R.L.по сч.020060 от 06.05.02г.за информационно-консультационные услуги за апрель 2002г.На основании Акта сдачи-приемки услуг от 06.05.02г.списываются расходы за оказанные услуги. </v>
          </cell>
        </row>
        <row r="8846">
          <cell r="A8846">
            <v>37294</v>
          </cell>
          <cell r="B8846" t="str">
            <v>60314840300000619625</v>
          </cell>
          <cell r="C8846" t="str">
            <v>60301810600000009279</v>
          </cell>
          <cell r="D8846" t="str">
            <v>$</v>
          </cell>
          <cell r="E8846">
            <v>9219.5400000000009</v>
          </cell>
          <cell r="F8846" t="str">
            <v>Отражается сумма НДС,удержанного у иностранного юридического лица адвокатской фирмы"Shahid Anwar Bajwa and Co" по счету Р-077 от 12.01.2002г. за адвокатские услуги. Соглашение от 28.03.1998г.Перевод ВЭБ 1707-032 от 07.02.02г. + списываютсярасходы за оказа</v>
          </cell>
        </row>
        <row r="8847">
          <cell r="A8847">
            <v>37368</v>
          </cell>
          <cell r="B8847" t="str">
            <v>60314840300000619638</v>
          </cell>
          <cell r="C8847" t="str">
            <v>60301810600000009279</v>
          </cell>
          <cell r="D8847" t="str">
            <v>$</v>
          </cell>
          <cell r="E8847">
            <v>16645.37</v>
          </cell>
          <cell r="F8847" t="str">
            <v>Отражается сумма НДС, удержанного у иностранного юридического лица ООО "Приват Консалтинг" по сч.305 от 18.04.02г., 272 от 15.04.02г. за участие Щербакова И.И., Чекурова В.В., Полетаева А.К. в 10 Ялтинской Межбанковской Конференции стран СНГ и Балтии. Пер</v>
          </cell>
        </row>
        <row r="8848">
          <cell r="A8848">
            <v>37274</v>
          </cell>
          <cell r="B8848" t="str">
            <v>60314840400000360036</v>
          </cell>
          <cell r="C8848" t="str">
            <v>60301810600000009279</v>
          </cell>
          <cell r="D8848" t="str">
            <v>$</v>
          </cell>
          <cell r="E8848">
            <v>61159.6</v>
          </cell>
          <cell r="F8848" t="str">
            <v>Отражение суммы НДС,удержанной  у иностранного юридического  лица  компания "Финас"  (заявление на перевод N 001707-018 от 18-01-2002 г.) оплата счета  за     оказание   рекламно-информационных услуг .</v>
          </cell>
        </row>
        <row r="8849">
          <cell r="A8849">
            <v>37347</v>
          </cell>
          <cell r="B8849" t="str">
            <v>60314840400000360036</v>
          </cell>
          <cell r="C8849" t="str">
            <v>60301810600000009279</v>
          </cell>
          <cell r="D8849" t="str">
            <v>$</v>
          </cell>
          <cell r="E8849">
            <v>62238.400000000001</v>
          </cell>
          <cell r="F8849" t="str">
            <v>Отражение суммы НДС,удержанной у иностранного юридического лица  FINAS  (заявление на перевод N  1707-056 от 01-04-2002 г.  за оказание  рекламно-информационных услуг в рамках проведения  конференции )</v>
          </cell>
        </row>
        <row r="8850">
          <cell r="A8850">
            <v>37364</v>
          </cell>
          <cell r="B8850" t="str">
            <v>60314840400000469623</v>
          </cell>
          <cell r="C8850" t="str">
            <v>60301810600000009279</v>
          </cell>
          <cell r="D8850" t="str">
            <v>$</v>
          </cell>
          <cell r="E8850">
            <v>64670.93</v>
          </cell>
          <cell r="F8850" t="str">
            <v>Отражается сумма НДС согласно заявление на перевод 1707-073, 1707-074 от 18.04.2002 за информационные услуги REUTERS с 01.04.2002-30.06.2002 (счета 47113-47115от 01.04.02, 47598 от 01.04.02).</v>
          </cell>
        </row>
        <row r="8851">
          <cell r="A8851">
            <v>37291</v>
          </cell>
          <cell r="B8851" t="str">
            <v>60314840600000619626</v>
          </cell>
          <cell r="C8851" t="str">
            <v>60301810600000009279</v>
          </cell>
          <cell r="D8851" t="str">
            <v>$</v>
          </cell>
          <cell r="E8851">
            <v>25318.44</v>
          </cell>
          <cell r="F8851" t="str">
            <v>Отражается сумма НДС (825-17 долл.США). Договор N RUS-9-1 от 06.03.2000г. на оказание услуг по послегарантийному обслуживанию программного обеспечения TRANSMASTER(период 01.01.02.-31.03.02.). Счет N RU-7-M/01 от 02.01.2002г. оплачен з/п 1707/025 от 04.02.</v>
          </cell>
        </row>
        <row r="8852">
          <cell r="A8852">
            <v>37355</v>
          </cell>
          <cell r="B8852" t="str">
            <v>60314840600000619626</v>
          </cell>
          <cell r="C8852" t="str">
            <v>60301810600000009279</v>
          </cell>
          <cell r="D8852" t="str">
            <v>$</v>
          </cell>
          <cell r="E8852">
            <v>25736.47</v>
          </cell>
          <cell r="F8852" t="str">
            <v>Отражается сумма НДС (825-17 долл.США). Договор N RUS-9-1 от 06.03.2000г. на оказание услуг по послегарантийному обслуживанию программного обеспечения TRANSMASTER(период 01.04.02.-30.06.02.). Счет N RU-7-М/02 от 01.04.2002г. оплачен з/п 1707/058 от 09.04.</v>
          </cell>
        </row>
        <row r="8853">
          <cell r="A8853">
            <v>37373</v>
          </cell>
          <cell r="B8853" t="str">
            <v>60314840600000619639</v>
          </cell>
          <cell r="C8853" t="str">
            <v>60301810600000009279</v>
          </cell>
          <cell r="D8853" t="str">
            <v>$</v>
          </cell>
          <cell r="E8853">
            <v>148501.04999999999</v>
          </cell>
          <cell r="F8853" t="str">
            <v>Отражение  суммы НДС,удержанной у иностранного  юридического  лица B,B Consulting AG  (заявление на перевод  N  1707-077 от 27-04-2002 г ) оплата услуг по клиентскому договору.</v>
          </cell>
        </row>
        <row r="8854">
          <cell r="A8854">
            <v>37319</v>
          </cell>
          <cell r="B8854" t="str">
            <v>60314840800000619620</v>
          </cell>
          <cell r="C8854" t="str">
            <v>60301810600000009279</v>
          </cell>
          <cell r="D8854" t="str">
            <v>$</v>
          </cell>
          <cell r="E8854">
            <v>92830.8</v>
          </cell>
          <cell r="F8854" t="str">
            <v>Отражается сумма НДС, удержанного у иностранного юридического лица Moody's Investors Service по фактуре J1366045-007 от 29.01.02 за услуги по присвоению Внешэкономбанку рейтингов. Перевод ВЭБ 1707-043 от 04.03.02г.</v>
          </cell>
        </row>
        <row r="8855">
          <cell r="A8855">
            <v>37435</v>
          </cell>
          <cell r="B8855" t="str">
            <v>60314978300000619681</v>
          </cell>
          <cell r="C8855" t="str">
            <v>60301810600000009279</v>
          </cell>
          <cell r="D8855" t="str">
            <v>$</v>
          </cell>
          <cell r="E8855">
            <v>24753.84</v>
          </cell>
          <cell r="F8855" t="str">
            <v>Отражается сумма НДС, удержанного у иностранного юридического лица DEFRENOIS &amp; LEVIS по счету 02020082 от 12.06.02г. за услуги адвоката = списываются расходы за оказанные услуги. Перевод ВЭБ 001707-102 от 28.06.2002г.</v>
          </cell>
        </row>
        <row r="8856">
          <cell r="A8856">
            <v>37357</v>
          </cell>
          <cell r="B8856" t="str">
            <v>60314978500000369702</v>
          </cell>
          <cell r="C8856" t="str">
            <v>60301810600000009279</v>
          </cell>
          <cell r="D8856" t="str">
            <v>$</v>
          </cell>
          <cell r="E8856">
            <v>6316.26</v>
          </cell>
          <cell r="F8856" t="str">
            <v>Отражение суммы НДС, удержанной  у  иностранного юридического  лица  KLOTZ &amp; PARTNER  (заявление на перевод N 1707-061 от 11-04-2002  оплата за публикацию в сборнике)</v>
          </cell>
        </row>
        <row r="8857">
          <cell r="A8857">
            <v>37333</v>
          </cell>
          <cell r="B8857" t="str">
            <v>60314978900000619683</v>
          </cell>
          <cell r="C8857" t="str">
            <v>60301810600000009279</v>
          </cell>
          <cell r="D8857" t="str">
            <v>$</v>
          </cell>
          <cell r="E8857">
            <v>1956.67</v>
          </cell>
          <cell r="F8857" t="str">
            <v>Отражается сумма НДС, удержанного у иностранного юридического лица KAHN &amp; ASSOCIES по счету от 14.02.02г. за адвокатские услуги.Списываются расходы за оказанные услуги на основании Отчета о проделанной работе за период с 01.07.-31.12.01г. Перевод ВЭБ 1707</v>
          </cell>
        </row>
        <row r="8858">
          <cell r="A8858">
            <v>37432</v>
          </cell>
          <cell r="B8858" t="str">
            <v>60314978900000619683</v>
          </cell>
          <cell r="C8858" t="str">
            <v>60301810600000009279</v>
          </cell>
          <cell r="D8858" t="str">
            <v>$</v>
          </cell>
          <cell r="E8858">
            <v>4010.52</v>
          </cell>
          <cell r="F8858" t="str">
            <v>Отражается сумма НДС, удержанного у иностранного юридического лица KAHN &amp; ASSOCIES по счету от 31.05.02г. за адвокатские услуги. Списываются расходы за оказанные услуги на основании Отчета о проделанной работе за период с 01.01.02г.по 31.03.02г. Перевод В</v>
          </cell>
        </row>
        <row r="8859">
          <cell r="A8859">
            <v>37396</v>
          </cell>
          <cell r="B8859" t="str">
            <v>60317840700000009036</v>
          </cell>
          <cell r="C8859" t="str">
            <v>60301810600000009279</v>
          </cell>
          <cell r="D8859" t="str">
            <v>$</v>
          </cell>
          <cell r="E8859">
            <v>6089.47</v>
          </cell>
          <cell r="F8859" t="str">
            <v>Начислен.%.Списыв.расходы по оплате проезда в команд-ку,суточные,аренда квартиры,гаража,аренда линий связи,DHL,представ.,банковская комиссия,социал.налоги,НДС,юридические услуги,обучение в школе на основании Финансового отчета Представительства ВЭБ в Венг</v>
          </cell>
        </row>
        <row r="8860">
          <cell r="A8860">
            <v>37267</v>
          </cell>
          <cell r="B8860" t="str">
            <v>60322810600000019112</v>
          </cell>
          <cell r="C8860" t="str">
            <v>60301810700000009098</v>
          </cell>
          <cell r="D8860" t="str">
            <v>$</v>
          </cell>
          <cell r="E8860">
            <v>2134082.63</v>
          </cell>
          <cell r="F8860" t="str">
            <v>Отражение доходов прошлых лет,выявленных в отчетном году ( положительная суммовая разница,возникшая  в результате  возврата  средств  по Соглашению N Д/01-21 об уступке  права требования  по договору от 25 января 2001 г.) по состоянию на 29-12-2001 г.</v>
          </cell>
        </row>
        <row r="8861">
          <cell r="A8861">
            <v>37274</v>
          </cell>
          <cell r="B8861" t="str">
            <v>61201810100000000000</v>
          </cell>
          <cell r="C8861" t="str">
            <v>60301810700000009098</v>
          </cell>
          <cell r="D8861" t="str">
            <v>$</v>
          </cell>
          <cell r="E8861">
            <v>3147.42</v>
          </cell>
          <cell r="F8861" t="str">
            <v>Согласно накладной 12 от 17.01.2002г., доверенности 04 от 15.01.2002г., разрешения от 23.11.2001г. за подписью Косова Н.Н.,п/п 02329 от 10.01.2002г., м/о 6415 от 10.01.2002г. списываются с баланса модули.</v>
          </cell>
        </row>
        <row r="8862">
          <cell r="A8862">
            <v>37327</v>
          </cell>
          <cell r="B8862" t="str">
            <v>61201810100000000000</v>
          </cell>
          <cell r="C8862" t="str">
            <v>60301810700000009098</v>
          </cell>
          <cell r="D8862" t="str">
            <v>$</v>
          </cell>
          <cell r="E8862">
            <v>9370.7800000000007</v>
          </cell>
          <cell r="F8862" t="str">
            <v>Согласно письма от 04.02.2002г.вн.N 766/100313 с резолюцией Косова Н.Н.,п/поручения N 00416 от 20.02.2002г.,м/о N 7841 от 21.02.2002г.и акта передачи от 28.02.2002г.списываются материальные ценности с м/о лица Соловьева А.Е.</v>
          </cell>
        </row>
        <row r="8863">
          <cell r="A8863">
            <v>37327</v>
          </cell>
          <cell r="B8863" t="str">
            <v>61201810100000000000</v>
          </cell>
          <cell r="C8863" t="str">
            <v>60301810700000009098</v>
          </cell>
          <cell r="D8863" t="str">
            <v>$</v>
          </cell>
          <cell r="E8863">
            <v>3787.99</v>
          </cell>
          <cell r="F8863" t="str">
            <v>Согласно Приказа 56 от 14.02.2002г.,Акта приема-передачи от 20.02.2002г.,Акта оценки от 20.02.2002г.,П/п 00133 от 22.02.2002г.,00147 от 27.02.2002г.,178 от 05.03.2002г.списывается с баланса а/м Ауди А 6.</v>
          </cell>
        </row>
        <row r="8864">
          <cell r="A8864">
            <v>37400</v>
          </cell>
          <cell r="B8864" t="str">
            <v>61201810100000000000</v>
          </cell>
          <cell r="C8864" t="str">
            <v>60301810700000009098</v>
          </cell>
          <cell r="D8864" t="str">
            <v>$</v>
          </cell>
          <cell r="E8864">
            <v>28397.55</v>
          </cell>
          <cell r="F8864" t="str">
            <v>Согласно Приказа 165 от 19.04.2002г.,Акта списания автотранспортных средств от 18.05.2002г.,Акта оценки а/м 1796 от 30.04.2002г.,Акта приема-передачи от 30.04.2002г.,П/п 00537 от 21.05.2002г.,Дог.Д/01-166 от 27.04.2001г.списывается с баланса а/м Ауди А6.</v>
          </cell>
        </row>
        <row r="8865">
          <cell r="A8865">
            <v>37428</v>
          </cell>
          <cell r="B8865" t="str">
            <v>61201810100000000000</v>
          </cell>
          <cell r="C8865" t="str">
            <v>60301810700000009098</v>
          </cell>
          <cell r="D8865" t="str">
            <v>$</v>
          </cell>
          <cell r="E8865">
            <v>2967.65</v>
          </cell>
          <cell r="F8865" t="str">
            <v>Согласно Приказа 214а от 18.05.2002г.,Акта списания автотранспортных средств от21.06.2002г.,Акта приема-передачи от 20.05.2002г.,Акта оценки автомобиля 1797 от20.05.2002г.П/п 00543 от 22.05.2002г.,Дог.Д/01-166 от 27.04.2001г.списываетсясбаланса а/м Ауди А</v>
          </cell>
        </row>
        <row r="8866">
          <cell r="A8866">
            <v>37260</v>
          </cell>
          <cell r="B8866" t="str">
            <v>70209810000000059416</v>
          </cell>
          <cell r="C8866" t="str">
            <v>60301810600000009114</v>
          </cell>
          <cell r="D8866" t="str">
            <v>$</v>
          </cell>
          <cell r="E8866">
            <v>2720</v>
          </cell>
          <cell r="F8866" t="str">
            <v>На основании служебной записки отдела налогового учета N 9/001705 от 03.01.2002г.списывается налог с владельцев транспортных средств.П/пор.082 от 04.01.2002г.</v>
          </cell>
        </row>
        <row r="8867">
          <cell r="A8867">
            <v>37300</v>
          </cell>
          <cell r="B8867" t="str">
            <v>70209810000000059416</v>
          </cell>
          <cell r="C8867" t="str">
            <v>60301810600000009114</v>
          </cell>
          <cell r="D8867" t="str">
            <v>$</v>
          </cell>
          <cell r="E8867">
            <v>1930</v>
          </cell>
          <cell r="F8867" t="str">
            <v>На осн.служ.записки отдела налогового учета N 339/001705 от 13.02.2002г. спис.налог с владельцев транспортных средств.П/п.949 от 13.02.2002г.</v>
          </cell>
        </row>
        <row r="8868">
          <cell r="A8868">
            <v>37302</v>
          </cell>
          <cell r="B8868" t="str">
            <v>70209810000000059416</v>
          </cell>
          <cell r="C8868" t="str">
            <v>60301810600000009114</v>
          </cell>
          <cell r="D8868" t="str">
            <v>$</v>
          </cell>
          <cell r="E8868">
            <v>7220</v>
          </cell>
          <cell r="F8868" t="str">
            <v>На основании служебной записки отдела налогового учета N 366/001705 от 14.02.2002г.спис.налог с владельцев транспортных средств.П/п 443,444 от 15.02.2002г.</v>
          </cell>
        </row>
        <row r="8869">
          <cell r="A8869">
            <v>37307</v>
          </cell>
          <cell r="B8869" t="str">
            <v>70209810000000059416</v>
          </cell>
          <cell r="C8869" t="str">
            <v>60301810600000009114</v>
          </cell>
          <cell r="D8869" t="str">
            <v>$</v>
          </cell>
          <cell r="E8869">
            <v>2720</v>
          </cell>
          <cell r="F8869" t="str">
            <v>На основании служебной записки отдела налогового учета N 383/001705 от 19.02.2002г.спис. налог с владельцев транспортных средств.П/п 149 от 20.02.2002г.</v>
          </cell>
        </row>
        <row r="8870">
          <cell r="A8870">
            <v>37319</v>
          </cell>
          <cell r="B8870" t="str">
            <v>70209810000000059416</v>
          </cell>
          <cell r="C8870" t="str">
            <v>60301810600000009114</v>
          </cell>
          <cell r="D8870" t="str">
            <v>$</v>
          </cell>
          <cell r="E8870">
            <v>124505</v>
          </cell>
          <cell r="F8870" t="str">
            <v>На осн.служебной записки отдела налогового учета N434/001705 от 01.03.2002г.списывается налог с владельцев транспортных средств.П/п 453 от 04.03.2002г.</v>
          </cell>
        </row>
        <row r="8871">
          <cell r="A8871">
            <v>37326</v>
          </cell>
          <cell r="B8871" t="str">
            <v>70209810000000059416</v>
          </cell>
          <cell r="C8871" t="str">
            <v>60301810600000009114</v>
          </cell>
          <cell r="D8871" t="str">
            <v>$</v>
          </cell>
          <cell r="E8871">
            <v>213</v>
          </cell>
          <cell r="F8871" t="str">
            <v>На основании служебной записки отдела налогового учета N 496/001705 от 07.03.2002г.списывается налог с владельцев транспортных средств. П/п 349 от 11.03.2002г.</v>
          </cell>
        </row>
        <row r="8872">
          <cell r="A8872">
            <v>37344</v>
          </cell>
          <cell r="B8872" t="str">
            <v>70209810000000059416</v>
          </cell>
          <cell r="C8872" t="str">
            <v>60301810600000009114</v>
          </cell>
          <cell r="D8872" t="str">
            <v>$</v>
          </cell>
          <cell r="E8872">
            <v>3100</v>
          </cell>
          <cell r="F8872" t="str">
            <v>На основании служебной записки отдела налогового учета исх.628/001705 от 28.03.2002г.списывается налог с владельцев транспортных средств п/п 244 от 29.03.2002г.</v>
          </cell>
        </row>
        <row r="8873">
          <cell r="A8873">
            <v>37355</v>
          </cell>
          <cell r="B8873" t="str">
            <v>70209810000000059416</v>
          </cell>
          <cell r="C8873" t="str">
            <v>60301810600000009114</v>
          </cell>
          <cell r="D8873" t="str">
            <v>$</v>
          </cell>
          <cell r="E8873">
            <v>3330</v>
          </cell>
          <cell r="F8873" t="str">
            <v>На основании служебной записки отдела налогового учета исх. 734/001705 от 08.04.02г.списывается налог с владельцев транспортных средств п/п 820 от 09.04.02г.</v>
          </cell>
        </row>
        <row r="8874">
          <cell r="A8874">
            <v>37362</v>
          </cell>
          <cell r="B8874" t="str">
            <v>70209810000000059416</v>
          </cell>
          <cell r="C8874" t="str">
            <v>60301810600000009114</v>
          </cell>
          <cell r="D8874" t="str">
            <v>$</v>
          </cell>
          <cell r="E8874">
            <v>1150</v>
          </cell>
          <cell r="F8874" t="str">
            <v>На основании служебной записки отдела налогового учета исх.815/001705 от 15.04.2002. списывается налог с владельцев транспортных средств.</v>
          </cell>
        </row>
        <row r="8875">
          <cell r="A8875">
            <v>37372</v>
          </cell>
          <cell r="B8875" t="str">
            <v>70209810000000059416</v>
          </cell>
          <cell r="C8875" t="str">
            <v>60301810600000009114</v>
          </cell>
          <cell r="D8875" t="str">
            <v>$</v>
          </cell>
          <cell r="E8875">
            <v>2720</v>
          </cell>
          <cell r="F8875" t="str">
            <v>На основании служебной записки отдела налогового учета исх.915/001705 от 25.04.02г.списывается налог с владельцев транспортных средств. Пл.пор.979 от 26.04.2002г.</v>
          </cell>
        </row>
        <row r="8876">
          <cell r="A8876">
            <v>37384</v>
          </cell>
          <cell r="B8876" t="str">
            <v>70209810000000059416</v>
          </cell>
          <cell r="C8876" t="str">
            <v>60301810600000009114</v>
          </cell>
          <cell r="D8876" t="str">
            <v>$</v>
          </cell>
          <cell r="E8876">
            <v>4990</v>
          </cell>
          <cell r="F8876" t="str">
            <v>На основании служебной записки Отдела налогового учета исх.999/001705 от 07.05.2002г. списывается налог с владельцев транспортных средств. Пл.пор.724,725 от 08.05.2002г.</v>
          </cell>
        </row>
        <row r="8877">
          <cell r="A8877">
            <v>37399</v>
          </cell>
          <cell r="B8877" t="str">
            <v>70209810000000059416</v>
          </cell>
          <cell r="C8877" t="str">
            <v>60301810600000009114</v>
          </cell>
          <cell r="D8877" t="str">
            <v>$</v>
          </cell>
          <cell r="E8877">
            <v>6779</v>
          </cell>
          <cell r="F8877" t="str">
            <v>На основании служебной записки Отдела налогового учета исх.1099/001705 от 22.05.2002г.списывается налог с владельцев транспортных средств за Ауди А6 - 1 шт.,Ниссан Максима - 1 шт.,Фольксваген Каравелла - 1 шт.,ВАЗ-21043 - 3шт. Пл.пор.839 от  23.05.2002г.</v>
          </cell>
        </row>
        <row r="8878">
          <cell r="A8878">
            <v>37413</v>
          </cell>
          <cell r="B8878" t="str">
            <v>70209810000000059416</v>
          </cell>
          <cell r="C8878" t="str">
            <v>60301810600000009114</v>
          </cell>
          <cell r="D8878" t="str">
            <v>$</v>
          </cell>
          <cell r="E8878">
            <v>7750</v>
          </cell>
          <cell r="F8878" t="str">
            <v>На основании служебной записки Отдела налогового учета исх.1201/001705 от 05.06.2002г.списывается налог с владельцев транспортных средств за Вольво S80 - 2шт.,БМВ-530 - 1 шт. Пл.пор.727 от 06.06.2002г.</v>
          </cell>
        </row>
        <row r="8879">
          <cell r="A8879">
            <v>37421</v>
          </cell>
          <cell r="B8879" t="str">
            <v>70209810000000059416</v>
          </cell>
          <cell r="C8879" t="str">
            <v>60301810600000009114</v>
          </cell>
          <cell r="D8879" t="str">
            <v>$</v>
          </cell>
          <cell r="E8879">
            <v>2680</v>
          </cell>
          <cell r="F8879" t="str">
            <v>На основании служебной записки Отдела налогового учета исх.1256/001705 от 14.06.2002г.списывается налог с владельцев транспорных средств за а/м Ниссан - 1шт.,Киа - 1 шт.Пл.пор.246 от 14.06.2002г.</v>
          </cell>
        </row>
        <row r="8880">
          <cell r="A8880">
            <v>37427</v>
          </cell>
          <cell r="B8880" t="str">
            <v>70209810000000059416</v>
          </cell>
          <cell r="C8880" t="str">
            <v>60301810600000009114</v>
          </cell>
          <cell r="D8880" t="str">
            <v>$</v>
          </cell>
          <cell r="E8880">
            <v>6630</v>
          </cell>
          <cell r="F8880" t="str">
            <v>На основании служебной записки отдела налогового учета исх.1289/001705 от 19/06-02 списывается налог с владельцев транспортных средств за а/м Мерседес-Бенц G500 - 1 шт., Мерседес-Бенц S600 - 1 шт.</v>
          </cell>
        </row>
        <row r="8881">
          <cell r="A8881">
            <v>37434</v>
          </cell>
          <cell r="B8881" t="str">
            <v>70209810000000059416</v>
          </cell>
          <cell r="C8881" t="str">
            <v>60301810600000009114</v>
          </cell>
          <cell r="D8881" t="str">
            <v>$</v>
          </cell>
          <cell r="E8881">
            <v>2720</v>
          </cell>
          <cell r="F8881" t="str">
            <v>На основании служебной записки отдела налогового учета исх.1356/001705 от 27/06-2002г. списывается налог с владельцев транспортных средств за а/м Вольво S 80 -1 шт. Плат.пор.260 от 27/06-2002.</v>
          </cell>
        </row>
        <row r="8882">
          <cell r="A8882">
            <v>37305</v>
          </cell>
          <cell r="B8882" t="str">
            <v>70209810200000059423</v>
          </cell>
          <cell r="C8882" t="str">
            <v>60301810600000009279</v>
          </cell>
          <cell r="D8882" t="str">
            <v>$</v>
          </cell>
          <cell r="E8882">
            <v>1548.33</v>
          </cell>
          <cell r="F8882" t="str">
            <v>Отнесение на расх.банка суммы EUR 945-14,USD 820-00.В т.ч.:USD 225-00,EUR259-34-плата за поддержание параметров резервной авторизац.,EUR 397-65,USD345-00-платаза предост.тех.документац.на англ.яз.,имеющ.врем.справ.хар-р(изг.в Бельгии),EUR288-15,USD250-00-</v>
          </cell>
        </row>
        <row r="8883">
          <cell r="A8883">
            <v>37287</v>
          </cell>
          <cell r="B8883" t="str">
            <v>70209810200000079416</v>
          </cell>
          <cell r="C8883" t="str">
            <v>60301810400000009110</v>
          </cell>
          <cell r="D8883" t="str">
            <v>$</v>
          </cell>
          <cell r="E8883">
            <v>951</v>
          </cell>
          <cell r="F8883" t="str">
            <v>На основании служебной записки Отдела налогового учета ЦБ N 232/001705 от 30.01.2002г.осуществлена след.бух.проводка("расчеты с бюджетом по плате за загрязнение окруж.среды").</v>
          </cell>
        </row>
        <row r="8884">
          <cell r="A8884">
            <v>37274</v>
          </cell>
          <cell r="B8884" t="str">
            <v>70209810300000019415</v>
          </cell>
          <cell r="C8884" t="str">
            <v>60301810600000009279</v>
          </cell>
          <cell r="D8884" t="str">
            <v>$</v>
          </cell>
          <cell r="E8884">
            <v>84.83</v>
          </cell>
          <cell r="F8884" t="str">
            <v>На основании служебной записки отдела налогового учета исх.91/001705 от 14.01.2002г.-доначисление суммы НДС,удержанной у иностранных юридических лиц за декабрь2001г.</v>
          </cell>
        </row>
        <row r="8885">
          <cell r="A8885">
            <v>37344</v>
          </cell>
          <cell r="B8885" t="str">
            <v>70209810300000019415</v>
          </cell>
          <cell r="C8885" t="str">
            <v>60301810900000009034</v>
          </cell>
          <cell r="D8885" t="str">
            <v>$</v>
          </cell>
          <cell r="E8885">
            <v>25600</v>
          </cell>
          <cell r="F8885" t="str">
            <v>На основании служебной записки отдела налогового учета исх.623/001705 от 28.03.2002г.осуществляются бухгалтерские проводки в целях:1)доначисления налога на пользователей автомобильных дорог по расчету за 2001г.,2)использование переплаты поналогу на пользо</v>
          </cell>
        </row>
        <row r="8886">
          <cell r="A8886">
            <v>37364</v>
          </cell>
          <cell r="B8886" t="str">
            <v>70209810300000089416</v>
          </cell>
          <cell r="C8886" t="str">
            <v>60301810600000009790</v>
          </cell>
          <cell r="D8886" t="str">
            <v>$</v>
          </cell>
          <cell r="E8886">
            <v>1324823</v>
          </cell>
          <cell r="F8886" t="str">
            <v>На основании служебной записки отдела налогового учета исх.762/001705 от 10.04.2002.списывается налог на рекламу за 1 квартал 2002г.</v>
          </cell>
        </row>
        <row r="8887">
          <cell r="A8887">
            <v>37305</v>
          </cell>
          <cell r="B8887" t="str">
            <v>70209810400000079423</v>
          </cell>
          <cell r="C8887" t="str">
            <v>60301810600000009279</v>
          </cell>
          <cell r="D8887" t="str">
            <v>$</v>
          </cell>
          <cell r="E8887">
            <v>326.68</v>
          </cell>
          <cell r="F8887" t="str">
            <v>На основании служебной записки отдела налогового учета N 356/001705 от 14.02.2002г. осущ. бух.проводка - доначисление суммы НДС иностранных юридических лиц за январь 2002г.П/п 001707/691 от 18.02.2002г.</v>
          </cell>
        </row>
        <row r="8888">
          <cell r="A8888">
            <v>37333</v>
          </cell>
          <cell r="B8888" t="str">
            <v>70209810400000079423</v>
          </cell>
          <cell r="C8888" t="str">
            <v>60301810600000009279</v>
          </cell>
          <cell r="D8888" t="str">
            <v>$</v>
          </cell>
          <cell r="E8888">
            <v>0.42</v>
          </cell>
          <cell r="F8888" t="str">
            <v>На основании служебной записки отдела налогового учета исх.474/001705 от 05.02.2002г. осуществляется бухгалтерская проводка - доначисление суммы НДС иностранных  юридических лиц за февраль 2002г.П/п 523 от 18.03.2002г.</v>
          </cell>
        </row>
        <row r="8889">
          <cell r="A8889">
            <v>37364</v>
          </cell>
          <cell r="B8889" t="str">
            <v>70209810400000079423</v>
          </cell>
          <cell r="C8889" t="str">
            <v>60301810600000009279</v>
          </cell>
          <cell r="D8889" t="str">
            <v>$</v>
          </cell>
          <cell r="E8889">
            <v>7.03</v>
          </cell>
          <cell r="F8889" t="str">
            <v>На основании служебной записки отдела налогового учета исх.763/001705 от 10.04.2002. - доначисление суммы НДС иностранных юридических лиц за март 2002 года.</v>
          </cell>
        </row>
        <row r="8890">
          <cell r="A8890">
            <v>37391</v>
          </cell>
          <cell r="B8890" t="str">
            <v>70209810400000079423</v>
          </cell>
          <cell r="C8890" t="str">
            <v>60301810700000009098</v>
          </cell>
          <cell r="D8890" t="str">
            <v>$</v>
          </cell>
          <cell r="E8890">
            <v>0.21</v>
          </cell>
          <cell r="F8890" t="str">
            <v>На основании служебной записки Отдела налогового учета исх.1027/001705 от 15.05.2002г. отнесение на счет "Расчеты с бюджетом по НДС" результата от округления суммы начисленного НДС за апрель 2002г. до рублей.</v>
          </cell>
        </row>
        <row r="8891">
          <cell r="A8891">
            <v>37393</v>
          </cell>
          <cell r="B8891" t="str">
            <v>70209810400000079423</v>
          </cell>
          <cell r="C8891" t="str">
            <v>60301810600000009279</v>
          </cell>
          <cell r="D8891" t="str">
            <v>$</v>
          </cell>
          <cell r="E8891">
            <v>363.76</v>
          </cell>
          <cell r="F8891" t="str">
            <v>На основании служебной записки Отдела Налогового учета исх.1035/001705 от 15.05.2002г.- доначисление суммы НДС иностранных юридических лиц за апрель 2002г.</v>
          </cell>
        </row>
        <row r="8892">
          <cell r="A8892">
            <v>37425</v>
          </cell>
          <cell r="B8892" t="str">
            <v>70209810400000079423</v>
          </cell>
          <cell r="C8892" t="str">
            <v>60301810700000009098</v>
          </cell>
          <cell r="D8892" t="str">
            <v>$</v>
          </cell>
          <cell r="E8892">
            <v>0.37</v>
          </cell>
          <cell r="F8892" t="str">
            <v>На основании служебной записки отдела налогового учета исх.1258/001705 от 14.06.02.1).Спис-ется результат от округления суммы начисленного НДС за май 2002г.до рублей. 2) Использование переплаты по НДС для уплаты налога за май 2002 г.</v>
          </cell>
        </row>
        <row r="8893">
          <cell r="A8893">
            <v>37348</v>
          </cell>
          <cell r="B8893" t="str">
            <v>70209810500000119416</v>
          </cell>
          <cell r="C8893" t="str">
            <v>60301810000000009073</v>
          </cell>
          <cell r="D8893" t="str">
            <v>$</v>
          </cell>
          <cell r="E8893">
            <v>1</v>
          </cell>
          <cell r="F8893" t="str">
            <v>На основании служебной записки отдела налогового учета исх.658/001705 от 01.04.2002г.осущ.бух.пороводка по перечислению целевого сбора на содержание милиции в местный бюджет г.Калининграда. П/п 538 от 02.04.2002г.</v>
          </cell>
        </row>
        <row r="8894">
          <cell r="A8894">
            <v>37375</v>
          </cell>
          <cell r="B8894" t="str">
            <v>70209810500000119416</v>
          </cell>
          <cell r="C8894" t="str">
            <v>60301810000000009073</v>
          </cell>
          <cell r="D8894" t="str">
            <v>$</v>
          </cell>
          <cell r="E8894">
            <v>3</v>
          </cell>
          <cell r="F8894" t="str">
            <v>На основании служебной записки Отдела налогового учета исх.906/001705 от 24.04.2002г.осущ.бух.проводка по перечислению целевого сбора на содержание милиции на счет местного бюджета г.Калининграда. Пл.пор.747 от 29.04.2002г.</v>
          </cell>
        </row>
        <row r="8895">
          <cell r="A8895">
            <v>37375</v>
          </cell>
          <cell r="B8895" t="str">
            <v>70209810600000019416</v>
          </cell>
          <cell r="C8895" t="str">
            <v>60301810400000009097</v>
          </cell>
          <cell r="D8895" t="str">
            <v>$</v>
          </cell>
          <cell r="E8895">
            <v>5104879</v>
          </cell>
          <cell r="F8895" t="str">
            <v>На основании служебной записки Отдела налогового учета исх.907/001705 от 24.04.2002г. списывается налог на имущество за 1 квартал 2002г. Пл.пор.738,739,740 от 29.04.2002г.</v>
          </cell>
        </row>
        <row r="8896">
          <cell r="A8896">
            <v>37333</v>
          </cell>
          <cell r="B8896" t="str">
            <v>70209810600000109423</v>
          </cell>
          <cell r="C8896" t="str">
            <v>60301810600000009279</v>
          </cell>
          <cell r="D8896" t="str">
            <v>$</v>
          </cell>
          <cell r="E8896">
            <v>204.24</v>
          </cell>
          <cell r="F8896" t="str">
            <v>В ур.сч."Треб.банка..."отн.на расх./дох.сумма EUR2121-19.В т.ч.:EUR1735-00-плата за исп.сист.доступаEPS-Net,EUR239-42-плата за обсл.авториз.запросов,EUR51-12-плата за обсл.клиринг.сообщ.,EUR82-00-плата за пост.в стоп-лист,EUR1-98 и EUR25-83-плата за осущ.</v>
          </cell>
        </row>
        <row r="8897">
          <cell r="A8897">
            <v>37390</v>
          </cell>
          <cell r="B8897" t="str">
            <v>70209810600000109423</v>
          </cell>
          <cell r="C8897" t="str">
            <v>60301810600000009279</v>
          </cell>
          <cell r="D8897" t="str">
            <v>$</v>
          </cell>
          <cell r="E8897">
            <v>247.03</v>
          </cell>
          <cell r="F8897" t="str">
            <v>В ур.сч."Треб.банка..."отн.на расх./дох.суммаEUR2216-79.В т.ч.:EUR1735-00-платаза исп.сист.доступаEPS-Net,EUR280-10-плата за обсл.авториз.запросов,EUR65-99-плата за обсл.клиринг.сообщ.,EUR104-00-плата за пост.в стоп-лист,EUR0-81 и 14-11-плата за осущ.взаи</v>
          </cell>
        </row>
        <row r="8898">
          <cell r="A8898">
            <v>37427</v>
          </cell>
          <cell r="B8898" t="str">
            <v>70209810600000109423</v>
          </cell>
          <cell r="C8898" t="str">
            <v>60301810600000009279</v>
          </cell>
          <cell r="D8898" t="str">
            <v>$</v>
          </cell>
          <cell r="E8898">
            <v>312.27</v>
          </cell>
          <cell r="F8898" t="str">
            <v>Отн.на расх./дох.сумма EUR 2213-65.В т.ч.:EUR1735-00-плата за исп.сист.доступаEPS-Net,EUR347-60-плата за обсл.авториз.запросов,EUR88-47-плата за обсл.клиринг.сообщ.,EUR1-63 и EUR11-55-плата за осущ.взаиморас.в рамках пл.сист.,EUR52-50-плата за работу чере</v>
          </cell>
        </row>
        <row r="8899">
          <cell r="A8899">
            <v>37260</v>
          </cell>
          <cell r="B8899" t="str">
            <v>70209810700000029416</v>
          </cell>
          <cell r="C8899" t="str">
            <v>60301810700000009108</v>
          </cell>
          <cell r="D8899" t="str">
            <v>$</v>
          </cell>
          <cell r="E8899">
            <v>986850</v>
          </cell>
          <cell r="F8899" t="str">
            <v>На осн.служебн.записки отдела налогового учета ЦБ N 3/00170705 от 03.01.02г. списывается арендная плата за землю по договору аренды N М-01-505074 от 25.02.99г.за 1 квартал 2002г.П/поручение N058 от 04.01.2002г.</v>
          </cell>
        </row>
        <row r="8900">
          <cell r="A8900">
            <v>37260</v>
          </cell>
          <cell r="B8900" t="str">
            <v>70209810700000029416</v>
          </cell>
          <cell r="C8900" t="str">
            <v>60301810700000009108</v>
          </cell>
          <cell r="D8900" t="str">
            <v>$</v>
          </cell>
          <cell r="E8900">
            <v>872948</v>
          </cell>
          <cell r="F8900" t="str">
            <v>На основании служебной записки Отдела налогового учета ЦБ N 2/001705 от 03.01.2002г. списывается арендная плата за землю по дог.аренды N М-01-003824 от 21.12.95г. за 1 квартал 2002г.П/пор.N 061 от 04.01.2002г.</v>
          </cell>
        </row>
        <row r="8901">
          <cell r="A8901">
            <v>37260</v>
          </cell>
          <cell r="B8901" t="str">
            <v>70209810700000029416</v>
          </cell>
          <cell r="C8901" t="str">
            <v>60301810700000009108</v>
          </cell>
          <cell r="D8901" t="str">
            <v>$</v>
          </cell>
          <cell r="E8901">
            <v>241673</v>
          </cell>
          <cell r="F8901" t="str">
            <v>На осн.сл.записки Отдела нологового учета ЦБ N 5/001705 от 03.01.2002г.списывается арендная плата за землю по дог.аренды N М-01-003373 от 13.11.95г.за 1 квартал 2002г.П/пор.N062 от 04.01.2002г.</v>
          </cell>
        </row>
        <row r="8902">
          <cell r="A8902">
            <v>37260</v>
          </cell>
          <cell r="B8902" t="str">
            <v>70209810700000029416</v>
          </cell>
          <cell r="C8902" t="str">
            <v>60301810700000009108</v>
          </cell>
          <cell r="D8902" t="str">
            <v>$</v>
          </cell>
          <cell r="E8902">
            <v>708888</v>
          </cell>
          <cell r="F8902" t="str">
            <v>На основании служебной записки Отдела налогового учета ЦБ N 7/001705 от 03.01.2002г.списывается арендная плата за землю по дог.аренды N М-01-006751 от 25.09.96г. за 1 квартал 2002г.П/пор.N 065 от 04.01.2002г.</v>
          </cell>
        </row>
        <row r="8903">
          <cell r="A8903">
            <v>37260</v>
          </cell>
          <cell r="B8903" t="str">
            <v>70209810700000029416</v>
          </cell>
          <cell r="C8903" t="str">
            <v>60301810700000009108</v>
          </cell>
          <cell r="D8903" t="str">
            <v>$</v>
          </cell>
          <cell r="E8903">
            <v>141829</v>
          </cell>
          <cell r="F8903" t="str">
            <v>На осн.служ записки Отдела налогового учета ЦБ N 6/001705 от 03.01.2002г.списывается арендная плата за заемлю по дог.N М-05-010748 от 21.01.98г. за 1 квартал 2002г. П/пор.N 067 от 04.01.2002г.</v>
          </cell>
        </row>
        <row r="8904">
          <cell r="A8904">
            <v>37260</v>
          </cell>
          <cell r="B8904" t="str">
            <v>70209810700000029416</v>
          </cell>
          <cell r="C8904" t="str">
            <v>60301810700000009108</v>
          </cell>
          <cell r="D8904" t="str">
            <v>$</v>
          </cell>
          <cell r="E8904">
            <v>60066</v>
          </cell>
          <cell r="F8904" t="str">
            <v>На основании служебной записки Отдела налогового учета ЦБ N 4/001705 от 03.01.2002г.списывается арендная плата за землю по дог. N М-01-507428 от 26.03.01г. за 1 квартал 2002г.П/пор.081 от 04.01.2002г.</v>
          </cell>
        </row>
        <row r="8905">
          <cell r="A8905">
            <v>37354</v>
          </cell>
          <cell r="B8905" t="str">
            <v>70209810700000029416</v>
          </cell>
          <cell r="C8905" t="str">
            <v>60301810700000009108</v>
          </cell>
          <cell r="D8905" t="str">
            <v>$</v>
          </cell>
          <cell r="E8905">
            <v>688500</v>
          </cell>
          <cell r="F8905" t="str">
            <v>На основании служебной записки отдела налогового учета ЦБ N 719/001705 от 05.04.02г. списывается арендная плата за землю по договору аренды N М-01-505074 от 25.02.99г. за 2 квартал 2002г. П/п N 518 от 08.04.02г.</v>
          </cell>
        </row>
        <row r="8906">
          <cell r="A8906">
            <v>37354</v>
          </cell>
          <cell r="B8906" t="str">
            <v>70209810700000029416</v>
          </cell>
          <cell r="C8906" t="str">
            <v>60301810700000009108</v>
          </cell>
          <cell r="D8906" t="str">
            <v>$</v>
          </cell>
          <cell r="E8906">
            <v>41907</v>
          </cell>
          <cell r="F8906" t="str">
            <v>На основании служебной записки отдела налогового учета ЦБ N 720/01705 от 05.04.02г. списывается арендная плата за землю по договору аренды N М-01-507428 от 26.03.01. за 2 квартал 2002г. П/п 519 от 08.04.02г.</v>
          </cell>
        </row>
        <row r="8907">
          <cell r="A8907">
            <v>37354</v>
          </cell>
          <cell r="B8907" t="str">
            <v>70209810700000029416</v>
          </cell>
          <cell r="C8907" t="str">
            <v>60301810700000009108</v>
          </cell>
          <cell r="D8907" t="str">
            <v>$</v>
          </cell>
          <cell r="E8907">
            <v>168609</v>
          </cell>
          <cell r="F8907" t="str">
            <v>На основании служебной записки отдела налогового учета ЦБ N 715/001705 от 05.04.02г.списывается арендная плата за землю по договору аренды N М-01-003373 от 13.11.95г. за 2 квартал 2002г. П/п N 525 от 08.04.02г.</v>
          </cell>
        </row>
        <row r="8908">
          <cell r="A8908">
            <v>37354</v>
          </cell>
          <cell r="B8908" t="str">
            <v>70209810700000029416</v>
          </cell>
          <cell r="C8908" t="str">
            <v>60301810700000009108</v>
          </cell>
          <cell r="D8908" t="str">
            <v>$</v>
          </cell>
          <cell r="E8908">
            <v>98950</v>
          </cell>
          <cell r="F8908" t="str">
            <v>На основании служебной записки отдела налогового учета ЦБ исх.N 716/001705 от 05.04.02г. списывается арендная плата за землю по договору аренды N М-05-010748 от 21.01.98г. за 2 квартал 2002г. П/п N 577 от 08.04.02г.</v>
          </cell>
        </row>
        <row r="8909">
          <cell r="A8909">
            <v>37354</v>
          </cell>
          <cell r="B8909" t="str">
            <v>70209810700000029416</v>
          </cell>
          <cell r="C8909" t="str">
            <v>60301810700000009108</v>
          </cell>
          <cell r="D8909" t="str">
            <v>$</v>
          </cell>
          <cell r="E8909">
            <v>494573</v>
          </cell>
          <cell r="F8909" t="str">
            <v>На основании служебной записки отдела налогового учета ЦБ исх.717/001705 от 05.04.02г. списывается арендная плата за землю по договору аренды N М-01-006751 от 25.09.96г. за 2 квартал 2002г. П/п 599 от 08.04.02г.</v>
          </cell>
        </row>
        <row r="8910">
          <cell r="A8910">
            <v>37354</v>
          </cell>
          <cell r="B8910" t="str">
            <v>70209810700000029416</v>
          </cell>
          <cell r="C8910" t="str">
            <v>60301810700000009108</v>
          </cell>
          <cell r="D8910" t="str">
            <v>$</v>
          </cell>
          <cell r="E8910">
            <v>609033</v>
          </cell>
          <cell r="F8910" t="str">
            <v>На основании служебной записки отдела налогового учета ЦБ исх.N 718/001705 от 05.04.02г. списывается арендная плата за землю по договору аренды N М-01-003824 от 21.12.95г. за 2 квартал 2002г.П/п 603 от 08.04.02г.</v>
          </cell>
        </row>
        <row r="8911">
          <cell r="A8911">
            <v>37300</v>
          </cell>
          <cell r="B8911" t="str">
            <v>70209810900000049416</v>
          </cell>
          <cell r="C8911" t="str">
            <v>60301810900000009034</v>
          </cell>
          <cell r="D8911" t="str">
            <v>$</v>
          </cell>
          <cell r="E8911">
            <v>4009715</v>
          </cell>
          <cell r="F8911" t="str">
            <v>На основании служебной записки отдела налогового учета исх.297/001705 от 08.02.2002г.осущ.бух.проводка по расчету с бюджетом по налогу на пользователей автомобильных дорог за январь 2002г.п/п 917 от 13.02.2002г.</v>
          </cell>
        </row>
        <row r="8912">
          <cell r="A8912">
            <v>37328</v>
          </cell>
          <cell r="B8912" t="str">
            <v>70209810900000049416</v>
          </cell>
          <cell r="C8912" t="str">
            <v>60301810900000009034</v>
          </cell>
          <cell r="D8912" t="str">
            <v>$</v>
          </cell>
          <cell r="E8912">
            <v>6200632</v>
          </cell>
          <cell r="F8912" t="str">
            <v>На основании служебной записки отдела налогового учета исх.485/001705 от 06.03.2002г.списывается налог на пользователей автомобильных дорог за февраль 2002г.п/п 733 от 13.03.2002г.</v>
          </cell>
        </row>
        <row r="8913">
          <cell r="A8913">
            <v>37358</v>
          </cell>
          <cell r="B8913" t="str">
            <v>70209810900000049416</v>
          </cell>
          <cell r="C8913" t="str">
            <v>60301810900000009034</v>
          </cell>
          <cell r="D8913" t="str">
            <v>$</v>
          </cell>
          <cell r="E8913">
            <v>6360782</v>
          </cell>
          <cell r="F8913" t="str">
            <v>На основании служебной записки отдела налогового учета исх.746/001705 от 09.04.2002г. списывается налог на пользователей автомобильных дорог за март 2002г. п/п458 от 12.04.2002г.</v>
          </cell>
        </row>
        <row r="8914">
          <cell r="A8914">
            <v>37389</v>
          </cell>
          <cell r="B8914" t="str">
            <v>70209810900000049416</v>
          </cell>
          <cell r="C8914" t="str">
            <v>60301810900000009034</v>
          </cell>
          <cell r="D8914" t="str">
            <v>$</v>
          </cell>
          <cell r="E8914">
            <v>7001345</v>
          </cell>
          <cell r="F8914" t="str">
            <v>На основании служебной записки отдела налогового учета исх.998/001705 от 07.05.2002г. списывается налог на пользователей автомобильных дорог за апрель 2002г. Пл.пор.962 от 13.05.2002г.</v>
          </cell>
        </row>
        <row r="8915">
          <cell r="A8915">
            <v>37420</v>
          </cell>
          <cell r="B8915" t="str">
            <v>70209810900000049416</v>
          </cell>
          <cell r="C8915" t="str">
            <v>60301810900000009034</v>
          </cell>
          <cell r="D8915" t="str">
            <v>$</v>
          </cell>
          <cell r="E8915">
            <v>41713706</v>
          </cell>
          <cell r="F8915" t="str">
            <v>На основание служебной записки Отдела налогового учета исх.1225/001705 от 10.06.2002г.списывается налог на пользователей автомобильных дорог за май 2002г.П.п 777 от 13.06.2002г.</v>
          </cell>
        </row>
        <row r="8916">
          <cell r="A8916">
            <v>37270</v>
          </cell>
          <cell r="B8916" t="str">
            <v>70501810200000000002</v>
          </cell>
          <cell r="C8916" t="str">
            <v>60301810800000009121</v>
          </cell>
          <cell r="D8916" t="str">
            <v>*</v>
          </cell>
          <cell r="E8916">
            <v>16202515</v>
          </cell>
          <cell r="F8916" t="str">
            <v>На основании служебной записки  Отдела налогового учета  ЦБ N  80/001705 от 14-01-2002 г. осуществляется бухгалтерская проводка по использованию  прибыли  для уплаты  налога на прибыль  за  1 квартал 2002 г.  п/п N  034   от  14-01-2002 г.</v>
          </cell>
        </row>
        <row r="8917">
          <cell r="A8917">
            <v>37270</v>
          </cell>
          <cell r="B8917" t="str">
            <v>70501810200000000002</v>
          </cell>
          <cell r="C8917" t="str">
            <v>60301810100000009122</v>
          </cell>
          <cell r="D8917" t="str">
            <v>*</v>
          </cell>
          <cell r="E8917">
            <v>33728268</v>
          </cell>
          <cell r="F8917" t="str">
            <v>На основании  служебгной записки Отдела налогового учета  ЦБ N  79/001705 от 14-01-2002 г.  осуществляется  бухгалтерская  проводка по использованию прибыли для уплаты  налога на прибыль за 1 квартал 2002 года п/п N   043  от 14-01-2002 г.</v>
          </cell>
        </row>
        <row r="8918">
          <cell r="A8918">
            <v>37270</v>
          </cell>
          <cell r="B8918" t="str">
            <v>70501810200000000002</v>
          </cell>
          <cell r="C8918" t="str">
            <v>60301810400000009123</v>
          </cell>
          <cell r="D8918" t="str">
            <v>*</v>
          </cell>
          <cell r="E8918">
            <v>50179</v>
          </cell>
          <cell r="F8918" t="str">
            <v>На основании служебной записки Отдела налогового учета ЦБ исх. N 78/001705 от 14.01.2002г. использование прибыли для уплаты налога на прибыль и расчета с бюджетом г. С-Петербурга по налогу на прибыль.</v>
          </cell>
        </row>
        <row r="8919">
          <cell r="A8919">
            <v>37284</v>
          </cell>
          <cell r="B8919" t="str">
            <v>70501810200000000002</v>
          </cell>
          <cell r="C8919" t="str">
            <v>60301810100000009122</v>
          </cell>
          <cell r="D8919" t="str">
            <v>$</v>
          </cell>
          <cell r="E8919">
            <v>292225</v>
          </cell>
          <cell r="F8919" t="str">
            <v>На основании служебной записки Отдела налогового учета N 193/001705 от 25.01.2002г.осуществляются следующие бухгалтерские проводки, в связи с представлением в МИ МНС РФ N 44 уточненного расчета по налогу на прибыль за 2000г.</v>
          </cell>
        </row>
        <row r="8920">
          <cell r="A8920">
            <v>37284</v>
          </cell>
          <cell r="B8920" t="str">
            <v>70501810200000000002</v>
          </cell>
          <cell r="C8920" t="str">
            <v>60301810400000009123</v>
          </cell>
          <cell r="D8920" t="str">
            <v>$</v>
          </cell>
          <cell r="E8920">
            <v>241</v>
          </cell>
          <cell r="F8920" t="str">
            <v>На основании служебной записки Отдела налогового учета N 193/001705 от 25.01.2002г.осуществляются следующие бухгалтерские проводки, в связи с представлением в МИ МНС РФ N 44 уточненного расчета по налогу на прибыль за 2000г.</v>
          </cell>
        </row>
        <row r="8921">
          <cell r="A8921">
            <v>37284</v>
          </cell>
          <cell r="B8921" t="str">
            <v>70501810200000000002</v>
          </cell>
          <cell r="C8921" t="str">
            <v>60301810800000009121</v>
          </cell>
          <cell r="D8921" t="str">
            <v>$</v>
          </cell>
          <cell r="E8921">
            <v>119175</v>
          </cell>
          <cell r="F8921" t="str">
            <v>На основании служебной записки Отдела налогового учета N 193/001705 от 25.01.2002г.осуществляются следующие бухгалтерские проводки, в связи с представлением в МИ МНС РФ N 44 уточненного расчета по налогу на прибыль за 2000г.</v>
          </cell>
        </row>
        <row r="8922">
          <cell r="A8922">
            <v>37299</v>
          </cell>
          <cell r="B8922" t="str">
            <v>70501810200000000002</v>
          </cell>
          <cell r="C8922" t="str">
            <v>60301810800000009121</v>
          </cell>
          <cell r="D8922" t="str">
            <v>$</v>
          </cell>
          <cell r="E8922">
            <v>183388</v>
          </cell>
          <cell r="F8922" t="str">
            <v>Преречисление уточненных расчетов по налогу на прибыль и по налогу на доходы поГЦБ за 1999г.на основании служебной записки Отдела налогового учета ЦБ исх.N310/001705 от 11.02.2002г.</v>
          </cell>
        </row>
        <row r="8923">
          <cell r="A8923">
            <v>37299</v>
          </cell>
          <cell r="B8923" t="str">
            <v>70501810200000000002</v>
          </cell>
          <cell r="C8923" t="str">
            <v>60301810100000009122</v>
          </cell>
          <cell r="D8923" t="str">
            <v>$</v>
          </cell>
          <cell r="E8923">
            <v>445635</v>
          </cell>
          <cell r="F8923" t="str">
            <v>Преречисление уточненных расчетов по налогу на прибыль и по налогу на доходы поГЦБ за 1999г.на основании служебной записки Отдела налогового учета ЦБ исх.N310/001705 от 11.02.2002г.</v>
          </cell>
        </row>
        <row r="8924">
          <cell r="A8924">
            <v>37301</v>
          </cell>
          <cell r="B8924" t="str">
            <v>70501810200000000002</v>
          </cell>
          <cell r="C8924" t="str">
            <v>60301810400000009123</v>
          </cell>
          <cell r="D8924" t="str">
            <v>*</v>
          </cell>
          <cell r="E8924">
            <v>50179</v>
          </cell>
          <cell r="F8924" t="str">
            <v>На основании служебной служебной записки отдела налогового учета N 305/001705 от 11.02.2002г.осуществляется след.бух.проводка по расчету с бюджетом г.Санкт-Петербурга по налогу на прибыль за 1 кв.2002г.П/п 187 от 14.02.2002г.</v>
          </cell>
        </row>
        <row r="8925">
          <cell r="A8925">
            <v>37301</v>
          </cell>
          <cell r="B8925" t="str">
            <v>70501810200000000002</v>
          </cell>
          <cell r="C8925" t="str">
            <v>60301810100000009122</v>
          </cell>
          <cell r="D8925" t="str">
            <v>*</v>
          </cell>
          <cell r="E8925">
            <v>33728268</v>
          </cell>
          <cell r="F8925" t="str">
            <v>На основании служебной записки отдела налогового учета N 306 /001705 от 11.02.2002г. осуществляется бух.проводка по расчету с бюджетом г.Москвы по налогу на прибыль за 1кв.2002г.П/п 202 от 14.02.2002г.</v>
          </cell>
        </row>
        <row r="8926">
          <cell r="A8926">
            <v>37301</v>
          </cell>
          <cell r="B8926" t="str">
            <v>70501810200000000002</v>
          </cell>
          <cell r="C8926" t="str">
            <v>60301810800000009121</v>
          </cell>
          <cell r="D8926" t="str">
            <v>*</v>
          </cell>
          <cell r="E8926">
            <v>16202515</v>
          </cell>
          <cell r="F8926" t="str">
            <v>На основании служебной записки отдела налогового учета N 307/001705 от 11.02.2002г.осуществляется бух.проводка по расчету с федеральным бюджетом по налогу на прибыль за 1 кв.2002г.П/п 219 от 14.02.2002г.</v>
          </cell>
        </row>
        <row r="8927">
          <cell r="A8927">
            <v>37306</v>
          </cell>
          <cell r="B8927" t="str">
            <v>70501810200000000002</v>
          </cell>
          <cell r="C8927" t="str">
            <v>60301810700000009124</v>
          </cell>
          <cell r="D8927" t="str">
            <v>*</v>
          </cell>
          <cell r="E8927">
            <v>24418</v>
          </cell>
          <cell r="F8927" t="str">
            <v>На основании служебной записки отдела налогового учета N 382/001707 от 19.02.2002г.осущ.бух.проводка по расчету с местным бюджетом г.Калининграда по налогу на прибыль.П/п 937,982 от 19.02.2002г.</v>
          </cell>
        </row>
        <row r="8928">
          <cell r="A8928">
            <v>37329</v>
          </cell>
          <cell r="B8928" t="str">
            <v>70501810200000000002</v>
          </cell>
          <cell r="C8928" t="str">
            <v>60301810800000009121</v>
          </cell>
          <cell r="D8928" t="str">
            <v>*</v>
          </cell>
          <cell r="E8928">
            <v>16202515</v>
          </cell>
          <cell r="F8928" t="str">
            <v>На основании служебной записки отдела налогового учета исх.511/001705 от 12.03.2002г.использование прибыли для уплаты з -го авансового платежа в федеральный бюджет по налогу на прибыль за 1 кв.2002г. п/п 997 от 14.03.2002г.</v>
          </cell>
        </row>
        <row r="8929">
          <cell r="A8929">
            <v>37329</v>
          </cell>
          <cell r="B8929" t="str">
            <v>70501810200000000002</v>
          </cell>
          <cell r="C8929" t="str">
            <v>60301810400000009123</v>
          </cell>
          <cell r="D8929" t="str">
            <v>*</v>
          </cell>
          <cell r="E8929">
            <v>50179</v>
          </cell>
          <cell r="F8929" t="str">
            <v>На основании служебной записки отдела налогового учета исх.509/001705 от 12.03.2002г.использование прибыли для уплаты 3-го авансового платежа в бюджет г.Санкт-Петербурга по налогу на прибыль за 1 кв.2002г.п/п 007 от 14.03.2002г.</v>
          </cell>
        </row>
        <row r="8930">
          <cell r="A8930">
            <v>37329</v>
          </cell>
          <cell r="B8930" t="str">
            <v>70501810200000000002</v>
          </cell>
          <cell r="C8930" t="str">
            <v>60301810100000009122</v>
          </cell>
          <cell r="D8930" t="str">
            <v>*</v>
          </cell>
          <cell r="E8930">
            <v>33728268</v>
          </cell>
          <cell r="F8930" t="str">
            <v>На основании служебной записки отдела налогового учета исх.510/001705 от 12.03.2002г.осущ.бух проводка по использованию прибыли для уплаты 3-го авансового платежа в городской бюджет по налогу на прибыль за 1 кв.2002г. п/п 014 от 14.03.2002г.</v>
          </cell>
        </row>
        <row r="8931">
          <cell r="A8931">
            <v>37361</v>
          </cell>
          <cell r="B8931" t="str">
            <v>70501810200000000002</v>
          </cell>
          <cell r="C8931" t="str">
            <v>60301810100000009122</v>
          </cell>
          <cell r="D8931" t="str">
            <v>*</v>
          </cell>
          <cell r="E8931">
            <v>34300846</v>
          </cell>
          <cell r="F8931" t="str">
            <v>На основании служебной записки отдела налогового учета исх.812/001705 от 15.04.2002. использование прибыли в счет уплаты налога на прибыль.1-й авансовый платежв бюджет г.Москвы по налогу на прибыль за 2 квартал 2002г.</v>
          </cell>
        </row>
        <row r="8932">
          <cell r="A8932">
            <v>37361</v>
          </cell>
          <cell r="B8932" t="str">
            <v>70501810200000000002</v>
          </cell>
          <cell r="C8932" t="str">
            <v>60301810400000009123</v>
          </cell>
          <cell r="D8932" t="str">
            <v>*</v>
          </cell>
          <cell r="E8932">
            <v>36913</v>
          </cell>
          <cell r="F8932" t="str">
            <v>На основании служебной записки отдела налогового учета исх.811/001705 от 15.04.02. использование прибыли для уплаты налога на прибыль. 1-й авансовый платеж в бюджет субъекта РФ (Санкт-Петербурга) по налогу на прибыль за 2 квартал 2002г.</v>
          </cell>
        </row>
        <row r="8933">
          <cell r="A8933">
            <v>37361</v>
          </cell>
          <cell r="B8933" t="str">
            <v>70501810200000000002</v>
          </cell>
          <cell r="C8933" t="str">
            <v>60301810700000009124</v>
          </cell>
          <cell r="D8933" t="str">
            <v>*</v>
          </cell>
          <cell r="E8933">
            <v>4514</v>
          </cell>
          <cell r="F8933" t="str">
            <v>На основании служебной записки отдела налогового учета исх.810/001705 от 15.04.02. использование прибыли для уплаты налога на прибыль.1-й авансовый платеж по налогу на прибыль за 2 квартал 2002г.в местный бюджет г.Калининграда в сумме 4514руб., в регионал</v>
          </cell>
        </row>
        <row r="8934">
          <cell r="A8934">
            <v>37361</v>
          </cell>
          <cell r="B8934" t="str">
            <v>70501810200000000002</v>
          </cell>
          <cell r="C8934" t="str">
            <v>60301810000000009125</v>
          </cell>
          <cell r="D8934" t="str">
            <v>*</v>
          </cell>
          <cell r="E8934">
            <v>32727</v>
          </cell>
          <cell r="F8934" t="str">
            <v>На основании служебной записки отдела налогового учета исх.810/001705 от 15.04.02. использование прибыли для уплаты налога на прибыль.1-й авансовый платеж по налогу на прибыль за 2 квартал 2002г.в местный бюджет г.Калининграда в сумме 4514руб., в регионал</v>
          </cell>
        </row>
        <row r="8935">
          <cell r="A8935">
            <v>37361</v>
          </cell>
          <cell r="B8935" t="str">
            <v>70501810200000000002</v>
          </cell>
          <cell r="C8935" t="str">
            <v>60301810800000009121</v>
          </cell>
          <cell r="D8935" t="str">
            <v>*</v>
          </cell>
          <cell r="E8935">
            <v>15625000</v>
          </cell>
          <cell r="F8935" t="str">
            <v>На основании служебной записки отдела налогового учета исх.813/001705 от 15.04.02. использование прибыли для уплаты налога на прибыль. 1-ый авансовый платеж за2 квартал 2002г.в федеральный бюджет г.Москвы.</v>
          </cell>
        </row>
        <row r="8936">
          <cell r="A8936">
            <v>37375</v>
          </cell>
          <cell r="B8936" t="str">
            <v>70501810200000000002</v>
          </cell>
          <cell r="C8936" t="str">
            <v>60301810700000009124</v>
          </cell>
          <cell r="D8936" t="str">
            <v>*</v>
          </cell>
          <cell r="E8936">
            <v>7384</v>
          </cell>
          <cell r="F8936" t="str">
            <v>На основании служебной записки Отдела налогового учета исх.948/001705 от 27.04.2002г.использование прибыли для уплаты налога на прибыль.ежеквартальный платеж по налогу на прибыль за 1 квартал 2002г. в местный бюджет г.Калининграда.Пл.пор.751 от 29.04.2002</v>
          </cell>
        </row>
        <row r="8937">
          <cell r="A8937">
            <v>37375</v>
          </cell>
          <cell r="B8937" t="str">
            <v>70501810200000000002</v>
          </cell>
          <cell r="C8937" t="str">
            <v>60301810000000009125</v>
          </cell>
          <cell r="D8937" t="str">
            <v>*</v>
          </cell>
          <cell r="E8937">
            <v>53537</v>
          </cell>
          <cell r="F8937" t="str">
            <v xml:space="preserve">На основании служебной записки Отдела налогового учета исх.948/001705 от 27.04.2002г.использование прибыли для уплаты налога на прибыль.ежеквартальный платеж по налогу на прибыль за 1 квартал 2002г.в региональный бюджет Калининградской области.Пл.пор.772 </v>
          </cell>
        </row>
        <row r="8938">
          <cell r="A8938">
            <v>37391</v>
          </cell>
          <cell r="B8938" t="str">
            <v>70501810200000000002</v>
          </cell>
          <cell r="C8938" t="str">
            <v>60301810800000009121</v>
          </cell>
          <cell r="D8938" t="str">
            <v>*</v>
          </cell>
          <cell r="E8938">
            <v>8520198</v>
          </cell>
          <cell r="F8938"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8939">
          <cell r="A8939">
            <v>37391</v>
          </cell>
          <cell r="B8939" t="str">
            <v>70501810200000000002</v>
          </cell>
          <cell r="C8939" t="str">
            <v>60301810100000009122</v>
          </cell>
          <cell r="D8939" t="str">
            <v>*</v>
          </cell>
          <cell r="E8939">
            <v>18703999</v>
          </cell>
          <cell r="F8939"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8940">
          <cell r="A8940">
            <v>37391</v>
          </cell>
          <cell r="B8940" t="str">
            <v>70501810200000000002</v>
          </cell>
          <cell r="C8940" t="str">
            <v>60301810400000009123</v>
          </cell>
          <cell r="D8940" t="str">
            <v>*</v>
          </cell>
          <cell r="E8940">
            <v>20129</v>
          </cell>
          <cell r="F8940"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8941">
          <cell r="A8941">
            <v>37391</v>
          </cell>
          <cell r="B8941" t="str">
            <v>70501810200000000002</v>
          </cell>
          <cell r="C8941" t="str">
            <v>60301810000000009125</v>
          </cell>
          <cell r="D8941" t="str">
            <v>*</v>
          </cell>
          <cell r="E8941">
            <v>17846</v>
          </cell>
          <cell r="F8941"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8942">
          <cell r="A8942">
            <v>37391</v>
          </cell>
          <cell r="B8942" t="str">
            <v>70501810200000000002</v>
          </cell>
          <cell r="C8942" t="str">
            <v>60301810700000009124</v>
          </cell>
          <cell r="D8942" t="str">
            <v>*</v>
          </cell>
          <cell r="E8942">
            <v>2461</v>
          </cell>
          <cell r="F8942"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8943">
          <cell r="A8943">
            <v>37413</v>
          </cell>
          <cell r="B8943" t="str">
            <v>70501810200000000002</v>
          </cell>
          <cell r="C8943" t="str">
            <v>60301810800000009121</v>
          </cell>
          <cell r="D8943" t="str">
            <v>*</v>
          </cell>
          <cell r="E8943">
            <v>8520198</v>
          </cell>
          <cell r="F8943" t="str">
            <v>На основании служебной записки Отдела налогового учета исх.1197/001705 от 05.06.2002г. осуществляются бух.проводки по начислению авансовых платежей по налогу на прибыль за июнь 2002г.</v>
          </cell>
        </row>
        <row r="8944">
          <cell r="A8944">
            <v>37413</v>
          </cell>
          <cell r="B8944" t="str">
            <v>70501810200000000002</v>
          </cell>
          <cell r="C8944" t="str">
            <v>60301810100000009122</v>
          </cell>
          <cell r="D8944" t="str">
            <v>*</v>
          </cell>
          <cell r="E8944">
            <v>18703999</v>
          </cell>
          <cell r="F8944" t="str">
            <v>На основании служебной записки Отдела налогового учета исх.1197/001705 от 05.06.2002г. осуществляются бух.проводки по начислению авансовых платежей по налогу на прибыль за июнь 2002г.</v>
          </cell>
        </row>
        <row r="8945">
          <cell r="A8945">
            <v>37413</v>
          </cell>
          <cell r="B8945" t="str">
            <v>70501810200000000002</v>
          </cell>
          <cell r="C8945" t="str">
            <v>60301810400000009123</v>
          </cell>
          <cell r="D8945" t="str">
            <v>*</v>
          </cell>
          <cell r="E8945">
            <v>20129</v>
          </cell>
          <cell r="F8945" t="str">
            <v>На основании служебной записки Отдела налогового учета исх.1197/001705 от 05.06.2002г. осуществляются бух.проводки по начислению авансовых платежей по налогу на прибыль за июнь 2002г.</v>
          </cell>
        </row>
        <row r="8946">
          <cell r="A8946">
            <v>37421</v>
          </cell>
          <cell r="B8946" t="str">
            <v>70501810200000000002</v>
          </cell>
          <cell r="C8946" t="str">
            <v>60301810700000009124</v>
          </cell>
          <cell r="D8946" t="str">
            <v>*</v>
          </cell>
          <cell r="E8946">
            <v>2461</v>
          </cell>
          <cell r="F8946" t="str">
            <v>На основании служебной записки Отдела налогового учета исх.1240/001705 от 11.06.2002г.использование прибыли для уплаты налога на прибыль."3-й авансовый платеж по налогу на прибыль за 2 квартал 2002г.в местный бюджет г.Калининграда".Пл.пор.007 от 14.06.200</v>
          </cell>
        </row>
        <row r="8947">
          <cell r="A8947">
            <v>37421</v>
          </cell>
          <cell r="B8947" t="str">
            <v>70501810200000000002</v>
          </cell>
          <cell r="C8947" t="str">
            <v>60301810000000009125</v>
          </cell>
          <cell r="D8947" t="str">
            <v>*</v>
          </cell>
          <cell r="E8947">
            <v>17846</v>
          </cell>
          <cell r="F8947" t="str">
            <v>На основании служебной записки Отдела налогового учета исх.1240/001705 от 11.06.2002г.использование прибыли для уплаты налога на прибыль."3-й авансовый платеж по налогу на прибыль за 2 квартал 2002 года в региональный бюджет Калининградской  области".Пл.п</v>
          </cell>
        </row>
        <row r="8948">
          <cell r="A8948">
            <v>37295</v>
          </cell>
          <cell r="B8948" t="str">
            <v>70501810500000000003</v>
          </cell>
          <cell r="C8948" t="str">
            <v>60301810500000009942</v>
          </cell>
          <cell r="D8948" t="str">
            <v>#</v>
          </cell>
          <cell r="E8948">
            <v>2010731</v>
          </cell>
          <cell r="F8948" t="str">
            <v>На осн.служебной записки отдела налогового учета исх.286/001705 от 07.02.2002г.перечисление налога на доходы по ГЦБ за январь 2002г.П/п.268 от 08.02.2002г.</v>
          </cell>
        </row>
        <row r="8949">
          <cell r="A8949">
            <v>37322</v>
          </cell>
          <cell r="B8949" t="str">
            <v>70501810500000000003</v>
          </cell>
          <cell r="C8949" t="str">
            <v>60301810500000009942</v>
          </cell>
          <cell r="D8949" t="str">
            <v>#</v>
          </cell>
          <cell r="E8949">
            <v>1851046</v>
          </cell>
          <cell r="F8949" t="str">
            <v>На осн.служебной записки отдела налогового учета N479/001705 от 06.03.2002г.перечисление налога на доходы по ГЦБ за февраль 2002г.П/п995 от 07.03.2002г.</v>
          </cell>
        </row>
        <row r="8950">
          <cell r="A8950">
            <v>37354</v>
          </cell>
          <cell r="B8950" t="str">
            <v>70501810500000000003</v>
          </cell>
          <cell r="C8950" t="str">
            <v>60301810500000009942</v>
          </cell>
          <cell r="D8950" t="str">
            <v>#</v>
          </cell>
          <cell r="E8950">
            <v>6025343</v>
          </cell>
          <cell r="F8950" t="str">
            <v>На осн.служебной записки отдела налогового учета исх.710/001705 от 05.04.2002г.осуществлена   бух.пров.по перечисл-ю налога на доходы по ГЦБ за март 2002г. п/п492 от 08.04.2002г.</v>
          </cell>
        </row>
        <row r="8951">
          <cell r="A8951">
            <v>37384</v>
          </cell>
          <cell r="B8951" t="str">
            <v>70501810500000000003</v>
          </cell>
          <cell r="C8951" t="str">
            <v>60301810500000009942</v>
          </cell>
          <cell r="D8951" t="str">
            <v>*</v>
          </cell>
          <cell r="E8951">
            <v>13685982</v>
          </cell>
          <cell r="F8951" t="str">
            <v>В целях использования переплаты по налогу на прибыль осущ.след.бух.проводки на основании служебной записки Отдела налогового учета исх.995/001705 от 07.05.2002г.</v>
          </cell>
        </row>
        <row r="8952">
          <cell r="A8952">
            <v>37413</v>
          </cell>
          <cell r="B8952" t="str">
            <v>70501810500000000003</v>
          </cell>
          <cell r="C8952" t="str">
            <v>60301810500000009942</v>
          </cell>
          <cell r="D8952" t="str">
            <v>#</v>
          </cell>
          <cell r="E8952">
            <v>986125</v>
          </cell>
          <cell r="F8952" t="str">
            <v>На основании служебной записки Отдела налогового учета исх.1196/001705 от 05.06.2002г.использование переплаты по налогу на доходы по ГЦБ в счет уплаты налога за   май 2002г.</v>
          </cell>
        </row>
        <row r="8953">
          <cell r="A8953">
            <v>37287</v>
          </cell>
          <cell r="B8953" t="str">
            <v>70501810800000000004</v>
          </cell>
          <cell r="C8953" t="str">
            <v>60301810700000009098</v>
          </cell>
          <cell r="D8953" t="str">
            <v>$</v>
          </cell>
          <cell r="E8953">
            <v>7780404.21</v>
          </cell>
          <cell r="F8953" t="str">
            <v>Начисление НДС-20% на стоимость безвозмездно переданной стоимости незавершенного   строительством объекта по адресу:г.Москва, Смоленский б-р,вл.13,стр.3,4,5. (см.м/о N 579 от 25.01.2002г.</v>
          </cell>
        </row>
      </sheetData>
      <sheetData sheetId="2">
        <row r="1">
          <cell r="A1" t="str">
            <v>Date</v>
          </cell>
          <cell r="B1" t="str">
            <v># account Dr</v>
          </cell>
          <cell r="C1" t="str">
            <v># account Cr</v>
          </cell>
          <cell r="E1" t="str">
            <v>RUR</v>
          </cell>
        </row>
        <row r="2">
          <cell r="A2">
            <v>37391</v>
          </cell>
          <cell r="B2" t="str">
            <v>60301810000000009125</v>
          </cell>
          <cell r="C2" t="str">
            <v>60302810300000009125</v>
          </cell>
          <cell r="D2" t="str">
            <v>*</v>
          </cell>
          <cell r="E2">
            <v>14881</v>
          </cell>
          <cell r="F2"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3">
          <cell r="A3">
            <v>37284</v>
          </cell>
          <cell r="B3" t="str">
            <v>60301810100000009122</v>
          </cell>
          <cell r="C3" t="str">
            <v>60302810100000009121</v>
          </cell>
          <cell r="D3" t="str">
            <v>$</v>
          </cell>
          <cell r="E3">
            <v>292225</v>
          </cell>
          <cell r="F3" t="str">
            <v>На основании служебной записки Отдела налогового учета N 193/001705 от 25.01.2002г.осуществляются следующие бухгалтерские проводки, в связи с представлением в МИ МНС РФ N 44 уточненного расчета по налогу на прибыль за 2000г.</v>
          </cell>
        </row>
        <row r="4">
          <cell r="A4">
            <v>37299</v>
          </cell>
          <cell r="B4" t="str">
            <v>60301810100000009122</v>
          </cell>
          <cell r="C4" t="str">
            <v>60302810400000009122</v>
          </cell>
          <cell r="D4" t="str">
            <v>$</v>
          </cell>
          <cell r="E4">
            <v>445635</v>
          </cell>
          <cell r="F4" t="str">
            <v>Преречисление уточненных расчетов по налогу на прибыль и по налогу на доходы поГЦБ за 1999г.на основании служебной записки Отдела налогового учета ЦБ исх.N310/001705 от 11.02.2002г.</v>
          </cell>
        </row>
        <row r="5">
          <cell r="A5">
            <v>37391</v>
          </cell>
          <cell r="B5" t="str">
            <v>60301810100000009122</v>
          </cell>
          <cell r="C5" t="str">
            <v>60302810400000009122</v>
          </cell>
          <cell r="D5" t="str">
            <v>*</v>
          </cell>
          <cell r="E5">
            <v>18703999</v>
          </cell>
          <cell r="F5"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6">
          <cell r="A6">
            <v>37413</v>
          </cell>
          <cell r="B6" t="str">
            <v>60301810100000009122</v>
          </cell>
          <cell r="C6" t="str">
            <v>60302810400000009122</v>
          </cell>
          <cell r="D6" t="str">
            <v>*</v>
          </cell>
          <cell r="E6">
            <v>18703999</v>
          </cell>
          <cell r="F6" t="str">
            <v>На основании служебной записки Отдела налогового учета исх.1197/001705 от 05.06.2002г. осуществляются бух.проводки по начислению авансовых платежей по налогу на прибыль за июнь 2002г.</v>
          </cell>
        </row>
        <row r="7">
          <cell r="A7">
            <v>37284</v>
          </cell>
          <cell r="B7" t="str">
            <v>60301810400000009123</v>
          </cell>
          <cell r="C7" t="str">
            <v>60302810700000009123</v>
          </cell>
          <cell r="D7" t="str">
            <v>$</v>
          </cell>
          <cell r="E7">
            <v>241</v>
          </cell>
          <cell r="F7" t="str">
            <v>На основании служебной записки Отдела налогового учета N 193/001705 от 25.01.2002г.осуществляются следующие бухгалтерские проводки, в связи с представлением в МИ МНС РФ N 44 уточненного расчета по налогу на прибыль за 2000г.</v>
          </cell>
        </row>
        <row r="8">
          <cell r="A8">
            <v>37391</v>
          </cell>
          <cell r="B8" t="str">
            <v>60301810400000009123</v>
          </cell>
          <cell r="C8" t="str">
            <v>60302810700000009123</v>
          </cell>
          <cell r="D8" t="str">
            <v>*</v>
          </cell>
          <cell r="E8">
            <v>20129</v>
          </cell>
          <cell r="F8"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9">
          <cell r="A9">
            <v>37413</v>
          </cell>
          <cell r="B9" t="str">
            <v>60301810400000009123</v>
          </cell>
          <cell r="C9" t="str">
            <v>60302810700000009123</v>
          </cell>
          <cell r="D9" t="str">
            <v>*</v>
          </cell>
          <cell r="E9">
            <v>20129</v>
          </cell>
          <cell r="F9" t="str">
            <v>На основании служебной записки Отдела налогового учета исх.1197/001705 от 05.06.2002г. осуществляются бух.проводки по начислению авансовых платежей по налогу на прибыль за июнь 2002г.</v>
          </cell>
        </row>
        <row r="10">
          <cell r="A10">
            <v>37270</v>
          </cell>
          <cell r="B10" t="str">
            <v>60301810500000009942</v>
          </cell>
          <cell r="C10" t="str">
            <v>60302810800000009942</v>
          </cell>
          <cell r="D10" t="str">
            <v>$</v>
          </cell>
          <cell r="E10">
            <v>679491</v>
          </cell>
          <cell r="F10" t="str">
            <v>На основании служебной записки отдела налогового учета исх.68/001705 от 11.01.2002. перечисление налога на доходы по ГЦБ за декабрь 2001г.</v>
          </cell>
        </row>
        <row r="11">
          <cell r="A11">
            <v>37384</v>
          </cell>
          <cell r="B11" t="str">
            <v>60301810500000009942</v>
          </cell>
          <cell r="C11" t="str">
            <v>60302810100000009121</v>
          </cell>
          <cell r="D11" t="str">
            <v>?</v>
          </cell>
          <cell r="E11">
            <v>13685982</v>
          </cell>
          <cell r="F11" t="str">
            <v>В целях использования переплаты по налогу на прибыль осущ.след.бух.проводки на основании служебной записки Отдела налогового учета исх.995/001705 от 07.05.2002г.</v>
          </cell>
        </row>
        <row r="12">
          <cell r="A12">
            <v>37413</v>
          </cell>
          <cell r="B12" t="str">
            <v>60301810500000009942</v>
          </cell>
          <cell r="C12" t="str">
            <v>60302810800000009942</v>
          </cell>
          <cell r="D12" t="str">
            <v>*</v>
          </cell>
          <cell r="E12">
            <v>986125</v>
          </cell>
          <cell r="F12" t="str">
            <v>На основании служебной записки Отдела налогового учета исх.1196/001705 от 05.06.2002г.использование переплаты по налогу на доходы по ГЦБ в счет уплаты налога за   май 2002г.</v>
          </cell>
        </row>
        <row r="13">
          <cell r="A13">
            <v>37343</v>
          </cell>
          <cell r="B13" t="str">
            <v>60301810600000009790</v>
          </cell>
          <cell r="C13" t="str">
            <v>60302810700000009071</v>
          </cell>
          <cell r="D13" t="str">
            <v>$</v>
          </cell>
          <cell r="E13">
            <v>2000000</v>
          </cell>
          <cell r="F13" t="str">
            <v>В целях использования переплаты по налогу на содержание жилищного фонда и объектов социально-культурной сферы в счет уплаты налога на рекламу за 4 квартал 2001г.На осн.служебной записки отдела налогового учета исх.595/001705 от 25.03.2002г.осущ.бух.провод</v>
          </cell>
        </row>
        <row r="14">
          <cell r="A14">
            <v>37391</v>
          </cell>
          <cell r="B14" t="str">
            <v>60301810700000009098</v>
          </cell>
          <cell r="C14" t="str">
            <v>60302810000000009098</v>
          </cell>
          <cell r="D14" t="str">
            <v>*</v>
          </cell>
          <cell r="E14">
            <v>1815094</v>
          </cell>
          <cell r="F14" t="str">
            <v>В целях использования переплаты по НДС для уплаты налога за апрель 2002г.осущ.бух.проводка по отнесению на счет"Расчеты с бюджетом по НДС" на осн.служебной записки Отдела налогового учета исх.1027/001705 от 15.05.2002г.</v>
          </cell>
        </row>
        <row r="15">
          <cell r="A15">
            <v>37425</v>
          </cell>
          <cell r="B15" t="str">
            <v>60301810700000009098</v>
          </cell>
          <cell r="C15" t="str">
            <v>60302810000000009098</v>
          </cell>
          <cell r="D15" t="str">
            <v>*</v>
          </cell>
          <cell r="E15">
            <v>1539345</v>
          </cell>
          <cell r="F15" t="str">
            <v>На основании служебной записки отдела налогового учета исх.1258/001705 от 14.06.02.1).Спис-ется результат от округления суммы начисленного НДС за май 2002г.до рублей. 2) Использование переплаты по НДС для уплаты налога за май 2002 г.</v>
          </cell>
        </row>
        <row r="16">
          <cell r="A16">
            <v>37260</v>
          </cell>
          <cell r="B16" t="str">
            <v>60301810700000009108</v>
          </cell>
          <cell r="C16" t="str">
            <v>60302810000000009108</v>
          </cell>
          <cell r="D16" t="str">
            <v>+</v>
          </cell>
          <cell r="E16">
            <v>493425</v>
          </cell>
          <cell r="F16" t="str">
            <v>На осн.служебн.записки отдела налогового учета ЦБ N 3/00170705 от 03.01.02г. списывается арендная плата за землю по договору аренды N М-01-505074 от 25.02.99г.за 1 квартал 2002г.П/поручение N058 от 04.01.2002г.</v>
          </cell>
        </row>
        <row r="17">
          <cell r="A17">
            <v>37260</v>
          </cell>
          <cell r="B17" t="str">
            <v>60301810700000009108</v>
          </cell>
          <cell r="C17" t="str">
            <v>60302810000000009108</v>
          </cell>
          <cell r="D17" t="str">
            <v>+</v>
          </cell>
          <cell r="E17">
            <v>120837</v>
          </cell>
          <cell r="F17" t="str">
            <v>На осн.сл.записки Отдела нологового учета ЦБ N 5/001705 от 03.01.2002г.списывается арендная плата за землю по дог.аренды N М-01-003373 от 13.11.95г.за 1 квартал 2002г.П/пор.N062 от 04.01.2002г.</v>
          </cell>
        </row>
        <row r="18">
          <cell r="A18">
            <v>37260</v>
          </cell>
          <cell r="B18" t="str">
            <v>60301810700000009108</v>
          </cell>
          <cell r="C18" t="str">
            <v>60302810000000009108</v>
          </cell>
          <cell r="D18" t="str">
            <v>+</v>
          </cell>
          <cell r="E18">
            <v>354444</v>
          </cell>
          <cell r="F18" t="str">
            <v>На основании служебной записки Отдела налогового учета ЦБ N 7/001705 от 03.01.2002г.списывается арендная плата за землю по дог.аренды N М-01-006751 от 25.09.96г. за 1 квартал 2002г.П/пор.N 065 от 04.01.2002г.</v>
          </cell>
        </row>
        <row r="19">
          <cell r="A19">
            <v>37260</v>
          </cell>
          <cell r="B19" t="str">
            <v>60301810700000009108</v>
          </cell>
          <cell r="C19" t="str">
            <v>60302810000000009108</v>
          </cell>
          <cell r="D19" t="str">
            <v>+</v>
          </cell>
          <cell r="E19">
            <v>70915</v>
          </cell>
          <cell r="F19" t="str">
            <v>На осн.служ записки Отдела налогового учета ЦБ N 6/001705 от 03.01.2002г.списывается арендная плата за заемлю по дог.N М-05-010748 от 21.01.98г. за 1 квартал 2002г. П/пор.N 067 от 04.01.2002г.</v>
          </cell>
        </row>
        <row r="20">
          <cell r="A20">
            <v>37391</v>
          </cell>
          <cell r="B20" t="str">
            <v>60301810700000009124</v>
          </cell>
          <cell r="C20" t="str">
            <v>60302810000000009124</v>
          </cell>
          <cell r="D20" t="str">
            <v>*</v>
          </cell>
          <cell r="E20">
            <v>2053</v>
          </cell>
          <cell r="F20"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21">
          <cell r="A21">
            <v>37284</v>
          </cell>
          <cell r="B21" t="str">
            <v>60301810800000009121</v>
          </cell>
          <cell r="C21" t="str">
            <v>60302810100000009121</v>
          </cell>
          <cell r="D21" t="str">
            <v>$</v>
          </cell>
          <cell r="E21">
            <v>119175</v>
          </cell>
          <cell r="F21" t="str">
            <v>На основании служебной записки Отдела налогового учета N 193/001705 от 25.01.2002г.осуществляются следующие бухгалтерские проводки, в связи с представлением в МИ МНС РФ N 44 уточненного расчета по налогу на прибыль за 2000г.</v>
          </cell>
        </row>
        <row r="22">
          <cell r="A22">
            <v>37299</v>
          </cell>
          <cell r="B22" t="str">
            <v>60301810800000009121</v>
          </cell>
          <cell r="C22" t="str">
            <v>60302810100000009121</v>
          </cell>
          <cell r="D22" t="str">
            <v>$</v>
          </cell>
          <cell r="E22">
            <v>183388</v>
          </cell>
          <cell r="F22" t="str">
            <v>Преречисление уточненных расчетов по налогу на прибыль и по налогу на доходы поГЦБ за 1999г.на основании служебной записки Отдела налогового учета ЦБ исх.N310/001705 от 11.02.2002г.</v>
          </cell>
        </row>
        <row r="23">
          <cell r="A23">
            <v>37391</v>
          </cell>
          <cell r="B23" t="str">
            <v>60301810800000009121</v>
          </cell>
          <cell r="C23" t="str">
            <v>60302810100000009121</v>
          </cell>
          <cell r="D23" t="str">
            <v>*</v>
          </cell>
          <cell r="E23">
            <v>8520198</v>
          </cell>
          <cell r="F23" t="str">
            <v>На основании служебной записки Отдела налогового учета  исх.1019/001705 от 14.05.2002г. осущ. бухгалтерские проводки по начислению авансовых платежей по налогуна прибыль за май 2002г.</v>
          </cell>
        </row>
        <row r="24">
          <cell r="A24">
            <v>37413</v>
          </cell>
          <cell r="B24" t="str">
            <v>60301810800000009121</v>
          </cell>
          <cell r="C24" t="str">
            <v>60302810100000009121</v>
          </cell>
          <cell r="D24" t="str">
            <v>*</v>
          </cell>
          <cell r="E24">
            <v>8520198</v>
          </cell>
          <cell r="F24" t="str">
            <v>На основании служебной записки Отдела налогового учета исх.1197/001705 от 05.06.2002г. осуществляются бух.проводки по начислению авансовых платежей по налогу на прибыль за июнь 2002г.</v>
          </cell>
        </row>
        <row r="25">
          <cell r="A25">
            <v>37344</v>
          </cell>
          <cell r="B25" t="str">
            <v>60301810900000009034</v>
          </cell>
          <cell r="C25" t="str">
            <v>60302810200000009034</v>
          </cell>
          <cell r="D25" t="str">
            <v>$</v>
          </cell>
          <cell r="E25">
            <v>25600</v>
          </cell>
          <cell r="F25" t="str">
            <v>На основании служебной записки отдела налогового учета исх.623/001705 от 28.03.2002г.осуществляются бухгалтерские проводки в целях:1)доначисления налога на пользователей автомобильных дорог по расчету за 2001г.,2)использование переплаты поналогу на пользо</v>
          </cell>
        </row>
        <row r="26">
          <cell r="A26">
            <v>37299</v>
          </cell>
          <cell r="B26" t="str">
            <v>60302810100000009121</v>
          </cell>
          <cell r="C26" t="str">
            <v>60302810400000009122</v>
          </cell>
          <cell r="D26" t="str">
            <v>$</v>
          </cell>
          <cell r="E26">
            <v>292225</v>
          </cell>
          <cell r="F26" t="str">
            <v>Преречисление уточненных расчетов по налогу на прибыль и по налогу на доходы поГЦБ за 1999г.на основании служебной записки Отдела налогового учета ЦБ исх.N310/001705 от 11.02.2002г.</v>
          </cell>
        </row>
      </sheetData>
      <sheetData sheetId="3">
        <row r="1">
          <cell r="A1" t="str">
            <v>Date</v>
          </cell>
          <cell r="B1" t="str">
            <v># account Dr</v>
          </cell>
          <cell r="C1" t="str">
            <v># account Cr</v>
          </cell>
          <cell r="E1" t="str">
            <v>RUR</v>
          </cell>
        </row>
        <row r="2">
          <cell r="A2">
            <v>37299</v>
          </cell>
          <cell r="B2" t="str">
            <v>60302810100000009121</v>
          </cell>
          <cell r="C2" t="str">
            <v>60302810400000009122</v>
          </cell>
          <cell r="D2" t="str">
            <v>$</v>
          </cell>
          <cell r="E2">
            <v>292225</v>
          </cell>
          <cell r="F2" t="str">
            <v>Преречисление уточненных расчетов по налогу на прибыль и по налогу на доходы поГЦБ за 1999г.на основании служебной записки Отдела налогового учета ЦБ исх.N310/001705 от 11.02.2002г.</v>
          </cell>
        </row>
        <row r="3">
          <cell r="A3">
            <v>37284</v>
          </cell>
          <cell r="B3" t="str">
            <v>60302810900000009790</v>
          </cell>
          <cell r="C3" t="str">
            <v>70107810700000027316</v>
          </cell>
          <cell r="D3" t="str">
            <v>?</v>
          </cell>
          <cell r="E3">
            <v>4663</v>
          </cell>
          <cell r="F3" t="str">
            <v>В целях использования переплаты по налогу на рекламу,на основании служебной записки Отдела налогового учета ЦБ N 196/001705 от 25.01.2002г.осуществлены следующие бухгалтерские проводки.</v>
          </cell>
        </row>
        <row r="4">
          <cell r="A4">
            <v>37284</v>
          </cell>
          <cell r="B4" t="str">
            <v>60302810900000009790</v>
          </cell>
          <cell r="C4" t="str">
            <v>70107810700000027316</v>
          </cell>
          <cell r="D4" t="str">
            <v>$</v>
          </cell>
          <cell r="E4">
            <v>18</v>
          </cell>
          <cell r="F4" t="str">
            <v>В целях использования переплаты по налогу на рекламу,на основании служебной записки Отдела налогового учета ЦБ N 196/001705 от 25.01.2002г.осуществлены следующие бухгалтерские проводки.</v>
          </cell>
        </row>
        <row r="5">
          <cell r="A5">
            <v>37373</v>
          </cell>
          <cell r="B5" t="str">
            <v>60302810400000009122</v>
          </cell>
          <cell r="C5" t="str">
            <v>70501810200000000002</v>
          </cell>
          <cell r="D5" t="str">
            <v>*</v>
          </cell>
          <cell r="E5">
            <v>45072806</v>
          </cell>
          <cell r="F5" t="str">
            <v>На основании служебной записки Отдела налогового учета исх.949/001705 от 27.04.2002г. осуществляются следующие бух. проводки по расчетам по налогу на прибыль за 1 квартал 2002г.</v>
          </cell>
        </row>
        <row r="6">
          <cell r="A6">
            <v>37373</v>
          </cell>
          <cell r="B6" t="str">
            <v>60302810100000009121</v>
          </cell>
          <cell r="C6" t="str">
            <v>70501810200000000002</v>
          </cell>
          <cell r="D6" t="str">
            <v>*</v>
          </cell>
          <cell r="E6">
            <v>23046952</v>
          </cell>
          <cell r="F6" t="str">
            <v>На основании служебной записки Отдела налогового учета исх.949/001705 от 27.04.2002г. осуществляются следующие бух. проводки по расчетам по налогу на прибыль за 1 квартал 2002г.</v>
          </cell>
        </row>
        <row r="7">
          <cell r="A7">
            <v>37373</v>
          </cell>
          <cell r="B7" t="str">
            <v>60302810700000009123</v>
          </cell>
          <cell r="C7" t="str">
            <v>70501810200000000002</v>
          </cell>
          <cell r="D7" t="str">
            <v>*</v>
          </cell>
          <cell r="E7">
            <v>90151</v>
          </cell>
          <cell r="F7" t="str">
            <v>На основании служебной записки Отдела налогового учета исх.949/001705 от 27.04.2002г. осуществляются следующие бух. проводки по расчетам по налогу на прибыль за 1 квартал 2002г.</v>
          </cell>
        </row>
        <row r="8">
          <cell r="A8">
            <v>37384</v>
          </cell>
          <cell r="B8" t="str">
            <v>60302810000000009124</v>
          </cell>
          <cell r="C8" t="str">
            <v>70501810200000000002</v>
          </cell>
          <cell r="D8" t="str">
            <v>*</v>
          </cell>
          <cell r="E8">
            <v>2053</v>
          </cell>
          <cell r="F8" t="str">
            <v>На основании служебной записки Отела налогового учета  исх.994/001705 от 07.05.2002г.Осуществляются следующие бухгалтерские проводки, в связи с представлением в   ИМНС РФ N44 расчета по налогу на прибыль за 1 квартал 2002г.</v>
          </cell>
        </row>
        <row r="9">
          <cell r="A9">
            <v>37384</v>
          </cell>
          <cell r="B9" t="str">
            <v>60302810300000009125</v>
          </cell>
          <cell r="C9" t="str">
            <v>70501810200000000002</v>
          </cell>
          <cell r="D9" t="str">
            <v>*</v>
          </cell>
          <cell r="E9">
            <v>14881</v>
          </cell>
          <cell r="F9" t="str">
            <v>На основании служебной записки Отела налогового учета  исх.994/001705 от 07.05.2002г.Осуществляются следующие бухгалтерские проводки, в связи с представлением в   ИМНС РФ N44 расчета по налогу на прибыль за 1 квартал 2002г.</v>
          </cell>
        </row>
        <row r="10">
          <cell r="A10">
            <v>37384</v>
          </cell>
          <cell r="B10" t="str">
            <v>60302810400000009122</v>
          </cell>
          <cell r="C10" t="str">
            <v>70501810200000000002</v>
          </cell>
          <cell r="D10" t="str">
            <v>*</v>
          </cell>
          <cell r="E10">
            <v>15596847</v>
          </cell>
          <cell r="F10" t="str">
            <v>На основании служебной записки Отела налогового учета  исх.994/001705 от 07.05.2002г.Осуществляются следующие бухгалтерские проводки, в связи с представлением в   ИМНС РФ N44 расчета по налогу на прибыль за 1 квартал 2002г.</v>
          </cell>
        </row>
        <row r="11">
          <cell r="A11">
            <v>37384</v>
          </cell>
          <cell r="B11" t="str">
            <v>60302810700000009123</v>
          </cell>
          <cell r="C11" t="str">
            <v>70501810200000000002</v>
          </cell>
          <cell r="D11" t="str">
            <v>*</v>
          </cell>
          <cell r="E11">
            <v>16784</v>
          </cell>
          <cell r="F11" t="str">
            <v>На основании служебной записки Отела налогового учета  исх.994/001705 от 07.05.2002г.Осуществляются следующие бухгалтерские проводки, в связи с представлением в   ИМНС РФ N44 расчета по налогу на прибыль за 1 квартал 2002г.</v>
          </cell>
        </row>
        <row r="12">
          <cell r="A12">
            <v>37384</v>
          </cell>
          <cell r="B12" t="str">
            <v>60302810100000009121</v>
          </cell>
          <cell r="C12" t="str">
            <v>70501810200000000002</v>
          </cell>
          <cell r="D12" t="str">
            <v>*</v>
          </cell>
          <cell r="E12">
            <v>7104802</v>
          </cell>
          <cell r="F12" t="str">
            <v>На основании служебной записки Отела налогового учета  исх.994/001705 от 07.05.2002г.Осуществляются следующие бухгалтерские проводки, в связи с представлением в   ИМНС РФ N44 расчета по налогу на прибыль за 1 квартал 2002г.</v>
          </cell>
        </row>
        <row r="13">
          <cell r="A13">
            <v>37299</v>
          </cell>
          <cell r="B13" t="str">
            <v>60302810800000009942</v>
          </cell>
          <cell r="C13" t="str">
            <v>70501810500000000003</v>
          </cell>
          <cell r="D13" t="str">
            <v>$</v>
          </cell>
          <cell r="E13">
            <v>1165600</v>
          </cell>
          <cell r="F13" t="str">
            <v>Преречисление уточненных расчетов по налогу на прибыль и по налогу на доходы поГЦБ за 1999г.на основании служебной записки Отдела налогового учета ЦБ исх.N310/001705 от 11.02.2002г.</v>
          </cell>
        </row>
      </sheetData>
      <sheetData sheetId="4">
        <row r="1">
          <cell r="A1" t="str">
            <v>Date</v>
          </cell>
          <cell r="B1" t="str">
            <v># account Dr</v>
          </cell>
          <cell r="C1" t="str">
            <v># account Cr</v>
          </cell>
          <cell r="E1" t="str">
            <v>RUR</v>
          </cell>
        </row>
        <row r="2">
          <cell r="A2">
            <v>37448</v>
          </cell>
          <cell r="B2" t="str">
            <v>60302810800000009942</v>
          </cell>
          <cell r="C2" t="str">
            <v>70501810500000000003</v>
          </cell>
          <cell r="D2">
            <v>14646699</v>
          </cell>
          <cell r="E2">
            <v>14646699</v>
          </cell>
          <cell r="F2" t="str">
            <v>На основании служебной записки Отдела налогового учета исх.1492/001705 от 10.07.2002г.и в целях восстановления переплаты по налогу на доходы по ГЦБ по расчету за июнь 2002г. ,осуществляется следующая бухгалтерская проводка.</v>
          </cell>
        </row>
        <row r="4">
          <cell r="A4" t="str">
            <v>Date</v>
          </cell>
          <cell r="B4" t="str">
            <v># account Dr</v>
          </cell>
          <cell r="C4" t="str">
            <v># account Cr</v>
          </cell>
          <cell r="E4" t="str">
            <v>RUR</v>
          </cell>
        </row>
        <row r="5">
          <cell r="A5">
            <v>37453</v>
          </cell>
          <cell r="B5" t="str">
            <v>60301810700000009098</v>
          </cell>
          <cell r="C5" t="str">
            <v>60302810000000009098</v>
          </cell>
          <cell r="D5">
            <v>1128944</v>
          </cell>
          <cell r="E5">
            <v>1128944</v>
          </cell>
          <cell r="F5" t="str">
            <v>На осн. служебной записки Отдела налогового учета исх.1548/001705 от 16.07.2002г. 1)Списывается результат от округления суммы начисленного НДС за июнь 2002г.дорублей. 2)Использование переплаты по НДС для уплаты налога за июнь 2002г.</v>
          </cell>
        </row>
        <row r="6">
          <cell r="A6">
            <v>37455</v>
          </cell>
          <cell r="B6" t="str">
            <v>60301810600000009790</v>
          </cell>
          <cell r="C6" t="str">
            <v>60302810900000009790</v>
          </cell>
          <cell r="D6">
            <v>169376</v>
          </cell>
          <cell r="E6">
            <v>169376</v>
          </cell>
          <cell r="F6" t="str">
            <v>На основании служебной записки Отдела налогового учета исх.1541/001705 от 15.07.2002г.списывается налог на рекламу за 2 квартал 2002г. Пл.пор.926 от 18.07.2002г.</v>
          </cell>
        </row>
      </sheetData>
      <sheetData sheetId="5" refreshError="1"/>
      <sheetData sheetId="6" refreshError="1"/>
      <sheetData sheetId="7" refreshError="1"/>
    </sheetDataSet>
  </externalBook>
</externalLink>
</file>

<file path=xl/externalLinks/externalLink30.xml><?xml version="1.0" encoding="utf-8"?>
<externalLink xmlns="http://schemas.openxmlformats.org/spreadsheetml/2006/main">
  <externalBook xmlns:r="http://schemas.openxmlformats.org/officeDocument/2006/relationships" r:id="rId1">
    <sheetNames>
      <sheetName val="IFRS notes"/>
      <sheetName val="Loans"/>
      <sheetName val="ind"/>
      <sheetName val="TopGroups"/>
      <sheetName val="selected"/>
      <sheetName val="summary"/>
      <sheetName val="TOP"/>
      <sheetName val="industries"/>
      <sheetName val=" new"/>
      <sheetName val="BS LS"/>
      <sheetName val="Off LS"/>
      <sheetName val="BD"/>
      <sheetName val="OffBs"/>
    </sheetNames>
    <sheetDataSet>
      <sheetData sheetId="0"/>
      <sheetData sheetId="1">
        <row r="11">
          <cell r="J11">
            <v>38643</v>
          </cell>
        </row>
        <row r="12">
          <cell r="J12">
            <v>38404</v>
          </cell>
        </row>
        <row r="13">
          <cell r="J13">
            <v>38343</v>
          </cell>
        </row>
        <row r="14">
          <cell r="J14">
            <v>38397</v>
          </cell>
        </row>
        <row r="15">
          <cell r="J15">
            <v>38628</v>
          </cell>
        </row>
        <row r="16">
          <cell r="J16">
            <v>38677</v>
          </cell>
        </row>
        <row r="17">
          <cell r="J17">
            <v>38511</v>
          </cell>
        </row>
        <row r="18">
          <cell r="J18">
            <v>38517</v>
          </cell>
        </row>
        <row r="19">
          <cell r="J19">
            <v>38608</v>
          </cell>
        </row>
        <row r="20">
          <cell r="J20">
            <v>38649</v>
          </cell>
        </row>
        <row r="21">
          <cell r="J21">
            <v>38530</v>
          </cell>
        </row>
        <row r="22">
          <cell r="J22">
            <v>38565</v>
          </cell>
        </row>
        <row r="23">
          <cell r="J23">
            <v>38635</v>
          </cell>
        </row>
        <row r="24">
          <cell r="J24">
            <v>38636</v>
          </cell>
        </row>
        <row r="25">
          <cell r="J25">
            <v>38141</v>
          </cell>
        </row>
        <row r="26">
          <cell r="J26">
            <v>38287</v>
          </cell>
        </row>
        <row r="27">
          <cell r="J27">
            <v>38534</v>
          </cell>
        </row>
        <row r="28">
          <cell r="J28">
            <v>38615</v>
          </cell>
        </row>
        <row r="29">
          <cell r="J29">
            <v>38582</v>
          </cell>
        </row>
        <row r="30">
          <cell r="J30">
            <v>38531</v>
          </cell>
        </row>
        <row r="31">
          <cell r="J31">
            <v>38602</v>
          </cell>
        </row>
        <row r="32">
          <cell r="J32">
            <v>38530</v>
          </cell>
        </row>
        <row r="33">
          <cell r="J33">
            <v>38642</v>
          </cell>
        </row>
        <row r="34">
          <cell r="J34">
            <v>38713</v>
          </cell>
        </row>
        <row r="35">
          <cell r="J35">
            <v>38671</v>
          </cell>
        </row>
        <row r="36">
          <cell r="J36">
            <v>38680</v>
          </cell>
        </row>
        <row r="37">
          <cell r="J37">
            <v>38303</v>
          </cell>
        </row>
        <row r="38">
          <cell r="J38">
            <v>38348</v>
          </cell>
        </row>
        <row r="39">
          <cell r="J39">
            <v>38348</v>
          </cell>
        </row>
        <row r="40">
          <cell r="J40">
            <v>38505</v>
          </cell>
        </row>
        <row r="41">
          <cell r="J41">
            <v>38637</v>
          </cell>
        </row>
        <row r="42">
          <cell r="J42">
            <v>38273</v>
          </cell>
        </row>
        <row r="43">
          <cell r="J43">
            <v>38524</v>
          </cell>
        </row>
        <row r="44">
          <cell r="J44">
            <v>38470</v>
          </cell>
        </row>
        <row r="45">
          <cell r="J45">
            <v>38700</v>
          </cell>
        </row>
        <row r="46">
          <cell r="J46">
            <v>38694</v>
          </cell>
        </row>
        <row r="47">
          <cell r="J47">
            <v>38713</v>
          </cell>
        </row>
        <row r="48">
          <cell r="J48">
            <v>38715</v>
          </cell>
        </row>
        <row r="49">
          <cell r="J49">
            <v>38488</v>
          </cell>
        </row>
        <row r="50">
          <cell r="J50">
            <v>38609</v>
          </cell>
        </row>
        <row r="51">
          <cell r="J51">
            <v>38604</v>
          </cell>
        </row>
        <row r="52">
          <cell r="J52">
            <v>38608</v>
          </cell>
        </row>
        <row r="53">
          <cell r="J53">
            <v>38701</v>
          </cell>
        </row>
        <row r="54">
          <cell r="J54">
            <v>38398</v>
          </cell>
        </row>
        <row r="55">
          <cell r="J55">
            <v>38687</v>
          </cell>
        </row>
        <row r="56">
          <cell r="J56">
            <v>38586</v>
          </cell>
        </row>
        <row r="57">
          <cell r="J57">
            <v>38636</v>
          </cell>
        </row>
        <row r="58">
          <cell r="J58">
            <v>38572</v>
          </cell>
        </row>
        <row r="59">
          <cell r="J59">
            <v>38518</v>
          </cell>
        </row>
        <row r="60">
          <cell r="J60">
            <v>38701</v>
          </cell>
        </row>
        <row r="61">
          <cell r="J61">
            <v>38397</v>
          </cell>
        </row>
        <row r="62">
          <cell r="J62">
            <v>38532</v>
          </cell>
        </row>
        <row r="63">
          <cell r="J63">
            <v>38588</v>
          </cell>
        </row>
        <row r="64">
          <cell r="J64">
            <v>38138</v>
          </cell>
        </row>
        <row r="65">
          <cell r="J65">
            <v>38519</v>
          </cell>
        </row>
        <row r="66">
          <cell r="J66">
            <v>38553</v>
          </cell>
        </row>
        <row r="67">
          <cell r="J67">
            <v>37697</v>
          </cell>
        </row>
        <row r="68">
          <cell r="J68">
            <v>38450</v>
          </cell>
        </row>
        <row r="69">
          <cell r="J69">
            <v>38450</v>
          </cell>
        </row>
        <row r="70">
          <cell r="J70">
            <v>38558</v>
          </cell>
        </row>
        <row r="71">
          <cell r="J71">
            <v>38713</v>
          </cell>
        </row>
        <row r="72">
          <cell r="J72">
            <v>38653</v>
          </cell>
        </row>
        <row r="73">
          <cell r="J73">
            <v>38695</v>
          </cell>
        </row>
        <row r="74">
          <cell r="J74">
            <v>38685</v>
          </cell>
        </row>
        <row r="75">
          <cell r="J75">
            <v>38684</v>
          </cell>
        </row>
        <row r="76">
          <cell r="J76">
            <v>38590</v>
          </cell>
        </row>
        <row r="77">
          <cell r="J77">
            <v>38587</v>
          </cell>
        </row>
        <row r="78">
          <cell r="J78">
            <v>38651</v>
          </cell>
        </row>
        <row r="79">
          <cell r="J79">
            <v>38681</v>
          </cell>
        </row>
        <row r="80">
          <cell r="J80">
            <v>38555</v>
          </cell>
        </row>
        <row r="81">
          <cell r="J81">
            <v>38670</v>
          </cell>
        </row>
        <row r="82">
          <cell r="J82">
            <v>38667</v>
          </cell>
        </row>
        <row r="83">
          <cell r="J83">
            <v>38665</v>
          </cell>
        </row>
        <row r="84">
          <cell r="J84">
            <v>38713</v>
          </cell>
        </row>
        <row r="85">
          <cell r="J85">
            <v>38693</v>
          </cell>
        </row>
        <row r="86">
          <cell r="J86">
            <v>38622</v>
          </cell>
        </row>
        <row r="87">
          <cell r="J87">
            <v>38397</v>
          </cell>
        </row>
        <row r="88">
          <cell r="J88">
            <v>38422</v>
          </cell>
        </row>
        <row r="89">
          <cell r="J89">
            <v>38713</v>
          </cell>
        </row>
        <row r="90">
          <cell r="J90">
            <v>38708</v>
          </cell>
        </row>
        <row r="91">
          <cell r="J91">
            <v>38639</v>
          </cell>
        </row>
        <row r="92">
          <cell r="J92">
            <v>38628</v>
          </cell>
        </row>
        <row r="93">
          <cell r="J93">
            <v>38506</v>
          </cell>
        </row>
        <row r="94">
          <cell r="J94">
            <v>38460</v>
          </cell>
        </row>
        <row r="95">
          <cell r="J95">
            <v>38513</v>
          </cell>
        </row>
        <row r="96">
          <cell r="J96">
            <v>38631</v>
          </cell>
        </row>
        <row r="97">
          <cell r="J97">
            <v>38663</v>
          </cell>
        </row>
        <row r="98">
          <cell r="J98">
            <v>38454</v>
          </cell>
        </row>
        <row r="99">
          <cell r="J99">
            <v>38534</v>
          </cell>
        </row>
        <row r="100">
          <cell r="J100">
            <v>38701</v>
          </cell>
        </row>
        <row r="101">
          <cell r="J101">
            <v>38642</v>
          </cell>
        </row>
        <row r="102">
          <cell r="J102">
            <v>38656</v>
          </cell>
        </row>
        <row r="103">
          <cell r="J103">
            <v>38715</v>
          </cell>
        </row>
        <row r="104">
          <cell r="J104">
            <v>38650</v>
          </cell>
        </row>
        <row r="105">
          <cell r="J105">
            <v>38688</v>
          </cell>
        </row>
        <row r="106">
          <cell r="J106">
            <v>38684</v>
          </cell>
        </row>
        <row r="107">
          <cell r="J107">
            <v>38372</v>
          </cell>
        </row>
        <row r="108">
          <cell r="J108">
            <v>38351</v>
          </cell>
        </row>
        <row r="109">
          <cell r="J109">
            <v>38320</v>
          </cell>
        </row>
        <row r="110">
          <cell r="J110">
            <v>38341</v>
          </cell>
        </row>
        <row r="111">
          <cell r="J111">
            <v>38573</v>
          </cell>
        </row>
        <row r="112">
          <cell r="J112">
            <v>38586</v>
          </cell>
        </row>
        <row r="113">
          <cell r="J113">
            <v>38519</v>
          </cell>
        </row>
        <row r="114">
          <cell r="J114">
            <v>38663</v>
          </cell>
        </row>
        <row r="115">
          <cell r="J115">
            <v>38644</v>
          </cell>
        </row>
        <row r="116">
          <cell r="J116">
            <v>38607</v>
          </cell>
        </row>
        <row r="117">
          <cell r="J117">
            <v>38712</v>
          </cell>
        </row>
        <row r="118">
          <cell r="J118">
            <v>38344</v>
          </cell>
        </row>
        <row r="119">
          <cell r="J119">
            <v>38475</v>
          </cell>
        </row>
        <row r="120">
          <cell r="J120">
            <v>38475</v>
          </cell>
        </row>
        <row r="121">
          <cell r="J121">
            <v>38645</v>
          </cell>
        </row>
        <row r="122">
          <cell r="J122">
            <v>38523</v>
          </cell>
        </row>
        <row r="123">
          <cell r="J123">
            <v>38523</v>
          </cell>
        </row>
        <row r="124">
          <cell r="J124">
            <v>38693</v>
          </cell>
        </row>
        <row r="125">
          <cell r="J125">
            <v>38581</v>
          </cell>
        </row>
        <row r="126">
          <cell r="J126">
            <v>38558</v>
          </cell>
        </row>
        <row r="127">
          <cell r="J127">
            <v>38649</v>
          </cell>
        </row>
        <row r="128">
          <cell r="J128">
            <v>38506</v>
          </cell>
        </row>
        <row r="129">
          <cell r="J129">
            <v>38533</v>
          </cell>
        </row>
        <row r="130">
          <cell r="J130">
            <v>38506</v>
          </cell>
        </row>
        <row r="131">
          <cell r="J131">
            <v>38503</v>
          </cell>
        </row>
        <row r="132">
          <cell r="J132">
            <v>38713</v>
          </cell>
        </row>
        <row r="133">
          <cell r="J133">
            <v>38583</v>
          </cell>
        </row>
        <row r="134">
          <cell r="J134">
            <v>38638</v>
          </cell>
        </row>
        <row r="135">
          <cell r="J135">
            <v>38540</v>
          </cell>
        </row>
        <row r="136">
          <cell r="J136">
            <v>38615</v>
          </cell>
        </row>
        <row r="137">
          <cell r="J137">
            <v>38706</v>
          </cell>
        </row>
        <row r="138">
          <cell r="J138">
            <v>38679</v>
          </cell>
        </row>
        <row r="139">
          <cell r="J139">
            <v>38560</v>
          </cell>
        </row>
        <row r="140">
          <cell r="J140">
            <v>38560</v>
          </cell>
        </row>
        <row r="141">
          <cell r="J141">
            <v>38541</v>
          </cell>
        </row>
        <row r="142">
          <cell r="J142">
            <v>38470</v>
          </cell>
        </row>
        <row r="143">
          <cell r="J143">
            <v>38435</v>
          </cell>
        </row>
        <row r="144">
          <cell r="J144">
            <v>38138</v>
          </cell>
        </row>
        <row r="145">
          <cell r="J145">
            <v>38684</v>
          </cell>
        </row>
        <row r="146">
          <cell r="J146">
            <v>38702</v>
          </cell>
        </row>
        <row r="147">
          <cell r="J147">
            <v>38701</v>
          </cell>
        </row>
        <row r="148">
          <cell r="J148">
            <v>38680</v>
          </cell>
        </row>
        <row r="149">
          <cell r="J149">
            <v>38602</v>
          </cell>
        </row>
        <row r="150">
          <cell r="J150">
            <v>38638</v>
          </cell>
        </row>
        <row r="151">
          <cell r="J151">
            <v>38707</v>
          </cell>
        </row>
        <row r="152">
          <cell r="J152">
            <v>38562</v>
          </cell>
        </row>
        <row r="153">
          <cell r="J153">
            <v>38635</v>
          </cell>
        </row>
        <row r="154">
          <cell r="J154">
            <v>38393</v>
          </cell>
        </row>
        <row r="155">
          <cell r="J155">
            <v>38670</v>
          </cell>
        </row>
        <row r="156">
          <cell r="J156">
            <v>38436</v>
          </cell>
        </row>
        <row r="157">
          <cell r="J157">
            <v>38534</v>
          </cell>
        </row>
        <row r="158">
          <cell r="J158">
            <v>38552</v>
          </cell>
        </row>
        <row r="159">
          <cell r="J159">
            <v>38581</v>
          </cell>
        </row>
        <row r="160">
          <cell r="J160">
            <v>38642</v>
          </cell>
        </row>
        <row r="161">
          <cell r="J161">
            <v>38700</v>
          </cell>
        </row>
        <row r="162">
          <cell r="J162">
            <v>38569</v>
          </cell>
        </row>
        <row r="163">
          <cell r="J163">
            <v>38663</v>
          </cell>
        </row>
        <row r="164">
          <cell r="J164">
            <v>38691</v>
          </cell>
        </row>
        <row r="165">
          <cell r="J165">
            <v>38448</v>
          </cell>
        </row>
        <row r="166">
          <cell r="J166">
            <v>38649</v>
          </cell>
        </row>
        <row r="167">
          <cell r="J167">
            <v>38681</v>
          </cell>
        </row>
        <row r="168">
          <cell r="J168">
            <v>38607</v>
          </cell>
        </row>
        <row r="169">
          <cell r="J169">
            <v>38259</v>
          </cell>
        </row>
        <row r="170">
          <cell r="J170">
            <v>38261</v>
          </cell>
        </row>
        <row r="171">
          <cell r="J171">
            <v>38322</v>
          </cell>
        </row>
        <row r="172">
          <cell r="J172">
            <v>38510</v>
          </cell>
        </row>
        <row r="173">
          <cell r="J173">
            <v>38510</v>
          </cell>
        </row>
        <row r="174">
          <cell r="J174">
            <v>38468</v>
          </cell>
        </row>
        <row r="175">
          <cell r="J175">
            <v>38637</v>
          </cell>
        </row>
        <row r="176">
          <cell r="J176">
            <v>38673</v>
          </cell>
        </row>
        <row r="177">
          <cell r="J177">
            <v>38687</v>
          </cell>
        </row>
        <row r="178">
          <cell r="J178">
            <v>38651</v>
          </cell>
        </row>
        <row r="179">
          <cell r="J179">
            <v>38568</v>
          </cell>
        </row>
        <row r="180">
          <cell r="J180">
            <v>38652</v>
          </cell>
        </row>
        <row r="181">
          <cell r="J181">
            <v>38684</v>
          </cell>
        </row>
        <row r="182">
          <cell r="J182">
            <v>38510</v>
          </cell>
        </row>
        <row r="183">
          <cell r="J183">
            <v>38484</v>
          </cell>
        </row>
        <row r="184">
          <cell r="J184">
            <v>38602</v>
          </cell>
        </row>
        <row r="185">
          <cell r="J185">
            <v>38659</v>
          </cell>
        </row>
        <row r="186">
          <cell r="J186">
            <v>38555</v>
          </cell>
        </row>
        <row r="187">
          <cell r="J187">
            <v>38534</v>
          </cell>
        </row>
        <row r="188">
          <cell r="J188">
            <v>38601</v>
          </cell>
        </row>
        <row r="189">
          <cell r="J189">
            <v>38692</v>
          </cell>
        </row>
        <row r="190">
          <cell r="J190">
            <v>38553</v>
          </cell>
        </row>
        <row r="191">
          <cell r="J191">
            <v>38539</v>
          </cell>
        </row>
        <row r="192">
          <cell r="J192">
            <v>38523</v>
          </cell>
        </row>
        <row r="193">
          <cell r="J193">
            <v>38071</v>
          </cell>
        </row>
        <row r="194">
          <cell r="J194">
            <v>38658</v>
          </cell>
        </row>
        <row r="195">
          <cell r="J195">
            <v>38658</v>
          </cell>
        </row>
        <row r="196">
          <cell r="J196">
            <v>38558</v>
          </cell>
        </row>
        <row r="197">
          <cell r="J197">
            <v>38713</v>
          </cell>
        </row>
        <row r="198">
          <cell r="J198">
            <v>38307</v>
          </cell>
        </row>
        <row r="199">
          <cell r="J199">
            <v>38268</v>
          </cell>
        </row>
        <row r="200">
          <cell r="J200">
            <v>38416</v>
          </cell>
        </row>
        <row r="201">
          <cell r="J201">
            <v>38558</v>
          </cell>
        </row>
        <row r="202">
          <cell r="J202">
            <v>38558</v>
          </cell>
        </row>
        <row r="203">
          <cell r="J203">
            <v>38686</v>
          </cell>
        </row>
        <row r="204">
          <cell r="J204">
            <v>38512</v>
          </cell>
        </row>
        <row r="205">
          <cell r="J205">
            <v>38568</v>
          </cell>
        </row>
        <row r="206">
          <cell r="J206">
            <v>38499</v>
          </cell>
        </row>
        <row r="207">
          <cell r="J207">
            <v>38498</v>
          </cell>
        </row>
        <row r="208">
          <cell r="J208">
            <v>38699</v>
          </cell>
        </row>
        <row r="209">
          <cell r="J209">
            <v>38672</v>
          </cell>
        </row>
        <row r="210">
          <cell r="J210">
            <v>38638</v>
          </cell>
        </row>
        <row r="211">
          <cell r="J211">
            <v>38555</v>
          </cell>
        </row>
        <row r="212">
          <cell r="J212">
            <v>38632</v>
          </cell>
        </row>
        <row r="213">
          <cell r="J213">
            <v>38019</v>
          </cell>
        </row>
        <row r="214">
          <cell r="J214">
            <v>38520</v>
          </cell>
        </row>
        <row r="215">
          <cell r="J215">
            <v>37991</v>
          </cell>
        </row>
        <row r="216">
          <cell r="J216">
            <v>38635</v>
          </cell>
        </row>
        <row r="217">
          <cell r="J217">
            <v>38680</v>
          </cell>
        </row>
        <row r="218">
          <cell r="J218">
            <v>38664</v>
          </cell>
        </row>
        <row r="219">
          <cell r="J219">
            <v>38664</v>
          </cell>
        </row>
        <row r="220">
          <cell r="J220">
            <v>38245</v>
          </cell>
        </row>
        <row r="221">
          <cell r="J221">
            <v>38245</v>
          </cell>
        </row>
        <row r="222">
          <cell r="J222">
            <v>38582</v>
          </cell>
        </row>
        <row r="223">
          <cell r="J223">
            <v>38397</v>
          </cell>
        </row>
        <row r="224">
          <cell r="J224">
            <v>38527</v>
          </cell>
        </row>
        <row r="225">
          <cell r="J225">
            <v>38579</v>
          </cell>
        </row>
        <row r="226">
          <cell r="J226">
            <v>38308</v>
          </cell>
        </row>
        <row r="227">
          <cell r="J227">
            <v>38691</v>
          </cell>
        </row>
        <row r="228">
          <cell r="J228">
            <v>38071</v>
          </cell>
        </row>
        <row r="229">
          <cell r="J229">
            <v>38071</v>
          </cell>
        </row>
        <row r="230">
          <cell r="J230">
            <v>38653</v>
          </cell>
        </row>
        <row r="231">
          <cell r="J231">
            <v>38520</v>
          </cell>
        </row>
        <row r="232">
          <cell r="J232">
            <v>38462</v>
          </cell>
        </row>
        <row r="233">
          <cell r="J233">
            <v>38462</v>
          </cell>
        </row>
        <row r="234">
          <cell r="J234">
            <v>38594</v>
          </cell>
        </row>
        <row r="235">
          <cell r="J235">
            <v>38694</v>
          </cell>
        </row>
        <row r="236">
          <cell r="J236">
            <v>37886</v>
          </cell>
        </row>
        <row r="237">
          <cell r="J237">
            <v>38562</v>
          </cell>
        </row>
        <row r="238">
          <cell r="J238">
            <v>38635</v>
          </cell>
        </row>
        <row r="239">
          <cell r="J239">
            <v>38698</v>
          </cell>
        </row>
        <row r="240">
          <cell r="J240">
            <v>38498</v>
          </cell>
        </row>
        <row r="241">
          <cell r="J241">
            <v>38498</v>
          </cell>
        </row>
        <row r="242">
          <cell r="J242">
            <v>38652</v>
          </cell>
        </row>
        <row r="243">
          <cell r="J243">
            <v>38524</v>
          </cell>
        </row>
        <row r="244">
          <cell r="J244">
            <v>38310</v>
          </cell>
        </row>
        <row r="245">
          <cell r="J245">
            <v>38062</v>
          </cell>
        </row>
        <row r="246">
          <cell r="J246">
            <v>37901</v>
          </cell>
        </row>
        <row r="247">
          <cell r="J247">
            <v>37868</v>
          </cell>
        </row>
        <row r="248">
          <cell r="J248">
            <v>38026</v>
          </cell>
        </row>
        <row r="249">
          <cell r="J249">
            <v>38706</v>
          </cell>
        </row>
        <row r="250">
          <cell r="J250">
            <v>38075</v>
          </cell>
        </row>
        <row r="251">
          <cell r="J251">
            <v>38568</v>
          </cell>
        </row>
        <row r="252">
          <cell r="J252">
            <v>38701</v>
          </cell>
        </row>
        <row r="253">
          <cell r="J253">
            <v>38219</v>
          </cell>
        </row>
        <row r="254">
          <cell r="J254">
            <v>38219</v>
          </cell>
        </row>
        <row r="255">
          <cell r="J255">
            <v>38302</v>
          </cell>
        </row>
        <row r="256">
          <cell r="J256">
            <v>38677</v>
          </cell>
        </row>
        <row r="257">
          <cell r="J257">
            <v>38075</v>
          </cell>
        </row>
        <row r="258">
          <cell r="J258">
            <v>38687</v>
          </cell>
        </row>
        <row r="259">
          <cell r="J259">
            <v>38400</v>
          </cell>
        </row>
        <row r="260">
          <cell r="J260">
            <v>38421</v>
          </cell>
        </row>
        <row r="261">
          <cell r="J261">
            <v>38314</v>
          </cell>
        </row>
        <row r="262">
          <cell r="J262">
            <v>38161</v>
          </cell>
        </row>
        <row r="263">
          <cell r="J263">
            <v>38713</v>
          </cell>
        </row>
        <row r="264">
          <cell r="J264">
            <v>38569</v>
          </cell>
        </row>
        <row r="265">
          <cell r="J265">
            <v>38699</v>
          </cell>
        </row>
        <row r="266">
          <cell r="J266">
            <v>38674</v>
          </cell>
        </row>
        <row r="267">
          <cell r="J267">
            <v>38460</v>
          </cell>
        </row>
        <row r="268">
          <cell r="J268">
            <v>38573</v>
          </cell>
        </row>
        <row r="269">
          <cell r="J269">
            <v>38455</v>
          </cell>
        </row>
        <row r="270">
          <cell r="J270">
            <v>38455</v>
          </cell>
        </row>
        <row r="271">
          <cell r="J271">
            <v>38390</v>
          </cell>
        </row>
        <row r="272">
          <cell r="J272">
            <v>38432</v>
          </cell>
        </row>
        <row r="273">
          <cell r="J273">
            <v>38432</v>
          </cell>
        </row>
        <row r="274">
          <cell r="J274">
            <v>38657</v>
          </cell>
        </row>
        <row r="275">
          <cell r="J275">
            <v>38705</v>
          </cell>
        </row>
        <row r="276">
          <cell r="J276">
            <v>38490</v>
          </cell>
        </row>
        <row r="277">
          <cell r="J277">
            <v>38490</v>
          </cell>
        </row>
        <row r="278">
          <cell r="J278">
            <v>38616</v>
          </cell>
        </row>
        <row r="279">
          <cell r="J279">
            <v>38495</v>
          </cell>
        </row>
        <row r="280">
          <cell r="J280">
            <v>38251</v>
          </cell>
        </row>
        <row r="281">
          <cell r="J281">
            <v>38058</v>
          </cell>
        </row>
        <row r="282">
          <cell r="J282">
            <v>38468</v>
          </cell>
        </row>
        <row r="283">
          <cell r="J283">
            <v>38614</v>
          </cell>
        </row>
        <row r="284">
          <cell r="J284">
            <v>38523</v>
          </cell>
        </row>
        <row r="285">
          <cell r="J285">
            <v>38638</v>
          </cell>
        </row>
        <row r="286">
          <cell r="J286">
            <v>38593</v>
          </cell>
        </row>
        <row r="287">
          <cell r="J287">
            <v>38476</v>
          </cell>
        </row>
        <row r="288">
          <cell r="J288">
            <v>38624</v>
          </cell>
        </row>
        <row r="289">
          <cell r="J289">
            <v>38659</v>
          </cell>
        </row>
        <row r="290">
          <cell r="J290">
            <v>38603</v>
          </cell>
        </row>
        <row r="291">
          <cell r="J291">
            <v>38572</v>
          </cell>
        </row>
        <row r="292">
          <cell r="J292">
            <v>38534</v>
          </cell>
        </row>
        <row r="293">
          <cell r="J293">
            <v>38565</v>
          </cell>
        </row>
        <row r="294">
          <cell r="J294">
            <v>38597</v>
          </cell>
        </row>
        <row r="295">
          <cell r="J295">
            <v>38553</v>
          </cell>
        </row>
        <row r="296">
          <cell r="J296">
            <v>38513</v>
          </cell>
        </row>
        <row r="297">
          <cell r="J297">
            <v>38684</v>
          </cell>
        </row>
        <row r="298">
          <cell r="J298">
            <v>38684</v>
          </cell>
        </row>
        <row r="299">
          <cell r="J299">
            <v>38268</v>
          </cell>
        </row>
        <row r="300">
          <cell r="J300">
            <v>38268</v>
          </cell>
        </row>
        <row r="301">
          <cell r="J301">
            <v>38323</v>
          </cell>
        </row>
        <row r="302">
          <cell r="J302">
            <v>38335</v>
          </cell>
        </row>
        <row r="303">
          <cell r="J303">
            <v>38664</v>
          </cell>
        </row>
        <row r="304">
          <cell r="J304">
            <v>38685</v>
          </cell>
        </row>
        <row r="305">
          <cell r="J305">
            <v>38708</v>
          </cell>
        </row>
        <row r="306">
          <cell r="J306">
            <v>38531</v>
          </cell>
        </row>
        <row r="307">
          <cell r="J307">
            <v>38621</v>
          </cell>
        </row>
        <row r="308">
          <cell r="J308">
            <v>38636</v>
          </cell>
        </row>
        <row r="309">
          <cell r="J309">
            <v>38698</v>
          </cell>
        </row>
        <row r="310">
          <cell r="J310">
            <v>38653</v>
          </cell>
        </row>
        <row r="311">
          <cell r="J311">
            <v>38076</v>
          </cell>
        </row>
        <row r="312">
          <cell r="J312">
            <v>38628</v>
          </cell>
        </row>
        <row r="313">
          <cell r="J313">
            <v>38047</v>
          </cell>
        </row>
        <row r="314">
          <cell r="J314">
            <v>38698</v>
          </cell>
        </row>
        <row r="315">
          <cell r="J315">
            <v>38632</v>
          </cell>
        </row>
        <row r="316">
          <cell r="J316">
            <v>38502</v>
          </cell>
        </row>
        <row r="317">
          <cell r="J317">
            <v>38532</v>
          </cell>
        </row>
        <row r="318">
          <cell r="J318">
            <v>38603</v>
          </cell>
        </row>
        <row r="319">
          <cell r="J319">
            <v>38695</v>
          </cell>
        </row>
        <row r="320">
          <cell r="J320">
            <v>38611</v>
          </cell>
        </row>
        <row r="321">
          <cell r="J321">
            <v>38439</v>
          </cell>
        </row>
        <row r="322">
          <cell r="J322">
            <v>38421</v>
          </cell>
        </row>
        <row r="323">
          <cell r="J323">
            <v>38708</v>
          </cell>
        </row>
        <row r="324">
          <cell r="J324">
            <v>38498</v>
          </cell>
        </row>
        <row r="325">
          <cell r="J325">
            <v>38498</v>
          </cell>
        </row>
        <row r="326">
          <cell r="J326">
            <v>38519</v>
          </cell>
        </row>
        <row r="327">
          <cell r="J327">
            <v>38714</v>
          </cell>
        </row>
        <row r="328">
          <cell r="J328">
            <v>38695</v>
          </cell>
        </row>
        <row r="329">
          <cell r="J329">
            <v>38610</v>
          </cell>
        </row>
        <row r="330">
          <cell r="J330">
            <v>38467</v>
          </cell>
        </row>
        <row r="331">
          <cell r="J331">
            <v>38685</v>
          </cell>
        </row>
        <row r="332">
          <cell r="J332">
            <v>38546</v>
          </cell>
        </row>
        <row r="333">
          <cell r="J333">
            <v>38546</v>
          </cell>
        </row>
        <row r="334">
          <cell r="J334">
            <v>38701</v>
          </cell>
        </row>
        <row r="335">
          <cell r="J335">
            <v>38552</v>
          </cell>
        </row>
        <row r="336">
          <cell r="J336">
            <v>38572</v>
          </cell>
        </row>
        <row r="337">
          <cell r="J337">
            <v>38699</v>
          </cell>
        </row>
        <row r="338">
          <cell r="J338">
            <v>38558</v>
          </cell>
        </row>
        <row r="339">
          <cell r="J339">
            <v>37734</v>
          </cell>
        </row>
        <row r="340">
          <cell r="J340">
            <v>38583</v>
          </cell>
        </row>
        <row r="341">
          <cell r="J341">
            <v>38244</v>
          </cell>
        </row>
        <row r="342">
          <cell r="J342">
            <v>38244</v>
          </cell>
        </row>
        <row r="343">
          <cell r="J343">
            <v>38677</v>
          </cell>
        </row>
        <row r="344">
          <cell r="J344">
            <v>38657</v>
          </cell>
        </row>
        <row r="345">
          <cell r="J345">
            <v>38659</v>
          </cell>
        </row>
        <row r="346">
          <cell r="J346">
            <v>38523</v>
          </cell>
        </row>
        <row r="347">
          <cell r="J347">
            <v>38400</v>
          </cell>
        </row>
        <row r="348">
          <cell r="J348">
            <v>38400</v>
          </cell>
        </row>
        <row r="349">
          <cell r="J349">
            <v>38400</v>
          </cell>
        </row>
        <row r="350">
          <cell r="J350">
            <v>38518</v>
          </cell>
        </row>
        <row r="351">
          <cell r="J351">
            <v>38519</v>
          </cell>
        </row>
        <row r="352">
          <cell r="J352">
            <v>38477</v>
          </cell>
        </row>
        <row r="353">
          <cell r="J353">
            <v>38575</v>
          </cell>
        </row>
        <row r="354">
          <cell r="J354">
            <v>38590</v>
          </cell>
        </row>
        <row r="355">
          <cell r="J355">
            <v>38693</v>
          </cell>
        </row>
        <row r="356">
          <cell r="J356">
            <v>38525</v>
          </cell>
        </row>
        <row r="357">
          <cell r="J357">
            <v>38525</v>
          </cell>
        </row>
        <row r="358">
          <cell r="J358">
            <v>38524</v>
          </cell>
        </row>
        <row r="359">
          <cell r="J359">
            <v>38499</v>
          </cell>
        </row>
        <row r="360">
          <cell r="J360">
            <v>38497</v>
          </cell>
        </row>
        <row r="361">
          <cell r="J361">
            <v>38486</v>
          </cell>
        </row>
        <row r="362">
          <cell r="J362">
            <v>38601</v>
          </cell>
        </row>
        <row r="363">
          <cell r="J363">
            <v>38600</v>
          </cell>
        </row>
        <row r="364">
          <cell r="J364">
            <v>38671</v>
          </cell>
        </row>
        <row r="365">
          <cell r="J365">
            <v>38667</v>
          </cell>
        </row>
        <row r="366">
          <cell r="J366">
            <v>38666</v>
          </cell>
        </row>
        <row r="367">
          <cell r="J367">
            <v>38663</v>
          </cell>
        </row>
        <row r="368">
          <cell r="J368">
            <v>38658</v>
          </cell>
        </row>
        <row r="369">
          <cell r="J369">
            <v>38645</v>
          </cell>
        </row>
        <row r="370">
          <cell r="J370">
            <v>38714</v>
          </cell>
        </row>
        <row r="371">
          <cell r="J371">
            <v>38714</v>
          </cell>
        </row>
        <row r="372">
          <cell r="J372">
            <v>38713</v>
          </cell>
        </row>
        <row r="373">
          <cell r="J373">
            <v>38712</v>
          </cell>
        </row>
        <row r="374">
          <cell r="J374">
            <v>38709</v>
          </cell>
        </row>
        <row r="375">
          <cell r="J375">
            <v>38700</v>
          </cell>
        </row>
        <row r="376">
          <cell r="J376">
            <v>38693</v>
          </cell>
        </row>
        <row r="377">
          <cell r="J377">
            <v>38685</v>
          </cell>
        </row>
        <row r="378">
          <cell r="J378">
            <v>38681</v>
          </cell>
        </row>
        <row r="379">
          <cell r="J379">
            <v>38680</v>
          </cell>
        </row>
        <row r="380">
          <cell r="J380">
            <v>38680</v>
          </cell>
        </row>
        <row r="381">
          <cell r="J381">
            <v>38624</v>
          </cell>
        </row>
        <row r="382">
          <cell r="J382">
            <v>38621</v>
          </cell>
        </row>
        <row r="383">
          <cell r="J383">
            <v>38560</v>
          </cell>
        </row>
        <row r="384">
          <cell r="J384">
            <v>38534</v>
          </cell>
        </row>
        <row r="385">
          <cell r="J385">
            <v>38532</v>
          </cell>
        </row>
        <row r="386">
          <cell r="J386">
            <v>38532</v>
          </cell>
        </row>
        <row r="387">
          <cell r="J387">
            <v>38532</v>
          </cell>
        </row>
        <row r="388">
          <cell r="J388">
            <v>38532</v>
          </cell>
        </row>
        <row r="389">
          <cell r="J389">
            <v>38461</v>
          </cell>
        </row>
        <row r="390">
          <cell r="J390">
            <v>38460</v>
          </cell>
        </row>
        <row r="391">
          <cell r="J391">
            <v>38327</v>
          </cell>
        </row>
        <row r="392">
          <cell r="J392">
            <v>38303</v>
          </cell>
        </row>
        <row r="393">
          <cell r="J393">
            <v>37804</v>
          </cell>
        </row>
        <row r="394">
          <cell r="J394">
            <v>38131</v>
          </cell>
        </row>
        <row r="395">
          <cell r="J395">
            <v>38131</v>
          </cell>
        </row>
        <row r="396">
          <cell r="J396">
            <v>38125</v>
          </cell>
        </row>
        <row r="397">
          <cell r="J397">
            <v>38125</v>
          </cell>
        </row>
        <row r="398">
          <cell r="J398">
            <v>38155</v>
          </cell>
        </row>
        <row r="399">
          <cell r="J399">
            <v>38027</v>
          </cell>
        </row>
        <row r="400">
          <cell r="J400">
            <v>38628</v>
          </cell>
        </row>
        <row r="401">
          <cell r="J401">
            <v>38693</v>
          </cell>
        </row>
        <row r="402">
          <cell r="J402">
            <v>38707</v>
          </cell>
        </row>
        <row r="403">
          <cell r="J403">
            <v>38568</v>
          </cell>
        </row>
        <row r="404">
          <cell r="J404">
            <v>38568</v>
          </cell>
        </row>
        <row r="405">
          <cell r="J405">
            <v>38701</v>
          </cell>
        </row>
        <row r="406">
          <cell r="J406">
            <v>38713</v>
          </cell>
        </row>
        <row r="407">
          <cell r="J407">
            <v>38622</v>
          </cell>
        </row>
        <row r="408">
          <cell r="J408">
            <v>38463</v>
          </cell>
        </row>
        <row r="409">
          <cell r="J409">
            <v>38470</v>
          </cell>
        </row>
        <row r="410">
          <cell r="J410">
            <v>38677</v>
          </cell>
        </row>
        <row r="411">
          <cell r="J411">
            <v>38709</v>
          </cell>
        </row>
        <row r="412">
          <cell r="J412">
            <v>38692</v>
          </cell>
        </row>
        <row r="413">
          <cell r="J413">
            <v>37819</v>
          </cell>
        </row>
        <row r="414">
          <cell r="J414">
            <v>38575</v>
          </cell>
        </row>
        <row r="415">
          <cell r="J415">
            <v>38692</v>
          </cell>
        </row>
        <row r="416">
          <cell r="J416">
            <v>38506</v>
          </cell>
        </row>
        <row r="417">
          <cell r="J417">
            <v>38650</v>
          </cell>
        </row>
        <row r="418">
          <cell r="J418">
            <v>38510</v>
          </cell>
        </row>
        <row r="419">
          <cell r="J419">
            <v>38680</v>
          </cell>
        </row>
        <row r="420">
          <cell r="J420">
            <v>38671</v>
          </cell>
        </row>
        <row r="421">
          <cell r="J421">
            <v>38715</v>
          </cell>
        </row>
        <row r="422">
          <cell r="J422">
            <v>38684</v>
          </cell>
        </row>
        <row r="423">
          <cell r="J423">
            <v>38561</v>
          </cell>
        </row>
        <row r="424">
          <cell r="J424">
            <v>38653</v>
          </cell>
        </row>
        <row r="425">
          <cell r="J425">
            <v>38715</v>
          </cell>
        </row>
        <row r="426">
          <cell r="J426">
            <v>38657</v>
          </cell>
        </row>
        <row r="427">
          <cell r="J427">
            <v>38533</v>
          </cell>
        </row>
        <row r="428">
          <cell r="J428">
            <v>38713</v>
          </cell>
        </row>
        <row r="429">
          <cell r="J429">
            <v>38706</v>
          </cell>
        </row>
        <row r="430">
          <cell r="J430">
            <v>38401</v>
          </cell>
        </row>
        <row r="431">
          <cell r="J431">
            <v>38285</v>
          </cell>
        </row>
        <row r="432">
          <cell r="J432">
            <v>38688</v>
          </cell>
        </row>
        <row r="433">
          <cell r="J433">
            <v>38517</v>
          </cell>
        </row>
        <row r="434">
          <cell r="J434">
            <v>38603</v>
          </cell>
        </row>
        <row r="435">
          <cell r="J435">
            <v>37396</v>
          </cell>
        </row>
        <row r="436">
          <cell r="J436">
            <v>38615</v>
          </cell>
        </row>
        <row r="437">
          <cell r="J437">
            <v>38714</v>
          </cell>
        </row>
        <row r="438">
          <cell r="J438">
            <v>38393</v>
          </cell>
        </row>
        <row r="439">
          <cell r="J439">
            <v>38702</v>
          </cell>
        </row>
        <row r="440">
          <cell r="J440">
            <v>38714</v>
          </cell>
        </row>
        <row r="441">
          <cell r="J441">
            <v>38513</v>
          </cell>
        </row>
        <row r="442">
          <cell r="J442">
            <v>38624</v>
          </cell>
        </row>
        <row r="443">
          <cell r="J443">
            <v>38579</v>
          </cell>
        </row>
        <row r="444">
          <cell r="J444">
            <v>38531</v>
          </cell>
        </row>
        <row r="445">
          <cell r="J445">
            <v>38422</v>
          </cell>
        </row>
        <row r="446">
          <cell r="J446">
            <v>38404</v>
          </cell>
        </row>
        <row r="447">
          <cell r="J447">
            <v>38554</v>
          </cell>
        </row>
        <row r="448">
          <cell r="J448">
            <v>38681</v>
          </cell>
        </row>
        <row r="449">
          <cell r="J449">
            <v>38681</v>
          </cell>
        </row>
        <row r="450">
          <cell r="J450">
            <v>38678</v>
          </cell>
        </row>
        <row r="451">
          <cell r="J451">
            <v>38699</v>
          </cell>
        </row>
        <row r="452">
          <cell r="J452">
            <v>38687</v>
          </cell>
        </row>
        <row r="453">
          <cell r="J453">
            <v>38589</v>
          </cell>
        </row>
        <row r="454">
          <cell r="J454">
            <v>38600</v>
          </cell>
        </row>
        <row r="455">
          <cell r="J455">
            <v>38618</v>
          </cell>
        </row>
        <row r="456">
          <cell r="J456">
            <v>38541</v>
          </cell>
        </row>
        <row r="457">
          <cell r="J457">
            <v>38581</v>
          </cell>
        </row>
        <row r="458">
          <cell r="J458">
            <v>38671</v>
          </cell>
        </row>
        <row r="459">
          <cell r="J459">
            <v>38544</v>
          </cell>
        </row>
        <row r="460">
          <cell r="J460">
            <v>38575</v>
          </cell>
        </row>
        <row r="461">
          <cell r="J461">
            <v>38443</v>
          </cell>
        </row>
        <row r="462">
          <cell r="J462">
            <v>38631</v>
          </cell>
        </row>
        <row r="463">
          <cell r="J463">
            <v>38135</v>
          </cell>
        </row>
        <row r="464">
          <cell r="J464">
            <v>38597</v>
          </cell>
        </row>
        <row r="465">
          <cell r="J465">
            <v>38560</v>
          </cell>
        </row>
        <row r="466">
          <cell r="J466">
            <v>38400</v>
          </cell>
        </row>
        <row r="467">
          <cell r="J467">
            <v>38678</v>
          </cell>
        </row>
        <row r="468">
          <cell r="J468">
            <v>38427</v>
          </cell>
        </row>
        <row r="469">
          <cell r="J469">
            <v>38611</v>
          </cell>
        </row>
        <row r="470">
          <cell r="J470">
            <v>38707</v>
          </cell>
        </row>
        <row r="471">
          <cell r="J471">
            <v>38692</v>
          </cell>
        </row>
        <row r="472">
          <cell r="J472">
            <v>38603</v>
          </cell>
        </row>
        <row r="473">
          <cell r="J473">
            <v>38595</v>
          </cell>
        </row>
        <row r="474">
          <cell r="J474">
            <v>38617</v>
          </cell>
        </row>
        <row r="475">
          <cell r="J475">
            <v>38581</v>
          </cell>
        </row>
        <row r="476">
          <cell r="J476">
            <v>38440</v>
          </cell>
        </row>
        <row r="477">
          <cell r="J477">
            <v>38561</v>
          </cell>
        </row>
        <row r="478">
          <cell r="J478">
            <v>38593</v>
          </cell>
        </row>
        <row r="479">
          <cell r="J479">
            <v>38477</v>
          </cell>
        </row>
        <row r="480">
          <cell r="J480">
            <v>38477</v>
          </cell>
        </row>
        <row r="481">
          <cell r="J481">
            <v>38645</v>
          </cell>
        </row>
        <row r="482">
          <cell r="J482">
            <v>38322</v>
          </cell>
        </row>
        <row r="483">
          <cell r="J483">
            <v>38513</v>
          </cell>
        </row>
        <row r="484">
          <cell r="J484">
            <v>38693</v>
          </cell>
        </row>
        <row r="485">
          <cell r="J485">
            <v>38607</v>
          </cell>
        </row>
        <row r="486">
          <cell r="J486">
            <v>38639</v>
          </cell>
        </row>
        <row r="487">
          <cell r="J487">
            <v>38544</v>
          </cell>
        </row>
        <row r="488">
          <cell r="J488">
            <v>38537</v>
          </cell>
        </row>
        <row r="489">
          <cell r="J489">
            <v>38637</v>
          </cell>
        </row>
        <row r="490">
          <cell r="J490">
            <v>38701</v>
          </cell>
        </row>
        <row r="491">
          <cell r="J491">
            <v>38609</v>
          </cell>
        </row>
        <row r="492">
          <cell r="J492">
            <v>38671</v>
          </cell>
        </row>
        <row r="493">
          <cell r="J493">
            <v>38608</v>
          </cell>
        </row>
        <row r="494">
          <cell r="J494">
            <v>38628</v>
          </cell>
        </row>
        <row r="495">
          <cell r="J495">
            <v>38631</v>
          </cell>
        </row>
        <row r="496">
          <cell r="J496">
            <v>38541</v>
          </cell>
        </row>
        <row r="497">
          <cell r="J497">
            <v>38635</v>
          </cell>
        </row>
        <row r="498">
          <cell r="J498">
            <v>38621</v>
          </cell>
        </row>
        <row r="499">
          <cell r="J499">
            <v>38534</v>
          </cell>
        </row>
        <row r="500">
          <cell r="J500">
            <v>38534</v>
          </cell>
        </row>
        <row r="501">
          <cell r="J501">
            <v>38534</v>
          </cell>
        </row>
        <row r="502">
          <cell r="J502">
            <v>38534</v>
          </cell>
        </row>
        <row r="503">
          <cell r="J503">
            <v>38540</v>
          </cell>
        </row>
        <row r="504">
          <cell r="J504">
            <v>38539</v>
          </cell>
        </row>
        <row r="505">
          <cell r="J505">
            <v>38148</v>
          </cell>
        </row>
        <row r="506">
          <cell r="J506">
            <v>38215</v>
          </cell>
        </row>
        <row r="507">
          <cell r="J507">
            <v>38476</v>
          </cell>
        </row>
        <row r="508">
          <cell r="J508">
            <v>38425</v>
          </cell>
        </row>
        <row r="509">
          <cell r="J509">
            <v>38425</v>
          </cell>
        </row>
        <row r="510">
          <cell r="J510">
            <v>38604</v>
          </cell>
        </row>
        <row r="511">
          <cell r="J511">
            <v>38565</v>
          </cell>
        </row>
        <row r="512">
          <cell r="J512">
            <v>38527</v>
          </cell>
        </row>
        <row r="513">
          <cell r="J513">
            <v>38684</v>
          </cell>
        </row>
        <row r="514">
          <cell r="J514">
            <v>38370</v>
          </cell>
        </row>
        <row r="515">
          <cell r="J515">
            <v>38342</v>
          </cell>
        </row>
        <row r="516">
          <cell r="J516">
            <v>38342</v>
          </cell>
        </row>
        <row r="517">
          <cell r="J517">
            <v>38610</v>
          </cell>
        </row>
        <row r="518">
          <cell r="J518">
            <v>38610</v>
          </cell>
        </row>
        <row r="519">
          <cell r="J519">
            <v>38513</v>
          </cell>
        </row>
        <row r="520">
          <cell r="J520">
            <v>38513</v>
          </cell>
        </row>
        <row r="521">
          <cell r="J521">
            <v>38712</v>
          </cell>
        </row>
        <row r="522">
          <cell r="J522">
            <v>38252</v>
          </cell>
        </row>
        <row r="523">
          <cell r="J523">
            <v>38090</v>
          </cell>
        </row>
        <row r="524">
          <cell r="J524">
            <v>38530</v>
          </cell>
        </row>
        <row r="525">
          <cell r="J525">
            <v>38691</v>
          </cell>
        </row>
        <row r="526">
          <cell r="J526">
            <v>38471</v>
          </cell>
        </row>
        <row r="527">
          <cell r="J527">
            <v>38672</v>
          </cell>
        </row>
        <row r="528">
          <cell r="J528">
            <v>38476</v>
          </cell>
        </row>
        <row r="529">
          <cell r="J529">
            <v>38407</v>
          </cell>
        </row>
        <row r="530">
          <cell r="J530">
            <v>38589</v>
          </cell>
        </row>
        <row r="531">
          <cell r="J531">
            <v>38310</v>
          </cell>
        </row>
        <row r="532">
          <cell r="J532">
            <v>38597</v>
          </cell>
        </row>
        <row r="533">
          <cell r="J533">
            <v>38657</v>
          </cell>
        </row>
        <row r="534">
          <cell r="J534">
            <v>38245</v>
          </cell>
        </row>
        <row r="535">
          <cell r="J535">
            <v>38470</v>
          </cell>
        </row>
        <row r="536">
          <cell r="J536">
            <v>38470</v>
          </cell>
        </row>
        <row r="537">
          <cell r="J537">
            <v>38653</v>
          </cell>
        </row>
        <row r="538">
          <cell r="J538">
            <v>38670</v>
          </cell>
        </row>
        <row r="539">
          <cell r="J539">
            <v>38709</v>
          </cell>
        </row>
        <row r="540">
          <cell r="J540">
            <v>38532</v>
          </cell>
        </row>
        <row r="541">
          <cell r="J541">
            <v>38463</v>
          </cell>
        </row>
        <row r="542">
          <cell r="J542">
            <v>38434</v>
          </cell>
        </row>
        <row r="543">
          <cell r="J543">
            <v>38434</v>
          </cell>
        </row>
        <row r="544">
          <cell r="J544">
            <v>38425</v>
          </cell>
        </row>
        <row r="545">
          <cell r="J545">
            <v>38478</v>
          </cell>
        </row>
        <row r="546">
          <cell r="J546">
            <v>38548</v>
          </cell>
        </row>
        <row r="547">
          <cell r="J547">
            <v>38464</v>
          </cell>
        </row>
        <row r="548">
          <cell r="J548">
            <v>38687</v>
          </cell>
        </row>
        <row r="549">
          <cell r="J549">
            <v>38245</v>
          </cell>
        </row>
        <row r="550">
          <cell r="J550">
            <v>38245</v>
          </cell>
        </row>
        <row r="551">
          <cell r="J551">
            <v>38650</v>
          </cell>
        </row>
        <row r="552">
          <cell r="J552">
            <v>38699</v>
          </cell>
        </row>
        <row r="553">
          <cell r="J553">
            <v>38233</v>
          </cell>
        </row>
        <row r="554">
          <cell r="J554">
            <v>38469</v>
          </cell>
        </row>
        <row r="555">
          <cell r="J555">
            <v>38607</v>
          </cell>
        </row>
        <row r="556">
          <cell r="J556">
            <v>38594</v>
          </cell>
        </row>
        <row r="557">
          <cell r="J557">
            <v>38446</v>
          </cell>
        </row>
        <row r="558">
          <cell r="J558">
            <v>38707</v>
          </cell>
        </row>
        <row r="559">
          <cell r="J559">
            <v>38610</v>
          </cell>
        </row>
        <row r="560">
          <cell r="J560">
            <v>38623</v>
          </cell>
        </row>
        <row r="561">
          <cell r="J561">
            <v>38555</v>
          </cell>
        </row>
        <row r="562">
          <cell r="J562">
            <v>38436</v>
          </cell>
        </row>
        <row r="563">
          <cell r="J563">
            <v>38651</v>
          </cell>
        </row>
        <row r="564">
          <cell r="J564">
            <v>38428</v>
          </cell>
        </row>
        <row r="565">
          <cell r="J565">
            <v>38408</v>
          </cell>
        </row>
        <row r="566">
          <cell r="J566">
            <v>38650</v>
          </cell>
        </row>
        <row r="567">
          <cell r="J567">
            <v>38408</v>
          </cell>
        </row>
        <row r="568">
          <cell r="J568">
            <v>38714</v>
          </cell>
        </row>
        <row r="569">
          <cell r="J569">
            <v>38086</v>
          </cell>
        </row>
        <row r="570">
          <cell r="J570">
            <v>38086</v>
          </cell>
        </row>
        <row r="571">
          <cell r="J571">
            <v>38486</v>
          </cell>
        </row>
        <row r="572">
          <cell r="J572">
            <v>38593</v>
          </cell>
        </row>
        <row r="573">
          <cell r="J573">
            <v>38643</v>
          </cell>
        </row>
        <row r="574">
          <cell r="J574">
            <v>38672</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1.xml><?xml version="1.0" encoding="utf-8"?>
<externalLink xmlns="http://schemas.openxmlformats.org/spreadsheetml/2006/main">
  <externalBook xmlns:r="http://schemas.openxmlformats.org/officeDocument/2006/relationships" r:id="rId1">
    <sheetNames>
      <sheetName val="ФО"/>
      <sheetName val="ЭкоНорм"/>
      <sheetName val="Структура баланса (руб)"/>
      <sheetName val="Структура баланса (USD)"/>
      <sheetName val="Стр_баланса (конс)"/>
      <sheetName val="Объемные показатели"/>
      <sheetName val="Ценовые показатели (2)"/>
      <sheetName val="Финансовые показатели (2)"/>
      <sheetName val="Финансовые показатели"/>
      <sheetName val="Ценовые показатели"/>
      <sheetName val="P&amp;L"/>
      <sheetName val="Бюджет"/>
      <sheetName val="Макро-прогноз"/>
      <sheetName val="анализ"/>
      <sheetName val="Атрибуты"/>
      <sheetName val="Макро_прогно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sheetDataSet>
  </externalBook>
</externalLink>
</file>

<file path=xl/externalLinks/externalLink32.xml><?xml version="1.0" encoding="utf-8"?>
<externalLink xmlns="http://schemas.openxmlformats.org/spreadsheetml/2006/main">
  <externalBook xmlns:r="http://schemas.openxmlformats.org/officeDocument/2006/relationships" r:id="rId1">
    <sheetNames>
      <sheetName val="п.7"/>
      <sheetName val="30val"/>
      <sheetName val="30list"/>
      <sheetName val="Лист1"/>
      <sheetName val="BL"/>
      <sheetName val="Свод"/>
      <sheetName val="Прил. 7-конт."/>
      <sheetName val="Реквизиты"/>
      <sheetName val="tmp"/>
      <sheetName val="К-л"/>
      <sheetName val="N"/>
      <sheetName val="N1"/>
      <sheetName val="Тыс."/>
      <sheetName val="Список"/>
      <sheetName val="НБ"/>
      <sheetName val="%"/>
      <sheetName val="Н6"/>
      <sheetName val="Н8 (пр.3)"/>
      <sheetName val="Н8"/>
      <sheetName val="Н9"/>
      <sheetName val="Н10"/>
      <sheetName val="Справка"/>
      <sheetName val="30"/>
      <sheetName val="Пр.1"/>
      <sheetName val="30.1"/>
      <sheetName val="11"/>
      <sheetName val="30.2"/>
      <sheetName val="30.2."/>
      <sheetName val="30.3"/>
      <sheetName val="30.4"/>
      <sheetName val="30.5"/>
      <sheetName val="30.6"/>
      <sheetName val="30.7"/>
      <sheetName val="30.8"/>
      <sheetName val="30.9"/>
      <sheetName val="30.10"/>
      <sheetName val="30.11"/>
      <sheetName val="30.12"/>
      <sheetName val="30.13"/>
      <sheetName val="30.18"/>
      <sheetName val="32"/>
      <sheetName val="31"/>
      <sheetName val="33"/>
      <sheetName val="35"/>
      <sheetName val="36"/>
      <sheetName val="36.1"/>
      <sheetName val="37"/>
      <sheetName val="37.1"/>
      <sheetName val="Критери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3.xml><?xml version="1.0" encoding="utf-8"?>
<externalLink xmlns="http://schemas.openxmlformats.org/spreadsheetml/2006/main">
  <externalBook xmlns:r="http://schemas.openxmlformats.org/officeDocument/2006/relationships" r:id="rId1">
    <sheetNames>
      <sheetName val="status"/>
      <sheetName val="Statutory movement"/>
      <sheetName val="Inflated discl"/>
      <sheetName val="Disclosure final"/>
      <sheetName val="Lead schedule"/>
      <sheetName val="Unadj P&amp;L"/>
      <sheetName val="Premises"/>
      <sheetName val="Equipment"/>
      <sheetName val="Intangible"/>
      <sheetName val="Disposals"/>
      <sheetName val="Indexes"/>
      <sheetName val="Tmp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4.xml><?xml version="1.0" encoding="utf-8"?>
<externalLink xmlns="http://schemas.openxmlformats.org/spreadsheetml/2006/main">
  <externalBook xmlns:r="http://schemas.openxmlformats.org/officeDocument/2006/relationships" r:id="rId1">
    <sheetNames>
      <sheetName val="Sheet6"/>
      <sheetName val="Sheet3"/>
      <sheetName val="pivot"/>
      <sheetName val="man provision"/>
      <sheetName val="loan review"/>
      <sheetName val="summary"/>
      <sheetName val="summary LLP"/>
      <sheetName val="overdues"/>
      <sheetName val="ind significant"/>
      <sheetName val="collateral"/>
      <sheetName val="intercompany"/>
      <sheetName val="FX"/>
      <sheetName val="groups"/>
      <sheetName val="navigator"/>
      <sheetName val="industry"/>
      <sheetName val="Sheet2"/>
      <sheetName val="cash cover_real"/>
      <sheetName val="sum"/>
      <sheetName val="detailed nr"/>
      <sheetName val="SEV_DMKD"/>
      <sheetName val="port"/>
      <sheetName val="maturity"/>
      <sheetName val="CCY"/>
      <sheetName val="interest"/>
      <sheetName val="accinter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35.xml><?xml version="1.0" encoding="utf-8"?>
<externalLink xmlns="http://schemas.openxmlformats.org/spreadsheetml/2006/main">
  <externalBook xmlns:r="http://schemas.openxmlformats.org/officeDocument/2006/relationships" r:id="rId1">
    <sheetNames>
      <sheetName val="ФБал"/>
      <sheetName val="Свод (упр)"/>
      <sheetName val="dSvod_r"/>
      <sheetName val="ОперРасх"/>
      <sheetName val="CS_RT"/>
      <sheetName val="ОДР_М9"/>
      <sheetName val="FIRST"/>
      <sheetName val="ОДР_докум"/>
      <sheetName val="ОДР докум"/>
      <sheetName val="Вчера"/>
      <sheetName val="Проверка"/>
      <sheetName val="УРК"/>
      <sheetName val="УРК_НачМ"/>
      <sheetName val="wCS_RT"/>
      <sheetName val="ПланСр"/>
      <sheetName val="WSVOD_R"/>
      <sheetName val="Вспомогательный"/>
      <sheetName val="ПланСрКурс"/>
      <sheetName val="Cвод(оперативка)"/>
      <sheetName val="Общ"/>
      <sheetName val="ДКО"/>
      <sheetName val="ДИБ"/>
      <sheetName val="КАЗ"/>
      <sheetName val="ДКБ"/>
      <sheetName val="ДОК"/>
      <sheetName val="УТФ"/>
      <sheetName val="Komis_CSRT"/>
      <sheetName val="РегКорр"/>
      <sheetName val="КД ДКО"/>
      <sheetName val="КД ДКБ"/>
      <sheetName val="КД Неторг ДОК"/>
      <sheetName val="КД УРБ"/>
      <sheetName val="Свод ДОК"/>
      <sheetName val="сравн_дкб"/>
      <sheetName val="сравн_дко"/>
      <sheetName val="сравн_док"/>
      <sheetName val="сравн_урб"/>
      <sheetName val="Меркул"/>
      <sheetName val="Внесистема"/>
      <sheetName val="ВнесистемаВ"/>
      <sheetName val="Неторги_ГБ"/>
    </sheetNames>
    <sheetDataSet>
      <sheetData sheetId="0" refreshError="1"/>
      <sheetData sheetId="1" refreshError="1"/>
      <sheetData sheetId="2" refreshError="1"/>
      <sheetData sheetId="3" refreshError="1"/>
      <sheetData sheetId="4"/>
      <sheetData sheetId="5" refreshError="1"/>
      <sheetData sheetId="6">
        <row r="8">
          <cell r="B8">
            <v>11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Set>
  </externalBook>
</externalLink>
</file>

<file path=xl/externalLinks/externalLink36.xml><?xml version="1.0" encoding="utf-8"?>
<externalLink xmlns="http://schemas.openxmlformats.org/spreadsheetml/2006/main">
  <externalBook xmlns:r="http://schemas.openxmlformats.org/officeDocument/2006/relationships" r:id="rId1">
    <sheetNames>
      <sheetName val="Баланс2005"/>
      <sheetName val="Standing data"/>
      <sheetName val="Architecture"/>
      <sheetName val="Summary of controls"/>
      <sheetName val="..."/>
      <sheetName val="Notes"/>
      <sheetName val="Analytics"/>
      <sheetName val="Input all dates"/>
      <sheetName val="Cash flow preparation"/>
      <sheetName val="...."/>
      <sheetName val="accruals"/>
      <sheetName val="Off BS"/>
      <sheetName val="Source"/>
      <sheetName val="Recart BS"/>
      <sheetName val="Recart IS"/>
      <sheetName val="....."/>
      <sheetName val="Preliminary analytics"/>
      <sheetName val="Published RAS FS"/>
      <sheetName val="FS 2002 adjusted"/>
      <sheetName val="FS 2002 source"/>
      <sheetName val="......"/>
      <sheetName val="Summary of Due from banks"/>
      <sheetName val="Breakdown of Due from banks"/>
      <sheetName val="Summary of Loans and advances"/>
      <sheetName val="Breakdown of Loans and advances"/>
      <sheetName val="Summary of Trading securities"/>
      <sheetName val="Breakdown of Trading securities"/>
      <sheetName val="Summary of Inv securities AFS"/>
      <sheetName val="Breakdown of Inv securities AFS"/>
      <sheetName val="Summary of Inv securities HTM"/>
      <sheetName val="Breakdown of Inv securities HTM"/>
      <sheetName val="Summary of Due to other banks"/>
      <sheetName val="Breakdown of Due to other banks"/>
      <sheetName val="Summary of Customer accounts"/>
      <sheetName val="Breakdown of Customer accounts"/>
      <sheetName val="Summary of Securities issued"/>
      <sheetName val="Breakdown of Securities issued"/>
      <sheetName val="Summary of Other borrowings"/>
      <sheetName val="Breakdown of Other borrowings"/>
    </sheetNames>
    <sheetDataSet>
      <sheetData sheetId="0"/>
      <sheetData sheetId="1" refreshError="1">
        <row r="1">
          <cell r="B1" t="str">
            <v>Bank</v>
          </cell>
        </row>
        <row r="2">
          <cell r="B2" t="str">
            <v>30 September 2004</v>
          </cell>
        </row>
        <row r="4">
          <cell r="B4" t="str">
            <v>Year</v>
          </cell>
        </row>
      </sheetData>
      <sheetData sheetId="2" refreshError="1"/>
      <sheetData sheetId="3"/>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37.xml><?xml version="1.0" encoding="utf-8"?>
<externalLink xmlns="http://schemas.openxmlformats.org/spreadsheetml/2006/main">
  <externalBook xmlns:r="http://schemas.openxmlformats.org/officeDocument/2006/relationships" r:id="rId1">
    <sheetNames>
      <sheetName val="USER GUIDE"/>
      <sheetName val="UnadjBS"/>
      <sheetName val="UnadjPL"/>
      <sheetName val="RecatBS"/>
      <sheetName val="RecatPL"/>
      <sheetName val="Adjustments"/>
      <sheetName val="IAS_BS"/>
      <sheetName val="IAS_PL"/>
      <sheetName val="Cash Flow preparation"/>
      <sheetName val="Cash flow final"/>
      <sheetName val="Cash"/>
      <sheetName val="PrecMetals"/>
      <sheetName val="Loans&amp;Adv"/>
      <sheetName val="BankLoans"/>
      <sheetName val="Invest"/>
      <sheetName val="FA"/>
      <sheetName val="OA"/>
      <sheetName val="Deposits"/>
      <sheetName val="BankDeposit"/>
      <sheetName val="OL"/>
      <sheetName val="Capital"/>
      <sheetName val="Reserves"/>
      <sheetName val="PL_detailed"/>
      <sheetName val="PL_USD"/>
      <sheetName val="Sheet3"/>
      <sheetName val="Source BS"/>
      <sheetName val="Source P&amp;L"/>
      <sheetName val="Unadj BS"/>
      <sheetName val="Unadj P&amp;L"/>
      <sheetName val="Unadj Off BS"/>
      <sheetName val="Recat BS"/>
      <sheetName val="Recat PL"/>
      <sheetName val="Investments restmnt"/>
      <sheetName val="IAS_BS_graph"/>
      <sheetName val="IAS_PL_graph"/>
      <sheetName val="Published BS"/>
      <sheetName val="Published PL"/>
      <sheetName val="Reconciliation"/>
      <sheetName val="BoEs purchased"/>
      <sheetName val="securities"/>
      <sheetName val="other invest"/>
      <sheetName val="Custaccounts"/>
      <sheetName val="SecIssued"/>
      <sheetName val="Investments restatement"/>
      <sheetName val="DT summary"/>
      <sheetName val="Treasury Shares "/>
      <sheetName val="Infla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sheetData sheetId="45"/>
      <sheetData sheetId="46"/>
    </sheetDataSet>
  </externalBook>
</externalLink>
</file>

<file path=xl/externalLinks/externalLink38.xml><?xml version="1.0" encoding="utf-8"?>
<externalLink xmlns="http://schemas.openxmlformats.org/spreadsheetml/2006/main">
  <externalBook xmlns:r="http://schemas.openxmlformats.org/officeDocument/2006/relationships" r:id="rId1">
    <sheetNames>
      <sheetName val="Векселя"/>
      <sheetName val="Итог"/>
      <sheetName val="CURRLIST "/>
      <sheetName val="акции"/>
      <sheetName val="офз-оввз"/>
      <sheetName val="lifo260903"/>
    </sheetNames>
    <sheetDataSet>
      <sheetData sheetId="0" refreshError="1">
        <row r="2">
          <cell r="I2">
            <v>10833.333333333334</v>
          </cell>
        </row>
        <row r="3">
          <cell r="I3">
            <v>313650.04270462634</v>
          </cell>
        </row>
        <row r="4">
          <cell r="I4">
            <v>415505.36912751675</v>
          </cell>
        </row>
        <row r="5">
          <cell r="I5">
            <v>1038377.5250836121</v>
          </cell>
        </row>
        <row r="6">
          <cell r="I6">
            <v>518987.96666666667</v>
          </cell>
        </row>
        <row r="7">
          <cell r="I7">
            <v>518793.05647840531</v>
          </cell>
        </row>
        <row r="8">
          <cell r="I8">
            <v>1037189.8013245033</v>
          </cell>
        </row>
        <row r="9">
          <cell r="I9">
            <v>427171.42857142858</v>
          </cell>
        </row>
        <row r="10">
          <cell r="I10">
            <v>577775.77160493832</v>
          </cell>
        </row>
        <row r="11">
          <cell r="I11">
            <v>577546.15384615387</v>
          </cell>
        </row>
        <row r="12">
          <cell r="I12">
            <v>531617.7160493827</v>
          </cell>
        </row>
        <row r="13">
          <cell r="I13">
            <v>2067786.5671641792</v>
          </cell>
        </row>
        <row r="14">
          <cell r="I14">
            <v>167152.4347826087</v>
          </cell>
        </row>
        <row r="15">
          <cell r="I15">
            <v>556734.63976945251</v>
          </cell>
        </row>
        <row r="16">
          <cell r="I16">
            <v>547945.68713450292</v>
          </cell>
        </row>
        <row r="17">
          <cell r="I17">
            <v>1272307.5842696629</v>
          </cell>
        </row>
        <row r="18">
          <cell r="I18">
            <v>1258772.4928366763</v>
          </cell>
        </row>
        <row r="19">
          <cell r="I19">
            <v>101232.6050420168</v>
          </cell>
        </row>
        <row r="20">
          <cell r="I20">
            <v>505404.84764542937</v>
          </cell>
        </row>
        <row r="21">
          <cell r="I21">
            <v>1029048.5538461539</v>
          </cell>
        </row>
        <row r="22">
          <cell r="I22">
            <v>2914197.5806451612</v>
          </cell>
        </row>
        <row r="23">
          <cell r="I23">
            <v>198587.57062146891</v>
          </cell>
        </row>
        <row r="24">
          <cell r="I24">
            <v>1546818.8524590165</v>
          </cell>
        </row>
        <row r="25">
          <cell r="I25">
            <v>140114.11764705883</v>
          </cell>
        </row>
        <row r="26">
          <cell r="I26">
            <v>94170.143540669858</v>
          </cell>
        </row>
        <row r="27">
          <cell r="I27">
            <v>2087780.9756948242</v>
          </cell>
        </row>
        <row r="28">
          <cell r="I28">
            <v>4047847.9605566976</v>
          </cell>
        </row>
        <row r="29">
          <cell r="I29">
            <v>117901.22448979592</v>
          </cell>
        </row>
        <row r="30">
          <cell r="I30">
            <v>194656.3290888975</v>
          </cell>
        </row>
        <row r="31">
          <cell r="I31">
            <v>436362.14285714284</v>
          </cell>
        </row>
        <row r="32">
          <cell r="I32">
            <v>1282995.4751131223</v>
          </cell>
        </row>
        <row r="33">
          <cell r="I33">
            <v>540450.70663811557</v>
          </cell>
        </row>
        <row r="34">
          <cell r="I34">
            <v>715241.37931034481</v>
          </cell>
        </row>
        <row r="35">
          <cell r="I35">
            <v>144321.97607655503</v>
          </cell>
        </row>
        <row r="36">
          <cell r="I36">
            <v>1433347.5808936825</v>
          </cell>
        </row>
        <row r="37">
          <cell r="I37">
            <v>553364.39267886861</v>
          </cell>
        </row>
        <row r="38">
          <cell r="I38">
            <v>276849.83606557379</v>
          </cell>
        </row>
        <row r="39">
          <cell r="I39">
            <v>83458.055999999997</v>
          </cell>
        </row>
      </sheetData>
      <sheetData sheetId="1"/>
      <sheetData sheetId="2"/>
      <sheetData sheetId="3"/>
      <sheetData sheetId="4"/>
      <sheetData sheetId="5"/>
    </sheetDataSet>
  </externalBook>
</externalLink>
</file>

<file path=xl/externalLinks/externalLink39.xml><?xml version="1.0" encoding="utf-8"?>
<externalLink xmlns="http://schemas.openxmlformats.org/spreadsheetml/2006/main">
  <externalBook xmlns:r="http://schemas.openxmlformats.org/officeDocument/2006/relationships" r:id="rId1">
    <sheetNames>
      <sheetName val="Журнал лицевого учета 21133."/>
      <sheetName val="Журнал лицевого учета 21088."/>
      <sheetName val="ЖЛУ ОФЗ-ПД 25030."/>
      <sheetName val="ЖУ НКД по ОФЗ-ПД 25030"/>
      <sheetName val="Журнал лиц учета ОФЗ 27001."/>
      <sheetName val="Журнал учета НКД по ОФЗ 27001"/>
      <sheetName val="Журнал лиц учета ОФЗ 27002."/>
      <sheetName val="Журнал учета НКД по ОФЗ 27002"/>
      <sheetName val="Журнал лиц учета ОФЗ 27003."/>
      <sheetName val="Журнал учета НКД по ОФЗ 27003"/>
      <sheetName val="Журнал лиц учета ОФЗ 27004."/>
      <sheetName val="Журнал учета НКД по ОФЗ 27004"/>
      <sheetName val="Журнал лиц учета ОФЗ 27005."/>
      <sheetName val="Журнал учета НКД по ОФЗ 27005"/>
      <sheetName val="Журнал лиц учета ОФЗ 27006."/>
      <sheetName val="Журнал учета НКД по ОФЗ 27006"/>
      <sheetName val="Журнал лиц учета ОФЗ 27007."/>
      <sheetName val="Журнал учета НКД по ОФЗ 27007"/>
      <sheetName val="Журнал лиц учета ОФЗ 27008."/>
      <sheetName val="Журнал учета НКД по ОФЗ 27008"/>
      <sheetName val="Журнал лиц учета ОФЗ 27009."/>
      <sheetName val="Журнал учета НКД по ОФЗ 27009"/>
      <sheetName val="Журнал лиц учета ОФЗ 27010."/>
      <sheetName val="Журнал учета НКД по ОФЗ 27010"/>
      <sheetName val="Журнал лиц учета ОФЗ 27011."/>
      <sheetName val="Журнал учета НКД по ОФЗ 27011"/>
      <sheetName val="Журнал лиц учета ОФЗ 28001."/>
      <sheetName val="Журнал учета НКД по ОФЗ 28001"/>
      <sheetName val="Журнал лиц учета ОФЗ 25016."/>
      <sheetName val="Журнал учета НКД по ОФЗ 25016"/>
      <sheetName val="Журнал лиц учета ОФЗ 25018."/>
      <sheetName val="Журнал учета НКД по ОФЗ 25018"/>
      <sheetName val="Журнал лиц учета ОФЗ 25020."/>
      <sheetName val="Журнал учета НКД по ОФЗ 25020"/>
      <sheetName val="Журнал лиц учета ОФЗ 25021."/>
      <sheetName val="Журнал учета НКД по ОФЗ 25021"/>
      <sheetName val="Журнал лиц учета ОФЗ 25022."/>
      <sheetName val="Журнал учета НКД по ОФЗ 25022"/>
      <sheetName val="Журнал лиц учета ОФЗ 25023."/>
      <sheetName val="Журнал учета НКД по ОФЗ 25023"/>
      <sheetName val="Журнал лиц учета ОФЗ 25024."/>
      <sheetName val="Журнал учета НКД по ОФЗ 25024"/>
      <sheetName val="Журнал лиц учета ОФЗ 25025."/>
      <sheetName val="Журнал учета НКД по ОФЗ 25025"/>
      <sheetName val="Журнал лиц учета ОФЗ 26001."/>
      <sheetName val="Журнал учета НКД по ОФЗ 26001"/>
      <sheetName val="Журнал лиц учета ОФЗ 26003."/>
      <sheetName val="Журнал учета НКД по ОФЗ 26003"/>
      <sheetName val="ЖЛУ РАО ВСМ 05."/>
      <sheetName val="Журнал учета НКД по ВСМ 05 "/>
      <sheetName val="ЖЛУ РАО ВСМ 03."/>
      <sheetName val="Журнал учета НКД по ВСМ 03"/>
      <sheetName val="Журнал брокерских операций ГКО."/>
      <sheetName val="Журнал брокерских операций ОФЗ."/>
      <sheetName val="Пог.Вып."/>
      <sheetName val="Журнал оборотов."/>
      <sheetName val="Новый Журнал Оборотов"/>
      <sheetName val="Распоряжение бухгалтерии."/>
      <sheetName val="Портфель"/>
      <sheetName val="ОФЗ ФД"/>
      <sheetName val="Мод1"/>
      <sheetName val="Мод2"/>
      <sheetName val="Мод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efreshError="1"/>
      <sheetData sheetId="61" refreshError="1"/>
      <sheetData sheetId="62"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Cover"/>
      <sheetName val="Trans_Letter"/>
      <sheetName val="Index"/>
      <sheetName val="Check"/>
      <sheetName val="Abbreviations"/>
      <sheetName val="Lead_Index"/>
      <sheetName val="Lead PL"/>
      <sheetName val="Lead CF"/>
      <sheetName val="Lead BS"/>
      <sheetName val="Recon_Index"/>
      <sheetName val="R1"/>
      <sheetName val="R2"/>
      <sheetName val="TR Secs"/>
      <sheetName val="Loans"/>
      <sheetName val="Loans stat"/>
      <sheetName val="L2"/>
      <sheetName val="Top 40"/>
      <sheetName val="LP_Quality"/>
      <sheetName val="Analysis"/>
      <sheetName val="R3"/>
      <sheetName val="R4"/>
      <sheetName val="PL_Index"/>
      <sheetName val="PL1"/>
      <sheetName val="PL2"/>
      <sheetName val="PL3"/>
      <sheetName val="PL4"/>
      <sheetName val="CF_Index"/>
      <sheetName val="CF1"/>
      <sheetName val="CF2"/>
      <sheetName val="CF3"/>
      <sheetName val="CF4"/>
      <sheetName val="BS_Index"/>
      <sheetName val="BS1"/>
      <sheetName val="BS2"/>
      <sheetName val="BS3"/>
      <sheetName val="BS4"/>
      <sheetName val="Sheet12S"/>
      <sheetName val="Sheet8S"/>
      <sheetName val="Sheet4S"/>
    </sheetNames>
    <sheetDataSet>
      <sheetData sheetId="0"/>
      <sheetData sheetId="1"/>
      <sheetData sheetId="2"/>
      <sheetData sheetId="3"/>
      <sheetData sheetId="4"/>
      <sheetData sheetId="5"/>
      <sheetData sheetId="6"/>
      <sheetData sheetId="7"/>
      <sheetData sheetId="8"/>
      <sheetData sheetId="9"/>
      <sheetData sheetId="10">
        <row r="9">
          <cell r="F9">
            <v>37.810400000000001</v>
          </cell>
        </row>
        <row r="10">
          <cell r="F10">
            <v>35.8185</v>
          </cell>
        </row>
        <row r="11">
          <cell r="F11">
            <v>34.524099999999997</v>
          </cell>
        </row>
        <row r="12">
          <cell r="F12">
            <v>36.035155801104963</v>
          </cell>
        </row>
        <row r="13">
          <cell r="F13">
            <v>34.185000000000002</v>
          </cell>
        </row>
        <row r="14">
          <cell r="F14">
            <v>35.257367397260289</v>
          </cell>
        </row>
        <row r="15">
          <cell r="F15">
            <v>33.975900000000003</v>
          </cell>
        </row>
        <row r="16">
          <cell r="F16">
            <v>33.826300000000003</v>
          </cell>
        </row>
        <row r="17">
          <cell r="F17">
            <v>33.978299999999997</v>
          </cell>
        </row>
        <row r="18">
          <cell r="F18">
            <v>34.052845699999999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40.xml><?xml version="1.0" encoding="utf-8"?>
<externalLink xmlns="http://schemas.openxmlformats.org/spreadsheetml/2006/main">
  <externalBook xmlns:r="http://schemas.openxmlformats.org/officeDocument/2006/relationships" r:id="rId1">
    <sheetNames>
      <sheetName val="IAS"/>
      <sheetName val="RecatBS"/>
      <sheetName val="Статьи баланса"/>
      <sheetName val="Справочник БС2-Статья"/>
      <sheetName val="O_BALANS"/>
      <sheetName val="TABL_DATA"/>
      <sheetName val="Tab_BS2"/>
    </sheetNames>
    <sheetDataSet>
      <sheetData sheetId="0"/>
      <sheetData sheetId="1"/>
      <sheetData sheetId="2">
        <row r="1">
          <cell r="B1" t="str">
            <v>BS2</v>
          </cell>
          <cell r="C1" t="str">
            <v>NAME_RPT</v>
          </cell>
        </row>
        <row r="2">
          <cell r="B2">
            <v>10201</v>
          </cell>
          <cell r="C2" t="str">
            <v>П Уставный капитал акционерных банков, сформированный за счет обыкновенных акций, принадлежащих: Российской Федерации</v>
          </cell>
        </row>
        <row r="3">
          <cell r="B3">
            <v>10202</v>
          </cell>
          <cell r="C3" t="str">
            <v>П Уставный капитал акционерных банков, сформированный за счет обыкновенных акций, принадлежащих: субъектам Российской Федерации и местным органам власти</v>
          </cell>
        </row>
        <row r="4">
          <cell r="B4">
            <v>10203</v>
          </cell>
          <cell r="C4" t="str">
            <v>П Уставный капитал акционерных банков, сформированный за счет обыкновенных акций, принадлежащих: государственным предприятиям и организациям</v>
          </cell>
        </row>
        <row r="5">
          <cell r="B5">
            <v>10204</v>
          </cell>
          <cell r="C5" t="str">
            <v>П Уставный капитал акционерных банков, сформированный за счет обыкновенных акций, принадлежащих: негосударственным организациям</v>
          </cell>
        </row>
        <row r="6">
          <cell r="B6">
            <v>10205</v>
          </cell>
          <cell r="C6" t="str">
            <v>П Уставный капитал акционерных банков, сформированный за счет обыкновенных акций, принадлежащих: физическим лицам</v>
          </cell>
        </row>
        <row r="7">
          <cell r="B7">
            <v>10206</v>
          </cell>
          <cell r="C7" t="str">
            <v>П Уставный капитал акционерных банков, сформированный за счет обыкновенных акций, принадлежащих: нерезидентам</v>
          </cell>
        </row>
        <row r="8">
          <cell r="B8">
            <v>10301</v>
          </cell>
          <cell r="C8" t="str">
            <v>П Уставный капитал акционерных банков, сформированный за счет привилегированных акций, принадлежащих: Российской Федерации</v>
          </cell>
        </row>
        <row r="9">
          <cell r="B9">
            <v>10302</v>
          </cell>
          <cell r="C9" t="str">
            <v>П Уставный капитал акционерных банков, сформированный за счет привилегированных акций, принадлежащих: субъектам Российской Федерации и местным органам власти</v>
          </cell>
        </row>
        <row r="10">
          <cell r="B10">
            <v>10303</v>
          </cell>
          <cell r="C10" t="str">
            <v>П Уставный капитал акционерных банков, сформированный за счет привилегированных акций, принадлежащих: государственным предприятиям и организациям</v>
          </cell>
        </row>
        <row r="11">
          <cell r="B11">
            <v>10304</v>
          </cell>
          <cell r="C11" t="str">
            <v>П Уставный капитал акционерных банков, сформированный за счет привилегированных акций, принадлежащих: негосударственным организациям</v>
          </cell>
        </row>
        <row r="12">
          <cell r="B12">
            <v>10305</v>
          </cell>
          <cell r="C12" t="str">
            <v>П Уставный капитал акционерных банков, сформированный за счет привилегированных акций, принадлежащих: физическим лицам</v>
          </cell>
        </row>
        <row r="13">
          <cell r="B13">
            <v>10306</v>
          </cell>
          <cell r="C13" t="str">
            <v>П Уставный капитал акционерных банков, сформированный за счет привилегированных акций, принадлежащих: нерезидентам</v>
          </cell>
        </row>
        <row r="14">
          <cell r="B14">
            <v>10401</v>
          </cell>
          <cell r="C14" t="str">
            <v>П Доли уставного капитала неакционерных банков, принадлежащие: субъектам Российской Федерации и местным органам власти</v>
          </cell>
        </row>
        <row r="15">
          <cell r="B15">
            <v>10402</v>
          </cell>
          <cell r="C15" t="str">
            <v>П Доли уставного капитала неакционерных банков, принадлежащие: субъектам Российской Федерации и местным органам власти</v>
          </cell>
        </row>
        <row r="16">
          <cell r="B16">
            <v>10403</v>
          </cell>
          <cell r="C16" t="str">
            <v>П Доли уставного капитала неакционерных банков, принадлежащие: государственным предприятиям и организациям</v>
          </cell>
        </row>
        <row r="17">
          <cell r="B17">
            <v>10404</v>
          </cell>
          <cell r="C17" t="str">
            <v>П Доли уставного капитала неакционерных банков, принадлежащие: негосударственным организациям</v>
          </cell>
        </row>
        <row r="18">
          <cell r="B18">
            <v>10405</v>
          </cell>
          <cell r="C18" t="str">
            <v>П Доли уставного капитала неакционерных банков, принадлежащие: физическим лицам</v>
          </cell>
        </row>
        <row r="19">
          <cell r="B19">
            <v>10406</v>
          </cell>
          <cell r="C19" t="str">
            <v>П Доли уставного капитала неакционерных банков, принадлежащие: нерезидентам</v>
          </cell>
        </row>
        <row r="20">
          <cell r="B20">
            <v>10501</v>
          </cell>
          <cell r="C20" t="str">
            <v>А Собственные акции, выкупленные у акционеров</v>
          </cell>
        </row>
        <row r="21">
          <cell r="B21">
            <v>10502</v>
          </cell>
          <cell r="C21" t="str">
            <v>А Собственные доли уставного капитала неакционерного банка, выкупленные у участников</v>
          </cell>
        </row>
        <row r="22">
          <cell r="B22">
            <v>10601</v>
          </cell>
          <cell r="C22" t="str">
            <v>П Прирост стоимости имущества при переоценке</v>
          </cell>
        </row>
        <row r="23">
          <cell r="B23">
            <v>10602</v>
          </cell>
          <cell r="C23" t="str">
            <v>П Эмиссионный доход</v>
          </cell>
        </row>
        <row r="24">
          <cell r="B24">
            <v>10603</v>
          </cell>
          <cell r="C24" t="str">
            <v>П Стоимость безвозмездно полученного имущества</v>
          </cell>
        </row>
        <row r="25">
          <cell r="B25">
            <v>10604</v>
          </cell>
          <cell r="C25" t="str">
            <v>П Разница между уставным капиталом кредитной организации и ее собтвенными средствами (капиталом)</v>
          </cell>
        </row>
        <row r="26">
          <cell r="B26">
            <v>10701</v>
          </cell>
          <cell r="C26" t="str">
            <v>П Резервный фонд</v>
          </cell>
        </row>
        <row r="27">
          <cell r="B27">
            <v>10702</v>
          </cell>
          <cell r="C27" t="str">
            <v>П Фонды специального назначения</v>
          </cell>
        </row>
        <row r="28">
          <cell r="B28">
            <v>10703</v>
          </cell>
          <cell r="C28" t="str">
            <v>П Фонды накопления</v>
          </cell>
        </row>
        <row r="29">
          <cell r="B29">
            <v>10704</v>
          </cell>
          <cell r="C29" t="str">
            <v>П Другие фонды</v>
          </cell>
        </row>
        <row r="30">
          <cell r="B30">
            <v>20202</v>
          </cell>
          <cell r="C30" t="str">
            <v>А Касса кредитных организаций</v>
          </cell>
        </row>
        <row r="31">
          <cell r="B31">
            <v>20203</v>
          </cell>
          <cell r="C31" t="str">
            <v>А Платежные документы в иностранной валюте</v>
          </cell>
        </row>
        <row r="32">
          <cell r="B32">
            <v>20206</v>
          </cell>
          <cell r="C32" t="str">
            <v>А Касса обменных пунктов</v>
          </cell>
        </row>
        <row r="33">
          <cell r="B33">
            <v>20207</v>
          </cell>
          <cell r="C33" t="str">
            <v>А Денежные ср-ва в операцион. кассах, находящихся вне помещений банка</v>
          </cell>
        </row>
        <row r="34">
          <cell r="B34">
            <v>20208</v>
          </cell>
          <cell r="C34" t="str">
            <v>А Денежные ср-ва в банкоматах</v>
          </cell>
        </row>
        <row r="35">
          <cell r="B35">
            <v>20209</v>
          </cell>
          <cell r="C35" t="str">
            <v>А Денежные ср-ва в пути</v>
          </cell>
        </row>
        <row r="36">
          <cell r="B36">
            <v>20210</v>
          </cell>
          <cell r="C36" t="str">
            <v>А Платежные документы в иностранной валюте в пути</v>
          </cell>
        </row>
        <row r="37">
          <cell r="B37">
            <v>20302</v>
          </cell>
          <cell r="C37" t="str">
            <v>А Золото</v>
          </cell>
        </row>
        <row r="38">
          <cell r="B38">
            <v>20303</v>
          </cell>
          <cell r="C38" t="str">
            <v>А Другие драгоценные металлы (кроме золота)</v>
          </cell>
        </row>
        <row r="39">
          <cell r="B39">
            <v>20305</v>
          </cell>
          <cell r="C39" t="str">
            <v>А Драгоценные металлы в пути</v>
          </cell>
        </row>
        <row r="40">
          <cell r="B40">
            <v>20308</v>
          </cell>
          <cell r="C40" t="str">
            <v>A Драгоценные металлы в монетах и памятных медалях</v>
          </cell>
        </row>
        <row r="41">
          <cell r="B41">
            <v>20309</v>
          </cell>
          <cell r="C41" t="str">
            <v>П Счета клиентов (кроме банков) в драгоценных металлах</v>
          </cell>
        </row>
        <row r="42">
          <cell r="B42">
            <v>20310</v>
          </cell>
          <cell r="C42" t="str">
            <v>П Счета клиентов-нерезидентов (кроме банков) в драгоценных металлах</v>
          </cell>
        </row>
        <row r="43">
          <cell r="B43">
            <v>20311</v>
          </cell>
          <cell r="C43" t="str">
            <v>А Драгоценные металлы, предоставленные клиентам (кроме банков)</v>
          </cell>
        </row>
        <row r="44">
          <cell r="B44">
            <v>20312</v>
          </cell>
          <cell r="C44" t="str">
            <v>А Драгоценные металлы, предоставленные клиентам-нерезидентам (кроме банков)</v>
          </cell>
        </row>
        <row r="45">
          <cell r="B45">
            <v>20313</v>
          </cell>
          <cell r="C45" t="str">
            <v>П Депозитные счета банков в драгоценных металлах</v>
          </cell>
        </row>
        <row r="46">
          <cell r="B46">
            <v>20314</v>
          </cell>
          <cell r="C46" t="str">
            <v>П Депозитные счета банков-нерезидентов в драгоценных металлах</v>
          </cell>
        </row>
        <row r="47">
          <cell r="B47">
            <v>20315</v>
          </cell>
          <cell r="C47" t="str">
            <v>А Депозитные счета в драгоценных металлах в банках</v>
          </cell>
        </row>
        <row r="48">
          <cell r="B48">
            <v>20316</v>
          </cell>
          <cell r="C48" t="str">
            <v>А Депозитные счета в драгоценных металлах в банках-нерезидентах</v>
          </cell>
        </row>
        <row r="49">
          <cell r="B49">
            <v>20317</v>
          </cell>
          <cell r="C49" t="str">
            <v>А Просроченная задолженность по операциям с драгоценными металлами</v>
          </cell>
        </row>
        <row r="50">
          <cell r="B50">
            <v>20318</v>
          </cell>
          <cell r="C50" t="str">
            <v>А Просроченная задолженность по операциям с драгоценными металлами по нерезидентам</v>
          </cell>
        </row>
        <row r="51">
          <cell r="B51">
            <v>20319</v>
          </cell>
          <cell r="C51" t="str">
            <v>А Просроченные проценты по операциям с драгоценными металлами</v>
          </cell>
        </row>
        <row r="52">
          <cell r="B52">
            <v>20320</v>
          </cell>
          <cell r="C52" t="str">
            <v>А Просроченные проценты по операциям с драгоценными металлами по нерезидентам</v>
          </cell>
        </row>
        <row r="53">
          <cell r="B53">
            <v>20321</v>
          </cell>
          <cell r="C53" t="str">
            <v>П Резервы под возможные потери по операциям с драг.металлами</v>
          </cell>
        </row>
        <row r="54">
          <cell r="B54">
            <v>20401</v>
          </cell>
          <cell r="C54" t="str">
            <v>А Природные драгоценные камни</v>
          </cell>
        </row>
        <row r="55">
          <cell r="B55">
            <v>20402</v>
          </cell>
          <cell r="C55" t="str">
            <v>А Природные драгоценные камни, переданные для реализации</v>
          </cell>
        </row>
        <row r="56">
          <cell r="B56">
            <v>20403</v>
          </cell>
          <cell r="C56" t="str">
            <v>А Природные драгоценные камни в пути</v>
          </cell>
        </row>
        <row r="57">
          <cell r="B57">
            <v>30102</v>
          </cell>
          <cell r="C57" t="str">
            <v>А Корреспондентские счета кредитных организаций в Банке России</v>
          </cell>
        </row>
        <row r="58">
          <cell r="B58">
            <v>30104</v>
          </cell>
          <cell r="C58" t="str">
            <v>А Корреспондентские счета расчетных небанковских кредитных организаций</v>
          </cell>
        </row>
        <row r="59">
          <cell r="B59">
            <v>30106</v>
          </cell>
          <cell r="C59" t="str">
            <v>А Корреспондентские счета расчетных центров ОРЦБ в Банке России</v>
          </cell>
        </row>
        <row r="60">
          <cell r="B60">
            <v>30109</v>
          </cell>
          <cell r="C60" t="str">
            <v>П Корреспондентские счета кредитных организаций-корреспондентов</v>
          </cell>
        </row>
        <row r="61">
          <cell r="B61">
            <v>30110</v>
          </cell>
          <cell r="C61" t="str">
            <v>А Корреспондентские счета в кредитных организациях-корреспондентах</v>
          </cell>
        </row>
        <row r="62">
          <cell r="B62">
            <v>30111</v>
          </cell>
          <cell r="C62" t="str">
            <v>П Корреспондентские счета банков- нерезидентов в рублях</v>
          </cell>
        </row>
        <row r="63">
          <cell r="B63">
            <v>30112</v>
          </cell>
          <cell r="C63" t="str">
            <v>П Корреспондентские счета банков- нерезидентов в СКВ</v>
          </cell>
        </row>
        <row r="64">
          <cell r="B64">
            <v>30113</v>
          </cell>
          <cell r="C64" t="str">
            <v>П Корреспондентские счета банков- нерезидентов в иностранных валютах с ограниченной конвертацией</v>
          </cell>
        </row>
        <row r="65">
          <cell r="B65">
            <v>30114</v>
          </cell>
          <cell r="C65" t="str">
            <v>А Корреспондентские счета в банках-нерезидентах в СКВ</v>
          </cell>
        </row>
        <row r="66">
          <cell r="B66">
            <v>30115</v>
          </cell>
          <cell r="C66" t="str">
            <v>А Корреспондентские счета в банках- нерезидентах в иностранных валютах с ограниченной конвертацией</v>
          </cell>
        </row>
        <row r="67">
          <cell r="B67">
            <v>30116</v>
          </cell>
          <cell r="C67" t="str">
            <v>П Корреспондентские счета банков в драгоценных металлах</v>
          </cell>
        </row>
        <row r="68">
          <cell r="B68">
            <v>30117</v>
          </cell>
          <cell r="C68" t="str">
            <v>П Корреспондентские счета банков-нерезидентов в драгоценных металлах</v>
          </cell>
        </row>
        <row r="69">
          <cell r="B69">
            <v>30118</v>
          </cell>
          <cell r="C69" t="str">
            <v>А Корреспондентские счета в банках в драгоценных металлах</v>
          </cell>
        </row>
        <row r="70">
          <cell r="B70">
            <v>30119</v>
          </cell>
          <cell r="C70" t="str">
            <v>А Корреспондентские счета в банках-нерезидентах в драгоценных металлах</v>
          </cell>
        </row>
        <row r="71">
          <cell r="B71">
            <v>30122</v>
          </cell>
          <cell r="C71" t="str">
            <v>П Корреспондентские счета банков-нерезид. в валюте РФ - счета типа "К" (конвертируемые)</v>
          </cell>
        </row>
        <row r="72">
          <cell r="B72">
            <v>30123</v>
          </cell>
          <cell r="C72" t="str">
            <v>П Корреспондентские счета банков-нерезид. в валюте РФ - счета типа "Н" (неконвертируемые)</v>
          </cell>
        </row>
        <row r="73">
          <cell r="B73">
            <v>30202</v>
          </cell>
          <cell r="C73" t="str">
            <v>А Обязательные резервы кредитных организаций по счетам в валюте РФ, перечисленные в Банк России</v>
          </cell>
        </row>
        <row r="74">
          <cell r="B74">
            <v>30204</v>
          </cell>
          <cell r="C74" t="str">
            <v>А Обязательные резервы кредитных организаций по счетам в иностранной валюте, перечисленные в Банк России</v>
          </cell>
        </row>
        <row r="75">
          <cell r="B75">
            <v>30206</v>
          </cell>
          <cell r="C75" t="str">
            <v>А Средства банков, внесенные для расчетов чеками</v>
          </cell>
        </row>
        <row r="76">
          <cell r="B76">
            <v>30208</v>
          </cell>
          <cell r="C76" t="str">
            <v>А Накопительные счета кредитных организаций при выпуске акций</v>
          </cell>
        </row>
        <row r="77">
          <cell r="B77">
            <v>30210</v>
          </cell>
          <cell r="C77" t="str">
            <v>А Счета кредитных организаций по кассовому обслуживанию филиалов</v>
          </cell>
        </row>
        <row r="78">
          <cell r="B78">
            <v>30213</v>
          </cell>
          <cell r="C78" t="str">
            <v>А Счета участников расчетов в расчетных небанковских кредитных организациях</v>
          </cell>
        </row>
        <row r="79">
          <cell r="B79">
            <v>30214</v>
          </cell>
          <cell r="C79" t="str">
            <v>П Счета участников расчетов расчетных, небанковских кред.организаций</v>
          </cell>
        </row>
        <row r="80">
          <cell r="B80">
            <v>30215</v>
          </cell>
          <cell r="C80" t="str">
            <v>А Счета расчетных небанковских кредитных  организаций для завершения ими расчетов по клирингу</v>
          </cell>
        </row>
        <row r="81">
          <cell r="B81">
            <v>30218</v>
          </cell>
          <cell r="C81" t="str">
            <v>А Взаимные расчеты по зачету требований участников расчетов (клиринга)</v>
          </cell>
        </row>
        <row r="82">
          <cell r="B82">
            <v>30219</v>
          </cell>
          <cell r="C82" t="str">
            <v>А Счета в кредитных организациях для взаимозачета, проводимого небанковскими кредитными организациями</v>
          </cell>
        </row>
        <row r="83">
          <cell r="B83">
            <v>30220</v>
          </cell>
          <cell r="C83" t="str">
            <v>П Средства клиентов по незавершенным расчетным операциям</v>
          </cell>
        </row>
        <row r="84">
          <cell r="B84">
            <v>30221</v>
          </cell>
          <cell r="C84" t="str">
            <v>А Незавершенные расчеты банка</v>
          </cell>
        </row>
        <row r="85">
          <cell r="B85">
            <v>30222</v>
          </cell>
          <cell r="C85" t="str">
            <v>П Незавершенные расчеты банка</v>
          </cell>
        </row>
        <row r="86">
          <cell r="B86">
            <v>30223</v>
          </cell>
          <cell r="C86" t="str">
            <v>П Средства клиентов по незавершенным расчетным операциям при осуществлении расчетов через подразделения Банка России</v>
          </cell>
        </row>
        <row r="87">
          <cell r="B87">
            <v>30224</v>
          </cell>
          <cell r="C87" t="str">
            <v>А Средства уполномоч. банков, депонируемые в банке России</v>
          </cell>
        </row>
        <row r="88">
          <cell r="B88">
            <v>30301</v>
          </cell>
          <cell r="C88" t="str">
            <v>П Расчеты с филиалами, расположенными в Российской Федерации</v>
          </cell>
        </row>
        <row r="89">
          <cell r="B89">
            <v>30302</v>
          </cell>
          <cell r="C89" t="str">
            <v>А Расчеты с филиалами, расположенными в Российской Федерации</v>
          </cell>
        </row>
        <row r="90">
          <cell r="B90">
            <v>30303</v>
          </cell>
          <cell r="C90" t="str">
            <v>П Расчеты с филиалами, расположенными за границей</v>
          </cell>
        </row>
        <row r="91">
          <cell r="B91">
            <v>30304</v>
          </cell>
          <cell r="C91" t="str">
            <v>А Расчеты с филиалами, расположенными за границей</v>
          </cell>
        </row>
        <row r="92">
          <cell r="B92">
            <v>30305</v>
          </cell>
          <cell r="C92" t="str">
            <v>П Расчеты между подразделениями одной кредитной организации по полученным ресурсам</v>
          </cell>
        </row>
        <row r="93">
          <cell r="B93">
            <v>30306</v>
          </cell>
          <cell r="C93" t="str">
            <v>П Расчеты между подразделениями одной кредитной организации по переданным ресурсам</v>
          </cell>
        </row>
        <row r="94">
          <cell r="B94">
            <v>30401</v>
          </cell>
          <cell r="C94" t="str">
            <v>П Счета участников РЦ ОРЦБ</v>
          </cell>
        </row>
        <row r="95">
          <cell r="B95">
            <v>30402</v>
          </cell>
          <cell r="C95" t="str">
            <v>А Счета участников РЦ ОРЦБ (А)</v>
          </cell>
        </row>
        <row r="96">
          <cell r="B96">
            <v>30403</v>
          </cell>
          <cell r="C96" t="str">
            <v>П Средства участников РЦ ОРЦБ для обеспеч. расчетов по операциям на ОРЦБ</v>
          </cell>
        </row>
        <row r="97">
          <cell r="B97">
            <v>30404</v>
          </cell>
          <cell r="C97" t="str">
            <v>А Средства участников РЦ ОРЦБ для обеспечения расчетов по операциям на ОРЦБ (А)</v>
          </cell>
        </row>
        <row r="98">
          <cell r="B98">
            <v>30405</v>
          </cell>
          <cell r="C98" t="str">
            <v>П Средства участников РЦ ОРЦБ, депонир в расчетном центре для гарантийного обеспечения расчетов по операциям на секторах ОРЦБ</v>
          </cell>
        </row>
        <row r="99">
          <cell r="B99">
            <v>30406</v>
          </cell>
          <cell r="C99" t="str">
            <v>А Средства участников РЦ ОРЦБ, депонируемые в расчетном центре для гарантийного обеспечения расчетов по операциям на секторах ОРЦБ (А)</v>
          </cell>
        </row>
        <row r="100">
          <cell r="B100">
            <v>30407</v>
          </cell>
          <cell r="C100" t="str">
            <v>Расчеты по зачету обязательств и требований расчетных центров ОРЦБ по итогам операций их участников на ОРЦБ</v>
          </cell>
        </row>
        <row r="101">
          <cell r="B101">
            <v>30408</v>
          </cell>
          <cell r="C101" t="str">
            <v>П Расчеты участников РЦ ОРЦБ по итогам операций на ОРЦБ</v>
          </cell>
        </row>
        <row r="102">
          <cell r="B102">
            <v>30409</v>
          </cell>
          <cell r="C102" t="str">
            <v>Расчеты участников РЦ ОРЦБ по итогам операций на ОРЦБ (А)</v>
          </cell>
        </row>
        <row r="103">
          <cell r="B103">
            <v>30601</v>
          </cell>
          <cell r="C103" t="str">
            <v>П Средства клиентов по брокерским операциям с ценными бумагами и другими финансовыми активами</v>
          </cell>
        </row>
        <row r="104">
          <cell r="B104">
            <v>30602</v>
          </cell>
          <cell r="C104" t="str">
            <v>А Расчеты кредитных организаций- доверителей (комитентов) по брокерским операциям с ценными бумагами и другими финансовыми активами</v>
          </cell>
        </row>
        <row r="105">
          <cell r="B105">
            <v>30603</v>
          </cell>
          <cell r="C105" t="str">
            <v>П Расчеты с эмитентами по обслуживанию выпусков ценных бумаг</v>
          </cell>
        </row>
        <row r="106">
          <cell r="B106">
            <v>30604</v>
          </cell>
          <cell r="C106" t="str">
            <v>П Расчеты с Министерством финансов РФ по ценным бумагам</v>
          </cell>
        </row>
        <row r="107">
          <cell r="B107">
            <v>30605</v>
          </cell>
          <cell r="C107" t="str">
            <v>А Расчеты с Министерством финансов РФ по ценным бумагам</v>
          </cell>
        </row>
        <row r="108">
          <cell r="B108">
            <v>30606</v>
          </cell>
          <cell r="C108" t="str">
            <v>П Средства клиентов-нерезидентов по брокерским операциям с ценными бумагами и другими финансовыми активами</v>
          </cell>
        </row>
        <row r="109">
          <cell r="B109">
            <v>31201</v>
          </cell>
          <cell r="C109" t="str">
            <v>П Кредиты, депозиты и иные привлечен. ср-ва полученные кредитными организациями от Банка России: на 1 день</v>
          </cell>
        </row>
        <row r="110">
          <cell r="B110">
            <v>31202</v>
          </cell>
          <cell r="C110" t="str">
            <v>П Кредиты, депозиты и иные привлечен. ср-ва полученные кредитными организациями от Банка России: на срок от 2 до 7 дней</v>
          </cell>
        </row>
        <row r="111">
          <cell r="B111">
            <v>31203</v>
          </cell>
          <cell r="C111" t="str">
            <v>П Кредиты, депозиты и иные привлечен. ср-ва полученные кредитными организациями от Банка России: на срок от 8 до 30 дней</v>
          </cell>
        </row>
        <row r="112">
          <cell r="B112">
            <v>31204</v>
          </cell>
          <cell r="C112" t="str">
            <v>П Кредиты, депозиты и иные привлечен. ср-ва полученные кредитными организациями от Банка России: на срок от 31 до 90 дней</v>
          </cell>
        </row>
        <row r="113">
          <cell r="B113">
            <v>31205</v>
          </cell>
          <cell r="C113" t="str">
            <v>П Кредиты, депозиты и иные привлечен. ср-ва полученные кредитными организациями от Банка России: на срок от 91 до 180 дней</v>
          </cell>
        </row>
        <row r="114">
          <cell r="B114">
            <v>31206</v>
          </cell>
          <cell r="C114" t="str">
            <v>П Кредиты, депозиты и иные привлечен. ср-ва полученные кредитными организациями от Банка России: на срок от 181 дня до 1 года</v>
          </cell>
        </row>
        <row r="115">
          <cell r="B115">
            <v>31210</v>
          </cell>
          <cell r="C115" t="str">
            <v>П Кредиты, полученные кредитными организациями от Банка России: до востребования</v>
          </cell>
        </row>
        <row r="116">
          <cell r="B116">
            <v>31212</v>
          </cell>
          <cell r="C116" t="str">
            <v>П Кредиты , пролонгированные Банком  России</v>
          </cell>
        </row>
        <row r="117">
          <cell r="B117">
            <v>31213</v>
          </cell>
          <cell r="C117" t="str">
            <v>П Депозиты и иные привлененные средства до востребования</v>
          </cell>
        </row>
        <row r="118">
          <cell r="B118">
            <v>31214</v>
          </cell>
          <cell r="C118" t="str">
            <v>П Депозиты и иные привлененные средства на 1 день</v>
          </cell>
        </row>
        <row r="119">
          <cell r="B119">
            <v>31215</v>
          </cell>
          <cell r="C119" t="str">
            <v>П Депозиты и иные привлененные средства на срок от 2 до 7 дней</v>
          </cell>
        </row>
        <row r="120">
          <cell r="B120">
            <v>31216</v>
          </cell>
          <cell r="C120" t="str">
            <v>П Депозиты и иные привлененные средства на срок от 8 до 30 дней</v>
          </cell>
        </row>
        <row r="121">
          <cell r="B121">
            <v>31217</v>
          </cell>
          <cell r="C121" t="str">
            <v>П Депозиты и иные привлененные средства на срок от 31 до 90 дней</v>
          </cell>
        </row>
        <row r="122">
          <cell r="B122">
            <v>31218</v>
          </cell>
          <cell r="C122" t="str">
            <v>П Депозиты и иные привлененные средства на срок от 91 до 180 дней</v>
          </cell>
        </row>
        <row r="123">
          <cell r="B123">
            <v>31219</v>
          </cell>
          <cell r="C123" t="str">
            <v>П Депозиты и иные привлененные средства на срок от 181 дня до 1 года</v>
          </cell>
        </row>
        <row r="124">
          <cell r="B124">
            <v>31220</v>
          </cell>
          <cell r="C124" t="str">
            <v>П Депозиты и иные привлененные средства свыше 1 года до 3 лет</v>
          </cell>
        </row>
        <row r="125">
          <cell r="B125">
            <v>31221</v>
          </cell>
          <cell r="C125" t="str">
            <v>П Депозиты и иные привлененные средства свыше 3 лет</v>
          </cell>
        </row>
        <row r="126">
          <cell r="B126">
            <v>31301</v>
          </cell>
          <cell r="C126" t="str">
            <v>П Кредиты, полученные кредитными организациями от кредитных организаций: при недостатке средств на корреспондентском счете ('овердрафт')</v>
          </cell>
        </row>
        <row r="127">
          <cell r="B127">
            <v>31302</v>
          </cell>
          <cell r="C127" t="str">
            <v>П Кредиты, полученные кредитными организациями от кредитных организаций: на 1 день</v>
          </cell>
        </row>
        <row r="128">
          <cell r="B128">
            <v>31303</v>
          </cell>
          <cell r="C128" t="str">
            <v>П Кредиты, полученные кредитными организациями от кредитных организаций: на срок от 2 до 7 дней</v>
          </cell>
        </row>
        <row r="129">
          <cell r="B129">
            <v>31304</v>
          </cell>
          <cell r="C129" t="str">
            <v>П Кредиты, полученные кредитными организациями от кредитных организаций: на срок от 8 до 30 дней</v>
          </cell>
        </row>
        <row r="130">
          <cell r="B130">
            <v>31305</v>
          </cell>
          <cell r="C130" t="str">
            <v>П Кредиты, полученные кредитными организациями от кредитных организаций: на срок от 31 до 90 дней</v>
          </cell>
        </row>
        <row r="131">
          <cell r="B131">
            <v>31306</v>
          </cell>
          <cell r="C131" t="str">
            <v>П Кредиты, полученные кредитными организациями от кредитных организаций: на срок от 91 до 180 дней</v>
          </cell>
        </row>
        <row r="132">
          <cell r="B132">
            <v>31307</v>
          </cell>
          <cell r="C132" t="str">
            <v>П Кредиты, полученные кредитными организациями от кредитных организаций: на срок от 181 дня до 1 года</v>
          </cell>
        </row>
        <row r="133">
          <cell r="B133">
            <v>31308</v>
          </cell>
          <cell r="C133" t="str">
            <v>П Кредиты, полученные кредитными организациями от кредитных организаций: на срок от 1 года до 3 лет</v>
          </cell>
        </row>
        <row r="134">
          <cell r="B134">
            <v>31309</v>
          </cell>
          <cell r="C134" t="str">
            <v>П Кредиты, полученные кредитными организациями от кредитных организаций: на срок свыше 3 лет</v>
          </cell>
        </row>
        <row r="135">
          <cell r="B135">
            <v>31310</v>
          </cell>
          <cell r="C135" t="str">
            <v>П Кредиты, полученные кредитными организациями от кредитных организаций: до востребования</v>
          </cell>
        </row>
        <row r="136">
          <cell r="B136">
            <v>31401</v>
          </cell>
          <cell r="C136" t="str">
            <v>П Кредиты, полученные от банков-нерезидентов: в порядке расчетов по корреспондентскому счету ('овердрафт')</v>
          </cell>
        </row>
        <row r="137">
          <cell r="B137">
            <v>31402</v>
          </cell>
          <cell r="C137" t="str">
            <v>П Кредиты, полученные от банков-нерезидентов: на 1 день</v>
          </cell>
        </row>
        <row r="138">
          <cell r="B138">
            <v>31403</v>
          </cell>
          <cell r="C138" t="str">
            <v>П Кредиты, полученные от банков-нерезидентов: на срок от 2 до 7 дней</v>
          </cell>
        </row>
        <row r="139">
          <cell r="B139">
            <v>31404</v>
          </cell>
          <cell r="C139" t="str">
            <v>П Кредиты, полученные от банков-нерезидентов: на срок от 8 до 30 дней</v>
          </cell>
        </row>
        <row r="140">
          <cell r="B140">
            <v>31405</v>
          </cell>
          <cell r="C140" t="str">
            <v>П Кредиты, полученные от банков-нерезидентов: на срок от 31 до 90 дней</v>
          </cell>
        </row>
        <row r="141">
          <cell r="B141">
            <v>31406</v>
          </cell>
          <cell r="C141" t="str">
            <v>П Кредиты, полученные от банков-нерезидентов: на срок от 91 до 180 дней</v>
          </cell>
        </row>
        <row r="142">
          <cell r="B142">
            <v>31407</v>
          </cell>
          <cell r="C142" t="str">
            <v>П Кредиты, полученные от банков-нерезидентов: на срок от 181 до 1 года</v>
          </cell>
        </row>
        <row r="143">
          <cell r="B143">
            <v>31408</v>
          </cell>
          <cell r="C143" t="str">
            <v>П Кредиты, полученные от банков-нерезидентов: на срок от 1 года до 3 лет</v>
          </cell>
        </row>
        <row r="144">
          <cell r="B144">
            <v>31409</v>
          </cell>
          <cell r="C144" t="str">
            <v>П Кредиты, полученные от банков-нерезидентов: на срок свыше 3 лет</v>
          </cell>
        </row>
        <row r="145">
          <cell r="B145">
            <v>31410</v>
          </cell>
          <cell r="C145" t="str">
            <v>П Кредиты, полученные от банков-нерезидентов: до востребования</v>
          </cell>
        </row>
        <row r="146">
          <cell r="B146">
            <v>31501</v>
          </cell>
          <cell r="C146" t="str">
            <v>П Депозиты и иные привлеченные средства банков: до востребования</v>
          </cell>
        </row>
        <row r="147">
          <cell r="B147">
            <v>31502</v>
          </cell>
          <cell r="C147" t="str">
            <v>П Депозиты и иные привлеченные средства банков: на 1 день</v>
          </cell>
        </row>
        <row r="148">
          <cell r="B148">
            <v>31503</v>
          </cell>
          <cell r="C148" t="str">
            <v>П Депозиты и иные привлеченные средства банков: на срок от 2 до 7 дней</v>
          </cell>
        </row>
        <row r="149">
          <cell r="B149">
            <v>31504</v>
          </cell>
          <cell r="C149" t="str">
            <v>П Депозиты и иные привлеченные средства банков: на срок от 8 до 30 дней</v>
          </cell>
        </row>
        <row r="150">
          <cell r="B150">
            <v>31505</v>
          </cell>
          <cell r="C150" t="str">
            <v>П Депозиты и иные привлеченные средства банков: на срок от 31 до 90 дней</v>
          </cell>
        </row>
        <row r="151">
          <cell r="B151">
            <v>31506</v>
          </cell>
          <cell r="C151" t="str">
            <v>П Депозиты и иные привлеченные средства банков: на срок от 91 до 180 дней</v>
          </cell>
        </row>
        <row r="152">
          <cell r="B152">
            <v>31507</v>
          </cell>
          <cell r="C152" t="str">
            <v>П Депозиты и иные привлеченные средства банков: на срок от 181 до 1 года</v>
          </cell>
        </row>
        <row r="153">
          <cell r="B153">
            <v>31508</v>
          </cell>
          <cell r="C153" t="str">
            <v>П Депозиты и иные привлеченные средства банков: на срок от 1 года до 3 лет</v>
          </cell>
        </row>
        <row r="154">
          <cell r="B154">
            <v>31509</v>
          </cell>
          <cell r="C154" t="str">
            <v>П Депозиты и иные привлеченные средства банков: на срок свыше 3 лет</v>
          </cell>
        </row>
        <row r="155">
          <cell r="B155">
            <v>31510</v>
          </cell>
          <cell r="C155" t="str">
            <v>П Депозиты и иные привлеченные средства банков: для расчетов с использованием банковских карт</v>
          </cell>
        </row>
        <row r="156">
          <cell r="B156">
            <v>31601</v>
          </cell>
          <cell r="C156" t="str">
            <v>П Депозиты и иные привлеченные средства банков-нерезидентов: до востребования</v>
          </cell>
        </row>
        <row r="157">
          <cell r="B157">
            <v>31602</v>
          </cell>
          <cell r="C157" t="str">
            <v>П Депозиты и иные привлеченные средства банков-нерезидентов: на 1 день</v>
          </cell>
        </row>
        <row r="158">
          <cell r="B158">
            <v>31603</v>
          </cell>
          <cell r="C158" t="str">
            <v>П Депозиты и иные привлеченные средства банков-нерезидентов: на срок от 2 до 7 дней</v>
          </cell>
        </row>
        <row r="159">
          <cell r="B159">
            <v>31604</v>
          </cell>
          <cell r="C159" t="str">
            <v>П Депозиты и иные привлеченные средства банков-нерезидентов: на срок от 8 до 30 дней</v>
          </cell>
        </row>
        <row r="160">
          <cell r="B160">
            <v>31605</v>
          </cell>
          <cell r="C160" t="str">
            <v>П Депозиты и иные привлеченные средства банков-нерезидентов: на срок от 31 до 90 дней</v>
          </cell>
        </row>
        <row r="161">
          <cell r="B161">
            <v>31606</v>
          </cell>
          <cell r="C161" t="str">
            <v>П Депозиты и иные привлеченные средства банков-нерезидентов: на срок от 91 до 180 дней</v>
          </cell>
        </row>
        <row r="162">
          <cell r="B162">
            <v>31607</v>
          </cell>
          <cell r="C162" t="str">
            <v>П Депозиты и иные привлеченные средства банков-нерезидентов: на срок от 181 до 1 года</v>
          </cell>
        </row>
        <row r="163">
          <cell r="B163">
            <v>31608</v>
          </cell>
          <cell r="C163" t="str">
            <v>П Депозиты и иные привлеченные средства банков-нерезидентов: на срок от 1 года до 3 лет</v>
          </cell>
        </row>
        <row r="164">
          <cell r="B164">
            <v>31609</v>
          </cell>
          <cell r="C164" t="str">
            <v>П Депозиты и иные привлеченные средства банков-нерезидентов: на срок свыше 3 лет</v>
          </cell>
        </row>
        <row r="165">
          <cell r="B165">
            <v>31610</v>
          </cell>
          <cell r="C165" t="str">
            <v>П Депозиты и иные привлеченные средства банков-нерезидентов: для расчетов с использованием банковских карт</v>
          </cell>
        </row>
        <row r="166">
          <cell r="B166">
            <v>31701</v>
          </cell>
          <cell r="C166" t="str">
            <v>П Просроченная задолженность по межбанковским кредитам, депозитам и иным привлеч. ср-м полученным от: Банка России</v>
          </cell>
        </row>
        <row r="167">
          <cell r="B167">
            <v>31702</v>
          </cell>
          <cell r="C167" t="str">
            <v>П Просроченная задолженность по межбанковским кредитам, депозитам и иным привлеч. ср-м полученным от: кредитных организаций</v>
          </cell>
        </row>
        <row r="168">
          <cell r="B168">
            <v>31703</v>
          </cell>
          <cell r="C168" t="str">
            <v>П Просроченная задолженность по межбанковским кредитам, депозитам и иным привлеч. ср-м полученным от: банков-нерезидентов</v>
          </cell>
        </row>
        <row r="169">
          <cell r="B169">
            <v>31704</v>
          </cell>
          <cell r="C169" t="str">
            <v>П Просроченная задолженность по межбанковским кредитам, депозитам и иным привлеч. ср-м полученным от: Банка России</v>
          </cell>
        </row>
        <row r="170">
          <cell r="B170">
            <v>31801</v>
          </cell>
          <cell r="C170" t="str">
            <v>П Просроченные проценты по межбанковским кредитам, депозитам и иным привлеч. ср-м полученным от: Банка России</v>
          </cell>
        </row>
        <row r="171">
          <cell r="B171">
            <v>31802</v>
          </cell>
          <cell r="C171" t="str">
            <v>П Просроченные проценты по межбанковским кредитам, депозитам и иным привлеч. ср-м полученным от: кредитных организаций</v>
          </cell>
        </row>
        <row r="172">
          <cell r="B172">
            <v>31803</v>
          </cell>
          <cell r="C172" t="str">
            <v>П Просроченные проценты по межбанковским кредитам, полученным от: банков-нерезидентов</v>
          </cell>
        </row>
        <row r="173">
          <cell r="B173">
            <v>31804</v>
          </cell>
          <cell r="C173" t="str">
            <v>П Просроченные проценты по межбанковским кредитам, полученным от: Банка России</v>
          </cell>
        </row>
        <row r="174">
          <cell r="B174">
            <v>31901</v>
          </cell>
          <cell r="C174" t="str">
            <v>А Депозиты и иные, размещенные средства в Банке России: до востребования</v>
          </cell>
        </row>
        <row r="175">
          <cell r="B175">
            <v>31902</v>
          </cell>
          <cell r="C175" t="str">
            <v>А Депозиты и иные, размещенные средства в Банке России: на 1 день</v>
          </cell>
        </row>
        <row r="176">
          <cell r="B176">
            <v>31903</v>
          </cell>
          <cell r="C176" t="str">
            <v>А Депозиты и иные, размещенные средства в Банке России: на срок от 2 до 7 дней</v>
          </cell>
        </row>
        <row r="177">
          <cell r="B177">
            <v>31904</v>
          </cell>
          <cell r="C177" t="str">
            <v>А Депозиты и иные, размещенные средства в Банке России: на срок от 8 до 30 дней</v>
          </cell>
        </row>
        <row r="178">
          <cell r="B178">
            <v>31905</v>
          </cell>
          <cell r="C178" t="str">
            <v>А Депозиты и иные, размещенные средства в Банке России: на срок от 31 до 90 дней</v>
          </cell>
        </row>
        <row r="179">
          <cell r="B179">
            <v>31906</v>
          </cell>
          <cell r="C179" t="str">
            <v>А Депозиты и иные, размещенные средства в Банке России: на срок от 91 до 180 дней</v>
          </cell>
        </row>
        <row r="180">
          <cell r="B180">
            <v>31907</v>
          </cell>
          <cell r="C180" t="str">
            <v>А Депозиты и иные, размещенные средства в Банке России: на срок от 181 дня до 1 года</v>
          </cell>
        </row>
        <row r="181">
          <cell r="B181">
            <v>31908</v>
          </cell>
          <cell r="C181" t="str">
            <v>А Депозиты и иные, размещенные средства в Банке России: на срок от 1 года до 3 лет</v>
          </cell>
        </row>
        <row r="182">
          <cell r="B182">
            <v>31909</v>
          </cell>
          <cell r="C182" t="str">
            <v>А Депозиты и иные, размещенные средства в Банке России: на срок свыше 3 лет</v>
          </cell>
        </row>
        <row r="183">
          <cell r="B183">
            <v>32001</v>
          </cell>
          <cell r="C183" t="str">
            <v>А Кредиты, предоставленные банкам: при недостатке средств на корреспондентском счете ('овердрафт')</v>
          </cell>
        </row>
        <row r="184">
          <cell r="B184">
            <v>32002</v>
          </cell>
          <cell r="C184" t="str">
            <v>А Кредиты, предоставленные банкам: на 1 день</v>
          </cell>
        </row>
        <row r="185">
          <cell r="B185">
            <v>32003</v>
          </cell>
          <cell r="C185" t="str">
            <v>А Кредиты, предоставленные банкам: на срок от 2 до 7 дней</v>
          </cell>
        </row>
        <row r="186">
          <cell r="B186">
            <v>32004</v>
          </cell>
          <cell r="C186" t="str">
            <v>А Кредиты, предоставленные банкам: на срок от 8 до 30 дней</v>
          </cell>
        </row>
        <row r="187">
          <cell r="B187">
            <v>32005</v>
          </cell>
          <cell r="C187" t="str">
            <v>А Кредиты, предоставленные банкам: на срок от 31 до 90 дней</v>
          </cell>
        </row>
        <row r="188">
          <cell r="B188">
            <v>32006</v>
          </cell>
          <cell r="C188" t="str">
            <v>А Кредиты, предоставленные банкам: на срок от 91 до 180 дней</v>
          </cell>
        </row>
        <row r="189">
          <cell r="B189">
            <v>32007</v>
          </cell>
          <cell r="C189" t="str">
            <v>А Кредиты, предоставленные банкам: на срок от 181 дня до 1 года</v>
          </cell>
        </row>
        <row r="190">
          <cell r="B190">
            <v>32008</v>
          </cell>
          <cell r="C190" t="str">
            <v>А Кредиты, предоставленные банкам: на срок от 1 года до 3 лет</v>
          </cell>
        </row>
        <row r="191">
          <cell r="B191">
            <v>32009</v>
          </cell>
          <cell r="C191" t="str">
            <v>А Кредиты, предоставленные банкам: на срок свыше 3 лет</v>
          </cell>
        </row>
        <row r="192">
          <cell r="B192">
            <v>32010</v>
          </cell>
          <cell r="C192" t="str">
            <v>А Кредиты, предоставленные банкам: до востребования</v>
          </cell>
        </row>
        <row r="193">
          <cell r="B193">
            <v>32015</v>
          </cell>
          <cell r="C193" t="str">
            <v>П Резервы под возможные потери по кредитам, предоставленным банкам</v>
          </cell>
        </row>
        <row r="194">
          <cell r="B194">
            <v>32101</v>
          </cell>
          <cell r="C194" t="str">
            <v>А Кредиты, предоставленные банкам-нерезидентам: при недостатке средств на корреспондентском счете ('овердрафт')</v>
          </cell>
        </row>
        <row r="195">
          <cell r="B195">
            <v>32102</v>
          </cell>
          <cell r="C195" t="str">
            <v>А Кредиты, предоставленные банкам-нерезидентам: на 1 день</v>
          </cell>
        </row>
        <row r="196">
          <cell r="B196">
            <v>32103</v>
          </cell>
          <cell r="C196" t="str">
            <v>А Кредиты, предоставленные банкам-нерезидентам: на срок от 2 до 7 дней</v>
          </cell>
        </row>
        <row r="197">
          <cell r="B197">
            <v>32104</v>
          </cell>
          <cell r="C197" t="str">
            <v>А Кредиты, предоставленные банкам-нерезидентам: на срок от 8 до 30 дней</v>
          </cell>
        </row>
        <row r="198">
          <cell r="B198">
            <v>32105</v>
          </cell>
          <cell r="C198" t="str">
            <v>А Кредиты, предоставленные банкам-нерезидентам: на срок от 31 до 90 дней</v>
          </cell>
        </row>
        <row r="199">
          <cell r="B199">
            <v>32106</v>
          </cell>
          <cell r="C199" t="str">
            <v>А Кредиты, предоставленные банкам-нерезидентам: на срок от 91 до 180 дней</v>
          </cell>
        </row>
        <row r="200">
          <cell r="B200">
            <v>32107</v>
          </cell>
          <cell r="C200" t="str">
            <v>А Кредиты, предоставленные банкам-нерезидентам: на срок от 181 дня до 1 года</v>
          </cell>
        </row>
        <row r="201">
          <cell r="B201">
            <v>32108</v>
          </cell>
          <cell r="C201" t="str">
            <v>А Кредиты, предоставленные банкам-нерезидентам: на срок от 1 года до 3 лет</v>
          </cell>
        </row>
        <row r="202">
          <cell r="B202">
            <v>32109</v>
          </cell>
          <cell r="C202" t="str">
            <v>А Кредиты, предоставленные банкам-нерезидентам: на срок свыше 3 лет</v>
          </cell>
        </row>
        <row r="203">
          <cell r="B203">
            <v>32110</v>
          </cell>
          <cell r="C203" t="str">
            <v>А Кредиты, предоставленные банкам-нерезидентам: до востребования</v>
          </cell>
        </row>
        <row r="204">
          <cell r="B204">
            <v>32115</v>
          </cell>
          <cell r="C204" t="str">
            <v>П Резервы под возможные потери по кредитам, предоставленным банкам-нерезидентам</v>
          </cell>
        </row>
        <row r="205">
          <cell r="B205">
            <v>32201</v>
          </cell>
          <cell r="C205" t="str">
            <v>А Депозиты и иные размещенные средства в кредитных организациях: до востребования</v>
          </cell>
        </row>
        <row r="206">
          <cell r="B206">
            <v>32202</v>
          </cell>
          <cell r="C206" t="str">
            <v>А Депозиты и иные размещенные средства в кредитных организациях: на 1 день</v>
          </cell>
        </row>
        <row r="207">
          <cell r="B207">
            <v>32203</v>
          </cell>
          <cell r="C207" t="str">
            <v>А Депозиты и иные размещенные средства в кредитных организациях: на срок от 2 до 7 дней</v>
          </cell>
        </row>
        <row r="208">
          <cell r="B208">
            <v>32204</v>
          </cell>
          <cell r="C208" t="str">
            <v>А Депозиты и иные размещенные средства в кредитных организациях: на срок от 8 до 30 дней</v>
          </cell>
        </row>
        <row r="209">
          <cell r="B209">
            <v>32205</v>
          </cell>
          <cell r="C209" t="str">
            <v>А Депозиты и иные размещенные средства в кредитных организациях: на срок от 31 до 90 дней</v>
          </cell>
        </row>
        <row r="210">
          <cell r="B210">
            <v>32206</v>
          </cell>
          <cell r="C210" t="str">
            <v>А Депозиты и иные размещенные средства в кредитных организациях: на срок от 91 до 180 дней</v>
          </cell>
        </row>
        <row r="211">
          <cell r="B211">
            <v>32207</v>
          </cell>
          <cell r="C211" t="str">
            <v>А Депозиты и иные размещенные средства в кредитных организациях: на срок от 181 до 1 года</v>
          </cell>
        </row>
        <row r="212">
          <cell r="B212">
            <v>32208</v>
          </cell>
          <cell r="C212" t="str">
            <v>А Депозиты и иные размещенные средства в кредитных организациях: на срок от 1 года до 3 лет</v>
          </cell>
        </row>
        <row r="213">
          <cell r="B213">
            <v>32209</v>
          </cell>
          <cell r="C213" t="str">
            <v>А Депозиты и иные размещенные средства в кредитных организациях: на срок свыше 3 лет</v>
          </cell>
        </row>
        <row r="214">
          <cell r="B214">
            <v>32210</v>
          </cell>
          <cell r="C214" t="str">
            <v>А Депозиты и иные размещенные средства в кредитных организациях: для расчетов с использованием банковских карт</v>
          </cell>
        </row>
        <row r="215">
          <cell r="B215">
            <v>32211</v>
          </cell>
          <cell r="C215" t="str">
            <v>П Резервы под возможные потери по депозитам и иным размещенным средствам в кредитных организациях</v>
          </cell>
        </row>
        <row r="216">
          <cell r="B216">
            <v>32301</v>
          </cell>
          <cell r="C216" t="str">
            <v>А Депозиты и иные размещенные средства в банках-нерезидентах: до востребования</v>
          </cell>
        </row>
        <row r="217">
          <cell r="B217">
            <v>32302</v>
          </cell>
          <cell r="C217" t="str">
            <v>А Депозиты и иные размещенные средства в банках-нерезидентах: на 1 день</v>
          </cell>
        </row>
        <row r="218">
          <cell r="B218">
            <v>32303</v>
          </cell>
          <cell r="C218" t="str">
            <v>А Депозиты и иные размещенные средства в банках-нерезидентах: на срок от 2 до 7 дней</v>
          </cell>
        </row>
        <row r="219">
          <cell r="B219">
            <v>32304</v>
          </cell>
          <cell r="C219" t="str">
            <v>А Депозиты и иные размещенные средства в банках-нерезидентах: на срок от 8 до 30 дней</v>
          </cell>
        </row>
        <row r="220">
          <cell r="B220">
            <v>32305</v>
          </cell>
          <cell r="C220" t="str">
            <v>А Депозиты и иные размещенные средства в банках-нерезидентах: на срок от 31 до 90 дней</v>
          </cell>
        </row>
        <row r="221">
          <cell r="B221">
            <v>32306</v>
          </cell>
          <cell r="C221" t="str">
            <v>А Депозиты и иные размещенные средства в банках-нерезидентах: на срок от 91 до 180 дней</v>
          </cell>
        </row>
        <row r="222">
          <cell r="B222">
            <v>32307</v>
          </cell>
          <cell r="C222" t="str">
            <v>А Депозиты и иные размещенные средства в банках-нерезидентах: на срок от 181 до 1 года</v>
          </cell>
        </row>
        <row r="223">
          <cell r="B223">
            <v>32308</v>
          </cell>
          <cell r="C223" t="str">
            <v>А Депозиты и иные размещенные средства в банках-нерезидентах: на срок от 1 года до 3 лет</v>
          </cell>
        </row>
        <row r="224">
          <cell r="B224">
            <v>32309</v>
          </cell>
          <cell r="C224" t="str">
            <v>А Депозиты и иные размещенные средства в банках-нерезидентах: на срок свыше 3 лет</v>
          </cell>
        </row>
        <row r="225">
          <cell r="B225">
            <v>32310</v>
          </cell>
          <cell r="C225" t="str">
            <v>А Депозиты и иные размещенные средства в банках-нерезидентах: для расчетов с использованием банковских карт</v>
          </cell>
        </row>
        <row r="226">
          <cell r="B226">
            <v>32311</v>
          </cell>
          <cell r="C226" t="str">
            <v>П Резервы под возможные потери по депозитам и иным размещенным средствам в банках-нерезидентах</v>
          </cell>
        </row>
        <row r="227">
          <cell r="B227">
            <v>32401</v>
          </cell>
          <cell r="C227" t="str">
            <v>А Просроченная задолженность по кредитам, предоставленным банкам</v>
          </cell>
        </row>
        <row r="228">
          <cell r="B228">
            <v>32402</v>
          </cell>
          <cell r="C228" t="str">
            <v>А Просроченная задолженность по кредитам, предоставленным банкам-нерезидентам</v>
          </cell>
        </row>
        <row r="229">
          <cell r="B229">
            <v>32403</v>
          </cell>
          <cell r="C229" t="str">
            <v>П Резервы под возможные потери по просроченной задолженности по предоставленным межбанковским депозитам</v>
          </cell>
        </row>
        <row r="230">
          <cell r="B230">
            <v>32501</v>
          </cell>
          <cell r="C230" t="str">
            <v>А Просроченные проценты по кредитам, предоставленным банкам</v>
          </cell>
        </row>
        <row r="231">
          <cell r="B231">
            <v>32502</v>
          </cell>
          <cell r="C231" t="str">
            <v>А Просроченные проценты по кредитам, предоставленным банкам-нерезидентам</v>
          </cell>
        </row>
        <row r="232">
          <cell r="B232">
            <v>32801</v>
          </cell>
          <cell r="C232" t="str">
            <v>П Предстоящие поступления по операциям, связанным с предоставлением (размещением) межбанковских кредитов, депозитов и иных размещенных средств</v>
          </cell>
        </row>
        <row r="233">
          <cell r="B233">
            <v>32802</v>
          </cell>
          <cell r="C233" t="str">
            <v>А Предстоящие выплаты по операциям, связанным с привлечением денежных средств по межбанковским кредитам, депозитам и иным привлеченным средствам</v>
          </cell>
        </row>
        <row r="234">
          <cell r="B234">
            <v>40101</v>
          </cell>
          <cell r="C234" t="str">
            <v>П Налоги и сборы, распределяемые органами федерального казначейства</v>
          </cell>
        </row>
        <row r="235">
          <cell r="B235">
            <v>40102</v>
          </cell>
          <cell r="C235" t="str">
            <v>П Доходы и иные поступления федерального бюджета</v>
          </cell>
        </row>
        <row r="236">
          <cell r="B236">
            <v>40103</v>
          </cell>
          <cell r="C236" t="str">
            <v>А Доходы и иные поступления федерального бюджета, направленные на осуществление платежей из федерального бюджета</v>
          </cell>
        </row>
        <row r="237">
          <cell r="B237">
            <v>40105</v>
          </cell>
          <cell r="C237" t="str">
            <v>П Средства федерального бюджета</v>
          </cell>
        </row>
        <row r="238">
          <cell r="B238">
            <v>40106</v>
          </cell>
          <cell r="C238" t="str">
            <v>П Средства федерального бюджета, выделенные государственным предприятиям, организациям и учреждениям</v>
          </cell>
        </row>
        <row r="239">
          <cell r="B239">
            <v>40107</v>
          </cell>
          <cell r="C239" t="str">
            <v>П Средства федерального бюджета, выделенные негосударственным предприятиям, организациям и учреждениям</v>
          </cell>
        </row>
        <row r="240">
          <cell r="B240">
            <v>40108</v>
          </cell>
          <cell r="C240" t="str">
            <v>П Источники финансирования отдельных государственных программ и мероприятий за счет средств федерального бюджета на возвратной основе</v>
          </cell>
        </row>
        <row r="241">
          <cell r="B241">
            <v>40109</v>
          </cell>
          <cell r="C241" t="str">
            <v>А Финансирование отдельных государственных программ и мероприятий за счет средств федерального бюджета на возвратной основе</v>
          </cell>
        </row>
        <row r="242">
          <cell r="B242">
            <v>40110</v>
          </cell>
          <cell r="C242" t="str">
            <v>П Средства Минфина России для финансирования капитальных вложений</v>
          </cell>
        </row>
        <row r="243">
          <cell r="B243">
            <v>40111</v>
          </cell>
          <cell r="C243" t="str">
            <v>А Финансирование капитальных вложений за счет средств Минфина России</v>
          </cell>
        </row>
        <row r="244">
          <cell r="B244">
            <v>40112</v>
          </cell>
          <cell r="C244" t="str">
            <v>П Средства федерального бюджета прошлого года</v>
          </cell>
        </row>
        <row r="245">
          <cell r="B245">
            <v>40113</v>
          </cell>
          <cell r="C245" t="str">
            <v>П Средства федерального бюджета прошлого года, выделенные государственным предприятиям, организациям и учреждениям</v>
          </cell>
        </row>
        <row r="246">
          <cell r="B246">
            <v>40114</v>
          </cell>
          <cell r="C246" t="str">
            <v>П Средства федерального бюджета прошлого года, выделенные негосударственным предприятиям, организациям и учреждениям</v>
          </cell>
        </row>
        <row r="247">
          <cell r="B247">
            <v>40201</v>
          </cell>
          <cell r="C247" t="str">
            <v>П Средства бюджетов субъектов Российской Федерации</v>
          </cell>
        </row>
        <row r="248">
          <cell r="B248">
            <v>40202</v>
          </cell>
          <cell r="C248" t="str">
            <v>П Средства бюджетов субъектов Российской Федерации, выделенные государственным предприятиям, организациям и учреждениям</v>
          </cell>
        </row>
        <row r="249">
          <cell r="B249">
            <v>40203</v>
          </cell>
          <cell r="C249" t="str">
            <v>П Средства бюджетов субъектов Российской Федерации, выделенные негосударственным предприятиям, организациям и учреждениям</v>
          </cell>
        </row>
        <row r="250">
          <cell r="B250">
            <v>40204</v>
          </cell>
          <cell r="C250" t="str">
            <v>П Средства местных бюджетов</v>
          </cell>
        </row>
        <row r="251">
          <cell r="B251">
            <v>40205</v>
          </cell>
          <cell r="C251" t="str">
            <v>П Средства местных бюджетов, выделенные государственным предприятиям, организациям и учреждениям</v>
          </cell>
        </row>
        <row r="252">
          <cell r="B252">
            <v>40206</v>
          </cell>
          <cell r="C252" t="str">
            <v>П Средства местных бюджетов, выделенные негосударственным предприятиям, организациям и учреждениям</v>
          </cell>
        </row>
        <row r="253">
          <cell r="B253">
            <v>40301</v>
          </cell>
          <cell r="C253" t="str">
            <v>П Суммы по поручениям избирательных комиссий</v>
          </cell>
        </row>
        <row r="254">
          <cell r="B254">
            <v>40302</v>
          </cell>
          <cell r="C254" t="str">
            <v>П Средства, поступающие во временное распоряжение бюджетных организаций</v>
          </cell>
        </row>
        <row r="255">
          <cell r="B255">
            <v>40306</v>
          </cell>
          <cell r="C255" t="str">
            <v>П Средства Министерства финансов Российской Федерации для расчетов по иностранным кредитам</v>
          </cell>
        </row>
        <row r="256">
          <cell r="B256">
            <v>40307</v>
          </cell>
          <cell r="C256" t="str">
            <v>П Кредиты, полученные от иностранных государств</v>
          </cell>
        </row>
        <row r="257">
          <cell r="B257">
            <v>40308</v>
          </cell>
          <cell r="C257" t="str">
            <v>А Кредиты, предоставленные иностранным государствам</v>
          </cell>
        </row>
        <row r="258">
          <cell r="B258">
            <v>40309</v>
          </cell>
          <cell r="C258" t="str">
            <v>П Средства Российского фонда федерального имущества</v>
          </cell>
        </row>
        <row r="259">
          <cell r="B259">
            <v>40310</v>
          </cell>
          <cell r="C259" t="str">
            <v>А Просроченная задолженность по кредитам, предоставленным иностранным государствам</v>
          </cell>
        </row>
        <row r="260">
          <cell r="B260">
            <v>40311</v>
          </cell>
          <cell r="C260" t="str">
            <v>А Просроченные проценты по кредитам, предоставленным иностранным государствам</v>
          </cell>
        </row>
        <row r="261">
          <cell r="B261">
            <v>40312</v>
          </cell>
          <cell r="C261" t="str">
            <v>П Разные расчеты с Министерством финансов Российской Федерации</v>
          </cell>
        </row>
        <row r="262">
          <cell r="B262">
            <v>40313</v>
          </cell>
          <cell r="C262" t="str">
            <v>А Разные расчеты с Министерством финансов Российской Федерации</v>
          </cell>
        </row>
        <row r="263">
          <cell r="B263">
            <v>40314</v>
          </cell>
          <cell r="C263" t="str">
            <v>П Таможенные и другие платежи, от внешнеэкономической деятельности</v>
          </cell>
        </row>
        <row r="264">
          <cell r="B264">
            <v>40401</v>
          </cell>
          <cell r="C264" t="str">
            <v>П Средства государственных внебюджетных фондов: Пенсионный фонд Российской Федерации</v>
          </cell>
        </row>
        <row r="265">
          <cell r="B265">
            <v>40402</v>
          </cell>
          <cell r="C265" t="str">
            <v>П Средства государственных внебюджетных фондов: Фонд социального страхования Российской Федерации</v>
          </cell>
        </row>
        <row r="266">
          <cell r="B266">
            <v>40403</v>
          </cell>
          <cell r="C266" t="str">
            <v>Средства государственных внебюджетных фондов: П Федеральный фонд обязательного медицинского страхования Российской Федерации</v>
          </cell>
        </row>
        <row r="267">
          <cell r="B267">
            <v>40404</v>
          </cell>
          <cell r="C267" t="str">
            <v>П Средства государственных внебюджетных фондов: Территориальные фонды обязательного медицинского страхования</v>
          </cell>
        </row>
        <row r="268">
          <cell r="B268">
            <v>40405</v>
          </cell>
          <cell r="C268" t="str">
            <v>П Средства государственных внебюджетных фондов: Государственный фонд занятости населения Российской Федерации</v>
          </cell>
        </row>
        <row r="269">
          <cell r="B269">
            <v>40406</v>
          </cell>
          <cell r="C269" t="str">
            <v>П Средства государственных внебюджетных фондов: Фонды социальной поддержки населения</v>
          </cell>
        </row>
        <row r="270">
          <cell r="B270">
            <v>40407</v>
          </cell>
          <cell r="C270" t="str">
            <v>П Средства государственных внебюджетных фондов: Федеральный дорожный фонд</v>
          </cell>
        </row>
        <row r="271">
          <cell r="B271">
            <v>40408</v>
          </cell>
          <cell r="C271" t="str">
            <v>П Средства государственных внебюджетных фондов: Территориальные дорожные фонды</v>
          </cell>
        </row>
        <row r="272">
          <cell r="B272">
            <v>40409</v>
          </cell>
          <cell r="C272" t="str">
            <v>П Экологический федеральный фонд</v>
          </cell>
        </row>
        <row r="273">
          <cell r="B273">
            <v>40410</v>
          </cell>
          <cell r="C273" t="str">
            <v>П Средства государственных внебюджетных фондов: Внебюджетные фонды субъектов Российской Федерации и местных органов власти</v>
          </cell>
        </row>
        <row r="274">
          <cell r="B274">
            <v>40501</v>
          </cell>
          <cell r="C274" t="str">
            <v>П Счета предприятий, находящихся в федеральной собственности: Финансовые организации</v>
          </cell>
        </row>
        <row r="275">
          <cell r="B275">
            <v>40502</v>
          </cell>
          <cell r="C275" t="str">
            <v>П Счета предприятий, находящихся в федеральной собственности: Коммерческие предприятия и организации</v>
          </cell>
        </row>
        <row r="276">
          <cell r="B276">
            <v>40503</v>
          </cell>
          <cell r="C276" t="str">
            <v>П Счета предприятий, находящихся в федеральной собственности: Некоммерческие организации</v>
          </cell>
        </row>
        <row r="277">
          <cell r="B277">
            <v>40504</v>
          </cell>
          <cell r="C277" t="str">
            <v>П Счета Госкомитета РФ по связи и информатизации  по переводным операциям</v>
          </cell>
        </row>
        <row r="278">
          <cell r="B278">
            <v>40505</v>
          </cell>
          <cell r="C278" t="str">
            <v>П Счета предприятий, находящихся в федеральной собственности: Доходные счета МПС России</v>
          </cell>
        </row>
        <row r="279">
          <cell r="B279">
            <v>40601</v>
          </cell>
          <cell r="C279" t="str">
            <v>П Счета предприятий, находящихся в государственной (кроме федеральной) собственности: Финансовые организации</v>
          </cell>
        </row>
        <row r="280">
          <cell r="B280">
            <v>40602</v>
          </cell>
          <cell r="C280" t="str">
            <v>П Счета предприятий, находящихся в государственной (кроме федеральной) собственности: Коммерческие предприятия и организации</v>
          </cell>
        </row>
        <row r="281">
          <cell r="B281">
            <v>40603</v>
          </cell>
          <cell r="C281" t="str">
            <v>П Счета предприятий, находящихся в государственной (кроме федеральной) собственности: Некоммерческие организации</v>
          </cell>
        </row>
        <row r="282">
          <cell r="B282">
            <v>40701</v>
          </cell>
          <cell r="C282" t="str">
            <v>П Счета негосударственных предприятий: Финансовые организации</v>
          </cell>
        </row>
        <row r="283">
          <cell r="B283">
            <v>40702</v>
          </cell>
          <cell r="C283" t="str">
            <v>П Счета негосударственных предприятий: Коммерческие предприятия и организации</v>
          </cell>
        </row>
        <row r="284">
          <cell r="B284">
            <v>40703</v>
          </cell>
          <cell r="C284" t="str">
            <v>П Счета негосударственных предприятий: Некоммерческие организации</v>
          </cell>
        </row>
        <row r="285">
          <cell r="B285">
            <v>40704</v>
          </cell>
          <cell r="C285" t="str">
            <v>П Ср-ва для проведения выборов. Спец.избират. счет</v>
          </cell>
        </row>
        <row r="286">
          <cell r="B286">
            <v>40801</v>
          </cell>
          <cell r="C286" t="str">
            <v>П Прочие счета: Организации банков</v>
          </cell>
        </row>
        <row r="287">
          <cell r="B287">
            <v>40802</v>
          </cell>
          <cell r="C287" t="str">
            <v>П Прочие счета: Физические лица - индивидуальные предприниматели</v>
          </cell>
        </row>
        <row r="288">
          <cell r="B288">
            <v>40803</v>
          </cell>
          <cell r="C288" t="str">
            <v>П Прочие счета: Физические лица-предприниматели - нерезиденты счета типа 'И'</v>
          </cell>
        </row>
        <row r="289">
          <cell r="B289">
            <v>40804</v>
          </cell>
          <cell r="C289" t="str">
            <v>П Прочие счета: Юридические лица и индивидуальные предприниматели - нерезиденты  -  счета типа 'Т'</v>
          </cell>
        </row>
        <row r="290">
          <cell r="B290">
            <v>40805</v>
          </cell>
          <cell r="C290" t="str">
            <v>П Прочие счета: Юридические лица и индивидуальные предприниматели - нерезиденты  -  счета типа 'И'</v>
          </cell>
        </row>
        <row r="291">
          <cell r="B291">
            <v>40806</v>
          </cell>
          <cell r="C291" t="str">
            <v>П Прочие счета: Юридические и физические лица - нерезиденты  -  счета типа 'С' (конверсионные)</v>
          </cell>
        </row>
        <row r="292">
          <cell r="B292">
            <v>40807</v>
          </cell>
          <cell r="C292" t="str">
            <v>П Прочие счета: Юридические лица - нерезиденты</v>
          </cell>
        </row>
        <row r="293">
          <cell r="B293">
            <v>40809</v>
          </cell>
          <cell r="C293" t="str">
            <v>П Прочие счета: Юридические и физические лица - нерезиденты - счета типа 'С' (инвестиционные)</v>
          </cell>
        </row>
        <row r="294">
          <cell r="B294">
            <v>40810</v>
          </cell>
          <cell r="C294" t="str">
            <v>П Физические лица - средства избирательных фондов.</v>
          </cell>
        </row>
        <row r="295">
          <cell r="B295">
            <v>40811</v>
          </cell>
          <cell r="C295" t="str">
            <v>П Ср-ва для проведения выборов. Избират залог</v>
          </cell>
        </row>
        <row r="296">
          <cell r="B296">
            <v>40812</v>
          </cell>
          <cell r="C296" t="str">
            <v>П Юрид. и физ. лица - нерезид. - счета типа "С" (проектные)</v>
          </cell>
        </row>
        <row r="297">
          <cell r="B297">
            <v>40813</v>
          </cell>
          <cell r="C297" t="str">
            <v>П Физические лица- нерезиденты - счета типа "Ф"</v>
          </cell>
        </row>
        <row r="298">
          <cell r="B298">
            <v>40814</v>
          </cell>
          <cell r="C298" t="str">
            <v>П Юридические и физические лица- нерезиденты - счета типа "К" (конвертируемые)</v>
          </cell>
        </row>
        <row r="299">
          <cell r="B299">
            <v>40815</v>
          </cell>
          <cell r="C299" t="str">
            <v>П Юридические и физические лица- нерезиденты - счета типа "Н" (неконвертируемые)</v>
          </cell>
        </row>
        <row r="300">
          <cell r="B300">
            <v>40817</v>
          </cell>
          <cell r="C300" t="str">
            <v>П Физические лица предпринитматели</v>
          </cell>
        </row>
        <row r="301">
          <cell r="B301">
            <v>40901</v>
          </cell>
          <cell r="C301" t="str">
            <v>П Аккредитивы  к оплате</v>
          </cell>
        </row>
        <row r="302">
          <cell r="B302">
            <v>40902</v>
          </cell>
          <cell r="C302" t="str">
            <v>П Аккредитивы к оплате по расчетам с нерезидентами</v>
          </cell>
        </row>
        <row r="303">
          <cell r="B303">
            <v>40903</v>
          </cell>
          <cell r="C303" t="str">
            <v>П Расчетные чеки</v>
          </cell>
        </row>
        <row r="304">
          <cell r="B304">
            <v>40905</v>
          </cell>
          <cell r="C304" t="str">
            <v>П Текущие счета уполномоченных и невыплаченные переводы</v>
          </cell>
        </row>
        <row r="305">
          <cell r="B305">
            <v>40906</v>
          </cell>
          <cell r="C305" t="str">
            <v>П Инкассированная денежная выручка</v>
          </cell>
        </row>
        <row r="306">
          <cell r="B306">
            <v>40907</v>
          </cell>
          <cell r="C306" t="str">
            <v>П Расчеты клиентов по зачетам</v>
          </cell>
        </row>
        <row r="307">
          <cell r="B307">
            <v>40908</v>
          </cell>
          <cell r="C307" t="str">
            <v>А Расчеты клиентов по зачетам</v>
          </cell>
        </row>
        <row r="308">
          <cell r="B308">
            <v>40909</v>
          </cell>
          <cell r="C308" t="str">
            <v>П Невыплаченные переводы из-за границы</v>
          </cell>
        </row>
        <row r="309">
          <cell r="B309">
            <v>40910</v>
          </cell>
          <cell r="C309" t="str">
            <v>П Невыплаченные переводы из-за границы нерезидентам</v>
          </cell>
        </row>
        <row r="310">
          <cell r="B310">
            <v>40911</v>
          </cell>
          <cell r="C310" t="str">
            <v>П Транзитные счета</v>
          </cell>
        </row>
        <row r="311">
          <cell r="B311">
            <v>41001</v>
          </cell>
          <cell r="C311" t="str">
            <v>П Депозиты Минфина России: до востребования</v>
          </cell>
        </row>
        <row r="312">
          <cell r="B312">
            <v>41002</v>
          </cell>
          <cell r="C312" t="str">
            <v>П Депозиты Минфина России: на срок до 30 дней</v>
          </cell>
        </row>
        <row r="313">
          <cell r="B313">
            <v>41003</v>
          </cell>
          <cell r="C313" t="str">
            <v>П Депозиты Минфина России: на срок от 31 до 90 дней</v>
          </cell>
        </row>
        <row r="314">
          <cell r="B314">
            <v>41004</v>
          </cell>
          <cell r="C314" t="str">
            <v>П Депозиты Минфина России: на срок от 91 до 180 дней</v>
          </cell>
        </row>
        <row r="315">
          <cell r="B315">
            <v>41005</v>
          </cell>
          <cell r="C315" t="str">
            <v>П Депозиты Минфина России: на срок от 181 дня до 1 года</v>
          </cell>
        </row>
        <row r="316">
          <cell r="B316">
            <v>41006</v>
          </cell>
          <cell r="C316" t="str">
            <v>П Депозиты Минфина России: на срок от 1 года до 3 лет</v>
          </cell>
        </row>
        <row r="317">
          <cell r="B317">
            <v>41007</v>
          </cell>
          <cell r="C317" t="str">
            <v>П Депозиты Минфина России: на срок свыше 3 лет</v>
          </cell>
        </row>
        <row r="318">
          <cell r="B318">
            <v>41008</v>
          </cell>
          <cell r="C318" t="str">
            <v>П Депозиты Минфина России: для расчетов с использованием банковских карт</v>
          </cell>
        </row>
        <row r="319">
          <cell r="B319">
            <v>41101</v>
          </cell>
          <cell r="C319" t="str">
            <v>П Депозиты финансовых органов субъектов Российской Федерации и местных органов власти: до востребования</v>
          </cell>
        </row>
        <row r="320">
          <cell r="B320">
            <v>41102</v>
          </cell>
          <cell r="C320" t="str">
            <v>П Депозиты финансовых органов субъектов Российской Федерации и местных органов власти: на срок до 30 дней</v>
          </cell>
        </row>
        <row r="321">
          <cell r="B321">
            <v>41103</v>
          </cell>
          <cell r="C321" t="str">
            <v>П Депозиты финансовых органов субъектов Российской Федерации и местных органов власти: на срок от 31 до 90 дней</v>
          </cell>
        </row>
        <row r="322">
          <cell r="B322">
            <v>41104</v>
          </cell>
          <cell r="C322" t="str">
            <v>П Депозиты финансовых органов субъектов Российской Федерации и местных органов власти: на срок от 91 до 180 дней</v>
          </cell>
        </row>
        <row r="323">
          <cell r="B323">
            <v>41105</v>
          </cell>
          <cell r="C323" t="str">
            <v>П Депозиты финансовых органов субъектов Российской Федерации и местных органов власти: на срок от 181 дня до 1 года</v>
          </cell>
        </row>
        <row r="324">
          <cell r="B324">
            <v>41106</v>
          </cell>
          <cell r="C324" t="str">
            <v>П Депозиты финансовых органов субъектов Российской Федерации и местных органов власти: на срок от 1 года до 3 лет</v>
          </cell>
        </row>
        <row r="325">
          <cell r="B325">
            <v>41107</v>
          </cell>
          <cell r="C325" t="str">
            <v>П Депозиты финансовых органов субъектов Российской Федерации и местных органов власти: на срок свыше 3 лет</v>
          </cell>
        </row>
        <row r="326">
          <cell r="B326">
            <v>41108</v>
          </cell>
          <cell r="C326" t="str">
            <v>П Депозиты финансовых органов субъектов Российской Федерации и местных органов власти: для расчетов с использованием банковских  карт</v>
          </cell>
        </row>
        <row r="327">
          <cell r="B327">
            <v>41201</v>
          </cell>
          <cell r="C327" t="str">
            <v>П Депозиты государственных внебюджетных фондов Российской Федерации: до востребования</v>
          </cell>
        </row>
        <row r="328">
          <cell r="B328">
            <v>41202</v>
          </cell>
          <cell r="C328" t="str">
            <v>П Депозиты государственных внебюджетных фондов Российской Федерации: на срок до 30 дней</v>
          </cell>
        </row>
        <row r="329">
          <cell r="B329">
            <v>41203</v>
          </cell>
          <cell r="C329" t="str">
            <v>П Депозиты государственных внебюджетных фондов Российской Федерации: на срок от 31 до 90 дней</v>
          </cell>
        </row>
        <row r="330">
          <cell r="B330">
            <v>41204</v>
          </cell>
          <cell r="C330" t="str">
            <v>П Депозиты государственных внебюджетных фондов Российской Федерации: на срок от 91 до 180 дней</v>
          </cell>
        </row>
        <row r="331">
          <cell r="B331">
            <v>41205</v>
          </cell>
          <cell r="C331" t="str">
            <v>П Депозиты государственных внебюджетных фондов Российской Федерации: на срок от 181 дня до 1 года</v>
          </cell>
        </row>
        <row r="332">
          <cell r="B332">
            <v>41206</v>
          </cell>
          <cell r="C332" t="str">
            <v>П Депозиты государственных внебюджетных фондов Российской Федерации: на срок от 1 года до 3 лет</v>
          </cell>
        </row>
        <row r="333">
          <cell r="B333">
            <v>41207</v>
          </cell>
          <cell r="C333" t="str">
            <v>П Депозиты государственных внебюджетных фондов Российской Федерации: на срок свыше 3 лет</v>
          </cell>
        </row>
        <row r="334">
          <cell r="B334">
            <v>41208</v>
          </cell>
          <cell r="C334" t="str">
            <v>П Депозиты государственных внебюджетных фондов Российской Федерации: для расчетов с использованием банковских  карт</v>
          </cell>
        </row>
        <row r="335">
          <cell r="B335">
            <v>41301</v>
          </cell>
          <cell r="C335" t="str">
            <v>П Депозиты внебюджетных фондов субъектов Российской Федерации и местных органов власти: до востребования</v>
          </cell>
        </row>
        <row r="336">
          <cell r="B336">
            <v>41302</v>
          </cell>
          <cell r="C336" t="str">
            <v>П Депозиты внебюджетных фондов субъектов Российской Федерации и местных органов власти: на срок до 30 дней</v>
          </cell>
        </row>
        <row r="337">
          <cell r="B337">
            <v>41303</v>
          </cell>
          <cell r="C337" t="str">
            <v>П Депозиты внебюджетных фондов субъектов Российской Федерации и местных органов власти: на срок от 31 до 90 дней</v>
          </cell>
        </row>
        <row r="338">
          <cell r="B338">
            <v>41304</v>
          </cell>
          <cell r="C338" t="str">
            <v>П Депозиты внебюджетных фондов субъектов Российской Федерации и местных органов власти: на срок от 91 до 180 дней</v>
          </cell>
        </row>
        <row r="339">
          <cell r="B339">
            <v>41305</v>
          </cell>
          <cell r="C339" t="str">
            <v>П Депозиты внебюджетных фондов субъектов Российской Федерации и местных органов власти: на срок от 181 дня до 1 года</v>
          </cell>
        </row>
        <row r="340">
          <cell r="B340">
            <v>41306</v>
          </cell>
          <cell r="C340" t="str">
            <v>П Депозиты внебюджетных фондов субъектов Российской Федерации и местных органов власти: на срок от 1 года до 3 лет</v>
          </cell>
        </row>
        <row r="341">
          <cell r="B341">
            <v>41307</v>
          </cell>
          <cell r="C341" t="str">
            <v>П Депозиты внебюджетных фондов субъектов Российской Федерации и местных органов власти: на срок свыше 3 лет</v>
          </cell>
        </row>
        <row r="342">
          <cell r="B342">
            <v>41308</v>
          </cell>
          <cell r="C342" t="str">
            <v>П Депозиты внебюджетных фондов субъектов Российской Федерации и местных органов власти: для расчетов с использованием банковских  карт</v>
          </cell>
        </row>
        <row r="343">
          <cell r="B343">
            <v>41401</v>
          </cell>
          <cell r="C343" t="str">
            <v>П Депозиты финансовых организаций, находящихся в федеральной собственности: до востребования</v>
          </cell>
        </row>
        <row r="344">
          <cell r="B344">
            <v>41402</v>
          </cell>
          <cell r="C344" t="str">
            <v>П Депозиты финансовых организаций, находящихся в федеральной собственности: на срок до 30 дней</v>
          </cell>
        </row>
        <row r="345">
          <cell r="B345">
            <v>41403</v>
          </cell>
          <cell r="C345" t="str">
            <v>П Депозиты финансовых организаций, находящихся в федеральной собственности: на срок от 31 до 90 дней</v>
          </cell>
        </row>
        <row r="346">
          <cell r="B346">
            <v>41404</v>
          </cell>
          <cell r="C346" t="str">
            <v>П Депозиты финансовых организаций, находящихся в федеральной собственности: на срок от 91 до 180 дней</v>
          </cell>
        </row>
        <row r="347">
          <cell r="B347">
            <v>41405</v>
          </cell>
          <cell r="C347" t="str">
            <v>П Депозиты финансовых организаций, находящихся в федеральной собственности: на срок от 181 дня до 1 года</v>
          </cell>
        </row>
        <row r="348">
          <cell r="B348">
            <v>41406</v>
          </cell>
          <cell r="C348" t="str">
            <v>П Депозиты финансовых организаций, находящихся в федеральной собственности: на срок от 1 года до 3 лет</v>
          </cell>
        </row>
        <row r="349">
          <cell r="B349">
            <v>41407</v>
          </cell>
          <cell r="C349" t="str">
            <v>П Депозиты финансовых организаций, находящихся в федеральной собственности: на срок свыше 3 лет</v>
          </cell>
        </row>
        <row r="350">
          <cell r="B350">
            <v>41408</v>
          </cell>
          <cell r="C350" t="str">
            <v>П Депозиты финансовых организаций, находящихся в федеральной собственности: для расчетов с использованием банковских  карт</v>
          </cell>
        </row>
        <row r="351">
          <cell r="B351">
            <v>41501</v>
          </cell>
          <cell r="C351" t="str">
            <v>П Депозиты коммерческих предприятий и организаций, находящихся в федеральной собственности: до востребования</v>
          </cell>
        </row>
        <row r="352">
          <cell r="B352">
            <v>41502</v>
          </cell>
          <cell r="C352" t="str">
            <v>П Депозиты коммерческих предприятий и организаций, находящихся в федеральной собственности: на срок до 30 дней</v>
          </cell>
        </row>
        <row r="353">
          <cell r="B353">
            <v>41503</v>
          </cell>
          <cell r="C353" t="str">
            <v>П Депозиты коммерческих предприятий и организаций, находящихся в федеральной собственности: на срок от 31 до 90 дней</v>
          </cell>
        </row>
        <row r="354">
          <cell r="B354">
            <v>41504</v>
          </cell>
          <cell r="C354" t="str">
            <v>П Депозиты коммерческих предприятий и организаций, находящихся в федеральной собственности: на срок от 91 до 180 дней</v>
          </cell>
        </row>
        <row r="355">
          <cell r="B355">
            <v>41505</v>
          </cell>
          <cell r="C355" t="str">
            <v>П Депозиты коммерческих предприятий и организаций, находящихся в федеральной собственности: на срок от 181 дня до 1 года</v>
          </cell>
        </row>
        <row r="356">
          <cell r="B356">
            <v>41506</v>
          </cell>
          <cell r="C356" t="str">
            <v>П Депозиты коммерческих предприятий и организаций, находящихся в федеральной собственности: на срок от 1 года до 3 лет</v>
          </cell>
        </row>
        <row r="357">
          <cell r="B357">
            <v>41507</v>
          </cell>
          <cell r="C357" t="str">
            <v>П Депозиты коммерческих предприятий и организаций, находящихся в федеральной собственности: на срок свыше 3 лет</v>
          </cell>
        </row>
        <row r="358">
          <cell r="B358">
            <v>41508</v>
          </cell>
          <cell r="C358" t="str">
            <v>П Депозиты коммерческих предприятий и организаций, находящихся в федеральной собственности: для расчетов с использованием банковских  карт</v>
          </cell>
        </row>
        <row r="359">
          <cell r="B359">
            <v>41601</v>
          </cell>
          <cell r="C359" t="str">
            <v>П Депозиты некоммерческих организаций, находящихся в федеральной собственности: до востребования</v>
          </cell>
        </row>
        <row r="360">
          <cell r="B360">
            <v>41602</v>
          </cell>
          <cell r="C360" t="str">
            <v>П Депозиты некоммерческих организаций, находящихся в федеральной собственности: на срок до 30 дней</v>
          </cell>
        </row>
        <row r="361">
          <cell r="B361">
            <v>41603</v>
          </cell>
          <cell r="C361" t="str">
            <v>П Депозиты некоммерческих организаций, находящихся в федеральной собственности: на срок от 31 до 90 дней</v>
          </cell>
        </row>
        <row r="362">
          <cell r="B362">
            <v>41604</v>
          </cell>
          <cell r="C362" t="str">
            <v>П Депозиты некоммерческих организаций, находящихся в федеральной собственности: на срок от 91 до 180 дней</v>
          </cell>
        </row>
        <row r="363">
          <cell r="B363">
            <v>41605</v>
          </cell>
          <cell r="C363" t="str">
            <v>П Депозиты некоммерческих организаций, находящихся в федеральной собственности: на срок от 181 дня до 1 года</v>
          </cell>
        </row>
        <row r="364">
          <cell r="B364">
            <v>41606</v>
          </cell>
          <cell r="C364" t="str">
            <v>П Депозиты некоммерческих организаций, находящихся в федеральной собственности: на срок от 1 года до 3 лет</v>
          </cell>
        </row>
        <row r="365">
          <cell r="B365">
            <v>41607</v>
          </cell>
          <cell r="C365" t="str">
            <v>П Депозиты некоммерческих организаций, находящихся в федеральной собственности: на срок свыше 3 лет</v>
          </cell>
        </row>
        <row r="366">
          <cell r="B366">
            <v>41608</v>
          </cell>
          <cell r="C366" t="str">
            <v>П Депозиты некоммерческих организаций, находящихся в федеральной собственности: для расчетов с использованием банковских  карт</v>
          </cell>
        </row>
        <row r="367">
          <cell r="B367">
            <v>41701</v>
          </cell>
          <cell r="C367" t="str">
            <v>П Депозиты финансовых организаций, находящихся в государственной (кроме федеральной) собственности: до востребования</v>
          </cell>
        </row>
        <row r="368">
          <cell r="B368">
            <v>41702</v>
          </cell>
          <cell r="C368" t="str">
            <v>П Депозиты финансовых организаций, находящихся в государственной (кроме федеральной) собственности: на срок до 30 дней</v>
          </cell>
        </row>
        <row r="369">
          <cell r="B369">
            <v>41703</v>
          </cell>
          <cell r="C369" t="str">
            <v>П Депозиты финансовых организаций, находящихся в государственной (кроме федеральной) собственности: на срок от 31 до 90 дней</v>
          </cell>
        </row>
        <row r="370">
          <cell r="B370">
            <v>41704</v>
          </cell>
          <cell r="C370" t="str">
            <v>П Депозиты финансовых организаций, находящихся в государственной (кроме федеральной) собственности: на срок от 91 до 180 дней</v>
          </cell>
        </row>
        <row r="371">
          <cell r="B371">
            <v>41705</v>
          </cell>
          <cell r="C371" t="str">
            <v>П Депозиты финансовых организаций, находящихся в государственной (кроме федеральной) собственности: на срок от 181 дня до 1 года</v>
          </cell>
        </row>
        <row r="372">
          <cell r="B372">
            <v>41706</v>
          </cell>
          <cell r="C372" t="str">
            <v>П Депозиты финансовых организаций, находящихся в государственной (кроме федеральной) собственности: на срок от 1 года до 3 лет</v>
          </cell>
        </row>
        <row r="373">
          <cell r="B373">
            <v>41707</v>
          </cell>
          <cell r="C373" t="str">
            <v>П Депозиты финансовых организаций, находящихся в государственной (кроме федеральной) собственности: на срок свыше 3 лет</v>
          </cell>
        </row>
        <row r="374">
          <cell r="B374">
            <v>41708</v>
          </cell>
          <cell r="C374" t="str">
            <v>П Депозиты финансовых организаций, находящихся в государственной (кроме федеральной) собственности: для расчетов с использованием банковских  карт</v>
          </cell>
        </row>
        <row r="375">
          <cell r="B375">
            <v>41801</v>
          </cell>
          <cell r="C375" t="str">
            <v>П Депозиты коммерческих предприятий и организаций, находящихся в государственной (кроме федеральной) собственности: до востребования</v>
          </cell>
        </row>
        <row r="376">
          <cell r="B376">
            <v>41802</v>
          </cell>
          <cell r="C376" t="str">
            <v>П Депозиты коммерческих предприятий и организаций, находящихся в государственной (кроме федеральной) собственности: на срок до 30 дней</v>
          </cell>
        </row>
        <row r="377">
          <cell r="B377">
            <v>41803</v>
          </cell>
          <cell r="C377" t="str">
            <v>П Депозиты коммерческих предприятий и организаций, находящихся в государственной (кроме федеральной) собственности: на срок от 31 до 90 дней</v>
          </cell>
        </row>
        <row r="378">
          <cell r="B378">
            <v>41804</v>
          </cell>
          <cell r="C378" t="str">
            <v>П Депозиты коммерческих предприятий и организаций, находящихся в государственной (кроме федеральной) собственности: на срок от 91 до 180 дней</v>
          </cell>
        </row>
        <row r="379">
          <cell r="B379">
            <v>41805</v>
          </cell>
          <cell r="C379" t="str">
            <v>П Депозиты коммерческих предприятий и организаций, находящихся в государственной (кроме федеральной) собственности: на срок от 181 дня до 1 года</v>
          </cell>
        </row>
        <row r="380">
          <cell r="B380">
            <v>41806</v>
          </cell>
          <cell r="C380" t="str">
            <v>П Депозиты коммерческих предприятий и организаций, находящихся в государственной (кроме федеральной) собственности: на срок от 1 года до 3 лет</v>
          </cell>
        </row>
        <row r="381">
          <cell r="B381">
            <v>41807</v>
          </cell>
          <cell r="C381" t="str">
            <v>П Депозиты коммерческих предприятий и организаций, находящихся в государственной (кроме федеральной) собственности: на срок свыше 3 лет</v>
          </cell>
        </row>
        <row r="382">
          <cell r="B382">
            <v>41808</v>
          </cell>
          <cell r="C382" t="str">
            <v>П Депозиты коммерческих предприятий и организаций, находящихся в государственной (кроме федеральной) собственности: для расчетов с использованием банковских  карт</v>
          </cell>
        </row>
        <row r="383">
          <cell r="B383">
            <v>41901</v>
          </cell>
          <cell r="C383" t="str">
            <v>П Депозиты некоммерческих организаций, находящихся в государственной (кроме федеральной) собственности: до востребования</v>
          </cell>
        </row>
        <row r="384">
          <cell r="B384">
            <v>41902</v>
          </cell>
          <cell r="C384" t="str">
            <v>П Депозиты некоммерческих организаций, находящихся в государственной (кроме федеральной) собственности: на срок до 30 дней</v>
          </cell>
        </row>
        <row r="385">
          <cell r="B385">
            <v>41903</v>
          </cell>
          <cell r="C385" t="str">
            <v>П Депозиты некоммерческих организаций, находящихся в государственной (кроме федеральной) собственности: на срок от 31 до 90 дней</v>
          </cell>
        </row>
        <row r="386">
          <cell r="B386">
            <v>41904</v>
          </cell>
          <cell r="C386" t="str">
            <v>П Депозиты некоммерческих организаций, находящихся в государственной (кроме федеральной) собственности: на срок от 91 до 180 дней</v>
          </cell>
        </row>
        <row r="387">
          <cell r="B387">
            <v>41905</v>
          </cell>
          <cell r="C387" t="str">
            <v>П Депозиты некоммерческих организаций, находящихся в государственной (кроме федеральной) собственности: на срок от 181 дня до 1 года</v>
          </cell>
        </row>
        <row r="388">
          <cell r="B388">
            <v>41906</v>
          </cell>
          <cell r="C388" t="str">
            <v>П Депозиты некоммерческих организаций, находящихся в государственной (кроме федеральной) собственности: на срок от 1 года до 3 лет</v>
          </cell>
        </row>
        <row r="389">
          <cell r="B389">
            <v>41907</v>
          </cell>
          <cell r="C389" t="str">
            <v>П Депозиты некоммерческих организаций, находящихся в государственной (кроме федеральной) собственности: на срок свыше 3 лет</v>
          </cell>
        </row>
        <row r="390">
          <cell r="B390">
            <v>41908</v>
          </cell>
          <cell r="C390" t="str">
            <v>П Депозиты некоммерческих организаций, находящихся в государственной (кроме федеральной) собственности: для расчетов с использованием банковских  карт</v>
          </cell>
        </row>
        <row r="391">
          <cell r="B391">
            <v>42001</v>
          </cell>
          <cell r="C391" t="str">
            <v>П Депозиты негосударственных финансовых организаций: до востребования</v>
          </cell>
        </row>
        <row r="392">
          <cell r="B392">
            <v>42002</v>
          </cell>
          <cell r="C392" t="str">
            <v>П Депозиты негосударственных финансовых организаций: на срок до 30 дней</v>
          </cell>
        </row>
        <row r="393">
          <cell r="B393">
            <v>42003</v>
          </cell>
          <cell r="C393" t="str">
            <v>П Депозиты негосударственных финансовых организаций: на срок от 31 до 90 дней</v>
          </cell>
        </row>
        <row r="394">
          <cell r="B394">
            <v>42004</v>
          </cell>
          <cell r="C394" t="str">
            <v>П Депозиты негосударственных финансовых организаций: на срок от 91 до 180 дней</v>
          </cell>
        </row>
        <row r="395">
          <cell r="B395">
            <v>42005</v>
          </cell>
          <cell r="C395" t="str">
            <v>П Депозиты негосударственных финансовых организаций: на срок от 181 дня до 1 года</v>
          </cell>
        </row>
        <row r="396">
          <cell r="B396">
            <v>42006</v>
          </cell>
          <cell r="C396" t="str">
            <v>П Депозиты негосударственных финансовых организаций: на срок от 1 года до 3 лет</v>
          </cell>
        </row>
        <row r="397">
          <cell r="B397">
            <v>42007</v>
          </cell>
          <cell r="C397" t="str">
            <v>П Депозиты негосударственных финансовых организаций: на срок свыше 3 лет</v>
          </cell>
        </row>
        <row r="398">
          <cell r="B398">
            <v>42008</v>
          </cell>
          <cell r="C398" t="str">
            <v>П Депозиты негосударственных финансовых организаций: для расчетов с использованием банковских  карт</v>
          </cell>
        </row>
        <row r="399">
          <cell r="B399">
            <v>42101</v>
          </cell>
          <cell r="C399" t="str">
            <v>П Депозиты негосударственных коммерческих предприятий и организаций: до востребования</v>
          </cell>
        </row>
        <row r="400">
          <cell r="B400">
            <v>42102</v>
          </cell>
          <cell r="C400" t="str">
            <v>П Депозиты негосударственных коммерческих предприятий и организаций: на срок до 30 дней</v>
          </cell>
        </row>
        <row r="401">
          <cell r="B401">
            <v>42103</v>
          </cell>
          <cell r="C401" t="str">
            <v>П Депозиты негосударственных коммерческих предприятий и организаций: на срок от 31 до 90 дней</v>
          </cell>
        </row>
        <row r="402">
          <cell r="B402">
            <v>42104</v>
          </cell>
          <cell r="C402" t="str">
            <v>П Депозиты негосударственных коммерческих предприятий и организаций: на срок от 91 до 180 дней</v>
          </cell>
        </row>
        <row r="403">
          <cell r="B403">
            <v>42105</v>
          </cell>
          <cell r="C403" t="str">
            <v>П Депозиты негосударственных коммерческих предприятий и организаций: на срок от 181 дня до 1 года</v>
          </cell>
        </row>
        <row r="404">
          <cell r="B404">
            <v>42106</v>
          </cell>
          <cell r="C404" t="str">
            <v>П Депозиты негосударственных коммерческих предприятий и организаций: на срок от 1 года до 3 лет</v>
          </cell>
        </row>
        <row r="405">
          <cell r="B405">
            <v>42107</v>
          </cell>
          <cell r="C405" t="str">
            <v>П Депозиты негосударственных коммерческих предприятий и организаций: на срок свыше 3 лет</v>
          </cell>
        </row>
        <row r="406">
          <cell r="B406">
            <v>42108</v>
          </cell>
          <cell r="C406" t="str">
            <v>П Депозиты негосударственных коммерческих предприятий и организаций: для расчетов с использованием банковских  карт</v>
          </cell>
        </row>
        <row r="407">
          <cell r="B407">
            <v>42201</v>
          </cell>
          <cell r="C407" t="str">
            <v>П Депозиты негосударственных некоммерческих организаций: до востребования</v>
          </cell>
        </row>
        <row r="408">
          <cell r="B408">
            <v>42202</v>
          </cell>
          <cell r="C408" t="str">
            <v>П Депозиты негосударственных некоммерческих организаций: на срок до 30 дней</v>
          </cell>
        </row>
        <row r="409">
          <cell r="B409">
            <v>42203</v>
          </cell>
          <cell r="C409" t="str">
            <v>П Депозиты негосударственных некоммерческих организаций: на срок от 31 до 90 дней</v>
          </cell>
        </row>
        <row r="410">
          <cell r="B410">
            <v>42204</v>
          </cell>
          <cell r="C410" t="str">
            <v>П Депозиты негосударственных некоммерческих организаций: на срок от 91 до 180 дней</v>
          </cell>
        </row>
        <row r="411">
          <cell r="B411">
            <v>42205</v>
          </cell>
          <cell r="C411" t="str">
            <v>П Депозиты негосударственных некоммерческих организаций: на срок от 181 дня до 1 года</v>
          </cell>
        </row>
        <row r="412">
          <cell r="B412">
            <v>42206</v>
          </cell>
          <cell r="C412" t="str">
            <v>П Депозиты негосударственных некоммерческих организаций: на срок от 1 года до 3 лет</v>
          </cell>
        </row>
        <row r="413">
          <cell r="B413">
            <v>42207</v>
          </cell>
          <cell r="C413" t="str">
            <v>П Депозиты негосударственных некоммерческих организаций: на срок свыше 3 лет</v>
          </cell>
        </row>
        <row r="414">
          <cell r="B414">
            <v>42208</v>
          </cell>
          <cell r="C414" t="str">
            <v>П Депозиты негосударственных некоммерческих организаций: для расчетов с использованием банковских  карт</v>
          </cell>
        </row>
        <row r="415">
          <cell r="B415">
            <v>42301</v>
          </cell>
          <cell r="C415" t="str">
            <v>П Депозиты физических лиц: до востребования</v>
          </cell>
        </row>
        <row r="416">
          <cell r="B416">
            <v>42302</v>
          </cell>
          <cell r="C416" t="str">
            <v>П Депозиты физических лиц: на срок до 30 дней</v>
          </cell>
        </row>
        <row r="417">
          <cell r="B417">
            <v>42303</v>
          </cell>
          <cell r="C417" t="str">
            <v>П Депозиты физических лиц: на срок от 31 до 90 дней</v>
          </cell>
        </row>
        <row r="418">
          <cell r="B418">
            <v>42304</v>
          </cell>
          <cell r="C418" t="str">
            <v>П Депозиты физических лиц: на срок от 91 до 180 дней</v>
          </cell>
        </row>
        <row r="419">
          <cell r="B419">
            <v>42305</v>
          </cell>
          <cell r="C419" t="str">
            <v>П Депозиты физических лиц: на срок от 181 дня до 1 года</v>
          </cell>
        </row>
        <row r="420">
          <cell r="B420">
            <v>42306</v>
          </cell>
          <cell r="C420" t="str">
            <v>П Депозиты физических лиц: на срок от 1 года до 3 лет</v>
          </cell>
        </row>
        <row r="421">
          <cell r="B421">
            <v>42307</v>
          </cell>
          <cell r="C421" t="str">
            <v>П Депозиты физических лиц: на срок свыше 3 лет</v>
          </cell>
        </row>
        <row r="422">
          <cell r="B422">
            <v>42308</v>
          </cell>
          <cell r="C422" t="str">
            <v>П Депозиты физических лиц: для расчетов с использованием банковских  карт</v>
          </cell>
        </row>
        <row r="423">
          <cell r="B423">
            <v>42309</v>
          </cell>
          <cell r="C423" t="str">
            <v>П Прочие привлеченные средства до востребования</v>
          </cell>
        </row>
        <row r="424">
          <cell r="B424">
            <v>42310</v>
          </cell>
          <cell r="C424" t="str">
            <v>П Прочие привлеченные средства на срок до 30 дней</v>
          </cell>
        </row>
        <row r="425">
          <cell r="B425">
            <v>42311</v>
          </cell>
          <cell r="C425" t="str">
            <v>П Прочие привлеченные средства на срок от 31 до 90 дней</v>
          </cell>
        </row>
        <row r="426">
          <cell r="B426">
            <v>42312</v>
          </cell>
          <cell r="C426" t="str">
            <v>П Прочие привлеченные средства на срок от 91 до 180 дней</v>
          </cell>
        </row>
        <row r="427">
          <cell r="B427">
            <v>42313</v>
          </cell>
          <cell r="C427" t="str">
            <v>П Прочие привлеченные средства на срок от 181 дня до года</v>
          </cell>
        </row>
        <row r="428">
          <cell r="B428">
            <v>42314</v>
          </cell>
          <cell r="C428" t="str">
            <v>П Прочие привлеченные средства на срок от 1 года до 3 лет</v>
          </cell>
        </row>
        <row r="429">
          <cell r="B429">
            <v>42315</v>
          </cell>
          <cell r="C429" t="str">
            <v>П Депозиты юридических лиц-нерезидентов: до востребования</v>
          </cell>
        </row>
        <row r="430">
          <cell r="B430">
            <v>42501</v>
          </cell>
          <cell r="C430" t="str">
            <v>П Депозиты юридических лиц-нерезидентов: до востребования</v>
          </cell>
        </row>
        <row r="431">
          <cell r="B431">
            <v>42502</v>
          </cell>
          <cell r="C431" t="str">
            <v>П Депозиты юридических лиц-нерезидентов: на срок до 30 дней</v>
          </cell>
        </row>
        <row r="432">
          <cell r="B432">
            <v>42503</v>
          </cell>
          <cell r="C432" t="str">
            <v>П Депозиты юридических лиц-нерезидентов: на срок от 31 до 90 дней</v>
          </cell>
        </row>
        <row r="433">
          <cell r="B433">
            <v>42504</v>
          </cell>
          <cell r="C433" t="str">
            <v>П Депозиты юридических лиц-нерезидентов: на срок от 91 до 180 дней</v>
          </cell>
        </row>
        <row r="434">
          <cell r="B434">
            <v>42505</v>
          </cell>
          <cell r="C434" t="str">
            <v>П Депозиты юридических лиц-нерезидентов: на срок от 181 дня до 1 года</v>
          </cell>
        </row>
        <row r="435">
          <cell r="B435">
            <v>42506</v>
          </cell>
          <cell r="C435" t="str">
            <v>П Депозиты юридических лиц-нерезидентов: на срок от 1 года до 3 лет</v>
          </cell>
        </row>
        <row r="436">
          <cell r="B436">
            <v>42507</v>
          </cell>
          <cell r="C436" t="str">
            <v>П Депозиты юридических лиц-нерезидентов: на срок свыше 3 лет</v>
          </cell>
        </row>
        <row r="437">
          <cell r="B437">
            <v>42508</v>
          </cell>
          <cell r="C437" t="str">
            <v>П Депозиты юридических лиц-нерезидентов: для расчетов с использованием банковских  карт</v>
          </cell>
        </row>
        <row r="438">
          <cell r="B438">
            <v>42601</v>
          </cell>
          <cell r="C438" t="str">
            <v>П Депозиты физических лиц-нерезидентов: до востребования</v>
          </cell>
        </row>
        <row r="439">
          <cell r="B439">
            <v>42602</v>
          </cell>
          <cell r="C439" t="str">
            <v>П Депозиты физических лиц-нерезидентов: на срок до 30 дней</v>
          </cell>
        </row>
        <row r="440">
          <cell r="B440">
            <v>42603</v>
          </cell>
          <cell r="C440" t="str">
            <v>П Депозиты физических лиц-нерезидентов: на срок от 31 до 90 дней</v>
          </cell>
        </row>
        <row r="441">
          <cell r="B441">
            <v>42604</v>
          </cell>
          <cell r="C441" t="str">
            <v>П Депозиты физических лиц-нерезидентов: на срок от 91 до 180 дней</v>
          </cell>
        </row>
        <row r="442">
          <cell r="B442">
            <v>42605</v>
          </cell>
          <cell r="C442" t="str">
            <v>П Депозиты физических лиц-нерезидентов: на срок от 181 дня до 1 года</v>
          </cell>
        </row>
        <row r="443">
          <cell r="B443">
            <v>42606</v>
          </cell>
          <cell r="C443" t="str">
            <v>П Депозиты физических лиц-нерезидентов: на срок от 1 года до 3 лет</v>
          </cell>
        </row>
        <row r="444">
          <cell r="B444">
            <v>42607</v>
          </cell>
          <cell r="C444" t="str">
            <v>П Депозиты физических лиц-нерезидентов: на срок свыше 3 лет</v>
          </cell>
        </row>
        <row r="445">
          <cell r="B445">
            <v>42608</v>
          </cell>
          <cell r="C445" t="str">
            <v>П Депозиты физических лиц-нерезидентов: для расчетов с использованием банковских  карт</v>
          </cell>
        </row>
        <row r="446">
          <cell r="B446">
            <v>42609</v>
          </cell>
          <cell r="C446" t="str">
            <v>П Прочие привлеченные средства до востребования</v>
          </cell>
        </row>
        <row r="447">
          <cell r="B447">
            <v>42610</v>
          </cell>
          <cell r="C447" t="str">
            <v>П Прочие привлеченные средства на срок до 30 дней</v>
          </cell>
        </row>
        <row r="448">
          <cell r="B448">
            <v>42611</v>
          </cell>
          <cell r="C448" t="str">
            <v>П Прочие привлеченные средства на срок от 31 до 90 дней</v>
          </cell>
        </row>
        <row r="449">
          <cell r="B449">
            <v>42612</v>
          </cell>
          <cell r="C449" t="str">
            <v>П Прочие привлеченные средства на срок от 91 до 180 дней</v>
          </cell>
        </row>
        <row r="450">
          <cell r="B450">
            <v>42613</v>
          </cell>
          <cell r="C450" t="str">
            <v>П Прочие привлеченные средства на срок от 181 дня до 1 года</v>
          </cell>
        </row>
        <row r="451">
          <cell r="B451">
            <v>42614</v>
          </cell>
          <cell r="C451" t="str">
            <v>П Прочие привлеченные средства на срок от 1 года до 3 лет</v>
          </cell>
        </row>
        <row r="452">
          <cell r="B452">
            <v>42615</v>
          </cell>
          <cell r="C452" t="str">
            <v>П Прочие привлеченные средства на срок свыше 3 лет</v>
          </cell>
        </row>
        <row r="453">
          <cell r="B453">
            <v>42701</v>
          </cell>
          <cell r="C453" t="str">
            <v>П Привлеченные средства Минфина России: до востребования</v>
          </cell>
        </row>
        <row r="454">
          <cell r="B454">
            <v>42702</v>
          </cell>
          <cell r="C454" t="str">
            <v>П Привлеченные средства Минфина России: на срок до 30 дней</v>
          </cell>
        </row>
        <row r="455">
          <cell r="B455">
            <v>42703</v>
          </cell>
          <cell r="C455" t="str">
            <v>П Привлеченные средства Минфина России: на срок от 31 до 90 дней</v>
          </cell>
        </row>
        <row r="456">
          <cell r="B456">
            <v>42704</v>
          </cell>
          <cell r="C456" t="str">
            <v>П Привлеченные средства Минфина России: на срок от 91 до 180 дней</v>
          </cell>
        </row>
        <row r="457">
          <cell r="B457">
            <v>42705</v>
          </cell>
          <cell r="C457" t="str">
            <v>П Привлеченные средства Минфина России: на срок от 181 дня до 1 года</v>
          </cell>
        </row>
        <row r="458">
          <cell r="B458">
            <v>42706</v>
          </cell>
          <cell r="C458" t="str">
            <v>П Привлеченные средства Минфина России: на срок от 1 года до 3 лет</v>
          </cell>
        </row>
        <row r="459">
          <cell r="B459">
            <v>42707</v>
          </cell>
          <cell r="C459" t="str">
            <v>П Привлеченные средства Минфина России: на срок свыше 3 лет</v>
          </cell>
        </row>
        <row r="460">
          <cell r="B460">
            <v>42801</v>
          </cell>
          <cell r="C460" t="str">
            <v>П Привлеченные средства финансовых органов субъектов Российской Федерации и местных органов власти: до востребования</v>
          </cell>
        </row>
        <row r="461">
          <cell r="B461">
            <v>42802</v>
          </cell>
          <cell r="C461" t="str">
            <v>П Привлеченные средства финансовых органов субъектов Российской Федерации и местных органов власти: на срок до 30 дней</v>
          </cell>
        </row>
        <row r="462">
          <cell r="B462">
            <v>42803</v>
          </cell>
          <cell r="C462" t="str">
            <v>П Привлеченные средства финансовых органов субъектов Российской Федерации и местных органов власти: на срок от 31 до 90 дней</v>
          </cell>
        </row>
        <row r="463">
          <cell r="B463">
            <v>42804</v>
          </cell>
          <cell r="C463" t="str">
            <v>П Привлеченные средства финансовых органов субъектов Российской Федерации и местных органов власти: на срок от 91 до 180 дней</v>
          </cell>
        </row>
        <row r="464">
          <cell r="B464">
            <v>42805</v>
          </cell>
          <cell r="C464" t="str">
            <v>П Привлеченные средства финансовых органов субъектов Российской Федерации и местных органов власти: на срок от 181 дня до 1 года</v>
          </cell>
        </row>
        <row r="465">
          <cell r="B465">
            <v>42806</v>
          </cell>
          <cell r="C465" t="str">
            <v>П Привлеченные средства финансовых органов субъектов Российской Федерации и местных органов власти: на срок от 1 года до 3 лет</v>
          </cell>
        </row>
        <row r="466">
          <cell r="B466">
            <v>42807</v>
          </cell>
          <cell r="C466" t="str">
            <v>П Привлеченные средства финансовых органов субъектов Российской Федерации и местных органов власти: на срок свыше 3 лет</v>
          </cell>
        </row>
        <row r="467">
          <cell r="B467">
            <v>42901</v>
          </cell>
          <cell r="C467" t="str">
            <v>П Привлеченные средства государственных внебюджетных фондов Российской Федерации: до востребования</v>
          </cell>
        </row>
        <row r="468">
          <cell r="B468">
            <v>42902</v>
          </cell>
          <cell r="C468" t="str">
            <v>П Привлеченные средства государственных внебюджетных фондов Российской Федерации: на срок до 30 дней</v>
          </cell>
        </row>
        <row r="469">
          <cell r="B469">
            <v>42903</v>
          </cell>
          <cell r="C469" t="str">
            <v>П Привлеченные средства государственных внебюджетных фондов Российской Федерации: на срок от 31 до 90 дней</v>
          </cell>
        </row>
        <row r="470">
          <cell r="B470">
            <v>42904</v>
          </cell>
          <cell r="C470" t="str">
            <v>П Привлеченные средства государственных внебюджетных фондов Российской Федерации: на срок от 91 до 180 дней</v>
          </cell>
        </row>
        <row r="471">
          <cell r="B471">
            <v>42905</v>
          </cell>
          <cell r="C471" t="str">
            <v>П Привлеченные средства государственных внебюджетных фондов Российской Федерации: на срок от 181 дня до 1 года</v>
          </cell>
        </row>
        <row r="472">
          <cell r="B472">
            <v>42906</v>
          </cell>
          <cell r="C472" t="str">
            <v>П Привлеченные средства государственных внебюджетных фондов Российской Федерации: на срок от 1 года до 3 лет</v>
          </cell>
        </row>
        <row r="473">
          <cell r="B473">
            <v>42907</v>
          </cell>
          <cell r="C473" t="str">
            <v>П Привлеченные средства государственных внебюджетных фондов Российской Федерации: на срок свыше 3 лет</v>
          </cell>
        </row>
        <row r="474">
          <cell r="B474">
            <v>43001</v>
          </cell>
          <cell r="C474" t="str">
            <v>П Привлеченные средства внебюджетных фондов субъектов Российской Федерации и местных органов власти: до востребования</v>
          </cell>
        </row>
        <row r="475">
          <cell r="B475">
            <v>43002</v>
          </cell>
          <cell r="C475" t="str">
            <v>П Привлеченные средства внебюджетных фондов субъектов Российской Федерации и местных органов власти: на срок до 30 дней</v>
          </cell>
        </row>
        <row r="476">
          <cell r="B476">
            <v>43003</v>
          </cell>
          <cell r="C476" t="str">
            <v>П Привлеченные средства внебюджетных фондов субъектов Российской Федерации и местных органов власти: на срок от 31 до 90 дней</v>
          </cell>
        </row>
        <row r="477">
          <cell r="B477">
            <v>43004</v>
          </cell>
          <cell r="C477" t="str">
            <v>П Привлеченные средства внебюджетных фондов субъектов Российской Федерации и местных органов власти: на срок от 91 до 180 дней</v>
          </cell>
        </row>
        <row r="478">
          <cell r="B478">
            <v>43005</v>
          </cell>
          <cell r="C478" t="str">
            <v>П Привлеченные средства внебюджетных фондов субъектов Российской Федерации и местных органов власти: на срок от 181 дня до 1 года</v>
          </cell>
        </row>
        <row r="479">
          <cell r="B479">
            <v>43006</v>
          </cell>
          <cell r="C479" t="str">
            <v>П Привлеченные средства внебюджетных фондов субъектов Российской Федерации и местных органов власти: на срок от 1 года до 3 лет</v>
          </cell>
        </row>
        <row r="480">
          <cell r="B480">
            <v>43007</v>
          </cell>
          <cell r="C480" t="str">
            <v>П Привлеченные средства внебюджетных фондов субъектов Российской Федерации и местных органов власти: на срок свыше 3 лет</v>
          </cell>
        </row>
        <row r="481">
          <cell r="B481">
            <v>43101</v>
          </cell>
          <cell r="C481" t="str">
            <v>П Привлеченные средства финансовых организаций, находящихся в федеральной собственности: до востребования</v>
          </cell>
        </row>
        <row r="482">
          <cell r="B482">
            <v>43102</v>
          </cell>
          <cell r="C482" t="str">
            <v>П Привлеченные средства финансовых организаций, находящихся в федеральной собственности: на срок до 30 дней</v>
          </cell>
        </row>
        <row r="483">
          <cell r="B483">
            <v>43103</v>
          </cell>
          <cell r="C483" t="str">
            <v>П Привлеченные средства финансовых организаций, находящихся в федеральной собственности: на срок от 31 до 90 дней</v>
          </cell>
        </row>
        <row r="484">
          <cell r="B484">
            <v>43104</v>
          </cell>
          <cell r="C484" t="str">
            <v>П Привлеченные средства финансовых организаций, находящихся в федеральной собственности: на срок от 91 до 180 дней</v>
          </cell>
        </row>
        <row r="485">
          <cell r="B485">
            <v>43105</v>
          </cell>
          <cell r="C485" t="str">
            <v>П Привлеченные средства финансовых организаций, находящихся в федеральной собственности: на срок от 181 дня до 1 года</v>
          </cell>
        </row>
        <row r="486">
          <cell r="B486">
            <v>43106</v>
          </cell>
          <cell r="C486" t="str">
            <v>П Привлеченные средства финансовых организаций, находящихся в федеральной собственности: на срок от 1 года до 3 лет</v>
          </cell>
        </row>
        <row r="487">
          <cell r="B487">
            <v>43107</v>
          </cell>
          <cell r="C487" t="str">
            <v>П Привлеченные средства финансовых организаций, находящихся в федеральной собственности: на срок свыше 3 лет</v>
          </cell>
        </row>
        <row r="488">
          <cell r="B488">
            <v>43201</v>
          </cell>
          <cell r="C488" t="str">
            <v>П Привлеченные средства коммерческих предприятий и организаций, находящихся в федеральной собственности: до востребования</v>
          </cell>
        </row>
        <row r="489">
          <cell r="B489">
            <v>43202</v>
          </cell>
          <cell r="C489" t="str">
            <v>П Привлеченные средства коммерческих предприятий и организаций, находящихся в федеральной собственности: на срок до 30 дней</v>
          </cell>
        </row>
        <row r="490">
          <cell r="B490">
            <v>43203</v>
          </cell>
          <cell r="C490" t="str">
            <v>П Привлеченные средства коммерческих предприятий и организаций, находящихся в федеральной собственности: на срок от 31 до 90 дней</v>
          </cell>
        </row>
        <row r="491">
          <cell r="B491">
            <v>43204</v>
          </cell>
          <cell r="C491" t="str">
            <v>П Привлеченные средства коммерческих предприятий и организаций, находящихся в федеральной собственности: на срок от 91 до 180 дней</v>
          </cell>
        </row>
        <row r="492">
          <cell r="B492">
            <v>43205</v>
          </cell>
          <cell r="C492" t="str">
            <v>П Привлеченные средства коммерческих предприятий и организаций, находящихся в федеральной собственности: на срок от 181 дня до 1 года</v>
          </cell>
        </row>
        <row r="493">
          <cell r="B493">
            <v>43206</v>
          </cell>
          <cell r="C493" t="str">
            <v>П Привлеченные средства коммерческих предприятий и организаций, находящихся в федеральной собственности: на срок от 1 года до 3 лет</v>
          </cell>
        </row>
        <row r="494">
          <cell r="B494">
            <v>43207</v>
          </cell>
          <cell r="C494" t="str">
            <v>П Привлеченные средства коммерческих предприятий и организаций, находящихся в федеральной собственности: на срок свыше 3 лет</v>
          </cell>
        </row>
        <row r="495">
          <cell r="B495">
            <v>43301</v>
          </cell>
          <cell r="C495" t="str">
            <v>П Привлеченные средства некоммерческих организаций, находящихся в федеральной собственности: до востребования</v>
          </cell>
        </row>
        <row r="496">
          <cell r="B496">
            <v>43302</v>
          </cell>
          <cell r="C496" t="str">
            <v>П Привлеченные средства некоммерческих организаций, находящихся в федеральной собственности: на срок до 30 дней</v>
          </cell>
        </row>
        <row r="497">
          <cell r="B497">
            <v>43303</v>
          </cell>
          <cell r="C497" t="str">
            <v>П Привлеченные средства некоммерческих организаций, находящихся в федеральной собственности: на срок от 31 до 90 дней</v>
          </cell>
        </row>
        <row r="498">
          <cell r="B498">
            <v>43304</v>
          </cell>
          <cell r="C498" t="str">
            <v>П Привлеченные средства некоммерческих организаций, находящихся в федеральной собственности: на срок от 91 до 180 дней</v>
          </cell>
        </row>
        <row r="499">
          <cell r="B499">
            <v>43305</v>
          </cell>
          <cell r="C499" t="str">
            <v>П Привлеченные средства некоммерческих организаций, находящихся в федеральной собственности: на срок от 181 дня до 1 года</v>
          </cell>
        </row>
        <row r="500">
          <cell r="B500">
            <v>43306</v>
          </cell>
          <cell r="C500" t="str">
            <v>П Привлеченные средства некоммерческих организаций, находящихся в федеральной собственности: на срок от 1 года до 3 лет</v>
          </cell>
        </row>
        <row r="501">
          <cell r="B501">
            <v>43307</v>
          </cell>
          <cell r="C501" t="str">
            <v>П Привлеченные средства некоммерческих организаций, находящихся в федеральной собственности: на срок свыше 3 лет</v>
          </cell>
        </row>
        <row r="502">
          <cell r="B502">
            <v>43401</v>
          </cell>
          <cell r="C502" t="str">
            <v>П Привлеченные средства финансовых организаций, находящихся в государственной (кроме федеральной) собственности: до востребования</v>
          </cell>
        </row>
        <row r="503">
          <cell r="B503">
            <v>43402</v>
          </cell>
          <cell r="C503" t="str">
            <v>П Привлеченные средства финансовых организаций, находящихся в государственной (кроме федеральной) собственности: на срок до 30 дней</v>
          </cell>
        </row>
        <row r="504">
          <cell r="B504">
            <v>43403</v>
          </cell>
          <cell r="C504" t="str">
            <v>П Привлеченные средства финансовых организаций, находящихся в государственной (кроме федеральной) собственности: на срок от 31 до 90 дней</v>
          </cell>
        </row>
        <row r="505">
          <cell r="B505">
            <v>43404</v>
          </cell>
          <cell r="C505" t="str">
            <v>П Привлеченные средства финансовых организаций, находящихся в государственной (кроме федеральной) собственности: на срок от 91 до 180 дней</v>
          </cell>
        </row>
        <row r="506">
          <cell r="B506">
            <v>43405</v>
          </cell>
          <cell r="C506" t="str">
            <v>П Привлеченные средства финансовых организаций, находящихся в государственной (кроме федеральной) собственности: на срок от 181 дня до 1 года</v>
          </cell>
        </row>
        <row r="507">
          <cell r="B507">
            <v>43406</v>
          </cell>
          <cell r="C507" t="str">
            <v>П Привлеченные средства финансовых организаций, находящихся в государственной (кроме федеральной) собственности: на срок от 1 года до 3 лет</v>
          </cell>
        </row>
        <row r="508">
          <cell r="B508">
            <v>43407</v>
          </cell>
          <cell r="C508" t="str">
            <v>П Привлеченные средства финансовых организаций, находящихся в государственной (кроме федеральной) собственности: на срок свыше 3 лет</v>
          </cell>
        </row>
        <row r="509">
          <cell r="B509">
            <v>43501</v>
          </cell>
          <cell r="C509" t="str">
            <v>П Привлеченные средства коммерческих предприятий и организаций, находящихся в государственной (кроме федеральной) собственности: до востребования</v>
          </cell>
        </row>
        <row r="510">
          <cell r="B510">
            <v>43502</v>
          </cell>
          <cell r="C510" t="str">
            <v>П Привлеченные средства коммерческих предприятий и организаций, находящихся в государственной (кроме федеральной) собственности: на срок до 30 дней</v>
          </cell>
        </row>
        <row r="511">
          <cell r="B511">
            <v>43503</v>
          </cell>
          <cell r="C511" t="str">
            <v>П Привлеченные средства коммерческих предприятий и организаций, находящихся в государственной (кроме федеральной) собственности: на срок от 31 до 90 дней</v>
          </cell>
        </row>
        <row r="512">
          <cell r="B512">
            <v>43504</v>
          </cell>
          <cell r="C512" t="str">
            <v>П Привлеченные средства коммерческих предприятий и организаций, находящихся в государственной (кроме федеральной) собственности: на срок от 91 до 180 дней</v>
          </cell>
        </row>
        <row r="513">
          <cell r="B513">
            <v>43505</v>
          </cell>
          <cell r="C513" t="str">
            <v>П Привлеченные средства коммерческих предприятий и организаций, находящихся в государственной (кроме федеральной) собственности: на срок от 181 дня до 1 года</v>
          </cell>
        </row>
        <row r="514">
          <cell r="B514">
            <v>43506</v>
          </cell>
          <cell r="C514" t="str">
            <v>П Привлеченные средства коммерческих предприятий и организаций, находящихся в государственной (кроме федеральной) собственности: на срок от 1 года до 3 лет</v>
          </cell>
        </row>
        <row r="515">
          <cell r="B515">
            <v>43507</v>
          </cell>
          <cell r="C515" t="str">
            <v>П Привлеченные средства коммерческих предприятий и организаций, находящихся в государственной (кроме федеральной) собственности: на срок свыше 3 лет</v>
          </cell>
        </row>
        <row r="516">
          <cell r="B516">
            <v>43601</v>
          </cell>
          <cell r="C516" t="str">
            <v>П Привлеченные средства некоммерческих организаций, находящихся в государственной (кроме федеральной) собственности: до востребования</v>
          </cell>
        </row>
        <row r="517">
          <cell r="B517">
            <v>43602</v>
          </cell>
          <cell r="C517" t="str">
            <v>П Привлеченные средства некоммерческих организаций, находящихся в государственной (кроме федеральной) собственности: на срок до 30 дней</v>
          </cell>
        </row>
        <row r="518">
          <cell r="B518">
            <v>43603</v>
          </cell>
          <cell r="C518" t="str">
            <v>П Привлеченные средства некоммерческих организаций, находящихся в государственной (кроме федеральной) собственности: на срок от 31 до 90 дней</v>
          </cell>
        </row>
        <row r="519">
          <cell r="B519">
            <v>43604</v>
          </cell>
          <cell r="C519" t="str">
            <v>П Привлеченные средства некоммерческих организаций, находящихся в государственной (кроме федеральной) собственности: на срок от 91 до 180 дней</v>
          </cell>
        </row>
        <row r="520">
          <cell r="B520">
            <v>43605</v>
          </cell>
          <cell r="C520" t="str">
            <v>П Привлеченные средства некоммерческих организаций, находящихся в государственной (кроме федеральной) собственности: на срок от 181 дня до 1 года</v>
          </cell>
        </row>
        <row r="521">
          <cell r="B521">
            <v>43606</v>
          </cell>
          <cell r="C521" t="str">
            <v>П Привлеченные средства некоммерческих организаций, находящихся в государственной (кроме федеральной) собственности: на срок от 1 года до 3 лет</v>
          </cell>
        </row>
        <row r="522">
          <cell r="B522">
            <v>43607</v>
          </cell>
          <cell r="C522" t="str">
            <v>П Привлеченные средства некоммерческих организаций, находящихся в государственной (кроме федеральной) собственности: на срок свыше 3 лет</v>
          </cell>
        </row>
        <row r="523">
          <cell r="B523">
            <v>43701</v>
          </cell>
          <cell r="C523" t="str">
            <v>П Привлеченные средства негосударственных финансовых организаций: до востребования</v>
          </cell>
        </row>
        <row r="524">
          <cell r="B524">
            <v>43702</v>
          </cell>
          <cell r="C524" t="str">
            <v>П Привлеченные средства негосударственных финансовых организаций: на срок до 30 дней</v>
          </cell>
        </row>
        <row r="525">
          <cell r="B525">
            <v>43703</v>
          </cell>
          <cell r="C525" t="str">
            <v>П Привлеченные средства негосударственных финансовых организаций: на срок от 31 до 90 дней</v>
          </cell>
        </row>
        <row r="526">
          <cell r="B526">
            <v>43704</v>
          </cell>
          <cell r="C526" t="str">
            <v>П Привлеченные средства негосударственных финансовых организаций: на срок от 91 до 180 дней</v>
          </cell>
        </row>
        <row r="527">
          <cell r="B527">
            <v>43705</v>
          </cell>
          <cell r="C527" t="str">
            <v>П Привлеченные средства негосударственных финансовых организаций: на срок от 181 дня до 1 года</v>
          </cell>
        </row>
        <row r="528">
          <cell r="B528">
            <v>43706</v>
          </cell>
          <cell r="C528" t="str">
            <v>П Привлеченные средства негосударственных финансовых организаций: на срок от 1 года до 3 лет</v>
          </cell>
        </row>
        <row r="529">
          <cell r="B529">
            <v>43707</v>
          </cell>
          <cell r="C529" t="str">
            <v>П Привлеченные средства негосударственных финансовых организаций: на срок свыше 3 лет</v>
          </cell>
        </row>
        <row r="530">
          <cell r="B530">
            <v>43801</v>
          </cell>
          <cell r="C530" t="str">
            <v>П Привлеченные средства негосударственных коммерческих предприятий и организаций: до востребования</v>
          </cell>
        </row>
        <row r="531">
          <cell r="B531">
            <v>43802</v>
          </cell>
          <cell r="C531" t="str">
            <v>П Привлеченные средства негосударственных коммерческих предприятий и организаций: на срок до 30 дней</v>
          </cell>
        </row>
        <row r="532">
          <cell r="B532">
            <v>43803</v>
          </cell>
          <cell r="C532" t="str">
            <v>П Привлеченные средства негосударственных коммерческих предприятий и организаций: на срок от 31 до 90 дней</v>
          </cell>
        </row>
        <row r="533">
          <cell r="B533">
            <v>43804</v>
          </cell>
          <cell r="C533" t="str">
            <v>П Привлеченные средства негосударственных коммерческих предприятий и организаций: на срок от 91 до 180 дней</v>
          </cell>
        </row>
        <row r="534">
          <cell r="B534">
            <v>43805</v>
          </cell>
          <cell r="C534" t="str">
            <v>П Привлеченные средства негосударственных коммерческих предприятий и организаций: на срок от 181 дня до 1 года</v>
          </cell>
        </row>
        <row r="535">
          <cell r="B535">
            <v>43806</v>
          </cell>
          <cell r="C535" t="str">
            <v>П Привлеченные средства негосударственных коммерческих предприятий и организаций: на срок от 1 года до 3 лет</v>
          </cell>
        </row>
        <row r="536">
          <cell r="B536">
            <v>43807</v>
          </cell>
          <cell r="C536" t="str">
            <v>П Привлеченные средства негосударственных коммерческих предприятий и организаций: на срок свыше 3 лет</v>
          </cell>
        </row>
        <row r="537">
          <cell r="B537">
            <v>43901</v>
          </cell>
          <cell r="C537" t="str">
            <v>П Привлеченные средства негосударственных некоммерческих организаций: до востребования</v>
          </cell>
        </row>
        <row r="538">
          <cell r="B538">
            <v>43902</v>
          </cell>
          <cell r="C538" t="str">
            <v>П Привлеченные средства негосударственных некоммерческих организаций: на срок до 30 дней</v>
          </cell>
        </row>
        <row r="539">
          <cell r="B539">
            <v>43903</v>
          </cell>
          <cell r="C539" t="str">
            <v>П Привлеченные средства негосударственных некоммерческих организаций: на срок от 31 до 90 дней</v>
          </cell>
        </row>
        <row r="540">
          <cell r="B540">
            <v>43904</v>
          </cell>
          <cell r="C540" t="str">
            <v>П Привлеченные средства негосударственных некоммерческих организаций: на срок от 91 до 180 дней</v>
          </cell>
        </row>
        <row r="541">
          <cell r="B541">
            <v>43905</v>
          </cell>
          <cell r="C541" t="str">
            <v>П Привлеченные средства негосударственных некоммерческих организаций: на срок от 181 дня до 1 года</v>
          </cell>
        </row>
        <row r="542">
          <cell r="B542">
            <v>43906</v>
          </cell>
          <cell r="C542" t="str">
            <v>П Привлеченные средства негосударственных некоммерческих организаций: на срок от 1 года до 3 лет</v>
          </cell>
        </row>
        <row r="543">
          <cell r="B543">
            <v>43907</v>
          </cell>
          <cell r="C543" t="str">
            <v>П Привлеченные средства негосударственных некоммерческих организаций: на срок свыше 3 лет</v>
          </cell>
        </row>
        <row r="544">
          <cell r="B544">
            <v>44001</v>
          </cell>
          <cell r="C544" t="str">
            <v>П Привлеченные средства юридических лиц - нерезидентов: до востребования</v>
          </cell>
        </row>
        <row r="545">
          <cell r="B545">
            <v>44002</v>
          </cell>
          <cell r="C545" t="str">
            <v>П Привлеченные средства юридических лиц - нерезидентов: на срок до 30 дней</v>
          </cell>
        </row>
        <row r="546">
          <cell r="B546">
            <v>44003</v>
          </cell>
          <cell r="C546" t="str">
            <v>П Привлеченные средства юридических лиц - нерезидентов: на срок от 31 до 90 дней</v>
          </cell>
        </row>
        <row r="547">
          <cell r="B547">
            <v>44004</v>
          </cell>
          <cell r="C547" t="str">
            <v>П Привлеченные средства юридических лиц - нерезидентов: на срок от 91 до 180 дней</v>
          </cell>
        </row>
        <row r="548">
          <cell r="B548">
            <v>44005</v>
          </cell>
          <cell r="C548" t="str">
            <v>П Привлеченные средства юридических лиц - нерезидентов: на срок от 181 дня до 1 года</v>
          </cell>
        </row>
        <row r="549">
          <cell r="B549">
            <v>44006</v>
          </cell>
          <cell r="C549" t="str">
            <v>П Привлеченные средства юридических лиц - нерезидентов: на срок от 1 года до 3 лет</v>
          </cell>
        </row>
        <row r="550">
          <cell r="B550">
            <v>44007</v>
          </cell>
          <cell r="C550" t="str">
            <v>П Привлеченные средства юридических лиц - нерезидентов: на срок свыше 3 лет</v>
          </cell>
        </row>
        <row r="551">
          <cell r="B551">
            <v>44101</v>
          </cell>
          <cell r="C551" t="str">
            <v>А Кредиты, предоставленные Минфину России: на 1 день</v>
          </cell>
        </row>
        <row r="552">
          <cell r="B552">
            <v>44102</v>
          </cell>
          <cell r="C552" t="str">
            <v>А Кредиты, предоставленные Минфину России: на срок от 2 до 7 дней</v>
          </cell>
        </row>
        <row r="553">
          <cell r="B553">
            <v>44103</v>
          </cell>
          <cell r="C553" t="str">
            <v>А Кредиты, предоставленные Минфину России: на срок от 8 до 30 дней</v>
          </cell>
        </row>
        <row r="554">
          <cell r="B554">
            <v>44104</v>
          </cell>
          <cell r="C554" t="str">
            <v>А Кредиты, предоставленные Минфину России: на срок от 31 до 90 дней</v>
          </cell>
        </row>
        <row r="555">
          <cell r="B555">
            <v>44105</v>
          </cell>
          <cell r="C555" t="str">
            <v>А Кредиты, предоставленные Минфину России: на срок от 91 до 180 дней</v>
          </cell>
        </row>
        <row r="556">
          <cell r="B556">
            <v>44106</v>
          </cell>
          <cell r="C556" t="str">
            <v>А Кредиты, предоставленные Минфину России: на срок от 181 дня до 1 года</v>
          </cell>
        </row>
        <row r="557">
          <cell r="B557">
            <v>44107</v>
          </cell>
          <cell r="C557" t="str">
            <v>А Кредиты, предоставленные Минфину России: на срок от 1 года до 3 лет</v>
          </cell>
        </row>
        <row r="558">
          <cell r="B558">
            <v>44108</v>
          </cell>
          <cell r="C558" t="str">
            <v>А Кредиты, предоставленные Минфину России: на срок свыше 3 лет</v>
          </cell>
        </row>
        <row r="559">
          <cell r="B559">
            <v>44109</v>
          </cell>
          <cell r="C559" t="str">
            <v>А Кредиты, предоставленные Минфину России: до востребования</v>
          </cell>
        </row>
        <row r="560">
          <cell r="B560">
            <v>44115</v>
          </cell>
          <cell r="C560" t="str">
            <v>П Резервы под возможные потери по ссудам</v>
          </cell>
        </row>
        <row r="561">
          <cell r="B561">
            <v>44201</v>
          </cell>
          <cell r="C561" t="str">
            <v>А Кредиты, предоставленные финансовым органам субъектов Российской Федерации и местных органов власти: при недостатке средств на расчетном (текущем) счете ('овердрафт')</v>
          </cell>
        </row>
        <row r="562">
          <cell r="B562">
            <v>44202</v>
          </cell>
          <cell r="C562" t="str">
            <v>А Кредиты, предоставленные финансовым органам субъектов Российской Федерации и местных органов власти: на 1 день</v>
          </cell>
        </row>
        <row r="563">
          <cell r="B563">
            <v>44203</v>
          </cell>
          <cell r="C563" t="str">
            <v>А Кредиты, предоставленные финансовым органам субъектов Российской Федерации и местных органов власти: на срок от 2 до 7 дней</v>
          </cell>
        </row>
        <row r="564">
          <cell r="B564">
            <v>44204</v>
          </cell>
          <cell r="C564" t="str">
            <v>А Кредиты, предоставленные финансовым органам субъектов Российской Федерации и местных органов власти: на срок от 8 до 30 дней</v>
          </cell>
        </row>
        <row r="565">
          <cell r="B565">
            <v>44205</v>
          </cell>
          <cell r="C565" t="str">
            <v>А Кредиты, предоставленные финансовым органам субъектов Российской Федерации и местных органов власти: на срок от 31 до 90 дней</v>
          </cell>
        </row>
        <row r="566">
          <cell r="B566">
            <v>44206</v>
          </cell>
          <cell r="C566" t="str">
            <v>А Кредиты, предоставленные финансовым органам субъектов Российской Федерации и местных органов власти: на срок от 91 до 180 дней</v>
          </cell>
        </row>
        <row r="567">
          <cell r="B567">
            <v>44207</v>
          </cell>
          <cell r="C567" t="str">
            <v>А Кредиты, предоставленные финансовым органам субъектов Российской Федерации и местных органов власти: на срок от 181 дня до 1 года</v>
          </cell>
        </row>
        <row r="568">
          <cell r="B568">
            <v>44208</v>
          </cell>
          <cell r="C568" t="str">
            <v>А Кредиты, предоставленные финансовым органам субъектов Российской Федерации и местных органов власти: на срок от 1 года до 3 лет</v>
          </cell>
        </row>
        <row r="569">
          <cell r="B569">
            <v>44209</v>
          </cell>
          <cell r="C569" t="str">
            <v>А Кредиты, предоставленные финансовым органам субъектов Российской Федерации и местных органов власти: на срок свыше 3 лет</v>
          </cell>
        </row>
        <row r="570">
          <cell r="B570">
            <v>44210</v>
          </cell>
          <cell r="C570" t="str">
            <v>А Кредиты, предоставленные финансовым органам субъектов Российской Федерации и местных органов власти: до востребования</v>
          </cell>
        </row>
        <row r="571">
          <cell r="B571">
            <v>44215</v>
          </cell>
          <cell r="C571" t="str">
            <v>П Резервы под возможные потери по кредитам, предоставленным финансовым органам субъектов Российской Федерации и местных органов власти</v>
          </cell>
        </row>
        <row r="572">
          <cell r="B572">
            <v>44301</v>
          </cell>
          <cell r="C572" t="str">
            <v>А Кредиты, предоставленные государственным внебюджетным фондам Российской Федерации: при недостатке средств на расчетном (текущем) счете ('овердрафт')</v>
          </cell>
        </row>
        <row r="573">
          <cell r="B573">
            <v>44302</v>
          </cell>
          <cell r="C573" t="str">
            <v>А Кредиты, предоставленные государственным внебюджетным фондам Российской Федерации: на 1 день</v>
          </cell>
        </row>
        <row r="574">
          <cell r="B574">
            <v>44303</v>
          </cell>
          <cell r="C574" t="str">
            <v>А Кредиты, предоставленные государственным внебюджетным фондам Российской Федерации: на срок от 2 до 7 дней</v>
          </cell>
        </row>
        <row r="575">
          <cell r="B575">
            <v>44304</v>
          </cell>
          <cell r="C575" t="str">
            <v>А Кредиты, предоставленные государственным внебюджетным фондам Российской Федерации: на срок от 8 до 30 дней</v>
          </cell>
        </row>
        <row r="576">
          <cell r="B576">
            <v>44305</v>
          </cell>
          <cell r="C576" t="str">
            <v>А Кредиты, предоставленные государственным внебюджетным фондам Российской Федерации: на срок от 31 до 90 дней</v>
          </cell>
        </row>
        <row r="577">
          <cell r="B577">
            <v>44306</v>
          </cell>
          <cell r="C577" t="str">
            <v>А Кредиты, предоставленные государственным внебюджетным фондам Российской Федерации: на срок от 91 до 180 дней</v>
          </cell>
        </row>
        <row r="578">
          <cell r="B578">
            <v>44307</v>
          </cell>
          <cell r="C578" t="str">
            <v>А Кредиты, предоставленные государственным внебюджетным фондам Российской Федерации: на срок от 181 дня до 1 года</v>
          </cell>
        </row>
        <row r="579">
          <cell r="B579">
            <v>44308</v>
          </cell>
          <cell r="C579" t="str">
            <v>А Кредиты, предоставленные государственным внебюджетным фондам Российской Федерации: на срок от 1 года до 3 лет</v>
          </cell>
        </row>
        <row r="580">
          <cell r="B580">
            <v>44309</v>
          </cell>
          <cell r="C580" t="str">
            <v>А Кредиты, предоставленные государственным внебюджетным фондам Российской Федерации: на срок свыше 3 лет</v>
          </cell>
        </row>
        <row r="581">
          <cell r="B581">
            <v>44310</v>
          </cell>
          <cell r="C581" t="str">
            <v>А Кредиты, предоставленные государственным внебюджетным фондам Российской Федерации: до востребования</v>
          </cell>
        </row>
        <row r="582">
          <cell r="B582">
            <v>44315</v>
          </cell>
          <cell r="C582" t="str">
            <v>П Резервы под возможные потери по кредитам, предоставленным государственным внебюджетным фондам Российской Федерации</v>
          </cell>
        </row>
        <row r="583">
          <cell r="B583">
            <v>44401</v>
          </cell>
          <cell r="C583" t="str">
            <v>А Кредиты, предоставленные внебюджетным фондам субъектов Российской Федерации и местных органов власти: при недостатке средств на расчетном (текущем) счете ('овердрафт')</v>
          </cell>
        </row>
        <row r="584">
          <cell r="B584">
            <v>44402</v>
          </cell>
          <cell r="C584" t="str">
            <v>А Кредиты, предоставленные внебюджетным фондам субъектов Российской Федерации и местных органов власти: на 1 день</v>
          </cell>
        </row>
        <row r="585">
          <cell r="B585">
            <v>44403</v>
          </cell>
          <cell r="C585" t="str">
            <v>А Кредиты, предоставленные внебюджетным фондам субъектов Российской Федерации и местных органов власти: на срок от 2 до 7 дней</v>
          </cell>
        </row>
        <row r="586">
          <cell r="B586">
            <v>44404</v>
          </cell>
          <cell r="C586" t="str">
            <v>А Кредиты, предоставленные внебюджетным фондам субъектов Российской Федерации и местных органов власти: на срок от 8 до 30 дней</v>
          </cell>
        </row>
        <row r="587">
          <cell r="B587">
            <v>44405</v>
          </cell>
          <cell r="C587" t="str">
            <v>А Кредиты, предоставленные внебюджетным фондам субъектов Российской Федерации и местных органов власти: на срок от 31 до 90 дней</v>
          </cell>
        </row>
        <row r="588">
          <cell r="B588">
            <v>44406</v>
          </cell>
          <cell r="C588" t="str">
            <v>А Кредиты, предоставленные внебюджетным фондам субъектов Российской Федерации и местных органов власти: на срок от 91 до 180 дней</v>
          </cell>
        </row>
        <row r="589">
          <cell r="B589">
            <v>44407</v>
          </cell>
          <cell r="C589" t="str">
            <v>А Кредиты, предоставленные внебюджетным фондам субъектов Российской Федерации и местных органов власти: на срок от 181 дня до 1 года</v>
          </cell>
        </row>
        <row r="590">
          <cell r="B590">
            <v>44408</v>
          </cell>
          <cell r="C590" t="str">
            <v>А Кредиты, предоставленные внебюджетным фондам субъектов Российской Федерации и местных органов власти: на срок от 1 года до 3 лет</v>
          </cell>
        </row>
        <row r="591">
          <cell r="B591">
            <v>44409</v>
          </cell>
          <cell r="C591" t="str">
            <v>А Кредиты, предоставленные внебюджетным фондам субъектов Российской Федерации и местных органов власти: на срок свыше 3 лет</v>
          </cell>
        </row>
        <row r="592">
          <cell r="B592">
            <v>44410</v>
          </cell>
          <cell r="C592" t="str">
            <v>А Кредиты, предоставленные внебюджетным фондам субъектов Российской Федерации и местных органов власти: до востребования</v>
          </cell>
        </row>
        <row r="593">
          <cell r="B593">
            <v>44415</v>
          </cell>
          <cell r="C593" t="str">
            <v>П Резервы под возможные потери по кредитам, предоставленным внебюджетным фондам субъектов Российской Федерации и местных органов власти</v>
          </cell>
        </row>
        <row r="594">
          <cell r="B594">
            <v>44501</v>
          </cell>
          <cell r="C594" t="str">
            <v>А Кредиты, предоставленные финансовым организациям, находящимся в федеральной собственности: при недостатке средств на расчетном (текущем) счете ('овердрафт')</v>
          </cell>
        </row>
        <row r="595">
          <cell r="B595">
            <v>44503</v>
          </cell>
          <cell r="C595" t="str">
            <v>А Кредиты, предоставленные финансовым организациям, находящимся в федеральной собственности: на срок до 30 дней</v>
          </cell>
        </row>
        <row r="596">
          <cell r="B596">
            <v>44504</v>
          </cell>
          <cell r="C596" t="str">
            <v>А Кредиты, предоставленные финансовым организациям, находящимся в федеральной собственности: на срок от 31 до 90 дней</v>
          </cell>
        </row>
        <row r="597">
          <cell r="B597">
            <v>44505</v>
          </cell>
          <cell r="C597" t="str">
            <v>А Кредиты, предоставленные финансовым организациям, находящимся в федеральной собственности: на срок от 91 до 180 дней</v>
          </cell>
        </row>
        <row r="598">
          <cell r="B598">
            <v>44506</v>
          </cell>
          <cell r="C598" t="str">
            <v>А Кредиты, предоставленные финансовым организациям, находящимся в федеральной собственности: на срок от 181 дня до 1 года</v>
          </cell>
        </row>
        <row r="599">
          <cell r="B599">
            <v>44507</v>
          </cell>
          <cell r="C599" t="str">
            <v>А Кредиты, предоставленные финансовым организациям, находящимся в федеральной собственности: на срок от 1 года до 3 лет</v>
          </cell>
        </row>
        <row r="600">
          <cell r="B600">
            <v>44508</v>
          </cell>
          <cell r="C600" t="str">
            <v>А Кредиты, предоставленные финансовым организациям, находящимся в федеральной собственности: на срок свыше 3 лет</v>
          </cell>
        </row>
        <row r="601">
          <cell r="B601">
            <v>44509</v>
          </cell>
          <cell r="C601" t="str">
            <v>А Кредиты, предоставленные финансовым организациям, находящимся в федеральной собственности: до востребования</v>
          </cell>
        </row>
        <row r="602">
          <cell r="B602">
            <v>44515</v>
          </cell>
          <cell r="C602" t="str">
            <v>П Резервы под возможные потери по кредитам, предоставленным финансовым организациям, находящимся в федеральной собственности</v>
          </cell>
        </row>
        <row r="603">
          <cell r="B603">
            <v>44601</v>
          </cell>
          <cell r="C603" t="str">
            <v>А Кредиты, предоставленные коммерческим предприятиям и организациям, находящимся в федеральной собственности: при недостатке средств на расчетном (текущем) счете ('овердрафт')</v>
          </cell>
        </row>
        <row r="604">
          <cell r="B604">
            <v>44603</v>
          </cell>
          <cell r="C604" t="str">
            <v>А Кредиты, предоставленные коммерческим предприятиям и организациям, находящимся в федеральной собственности: на срок до 30 дней</v>
          </cell>
        </row>
        <row r="605">
          <cell r="B605">
            <v>44604</v>
          </cell>
          <cell r="C605" t="str">
            <v>А Кредиты, предоставленные коммерческим предприятиям и организациям, находящимся в федеральной собственности: на срок от 31 до 90 дней</v>
          </cell>
        </row>
        <row r="606">
          <cell r="B606">
            <v>44605</v>
          </cell>
          <cell r="C606" t="str">
            <v>А Кредиты, предоставленные коммерческим предприятиям и организациям, находящимся в федеральной собственности: на срок от 91 до 180 дней</v>
          </cell>
        </row>
        <row r="607">
          <cell r="B607">
            <v>44606</v>
          </cell>
          <cell r="C607" t="str">
            <v>А Кредиты, предоставленные коммерческим предприятиям и организациям, находящимся в федеральной собственности: на срок от 181 дня до 1 года</v>
          </cell>
        </row>
        <row r="608">
          <cell r="B608">
            <v>44607</v>
          </cell>
          <cell r="C608" t="str">
            <v>А Кредиты, предоставленные коммерческим предприятиям и организациям, находящимся в федеральной собственности: на срок от 1 года до 3 лет</v>
          </cell>
        </row>
        <row r="609">
          <cell r="B609">
            <v>44608</v>
          </cell>
          <cell r="C609" t="str">
            <v>А Кредиты, предоставленные коммерческим предприятиям и организациям, находящимся в федеральной собственности: на срок свыше 3 лет</v>
          </cell>
        </row>
        <row r="610">
          <cell r="B610">
            <v>44609</v>
          </cell>
          <cell r="C610" t="str">
            <v>А Кредиты, предоставленные коммерческим предприятиям и организациям, находящимся в федеральной собственности: до востребования</v>
          </cell>
        </row>
        <row r="611">
          <cell r="B611">
            <v>44615</v>
          </cell>
          <cell r="C611" t="str">
            <v>П Резервы под возможные потери по кредитам, предоставленным коммерческим предприятиям и организациям, находящимся в федеральной собственности</v>
          </cell>
        </row>
        <row r="612">
          <cell r="B612">
            <v>44701</v>
          </cell>
          <cell r="C612" t="str">
            <v>А Кредиты, предоставленные некоммерческим организациям, находящимся в федеральной собственности: при недостатке средств на расчетном (текущем) счете ('овердрафт')</v>
          </cell>
        </row>
        <row r="613">
          <cell r="B613">
            <v>44703</v>
          </cell>
          <cell r="C613" t="str">
            <v>А Кредиты, предоставленные некоммерческим организациям, находящимся в федеральной собственности: на срок до 30 дней</v>
          </cell>
        </row>
        <row r="614">
          <cell r="B614">
            <v>44704</v>
          </cell>
          <cell r="C614" t="str">
            <v>А Кредиты, предоставленные некоммерческим организациям, находящимся в федеральной собственности: на срок от 31 до 90 дней</v>
          </cell>
        </row>
        <row r="615">
          <cell r="B615">
            <v>44705</v>
          </cell>
          <cell r="C615" t="str">
            <v>А Кредиты, предоставленные некоммерческим организациям, находящимся в федеральной собственности: на срок от 91 до 180 дней</v>
          </cell>
        </row>
        <row r="616">
          <cell r="B616">
            <v>44706</v>
          </cell>
          <cell r="C616" t="str">
            <v>А Кредиты, предоставленные некоммерческим организациям, находящимся в федеральной собственности: на срок от 181 дня до 1 года</v>
          </cell>
        </row>
        <row r="617">
          <cell r="B617">
            <v>44707</v>
          </cell>
          <cell r="C617" t="str">
            <v>А Кредиты, предоставленные некоммерческим организациям, находящимся в федеральной собственности: на срок от 1 года до 3 лет</v>
          </cell>
        </row>
        <row r="618">
          <cell r="B618">
            <v>44708</v>
          </cell>
          <cell r="C618" t="str">
            <v>А Кредиты, предоставленные некоммерческим организациям, находящимся в федеральной собственности: на срок свыше 3 лет</v>
          </cell>
        </row>
        <row r="619">
          <cell r="B619">
            <v>44709</v>
          </cell>
          <cell r="C619" t="str">
            <v>А Кредиты, предоставленные некоммерческим организациям, находящимся в федеральной собственности: до востребования</v>
          </cell>
        </row>
        <row r="620">
          <cell r="B620">
            <v>44715</v>
          </cell>
          <cell r="C620" t="str">
            <v>П Резервы под возможные потери по кредитам, предоставленные некоммерческим организациям, находящимся в федеральной собственности</v>
          </cell>
        </row>
        <row r="621">
          <cell r="B621">
            <v>44801</v>
          </cell>
          <cell r="C621" t="str">
            <v>А Кредиты, предоставленные финансовым организациям, находящимся в государственной (кроме федеральной) собственности: при недостатке средств на расчетном (текущем) счете ('овердрафт')</v>
          </cell>
        </row>
        <row r="622">
          <cell r="B622">
            <v>44803</v>
          </cell>
          <cell r="C622" t="str">
            <v>А Кредиты, предоставленные финансовым организациям, находящимся в государственной (кроме федеральной) собственности: на срок до 30 дней</v>
          </cell>
        </row>
        <row r="623">
          <cell r="B623">
            <v>44804</v>
          </cell>
          <cell r="C623" t="str">
            <v>А Кредиты, предоставленные финансовым организациям, находящимся в государственной (кроме федеральной) собственности: на срок от 31 до 90 дней</v>
          </cell>
        </row>
        <row r="624">
          <cell r="B624">
            <v>44805</v>
          </cell>
          <cell r="C624" t="str">
            <v>А Кредиты, предоставленные финансовым организациям, находящимся в государственной (кроме федеральной) собственности: на срок от 91 до 180 дней</v>
          </cell>
        </row>
        <row r="625">
          <cell r="B625">
            <v>44806</v>
          </cell>
          <cell r="C625" t="str">
            <v>А Кредиты, предоставленные финансовым организациям, находящимся в государственной (кроме федеральной) собственности: на срок от 181 дня до 1 года</v>
          </cell>
        </row>
        <row r="626">
          <cell r="B626">
            <v>44807</v>
          </cell>
          <cell r="C626" t="str">
            <v>А Кредиты, предоставленные финансовым организациям, находящимся в государственной (кроме федеральной) собственности: на срок от 1 года до 3 лет</v>
          </cell>
        </row>
        <row r="627">
          <cell r="B627">
            <v>44808</v>
          </cell>
          <cell r="C627" t="str">
            <v>А Кредиты, предоставленные финансовым организациям, находящимся в государственной (кроме федеральной) собственности: на срок свыше 3 лет</v>
          </cell>
        </row>
        <row r="628">
          <cell r="B628">
            <v>44809</v>
          </cell>
          <cell r="C628" t="str">
            <v>А Кредиты, предоставленные финансовым организациям, находящимся в государственной (кроме федеральной) собственности: до востребования</v>
          </cell>
        </row>
        <row r="629">
          <cell r="B629">
            <v>44815</v>
          </cell>
          <cell r="C629" t="str">
            <v>П Резервы под возможные потери по кредитам, предоставленным финансовым организациям, находящимся в государственной (кроме федеральной) собственности</v>
          </cell>
        </row>
        <row r="630">
          <cell r="B630">
            <v>44901</v>
          </cell>
          <cell r="C630" t="str">
            <v>А Кредиты, предоставленные коммерческим предприятиям и организациям, находящимся в государственной (кроме федеральной) собственности: при недостатке средств на расчетном (текущем) счете ('овердрафт')</v>
          </cell>
        </row>
        <row r="631">
          <cell r="B631">
            <v>44903</v>
          </cell>
          <cell r="C631" t="str">
            <v>А Кредиты, предоставленные коммерческим предприятиям и организациям, находящимся в государственной (кроме федеральной) собственности: на срок до 30 дней</v>
          </cell>
        </row>
        <row r="632">
          <cell r="B632">
            <v>44904</v>
          </cell>
          <cell r="C632" t="str">
            <v>А Кредиты, предоставленные коммерческим предприятиям и организациям, находящимся в государственной (кроме федеральной) собственности: на срок от 31 до 90 дней</v>
          </cell>
        </row>
        <row r="633">
          <cell r="B633">
            <v>44905</v>
          </cell>
          <cell r="C633" t="str">
            <v>А Кредиты, предоставленные коммерческим предприятиям и организациям, находящимся в государственной (кроме федеральной) собственности: на срок от 91 до 180 дней</v>
          </cell>
        </row>
        <row r="634">
          <cell r="B634">
            <v>44906</v>
          </cell>
          <cell r="C634" t="str">
            <v>А Кредиты, предоставленные коммерческим предприятиям и организациям, находящимся в государственной (кроме федеральной) собственности: на срок от 181 дня до 1 года</v>
          </cell>
        </row>
        <row r="635">
          <cell r="B635">
            <v>44907</v>
          </cell>
          <cell r="C635" t="str">
            <v>А Кредиты, предоставленные коммерческим предприятиям и организациям, находящимся в государственной (кроме федеральной) собственности: на срок от 1 года до 3 лет</v>
          </cell>
        </row>
        <row r="636">
          <cell r="B636">
            <v>44908</v>
          </cell>
          <cell r="C636" t="str">
            <v>А Кредиты, предоставленные коммерческим предприятиям и организациям, находящимся в государственной (кроме федеральной) собственности: на срок свыше 3 лет</v>
          </cell>
        </row>
        <row r="637">
          <cell r="B637">
            <v>44909</v>
          </cell>
          <cell r="C637" t="str">
            <v>А Кредиты, предоставленные коммерческим предприятиям и организациям, находящимся в государственной (кроме федеральной) собственности: до востребования</v>
          </cell>
        </row>
        <row r="638">
          <cell r="B638">
            <v>44915</v>
          </cell>
          <cell r="C638" t="str">
            <v>П Резервы под возможные потери по кредитам, предоставленным коммерческим предприятиям и организациям, находящимся в государственной (кроме федеральной) собственности</v>
          </cell>
        </row>
        <row r="639">
          <cell r="B639">
            <v>45001</v>
          </cell>
          <cell r="C639" t="str">
            <v>А Кредиты, предоставленные некоммерческим организациям, находящимся в государственной (кроме федеральной) собственности: при недостатке средств на расчетном (текущем) счете ('овердрафт')</v>
          </cell>
        </row>
        <row r="640">
          <cell r="B640">
            <v>45003</v>
          </cell>
          <cell r="C640" t="str">
            <v>А Кредиты, предоставленные некоммерческим организациям, находящимся в государственной (кроме федеральной) собственности: на срок до 30 дней</v>
          </cell>
        </row>
        <row r="641">
          <cell r="B641">
            <v>45004</v>
          </cell>
          <cell r="C641" t="str">
            <v>А Кредиты, предоставленные некоммерческим организациям, находящимся в государственной (кроме федеральной) собственности: на срок от 31 до 90 дней</v>
          </cell>
        </row>
        <row r="642">
          <cell r="B642">
            <v>45005</v>
          </cell>
          <cell r="C642" t="str">
            <v>А Кредиты, предоставленные некоммерческим организациям, находящимся в государственной (кроме федеральной) собственности: на срок от 91 до 180 дней</v>
          </cell>
        </row>
        <row r="643">
          <cell r="B643">
            <v>45006</v>
          </cell>
          <cell r="C643" t="str">
            <v>А Кредиты, предоставленные некоммерческим организациям, находящимся в государственной (кроме федеральной) собственности: на срок от 181 дня до 1 года</v>
          </cell>
        </row>
        <row r="644">
          <cell r="B644">
            <v>45007</v>
          </cell>
          <cell r="C644" t="str">
            <v>А Кредиты, предоставленные некоммерческим организациям, находящимся в государственной (кроме федеральной) собственности: на срок от 1 года до 3 лет</v>
          </cell>
        </row>
        <row r="645">
          <cell r="B645">
            <v>45008</v>
          </cell>
          <cell r="C645" t="str">
            <v>А Кредиты, предоставленные некоммерческим организациям, находящимся в государственной (кроме федеральной) собственности: на срок свыше 3 лет</v>
          </cell>
        </row>
        <row r="646">
          <cell r="B646">
            <v>45009</v>
          </cell>
          <cell r="C646" t="str">
            <v>А Кредиты, предоставленные некоммерческим организациям, находящимся в государственной (кроме федеральной) собственности: до востребования</v>
          </cell>
        </row>
        <row r="647">
          <cell r="B647">
            <v>45015</v>
          </cell>
          <cell r="C647" t="str">
            <v>П Резервы под возможные потери по кредитам, предоставленным некоммерческим организациям, находящимся в государственной (кроме федеральной) собственности</v>
          </cell>
        </row>
        <row r="648">
          <cell r="B648">
            <v>45101</v>
          </cell>
          <cell r="C648" t="str">
            <v>А Кредиты, предоставленные негосударственным финансовым организациям: при недостатке средств на расчетном (текущем) счете ('овердрафт')</v>
          </cell>
        </row>
        <row r="649">
          <cell r="B649">
            <v>45103</v>
          </cell>
          <cell r="C649" t="str">
            <v>А Кредиты, предоставленные негосударственным финансовым организациям: на срок до 30 дней</v>
          </cell>
        </row>
        <row r="650">
          <cell r="B650">
            <v>45104</v>
          </cell>
          <cell r="C650" t="str">
            <v>А Кредиты, предоставленные негосударственным финансовым организациям: на срок от 31 до 90 дней</v>
          </cell>
        </row>
        <row r="651">
          <cell r="B651">
            <v>45105</v>
          </cell>
          <cell r="C651" t="str">
            <v>А Кредиты, предоставленные негосударственным финансовым организациям: на срок от 91 до 180 дней</v>
          </cell>
        </row>
        <row r="652">
          <cell r="B652">
            <v>45106</v>
          </cell>
          <cell r="C652" t="str">
            <v>А Кредиты, предоставленные негосударственным финансовым организациям: на срок от 181 дня до 1 года</v>
          </cell>
        </row>
        <row r="653">
          <cell r="B653">
            <v>45107</v>
          </cell>
          <cell r="C653" t="str">
            <v>А Кредиты, предоставленные негосударственным финансовым организациям: на срок от 1 года до 3 лет</v>
          </cell>
        </row>
        <row r="654">
          <cell r="B654">
            <v>45108</v>
          </cell>
          <cell r="C654" t="str">
            <v>А Кредиты, предоставленные негосударственным финансовым организациям: на срок свыше 3 лет</v>
          </cell>
        </row>
        <row r="655">
          <cell r="B655">
            <v>45109</v>
          </cell>
          <cell r="C655" t="str">
            <v>А Кредиты, предоставленные негосударственным финансовым организациям: до востребования</v>
          </cell>
        </row>
        <row r="656">
          <cell r="B656">
            <v>45115</v>
          </cell>
          <cell r="C656" t="str">
            <v>П Резервы под возможные потери  по кредитам, предоставленным негосударственным финансовым организациям</v>
          </cell>
        </row>
        <row r="657">
          <cell r="B657">
            <v>45201</v>
          </cell>
          <cell r="C657" t="str">
            <v>А Кредиты, предоставленные негосударственным коммерческим предприятиям и организациям: при недостатке средств на расчетном (текущем) счете ('овердрафт')</v>
          </cell>
        </row>
        <row r="658">
          <cell r="B658">
            <v>45203</v>
          </cell>
          <cell r="C658" t="str">
            <v>А Кредиты, предоставленные негосударственным коммерческим предприятиям и организациям: на срок до 30 дней</v>
          </cell>
        </row>
        <row r="659">
          <cell r="B659">
            <v>45204</v>
          </cell>
          <cell r="C659" t="str">
            <v>А Кредиты, предоставленные негосударственным коммерческим предприятиям и организациям: на срок от 31 до 90 дней</v>
          </cell>
        </row>
        <row r="660">
          <cell r="B660">
            <v>45205</v>
          </cell>
          <cell r="C660" t="str">
            <v>А Кредиты, предоставленные негосударственным коммерческим предприятиям и организациям: на срок от 91 до 180 дней</v>
          </cell>
        </row>
        <row r="661">
          <cell r="B661">
            <v>45206</v>
          </cell>
          <cell r="C661" t="str">
            <v>А Кредиты, предоставленные негосударственным коммерческим предприятиям и организациям: на срок от 181 дня до 1 года</v>
          </cell>
        </row>
        <row r="662">
          <cell r="B662">
            <v>45207</v>
          </cell>
          <cell r="C662" t="str">
            <v>А Кредиты, предоставленные негосударственным коммерческим предприятиям и организациям: на срок от 1 года до 3 лет</v>
          </cell>
        </row>
        <row r="663">
          <cell r="B663">
            <v>45208</v>
          </cell>
          <cell r="C663" t="str">
            <v>А Кредиты, предоставленные негосударственным коммерческим предприятиям и организациям: на срок свыше 3 лет</v>
          </cell>
        </row>
        <row r="664">
          <cell r="B664">
            <v>45209</v>
          </cell>
          <cell r="C664" t="str">
            <v>А Кредиты, предоставленные негосударственным коммерческим предприятиям и организациям: до востребования</v>
          </cell>
        </row>
        <row r="665">
          <cell r="B665">
            <v>45215</v>
          </cell>
          <cell r="C665" t="str">
            <v>П Резервы под возможные потери по кредитам, предоставленным негосударственным коммерческим предприятиям и организациям</v>
          </cell>
        </row>
        <row r="666">
          <cell r="B666">
            <v>45301</v>
          </cell>
          <cell r="C666" t="str">
            <v>А Кредиты, предоставленные негосударственным некоммерческим организациям: при недостатке средств на расчетном (текущем) счете ('овердрафт')</v>
          </cell>
        </row>
        <row r="667">
          <cell r="B667">
            <v>45303</v>
          </cell>
          <cell r="C667" t="str">
            <v>А Кредиты, предоставленные негосударственным некоммерческим организациям: на срок до 30 дней</v>
          </cell>
        </row>
        <row r="668">
          <cell r="B668">
            <v>45304</v>
          </cell>
          <cell r="C668" t="str">
            <v>А Кредиты, предоставленные негосударственным некоммерческим организациям: на срок от 31 до 90 дней</v>
          </cell>
        </row>
        <row r="669">
          <cell r="B669">
            <v>45305</v>
          </cell>
          <cell r="C669" t="str">
            <v>А Кредиты, предоставленные негосударственным некоммерческим организациям: на срок от 91 до 180 дней</v>
          </cell>
        </row>
        <row r="670">
          <cell r="B670">
            <v>45306</v>
          </cell>
          <cell r="C670" t="str">
            <v>А Кредиты, предоставленные негосударственным некоммерческим организациям: на срок от 181 дня до 1 года</v>
          </cell>
        </row>
        <row r="671">
          <cell r="B671">
            <v>45307</v>
          </cell>
          <cell r="C671" t="str">
            <v>А Кредиты, предоставленные негосударственным некоммерческим организациям: на срок от 1 года до 3 лет</v>
          </cell>
        </row>
        <row r="672">
          <cell r="B672">
            <v>45308</v>
          </cell>
          <cell r="C672" t="str">
            <v>А Кредиты, предоставленные негосударственным некоммерческим организациям: на срок свыше 3 лет</v>
          </cell>
        </row>
        <row r="673">
          <cell r="B673">
            <v>45309</v>
          </cell>
          <cell r="C673" t="str">
            <v>А Кредиты, предоставленные негосударственным некоммерческим организациям: до востребования</v>
          </cell>
        </row>
        <row r="674">
          <cell r="B674">
            <v>45315</v>
          </cell>
          <cell r="C674" t="str">
            <v>П Резервы под возможные потери по кредитам, предоставленным негосударственным некоммерческим организациям</v>
          </cell>
        </row>
        <row r="675">
          <cell r="B675">
            <v>45401</v>
          </cell>
          <cell r="C675" t="str">
            <v>А Кредиты, предоставленные физическим лицам-предпринимателям: при недостатке средств на расчетном (текущем) счете ('овердрафт')</v>
          </cell>
        </row>
        <row r="676">
          <cell r="B676">
            <v>45403</v>
          </cell>
          <cell r="C676" t="str">
            <v>А Кредиты, предоставленные физическим лицам-предпринимателям: на срок до 30 дней</v>
          </cell>
        </row>
        <row r="677">
          <cell r="B677">
            <v>45404</v>
          </cell>
          <cell r="C677" t="str">
            <v>А Кредиты, предоставленные физическим лицам-предпринимателям: на срок от 31 до 90 дней</v>
          </cell>
        </row>
        <row r="678">
          <cell r="B678">
            <v>45405</v>
          </cell>
          <cell r="C678" t="str">
            <v>А Кредиты, предоставленные физическим лицам-предпринимателям: на срок от 91 до 180 дней</v>
          </cell>
        </row>
        <row r="679">
          <cell r="B679">
            <v>45406</v>
          </cell>
          <cell r="C679" t="str">
            <v>А Кредиты, предоставленные физическим лицам-предпринимателям: на срок от 181 дня до 1 года</v>
          </cell>
        </row>
        <row r="680">
          <cell r="B680">
            <v>45407</v>
          </cell>
          <cell r="C680" t="str">
            <v>А Кредиты, предоставленные физическим лицам-предпринимателям: на срок от 1 года до 3 лет</v>
          </cell>
        </row>
        <row r="681">
          <cell r="B681">
            <v>45408</v>
          </cell>
          <cell r="C681" t="str">
            <v>А Кредиты, предоставленные физическим лицам-предпринимателям: на срок свыше 3 лет</v>
          </cell>
        </row>
        <row r="682">
          <cell r="B682">
            <v>45409</v>
          </cell>
          <cell r="C682" t="str">
            <v>А Кредиты, предоставленные физическим лицам-предпринимателям: до востребования</v>
          </cell>
        </row>
        <row r="683">
          <cell r="B683">
            <v>45415</v>
          </cell>
          <cell r="C683" t="str">
            <v>П Резервы под возможные потери по кредитам, предоставленным физическим лицам-предпринимателям</v>
          </cell>
        </row>
        <row r="684">
          <cell r="B684">
            <v>45502</v>
          </cell>
          <cell r="C684" t="str">
            <v>А Потребительские кредиты, предоставленные физическим лицам: на срок до 30 дней</v>
          </cell>
        </row>
        <row r="685">
          <cell r="B685">
            <v>45503</v>
          </cell>
          <cell r="C685" t="str">
            <v>А Потребительские кредиты, предоставленные физическим лицам: на срок от 31 до 90 дней</v>
          </cell>
        </row>
        <row r="686">
          <cell r="B686">
            <v>45504</v>
          </cell>
          <cell r="C686" t="str">
            <v>А Потребительские кредиты, предоставленные физическим лицам: на срок от 91 до 180 дней</v>
          </cell>
        </row>
        <row r="687">
          <cell r="B687">
            <v>45505</v>
          </cell>
          <cell r="C687" t="str">
            <v>А Потребительские кредиты, предоставленные физическим лицам: на срок от 181 дня до 1 года</v>
          </cell>
        </row>
        <row r="688">
          <cell r="B688">
            <v>45506</v>
          </cell>
          <cell r="C688" t="str">
            <v>А Потребительские кредиты, предоставленные физическим лицам: на срок от 1 года до 3 лет</v>
          </cell>
        </row>
        <row r="689">
          <cell r="B689">
            <v>45507</v>
          </cell>
          <cell r="C689" t="str">
            <v>А Потребительские кредиты, предоставленные физическим лицам: на срок свыше 3 лет</v>
          </cell>
        </row>
        <row r="690">
          <cell r="B690">
            <v>45508</v>
          </cell>
          <cell r="C690" t="str">
            <v>А Потребительские кредиты, предоставленные физическим лицам: до востребования</v>
          </cell>
        </row>
        <row r="691">
          <cell r="B691">
            <v>45509</v>
          </cell>
          <cell r="C691" t="str">
            <v>А Кредит, предоставленный при недостатке средств на депозитном счете (овердрафт)</v>
          </cell>
        </row>
        <row r="692">
          <cell r="B692">
            <v>45515</v>
          </cell>
          <cell r="C692" t="str">
            <v>П Резервы под возможные потери по потребительским кредитам, предоставленным физическим лицам</v>
          </cell>
        </row>
        <row r="693">
          <cell r="B693">
            <v>45601</v>
          </cell>
          <cell r="C693" t="str">
            <v>А Кредиты, предоставленные юридическим лицам - нерезидентам: на срок до 30 дней</v>
          </cell>
        </row>
        <row r="694">
          <cell r="B694">
            <v>45602</v>
          </cell>
          <cell r="C694" t="str">
            <v>А Кредиты, предоставленные юридическим лицам - нерезидентам: на срок от 31 до 90 дней</v>
          </cell>
        </row>
        <row r="695">
          <cell r="B695">
            <v>45603</v>
          </cell>
          <cell r="C695" t="str">
            <v>А Кредиты, предоставленные юридическим лицам - нерезидентам: на срок от 91 до 180 дней</v>
          </cell>
        </row>
        <row r="696">
          <cell r="B696">
            <v>45604</v>
          </cell>
          <cell r="C696" t="str">
            <v>А Кредиты, предоставленные юридическим лицам - нерезидентам: на срок от 181 дня до 1 года</v>
          </cell>
        </row>
        <row r="697">
          <cell r="B697">
            <v>45605</v>
          </cell>
          <cell r="C697" t="str">
            <v>А Кредиты, предоставленные юридическим лицам - нерезидентам: на срок от 1 года до 3 лет</v>
          </cell>
        </row>
        <row r="698">
          <cell r="B698">
            <v>45606</v>
          </cell>
          <cell r="C698" t="str">
            <v>А Кредиты, предоставленные юридическим лицам - нерезидентам: на срок свыше 3 лет</v>
          </cell>
        </row>
        <row r="699">
          <cell r="B699">
            <v>45607</v>
          </cell>
          <cell r="C699" t="str">
            <v>А Кредиты, предоставленные юридическим лицам - нерезидентам: до востребования</v>
          </cell>
        </row>
        <row r="700">
          <cell r="B700">
            <v>45608</v>
          </cell>
          <cell r="C700" t="str">
            <v>А Кредит, предоставленный при недостатке средств на расчетном(текущем) счете (овердрафт)</v>
          </cell>
        </row>
        <row r="701">
          <cell r="B701">
            <v>45615</v>
          </cell>
          <cell r="C701" t="str">
            <v>П Резервы под возможные потери по кредитам, предоставленным юридическим лицам - нерезидентам</v>
          </cell>
        </row>
        <row r="702">
          <cell r="B702">
            <v>45701</v>
          </cell>
          <cell r="C702" t="str">
            <v>А Кредиты, предоставленные физическим лицам - нерезидентам: на срок до 30 дней</v>
          </cell>
        </row>
        <row r="703">
          <cell r="B703">
            <v>45702</v>
          </cell>
          <cell r="C703" t="str">
            <v>А Кредиты, предоставленные физическим лицам - нерезидентам: на срок от 31 до 90 дней</v>
          </cell>
        </row>
        <row r="704">
          <cell r="B704">
            <v>45703</v>
          </cell>
          <cell r="C704" t="str">
            <v>А Кредиты, предоставленные физическим лицам - нерезидентам: на срок от 91 до 180 дней</v>
          </cell>
        </row>
        <row r="705">
          <cell r="B705">
            <v>45704</v>
          </cell>
          <cell r="C705" t="str">
            <v>А Кредиты, предоставленные физическим лицам - нерезидентам: на срок от 181 дня до 1 года</v>
          </cell>
        </row>
        <row r="706">
          <cell r="B706">
            <v>45705</v>
          </cell>
          <cell r="C706" t="str">
            <v>А Кредиты, предоставленные физическим лицам - нерезидентам: на срок от 1 года до 3 лет</v>
          </cell>
        </row>
        <row r="707">
          <cell r="B707">
            <v>45706</v>
          </cell>
          <cell r="C707" t="str">
            <v>А Кредиты, предоставленные физическим лицам - нерезидентам: на срок свыше 3 лет</v>
          </cell>
        </row>
        <row r="708">
          <cell r="B708">
            <v>45707</v>
          </cell>
          <cell r="C708" t="str">
            <v>А Кредиты, предоставленные физическим лицам - нерезидентам: до востребования</v>
          </cell>
        </row>
        <row r="709">
          <cell r="B709">
            <v>45708</v>
          </cell>
          <cell r="C709" t="str">
            <v>А Кредит, предоставленный при недостатке средств на депозитном счете (овердрафт)</v>
          </cell>
        </row>
        <row r="710">
          <cell r="B710">
            <v>45715</v>
          </cell>
          <cell r="C710" t="str">
            <v>П Резервы под возможные потери по кредитам, предоставленным физическим лицам - нерезидентам</v>
          </cell>
        </row>
        <row r="711">
          <cell r="B711">
            <v>45801</v>
          </cell>
          <cell r="C711" t="str">
            <v>А Просроченная задолженность по кредитам предоставленным: Минфину России</v>
          </cell>
        </row>
        <row r="712">
          <cell r="B712">
            <v>45802</v>
          </cell>
          <cell r="C712" t="str">
            <v>А Просроченная задолженность по кредитам предоставленным: Финансовым органам субъектов Российской Федерации и местных органов власти</v>
          </cell>
        </row>
        <row r="713">
          <cell r="B713">
            <v>45803</v>
          </cell>
          <cell r="C713" t="str">
            <v>А Просроченная задолженность по кредитам предоставленным: Государственным внебюджетным фондам</v>
          </cell>
        </row>
        <row r="714">
          <cell r="B714">
            <v>45804</v>
          </cell>
          <cell r="C714" t="str">
            <v>А Просроченная задолженность по кредитам предоставленным: Внебюджетным фондам субъектов Российской Федерации и местных органов власти</v>
          </cell>
        </row>
        <row r="715">
          <cell r="B715">
            <v>45805</v>
          </cell>
          <cell r="C715" t="str">
            <v>А Просроченная задолженность по кредитам предоставленным: Финансовым организациям, находящимися в федеральной собственности</v>
          </cell>
        </row>
        <row r="716">
          <cell r="B716">
            <v>45806</v>
          </cell>
          <cell r="C716" t="str">
            <v>А Просроченная задолженность по кредитам предоставленным: Коммерческим предприятиям и организациям, находящимися в федеральной собственности</v>
          </cell>
        </row>
        <row r="717">
          <cell r="B717">
            <v>45807</v>
          </cell>
          <cell r="C717" t="str">
            <v>А Просроченная задолженность по кредитам предоставленным: Некоммерческим организациям, находящимися в федеральной собственности</v>
          </cell>
        </row>
        <row r="718">
          <cell r="B718">
            <v>45808</v>
          </cell>
          <cell r="C718" t="str">
            <v>А Просроченная задолженность по кредитам предоставленным: Финансовым организациям, находящимся в государственной (кроме федеральной) собственности</v>
          </cell>
        </row>
        <row r="719">
          <cell r="B719">
            <v>45809</v>
          </cell>
          <cell r="C719" t="str">
            <v>А Просроченная задолженность по кредитам предоставленным: Коммерческим предприятиям и организациям, находящимися в государственной (кроме федеральной) собственности</v>
          </cell>
        </row>
        <row r="720">
          <cell r="B720">
            <v>45810</v>
          </cell>
          <cell r="C720" t="str">
            <v>А Просроченная задолженность по кредитам предоставленным: Некоммерческим организациям, находящимися в государственной (кроме федеральной) собственности</v>
          </cell>
        </row>
        <row r="721">
          <cell r="B721">
            <v>45811</v>
          </cell>
          <cell r="C721" t="str">
            <v>А Просроченная задолженность по кредитам предоставленным: Негосударственным финансовым организациям</v>
          </cell>
        </row>
        <row r="722">
          <cell r="B722">
            <v>45812</v>
          </cell>
          <cell r="C722" t="str">
            <v>А Просроченная задолженность по кредитам предоставленным: Негосударственным коммерческим предприятиям и организациям</v>
          </cell>
        </row>
        <row r="723">
          <cell r="B723">
            <v>45813</v>
          </cell>
          <cell r="C723" t="str">
            <v>А Просроченная задолженность по кредитам предоставленным: Негосударственным некоммерческим организациям</v>
          </cell>
        </row>
        <row r="724">
          <cell r="B724">
            <v>45814</v>
          </cell>
          <cell r="C724" t="str">
            <v>А Просроченная задолженность по кредитам предоставленным: Физическим лицам - предпринимателям</v>
          </cell>
        </row>
        <row r="725">
          <cell r="B725">
            <v>45815</v>
          </cell>
          <cell r="C725" t="str">
            <v>А Просроченная задолженность по кредитам предоставленным: Гражданам</v>
          </cell>
        </row>
        <row r="726">
          <cell r="B726">
            <v>45816</v>
          </cell>
          <cell r="C726" t="str">
            <v>А Просроченная задолженность по кредитам предоставленным: Юридическим лицам - нерезидентам</v>
          </cell>
        </row>
        <row r="727">
          <cell r="B727">
            <v>45817</v>
          </cell>
          <cell r="C727" t="str">
            <v>А Просроченная задолженность по кредитам предоставленным: Физическим лицам - нерезидентам</v>
          </cell>
        </row>
        <row r="728">
          <cell r="B728">
            <v>45818</v>
          </cell>
          <cell r="C728" t="str">
            <v>П Резервы под возможные потери по просроченным кредитам и прочим привлеченным ср-м</v>
          </cell>
        </row>
        <row r="729">
          <cell r="B729">
            <v>45901</v>
          </cell>
          <cell r="C729" t="str">
            <v>А Просроченные проценты по предоставленным кредитам, депозитам и прочим привлеченным ср-м предоставленным: Минфину России</v>
          </cell>
        </row>
        <row r="730">
          <cell r="B730">
            <v>45902</v>
          </cell>
          <cell r="C730" t="str">
            <v>А Просроченные проценты по предоставленным кредитам, депозитам и прочим привлеченным ср-м Финансовым органам субъектов Российской Федерации и местных органов власти</v>
          </cell>
        </row>
        <row r="731">
          <cell r="B731">
            <v>45903</v>
          </cell>
          <cell r="C731" t="str">
            <v>А Просроченные проценты по предоставленным кредитам, депозитам и прочим привлеченным ср-м: Государственным внебюджетным фондам</v>
          </cell>
        </row>
        <row r="732">
          <cell r="B732">
            <v>45904</v>
          </cell>
          <cell r="C732" t="str">
            <v>А Просроченные проценты по предоставленным кредитам, депозитам и прочим привлеченным ср-м: Внебюджетным фондам субъектов Российской Федерации и местных органов власти</v>
          </cell>
        </row>
        <row r="733">
          <cell r="B733">
            <v>45905</v>
          </cell>
          <cell r="C733" t="str">
            <v>А Просроченные проценты по предоставленным кредитам, депозитам и прочим привлеченным ср-м: Финансовым организациям, находящимися в федеральной собственности</v>
          </cell>
        </row>
        <row r="734">
          <cell r="B734">
            <v>45906</v>
          </cell>
          <cell r="C734" t="str">
            <v>А Просроченные проценты по предоставленным кредитам, депозитам и прочим привлеченным ср-м: Коммерческим предприятиям и организациям, находящимися в федеральной собственности</v>
          </cell>
        </row>
        <row r="735">
          <cell r="B735">
            <v>45907</v>
          </cell>
          <cell r="C735" t="str">
            <v>А Просроченные проценты по предоставленным кредитам, депозитам и прочим привлеченным ср-м: Некоммерческим организациям, находящимися в федеральной собственности</v>
          </cell>
        </row>
        <row r="736">
          <cell r="B736">
            <v>45908</v>
          </cell>
          <cell r="C736" t="str">
            <v>А Просроченные проценты по предоставленным кредитам, депозитам и прочим привлеченным ср-м: Финансовым организациям, находящимися в государственной (кроме федеральной) собственности</v>
          </cell>
        </row>
        <row r="737">
          <cell r="B737">
            <v>45909</v>
          </cell>
          <cell r="C737" t="str">
            <v>А Просроченные проценты по предоставленным кредитам, депозитам и прочим привлеченным ср-м: Коммерческим предприятиям и организациям, находящимися в государственной (кроме федеральной) собственности</v>
          </cell>
        </row>
        <row r="738">
          <cell r="B738">
            <v>45910</v>
          </cell>
          <cell r="C738" t="str">
            <v>А Просроченные процентыпо предоставленным кредитам, депозитам и прочим привлеченным ср-м: Некоммерческим организациям, находящимися в государственной (кроме федеральной) собственности</v>
          </cell>
        </row>
        <row r="739">
          <cell r="B739">
            <v>45911</v>
          </cell>
          <cell r="C739" t="str">
            <v>А Просроченные проценты по кредитам предоставленным: Негосударственным финансовым организациям</v>
          </cell>
        </row>
        <row r="740">
          <cell r="B740">
            <v>45912</v>
          </cell>
          <cell r="C740" t="str">
            <v>А Просроченные проценты по предоставленным кредитам, депозитам и прочим привлеченным ср-м: Негосударственным коммерческим предприятиям и организациям</v>
          </cell>
        </row>
        <row r="741">
          <cell r="B741">
            <v>45913</v>
          </cell>
          <cell r="C741" t="str">
            <v>А Просроченные проценты по кредитам предоставленным: Негосударственным некоммерческим организациям</v>
          </cell>
        </row>
        <row r="742">
          <cell r="B742">
            <v>45914</v>
          </cell>
          <cell r="C742" t="str">
            <v>А Просроченные проценты по предоставленным кредитам, депозитам и прочим привлеченным ср-м: Физическим лицам - предпринимателям</v>
          </cell>
        </row>
        <row r="743">
          <cell r="B743">
            <v>45915</v>
          </cell>
          <cell r="C743" t="str">
            <v>А Просроченные проценты по предоставленным кредитам, депозитам и прочим привлеченным ср-м: Гражданам</v>
          </cell>
        </row>
        <row r="744">
          <cell r="B744">
            <v>45916</v>
          </cell>
          <cell r="C744" t="str">
            <v>А Просроченные проценты по кредитам предоставленным: Юридическим лицам - нерезидентам</v>
          </cell>
        </row>
        <row r="745">
          <cell r="B745">
            <v>45917</v>
          </cell>
          <cell r="C745" t="str">
            <v>А Просроченные проценты по предоставленным кредитам, депозитам и прочим привлеченным ср-м: Физическим лицам - нерезидентам</v>
          </cell>
        </row>
        <row r="746">
          <cell r="B746">
            <v>46001</v>
          </cell>
          <cell r="C746" t="str">
            <v>А Средства, предоставленные Минфину России: до востребования</v>
          </cell>
        </row>
        <row r="747">
          <cell r="B747">
            <v>46002</v>
          </cell>
          <cell r="C747" t="str">
            <v>А Средства, предоставленные Минфину России: на срок до 30 дней</v>
          </cell>
        </row>
        <row r="748">
          <cell r="B748">
            <v>46003</v>
          </cell>
          <cell r="C748" t="str">
            <v>А Средства, предоставленные Минфину России: на срок от 31 до 90 дней</v>
          </cell>
        </row>
        <row r="749">
          <cell r="B749">
            <v>46004</v>
          </cell>
          <cell r="C749" t="str">
            <v>А Средства, предоставленные Минфину России: на срок от 91 до 180 дней</v>
          </cell>
        </row>
        <row r="750">
          <cell r="B750">
            <v>46005</v>
          </cell>
          <cell r="C750" t="str">
            <v>А Средства, предоставленные Минфину России: на срок от 181 дня до 1 года</v>
          </cell>
        </row>
        <row r="751">
          <cell r="B751">
            <v>46006</v>
          </cell>
          <cell r="C751" t="str">
            <v>А Средства, предоставленные Минфину России: на срок от 1 года до 3 лет</v>
          </cell>
        </row>
        <row r="752">
          <cell r="B752">
            <v>46007</v>
          </cell>
          <cell r="C752" t="str">
            <v>А Средства, предоставленные Минфину России: на срок свыше 3 лет</v>
          </cell>
        </row>
        <row r="753">
          <cell r="B753">
            <v>46008</v>
          </cell>
          <cell r="C753" t="str">
            <v>П Резервы под возможные потери по средствам, предоставленным Минфину России</v>
          </cell>
        </row>
        <row r="754">
          <cell r="B754">
            <v>46101</v>
          </cell>
          <cell r="C754" t="str">
            <v>А Средства, предоставленные финансовым органам субъектов Российской Федерации и местных органов власти: до востребования</v>
          </cell>
        </row>
        <row r="755">
          <cell r="B755">
            <v>46102</v>
          </cell>
          <cell r="C755" t="str">
            <v>А Средства, предоставленные финансовым органам субъектов Российской Федерации и местных органов власти: на срок до 30 дней</v>
          </cell>
        </row>
        <row r="756">
          <cell r="B756">
            <v>46103</v>
          </cell>
          <cell r="C756" t="str">
            <v>А Средства, предоставленные финансовым органам субъектов Российской Федерации и местных органов власти: на срок от 31 до 90 дней</v>
          </cell>
        </row>
        <row r="757">
          <cell r="B757">
            <v>46104</v>
          </cell>
          <cell r="C757" t="str">
            <v>А Средства, предоставленные финансовым органам субъектов Российской Федерации и местных органов власти: на срок от 91 до 180 дней</v>
          </cell>
        </row>
        <row r="758">
          <cell r="B758">
            <v>46105</v>
          </cell>
          <cell r="C758" t="str">
            <v>А Средства, предоставленные финансовым органам субъектов Российской Федерации и местных органов власти: на срок от 181 дня до 1 года</v>
          </cell>
        </row>
        <row r="759">
          <cell r="B759">
            <v>46106</v>
          </cell>
          <cell r="C759" t="str">
            <v>А Средства, предоставленные финансовым органам субъектов Российской Федерации и местных органов власти: на срок от 1 года до 3 лет</v>
          </cell>
        </row>
        <row r="760">
          <cell r="B760">
            <v>46107</v>
          </cell>
          <cell r="C760" t="str">
            <v>А Средства, предоставленные финансовым органам субъектов Российской Федерации и местных органов власти: на срок свыше 3 лет</v>
          </cell>
        </row>
        <row r="761">
          <cell r="B761">
            <v>46108</v>
          </cell>
          <cell r="C761" t="str">
            <v>П Резервы под возможные потери по средствам, предоставленным финансовым органам субъектов Российской Федерации и местных органов власти</v>
          </cell>
        </row>
        <row r="762">
          <cell r="B762">
            <v>46201</v>
          </cell>
          <cell r="C762" t="str">
            <v>А Средства, предоставленные государственным внебюджетным фондам Российской Федерации: до востребования</v>
          </cell>
        </row>
        <row r="763">
          <cell r="B763">
            <v>46202</v>
          </cell>
          <cell r="C763" t="str">
            <v>А Средства, предоставленные государственным внебюджетным фондам Российской Федерации: на срок до 30 дней</v>
          </cell>
        </row>
        <row r="764">
          <cell r="B764">
            <v>46203</v>
          </cell>
          <cell r="C764" t="str">
            <v>А Средства, предоставленные государственным внебюджетным фондам Российской Федерации: на срок от 31 до 90 дней</v>
          </cell>
        </row>
        <row r="765">
          <cell r="B765">
            <v>46204</v>
          </cell>
          <cell r="C765" t="str">
            <v>А Средства, предоставленные государственным внебюджетным фондам Российской Федерации: на срок от 91 до 180 дней</v>
          </cell>
        </row>
        <row r="766">
          <cell r="B766">
            <v>46205</v>
          </cell>
          <cell r="C766" t="str">
            <v>А Средства, предоставленные государственным внебюджетным фондам Российской Федерации: на срок от 181 дня до 1 года</v>
          </cell>
        </row>
        <row r="767">
          <cell r="B767">
            <v>46206</v>
          </cell>
          <cell r="C767" t="str">
            <v>А Средства, предоставленные государственным внебюджетным фондам Российской Федерации: на срок от 1 года до 3 лет</v>
          </cell>
        </row>
        <row r="768">
          <cell r="B768">
            <v>46207</v>
          </cell>
          <cell r="C768" t="str">
            <v>А Средства, предоставленные государственным внебюджетным фондам Российской Федерации: на срок свыше 3 лет</v>
          </cell>
        </row>
        <row r="769">
          <cell r="B769">
            <v>46208</v>
          </cell>
          <cell r="C769" t="str">
            <v>П Резервы под возможные потери по средствам, предоставленным государственным внебюджетным фондам Российской Федерации</v>
          </cell>
        </row>
        <row r="770">
          <cell r="B770">
            <v>46301</v>
          </cell>
          <cell r="C770" t="str">
            <v>А Средства, предоставленные внебюджетным фондам субъектов Российской Федерации и местных органов власти: до востребования</v>
          </cell>
        </row>
        <row r="771">
          <cell r="B771">
            <v>46302</v>
          </cell>
          <cell r="C771" t="str">
            <v>А Средства, предоставленные внебюджетным фондам субъектов Российской Федерации и местных органов власти: на срок до 30 дней</v>
          </cell>
        </row>
        <row r="772">
          <cell r="B772">
            <v>46303</v>
          </cell>
          <cell r="C772" t="str">
            <v>А Средства, предоставленные внебюджетным фондам субъектов Российской Федерации и местных органов власти: на срок от 31 до 90 дней</v>
          </cell>
        </row>
        <row r="773">
          <cell r="B773">
            <v>46304</v>
          </cell>
          <cell r="C773" t="str">
            <v>А Средства, предоставленные внебюджетным фондам субъектов Российской Федерации и местных органов власти: на срок от 91 до 180 дней</v>
          </cell>
        </row>
        <row r="774">
          <cell r="B774">
            <v>46305</v>
          </cell>
          <cell r="C774" t="str">
            <v>А Средства, предоставленные внебюджетным фондам субъектов Российской Федерации и местных органов власти: на срок от 181 дня до 1 года</v>
          </cell>
        </row>
        <row r="775">
          <cell r="B775">
            <v>46306</v>
          </cell>
          <cell r="C775" t="str">
            <v>А Средства, предоставленные внебюджетным фондам субъектов Российской Федерации и местных органов власти: на срок от 1 года до 3 лет</v>
          </cell>
        </row>
        <row r="776">
          <cell r="B776">
            <v>46307</v>
          </cell>
          <cell r="C776" t="str">
            <v>А Средства, предоставленные внебюджетным фондам субъектов Российской Федерации и местных органов власти: на срок свыше 3 лет</v>
          </cell>
        </row>
        <row r="777">
          <cell r="B777">
            <v>46308</v>
          </cell>
          <cell r="C777" t="str">
            <v>П Резервы под возможные потери по средствам, предоставленным внебюджетным фондам субъектов Российской Федерации и местных органов власти</v>
          </cell>
        </row>
        <row r="778">
          <cell r="B778">
            <v>46401</v>
          </cell>
          <cell r="C778" t="str">
            <v>А Средства, предоставленные финансовым организациям, находящимся в федеральной собственности: до востребования</v>
          </cell>
        </row>
        <row r="779">
          <cell r="B779">
            <v>46402</v>
          </cell>
          <cell r="C779" t="str">
            <v>А Средства, предоставленные финансовым организациям, находящимся в федеральной собственности: на срок до 30 дней</v>
          </cell>
        </row>
        <row r="780">
          <cell r="B780">
            <v>46403</v>
          </cell>
          <cell r="C780" t="str">
            <v>А Средства, предоставленные финансовым организациям, находящимся в федеральной собственности: на срок от 31 до 90 дней</v>
          </cell>
        </row>
        <row r="781">
          <cell r="B781">
            <v>46404</v>
          </cell>
          <cell r="C781" t="str">
            <v>А Средства, предоставленные финансовым организациям, находящимся в федеральной собственности: на срок от 91 до 180 дней</v>
          </cell>
        </row>
        <row r="782">
          <cell r="B782">
            <v>46405</v>
          </cell>
          <cell r="C782" t="str">
            <v>А Средства, предоставленные финансовым организациям, находящимся в федеральной собственности: на срок от 181 дня до 1 года</v>
          </cell>
        </row>
        <row r="783">
          <cell r="B783">
            <v>46406</v>
          </cell>
          <cell r="C783" t="str">
            <v>А Средства, предоставленные финансовым организациям, находящимся в федеральной собственности: на срок от 1 года до 3 лет</v>
          </cell>
        </row>
        <row r="784">
          <cell r="B784">
            <v>46407</v>
          </cell>
          <cell r="C784" t="str">
            <v>А Средства, предоставленные финансовым организациям, находящимся в федеральной собственности: на срок свыше 3 лет</v>
          </cell>
        </row>
        <row r="785">
          <cell r="B785">
            <v>46408</v>
          </cell>
          <cell r="C785" t="str">
            <v>П Резервы под возможные потери по средствам, предоставленным финансовым организациям, находящимся в федеральной собственности</v>
          </cell>
        </row>
        <row r="786">
          <cell r="B786">
            <v>46501</v>
          </cell>
          <cell r="C786" t="str">
            <v>А Средства, предоставленные коммерческим предприятиям и организациям, находящимся в федеральной собственности: до востребования</v>
          </cell>
        </row>
        <row r="787">
          <cell r="B787">
            <v>46502</v>
          </cell>
          <cell r="C787" t="str">
            <v>А Средства, предоставленные коммерческим предприятиям и организациям, находящимся в федеральной собственности: на срок до 30 дней</v>
          </cell>
        </row>
        <row r="788">
          <cell r="B788">
            <v>46503</v>
          </cell>
          <cell r="C788" t="str">
            <v>А Средства, предоставленные коммерческим предприятиям и организациям, находящимся в федеральной собственности: на срок от 31 до 90 дней</v>
          </cell>
        </row>
        <row r="789">
          <cell r="B789">
            <v>46504</v>
          </cell>
          <cell r="C789" t="str">
            <v>А Средства, предоставленные коммерческим предприятиям и организациям, находящимся в федеральной собственности: на срок от 91 до 180 дней</v>
          </cell>
        </row>
        <row r="790">
          <cell r="B790">
            <v>46505</v>
          </cell>
          <cell r="C790" t="str">
            <v>А Средства, предоставленные коммерческим предприятиям и организациям, находящимся в федеральной собственности: на срок от 181 дня до 1 года</v>
          </cell>
        </row>
        <row r="791">
          <cell r="B791">
            <v>46506</v>
          </cell>
          <cell r="C791" t="str">
            <v>А Средства, предоставленные коммерческим предприятиям и организациям, находящимся в федеральной собственности: на срок от 1 года до 3 лет</v>
          </cell>
        </row>
        <row r="792">
          <cell r="B792">
            <v>46507</v>
          </cell>
          <cell r="C792" t="str">
            <v>А Средства, предоставленные коммерческим предприятиям и организациям, находящимся в федеральной собственности: на срок свыше 3 лет</v>
          </cell>
        </row>
        <row r="793">
          <cell r="B793">
            <v>46508</v>
          </cell>
          <cell r="C793" t="str">
            <v>П Резервы под возможные потери по средствам, предоставленным коммерческим предприятиям и организациям, находящимся в федеральной собственности</v>
          </cell>
        </row>
        <row r="794">
          <cell r="B794">
            <v>46601</v>
          </cell>
          <cell r="C794" t="str">
            <v>А Средства, предоставленные некоммерческим организациям, находящимся в федеральной собственности: до востребования</v>
          </cell>
        </row>
        <row r="795">
          <cell r="B795">
            <v>46602</v>
          </cell>
          <cell r="C795" t="str">
            <v>А Средства, предоставленные некоммерческим организациям, находящимся в федеральной собственности: на срок до 30 дней</v>
          </cell>
        </row>
        <row r="796">
          <cell r="B796">
            <v>46603</v>
          </cell>
          <cell r="C796" t="str">
            <v>А Средства, предоставленные некоммерческим организациям, находящимся в федеральной собственности: на срок от 31 до 90 дней</v>
          </cell>
        </row>
        <row r="797">
          <cell r="B797">
            <v>46604</v>
          </cell>
          <cell r="C797" t="str">
            <v>А Средства, предоставленные некоммерческим организациям, находящимся в федеральной собственности: на срок от 91 до 180 дней</v>
          </cell>
        </row>
        <row r="798">
          <cell r="B798">
            <v>46605</v>
          </cell>
          <cell r="C798" t="str">
            <v>А Средства, предоставленные некоммерческим организациям, находящимся в федеральной собственности: на срок от 181 дня до 1 года</v>
          </cell>
        </row>
        <row r="799">
          <cell r="B799">
            <v>46606</v>
          </cell>
          <cell r="C799" t="str">
            <v>А Средства, предоставленные некоммерческим организациям, находящимся в федеральной собственности: на срок от 1 года до 3 лет</v>
          </cell>
        </row>
        <row r="800">
          <cell r="B800">
            <v>46607</v>
          </cell>
          <cell r="C800" t="str">
            <v>А Средства, предоставленные некоммерческим организациям, находящимся в федеральной собственности: на срок свыше 3 лет</v>
          </cell>
        </row>
        <row r="801">
          <cell r="B801">
            <v>46608</v>
          </cell>
          <cell r="C801" t="str">
            <v>П Резервы под возможные потери по средствам, предоставленным некоммерческим организациям, находящимся в федеральной собственности</v>
          </cell>
        </row>
        <row r="802">
          <cell r="B802">
            <v>46701</v>
          </cell>
          <cell r="C802" t="str">
            <v>А Средства, предоставленные финансовым организациям, находящимся в государственной (кроме федеральной) собственности: до востребования</v>
          </cell>
        </row>
        <row r="803">
          <cell r="B803">
            <v>46702</v>
          </cell>
          <cell r="C803" t="str">
            <v>А Средства, предоставленные финансовым организациям, находящимся в государственной (кроме федеральной) собственности: на срок до 30 дней</v>
          </cell>
        </row>
        <row r="804">
          <cell r="B804">
            <v>46703</v>
          </cell>
          <cell r="C804" t="str">
            <v>А Средства, предоставленные финансовым организациям, находящимся в государственной (кроме федеральной) собственности: на срок от 31 до 90 дней</v>
          </cell>
        </row>
        <row r="805">
          <cell r="B805">
            <v>46704</v>
          </cell>
          <cell r="C805" t="str">
            <v>А Средства, предоставленные финансовым организациям, находящимся в государственной (кроме федеральной) собственности: на срок от 91 до 180 дней</v>
          </cell>
        </row>
        <row r="806">
          <cell r="B806">
            <v>46705</v>
          </cell>
          <cell r="C806" t="str">
            <v>А Средства, предоставленные финансовым организациям, находящимся в государственной (кроме федеральной) собственности: на срок от 181 дня до 1 года</v>
          </cell>
        </row>
        <row r="807">
          <cell r="B807">
            <v>46706</v>
          </cell>
          <cell r="C807" t="str">
            <v>А Средства, предоставленные финансовым организациям, находящимся в государственной (кроме федеральной) собственности: на срок от 1 года до 3 лет</v>
          </cell>
        </row>
        <row r="808">
          <cell r="B808">
            <v>46707</v>
          </cell>
          <cell r="C808" t="str">
            <v>А Средства, предоставленные финансовым организациям, находящимся в государственной (кроме федеральной) собственности: на срок свыше 3 лет</v>
          </cell>
        </row>
        <row r="809">
          <cell r="B809">
            <v>46708</v>
          </cell>
          <cell r="C809" t="str">
            <v>П Резервы под возможные потери по средствам, предоставленным финансовым организациям, находящимся в государственной (кроме федеральной) собственности</v>
          </cell>
        </row>
        <row r="810">
          <cell r="B810">
            <v>46801</v>
          </cell>
          <cell r="C810" t="str">
            <v>А Средства, предоставленные коммерческим предприятиям и организациям, находящимся в государственной (кроме федеральной) собственности: до востребования</v>
          </cell>
        </row>
        <row r="811">
          <cell r="B811">
            <v>46802</v>
          </cell>
          <cell r="C811" t="str">
            <v>А Средства, предоставленные коммерческим предприятиям и организациям, находящимся в государственной (кроме федеральной) собственности: на срок до 30 дней</v>
          </cell>
        </row>
        <row r="812">
          <cell r="B812">
            <v>46803</v>
          </cell>
          <cell r="C812" t="str">
            <v>А Средства, предоставленные коммерческим предприятиям и организациям, находящимся в государственной (кроме федеральной) собственности: на срок от 31 до 90 дней</v>
          </cell>
        </row>
        <row r="813">
          <cell r="B813">
            <v>46804</v>
          </cell>
          <cell r="C813" t="str">
            <v>А Средства, предоставленные коммерческим предприятиям и организациям, находящимся в государственной (кроме федеральной) собственности: на срок от 91 до 180 дней</v>
          </cell>
        </row>
        <row r="814">
          <cell r="B814">
            <v>46805</v>
          </cell>
          <cell r="C814" t="str">
            <v>А Средства, предоставленные коммерческим предприятиям и организациям, находящимся в государственной (кроме федеральной) собственности: на срок от 181 дня до 1 года</v>
          </cell>
        </row>
        <row r="815">
          <cell r="B815">
            <v>46806</v>
          </cell>
          <cell r="C815" t="str">
            <v>А Средства, предоставленные коммерческим предприятиям и организациям, находящимся в государственной (кроме федеральной) собственности: на срок от 1 года до 3 лет</v>
          </cell>
        </row>
        <row r="816">
          <cell r="B816">
            <v>46807</v>
          </cell>
          <cell r="C816" t="str">
            <v>А Средства, предоставленные коммерческим предприятиям и организациям, находящимся в государственной (кроме федеральной) собственности: на срок свыше 3 лет</v>
          </cell>
        </row>
        <row r="817">
          <cell r="B817">
            <v>46808</v>
          </cell>
          <cell r="C817" t="str">
            <v>П Резервы под возможные потери по средствам, предоставленным коммерческим предприятиям и организациям, находящимся в государственной (кроме федеральной) собственности</v>
          </cell>
        </row>
        <row r="818">
          <cell r="B818">
            <v>46901</v>
          </cell>
          <cell r="C818" t="str">
            <v>А Средства, предоставленные некоммерческим организациям, находящимся в государственной (кроме федеральной) собственности: до востребования</v>
          </cell>
        </row>
        <row r="819">
          <cell r="B819">
            <v>46902</v>
          </cell>
          <cell r="C819" t="str">
            <v>А Средства, предоставленные некоммерческим организациям, находящимся в государственной (кроме федеральной) собственности: на срок до 30 дней</v>
          </cell>
        </row>
        <row r="820">
          <cell r="B820">
            <v>46903</v>
          </cell>
          <cell r="C820" t="str">
            <v>А Средства, предоставленные некоммерческим организациям, находящимся в государственной (кроме федеральной) собственности: на срок от 31 до 90 дней</v>
          </cell>
        </row>
        <row r="821">
          <cell r="B821">
            <v>46904</v>
          </cell>
          <cell r="C821" t="str">
            <v>А Средства, предоставленные некоммерческим организациям, находящимся в государственной (кроме федеральной) собственности: на срок от 91 до 180 дней</v>
          </cell>
        </row>
        <row r="822">
          <cell r="B822">
            <v>46905</v>
          </cell>
          <cell r="C822" t="str">
            <v>А Средства, предоставленные некоммерческим организациям, находящимся в государственной (кроме федеральной) собственности: на срок от 181 дня до 1 года</v>
          </cell>
        </row>
        <row r="823">
          <cell r="B823">
            <v>46906</v>
          </cell>
          <cell r="C823" t="str">
            <v>А Средства, предоставленные некоммерческим организациям, находящимся в государственной (кроме федеральной) собственности: на срок от 1 года до 3 лет</v>
          </cell>
        </row>
        <row r="824">
          <cell r="B824">
            <v>46907</v>
          </cell>
          <cell r="C824" t="str">
            <v>А Средства, предоставленные некоммерческим организациям, находящимся в государственной (кроме федеральной) собственности: на срок свыше 3 лет</v>
          </cell>
        </row>
        <row r="825">
          <cell r="B825">
            <v>46908</v>
          </cell>
          <cell r="C825" t="str">
            <v>П Резервы под возможные потери по средствам, предоставленным некоммерческим организациям, находящимся в государственной (кроме федеральной) собственности</v>
          </cell>
        </row>
        <row r="826">
          <cell r="B826">
            <v>47001</v>
          </cell>
          <cell r="C826" t="str">
            <v>А Средства, предоставленные негосударственным финансовым организациям: до востребования</v>
          </cell>
        </row>
        <row r="827">
          <cell r="B827">
            <v>47002</v>
          </cell>
          <cell r="C827" t="str">
            <v>А Средства, предоставленные негосударственным финансовым организациям: на срок до 30 дней</v>
          </cell>
        </row>
        <row r="828">
          <cell r="B828">
            <v>47003</v>
          </cell>
          <cell r="C828" t="str">
            <v>А Средства, предоставленные негосударственным финансовым организациям: на срок от 31 до 90 дней</v>
          </cell>
        </row>
        <row r="829">
          <cell r="B829">
            <v>47004</v>
          </cell>
          <cell r="C829" t="str">
            <v>А Средства, предоставленные негосударственным финансовым организациям: на срок от 91 до 180 дней</v>
          </cell>
        </row>
        <row r="830">
          <cell r="B830">
            <v>47005</v>
          </cell>
          <cell r="C830" t="str">
            <v>А Средства, предоставленные негосударственным финансовым организациям: на срок от 181 дня до 1 года</v>
          </cell>
        </row>
        <row r="831">
          <cell r="B831">
            <v>47006</v>
          </cell>
          <cell r="C831" t="str">
            <v>А Средства, предоставленные негосударственным финансовым организациям: на срок от 1 года до 3 лет</v>
          </cell>
        </row>
        <row r="832">
          <cell r="B832">
            <v>47007</v>
          </cell>
          <cell r="C832" t="str">
            <v>А Средства, предоставленные негосударственным финансовым организациям: на срок свыше 3 лет</v>
          </cell>
        </row>
        <row r="833">
          <cell r="B833">
            <v>47008</v>
          </cell>
          <cell r="C833" t="str">
            <v>П Резервы под возможные потери по средствам, предоставленным негосударственным финансовым организациям</v>
          </cell>
        </row>
        <row r="834">
          <cell r="B834">
            <v>47101</v>
          </cell>
          <cell r="C834" t="str">
            <v>А Средства, предоставленные негосударственным коммерческим предприятиям и организациям: до востребования</v>
          </cell>
        </row>
        <row r="835">
          <cell r="B835">
            <v>47102</v>
          </cell>
          <cell r="C835" t="str">
            <v>А Средства, предоставленные негосударственным коммерческим предприятиям и организациям: на срок до 30 дней</v>
          </cell>
        </row>
        <row r="836">
          <cell r="B836">
            <v>47103</v>
          </cell>
          <cell r="C836" t="str">
            <v>А Средства, предоставленные негосударственным коммерческим предприятиям и организациям: на срок от 31 до 90 дней</v>
          </cell>
        </row>
        <row r="837">
          <cell r="B837">
            <v>47104</v>
          </cell>
          <cell r="C837" t="str">
            <v>А Средства, предоставленные негосударственным коммерческим предприятиям и организациям: на срок от 91 до 180 дней</v>
          </cell>
        </row>
        <row r="838">
          <cell r="B838">
            <v>47105</v>
          </cell>
          <cell r="C838" t="str">
            <v>А Средства, предоставленные негосударственным коммерческим предприятиям и организациям: на срок от 181 дня до 1 года</v>
          </cell>
        </row>
        <row r="839">
          <cell r="B839">
            <v>47106</v>
          </cell>
          <cell r="C839" t="str">
            <v>А Средства, предоставленные негосударственным коммерческим предприятиям и организациям: на срок от 1 года до 3 лет</v>
          </cell>
        </row>
        <row r="840">
          <cell r="B840">
            <v>47107</v>
          </cell>
          <cell r="C840" t="str">
            <v>А Средства, предоставленные негосударственным коммерческим предприятиям и организациям: на срок свыше 3 лет</v>
          </cell>
        </row>
        <row r="841">
          <cell r="B841">
            <v>47108</v>
          </cell>
          <cell r="C841" t="str">
            <v>П Резервы под возможные потери по средствам, предоставленным негосударственным коммерческим предприятиям и организациям</v>
          </cell>
        </row>
        <row r="842">
          <cell r="B842">
            <v>47201</v>
          </cell>
          <cell r="C842" t="str">
            <v>А Средства, предоставленные негосударственным некоммерческим организациям: до востребования</v>
          </cell>
        </row>
        <row r="843">
          <cell r="B843">
            <v>47202</v>
          </cell>
          <cell r="C843" t="str">
            <v>А Средства, предоставленные негосударственным некоммерческим организациям: на срок до 30 дней</v>
          </cell>
        </row>
        <row r="844">
          <cell r="B844">
            <v>47203</v>
          </cell>
          <cell r="C844" t="str">
            <v>А Средства, предоставленные негосударственным некоммерческим организациям: на срок от 31 до 90 дней</v>
          </cell>
        </row>
        <row r="845">
          <cell r="B845">
            <v>47204</v>
          </cell>
          <cell r="C845" t="str">
            <v>А Средства, предоставленные негосударственным некоммерческим организациям: на срок от 91 до 180 дней</v>
          </cell>
        </row>
        <row r="846">
          <cell r="B846">
            <v>47205</v>
          </cell>
          <cell r="C846" t="str">
            <v>А Средства, предоставленные негосударственным некоммерческим организациям: на срок от 181 дня до 1 года</v>
          </cell>
        </row>
        <row r="847">
          <cell r="B847">
            <v>47206</v>
          </cell>
          <cell r="C847" t="str">
            <v>А Средства, предоставленные негосударственным некоммерческим организациям: на срок от 1 года до 3 лет</v>
          </cell>
        </row>
        <row r="848">
          <cell r="B848">
            <v>47207</v>
          </cell>
          <cell r="C848" t="str">
            <v>А Средства, предоставленные негосударственным некоммерческим организациям: на срок свыше 3 лет</v>
          </cell>
        </row>
        <row r="849">
          <cell r="B849">
            <v>47208</v>
          </cell>
          <cell r="C849" t="str">
            <v>П Резервы под возможные потери по средствам, предоставленным негосударственным некоммерческим организациям</v>
          </cell>
        </row>
        <row r="850">
          <cell r="B850">
            <v>47301</v>
          </cell>
          <cell r="C850" t="str">
            <v>А Средства, предоставленные юридическим лицам-нерезидентам: до востребования</v>
          </cell>
        </row>
        <row r="851">
          <cell r="B851">
            <v>47302</v>
          </cell>
          <cell r="C851" t="str">
            <v>А Средства, предоставленные юридическим лицам-нерезидентам: на срок до 30 дней</v>
          </cell>
        </row>
        <row r="852">
          <cell r="B852">
            <v>47303</v>
          </cell>
          <cell r="C852" t="str">
            <v>А Средства, предоставленные юридическим лицам-нерезидентам: на срок от 31 до 90 дней</v>
          </cell>
        </row>
        <row r="853">
          <cell r="B853">
            <v>47304</v>
          </cell>
          <cell r="C853" t="str">
            <v>А Средства, предоставленные юридическим лицам-нерезидентам: на срок от 91 до 180 дней</v>
          </cell>
        </row>
        <row r="854">
          <cell r="B854">
            <v>47305</v>
          </cell>
          <cell r="C854" t="str">
            <v>А Средства, предоставленные юридическим лицам-нерезидентам: на срок от 181 дня до 1 года</v>
          </cell>
        </row>
        <row r="855">
          <cell r="B855">
            <v>47306</v>
          </cell>
          <cell r="C855" t="str">
            <v>А Средства, предоставленные юридическим лицам-нерезидентам: на срок от 1 года до 3 лет</v>
          </cell>
        </row>
        <row r="856">
          <cell r="B856">
            <v>47307</v>
          </cell>
          <cell r="C856" t="str">
            <v>А Средства, предоставленные юридическим лицам-нерезидентам: на срок свыше 3 лет</v>
          </cell>
        </row>
        <row r="857">
          <cell r="B857">
            <v>47308</v>
          </cell>
          <cell r="C857" t="str">
            <v>П Резервы под возможные потери по средствам, предоставленным юридическим лицам-нерезидентам</v>
          </cell>
        </row>
        <row r="858">
          <cell r="B858">
            <v>47401</v>
          </cell>
          <cell r="C858" t="str">
            <v>П Расчеты с клиентами по факторинговым, форфейтинговым операциям</v>
          </cell>
        </row>
        <row r="859">
          <cell r="B859">
            <v>47402</v>
          </cell>
          <cell r="C859" t="str">
            <v>А Расчеты с клиентами по факторинговым, форфейтинговым операциям</v>
          </cell>
        </row>
        <row r="860">
          <cell r="B860">
            <v>47403</v>
          </cell>
          <cell r="C860" t="str">
            <v>П Расчеты с валютными и фондовыми биржами</v>
          </cell>
        </row>
        <row r="861">
          <cell r="B861">
            <v>47404</v>
          </cell>
          <cell r="C861" t="str">
            <v>А Расчеты с валютными и фондовыми биржами</v>
          </cell>
        </row>
        <row r="862">
          <cell r="B862">
            <v>47405</v>
          </cell>
          <cell r="C862" t="str">
            <v>П Расчеты с клиентами по покупке и продаже иностранной валюты</v>
          </cell>
        </row>
        <row r="863">
          <cell r="B863">
            <v>47406</v>
          </cell>
          <cell r="C863" t="str">
            <v xml:space="preserve">А Расчеты с клиентами по покупке и продаже иностранной валюты </v>
          </cell>
        </row>
        <row r="864">
          <cell r="B864">
            <v>47407</v>
          </cell>
          <cell r="C864" t="str">
            <v>П Расчеты по конверсионным сделкам и срочным операциям</v>
          </cell>
        </row>
        <row r="865">
          <cell r="B865">
            <v>47408</v>
          </cell>
          <cell r="C865" t="str">
            <v>А Расчеты по конверсионным сделкам и срочным операциям</v>
          </cell>
        </row>
        <row r="866">
          <cell r="B866">
            <v>47409</v>
          </cell>
          <cell r="C866" t="str">
            <v>П Обязательства по аккредитивам по иностранным операциям</v>
          </cell>
        </row>
        <row r="867">
          <cell r="B867">
            <v>47410</v>
          </cell>
          <cell r="C867" t="str">
            <v>А Требования по аккредитивам по иностранным операциям</v>
          </cell>
        </row>
        <row r="868">
          <cell r="B868">
            <v>47411</v>
          </cell>
          <cell r="C868" t="str">
            <v>П Начисленные проценты по вкладам</v>
          </cell>
        </row>
        <row r="869">
          <cell r="B869">
            <v>47412</v>
          </cell>
          <cell r="C869" t="str">
            <v>П Операции по продаже и оплате спецлотерей</v>
          </cell>
        </row>
        <row r="870">
          <cell r="B870">
            <v>47413</v>
          </cell>
          <cell r="C870" t="str">
            <v>А Операции по продаже и оплате спецлотерей</v>
          </cell>
        </row>
        <row r="871">
          <cell r="B871">
            <v>47414</v>
          </cell>
          <cell r="C871" t="str">
            <v>П Платежи по приобретению и реализации памятных монет</v>
          </cell>
        </row>
        <row r="872">
          <cell r="B872">
            <v>47415</v>
          </cell>
          <cell r="C872" t="str">
            <v>А Требования по платежам за приобретаемые и реализуемые памятные монеты</v>
          </cell>
        </row>
        <row r="873">
          <cell r="B873">
            <v>47416</v>
          </cell>
          <cell r="C873" t="str">
            <v>П Суммы, поступившие на корреспондентские счета до выяснения</v>
          </cell>
        </row>
        <row r="874">
          <cell r="B874">
            <v>47417</v>
          </cell>
          <cell r="C874" t="str">
            <v>А Суммы, списанные с корреспондентских счетов до выяснения</v>
          </cell>
        </row>
        <row r="875">
          <cell r="B875">
            <v>47418</v>
          </cell>
          <cell r="C875" t="str">
            <v>П Средства, списанные со счетов клиентов, но не проведенные по корреспондентскому счету кредитной организации из-за недостаточности средств</v>
          </cell>
        </row>
        <row r="876">
          <cell r="B876">
            <v>47419</v>
          </cell>
          <cell r="C876" t="str">
            <v>Расчеты с предприятиями и организациями по наличным деньгам (СБ) (П)</v>
          </cell>
        </row>
        <row r="877">
          <cell r="B877">
            <v>47420</v>
          </cell>
          <cell r="C877" t="str">
            <v>Расчеты с предприятиями и организациями по наличным деньгам  (СБ) (А)</v>
          </cell>
        </row>
        <row r="878">
          <cell r="B878">
            <v>47422</v>
          </cell>
          <cell r="C878" t="str">
            <v>П Обязательства банка по прочим операциям</v>
          </cell>
        </row>
        <row r="879">
          <cell r="B879">
            <v>47423</v>
          </cell>
          <cell r="C879" t="str">
            <v>А Требования банка по прочим операциям</v>
          </cell>
        </row>
        <row r="880">
          <cell r="B880">
            <v>47425</v>
          </cell>
          <cell r="C880" t="str">
            <v>П Резервы под возможные потери по прочим активам</v>
          </cell>
        </row>
        <row r="881">
          <cell r="B881">
            <v>47426</v>
          </cell>
          <cell r="C881" t="str">
            <v>П Обязательства банка по уплате процентов</v>
          </cell>
        </row>
        <row r="882">
          <cell r="B882">
            <v>47427</v>
          </cell>
          <cell r="C882" t="str">
            <v>А Требования банка по получению процентов</v>
          </cell>
        </row>
        <row r="883">
          <cell r="B883">
            <v>47501</v>
          </cell>
          <cell r="C883" t="str">
            <v>П Предстоящие поступления по операциям, связанным с предоставлением (размещением) денежных средств клиентам (кроме банков)</v>
          </cell>
        </row>
        <row r="884">
          <cell r="B884">
            <v>47502</v>
          </cell>
          <cell r="C884" t="str">
            <v>А Предстоящие выплаты по операциям, связанным с привлечением денежных средств от клиентов (кроме банков)</v>
          </cell>
        </row>
        <row r="885">
          <cell r="B885">
            <v>47601</v>
          </cell>
          <cell r="C885" t="str">
            <v>П Кредиты, предоставленные физическим лицам - нерезидентам: на срок от 91 до 180 дней</v>
          </cell>
        </row>
        <row r="886">
          <cell r="B886">
            <v>47602</v>
          </cell>
          <cell r="C886" t="str">
            <v>П Кредиты, предоставленные физическим лицам - нерезидентам: на срок от 181 дня до 1 года</v>
          </cell>
        </row>
        <row r="887">
          <cell r="B887">
            <v>47603</v>
          </cell>
          <cell r="C887" t="str">
            <v>П Кредиты, предоставленные физическим лицам - нерезидентам: на срок от 1 года до 3 лет</v>
          </cell>
        </row>
        <row r="888">
          <cell r="B888">
            <v>47604</v>
          </cell>
          <cell r="C888" t="str">
            <v>П Кредиты, предоставленные физическим лицам - нерезидентам: на срок свыше 3 лет</v>
          </cell>
        </row>
        <row r="889">
          <cell r="B889">
            <v>47605</v>
          </cell>
          <cell r="C889" t="str">
            <v>П Кредиты, предоставленные физическим лицам - нерезидентам: до востребования</v>
          </cell>
        </row>
        <row r="890">
          <cell r="B890">
            <v>47606</v>
          </cell>
          <cell r="C890" t="str">
            <v>П По процентам по депозитам и прочим привлеченным средствам  юридических лиц-нерезидентов</v>
          </cell>
        </row>
        <row r="891">
          <cell r="B891">
            <v>47607</v>
          </cell>
          <cell r="C891" t="str">
            <v>П По процентам по депозитам и прочим привлеченным средствам  физических лиц</v>
          </cell>
        </row>
        <row r="892">
          <cell r="B892">
            <v>47608</v>
          </cell>
          <cell r="C892" t="str">
            <v>П По процентам по депозитам и прочим привлеченным средствам  физических лиц-нерезидентов</v>
          </cell>
        </row>
        <row r="893">
          <cell r="B893">
            <v>47609</v>
          </cell>
          <cell r="C893" t="str">
            <v>П Просроченная задолженность по кредитам предоставленным: Минфину России</v>
          </cell>
        </row>
        <row r="894">
          <cell r="B894">
            <v>47701</v>
          </cell>
          <cell r="C894" t="str">
            <v>А Вложения в операции финансовой аредны (лизинга)</v>
          </cell>
        </row>
        <row r="895">
          <cell r="B895">
            <v>47702</v>
          </cell>
          <cell r="C895" t="str">
            <v>П Резервы на возможные потери по операциям финансовой аредны (лизинга)</v>
          </cell>
        </row>
        <row r="896">
          <cell r="B896">
            <v>50104</v>
          </cell>
          <cell r="C896" t="str">
            <v>А Долговые обязательства Российской Федерации</v>
          </cell>
        </row>
        <row r="897">
          <cell r="B897">
            <v>50105</v>
          </cell>
          <cell r="C897" t="str">
            <v>А Долговые обязательства субъектов Российской Федерации и местных органов власти</v>
          </cell>
        </row>
        <row r="898">
          <cell r="B898">
            <v>50106</v>
          </cell>
          <cell r="C898" t="str">
            <v>А Долговые обязательства банков</v>
          </cell>
        </row>
        <row r="899">
          <cell r="B899">
            <v>50107</v>
          </cell>
          <cell r="C899" t="str">
            <v>А Прочие долговые обязательства</v>
          </cell>
        </row>
        <row r="900">
          <cell r="B900">
            <v>50108</v>
          </cell>
          <cell r="C900" t="str">
            <v>А Долговые обязательства иностранных государств</v>
          </cell>
        </row>
        <row r="901">
          <cell r="B901">
            <v>50109</v>
          </cell>
          <cell r="C901" t="str">
            <v>А Долговые обязательства банков-нерезидентов</v>
          </cell>
        </row>
        <row r="902">
          <cell r="B902">
            <v>50110</v>
          </cell>
          <cell r="C902" t="str">
            <v>А Прочие долговые обязательства нерезидентов</v>
          </cell>
        </row>
        <row r="903">
          <cell r="B903">
            <v>50111</v>
          </cell>
          <cell r="C903" t="str">
            <v>П Переоценка ценных бумаг - положительные разницы</v>
          </cell>
        </row>
        <row r="904">
          <cell r="B904">
            <v>50112</v>
          </cell>
          <cell r="C904" t="str">
            <v>А Переоценка ценных бумаг - отрицательные разницы</v>
          </cell>
        </row>
        <row r="905">
          <cell r="B905">
            <v>50113</v>
          </cell>
          <cell r="C905" t="str">
            <v>А По договорам с обратной продажей</v>
          </cell>
        </row>
        <row r="906">
          <cell r="B906">
            <v>50114</v>
          </cell>
          <cell r="C906" t="str">
            <v>П Резервы на возможные потери</v>
          </cell>
        </row>
        <row r="907">
          <cell r="B907">
            <v>50115</v>
          </cell>
          <cell r="C907" t="str">
            <v>А По договорам займа</v>
          </cell>
        </row>
        <row r="908">
          <cell r="B908">
            <v>50205</v>
          </cell>
          <cell r="C908" t="str">
            <v>А Долговые обязательства Российской Федерации</v>
          </cell>
        </row>
        <row r="909">
          <cell r="B909">
            <v>50206</v>
          </cell>
          <cell r="C909" t="str">
            <v>А Долговые обязательства субъектов Российской Федерации и местных органов власти</v>
          </cell>
        </row>
        <row r="910">
          <cell r="B910">
            <v>50207</v>
          </cell>
          <cell r="C910" t="str">
            <v>А Долговые обязательства банков</v>
          </cell>
        </row>
        <row r="911">
          <cell r="B911">
            <v>50208</v>
          </cell>
          <cell r="C911" t="str">
            <v>А Прочие долговые обязательства</v>
          </cell>
        </row>
        <row r="912">
          <cell r="B912">
            <v>50209</v>
          </cell>
          <cell r="C912" t="str">
            <v>А Долговые обязательства иностранных государств</v>
          </cell>
        </row>
        <row r="913">
          <cell r="B913">
            <v>50210</v>
          </cell>
          <cell r="C913" t="str">
            <v>А Долговые обязательства банков- нерезидентов</v>
          </cell>
        </row>
        <row r="914">
          <cell r="B914">
            <v>50211</v>
          </cell>
          <cell r="C914" t="str">
            <v>А Прочие долговые обязательства нерезидентов</v>
          </cell>
        </row>
        <row r="915">
          <cell r="B915">
            <v>50212</v>
          </cell>
          <cell r="C915" t="str">
            <v>П Резервы под обесценение ценных бумаг</v>
          </cell>
        </row>
        <row r="916">
          <cell r="B916">
            <v>50213</v>
          </cell>
          <cell r="C916" t="str">
            <v>П Резервы на возможные потери</v>
          </cell>
        </row>
        <row r="917">
          <cell r="B917">
            <v>50305</v>
          </cell>
          <cell r="C917" t="str">
            <v>А Долговые обязательства Российской Федерации</v>
          </cell>
        </row>
        <row r="918">
          <cell r="B918">
            <v>50306</v>
          </cell>
          <cell r="C918" t="str">
            <v>А Долговые обязательства субъектов Российской Федерации и местных органов власти</v>
          </cell>
        </row>
        <row r="919">
          <cell r="B919">
            <v>50307</v>
          </cell>
          <cell r="C919" t="str">
            <v>А Долговые обязательства банков</v>
          </cell>
        </row>
        <row r="920">
          <cell r="B920">
            <v>50308</v>
          </cell>
          <cell r="C920" t="str">
            <v>А Прочие долговые обязательства</v>
          </cell>
        </row>
        <row r="921">
          <cell r="B921">
            <v>50309</v>
          </cell>
          <cell r="C921" t="str">
            <v>А Долговые обязательства иностранных государств</v>
          </cell>
        </row>
        <row r="922">
          <cell r="B922">
            <v>50310</v>
          </cell>
          <cell r="C922" t="str">
            <v>А Долговые обязательства банков- нерезидентов</v>
          </cell>
        </row>
        <row r="923">
          <cell r="B923">
            <v>50311</v>
          </cell>
          <cell r="C923" t="str">
            <v>А Прочие долговые обязательства нерезидентов</v>
          </cell>
        </row>
        <row r="924">
          <cell r="B924">
            <v>50312</v>
          </cell>
          <cell r="C924" t="str">
            <v>П Резервы на возможные потери</v>
          </cell>
        </row>
        <row r="925">
          <cell r="B925">
            <v>50405</v>
          </cell>
          <cell r="C925" t="str">
            <v>П Полученный при реализации или погашении</v>
          </cell>
        </row>
        <row r="926">
          <cell r="B926">
            <v>50406</v>
          </cell>
          <cell r="C926" t="str">
            <v>А Уплаченный при приобретении</v>
          </cell>
        </row>
        <row r="927">
          <cell r="B927">
            <v>50505</v>
          </cell>
          <cell r="C927" t="str">
            <v>А Вложения в просроченные долговые обязательства</v>
          </cell>
        </row>
        <row r="928">
          <cell r="B928">
            <v>50506</v>
          </cell>
          <cell r="C928" t="str">
            <v>П Резервы под обесценение ценных бумаг</v>
          </cell>
        </row>
        <row r="929">
          <cell r="B929">
            <v>50507</v>
          </cell>
          <cell r="C929" t="str">
            <v>П Резервы на возможные потери</v>
          </cell>
        </row>
        <row r="930">
          <cell r="B930">
            <v>50605</v>
          </cell>
          <cell r="C930" t="str">
            <v>А Акции банков</v>
          </cell>
        </row>
        <row r="931">
          <cell r="B931">
            <v>50606</v>
          </cell>
          <cell r="C931" t="str">
            <v>А Прочие акции</v>
          </cell>
        </row>
        <row r="932">
          <cell r="B932">
            <v>50607</v>
          </cell>
          <cell r="C932" t="str">
            <v>А Акции банков-нерезидентов</v>
          </cell>
        </row>
        <row r="933">
          <cell r="B933">
            <v>50608</v>
          </cell>
          <cell r="C933" t="str">
            <v>А Прочие акции нерезидентов</v>
          </cell>
        </row>
        <row r="934">
          <cell r="B934">
            <v>50609</v>
          </cell>
          <cell r="C934" t="str">
            <v>П Переоценка ценных бумаг - положительные разницы</v>
          </cell>
        </row>
        <row r="935">
          <cell r="B935">
            <v>50610</v>
          </cell>
          <cell r="C935" t="str">
            <v>А Переоценка ценных бумаг - отрицательные разницы</v>
          </cell>
        </row>
        <row r="936">
          <cell r="B936">
            <v>50611</v>
          </cell>
          <cell r="C936" t="str">
            <v>А По договорам с обратной продажей</v>
          </cell>
        </row>
        <row r="937">
          <cell r="B937">
            <v>50612</v>
          </cell>
          <cell r="C937" t="str">
            <v>П Резервы на возможные потери</v>
          </cell>
        </row>
        <row r="938">
          <cell r="B938">
            <v>50613</v>
          </cell>
          <cell r="C938" t="str">
            <v>А По договорам займа</v>
          </cell>
        </row>
        <row r="939">
          <cell r="B939">
            <v>50705</v>
          </cell>
          <cell r="C939" t="str">
            <v>А Акции банков</v>
          </cell>
        </row>
        <row r="940">
          <cell r="B940">
            <v>50706</v>
          </cell>
          <cell r="C940" t="str">
            <v>А Прочие акции</v>
          </cell>
        </row>
        <row r="941">
          <cell r="B941">
            <v>50707</v>
          </cell>
          <cell r="C941" t="str">
            <v>А Акции банков-нерезидентов</v>
          </cell>
        </row>
        <row r="942">
          <cell r="B942">
            <v>50708</v>
          </cell>
          <cell r="C942" t="str">
            <v>А Прочие акции нерезидентов</v>
          </cell>
        </row>
        <row r="943">
          <cell r="B943">
            <v>50709</v>
          </cell>
          <cell r="C943" t="str">
            <v>П Резервы под обесценение ценных бумаг</v>
          </cell>
        </row>
        <row r="944">
          <cell r="B944">
            <v>50805</v>
          </cell>
          <cell r="C944" t="str">
            <v>А Акции банков</v>
          </cell>
        </row>
        <row r="945">
          <cell r="B945">
            <v>50806</v>
          </cell>
          <cell r="C945" t="str">
            <v>А Прочие акции</v>
          </cell>
        </row>
        <row r="946">
          <cell r="B946">
            <v>50807</v>
          </cell>
          <cell r="C946" t="str">
            <v>А Акции банков-нерезидентов</v>
          </cell>
        </row>
        <row r="947">
          <cell r="B947">
            <v>50808</v>
          </cell>
          <cell r="C947" t="str">
            <v>А Прочие акции нерезидентов</v>
          </cell>
        </row>
        <row r="948">
          <cell r="B948">
            <v>50809</v>
          </cell>
          <cell r="C948" t="str">
            <v>П Резервы под обесценение ценных бумаг</v>
          </cell>
        </row>
        <row r="949">
          <cell r="B949">
            <v>50905</v>
          </cell>
          <cell r="C949" t="str">
            <v>А Затраты, связанные и приобретением и реализацией ценных бумаг</v>
          </cell>
        </row>
        <row r="950">
          <cell r="B950">
            <v>51201</v>
          </cell>
          <cell r="C950" t="str">
            <v>А Векселя органов федеральной власти (и авалированные ими векселя): до востребования</v>
          </cell>
        </row>
        <row r="951">
          <cell r="B951">
            <v>51202</v>
          </cell>
          <cell r="C951" t="str">
            <v>А Векселя органов федеральной власти (и авалированные ими векселя): со сроком погашения до 30 дней</v>
          </cell>
        </row>
        <row r="952">
          <cell r="B952">
            <v>51203</v>
          </cell>
          <cell r="C952" t="str">
            <v>А Векселя органов федеральной власти (и авалированные ими векселя): со сроком погашения от 31 до 90 дней</v>
          </cell>
        </row>
        <row r="953">
          <cell r="B953">
            <v>51204</v>
          </cell>
          <cell r="C953" t="str">
            <v>А Векселя органов федеральной власти (и авалированные ими векселя): со сроком погашения от 91 до 180 дней</v>
          </cell>
        </row>
        <row r="954">
          <cell r="B954">
            <v>51205</v>
          </cell>
          <cell r="C954" t="str">
            <v>А Векселя органов федеральной власти (и авалированные ими векселя): со сроком погашения от 181 дня до 1 года</v>
          </cell>
        </row>
        <row r="955">
          <cell r="B955">
            <v>51206</v>
          </cell>
          <cell r="C955" t="str">
            <v>А Векселя органов федеральной власти (и авалированные ими векселя): со сроком погашения свыше 1 года и до 3 лет</v>
          </cell>
        </row>
        <row r="956">
          <cell r="B956">
            <v>51207</v>
          </cell>
          <cell r="C956" t="str">
            <v>А Векселя органов федеральной власти (и авалированные ими векселя): со сроком погашения свыше 3 лет</v>
          </cell>
        </row>
        <row r="957">
          <cell r="B957">
            <v>51208</v>
          </cell>
          <cell r="C957" t="str">
            <v>А Векселя органов федеральной власти (и авалированные ими векселя): не оплаченные в срок и опротестованные</v>
          </cell>
        </row>
        <row r="958">
          <cell r="B958">
            <v>51209</v>
          </cell>
          <cell r="C958" t="str">
            <v>А Векселя органов федеральной власти (и авалированные ими векселя): не оплаченные в срок и неопротестованные</v>
          </cell>
        </row>
        <row r="959">
          <cell r="B959">
            <v>51210</v>
          </cell>
          <cell r="C959" t="str">
            <v>П Резервы под возможные потери по векселям органов федеральной власти (и авалированным ими векселям)</v>
          </cell>
        </row>
        <row r="960">
          <cell r="B960">
            <v>51301</v>
          </cell>
          <cell r="C960" t="str">
            <v>А Векселя органов власти субъектов Российской Федерации, местных органов власти (и авалированные ими векселя): до востребования</v>
          </cell>
        </row>
        <row r="961">
          <cell r="B961">
            <v>51302</v>
          </cell>
          <cell r="C961" t="str">
            <v>А Векселя органов власти субъектов Российской Федерации, местных органов власти (и авалированные ими векселя): со сроком погашения до 30 дней</v>
          </cell>
        </row>
        <row r="962">
          <cell r="B962">
            <v>51303</v>
          </cell>
          <cell r="C962" t="str">
            <v>А Векселя органов власти субъектов Российской Федерации, местных органов власти (и авалированные ими векселя): со сроком погашения от 31 до 90 дней</v>
          </cell>
        </row>
        <row r="963">
          <cell r="B963">
            <v>51304</v>
          </cell>
          <cell r="C963" t="str">
            <v>А Векселя органов власти субъектов Российской Федерации, местных органов власти (и авалированные ими векселя): со сроком погашения от 91 до 180 дней</v>
          </cell>
        </row>
        <row r="964">
          <cell r="B964">
            <v>51305</v>
          </cell>
          <cell r="C964" t="str">
            <v>А Векселя органов власти субъектов Российской Федерации, местных органов власти (и авалированные ими векселя): со сроком погашения от 181 дня до 1 года</v>
          </cell>
        </row>
        <row r="965">
          <cell r="B965">
            <v>51306</v>
          </cell>
          <cell r="C965" t="str">
            <v>А Векселя органов власти субъектов Российской Федерации, местных органов власти (и авалированные ими векселя): со сроком погашения свыше 1 года и до 3 лет</v>
          </cell>
        </row>
        <row r="966">
          <cell r="B966">
            <v>51307</v>
          </cell>
          <cell r="C966" t="str">
            <v>А Векселя органов власти субъектов Российской Федерации, местных органов власти (и авалированные ими векселя): со сроком погашения свыше 3 лет</v>
          </cell>
        </row>
        <row r="967">
          <cell r="B967">
            <v>51308</v>
          </cell>
          <cell r="C967" t="str">
            <v>А Векселя органов власти субъектов Российской Федерации, местных органов власти (и авалированные ими векселя): не оплаченные в срок и опротестованные</v>
          </cell>
        </row>
        <row r="968">
          <cell r="B968">
            <v>51309</v>
          </cell>
          <cell r="C968" t="str">
            <v>А Векселя органов власти субъектов Российской Федерации, местных органов власти (и авалированные ими векселя): не оплаченные в срок и неопротестованные</v>
          </cell>
        </row>
        <row r="969">
          <cell r="B969">
            <v>51310</v>
          </cell>
          <cell r="C969" t="str">
            <v>П Резервы под возможные потери по векселям органов власти субъектов Российской Федерации, местных органов власти (и авалированных ими векселей)</v>
          </cell>
        </row>
        <row r="970">
          <cell r="B970">
            <v>51401</v>
          </cell>
          <cell r="C970" t="str">
            <v>А Векселя банков: до востребования</v>
          </cell>
        </row>
        <row r="971">
          <cell r="B971">
            <v>51402</v>
          </cell>
          <cell r="C971" t="str">
            <v>А Векселя банков: со сроком погашения до 30 дней</v>
          </cell>
        </row>
        <row r="972">
          <cell r="B972">
            <v>51403</v>
          </cell>
          <cell r="C972" t="str">
            <v>А Векселя банков: со сроком погашения от 31 до 90 дней</v>
          </cell>
        </row>
        <row r="973">
          <cell r="B973">
            <v>51404</v>
          </cell>
          <cell r="C973" t="str">
            <v>А Векселя банков: со сроком погашения от 91 до 180 дней</v>
          </cell>
        </row>
        <row r="974">
          <cell r="B974">
            <v>51405</v>
          </cell>
          <cell r="C974" t="str">
            <v>А Векселя банков: со сроком погашения от 181 дня до 1 года</v>
          </cell>
        </row>
        <row r="975">
          <cell r="B975">
            <v>51406</v>
          </cell>
          <cell r="C975" t="str">
            <v>А Векселя банков: со сроком погашения свыше 1 года и до 3 лет</v>
          </cell>
        </row>
        <row r="976">
          <cell r="B976">
            <v>51407</v>
          </cell>
          <cell r="C976" t="str">
            <v>А Векселя банков: со сроком погашения свыше 3 лет</v>
          </cell>
        </row>
        <row r="977">
          <cell r="B977">
            <v>51408</v>
          </cell>
          <cell r="C977" t="str">
            <v>А Векселя банков: не оплаченные в срок и опротестованные</v>
          </cell>
        </row>
        <row r="978">
          <cell r="B978">
            <v>51409</v>
          </cell>
          <cell r="C978" t="str">
            <v>А Векселя банков: не оплаченные в срок и неопротестованные</v>
          </cell>
        </row>
        <row r="979">
          <cell r="B979">
            <v>51410</v>
          </cell>
          <cell r="C979" t="str">
            <v>П Резервы под возможные потери по векселям банков</v>
          </cell>
        </row>
        <row r="980">
          <cell r="B980">
            <v>51501</v>
          </cell>
          <cell r="C980" t="str">
            <v>А Прочие векселя: до востребования</v>
          </cell>
        </row>
        <row r="981">
          <cell r="B981">
            <v>51502</v>
          </cell>
          <cell r="C981" t="str">
            <v>А Прочие векселя: со сроком погашения до 30 дней</v>
          </cell>
        </row>
        <row r="982">
          <cell r="B982">
            <v>51503</v>
          </cell>
          <cell r="C982" t="str">
            <v>А Прочие векселя: со сроком погашения от 31 до 90 дней</v>
          </cell>
        </row>
        <row r="983">
          <cell r="B983">
            <v>51504</v>
          </cell>
          <cell r="C983" t="str">
            <v>А Прочие векселя: со сроком погашения от 91 до 180 дней</v>
          </cell>
        </row>
        <row r="984">
          <cell r="B984">
            <v>51505</v>
          </cell>
          <cell r="C984" t="str">
            <v>А Прочие векселя: со сроком погашения от 181 дня до 1 года</v>
          </cell>
        </row>
        <row r="985">
          <cell r="B985">
            <v>51506</v>
          </cell>
          <cell r="C985" t="str">
            <v>А Прочие векселя: со сроком погашения свыше 1 года и до 3 лет</v>
          </cell>
        </row>
        <row r="986">
          <cell r="B986">
            <v>51507</v>
          </cell>
          <cell r="C986" t="str">
            <v>А Прочие векселя: со сроком погашения свыше 3 лет</v>
          </cell>
        </row>
        <row r="987">
          <cell r="B987">
            <v>51508</v>
          </cell>
          <cell r="C987" t="str">
            <v>А Прочие векселя: не оплаченные в срок и опротестованные</v>
          </cell>
        </row>
        <row r="988">
          <cell r="B988">
            <v>51509</v>
          </cell>
          <cell r="C988" t="str">
            <v>А Прочие векселя: не оплаченные в срок и неопротестованные</v>
          </cell>
        </row>
        <row r="989">
          <cell r="B989">
            <v>51510</v>
          </cell>
          <cell r="C989" t="str">
            <v>П Резервы под возможные потери по прочим векселям</v>
          </cell>
        </row>
        <row r="990">
          <cell r="B990">
            <v>51601</v>
          </cell>
          <cell r="C990" t="str">
            <v>А Векселя органов государственной власти иностранных государств (и авалированные ими векселя): до востребования</v>
          </cell>
        </row>
        <row r="991">
          <cell r="B991">
            <v>51602</v>
          </cell>
          <cell r="C991" t="str">
            <v>А Векселя органов государственной власти иностранных государств (и авалированные ими векселя): со сроком погашения до 30 дней</v>
          </cell>
        </row>
        <row r="992">
          <cell r="B992">
            <v>51603</v>
          </cell>
          <cell r="C992" t="str">
            <v>А Векселя органов государственной власти иностранных государств (и авалированные ими векселя): со сроком погашения от 31 до 90 дней</v>
          </cell>
        </row>
        <row r="993">
          <cell r="B993">
            <v>51604</v>
          </cell>
          <cell r="C993" t="str">
            <v>А Векселя органов государственной власти иностранных государств (и авалированные ими векселя): со сроком погашения от 91 до 180 дней</v>
          </cell>
        </row>
        <row r="994">
          <cell r="B994">
            <v>51605</v>
          </cell>
          <cell r="C994" t="str">
            <v>А Векселя органов государственной власти иностранных государств (и авалированные ими векселя): со сроком погашения от 181 дня до 1 года</v>
          </cell>
        </row>
        <row r="995">
          <cell r="B995">
            <v>51606</v>
          </cell>
          <cell r="C995" t="str">
            <v>А Векселя органов государственной власти иностранных государств (и авалированные ими векселя): со сроком погашения свыше 1 года и до 3 лет</v>
          </cell>
        </row>
        <row r="996">
          <cell r="B996">
            <v>51607</v>
          </cell>
          <cell r="C996" t="str">
            <v>А Векселя органов государственной власти иностранных государств (и авалированные ими векселя): со сроком погашения свыше 3 лет</v>
          </cell>
        </row>
        <row r="997">
          <cell r="B997">
            <v>51608</v>
          </cell>
          <cell r="C997" t="str">
            <v>А Векселя органов государственной власти иностранных государств (и авалированные ими векселя): не оплаченные в срок и опротестованные</v>
          </cell>
        </row>
        <row r="998">
          <cell r="B998">
            <v>51609</v>
          </cell>
          <cell r="C998" t="str">
            <v>А Векселя органов государственной власти иностранных государств (и авалированные ими векселя): не оплаченные в срок и неопротестованные</v>
          </cell>
        </row>
        <row r="999">
          <cell r="B999">
            <v>51610</v>
          </cell>
          <cell r="C999" t="str">
            <v>П Резервы под возможные потери по векселям органов государственной власти иностранных государств (и авалированным ими векселям)</v>
          </cell>
        </row>
        <row r="1000">
          <cell r="B1000">
            <v>51701</v>
          </cell>
          <cell r="C1000" t="str">
            <v>А Векселя органов местной власти иностранных государств (и авалированные ими векселя): до востребования</v>
          </cell>
        </row>
        <row r="1001">
          <cell r="B1001">
            <v>51702</v>
          </cell>
          <cell r="C1001" t="str">
            <v>А Векселя органов местной власти иностранных государств (и авалированные ими векселя): со сроком погашения до 30 дней</v>
          </cell>
        </row>
        <row r="1002">
          <cell r="B1002">
            <v>51703</v>
          </cell>
          <cell r="C1002" t="str">
            <v>А Векселя органов местной власти иностранных государств (и авалированные ими векселя): со сроком погашения от 31 до 90 дней</v>
          </cell>
        </row>
        <row r="1003">
          <cell r="B1003">
            <v>51704</v>
          </cell>
          <cell r="C1003" t="str">
            <v>А Векселя органов местной власти иностранных государств (и авалированные ими векселя): со сроком погашения от 91 до 180 дней</v>
          </cell>
        </row>
        <row r="1004">
          <cell r="B1004">
            <v>51705</v>
          </cell>
          <cell r="C1004" t="str">
            <v>А Векселя органов местной власти иностранных государств (и авалированные ими векселя): со сроком погашения от 181 дня до 1 года</v>
          </cell>
        </row>
        <row r="1005">
          <cell r="B1005">
            <v>51706</v>
          </cell>
          <cell r="C1005" t="str">
            <v>А Векселя органов местной власти иностранных государств (и авалированные ими векселя): со сроком погашения свыше 1 года и до 3 лет</v>
          </cell>
        </row>
        <row r="1006">
          <cell r="B1006">
            <v>51707</v>
          </cell>
          <cell r="C1006" t="str">
            <v>А Векселя органов местной власти иностранных государств (и авалированные ими векселя): со сроком погашения свыше 3 лет</v>
          </cell>
        </row>
        <row r="1007">
          <cell r="B1007">
            <v>51708</v>
          </cell>
          <cell r="C1007" t="str">
            <v>А Векселя органов местной власти иностранных государств (и авалированные ими векселя): не оплаченные в срок и опротестованные</v>
          </cell>
        </row>
        <row r="1008">
          <cell r="B1008">
            <v>51709</v>
          </cell>
          <cell r="C1008" t="str">
            <v>А Векселя органов местной власти иностранных государств (и авалированные ими векселя): не оплаченные в срок и неопротестованные</v>
          </cell>
        </row>
        <row r="1009">
          <cell r="B1009">
            <v>51710</v>
          </cell>
          <cell r="C1009" t="str">
            <v>П Резервы под возможные потери по векселям органов местной власти иностранных государств (и авалированным ими векселям)</v>
          </cell>
        </row>
        <row r="1010">
          <cell r="B1010">
            <v>51801</v>
          </cell>
          <cell r="C1010" t="str">
            <v>А Векселя банков-нерезидентов: до востребования</v>
          </cell>
        </row>
        <row r="1011">
          <cell r="B1011">
            <v>51802</v>
          </cell>
          <cell r="C1011" t="str">
            <v>А Векселя банков-нерезидентов: со сроком погашения до 30 дней</v>
          </cell>
        </row>
        <row r="1012">
          <cell r="B1012">
            <v>51803</v>
          </cell>
          <cell r="C1012" t="str">
            <v>А Векселя банков-нерезидентов: со сроком погашения от 31 до 90 дней</v>
          </cell>
        </row>
        <row r="1013">
          <cell r="B1013">
            <v>51804</v>
          </cell>
          <cell r="C1013" t="str">
            <v>А Векселя банков-нерезидентов: со сроком погашения от 91 до 180 дней</v>
          </cell>
        </row>
        <row r="1014">
          <cell r="B1014">
            <v>51805</v>
          </cell>
          <cell r="C1014" t="str">
            <v>А Векселя банков-нерезидентов: со сроком погашения от 181 дня до 1 года</v>
          </cell>
        </row>
        <row r="1015">
          <cell r="B1015">
            <v>51806</v>
          </cell>
          <cell r="C1015" t="str">
            <v>А Векселя банков-нерезидентов: со сроком погашения свыше 1 года до 3 лет</v>
          </cell>
        </row>
        <row r="1016">
          <cell r="B1016">
            <v>51807</v>
          </cell>
          <cell r="C1016" t="str">
            <v>А Векселя банков-нерезидентов: со сроком погашения свыше 3 лет</v>
          </cell>
        </row>
        <row r="1017">
          <cell r="B1017">
            <v>51808</v>
          </cell>
          <cell r="C1017" t="str">
            <v>А Векселя банков-нерезидентов: не оплаченные в срок и опротестованные</v>
          </cell>
        </row>
        <row r="1018">
          <cell r="B1018">
            <v>51809</v>
          </cell>
          <cell r="C1018" t="str">
            <v>А Векселя банков-нерезидентов: не оплаченные в срок и неопротестованные</v>
          </cell>
        </row>
        <row r="1019">
          <cell r="B1019">
            <v>51810</v>
          </cell>
          <cell r="C1019" t="str">
            <v>П Резервы под возможные потери по векселям банков-нерезидентов</v>
          </cell>
        </row>
        <row r="1020">
          <cell r="B1020">
            <v>51901</v>
          </cell>
          <cell r="C1020" t="str">
            <v>А Прочие векселя нерезидентов: до востребования</v>
          </cell>
        </row>
        <row r="1021">
          <cell r="B1021">
            <v>51902</v>
          </cell>
          <cell r="C1021" t="str">
            <v>А Прочие векселя нерезидентов: со сроком погашения до 30 дней</v>
          </cell>
        </row>
        <row r="1022">
          <cell r="B1022">
            <v>51903</v>
          </cell>
          <cell r="C1022" t="str">
            <v>А Прочие векселя нерезидентов: со сроком погашения от 31 до 90 дней</v>
          </cell>
        </row>
        <row r="1023">
          <cell r="B1023">
            <v>51904</v>
          </cell>
          <cell r="C1023" t="str">
            <v>А Прочие векселя нерезидентов: со сроком погашения от 91 до 180 дней</v>
          </cell>
        </row>
        <row r="1024">
          <cell r="B1024">
            <v>51905</v>
          </cell>
          <cell r="C1024" t="str">
            <v>А Прочие векселя нерезидентов: со сроком погашения от 181 дня до 1 года</v>
          </cell>
        </row>
        <row r="1025">
          <cell r="B1025">
            <v>51906</v>
          </cell>
          <cell r="C1025" t="str">
            <v>А Прочие векселя нерезидентов: со сроком погашения свыше 1 года и до 3 лет</v>
          </cell>
        </row>
        <row r="1026">
          <cell r="B1026">
            <v>51907</v>
          </cell>
          <cell r="C1026" t="str">
            <v>А Прочие векселя нерезидентов: со сроком погашения свыше 3 лет</v>
          </cell>
        </row>
        <row r="1027">
          <cell r="B1027">
            <v>51908</v>
          </cell>
          <cell r="C1027" t="str">
            <v>А Прочие векселя нерезидентов: не оплаченные в срок и опротестованные</v>
          </cell>
        </row>
        <row r="1028">
          <cell r="B1028">
            <v>51909</v>
          </cell>
          <cell r="C1028" t="str">
            <v>А Прочие векселя нерезидентов: не оплаченные в срок и неопротестованные</v>
          </cell>
        </row>
        <row r="1029">
          <cell r="B1029">
            <v>51910</v>
          </cell>
          <cell r="C1029" t="str">
            <v>П Резервы под возможные потери по прочим векселям нерезидентов</v>
          </cell>
        </row>
        <row r="1030">
          <cell r="B1030">
            <v>52001</v>
          </cell>
          <cell r="C1030" t="str">
            <v>П Выпущенные облигации: со сроком погашения до 30 дней</v>
          </cell>
        </row>
        <row r="1031">
          <cell r="B1031">
            <v>52002</v>
          </cell>
          <cell r="C1031" t="str">
            <v>П Выпущенные облигации: со сроком погашения от 31 до 90 дней</v>
          </cell>
        </row>
        <row r="1032">
          <cell r="B1032">
            <v>52003</v>
          </cell>
          <cell r="C1032" t="str">
            <v>П Выпущенные облигации: со сроком погашения от 91 до 180 дней</v>
          </cell>
        </row>
        <row r="1033">
          <cell r="B1033">
            <v>52004</v>
          </cell>
          <cell r="C1033" t="str">
            <v>П Выпущенные облигации: со сроком погашения от 181 дня до 1 года</v>
          </cell>
        </row>
        <row r="1034">
          <cell r="B1034">
            <v>52005</v>
          </cell>
          <cell r="C1034" t="str">
            <v>П Выпущенные облигации: со сроком погашения свыше 1 года до 3 лет</v>
          </cell>
        </row>
        <row r="1035">
          <cell r="B1035">
            <v>52006</v>
          </cell>
          <cell r="C1035" t="str">
            <v>П Выпущенные облигации: со сроком погашения свыше 3 лет</v>
          </cell>
        </row>
        <row r="1036">
          <cell r="B1036">
            <v>52101</v>
          </cell>
          <cell r="C1036" t="str">
            <v>П Выпущенные депозитные сертификаты: со сроком погашения до 30 дней</v>
          </cell>
        </row>
        <row r="1037">
          <cell r="B1037">
            <v>52102</v>
          </cell>
          <cell r="C1037" t="str">
            <v>П Выпущенные депозитные сертификаты: со сроком погашения от 31 до 90 дней</v>
          </cell>
        </row>
        <row r="1038">
          <cell r="B1038">
            <v>52103</v>
          </cell>
          <cell r="C1038" t="str">
            <v>П Выпущенные депозитные сертификаты: со сроком погашения от 91 до 180 дней</v>
          </cell>
        </row>
        <row r="1039">
          <cell r="B1039">
            <v>52104</v>
          </cell>
          <cell r="C1039" t="str">
            <v>П Выпущенные депозитные сертификаты: со сроком погашения от 181 дня до 1 года</v>
          </cell>
        </row>
        <row r="1040">
          <cell r="B1040">
            <v>52105</v>
          </cell>
          <cell r="C1040" t="str">
            <v>П Выпущенные депозитные сертификаты: со сроком погашения свыше 1 года до 3 лет</v>
          </cell>
        </row>
        <row r="1041">
          <cell r="B1041">
            <v>52106</v>
          </cell>
          <cell r="C1041" t="str">
            <v>П Выпущенные депозитные сертификаты: со сроком погашения свыше 3 лет</v>
          </cell>
        </row>
        <row r="1042">
          <cell r="B1042">
            <v>52201</v>
          </cell>
          <cell r="C1042" t="str">
            <v>П Выпущенные сберегательные сертификаты: со сроком погашения до 30 дней</v>
          </cell>
        </row>
        <row r="1043">
          <cell r="B1043">
            <v>52202</v>
          </cell>
          <cell r="C1043" t="str">
            <v>П Выпущенные сберегательные сертификаты: со сроком погашения от 31 до 90 дней</v>
          </cell>
        </row>
        <row r="1044">
          <cell r="B1044">
            <v>52203</v>
          </cell>
          <cell r="C1044" t="str">
            <v>П Выпущенные сберегательные сертификаты: со сроком погашения от 91 до 180 дней</v>
          </cell>
        </row>
        <row r="1045">
          <cell r="B1045">
            <v>52204</v>
          </cell>
          <cell r="C1045" t="str">
            <v>П Выпущенные сберегательные сертификаты: со сроком погашения от 181 дня до 1 года</v>
          </cell>
        </row>
        <row r="1046">
          <cell r="B1046">
            <v>52205</v>
          </cell>
          <cell r="C1046" t="str">
            <v>П Выпущенные сберегательные сертификаты: со сроком погашения свыше 1 года и до 3 лет</v>
          </cell>
        </row>
        <row r="1047">
          <cell r="B1047">
            <v>52206</v>
          </cell>
          <cell r="C1047" t="str">
            <v>П Выпущенные сберегательные сертификаты: со сроком погашения свыше 3 лет</v>
          </cell>
        </row>
        <row r="1048">
          <cell r="B1048">
            <v>52301</v>
          </cell>
          <cell r="C1048" t="str">
            <v>П Выпущенные векселя и банковские акцепты: до востребования</v>
          </cell>
        </row>
        <row r="1049">
          <cell r="B1049">
            <v>52302</v>
          </cell>
          <cell r="C1049" t="str">
            <v>П Выпущенные векселя и банковские акцепты: со сроком погашения до 30 дней</v>
          </cell>
        </row>
        <row r="1050">
          <cell r="B1050">
            <v>52303</v>
          </cell>
          <cell r="C1050" t="str">
            <v>П Выпущенные векселя и банковские акцепты: со сроком погашения от 31 до 90 дней</v>
          </cell>
        </row>
        <row r="1051">
          <cell r="B1051">
            <v>52304</v>
          </cell>
          <cell r="C1051" t="str">
            <v>П Выпущенные векселя и банковские акцепты: со сроком погашения от 91 до 180 дней</v>
          </cell>
        </row>
        <row r="1052">
          <cell r="B1052">
            <v>52305</v>
          </cell>
          <cell r="C1052" t="str">
            <v>П Выпущенные векселя и банковские акцепты: со сроком погашения от 181 дня до 1 года</v>
          </cell>
        </row>
        <row r="1053">
          <cell r="B1053">
            <v>52306</v>
          </cell>
          <cell r="C1053" t="str">
            <v>П Выпущенные векселя и банковские акцепты: со сроком погашения свыше 1 года и до 3 лет</v>
          </cell>
        </row>
        <row r="1054">
          <cell r="B1054">
            <v>52307</v>
          </cell>
          <cell r="C1054" t="str">
            <v>П Выпущенные векселя и банковские акцепты: со сроком погашения свыше 3 лет</v>
          </cell>
        </row>
        <row r="1055">
          <cell r="B1055">
            <v>52401</v>
          </cell>
          <cell r="C1055" t="str">
            <v>П Выпущенные облигации с истекшим сроком обращения</v>
          </cell>
        </row>
        <row r="1056">
          <cell r="B1056">
            <v>52402</v>
          </cell>
          <cell r="C1056" t="str">
            <v>П Обязательства банка по процентам и купонам по облигациям с истекшим сроком обращения</v>
          </cell>
        </row>
        <row r="1057">
          <cell r="B1057">
            <v>52403</v>
          </cell>
          <cell r="C1057" t="str">
            <v>П Выпущенные депозитные сертификаты с истекшим сроком обращения</v>
          </cell>
        </row>
        <row r="1058">
          <cell r="B1058">
            <v>52404</v>
          </cell>
          <cell r="C1058" t="str">
            <v>П Выпущенные сберегательные сертификаты с истекшим сроком обращения</v>
          </cell>
        </row>
        <row r="1059">
          <cell r="B1059">
            <v>52405</v>
          </cell>
          <cell r="C1059" t="str">
            <v>П Проценты, удостоверенные сберегательными и депозитными сертификатами с истекшим сроком обращения</v>
          </cell>
        </row>
        <row r="1060">
          <cell r="B1060">
            <v>52406</v>
          </cell>
          <cell r="C1060" t="str">
            <v>П Векселя с истекшим сроком обращения</v>
          </cell>
        </row>
        <row r="1061">
          <cell r="B1061">
            <v>52407</v>
          </cell>
          <cell r="C1061" t="str">
            <v>П Обязательства по выплате процентов и купонов по окончании процентного (купонного) периода по обращающимся облигациям</v>
          </cell>
        </row>
        <row r="1062">
          <cell r="B1062">
            <v>52501</v>
          </cell>
          <cell r="C1062" t="str">
            <v>П Обязательства банка по процентам и купонам по выпущенным ценным бумагам</v>
          </cell>
        </row>
        <row r="1063">
          <cell r="B1063">
            <v>52502</v>
          </cell>
          <cell r="C1063" t="str">
            <v>А Предстоящие выплаты по процентам,  купонам и дисконтам по выпущенным ценным бумагам</v>
          </cell>
        </row>
        <row r="1064">
          <cell r="B1064">
            <v>60101</v>
          </cell>
          <cell r="C1064" t="str">
            <v>А Акции дочерних и зависимых банков</v>
          </cell>
        </row>
        <row r="1065">
          <cell r="B1065">
            <v>60102</v>
          </cell>
          <cell r="C1065" t="str">
            <v>А Акции дочерних и зависимых организаций</v>
          </cell>
        </row>
        <row r="1066">
          <cell r="B1066">
            <v>60103</v>
          </cell>
          <cell r="C1066" t="str">
            <v>А Акции дочерних и зависимых банков-нерезидентов</v>
          </cell>
        </row>
        <row r="1067">
          <cell r="B1067">
            <v>60104</v>
          </cell>
          <cell r="C1067" t="str">
            <v>А Акции дочерних и зависимых организаций -нерезидентов</v>
          </cell>
        </row>
        <row r="1068">
          <cell r="B1068">
            <v>60105</v>
          </cell>
          <cell r="C1068" t="str">
            <v>П Резервы под возможное обесценение</v>
          </cell>
        </row>
        <row r="1069">
          <cell r="B1069">
            <v>60201</v>
          </cell>
          <cell r="C1069" t="str">
            <v>А Средства, внесенные банками в уставные капиталы неакционерных банков</v>
          </cell>
        </row>
        <row r="1070">
          <cell r="B1070">
            <v>60202</v>
          </cell>
          <cell r="C1070" t="str">
            <v>А Средства, внесенные банками в уставные капиталы предприятий и организаций</v>
          </cell>
        </row>
        <row r="1071">
          <cell r="B1071">
            <v>60203</v>
          </cell>
          <cell r="C1071" t="str">
            <v>А Средства, внесенные банками в уставные капиталы неакционерных банков-нерезидентов</v>
          </cell>
        </row>
        <row r="1072">
          <cell r="B1072">
            <v>60204</v>
          </cell>
          <cell r="C1072" t="str">
            <v>А Средства, внесенные банками в уставные капиталы фирм-нерезидентов</v>
          </cell>
        </row>
        <row r="1073">
          <cell r="B1073">
            <v>60205</v>
          </cell>
          <cell r="C1073" t="str">
            <v>А Средства, внесенные банками в другие страны для деятельности своих филиалов</v>
          </cell>
        </row>
        <row r="1074">
          <cell r="B1074">
            <v>60206</v>
          </cell>
          <cell r="C1074" t="str">
            <v>А Резервы под участие</v>
          </cell>
        </row>
        <row r="1075">
          <cell r="B1075">
            <v>60301</v>
          </cell>
          <cell r="C1075" t="str">
            <v>П Расчеты с бюджетом по налогам</v>
          </cell>
        </row>
        <row r="1076">
          <cell r="B1076">
            <v>60302</v>
          </cell>
          <cell r="C1076" t="str">
            <v xml:space="preserve">А Расчеты с бюджетом по налогам </v>
          </cell>
        </row>
        <row r="1077">
          <cell r="B1077">
            <v>60303</v>
          </cell>
          <cell r="C1077" t="str">
            <v>П Расчеты с внебюджетными фондами по начислениям на заработную плату</v>
          </cell>
        </row>
        <row r="1078">
          <cell r="B1078">
            <v>60304</v>
          </cell>
          <cell r="C1078" t="str">
            <v>А Расчеты с внебюджетными фондами по начислениям на заработную плату</v>
          </cell>
        </row>
        <row r="1079">
          <cell r="B1079">
            <v>60305</v>
          </cell>
          <cell r="C1079" t="str">
            <v>П Расчеты с работниками банка по оплате труда</v>
          </cell>
        </row>
        <row r="1080">
          <cell r="B1080">
            <v>60306</v>
          </cell>
          <cell r="C1080" t="str">
            <v>А Расчеты с работниками банка по оплате труда</v>
          </cell>
        </row>
        <row r="1081">
          <cell r="B1081">
            <v>60307</v>
          </cell>
          <cell r="C1081" t="str">
            <v>П Расчеты с работниками банка по подотчетным суммам</v>
          </cell>
        </row>
        <row r="1082">
          <cell r="B1082">
            <v>60308</v>
          </cell>
          <cell r="C1082" t="str">
            <v>А Расчеты с работниками банка по подотчетным суммам</v>
          </cell>
        </row>
        <row r="1083">
          <cell r="B1083">
            <v>60309</v>
          </cell>
          <cell r="C1083" t="str">
            <v>П Налог на добавленную стоимость по приобретенным материальным ценностям и оказанным услугам</v>
          </cell>
        </row>
        <row r="1084">
          <cell r="B1084">
            <v>60310</v>
          </cell>
          <cell r="C1084" t="str">
            <v>А Налог на добавленную стоимость по приобретенным материальным ценностям и оказанным услугам</v>
          </cell>
        </row>
        <row r="1085">
          <cell r="B1085">
            <v>60311</v>
          </cell>
          <cell r="C1085" t="str">
            <v>П Расчеты с поставщиками, подрядчиками и покупателями</v>
          </cell>
        </row>
        <row r="1086">
          <cell r="B1086">
            <v>60312</v>
          </cell>
          <cell r="C1086" t="str">
            <v>А Расчеты с поставщиками, подрядчиками и покупателями</v>
          </cell>
        </row>
        <row r="1087">
          <cell r="B1087">
            <v>60313</v>
          </cell>
          <cell r="C1087" t="str">
            <v>П Расчеты банков с фирмами-нерезидентами по хозяйственным операциям</v>
          </cell>
        </row>
        <row r="1088">
          <cell r="B1088">
            <v>60314</v>
          </cell>
          <cell r="C1088" t="str">
            <v>А Расчеты банков с фирмами-нерезидентами по хозяйственным операциям</v>
          </cell>
        </row>
        <row r="1089">
          <cell r="B1089">
            <v>60315</v>
          </cell>
          <cell r="C1089" t="str">
            <v>А Суммы, не взысканные банком по своим гарантиям</v>
          </cell>
        </row>
        <row r="1090">
          <cell r="B1090">
            <v>60316</v>
          </cell>
          <cell r="C1090" t="str">
            <v>П Расчеты с организациями, состоящими на сметном финансировании банков</v>
          </cell>
        </row>
        <row r="1091">
          <cell r="B1091">
            <v>60317</v>
          </cell>
          <cell r="C1091" t="str">
            <v>А Расчеты с организациями, состоящими на сметном финансировании банков, по перечисленным им средствам</v>
          </cell>
        </row>
        <row r="1092">
          <cell r="B1092">
            <v>60318</v>
          </cell>
          <cell r="C1092" t="str">
            <v>А Текущие счета организаций банков, состоящих на сметном финансировании</v>
          </cell>
        </row>
        <row r="1093">
          <cell r="B1093">
            <v>60319</v>
          </cell>
          <cell r="C1093" t="str">
            <v>А Расчеты с организациями банков по выделенным средствам</v>
          </cell>
        </row>
        <row r="1094">
          <cell r="B1094">
            <v>60320</v>
          </cell>
          <cell r="C1094" t="str">
            <v>П Расчеты с участниками банка по дивидендам</v>
          </cell>
        </row>
        <row r="1095">
          <cell r="B1095">
            <v>60321</v>
          </cell>
          <cell r="C1095" t="str">
            <v>А Затраты производства</v>
          </cell>
        </row>
        <row r="1096">
          <cell r="B1096">
            <v>60322</v>
          </cell>
          <cell r="C1096" t="str">
            <v>П Расчеты с прочими кредиторами</v>
          </cell>
        </row>
        <row r="1097">
          <cell r="B1097">
            <v>60323</v>
          </cell>
          <cell r="C1097" t="str">
            <v>А Расчеты с прочими дебиторами</v>
          </cell>
        </row>
        <row r="1098">
          <cell r="B1098">
            <v>60324</v>
          </cell>
          <cell r="C1098" t="str">
            <v>П Резервы под возможные потери по расчетам с дебиторами</v>
          </cell>
        </row>
        <row r="1099">
          <cell r="B1099">
            <v>60337</v>
          </cell>
          <cell r="C1099" t="str">
            <v>А Задолженность коммерческих банков и их филиалов по внутрироссийскому зачету 1992 года</v>
          </cell>
        </row>
        <row r="1100">
          <cell r="B1100">
            <v>60338</v>
          </cell>
          <cell r="C1100" t="str">
            <v>П Задолженность коммерческих банков и их филиалов по внутрироссийскому зачету 1992 года</v>
          </cell>
        </row>
        <row r="1101">
          <cell r="B1101">
            <v>60339</v>
          </cell>
          <cell r="C1101" t="str">
            <v>А Задолженность хозорганов по внутрироссийскому зачету 1992 года</v>
          </cell>
        </row>
        <row r="1102">
          <cell r="B1102">
            <v>60340</v>
          </cell>
          <cell r="C1102" t="str">
            <v>П Задолженность хозорганов по внутрироссийскому зачету 1992 года</v>
          </cell>
        </row>
        <row r="1103">
          <cell r="B1103">
            <v>60341</v>
          </cell>
          <cell r="C1103" t="str">
            <v>А Задолженность коммерческих банков и их филиалов по межгосударственному зачету 1992 года</v>
          </cell>
        </row>
        <row r="1104">
          <cell r="B1104">
            <v>60342</v>
          </cell>
          <cell r="C1104" t="str">
            <v>П Задолженность коммерческих банков и их филиалов по межгосударственному зачету 1992 года</v>
          </cell>
        </row>
        <row r="1105">
          <cell r="B1105">
            <v>60343</v>
          </cell>
          <cell r="C1105" t="str">
            <v>А Задолженность хозорганов по межгосударственному зачету 1992 года</v>
          </cell>
        </row>
        <row r="1106">
          <cell r="B1106">
            <v>60344</v>
          </cell>
          <cell r="C1106" t="str">
            <v>П Задолженность хозорганов по межгосударственному зачету 1992 года</v>
          </cell>
        </row>
        <row r="1107">
          <cell r="B1107">
            <v>60401</v>
          </cell>
          <cell r="C1107" t="str">
            <v>А Основные средства (кроме земли)</v>
          </cell>
        </row>
        <row r="1108">
          <cell r="B1108">
            <v>60404</v>
          </cell>
          <cell r="C1108" t="str">
            <v>А Земля</v>
          </cell>
        </row>
        <row r="1109">
          <cell r="B1109">
            <v>60601</v>
          </cell>
          <cell r="C1109" t="str">
            <v>П Амортизация основных средств</v>
          </cell>
        </row>
        <row r="1110">
          <cell r="B1110">
            <v>60701</v>
          </cell>
          <cell r="C1110" t="str">
            <v>А Вложения в сооружение (строительство), создание (изготовление) и приобретение основных средств и нематериальных активов</v>
          </cell>
        </row>
        <row r="1111">
          <cell r="B1111">
            <v>60702</v>
          </cell>
          <cell r="C1111" t="str">
            <v>А Оборудование к установке</v>
          </cell>
        </row>
        <row r="1112">
          <cell r="B1112">
            <v>60804</v>
          </cell>
          <cell r="C1112" t="str">
            <v>А Имущество полученное в финансовую аренду (лизинг)</v>
          </cell>
        </row>
        <row r="1113">
          <cell r="B1113">
            <v>60805</v>
          </cell>
          <cell r="C1113" t="str">
            <v>П Амортизация основных средств, полученных в финансовую аренду (лизинг)</v>
          </cell>
        </row>
        <row r="1114">
          <cell r="B1114">
            <v>60806</v>
          </cell>
          <cell r="C1114" t="str">
            <v>П Арендные обязательства</v>
          </cell>
        </row>
        <row r="1115">
          <cell r="B1115">
            <v>60901</v>
          </cell>
          <cell r="C1115" t="str">
            <v>А Нематериальные активы</v>
          </cell>
        </row>
        <row r="1116">
          <cell r="B1116">
            <v>60903</v>
          </cell>
          <cell r="C1116" t="str">
            <v>П Амортизация нематериальных активов</v>
          </cell>
        </row>
        <row r="1117">
          <cell r="B1117">
            <v>61002</v>
          </cell>
          <cell r="C1117" t="str">
            <v>А Запасные части</v>
          </cell>
        </row>
        <row r="1118">
          <cell r="B1118">
            <v>61008</v>
          </cell>
          <cell r="C1118" t="str">
            <v>А Материалы</v>
          </cell>
        </row>
        <row r="1119">
          <cell r="B1119">
            <v>61009</v>
          </cell>
          <cell r="C1119" t="str">
            <v>А Инвентарь и принадлежности</v>
          </cell>
        </row>
        <row r="1120">
          <cell r="B1120">
            <v>61010</v>
          </cell>
          <cell r="C1120" t="str">
            <v>А Издания</v>
          </cell>
        </row>
        <row r="1121">
          <cell r="B1121">
            <v>61011</v>
          </cell>
          <cell r="C1121" t="str">
            <v>А Внеоборотные запасы</v>
          </cell>
        </row>
        <row r="1122">
          <cell r="B1122">
            <v>61201</v>
          </cell>
          <cell r="C1122" t="str">
            <v xml:space="preserve">П Реализация (выбытие) имущества банков </v>
          </cell>
        </row>
        <row r="1123">
          <cell r="B1123">
            <v>61202</v>
          </cell>
          <cell r="C1123" t="str">
            <v>А Реализация (выбытие) имущества банков</v>
          </cell>
        </row>
        <row r="1124">
          <cell r="B1124">
            <v>61203</v>
          </cell>
          <cell r="C1124" t="str">
            <v>П Реализация (выбытие) ценных бумаг</v>
          </cell>
        </row>
        <row r="1125">
          <cell r="B1125">
            <v>61204</v>
          </cell>
          <cell r="C1125" t="str">
            <v>А Реализация (выбытие) ценных бумаг</v>
          </cell>
        </row>
        <row r="1126">
          <cell r="B1126">
            <v>61205</v>
          </cell>
          <cell r="C1126" t="str">
            <v>П Реализация услуг финансовой аренды (лизинга)</v>
          </cell>
        </row>
        <row r="1127">
          <cell r="B1127">
            <v>61206</v>
          </cell>
          <cell r="C1127" t="str">
            <v>А Реализация услуг финансовой аренды (лизинга)</v>
          </cell>
        </row>
        <row r="1128">
          <cell r="B1128">
            <v>61301</v>
          </cell>
          <cell r="C1128" t="str">
            <v>П Доходы будущих периодов по кредитным операциям</v>
          </cell>
        </row>
        <row r="1129">
          <cell r="B1129">
            <v>61302</v>
          </cell>
          <cell r="C1129" t="str">
            <v>П Доходы будущих периодов по ценным бумагам</v>
          </cell>
        </row>
        <row r="1130">
          <cell r="B1130">
            <v>61303</v>
          </cell>
          <cell r="C1130" t="str">
            <v>П Доходы будущих периодов по драгоценным металлам</v>
          </cell>
        </row>
        <row r="1131">
          <cell r="B1131">
            <v>61304</v>
          </cell>
          <cell r="C1131" t="str">
            <v>П Доходы будущих периодов по другим операциям</v>
          </cell>
        </row>
        <row r="1132">
          <cell r="B1132">
            <v>61306</v>
          </cell>
          <cell r="C1132" t="str">
            <v>П Доходы будущих периодов по другим операциям</v>
          </cell>
        </row>
        <row r="1133">
          <cell r="B1133">
            <v>61308</v>
          </cell>
          <cell r="C1133" t="str">
            <v>П Переоценка драгоценных металлов - положительные разницы</v>
          </cell>
        </row>
        <row r="1134">
          <cell r="B1134">
            <v>61401</v>
          </cell>
          <cell r="C1134" t="str">
            <v>А Расходы будущих периодов по кредитным операциям</v>
          </cell>
        </row>
        <row r="1135">
          <cell r="B1135">
            <v>61402</v>
          </cell>
          <cell r="C1135" t="str">
            <v>А Расходы будущих периодов по ценным бумагам</v>
          </cell>
        </row>
        <row r="1136">
          <cell r="B1136">
            <v>61403</v>
          </cell>
          <cell r="C1136" t="str">
            <v>А Расходы будущих периодов по другим операциям</v>
          </cell>
        </row>
        <row r="1137">
          <cell r="B1137">
            <v>61404</v>
          </cell>
          <cell r="C1137" t="str">
            <v>А Возмещение разницы между расчетными и созданными резервами под возможные потери по кредитам</v>
          </cell>
        </row>
        <row r="1138">
          <cell r="B1138">
            <v>61406</v>
          </cell>
          <cell r="C1138" t="str">
            <v>А Переоценка средств в иностранной валюте - отрицательные разницы</v>
          </cell>
        </row>
        <row r="1139">
          <cell r="B1139">
            <v>61408</v>
          </cell>
          <cell r="C1139" t="str">
            <v>А Переоценка драгоценных металлов - отрицательные разницы</v>
          </cell>
        </row>
        <row r="1140">
          <cell r="B1140">
            <v>70101</v>
          </cell>
          <cell r="C1140" t="str">
            <v>П Проценты, полученные за предоставленные кредиты</v>
          </cell>
        </row>
        <row r="1141">
          <cell r="B1141">
            <v>70102</v>
          </cell>
          <cell r="C1141" t="str">
            <v>П Доходы, полученные от операций с ценными бумагами</v>
          </cell>
        </row>
        <row r="1142">
          <cell r="B1142">
            <v>70103</v>
          </cell>
          <cell r="C1142" t="str">
            <v>П Доходы, полученные от операций с иностранной валютой и другими валютными ценностями</v>
          </cell>
        </row>
        <row r="1143">
          <cell r="B1143">
            <v>70104</v>
          </cell>
          <cell r="C1143" t="str">
            <v>П Дивиденды полученные</v>
          </cell>
        </row>
        <row r="1144">
          <cell r="B1144">
            <v>70105</v>
          </cell>
          <cell r="C1144" t="str">
            <v>П Доходы по организациям банков</v>
          </cell>
        </row>
        <row r="1145">
          <cell r="B1145">
            <v>70106</v>
          </cell>
          <cell r="C1145" t="str">
            <v>П Штрафы, пени, неустойки полученные</v>
          </cell>
        </row>
        <row r="1146">
          <cell r="B1146">
            <v>70107</v>
          </cell>
          <cell r="C1146" t="str">
            <v>П Другие доходы</v>
          </cell>
        </row>
        <row r="1147">
          <cell r="B1147">
            <v>70201</v>
          </cell>
          <cell r="C1147" t="str">
            <v>А Проценты, уплаченные за привлеченные кредиты</v>
          </cell>
        </row>
        <row r="1148">
          <cell r="B1148">
            <v>70202</v>
          </cell>
          <cell r="C1148" t="str">
            <v>А Проценты, уплаченные юридическим лицам по привлеченным средствам</v>
          </cell>
        </row>
        <row r="1149">
          <cell r="B1149">
            <v>70203</v>
          </cell>
          <cell r="C1149" t="str">
            <v>А Проценты, уплаченные физическим лицам по депозитам</v>
          </cell>
        </row>
        <row r="1150">
          <cell r="B1150">
            <v>70204</v>
          </cell>
          <cell r="C1150" t="str">
            <v>А Расходы по операциям с ценными бумагами</v>
          </cell>
        </row>
        <row r="1151">
          <cell r="B1151">
            <v>70205</v>
          </cell>
          <cell r="C1151" t="str">
            <v>А Расходы по операциям с иностранной валютой и другими валютными ценностями</v>
          </cell>
        </row>
        <row r="1152">
          <cell r="B1152">
            <v>70206</v>
          </cell>
          <cell r="C1152" t="str">
            <v>А Расходы на содержание аппарата управления</v>
          </cell>
        </row>
        <row r="1153">
          <cell r="B1153">
            <v>70207</v>
          </cell>
          <cell r="C1153" t="str">
            <v>А Расходы по организациям банков</v>
          </cell>
        </row>
        <row r="1154">
          <cell r="B1154">
            <v>70208</v>
          </cell>
          <cell r="C1154" t="str">
            <v>А Штрафы, пени, неустойки уплаченные</v>
          </cell>
        </row>
        <row r="1155">
          <cell r="B1155">
            <v>70209</v>
          </cell>
          <cell r="C1155" t="str">
            <v>А Другие расходы</v>
          </cell>
        </row>
        <row r="1156">
          <cell r="B1156">
            <v>70301</v>
          </cell>
          <cell r="C1156" t="str">
            <v>П Прибыль отчетного года</v>
          </cell>
        </row>
        <row r="1157">
          <cell r="B1157">
            <v>70302</v>
          </cell>
          <cell r="C1157" t="str">
            <v>П Прибыль предшествующих лет</v>
          </cell>
        </row>
        <row r="1158">
          <cell r="B1158">
            <v>70401</v>
          </cell>
          <cell r="C1158" t="str">
            <v>А Убытки отчетного года</v>
          </cell>
        </row>
        <row r="1159">
          <cell r="B1159">
            <v>70402</v>
          </cell>
          <cell r="C1159" t="str">
            <v>А Убытки предшествующих лет</v>
          </cell>
        </row>
        <row r="1160">
          <cell r="B1160">
            <v>70501</v>
          </cell>
          <cell r="C1160" t="str">
            <v>А Использование прибыли отчетного года</v>
          </cell>
        </row>
        <row r="1161">
          <cell r="B1161">
            <v>70502</v>
          </cell>
          <cell r="C1161" t="str">
            <v>А Использование прибыли предшествующих лет</v>
          </cell>
        </row>
        <row r="1162">
          <cell r="C1162" t="str">
            <v>Неопределенные активы</v>
          </cell>
        </row>
        <row r="1163">
          <cell r="C1163" t="str">
            <v>Неопределенные пассивы</v>
          </cell>
        </row>
      </sheetData>
      <sheetData sheetId="3"/>
      <sheetData sheetId="4"/>
      <sheetData sheetId="5"/>
      <sheetData sheetId="6"/>
    </sheetDataSet>
  </externalBook>
</externalLink>
</file>

<file path=xl/externalLinks/externalLink41.xml><?xml version="1.0" encoding="utf-8"?>
<externalLink xmlns="http://schemas.openxmlformats.org/spreadsheetml/2006/main">
  <externalBook xmlns:r="http://schemas.openxmlformats.org/officeDocument/2006/relationships" r:id="rId1">
    <sheetNames>
      <sheetName val="Пустое ТУ"/>
      <sheetName val="Подольский РД (ОР)"/>
      <sheetName val="Западный РД (ОР)"/>
      <sheetName val="Днепровский РД (ОР)"/>
      <sheetName val="Донбасский РД (ОР)"/>
      <sheetName val="Киевский РД (ОР)"/>
      <sheetName val="Южный РД (ОР)"/>
      <sheetName val="Центральный РД (ОР)"/>
      <sheetName val="Крымский РД (ОР)"/>
      <sheetName val="Восточный РД (ОР)"/>
      <sheetName val="Черновицкое ТУ"/>
      <sheetName val="Черниговское ТУ"/>
      <sheetName val="Черкасское ТУ"/>
      <sheetName val="Хмельницкое ТУ"/>
      <sheetName val="Херсонское ТУ"/>
      <sheetName val="Харьковское ТУ2"/>
      <sheetName val="Харьковское ТУ1"/>
      <sheetName val="Тернопольское ТУ"/>
      <sheetName val="Сумское ТУ"/>
      <sheetName val="Симферопольское ТУ"/>
      <sheetName val="Северодонецкое ТУ"/>
      <sheetName val="Севастопольское ТУ"/>
      <sheetName val="Ровенское ТУ"/>
      <sheetName val="Полтавское ТУ"/>
      <sheetName val="Одесское ТУ2"/>
      <sheetName val="Одесское ТУ1"/>
      <sheetName val="Николаевское ТУ"/>
      <sheetName val="Львовское ТУ2"/>
      <sheetName val="Львовское ТУ1"/>
      <sheetName val="Криворожское ТУ"/>
      <sheetName val="Кировоградское ТУ"/>
      <sheetName val="Киевское ТУ4"/>
      <sheetName val="Киевское ТУ3"/>
      <sheetName val="Киевское ТУ2"/>
      <sheetName val="Киевское ТУ1"/>
      <sheetName val="Ивано-Франковское ТУ"/>
      <sheetName val="Запорожское ТУ"/>
      <sheetName val="Закарпатское ТУ"/>
      <sheetName val="Житомирское ТУ"/>
      <sheetName val="Донецкое ТУ2"/>
      <sheetName val="Донецкое ТУ1"/>
      <sheetName val="Днепропетровское ТУ2"/>
      <sheetName val="Днепропетровское ТУ1"/>
      <sheetName val="Волынское ТУ"/>
      <sheetName val="Винницкое ТУ"/>
      <sheetName val="Пустое ТУк"/>
      <sheetName val="Все филиалы"/>
      <sheetName val="Подольский РД"/>
      <sheetName val="Западный РД"/>
      <sheetName val="Днепровский РД"/>
      <sheetName val="Донбасский РД"/>
      <sheetName val="Киевский РД"/>
      <sheetName val="Южный РД"/>
      <sheetName val="Центральный РД"/>
      <sheetName val="Крымский РД"/>
      <sheetName val="Восточный РД"/>
      <sheetName val="ГБ (формулы)"/>
      <sheetName val="Свод (формулы)"/>
      <sheetName val="НачалоГодаДата"/>
      <sheetName val="2004годСредние"/>
      <sheetName val="Декабрь2004Средние"/>
      <sheetName val="Табл1"/>
      <sheetName val="Табл2"/>
      <sheetName val="Табл3"/>
      <sheetName val="Табл4"/>
      <sheetName val="Табл5"/>
      <sheetName val="Табл6"/>
      <sheetName val="Табл8"/>
      <sheetName val="Табл9"/>
      <sheetName val="СводСрОконч(2.2)"/>
      <sheetName val="Коэффициенты(1)"/>
      <sheetName val="Нормативы(4.1)"/>
      <sheetName val="Позиция_на_МБР(4.2)"/>
      <sheetName val="Внешние ставки(9)"/>
      <sheetName val="Трансфертные ставки(10)"/>
      <sheetName val="Ставки на новый портфель(11)"/>
      <sheetName val="Пассивы нерезидентов(13)"/>
      <sheetName val="НаДатуБезВалюты"/>
      <sheetName val="Параметры"/>
      <sheetName val="ПланДата"/>
      <sheetName val="ПланСр"/>
      <sheetName val="ПланСрКурс"/>
      <sheetName val="ПланДатаКурс"/>
      <sheetName val="ПланСрКурсКорр"/>
      <sheetName val="ПланПрирост"/>
      <sheetName val="Лист1"/>
      <sheetName val="ПланСрОконч"/>
      <sheetName val="СрПланСтатья2004"/>
      <sheetName val="Аллокации"/>
      <sheetName val="Бизнесы"/>
      <sheetName val="УРК"/>
      <sheetName val="УКК"/>
      <sheetName val="УТФ"/>
      <sheetName val="УКБ"/>
      <sheetName val="УРБ"/>
      <sheetName val="ДОК"/>
      <sheetName val="ДКБ"/>
      <sheetName val="ДИБ"/>
      <sheetName val="Казначейство"/>
      <sheetName val="Общебанк"/>
      <sheetName val="Маржа"/>
      <sheetName val="Все бизнесы(проверк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row r="3">
          <cell r="E3">
            <v>43</v>
          </cell>
        </row>
        <row r="4">
          <cell r="E4">
            <v>44</v>
          </cell>
        </row>
      </sheetData>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Set>
  </externalBook>
</externalLink>
</file>

<file path=xl/externalLinks/externalLink42.xml><?xml version="1.0" encoding="utf-8"?>
<externalLink xmlns="http://schemas.openxmlformats.org/spreadsheetml/2006/main">
  <externalBook xmlns:r="http://schemas.openxmlformats.org/officeDocument/2006/relationships" r:id="rId1">
    <sheetNames>
      <sheetName val="Lead"/>
      <sheetName val="Analyse"/>
      <sheetName val="TOC_Selection"/>
      <sheetName val="Zapros"/>
      <sheetName val="TOC"/>
      <sheetName val="summary_lp_legal"/>
      <sheetName val="risky_loans"/>
      <sheetName val="PY_Delotte_LLA"/>
      <sheetName val="E150.5_Conf-Control"/>
      <sheetName val="lp_individ"/>
      <sheetName val="Sheet1"/>
      <sheetName val="PBC_lp 311205"/>
      <sheetName val="otrasl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43.xml><?xml version="1.0" encoding="utf-8"?>
<externalLink xmlns="http://schemas.openxmlformats.org/spreadsheetml/2006/main">
  <externalBook xmlns:r="http://schemas.openxmlformats.org/officeDocument/2006/relationships" r:id="rId1">
    <sheetNames>
      <sheetName val="BS"/>
      <sheetName val="P&amp;L"/>
      <sheetName val="CF"/>
      <sheetName val="Eq"/>
      <sheetName val="IFRS Expenses Division"/>
      <sheetName val="Sheet1"/>
      <sheetName val="IFRS Report 2004"/>
      <sheetName val="A4.3Transformation Sch 31.12.04"/>
      <sheetName val="A5.3 PAJE (PRJE) 31.12.2004"/>
      <sheetName val="Mapping"/>
      <sheetName val="PBC TB Finprofil"/>
      <sheetName val="PBC TB NL"/>
      <sheetName val="PBC TB NL Import"/>
      <sheetName val="Deferred Tax 31.12.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A1" t="str">
            <v>00</v>
          </cell>
          <cell r="B1" t="str">
            <v>Допоміжний рахунок</v>
          </cell>
          <cell r="C1" t="str">
            <v>Total</v>
          </cell>
          <cell r="D1" t="str">
            <v>Total</v>
          </cell>
          <cell r="E1" t="str">
            <v>Total</v>
          </cell>
        </row>
        <row r="2">
          <cell r="A2" t="str">
            <v>1011</v>
          </cell>
          <cell r="B2" t="str">
            <v>Земельні ділянки</v>
          </cell>
          <cell r="C2" t="str">
            <v>Non-current assets</v>
          </cell>
          <cell r="D2" t="str">
            <v>Property and equipment</v>
          </cell>
          <cell r="E2" t="str">
            <v>Property and equipment at cost</v>
          </cell>
        </row>
        <row r="3">
          <cell r="A3" t="str">
            <v>103</v>
          </cell>
          <cell r="B3" t="str">
            <v>Будинки та споруди</v>
          </cell>
          <cell r="C3" t="str">
            <v>Non-current assets</v>
          </cell>
          <cell r="D3" t="str">
            <v>Property and equipment</v>
          </cell>
          <cell r="E3" t="str">
            <v>Property and equipment at cost</v>
          </cell>
        </row>
        <row r="4">
          <cell r="A4" t="str">
            <v>104</v>
          </cell>
          <cell r="B4" t="str">
            <v>Машини та обладнання</v>
          </cell>
          <cell r="C4" t="str">
            <v>Non-current assets</v>
          </cell>
          <cell r="D4" t="str">
            <v>Property and equipment</v>
          </cell>
          <cell r="E4" t="str">
            <v>Property and equipment at cost</v>
          </cell>
        </row>
        <row r="5">
          <cell r="A5" t="str">
            <v>105</v>
          </cell>
          <cell r="B5" t="str">
            <v>Транспортні засоби</v>
          </cell>
          <cell r="C5" t="str">
            <v>Non-current assets</v>
          </cell>
          <cell r="D5" t="str">
            <v>Property and equipment</v>
          </cell>
          <cell r="E5" t="str">
            <v>Property and equipment at cost</v>
          </cell>
        </row>
        <row r="6">
          <cell r="A6" t="str">
            <v>106</v>
          </cell>
          <cell r="B6" t="str">
            <v>Інструменти, прилади та інвентар</v>
          </cell>
          <cell r="C6" t="str">
            <v>Non-current assets</v>
          </cell>
          <cell r="D6" t="str">
            <v>Property and equipment</v>
          </cell>
          <cell r="E6" t="str">
            <v>Property and equipment at cost</v>
          </cell>
        </row>
        <row r="7">
          <cell r="A7" t="str">
            <v>108</v>
          </cell>
          <cell r="B7" t="str">
            <v>Багаторічні насадження</v>
          </cell>
          <cell r="C7" t="str">
            <v>Non-current assets</v>
          </cell>
          <cell r="D7" t="str">
            <v>Property and equipment</v>
          </cell>
          <cell r="E7" t="str">
            <v>Property and equipment at cost</v>
          </cell>
        </row>
        <row r="8">
          <cell r="A8" t="str">
            <v>1090</v>
          </cell>
          <cell r="B8" t="str">
            <v>Інші основні засоби</v>
          </cell>
          <cell r="C8" t="str">
            <v>Non-current assets</v>
          </cell>
          <cell r="D8" t="str">
            <v>Property and equipment</v>
          </cell>
          <cell r="E8" t="str">
            <v>Property and equipment at cost</v>
          </cell>
        </row>
        <row r="9">
          <cell r="A9" t="str">
            <v>1091</v>
          </cell>
          <cell r="B9" t="str">
            <v>Непроизводственные основные средства</v>
          </cell>
          <cell r="C9" t="str">
            <v>Non-current assets</v>
          </cell>
          <cell r="D9" t="str">
            <v>Property and equipment</v>
          </cell>
          <cell r="E9" t="str">
            <v>Property and equipment at cost</v>
          </cell>
        </row>
        <row r="10">
          <cell r="A10" t="str">
            <v>112</v>
          </cell>
          <cell r="B10" t="str">
            <v>Малоцінні необоротні матеріальні активи</v>
          </cell>
          <cell r="C10" t="str">
            <v>Non-current assets</v>
          </cell>
          <cell r="D10" t="str">
            <v>Property and equipment</v>
          </cell>
          <cell r="E10" t="str">
            <v>Property and equipment at cost</v>
          </cell>
        </row>
        <row r="11">
          <cell r="A11" t="str">
            <v>113</v>
          </cell>
          <cell r="B11" t="str">
            <v>Тимчасові (нетитульні) споруди</v>
          </cell>
          <cell r="C11" t="str">
            <v>Non-current assets</v>
          </cell>
          <cell r="D11" t="str">
            <v>Property and equipment</v>
          </cell>
          <cell r="E11" t="str">
            <v>Property and equipment at cost</v>
          </cell>
        </row>
        <row r="12">
          <cell r="A12" t="str">
            <v>115</v>
          </cell>
          <cell r="B12" t="str">
            <v>Інвентарна тара</v>
          </cell>
          <cell r="C12" t="str">
            <v>Non-current assets</v>
          </cell>
          <cell r="D12" t="str">
            <v>Property and equipment</v>
          </cell>
          <cell r="E12" t="str">
            <v>Property and equipment at cost</v>
          </cell>
        </row>
        <row r="13">
          <cell r="A13" t="str">
            <v>116</v>
          </cell>
          <cell r="B13" t="str">
            <v>Предмети прокату</v>
          </cell>
          <cell r="C13" t="str">
            <v>Non-current assets</v>
          </cell>
          <cell r="D13" t="str">
            <v>Property and equipment</v>
          </cell>
          <cell r="E13" t="str">
            <v>Property and equipment at cost</v>
          </cell>
        </row>
        <row r="14">
          <cell r="A14" t="str">
            <v>123</v>
          </cell>
          <cell r="B14" t="str">
            <v>Права на знаки для товарів і послуг</v>
          </cell>
          <cell r="C14" t="str">
            <v>Non-current assets</v>
          </cell>
          <cell r="D14" t="str">
            <v>Intangible assets</v>
          </cell>
          <cell r="E14" t="str">
            <v>Intangible assets at cost</v>
          </cell>
        </row>
        <row r="15">
          <cell r="A15" t="str">
            <v>124</v>
          </cell>
          <cell r="B15" t="str">
            <v>Права на об’єкти промислової власності</v>
          </cell>
          <cell r="C15" t="str">
            <v>Non-current assets</v>
          </cell>
          <cell r="D15" t="str">
            <v>Intangible assets</v>
          </cell>
          <cell r="E15" t="str">
            <v>Intangible assets at cost</v>
          </cell>
        </row>
        <row r="16">
          <cell r="A16" t="str">
            <v>125</v>
          </cell>
          <cell r="B16" t="str">
            <v>Авторські та суміжні з ними права</v>
          </cell>
          <cell r="C16" t="str">
            <v>Non-current assets</v>
          </cell>
          <cell r="D16" t="str">
            <v>Intangible assets</v>
          </cell>
          <cell r="E16" t="str">
            <v>Intangible assets at cost</v>
          </cell>
        </row>
        <row r="17">
          <cell r="A17" t="str">
            <v>131</v>
          </cell>
          <cell r="B17" t="str">
            <v>Знос основних засобів</v>
          </cell>
          <cell r="C17" t="str">
            <v>Non-current assets</v>
          </cell>
          <cell r="D17" t="str">
            <v>Property and equipment</v>
          </cell>
          <cell r="E17" t="str">
            <v>Property and equipment - A/D</v>
          </cell>
        </row>
        <row r="18">
          <cell r="A18" t="str">
            <v>132</v>
          </cell>
          <cell r="B18" t="str">
            <v>Знос інших необоротних матеріальних активів</v>
          </cell>
          <cell r="C18" t="str">
            <v>Non-current assets</v>
          </cell>
          <cell r="D18" t="str">
            <v>Property and equipment</v>
          </cell>
          <cell r="E18" t="str">
            <v>Property and equipment - A/D</v>
          </cell>
        </row>
        <row r="19">
          <cell r="A19" t="str">
            <v>133</v>
          </cell>
          <cell r="B19" t="str">
            <v>Накопичена амортизацiя нематеріальних активів</v>
          </cell>
          <cell r="C19" t="str">
            <v>Non-current assets</v>
          </cell>
          <cell r="D19" t="str">
            <v>Intangible assets</v>
          </cell>
          <cell r="E19" t="str">
            <v>Intangible assets - A/A</v>
          </cell>
        </row>
        <row r="20">
          <cell r="A20" t="str">
            <v>142</v>
          </cell>
          <cell r="B20" t="str">
            <v>Інші інвестиції пов’язаним сторонам</v>
          </cell>
          <cell r="C20" t="str">
            <v>Non-current assets</v>
          </cell>
          <cell r="D20" t="str">
            <v>Investments available for sale</v>
          </cell>
          <cell r="E20" t="str">
            <v>Investments available for sale</v>
          </cell>
        </row>
        <row r="21">
          <cell r="A21" t="str">
            <v>143</v>
          </cell>
          <cell r="B21" t="str">
            <v>Інвестиції непов’язаним сторонам</v>
          </cell>
          <cell r="C21" t="str">
            <v>Non-current assets</v>
          </cell>
          <cell r="D21" t="str">
            <v>Investments available for sale</v>
          </cell>
          <cell r="E21" t="str">
            <v>Investments available for sale</v>
          </cell>
        </row>
        <row r="22">
          <cell r="A22" t="str">
            <v>151</v>
          </cell>
          <cell r="B22" t="str">
            <v>Капітальне будівництво</v>
          </cell>
          <cell r="C22" t="str">
            <v>Non-current assets</v>
          </cell>
          <cell r="D22" t="str">
            <v>Property and equipment</v>
          </cell>
          <cell r="E22" t="str">
            <v>Construction in Progress</v>
          </cell>
        </row>
        <row r="23">
          <cell r="A23" t="str">
            <v>152</v>
          </cell>
          <cell r="B23" t="str">
            <v>Придбання (виготовлення) основних засобів</v>
          </cell>
          <cell r="C23" t="str">
            <v>Total</v>
          </cell>
          <cell r="D23" t="str">
            <v>Total</v>
          </cell>
          <cell r="E23" t="str">
            <v>Total</v>
          </cell>
        </row>
        <row r="24">
          <cell r="A24" t="str">
            <v>1521</v>
          </cell>
          <cell r="B24" t="str">
            <v>Придбання основних засобів</v>
          </cell>
          <cell r="C24" t="str">
            <v>Non-current assets</v>
          </cell>
          <cell r="D24" t="str">
            <v>Property and equipment</v>
          </cell>
          <cell r="E24" t="str">
            <v>Construction in Progress</v>
          </cell>
        </row>
        <row r="25">
          <cell r="A25" t="str">
            <v>1522</v>
          </cell>
          <cell r="B25" t="str">
            <v>Виготовлення основних засобів</v>
          </cell>
          <cell r="C25" t="str">
            <v>Non-current assets</v>
          </cell>
          <cell r="D25" t="str">
            <v>Property and equipment</v>
          </cell>
          <cell r="E25" t="str">
            <v>Construction in Progress</v>
          </cell>
        </row>
        <row r="26">
          <cell r="A26" t="str">
            <v>153</v>
          </cell>
          <cell r="B26" t="str">
            <v>Придбання (виготовлення) інших необоротних матеріальних активів</v>
          </cell>
          <cell r="C26" t="str">
            <v>Total</v>
          </cell>
          <cell r="D26" t="str">
            <v>Total</v>
          </cell>
          <cell r="E26" t="str">
            <v>Total</v>
          </cell>
        </row>
        <row r="27">
          <cell r="A27" t="str">
            <v>1531</v>
          </cell>
          <cell r="B27" t="str">
            <v>Придбання  інших необоротних матеріальних активів</v>
          </cell>
          <cell r="C27" t="str">
            <v>Non-current assets</v>
          </cell>
          <cell r="D27" t="str">
            <v>Property and equipment</v>
          </cell>
          <cell r="E27" t="str">
            <v>Construction in Progress</v>
          </cell>
        </row>
        <row r="28">
          <cell r="A28" t="str">
            <v>1532</v>
          </cell>
          <cell r="B28" t="str">
            <v>Виготовлення інших необоротних матеріальних активів</v>
          </cell>
          <cell r="C28" t="str">
            <v>Non-current assets</v>
          </cell>
          <cell r="D28" t="str">
            <v>Property and equipment</v>
          </cell>
          <cell r="E28" t="str">
            <v>Construction in Progress</v>
          </cell>
        </row>
        <row r="29">
          <cell r="A29" t="str">
            <v>1541</v>
          </cell>
          <cell r="B29" t="str">
            <v>Придбання нематеріальних активів</v>
          </cell>
          <cell r="C29" t="str">
            <v>Non-current assets</v>
          </cell>
          <cell r="D29" t="str">
            <v>Intangible assets</v>
          </cell>
          <cell r="E29" t="str">
            <v>Intangible assets in progress</v>
          </cell>
        </row>
        <row r="30">
          <cell r="A30" t="str">
            <v>154</v>
          </cell>
          <cell r="B30" t="str">
            <v>Придбання (створення) нематеріальних активів</v>
          </cell>
          <cell r="C30" t="str">
            <v>Total</v>
          </cell>
          <cell r="D30" t="str">
            <v>Total</v>
          </cell>
          <cell r="E30" t="str">
            <v>Total</v>
          </cell>
        </row>
        <row r="31">
          <cell r="A31" t="str">
            <v>17</v>
          </cell>
          <cell r="B31" t="str">
            <v>Відстрочені податкові активи</v>
          </cell>
          <cell r="C31" t="str">
            <v>Non-current assets</v>
          </cell>
          <cell r="D31" t="str">
            <v>Deferred tax asset</v>
          </cell>
          <cell r="E31" t="str">
            <v>Deferred tax asset</v>
          </cell>
          <cell r="G31" t="str">
            <v>Finprofil</v>
          </cell>
        </row>
        <row r="32">
          <cell r="A32" t="str">
            <v>2031</v>
          </cell>
          <cell r="B32" t="str">
            <v>Топливо на складе</v>
          </cell>
          <cell r="C32" t="str">
            <v>Current assets</v>
          </cell>
          <cell r="D32" t="str">
            <v>Inventories</v>
          </cell>
          <cell r="E32" t="str">
            <v>Fuel</v>
          </cell>
        </row>
        <row r="33">
          <cell r="A33" t="str">
            <v>2032</v>
          </cell>
          <cell r="B33" t="str">
            <v>Топливо в баках</v>
          </cell>
          <cell r="C33" t="str">
            <v>Current assets</v>
          </cell>
          <cell r="D33" t="str">
            <v>Inventories</v>
          </cell>
          <cell r="E33" t="str">
            <v>Fuel</v>
          </cell>
        </row>
        <row r="34">
          <cell r="A34" t="str">
            <v>205</v>
          </cell>
          <cell r="B34" t="str">
            <v>Будівельні матеріали</v>
          </cell>
          <cell r="C34" t="str">
            <v>Current assets</v>
          </cell>
          <cell r="D34" t="str">
            <v>Inventories</v>
          </cell>
          <cell r="E34" t="str">
            <v>Other materials</v>
          </cell>
        </row>
        <row r="35">
          <cell r="A35" t="str">
            <v>206</v>
          </cell>
          <cell r="B35" t="str">
            <v>Матеріали, передані в переробку</v>
          </cell>
          <cell r="C35" t="str">
            <v>Current assets</v>
          </cell>
          <cell r="D35" t="str">
            <v>Inventories</v>
          </cell>
          <cell r="E35" t="str">
            <v>Other materials</v>
          </cell>
        </row>
        <row r="36">
          <cell r="A36" t="str">
            <v>207</v>
          </cell>
          <cell r="B36" t="str">
            <v>Запасні частини</v>
          </cell>
          <cell r="C36" t="str">
            <v>Current assets</v>
          </cell>
          <cell r="D36" t="str">
            <v>Inventories</v>
          </cell>
          <cell r="E36" t="str">
            <v>Spare parts</v>
          </cell>
        </row>
        <row r="37">
          <cell r="A37" t="str">
            <v>209</v>
          </cell>
          <cell r="B37" t="str">
            <v>Інші матеріали</v>
          </cell>
          <cell r="C37" t="str">
            <v>Current assets</v>
          </cell>
          <cell r="D37" t="str">
            <v>Inventories</v>
          </cell>
          <cell r="E37" t="str">
            <v>Other materials</v>
          </cell>
        </row>
        <row r="38">
          <cell r="A38" t="str">
            <v>22</v>
          </cell>
          <cell r="B38" t="str">
            <v>Малоцінні та швидкозношувані предмети</v>
          </cell>
          <cell r="C38" t="str">
            <v>Current assets</v>
          </cell>
          <cell r="D38" t="str">
            <v>Inventories</v>
          </cell>
          <cell r="E38" t="str">
            <v>Other materials</v>
          </cell>
        </row>
        <row r="39">
          <cell r="A39" t="str">
            <v>23</v>
          </cell>
          <cell r="B39" t="str">
            <v>Виробництво</v>
          </cell>
          <cell r="C39" t="str">
            <v>Non-current assets</v>
          </cell>
          <cell r="D39" t="str">
            <v>Property and equipment</v>
          </cell>
          <cell r="E39" t="str">
            <v>Construction in Progress</v>
          </cell>
          <cell r="G39" t="str">
            <v>Finprofil</v>
          </cell>
        </row>
        <row r="40">
          <cell r="A40" t="str">
            <v>281</v>
          </cell>
          <cell r="B40" t="str">
            <v>Товари на складі</v>
          </cell>
          <cell r="C40" t="str">
            <v>Current assets</v>
          </cell>
          <cell r="D40" t="str">
            <v>Inventories</v>
          </cell>
          <cell r="E40" t="str">
            <v>Merchandise</v>
          </cell>
        </row>
        <row r="41">
          <cell r="A41" t="str">
            <v>282</v>
          </cell>
          <cell r="B41" t="str">
            <v>Товари  в торгівлі</v>
          </cell>
          <cell r="C41" t="str">
            <v>Current assets</v>
          </cell>
          <cell r="D41" t="str">
            <v>Inventories</v>
          </cell>
          <cell r="E41" t="str">
            <v>Merchandise</v>
          </cell>
        </row>
        <row r="42">
          <cell r="A42" t="str">
            <v>285</v>
          </cell>
          <cell r="B42" t="str">
            <v>Торгова націнка</v>
          </cell>
          <cell r="C42" t="str">
            <v>Current assets</v>
          </cell>
          <cell r="D42" t="str">
            <v>Inventories</v>
          </cell>
          <cell r="E42" t="str">
            <v>Merchandise</v>
          </cell>
        </row>
        <row r="43">
          <cell r="A43" t="str">
            <v>301</v>
          </cell>
          <cell r="B43" t="str">
            <v>Каса в національній валюті</v>
          </cell>
          <cell r="C43" t="str">
            <v>Current assets</v>
          </cell>
          <cell r="D43" t="str">
            <v>Cash and cash equivalents</v>
          </cell>
          <cell r="E43" t="str">
            <v>Cash at bank in Ukrainian hryvnia</v>
          </cell>
        </row>
        <row r="44">
          <cell r="A44" t="str">
            <v>311</v>
          </cell>
          <cell r="B44" t="str">
            <v>Поточні рахунки в національній валюті</v>
          </cell>
          <cell r="C44" t="str">
            <v>Current assets</v>
          </cell>
          <cell r="D44" t="str">
            <v>Cash and cash equivalents</v>
          </cell>
          <cell r="E44" t="str">
            <v>Cash at bank in Ukrainian hryvnia</v>
          </cell>
        </row>
        <row r="45">
          <cell r="A45" t="str">
            <v>312</v>
          </cell>
          <cell r="B45" t="str">
            <v>Поточні рахунки в іноземній валюті</v>
          </cell>
          <cell r="C45" t="str">
            <v>Current assets</v>
          </cell>
          <cell r="D45" t="str">
            <v>Cash and cash equivalents</v>
          </cell>
          <cell r="E45" t="str">
            <v>Cash at bank in foreign currency</v>
          </cell>
        </row>
        <row r="46">
          <cell r="A46" t="str">
            <v>313</v>
          </cell>
          <cell r="B46" t="str">
            <v>Інші рахунки в банку в національній валюті</v>
          </cell>
          <cell r="C46" t="str">
            <v>Current assets</v>
          </cell>
          <cell r="D46" t="str">
            <v>Cash and cash equivalents</v>
          </cell>
          <cell r="E46" t="str">
            <v>Cash at bank in Ukrainian hryvnia</v>
          </cell>
        </row>
        <row r="47">
          <cell r="A47" t="str">
            <v>333</v>
          </cell>
          <cell r="B47" t="str">
            <v>Грошові кошти в дорозі в національній валюті</v>
          </cell>
          <cell r="C47" t="str">
            <v>Current assets</v>
          </cell>
          <cell r="D47" t="str">
            <v>Cash and cash equivalents</v>
          </cell>
          <cell r="E47" t="str">
            <v>Cash in transit</v>
          </cell>
        </row>
        <row r="48">
          <cell r="A48" t="str">
            <v>334</v>
          </cell>
          <cell r="B48" t="str">
            <v>Грошові кошти в дорозі в іноземній валюті</v>
          </cell>
          <cell r="C48" t="str">
            <v>Current assets</v>
          </cell>
          <cell r="D48" t="str">
            <v>Cash and cash equivalents</v>
          </cell>
          <cell r="E48" t="str">
            <v>Cash in transit</v>
          </cell>
        </row>
        <row r="49">
          <cell r="A49" t="str">
            <v>335</v>
          </cell>
          <cell r="B49" t="str">
            <v>Виручка по касі в загальному обсязі по товарам та послугам</v>
          </cell>
          <cell r="C49" t="str">
            <v>Current assets</v>
          </cell>
          <cell r="D49" t="str">
            <v>Cash and cash equivalents</v>
          </cell>
          <cell r="E49" t="str">
            <v>Cash at cash desk</v>
          </cell>
        </row>
        <row r="50">
          <cell r="A50" t="str">
            <v>361D</v>
          </cell>
          <cell r="B50" t="str">
            <v>Розрахунки з вітчизняними покупцями</v>
          </cell>
          <cell r="C50" t="str">
            <v>Current assets</v>
          </cell>
          <cell r="D50" t="str">
            <v>Trade and other receivables</v>
          </cell>
          <cell r="E50" t="str">
            <v>Trade and other receivables</v>
          </cell>
        </row>
        <row r="51">
          <cell r="A51" t="str">
            <v>361C</v>
          </cell>
          <cell r="B51" t="str">
            <v>Розрахунки з вітчизняними покупцями</v>
          </cell>
          <cell r="C51" t="str">
            <v>Current Liabilities</v>
          </cell>
          <cell r="D51" t="str">
            <v>Accruals and other liabilities</v>
          </cell>
          <cell r="E51" t="str">
            <v>Advances received from customers</v>
          </cell>
        </row>
        <row r="52">
          <cell r="A52" t="str">
            <v>3711D</v>
          </cell>
          <cell r="B52" t="str">
            <v>Розрахунки за виданими авансами (в національній валюті)</v>
          </cell>
          <cell r="C52" t="str">
            <v>Current assets</v>
          </cell>
          <cell r="D52" t="str">
            <v>Trade and other receivables</v>
          </cell>
          <cell r="E52" t="str">
            <v>Trade and other receivables</v>
          </cell>
          <cell r="G52" t="str">
            <v>Finprofil</v>
          </cell>
        </row>
        <row r="53">
          <cell r="A53" t="str">
            <v>3711C</v>
          </cell>
          <cell r="B53" t="str">
            <v>Розрахунки за виданими авансами (в національній валюті)</v>
          </cell>
          <cell r="C53" t="str">
            <v>Current Liabilities</v>
          </cell>
          <cell r="D53" t="str">
            <v>Trade and other payables</v>
          </cell>
          <cell r="E53" t="str">
            <v>Other payables</v>
          </cell>
          <cell r="G53" t="str">
            <v>Finprofil</v>
          </cell>
        </row>
        <row r="54">
          <cell r="A54" t="str">
            <v>3721D</v>
          </cell>
          <cell r="B54" t="str">
            <v>Розрахунки з підзвітними особами в національній валюті</v>
          </cell>
          <cell r="C54" t="str">
            <v>Current assets</v>
          </cell>
          <cell r="D54" t="str">
            <v>Trade and other receivables</v>
          </cell>
          <cell r="E54" t="str">
            <v>Trade and other receivables</v>
          </cell>
        </row>
        <row r="55">
          <cell r="A55" t="str">
            <v>3721C</v>
          </cell>
          <cell r="B55" t="str">
            <v>Розрахунки з підзвітними особами в національній валюті</v>
          </cell>
          <cell r="C55" t="str">
            <v>Current Liabilities</v>
          </cell>
          <cell r="D55" t="str">
            <v>Trade and other payables</v>
          </cell>
          <cell r="E55" t="str">
            <v>Other payables</v>
          </cell>
        </row>
        <row r="56">
          <cell r="A56" t="str">
            <v>3723D</v>
          </cell>
          <cell r="B56" t="str">
            <v>Расчеты с дебиторами и кредиторами</v>
          </cell>
          <cell r="C56" t="str">
            <v>Current assets</v>
          </cell>
          <cell r="D56" t="str">
            <v>Trade and other receivables</v>
          </cell>
          <cell r="E56" t="str">
            <v>Trade and other receivables</v>
          </cell>
        </row>
        <row r="57">
          <cell r="A57" t="str">
            <v>3723C</v>
          </cell>
          <cell r="B57" t="str">
            <v>Расчеты с дебиторами и кредиторами</v>
          </cell>
          <cell r="C57" t="str">
            <v>Current Liabilities</v>
          </cell>
          <cell r="D57" t="str">
            <v>Trade and other payables</v>
          </cell>
          <cell r="E57" t="str">
            <v>Other payables</v>
          </cell>
        </row>
        <row r="58">
          <cell r="A58" t="str">
            <v>3771D</v>
          </cell>
          <cell r="B58" t="str">
            <v>Розрахунки з іншими дебіторами</v>
          </cell>
          <cell r="C58" t="str">
            <v>Current assets</v>
          </cell>
          <cell r="D58" t="str">
            <v>Prepayments and other current assets</v>
          </cell>
          <cell r="E58" t="str">
            <v>Prepayments to suppliers</v>
          </cell>
        </row>
        <row r="59">
          <cell r="A59" t="str">
            <v>3771C</v>
          </cell>
          <cell r="B59" t="str">
            <v>Розрахунки з іншими дебіторами</v>
          </cell>
          <cell r="C59" t="str">
            <v>Current Liabilities</v>
          </cell>
          <cell r="D59" t="str">
            <v>Trade and other payables</v>
          </cell>
          <cell r="E59" t="str">
            <v>Other payables</v>
          </cell>
        </row>
        <row r="60">
          <cell r="A60" t="str">
            <v>3772D</v>
          </cell>
          <cell r="B60" t="str">
            <v>Розрахунки з іншими дебіторами (у розрізі замовлень)</v>
          </cell>
          <cell r="C60" t="str">
            <v>Current assets</v>
          </cell>
          <cell r="D60" t="str">
            <v>Trade and other receivables</v>
          </cell>
          <cell r="E60" t="str">
            <v>Trade and other receivables</v>
          </cell>
        </row>
        <row r="61">
          <cell r="A61" t="str">
            <v>3772C</v>
          </cell>
          <cell r="B61" t="str">
            <v>Розрахунки з іншими дебіторами</v>
          </cell>
          <cell r="C61" t="str">
            <v>Current Liabilities</v>
          </cell>
          <cell r="D61" t="str">
            <v>Accruals and other liabilities</v>
          </cell>
          <cell r="E61" t="str">
            <v>Advances received from customers</v>
          </cell>
        </row>
        <row r="62">
          <cell r="A62" t="str">
            <v>39</v>
          </cell>
          <cell r="B62" t="str">
            <v>Витрати майбутніх періодів</v>
          </cell>
          <cell r="C62" t="str">
            <v>Current assets</v>
          </cell>
          <cell r="D62" t="str">
            <v>Prepayments and other current assets</v>
          </cell>
          <cell r="E62" t="str">
            <v>Other current assets</v>
          </cell>
        </row>
        <row r="63">
          <cell r="A63" t="str">
            <v>40</v>
          </cell>
          <cell r="B63" t="str">
            <v>Статутний капітал</v>
          </cell>
          <cell r="C63" t="str">
            <v>Shareholders' Equity</v>
          </cell>
          <cell r="D63" t="str">
            <v>Share capital</v>
          </cell>
          <cell r="E63" t="str">
            <v>Share capital</v>
          </cell>
        </row>
        <row r="64">
          <cell r="A64" t="str">
            <v>421</v>
          </cell>
          <cell r="B64" t="str">
            <v>Емісійний дохід</v>
          </cell>
          <cell r="C64" t="str">
            <v>Shareholders' Equity</v>
          </cell>
          <cell r="D64" t="str">
            <v>Shares' premium</v>
          </cell>
          <cell r="E64" t="str">
            <v>Shares' premium</v>
          </cell>
        </row>
        <row r="65">
          <cell r="A65" t="str">
            <v>423</v>
          </cell>
          <cell r="B65" t="str">
            <v>Дооцінка  активів</v>
          </cell>
          <cell r="C65" t="str">
            <v>Shareholders' Equity</v>
          </cell>
          <cell r="D65" t="str">
            <v>Revaluation reserve</v>
          </cell>
          <cell r="E65" t="str">
            <v>Revaluation reserve</v>
          </cell>
        </row>
        <row r="66">
          <cell r="A66" t="str">
            <v>43</v>
          </cell>
          <cell r="B66" t="str">
            <v>Резервний капітал</v>
          </cell>
          <cell r="C66" t="str">
            <v>Shareholders' Equity</v>
          </cell>
          <cell r="D66" t="str">
            <v>Retained earnings</v>
          </cell>
          <cell r="E66" t="str">
            <v>Retained earnings</v>
          </cell>
        </row>
        <row r="67">
          <cell r="A67" t="str">
            <v>441</v>
          </cell>
          <cell r="B67" t="str">
            <v>Прибуток нерозподілений</v>
          </cell>
          <cell r="C67" t="str">
            <v>Shareholders' Equity</v>
          </cell>
          <cell r="D67" t="str">
            <v>Retained earnings</v>
          </cell>
          <cell r="E67" t="str">
            <v>Retained earnings</v>
          </cell>
        </row>
        <row r="68">
          <cell r="A68" t="str">
            <v>442</v>
          </cell>
          <cell r="B68" t="str">
            <v>Непокриті збитки</v>
          </cell>
          <cell r="C68" t="str">
            <v>Shareholders' Equity</v>
          </cell>
          <cell r="D68" t="str">
            <v>Retained earnings</v>
          </cell>
          <cell r="E68" t="str">
            <v>Retained earnings</v>
          </cell>
        </row>
        <row r="69">
          <cell r="A69" t="str">
            <v>46</v>
          </cell>
          <cell r="B69" t="str">
            <v>Неоплачений капітал</v>
          </cell>
          <cell r="C69" t="str">
            <v>Shareholders' Equity</v>
          </cell>
          <cell r="D69" t="str">
            <v>Share capital</v>
          </cell>
          <cell r="E69" t="str">
            <v>Share capital</v>
          </cell>
        </row>
        <row r="70">
          <cell r="A70" t="str">
            <v>501</v>
          </cell>
          <cell r="B70" t="str">
            <v>Довгострокові кредити банків у національній валюті</v>
          </cell>
          <cell r="C70" t="str">
            <v>Non-current Liabilities</v>
          </cell>
          <cell r="D70" t="str">
            <v>Long-term loans</v>
          </cell>
          <cell r="E70" t="str">
            <v>Long-term loans</v>
          </cell>
        </row>
        <row r="71">
          <cell r="A71" t="str">
            <v>502</v>
          </cell>
          <cell r="B71" t="str">
            <v>Довгострокові кредити банків в іноземній валюті</v>
          </cell>
          <cell r="C71" t="str">
            <v>Non-current Liabilities</v>
          </cell>
          <cell r="D71" t="str">
            <v>Long-term loans</v>
          </cell>
          <cell r="E71" t="str">
            <v>Long-term loans</v>
          </cell>
        </row>
        <row r="72">
          <cell r="A72" t="str">
            <v>54</v>
          </cell>
          <cell r="B72" t="str">
            <v>Відстрочені податкові зобов’язання</v>
          </cell>
          <cell r="C72" t="str">
            <v>Non-current Liabilities</v>
          </cell>
          <cell r="D72" t="str">
            <v>Deferred tax liability</v>
          </cell>
          <cell r="E72" t="str">
            <v>Deferred tax liability</v>
          </cell>
        </row>
        <row r="73">
          <cell r="A73" t="str">
            <v>602</v>
          </cell>
          <cell r="B73" t="str">
            <v>Короткострокові кредити банків в іноземній валюті</v>
          </cell>
          <cell r="C73" t="str">
            <v>Current Liabilities</v>
          </cell>
          <cell r="D73" t="str">
            <v>Short-term borrowings</v>
          </cell>
          <cell r="E73" t="str">
            <v>Short-term borrowings</v>
          </cell>
        </row>
        <row r="74">
          <cell r="A74" t="str">
            <v>631D</v>
          </cell>
          <cell r="B74" t="str">
            <v>Розрахунки з вітчизняними постачальниками</v>
          </cell>
          <cell r="C74" t="str">
            <v>Current assets</v>
          </cell>
          <cell r="D74" t="str">
            <v>Prepayments and other current assets</v>
          </cell>
          <cell r="E74" t="str">
            <v>Prepayments to suppliers</v>
          </cell>
        </row>
        <row r="75">
          <cell r="A75" t="str">
            <v>631C</v>
          </cell>
          <cell r="B75" t="str">
            <v>Розрахунки з вітчизняними постачальниками</v>
          </cell>
          <cell r="C75" t="str">
            <v>Current Liabilities</v>
          </cell>
          <cell r="D75" t="str">
            <v>Trade and other payables</v>
          </cell>
          <cell r="E75" t="str">
            <v>Trade and other payables</v>
          </cell>
        </row>
        <row r="76">
          <cell r="A76" t="str">
            <v>632D</v>
          </cell>
          <cell r="B76" t="str">
            <v>Розрахунки з іноземними постачальниками</v>
          </cell>
          <cell r="C76" t="str">
            <v>Current assets</v>
          </cell>
          <cell r="D76" t="str">
            <v>Prepayments and other current assets</v>
          </cell>
          <cell r="E76" t="str">
            <v>Prepayments to suppliers</v>
          </cell>
        </row>
        <row r="77">
          <cell r="A77" t="str">
            <v>632C</v>
          </cell>
          <cell r="B77" t="str">
            <v>Розрахунки з іноземними постачальниками</v>
          </cell>
          <cell r="C77" t="str">
            <v>Current Liabilities</v>
          </cell>
          <cell r="D77" t="str">
            <v>Trade and other payables</v>
          </cell>
          <cell r="E77" t="str">
            <v>Trade and other payables</v>
          </cell>
        </row>
        <row r="78">
          <cell r="A78" t="str">
            <v>6411D</v>
          </cell>
          <cell r="B78" t="str">
            <v>Прибутковий податок</v>
          </cell>
          <cell r="C78" t="str">
            <v>Current assets</v>
          </cell>
          <cell r="D78" t="str">
            <v>Prepayments and other current assets</v>
          </cell>
          <cell r="E78" t="str">
            <v>Prepaid other taxes</v>
          </cell>
        </row>
        <row r="79">
          <cell r="A79" t="str">
            <v>6411C</v>
          </cell>
          <cell r="B79" t="str">
            <v>Прибутковий податок</v>
          </cell>
          <cell r="C79" t="str">
            <v>Current Liabilities</v>
          </cell>
          <cell r="D79" t="str">
            <v>Accruals and other liabilities</v>
          </cell>
          <cell r="E79" t="str">
            <v>Other taxes payable</v>
          </cell>
        </row>
        <row r="80">
          <cell r="A80" t="str">
            <v>6414D</v>
          </cell>
          <cell r="B80" t="str">
            <v>Місцеві податки</v>
          </cell>
          <cell r="C80" t="str">
            <v>Current assets</v>
          </cell>
          <cell r="D80" t="str">
            <v>Prepayments and other current assets</v>
          </cell>
          <cell r="E80" t="str">
            <v>Prepaid other taxes</v>
          </cell>
        </row>
        <row r="81">
          <cell r="A81" t="str">
            <v>6414C</v>
          </cell>
          <cell r="B81" t="str">
            <v>Місцеві податки</v>
          </cell>
          <cell r="C81" t="str">
            <v>Current Liabilities</v>
          </cell>
          <cell r="D81" t="str">
            <v>Accruals and other liabilities</v>
          </cell>
          <cell r="E81" t="str">
            <v>Other taxes payable</v>
          </cell>
        </row>
        <row r="82">
          <cell r="A82" t="str">
            <v>6415D</v>
          </cell>
          <cell r="B82" t="str">
            <v>ПДВ</v>
          </cell>
          <cell r="C82" t="str">
            <v>Current assets</v>
          </cell>
          <cell r="D82" t="str">
            <v>Prepayments and other current assets</v>
          </cell>
          <cell r="E82" t="str">
            <v>VAT receivable</v>
          </cell>
        </row>
        <row r="83">
          <cell r="A83" t="str">
            <v>6415C</v>
          </cell>
          <cell r="B83" t="str">
            <v>ПДВ</v>
          </cell>
          <cell r="C83" t="str">
            <v>Current Liabilities</v>
          </cell>
          <cell r="D83" t="str">
            <v>Accruals and other liabilities</v>
          </cell>
          <cell r="E83" t="str">
            <v>VAT payable</v>
          </cell>
        </row>
        <row r="84">
          <cell r="A84" t="str">
            <v>6416D</v>
          </cell>
          <cell r="B84" t="str">
            <v>Податок на прибуток</v>
          </cell>
          <cell r="C84" t="str">
            <v>Current Liabilities</v>
          </cell>
          <cell r="D84" t="str">
            <v>CPT payable</v>
          </cell>
          <cell r="E84" t="str">
            <v>CPT payable</v>
          </cell>
        </row>
        <row r="85">
          <cell r="A85" t="str">
            <v>6416C</v>
          </cell>
          <cell r="B85" t="str">
            <v>Податок на прибуток</v>
          </cell>
          <cell r="C85" t="str">
            <v>Current Liabilities</v>
          </cell>
          <cell r="D85" t="str">
            <v>CPT payable</v>
          </cell>
          <cell r="E85" t="str">
            <v>CPT payable</v>
          </cell>
        </row>
        <row r="86">
          <cell r="A86" t="str">
            <v>6418D</v>
          </cell>
          <cell r="B86" t="str">
            <v>Розрахунки по інших податках</v>
          </cell>
          <cell r="C86" t="str">
            <v>Current assets</v>
          </cell>
          <cell r="D86" t="str">
            <v>Prepayments and other current assets</v>
          </cell>
          <cell r="E86" t="str">
            <v>Prepaid other taxes</v>
          </cell>
        </row>
        <row r="87">
          <cell r="A87" t="str">
            <v>6418C</v>
          </cell>
          <cell r="B87" t="str">
            <v>Розрахунки по інших податках</v>
          </cell>
          <cell r="C87" t="str">
            <v>Current Liabilities</v>
          </cell>
          <cell r="D87" t="str">
            <v>Accruals and other liabilities</v>
          </cell>
          <cell r="E87" t="str">
            <v>Other taxes payable</v>
          </cell>
        </row>
        <row r="88">
          <cell r="A88" t="str">
            <v>6426D</v>
          </cell>
          <cell r="B88" t="str">
            <v>Розрахунки по інших обов'язкових платежах</v>
          </cell>
          <cell r="C88" t="str">
            <v>Current assets</v>
          </cell>
          <cell r="D88" t="str">
            <v>Prepayments and other current assets</v>
          </cell>
          <cell r="E88" t="str">
            <v>Prepaid other taxes</v>
          </cell>
        </row>
        <row r="89">
          <cell r="A89" t="str">
            <v>6426C</v>
          </cell>
          <cell r="B89" t="str">
            <v>Розрахунки по інших обов'язкових платежах</v>
          </cell>
          <cell r="C89" t="str">
            <v>Current Liabilities</v>
          </cell>
          <cell r="D89" t="str">
            <v>Accruals and other liabilities</v>
          </cell>
          <cell r="E89" t="str">
            <v>Other taxes payable</v>
          </cell>
        </row>
        <row r="90">
          <cell r="A90" t="str">
            <v>643D</v>
          </cell>
          <cell r="B90" t="str">
            <v>Податкові зобов’язання</v>
          </cell>
          <cell r="C90" t="str">
            <v>Current assets</v>
          </cell>
          <cell r="D90" t="str">
            <v>Prepayments and other current assets</v>
          </cell>
          <cell r="E90" t="str">
            <v>VAT receivable</v>
          </cell>
        </row>
        <row r="91">
          <cell r="A91" t="str">
            <v>643C</v>
          </cell>
          <cell r="B91" t="str">
            <v>Податкові зобов’язання</v>
          </cell>
          <cell r="C91" t="str">
            <v>Current Liabilities</v>
          </cell>
          <cell r="D91" t="str">
            <v>Accruals and other liabilities</v>
          </cell>
          <cell r="E91" t="str">
            <v>VAT payable</v>
          </cell>
        </row>
        <row r="92">
          <cell r="A92" t="str">
            <v>6441D</v>
          </cell>
          <cell r="B92" t="str">
            <v>Податковий кредит</v>
          </cell>
          <cell r="C92" t="str">
            <v>Current assets</v>
          </cell>
          <cell r="D92" t="str">
            <v>Prepayments and other current assets</v>
          </cell>
          <cell r="E92" t="str">
            <v>VAT receivable</v>
          </cell>
        </row>
        <row r="93">
          <cell r="A93" t="str">
            <v>6441C</v>
          </cell>
          <cell r="B93" t="str">
            <v>Податковий кредит</v>
          </cell>
          <cell r="C93" t="str">
            <v>Current Liabilities</v>
          </cell>
          <cell r="D93" t="str">
            <v>Accruals and other liabilities</v>
          </cell>
          <cell r="E93" t="str">
            <v>VAT payable</v>
          </cell>
        </row>
        <row r="94">
          <cell r="A94" t="str">
            <v>6442D</v>
          </cell>
          <cell r="B94" t="str">
            <v>Неодержані податкові накладні</v>
          </cell>
          <cell r="C94" t="str">
            <v>Current assets</v>
          </cell>
          <cell r="D94" t="str">
            <v>Prepayments and other current assets</v>
          </cell>
          <cell r="E94" t="str">
            <v>VAT receivable</v>
          </cell>
        </row>
        <row r="95">
          <cell r="A95" t="str">
            <v>651D</v>
          </cell>
          <cell r="B95" t="str">
            <v>За пенсійним забезпеченням</v>
          </cell>
          <cell r="C95" t="str">
            <v>Current Liabilities</v>
          </cell>
          <cell r="D95" t="str">
            <v>Accruals and other liabilities</v>
          </cell>
          <cell r="E95" t="str">
            <v>Salaries and payroll charges</v>
          </cell>
        </row>
        <row r="96">
          <cell r="A96" t="str">
            <v>651C</v>
          </cell>
          <cell r="B96" t="str">
            <v>За пенсійним забезпеченням</v>
          </cell>
          <cell r="C96" t="str">
            <v>Current Liabilities</v>
          </cell>
          <cell r="D96" t="str">
            <v>Accruals and other liabilities</v>
          </cell>
          <cell r="E96" t="str">
            <v>Salaries and payroll charges</v>
          </cell>
        </row>
        <row r="97">
          <cell r="A97" t="str">
            <v>652D</v>
          </cell>
          <cell r="B97" t="str">
            <v>За соціальним страхуванням</v>
          </cell>
          <cell r="C97" t="str">
            <v>Current Liabilities</v>
          </cell>
          <cell r="D97" t="str">
            <v>Accruals and other liabilities</v>
          </cell>
          <cell r="E97" t="str">
            <v>Salaries and payroll charges</v>
          </cell>
        </row>
        <row r="98">
          <cell r="A98" t="str">
            <v>652C</v>
          </cell>
          <cell r="B98" t="str">
            <v>За соціальним страхуванням</v>
          </cell>
          <cell r="C98" t="str">
            <v>Current Liabilities</v>
          </cell>
          <cell r="D98" t="str">
            <v>Accruals and other liabilities</v>
          </cell>
          <cell r="E98" t="str">
            <v>Salaries and payroll charges</v>
          </cell>
        </row>
        <row r="99">
          <cell r="A99" t="str">
            <v>653D</v>
          </cell>
          <cell r="B99" t="str">
            <v>За страхуванням на випадок безробіття</v>
          </cell>
          <cell r="C99" t="str">
            <v>Current Liabilities</v>
          </cell>
          <cell r="D99" t="str">
            <v>Accruals and other liabilities</v>
          </cell>
          <cell r="E99" t="str">
            <v>Salaries and payroll charges</v>
          </cell>
        </row>
        <row r="100">
          <cell r="A100" t="str">
            <v>653C</v>
          </cell>
          <cell r="B100" t="str">
            <v>За страхуванням на випадок безробіття</v>
          </cell>
          <cell r="C100" t="str">
            <v>Current Liabilities</v>
          </cell>
          <cell r="D100" t="str">
            <v>Accruals and other liabilities</v>
          </cell>
          <cell r="E100" t="str">
            <v>Salaries and payroll charges</v>
          </cell>
        </row>
        <row r="101">
          <cell r="A101" t="str">
            <v>654D</v>
          </cell>
          <cell r="B101" t="str">
            <v>За індивідуальним страхуванням</v>
          </cell>
          <cell r="C101" t="str">
            <v>Current assets</v>
          </cell>
          <cell r="D101" t="str">
            <v>Trade and other receivables</v>
          </cell>
          <cell r="E101" t="str">
            <v>Salaries and payroll charges</v>
          </cell>
        </row>
        <row r="102">
          <cell r="A102" t="str">
            <v>654C</v>
          </cell>
          <cell r="B102" t="str">
            <v>За індивідуальним страхуванням</v>
          </cell>
          <cell r="C102" t="str">
            <v>Current Liabilities</v>
          </cell>
          <cell r="D102" t="str">
            <v>Accruals and other liabilities</v>
          </cell>
          <cell r="E102" t="str">
            <v>Salaries and payroll charges</v>
          </cell>
        </row>
        <row r="103">
          <cell r="A103" t="str">
            <v>6552D</v>
          </cell>
          <cell r="B103" t="str">
            <v>За страхуванням майна підприємства</v>
          </cell>
          <cell r="C103" t="str">
            <v>Current assets</v>
          </cell>
          <cell r="D103" t="str">
            <v>Prepayments and other current assets</v>
          </cell>
          <cell r="E103" t="str">
            <v>Other assets</v>
          </cell>
        </row>
        <row r="104">
          <cell r="A104" t="str">
            <v>6552C</v>
          </cell>
          <cell r="B104" t="str">
            <v>За страхуванням майна підприємства</v>
          </cell>
          <cell r="C104" t="str">
            <v>Current Liabilities</v>
          </cell>
          <cell r="D104" t="str">
            <v>Accruals and other liabilities</v>
          </cell>
          <cell r="E104" t="str">
            <v>Other liabilities</v>
          </cell>
        </row>
        <row r="105">
          <cell r="A105" t="str">
            <v>656D</v>
          </cell>
          <cell r="B105" t="str">
            <v>За страхуванням від нещасних випадків</v>
          </cell>
          <cell r="C105" t="str">
            <v>Current assets</v>
          </cell>
          <cell r="D105" t="str">
            <v>Prepayments and other current assets</v>
          </cell>
          <cell r="E105" t="str">
            <v>Other assets</v>
          </cell>
        </row>
        <row r="106">
          <cell r="A106" t="str">
            <v>656C</v>
          </cell>
          <cell r="B106" t="str">
            <v>За страхуванням від нещасних випадків</v>
          </cell>
          <cell r="C106" t="str">
            <v>Current Liabilities</v>
          </cell>
          <cell r="D106" t="str">
            <v>Accruals and other liabilities</v>
          </cell>
          <cell r="E106" t="str">
            <v>Other liabilities</v>
          </cell>
        </row>
        <row r="107">
          <cell r="A107" t="str">
            <v>661</v>
          </cell>
          <cell r="B107" t="str">
            <v>Розрахунки за заробітною платою</v>
          </cell>
          <cell r="C107" t="str">
            <v>Current Liabilities</v>
          </cell>
          <cell r="D107" t="str">
            <v>Accruals and other liabilities</v>
          </cell>
          <cell r="E107" t="str">
            <v>Salaries and payroll charges</v>
          </cell>
        </row>
        <row r="108">
          <cell r="A108" t="str">
            <v>662</v>
          </cell>
          <cell r="B108" t="str">
            <v>Розрахунки з депонентами</v>
          </cell>
          <cell r="C108" t="str">
            <v>Current Liabilities</v>
          </cell>
          <cell r="D108" t="str">
            <v>Accruals and other liabilities</v>
          </cell>
          <cell r="E108" t="str">
            <v>Salaries and payroll charges</v>
          </cell>
        </row>
        <row r="109">
          <cell r="A109" t="str">
            <v>672D</v>
          </cell>
          <cell r="B109" t="str">
            <v>Розрахунки за іншими виплатами</v>
          </cell>
          <cell r="C109" t="str">
            <v>Current assets</v>
          </cell>
          <cell r="D109" t="str">
            <v>Related parties receivables</v>
          </cell>
          <cell r="E109" t="str">
            <v>Receivables from shareholders</v>
          </cell>
        </row>
        <row r="110">
          <cell r="A110" t="str">
            <v>672C</v>
          </cell>
          <cell r="B110" t="str">
            <v>Розрахунки за іншими виплатами</v>
          </cell>
          <cell r="C110" t="str">
            <v>Current Liabilities</v>
          </cell>
          <cell r="D110" t="str">
            <v>Related parties payables</v>
          </cell>
          <cell r="E110" t="str">
            <v>Payables to shareholders</v>
          </cell>
        </row>
        <row r="111">
          <cell r="A111" t="str">
            <v>681</v>
          </cell>
          <cell r="B111" t="str">
            <v>Розрахунки за авансами одержаними</v>
          </cell>
          <cell r="C111" t="str">
            <v>Total</v>
          </cell>
          <cell r="D111" t="str">
            <v>Total</v>
          </cell>
          <cell r="E111" t="str">
            <v>Total</v>
          </cell>
        </row>
        <row r="112">
          <cell r="A112" t="str">
            <v>6811D</v>
          </cell>
          <cell r="B112" t="str">
            <v>Розрахунки за авансами одержаними в національній валюті</v>
          </cell>
          <cell r="C112" t="str">
            <v>Current assets</v>
          </cell>
          <cell r="D112" t="str">
            <v>Trade and other receivables</v>
          </cell>
          <cell r="E112" t="str">
            <v>Trade and other receivables</v>
          </cell>
        </row>
        <row r="113">
          <cell r="A113" t="str">
            <v>6811C</v>
          </cell>
          <cell r="B113" t="str">
            <v>Розрахунки за авансами одержаними в національній валюті</v>
          </cell>
          <cell r="C113" t="str">
            <v>Current Liabilities</v>
          </cell>
          <cell r="D113" t="str">
            <v>Accruals and other liabilities</v>
          </cell>
          <cell r="E113" t="str">
            <v>Advances received from customers</v>
          </cell>
        </row>
        <row r="114">
          <cell r="A114" t="str">
            <v>682D</v>
          </cell>
          <cell r="B114" t="str">
            <v>Внутрішні розрахунки</v>
          </cell>
          <cell r="C114" t="str">
            <v>Current assets</v>
          </cell>
          <cell r="D114" t="str">
            <v>Prepayments and other current assets</v>
          </cell>
          <cell r="E114" t="str">
            <v>Prepayments to suppliers</v>
          </cell>
        </row>
        <row r="115">
          <cell r="A115" t="str">
            <v>682C</v>
          </cell>
          <cell r="B115" t="str">
            <v>Внутрішні розрахунки</v>
          </cell>
          <cell r="C115" t="str">
            <v>Current Liabilities</v>
          </cell>
          <cell r="D115" t="str">
            <v>Trade and other payables</v>
          </cell>
          <cell r="E115" t="str">
            <v>Trade and other payables</v>
          </cell>
        </row>
        <row r="116">
          <cell r="A116" t="str">
            <v>683D</v>
          </cell>
          <cell r="B116" t="str">
            <v>Внутрішньогосподарські розрахунки</v>
          </cell>
          <cell r="C116" t="str">
            <v>Current assets</v>
          </cell>
          <cell r="D116" t="str">
            <v>Prepayments and other current assets</v>
          </cell>
          <cell r="E116" t="str">
            <v>Prepayments to suppliers</v>
          </cell>
        </row>
        <row r="117">
          <cell r="A117" t="str">
            <v>683C</v>
          </cell>
          <cell r="B117" t="str">
            <v>Внутрішньогосподарські розрахунки</v>
          </cell>
          <cell r="C117" t="str">
            <v>Current Liabilities</v>
          </cell>
          <cell r="D117" t="str">
            <v>Trade and other payables</v>
          </cell>
          <cell r="E117" t="str">
            <v>Trade and other payables</v>
          </cell>
        </row>
        <row r="118">
          <cell r="A118" t="str">
            <v>6851D</v>
          </cell>
          <cell r="B118" t="str">
            <v>Розрахунки з іншими кредиторами</v>
          </cell>
          <cell r="C118" t="str">
            <v>Current assets</v>
          </cell>
          <cell r="D118" t="str">
            <v>Prepayments and other current assets</v>
          </cell>
          <cell r="E118" t="str">
            <v>Prepayments to suppliers</v>
          </cell>
        </row>
        <row r="119">
          <cell r="A119" t="str">
            <v>6851C</v>
          </cell>
          <cell r="B119" t="str">
            <v>Розрахунки з іншими кредиторами</v>
          </cell>
          <cell r="C119" t="str">
            <v>Current Liabilities</v>
          </cell>
          <cell r="D119" t="str">
            <v>Trade and other payables</v>
          </cell>
          <cell r="E119" t="str">
            <v>Trade and other payables</v>
          </cell>
        </row>
        <row r="120">
          <cell r="A120" t="str">
            <v>6852D</v>
          </cell>
          <cell r="B120" t="str">
            <v>Розрахунки з іншими кредиторами (у розрізі замовлень)</v>
          </cell>
          <cell r="C120" t="str">
            <v>Current assets</v>
          </cell>
          <cell r="D120" t="str">
            <v>Trade and other receivables</v>
          </cell>
          <cell r="E120" t="str">
            <v>Trade and other receivables</v>
          </cell>
        </row>
        <row r="121">
          <cell r="A121" t="str">
            <v>6852C</v>
          </cell>
          <cell r="B121" t="str">
            <v>Розрахунки з іншими кредиторами (у розрізі замовлень)</v>
          </cell>
          <cell r="C121" t="str">
            <v>Current Liabilities</v>
          </cell>
          <cell r="D121" t="str">
            <v>Trade and other payables</v>
          </cell>
          <cell r="E121" t="str">
            <v>Trade and other payables</v>
          </cell>
        </row>
        <row r="122">
          <cell r="A122" t="str">
            <v>6853D</v>
          </cell>
          <cell r="B122" t="str">
            <v>Розрахунки з іншими кредиторами (в іноземній валюті)</v>
          </cell>
          <cell r="C122" t="str">
            <v>Current assets</v>
          </cell>
          <cell r="D122" t="str">
            <v>Prepayments and other current assets</v>
          </cell>
          <cell r="E122" t="str">
            <v>Prepayments to suppliers</v>
          </cell>
        </row>
        <row r="123">
          <cell r="A123" t="str">
            <v>6853C</v>
          </cell>
          <cell r="B123" t="str">
            <v>Розрахунки з іншими кредиторами (в іноземній валюті)</v>
          </cell>
          <cell r="C123" t="str">
            <v>Current Liabilities</v>
          </cell>
          <cell r="D123" t="str">
            <v>Accruals and other liabilities</v>
          </cell>
          <cell r="E123" t="str">
            <v>Interest payable</v>
          </cell>
        </row>
        <row r="124">
          <cell r="A124" t="str">
            <v>6856D</v>
          </cell>
          <cell r="B124" t="str">
            <v>Розрахунки з позабюджетними фондами</v>
          </cell>
          <cell r="C124" t="str">
            <v>Current assets</v>
          </cell>
          <cell r="D124" t="str">
            <v>Prepayments and other current assets</v>
          </cell>
          <cell r="E124" t="str">
            <v>Prepaid other taxes</v>
          </cell>
        </row>
        <row r="125">
          <cell r="A125" t="str">
            <v>6856C</v>
          </cell>
          <cell r="B125" t="str">
            <v>Розрахунки з позабюджетними фондами</v>
          </cell>
          <cell r="C125" t="str">
            <v>Current Liabilities</v>
          </cell>
          <cell r="D125" t="str">
            <v>Accruals and other liabilities</v>
          </cell>
          <cell r="E125" t="str">
            <v>Other taxes payable</v>
          </cell>
        </row>
        <row r="126">
          <cell r="A126" t="str">
            <v>702</v>
          </cell>
          <cell r="B126" t="str">
            <v>Дохід від реалізації товарів</v>
          </cell>
          <cell r="C126" t="str">
            <v>Current P&amp;L</v>
          </cell>
          <cell r="D126" t="str">
            <v>Revenue</v>
          </cell>
          <cell r="E126" t="str">
            <v>Gross sales (merchandise)</v>
          </cell>
        </row>
        <row r="127">
          <cell r="A127" t="str">
            <v>702VAT</v>
          </cell>
          <cell r="B127" t="str">
            <v>Дохід від реалізації товарів</v>
          </cell>
          <cell r="C127" t="str">
            <v>Current P&amp;L</v>
          </cell>
          <cell r="D127" t="str">
            <v>Revenue</v>
          </cell>
          <cell r="E127" t="str">
            <v>Value Added Tax</v>
          </cell>
        </row>
        <row r="128">
          <cell r="A128" t="str">
            <v>702CS</v>
          </cell>
          <cell r="B128" t="str">
            <v>Дохід від реалізації товарів</v>
          </cell>
          <cell r="C128" t="str">
            <v>Current P&amp;L</v>
          </cell>
          <cell r="D128" t="str">
            <v>Revenue</v>
          </cell>
          <cell r="E128" t="str">
            <v>Gross sales (merchandise)</v>
          </cell>
        </row>
        <row r="129">
          <cell r="A129" t="str">
            <v>703</v>
          </cell>
          <cell r="B129" t="str">
            <v>Дохід від реалізації робіт і послуг</v>
          </cell>
          <cell r="C129" t="str">
            <v>Current P&amp;L</v>
          </cell>
          <cell r="D129" t="str">
            <v>Revenue</v>
          </cell>
          <cell r="E129" t="str">
            <v>Gross sales (Services)</v>
          </cell>
        </row>
        <row r="130">
          <cell r="A130" t="str">
            <v>703VAT</v>
          </cell>
          <cell r="B130" t="str">
            <v>Дохід від реалізації робіт і послуг</v>
          </cell>
          <cell r="C130" t="str">
            <v>Current P&amp;L</v>
          </cell>
          <cell r="D130" t="str">
            <v>Revenue</v>
          </cell>
          <cell r="E130" t="str">
            <v>Value Added Tax</v>
          </cell>
        </row>
        <row r="131">
          <cell r="A131" t="str">
            <v>704</v>
          </cell>
          <cell r="B131" t="str">
            <v>Вирахування з доходу</v>
          </cell>
          <cell r="C131" t="str">
            <v>Current P&amp;L</v>
          </cell>
          <cell r="D131" t="str">
            <v>Revenue</v>
          </cell>
          <cell r="E131" t="str">
            <v>Gross sales (merchandise)</v>
          </cell>
        </row>
        <row r="132">
          <cell r="A132" t="str">
            <v>704VAT</v>
          </cell>
          <cell r="B132" t="str">
            <v>Вирахування з доходу</v>
          </cell>
          <cell r="C132" t="str">
            <v>Current P&amp;L</v>
          </cell>
          <cell r="D132" t="str">
            <v>Revenue</v>
          </cell>
          <cell r="E132" t="str">
            <v>Value Added Tax</v>
          </cell>
        </row>
        <row r="133">
          <cell r="A133" t="str">
            <v>711</v>
          </cell>
          <cell r="B133" t="str">
            <v>Дохід від реалізації іноземної валюти</v>
          </cell>
          <cell r="C133" t="str">
            <v>Current P&amp;L</v>
          </cell>
          <cell r="D133" t="str">
            <v>Foreign currency translation gain/ (loss)</v>
          </cell>
          <cell r="E133" t="str">
            <v>Foreign currency translation gain/ (loss)</v>
          </cell>
        </row>
        <row r="134">
          <cell r="A134" t="str">
            <v>714</v>
          </cell>
          <cell r="B134" t="str">
            <v>Дохід від операційної курсової різниці</v>
          </cell>
          <cell r="C134" t="str">
            <v>Current P&amp;L</v>
          </cell>
          <cell r="D134" t="str">
            <v>Foreign currency translation gain/ (loss)</v>
          </cell>
          <cell r="E134" t="str">
            <v>Foreign currency translation gain/ (loss)</v>
          </cell>
        </row>
        <row r="135">
          <cell r="A135" t="str">
            <v>719</v>
          </cell>
          <cell r="B135" t="str">
            <v>Інші доходи від операційної діяльності</v>
          </cell>
          <cell r="C135" t="str">
            <v>Current P&amp;L</v>
          </cell>
          <cell r="D135" t="str">
            <v>Other gains and losses, net</v>
          </cell>
          <cell r="E135" t="str">
            <v>Other gains and losses, net</v>
          </cell>
        </row>
        <row r="136">
          <cell r="A136" t="str">
            <v>742</v>
          </cell>
          <cell r="B136" t="str">
            <v>Дохід від реалізації необоротних активів</v>
          </cell>
          <cell r="C136" t="str">
            <v>Current P&amp;L</v>
          </cell>
          <cell r="D136" t="str">
            <v>Other gains and losses, net</v>
          </cell>
          <cell r="E136" t="str">
            <v>Gain/(loss) on disposal of non-current assets</v>
          </cell>
        </row>
        <row r="137">
          <cell r="A137" t="str">
            <v>717</v>
          </cell>
          <cell r="B137" t="str">
            <v>Дохід від списання кредиторської заборгованості</v>
          </cell>
          <cell r="C137" t="str">
            <v>Current P&amp;L</v>
          </cell>
          <cell r="D137" t="str">
            <v>Other gains and losses, net</v>
          </cell>
          <cell r="E137" t="str">
            <v>Other gains and losses, net</v>
          </cell>
        </row>
        <row r="138">
          <cell r="A138" t="str">
            <v>715</v>
          </cell>
          <cell r="B138" t="str">
            <v>Одержані штрафи, пені, неустойки</v>
          </cell>
          <cell r="C138" t="str">
            <v>Current P&amp;L</v>
          </cell>
          <cell r="D138" t="str">
            <v>Other gains and losses, net</v>
          </cell>
          <cell r="E138" t="str">
            <v>Other gains and losses, net</v>
          </cell>
        </row>
        <row r="139">
          <cell r="A139" t="str">
            <v>79</v>
          </cell>
          <cell r="B139" t="str">
            <v>Фінансові результати</v>
          </cell>
          <cell r="C139" t="str">
            <v>Current P&amp;L</v>
          </cell>
          <cell r="D139" t="str">
            <v>Current P&amp;L</v>
          </cell>
          <cell r="E139" t="str">
            <v>Current P&amp;L</v>
          </cell>
        </row>
        <row r="140">
          <cell r="A140" t="str">
            <v>902</v>
          </cell>
          <cell r="B140" t="str">
            <v>Собівартість реалізованих товарів</v>
          </cell>
          <cell r="C140" t="str">
            <v>Current P&amp;L</v>
          </cell>
          <cell r="D140" t="str">
            <v>Cost of sales</v>
          </cell>
          <cell r="E140" t="str">
            <v>Cost of sales (merchandise)</v>
          </cell>
        </row>
        <row r="141">
          <cell r="A141" t="str">
            <v>903</v>
          </cell>
          <cell r="B141" t="str">
            <v>Собівартість реалізованих робіт і послуг</v>
          </cell>
          <cell r="C141" t="str">
            <v>Current P&amp;L</v>
          </cell>
          <cell r="D141" t="str">
            <v>Cost of sales</v>
          </cell>
          <cell r="E141" t="str">
            <v>Cost of sales (services)</v>
          </cell>
        </row>
        <row r="142">
          <cell r="A142" t="str">
            <v>91</v>
          </cell>
          <cell r="B142" t="str">
            <v>Загальновиробничі витрати</v>
          </cell>
          <cell r="C142" t="str">
            <v>Current P&amp;L</v>
          </cell>
          <cell r="D142" t="str">
            <v>Administrative expenses</v>
          </cell>
          <cell r="E142" t="str">
            <v>Administrative expenses</v>
          </cell>
        </row>
        <row r="143">
          <cell r="A143" t="str">
            <v>92</v>
          </cell>
          <cell r="B143" t="str">
            <v>Адміністративні витрати</v>
          </cell>
          <cell r="C143" t="str">
            <v>Current P&amp;L</v>
          </cell>
          <cell r="D143" t="str">
            <v>Administrative expenses</v>
          </cell>
          <cell r="E143" t="str">
            <v>Administrative expenses</v>
          </cell>
        </row>
        <row r="144">
          <cell r="A144" t="str">
            <v>93</v>
          </cell>
          <cell r="B144" t="str">
            <v>Витрати на збут</v>
          </cell>
          <cell r="C144" t="str">
            <v>Current P&amp;L</v>
          </cell>
          <cell r="D144" t="str">
            <v>Selling and distribution costs</v>
          </cell>
          <cell r="E144" t="str">
            <v>Selling and distribution costs</v>
          </cell>
        </row>
        <row r="145">
          <cell r="A145" t="str">
            <v>945</v>
          </cell>
          <cell r="B145" t="str">
            <v>Втрати від операційної курсової різниці</v>
          </cell>
          <cell r="C145" t="str">
            <v>Current P&amp;L</v>
          </cell>
          <cell r="D145" t="str">
            <v>Foreign currency translation gain/ (loss)</v>
          </cell>
          <cell r="E145" t="str">
            <v>Foreign currency translation gain/ (loss)</v>
          </cell>
        </row>
        <row r="146">
          <cell r="A146" t="str">
            <v>947</v>
          </cell>
          <cell r="B146" t="str">
            <v>Нестачі і втрати від псування цінностей</v>
          </cell>
          <cell r="C146" t="str">
            <v>Current P&amp;L</v>
          </cell>
          <cell r="D146" t="str">
            <v>Other gains and losses, net</v>
          </cell>
          <cell r="E146" t="str">
            <v>Other gains and losses, net</v>
          </cell>
        </row>
        <row r="147">
          <cell r="A147" t="str">
            <v>948</v>
          </cell>
          <cell r="B147" t="str">
            <v>Визнані штрафи, пені, неустойки</v>
          </cell>
          <cell r="C147" t="str">
            <v>Current P&amp;L</v>
          </cell>
          <cell r="D147" t="str">
            <v>Other gains and losses, net</v>
          </cell>
          <cell r="E147" t="str">
            <v>Other gains and losses, net</v>
          </cell>
        </row>
        <row r="148">
          <cell r="A148" t="str">
            <v>949</v>
          </cell>
          <cell r="B148" t="str">
            <v>Інші витрати операційної діяльності</v>
          </cell>
          <cell r="C148" t="str">
            <v>Current P&amp;L</v>
          </cell>
          <cell r="D148" t="str">
            <v>Other gains and losses, net</v>
          </cell>
          <cell r="E148" t="str">
            <v>Other gains and losses, net</v>
          </cell>
        </row>
        <row r="149">
          <cell r="A149" t="str">
            <v>951</v>
          </cell>
          <cell r="B149" t="str">
            <v>Відсотки за кредит</v>
          </cell>
          <cell r="C149" t="str">
            <v>Current P&amp;L</v>
          </cell>
          <cell r="D149" t="str">
            <v>Interest expense</v>
          </cell>
          <cell r="E149" t="str">
            <v>Interest expense</v>
          </cell>
        </row>
        <row r="150">
          <cell r="A150" t="str">
            <v>972</v>
          </cell>
          <cell r="B150" t="str">
            <v>Собівартість реалізованих необоротних активів</v>
          </cell>
          <cell r="C150" t="str">
            <v>Current P&amp;L</v>
          </cell>
          <cell r="D150" t="str">
            <v>Other gains and losses, net</v>
          </cell>
          <cell r="E150" t="str">
            <v>Gain/(loss) on disposal of non-current assets</v>
          </cell>
        </row>
        <row r="151">
          <cell r="A151" t="str">
            <v>976</v>
          </cell>
          <cell r="B151" t="str">
            <v>Списання необоротних активів</v>
          </cell>
          <cell r="C151" t="str">
            <v>Current P&amp;L</v>
          </cell>
          <cell r="D151" t="str">
            <v>Other gains and losses, net</v>
          </cell>
          <cell r="E151" t="str">
            <v>Gain/(loss) on disposal of non-current assets</v>
          </cell>
        </row>
        <row r="152">
          <cell r="A152" t="str">
            <v>981</v>
          </cell>
          <cell r="B152" t="str">
            <v>Податок на прибуток від звичайної діяльності</v>
          </cell>
          <cell r="C152" t="str">
            <v>Current P&amp;L</v>
          </cell>
          <cell r="D152" t="str">
            <v>Income tax</v>
          </cell>
          <cell r="E152" t="str">
            <v>Income tax</v>
          </cell>
        </row>
        <row r="153">
          <cell r="A153" t="str">
            <v>20</v>
          </cell>
          <cell r="B153" t="str">
            <v>Виробничі запаси</v>
          </cell>
          <cell r="C153" t="str">
            <v>Total</v>
          </cell>
          <cell r="D153" t="str">
            <v>Total</v>
          </cell>
          <cell r="E153" t="str">
            <v>Total</v>
          </cell>
        </row>
        <row r="154">
          <cell r="A154" t="str">
            <v>30</v>
          </cell>
          <cell r="B154" t="str">
            <v>Каса</v>
          </cell>
          <cell r="C154" t="str">
            <v>Total</v>
          </cell>
          <cell r="D154" t="str">
            <v>Total</v>
          </cell>
          <cell r="E154" t="str">
            <v>Total</v>
          </cell>
        </row>
        <row r="155">
          <cell r="A155" t="str">
            <v>31</v>
          </cell>
          <cell r="B155" t="str">
            <v>Рахунки в банках</v>
          </cell>
          <cell r="C155" t="str">
            <v>Total</v>
          </cell>
          <cell r="D155" t="str">
            <v>Total</v>
          </cell>
          <cell r="E155" t="str">
            <v>Total</v>
          </cell>
        </row>
        <row r="156">
          <cell r="A156" t="str">
            <v>36</v>
          </cell>
          <cell r="B156" t="str">
            <v>Розрахунки з покупцями та замовниками</v>
          </cell>
          <cell r="C156" t="str">
            <v>Total</v>
          </cell>
          <cell r="D156" t="str">
            <v>Total</v>
          </cell>
          <cell r="E156" t="str">
            <v>Total</v>
          </cell>
        </row>
        <row r="157">
          <cell r="A157" t="str">
            <v>37</v>
          </cell>
          <cell r="B157" t="str">
            <v>Розрахунки з різними дебіторами</v>
          </cell>
          <cell r="C157" t="str">
            <v>Total</v>
          </cell>
          <cell r="D157" t="str">
            <v>Total</v>
          </cell>
          <cell r="E157" t="str">
            <v>Total</v>
          </cell>
        </row>
        <row r="158">
          <cell r="A158" t="str">
            <v>372</v>
          </cell>
          <cell r="B158" t="str">
            <v>Розрахунки з підзвітними особами</v>
          </cell>
          <cell r="C158" t="str">
            <v>Total</v>
          </cell>
          <cell r="D158" t="str">
            <v>Total</v>
          </cell>
          <cell r="E158" t="str">
            <v>Total</v>
          </cell>
        </row>
        <row r="159">
          <cell r="A159" t="str">
            <v>44</v>
          </cell>
          <cell r="B159" t="str">
            <v>Нерозподілені прибутки (непокриті збитки)</v>
          </cell>
          <cell r="C159" t="str">
            <v>Total</v>
          </cell>
          <cell r="D159" t="str">
            <v>Total</v>
          </cell>
          <cell r="E159" t="str">
            <v>Total</v>
          </cell>
        </row>
        <row r="160">
          <cell r="A160" t="str">
            <v>64</v>
          </cell>
          <cell r="B160" t="str">
            <v>Розрахунки за податками й платежами</v>
          </cell>
          <cell r="C160" t="str">
            <v>Total</v>
          </cell>
          <cell r="D160" t="str">
            <v>Total</v>
          </cell>
          <cell r="E160" t="str">
            <v>Total</v>
          </cell>
        </row>
        <row r="161">
          <cell r="A161" t="str">
            <v>641</v>
          </cell>
          <cell r="B161" t="str">
            <v>Розрахунки за податками</v>
          </cell>
          <cell r="C161" t="str">
            <v>Total</v>
          </cell>
          <cell r="D161" t="str">
            <v>Total</v>
          </cell>
          <cell r="E161" t="str">
            <v>Total</v>
          </cell>
        </row>
        <row r="162">
          <cell r="A162" t="str">
            <v>644</v>
          </cell>
          <cell r="B162" t="str">
            <v>Податковий кредит</v>
          </cell>
          <cell r="C162" t="str">
            <v>Total</v>
          </cell>
          <cell r="D162" t="str">
            <v>Total</v>
          </cell>
          <cell r="E162" t="str">
            <v>Total</v>
          </cell>
        </row>
        <row r="163">
          <cell r="A163" t="str">
            <v>65</v>
          </cell>
          <cell r="B163" t="str">
            <v>Розрахунки за страхуванням</v>
          </cell>
          <cell r="C163" t="str">
            <v>Total</v>
          </cell>
          <cell r="D163" t="str">
            <v>Total</v>
          </cell>
          <cell r="E163" t="str">
            <v>Total</v>
          </cell>
        </row>
        <row r="164">
          <cell r="A164" t="str">
            <v>66</v>
          </cell>
          <cell r="B164" t="str">
            <v>Розрахунки з оплати праці</v>
          </cell>
          <cell r="C164" t="str">
            <v>Total</v>
          </cell>
          <cell r="D164" t="str">
            <v>Total</v>
          </cell>
          <cell r="E164" t="str">
            <v>Total</v>
          </cell>
        </row>
        <row r="165">
          <cell r="A165" t="str">
            <v>68</v>
          </cell>
          <cell r="B165" t="str">
            <v>Розрахунки за різними операціями</v>
          </cell>
          <cell r="C165" t="str">
            <v>Total</v>
          </cell>
          <cell r="D165" t="str">
            <v>Total</v>
          </cell>
          <cell r="E165" t="str">
            <v>Total</v>
          </cell>
        </row>
        <row r="166">
          <cell r="A166" t="str">
            <v>685</v>
          </cell>
          <cell r="B166" t="str">
            <v>Розрахунки з іншими кредиторами</v>
          </cell>
          <cell r="C166" t="str">
            <v>Total</v>
          </cell>
          <cell r="D166" t="str">
            <v>Total</v>
          </cell>
          <cell r="E166" t="str">
            <v>Total</v>
          </cell>
        </row>
        <row r="167">
          <cell r="A167" t="str">
            <v>70</v>
          </cell>
          <cell r="B167" t="str">
            <v>Доходи від реалізації</v>
          </cell>
          <cell r="C167" t="str">
            <v>Total</v>
          </cell>
          <cell r="D167" t="str">
            <v>Total</v>
          </cell>
          <cell r="E167" t="str">
            <v>Total</v>
          </cell>
        </row>
        <row r="168">
          <cell r="A168" t="str">
            <v>791</v>
          </cell>
          <cell r="B168" t="str">
            <v>Результат операцiйної діяльності</v>
          </cell>
          <cell r="C168" t="str">
            <v>Total</v>
          </cell>
          <cell r="D168" t="str">
            <v>Total</v>
          </cell>
          <cell r="E168" t="str">
            <v>Total</v>
          </cell>
        </row>
        <row r="169">
          <cell r="A169" t="str">
            <v>ВД</v>
          </cell>
          <cell r="B169" t="str">
            <v>Валові доходи</v>
          </cell>
          <cell r="C169" t="str">
            <v>Total</v>
          </cell>
          <cell r="D169" t="str">
            <v>Total</v>
          </cell>
          <cell r="E169" t="str">
            <v>Total</v>
          </cell>
        </row>
        <row r="170">
          <cell r="A170" t="str">
            <v>ВР</v>
          </cell>
          <cell r="B170" t="str">
            <v>Валові витрати</v>
          </cell>
          <cell r="C170" t="str">
            <v>Total</v>
          </cell>
          <cell r="D170" t="str">
            <v>Total</v>
          </cell>
          <cell r="E170" t="str">
            <v>Total</v>
          </cell>
        </row>
        <row r="171">
          <cell r="A171" t="str">
            <v>ВЛ</v>
          </cell>
          <cell r="B171" t="str">
            <v>Балансова вартість валюти (податковий облік)</v>
          </cell>
          <cell r="C171" t="str">
            <v>Total</v>
          </cell>
          <cell r="D171" t="str">
            <v>Total</v>
          </cell>
          <cell r="E171" t="str">
            <v>Total</v>
          </cell>
        </row>
        <row r="172">
          <cell r="A172" t="str">
            <v>ЗА</v>
          </cell>
          <cell r="B172" t="str">
            <v>Балансова вартість запасів (податковий облік)</v>
          </cell>
          <cell r="C172" t="str">
            <v>Total</v>
          </cell>
          <cell r="D172" t="str">
            <v>Total</v>
          </cell>
          <cell r="E172" t="str">
            <v>Total</v>
          </cell>
        </row>
        <row r="173">
          <cell r="A173" t="str">
            <v>ЗАМ</v>
          </cell>
          <cell r="B173" t="str">
            <v>Балансова вартість виробн. запасів (податковий облік)</v>
          </cell>
          <cell r="C173" t="str">
            <v>Total</v>
          </cell>
          <cell r="D173" t="str">
            <v>Total</v>
          </cell>
          <cell r="E173" t="str">
            <v>Total</v>
          </cell>
        </row>
        <row r="174">
          <cell r="A174" t="str">
            <v>ЗАМБ</v>
          </cell>
          <cell r="B174" t="str">
            <v>Вартість виробн. запасів за бухгалтерським обліком</v>
          </cell>
          <cell r="C174" t="str">
            <v>Total</v>
          </cell>
          <cell r="D174" t="str">
            <v>Total</v>
          </cell>
          <cell r="E174" t="str">
            <v>Total</v>
          </cell>
        </row>
        <row r="175">
          <cell r="A175" t="str">
            <v>ЗАМО</v>
          </cell>
          <cell r="B175" t="str">
            <v>Відмінності у вартості виробн. запасів між бухг. та податк. облі</v>
          </cell>
          <cell r="C175" t="str">
            <v>Total</v>
          </cell>
          <cell r="D175" t="str">
            <v>Total</v>
          </cell>
          <cell r="E175" t="str">
            <v>Total</v>
          </cell>
        </row>
        <row r="176">
          <cell r="A176" t="str">
            <v>ЗАР</v>
          </cell>
          <cell r="B176" t="str">
            <v>Балансова вартість товарів у роздр. торг. (податковий облік)</v>
          </cell>
          <cell r="C176" t="str">
            <v>Total</v>
          </cell>
          <cell r="D176" t="str">
            <v>Total</v>
          </cell>
          <cell r="E176" t="str">
            <v>Total</v>
          </cell>
        </row>
        <row r="177">
          <cell r="A177" t="str">
            <v>ЗАРО</v>
          </cell>
          <cell r="B177" t="str">
            <v>Відмінності у вартості товарів у роздр. торг. між бухг. та подат</v>
          </cell>
          <cell r="C177" t="str">
            <v>Total</v>
          </cell>
          <cell r="D177" t="str">
            <v>Total</v>
          </cell>
          <cell r="E177" t="str">
            <v>Total</v>
          </cell>
        </row>
        <row r="178">
          <cell r="A178" t="str">
            <v>ЗАРБ</v>
          </cell>
          <cell r="B178" t="str">
            <v>Вартість товарів у роздр. торг. за бухгалтерським обліком</v>
          </cell>
          <cell r="C178" t="str">
            <v>Total</v>
          </cell>
          <cell r="D178" t="str">
            <v>Total</v>
          </cell>
          <cell r="E178" t="str">
            <v>Total</v>
          </cell>
        </row>
        <row r="179">
          <cell r="A179" t="str">
            <v>МЦ</v>
          </cell>
          <cell r="B179" t="str">
            <v>МШП в експлуатації</v>
          </cell>
          <cell r="C179" t="str">
            <v>Total</v>
          </cell>
          <cell r="D179" t="str">
            <v>Total</v>
          </cell>
          <cell r="E179" t="str">
            <v>Total</v>
          </cell>
        </row>
        <row r="180">
          <cell r="A180" t="str">
            <v>НА</v>
          </cell>
          <cell r="B180" t="str">
            <v>Балансова вартість НМА (податковий облік)</v>
          </cell>
          <cell r="C180" t="str">
            <v>Total</v>
          </cell>
          <cell r="D180" t="str">
            <v>Total</v>
          </cell>
          <cell r="E180" t="str">
            <v>Total</v>
          </cell>
        </row>
        <row r="181">
          <cell r="A181" t="str">
            <v>НА1</v>
          </cell>
          <cell r="B181" t="str">
            <v>Первісна вартість НМА (податковий облік)</v>
          </cell>
          <cell r="C181" t="str">
            <v>Total</v>
          </cell>
          <cell r="D181" t="str">
            <v>Total</v>
          </cell>
          <cell r="E181" t="str">
            <v>Total</v>
          </cell>
        </row>
        <row r="182">
          <cell r="A182" t="str">
            <v>НА2</v>
          </cell>
          <cell r="B182" t="str">
            <v>Амортизація НМА (податковий облік)</v>
          </cell>
          <cell r="C182" t="str">
            <v>Total</v>
          </cell>
          <cell r="D182" t="str">
            <v>Total</v>
          </cell>
          <cell r="E182" t="str">
            <v>Total</v>
          </cell>
        </row>
        <row r="183">
          <cell r="A183" t="str">
            <v>ОС</v>
          </cell>
          <cell r="B183" t="str">
            <v>Балансова вартість ОЗ (податковий облік)</v>
          </cell>
          <cell r="C183" t="str">
            <v>Total</v>
          </cell>
          <cell r="D183" t="str">
            <v>Total</v>
          </cell>
          <cell r="E183" t="str">
            <v>Total</v>
          </cell>
        </row>
        <row r="184">
          <cell r="A184" t="str">
            <v>ОС1</v>
          </cell>
          <cell r="B184" t="str">
            <v xml:space="preserve"> </v>
          </cell>
          <cell r="C184" t="str">
            <v>Total</v>
          </cell>
          <cell r="D184" t="str">
            <v>Total</v>
          </cell>
          <cell r="E184" t="str">
            <v>Total</v>
          </cell>
        </row>
        <row r="185">
          <cell r="A185" t="str">
            <v>ОС11</v>
          </cell>
          <cell r="B185" t="str">
            <v>Основні засоби, група 1 (податковий облік)</v>
          </cell>
          <cell r="C185" t="str">
            <v>Total</v>
          </cell>
          <cell r="D185" t="str">
            <v>Total</v>
          </cell>
          <cell r="E185" t="str">
            <v>Total</v>
          </cell>
        </row>
        <row r="186">
          <cell r="A186" t="str">
            <v>ОС12</v>
          </cell>
          <cell r="C186" t="str">
            <v>Total</v>
          </cell>
          <cell r="D186" t="str">
            <v>Total</v>
          </cell>
          <cell r="E186" t="str">
            <v>Total</v>
          </cell>
        </row>
        <row r="187">
          <cell r="A187" t="str">
            <v>ОС2</v>
          </cell>
          <cell r="B187" t="str">
            <v xml:space="preserve"> </v>
          </cell>
          <cell r="C187" t="str">
            <v>Total</v>
          </cell>
          <cell r="D187" t="str">
            <v>Total</v>
          </cell>
          <cell r="E187" t="str">
            <v>Total</v>
          </cell>
        </row>
        <row r="188">
          <cell r="A188" t="str">
            <v>ОС21</v>
          </cell>
          <cell r="B188" t="str">
            <v>Основні засоби, група 2 (податковий облік)</v>
          </cell>
          <cell r="C188" t="str">
            <v>Total</v>
          </cell>
          <cell r="D188" t="str">
            <v>Total</v>
          </cell>
          <cell r="E188" t="str">
            <v>Total</v>
          </cell>
        </row>
        <row r="189">
          <cell r="A189" t="str">
            <v>ОС22</v>
          </cell>
          <cell r="B189" t="str">
            <v xml:space="preserve"> </v>
          </cell>
          <cell r="C189" t="str">
            <v>Total</v>
          </cell>
          <cell r="D189" t="str">
            <v>Total</v>
          </cell>
          <cell r="E189" t="str">
            <v>Total</v>
          </cell>
        </row>
        <row r="190">
          <cell r="A190" t="str">
            <v>ОС3</v>
          </cell>
          <cell r="B190" t="str">
            <v xml:space="preserve"> </v>
          </cell>
          <cell r="C190" t="str">
            <v>Total</v>
          </cell>
          <cell r="D190" t="str">
            <v>Total</v>
          </cell>
          <cell r="E190" t="str">
            <v>Total</v>
          </cell>
        </row>
        <row r="191">
          <cell r="A191" t="str">
            <v>ОС31</v>
          </cell>
          <cell r="B191" t="str">
            <v>Основні засоби, група 3 (податковий облік)</v>
          </cell>
          <cell r="C191" t="str">
            <v>Total</v>
          </cell>
          <cell r="D191" t="str">
            <v>Total</v>
          </cell>
          <cell r="E191" t="str">
            <v>Total</v>
          </cell>
        </row>
        <row r="192">
          <cell r="A192" t="str">
            <v>ОС32</v>
          </cell>
          <cell r="B192" t="str">
            <v xml:space="preserve"> </v>
          </cell>
          <cell r="C192" t="str">
            <v>Total</v>
          </cell>
          <cell r="D192" t="str">
            <v>Total</v>
          </cell>
          <cell r="E192" t="str">
            <v>Total</v>
          </cell>
        </row>
        <row r="193">
          <cell r="A193" t="str">
            <v>ОС4</v>
          </cell>
          <cell r="B193" t="str">
            <v>Основні засоби, група 4 (податковий облік)</v>
          </cell>
          <cell r="C193" t="str">
            <v>Total</v>
          </cell>
          <cell r="D193" t="str">
            <v>Total</v>
          </cell>
          <cell r="E193" t="str">
            <v>Total</v>
          </cell>
        </row>
        <row r="194">
          <cell r="A194" t="str">
            <v>ОСМ</v>
          </cell>
          <cell r="B194" t="str">
            <v>Модернізація ОЗ (податковий облік)</v>
          </cell>
          <cell r="C194" t="str">
            <v>Total</v>
          </cell>
          <cell r="D194" t="str">
            <v>Total</v>
          </cell>
          <cell r="E194" t="str">
            <v>Total</v>
          </cell>
        </row>
        <row r="195">
          <cell r="A195" t="str">
            <v>02</v>
          </cell>
          <cell r="B195" t="str">
            <v>Активи на відповідальному зберіганні</v>
          </cell>
          <cell r="C195" t="str">
            <v>Total</v>
          </cell>
          <cell r="D195" t="str">
            <v>Total</v>
          </cell>
          <cell r="E195" t="str">
            <v>Total</v>
          </cell>
        </row>
        <row r="196">
          <cell r="A196" t="str">
            <v>023</v>
          </cell>
          <cell r="B196" t="str">
            <v>Матеріальні цінності на відповідальному зберіганні</v>
          </cell>
          <cell r="C196" t="str">
            <v>Total</v>
          </cell>
          <cell r="D196" t="str">
            <v>Total</v>
          </cell>
          <cell r="E196" t="str">
            <v>Total</v>
          </cell>
        </row>
        <row r="197">
          <cell r="A197" t="str">
            <v>024</v>
          </cell>
          <cell r="B197" t="str">
            <v>Товари, прийняті на комісію</v>
          </cell>
          <cell r="C197" t="str">
            <v>Total</v>
          </cell>
          <cell r="D197" t="str">
            <v>Total</v>
          </cell>
          <cell r="E197" t="str">
            <v>Total</v>
          </cell>
        </row>
        <row r="198">
          <cell r="A198" t="str">
            <v>08</v>
          </cell>
          <cell r="B198" t="str">
            <v>Бланки суворого обліку</v>
          </cell>
          <cell r="C198" t="str">
            <v>Total</v>
          </cell>
          <cell r="D198" t="str">
            <v>Total</v>
          </cell>
          <cell r="E198" t="str">
            <v>Total</v>
          </cell>
        </row>
        <row r="199">
          <cell r="A199" t="str">
            <v>10</v>
          </cell>
          <cell r="B199" t="str">
            <v>Основні засоби</v>
          </cell>
          <cell r="C199" t="str">
            <v>Total</v>
          </cell>
          <cell r="D199" t="str">
            <v>Total</v>
          </cell>
          <cell r="E199" t="str">
            <v>Total</v>
          </cell>
        </row>
        <row r="200">
          <cell r="A200" t="str">
            <v>101</v>
          </cell>
          <cell r="B200" t="str">
            <v>Земельні ділянки</v>
          </cell>
          <cell r="C200" t="str">
            <v>Total</v>
          </cell>
          <cell r="D200" t="str">
            <v>Total</v>
          </cell>
          <cell r="E200" t="str">
            <v>Total</v>
          </cell>
        </row>
        <row r="201">
          <cell r="A201" t="str">
            <v>109</v>
          </cell>
          <cell r="B201" t="str">
            <v xml:space="preserve"> </v>
          </cell>
          <cell r="C201" t="str">
            <v>Total</v>
          </cell>
          <cell r="D201" t="str">
            <v>Total</v>
          </cell>
          <cell r="E201" t="str">
            <v>Total</v>
          </cell>
        </row>
        <row r="202">
          <cell r="A202" t="str">
            <v>109FP</v>
          </cell>
          <cell r="B202" t="str">
            <v>Інші основні засоби</v>
          </cell>
          <cell r="C202" t="str">
            <v>Non-current assets</v>
          </cell>
          <cell r="D202" t="str">
            <v>Property and equipment</v>
          </cell>
          <cell r="E202" t="str">
            <v>Property and equipment at cost</v>
          </cell>
        </row>
        <row r="203">
          <cell r="A203" t="str">
            <v>11</v>
          </cell>
          <cell r="B203" t="str">
            <v>Інші необоротні матеріальні активи</v>
          </cell>
          <cell r="C203" t="str">
            <v>Total</v>
          </cell>
          <cell r="D203" t="str">
            <v>Total</v>
          </cell>
          <cell r="E203" t="str">
            <v>Total</v>
          </cell>
        </row>
        <row r="204">
          <cell r="A204" t="str">
            <v>12</v>
          </cell>
          <cell r="B204" t="str">
            <v>Нематеріальні активи</v>
          </cell>
          <cell r="C204" t="str">
            <v>Total</v>
          </cell>
          <cell r="D204" t="str">
            <v>Total</v>
          </cell>
          <cell r="E204" t="str">
            <v>Total</v>
          </cell>
        </row>
        <row r="205">
          <cell r="A205" t="str">
            <v>13</v>
          </cell>
          <cell r="B205" t="str">
            <v>Знос (амортизацiя) необоротних активів</v>
          </cell>
          <cell r="C205" t="str">
            <v>Total</v>
          </cell>
          <cell r="D205" t="str">
            <v>Total</v>
          </cell>
          <cell r="E205" t="str">
            <v>Total</v>
          </cell>
        </row>
        <row r="206">
          <cell r="A206" t="str">
            <v>14</v>
          </cell>
          <cell r="B206" t="str">
            <v>Довгострокові фінансові інвестиції</v>
          </cell>
          <cell r="C206" t="str">
            <v>Total</v>
          </cell>
          <cell r="D206" t="str">
            <v>Total</v>
          </cell>
          <cell r="E206" t="str">
            <v>Total</v>
          </cell>
        </row>
        <row r="207">
          <cell r="A207" t="str">
            <v>15</v>
          </cell>
          <cell r="B207" t="str">
            <v>Капітальні інвестиції</v>
          </cell>
          <cell r="C207" t="str">
            <v>Total</v>
          </cell>
          <cell r="D207" t="str">
            <v>Total</v>
          </cell>
          <cell r="E207" t="str">
            <v>Total</v>
          </cell>
        </row>
        <row r="208">
          <cell r="A208" t="str">
            <v>203</v>
          </cell>
          <cell r="B208" t="str">
            <v>Топливо</v>
          </cell>
          <cell r="C208" t="str">
            <v>Total</v>
          </cell>
          <cell r="D208" t="str">
            <v>Total</v>
          </cell>
          <cell r="E208" t="str">
            <v>Total</v>
          </cell>
        </row>
        <row r="209">
          <cell r="A209" t="str">
            <v>28</v>
          </cell>
          <cell r="B209" t="str">
            <v>Товари</v>
          </cell>
          <cell r="C209" t="str">
            <v>Total</v>
          </cell>
          <cell r="D209" t="str">
            <v>Total</v>
          </cell>
          <cell r="E209" t="str">
            <v>Total</v>
          </cell>
        </row>
        <row r="210">
          <cell r="A210" t="str">
            <v>303</v>
          </cell>
          <cell r="B210" t="str">
            <v>Касса возвратов</v>
          </cell>
          <cell r="C210" t="str">
            <v>Current assets</v>
          </cell>
          <cell r="D210" t="str">
            <v>Cash and cash equivalents</v>
          </cell>
          <cell r="E210" t="str">
            <v>Cash at bank in Ukrainian hryvnia</v>
          </cell>
        </row>
        <row r="211">
          <cell r="A211" t="str">
            <v>33</v>
          </cell>
          <cell r="B211" t="str">
            <v>Інші кошти</v>
          </cell>
          <cell r="C211" t="str">
            <v>Total</v>
          </cell>
          <cell r="D211" t="str">
            <v>Total</v>
          </cell>
          <cell r="E211" t="str">
            <v>Total</v>
          </cell>
        </row>
        <row r="212">
          <cell r="A212" t="str">
            <v>377</v>
          </cell>
          <cell r="B212" t="str">
            <v>Розрахунки з іншими дебіторами</v>
          </cell>
          <cell r="C212" t="str">
            <v>Total</v>
          </cell>
          <cell r="D212" t="str">
            <v>Total</v>
          </cell>
          <cell r="E212" t="str">
            <v>Total</v>
          </cell>
        </row>
        <row r="213">
          <cell r="A213" t="str">
            <v>42</v>
          </cell>
          <cell r="B213" t="str">
            <v>Додатковий капітал</v>
          </cell>
          <cell r="C213" t="str">
            <v>Total</v>
          </cell>
          <cell r="D213" t="str">
            <v>Total</v>
          </cell>
          <cell r="E213" t="str">
            <v>Total</v>
          </cell>
        </row>
        <row r="214">
          <cell r="A214" t="str">
            <v>50</v>
          </cell>
          <cell r="B214" t="str">
            <v>Довгострокові позики</v>
          </cell>
          <cell r="C214" t="str">
            <v>Total</v>
          </cell>
          <cell r="D214" t="str">
            <v>Total</v>
          </cell>
          <cell r="E214" t="str">
            <v>Total</v>
          </cell>
        </row>
        <row r="215">
          <cell r="A215" t="str">
            <v>60</v>
          </cell>
          <cell r="B215" t="str">
            <v>Короткострокові позики</v>
          </cell>
          <cell r="C215" t="str">
            <v>Total</v>
          </cell>
          <cell r="D215" t="str">
            <v>Total</v>
          </cell>
          <cell r="E215" t="str">
            <v>Total</v>
          </cell>
        </row>
        <row r="216">
          <cell r="A216" t="str">
            <v>63</v>
          </cell>
          <cell r="B216" t="str">
            <v>Розрахунки з постачальниками та підрядниками</v>
          </cell>
          <cell r="C216" t="str">
            <v>Total</v>
          </cell>
          <cell r="D216" t="str">
            <v>Total</v>
          </cell>
          <cell r="E216" t="str">
            <v>Total</v>
          </cell>
        </row>
        <row r="217">
          <cell r="A217" t="str">
            <v>655</v>
          </cell>
          <cell r="B217" t="str">
            <v>За страхуванням майна</v>
          </cell>
          <cell r="C217" t="str">
            <v>Total</v>
          </cell>
          <cell r="D217" t="str">
            <v>Total</v>
          </cell>
          <cell r="E217" t="str">
            <v>Total</v>
          </cell>
        </row>
        <row r="218">
          <cell r="A218" t="str">
            <v>67</v>
          </cell>
          <cell r="B218" t="str">
            <v>Розрахунки з учасниками</v>
          </cell>
          <cell r="C218" t="str">
            <v>Total</v>
          </cell>
          <cell r="D218" t="str">
            <v>Total</v>
          </cell>
          <cell r="E218" t="str">
            <v>Total</v>
          </cell>
        </row>
        <row r="219">
          <cell r="A219" t="str">
            <v>683</v>
          </cell>
          <cell r="B219" t="str">
            <v>Внутрішньогосподарські розрахунки</v>
          </cell>
          <cell r="C219" t="str">
            <v>Total</v>
          </cell>
          <cell r="D219" t="str">
            <v>Total</v>
          </cell>
          <cell r="E219" t="str">
            <v>Total</v>
          </cell>
        </row>
        <row r="220">
          <cell r="A220" t="str">
            <v>71</v>
          </cell>
          <cell r="B220" t="str">
            <v>Інший операційний дохід</v>
          </cell>
          <cell r="C220" t="str">
            <v>Total</v>
          </cell>
          <cell r="D220" t="str">
            <v>Total</v>
          </cell>
          <cell r="E220" t="str">
            <v>Total</v>
          </cell>
        </row>
        <row r="221">
          <cell r="A221" t="str">
            <v>74</v>
          </cell>
          <cell r="B221" t="str">
            <v>Інші доходи</v>
          </cell>
          <cell r="C221" t="str">
            <v>Total</v>
          </cell>
          <cell r="D221" t="str">
            <v>Total</v>
          </cell>
          <cell r="E221" t="str">
            <v>Total</v>
          </cell>
        </row>
        <row r="222">
          <cell r="A222" t="str">
            <v>792</v>
          </cell>
          <cell r="B222" t="str">
            <v>Результат фінансових операцій</v>
          </cell>
          <cell r="C222" t="str">
            <v>Total</v>
          </cell>
          <cell r="D222" t="str">
            <v>Total</v>
          </cell>
          <cell r="E222" t="str">
            <v>Total</v>
          </cell>
        </row>
        <row r="223">
          <cell r="A223" t="str">
            <v>793</v>
          </cell>
          <cell r="B223" t="str">
            <v>Результат іншої звичайної діяльності</v>
          </cell>
          <cell r="C223" t="str">
            <v>Total</v>
          </cell>
          <cell r="D223" t="str">
            <v>Total</v>
          </cell>
          <cell r="E223" t="str">
            <v>Total</v>
          </cell>
        </row>
        <row r="224">
          <cell r="A224" t="str">
            <v>84</v>
          </cell>
          <cell r="B224" t="str">
            <v>Інші операційні витрати</v>
          </cell>
          <cell r="C224" t="str">
            <v>Current P&amp;L</v>
          </cell>
          <cell r="D224" t="str">
            <v>Foreign currency translation gain/ (loss)</v>
          </cell>
          <cell r="E224" t="str">
            <v>Foreign currency translation gain/ (loss)</v>
          </cell>
        </row>
        <row r="225">
          <cell r="A225" t="str">
            <v>90</v>
          </cell>
          <cell r="B225" t="str">
            <v>Собівартість реалізації</v>
          </cell>
          <cell r="C225" t="str">
            <v>Total</v>
          </cell>
          <cell r="D225" t="str">
            <v>Total</v>
          </cell>
          <cell r="E225" t="str">
            <v>Total</v>
          </cell>
        </row>
        <row r="226">
          <cell r="A226" t="str">
            <v>94</v>
          </cell>
          <cell r="B226" t="str">
            <v>Інші витрати операційної діяльності</v>
          </cell>
          <cell r="C226" t="str">
            <v>Total</v>
          </cell>
          <cell r="D226" t="str">
            <v>Total</v>
          </cell>
          <cell r="E226" t="str">
            <v>Total</v>
          </cell>
        </row>
        <row r="227">
          <cell r="A227" t="str">
            <v>95</v>
          </cell>
          <cell r="B227" t="str">
            <v>Фінансові витрати</v>
          </cell>
          <cell r="C227" t="str">
            <v>Total</v>
          </cell>
          <cell r="D227" t="str">
            <v>Total</v>
          </cell>
          <cell r="E227" t="str">
            <v>Total</v>
          </cell>
        </row>
        <row r="228">
          <cell r="A228" t="str">
            <v>952</v>
          </cell>
          <cell r="B228" t="str">
            <v>Інші фінансові витрати</v>
          </cell>
          <cell r="C228" t="str">
            <v>Current P&amp;L</v>
          </cell>
          <cell r="D228" t="str">
            <v>Interest expense</v>
          </cell>
          <cell r="E228" t="str">
            <v>Interest expense</v>
          </cell>
        </row>
        <row r="229">
          <cell r="A229" t="str">
            <v>97</v>
          </cell>
          <cell r="B229" t="str">
            <v>Інші витрати</v>
          </cell>
          <cell r="C229" t="str">
            <v>Total</v>
          </cell>
          <cell r="D229" t="str">
            <v>Total</v>
          </cell>
          <cell r="E229" t="str">
            <v>Total</v>
          </cell>
        </row>
        <row r="230">
          <cell r="A230" t="str">
            <v>98</v>
          </cell>
          <cell r="B230" t="str">
            <v>Податок на прибуток</v>
          </cell>
          <cell r="C230" t="str">
            <v>Total</v>
          </cell>
          <cell r="D230" t="str">
            <v>Total</v>
          </cell>
          <cell r="E230" t="str">
            <v>Total</v>
          </cell>
        </row>
        <row r="231">
          <cell r="A231" t="str">
            <v>642</v>
          </cell>
          <cell r="B231" t="str">
            <v>Розрахунки за обов’язковими платежами</v>
          </cell>
          <cell r="C231" t="str">
            <v>Total</v>
          </cell>
          <cell r="D231" t="str">
            <v>Total</v>
          </cell>
          <cell r="E231" t="str">
            <v>Total</v>
          </cell>
        </row>
        <row r="232">
          <cell r="A232" t="str">
            <v>09</v>
          </cell>
          <cell r="B232" t="str">
            <v>Амортизаційні відрахування</v>
          </cell>
          <cell r="C232" t="str">
            <v>Total</v>
          </cell>
          <cell r="D232" t="str">
            <v>Total</v>
          </cell>
          <cell r="E232" t="str">
            <v>Total</v>
          </cell>
        </row>
        <row r="233">
          <cell r="A233" t="str">
            <v>371</v>
          </cell>
          <cell r="B233" t="str">
            <v>Розрахунки за виданими авансами</v>
          </cell>
          <cell r="C233" t="str">
            <v>Total</v>
          </cell>
          <cell r="D233" t="str">
            <v>Total</v>
          </cell>
          <cell r="E233" t="str">
            <v>Total</v>
          </cell>
        </row>
        <row r="234">
          <cell r="A234">
            <v>681</v>
          </cell>
          <cell r="B234" t="str">
            <v>Розрахунки за авансами одержаними</v>
          </cell>
          <cell r="C234" t="str">
            <v>Total</v>
          </cell>
          <cell r="D234" t="str">
            <v>Total</v>
          </cell>
          <cell r="E234" t="str">
            <v>Total</v>
          </cell>
        </row>
        <row r="235">
          <cell r="A235" t="str">
            <v>ЗАБ</v>
          </cell>
          <cell r="B235" t="str">
            <v>Балансова вартість МШП (податковий облік)</v>
          </cell>
          <cell r="C235" t="str">
            <v>Total</v>
          </cell>
          <cell r="D235" t="str">
            <v>Total</v>
          </cell>
          <cell r="E235" t="str">
            <v>Total</v>
          </cell>
        </row>
        <row r="236">
          <cell r="A236" t="str">
            <v>ЗАБО</v>
          </cell>
          <cell r="B236" t="str">
            <v>Відмінності у вартості МШП між бухг. та податк. обліком</v>
          </cell>
          <cell r="C236" t="str">
            <v>Total</v>
          </cell>
          <cell r="D236" t="str">
            <v>Total</v>
          </cell>
          <cell r="E236" t="str">
            <v>Total</v>
          </cell>
        </row>
        <row r="237">
          <cell r="A237" t="str">
            <v>ЗАТ</v>
          </cell>
          <cell r="B237" t="str">
            <v>Балансова вартість товарів опт. (податковий облік)</v>
          </cell>
          <cell r="C237" t="str">
            <v>Total</v>
          </cell>
          <cell r="D237" t="str">
            <v>Total</v>
          </cell>
          <cell r="E237" t="str">
            <v>Total</v>
          </cell>
        </row>
        <row r="238">
          <cell r="A238" t="str">
            <v>ЗАТО</v>
          </cell>
          <cell r="B238" t="str">
            <v>Відмінності у вартості товарів опт. між бухг. та податк. обліком</v>
          </cell>
          <cell r="C238" t="str">
            <v>Total</v>
          </cell>
          <cell r="D238" t="str">
            <v>Total</v>
          </cell>
          <cell r="E238" t="str">
            <v>Total</v>
          </cell>
        </row>
        <row r="239">
          <cell r="A239" t="str">
            <v>СЦ</v>
          </cell>
          <cell r="B239" t="str">
            <v>Спецодяг і інвентар</v>
          </cell>
          <cell r="C239" t="str">
            <v>Total</v>
          </cell>
          <cell r="D239" t="str">
            <v>Total</v>
          </cell>
          <cell r="E239" t="str">
            <v>Total</v>
          </cell>
        </row>
        <row r="240">
          <cell r="A240" t="str">
            <v>СЦО</v>
          </cell>
          <cell r="B240" t="str">
            <v>Облік спецодягу і інвентарю</v>
          </cell>
          <cell r="C240" t="str">
            <v>Total</v>
          </cell>
          <cell r="D240" t="str">
            <v>Total</v>
          </cell>
          <cell r="E240" t="str">
            <v>Total</v>
          </cell>
        </row>
        <row r="241">
          <cell r="A241" t="str">
            <v>УД</v>
          </cell>
          <cell r="B241" t="str">
            <v>Облік будівельних контрактів</v>
          </cell>
          <cell r="C241" t="str">
            <v>Total</v>
          </cell>
          <cell r="D241" t="str">
            <v>Total</v>
          </cell>
          <cell r="E241" t="str">
            <v>Total</v>
          </cell>
        </row>
        <row r="242">
          <cell r="A242" t="str">
            <v>УДБ</v>
          </cell>
          <cell r="B242" t="str">
            <v>Облік будівельних контрактів у БО</v>
          </cell>
          <cell r="C242" t="str">
            <v>Total</v>
          </cell>
          <cell r="D242" t="str">
            <v>Total</v>
          </cell>
          <cell r="E242" t="str">
            <v>Total</v>
          </cell>
        </row>
        <row r="243">
          <cell r="A243" t="str">
            <v>УДН</v>
          </cell>
          <cell r="B243" t="str">
            <v>Облік будівельних контрактів у НО</v>
          </cell>
          <cell r="C243" t="str">
            <v>Total</v>
          </cell>
          <cell r="D243" t="str">
            <v>Total</v>
          </cell>
          <cell r="E243" t="str">
            <v>Total</v>
          </cell>
        </row>
        <row r="244">
          <cell r="A244" t="str">
            <v>УДР</v>
          </cell>
          <cell r="B244" t="str">
            <v>Облік кошторисних витрат за БК</v>
          </cell>
          <cell r="C244" t="str">
            <v>Total</v>
          </cell>
          <cell r="D244" t="str">
            <v>Total</v>
          </cell>
          <cell r="E244" t="str">
            <v>Total</v>
          </cell>
        </row>
        <row r="245">
          <cell r="A245" t="str">
            <v>УН</v>
          </cell>
          <cell r="B245" t="str">
            <v>блік ПДВ за вал.дох. БК</v>
          </cell>
          <cell r="C245" t="str">
            <v>Total</v>
          </cell>
          <cell r="D245" t="str">
            <v>Total</v>
          </cell>
          <cell r="E245" t="str">
            <v>Total</v>
          </cell>
        </row>
        <row r="246">
          <cell r="A246" t="str">
            <v>01</v>
          </cell>
          <cell r="B246" t="str">
            <v>Орендовані необоротні активи</v>
          </cell>
          <cell r="C246" t="str">
            <v>Total</v>
          </cell>
          <cell r="D246" t="str">
            <v>Total</v>
          </cell>
          <cell r="E246" t="str">
            <v>Total</v>
          </cell>
        </row>
      </sheetData>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externalBook xmlns:r="http://schemas.openxmlformats.org/officeDocument/2006/relationships" r:id="rId1">
    <sheetNames>
      <sheetName val="п.7"/>
      <sheetName val="Свод"/>
      <sheetName val="tmp"/>
      <sheetName val="30val"/>
      <sheetName val="Пр.1"/>
      <sheetName val="баланс"/>
      <sheetName val="для крв_ко"/>
      <sheetName val="срок просрочки"/>
      <sheetName val="Обеспечение"/>
      <sheetName val="Критерии"/>
    </sheetNames>
    <sheetDataSet>
      <sheetData sheetId="0" refreshError="1"/>
      <sheetData sheetId="1" refreshError="1"/>
      <sheetData sheetId="2">
        <row r="1">
          <cell r="H1" t="e">
            <v>#REF!</v>
          </cell>
        </row>
        <row r="2">
          <cell r="H2" t="e">
            <v>#REF!</v>
          </cell>
        </row>
        <row r="3">
          <cell r="H3" t="e">
            <v>#REF!</v>
          </cell>
        </row>
        <row r="4">
          <cell r="H4" t="e">
            <v>#REF!</v>
          </cell>
        </row>
        <row r="5">
          <cell r="H5" t="e">
            <v>#REF!</v>
          </cell>
        </row>
        <row r="6">
          <cell r="H6" t="e">
            <v>#REF!</v>
          </cell>
        </row>
        <row r="7">
          <cell r="H7" t="e">
            <v>#REF!</v>
          </cell>
        </row>
        <row r="8">
          <cell r="H8" t="e">
            <v>#REF!</v>
          </cell>
        </row>
        <row r="9">
          <cell r="H9" t="e">
            <v>#REF!</v>
          </cell>
        </row>
        <row r="10">
          <cell r="H10" t="e">
            <v>#REF!</v>
          </cell>
        </row>
        <row r="11">
          <cell r="H11" t="e">
            <v>#REF!</v>
          </cell>
        </row>
        <row r="12">
          <cell r="H12" t="e">
            <v>#REF!</v>
          </cell>
        </row>
        <row r="13">
          <cell r="H13" t="e">
            <v>#REF!</v>
          </cell>
        </row>
        <row r="14">
          <cell r="H14" t="e">
            <v>#REF!</v>
          </cell>
        </row>
        <row r="15">
          <cell r="H15" t="e">
            <v>#REF!</v>
          </cell>
        </row>
        <row r="16">
          <cell r="H16" t="e">
            <v>#REF!</v>
          </cell>
        </row>
        <row r="17">
          <cell r="H17" t="e">
            <v>#REF!</v>
          </cell>
        </row>
        <row r="18">
          <cell r="H18" t="e">
            <v>#REF!</v>
          </cell>
        </row>
        <row r="21">
          <cell r="H21" t="e">
            <v>#REF!</v>
          </cell>
        </row>
        <row r="22">
          <cell r="H22" t="e">
            <v>#REF!</v>
          </cell>
        </row>
        <row r="23">
          <cell r="H23" t="e">
            <v>#REF!</v>
          </cell>
        </row>
        <row r="24">
          <cell r="H24" t="e">
            <v>#REF!</v>
          </cell>
        </row>
        <row r="25">
          <cell r="H25" t="e">
            <v>#REF!</v>
          </cell>
        </row>
        <row r="26">
          <cell r="H26" t="e">
            <v>#REF!</v>
          </cell>
        </row>
        <row r="27">
          <cell r="H27" t="e">
            <v>#REF!</v>
          </cell>
        </row>
        <row r="28">
          <cell r="H28" t="e">
            <v>#REF!</v>
          </cell>
        </row>
        <row r="29">
          <cell r="H29" t="e">
            <v>#REF!</v>
          </cell>
        </row>
        <row r="30">
          <cell r="H30" t="e">
            <v>#REF!</v>
          </cell>
        </row>
        <row r="31">
          <cell r="H31" t="e">
            <v>#REF!</v>
          </cell>
        </row>
        <row r="32">
          <cell r="H32" t="e">
            <v>#REF!</v>
          </cell>
        </row>
        <row r="33">
          <cell r="H33" t="e">
            <v>#REF!</v>
          </cell>
        </row>
        <row r="34">
          <cell r="H34" t="e">
            <v>#REF!</v>
          </cell>
        </row>
        <row r="35">
          <cell r="H35" t="e">
            <v>#REF!</v>
          </cell>
        </row>
        <row r="36">
          <cell r="H36" t="e">
            <v>#REF!</v>
          </cell>
        </row>
        <row r="37">
          <cell r="H37" t="e">
            <v>#REF!</v>
          </cell>
        </row>
        <row r="38">
          <cell r="H38" t="e">
            <v>#REF!</v>
          </cell>
        </row>
        <row r="39">
          <cell r="H39" t="e">
            <v>#REF!</v>
          </cell>
        </row>
        <row r="40">
          <cell r="H40" t="e">
            <v>#REF!</v>
          </cell>
        </row>
        <row r="41">
          <cell r="H41" t="e">
            <v>#REF!</v>
          </cell>
        </row>
        <row r="42">
          <cell r="H42" t="e">
            <v>#REF!</v>
          </cell>
        </row>
        <row r="43">
          <cell r="H43" t="e">
            <v>#REF!</v>
          </cell>
        </row>
        <row r="44">
          <cell r="H44" t="e">
            <v>#REF!</v>
          </cell>
        </row>
        <row r="45">
          <cell r="H45" t="e">
            <v>#REF!</v>
          </cell>
        </row>
        <row r="46">
          <cell r="H46" t="e">
            <v>#REF!</v>
          </cell>
        </row>
        <row r="47">
          <cell r="H47" t="e">
            <v>#REF!</v>
          </cell>
        </row>
        <row r="48">
          <cell r="H48" t="e">
            <v>#REF!</v>
          </cell>
        </row>
        <row r="49">
          <cell r="H49" t="e">
            <v>#REF!</v>
          </cell>
        </row>
        <row r="50">
          <cell r="H50" t="e">
            <v>#REF!</v>
          </cell>
        </row>
        <row r="51">
          <cell r="H51" t="e">
            <v>#REF!</v>
          </cell>
        </row>
        <row r="52">
          <cell r="H52" t="e">
            <v>#REF!</v>
          </cell>
        </row>
        <row r="54">
          <cell r="H54" t="e">
            <v>#REF!</v>
          </cell>
        </row>
        <row r="55">
          <cell r="H55" t="e">
            <v>#REF!</v>
          </cell>
        </row>
        <row r="56">
          <cell r="H56" t="e">
            <v>#REF!</v>
          </cell>
        </row>
        <row r="57">
          <cell r="H57" t="e">
            <v>#REF!</v>
          </cell>
        </row>
        <row r="58">
          <cell r="H58" t="e">
            <v>#REF!</v>
          </cell>
        </row>
        <row r="59">
          <cell r="H59" t="e">
            <v>#REF!</v>
          </cell>
        </row>
        <row r="60">
          <cell r="H60" t="e">
            <v>#REF!</v>
          </cell>
        </row>
        <row r="61">
          <cell r="H61" t="e">
            <v>#REF!</v>
          </cell>
        </row>
        <row r="62">
          <cell r="H62" t="e">
            <v>#REF!</v>
          </cell>
        </row>
        <row r="63">
          <cell r="H63" t="e">
            <v>#REF!</v>
          </cell>
        </row>
        <row r="64">
          <cell r="H64" t="e">
            <v>#REF!</v>
          </cell>
        </row>
        <row r="65">
          <cell r="H65" t="e">
            <v>#REF!</v>
          </cell>
        </row>
        <row r="66">
          <cell r="H66" t="e">
            <v>#REF!</v>
          </cell>
        </row>
        <row r="67">
          <cell r="H67" t="e">
            <v>#REF!</v>
          </cell>
        </row>
        <row r="68">
          <cell r="H68" t="e">
            <v>#REF!</v>
          </cell>
        </row>
        <row r="69">
          <cell r="H69" t="e">
            <v>#REF!</v>
          </cell>
        </row>
        <row r="70">
          <cell r="H70" t="e">
            <v>#REF!</v>
          </cell>
        </row>
        <row r="71">
          <cell r="H71" t="e">
            <v>#REF!</v>
          </cell>
        </row>
        <row r="72">
          <cell r="H72" t="e">
            <v>#REF!</v>
          </cell>
        </row>
        <row r="73">
          <cell r="H73" t="e">
            <v>#REF!</v>
          </cell>
        </row>
        <row r="74">
          <cell r="H74" t="e">
            <v>#REF!</v>
          </cell>
        </row>
        <row r="75">
          <cell r="H75" t="e">
            <v>#REF!</v>
          </cell>
        </row>
        <row r="76">
          <cell r="H76" t="e">
            <v>#REF!</v>
          </cell>
        </row>
        <row r="77">
          <cell r="H77" t="e">
            <v>#REF!</v>
          </cell>
        </row>
        <row r="78">
          <cell r="H78" t="e">
            <v>#REF!</v>
          </cell>
        </row>
        <row r="79">
          <cell r="H79" t="e">
            <v>#REF!</v>
          </cell>
        </row>
        <row r="80">
          <cell r="H80" t="e">
            <v>#REF!</v>
          </cell>
        </row>
      </sheetData>
      <sheetData sheetId="3"/>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5.xml><?xml version="1.0" encoding="utf-8"?>
<externalLink xmlns="http://schemas.openxmlformats.org/spreadsheetml/2006/main">
  <externalBook xmlns:r="http://schemas.openxmlformats.org/officeDocument/2006/relationships" r:id="rId1">
    <sheetNames>
      <sheetName val="A"/>
      <sheetName val="A1"/>
      <sheetName val="FR"/>
      <sheetName val="C"/>
      <sheetName val="D"/>
      <sheetName val="E"/>
      <sheetName val="F"/>
      <sheetName val="F1"/>
      <sheetName val="G"/>
      <sheetName val="H"/>
      <sheetName val="I"/>
      <sheetName val="J"/>
      <sheetName val="K"/>
      <sheetName val="L"/>
      <sheetName val="M"/>
      <sheetName val="N"/>
      <sheetName val="OOT"/>
      <sheetName val="P"/>
      <sheetName val="Q"/>
      <sheetName val="S"/>
      <sheetName val="T"/>
      <sheetName val="UA"/>
      <sheetName val="UB"/>
      <sheetName val="UC"/>
      <sheetName val="VA"/>
      <sheetName val="VB"/>
      <sheetName val="VC"/>
      <sheetName val="VD"/>
      <sheetName val="VE"/>
      <sheetName val="VO"/>
      <sheetName val="O"/>
      <sheetName val="Z"/>
      <sheetName val="TB Data"/>
    </sheetNames>
    <sheetDataSet>
      <sheetData sheetId="0">
        <row r="28">
          <cell r="C28">
            <v>-1729450747.3622134</v>
          </cell>
          <cell r="E28">
            <v>-1729450747.3622134</v>
          </cell>
          <cell r="F28">
            <v>0</v>
          </cell>
          <cell r="G28">
            <v>-863147646.85080004</v>
          </cell>
        </row>
        <row r="29">
          <cell r="C29">
            <v>0</v>
          </cell>
          <cell r="E29">
            <v>0</v>
          </cell>
          <cell r="F29">
            <v>0</v>
          </cell>
          <cell r="G29">
            <v>0</v>
          </cell>
        </row>
        <row r="31">
          <cell r="C31">
            <v>0</v>
          </cell>
          <cell r="E31">
            <v>0</v>
          </cell>
          <cell r="F31">
            <v>0</v>
          </cell>
          <cell r="G31">
            <v>0</v>
          </cell>
        </row>
        <row r="32">
          <cell r="C32">
            <v>0</v>
          </cell>
          <cell r="E32">
            <v>0</v>
          </cell>
          <cell r="F32">
            <v>0</v>
          </cell>
          <cell r="G32">
            <v>0</v>
          </cell>
        </row>
        <row r="36">
          <cell r="C36">
            <v>2039064.9838526</v>
          </cell>
          <cell r="E36">
            <v>2039064.9838526</v>
          </cell>
          <cell r="F36">
            <v>0</v>
          </cell>
          <cell r="G36">
            <v>-226367.36079999997</v>
          </cell>
        </row>
        <row r="37">
          <cell r="C37">
            <v>0</v>
          </cell>
          <cell r="E37">
            <v>0</v>
          </cell>
          <cell r="F37">
            <v>0</v>
          </cell>
          <cell r="G37">
            <v>0</v>
          </cell>
        </row>
        <row r="38">
          <cell r="C38">
            <v>0</v>
          </cell>
          <cell r="E38">
            <v>0</v>
          </cell>
          <cell r="F38">
            <v>0</v>
          </cell>
          <cell r="G38">
            <v>0</v>
          </cell>
        </row>
        <row r="40">
          <cell r="C40">
            <v>14079929.488586601</v>
          </cell>
          <cell r="E40">
            <v>14079929.488586601</v>
          </cell>
          <cell r="F40">
            <v>0</v>
          </cell>
          <cell r="G40">
            <v>6730910.0792000014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46.xml><?xml version="1.0" encoding="utf-8"?>
<externalLink xmlns="http://schemas.openxmlformats.org/spreadsheetml/2006/main">
  <externalBook xmlns:r="http://schemas.openxmlformats.org/officeDocument/2006/relationships" r:id="rId1">
    <sheetNames>
      <sheetName val="A"/>
      <sheetName val="A1"/>
      <sheetName val="FR"/>
      <sheetName val="C"/>
      <sheetName val="D"/>
      <sheetName val="E"/>
      <sheetName val="F"/>
      <sheetName val="F1"/>
      <sheetName val="G"/>
      <sheetName val="H"/>
      <sheetName val="I"/>
      <sheetName val="J"/>
      <sheetName val="K"/>
      <sheetName val="L"/>
      <sheetName val="M"/>
      <sheetName val="N"/>
      <sheetName val="OOT"/>
      <sheetName val="P"/>
      <sheetName val="Q"/>
      <sheetName val="S"/>
      <sheetName val="T"/>
      <sheetName val="UA"/>
      <sheetName val="UB"/>
      <sheetName val="UC"/>
      <sheetName val="VA"/>
      <sheetName val="VB"/>
      <sheetName val="VC"/>
      <sheetName val="VD"/>
      <sheetName val="VE"/>
      <sheetName val="VO"/>
      <sheetName val="O"/>
      <sheetName val="Z"/>
      <sheetName val="TB Data"/>
    </sheetNames>
    <sheetDataSet>
      <sheetData sheetId="0">
        <row r="28">
          <cell r="C28">
            <v>-1729450747.3622134</v>
          </cell>
          <cell r="E28">
            <v>-1729450747.3622134</v>
          </cell>
          <cell r="F28">
            <v>0</v>
          </cell>
          <cell r="G28">
            <v>-863147646.85080004</v>
          </cell>
        </row>
        <row r="29">
          <cell r="C29">
            <v>0</v>
          </cell>
          <cell r="E29">
            <v>0</v>
          </cell>
          <cell r="F29">
            <v>0</v>
          </cell>
          <cell r="G29">
            <v>0</v>
          </cell>
        </row>
        <row r="31">
          <cell r="C31">
            <v>0</v>
          </cell>
          <cell r="E31">
            <v>0</v>
          </cell>
          <cell r="F31">
            <v>0</v>
          </cell>
          <cell r="G31">
            <v>0</v>
          </cell>
        </row>
        <row r="32">
          <cell r="C32">
            <v>0</v>
          </cell>
          <cell r="E32">
            <v>0</v>
          </cell>
          <cell r="F32">
            <v>0</v>
          </cell>
          <cell r="G32">
            <v>0</v>
          </cell>
        </row>
        <row r="36">
          <cell r="C36">
            <v>2039064.9838526</v>
          </cell>
          <cell r="E36">
            <v>2039064.9838526</v>
          </cell>
          <cell r="F36">
            <v>0</v>
          </cell>
          <cell r="G36">
            <v>-226367.36079999997</v>
          </cell>
        </row>
        <row r="37">
          <cell r="C37">
            <v>0</v>
          </cell>
          <cell r="E37">
            <v>0</v>
          </cell>
          <cell r="F37">
            <v>0</v>
          </cell>
          <cell r="G37">
            <v>0</v>
          </cell>
        </row>
        <row r="38">
          <cell r="C38">
            <v>0</v>
          </cell>
          <cell r="E38">
            <v>0</v>
          </cell>
          <cell r="F38">
            <v>0</v>
          </cell>
          <cell r="G38">
            <v>0</v>
          </cell>
        </row>
        <row r="40">
          <cell r="C40">
            <v>14079929.488586601</v>
          </cell>
          <cell r="E40">
            <v>14079929.488586601</v>
          </cell>
          <cell r="F40">
            <v>0</v>
          </cell>
          <cell r="G40">
            <v>6730910.0792000014</v>
          </cell>
        </row>
      </sheetData>
      <sheetData sheetId="1"/>
      <sheetData sheetId="2"/>
      <sheetData sheetId="3">
        <row r="1">
          <cell r="C1">
            <v>0</v>
          </cell>
        </row>
      </sheetData>
      <sheetData sheetId="4">
        <row r="1">
          <cell r="C1">
            <v>0</v>
          </cell>
        </row>
      </sheetData>
      <sheetData sheetId="5">
        <row r="1">
          <cell r="C1">
            <v>0</v>
          </cell>
        </row>
      </sheetData>
      <sheetData sheetId="6">
        <row r="1">
          <cell r="C1">
            <v>0</v>
          </cell>
        </row>
      </sheetData>
      <sheetData sheetId="7">
        <row r="1">
          <cell r="C1">
            <v>0</v>
          </cell>
        </row>
      </sheetData>
      <sheetData sheetId="8">
        <row r="1">
          <cell r="C1">
            <v>0</v>
          </cell>
        </row>
      </sheetData>
      <sheetData sheetId="9">
        <row r="1">
          <cell r="C1">
            <v>0</v>
          </cell>
        </row>
      </sheetData>
      <sheetData sheetId="10">
        <row r="1">
          <cell r="C1">
            <v>0</v>
          </cell>
        </row>
      </sheetData>
      <sheetData sheetId="11">
        <row r="1">
          <cell r="C1">
            <v>0</v>
          </cell>
        </row>
      </sheetData>
      <sheetData sheetId="12">
        <row r="1">
          <cell r="C1">
            <v>0</v>
          </cell>
        </row>
      </sheetData>
      <sheetData sheetId="13">
        <row r="1">
          <cell r="C1">
            <v>0</v>
          </cell>
        </row>
      </sheetData>
      <sheetData sheetId="14">
        <row r="1">
          <cell r="C1">
            <v>0</v>
          </cell>
        </row>
      </sheetData>
      <sheetData sheetId="15">
        <row r="1">
          <cell r="C1">
            <v>0</v>
          </cell>
        </row>
      </sheetData>
      <sheetData sheetId="16">
        <row r="1">
          <cell r="C1">
            <v>0</v>
          </cell>
        </row>
      </sheetData>
      <sheetData sheetId="17">
        <row r="1">
          <cell r="C1">
            <v>0</v>
          </cell>
        </row>
      </sheetData>
      <sheetData sheetId="18">
        <row r="1">
          <cell r="C1">
            <v>0</v>
          </cell>
        </row>
      </sheetData>
      <sheetData sheetId="19">
        <row r="1">
          <cell r="C1">
            <v>0</v>
          </cell>
        </row>
      </sheetData>
      <sheetData sheetId="20">
        <row r="15">
          <cell r="C15">
            <v>14079929.488586601</v>
          </cell>
        </row>
      </sheetData>
      <sheetData sheetId="21">
        <row r="1">
          <cell r="C1">
            <v>0</v>
          </cell>
        </row>
      </sheetData>
      <sheetData sheetId="22">
        <row r="1">
          <cell r="C1">
            <v>-5650</v>
          </cell>
        </row>
      </sheetData>
      <sheetData sheetId="23">
        <row r="1">
          <cell r="C1">
            <v>0</v>
          </cell>
        </row>
      </sheetData>
      <sheetData sheetId="24">
        <row r="1">
          <cell r="C1">
            <v>0</v>
          </cell>
        </row>
      </sheetData>
      <sheetData sheetId="25">
        <row r="1">
          <cell r="C1">
            <v>1798895</v>
          </cell>
        </row>
      </sheetData>
      <sheetData sheetId="26">
        <row r="1">
          <cell r="C1">
            <v>0</v>
          </cell>
        </row>
      </sheetData>
      <sheetData sheetId="27">
        <row r="1">
          <cell r="C1">
            <v>10247619.504734</v>
          </cell>
        </row>
      </sheetData>
      <sheetData sheetId="28">
        <row r="1">
          <cell r="C1">
            <v>2039064.9838526</v>
          </cell>
        </row>
      </sheetData>
      <sheetData sheetId="29">
        <row r="1">
          <cell r="C1">
            <v>0</v>
          </cell>
        </row>
      </sheetData>
      <sheetData sheetId="30">
        <row r="1">
          <cell r="C1">
            <v>0</v>
          </cell>
        </row>
      </sheetData>
      <sheetData sheetId="31">
        <row r="1">
          <cell r="C1">
            <v>0</v>
          </cell>
        </row>
      </sheetData>
      <sheetData sheetId="32"/>
    </sheetDataSet>
  </externalBook>
</externalLink>
</file>

<file path=xl/externalLinks/externalLink47.xml><?xml version="1.0" encoding="utf-8"?>
<externalLink xmlns="http://schemas.openxmlformats.org/spreadsheetml/2006/main">
  <externalBook xmlns:r="http://schemas.openxmlformats.org/officeDocument/2006/relationships" r:id="rId1">
    <sheetNames>
      <sheetName val="Лист1"/>
      <sheetName val="ЧДК"/>
      <sheetName val="Shablons"/>
      <sheetName val="Средний факт"/>
      <sheetName val="Доходы финансовые"/>
      <sheetName val="БАП"/>
      <sheetName val="Управленческий на дату"/>
      <sheetName val="Управленческий средний"/>
      <sheetName val="Для Нины"/>
      <sheetName val="План ОР"/>
      <sheetName val="Shablons (PL)"/>
      <sheetName val="File №02"/>
      <sheetName val="Аллокации"/>
      <sheetName val="Корректировки (средние)"/>
      <sheetName val="План"/>
      <sheetName val="Средний баланс"/>
      <sheetName val="Свод (ср)"/>
      <sheetName val="Головной банк (ср)"/>
      <sheetName val="Восточный РД"/>
      <sheetName val="Сумское ТУ (ср)"/>
      <sheetName val="Первое Харьковское ТУ (ср)"/>
      <sheetName val="Второе Харьковское ТУ (ср)"/>
      <sheetName val="Днепровский РД"/>
      <sheetName val="Первое Днепропетровское ТУ (ср)"/>
      <sheetName val="Второе Днепропетровское ТУ (ср)"/>
      <sheetName val="Запорожское ТУ (ср)"/>
      <sheetName val="Криворожское ТУ (ср)"/>
      <sheetName val="Донбасский РД"/>
      <sheetName val="Первое Донецкое ТУ (ср)"/>
      <sheetName val="Второе Донецкое ТУ (ср)"/>
      <sheetName val="Северодонецкое ТУ (ср)"/>
      <sheetName val="Западный РД"/>
      <sheetName val="Волынское ТУ (ср)"/>
      <sheetName val="Ивано-Франковское ТУ (ср)"/>
      <sheetName val="Первое Львовское ТУ (ср)"/>
      <sheetName val="Второе Львовское ТУ (ср)"/>
      <sheetName val="Тернопольское ТУ (ср)"/>
      <sheetName val="Закарпатское ТУ (ср)"/>
      <sheetName val="Киевский РД"/>
      <sheetName val="Житомирское ТУ (ср)"/>
      <sheetName val="Первое Киевское ТУ (ср)"/>
      <sheetName val="Второе Киевское ТУ (ср)"/>
      <sheetName val="Третье Киевское ТУ (ср)"/>
      <sheetName val="Четвертое Киевское ТУ (ср)"/>
      <sheetName val="Черниговское ТУ (ср)"/>
      <sheetName val="Крымский РД"/>
      <sheetName val="Севастопольское ТУ (ср)"/>
      <sheetName val="Симферопольское ТУ (ср)"/>
      <sheetName val="Подольский РД"/>
      <sheetName val="Винницкое ТУ (ср)"/>
      <sheetName val="Ровенское ТУ (ср)"/>
      <sheetName val="Хмельницкое ТУ (ср)"/>
      <sheetName val="Черновицкое ТУ (ср)"/>
      <sheetName val="Центральный РД"/>
      <sheetName val="Кировоградское ТУ (ср)"/>
      <sheetName val="Полтавское ТУ (ср)"/>
      <sheetName val="Черкасское ТУ (ср)"/>
      <sheetName val="Южный РД"/>
      <sheetName val="Николаевское ТУ (ср)"/>
      <sheetName val="Первое Одесское ТУ (ср)"/>
      <sheetName val="Второе Одесское ТУ (ср)"/>
      <sheetName val="Херсонское ТУ (ср)"/>
      <sheetName val="Восточный РД (дт)"/>
      <sheetName val="Днепровский РД (дт)"/>
      <sheetName val="Донбасский РД (дт)"/>
      <sheetName val="Западный РД (дт)"/>
      <sheetName val="Киевский РД (дт)"/>
      <sheetName val="Крымский РД (дт)"/>
      <sheetName val="Подольский РД (дт)"/>
      <sheetName val="Центральный РД (дт)"/>
      <sheetName val="Южный РД (дт)"/>
      <sheetName val="Свод (дт)"/>
      <sheetName val="Головной банк (дт)"/>
      <sheetName val="Первое Харьковское ТУ (дт)"/>
      <sheetName val="Второе Харьковское ТУ (дт)"/>
      <sheetName val="Сумское ТУ (дт)"/>
      <sheetName val="Восточный РД (ОР)"/>
      <sheetName val="Первое Днепропетровское ТУ (дт)"/>
      <sheetName val="Второе Днепропетровское ТУ (дт)"/>
      <sheetName val="Запорожское ТУ (дт)"/>
      <sheetName val="Криворожское ТУ (дт)"/>
      <sheetName val="Днепровский РД (ОР)"/>
      <sheetName val="Первое Донецкое ТУ (дт)"/>
      <sheetName val="Второе Донецкое ТУ (дт)"/>
      <sheetName val="Северодонецкое ТУ (дт)"/>
      <sheetName val="Донбасский РД (ОР)"/>
      <sheetName val="Ивано-Франковское ТУ (дт)"/>
      <sheetName val="Первое Львовское ТУ (дт)"/>
      <sheetName val="Второе Львовское ТУ (дт)"/>
      <sheetName val="Тернопольское ТУ (дт)"/>
      <sheetName val="Закарпатское ТУ (дт)"/>
      <sheetName val="Волынское ТУ (дт)"/>
      <sheetName val="Западный РД (ОР)"/>
      <sheetName val="Житомирское ТУ (дт)"/>
      <sheetName val="Первое Киевское ТУ (дт)"/>
      <sheetName val="Второе Киевское ТУ (дт)"/>
      <sheetName val="Третье Киевское ТУ (дт)"/>
      <sheetName val="Четвертое Киевское ТУ (дт)"/>
      <sheetName val="Черниговское ТУ (дт)"/>
      <sheetName val="Киевский РД (ОР)"/>
      <sheetName val="Севастопольское ТУ (дт)"/>
      <sheetName val="Симферопольское ТУ (дт)"/>
      <sheetName val="Крымский РД (ОР)"/>
      <sheetName val="Винницкое ТУ (дт)"/>
      <sheetName val="Ровенское ТУ (дт)"/>
      <sheetName val="Хмельницкое ТУ (дт)"/>
      <sheetName val="Черновицкое ТУ (дт)"/>
      <sheetName val="Подольский РД (ОР)"/>
      <sheetName val="Кировоградское ТУ (дт)"/>
      <sheetName val="Полтавское ТУ (дт)"/>
      <sheetName val="Черкасское ТУ (дт)"/>
      <sheetName val="Центральный РД (ОР)"/>
      <sheetName val="Николаевское ТУ (дт)"/>
      <sheetName val="Первое Одесское ТУ (дт)"/>
      <sheetName val="Второе Одесское ТУ (дт)"/>
      <sheetName val="Херсонское ТУ (дт)"/>
      <sheetName val="Южный РД (ОР)"/>
      <sheetName val="Факт (РД)"/>
      <sheetName val="ОР"/>
      <sheetName val="PL"/>
      <sheetName val="ОДР упр"/>
      <sheetName val="Корректировки (резервы)"/>
      <sheetName val="БР"/>
      <sheetName val="Корректировки (баланс)"/>
      <sheetName val="План (на дату)"/>
      <sheetName val="Факт на дату"/>
      <sheetName val="10"/>
      <sheetName val="11"/>
      <sheetName val="12"/>
      <sheetName val="13"/>
      <sheetName val="14"/>
      <sheetName val="16"/>
      <sheetName val="Свод (Общебанк)_"/>
      <sheetName val="Бонусный фонд"/>
      <sheetName val="Свод (ДКО)"/>
      <sheetName val="Свод (ДОК)"/>
      <sheetName val="Свод (ДКБ)"/>
      <sheetName val="Свод (ДИБ)"/>
      <sheetName val="Свод (Казначейств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Set>
  </externalBook>
</externalLink>
</file>

<file path=xl/externalLinks/externalLink48.xml><?xml version="1.0" encoding="utf-8"?>
<externalLink xmlns="http://schemas.openxmlformats.org/spreadsheetml/2006/main">
  <externalBook xmlns:r="http://schemas.openxmlformats.org/officeDocument/2006/relationships" r:id="rId1">
    <sheetNames>
      <sheetName val="Форма_выпуск"/>
      <sheetName val="Форма_Учет"/>
      <sheetName val="Погашение"/>
      <sheetName val="Прих-3896"/>
      <sheetName val="29.04-05"/>
      <sheetName val="29.04-мега3"/>
      <sheetName val="29.04-мега2"/>
      <sheetName val="29.04-мега"/>
      <sheetName val="28.04-02"/>
      <sheetName val="29.04-отступное"/>
      <sheetName val="Прих-3891"/>
      <sheetName val="29.04-04"/>
      <sheetName val="29.04-01"/>
      <sheetName val="29.04-03"/>
      <sheetName val="29.04-акт Сб"/>
      <sheetName val="Расх-3888"/>
      <sheetName val="29.04-02"/>
      <sheetName val="29.04-2"/>
      <sheetName val="28.04-01"/>
      <sheetName val="27.04-01"/>
      <sheetName val="28.04-акт СБ РФ"/>
      <sheetName val="Расх-3521_1"/>
      <sheetName val="Расх-3380"/>
      <sheetName val="Расх-3873"/>
      <sheetName val="27.04-03"/>
      <sheetName val="27.04-31"/>
      <sheetName val="27.04-3"/>
      <sheetName val="27.04-02"/>
      <sheetName val="26.04-02"/>
      <sheetName val="27.04-2"/>
      <sheetName val="26.04-41"/>
      <sheetName val="26.04-5"/>
      <sheetName val="26.04-04"/>
      <sheetName val="26.04-4"/>
      <sheetName val="Расх-3870"/>
      <sheetName val="26.04-03"/>
      <sheetName val="26.04-акт СБ РФ"/>
      <sheetName val="26.04-акт УралСиб"/>
      <sheetName val="26.04-01"/>
      <sheetName val="25.04-акт СБ"/>
      <sheetName val="25.04-акт УралСиб"/>
      <sheetName val="Расх-3869"/>
      <sheetName val="25.04-02"/>
      <sheetName val="25.04-2"/>
      <sheetName val="Расх-3807"/>
      <sheetName val="25.04-01"/>
      <sheetName val="Расх-3863"/>
      <sheetName val="22.04-05"/>
      <sheetName val="22.04-регион"/>
      <sheetName val="21.04-01"/>
      <sheetName val="21.04-02"/>
      <sheetName val="20.04-02"/>
      <sheetName val="Расх-3846"/>
      <sheetName val="18.04-1"/>
      <sheetName val="18.04-01"/>
      <sheetName val="Расх-3845"/>
      <sheetName val="19.04-04"/>
      <sheetName val="Расх-3844"/>
      <sheetName val="19.04-3"/>
      <sheetName val="19.04-03"/>
      <sheetName val="19.04-01"/>
      <sheetName val="Расх-3842"/>
      <sheetName val="13.04-03"/>
      <sheetName val="18.04-02"/>
      <sheetName val="Расх-3841"/>
      <sheetName val="14.04-01"/>
      <sheetName val="14.04-03"/>
      <sheetName val="14.04-мега"/>
      <sheetName val="Расх-3840"/>
      <sheetName val="14.04-02"/>
      <sheetName val="13.04-01"/>
      <sheetName val="Расх-3838"/>
      <sheetName val="Расх-3487"/>
      <sheetName val="12.04-01"/>
      <sheetName val="11.04-02"/>
      <sheetName val="11.04-03"/>
      <sheetName val="06.04-01"/>
      <sheetName val="11.04-акт УралСиб"/>
      <sheetName val="11.04-акт СИБ"/>
      <sheetName val="11.04-01"/>
      <sheetName val="Эмитенты"/>
      <sheetName val="База"/>
      <sheetName val="ДЕПО"/>
      <sheetName val="загрузка"/>
      <sheetName val="Дог_соб"/>
      <sheetName val="Дог_учт"/>
      <sheetName val="отчет_23"/>
      <sheetName val="отчет_24"/>
      <sheetName val="баланс"/>
      <sheetName val="отчет_125"/>
      <sheetName val="А10"/>
      <sheetName val="А3,4"/>
      <sheetName val="расх_орд"/>
      <sheetName val="прих_орд"/>
      <sheetName val="замечания"/>
      <sheetName val="Клиенты_старые данные"/>
      <sheetName val="Клиенты"/>
      <sheetName val="Архив_учтен"/>
      <sheetName val="A3,4_01.05.2005"/>
      <sheetName val="Архив_собст"/>
    </sheetNames>
    <sheetDataSet>
      <sheetData sheetId="0">
        <row r="8">
          <cell r="I8">
            <v>38471</v>
          </cell>
          <cell r="J8" t="str">
            <v>05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row r="2">
          <cell r="B2" t="str">
            <v>ООО «ИнвестКапиталБанк»</v>
          </cell>
          <cell r="S2" t="str">
            <v>банк</v>
          </cell>
        </row>
        <row r="3">
          <cell r="B3" t="str">
            <v>КБ «Социнвест-Агро» (ООО)</v>
          </cell>
          <cell r="S3" t="str">
            <v>юр</v>
          </cell>
        </row>
        <row r="4">
          <cell r="B4" t="str">
            <v>АБ «Газпромбанк» (ЗАО)</v>
          </cell>
          <cell r="S4" t="str">
            <v>банк</v>
          </cell>
        </row>
        <row r="5">
          <cell r="B5" t="str">
            <v>АКБ «Башкомснаббанк»</v>
          </cell>
          <cell r="S5" t="str">
            <v>банк</v>
          </cell>
        </row>
        <row r="6">
          <cell r="B6" t="str">
            <v>АКБ «Гранит»</v>
          </cell>
          <cell r="S6" t="str">
            <v>банк</v>
          </cell>
          <cell r="T6" t="str">
            <v>51401`810`5`0400`0000016</v>
          </cell>
          <cell r="U6" t="str">
            <v>51402`810`6`0400`0000038</v>
          </cell>
          <cell r="V6" t="str">
            <v>51403`810`5`0400`0000001</v>
          </cell>
          <cell r="W6" t="str">
            <v>51404`810`7`0400`0000004</v>
          </cell>
          <cell r="AC6" t="str">
            <v>51410`810`1`0400`0000009</v>
          </cell>
        </row>
        <row r="7">
          <cell r="B7" t="str">
            <v>АКБ «Промэксимбанк»</v>
          </cell>
          <cell r="S7" t="str">
            <v>банк</v>
          </cell>
          <cell r="T7" t="str">
            <v>51401`810`4`0400`0000019</v>
          </cell>
          <cell r="W7" t="str">
            <v>51404`810`1`0400`0000002</v>
          </cell>
          <cell r="AC7" t="str">
            <v>51410`810`6`0400`0000004</v>
          </cell>
        </row>
        <row r="8">
          <cell r="B8" t="str">
            <v>ДП «Туймазинская птицефабрика»</v>
          </cell>
          <cell r="S8" t="str">
            <v>прочие</v>
          </cell>
        </row>
        <row r="9">
          <cell r="B9" t="str">
            <v>ДП Птицефабрика «Башкирская» ГУСП</v>
          </cell>
          <cell r="S9" t="str">
            <v>прочие</v>
          </cell>
          <cell r="V9" t="str">
            <v>51503`810`4`0400`0000001</v>
          </cell>
        </row>
        <row r="10">
          <cell r="B10" t="str">
            <v>ЗАО «Компания «Уфаойл»</v>
          </cell>
          <cell r="S10" t="str">
            <v>прочие</v>
          </cell>
          <cell r="X10" t="str">
            <v>51505`810`1`0400`0000008</v>
          </cell>
          <cell r="AC10" t="str">
            <v>51510`810`5`0400`0000046</v>
          </cell>
        </row>
        <row r="11">
          <cell r="B11" t="str">
            <v>ЗАО «Международный Промышленный Банк»</v>
          </cell>
          <cell r="S11" t="str">
            <v>банк</v>
          </cell>
          <cell r="T11" t="str">
            <v>51401`810`8`0400`0000017</v>
          </cell>
          <cell r="Y11" t="str">
            <v>51406`810`7`0400`0000002</v>
          </cell>
          <cell r="AC11" t="str">
            <v>51410`810`8`0400`0000011</v>
          </cell>
        </row>
        <row r="12">
          <cell r="B12" t="str">
            <v>ЗАО «Объединенный капитал»</v>
          </cell>
          <cell r="S12" t="str">
            <v>прочие</v>
          </cell>
          <cell r="T12" t="str">
            <v>51501`810`9`0400`0000008</v>
          </cell>
        </row>
        <row r="13">
          <cell r="B13" t="str">
            <v>ЗАО «Правовед»</v>
          </cell>
          <cell r="S13" t="str">
            <v>прочие</v>
          </cell>
          <cell r="T13" t="str">
            <v>51501`810`1`0400`0000015</v>
          </cell>
          <cell r="X13" t="str">
            <v>51505`810`8`0400`0000007</v>
          </cell>
          <cell r="AC13" t="str">
            <v>51510`810`6`0400`0000030</v>
          </cell>
        </row>
        <row r="14">
          <cell r="B14" t="str">
            <v>ЗАО «Стройметресурс»</v>
          </cell>
          <cell r="S14" t="str">
            <v>прочие</v>
          </cell>
          <cell r="U14" t="str">
            <v>51502`810`8`0400`0000013</v>
          </cell>
          <cell r="V14" t="str">
            <v>51503`810`5`0400`0000011</v>
          </cell>
          <cell r="W14" t="str">
            <v>51504`810`9`0400`0000005</v>
          </cell>
          <cell r="X14" t="str">
            <v>51505`810`8`0400`0000010</v>
          </cell>
          <cell r="AC14" t="str">
            <v>51510`810`6`0400`0000027</v>
          </cell>
        </row>
        <row r="15">
          <cell r="B15" t="str">
            <v>ЗАО «Уралпромэнерго»</v>
          </cell>
          <cell r="S15" t="str">
            <v>прочие</v>
          </cell>
          <cell r="X15" t="str">
            <v>51505`810`0`0400`0000014</v>
          </cell>
          <cell r="AC15" t="str">
            <v>51510`810`1`0400`0000048</v>
          </cell>
        </row>
        <row r="16">
          <cell r="B16" t="str">
            <v>ЗАО «Фининкор»</v>
          </cell>
          <cell r="S16" t="str">
            <v>прочие</v>
          </cell>
          <cell r="T16" t="str">
            <v>51501`810`3`0400`0000022</v>
          </cell>
          <cell r="U16" t="str">
            <v>51502`810`2`0400`0000011</v>
          </cell>
          <cell r="V16" t="str">
            <v>51503`810`9`0400`0000006</v>
          </cell>
          <cell r="W16" t="str">
            <v>51504`810`6`0400`0000004</v>
          </cell>
          <cell r="AC16" t="str">
            <v>51510`810`7`0400`0000024</v>
          </cell>
        </row>
        <row r="17">
          <cell r="B17" t="str">
            <v>ЗАО ИК «Нефтегазинвест»</v>
          </cell>
          <cell r="S17" t="str">
            <v>прочие</v>
          </cell>
          <cell r="T17" t="str">
            <v>51501`810`6`0400`0000010</v>
          </cell>
        </row>
        <row r="18">
          <cell r="B18" t="str">
            <v>КБ «Красбанк»</v>
          </cell>
          <cell r="S18" t="str">
            <v>банк</v>
          </cell>
          <cell r="V18" t="str">
            <v>51403`810`4`0400`0000004</v>
          </cell>
          <cell r="AC18" t="str">
            <v>51410`810`0`0400`0000015</v>
          </cell>
        </row>
        <row r="19">
          <cell r="B19" t="str">
            <v>КБ «Олимпийский»</v>
          </cell>
          <cell r="S19" t="str">
            <v>банк</v>
          </cell>
          <cell r="X19" t="str">
            <v>51405`810`3`0400`0000010</v>
          </cell>
          <cell r="Y19" t="str">
            <v>51406`810`3`0400`0000004</v>
          </cell>
          <cell r="AC19" t="str">
            <v>51410`810`1`0400`0000012</v>
          </cell>
        </row>
        <row r="20">
          <cell r="B20" t="str">
            <v>ОАО «Альфа-Банк»</v>
          </cell>
          <cell r="S20" t="str">
            <v>банк</v>
          </cell>
          <cell r="X20" t="str">
            <v>51405`810`5`0400`0000009</v>
          </cell>
        </row>
        <row r="21">
          <cell r="B21" t="str">
            <v>ОАО «Башпромбанк»</v>
          </cell>
          <cell r="S21" t="str">
            <v>банк</v>
          </cell>
          <cell r="T21" t="str">
            <v>51401`810`9`0400`0000014</v>
          </cell>
        </row>
        <row r="22">
          <cell r="B22" t="str">
            <v>ОАО «Башэкономбанк»</v>
          </cell>
          <cell r="S22" t="str">
            <v>банк</v>
          </cell>
          <cell r="T22" t="str">
            <v>51401`810`2`0400`0000015</v>
          </cell>
          <cell r="X22" t="str">
            <v>51405`810`5`0400`0000012</v>
          </cell>
        </row>
        <row r="23">
          <cell r="B23" t="str">
            <v>ОАО «Сибайский мясокомбинат»</v>
          </cell>
          <cell r="S23" t="str">
            <v>прочие</v>
          </cell>
          <cell r="W23" t="str">
            <v>51504`810`1`0400`0000012</v>
          </cell>
        </row>
        <row r="24">
          <cell r="B24" t="str">
            <v>ОАО «Социнвестбанк»</v>
          </cell>
          <cell r="S24" t="str">
            <v>банк</v>
          </cell>
          <cell r="T24" t="str">
            <v>51401`810`4`0400`0000006</v>
          </cell>
          <cell r="U24" t="str">
            <v>51402`810`0`0400`0000036</v>
          </cell>
          <cell r="AC24" t="str">
            <v>51410`810`5`0400`0000007</v>
          </cell>
        </row>
        <row r="25">
          <cell r="B25" t="str">
            <v>ОАО «Стеклонит»</v>
          </cell>
          <cell r="S25" t="str">
            <v>прочие</v>
          </cell>
          <cell r="T25" t="str">
            <v>51501`810`6`0400`0000023</v>
          </cell>
          <cell r="U25" t="str">
            <v>51502`810`5`0400`0000012</v>
          </cell>
          <cell r="V25" t="str">
            <v>51503`810`7`0400`0000015</v>
          </cell>
          <cell r="AC25" t="str">
            <v>51510`810`8`0400`0000034</v>
          </cell>
        </row>
        <row r="26">
          <cell r="B26" t="str">
            <v>ОАО «УралСиб»</v>
          </cell>
          <cell r="S26" t="str">
            <v>банк</v>
          </cell>
          <cell r="T26" t="str">
            <v>51401`810`1`0400`0000005</v>
          </cell>
          <cell r="U26" t="str">
            <v>51402`810`3`0400`0000037</v>
          </cell>
          <cell r="W26" t="str">
            <v>51404`810`4`0400`0000003</v>
          </cell>
          <cell r="X26" t="str">
            <v>51405`810`2`0400`0000008</v>
          </cell>
          <cell r="AC26" t="str">
            <v>51410`810`3`0400`0000003</v>
          </cell>
        </row>
        <row r="27">
          <cell r="B27" t="str">
            <v>ОАО «Уфимский лакокрасочный завод»</v>
          </cell>
          <cell r="S27" t="str">
            <v>прочие</v>
          </cell>
          <cell r="U27" t="str">
            <v>51502`810`0`0400`0000020</v>
          </cell>
        </row>
        <row r="28">
          <cell r="B28" t="str">
            <v>ОАО «Уфимский хлебокомбинат №3»</v>
          </cell>
          <cell r="S28" t="str">
            <v>прочие</v>
          </cell>
        </row>
        <row r="29">
          <cell r="B29" t="str">
            <v>ОАО АИКБ «Татфондбанк»</v>
          </cell>
          <cell r="S29" t="str">
            <v>банк</v>
          </cell>
          <cell r="W29" t="str">
            <v>51404`810`0`0400`0000005</v>
          </cell>
          <cell r="X29" t="str">
            <v>51405`810`2`0400`0000011</v>
          </cell>
        </row>
        <row r="30">
          <cell r="B30" t="str">
            <v>ОАО АКБ «РУССОБАНК»</v>
          </cell>
          <cell r="S30" t="str">
            <v>банк</v>
          </cell>
        </row>
        <row r="31">
          <cell r="B31" t="str">
            <v>Общество с ограниченной ответсвенностью «Юнистрой»</v>
          </cell>
          <cell r="S31" t="str">
            <v>прочие</v>
          </cell>
          <cell r="W31" t="str">
            <v>51504`810`8`0400`0000008</v>
          </cell>
          <cell r="AC31" t="str">
            <v>51510`810`2`0400`0000045</v>
          </cell>
        </row>
        <row r="32">
          <cell r="B32" t="str">
            <v>Общество с ограниченной ответственностью «Баштекс»</v>
          </cell>
          <cell r="S32" t="str">
            <v>прочие</v>
          </cell>
        </row>
        <row r="33">
          <cell r="B33" t="str">
            <v>Общество с ограниченной ответственностью Торгово-производственное предприятие «ПРОФИ»</v>
          </cell>
          <cell r="S33" t="str">
            <v>прочие</v>
          </cell>
          <cell r="T33" t="str">
            <v>51501`810`2`0400`0000025</v>
          </cell>
          <cell r="U33" t="str">
            <v>51502`810`3`0400`0000018</v>
          </cell>
          <cell r="AC33" t="str">
            <v>51510`810`8`0400`0000050</v>
          </cell>
        </row>
        <row r="34">
          <cell r="B34" t="str">
            <v>ООО «АБС»</v>
          </cell>
          <cell r="S34" t="str">
            <v>прочие</v>
          </cell>
          <cell r="W34" t="str">
            <v>51504`810`2`0400`0000006</v>
          </cell>
          <cell r="AC34" t="str">
            <v>51510`810`7`0400`0000040</v>
          </cell>
        </row>
        <row r="35">
          <cell r="B35" t="str">
            <v>ООО «Аккорд-Инвест»</v>
          </cell>
          <cell r="S35" t="str">
            <v>прочие</v>
          </cell>
          <cell r="U35" t="str">
            <v>51502`810`9`0400`0000010</v>
          </cell>
          <cell r="AC35" t="str">
            <v>51510`810`9`0400`0000031</v>
          </cell>
        </row>
        <row r="36">
          <cell r="B36" t="str">
            <v>ООО «Альта»</v>
          </cell>
          <cell r="S36" t="str">
            <v>прочие</v>
          </cell>
          <cell r="T36" t="str">
            <v>51501`810`2`0400`0000012</v>
          </cell>
          <cell r="AC36" t="str">
            <v>51510`810`0`0400`0000025</v>
          </cell>
        </row>
        <row r="37">
          <cell r="B37" t="str">
            <v>ООО «Баймакский мясокомбинат»</v>
          </cell>
          <cell r="S37" t="str">
            <v>прочие</v>
          </cell>
        </row>
        <row r="38">
          <cell r="B38" t="str">
            <v>ООО «Башкирская аудиторская компания»</v>
          </cell>
          <cell r="S38" t="str">
            <v>прочие</v>
          </cell>
          <cell r="X38" t="str">
            <v>51505`810`1`0400`0000011</v>
          </cell>
        </row>
        <row r="39">
          <cell r="B39" t="str">
            <v>ООО «Башкирская водка»</v>
          </cell>
          <cell r="S39" t="str">
            <v>прочие</v>
          </cell>
        </row>
        <row r="40">
          <cell r="B40" t="str">
            <v>ООО «Белое озеро»</v>
          </cell>
          <cell r="S40" t="str">
            <v>прочие</v>
          </cell>
        </row>
        <row r="41">
          <cell r="B41" t="str">
            <v>ООО «ИнвестКапиталСервис»</v>
          </cell>
          <cell r="S41" t="str">
            <v>прочие</v>
          </cell>
          <cell r="Y41" t="str">
            <v>51506`810`3`0400`0000001</v>
          </cell>
          <cell r="AC41" t="str">
            <v>51510`810`4`0400`0000052</v>
          </cell>
        </row>
        <row r="42">
          <cell r="B42" t="str">
            <v>ООО «ИПК «Лавасток Капитал»</v>
          </cell>
          <cell r="S42" t="str">
            <v>прочие</v>
          </cell>
          <cell r="V42" t="str">
            <v>51503`810`5`0400`0000008</v>
          </cell>
          <cell r="AC42" t="str">
            <v>51510`810`3`0400`0000039</v>
          </cell>
        </row>
        <row r="43">
          <cell r="B43" t="str">
            <v>ООО «Легпроминвест»</v>
          </cell>
          <cell r="S43" t="str">
            <v>прочие</v>
          </cell>
          <cell r="X43" t="str">
            <v>51505`810`6`0400`0000016</v>
          </cell>
          <cell r="Y43" t="str">
            <v>51506`810`8`0400`0000006</v>
          </cell>
          <cell r="AC43" t="str">
            <v>51510`810`5`0100`0000033</v>
          </cell>
        </row>
        <row r="44">
          <cell r="B44" t="str">
            <v>ООО «Лизинг-Инвест»</v>
          </cell>
          <cell r="S44" t="str">
            <v>прочие</v>
          </cell>
          <cell r="X44" t="str">
            <v>51505`810`2`0400`0000005</v>
          </cell>
          <cell r="Y44" t="str">
            <v>51506`810`5`0100`0000008</v>
          </cell>
          <cell r="AC44" t="str">
            <v>51510`810`2`0100`0600008</v>
          </cell>
        </row>
        <row r="45">
          <cell r="B45" t="str">
            <v>ООО «Лизинговая компания «Блик»</v>
          </cell>
          <cell r="S45" t="str">
            <v>прочие</v>
          </cell>
          <cell r="T45" t="str">
            <v>51501`810`7`0400`0000020</v>
          </cell>
          <cell r="U45" t="str">
            <v>51502`810`9`0400`0000023</v>
          </cell>
          <cell r="Y45" t="str">
            <v>51506`810`4`0100`0000001</v>
          </cell>
          <cell r="AC45" t="str">
            <v>51510`810`1`0100`0600001</v>
          </cell>
        </row>
        <row r="46">
          <cell r="B46" t="str">
            <v>ООО «Метрегионгаз»</v>
          </cell>
          <cell r="S46" t="str">
            <v>прочие</v>
          </cell>
        </row>
        <row r="47">
          <cell r="B47" t="str">
            <v>ООО «Народная компания»</v>
          </cell>
          <cell r="S47" t="str">
            <v>прочие</v>
          </cell>
          <cell r="W47" t="str">
            <v>51504`810`8`0400`0000011</v>
          </cell>
          <cell r="X47" t="str">
            <v>51505`810`3`0400`0000015</v>
          </cell>
          <cell r="AC47" t="str">
            <v>51510`810`2`0100`0000032</v>
          </cell>
        </row>
        <row r="48">
          <cell r="B48" t="str">
            <v>ООО «Нефтегазинвест»</v>
          </cell>
          <cell r="S48" t="str">
            <v>прочие</v>
          </cell>
          <cell r="T48" t="str">
            <v>51501`810`6`0400`0000010</v>
          </cell>
        </row>
        <row r="49">
          <cell r="B49" t="str">
            <v>ООО «Проект-Инжиниринг»</v>
          </cell>
          <cell r="S49" t="str">
            <v>прочие</v>
          </cell>
          <cell r="T49" t="str">
            <v>51501`810`2`0400`0000009</v>
          </cell>
          <cell r="AC49" t="str">
            <v>51510`810`4`0400`0000023</v>
          </cell>
        </row>
        <row r="50">
          <cell r="B50" t="str">
            <v>ООО «Региональное инвестиционное агенство недвижимости»</v>
          </cell>
          <cell r="S50" t="str">
            <v>прочие</v>
          </cell>
          <cell r="T50" t="str">
            <v>51501`810`0`0400`0000018</v>
          </cell>
        </row>
        <row r="51">
          <cell r="B51" t="str">
            <v>ООО «РегионИнвестПроект»</v>
          </cell>
          <cell r="S51" t="str">
            <v>прочие</v>
          </cell>
          <cell r="V51" t="str">
            <v>51503`810`2`0400`0000007</v>
          </cell>
          <cell r="AC51" t="str">
            <v>51510`810`7`0400`0000037</v>
          </cell>
        </row>
        <row r="52">
          <cell r="B52" t="str">
            <v>ООО «Регистр»</v>
          </cell>
          <cell r="S52" t="str">
            <v>прочие</v>
          </cell>
          <cell r="V52" t="str">
            <v>51503`810`4`0400`0000014</v>
          </cell>
          <cell r="W52" t="str">
            <v>51504`810`5`0400`0000010</v>
          </cell>
          <cell r="AC52" t="str">
            <v>51510`810`4`0400`0000049</v>
          </cell>
        </row>
        <row r="53">
          <cell r="B53" t="str">
            <v>ООО «Салют+»</v>
          </cell>
          <cell r="S53" t="str">
            <v>прочие</v>
          </cell>
          <cell r="U53" t="str">
            <v>51502`810`4`0400`0000002</v>
          </cell>
        </row>
        <row r="54">
          <cell r="B54" t="str">
            <v>ООО «Связь времен»</v>
          </cell>
          <cell r="S54" t="str">
            <v>прочие</v>
          </cell>
          <cell r="T54" t="str">
            <v>51501`810`3`0400`0000019</v>
          </cell>
          <cell r="AC54" t="str">
            <v>51510`810`3`0400`0000042</v>
          </cell>
        </row>
        <row r="55">
          <cell r="B55" t="str">
            <v>ООО «Старые традиции»</v>
          </cell>
          <cell r="S55" t="str">
            <v>прочие</v>
          </cell>
        </row>
        <row r="56">
          <cell r="B56" t="str">
            <v>ООО «ТПК «Экском»</v>
          </cell>
          <cell r="S56" t="str">
            <v>прочие</v>
          </cell>
        </row>
        <row r="57">
          <cell r="B57" t="str">
            <v>ООО «Уральская нефтепромышленная компания»</v>
          </cell>
          <cell r="S57" t="str">
            <v>прочие</v>
          </cell>
        </row>
        <row r="58">
          <cell r="B58" t="str">
            <v>ООО «Фирма «Башкирские инвестиции»</v>
          </cell>
          <cell r="S58" t="str">
            <v>прочие</v>
          </cell>
        </row>
        <row r="59">
          <cell r="B59" t="str">
            <v>ООО «Шаг»</v>
          </cell>
          <cell r="S59" t="str">
            <v>прочие</v>
          </cell>
        </row>
        <row r="60">
          <cell r="B60" t="str">
            <v>ООО ИК «Башкирские ценные бумаги»</v>
          </cell>
          <cell r="S60" t="str">
            <v>прочие</v>
          </cell>
        </row>
        <row r="61">
          <cell r="B61" t="str">
            <v>ООО фирма «Авеста»</v>
          </cell>
          <cell r="S61" t="str">
            <v>прочие</v>
          </cell>
        </row>
        <row r="62">
          <cell r="B62" t="str">
            <v>Поварго Дмитрий Александрович</v>
          </cell>
          <cell r="S62" t="str">
            <v>прочие</v>
          </cell>
        </row>
        <row r="63">
          <cell r="B63" t="str">
            <v>Сбербанк РФ</v>
          </cell>
          <cell r="S63" t="str">
            <v>банк</v>
          </cell>
        </row>
        <row r="64">
          <cell r="B64" t="str">
            <v>Стерлитамакское ОАО «Продтовары»</v>
          </cell>
          <cell r="S64" t="str">
            <v>прочие</v>
          </cell>
        </row>
        <row r="65">
          <cell r="B65" t="str">
            <v>ЗАО «Стелк»</v>
          </cell>
          <cell r="S65" t="str">
            <v>прочие</v>
          </cell>
        </row>
        <row r="66">
          <cell r="B66" t="str">
            <v>ООО  «Строительная компания Уфимская»</v>
          </cell>
          <cell r="S66" t="str">
            <v>прочие</v>
          </cell>
        </row>
        <row r="67">
          <cell r="B67" t="str">
            <v>ОАО «Уфимский хлебокомбинат №1»</v>
          </cell>
          <cell r="S67" t="str">
            <v>прочие</v>
          </cell>
        </row>
        <row r="68">
          <cell r="B68" t="str">
            <v>ООО «Металэкс»</v>
          </cell>
          <cell r="S68" t="str">
            <v>прочие</v>
          </cell>
        </row>
        <row r="69">
          <cell r="B69" t="str">
            <v>Мусина Назира Фатклисламовна</v>
          </cell>
          <cell r="S69" t="str">
            <v>прочие</v>
          </cell>
        </row>
        <row r="70">
          <cell r="B70" t="str">
            <v>МУП «Уфимское предприятие тепловых сетей»</v>
          </cell>
          <cell r="S70" t="str">
            <v>прочие</v>
          </cell>
        </row>
        <row r="71">
          <cell r="B71" t="str">
            <v>ООО «Эффект»</v>
          </cell>
          <cell r="S71" t="str">
            <v>прочие</v>
          </cell>
        </row>
        <row r="72">
          <cell r="B72" t="str">
            <v>ЧП Леднев Антон Владимирович</v>
          </cell>
          <cell r="S72" t="str">
            <v>прочие</v>
          </cell>
        </row>
        <row r="73">
          <cell r="B73" t="str">
            <v>ОАО «Башнефтегеофизика»</v>
          </cell>
          <cell r="S73" t="str">
            <v>прочие</v>
          </cell>
        </row>
        <row r="74">
          <cell r="B74" t="str">
            <v>ОАО Банк "Менатеп СПб"</v>
          </cell>
          <cell r="S74" t="str">
            <v>банк</v>
          </cell>
        </row>
        <row r="75">
          <cell r="B75" t="str">
            <v>Банк Русский Стандарт</v>
          </cell>
          <cell r="S75" t="str">
            <v>банк</v>
          </cell>
        </row>
        <row r="76">
          <cell r="B76" t="str">
            <v>ООО "КОСистем"</v>
          </cell>
          <cell r="S76" t="str">
            <v>прочие</v>
          </cell>
        </row>
        <row r="77">
          <cell r="B77" t="str">
            <v>ЗАО "БолгарЦентр"</v>
          </cell>
          <cell r="S77" t="str">
            <v>прочие</v>
          </cell>
        </row>
        <row r="78">
          <cell r="B78" t="str">
            <v>ОАО "РИТЭК"</v>
          </cell>
          <cell r="S78" t="str">
            <v>прочие</v>
          </cell>
        </row>
        <row r="79">
          <cell r="B79" t="str">
            <v>ЧП Усиева Зиля Ахнафовна</v>
          </cell>
          <cell r="S79" t="str">
            <v>прочие</v>
          </cell>
        </row>
        <row r="80">
          <cell r="B80" t="str">
            <v>Банк Внешней Торговли ВНЕШТОРГБАНК</v>
          </cell>
          <cell r="S80" t="str">
            <v>банк</v>
          </cell>
        </row>
        <row r="81">
          <cell r="B81" t="str">
            <v>ООО «Металресурсснаб»</v>
          </cell>
          <cell r="S81" t="str">
            <v>прочие</v>
          </cell>
        </row>
        <row r="82">
          <cell r="B82" t="str">
            <v>ООО "Фиштрейдплюс"</v>
          </cell>
          <cell r="S82" t="str">
            <v>прочие</v>
          </cell>
        </row>
        <row r="83">
          <cell r="B83" t="str">
            <v>ООО "Фирма "Мир"</v>
          </cell>
          <cell r="S83" t="str">
            <v>прочие</v>
          </cell>
        </row>
        <row r="84">
          <cell r="B84" t="str">
            <v>ЧП Ершов Дмитрий Викторович</v>
          </cell>
          <cell r="S84" t="str">
            <v>прочие</v>
          </cell>
        </row>
        <row r="85">
          <cell r="B85" t="str">
            <v>ИП Гаряева Наталья Владиславовна</v>
          </cell>
          <cell r="S85" t="str">
            <v>прочие</v>
          </cell>
        </row>
        <row r="86">
          <cell r="B86" t="str">
            <v>ООО "НУМИК"</v>
          </cell>
          <cell r="S86" t="str">
            <v>прочие</v>
          </cell>
        </row>
        <row r="87">
          <cell r="B87" t="str">
            <v>ООО "БАШМЯСО"</v>
          </cell>
          <cell r="S87" t="str">
            <v>прочие</v>
          </cell>
        </row>
        <row r="88">
          <cell r="B88" t="str">
            <v>ООО "Проф-Трейд"</v>
          </cell>
          <cell r="S88" t="str">
            <v>прочие</v>
          </cell>
        </row>
        <row r="89">
          <cell r="B89" t="str">
            <v>ООО "ДЖУТ"</v>
          </cell>
          <cell r="S89" t="str">
            <v>прочие</v>
          </cell>
        </row>
        <row r="90">
          <cell r="B90" t="str">
            <v>ОАО "Интерурал"</v>
          </cell>
          <cell r="S90" t="str">
            <v>прочие</v>
          </cell>
        </row>
        <row r="91">
          <cell r="B91" t="str">
            <v>ООО "Бизнес-Класс"</v>
          </cell>
          <cell r="S91" t="str">
            <v>прочие</v>
          </cell>
        </row>
        <row r="92">
          <cell r="B92" t="str">
            <v>ООО "Дельта-Строй"</v>
          </cell>
          <cell r="S92" t="str">
            <v>прочие</v>
          </cell>
        </row>
        <row r="93">
          <cell r="B93" t="str">
            <v>Индивидуальный предприниматель Воронин Вячеслав Викторович</v>
          </cell>
          <cell r="S93" t="str">
            <v>прочие</v>
          </cell>
        </row>
        <row r="94">
          <cell r="B94" t="str">
            <v>ООО "Виста-плюс"</v>
          </cell>
          <cell r="S94" t="str">
            <v>прочие</v>
          </cell>
        </row>
        <row r="95">
          <cell r="B95" t="str">
            <v>КТ «Социальная Инициатива и К»</v>
          </cell>
          <cell r="S95" t="str">
            <v>прочие</v>
          </cell>
        </row>
        <row r="96">
          <cell r="B96" t="str">
            <v>ООО "Фирма "БИС"</v>
          </cell>
          <cell r="S96" t="str">
            <v>прочие</v>
          </cell>
        </row>
        <row r="97">
          <cell r="B97" t="str">
            <v>ООО "Многопрофильная компания "Мегастрой"</v>
          </cell>
          <cell r="S97" t="str">
            <v>прочие</v>
          </cell>
        </row>
        <row r="98">
          <cell r="B98" t="str">
            <v>ООО "Бинитон"</v>
          </cell>
          <cell r="S98" t="str">
            <v>прочие</v>
          </cell>
        </row>
        <row r="99">
          <cell r="B99" t="str">
            <v>ООО "А-Элит"</v>
          </cell>
          <cell r="S99" t="str">
            <v>прочие</v>
          </cell>
        </row>
        <row r="100">
          <cell r="B100" t="str">
            <v>ООО "Альтаир"</v>
          </cell>
          <cell r="S100" t="str">
            <v>прочие</v>
          </cell>
        </row>
        <row r="101">
          <cell r="B101" t="str">
            <v>ООО «Пищепроминвест»</v>
          </cell>
          <cell r="S101" t="str">
            <v>прочие</v>
          </cell>
        </row>
        <row r="102">
          <cell r="B102" t="str">
            <v>ЗАО "Вэлл-стар"</v>
          </cell>
          <cell r="S102" t="str">
            <v>прочие</v>
          </cell>
        </row>
        <row r="103">
          <cell r="B103" t="str">
            <v>ОАО "Альфа-Банк-Башкортостан"</v>
          </cell>
          <cell r="S103" t="str">
            <v>банк</v>
          </cell>
        </row>
        <row r="104">
          <cell r="B104" t="str">
            <v>Адмаев Сергей Александрович</v>
          </cell>
          <cell r="S104" t="str">
            <v>прочие</v>
          </cell>
        </row>
        <row r="105">
          <cell r="B105" t="str">
            <v>Ершов Дмитрий Викторович</v>
          </cell>
          <cell r="S105" t="str">
            <v>прочие</v>
          </cell>
        </row>
        <row r="106">
          <cell r="B106" t="str">
            <v>ОАО "АИКБ "Татфондбанк"</v>
          </cell>
          <cell r="S106" t="str">
            <v>банк</v>
          </cell>
        </row>
        <row r="107">
          <cell r="B107" t="str">
            <v>ИП Якупова Светлана Анатольевна</v>
          </cell>
          <cell r="S107" t="str">
            <v>прочие</v>
          </cell>
        </row>
        <row r="108">
          <cell r="B108" t="str">
            <v>Акционерный банк "Инвестиционно-банковская группа НИКойл"</v>
          </cell>
          <cell r="S108" t="str">
            <v>банк</v>
          </cell>
        </row>
        <row r="109">
          <cell r="B109" t="str">
            <v>ООО "СервисПром"</v>
          </cell>
          <cell r="S109" t="str">
            <v>прочие</v>
          </cell>
        </row>
        <row r="110">
          <cell r="B110" t="str">
            <v>Акционерный коммерческий банк "Абсолют Банк" (ЗАО)</v>
          </cell>
          <cell r="S110" t="str">
            <v>банк</v>
          </cell>
        </row>
        <row r="111">
          <cell r="B111" t="str">
            <v>ООО «ПОЛЕКС УРАЛ»</v>
          </cell>
          <cell r="S111" t="str">
            <v>прочие</v>
          </cell>
        </row>
        <row r="112">
          <cell r="B112" t="str">
            <v>ООО «Д.Л. Консалтинг»</v>
          </cell>
          <cell r="S112" t="str">
            <v>прочие</v>
          </cell>
        </row>
        <row r="113">
          <cell r="B113" t="str">
            <v>ООО УК «ИнвестКапитал»</v>
          </cell>
          <cell r="S113" t="str">
            <v>прочие</v>
          </cell>
        </row>
        <row r="114">
          <cell r="B114" t="str">
            <v>ОАО «АК Барс» Банк</v>
          </cell>
          <cell r="S114" t="str">
            <v>банк</v>
          </cell>
        </row>
        <row r="115">
          <cell r="B115" t="str">
            <v>ОАО «ИМПЕКСБАНК»</v>
          </cell>
          <cell r="S115" t="str">
            <v>банк</v>
          </cell>
        </row>
        <row r="116">
          <cell r="B116" t="str">
            <v>«НОМОС-БАНК» (ЗАО)</v>
          </cell>
          <cell r="S116" t="str">
            <v>банк</v>
          </cell>
        </row>
        <row r="118">
          <cell r="B118" t="str">
            <v>конец списка</v>
          </cell>
        </row>
      </sheetData>
      <sheetData sheetId="81">
        <row r="1">
          <cell r="A1">
            <v>699</v>
          </cell>
          <cell r="I1">
            <v>1</v>
          </cell>
          <cell r="J1">
            <v>1</v>
          </cell>
          <cell r="K1">
            <v>1</v>
          </cell>
          <cell r="N1">
            <v>1</v>
          </cell>
          <cell r="AA1">
            <v>3</v>
          </cell>
          <cell r="AH1">
            <v>1</v>
          </cell>
        </row>
        <row r="2">
          <cell r="A2">
            <v>64</v>
          </cell>
          <cell r="D2">
            <v>2</v>
          </cell>
          <cell r="E2">
            <v>1</v>
          </cell>
          <cell r="I2">
            <v>1</v>
          </cell>
          <cell r="K2">
            <v>1</v>
          </cell>
          <cell r="W2">
            <v>4</v>
          </cell>
          <cell r="AA2">
            <v>3</v>
          </cell>
        </row>
        <row r="3">
          <cell r="A3">
            <v>529</v>
          </cell>
          <cell r="D3">
            <v>1</v>
          </cell>
          <cell r="E3">
            <v>1</v>
          </cell>
          <cell r="G3">
            <v>1</v>
          </cell>
          <cell r="I3">
            <v>1</v>
          </cell>
          <cell r="J3">
            <v>1</v>
          </cell>
          <cell r="K3">
            <v>1</v>
          </cell>
          <cell r="AA3">
            <v>3</v>
          </cell>
          <cell r="AH3">
            <v>1</v>
          </cell>
        </row>
        <row r="5">
          <cell r="D5" t="str">
            <v>дисконтный</v>
          </cell>
          <cell r="E5" t="str">
            <v>Рубли РФ</v>
          </cell>
          <cell r="F5">
            <v>810</v>
          </cell>
          <cell r="G5" t="str">
            <v>по предъявлении</v>
          </cell>
          <cell r="L5">
            <v>52301</v>
          </cell>
          <cell r="M5">
            <v>0</v>
          </cell>
          <cell r="N5" t="str">
            <v>покупка</v>
          </cell>
          <cell r="Q5">
            <v>51401</v>
          </cell>
          <cell r="R5">
            <v>51501</v>
          </cell>
          <cell r="X5" t="str">
            <v>январь</v>
          </cell>
          <cell r="Z5" t="str">
            <v>января</v>
          </cell>
          <cell r="AA5" t="str">
            <v>Зубаиров Айдар Сабирович</v>
          </cell>
          <cell r="AB5" t="str">
            <v>Председатель Правления</v>
          </cell>
          <cell r="AC5" t="str">
            <v>Устав</v>
          </cell>
          <cell r="AD5" t="str">
            <v>Зубаирова Айдара Сабировича</v>
          </cell>
          <cell r="AE5" t="str">
            <v>Председателя Правления</v>
          </cell>
          <cell r="AF5" t="str">
            <v>Устава</v>
          </cell>
          <cell r="AG5" t="str">
            <v>р/с 47422`810`0`0400`0000020, к/с 30101`810`0`0000`0000891, БИК 048073891, ИНН 0274010995</v>
          </cell>
        </row>
        <row r="6">
          <cell r="D6" t="str">
            <v>процентный</v>
          </cell>
          <cell r="E6" t="str">
            <v>Доллары США</v>
          </cell>
          <cell r="F6">
            <v>840</v>
          </cell>
          <cell r="G6" t="str">
            <v>по предъявлении, но не ранее</v>
          </cell>
          <cell r="L6">
            <v>52302</v>
          </cell>
          <cell r="M6">
            <v>1</v>
          </cell>
          <cell r="N6" t="str">
            <v>продажа</v>
          </cell>
          <cell r="Q6">
            <v>51402</v>
          </cell>
          <cell r="R6">
            <v>51502</v>
          </cell>
          <cell r="X6" t="str">
            <v>февраль</v>
          </cell>
          <cell r="Z6" t="str">
            <v>февраля</v>
          </cell>
          <cell r="AA6" t="str">
            <v>Богданович Инера Маратовна</v>
          </cell>
          <cell r="AB6" t="str">
            <v>Главный финансист</v>
          </cell>
          <cell r="AC6" t="str">
            <v>Доверенность № 6/115 от 08.02.2005 г.</v>
          </cell>
          <cell r="AD6" t="str">
            <v>Богданович Инеры Маратовны</v>
          </cell>
          <cell r="AE6" t="str">
            <v>Главного финансиста</v>
          </cell>
          <cell r="AF6" t="str">
            <v>Доверенности № 6/115 от 08.02.2005 г.</v>
          </cell>
          <cell r="AG6" t="str">
            <v>р/с 47422`810`2`0400`0000024, к/с 30101`810`0`0000`0000891, БИК 048073891, ИНН 0274010996</v>
          </cell>
        </row>
        <row r="7">
          <cell r="E7" t="str">
            <v>Евро</v>
          </cell>
          <cell r="F7">
            <v>978</v>
          </cell>
          <cell r="G7" t="str">
            <v>на определенный день</v>
          </cell>
          <cell r="L7">
            <v>52303</v>
          </cell>
          <cell r="M7">
            <v>31</v>
          </cell>
          <cell r="N7" t="str">
            <v>мена</v>
          </cell>
          <cell r="Q7">
            <v>51403</v>
          </cell>
          <cell r="R7">
            <v>51503</v>
          </cell>
          <cell r="X7" t="str">
            <v>март</v>
          </cell>
          <cell r="Z7" t="str">
            <v>марта</v>
          </cell>
          <cell r="AA7" t="str">
            <v>Спеляниди Денис Георгиевич</v>
          </cell>
          <cell r="AB7" t="str">
            <v>начальник Отдела казначейских операций</v>
          </cell>
          <cell r="AC7" t="str">
            <v>Доверенность №6/132 от 25.02.2005 г.</v>
          </cell>
          <cell r="AD7" t="str">
            <v>Спеляниди Дениса Георгиевича</v>
          </cell>
          <cell r="AE7" t="str">
            <v>начальника Отдела казначейских операций</v>
          </cell>
          <cell r="AF7" t="str">
            <v>Доверенности №6/132 от 25.02.2005 г.</v>
          </cell>
          <cell r="AG7" t="str">
            <v>р/с 30109`810`9`0000`0000003 в АКБ «Башкомснаббанк», к/с 30101`810`8`0000`0000842, БИК 048073842, ИНН 0274010995</v>
          </cell>
        </row>
        <row r="8">
          <cell r="E8" t="str">
            <v>Японские йены</v>
          </cell>
          <cell r="F8">
            <v>392</v>
          </cell>
          <cell r="G8" t="str">
            <v>через столько-то дней от предъявления</v>
          </cell>
          <cell r="L8">
            <v>52304</v>
          </cell>
          <cell r="M8">
            <v>91</v>
          </cell>
          <cell r="N8" t="str">
            <v>предъявление</v>
          </cell>
          <cell r="Q8">
            <v>51404</v>
          </cell>
          <cell r="R8">
            <v>51504</v>
          </cell>
          <cell r="X8" t="str">
            <v>апрель</v>
          </cell>
          <cell r="Z8" t="str">
            <v>апреля</v>
          </cell>
          <cell r="AA8" t="str">
            <v>Ишниязова Амина Ибрагимовна</v>
          </cell>
          <cell r="AB8" t="str">
            <v>Главный бухгалтер</v>
          </cell>
          <cell r="AD8" t="str">
            <v>Ишниязовой Амины Ибрагимовны</v>
          </cell>
          <cell r="AE8" t="str">
            <v>Главного бухгалтера</v>
          </cell>
          <cell r="AG8" t="str">
            <v>р/с 30109`810`1`0001`0011284 в АКБ «Московский Деловой Мир», к/с 30101`810`9`0000`0000466, БИК 044525466, ИНН 0274010995</v>
          </cell>
        </row>
        <row r="9">
          <cell r="E9" t="str">
            <v>Фунты стерлингов</v>
          </cell>
          <cell r="F9">
            <v>826</v>
          </cell>
          <cell r="L9">
            <v>52305</v>
          </cell>
          <cell r="M9">
            <v>181</v>
          </cell>
          <cell r="Q9">
            <v>51405</v>
          </cell>
          <cell r="R9">
            <v>51505</v>
          </cell>
          <cell r="X9" t="str">
            <v>май</v>
          </cell>
          <cell r="Z9" t="str">
            <v>мая</v>
          </cell>
          <cell r="AA9" t="str">
            <v>Гадиев Дамир Рифович</v>
          </cell>
          <cell r="AB9" t="str">
            <v>Зам. Председателя Правления</v>
          </cell>
          <cell r="AC9" t="str">
            <v>Доверенность №157 от 17.06.2003г.</v>
          </cell>
          <cell r="AD9" t="str">
            <v>Гадиева Дамира Рифовича</v>
          </cell>
          <cell r="AE9" t="str">
            <v>Заместителя Председателя Правления</v>
          </cell>
          <cell r="AF9" t="str">
            <v>Доверенности №308 от 11.03.2004г.</v>
          </cell>
          <cell r="AG9" t="str">
            <v>р/с 30109`810`3`0000`0000001 в ОАО «УралСиб», к/с 30101`810`6`0000`0000754, БИК 048073754, ИНН 0274010995</v>
          </cell>
        </row>
        <row r="10">
          <cell r="E10" t="str">
            <v>Швейцарские франки</v>
          </cell>
          <cell r="F10">
            <v>756</v>
          </cell>
          <cell r="L10">
            <v>52306</v>
          </cell>
          <cell r="M10">
            <v>366</v>
          </cell>
          <cell r="Q10">
            <v>51406</v>
          </cell>
          <cell r="R10">
            <v>51506</v>
          </cell>
          <cell r="X10" t="str">
            <v>июнь</v>
          </cell>
          <cell r="Z10" t="str">
            <v>июня</v>
          </cell>
          <cell r="AA10" t="str">
            <v>Поварго Дмитрий Александрович</v>
          </cell>
          <cell r="AB10" t="str">
            <v>Зам. Председателя Правления</v>
          </cell>
          <cell r="AC10" t="str">
            <v>Доверенность №191 от 05.08.2003г.</v>
          </cell>
          <cell r="AD10" t="str">
            <v>Поварго Дмитрия Александровича</v>
          </cell>
          <cell r="AE10" t="str">
            <v>Заместителя Председателя Правления</v>
          </cell>
          <cell r="AF10" t="str">
            <v>Доверенности №493 от 05.08.2004г.</v>
          </cell>
          <cell r="AG10" t="str">
            <v>р/с 30109`810`5`0739`0000016 в ОАО «Социнвестбанк», к/с 30101`810`9`0000`0000739, БИК 048073739, ИНН 0274010995</v>
          </cell>
        </row>
        <row r="11">
          <cell r="L11">
            <v>52307</v>
          </cell>
          <cell r="M11">
            <v>1096</v>
          </cell>
          <cell r="Q11">
            <v>51407</v>
          </cell>
          <cell r="R11">
            <v>51507</v>
          </cell>
          <cell r="X11" t="str">
            <v>июль</v>
          </cell>
          <cell r="Z11" t="str">
            <v>июля</v>
          </cell>
          <cell r="AG11" t="str">
            <v>р/с 30109`810`7`0000`0987000 в ОАО АКБ «РУССОБАНК», к/с 30101`810`8`0000`0000294, БИК 044525294, ИНН 0274010995</v>
          </cell>
        </row>
        <row r="12">
          <cell r="L12">
            <v>52406</v>
          </cell>
          <cell r="Q12">
            <v>51408</v>
          </cell>
          <cell r="R12">
            <v>51508</v>
          </cell>
          <cell r="X12" t="str">
            <v>август</v>
          </cell>
          <cell r="Z12" t="str">
            <v>августа</v>
          </cell>
        </row>
        <row r="13">
          <cell r="Q13">
            <v>51409</v>
          </cell>
          <cell r="R13">
            <v>51509</v>
          </cell>
          <cell r="X13" t="str">
            <v>сентябрь</v>
          </cell>
          <cell r="Z13" t="str">
            <v>сентября</v>
          </cell>
        </row>
        <row r="14">
          <cell r="Q14">
            <v>51410</v>
          </cell>
          <cell r="R14">
            <v>51510</v>
          </cell>
          <cell r="X14" t="str">
            <v>октябрь</v>
          </cell>
          <cell r="Z14" t="str">
            <v>октября</v>
          </cell>
        </row>
        <row r="15">
          <cell r="X15" t="str">
            <v>ноябрь</v>
          </cell>
          <cell r="Z15" t="str">
            <v>ноября</v>
          </cell>
        </row>
        <row r="16">
          <cell r="X16" t="str">
            <v>декабрь</v>
          </cell>
          <cell r="Z16" t="str">
            <v>декабря</v>
          </cell>
        </row>
      </sheetData>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2">
          <cell r="B2" t="str">
            <v>«НОМОС-БАНК» (ЗАО)</v>
          </cell>
          <cell r="C2" t="str">
            <v>банк</v>
          </cell>
          <cell r="G2" t="str">
            <v>Старший Вице-Президент</v>
          </cell>
          <cell r="H2" t="str">
            <v>Матюнина Ниталия Анатольевна</v>
          </cell>
          <cell r="I2" t="str">
            <v>Доверенности № 73 от 01.03.2005 г.</v>
          </cell>
          <cell r="O2" t="str">
            <v>г. Москва, ул. Верхняя Радищевская, д. 3, стр. 1</v>
          </cell>
          <cell r="S2" t="str">
            <v>р/с 52305`810`2`0000`50000001в ОПЕРУ Московского ГТУ Банка России, к/с 30101`810`3`0000`0000985, БИК 044525985</v>
          </cell>
          <cell r="W2" t="str">
            <v>7706092528</v>
          </cell>
        </row>
        <row r="3">
          <cell r="B3" t="str">
            <v>АБ "Газпромбанк" (ЗАО)</v>
          </cell>
          <cell r="C3" t="str">
            <v>банк</v>
          </cell>
          <cell r="W3" t="str">
            <v>7744001497</v>
          </cell>
        </row>
        <row r="4">
          <cell r="B4" t="str">
            <v>АКБ "Абсолют Банк" (ЗАО)</v>
          </cell>
          <cell r="C4" t="str">
            <v>банк</v>
          </cell>
          <cell r="O4" t="str">
            <v>119415, г. Москва, Ленинский проспект, д. 108, стр. 1</v>
          </cell>
          <cell r="S4" t="str">
            <v>счет № 52304810500002012102, к/с 30101810500000000976, БИК 044525976</v>
          </cell>
          <cell r="W4">
            <v>7736046991</v>
          </cell>
        </row>
        <row r="5">
          <cell r="B5" t="str">
            <v>АКБ "Гранит"</v>
          </cell>
          <cell r="C5" t="str">
            <v>банк</v>
          </cell>
          <cell r="D5" t="str">
            <v>Председатель Правления</v>
          </cell>
          <cell r="E5" t="str">
            <v>Безручко В.А.</v>
          </cell>
          <cell r="F5" t="str">
            <v>Устава</v>
          </cell>
          <cell r="O5" t="str">
            <v>129366, г.Москва, ул.Ярославская,д.11, стр.1</v>
          </cell>
          <cell r="S5" t="str">
            <v>р/с 51504`810`8`0000`0000005 АКБ "Гранит" г.Москва, к/с 30101`810`6`0000`0000180, БИК 044583180</v>
          </cell>
          <cell r="W5" t="str">
            <v>7708005827</v>
          </cell>
          <cell r="X5" t="str">
            <v>283 1022</v>
          </cell>
          <cell r="Y5" t="str">
            <v>742 3245</v>
          </cell>
        </row>
        <row r="6">
          <cell r="B6" t="str">
            <v>АКБ "Московкий Деловой Мир"</v>
          </cell>
          <cell r="C6" t="str">
            <v>банк</v>
          </cell>
        </row>
        <row r="7">
          <cell r="B7" t="str">
            <v>АКБ "Промэксимбанк"</v>
          </cell>
          <cell r="C7" t="str">
            <v>банк</v>
          </cell>
        </row>
        <row r="8">
          <cell r="B8" t="str">
            <v>ЗАО "Международный Промышленный Банк"</v>
          </cell>
          <cell r="C8" t="str">
            <v>банк</v>
          </cell>
        </row>
        <row r="9">
          <cell r="B9" t="str">
            <v>ОАО "Альфа-Банк -Башкортостан"</v>
          </cell>
          <cell r="C9" t="str">
            <v>банк</v>
          </cell>
        </row>
        <row r="10">
          <cell r="B10" t="str">
            <v>ОАО "Башэкономбанк"</v>
          </cell>
          <cell r="C10" t="str">
            <v>банк</v>
          </cell>
          <cell r="D10" t="str">
            <v>Председатель Правления</v>
          </cell>
          <cell r="E10" t="str">
            <v>Савченко Евгений Владимирович</v>
          </cell>
          <cell r="F10" t="str">
            <v>Устава</v>
          </cell>
          <cell r="H10" t="str">
            <v>Ульянова Елена Юрьевна</v>
          </cell>
          <cell r="I10" t="str">
            <v>Доверенности №03 от 20.01.2004г.</v>
          </cell>
          <cell r="M10" t="str">
            <v xml:space="preserve">Рубцова Г. Н. </v>
          </cell>
          <cell r="O10" t="str">
            <v>450098, г.Уфа, Проспект Октября, д. 132/3</v>
          </cell>
          <cell r="S10" t="str">
            <v>к/с 30109`810`0`0400`0000004 в ООО «ИнвестКапиталБанк», к/с 30101`810`0`0000`0000891, БИК 048073891</v>
          </cell>
          <cell r="T10" t="str">
            <v>р/с 47416`810`2`0000`7000001 в ОАО "Башэкономбанк", к/с 30101`810`7`0000`0000874, БИК 048073874</v>
          </cell>
          <cell r="W10" t="str">
            <v>0276005447</v>
          </cell>
        </row>
        <row r="11">
          <cell r="B11" t="str">
            <v>ОАО "Внешторгбанк"</v>
          </cell>
          <cell r="C11" t="str">
            <v>банк</v>
          </cell>
        </row>
        <row r="12">
          <cell r="B12" t="str">
            <v>ОАО "Социнвестбанк"</v>
          </cell>
          <cell r="C12" t="str">
            <v>банк</v>
          </cell>
          <cell r="D12" t="str">
            <v>Генеральный директор</v>
          </cell>
          <cell r="E12" t="str">
            <v>Неверов Дмитрий Николаевич</v>
          </cell>
          <cell r="F12" t="str">
            <v>Устава</v>
          </cell>
          <cell r="H12" t="str">
            <v>Нургалиева Юлия Викторовна</v>
          </cell>
          <cell r="I12" t="str">
            <v>Доверенности № 17-1-23/400 от 28.12.2004 г.</v>
          </cell>
          <cell r="M12" t="str">
            <v>Федорова Т.А.</v>
          </cell>
          <cell r="O12" t="str">
            <v>450002, г. Уфа, ул. Фрунзе, 42</v>
          </cell>
          <cell r="S12" t="str">
            <v>р/с 47422`810`5`0739`0000029 в ОАО "Социнвестбанк", к/с 30101`810`9`0000`0000739, БИК 048073739</v>
          </cell>
          <cell r="W12" t="str">
            <v>0274061206</v>
          </cell>
          <cell r="X12" t="str">
            <v>50-53-23, 50-17-31</v>
          </cell>
        </row>
        <row r="13">
          <cell r="B13" t="str">
            <v>ОАО "УралСиб"</v>
          </cell>
          <cell r="C13" t="str">
            <v>банк</v>
          </cell>
          <cell r="D13" t="str">
            <v>Начальник Управления Вексельный Центр</v>
          </cell>
          <cell r="E13" t="str">
            <v>Вахитова Л.В.</v>
          </cell>
          <cell r="F13" t="str">
            <v>Доверенности № 03/614 от 19.04.2004 г.</v>
          </cell>
          <cell r="M13" t="str">
            <v>Приходенко Н.Е.</v>
          </cell>
          <cell r="O13" t="str">
            <v>450000, РБ, г. Уфа, ул. Революционная, д. 41</v>
          </cell>
          <cell r="S13" t="str">
            <v>р/с 30301`810`6`1200`0000001 в филиале "Московская дирекция" ОАО "УралСиб" к/с 30101`810`5`0000`0000345, БИК 044583345</v>
          </cell>
          <cell r="W13" t="str">
            <v>0274062111</v>
          </cell>
        </row>
        <row r="14">
          <cell r="B14" t="str">
            <v>ОАО АКБ "Башкомснаббанк"</v>
          </cell>
          <cell r="C14" t="str">
            <v>банк</v>
          </cell>
          <cell r="D14" t="str">
            <v>Председатель Правления</v>
          </cell>
          <cell r="E14" t="str">
            <v>Галлямов Флюр Фанавиевич</v>
          </cell>
          <cell r="F14" t="str">
            <v>Устава</v>
          </cell>
          <cell r="H14" t="str">
            <v>Ахмадуллина Гульфина Глимхановна</v>
          </cell>
          <cell r="I14" t="str">
            <v>Доверенности №44 от 23.06.2003г.</v>
          </cell>
          <cell r="J14" t="str">
            <v>Начальник отдела ценных бумаг</v>
          </cell>
          <cell r="K14" t="str">
            <v>Макулова Рашида Гумеровна</v>
          </cell>
          <cell r="L14" t="str">
            <v>Доверенности № 64 от 21.06.2004г.</v>
          </cell>
          <cell r="M14" t="str">
            <v>Бердникова Татьяна Сергеевна</v>
          </cell>
          <cell r="N14" t="str">
            <v>Шушпанова Лилия Петровна</v>
          </cell>
          <cell r="O14" t="str">
            <v>450076, г.Уфа, ул.М.Гафури, д.54</v>
          </cell>
          <cell r="S14" t="str">
            <v>р/с 51401`810`7`0000`0000320, к/с 30101`810`8`0000`0000842 в ГРКЦ НБ РБ, БИК 048073842</v>
          </cell>
          <cell r="W14" t="str">
            <v>0274051857</v>
          </cell>
          <cell r="X14" t="str">
            <v>51-11-75</v>
          </cell>
        </row>
        <row r="15">
          <cell r="B15" t="str">
            <v>ОАО АКБ "РУССОБАНК"</v>
          </cell>
          <cell r="C15" t="str">
            <v>банк</v>
          </cell>
          <cell r="D15" t="str">
            <v>Заместитель Председателя Правления</v>
          </cell>
          <cell r="E15" t="str">
            <v>Мошкович Борис Ефимович</v>
          </cell>
          <cell r="F15" t="str">
            <v>Доверенности №60/02 от 10.07.2002г.</v>
          </cell>
          <cell r="G15" t="str">
            <v>Заместитель Председателя Правления</v>
          </cell>
          <cell r="H15" t="str">
            <v>Типикин Павел Николаевич</v>
          </cell>
          <cell r="I15" t="str">
            <v>Доверенности №01/03 от 04.01.2003г.</v>
          </cell>
          <cell r="M15" t="str">
            <v>Емельянцева З.Г.</v>
          </cell>
          <cell r="O15" t="str">
            <v>119121, г.Москва, ул.Плющиха, д.10, стр.1</v>
          </cell>
          <cell r="S15" t="str">
            <v>к/с 30101810800000000294 в ОПЕРУ МГТУ Банка России, БИК 044525294</v>
          </cell>
          <cell r="W15" t="str">
            <v>7704099052</v>
          </cell>
          <cell r="X15" t="str">
            <v>095 248-55-85</v>
          </cell>
        </row>
        <row r="16">
          <cell r="B16" t="str">
            <v>Сбербанк РФ</v>
          </cell>
          <cell r="C16" t="str">
            <v>банк</v>
          </cell>
        </row>
        <row r="17">
          <cell r="B17" t="str">
            <v>ИП Владимирова Татьяна Юрьевна</v>
          </cell>
          <cell r="C17" t="str">
            <v>ИП</v>
          </cell>
          <cell r="E17" t="str">
            <v>Владимирова Татьяна Юрьевна</v>
          </cell>
          <cell r="H17" t="str">
            <v>Налимова Наталья Петровна</v>
          </cell>
          <cell r="I17" t="str">
            <v>Доверенности № б/н от 11.08.2004 г.</v>
          </cell>
          <cell r="O17" t="str">
            <v>450591, РБ, Уфимский район, с. Чесноковка, ул. Терлянская, д. 18</v>
          </cell>
          <cell r="Q17" t="str">
            <v>80 03 817821 выдан 18.11.2002 г. Уфимским РОВД РБ</v>
          </cell>
          <cell r="S17" t="str">
            <v>р/с 40802`810`4`0400`0000205 в ООО «ИнвестКапиталБанк», к/с 30101`810`0`0000`0000891, БИК 048073891</v>
          </cell>
          <cell r="W17" t="str">
            <v>027603031501</v>
          </cell>
        </row>
        <row r="18">
          <cell r="B18" t="str">
            <v>ИП Воронин Вячеслав Викторович</v>
          </cell>
          <cell r="C18" t="str">
            <v>ИП</v>
          </cell>
          <cell r="E18" t="str">
            <v>Воронин Вячеслав Викторович</v>
          </cell>
          <cell r="O18" t="str">
            <v>450001, г.Уфа, ул. Левченко, 2-26</v>
          </cell>
          <cell r="P18" t="str">
            <v>№9861 выдан 27.08.2003г. Администрацией Советского р-на г.Уфы</v>
          </cell>
          <cell r="Q18" t="str">
            <v>08 02 769235 выдан 29.03.2002г. РУВД Советского р-на г.Уфы</v>
          </cell>
          <cell r="S18" t="str">
            <v>р/с 40802`810`9`0400`0000035 в ООО «ИнвестКапиталБанк», к/с 30101`810`0`0000`0000891, БИК 048073891</v>
          </cell>
          <cell r="W18" t="str">
            <v>027813258851</v>
          </cell>
        </row>
        <row r="19">
          <cell r="B19" t="str">
            <v>ИП Грицаенко Сергей Николаевич</v>
          </cell>
          <cell r="C19" t="str">
            <v>ИП</v>
          </cell>
          <cell r="E19" t="str">
            <v>Грицаенко Сергей Николаевич</v>
          </cell>
          <cell r="O19" t="str">
            <v>г.Уфа, ул.Авроры, д.11/2, кв.104</v>
          </cell>
          <cell r="P19" t="str">
            <v>Серия 02 № 002770448 от 30.03.2004 г.</v>
          </cell>
          <cell r="Q19" t="str">
            <v>80 05 165317 выдан 08.01.2004 г. Кировским РУВД гор. Уфы РБ</v>
          </cell>
          <cell r="S19" t="str">
            <v>р/с 40802`810`5`0400`0000082 в ООО «ИнвестКапиталБанк», к/с 30101`810`0`0000`0000891, БИК 048073891</v>
          </cell>
          <cell r="W19" t="str">
            <v>027401138280</v>
          </cell>
        </row>
        <row r="20">
          <cell r="B20" t="str">
            <v>ИП Игнатьев Олег Петрович</v>
          </cell>
          <cell r="C20" t="str">
            <v>ИП</v>
          </cell>
          <cell r="E20" t="str">
            <v>Игнатьев Олег Петрович</v>
          </cell>
          <cell r="O20" t="str">
            <v>450077, г.Уфа, ул.Свердлова,57-501</v>
          </cell>
          <cell r="P20" t="str">
            <v>№9355 выдан 04.04.2002г. Администрацией Кировского р-на г.Уфы</v>
          </cell>
          <cell r="Q20" t="str">
            <v>XVII-АР №525329 выдан «02» июня 1989 года отделом внутренних дел Октябрьского райисполкома г.Уфы</v>
          </cell>
          <cell r="W20" t="str">
            <v>027601969500</v>
          </cell>
        </row>
        <row r="21">
          <cell r="B21" t="str">
            <v>ИП Кривошеин Донат Александрович</v>
          </cell>
          <cell r="C21" t="str">
            <v>ИП</v>
          </cell>
          <cell r="E21" t="str">
            <v>Кривошеин Донат Александрович</v>
          </cell>
          <cell r="O21" t="str">
            <v>450006, г.Уфа, Б.Ибрагимова, д.37, кв. 93</v>
          </cell>
          <cell r="Q21" t="str">
            <v>8002 224456 выдан Советским РУВД г.Уфы РБ 11.07.2003г.</v>
          </cell>
          <cell r="S21" t="str">
            <v>р/с 40802`810`7`1200`0000074 в ФКБ "Юниаструм Банк" г. Уфа, к/с 30101`810`6`0000`0000932, БИК 048073932</v>
          </cell>
          <cell r="W21" t="str">
            <v>027808816324</v>
          </cell>
          <cell r="X21" t="str">
            <v>51-61-81</v>
          </cell>
        </row>
        <row r="22">
          <cell r="B22" t="str">
            <v>ИП Муллагалеев Булат Вакильевич</v>
          </cell>
          <cell r="C22" t="str">
            <v>ИП</v>
          </cell>
          <cell r="E22" t="str">
            <v>Муллагалеев Булат Вакильевич</v>
          </cell>
          <cell r="O22" t="str">
            <v>г.Уфа, ул.Российкая, д,94/3, кв,10</v>
          </cell>
          <cell r="Q22" t="str">
            <v>80 02 220707 выдан 21.02.2003 г. Октябрьским РУВД г. Уфы РБ</v>
          </cell>
          <cell r="S22" t="str">
            <v>р/с 40802`810`5`0400`0000192 в ООО «ИнвестКапиталБанк», к/с 30101`810`0`0000`0000891, БИК 048073891</v>
          </cell>
          <cell r="W22" t="str">
            <v>027814818200</v>
          </cell>
        </row>
        <row r="23">
          <cell r="B23" t="str">
            <v>ИП Филиппович Ольга Юрьевна</v>
          </cell>
          <cell r="C23" t="str">
            <v>ИП</v>
          </cell>
          <cell r="E23" t="str">
            <v>Филиппович Ольга Юрьевна</v>
          </cell>
          <cell r="H23" t="str">
            <v>Филиппович Андрей Николаевич</v>
          </cell>
          <cell r="I23" t="str">
            <v>Доверенности №б/н от 31.08.2004г.</v>
          </cell>
          <cell r="O23" t="str">
            <v>РБ, г.Уфа, ул. Айская, 79/1, кв.11</v>
          </cell>
          <cell r="P23" t="str">
            <v>7947 выдано Администрацией Советского р-на г.Уфы 20.08.2001г.</v>
          </cell>
          <cell r="Q23" t="str">
            <v>80 04792848 выдан Советским РУВД г.Уфы РБ 01.04.2004г.</v>
          </cell>
          <cell r="S23">
            <v>20202</v>
          </cell>
          <cell r="W23" t="str">
            <v>027812235555</v>
          </cell>
        </row>
        <row r="24">
          <cell r="B24" t="str">
            <v>ИП Юламанова Светлана Ростямовна</v>
          </cell>
          <cell r="C24" t="str">
            <v>ИП</v>
          </cell>
          <cell r="E24" t="str">
            <v>Юламанова Светлана Ростямовна</v>
          </cell>
          <cell r="O24" t="str">
            <v>450081, г.Уфа, ул. Адм. Макарова, д.18/1, 34</v>
          </cell>
          <cell r="P24" t="str">
            <v>№456 от 27.05.2003г. Выдано администрацией Орджоникидзевского р-на г.Уфы</v>
          </cell>
          <cell r="Q24" t="str">
            <v>80 03 566715 выдан Орджоникидзевским РУВД г.Уфы РБ 17.09.2002г.</v>
          </cell>
          <cell r="S24" t="str">
            <v>р/с 40802`810`5`3400`0000437 в Башкирском филиале ОАО АКБ "Автобанк-Никойл", к/с 30101`810`1`0000`0000933, БИК 048071933</v>
          </cell>
          <cell r="W24" t="str">
            <v>027315941208</v>
          </cell>
          <cell r="X24" t="str">
            <v>42-64-51</v>
          </cell>
        </row>
        <row r="25">
          <cell r="B25" t="str">
            <v>Акционерный банк "Инвестиционно-банковская группа НИКойл"</v>
          </cell>
          <cell r="C25" t="str">
            <v>юр</v>
          </cell>
          <cell r="D25" t="str">
            <v>Заместитель председателя правления</v>
          </cell>
          <cell r="E25" t="str">
            <v>Артемьева Н.П.</v>
          </cell>
          <cell r="F25" t="str">
            <v>Доверенности № 000293/040 от 05.01.2004 г.</v>
          </cell>
          <cell r="O25" t="str">
            <v>119048, г. Москва, ул. Ефремова, д. 8</v>
          </cell>
          <cell r="S25" t="str">
            <v>к/с 30101`810`8`0000`0000566, БИК 044525566</v>
          </cell>
          <cell r="W25" t="str">
            <v>7710089052</v>
          </cell>
        </row>
        <row r="26">
          <cell r="B26" t="str">
            <v>Башкирский филиал ОАО "Лукойл-Интер-Кард"</v>
          </cell>
          <cell r="C26" t="str">
            <v>юр</v>
          </cell>
          <cell r="H26" t="str">
            <v>Вильданова Эльза Ринатовна</v>
          </cell>
          <cell r="I26" t="str">
            <v>Доверенности №19 от 22.10.2003г.</v>
          </cell>
          <cell r="K26" t="str">
            <v>Игдавлетова Гульназир Фаритовна</v>
          </cell>
          <cell r="L26" t="str">
            <v>Доверенность №3 от 25.02.2004г.</v>
          </cell>
          <cell r="O26" t="str">
            <v>450096, г.Уфа, ул. Лесотехникума, д.24/1</v>
          </cell>
          <cell r="Q26" t="str">
            <v>80 02 542019 выдан Октябрьским РУВД г.Уфы РБ 22.02.2002г.</v>
          </cell>
          <cell r="S26" t="str">
            <v>р/с 40702`810`2`0899`0001347 в Издательском доп. офисе ОАО «СоцинвестБанк» г.Уфа, к/с 30101`810`9`0000`0000739, БИК 048073739</v>
          </cell>
          <cell r="W26" t="str">
            <v>3444078188</v>
          </cell>
        </row>
        <row r="27">
          <cell r="B27" t="str">
            <v>Восточный институт экономики, гуманитарных наук, управления и права</v>
          </cell>
          <cell r="C27" t="str">
            <v>юр</v>
          </cell>
          <cell r="D27" t="str">
            <v>Ректор</v>
          </cell>
          <cell r="E27" t="str">
            <v xml:space="preserve">Миннибаев Евгений Кадырович </v>
          </cell>
          <cell r="F27" t="str">
            <v>Устава</v>
          </cell>
          <cell r="G27" t="str">
            <v>Первый Проректор</v>
          </cell>
          <cell r="H27" t="str">
            <v>Масалимов Сагит Гайнисламович</v>
          </cell>
          <cell r="I27" t="str">
            <v>Доверенности № 571 от 05.01.2003 г.</v>
          </cell>
          <cell r="M27" t="str">
            <v>Фигурова Елена Викторовна</v>
          </cell>
          <cell r="O27" t="str">
            <v>450092, г.Уфа, ул. Мубарякова, 3</v>
          </cell>
          <cell r="S27" t="str">
            <v>р/с 40703`810`7`0400`0000020 в ООО «ИнвестКапиталБанк», к/с 30101`810`0`0000`0000891, БИК 048073891</v>
          </cell>
          <cell r="T27" t="str">
            <v>р/с 40703`810`8`0000`0000023 в АКБ "Башкомснаббанк", к/с 30101`810`8`0000`0000842, БИК 048073842</v>
          </cell>
          <cell r="W27" t="str">
            <v>0274021161</v>
          </cell>
        </row>
        <row r="28">
          <cell r="B28" t="str">
            <v>Государственное унитарное предприятие "Башхлебопродукт"</v>
          </cell>
          <cell r="C28" t="str">
            <v>юр</v>
          </cell>
          <cell r="D28" t="str">
            <v>И.о. Генерального директора</v>
          </cell>
          <cell r="E28" t="str">
            <v>Турумтаев Т.С.</v>
          </cell>
          <cell r="F28" t="str">
            <v>Устава</v>
          </cell>
          <cell r="O28" t="str">
            <v>450077, РБ, г.Уфа, ул. Пушкина, 106</v>
          </cell>
          <cell r="S28" t="str">
            <v>р/с 40602`810`6`0400`0000124 в ООО «ИнвестКапиталБанк», к/с 30101`810`0`0000`0000891, БИК 048073891</v>
          </cell>
          <cell r="W28" t="str">
            <v>0274069847</v>
          </cell>
        </row>
        <row r="29">
          <cell r="B29" t="str">
            <v>ГП "Хозрасчетный участок №1"треста "Башспецагромонтаж"</v>
          </cell>
          <cell r="C29" t="str">
            <v>юр</v>
          </cell>
          <cell r="D29" t="str">
            <v>Конкурсный управляющий</v>
          </cell>
          <cell r="E29" t="str">
            <v>Жигулев Виктор Михайлович</v>
          </cell>
          <cell r="F29" t="str">
            <v>решение арбитражного суда РБ №А-15734 (ПАВ) от 20.12.2001</v>
          </cell>
          <cell r="G29" t="str">
            <v>юристконсульт</v>
          </cell>
          <cell r="H29" t="str">
            <v>Данилова Светлана Васильевна</v>
          </cell>
          <cell r="I29" t="str">
            <v>Доверенность б/н от 21.03.2004г.</v>
          </cell>
          <cell r="O29" t="str">
            <v>450001, г.Уфа, Пекинская, д.14</v>
          </cell>
          <cell r="S29">
            <v>20202</v>
          </cell>
          <cell r="W29" t="str">
            <v>0277012888</v>
          </cell>
          <cell r="X29" t="str">
            <v>38-76-51</v>
          </cell>
        </row>
        <row r="30">
          <cell r="B30" t="str">
            <v>ГУ ОВО при Ленинском РОВД г.Уфы</v>
          </cell>
          <cell r="C30" t="str">
            <v>юр</v>
          </cell>
          <cell r="E30" t="str">
            <v>Мустафина Алия Аглямовна</v>
          </cell>
          <cell r="F30" t="str">
            <v>Доверенности №7 от 14.01.2003г.</v>
          </cell>
          <cell r="O30" t="str">
            <v>450052, г.Уфа, ул.Аксакова, д.93</v>
          </cell>
          <cell r="S30" t="str">
            <v>р/с 40603`810`2`0725`0010068 в доп. Офисе "Кировский"  ОАО «Социнвестбанк», к/с 30101`810`9`0000`0000739, БИК 048073739</v>
          </cell>
          <cell r="W30" t="str">
            <v>0275006896</v>
          </cell>
          <cell r="X30" t="str">
            <v>50-60-06</v>
          </cell>
        </row>
        <row r="31">
          <cell r="B31" t="str">
            <v>ГУ ОВО при УВД Калининского района г.Уфы</v>
          </cell>
          <cell r="C31" t="str">
            <v>юр</v>
          </cell>
          <cell r="E31" t="str">
            <v>Самарина Юлия Юрьевна</v>
          </cell>
          <cell r="F31" t="str">
            <v>Доверенности №07 от 23.01.2003г.</v>
          </cell>
          <cell r="O31" t="str">
            <v>450068, г.Уфа, ул.Вологодская, д.19/2</v>
          </cell>
          <cell r="S31" t="str">
            <v>р/с 40502`810`1`0009`0000002 в ОАО "УралСиб", к/с 30101`810`6`0000`0000754, БИК 048073754</v>
          </cell>
          <cell r="W31" t="str">
            <v>0273011731</v>
          </cell>
        </row>
        <row r="32">
          <cell r="B32" t="str">
            <v>ГУП "Уфимтрансстрой"</v>
          </cell>
          <cell r="C32" t="str">
            <v>юр</v>
          </cell>
          <cell r="D32" t="str">
            <v>Генеральный директор</v>
          </cell>
          <cell r="E32" t="str">
            <v>Рыскулов Айрат Джонович</v>
          </cell>
          <cell r="F32" t="str">
            <v>Устава</v>
          </cell>
          <cell r="H32" t="str">
            <v>Фарвазова Фарида Рашитовна</v>
          </cell>
          <cell r="I32" t="str">
            <v>Доверенность № 5 от 19.01.2005 г.</v>
          </cell>
          <cell r="J32" t="str">
            <v>Главный бухгалтер</v>
          </cell>
          <cell r="K32" t="str">
            <v>Григорюк Галина Владимировна</v>
          </cell>
          <cell r="L32" t="str">
            <v>Доверенности № 7 от 17.02.2005 г.</v>
          </cell>
          <cell r="M32" t="str">
            <v>Григорюк Галина Владимировна</v>
          </cell>
          <cell r="O32" t="str">
            <v>450000, г.Уфа, ул. Социалистическая, д.45</v>
          </cell>
          <cell r="S32" t="str">
            <v>р/с 40602`810`9`0400`0000002 в ООО «ИнвестКапиталБанк», к/с 30101`810`0`0000`0000891, БИК 048073891</v>
          </cell>
          <cell r="W32" t="str">
            <v>0275039796</v>
          </cell>
          <cell r="X32" t="str">
            <v>22-29-76, 23-31-45</v>
          </cell>
        </row>
        <row r="33">
          <cell r="B33" t="str">
            <v>ГУП "Центральная база материально-технического снабжения" ГУИН МЮ РФ по РБ</v>
          </cell>
          <cell r="C33" t="str">
            <v>юр</v>
          </cell>
          <cell r="D33" t="str">
            <v>начальник</v>
          </cell>
          <cell r="E33" t="str">
            <v>Сапонов Юрий Алексеевич</v>
          </cell>
          <cell r="F33" t="str">
            <v>Устава</v>
          </cell>
          <cell r="M33" t="str">
            <v>Валитова Л. А.</v>
          </cell>
          <cell r="O33" t="str">
            <v>г.Уфа, ул.Б.Гражданская, д.45</v>
          </cell>
          <cell r="S33" t="str">
            <v>р/с 40602`810`9`0400`0000125 в ООО «ИнвестКапиталБанк», к/с 30101`810`0`0000`0000891, БИК 048073891</v>
          </cell>
          <cell r="T33" t="str">
            <v>р/с 40702`810`0`0400`0000132 в ООО «ИнвестКапиталБанк», к/с 30101`810`0`0000`0000891, БИК 048073891</v>
          </cell>
          <cell r="U33" t="str">
            <v>р/с 40602`810`7`0731`0000053 в  ОАО «Социнвестбанк», к/с 30101`810`9`0000`0000739, БИК 048073739</v>
          </cell>
          <cell r="W33" t="str">
            <v>0278006710</v>
          </cell>
        </row>
        <row r="34">
          <cell r="B34" t="str">
            <v>ГУП РО "Башкоммунэнерго"</v>
          </cell>
          <cell r="C34" t="str">
            <v>юр</v>
          </cell>
          <cell r="H34" t="str">
            <v>Ледовская Венера Мунировна</v>
          </cell>
          <cell r="I34" t="str">
            <v>Доверенности №9 от 13.01.2004г.</v>
          </cell>
          <cell r="O34" t="str">
            <v>450005, ул. 50 лет Октября, 11/2</v>
          </cell>
          <cell r="S34" t="str">
            <v>р/с 40602`810`8`0725`0000178 в Кировском доп. офисе ОАО «Социнвестбанк», к/с 30101`810`9`0000`0000739, БИК 048073739</v>
          </cell>
          <cell r="W34" t="str">
            <v>0278045438</v>
          </cell>
          <cell r="X34" t="str">
            <v>23-35-28</v>
          </cell>
        </row>
        <row r="35">
          <cell r="B35" t="str">
            <v>ГУУП "Системавтоматика"</v>
          </cell>
          <cell r="C35" t="str">
            <v>юр</v>
          </cell>
          <cell r="E35" t="str">
            <v>Хайбрахманова Жанна Владимировна</v>
          </cell>
          <cell r="F35" t="str">
            <v>Доверенности б/н от 10.12.2002г.</v>
          </cell>
          <cell r="O35" t="str">
            <v>450044, г.Уфа, ул.Новочеркасская, д.8</v>
          </cell>
          <cell r="S35" t="str">
            <v>р/с 40602`810`9`0002`0000130 в ОАО "УралСиб", к/с 30101`810`6`0000`0000754, БИК 048073754</v>
          </cell>
          <cell r="W35" t="str">
            <v>0277008257</v>
          </cell>
          <cell r="X35" t="str">
            <v>42-73-50</v>
          </cell>
        </row>
        <row r="36">
          <cell r="B36" t="str">
            <v>Дезинфекционная станция г.Уфы</v>
          </cell>
          <cell r="C36" t="str">
            <v>юр</v>
          </cell>
          <cell r="E36" t="str">
            <v>Бикбулатова Инна Гасимовна</v>
          </cell>
          <cell r="F36" t="str">
            <v>Доверенности б/н от 14.10.2002г.</v>
          </cell>
          <cell r="H36" t="str">
            <v>Мочалкин А. П.</v>
          </cell>
          <cell r="M36" t="str">
            <v>Костина И. А.</v>
          </cell>
          <cell r="O36" t="str">
            <v>450005, г.Уфа, ул.Мингажева, д.127/1</v>
          </cell>
          <cell r="S36" t="str">
            <v>р/с 40502`810`6`0001`0000061 в ОАО «УралСиб», к/с 30101`810`6`0000`0000754, БИК 048073754</v>
          </cell>
          <cell r="W36" t="str">
            <v>0278017416</v>
          </cell>
          <cell r="X36" t="str">
            <v>23-62-56</v>
          </cell>
        </row>
        <row r="37">
          <cell r="B37" t="str">
            <v>ДЛ ЧЕМИКАЛС ЛТД</v>
          </cell>
          <cell r="C37" t="str">
            <v>юр</v>
          </cell>
          <cell r="D37" t="str">
            <v>Директор</v>
          </cell>
          <cell r="E37" t="str">
            <v>Дэспина Продромоу</v>
          </cell>
          <cell r="F37" t="str">
            <v>Положение о фирме</v>
          </cell>
          <cell r="O37" t="str">
            <v>Гладстонос, 1 ПАНАЙИОТИО БИЛДИНГ, 2-й этаж, Квартира/Офис 205, а/я 6023, г. Ларнака, Кипр</v>
          </cell>
          <cell r="S37" t="str">
            <v>Ogres Komercbanka Latvia, Acc: LV 40 OKBA 0003204097767, SWIFT: OKBA LV 22</v>
          </cell>
        </row>
        <row r="38">
          <cell r="B38" t="str">
            <v>ДООО "УфаКран" ОАО "Уфимский краностроительный завод"</v>
          </cell>
          <cell r="C38" t="str">
            <v>юр</v>
          </cell>
          <cell r="D38" t="str">
            <v>Директор</v>
          </cell>
          <cell r="E38" t="str">
            <v>Галиев Алексей Яуведович</v>
          </cell>
          <cell r="G38" t="str">
            <v>Финансовый директор</v>
          </cell>
          <cell r="H38" t="str">
            <v>Варнавский Константин Викторович</v>
          </cell>
          <cell r="K38" t="str">
            <v>Князева Людмила Алексеевна</v>
          </cell>
          <cell r="L38" t="str">
            <v>Доверенности № 2 от 27.01.2005 г.</v>
          </cell>
          <cell r="O38" t="str">
            <v>450043, г. Уфа, ул. Фронтовых Бригад, д. 48/5</v>
          </cell>
          <cell r="S38" t="str">
            <v>р/с 40702`810`5`0400`0000629 в ООО «ИнвестКапиталБанк», к/с 30101`810`0`0000`0000891, БИК 048073891</v>
          </cell>
          <cell r="W38" t="str">
            <v>0273051011</v>
          </cell>
        </row>
        <row r="39">
          <cell r="B39" t="str">
            <v>ДООО УМУ-1 ОАО "Башэлектромонтаж"</v>
          </cell>
          <cell r="C39" t="str">
            <v>юр</v>
          </cell>
          <cell r="E39" t="str">
            <v>Кулагина Н. А.</v>
          </cell>
          <cell r="F39" t="str">
            <v>Доверенности б/н от 23.09.2002г.</v>
          </cell>
          <cell r="G39" t="str">
            <v>Директор</v>
          </cell>
          <cell r="H39" t="str">
            <v>Зайнуллин Радик Нусратович</v>
          </cell>
          <cell r="M39" t="str">
            <v>Губайдуллина Людмила Николаевна</v>
          </cell>
          <cell r="N39" t="str">
            <v>Гареева Зульфия Фанисовна</v>
          </cell>
          <cell r="O39" t="str">
            <v>450026, г.Уфа, ул.Ад.Макарова, д.5/1</v>
          </cell>
          <cell r="S39" t="str">
            <v>р/с 40702`810`1`0731`0000825 в ОАО «Социнвестбанк» доп. офис Калининский, к/с 30101`810`9`0000`0000739, БИК 048073739</v>
          </cell>
          <cell r="W39" t="str">
            <v>0276040787</v>
          </cell>
          <cell r="X39" t="str">
            <v>31-64-03, 31-64-12</v>
          </cell>
          <cell r="Y39" t="str">
            <v>31-05-11</v>
          </cell>
        </row>
        <row r="40">
          <cell r="B40" t="str">
            <v>ДП "Дирекция строящихся предприятий" ГУП Башхлебопродукт"</v>
          </cell>
          <cell r="C40" t="str">
            <v>юр</v>
          </cell>
          <cell r="D40" t="str">
            <v>Директор</v>
          </cell>
          <cell r="E40" t="str">
            <v>Каюмов Х.Х.</v>
          </cell>
          <cell r="F40" t="str">
            <v>Устава</v>
          </cell>
          <cell r="H40" t="str">
            <v>Гатауллина Ф.Ф.</v>
          </cell>
          <cell r="I40" t="str">
            <v>Доверенности №28 от 30.09.2004г.</v>
          </cell>
          <cell r="O40" t="str">
            <v>г.Уфа, ул. Пушкина, 106</v>
          </cell>
          <cell r="S40" t="str">
            <v>р/с 40702`810`5`0082`0000193 в ОАО «УралСиб» в г.Уфе, к/с 30101`810`6`0000`0000754, БИК 048073754</v>
          </cell>
          <cell r="W40" t="str">
            <v>0274038197</v>
          </cell>
        </row>
        <row r="41">
          <cell r="B41" t="str">
            <v>ДП ОРТ "Байкальский" Треста БАСМ</v>
          </cell>
          <cell r="C41" t="str">
            <v>юр</v>
          </cell>
          <cell r="D41" t="str">
            <v>Директор</v>
          </cell>
          <cell r="E41" t="str">
            <v>Бурт Павел Данилович</v>
          </cell>
          <cell r="F41" t="str">
            <v>Устава</v>
          </cell>
          <cell r="O41" t="str">
            <v>450030, г.Уфа, ул.Байкальская, д.75А</v>
          </cell>
          <cell r="S41" t="str">
            <v>р/с 40602`810`7`0731`0000024, к/с 30101`810`90000`0000739, БИК 048073739</v>
          </cell>
          <cell r="W41" t="str">
            <v>0273026520</v>
          </cell>
          <cell r="X41" t="str">
            <v>38-76-15</v>
          </cell>
          <cell r="Y41" t="str">
            <v>39-11-43</v>
          </cell>
        </row>
        <row r="42">
          <cell r="B42" t="str">
            <v>ДП Птицефабрика "Башкирская" ГУСП</v>
          </cell>
          <cell r="C42" t="str">
            <v>юр</v>
          </cell>
          <cell r="D42" t="str">
            <v>Директор</v>
          </cell>
          <cell r="E42" t="str">
            <v>Саитбаталов Тагир Файзрахманович</v>
          </cell>
          <cell r="F42" t="str">
            <v>Устава</v>
          </cell>
        </row>
        <row r="43">
          <cell r="B43" t="str">
            <v>Драничникова Ирина Сергеевна</v>
          </cell>
          <cell r="C43" t="str">
            <v>юр</v>
          </cell>
          <cell r="E43" t="str">
            <v>Драничникова Ирина Сергеевна</v>
          </cell>
          <cell r="H43" t="str">
            <v>Аталипов Оскар Маратович</v>
          </cell>
          <cell r="I43" t="str">
            <v>Доверенности №б/н от 01.02.2005 г.</v>
          </cell>
          <cell r="K43" t="str">
            <v>Терегулов Айдар Наилевич</v>
          </cell>
          <cell r="L43" t="str">
            <v>Доверенности №б/н от 06.01.2004г.</v>
          </cell>
          <cell r="M43" t="str">
            <v>80 04 578944 выдан Кировским РУВД г.Уфы РБ 11.09.2003г.</v>
          </cell>
          <cell r="O43" t="str">
            <v>450092, г.Уфа, ул.Рабкоров, д.3, кв.142</v>
          </cell>
          <cell r="Q43" t="str">
            <v>80 04 579136 выдан Кировским РУВД г.Уфы РБ 19.09.2003г.</v>
          </cell>
          <cell r="S43">
            <v>20202</v>
          </cell>
          <cell r="W43" t="str">
            <v>027607987859</v>
          </cell>
          <cell r="X43" t="str">
            <v>55-12-39</v>
          </cell>
        </row>
        <row r="44">
          <cell r="B44" t="str">
            <v>ДУП "Белебеевский элеватор" ГУП "Башхлебопродукт"</v>
          </cell>
          <cell r="C44" t="str">
            <v>юр</v>
          </cell>
          <cell r="D44" t="str">
            <v>Директор</v>
          </cell>
          <cell r="E44" t="str">
            <v>Башаров А. К.</v>
          </cell>
          <cell r="F44" t="str">
            <v>Устава</v>
          </cell>
          <cell r="S44" t="str">
            <v>р/с 40602`810`4`0020`0010042 в ОАО "УралСиб", к/с 30101`810`6`0000`0000754, БИК 048073754</v>
          </cell>
          <cell r="W44" t="str">
            <v>0255008373</v>
          </cell>
        </row>
        <row r="45">
          <cell r="B45" t="str">
            <v>ДУП "Кушнаренковский элеватор" ГУП "Башхлебопродукт"</v>
          </cell>
          <cell r="C45" t="str">
            <v>юр</v>
          </cell>
          <cell r="D45" t="str">
            <v>Внешний управляющий</v>
          </cell>
          <cell r="E45" t="str">
            <v>Миргалеев Разиль Мидихатович</v>
          </cell>
          <cell r="F45" t="str">
            <v>Устава</v>
          </cell>
          <cell r="H45" t="str">
            <v>Князева Ольга Николаевна</v>
          </cell>
          <cell r="I45" t="str">
            <v>Доверенности №10 от 12.06.2004г.</v>
          </cell>
          <cell r="S45" t="str">
            <v>р/с 40602`810`5`1400`0000007 вООО «ИнвестКапиталБанк», к/с 30101`810`0`0000`0000891, БИК 048073891</v>
          </cell>
          <cell r="W45" t="str">
            <v>0234000359</v>
          </cell>
          <cell r="X45" t="str">
            <v>(210) 5-11-41</v>
          </cell>
        </row>
        <row r="46">
          <cell r="B46" t="str">
            <v>ЗАО "АБМ Патнер"</v>
          </cell>
          <cell r="C46" t="str">
            <v>юр</v>
          </cell>
          <cell r="D46" t="str">
            <v>Генеральный директор</v>
          </cell>
          <cell r="E46" t="str">
            <v>Мошкович Борис Ефимович</v>
          </cell>
          <cell r="F46" t="str">
            <v>Устава</v>
          </cell>
          <cell r="O46" t="str">
            <v>119121, г.Москва, ул. Плющиха, д.10</v>
          </cell>
          <cell r="S46" t="str">
            <v>р/с 40702`810`9`0000`0910400, к/с 30101`810`8`0000`0000294, БИК 044525294</v>
          </cell>
          <cell r="W46" t="str">
            <v>7710211256</v>
          </cell>
        </row>
        <row r="47">
          <cell r="B47" t="str">
            <v>ЗАО "Акционерная нефтяная компания"</v>
          </cell>
          <cell r="C47" t="str">
            <v>юр</v>
          </cell>
          <cell r="E47" t="str">
            <v>Марюшко Вера Викторовна</v>
          </cell>
          <cell r="F47" t="str">
            <v>Доверенности №23 от 23.12.2002г.</v>
          </cell>
          <cell r="O47" t="str">
            <v>г.Уфа, ул.К.Абрамовой, д.6</v>
          </cell>
          <cell r="S47" t="str">
            <v>р/с 40702`810`7`0739`0002890 в ОАО «Социнвестбанк» , к/с 30101`810`9`0000`0000739, БИК 048073739</v>
          </cell>
          <cell r="W47" t="str">
            <v>0276053095</v>
          </cell>
          <cell r="X47" t="str">
            <v>37-11-42</v>
          </cell>
        </row>
        <row r="48">
          <cell r="B48" t="str">
            <v>ЗАО "Альбея-Техпроект"</v>
          </cell>
          <cell r="C48" t="str">
            <v>юр</v>
          </cell>
          <cell r="E48" t="str">
            <v>Приставко Марина Александровна</v>
          </cell>
          <cell r="F48" t="str">
            <v>Доверенности б/н от 14.01.2003г.</v>
          </cell>
          <cell r="O48" t="str">
            <v>г.Уфа, ул.Комсомольская, д.19/1</v>
          </cell>
          <cell r="S48" t="str">
            <v>р/с 40702`810`4`0000`0001876 в  ОАО «Альфа-банк-Башкортостан», к/с 30101`810`8`0000`0000855, БИК 048073855</v>
          </cell>
          <cell r="T48" t="str">
            <v>р/с 40702`810`4`0000`0004171 в  ОАО «Альфа-банк-Башкортостан», к/с 30101`810`8`0000`0000855, БИК 048073855</v>
          </cell>
          <cell r="W48" t="str">
            <v>0274058676</v>
          </cell>
          <cell r="X48" t="str">
            <v>28-92-12, 77-69-55</v>
          </cell>
        </row>
        <row r="49">
          <cell r="B49" t="str">
            <v>ЗАО "Альянс-строй"</v>
          </cell>
          <cell r="C49" t="str">
            <v>юр</v>
          </cell>
          <cell r="D49" t="str">
            <v>Генеральный директор</v>
          </cell>
          <cell r="E49" t="str">
            <v>Габбасов Ринат Габдулхаликович</v>
          </cell>
          <cell r="F49" t="str">
            <v>Устава</v>
          </cell>
          <cell r="O49" t="str">
            <v>450000, г.Уфа, ул. Октябрьской революции, д.22-1а</v>
          </cell>
          <cell r="S49" t="str">
            <v>р/с 40702`810`0`0002`1000024 в ОАО «Башэкономбанк», к/с 30101`810`7`0000`0000874, БИК 048073874</v>
          </cell>
          <cell r="W49" t="str">
            <v>0278099546</v>
          </cell>
          <cell r="X49" t="str">
            <v>8-901-4789484</v>
          </cell>
        </row>
        <row r="50">
          <cell r="B50" t="str">
            <v>ЗАО "Банк Русский Стандарт"</v>
          </cell>
          <cell r="C50" t="str">
            <v>юр</v>
          </cell>
        </row>
        <row r="51">
          <cell r="B51" t="str">
            <v>ЗАО "БАШПРОМИНВЕСТ"</v>
          </cell>
          <cell r="C51" t="str">
            <v>юр</v>
          </cell>
          <cell r="D51" t="str">
            <v>Генеральный директор</v>
          </cell>
          <cell r="E51" t="str">
            <v xml:space="preserve">Стовбчатая Аэлита Марсовна  </v>
          </cell>
          <cell r="F51" t="str">
            <v>Устава</v>
          </cell>
          <cell r="H51" t="str">
            <v>Хамидуллина Эльза Рафкатовна</v>
          </cell>
          <cell r="I51" t="str">
            <v>Доверенности № 2 от 01.11.2004г.</v>
          </cell>
          <cell r="O51" t="str">
            <v>450045, Республика Башкортостан, г.Уфа, Орджоникидзевкий район</v>
          </cell>
          <cell r="S51" t="str">
            <v>р/с 40702`810`2`0400`0000026 в ООО «ИнвестКапиталБанк», к/с 30101`810`0`0000`0000891, БИК 048073891</v>
          </cell>
          <cell r="W51" t="str">
            <v>0277064621</v>
          </cell>
          <cell r="X51" t="str">
            <v>42-92-73, 42-69-72</v>
          </cell>
        </row>
        <row r="52">
          <cell r="B52" t="str">
            <v>ЗАО "Башстройснаб"</v>
          </cell>
          <cell r="C52" t="str">
            <v>юр</v>
          </cell>
          <cell r="D52" t="str">
            <v>Генеральный директор</v>
          </cell>
          <cell r="E52" t="str">
            <v>Гафаров Расим Рашитович</v>
          </cell>
          <cell r="F52" t="str">
            <v>Устава</v>
          </cell>
          <cell r="H52" t="str">
            <v>Жидкова Ольга Владимировна</v>
          </cell>
          <cell r="I52" t="str">
            <v>Доверенности № 32 от 03.03.2005 г.</v>
          </cell>
          <cell r="O52" t="str">
            <v>г. Уфа, ул. Кооперативная, 65</v>
          </cell>
          <cell r="S52" t="str">
            <v>р/с 40702`810`9`0400`0000452 в ООО «ИнвестКапиталБанк», к/с 30101`810`0`0000`0000891, БИК 048073891</v>
          </cell>
          <cell r="W52" t="str">
            <v>0274071814</v>
          </cell>
          <cell r="X52" t="str">
            <v>23-94-36, 50-95-52, 23-93-36</v>
          </cell>
        </row>
        <row r="53">
          <cell r="B53" t="str">
            <v>ЗАО "Башхозторг"</v>
          </cell>
          <cell r="C53" t="str">
            <v>юр</v>
          </cell>
          <cell r="E53" t="str">
            <v>Алексеев Г. А.</v>
          </cell>
          <cell r="J53" t="str">
            <v>кассир</v>
          </cell>
          <cell r="K53" t="str">
            <v>Муратова Динара Ахуняновна</v>
          </cell>
          <cell r="L53" t="str">
            <v>Доверенности №424 от 18.10.2002г.</v>
          </cell>
          <cell r="M53" t="str">
            <v>Каримова Г. Ф.</v>
          </cell>
          <cell r="O53" t="str">
            <v>г.Уфа, ул.Линейная, д.126</v>
          </cell>
          <cell r="S53" t="str">
            <v>р/с 40702`810`9`0739`0000566 в ОАО «Социнвестбанк» г.Уфы, к/с 30101`810`9`0000`0000739, БИК 048073739</v>
          </cell>
          <cell r="W53" t="str">
            <v>0275020876</v>
          </cell>
          <cell r="X53" t="str">
            <v>22-84-85</v>
          </cell>
        </row>
        <row r="54">
          <cell r="B54" t="str">
            <v>ЗАО "Болгарцентр"</v>
          </cell>
          <cell r="C54" t="str">
            <v>юр</v>
          </cell>
          <cell r="D54" t="str">
            <v>Генеральный директор</v>
          </cell>
          <cell r="E54" t="str">
            <v>Колодко Андрея Георгиевича</v>
          </cell>
          <cell r="F54" t="str">
            <v>Устава</v>
          </cell>
          <cell r="S54" t="str">
            <v>р/с 40702`810`5`0600`0102586 в Башкирском отд. №8598 СБ России, г.Уфа, к/с 30101`810`3`0000`0000601, БИК 048073601</v>
          </cell>
          <cell r="W54" t="str">
            <v>0276071640</v>
          </cell>
        </row>
        <row r="55">
          <cell r="B55" t="str">
            <v>ЗАО "Деловая сеть"</v>
          </cell>
          <cell r="C55" t="str">
            <v>юр</v>
          </cell>
          <cell r="E55" t="str">
            <v>Бахтияров Искандар Махмудович</v>
          </cell>
          <cell r="O55" t="str">
            <v>г.Уфа, ул.Ленина, д.5/2</v>
          </cell>
          <cell r="S55" t="str">
            <v>р/с 40702`810`0`0400`0000132 в ООО «ИнвестКапиталБанк», к/с 30101`810`0`0000`0000891, БИК 048073891</v>
          </cell>
          <cell r="X55" t="str">
            <v>51-72-71</v>
          </cell>
        </row>
        <row r="56">
          <cell r="B56" t="str">
            <v>ЗАО "Депозитарная компания "РЕГИОН"</v>
          </cell>
          <cell r="C56" t="str">
            <v>юр</v>
          </cell>
          <cell r="S56" t="str">
            <v>р/с 40701`810`6`0000`0000241 в АКБ "Финпромбанк" (ОАО), к/с 30101`810`9`0000`0000695, БИК 044552695</v>
          </cell>
          <cell r="W56" t="str">
            <v>7708213619</v>
          </cell>
        </row>
        <row r="57">
          <cell r="B57" t="str">
            <v>ЗАО "ДИЭКС"</v>
          </cell>
          <cell r="C57" t="str">
            <v>юр</v>
          </cell>
          <cell r="E57" t="str">
            <v>Петрова Елена Павловна</v>
          </cell>
          <cell r="F57" t="str">
            <v>Доверенности №1 от 08.01.2003г.</v>
          </cell>
          <cell r="M57" t="str">
            <v>Петрова Елена Павловна</v>
          </cell>
          <cell r="O57" t="str">
            <v>450022, г.Уфа, ул.Менделеева, д.9/1, кв.64</v>
          </cell>
          <cell r="S57" t="str">
            <v>р/с 40702`810`8`0725`0002173 в Кировском доп. офисе ОАО «Социнвестбанк», к/с 30101`810`9`0000`0000739, БИК 048073739</v>
          </cell>
          <cell r="W57" t="str">
            <v>0274049103</v>
          </cell>
          <cell r="X57" t="str">
            <v>(3472) 24-65-42</v>
          </cell>
          <cell r="Y57" t="str">
            <v>(3472) 24-65-42</v>
          </cell>
        </row>
        <row r="58">
          <cell r="B58" t="str">
            <v>ЗАО "Инвестпром-металл"</v>
          </cell>
          <cell r="C58" t="str">
            <v>юр</v>
          </cell>
          <cell r="D58" t="str">
            <v>Генеральный директор</v>
          </cell>
          <cell r="E58" t="str">
            <v>Москалев Игорь Вячеславович</v>
          </cell>
          <cell r="F58" t="str">
            <v>Устава</v>
          </cell>
          <cell r="H58" t="str">
            <v>Мулюков Юрий Георгиевич</v>
          </cell>
          <cell r="I58" t="str">
            <v>Доверенности № 48 от 10.12.2004 г.</v>
          </cell>
          <cell r="O58" t="str">
            <v>1119049, г.Москва, Ленинский проспект, д.1/2, корп.1</v>
          </cell>
          <cell r="S58" t="str">
            <v>р/с 40702`810`3`7224`0100388 в ОСБ №1661 г. Аша Челябинского ОСБ №8597 г.Челябинск, к/с 30101`810`7`0000`0000602, БИК 047501602</v>
          </cell>
          <cell r="W58" t="str">
            <v>7706242283</v>
          </cell>
          <cell r="X58" t="str">
            <v>38-75-45, 38-07-00</v>
          </cell>
        </row>
        <row r="59">
          <cell r="B59" t="str">
            <v>ЗАО "Инвестэнергоснаб"</v>
          </cell>
          <cell r="C59" t="str">
            <v>юр</v>
          </cell>
          <cell r="D59" t="str">
            <v>Генеральный директор</v>
          </cell>
          <cell r="E59" t="str">
            <v>Евстигнеев Сергей Викторович</v>
          </cell>
          <cell r="F59" t="str">
            <v>Устава</v>
          </cell>
          <cell r="O59" t="str">
            <v>113184, г.Москва, Старый Толмачевский пер.,д.9</v>
          </cell>
          <cell r="S59" t="str">
            <v>р/с 40702`810`5`0003`0007625 в АКБ "Русский Банкирский Дом", к/с 30101`810`3`0000`0000400, БИК 044585400</v>
          </cell>
          <cell r="W59" t="str">
            <v>7705489785</v>
          </cell>
        </row>
        <row r="60">
          <cell r="B60" t="str">
            <v>ЗАО "Каучук"</v>
          </cell>
          <cell r="C60" t="str">
            <v>юр</v>
          </cell>
          <cell r="D60" t="str">
            <v>Генеральный директор</v>
          </cell>
          <cell r="E60" t="str">
            <v>Абдуллин Анас Назипович</v>
          </cell>
          <cell r="F60" t="str">
            <v>Устава</v>
          </cell>
          <cell r="O60" t="str">
            <v>453140, г.Стерлитамак, ул. Техническая, д.14</v>
          </cell>
          <cell r="S60" t="str">
            <v>р/с 40702`810`9`0660`0130707 в ОСБ №4594, г.Стерлитамак, к/с 30101`810`3`0000`0000601, БИК 048073601</v>
          </cell>
          <cell r="W60" t="str">
            <v>0253012705</v>
          </cell>
        </row>
        <row r="61">
          <cell r="B61" t="str">
            <v>ЗАО "Компания "Уфаойл"</v>
          </cell>
          <cell r="C61" t="str">
            <v>юр</v>
          </cell>
          <cell r="D61" t="str">
            <v>Генеральный Директор</v>
          </cell>
          <cell r="E61" t="str">
            <v>Лещенко Константин Александрович</v>
          </cell>
          <cell r="F61" t="str">
            <v>Устава</v>
          </cell>
          <cell r="G61" t="str">
            <v>И.о. Генерального директора</v>
          </cell>
          <cell r="H61" t="str">
            <v>Евдокимов  Дмитрий Владимирович</v>
          </cell>
          <cell r="I61" t="str">
            <v>Устава, Приказа №24 от 03.03.2003г.</v>
          </cell>
          <cell r="K61" t="str">
            <v>Веретенникова Люция Ревленовна</v>
          </cell>
          <cell r="M61" t="str">
            <v>Веретенникова Люция Ревленовна</v>
          </cell>
          <cell r="O61" t="str">
            <v>450005, г.Уфа, ул.Достоевского, 137-134</v>
          </cell>
          <cell r="S61" t="str">
            <v>р/с 40702`810`3`0400`0000201 в ООО «ИнвестКапиталБанк», к/с 30101`810`0`0000`0000891, БИК 048073891</v>
          </cell>
          <cell r="W61" t="str">
            <v>0278090399</v>
          </cell>
          <cell r="X61" t="str">
            <v>39-99-93</v>
          </cell>
        </row>
        <row r="62">
          <cell r="B62" t="str">
            <v>ЗАО "Объединенный капитал"</v>
          </cell>
          <cell r="C62" t="str">
            <v>юр</v>
          </cell>
          <cell r="D62" t="str">
            <v>Генеральный директор</v>
          </cell>
          <cell r="E62" t="str">
            <v>Быков Семен Григорьевич</v>
          </cell>
          <cell r="H62" t="str">
            <v>Новак О. Н.</v>
          </cell>
          <cell r="M62" t="str">
            <v>Гребнева Лариса Николаевна</v>
          </cell>
          <cell r="O62" t="str">
            <v>450000, г.Уфа, ул.Ленина, д.5/2-4</v>
          </cell>
          <cell r="S62" t="str">
            <v>р/с 40702`810`8`0400`0000141 в ООО «ИнвестКапиталБанк», к/с 30101`810`0`0000`0000891, БИК 048073891</v>
          </cell>
          <cell r="W62" t="str">
            <v>0275027127</v>
          </cell>
          <cell r="X62" t="str">
            <v>51-72-71</v>
          </cell>
        </row>
        <row r="63">
          <cell r="B63" t="str">
            <v>ЗАО "ОЛМА-ХОЛДИНГ"</v>
          </cell>
          <cell r="C63" t="str">
            <v>юр</v>
          </cell>
          <cell r="D63" t="str">
            <v>Генеральный директор</v>
          </cell>
          <cell r="E63" t="str">
            <v>Ячник О. Е.</v>
          </cell>
          <cell r="F63" t="str">
            <v>Устава</v>
          </cell>
          <cell r="O63" t="str">
            <v>125413, Россия, г.Москва, ул. Солнечногорская, д.4</v>
          </cell>
          <cell r="S63" t="str">
            <v>р/с 40702`810`5`0001`0001786 в АКБ «Альта-Банк» (ЗАО) г. Москва, к/с 30101`810`9`0000`0000424, БИК 044525424</v>
          </cell>
          <cell r="W63" t="str">
            <v>7711024523</v>
          </cell>
        </row>
        <row r="64">
          <cell r="B64" t="str">
            <v>ЗАО "Правовед"</v>
          </cell>
          <cell r="C64" t="str">
            <v>юр</v>
          </cell>
          <cell r="D64" t="str">
            <v>Генеральный Директор</v>
          </cell>
          <cell r="E64" t="str">
            <v>Матвеев Вячеслав Николаевич</v>
          </cell>
          <cell r="F64" t="str">
            <v>Устава</v>
          </cell>
          <cell r="O64" t="str">
            <v>450000, г.Уфа, ул. Ленина, 5/2-8</v>
          </cell>
          <cell r="S64" t="str">
            <v>р/с 40702`810`4`0400`0000169 в ООО «ИнвестКапиталБанк», к/с 30101`810`0`0000`0000891, БИК 048073891</v>
          </cell>
          <cell r="W64" t="str">
            <v>0275027582</v>
          </cell>
        </row>
        <row r="65">
          <cell r="B65" t="str">
            <v>ЗАО "Рекламный холдинг "УФАМЕДИА"</v>
          </cell>
          <cell r="C65" t="str">
            <v>юр</v>
          </cell>
          <cell r="D65" t="str">
            <v>Генеральный директор</v>
          </cell>
          <cell r="E65" t="str">
            <v>Аминев Артур Азатович</v>
          </cell>
          <cell r="F65" t="str">
            <v>Устава</v>
          </cell>
          <cell r="H65" t="str">
            <v>Беляева Наталья Евгеньевна</v>
          </cell>
          <cell r="I65" t="str">
            <v>Доверенности № 1 от 04.02.2005 г.</v>
          </cell>
          <cell r="O65" t="str">
            <v>г.Уфа, ул.Революционная, д.167, корп.А, кв.9</v>
          </cell>
          <cell r="S65" t="str">
            <v>р/с 40702`810`6`0400`0000338 в ООО «ИнвестКапиталБанк», к/с 30101`810`0`0000`0000891, БИК 048073891</v>
          </cell>
          <cell r="W65" t="str">
            <v>0278094837</v>
          </cell>
        </row>
        <row r="66">
          <cell r="B66" t="str">
            <v>ЗАО "Рекламный холдинг "УФАМЕДИА"</v>
          </cell>
          <cell r="C66" t="str">
            <v>юр</v>
          </cell>
          <cell r="D66" t="str">
            <v>Генеральный директор</v>
          </cell>
          <cell r="E66" t="str">
            <v>Аминев Артур Азатович</v>
          </cell>
          <cell r="F66" t="str">
            <v>Устава</v>
          </cell>
          <cell r="O66" t="str">
            <v>450521, РБ, Уфимский район, с. Русский Юрмаш</v>
          </cell>
          <cell r="S66" t="str">
            <v>р/с 40702`810`4`0400`0000981 в ООО «ИнвестКапиталБанк», к/с 30101`810`0`0000`0000891, БИК 048073891</v>
          </cell>
          <cell r="W66" t="str">
            <v>0245014353</v>
          </cell>
        </row>
        <row r="67">
          <cell r="B67" t="str">
            <v>ЗАО "Спецсталь"</v>
          </cell>
          <cell r="C67" t="str">
            <v>юр</v>
          </cell>
          <cell r="D67" t="str">
            <v>Генеральный директор</v>
          </cell>
          <cell r="E67" t="str">
            <v>Евгеньев Владислав Геннадьевич</v>
          </cell>
          <cell r="F67" t="str">
            <v>Устава</v>
          </cell>
          <cell r="O67" t="str">
            <v>450027, г. Уфа, ул. Трамвайная, д. 15</v>
          </cell>
          <cell r="S67" t="str">
            <v>р/с 40702`810`1`0400`0000058 в ООО «ИнвестКапиталБанк», к/с 30101`810`0`0000`0000891, БИК 048073891</v>
          </cell>
          <cell r="W67" t="str">
            <v>0273052199</v>
          </cell>
        </row>
        <row r="68">
          <cell r="B68" t="str">
            <v>ЗАО "Стелк"</v>
          </cell>
          <cell r="C68" t="str">
            <v>юр</v>
          </cell>
          <cell r="D68" t="str">
            <v>Генеральный директор</v>
          </cell>
          <cell r="E68" t="str">
            <v>Закиров Рамиль Равильевич</v>
          </cell>
          <cell r="F68" t="str">
            <v>Устава</v>
          </cell>
          <cell r="G68" t="str">
            <v>Финансовый директор</v>
          </cell>
          <cell r="H68" t="str">
            <v>Палкин Борис Абрамович</v>
          </cell>
          <cell r="M68" t="str">
            <v>Гуничева Евгения Михайловна</v>
          </cell>
          <cell r="N68" t="str">
            <v>Алексеева Ирина Викторовна</v>
          </cell>
          <cell r="O68" t="str">
            <v>450077, г.Уфа, ул.Айская, д.46</v>
          </cell>
          <cell r="S68" t="str">
            <v>р/с 40702`810`7`0400`0000160 в ООО «ИнвестКапиталБанк», к/с 30101`810`0`0000`0000891, БИК 048073891</v>
          </cell>
          <cell r="W68" t="str">
            <v>0274090486</v>
          </cell>
          <cell r="X68" t="str">
            <v>28-84-55</v>
          </cell>
        </row>
        <row r="69">
          <cell r="B69" t="str">
            <v>ЗАО "Таганка"</v>
          </cell>
          <cell r="C69" t="str">
            <v>юр</v>
          </cell>
          <cell r="D69" t="str">
            <v>Генеральный директор</v>
          </cell>
          <cell r="E69" t="str">
            <v>Смышляев Андрей Валерьевич</v>
          </cell>
          <cell r="F69" t="str">
            <v>Устава</v>
          </cell>
          <cell r="H69" t="str">
            <v>Горохов Сергей Александрович</v>
          </cell>
          <cell r="I69" t="str">
            <v>Доверенности 25 от 14.11.2002г.</v>
          </cell>
          <cell r="K69" t="str">
            <v>Белоусов Виталий Александрович</v>
          </cell>
          <cell r="L69" t="str">
            <v>Доверенности № б/н от 14.12.2004 г.</v>
          </cell>
          <cell r="O69" t="str">
            <v>452920, г.Агидель, ул. Первых Строителей, д.22</v>
          </cell>
          <cell r="S69" t="str">
            <v>р/с 40702`810`2`0002`0001632 в ОАО "УралСиб"г.Уфы, к/с 30101`810`6`0000`0000754, БИК 048073754</v>
          </cell>
          <cell r="T69" t="str">
            <v>р/с 40702`810`7`0082`0000676 в ОАО "УралСиб"г.Уфы, к/с 30101`810`6`0000`0000754, БИК 048073754</v>
          </cell>
          <cell r="W69" t="str">
            <v>0253009526</v>
          </cell>
          <cell r="X69" t="str">
            <v>31-25-47, 74-69-33, 55-95-95, 55-85-85</v>
          </cell>
        </row>
        <row r="70">
          <cell r="B70" t="str">
            <v>ЗАО "ТОР"</v>
          </cell>
          <cell r="C70" t="str">
            <v>юр</v>
          </cell>
          <cell r="D70" t="str">
            <v>Директор</v>
          </cell>
          <cell r="E70" t="str">
            <v>Крылов Владислав Вадимович</v>
          </cell>
          <cell r="F70" t="str">
            <v>Доверенности №2 от 04.01.2003г.</v>
          </cell>
          <cell r="O70" t="str">
            <v>450044, г.Уфа, ул.Конституции, д.8</v>
          </cell>
          <cell r="S70" t="str">
            <v>р/с 40702`810`8`0002`0000486 в ОАО «УралСиб» в г.Уфе, к/с 30101`810`6`0000`0000754, БИК 048073754</v>
          </cell>
          <cell r="W70" t="str">
            <v>0277006108</v>
          </cell>
          <cell r="X70" t="str">
            <v>42-56-22</v>
          </cell>
        </row>
        <row r="71">
          <cell r="B71" t="str">
            <v>ЗАО "УМФ-1 ВНЗМ"</v>
          </cell>
          <cell r="C71" t="str">
            <v>юр</v>
          </cell>
          <cell r="D71" t="str">
            <v>Директор</v>
          </cell>
          <cell r="E71" t="str">
            <v>Балтер Григорий Ильич</v>
          </cell>
          <cell r="F71" t="str">
            <v>Устава</v>
          </cell>
          <cell r="H71" t="str">
            <v>Бальцер Ирина Михайловна</v>
          </cell>
          <cell r="I71" t="str">
            <v>Доверенности №б/н от 19.04.2004г.</v>
          </cell>
          <cell r="O71" t="str">
            <v>450045, ст. Загородная</v>
          </cell>
          <cell r="S71" t="str">
            <v>р/с 40702`810`9`0642`0000570 в Башкирском ОСБ №8598 г.Уфы, к/с 30101`810`3`0000`0000601, БИК 048073601</v>
          </cell>
          <cell r="W71" t="str">
            <v>0277028609</v>
          </cell>
          <cell r="X71" t="str">
            <v>43-12-16</v>
          </cell>
        </row>
        <row r="72">
          <cell r="B72" t="str">
            <v>ЗАО "Уралбизнесцентр"</v>
          </cell>
          <cell r="C72" t="str">
            <v>юр</v>
          </cell>
          <cell r="D72" t="str">
            <v>Генеральный директор</v>
          </cell>
          <cell r="E72" t="str">
            <v>Уразбахтин Роберт Миннуллович</v>
          </cell>
          <cell r="F72" t="str">
            <v>Устава</v>
          </cell>
          <cell r="O72" t="str">
            <v>450075, г.Уфа, ул. Пр. Октября, 89/1</v>
          </cell>
          <cell r="S72" t="str">
            <v>р/с 40702`810`9`0400`0000591 в ООО «ИнвестКапиталБанк», к/с 30101`810`0`0000`0000891, БИК 048073891</v>
          </cell>
          <cell r="W72" t="str">
            <v>0277048429</v>
          </cell>
          <cell r="X72" t="str">
            <v>33-93-33</v>
          </cell>
        </row>
        <row r="73">
          <cell r="B73" t="str">
            <v>ЗАО "Уралпромэнерго"</v>
          </cell>
          <cell r="C73" t="str">
            <v>юр</v>
          </cell>
          <cell r="D73" t="str">
            <v>Директор</v>
          </cell>
          <cell r="E73" t="str">
            <v>Леднев Антон Владимирович</v>
          </cell>
          <cell r="F73" t="str">
            <v>Устава</v>
          </cell>
          <cell r="O73" t="str">
            <v>450027, г.Уфа, Индустриальное шоссе, д.26</v>
          </cell>
          <cell r="S73" t="str">
            <v>р/с 40702`810`5`0731`0000852 в Калининском отделении ОАО «Социнвестбанк», к/с 30101`810`9`0000`0000739, БИК 048073739</v>
          </cell>
          <cell r="W73" t="str">
            <v>0273033407</v>
          </cell>
        </row>
        <row r="74">
          <cell r="B74" t="str">
            <v>ЗАО "Уралспецмонтаж"</v>
          </cell>
          <cell r="C74" t="str">
            <v>юр</v>
          </cell>
          <cell r="D74" t="str">
            <v>Генеральный директор</v>
          </cell>
          <cell r="E74" t="str">
            <v>Пономарев Евгений Михайлович</v>
          </cell>
          <cell r="F74" t="str">
            <v>Устава</v>
          </cell>
          <cell r="O74" t="str">
            <v>450001, г.Уфа, ул. Володарского, д.2, корп.1, а</v>
          </cell>
          <cell r="S74" t="str">
            <v>р/с 40702`810`4`0602`0001615 в АК СБ РФ Башкирское  ОСБ №8598, к/с 30101`810`3`0000`0000601, БИК 048073601</v>
          </cell>
          <cell r="W74" t="str">
            <v>0278073040</v>
          </cell>
          <cell r="X74" t="str">
            <v>60-52-80</v>
          </cell>
        </row>
        <row r="75">
          <cell r="B75" t="str">
            <v>ЗАО "УфаОйл"</v>
          </cell>
          <cell r="C75" t="str">
            <v>юр</v>
          </cell>
          <cell r="D75" t="str">
            <v>Генеральный Директор</v>
          </cell>
          <cell r="E75" t="str">
            <v>Лещенко Константин Александрович</v>
          </cell>
          <cell r="K75" t="str">
            <v>Веретенникова Люция Ревленовна</v>
          </cell>
          <cell r="L75" t="str">
            <v>Доверенности №60 от 24.09.2002г.</v>
          </cell>
          <cell r="M75" t="str">
            <v>Веретенникова Люция Ревленовна</v>
          </cell>
          <cell r="O75" t="str">
            <v>450097, г.Уфа, ул.Бессонова, д.21, 356</v>
          </cell>
          <cell r="S75" t="str">
            <v>р/с 40702`810`1`0602`0001805 в Башкирском ОСБ №8598, к/с 30101`810`3`0000`0000601, БИК 048073601</v>
          </cell>
          <cell r="T75" t="str">
            <v>р/с 40702`810`4`0400`0000198 в ООО «ИнвестКапиталСервис», к/с 30101`810`0`0000`0000891, БИК 048073891</v>
          </cell>
          <cell r="W75" t="str">
            <v>0278088495</v>
          </cell>
          <cell r="X75" t="str">
            <v>39-99-93, 39-99-95</v>
          </cell>
          <cell r="Y75" t="str">
            <v>77-67-93</v>
          </cell>
        </row>
        <row r="76">
          <cell r="B76" t="str">
            <v>ЗАО "Уфимский опытный завод химических реагентов"</v>
          </cell>
          <cell r="C76" t="str">
            <v>юр</v>
          </cell>
          <cell r="D76" t="str">
            <v>Директор</v>
          </cell>
          <cell r="E76" t="str">
            <v>Симарчук Дмитрий Владимирович</v>
          </cell>
          <cell r="F76" t="str">
            <v>Устава</v>
          </cell>
          <cell r="H76" t="str">
            <v>Трефилова Наталья Геннадиевна</v>
          </cell>
          <cell r="I76" t="str">
            <v>Доверенности №3 от 30.04.2003г.</v>
          </cell>
          <cell r="K76" t="str">
            <v>Якобчук Светлана Сергеевна</v>
          </cell>
          <cell r="L76" t="str">
            <v>Доверенности №01/28/05-03 от 28.05.2003г.</v>
          </cell>
          <cell r="M76" t="str">
            <v>Минигалеева Наталья Анатольевна</v>
          </cell>
          <cell r="O76" t="str">
            <v>г.Уфа, ул.Зенцова, д.93</v>
          </cell>
          <cell r="S76" t="str">
            <v>р/с 40702`810`3`0400`0000146 в ООО «ИнвестКапиталБанк», к/с 30101`810`0`0000`0000891, БИК 048073891</v>
          </cell>
          <cell r="W76" t="str">
            <v>0275037830</v>
          </cell>
          <cell r="X76" t="str">
            <v>22-76-49</v>
          </cell>
        </row>
        <row r="77">
          <cell r="B77" t="str">
            <v>ЗАО "Фининкор"</v>
          </cell>
          <cell r="C77" t="str">
            <v>юр</v>
          </cell>
        </row>
        <row r="78">
          <cell r="B78" t="str">
            <v>ЗАО "ЭНЕРГОТЕХСНАБ"</v>
          </cell>
          <cell r="C78" t="str">
            <v>юр</v>
          </cell>
          <cell r="D78" t="str">
            <v>Директор</v>
          </cell>
          <cell r="E78" t="str">
            <v>Селезнев В.В.</v>
          </cell>
          <cell r="O78" t="str">
            <v>450077, РБ, г.Уфа, ул. Айская, д.46</v>
          </cell>
          <cell r="S78" t="str">
            <v>р/с 40702`810`7`0725`0002370 в ОАО «Социнвестбанк», к/с 30101`810`9`0000`0000739, БИК 048073739</v>
          </cell>
          <cell r="W78" t="str">
            <v>0274055668</v>
          </cell>
        </row>
        <row r="79">
          <cell r="B79" t="str">
            <v>ЗАО АСК "Социнвест"</v>
          </cell>
          <cell r="C79" t="str">
            <v>юр</v>
          </cell>
          <cell r="E79" t="str">
            <v>Фледербахер Станислав Олегович</v>
          </cell>
          <cell r="F79" t="str">
            <v>Доверенности б/н от 08.01.2003г.</v>
          </cell>
          <cell r="O79" t="str">
            <v>г.Уфа, ул.Цюрупы, д.5</v>
          </cell>
          <cell r="S79" t="str">
            <v>р/с 40702`810`2`0000`0001416 в  ОАО "УралСиб", к/с 30101`810`6`0000`0000754, БИК 048073754</v>
          </cell>
          <cell r="W79" t="str">
            <v>0274021500</v>
          </cell>
          <cell r="X79" t="str">
            <v>23-11-98</v>
          </cell>
        </row>
        <row r="80">
          <cell r="B80" t="str">
            <v>ЗАО ИК "Нефтегазинвест"</v>
          </cell>
          <cell r="C80" t="str">
            <v>юр</v>
          </cell>
          <cell r="D80" t="str">
            <v>Директор Московского филиала</v>
          </cell>
          <cell r="E80" t="str">
            <v>Решетов Игорь Витальевич</v>
          </cell>
          <cell r="F80" t="str">
            <v>Доверенности №85 от 18.12.2002г.</v>
          </cell>
          <cell r="G80" t="str">
            <v>Исполнительный Директор</v>
          </cell>
          <cell r="H80" t="str">
            <v>Казанцев Алексей Анатольевич</v>
          </cell>
          <cell r="I80" t="str">
            <v>Устава</v>
          </cell>
          <cell r="J80" t="str">
            <v>Зам. Генерального директора</v>
          </cell>
          <cell r="K80" t="str">
            <v>Гатиятуллин Ринат Хамзеевич</v>
          </cell>
          <cell r="L80" t="str">
            <v>Доверенности №96 от 25.12.2002г.</v>
          </cell>
          <cell r="M80" t="str">
            <v>Вашай Татьяна Михайловна</v>
          </cell>
          <cell r="O80" t="str">
            <v>450000, г.Уфа, ул. Ленина, 13</v>
          </cell>
          <cell r="S80" t="str">
            <v>р/с 40702`810`6`0400`0000147 в ООО «ИнвестКапиталБанк», к/с 30101`810`0`0000`0000891, БИК 048073891</v>
          </cell>
          <cell r="T80" t="str">
            <v>р/с 40702`810`5`1200`0000554 в филиале "Московская дирекция" ОАО "УралСиб", г.Москва, к/с 30101`810`5`0000`0000345, БИК 044583345</v>
          </cell>
          <cell r="U80" t="str">
            <v>р/с 40701`810`0`0000`0000003 в ОАО «УралСиб» ,  к/с 30101`810`6`0000`0000754, БИК 048073754</v>
          </cell>
          <cell r="W80" t="str">
            <v>0278044441</v>
          </cell>
          <cell r="X80" t="str">
            <v>23-56-26, 22-74-12</v>
          </cell>
        </row>
        <row r="81">
          <cell r="B81" t="str">
            <v>ЗАО СП "Альпентау"</v>
          </cell>
          <cell r="C81" t="str">
            <v>юр</v>
          </cell>
          <cell r="D81" t="str">
            <v>Генеральный директор</v>
          </cell>
          <cell r="E81" t="str">
            <v>Султанов Ильшат Робертович</v>
          </cell>
          <cell r="F81" t="str">
            <v>Устава</v>
          </cell>
          <cell r="H81" t="str">
            <v>Глазырина Лариса Николаевна</v>
          </cell>
          <cell r="I81" t="str">
            <v>Доверенности №б/н от 09.03.2004г.</v>
          </cell>
          <cell r="O81" t="str">
            <v>450521, Уфимский р-н, Село Русский Юрмаш</v>
          </cell>
          <cell r="S81" t="str">
            <v>р/с 40702`810`2`0400`0000479 в ООО «ИнвестКапиталБанк», к/с 30101`810`0`0000`0000891, БИК 048073891</v>
          </cell>
          <cell r="W81" t="str">
            <v>0245011190</v>
          </cell>
        </row>
        <row r="82">
          <cell r="B82" t="str">
            <v>ЗАО"Стерлитамак-2 ВНЗМ"</v>
          </cell>
          <cell r="C82" t="str">
            <v>юр</v>
          </cell>
          <cell r="E82" t="str">
            <v>Шамсутдинова Наталья Ивановна</v>
          </cell>
          <cell r="F82" t="str">
            <v>Доверенности № б/н от 07.09.2004</v>
          </cell>
          <cell r="M82" t="str">
            <v>Накиева Минзиля Гарифовна</v>
          </cell>
          <cell r="O82" t="str">
            <v>453104 г.Стерлитамак, ул.Кочетова 43а</v>
          </cell>
          <cell r="S82" t="str">
            <v>р/с 40702`810`0`0000`0000451 в ОАО Банк "Ашкадар",  к/с 30101`810`4`0000`0000765, БИК 048082765</v>
          </cell>
          <cell r="W82" t="str">
            <v>0278016766</v>
          </cell>
          <cell r="X82" t="str">
            <v>23 25-67-14</v>
          </cell>
        </row>
        <row r="83">
          <cell r="B83" t="str">
            <v>Индивидуальный предприниматель Кашапова Рида Мансуровна</v>
          </cell>
          <cell r="C83" t="str">
            <v>юр</v>
          </cell>
          <cell r="E83" t="str">
            <v>Кашапова Рида Масуровна</v>
          </cell>
          <cell r="O83" t="str">
            <v>г.Уфа, ул. С.Перовской, 25-412</v>
          </cell>
          <cell r="S83" t="str">
            <v>р/с 40802`810`4`0400`0000027 в ООО «ИнвестКапиталБанк», к/с 30101`810`0`0000`0000891, БИК 048073891</v>
          </cell>
          <cell r="W83" t="str">
            <v>027710579589</v>
          </cell>
        </row>
        <row r="84">
          <cell r="B84" t="str">
            <v>ИП Шакиров Рустем Флюрович</v>
          </cell>
          <cell r="C84" t="str">
            <v>юр</v>
          </cell>
          <cell r="E84" t="str">
            <v>Шакиров Рустем Флюрович</v>
          </cell>
          <cell r="O84" t="str">
            <v>РБ, г.Уфа, ул. Ген. Горбатова, д.7, корп. 4, кв.110</v>
          </cell>
          <cell r="S84" t="str">
            <v>р/с 40802`810`3`0400`0000091 в ООО «ИнвестКапиталБанк», к/с 30101`810`0`0000`0000891, БИК 048073891</v>
          </cell>
          <cell r="W84" t="str">
            <v>027405104941</v>
          </cell>
        </row>
        <row r="85">
          <cell r="B85" t="str">
            <v>ИП Якупова Светлана Анатольевна</v>
          </cell>
          <cell r="C85" t="str">
            <v>юр</v>
          </cell>
          <cell r="E85" t="str">
            <v>Якупова Светлана Анатольевна</v>
          </cell>
          <cell r="O85" t="str">
            <v>450099, г.Уфа, ул. Н.Ковшовой, д.8, кв.13</v>
          </cell>
          <cell r="Q85" t="str">
            <v>80 03 976418 выдан Октябрьским РУВД г.Уфы РБ 20 декабря 2002г.</v>
          </cell>
          <cell r="S85" t="str">
            <v>р/с 40802`810`9`0400`0000019 в ООО «ИнвестКапиталБанк», к/с 30101`810`0`0000`0000891, БИК 048073891</v>
          </cell>
          <cell r="W85" t="str">
            <v>027607450782</v>
          </cell>
        </row>
        <row r="86">
          <cell r="B86" t="str">
            <v>Истбург Холдингс Лимитед (Eastburg Holdings Limited)</v>
          </cell>
          <cell r="C86" t="str">
            <v>юр</v>
          </cell>
          <cell r="D86" t="str">
            <v>Директор</v>
          </cell>
          <cell r="E86" t="str">
            <v>Деметриос А. Деметриадис</v>
          </cell>
          <cell r="F86" t="str">
            <v>Устава</v>
          </cell>
          <cell r="O86" t="str">
            <v>Тасос, 3 Дадло Хаус, Никосия, Кипр (Thasos, 3 DADLAW HOUSE, P.C.1520, Nicosia, Cyprus)</v>
          </cell>
          <cell r="P86" t="str">
            <v>№125099 от 08.11.2001г., Министерство торговли, промышленности и туризма, Никосия</v>
          </cell>
          <cell r="S86" t="str">
            <v>р/с 40807`840`8`0006`0027217 в АКБ «Московский Деловой Мир» к/с БИК</v>
          </cell>
        </row>
        <row r="87">
          <cell r="B87" t="str">
            <v>Кумертауское муниципальное унитарное предприятие электрических и тепловых сетей Республики Башкортостан</v>
          </cell>
          <cell r="C87" t="str">
            <v>юр</v>
          </cell>
          <cell r="D87" t="str">
            <v>Директор</v>
          </cell>
          <cell r="E87" t="str">
            <v>Цветков Александр Васильевич</v>
          </cell>
          <cell r="F87" t="str">
            <v>Устава</v>
          </cell>
          <cell r="O87" t="str">
            <v>453300, г.Кумертау, ул. К.Маркса, 1,а</v>
          </cell>
          <cell r="S87" t="str">
            <v>р/с 40602`810`2`0622`0000020 в Кумертауском отделении №7722 Башкирского ОСБ №8598  Сбербанка РФ, к/с 30101`810`3`0000`0000601, БИК 048073601</v>
          </cell>
          <cell r="W87" t="str">
            <v>0262000061</v>
          </cell>
        </row>
        <row r="88">
          <cell r="B88" t="str">
            <v>Московский филиал ЗАО ИК "Нефтегазинвест"</v>
          </cell>
          <cell r="C88" t="str">
            <v>юр</v>
          </cell>
          <cell r="D88" t="str">
            <v>И.О. директора Московского филиала</v>
          </cell>
          <cell r="E88" t="str">
            <v>Михасько Владимир Иванович</v>
          </cell>
          <cell r="F88" t="str">
            <v>Доверенности №30 от 30.08.2004г.</v>
          </cell>
          <cell r="G88" t="str">
            <v>Директор</v>
          </cell>
          <cell r="H88" t="str">
            <v>Решетов Игорь Витальевич</v>
          </cell>
          <cell r="I88" t="str">
            <v>Доверенности № 46 от 12.11.2004 г.</v>
          </cell>
          <cell r="J88" t="str">
            <v>Исполнительного директора</v>
          </cell>
          <cell r="K88" t="str">
            <v>Казанцев Алексей Анатольевич</v>
          </cell>
          <cell r="L88" t="str">
            <v>Устава</v>
          </cell>
          <cell r="M88" t="str">
            <v>Терехина Светлана Владимировна</v>
          </cell>
          <cell r="O88" t="str">
            <v xml:space="preserve">117342, г.Москва, ул. Островитянова, д.43А </v>
          </cell>
          <cell r="S88" t="str">
            <v>р/с 40702`810`5`1200`0000554 в ОАО «УралСиб», к/с 30101`810`5`0000`0000345, БИК 044583345</v>
          </cell>
          <cell r="W88" t="str">
            <v xml:space="preserve">0278044441 </v>
          </cell>
        </row>
        <row r="89">
          <cell r="B89" t="str">
            <v>Муниципальное унитарное предприятие по эксплуатации водопроводно-канализационного хозяйства "Уфаводоканал"</v>
          </cell>
          <cell r="C89" t="str">
            <v>юр</v>
          </cell>
          <cell r="H89" t="str">
            <v>Сапрыкина Зарема Альбертовна</v>
          </cell>
          <cell r="I89" t="str">
            <v>Доверенность б/н от 05 июня 2003г.</v>
          </cell>
          <cell r="O89" t="str">
            <v>450098, Россия, Башкортостан, г.Уфа, ул.Российская, 157/2</v>
          </cell>
          <cell r="S89" t="str">
            <v>р/с 40602`810`2`0644`0100056 в Башкирском ОСБ №8598 г.Уфы,  к/с 30101`810`3`0000`0000601, БИК 048073601</v>
          </cell>
          <cell r="W89" t="str">
            <v>0275000238</v>
          </cell>
          <cell r="X89" t="str">
            <v>31-13-21</v>
          </cell>
          <cell r="Y89" t="str">
            <v>31-15-50</v>
          </cell>
        </row>
        <row r="90">
          <cell r="B90" t="str">
            <v>МУП "Илишевский элеватор"</v>
          </cell>
          <cell r="C90" t="str">
            <v>юр</v>
          </cell>
          <cell r="D90" t="str">
            <v>директор</v>
          </cell>
          <cell r="E90" t="str">
            <v>Ахметзянов Р. Х.</v>
          </cell>
          <cell r="F90" t="str">
            <v>Устава</v>
          </cell>
          <cell r="O90" t="str">
            <v>452274, РБ, Илишевский р-н, пос.Груздевка</v>
          </cell>
          <cell r="S90" t="str">
            <v>р/с 40702`810`3`0000`0001963 в ОАО "УралСиб", к/с 30101`810`6`0000`0000754, БИК 048073754</v>
          </cell>
          <cell r="W90" t="str">
            <v>0225000970</v>
          </cell>
        </row>
        <row r="91">
          <cell r="B91" t="str">
            <v>МУП "Тепловые сети"</v>
          </cell>
          <cell r="C91" t="str">
            <v>юр</v>
          </cell>
          <cell r="D91" t="str">
            <v>Директор</v>
          </cell>
          <cell r="E91" t="str">
            <v>Семибратченко Виктор Александрович</v>
          </cell>
          <cell r="F91" t="str">
            <v>Устава</v>
          </cell>
          <cell r="O91" t="str">
            <v>453118, г.Стерлитамак, ул. Западная, 1</v>
          </cell>
          <cell r="S91" t="str">
            <v>р/с 40602`810`1`4201`0000005 в отделение "Солнечное" ф-ла ОАО "Уралсиб" г.Стерлитамак, к/с 30101`810`6`0000`0000754, БИК 048073754</v>
          </cell>
          <cell r="W91" t="str">
            <v>0268008109</v>
          </cell>
        </row>
        <row r="92">
          <cell r="B92" t="str">
            <v>МУП "Чеховская вода"</v>
          </cell>
          <cell r="C92" t="str">
            <v>юр</v>
          </cell>
          <cell r="D92" t="str">
            <v>Директор</v>
          </cell>
          <cell r="E92" t="str">
            <v>Вильданов Фаниль Гареевич</v>
          </cell>
          <cell r="W92" t="str">
            <v>0202004417</v>
          </cell>
        </row>
        <row r="93">
          <cell r="B93" t="str">
            <v>МУП ПУ "Уфапроектсервис"</v>
          </cell>
          <cell r="C93" t="str">
            <v>юр</v>
          </cell>
          <cell r="D93" t="str">
            <v>Начальник управления</v>
          </cell>
          <cell r="E93" t="str">
            <v>Максимов Николай Григорьевич</v>
          </cell>
          <cell r="F93" t="str">
            <v>Устава</v>
          </cell>
          <cell r="O93" t="str">
            <v xml:space="preserve">450059, г.Уфа, ул. Р.Зорге, 9/3 </v>
          </cell>
          <cell r="S93" t="str">
            <v>р/с 40602`810`8`0739`0000041 в ОАО "Социнвестбанк" г.Уфы, к/с 30101`810`9`0000`0000739, БИК 048073739</v>
          </cell>
          <cell r="W93" t="str">
            <v>0278045290</v>
          </cell>
        </row>
        <row r="94">
          <cell r="B94" t="str">
            <v>МУП Уфимское предприятие тепловых сетей</v>
          </cell>
          <cell r="C94" t="str">
            <v>юр</v>
          </cell>
          <cell r="D94" t="str">
            <v>Генеральный Директор</v>
          </cell>
          <cell r="E94" t="str">
            <v>Нугуманов Рауф Самигуллович</v>
          </cell>
          <cell r="M94" t="str">
            <v>Бондаренко В.Ф.</v>
          </cell>
          <cell r="O94" t="str">
            <v>450022, г.Уфа, ул. Ст. Злобина, 31/4</v>
          </cell>
          <cell r="S94" t="str">
            <v>р/с 40702`810`8`0000`0000011 в ОАО "УралСиб" г.Уфы, к/с 30101`810`6`0000`0000754, БИК 048073754</v>
          </cell>
          <cell r="W94" t="str">
            <v>0278002667</v>
          </cell>
        </row>
        <row r="95">
          <cell r="B95" t="str">
            <v>НОУ "Башкирский экономико-юридический техникум"</v>
          </cell>
          <cell r="C95" t="str">
            <v>юр</v>
          </cell>
          <cell r="D95" t="str">
            <v>Директор</v>
          </cell>
          <cell r="E95" t="str">
            <v>Сермягин Владимир Григорьевич</v>
          </cell>
          <cell r="F95" t="str">
            <v>Устава</v>
          </cell>
          <cell r="H95" t="str">
            <v>Бастрыкина Татьяна Борисовна</v>
          </cell>
          <cell r="I95" t="str">
            <v>Доверенности № 3 от 25.01.2005 г.</v>
          </cell>
          <cell r="M95" t="str">
            <v>Бастрыкина Татьяна Борисовна</v>
          </cell>
          <cell r="O95" t="str">
            <v>450092, г.Уфа, ул. Мубарякова, д.3</v>
          </cell>
          <cell r="S95" t="str">
            <v>р/с 40702`810`3`0000`0001552 в АКБ "Башкомснаббанк", к/с 30101`810`8`0000`0000842, БИК 048073842</v>
          </cell>
          <cell r="W95" t="str">
            <v>0274052515</v>
          </cell>
          <cell r="X95" t="str">
            <v>54-92-26</v>
          </cell>
        </row>
        <row r="96">
          <cell r="B96" t="str">
            <v>ОАО "Башкирский медно-серный комбинат"</v>
          </cell>
          <cell r="C96" t="str">
            <v>юр</v>
          </cell>
          <cell r="D96" t="str">
            <v>Генеральный Директор</v>
          </cell>
          <cell r="E96" t="str">
            <v>Сизиков Александр Васильевич</v>
          </cell>
          <cell r="F96" t="str">
            <v>Устава</v>
          </cell>
          <cell r="H96" t="str">
            <v>Садартынов Тимур Рашитович</v>
          </cell>
          <cell r="I96" t="str">
            <v>Доверенности №55/00-410 от 26.02.2004г.</v>
          </cell>
          <cell r="O96" t="str">
            <v>453830, Республика Башкортостан, г.Сибай, ул. Горького, 54</v>
          </cell>
          <cell r="S96" t="str">
            <v>р/с 40702`810`8`0643`0113159 в Башкирском ОСБ №8598 г.Уфы, к/с 30101`810`3`0000`0000601, БИК 048073601</v>
          </cell>
          <cell r="W96" t="str">
            <v>0267005602</v>
          </cell>
        </row>
        <row r="97">
          <cell r="B97" t="str">
            <v>ОАО "Башкирэнерго"</v>
          </cell>
          <cell r="C97" t="str">
            <v>юр</v>
          </cell>
          <cell r="D97" t="str">
            <v>Генеральный директор</v>
          </cell>
          <cell r="E97" t="str">
            <v>Курапов Н. А.</v>
          </cell>
          <cell r="F97" t="str">
            <v>Устава</v>
          </cell>
          <cell r="G97" t="str">
            <v>Начальник финансового отдела</v>
          </cell>
          <cell r="H97" t="str">
            <v>Хохлова Зугра Анваровна</v>
          </cell>
          <cell r="I97" t="str">
            <v>Доверенности №119/11-183 от 04.01.2003г.</v>
          </cell>
          <cell r="O97" t="str">
            <v>450000, г.Уфа, ул.К.Маркса, д.30</v>
          </cell>
          <cell r="S97" t="str">
            <v>р/с 40702`810`1`0000`0000863 в ОАО "УралСиб", к/с 30101`810`6`0000`0000754, БИК 048073754</v>
          </cell>
          <cell r="W97" t="str">
            <v>0275000990</v>
          </cell>
          <cell r="X97" t="str">
            <v>22-03-80</v>
          </cell>
          <cell r="Y97" t="str">
            <v>23-27-86</v>
          </cell>
        </row>
        <row r="98">
          <cell r="B98" t="str">
            <v>ОАО "Башкирэнерго"</v>
          </cell>
          <cell r="C98" t="str">
            <v>юр</v>
          </cell>
          <cell r="E98" t="str">
            <v>Курапов Николай Андреевич</v>
          </cell>
          <cell r="F98" t="str">
            <v>Устава</v>
          </cell>
          <cell r="H98" t="str">
            <v>Бакаева Эльмира Аухатовна</v>
          </cell>
          <cell r="I98" t="str">
            <v>Доверенности № 119/11-430 от 26.11.2004 г.</v>
          </cell>
          <cell r="O98" t="str">
            <v>450000, г.Уфа, ул.К.Маркса, 30</v>
          </cell>
          <cell r="S98" t="str">
            <v>р/с 40702`810`1`0000`0000863 в ОАО "УралСиб", к/с 30101`810`6`0000`0000754, БИК 048073754</v>
          </cell>
          <cell r="W98" t="str">
            <v>0275000990</v>
          </cell>
        </row>
        <row r="99">
          <cell r="B99" t="str">
            <v>ОАО "Башнефтегеофизика"</v>
          </cell>
          <cell r="C99" t="str">
            <v>юр</v>
          </cell>
          <cell r="D99" t="str">
            <v>Генеральный Директор</v>
          </cell>
          <cell r="E99" t="str">
            <v>Адиев Явдат Равилович</v>
          </cell>
          <cell r="F99" t="str">
            <v>Устава</v>
          </cell>
          <cell r="G99" t="str">
            <v>Гл.инженер</v>
          </cell>
          <cell r="H99" t="str">
            <v>Ахметшин Ильдар Нугамирович</v>
          </cell>
          <cell r="M99" t="str">
            <v>Гаген Александр Вольдемарович</v>
          </cell>
          <cell r="N99" t="str">
            <v>Абдуллина Галия Мансуровна</v>
          </cell>
          <cell r="O99" t="str">
            <v>450000, г.Уфа, ул.Ленина, д.13</v>
          </cell>
          <cell r="S99" t="str">
            <v>р/с 40702`810`1`0400`0000171 в ООО «ИнвестКапиталБанк», к/с 30101`810`0`0000`0000891, БИК 048073891</v>
          </cell>
          <cell r="W99" t="str">
            <v>0275009544</v>
          </cell>
        </row>
        <row r="100">
          <cell r="B100" t="str">
            <v>ОАО "Башстройбумторг"</v>
          </cell>
          <cell r="C100" t="str">
            <v>юр</v>
          </cell>
          <cell r="G100" t="str">
            <v>Главный бухгалтер</v>
          </cell>
          <cell r="H100" t="str">
            <v>Садыкова Наталья Анваровна</v>
          </cell>
          <cell r="I100" t="str">
            <v>Доверенности 1 от 30.10.2002г.</v>
          </cell>
          <cell r="O100" t="str">
            <v>450006, г.Уфа, ул. Цюрупы, 149</v>
          </cell>
          <cell r="Q100" t="str">
            <v>80 03 514534 выдан Советским РУВД г.Уфы РБ 28 августа 2002г.</v>
          </cell>
          <cell r="S100" t="str">
            <v>р/с 40702`810`3`0000`0001921 в АКБ «Башкомснаббанк», к/с 30101`810`8`0000`0000842, БИК 048073842</v>
          </cell>
          <cell r="W100" t="str">
            <v>0278030671</v>
          </cell>
          <cell r="X100" t="str">
            <v>51-31-51</v>
          </cell>
        </row>
        <row r="101">
          <cell r="B101" t="str">
            <v>ОАО "Башхиминструментснаб"</v>
          </cell>
          <cell r="C101" t="str">
            <v>юр</v>
          </cell>
          <cell r="D101" t="str">
            <v>Генеральный Директор</v>
          </cell>
          <cell r="E101" t="str">
            <v>Вислогузов Дмитрий Юрьевич</v>
          </cell>
          <cell r="F101" t="str">
            <v>Устава</v>
          </cell>
          <cell r="H101" t="str">
            <v>Юсова Гульнара Равильевна</v>
          </cell>
          <cell r="I101" t="str">
            <v>Доверенности №95 от 28.04.2004г.</v>
          </cell>
          <cell r="K101" t="str">
            <v>Авсиевич Татьяна Анатольевна</v>
          </cell>
          <cell r="L101" t="str">
            <v>Доверенности №00000013 от 29.01.2004г.</v>
          </cell>
          <cell r="M101" t="str">
            <v>Голубева Юлианна Юрьевна доверенность 23-04 от 10.06.2004г.</v>
          </cell>
          <cell r="O101" t="str">
            <v>450056, г.Уфа, ст.Уршак</v>
          </cell>
          <cell r="S101" t="str">
            <v>р/с 40702`810`1`0400`0000168 в ООО «ИнвестКапиталБанк», к/с 30101`810`0`0000`0000891, БИК 048073891</v>
          </cell>
          <cell r="T101" t="str">
            <v>р/с 40702`810`1`0000`0000287 в ОАО "УралСиб", к/с 30101`810`6`0000`0000754, БИК 048073754</v>
          </cell>
          <cell r="W101" t="str">
            <v>0274047890</v>
          </cell>
          <cell r="X101" t="str">
            <v>14-32-35</v>
          </cell>
        </row>
        <row r="102">
          <cell r="B102" t="str">
            <v>ОАО "Башэкономбанк"</v>
          </cell>
          <cell r="C102" t="str">
            <v>юр</v>
          </cell>
          <cell r="E102" t="str">
            <v>Ульянова Елена Юрьевна</v>
          </cell>
          <cell r="F102" t="str">
            <v>Доверенности №24 от26.06.2003г.</v>
          </cell>
          <cell r="O102" t="str">
            <v>г.Уфа, Пр.Октября, 132/3</v>
          </cell>
          <cell r="S102" t="str">
            <v>р/с 47422`810`6`0000`7000006 в ОАО «Башэкономбанк», к/с 30101`810`7`0000`0000874, БИК 048073874</v>
          </cell>
          <cell r="W102" t="str">
            <v>0276005447</v>
          </cell>
        </row>
        <row r="103">
          <cell r="B103" t="str">
            <v>ОАО "Башэлектроремонт"</v>
          </cell>
          <cell r="C103" t="str">
            <v>юр</v>
          </cell>
          <cell r="D103" t="str">
            <v>Генеральный Директор</v>
          </cell>
          <cell r="E103" t="str">
            <v>Харитонов Владимир Александрович</v>
          </cell>
          <cell r="F103" t="str">
            <v>Устава</v>
          </cell>
          <cell r="O103" t="str">
            <v>450037, г.Уфа, Территория Площадка НУНПЗ</v>
          </cell>
          <cell r="S103" t="str">
            <v>р/с 40702`810`3`0400`0000463 в ООО «ИнвестКапиталБанк», к/с 30101`810`0`0000`0000891, БИК 048073891</v>
          </cell>
          <cell r="W103" t="str">
            <v>0277016226</v>
          </cell>
        </row>
        <row r="104">
          <cell r="B104" t="str">
            <v>ОАО "ГАЗ-СЕРВИС"</v>
          </cell>
          <cell r="C104" t="str">
            <v>юр</v>
          </cell>
          <cell r="D104" t="str">
            <v>Генеральный директор</v>
          </cell>
          <cell r="E104" t="str">
            <v>Крюков Николай Иванович</v>
          </cell>
          <cell r="F104" t="str">
            <v>Устава</v>
          </cell>
          <cell r="M104" t="str">
            <v>Чанышева Гульнара Шамильевна</v>
          </cell>
          <cell r="O104" t="str">
            <v>450077, г.Уфа, ул. Цурюпы, д.100/102</v>
          </cell>
          <cell r="S104" t="str">
            <v>р/с 40702`810`1`0000`0001244 в ОАО "УралСиб", к/с 30101`810`6`0000`0000754, БИК 048073754</v>
          </cell>
          <cell r="W104" t="str">
            <v>0278030985</v>
          </cell>
          <cell r="X104" t="str">
            <v>22-97-10</v>
          </cell>
        </row>
        <row r="105">
          <cell r="B105" t="str">
            <v>ОАО "Городская сеть"</v>
          </cell>
          <cell r="C105" t="str">
            <v>юр</v>
          </cell>
          <cell r="E105" t="str">
            <v>Бахтияров Искандар Махмудович</v>
          </cell>
          <cell r="O105" t="str">
            <v>г.Уфа, ул.Ленина, д.5/2</v>
          </cell>
          <cell r="S105" t="str">
            <v>р/с 40702`810`4`0400`0000130 в ООО «ИнвестКапиталБанк», к/с 30101`810`0`0000`0000891, БИК 048073891</v>
          </cell>
          <cell r="X105" t="str">
            <v>51-72-71</v>
          </cell>
        </row>
        <row r="106">
          <cell r="B106" t="str">
            <v>ОАО "Железобетонный завод крупнопанельного домостроения"</v>
          </cell>
          <cell r="C106" t="str">
            <v>юр</v>
          </cell>
          <cell r="D106" t="str">
            <v>Директор</v>
          </cell>
          <cell r="E106" t="str">
            <v>Ахтямов Фаниль Барыевич</v>
          </cell>
          <cell r="F106" t="str">
            <v>Устава</v>
          </cell>
          <cell r="H106" t="str">
            <v>Хамитова Альбина Римовна</v>
          </cell>
          <cell r="I106" t="str">
            <v>Доверенности б/н от 11.02.2004г.</v>
          </cell>
          <cell r="O106" t="str">
            <v>450027,РБ, ул.Уфимское шоссе, д.3/1</v>
          </cell>
          <cell r="S106" t="str">
            <v>р/с 40702`810`7`0025`0000783 в ОАО "УралСиб", к/с 30101`810`6`0000`0000754, БИК 048073754</v>
          </cell>
          <cell r="W106" t="str">
            <v>0273046300</v>
          </cell>
          <cell r="X106" t="str">
            <v>42-32-72</v>
          </cell>
        </row>
        <row r="107">
          <cell r="B107" t="str">
            <v>ОАО "Кинотеатр "Октябрь"</v>
          </cell>
          <cell r="C107" t="str">
            <v>юр</v>
          </cell>
          <cell r="D107" t="str">
            <v>Генеральный директор</v>
          </cell>
          <cell r="E107" t="str">
            <v>Фахретдинов Р. Б.</v>
          </cell>
          <cell r="F107" t="str">
            <v>Устава</v>
          </cell>
          <cell r="O107" t="str">
            <v>453250, г.Салават, Бульвар Космонавтов, 14</v>
          </cell>
          <cell r="S107" t="str">
            <v>р/с 40702`810`4`0400`0000237 в ООО «ИнвестКапиталБанк», БИК 048073891, К/с 30101’810’0’0000’0000891</v>
          </cell>
          <cell r="W107" t="str">
            <v>0266021665</v>
          </cell>
          <cell r="X107" t="str">
            <v>3-75-04</v>
          </cell>
        </row>
        <row r="108">
          <cell r="B108" t="str">
            <v>ОАО "Подземнефтегаз"</v>
          </cell>
          <cell r="C108" t="str">
            <v>юр</v>
          </cell>
          <cell r="D108" t="str">
            <v>И.о. Генерального директора</v>
          </cell>
          <cell r="E108" t="str">
            <v>Прокофьев Александр Николаевич</v>
          </cell>
          <cell r="F108" t="str">
            <v>Устава</v>
          </cell>
          <cell r="G108" t="str">
            <v>Генеральный директор</v>
          </cell>
          <cell r="H108" t="str">
            <v>Ашихмин Александр Владимирович</v>
          </cell>
          <cell r="I108" t="str">
            <v>Устава</v>
          </cell>
          <cell r="O108" t="str">
            <v>453200, РБ, г.Салават-6, территория п/я 52</v>
          </cell>
          <cell r="S108" t="str">
            <v>р/с 40702`810`3`0400`0000395 в ООО «ИнвестКапиталБанк», к/с 30101`810`0`0000`0000891, БИК 048073891</v>
          </cell>
          <cell r="W108" t="str">
            <v>0266011265</v>
          </cell>
          <cell r="X108" t="str">
            <v>(294) 3-14-03</v>
          </cell>
        </row>
        <row r="109">
          <cell r="B109" t="str">
            <v>ОАО "Сибайский мясокомбинат"</v>
          </cell>
          <cell r="C109" t="str">
            <v>юр</v>
          </cell>
          <cell r="D109" t="str">
            <v>Генеральный директор</v>
          </cell>
          <cell r="E109" t="str">
            <v>Вейденбах Сергей Александрович</v>
          </cell>
          <cell r="G109" t="str">
            <v>Главный инженер</v>
          </cell>
          <cell r="H109" t="str">
            <v>Зубцов Василий Иванович</v>
          </cell>
          <cell r="J109" t="str">
            <v>Зам. по комерции</v>
          </cell>
          <cell r="K109" t="str">
            <v>Исхаков Рустем Анварович</v>
          </cell>
          <cell r="M109" t="str">
            <v>Верник Расима Халиковна</v>
          </cell>
          <cell r="N109" t="str">
            <v>Ксенофонтова Елена Васильевна</v>
          </cell>
          <cell r="O109" t="str">
            <v>г.Сибай, п.Аркаим</v>
          </cell>
          <cell r="S109" t="str">
            <v>р/с 40702`810`0`0643`0000114 в Сибайском ОСБ №7760, к/с 30101`810`3`0000`0000601, БИК 048073601</v>
          </cell>
          <cell r="T109" t="str">
            <v>р/с 40702`810`7`0643`0100220 в Сибайском ОСБ №7760, к/с 30101`810`3`0000`0000601, БИК 048073601</v>
          </cell>
          <cell r="W109" t="str">
            <v>0247004711</v>
          </cell>
          <cell r="X109" t="str">
            <v>3-25-82</v>
          </cell>
        </row>
        <row r="110">
          <cell r="B110" t="str">
            <v>ОАО "Стеклонит"</v>
          </cell>
          <cell r="C110" t="str">
            <v>юр</v>
          </cell>
          <cell r="D110" t="str">
            <v>Генеральный директор</v>
          </cell>
          <cell r="E110" t="str">
            <v>Ибрагимов Шамиль Калимуллович</v>
          </cell>
          <cell r="F110" t="str">
            <v>Устава</v>
          </cell>
          <cell r="H110" t="str">
            <v>Хакимова Роза Акрамовна</v>
          </cell>
          <cell r="I110" t="str">
            <v>Доверенности №2 от 20.08.2002г.</v>
          </cell>
          <cell r="K110" t="str">
            <v>Минниахметова Рузиля Фоатовна</v>
          </cell>
          <cell r="L110" t="str">
            <v>Доверенности №5 от 30.08.2002г.</v>
          </cell>
          <cell r="M110" t="str">
            <v>Садретдинова Гузель Альфатовна</v>
          </cell>
          <cell r="O110" t="str">
            <v>450027, г.Уфа, ул.Трамвайная, д.15</v>
          </cell>
          <cell r="S110" t="str">
            <v>р/с 40702`810`9`0400`0000148 в ООО «ИнвестКапиталБанк», к/с 30101`810`0`0000`0000891, БИК 048073891</v>
          </cell>
          <cell r="T110" t="str">
            <v>р/с №40702`810`0`0009`0000562 в ОАО «УралСиб», к/с 30101`810`6`0000`0000754 , БИК 048073754</v>
          </cell>
          <cell r="W110" t="str">
            <v>0273007598</v>
          </cell>
          <cell r="X110" t="str">
            <v>42-02-30</v>
          </cell>
          <cell r="Y110" t="str">
            <v>(3472) 43-18-73</v>
          </cell>
        </row>
        <row r="111">
          <cell r="B111" t="str">
            <v>ОАО "УралСибФонд"</v>
          </cell>
          <cell r="C111" t="str">
            <v>юр</v>
          </cell>
          <cell r="E111" t="str">
            <v>Галиуллин Эдуард Галинурович</v>
          </cell>
          <cell r="F111" t="str">
            <v>Доверенности №133 от 13.05.2003г.</v>
          </cell>
          <cell r="O111" t="str">
            <v>РБ, 450099, г.Уфа, ул.Жукова, д.11</v>
          </cell>
          <cell r="S111" t="str">
            <v>р/с 40701`810`3`0000`0000004 в ОАО "УралСиб", к/с 30101`810`6`0000`0000754, БИК 048073754</v>
          </cell>
          <cell r="W111" t="str">
            <v>7717019784</v>
          </cell>
          <cell r="X111" t="str">
            <v>(3472) 34-42-21</v>
          </cell>
          <cell r="Y111" t="str">
            <v>(3472) 30-15-22</v>
          </cell>
        </row>
        <row r="112">
          <cell r="B112" t="str">
            <v>ОАО "Уральский лизинговый центр"</v>
          </cell>
          <cell r="C112" t="str">
            <v>юр</v>
          </cell>
          <cell r="D112" t="str">
            <v>Генеральный директор</v>
          </cell>
          <cell r="E112" t="str">
            <v>Зиннатуллина Гузель Масягутовна</v>
          </cell>
          <cell r="F112" t="str">
            <v>Устава</v>
          </cell>
          <cell r="O112" t="str">
            <v>452920, г.Агидель, ул. Дружбы, 12</v>
          </cell>
          <cell r="S112" t="str">
            <v>р/с 40702`810`5`0082`0000313 в ОАО «УралСиб» в г.Уфе, к/с 30101`810`6`0000`0000754, БИК 048073754</v>
          </cell>
          <cell r="W112" t="str">
            <v>0253014332</v>
          </cell>
        </row>
        <row r="113">
          <cell r="B113" t="str">
            <v>ОАО "Уфимская макаронная фабрика"</v>
          </cell>
          <cell r="C113" t="str">
            <v>юр</v>
          </cell>
          <cell r="D113" t="str">
            <v>Конкурсный управляющий</v>
          </cell>
          <cell r="E113" t="str">
            <v>Пронюшкина Виктория Юрьевна</v>
          </cell>
          <cell r="F113" t="str">
            <v>Решения Арбитражного суда дело №АО7-14845/02-А-МОГ</v>
          </cell>
          <cell r="G113" t="str">
            <v>Исполнительный Директор</v>
          </cell>
          <cell r="H113" t="str">
            <v>Акимов Влдимир Петрович</v>
          </cell>
          <cell r="M113" t="str">
            <v>Нурисламова Равшания Вализяновна</v>
          </cell>
          <cell r="N113" t="str">
            <v>Зайдуллина Зульфира Файзеровна</v>
          </cell>
          <cell r="O113" t="str">
            <v>450001, г.Уфа, ул.Кировоградская, 33</v>
          </cell>
          <cell r="S113" t="str">
            <v>р/с 40702`810`3`0400`0000175 в ООО «ИнвестКапиталБанк», к/с 30101`810`0`0000`0000891, БИК 048073891</v>
          </cell>
          <cell r="W113" t="str">
            <v>0278012351</v>
          </cell>
          <cell r="X113" t="str">
            <v>24-89-55</v>
          </cell>
        </row>
        <row r="114">
          <cell r="B114" t="str">
            <v>ОАО "Уфимский завод автомобильных моторов"</v>
          </cell>
          <cell r="C114" t="str">
            <v>юр</v>
          </cell>
        </row>
        <row r="115">
          <cell r="B115" t="str">
            <v>ОАО "Уфимский краностроительный завод"</v>
          </cell>
          <cell r="C115" t="str">
            <v>юр</v>
          </cell>
          <cell r="D115" t="str">
            <v>Генеральный Директор</v>
          </cell>
          <cell r="E115" t="str">
            <v>Варнавский Виктор Александрович</v>
          </cell>
          <cell r="G115" t="str">
            <v>Исполнительный Директор</v>
          </cell>
          <cell r="H115" t="str">
            <v>Варнавский Константин Викторович</v>
          </cell>
          <cell r="K115" t="str">
            <v>Князева Людмила Алексеевна</v>
          </cell>
          <cell r="L115" t="str">
            <v>Доверенности №703 от 20.12.2002г.</v>
          </cell>
          <cell r="M115" t="str">
            <v>Сарварова Расиля Лугмановна</v>
          </cell>
          <cell r="O115" t="str">
            <v>г.Уфа, ул.Фронтовых бригад, д.23</v>
          </cell>
          <cell r="S115" t="str">
            <v>р/с 40702`810`0`0400`0000161 в ООО «ИнвестКапиталБанк», к/с 30101`810`0`0000`0000891, БИК 048073891</v>
          </cell>
          <cell r="W115" t="str">
            <v>0273030237</v>
          </cell>
          <cell r="X115" t="str">
            <v>38-58-41</v>
          </cell>
        </row>
        <row r="116">
          <cell r="B116" t="str">
            <v>ОАО "Уфимский лакокрасочный завод"</v>
          </cell>
          <cell r="C116" t="str">
            <v>юр</v>
          </cell>
          <cell r="D116" t="str">
            <v>Генеральный Директор</v>
          </cell>
          <cell r="E116" t="str">
            <v>Габдуллин Руслан Халяфович</v>
          </cell>
          <cell r="F116" t="str">
            <v>Устава</v>
          </cell>
          <cell r="M116" t="str">
            <v>Трефилова Наталья Геннадьевна</v>
          </cell>
          <cell r="O116" t="str">
            <v>г.Уфа, ул.Зенцова, д.93</v>
          </cell>
          <cell r="S116" t="str">
            <v>р/с 40702`810`0`0400`0000145 в ООО «ИнвестКапиталБанк», к/с 30101`810`0`0000`0000891, БИК 048073891</v>
          </cell>
          <cell r="W116" t="str">
            <v>0275022104</v>
          </cell>
          <cell r="X116" t="str">
            <v>23-22-84</v>
          </cell>
        </row>
        <row r="117">
          <cell r="B117" t="str">
            <v>ОАО "Уфимское моторостроительное производственное объединение"</v>
          </cell>
          <cell r="C117" t="str">
            <v>юр</v>
          </cell>
          <cell r="D117" t="str">
            <v>Генеральный директор</v>
          </cell>
          <cell r="E117" t="str">
            <v>Пустовгаров Юрий Леонидович</v>
          </cell>
          <cell r="F117" t="str">
            <v>Устава</v>
          </cell>
          <cell r="G117" t="str">
            <v>Финансовый директор</v>
          </cell>
          <cell r="H117" t="str">
            <v>Ширеев Решат Давлетович</v>
          </cell>
          <cell r="I117" t="str">
            <v>Доверенности № 26/27-11 от 11.01.2005 г.</v>
          </cell>
          <cell r="K117" t="str">
            <v>Зверевой Маргариты Петровны</v>
          </cell>
          <cell r="L117" t="str">
            <v>Доверенности №1 от 20.06.2003г.</v>
          </cell>
          <cell r="M117" t="str">
            <v>Артюхов А. В.</v>
          </cell>
          <cell r="O117" t="str">
            <v>450039, г.Уфа, ул.Ферина, д.2</v>
          </cell>
          <cell r="S117" t="str">
            <v>р/с 40702`810`6`0400`0000176 в ООО «ИнвестКапиталБанк», к/с 30101`810`0`0000`0000891, БИК 048073891</v>
          </cell>
          <cell r="T117" t="str">
            <v>р/с 40702`810`2`0000`1355190 в АКБ «Еврофинанс», г.Москва, к/с 30101`810`9`0000`0000204 в ОПЕРУ ГУ Банка России по г.Москве, БИК 044525204</v>
          </cell>
          <cell r="W117" t="str">
            <v>0273008320</v>
          </cell>
          <cell r="X117" t="str">
            <v>38-37-27</v>
          </cell>
        </row>
        <row r="118">
          <cell r="B118" t="str">
            <v>ОАО "Фонд "Народный"</v>
          </cell>
          <cell r="C118" t="str">
            <v>юр</v>
          </cell>
          <cell r="D118" t="str">
            <v>Управляющий</v>
          </cell>
          <cell r="E118" t="str">
            <v>Ермаков В. К.</v>
          </cell>
          <cell r="F118" t="str">
            <v>Устава</v>
          </cell>
          <cell r="H118" t="str">
            <v>Михайлова Наталья Васильевна</v>
          </cell>
          <cell r="I118" t="str">
            <v>Доверенности б/н от 28.11.2002г.</v>
          </cell>
          <cell r="M118" t="str">
            <v>Филиппова С. Ю.</v>
          </cell>
          <cell r="O118" t="str">
            <v>450059, г.Уфа, ул.Ст.Халтурина, д.39</v>
          </cell>
          <cell r="S118" t="str">
            <v>р/с 40701`810`3`0000`1000004 в АБЭР «БашЭкономБанк», к/с 30101`810`7`0000`0000874, БИК 048073874</v>
          </cell>
          <cell r="W118" t="str">
            <v>0278015190</v>
          </cell>
        </row>
        <row r="119">
          <cell r="B119" t="str">
            <v>ОАО "Чишминский сахарный завод"</v>
          </cell>
          <cell r="C119" t="str">
            <v>юр</v>
          </cell>
          <cell r="D119" t="str">
            <v>финансист</v>
          </cell>
          <cell r="E119" t="str">
            <v>Бритоусова Рита Назиповна</v>
          </cell>
          <cell r="F119" t="str">
            <v>Доверенности №3 от 08.01.2003г.</v>
          </cell>
          <cell r="O119" t="str">
            <v>п.Чишмы, ул.Мира, д.1</v>
          </cell>
          <cell r="S119" t="str">
            <v>р/с 40702`810`3`0621`0100057 в Чишминском ОСБ №4621 СБ РФ, к/с 30101`810`3`0000`0000601, БИК 048073601</v>
          </cell>
          <cell r="W119" t="str">
            <v>0250005763</v>
          </cell>
        </row>
        <row r="120">
          <cell r="B120" t="str">
            <v>ОАО "Чулпан"</v>
          </cell>
          <cell r="C120" t="str">
            <v>юр</v>
          </cell>
          <cell r="H120" t="str">
            <v>Валиуллина Разифа Раисовна</v>
          </cell>
          <cell r="I120" t="str">
            <v>Доверенности №б/н от 09.12.2003г.</v>
          </cell>
          <cell r="O120" t="str">
            <v>450006, г.Уфа, ул. Ленина, д.65/4</v>
          </cell>
          <cell r="S120" t="str">
            <v>р/с 40702`810`2`0082`0000370 в ОАО "УралСиб", к/с 30101`810`6`0000`0000754, БИК 048073754</v>
          </cell>
          <cell r="W120" t="str">
            <v>0278092413</v>
          </cell>
          <cell r="X120" t="str">
            <v>22-70-51</v>
          </cell>
        </row>
        <row r="121">
          <cell r="B121" t="str">
            <v>ОАО АК "ВНЗМ"</v>
          </cell>
          <cell r="C121" t="str">
            <v>юр</v>
          </cell>
          <cell r="D121" t="str">
            <v>Гениральный директор</v>
          </cell>
          <cell r="E121" t="str">
            <v>Бикмухаметов Халит Абдулсаматович</v>
          </cell>
          <cell r="F121" t="str">
            <v>Устава</v>
          </cell>
          <cell r="H121" t="str">
            <v>Безруков Андрей Михайлович</v>
          </cell>
          <cell r="I121" t="str">
            <v>Доверенности №45-29 от 08.04.2004г.</v>
          </cell>
          <cell r="M121" t="str">
            <v>Шафикова Альфия Нургалиевна</v>
          </cell>
          <cell r="O121" t="str">
            <v>450064,РБ, ул.Нежинская, д.11/1</v>
          </cell>
          <cell r="S121" t="str">
            <v>р/с 40702`810`4`0081`0000216 в ОАО "УралСиб", к/с 30101`810`6`0000`0000754, БИК 048073754</v>
          </cell>
          <cell r="W121" t="str">
            <v>0277015293</v>
          </cell>
          <cell r="X121" t="str">
            <v>42-95-10</v>
          </cell>
        </row>
        <row r="122">
          <cell r="B122" t="str">
            <v>ОАО Банк "МЕНАТЕП СПб"</v>
          </cell>
          <cell r="C122" t="str">
            <v>юр</v>
          </cell>
        </row>
        <row r="123">
          <cell r="B123" t="str">
            <v>ОАО БПТШФ "МИР"</v>
          </cell>
          <cell r="C123" t="str">
            <v>юр</v>
          </cell>
          <cell r="D123" t="str">
            <v>Генеральный Директор</v>
          </cell>
          <cell r="E123" t="str">
            <v>Асфандияров Альберт Рифович</v>
          </cell>
          <cell r="F123" t="str">
            <v>Устава</v>
          </cell>
          <cell r="H123" t="str">
            <v>Шарафутдинова Лилия Рамильевна</v>
          </cell>
          <cell r="I123" t="str">
            <v>Доверенности от 12.08.2002г.</v>
          </cell>
          <cell r="K123" t="str">
            <v>Лапина Елена Григорьевна</v>
          </cell>
          <cell r="L123" t="str">
            <v>Доверенности № б/н от 10.01.2005 г.</v>
          </cell>
          <cell r="M123" t="str">
            <v>Кунафина Мунира Талховна</v>
          </cell>
          <cell r="O123" t="str">
            <v>г.Уфа, Пр.Октября, д.4</v>
          </cell>
          <cell r="S123" t="str">
            <v>р/с 40702`810`7`0400`0000131 в ООО «ИнвестКапиталБанк», к/с 30101`810`0`0000`0000891, БИК 048073891</v>
          </cell>
          <cell r="W123" t="str">
            <v>0252000070</v>
          </cell>
          <cell r="X123" t="str">
            <v>24-76-29</v>
          </cell>
        </row>
        <row r="124">
          <cell r="B124" t="str">
            <v>ОАО ИФ "ОЛМА"</v>
          </cell>
          <cell r="C124" t="str">
            <v>юр</v>
          </cell>
          <cell r="D124" t="str">
            <v>Генеральный директор</v>
          </cell>
          <cell r="E124" t="str">
            <v>Ячник О. Е.</v>
          </cell>
          <cell r="F124" t="str">
            <v>Устава</v>
          </cell>
          <cell r="G124" t="str">
            <v>Первый Заместитель Генерального Директора</v>
          </cell>
          <cell r="H124" t="str">
            <v>Катлицкий Ю. А.</v>
          </cell>
          <cell r="I124" t="str">
            <v>Доверенности №4/1 от 01.01.2004г.</v>
          </cell>
          <cell r="O124" t="str">
            <v>125413, Россия, г.Москва, ул. Солнечногорская, д.4</v>
          </cell>
          <cell r="S124" t="str">
            <v>р/с 40701`810`8`0001`0001788 в АКБ «Альта-Банк» г. Москва, к/с 30101`810`9`0000`0000424, БИК 044525424</v>
          </cell>
          <cell r="W124" t="str">
            <v>7711056412</v>
          </cell>
        </row>
        <row r="125">
          <cell r="B125" t="str">
            <v>ОАО Концерн "БизнесГрупп"</v>
          </cell>
          <cell r="C125" t="str">
            <v>юр</v>
          </cell>
          <cell r="D125" t="str">
            <v>Генеральный директор</v>
          </cell>
          <cell r="E125" t="str">
            <v>Бубенок Ян Вячеславович</v>
          </cell>
          <cell r="F125" t="str">
            <v>Устава</v>
          </cell>
          <cell r="O125" t="str">
            <v>450001, г.Уфа, ул. Пр. Октября, 1</v>
          </cell>
          <cell r="S125" t="str">
            <v>р/с 40702`810`6`0400`0000493 в ООО «ИнвестКапиталБанк», к/с 30101`810`0`0000`0000891, БИК 048073891</v>
          </cell>
          <cell r="W125" t="str">
            <v>0278099497</v>
          </cell>
        </row>
        <row r="126">
          <cell r="B126" t="str">
            <v>ОАО Страховая компания "Аккорд-Гарант"</v>
          </cell>
          <cell r="C126" t="str">
            <v>юр</v>
          </cell>
          <cell r="D126" t="str">
            <v>Генеральный директор</v>
          </cell>
          <cell r="E126" t="str">
            <v>Вавилов В. М.</v>
          </cell>
          <cell r="F126" t="str">
            <v>Устава</v>
          </cell>
          <cell r="O126" t="str">
            <v>450015, г.Уфа, ул.К.Маркса, д.48</v>
          </cell>
          <cell r="S126" t="str">
            <v>р/с 40701`810`8`0000`0000009 в ОАО "УралСиб" , к/с 30101`810`6`0000`0000754, БИК 048073754</v>
          </cell>
          <cell r="W126" t="str">
            <v>0277027041</v>
          </cell>
        </row>
        <row r="127">
          <cell r="B127" t="str">
            <v>ОАО Страховая компания "Восток"</v>
          </cell>
          <cell r="C127" t="str">
            <v>юр</v>
          </cell>
          <cell r="D127" t="str">
            <v>Генеральный директор</v>
          </cell>
          <cell r="E127" t="str">
            <v>Милков А. И.</v>
          </cell>
          <cell r="F127" t="str">
            <v>Устава</v>
          </cell>
          <cell r="O127" t="str">
            <v>450015, г.Уфа, ул.К.Маркса, д.48</v>
          </cell>
          <cell r="S127" t="str">
            <v>р/с 40701`810`7`0000`0000028 в ОАО "УралСиб" , к/с 30101`810`6`0000`0000754, БИК 048073754</v>
          </cell>
          <cell r="W127" t="str">
            <v>0278011213</v>
          </cell>
        </row>
        <row r="128">
          <cell r="B128" t="str">
            <v>ОАО Торговая фирма "Север"</v>
          </cell>
          <cell r="C128" t="str">
            <v>юр</v>
          </cell>
          <cell r="D128" t="str">
            <v>Генеральный Директор</v>
          </cell>
          <cell r="E128" t="str">
            <v>Валеев Иньдюс Закирьянович</v>
          </cell>
          <cell r="F128" t="str">
            <v>Устава</v>
          </cell>
          <cell r="S128" t="str">
            <v>р/с 40702`810`7`0642`0000181, к/с 30101810300000000601, БИК 048073601</v>
          </cell>
          <cell r="W128" t="str">
            <v>0277026087</v>
          </cell>
        </row>
        <row r="129">
          <cell r="B129" t="str">
            <v>ОАО УМУ "Промвентиляция"</v>
          </cell>
          <cell r="C129" t="str">
            <v>юр</v>
          </cell>
          <cell r="E129" t="str">
            <v>Щекотова Елена Валерьевна</v>
          </cell>
          <cell r="F129" t="str">
            <v>Доверенности б/н 15.01.2003г.</v>
          </cell>
          <cell r="O129" t="str">
            <v>450044, г.Уфа, ул.Новочеркасская, д.9</v>
          </cell>
          <cell r="S129" t="str">
            <v>р/с 40702`810`5`0081`0000051 в  ОАО "УралСиб", к/с 30101`810`6`0000`0000754, БИК 048073754</v>
          </cell>
          <cell r="W129" t="str">
            <v>0277003298</v>
          </cell>
          <cell r="X129" t="str">
            <v>42-65-53</v>
          </cell>
        </row>
        <row r="130">
          <cell r="B130" t="str">
            <v>ОАО УПО "Геофизприбор"</v>
          </cell>
          <cell r="C130" t="str">
            <v>юр</v>
          </cell>
          <cell r="D130" t="str">
            <v>Генеральный Директор</v>
          </cell>
          <cell r="E130" t="str">
            <v>В.В.Бредихин</v>
          </cell>
          <cell r="F130" t="str">
            <v>Устава</v>
          </cell>
          <cell r="G130" t="str">
            <v>Зам. Ген. Директора по экономике и финансам</v>
          </cell>
          <cell r="H130" t="str">
            <v>Каримова Роза Хазиахметовна</v>
          </cell>
          <cell r="I130" t="str">
            <v>Доверенности №1 от 09.08.2004г.</v>
          </cell>
          <cell r="O130" t="str">
            <v xml:space="preserve">450001, г.Уфа, ул. Комсомольская, 2 </v>
          </cell>
          <cell r="S130" t="str">
            <v xml:space="preserve">р/с 40702`810`0`0000`0000474 в ООО «УралКапиталБанк», к/с 30101`810`5`0000`0000809, БИК 048073809, ИНН 0278074333 </v>
          </cell>
          <cell r="T130" t="str">
            <v xml:space="preserve">р/с 40702`810`6`0400`0000532 в ООО «ИнвестКапиталБанк», к/с 30101`810`0`0000`0000891, БИК 048073891, ИНН 0278074333 </v>
          </cell>
          <cell r="W130" t="str">
            <v xml:space="preserve">0278074333 </v>
          </cell>
        </row>
        <row r="131">
          <cell r="B131" t="str">
            <v>Общество с ограниченной отвественностью "Строймеханизация - Недвижимость"</v>
          </cell>
          <cell r="C131" t="str">
            <v>юр</v>
          </cell>
          <cell r="D131" t="str">
            <v>Директор</v>
          </cell>
          <cell r="E131" t="str">
            <v>Сайдашев Рустем Маратович</v>
          </cell>
          <cell r="F131" t="str">
            <v>Устава</v>
          </cell>
          <cell r="G131" t="str">
            <v>Зам. директора</v>
          </cell>
          <cell r="H131" t="str">
            <v>Сайдашева Регина Фаузиевна</v>
          </cell>
          <cell r="K131" t="str">
            <v>Белова Инна Юрьевна</v>
          </cell>
          <cell r="L131" t="str">
            <v>Доверенности № 35 от 23.11.2004г.</v>
          </cell>
          <cell r="M131" t="str">
            <v>Юминова Валентина Анатольевна</v>
          </cell>
          <cell r="O131" t="str">
            <v>450103, РБ, г.уфа,ул. Кузнецовский затон, д.20</v>
          </cell>
          <cell r="S131" t="str">
            <v>р/с 40702`810`4`0600`0100222 в Башкирском отд. №8598 СБ России, г.Уфа, к/с 30101`810`3`0000`0000601, БИК 048073601</v>
          </cell>
          <cell r="W131" t="str">
            <v>0274079348</v>
          </cell>
          <cell r="X131" t="str">
            <v>(3472) 24-36-49</v>
          </cell>
        </row>
        <row r="132">
          <cell r="B132" t="str">
            <v>Общество с ограниченной ответсвенностью "Юнистрой"</v>
          </cell>
          <cell r="C132" t="str">
            <v>юр</v>
          </cell>
          <cell r="D132" t="str">
            <v>Директор</v>
          </cell>
          <cell r="E132" t="str">
            <v>Хаматдинов Фларит Хакимович</v>
          </cell>
          <cell r="F132" t="str">
            <v>Устава</v>
          </cell>
          <cell r="O132" t="str">
            <v>450003, РБ, г.Уфа, ул.Силикатная, д.28/1</v>
          </cell>
          <cell r="S132" t="str">
            <v>р/с 40702`810`0`0400`0000200 в ООО «ИнвестКапиталБанк», к/с 30101`810`0`0000`0000891, БИК 048073891</v>
          </cell>
          <cell r="W132" t="str">
            <v>0275038753</v>
          </cell>
          <cell r="X132" t="str">
            <v>51-29-95</v>
          </cell>
        </row>
        <row r="133">
          <cell r="B133" t="str">
            <v>Общество с ограниченной ответственностью</v>
          </cell>
          <cell r="C133" t="str">
            <v>юр</v>
          </cell>
          <cell r="E133" t="str">
            <v>Амиров Эдуард Рифович</v>
          </cell>
          <cell r="O133" t="str">
            <v>450001, Республика Башкортостан, г.Уфа, Пр.Октября, д.4</v>
          </cell>
          <cell r="S133" t="str">
            <v>р/с 40702`810`9`0400`0000135 в ООО «ИнвестКапиталБанк», к/с 30101`810`0`0000`0000891, БИК 048073891</v>
          </cell>
          <cell r="X133" t="str">
            <v>22-55-98</v>
          </cell>
        </row>
        <row r="134">
          <cell r="B134" t="str">
            <v>Общество с ограниченной ответственностью "Баштекс"</v>
          </cell>
          <cell r="C134" t="str">
            <v>юр</v>
          </cell>
          <cell r="D134" t="str">
            <v>Директор</v>
          </cell>
          <cell r="E134" t="str">
            <v>Амиров Эдуард Рифович</v>
          </cell>
        </row>
        <row r="135">
          <cell r="B135" t="str">
            <v>Общество с ограниченной ответственностью "Стелк"</v>
          </cell>
          <cell r="C135" t="str">
            <v>юр</v>
          </cell>
          <cell r="D135" t="str">
            <v>Генеральный директор</v>
          </cell>
          <cell r="E135" t="str">
            <v>Закиров Рамиль Равильевич</v>
          </cell>
          <cell r="F135" t="str">
            <v>Устава</v>
          </cell>
          <cell r="H135" t="str">
            <v>Палкин Борис Абрамович</v>
          </cell>
          <cell r="M135" t="str">
            <v>Гуничева Евгения Михайловна</v>
          </cell>
          <cell r="N135" t="str">
            <v>Алексеева Ирина Викторовна</v>
          </cell>
          <cell r="O135" t="str">
            <v>450077, г.Уфа, ул.Айская, д.46</v>
          </cell>
          <cell r="S135" t="str">
            <v>р/с 40702`810`7`0400`0000160 в ООО «ИнвестКапиталБанк», к/с 30101`810`0`0000`0000891, БИК 048073891</v>
          </cell>
          <cell r="W135" t="str">
            <v>0274047191</v>
          </cell>
          <cell r="X135" t="str">
            <v>28-84-55</v>
          </cell>
        </row>
        <row r="136">
          <cell r="B136" t="str">
            <v>Общество с ограниченной ответственностью Дорожно-ремонтная фирма "Траст"</v>
          </cell>
          <cell r="C136" t="str">
            <v>юр</v>
          </cell>
          <cell r="E136" t="str">
            <v>Устинова Марина Алексеевна</v>
          </cell>
          <cell r="F136" t="str">
            <v>Доверенности б/н от 07.05.2003г.</v>
          </cell>
          <cell r="O136" t="str">
            <v>г.Уфа, ул.Каспийская, д.110</v>
          </cell>
          <cell r="S136" t="str">
            <v>р/с 40702`810`7`0731`0000416 в ОАО"Социнвестбанк", к/с 30101`810`9`0000`0000739, БИК 048073739</v>
          </cell>
          <cell r="W136" t="str">
            <v>0277034507</v>
          </cell>
          <cell r="X136" t="str">
            <v>38-25-33</v>
          </cell>
          <cell r="Y136" t="str">
            <v>39-16-67</v>
          </cell>
        </row>
        <row r="137">
          <cell r="B137" t="str">
            <v>Общество с ограниченной ответственностью производственно-коммерческая фирма "Мега"</v>
          </cell>
          <cell r="C137" t="str">
            <v>юр</v>
          </cell>
          <cell r="D137" t="str">
            <v>Директор</v>
          </cell>
          <cell r="E137" t="str">
            <v>Кашапова Клара Зубаировна</v>
          </cell>
          <cell r="F137" t="str">
            <v>Устава</v>
          </cell>
          <cell r="O137" t="str">
            <v>г.Уфа, Индустриальное шоссе, 119-3</v>
          </cell>
          <cell r="S137" t="str">
            <v>р/с 40702`810`2`0400`0000107 в ООО «ИнвестКапиталБанк», к/с 30101`810`0`0000`0000891, БИК 048073891</v>
          </cell>
          <cell r="W137" t="str">
            <v>0273034680</v>
          </cell>
        </row>
        <row r="138">
          <cell r="B138" t="str">
            <v>Общество с ограниченной ответственностью торговая фирма "Белая река"</v>
          </cell>
          <cell r="C138" t="str">
            <v>юр</v>
          </cell>
          <cell r="E138" t="str">
            <v>Шабрина Оксана Николаевна</v>
          </cell>
          <cell r="F138" t="str">
            <v>Доверенности №03 от 31.01.2003г.</v>
          </cell>
          <cell r="O138" t="str">
            <v xml:space="preserve">450022, г.Уфа, ул.Гурьевская, д.41А </v>
          </cell>
          <cell r="S138" t="str">
            <v>р/с 40702`810`4`0739`0002912 в ОАО «Социнвестбанк», к/с 30101`810`9`0000`0000739, БИК 048073739</v>
          </cell>
          <cell r="W138" t="str">
            <v>0276043890</v>
          </cell>
          <cell r="X138" t="str">
            <v>28-47-44</v>
          </cell>
        </row>
        <row r="139">
          <cell r="B139" t="str">
            <v>Общество с ограниченной ответственностью Торгово производственное предприятие "ПРОФИ"</v>
          </cell>
          <cell r="C139" t="str">
            <v>юр</v>
          </cell>
          <cell r="D139" t="str">
            <v>Генеральный Директор</v>
          </cell>
          <cell r="E139" t="str">
            <v>Еникеев Дамир Закиекич</v>
          </cell>
          <cell r="F139" t="str">
            <v>Устава</v>
          </cell>
          <cell r="G139" t="str">
            <v>Финансовый директор - главный бухгалтер</v>
          </cell>
          <cell r="H139" t="str">
            <v>Князев Вадим Юрьевич</v>
          </cell>
          <cell r="I139" t="str">
            <v>Доверенности №568 от 02.10.2003г.</v>
          </cell>
          <cell r="O139" t="str">
            <v>450065, г.Уфа, ул.Буревестника, д.12</v>
          </cell>
          <cell r="S139" t="str">
            <v>р/с 40702`810`2`0731`0000741 в Калининском доп.офисе ОАО «Социнвестбанк», к/с 30101`810`9`0000`0000739, БИК 048073739</v>
          </cell>
          <cell r="W139" t="str">
            <v>0277028373</v>
          </cell>
          <cell r="X139" t="str">
            <v>(3472) 64-15-31, 64-15-34, 64-93-94, 43-20-22</v>
          </cell>
        </row>
        <row r="140">
          <cell r="B140" t="str">
            <v>ООО  "Строительная компания Уфимская"</v>
          </cell>
          <cell r="C140" t="str">
            <v>юр</v>
          </cell>
          <cell r="D140" t="str">
            <v>Директор</v>
          </cell>
          <cell r="E140" t="str">
            <v>Григорьев Александр Вячеславович</v>
          </cell>
          <cell r="F140" t="str">
            <v>Устава</v>
          </cell>
          <cell r="O140" t="str">
            <v>450022, РБ, г.Уфа, ул. Бакалинская, 66/3, кв.1</v>
          </cell>
          <cell r="S140" t="str">
            <v>р/с 40702`810`1`0400`0000304 в ООО «ИнвестКапиталБанк», к/с 30101`810`0`0000`0000891, БИК 048073891</v>
          </cell>
          <cell r="T140" t="str">
            <v>р/с 40702`810`2`0082`0000804 в ОАО "УралСиб", к/с 30101`810`6`0000`0000754, БИК 048073754</v>
          </cell>
          <cell r="W140" t="str">
            <v>0278093199</v>
          </cell>
        </row>
        <row r="141">
          <cell r="B141" t="str">
            <v>ООО  "Строительная Торговая Компания"</v>
          </cell>
          <cell r="C141" t="str">
            <v>юр</v>
          </cell>
          <cell r="D141" t="str">
            <v>Директор</v>
          </cell>
          <cell r="E141" t="str">
            <v>Тимиргалеев Олег Валентинович</v>
          </cell>
          <cell r="F141" t="str">
            <v>Устава</v>
          </cell>
          <cell r="O141" t="str">
            <v>РБ, г.Уфа, ул. Красина, д.21</v>
          </cell>
          <cell r="S141" t="str">
            <v>р/с 40702`810`1`0602`0001151 в АК СБ РФ Башкирское  ОСБ №8598, к/с 30101`810`3`0000`0000601, БИК 048073601</v>
          </cell>
          <cell r="W141" t="str">
            <v>0275030360</v>
          </cell>
          <cell r="X141" t="str">
            <v>36-05-34</v>
          </cell>
        </row>
        <row r="142">
          <cell r="B142" t="str">
            <v>ООО "АвтоГАЗцентрплюс"</v>
          </cell>
          <cell r="C142" t="str">
            <v>юр</v>
          </cell>
          <cell r="E142" t="str">
            <v>Гарафова Гузалия Хамидовна</v>
          </cell>
          <cell r="F142" t="str">
            <v>Доверенности №95 от 07.04.2003г.</v>
          </cell>
          <cell r="G142" t="str">
            <v>Директор</v>
          </cell>
          <cell r="H142" t="str">
            <v>Хамидулин Галей Шайхулович</v>
          </cell>
          <cell r="M142" t="str">
            <v>Юнусова Зульфира Ханифовна</v>
          </cell>
          <cell r="O142" t="str">
            <v>452953, г.Агидель, РБ, АБК АТП УС Баш. АЭС</v>
          </cell>
          <cell r="S142" t="str">
            <v>р/с 40702`810`9`0400`0000180 в ООО «ИнвестКапиталБанк», к/с 30101`810`0`0000`0000891, БИК 048073891</v>
          </cell>
          <cell r="W142" t="str">
            <v>0253004824</v>
          </cell>
          <cell r="X142" t="str">
            <v>31-82-76</v>
          </cell>
          <cell r="Y142" t="str">
            <v>31-03-03</v>
          </cell>
        </row>
        <row r="143">
          <cell r="B143" t="str">
            <v>ООО "Автокредит"</v>
          </cell>
          <cell r="C143" t="str">
            <v>юр</v>
          </cell>
          <cell r="D143" t="str">
            <v>Генеральный директор</v>
          </cell>
          <cell r="E143" t="str">
            <v>Давыдов Павел Викторович</v>
          </cell>
          <cell r="F143" t="str">
            <v>Устава</v>
          </cell>
          <cell r="H143" t="str">
            <v>Лаврик Анатолий Иванович</v>
          </cell>
          <cell r="I143" t="str">
            <v>Доверенности № 2 от 01.02.2005 г.</v>
          </cell>
          <cell r="O143" t="str">
            <v>450059, г.Уфа, ул.Р.Зорге, д.9/1</v>
          </cell>
          <cell r="S143" t="str">
            <v>р/с 40702`810`0`0739`0003971 в ОАО «Социнвестбанк» , к/с 30101`810`9`0000`0000739, БИК 048073739</v>
          </cell>
          <cell r="T143" t="str">
            <v>р/с 40701`810`4`0025`0000023 в филиале АБ «Газпромбанк» (ЗАО) в г. Уфе, к/с 30101`810`3`0000`0000928, БИК 048073928</v>
          </cell>
          <cell r="W143" t="str">
            <v>0278100311</v>
          </cell>
          <cell r="X143" t="str">
            <v>24-37-44, 74-58-59</v>
          </cell>
        </row>
        <row r="144">
          <cell r="B144" t="str">
            <v>ООО "Агентство недвижимости "Гармония"</v>
          </cell>
          <cell r="C144" t="str">
            <v>юр</v>
          </cell>
          <cell r="D144" t="str">
            <v>Директор</v>
          </cell>
          <cell r="E144" t="str">
            <v>Мустафина Зарима Махмутовна</v>
          </cell>
          <cell r="F144" t="str">
            <v>Устава</v>
          </cell>
          <cell r="H144" t="str">
            <v>Лапина Елена Григорьевна</v>
          </cell>
          <cell r="I144" t="str">
            <v>Доверенности б/н от 05.01.2004г.</v>
          </cell>
          <cell r="O144" t="str">
            <v>450001, г.Уфа, Пр.Октября, д.4</v>
          </cell>
          <cell r="S144" t="str">
            <v>р/с 40702`810`1`0400`0000223 в ООО «ИнвестКапиталБанк», к/с 30101`810`0`0000`0000891, БИК 048073891</v>
          </cell>
          <cell r="W144" t="str">
            <v>0278090825</v>
          </cell>
        </row>
        <row r="145">
          <cell r="B145" t="str">
            <v>ООО "Агора"</v>
          </cell>
          <cell r="C145" t="str">
            <v>юр</v>
          </cell>
          <cell r="E145" t="str">
            <v>Глушкина Татьяна Владимировна</v>
          </cell>
          <cell r="F145" t="str">
            <v>Доверенности №40 от 29.05.2003г.</v>
          </cell>
          <cell r="O145" t="str">
            <v>450039, РБ, г.Уфа, ул.Сельская Богородская, 27/1-4</v>
          </cell>
          <cell r="S145" t="str">
            <v>р/с 40702`810`2`0051`0000017 в ОАО "УралСиб", к/с 30101`810`6`0000`0000754, БИК 048073754</v>
          </cell>
          <cell r="W145" t="str">
            <v>0273042698</v>
          </cell>
        </row>
        <row r="146">
          <cell r="B146" t="str">
            <v>ООО "Агродорспецстрой"</v>
          </cell>
          <cell r="C146" t="str">
            <v>юр</v>
          </cell>
          <cell r="E146" t="str">
            <v>Порядина Татьяна Михайловна</v>
          </cell>
          <cell r="F146" t="str">
            <v>Доверенности б/н от 22.11.2002г.</v>
          </cell>
          <cell r="H146" t="str">
            <v>Латыпов М. М.</v>
          </cell>
          <cell r="M146" t="str">
            <v>Каймашникова О.П.</v>
          </cell>
          <cell r="O146" t="str">
            <v>450095, г.Уфа, ул.Чебоксарская, д.13</v>
          </cell>
          <cell r="S146" t="str">
            <v>р/с 40702`810`5`0000`0001844 в ОАО "УралСиб", к/с 30101`810`6`0000`0000754, БИК 048073754</v>
          </cell>
          <cell r="W146" t="str">
            <v>0274068674</v>
          </cell>
          <cell r="X146" t="str">
            <v>21-14-63</v>
          </cell>
        </row>
        <row r="147">
          <cell r="B147" t="str">
            <v>ООО "Агромонтаж-Сервис"</v>
          </cell>
          <cell r="C147" t="str">
            <v>юр</v>
          </cell>
          <cell r="D147" t="str">
            <v>Директор</v>
          </cell>
          <cell r="E147" t="str">
            <v>Хабибуллин Руслан Рустямович</v>
          </cell>
          <cell r="F147" t="str">
            <v>Устава</v>
          </cell>
          <cell r="H147" t="str">
            <v>Аглиуллин Ильнур Мансурович</v>
          </cell>
          <cell r="I147" t="str">
            <v>Доверенности № 17 от 14.12.2004 г.</v>
          </cell>
          <cell r="O147" t="str">
            <v>450059, РБ, г. Уфа, ул. Р. Зорге, д. 19/1</v>
          </cell>
          <cell r="S147" t="str">
            <v>р/с 40702`810`0`0600`0103140 в филиале № 8598 АК Сбербанка РФ, к/с 30101`810`3`0000`0000601, БИК 048073601</v>
          </cell>
          <cell r="W147" t="str">
            <v>0276083692</v>
          </cell>
          <cell r="X147" t="str">
            <v>24-55-94</v>
          </cell>
        </row>
        <row r="148">
          <cell r="B148" t="str">
            <v>ООО "Агрострой"</v>
          </cell>
          <cell r="C148" t="str">
            <v>юр</v>
          </cell>
          <cell r="D148" t="str">
            <v>Директор</v>
          </cell>
          <cell r="E148" t="str">
            <v>Кожаров Владимир Павлович</v>
          </cell>
          <cell r="F148" t="str">
            <v>Устава</v>
          </cell>
          <cell r="O148" t="str">
            <v>450092, г.Уфа, ул. Мубарякова, д.13, кв.96</v>
          </cell>
          <cell r="S148" t="str">
            <v>р/с 40702`810`5`0400`0001110 в ООО «ИнвестКапиталБанк», к/с 30101`810`0`0000`0000891, БИК 048073891</v>
          </cell>
          <cell r="W148" t="str">
            <v>0274071388</v>
          </cell>
        </row>
        <row r="149">
          <cell r="B149" t="str">
            <v>ООО "Аквамак"</v>
          </cell>
          <cell r="C149" t="str">
            <v>юр</v>
          </cell>
          <cell r="E149" t="str">
            <v>Дмитриева Лариса Сергеевна</v>
          </cell>
          <cell r="F149" t="str">
            <v>Устава</v>
          </cell>
          <cell r="O149" t="str">
            <v>450064, Уфа, ул.Мира, 3-105</v>
          </cell>
          <cell r="S149" t="str">
            <v>р/с 40702`810`9`0400`0000481 в ООО «ИнвестКапиталБанк», к/с 30101`810`0`0000`0000891, БИК 048073891</v>
          </cell>
          <cell r="W149" t="str">
            <v>0277061885</v>
          </cell>
        </row>
        <row r="150">
          <cell r="B150" t="str">
            <v>ООО "Алмаз"</v>
          </cell>
          <cell r="C150" t="str">
            <v>юр</v>
          </cell>
          <cell r="H150" t="str">
            <v>Асадуллин Ильшат Рифович</v>
          </cell>
          <cell r="I150" t="str">
            <v>Доверенности б/н от 01.12.2003г.</v>
          </cell>
          <cell r="O150" t="str">
            <v>101000, г.Москва, Старосадский переулок, д.6/12, корп.2</v>
          </cell>
          <cell r="S150" t="str">
            <v>р/с 40702`810`4`0000`0000625 в КБ ООО "Регионфинансбанк" г.Москвы, к/с 30101`810`4`0000`0000898, БИК 044583898</v>
          </cell>
          <cell r="W150" t="str">
            <v>7709420985</v>
          </cell>
          <cell r="X150" t="str">
            <v>24-22-85</v>
          </cell>
        </row>
        <row r="151">
          <cell r="B151" t="str">
            <v>ООО "Аль Сар"</v>
          </cell>
          <cell r="C151" t="str">
            <v>юр</v>
          </cell>
          <cell r="D151" t="str">
            <v>директор</v>
          </cell>
          <cell r="E151" t="str">
            <v>Юлдашев А. А.</v>
          </cell>
          <cell r="F151" t="str">
            <v>устава</v>
          </cell>
          <cell r="O151" t="str">
            <v>г. Уфа, ул. Революционная, д. 12</v>
          </cell>
        </row>
        <row r="152">
          <cell r="B152" t="str">
            <v>ООО "Альта"</v>
          </cell>
          <cell r="C152" t="str">
            <v>юр</v>
          </cell>
          <cell r="D152" t="str">
            <v>Генеральный Директор</v>
          </cell>
          <cell r="E152" t="str">
            <v>Гатиятуллин Ринат Хамзеевич</v>
          </cell>
          <cell r="F152" t="str">
            <v>Устава</v>
          </cell>
          <cell r="M152" t="str">
            <v>Вашай Т. М.</v>
          </cell>
          <cell r="O152" t="str">
            <v>450000, г.Уфа, ул.Ленина, 13-16</v>
          </cell>
          <cell r="S152" t="str">
            <v>р/с 40702`810`6`0400`0000150 в ООО «ИнвестКапиталБанк», к/с 30101`810`0`0000`0000891, БИК 048073891</v>
          </cell>
          <cell r="W152" t="str">
            <v>0275028018</v>
          </cell>
        </row>
        <row r="153">
          <cell r="B153" t="str">
            <v>ООО "АЛЬТАИР"</v>
          </cell>
          <cell r="C153" t="str">
            <v>юр</v>
          </cell>
          <cell r="D153" t="str">
            <v>Генеральный директор</v>
          </cell>
          <cell r="E153" t="str">
            <v>Богучаров Степан Аркадьевич</v>
          </cell>
          <cell r="F153" t="str">
            <v>Устава</v>
          </cell>
          <cell r="O153" t="str">
            <v>105918, г.Москва, 1-й Грайворонвский пр., д.2А</v>
          </cell>
          <cell r="S153" t="str">
            <v>р/с 40702`810`0`0400`0000556 в ООО «ИнвестКапиталБанк», к/с 30101`810`0`0000`0000891, БИК 048073891</v>
          </cell>
          <cell r="T153" t="str">
            <v>р/с 40702`810`8`0000`0000720 в ООО КБ "Регионфинансбанк», к/с 30101`810`4`0000`0000898, БИК 044583898</v>
          </cell>
          <cell r="W153" t="str">
            <v>7722501129</v>
          </cell>
        </row>
        <row r="154">
          <cell r="B154" t="str">
            <v>ООО "Альтаир"</v>
          </cell>
          <cell r="C154" t="str">
            <v>юр</v>
          </cell>
          <cell r="D154" t="str">
            <v>Уполномоченное лицо</v>
          </cell>
          <cell r="E154" t="str">
            <v>Мустафина Зарима Махмутовна</v>
          </cell>
          <cell r="F154" t="str">
            <v>Устава</v>
          </cell>
          <cell r="H154" t="str">
            <v>Лапина Елена Григорьевна</v>
          </cell>
          <cell r="I154" t="str">
            <v>Доверенности № б/н от 10.01.2005 г.</v>
          </cell>
          <cell r="O154" t="str">
            <v>450001, г.Уфа, Пр.Октября, д.4</v>
          </cell>
          <cell r="S154" t="str">
            <v>р/с 40702`810`8`0400`0000219 в ООО «ИнвестКапиталБанк», к/с 30101`810`0`0000`0000891, БИК 048073891</v>
          </cell>
          <cell r="W154" t="str">
            <v>0278090857</v>
          </cell>
        </row>
        <row r="155">
          <cell r="B155" t="str">
            <v>ООО "АРАНИТ"</v>
          </cell>
          <cell r="C155" t="str">
            <v>юр</v>
          </cell>
          <cell r="D155" t="str">
            <v>Директор</v>
          </cell>
          <cell r="E155" t="str">
            <v>Аюханова Эльвира Римлановна</v>
          </cell>
          <cell r="F155" t="str">
            <v>Устава</v>
          </cell>
          <cell r="O155" t="str">
            <v>450078, РБ г.Уфа, ул.Айская, д.76</v>
          </cell>
          <cell r="S155" t="str">
            <v>р/с 40702`810`0`0400`0000307 в ООО «ИнвестКапиталБанк», к/с 30101`810`0`0000`0000891, БИК 048073891</v>
          </cell>
          <cell r="W155" t="str">
            <v>0278093939</v>
          </cell>
        </row>
        <row r="156">
          <cell r="B156" t="str">
            <v>ООО "Аркада"</v>
          </cell>
          <cell r="C156" t="str">
            <v>юр</v>
          </cell>
          <cell r="D156" t="str">
            <v>Генеральный директор</v>
          </cell>
          <cell r="E156" t="str">
            <v>Сумкин Игорь Владимирович</v>
          </cell>
          <cell r="F156" t="str">
            <v>Устава</v>
          </cell>
          <cell r="O156" t="str">
            <v>101000, г.Москва, ул. Мясницкая, д.13, стр.10</v>
          </cell>
          <cell r="S156" t="str">
            <v>р/с 40702`810`8`0000`0000720 в ООО КБ "Регионфинансбанк», к/с 30101`810`4`0000`0000898, БИК 044583898</v>
          </cell>
          <cell r="W156" t="str">
            <v>7708508073</v>
          </cell>
          <cell r="X156" t="str">
            <v>8 095 969-41-25</v>
          </cell>
        </row>
        <row r="157">
          <cell r="B157" t="str">
            <v>ООО "Армен"</v>
          </cell>
          <cell r="C157" t="str">
            <v>юр</v>
          </cell>
          <cell r="D157" t="str">
            <v>Директор</v>
          </cell>
          <cell r="E157" t="str">
            <v>Сафарян Сирекан Саркиси</v>
          </cell>
          <cell r="F157" t="str">
            <v>Устава</v>
          </cell>
          <cell r="M157" t="str">
            <v>Яфаева Римма Анваровна</v>
          </cell>
          <cell r="O157" t="str">
            <v>450000, г.Уфа, ул. Октябрьской революции, 10</v>
          </cell>
          <cell r="S157" t="str">
            <v>р/с 40702`810`2`0400`0000233 в ООО «ИнвестКапиталБанк», к/с 30101`810`0`0000`0000891, БИК 048073891</v>
          </cell>
          <cell r="W157" t="str">
            <v>0274070747</v>
          </cell>
        </row>
        <row r="158">
          <cell r="B158" t="str">
            <v>ООО "Артрон"</v>
          </cell>
          <cell r="C158" t="str">
            <v>юр</v>
          </cell>
          <cell r="D158" t="str">
            <v>Генеральный директор</v>
          </cell>
          <cell r="E158" t="str">
            <v>Заикин Александр Александрович</v>
          </cell>
          <cell r="F158" t="str">
            <v>Устава</v>
          </cell>
          <cell r="O158" t="str">
            <v>115211, г. Москва, ул. Котляковская, д. 3, стр. 6</v>
          </cell>
          <cell r="S158" t="str">
            <v>р/с 40702`810`2`0000`0000916 в КБ "Международный Банк Развития" (ЗАО), к/с 30101`810`3`0000`0000509, БИК 044552509</v>
          </cell>
          <cell r="W158" t="str">
            <v>7724518840</v>
          </cell>
          <cell r="X158" t="str">
            <v>7982047</v>
          </cell>
        </row>
        <row r="159">
          <cell r="B159" t="str">
            <v>ООО "Аэро-ойл"</v>
          </cell>
          <cell r="C159" t="str">
            <v>юр</v>
          </cell>
          <cell r="D159" t="str">
            <v>Директор</v>
          </cell>
          <cell r="E159" t="str">
            <v>Калимуллин Рустем Минихалтович</v>
          </cell>
          <cell r="F159" t="str">
            <v>Устава</v>
          </cell>
          <cell r="O159" t="str">
            <v>450019, г.Уфа ул.Расковой, 11а</v>
          </cell>
          <cell r="S159" t="str">
            <v>р/с 40702`810`1`0400`0000579 в ООО «ИнвестКапиталБанк», к/с 30101`810`0`0000`0000891, БИК 048073891</v>
          </cell>
          <cell r="W159" t="str">
            <v>0275040209</v>
          </cell>
          <cell r="X159" t="str">
            <v>8-917-410-10-33</v>
          </cell>
        </row>
        <row r="160">
          <cell r="B160" t="str">
            <v>ООО "Бартекс"</v>
          </cell>
          <cell r="C160" t="str">
            <v>юр</v>
          </cell>
          <cell r="E160" t="str">
            <v>Терехова Ольга Александровна</v>
          </cell>
          <cell r="F160" t="str">
            <v>Доверенности от 04.01.2003г.</v>
          </cell>
          <cell r="M160" t="str">
            <v>Терехова Ольга Александровна</v>
          </cell>
          <cell r="O160" t="str">
            <v>450071, г.Уфа, ул. 50 лет СССР, д.39</v>
          </cell>
          <cell r="S160" t="str">
            <v>р/с 40702`810`8`0867`0000835 в доп. офисе ОАО «Социнвестбанк», к/с 30101`810`9`0000`0000739, БИК 048073739</v>
          </cell>
          <cell r="W160" t="str">
            <v>0276055871</v>
          </cell>
          <cell r="X160" t="str">
            <v>(3472) 74-98-06</v>
          </cell>
          <cell r="Y160" t="str">
            <v>(3472) 74-98-06</v>
          </cell>
        </row>
        <row r="161">
          <cell r="B161" t="str">
            <v>ООО "Бассейновый узел связи" -ДО ОАО "Бельское речное пароходство"</v>
          </cell>
          <cell r="C161" t="str">
            <v>юр</v>
          </cell>
          <cell r="D161" t="str">
            <v>Директор</v>
          </cell>
          <cell r="E161" t="str">
            <v>Головнин Виктор Алексеевич</v>
          </cell>
          <cell r="F161" t="str">
            <v>Устава</v>
          </cell>
          <cell r="H161" t="str">
            <v>Лыкова Наталья Геннадьевна</v>
          </cell>
          <cell r="I161" t="str">
            <v>Доверенности № 8 от 01.02.2005 г.</v>
          </cell>
          <cell r="O161" t="str">
            <v>450006, г. Уфа, ул. Ленина, д. 148</v>
          </cell>
          <cell r="S161" t="str">
            <v>р/с 40702`810`2`0000`0001694 в ОАО "УралСиб", к/с 30101`810`6`0000`0000754, БИК 048073754</v>
          </cell>
          <cell r="W161" t="str">
            <v>0275033297</v>
          </cell>
        </row>
        <row r="162">
          <cell r="B162" t="str">
            <v>ООО "Башкиргаз"</v>
          </cell>
          <cell r="C162" t="str">
            <v>юр</v>
          </cell>
          <cell r="D162" t="str">
            <v>Генеральный директор</v>
          </cell>
          <cell r="E162" t="str">
            <v>Ахметшин Альберт Амирович</v>
          </cell>
          <cell r="F162" t="str">
            <v>Устава</v>
          </cell>
          <cell r="H162" t="str">
            <v>Лукманова Гузель Рауфовна</v>
          </cell>
          <cell r="I162" t="str">
            <v>Доверенности № 573 от 30.12.2004г.</v>
          </cell>
          <cell r="K162" t="str">
            <v>Ишмуратов Марат Мидхатович</v>
          </cell>
          <cell r="L162" t="str">
            <v>Доверенности №92 от 30.12.2002г.</v>
          </cell>
          <cell r="O162" t="str">
            <v>450077, Башкортостан, г.Уфа, ул.Ленина, д.5/3</v>
          </cell>
          <cell r="S162" t="str">
            <v>р/с 40702`810`2`0025`0000002 в филиале АБ "Газпромбанк" (ЗАО) в г.Уфе, к/с 30101`810`3`0000`0000928, БИК 048073928</v>
          </cell>
          <cell r="T162" t="str">
            <v>р/с 40702`810`3`0000`0000414 в ОАО "УралСиб" в г.Уфе, к/с 30101`810`6`0000`0000754, БИК 048073754</v>
          </cell>
          <cell r="W162" t="str">
            <v>0276046524</v>
          </cell>
          <cell r="X162" t="str">
            <v>(3472) 79-95-00</v>
          </cell>
          <cell r="Y162" t="str">
            <v>(3472) 79-95-40</v>
          </cell>
        </row>
        <row r="163">
          <cell r="B163" t="str">
            <v>ООО "Башкиргазинвест"</v>
          </cell>
          <cell r="C163" t="str">
            <v>юр</v>
          </cell>
          <cell r="D163" t="str">
            <v>Директор</v>
          </cell>
          <cell r="E163" t="str">
            <v>Лукманов Альберт Рауфович</v>
          </cell>
          <cell r="F163" t="str">
            <v>Устава</v>
          </cell>
          <cell r="H163" t="str">
            <v>Низамов Марат Рифович</v>
          </cell>
          <cell r="I163" t="str">
            <v>Доверенности №4 от 05.01.2004г.</v>
          </cell>
          <cell r="K163" t="str">
            <v>Изотов Алексей Николаевич</v>
          </cell>
          <cell r="L163" t="str">
            <v>Устава</v>
          </cell>
          <cell r="O163" t="str">
            <v>450077, г.Уфа, ул. Ленина, 5/4</v>
          </cell>
          <cell r="S163" t="str">
            <v>р/с 40702`810`9`0000`0000924 в ОАО "УралСиб", к/с 30101`810`6`0000`0000754, БИК 048073754</v>
          </cell>
          <cell r="W163" t="str">
            <v>0276056593</v>
          </cell>
          <cell r="X163" t="str">
            <v>799-563</v>
          </cell>
        </row>
        <row r="164">
          <cell r="B164" t="str">
            <v>ООО "Башкирская аудиторская компания"</v>
          </cell>
          <cell r="C164" t="str">
            <v>юр</v>
          </cell>
          <cell r="D164" t="str">
            <v>Генеральный Директор</v>
          </cell>
          <cell r="E164" t="str">
            <v>Яфаева Римма Анваровна</v>
          </cell>
          <cell r="F164" t="str">
            <v>Устава</v>
          </cell>
          <cell r="O164" t="str">
            <v>450000, г.Уфа, ул. Крупской, 9</v>
          </cell>
          <cell r="S164" t="str">
            <v>р/с 40702`810`2`0400`0000165 в ООО «ИнвестКапиталБанк», к/с 30101`810`0`0000`0000891, БИК 048073891</v>
          </cell>
          <cell r="W164" t="str">
            <v>0274065698</v>
          </cell>
        </row>
        <row r="165">
          <cell r="B165" t="str">
            <v>ООО "Башмет"</v>
          </cell>
          <cell r="C165" t="str">
            <v>юр</v>
          </cell>
          <cell r="D165" t="str">
            <v>Директор</v>
          </cell>
          <cell r="E165" t="str">
            <v>Асфандиярова Алия Альфатовна</v>
          </cell>
          <cell r="O165" t="str">
            <v>г.Уфа, ул.Злобина, д. 15-47</v>
          </cell>
          <cell r="S165" t="str">
            <v>р/с 40702`810`9`0400`0000151 в ООО «ИнвестКапиталБанк», к/с 30101`810`0`0000`0000891, БИК 048073891</v>
          </cell>
          <cell r="T165" t="str">
            <v>р/с 40702`810`0`0739`0003887 в ОАО «Социнвестбанк», к/с 30101`810`9`0000`0000739, БИК 048073739</v>
          </cell>
          <cell r="W165" t="str">
            <v>0278061817</v>
          </cell>
        </row>
        <row r="166">
          <cell r="B166" t="str">
            <v>ООО "БАШМЯСО"</v>
          </cell>
          <cell r="C166" t="str">
            <v>юр</v>
          </cell>
          <cell r="D166" t="str">
            <v>Исполнительный директор</v>
          </cell>
          <cell r="E166" t="str">
            <v>Стахеев Алексей Александрович</v>
          </cell>
          <cell r="F166" t="str">
            <v>Доверенности №б/н от 05.12.2003г.</v>
          </cell>
          <cell r="O166" t="str">
            <v>450081, г.Уфа, ул. Адмирала Макарова, 26/2</v>
          </cell>
          <cell r="S166" t="str">
            <v>р/с 40702`810`1`0731`0001183 в ОАО «Социнвестбанк» доп. офис Калининский, к/с 30101`810`9`0000`0000739, БИК 048073739</v>
          </cell>
          <cell r="W166" t="str">
            <v>0253011300</v>
          </cell>
          <cell r="X166" t="str">
            <v>35-27-00</v>
          </cell>
          <cell r="Y166" t="str">
            <v>35-37-00</v>
          </cell>
        </row>
        <row r="167">
          <cell r="B167" t="str">
            <v>ООО "Башнефтеразведка"</v>
          </cell>
          <cell r="C167" t="str">
            <v>юр</v>
          </cell>
          <cell r="D167" t="str">
            <v>Директор</v>
          </cell>
          <cell r="E167" t="str">
            <v>Альмухаметов Алмаз Ахметсафович</v>
          </cell>
          <cell r="M167" t="str">
            <v>Волынина Анна Ивановна</v>
          </cell>
          <cell r="O167" t="str">
            <v>450008, Российская Федерация, Республика Башкортостан, г.Уфа, ул. Пушкина, д.95</v>
          </cell>
          <cell r="S167" t="str">
            <v>р/с 40702`810`1`0082`0000014 в ОАО «УралСиб» в г.Уфе, к/с 30101`810`6`0000`0000754, БИК 048073754</v>
          </cell>
          <cell r="T167" t="str">
            <v>р/с 40702`810`1`0000`0003899 в ОАО «Альфа-Банк-Башкортостан» в г.Уфе, к/с 30101`810`8`0000`0000855, БИК 048073855</v>
          </cell>
          <cell r="W167" t="str">
            <v>0274076210</v>
          </cell>
          <cell r="X167" t="str">
            <v>22-90-16</v>
          </cell>
        </row>
        <row r="168">
          <cell r="B168" t="str">
            <v>ООО "Башпродукт"</v>
          </cell>
          <cell r="C168" t="str">
            <v>юр</v>
          </cell>
          <cell r="D168" t="str">
            <v>Директор</v>
          </cell>
          <cell r="E168" t="str">
            <v>Ероносов Эдуард Георгиевич</v>
          </cell>
          <cell r="F168" t="str">
            <v>Устава</v>
          </cell>
          <cell r="O168" t="str">
            <v>Республика Башкортостан, г. Ишимбай, пр.Ленина, 66</v>
          </cell>
          <cell r="S168" t="str">
            <v>р/с 40702`810`7`0400`0000034 в ООО «ИнвестКапиталБанк», к/с 30101`810`0`0000`0000891, БИК 048073891</v>
          </cell>
          <cell r="W168" t="str">
            <v>0278078401</v>
          </cell>
        </row>
        <row r="169">
          <cell r="B169" t="str">
            <v>ООО "БашСтройКомплект"</v>
          </cell>
          <cell r="C169" t="str">
            <v>юр</v>
          </cell>
          <cell r="D169" t="str">
            <v>Директор</v>
          </cell>
          <cell r="E169" t="str">
            <v>Фоминых Андей Николаевич</v>
          </cell>
          <cell r="F169" t="str">
            <v>Устава</v>
          </cell>
          <cell r="H169" t="str">
            <v>Газизова Лидия Ахметовна</v>
          </cell>
          <cell r="I169" t="str">
            <v>Доверенности №1-04 от 21.06.2004г.</v>
          </cell>
          <cell r="K169" t="str">
            <v>Савицина Елена Михайловна</v>
          </cell>
          <cell r="L169" t="str">
            <v>Доверенности №4 от 21.07.2004г.</v>
          </cell>
          <cell r="O169" t="str">
            <v>450000, г.Уфа, ул.Кирзаводская, 1А</v>
          </cell>
          <cell r="S169" t="str">
            <v>р/с 40702`810`4`0000`0000663 в ОАО "Региональный банк развития",  к/с 30101`810`3`0000`0000766, БИК 048073766</v>
          </cell>
          <cell r="W169" t="str">
            <v>0278092477</v>
          </cell>
          <cell r="X169" t="str">
            <v>74-87-76</v>
          </cell>
        </row>
        <row r="170">
          <cell r="B170" t="str">
            <v>ООО "БАШСТРОЙСЕРВИС"</v>
          </cell>
          <cell r="C170" t="str">
            <v>юр</v>
          </cell>
          <cell r="H170" t="str">
            <v>Галлямов Рамиль Ильгизович</v>
          </cell>
          <cell r="I170" t="str">
            <v>Доверенности №422 от 11.09.2003г.</v>
          </cell>
          <cell r="O170" t="str">
            <v>450018, г.Уфа, ул. Кооперативная, 65 А</v>
          </cell>
          <cell r="S170" t="str">
            <v>р/с 40702`810`5`0201`0149401 в ЗАО "Межпромбанк" г.Уфы, к/с 30101`810`3`0000`0000834, БИК 048073834</v>
          </cell>
          <cell r="W170" t="str">
            <v>0274055121</v>
          </cell>
        </row>
        <row r="171">
          <cell r="B171" t="str">
            <v>ООО "Башстройтехнология"</v>
          </cell>
          <cell r="C171" t="str">
            <v>юр</v>
          </cell>
          <cell r="D171" t="str">
            <v>Директор</v>
          </cell>
          <cell r="E171" t="str">
            <v>Пропадущий Сергей Владимирович</v>
          </cell>
          <cell r="O171" t="str">
            <v>450003, г.Уфа, ул.Силикатная, д.28/1</v>
          </cell>
          <cell r="S171" t="str">
            <v>р/с 40702`810`2`0620`0000539, к/с 30101`810`3`0000`0000601, БИК 048073601, ИНН 0275037710</v>
          </cell>
        </row>
        <row r="172">
          <cell r="B172" t="str">
            <v>ООО "Бизнес-Класс"</v>
          </cell>
          <cell r="C172" t="str">
            <v>юр</v>
          </cell>
          <cell r="D172" t="str">
            <v>Генеральный директор</v>
          </cell>
          <cell r="E172" t="str">
            <v>Мизгин Алексей Владимирович</v>
          </cell>
          <cell r="F172" t="str">
            <v>Устава</v>
          </cell>
          <cell r="O172" t="str">
            <v>109559, г.Москва, ул. Белореченская, д.5, стр.1</v>
          </cell>
          <cell r="S172" t="str">
            <v>р/с 40702`810`3`0000`0000738 в ООО КБ "Регионфинансбанк», к/с 30101`810`4`0000`0000898, БИК 044583898</v>
          </cell>
          <cell r="W172" t="str">
            <v>7723334760</v>
          </cell>
        </row>
        <row r="173">
          <cell r="B173" t="str">
            <v>ООО "Бизнес-центр "Олигарх"</v>
          </cell>
          <cell r="C173" t="str">
            <v>юр</v>
          </cell>
          <cell r="D173" t="str">
            <v>Уполномоченное лицо</v>
          </cell>
          <cell r="E173" t="str">
            <v>Мустафина Зарима Махмутовна</v>
          </cell>
          <cell r="F173" t="str">
            <v>Устава</v>
          </cell>
          <cell r="H173" t="str">
            <v>Лапина Елена Григорьевна</v>
          </cell>
          <cell r="I173" t="str">
            <v>Доверенности б/н от 10.01.2005 г.</v>
          </cell>
          <cell r="O173" t="str">
            <v>450001, г.Уфа, Пр.Октября, д.4</v>
          </cell>
          <cell r="S173" t="str">
            <v>р/с 40702`810`4`0400`0000224 в ООО «ИнвестКапиталБанк», к/с 30101`810`0`0000`0000891, БИК 048073891</v>
          </cell>
          <cell r="W173" t="str">
            <v>0278090818</v>
          </cell>
        </row>
        <row r="174">
          <cell r="B174" t="str">
            <v>ООО "Бинитон"</v>
          </cell>
          <cell r="C174" t="str">
            <v>юр</v>
          </cell>
          <cell r="D174" t="str">
            <v>Генеральный директор</v>
          </cell>
          <cell r="E174" t="str">
            <v>Гордеев Дмитрий Анатольевич</v>
          </cell>
          <cell r="F174" t="str">
            <v>Устава</v>
          </cell>
          <cell r="O174" t="str">
            <v>107078, г.Москва, ул. Н.Басманная, д.15, стр.1</v>
          </cell>
          <cell r="S174" t="str">
            <v>р/с 40702`810`9`0000`0000730 в ООО КБ "Регионфинансбанк», к/с 30101`810`4`0000`0000898, БИК 044583898</v>
          </cell>
          <cell r="W174" t="str">
            <v>7708507382</v>
          </cell>
        </row>
        <row r="175">
          <cell r="B175" t="str">
            <v>ООО "Брокерская компания "Регион"</v>
          </cell>
          <cell r="C175" t="str">
            <v>юр</v>
          </cell>
          <cell r="D175" t="str">
            <v xml:space="preserve">Начальник управления привлечения финансирования </v>
          </cell>
          <cell r="E175" t="str">
            <v>Павлова И.С.</v>
          </cell>
          <cell r="F175" t="str">
            <v>Доверенность №22 от 26.01.2004г.</v>
          </cell>
          <cell r="O175" t="str">
            <v>107140, г.Москва, ул.Верхняя Красносельская, д.11А, стр.1</v>
          </cell>
          <cell r="S175" t="str">
            <v>р/с 40701`810`5`0000`0000228 в ОАО АКБ «Финансово- Промышленный Банк», к/с 30101`810`9`0000`0000695, БИК 044552695</v>
          </cell>
          <cell r="W175" t="str">
            <v>7708207809</v>
          </cell>
        </row>
        <row r="176">
          <cell r="B176" t="str">
            <v>ООО "Брукс"</v>
          </cell>
          <cell r="C176" t="str">
            <v>юр</v>
          </cell>
          <cell r="D176" t="str">
            <v>Директор</v>
          </cell>
          <cell r="E176" t="str">
            <v>Саранцева Ольга Викторовна</v>
          </cell>
          <cell r="F176" t="str">
            <v>Устава</v>
          </cell>
          <cell r="H176" t="str">
            <v>Ишалина Лия Рамильевна</v>
          </cell>
          <cell r="I176" t="str">
            <v>Доверенность №б/н от 07.09.2004г.</v>
          </cell>
          <cell r="O176" t="str">
            <v>450071, г.Уфа, Б.Молодежи, 10</v>
          </cell>
          <cell r="S176" t="str">
            <v>р/с 40702`810`4`0003`0000086 в ОАО "Региональный банк развития",  к/с 30101`810`3`0000`0000766, БИК 048073766</v>
          </cell>
          <cell r="W176" t="str">
            <v>0276071023</v>
          </cell>
          <cell r="X176" t="str">
            <v>37-11-44</v>
          </cell>
        </row>
        <row r="177">
          <cell r="B177" t="str">
            <v>ООО "ВЕСТКРАФТ"</v>
          </cell>
          <cell r="C177" t="str">
            <v>юр</v>
          </cell>
          <cell r="D177" t="str">
            <v>Директор</v>
          </cell>
          <cell r="E177" t="str">
            <v>Пугин А.И.</v>
          </cell>
          <cell r="F177" t="str">
            <v>Устава</v>
          </cell>
          <cell r="O177" t="str">
            <v>117049, г.Москва, ул. Житная, 14, стр.1</v>
          </cell>
          <cell r="S177" t="str">
            <v>р/с 40702`810`9`0000`0002453 в филиале "Гостиный двор" КБ "Рублевский" ООО</v>
          </cell>
          <cell r="W177" t="str">
            <v>7706271968</v>
          </cell>
        </row>
        <row r="178">
          <cell r="B178" t="str">
            <v>ООО "Виста-плюс"</v>
          </cell>
          <cell r="C178" t="str">
            <v>юр</v>
          </cell>
          <cell r="D178" t="str">
            <v>Директор</v>
          </cell>
          <cell r="E178" t="str">
            <v>Лаптева Ирина Николаевна</v>
          </cell>
          <cell r="F178" t="str">
            <v>Устава</v>
          </cell>
          <cell r="O178" t="str">
            <v>г.Уфа, ул. Айская, 46</v>
          </cell>
          <cell r="S178" t="str">
            <v>р/с 40702`810`1`0400`0000346 в ООО «ИнвестКапиталБанк», к/с 30101`810`0`0000`0000891, БИК 048073891</v>
          </cell>
          <cell r="W178" t="str">
            <v>0274070514</v>
          </cell>
        </row>
        <row r="179">
          <cell r="B179" t="str">
            <v>ООО "Вэст Протекшн"</v>
          </cell>
          <cell r="C179" t="str">
            <v>юр</v>
          </cell>
          <cell r="D179" t="str">
            <v>Генеральный директор</v>
          </cell>
          <cell r="E179" t="str">
            <v>Штейнберг Р.А.</v>
          </cell>
          <cell r="F179" t="str">
            <v>Устава</v>
          </cell>
          <cell r="O179" t="str">
            <v>127521, Россия, г.Москва, ул. Октябрьская, д.89</v>
          </cell>
          <cell r="S179" t="str">
            <v>р/с 40702`810`9`0000`0160500 в НКО "Международная Расчетная Палата", к/с 30101`810`6`0000`0000658, БИК 044585658</v>
          </cell>
          <cell r="W179" t="str">
            <v>7715362146</v>
          </cell>
        </row>
        <row r="180">
          <cell r="B180" t="str">
            <v>ООО "Галактика"</v>
          </cell>
          <cell r="C180" t="str">
            <v>юр</v>
          </cell>
          <cell r="D180" t="str">
            <v>Уполномоченное лицо</v>
          </cell>
          <cell r="E180" t="str">
            <v>Мустафина Зарима Махмутовна</v>
          </cell>
          <cell r="F180" t="str">
            <v>Устава</v>
          </cell>
          <cell r="H180" t="str">
            <v>Лапина Елена Григорьевна</v>
          </cell>
          <cell r="I180" t="str">
            <v>Доверенности б/н от 10.01.2005 г.</v>
          </cell>
          <cell r="O180" t="str">
            <v>450001, г.Уфа, Пр.Октября, д.4</v>
          </cell>
          <cell r="S180" t="str">
            <v>р/с 40702`810`0`0400`0000226 в ООО «ИнвестКапиталБанк», к/с 30101`810`0`0000`0000891, БИК 048073891</v>
          </cell>
          <cell r="W180" t="str">
            <v>0278090945</v>
          </cell>
        </row>
        <row r="181">
          <cell r="B181" t="str">
            <v>ООО "ГАЛС-ЮНИОН"</v>
          </cell>
          <cell r="C181" t="str">
            <v>юр</v>
          </cell>
          <cell r="D181" t="str">
            <v>Генеральный директор</v>
          </cell>
          <cell r="E181" t="str">
            <v>Озеров Сергей Юрьевич</v>
          </cell>
          <cell r="F181" t="str">
            <v>Устава</v>
          </cell>
          <cell r="O181" t="str">
            <v>113035, г.Москва, ул. Б.Ордынка, д.7, стр.1</v>
          </cell>
          <cell r="S181" t="str">
            <v>р/с 40702`810`7`0000`0467415 в АКБ «Юстибанк», г.Москва, к/с 30101`810`5`0000`0000310, БИК 044585310</v>
          </cell>
          <cell r="W181" t="str">
            <v>7705454398</v>
          </cell>
        </row>
        <row r="182">
          <cell r="B182" t="str">
            <v>ООО "Гелиос Форум"</v>
          </cell>
          <cell r="C182" t="str">
            <v>юр</v>
          </cell>
          <cell r="H182" t="str">
            <v>Асадуллин Ильшат Рифович</v>
          </cell>
          <cell r="I182" t="str">
            <v>Доверенности б/н от 15.11.2002г.</v>
          </cell>
          <cell r="O182" t="str">
            <v>107140, г.Москва, 1-й Красносельский пер., д.7/9, стр.5</v>
          </cell>
          <cell r="S182" t="str">
            <v>р/с 40702`810`5`0000`0000004 в КБ ООО "Регионфинансбанк" г.Москвы, к/с 30101`810`4`0000`0000898, БИК 044583898</v>
          </cell>
          <cell r="W182" t="str">
            <v>7708155131</v>
          </cell>
          <cell r="X182" t="str">
            <v>24-22-85</v>
          </cell>
          <cell r="Y182" t="str">
            <v>23-65-06</v>
          </cell>
        </row>
        <row r="183">
          <cell r="B183" t="str">
            <v>ООО "Генезис"</v>
          </cell>
          <cell r="C183" t="str">
            <v>юр</v>
          </cell>
          <cell r="E183" t="str">
            <v>Котомцева Галина Борисовна</v>
          </cell>
          <cell r="F183" t="str">
            <v>Доверенность №_____ от 26.05.2003г.</v>
          </cell>
          <cell r="O183" t="str">
            <v>450092, РБ, г.Уфа, ул.К.Маркса, д.65/2-125</v>
          </cell>
          <cell r="S183" t="str">
            <v>р/с 40702`810`4`0001`0000605 в ОАО «УралСиб», к/с 30101`810`6`0000`0000754, БИК 048073754</v>
          </cell>
          <cell r="W183" t="str">
            <v>0278088015</v>
          </cell>
          <cell r="X183" t="str">
            <v>(3472) 43-32-18, 43-27-73</v>
          </cell>
          <cell r="Y183" t="str">
            <v>(3472) 43-32-18, 43-27-73</v>
          </cell>
        </row>
        <row r="184">
          <cell r="B184" t="str">
            <v>ООО "Генпроект"</v>
          </cell>
          <cell r="C184" t="str">
            <v>юр</v>
          </cell>
          <cell r="D184" t="str">
            <v>Директор</v>
          </cell>
          <cell r="E184" t="str">
            <v>Оралов Юрий Иванович</v>
          </cell>
          <cell r="F184" t="str">
            <v>Устава</v>
          </cell>
          <cell r="O184" t="str">
            <v>450049, г.Уфа, ул.Фабричная, д.1</v>
          </cell>
          <cell r="S184" t="str">
            <v>р/с 40702`810`7`0025`0000482 в ОАО "УралСиб", к/с 30101`810`6`0000`0000754, БИК 048073754</v>
          </cell>
          <cell r="W184" t="str">
            <v>0276068398</v>
          </cell>
        </row>
        <row r="185">
          <cell r="B185" t="str">
            <v>ООО "ГеоКомЦентр"</v>
          </cell>
          <cell r="C185" t="str">
            <v>юр</v>
          </cell>
          <cell r="D185" t="str">
            <v>Директор</v>
          </cell>
          <cell r="E185" t="str">
            <v>Пестриков Михаил  Николаевич</v>
          </cell>
          <cell r="F185" t="str">
            <v>Устава</v>
          </cell>
          <cell r="O185" t="str">
            <v>450022, г.Уфа, ул. Бакалинская, д.70, кор.2</v>
          </cell>
          <cell r="S185" t="str">
            <v>р/с 40702`810`9`0000`1001033 в ОАО «Башэкономбанк», к/с 30101`810`7`0000`0000874, БИК 048073874</v>
          </cell>
          <cell r="W185" t="str">
            <v>0278093390</v>
          </cell>
        </row>
        <row r="186">
          <cell r="B186" t="str">
            <v>ООО "Гефест"</v>
          </cell>
          <cell r="C186" t="str">
            <v>юр</v>
          </cell>
          <cell r="D186" t="str">
            <v>Директор</v>
          </cell>
          <cell r="E186" t="str">
            <v xml:space="preserve">Пайвин Сергей Иванович </v>
          </cell>
          <cell r="F186" t="str">
            <v>Устава</v>
          </cell>
          <cell r="O186" t="str">
            <v>450014, г.Уфа, ул.Чапаева, д.32</v>
          </cell>
          <cell r="S186" t="str">
            <v>р/с 40702`810`5`0725`0000297 в Кировском доп.офисе ОАО «Социнвестбанк», к/с 30101`810`9`0000`0000739, БИК 048073739</v>
          </cell>
          <cell r="W186" t="str">
            <v>0274063612</v>
          </cell>
          <cell r="X186" t="str">
            <v>22-34-87</v>
          </cell>
        </row>
        <row r="187">
          <cell r="B187" t="str">
            <v>ООО "ГлавСтройКомплект"</v>
          </cell>
          <cell r="C187" t="str">
            <v>юр</v>
          </cell>
          <cell r="D187" t="str">
            <v>Директор</v>
          </cell>
          <cell r="E187" t="str">
            <v>Фоминых Андрей Николаевич</v>
          </cell>
          <cell r="F187" t="str">
            <v>Устава</v>
          </cell>
          <cell r="H187" t="str">
            <v>Газизова Лидия Ахметовна</v>
          </cell>
          <cell r="I187" t="str">
            <v>Доверенности №1 от 15.07.2004г.</v>
          </cell>
          <cell r="K187" t="str">
            <v>Савицина Елена Михайловна</v>
          </cell>
          <cell r="L187" t="str">
            <v>Доверенности № 2 от 14.09.2004</v>
          </cell>
          <cell r="O187" t="str">
            <v>450027, г.Уфа, ул. Трамвайная, рядом с территорией пивзавода</v>
          </cell>
          <cell r="S187" t="str">
            <v>р/с 40702`810`1`0000`0000659 в ОАО "Региональный банк развития",  к/с 30101`810`3`0000`0000766, БИК 048073766</v>
          </cell>
          <cell r="W187" t="str">
            <v>0278090487</v>
          </cell>
          <cell r="X187" t="str">
            <v>74-87-76</v>
          </cell>
        </row>
        <row r="188">
          <cell r="B188" t="str">
            <v>ООО "Градиент-К"</v>
          </cell>
          <cell r="C188" t="str">
            <v>юр</v>
          </cell>
          <cell r="D188" t="str">
            <v>Директор</v>
          </cell>
          <cell r="E188" t="str">
            <v>Манеров Сергей Николаевич</v>
          </cell>
          <cell r="F188" t="str">
            <v>Устава</v>
          </cell>
          <cell r="O188" t="str">
            <v>450071, г.Уфа, ул.50 СССР, Д.39</v>
          </cell>
          <cell r="S188" t="str">
            <v>р/с 40702`810`4`0001`0000016 в  ОАО "УралСиб", к/с 30101`810`6`0000`0000754, БИК 048073754</v>
          </cell>
          <cell r="W188" t="str">
            <v>0276037093</v>
          </cell>
          <cell r="X188" t="str">
            <v>32-59-53</v>
          </cell>
        </row>
        <row r="189">
          <cell r="B189" t="str">
            <v>ООО "Гранд- Ойл"</v>
          </cell>
          <cell r="C189" t="str">
            <v>юр</v>
          </cell>
          <cell r="D189" t="str">
            <v>Директор</v>
          </cell>
          <cell r="E189" t="str">
            <v>Риянова В.Ф.</v>
          </cell>
          <cell r="F189" t="str">
            <v>Устава</v>
          </cell>
          <cell r="O189" t="str">
            <v>г.Уфа, ул.Менделеева, д.201-Б</v>
          </cell>
          <cell r="S189" t="str">
            <v>р/с 40702`810`8`0000`0002006 в ОАО АКБ "Башкомснаббанк" г.Уфа, к/с 30101`810`8`0000`0000842, БИК 048073842</v>
          </cell>
          <cell r="W189" t="str">
            <v>0276066880</v>
          </cell>
        </row>
        <row r="190">
          <cell r="B190" t="str">
            <v>ООО "Д.Л. Консалтинг"</v>
          </cell>
          <cell r="C190" t="str">
            <v>юр</v>
          </cell>
          <cell r="D190" t="str">
            <v>Директор</v>
          </cell>
          <cell r="E190" t="str">
            <v>Патраева Оксана Александровна</v>
          </cell>
          <cell r="F190" t="str">
            <v>Устава</v>
          </cell>
          <cell r="M190" t="str">
            <v>Тимашева Т.Н.</v>
          </cell>
          <cell r="O190" t="str">
            <v>453120, г. Стерлитамак, ул. Коммунистическая, д. 83</v>
          </cell>
          <cell r="S190" t="str">
            <v>р/с 40702`810`1`2000`0000003 в Доп. Офисе "Отделение в г.Стерлитамак" ООО «ИнвестКапиталБанк», к/с 30101`810`0`0000`0000891, БИК 048073891</v>
          </cell>
          <cell r="W190" t="str">
            <v>0268032670</v>
          </cell>
        </row>
        <row r="191">
          <cell r="B191" t="str">
            <v>ООО "ДАКО"</v>
          </cell>
          <cell r="C191" t="str">
            <v>юр</v>
          </cell>
          <cell r="D191" t="str">
            <v>Директор</v>
          </cell>
          <cell r="E191" t="str">
            <v>Давлетов Фидорат Ауфатович</v>
          </cell>
          <cell r="F191" t="str">
            <v>Устава</v>
          </cell>
          <cell r="G191" t="str">
            <v>Директор</v>
          </cell>
          <cell r="H191" t="str">
            <v>Давлетов Фидорат Ауфатович</v>
          </cell>
          <cell r="I191" t="str">
            <v>Доверенности №23 от 21.11.2002г.</v>
          </cell>
          <cell r="O191" t="str">
            <v>450040, г.Уфа, ул. Трамвайная, 15</v>
          </cell>
          <cell r="Q191" t="str">
            <v>80 03 607404 выдан Калининским РУВД г.Уфы РБ 30.09.2002г.</v>
          </cell>
          <cell r="S191" t="str">
            <v>р/с 40702`810`7`0731`0000490 в Калининском ф-ле КБ "Социнвестбанк", к/с 30101`810`9`0000`0000739, БИК 048073739</v>
          </cell>
          <cell r="W191" t="str">
            <v>0273025300</v>
          </cell>
          <cell r="X191" t="str">
            <v>39-44-51</v>
          </cell>
        </row>
        <row r="192">
          <cell r="B192" t="str">
            <v>ООО "ДАЛТОН"</v>
          </cell>
          <cell r="C192" t="str">
            <v>юр</v>
          </cell>
          <cell r="D192" t="str">
            <v>Генеральный директор</v>
          </cell>
          <cell r="E192" t="str">
            <v>Васильев Егор Юрьевич</v>
          </cell>
          <cell r="F192" t="str">
            <v>Устава</v>
          </cell>
          <cell r="O192" t="str">
            <v>107149, г.Москва, ул.Краснопрудная, д.7/9, стр.1</v>
          </cell>
          <cell r="S192" t="str">
            <v>р/с 40702`810`2`0400`0000673 в ООО «ИнвестКапиталБанк», к/с 30101`810`0`0000`0000891, БИК 048073891</v>
          </cell>
          <cell r="T192" t="str">
            <v>р/с 40702`810`2`0000`0000993 в ООО КБ «Региональные Финансы», к/с 30101`810`4`0000`0000898, БИК 044583898</v>
          </cell>
          <cell r="W192" t="str">
            <v>7708504390</v>
          </cell>
        </row>
        <row r="193">
          <cell r="B193" t="str">
            <v>ООО "Даниэль"</v>
          </cell>
          <cell r="C193" t="str">
            <v>юр</v>
          </cell>
          <cell r="D193" t="str">
            <v>Директор</v>
          </cell>
          <cell r="E193" t="str">
            <v>Смороденцева Маргарита Сергеевна</v>
          </cell>
          <cell r="F193" t="str">
            <v>Устава</v>
          </cell>
          <cell r="S193" t="str">
            <v xml:space="preserve">р/с 40702`810`9`0725`0003108 в ОАО"Социнвестбанк", к/с 30101`810`9`0000`0000739, БИК 048073739 </v>
          </cell>
          <cell r="W193" t="str">
            <v>0278029919</v>
          </cell>
        </row>
        <row r="194">
          <cell r="B194" t="str">
            <v>ООО "ДЕКО-СЕРВИС"</v>
          </cell>
          <cell r="C194" t="str">
            <v>юр</v>
          </cell>
          <cell r="D194" t="str">
            <v>Директор</v>
          </cell>
          <cell r="E194" t="str">
            <v>Пестриков Михаил  Николаевич</v>
          </cell>
          <cell r="F194" t="str">
            <v>Устава</v>
          </cell>
          <cell r="H194" t="str">
            <v>Суханов Максим Юрьевич</v>
          </cell>
          <cell r="I194" t="str">
            <v>Доверенности №б/н от 13.02.2004г.</v>
          </cell>
          <cell r="O194" t="str">
            <v>450022, РБ, г.Уфа, ул. Радищева, д.117</v>
          </cell>
          <cell r="S194" t="str">
            <v>р/с 40702`810`2`0000`0000743 в ООО «Башинвестбанк» г.Уфа, к/с 30101`810`2`0000`0000866, БИК 048073866</v>
          </cell>
          <cell r="W194" t="str">
            <v>0274093688</v>
          </cell>
        </row>
        <row r="195">
          <cell r="B195" t="str">
            <v>ООО "Дельта-Строй"</v>
          </cell>
          <cell r="C195" t="str">
            <v>юр</v>
          </cell>
          <cell r="D195" t="str">
            <v>Генеральный директор</v>
          </cell>
          <cell r="E195" t="str">
            <v>Харченко Дмитрий Вячеславович</v>
          </cell>
          <cell r="F195" t="str">
            <v>Устава</v>
          </cell>
          <cell r="O195" t="str">
            <v>103031, г.Москва, Варсонофьевский пер., д.4, стр.1</v>
          </cell>
          <cell r="S195" t="str">
            <v>р/с 40702`810`1`0000`0000734 в ООО КБ "Регионфинансбанк», к/с 30101`810`4`0000`0000898, БИК 044583898</v>
          </cell>
          <cell r="W195" t="str">
            <v>7702505037</v>
          </cell>
        </row>
        <row r="196">
          <cell r="B196" t="str">
            <v>ООО "Диджитал Графикс"</v>
          </cell>
          <cell r="C196" t="str">
            <v>юр</v>
          </cell>
          <cell r="D196" t="str">
            <v>Директор</v>
          </cell>
          <cell r="E196" t="str">
            <v>Адмаев Сергей Александрович</v>
          </cell>
          <cell r="F196" t="str">
            <v>Устава</v>
          </cell>
          <cell r="O196" t="str">
            <v>450000, г.Уфа, ул.Ленина,26</v>
          </cell>
          <cell r="Q196" t="str">
            <v>80 02 884858 выдан Ишимбайским ГРОВД РБ 04.04.2002г.</v>
          </cell>
          <cell r="S196" t="str">
            <v>р/с 40702`810`0`0400`0000598 в ООО «ИнвестКапиталБанк», к/с 30101`810`0`0000`0000891, БИК 048073891</v>
          </cell>
          <cell r="W196" t="str">
            <v>0274089547</v>
          </cell>
          <cell r="X196" t="str">
            <v>28-88-52</v>
          </cell>
        </row>
        <row r="197">
          <cell r="B197" t="str">
            <v>ООО "ДизайнПроект+"</v>
          </cell>
          <cell r="C197" t="str">
            <v>юр</v>
          </cell>
          <cell r="D197" t="str">
            <v>Директор</v>
          </cell>
          <cell r="E197" t="str">
            <v>Былин Евгений Геннадьевич</v>
          </cell>
          <cell r="F197" t="str">
            <v>Устава</v>
          </cell>
          <cell r="O197" t="str">
            <v>450043, г.Уфа, ул.Ленина, д.26 оф.304</v>
          </cell>
          <cell r="S197" t="str">
            <v>р/с 40702`810`5`1900`0000009 в ООО «ИнвестКапиталБанк», к/с 30101`810`0`0000`0000891, БИК 048073891</v>
          </cell>
          <cell r="W197" t="str">
            <v>0273050586</v>
          </cell>
        </row>
        <row r="198">
          <cell r="B198" t="str">
            <v>ООО "Дуэт - Инвест"</v>
          </cell>
          <cell r="C198" t="str">
            <v>юр</v>
          </cell>
          <cell r="D198" t="str">
            <v>Директор</v>
          </cell>
          <cell r="E198" t="str">
            <v>Исламов Артур Шамилевич</v>
          </cell>
          <cell r="F198" t="str">
            <v>Устава</v>
          </cell>
          <cell r="O198" t="str">
            <v>РБ, г.Уфа, ул.Кирова, д.1</v>
          </cell>
          <cell r="S198" t="str">
            <v>р/с 40702`810`7`0400`0000348 в ООО «ИнвестКапиталБанк», к/с 30101`810`0`0000`0000891, БИК 048073891</v>
          </cell>
          <cell r="W198" t="str">
            <v>0275027511</v>
          </cell>
        </row>
        <row r="199">
          <cell r="B199" t="str">
            <v>ООО "Евроинвест 2003"</v>
          </cell>
          <cell r="C199" t="str">
            <v>юр</v>
          </cell>
          <cell r="D199" t="str">
            <v>Генеральный директор</v>
          </cell>
          <cell r="E199" t="str">
            <v xml:space="preserve"> Базыкина Г. М.</v>
          </cell>
          <cell r="F199" t="str">
            <v>Устава</v>
          </cell>
          <cell r="O199" t="str">
            <v>125413, Россия, г.Москва, ул.Борисовские пруды, д.16, кор.4</v>
          </cell>
          <cell r="S199" t="str">
            <v>р/с 40702`810`2`0000`1004400 в ОАО АКБ «РУССОБАНК», к/с 30101`810`8`0000`0000294, БИК 044525294</v>
          </cell>
          <cell r="W199" t="str">
            <v>7724250914</v>
          </cell>
        </row>
        <row r="200">
          <cell r="B200" t="str">
            <v>ООО "ЕВРОСТРОЙ МОНТАЖ"</v>
          </cell>
          <cell r="C200" t="str">
            <v>юр</v>
          </cell>
          <cell r="D200" t="str">
            <v>Генеральный директор</v>
          </cell>
          <cell r="E200" t="str">
            <v>Митрохин Антон Андреевич</v>
          </cell>
          <cell r="F200" t="str">
            <v>Устава</v>
          </cell>
          <cell r="O200" t="str">
            <v>127410, г.Москва. Ул.Стандартная, д.19, корп.2, кв.7</v>
          </cell>
          <cell r="S200" t="str">
            <v>р/с 40702`810`7`0400`0000199 в ООО «ИнвестКапиталБанк», к/с 30101`810`0`0000`0000891, БИК 048073891</v>
          </cell>
          <cell r="W200" t="str">
            <v>7715342608</v>
          </cell>
        </row>
        <row r="201">
          <cell r="B201" t="str">
            <v>ООО "Империя-плюс"</v>
          </cell>
          <cell r="C201" t="str">
            <v>юр</v>
          </cell>
          <cell r="D201" t="str">
            <v>директор</v>
          </cell>
          <cell r="E201" t="str">
            <v>Пршкин Ярослав Игоревич</v>
          </cell>
          <cell r="F201" t="str">
            <v>устава</v>
          </cell>
          <cell r="H201" t="str">
            <v>Фаткуллина Эльза Вакилевна</v>
          </cell>
          <cell r="I201" t="str">
            <v>Доверенности № 155 от 31.03.2005 г.</v>
          </cell>
          <cell r="M201" t="str">
            <v>Фукалова Светлана Владимировна</v>
          </cell>
          <cell r="O201" t="str">
            <v>450027, г.Уфа, ул.Индустриальное Шоссе, 44/а</v>
          </cell>
          <cell r="S201" t="str">
            <v>р/с 40702`810`4`0009`0000065 в ОАО "УралСиб", к/с 30101`810`6`0000`0000754, БИК 048073754</v>
          </cell>
          <cell r="W201" t="str">
            <v>0273030413</v>
          </cell>
          <cell r="X201" t="str">
            <v>64-87-41, 64-11-11</v>
          </cell>
        </row>
        <row r="202">
          <cell r="B202" t="str">
            <v>ООО "ИМПОРТТЕХСЕРВИС"</v>
          </cell>
          <cell r="C202" t="str">
            <v>юр</v>
          </cell>
          <cell r="D202" t="str">
            <v>Директор</v>
          </cell>
          <cell r="E202" t="str">
            <v>Кужин Рустам Салаватович</v>
          </cell>
          <cell r="F202" t="str">
            <v>Устава</v>
          </cell>
          <cell r="O202" t="str">
            <v>450003, г.Уфа, ул.Сочинская, д.8</v>
          </cell>
          <cell r="S202" t="str">
            <v>р/с 40702`810`0`0400`0000190 в ООО «ИнвестКапиталБанк», к/с 30101`810`0`0000`0000891, БИК 048073891</v>
          </cell>
          <cell r="W202" t="str">
            <v>0278072463</v>
          </cell>
        </row>
        <row r="203">
          <cell r="B203" t="str">
            <v>ООО "Импульс плюс"</v>
          </cell>
          <cell r="C203" t="str">
            <v>юр</v>
          </cell>
          <cell r="D203" t="str">
            <v>Директор</v>
          </cell>
          <cell r="E203" t="str">
            <v>Соколов Александр Михайлович</v>
          </cell>
          <cell r="F203" t="str">
            <v>Устава</v>
          </cell>
          <cell r="O203" t="str">
            <v>450112, г.Уфа, ул.Кислородная, 7-а</v>
          </cell>
          <cell r="S203" t="str">
            <v>р/с 40702`810`2`0642`0101085 в Башкирском ОСБ 8598 г.Уфы, к/с 30101`810`3`0000`0000601, БИК 048073601</v>
          </cell>
          <cell r="W203" t="str">
            <v>0277047217</v>
          </cell>
          <cell r="X203" t="str">
            <v>45-08-61</v>
          </cell>
          <cell r="Y203" t="str">
            <v>45-08-61</v>
          </cell>
        </row>
        <row r="204">
          <cell r="B204" t="str">
            <v>ООО "Импульс-плюс"</v>
          </cell>
          <cell r="C204" t="str">
            <v>юр</v>
          </cell>
          <cell r="D204" t="str">
            <v>Директор</v>
          </cell>
          <cell r="E204" t="str">
            <v>Мишелов В.И.</v>
          </cell>
          <cell r="O204" t="str">
            <v>г.Уфа, ул. Кислородная, д.7-а</v>
          </cell>
          <cell r="S204" t="str">
            <v xml:space="preserve">р/с 40702`810`2`0642`0101085 в Башкирском ОСБ №8598 г.Уфы, к/с 30101810300000000601, БИК 048073601 </v>
          </cell>
          <cell r="W204" t="str">
            <v>0277047217</v>
          </cell>
        </row>
        <row r="205">
          <cell r="B205" t="str">
            <v>ООО "ИнвестАвто"</v>
          </cell>
          <cell r="C205" t="str">
            <v>юр</v>
          </cell>
          <cell r="D205" t="str">
            <v>Генеральный директор</v>
          </cell>
          <cell r="E205" t="str">
            <v>Гараев Рафаиль Рафисович</v>
          </cell>
          <cell r="F205" t="str">
            <v>Устава</v>
          </cell>
          <cell r="O205" t="str">
            <v>450006, г. Уфа, Бульвар Ибрагимова, 47</v>
          </cell>
          <cell r="S205" t="str">
            <v>р/с 40702`810`3`0400`0000049 в ООО «ИнвестКапиталБанк», к/с 30101`810`0`0000`0000891, БИК 048073891</v>
          </cell>
          <cell r="W205" t="str">
            <v>0278104570</v>
          </cell>
          <cell r="X205" t="str">
            <v>900-002, 900-003</v>
          </cell>
        </row>
        <row r="206">
          <cell r="B206" t="str">
            <v>ООО "Инвестиционно-строительная компания ЮлиАрт"</v>
          </cell>
          <cell r="C206" t="str">
            <v>юр</v>
          </cell>
          <cell r="D206" t="str">
            <v>Директор</v>
          </cell>
          <cell r="E206" t="str">
            <v>Крученков Валерий Викторович</v>
          </cell>
          <cell r="F206" t="str">
            <v>Устава</v>
          </cell>
          <cell r="O206" t="str">
            <v>453210, РБ, г. Ишимбай, ул. Чайковского, д. 38</v>
          </cell>
          <cell r="S206" t="str">
            <v>р/с 40702`810`7`0400`0000995 в ООО «ИнвестКапиталБанк», к/с 30101`810`0`0000`0000891, БИК 048073891</v>
          </cell>
          <cell r="W206" t="str">
            <v>0261011487</v>
          </cell>
          <cell r="X206" t="str">
            <v>25-46-43</v>
          </cell>
        </row>
        <row r="207">
          <cell r="B207" t="str">
            <v>ООО "ИнвестКапиталСервис"</v>
          </cell>
          <cell r="C207" t="str">
            <v>юр</v>
          </cell>
          <cell r="D207" t="str">
            <v>Директор</v>
          </cell>
          <cell r="E207" t="str">
            <v>Якупов Радис Эрнесович</v>
          </cell>
          <cell r="F207" t="str">
            <v>Устава</v>
          </cell>
          <cell r="O207" t="str">
            <v>г.Уфа, Проспект Октября, 4</v>
          </cell>
          <cell r="S207" t="str">
            <v>р/с 40702`810`7`0400`0000270 в ООО «ИнвестКапиталБанк», к/с 30101`810`0`0000`0000891, БИК 048073891</v>
          </cell>
          <cell r="W207" t="str">
            <v>0278092036</v>
          </cell>
        </row>
        <row r="208">
          <cell r="B208" t="str">
            <v>ООО "Интегра Оптима"</v>
          </cell>
          <cell r="C208" t="str">
            <v>юр</v>
          </cell>
          <cell r="D208" t="str">
            <v>Генеральный директор</v>
          </cell>
          <cell r="E208" t="str">
            <v>Богомолов С. И.</v>
          </cell>
          <cell r="F208" t="str">
            <v>Устава</v>
          </cell>
          <cell r="O208" t="str">
            <v>109202, г.Москва, ул.1-я Фрезерная, д.2/1, стр.41</v>
          </cell>
          <cell r="S208" t="str">
            <v>р/с 40702`810`3`0000`0467417 в АКБ «Юстибанк», г.Москва, к/с 30101`810`5`0000`0000310, БИК 044585310</v>
          </cell>
          <cell r="W208" t="str">
            <v>7721241703</v>
          </cell>
        </row>
        <row r="209">
          <cell r="B209" t="str">
            <v>ООО "ИнтерСвязь"</v>
          </cell>
          <cell r="C209" t="str">
            <v>юр</v>
          </cell>
          <cell r="D209" t="str">
            <v>Генеральный директор</v>
          </cell>
          <cell r="E209" t="str">
            <v>Сумкин Игорь Владимирович</v>
          </cell>
          <cell r="F209" t="str">
            <v>Устава</v>
          </cell>
          <cell r="O209" t="str">
            <v>101000, г.Москва, ул. Мясницкая, д.13, стр.10</v>
          </cell>
          <cell r="S209" t="str">
            <v>р/с 40702`810`1`0400`0000508 в ООО «ИнвестКапиталБанк», к/с 30101`810`0`0000`0000891, БИК 048073891</v>
          </cell>
          <cell r="W209" t="str">
            <v>7708509077</v>
          </cell>
        </row>
        <row r="210">
          <cell r="B210" t="str">
            <v>ООО "Интехком"</v>
          </cell>
          <cell r="C210" t="str">
            <v>юр</v>
          </cell>
          <cell r="D210" t="str">
            <v>Генеральный директор</v>
          </cell>
          <cell r="E210" t="str">
            <v>Леденев Владимир Владимирович</v>
          </cell>
          <cell r="F210" t="str">
            <v>Устава</v>
          </cell>
          <cell r="O210" t="str">
            <v>105122, г.Москва, Сиреневый бульвар, д.1, корп.5</v>
          </cell>
          <cell r="S210" t="str">
            <v>р/с 40702`810`4`0400`0000525 в ООО «ИнвестКапиталБанк», к/с 30101`810`0`0000`0000891, БИК 048073891</v>
          </cell>
          <cell r="W210" t="str">
            <v>7719501320</v>
          </cell>
        </row>
        <row r="211">
          <cell r="B211" t="str">
            <v>ООО "Информационно-аналитический центр"</v>
          </cell>
          <cell r="C211" t="str">
            <v>юр</v>
          </cell>
          <cell r="D211" t="str">
            <v>Генеральный директор</v>
          </cell>
          <cell r="E211" t="str">
            <v>Захаров А.В.</v>
          </cell>
          <cell r="F211" t="str">
            <v>Устава</v>
          </cell>
          <cell r="O211" t="str">
            <v>103045, г.Москва, ул. Ананьевский пер., д.4/2, стр.1</v>
          </cell>
          <cell r="S211" t="str">
            <v>р/с 40702`810`5`0000`0000865 в ООО «Специнвестбанк" г.Москва, к/с 30101`810`5`0000`0000280, БИК 044525280</v>
          </cell>
          <cell r="W211" t="str">
            <v>7708212397</v>
          </cell>
        </row>
        <row r="212">
          <cell r="B212" t="str">
            <v>ООО "Ирма"</v>
          </cell>
          <cell r="C212" t="str">
            <v>юр</v>
          </cell>
          <cell r="D212" t="str">
            <v>Генеральный директор</v>
          </cell>
          <cell r="E212" t="str">
            <v>Галиев Алексей Яуведович</v>
          </cell>
          <cell r="F212" t="str">
            <v>Устава</v>
          </cell>
          <cell r="O212" t="str">
            <v>450069, РБ, Уфимский р-н, деревня Кириллово</v>
          </cell>
          <cell r="S212" t="str">
            <v>р/с 40702`810`1`0400`0000113 в ООО «ИнвестКапиталБанк», к/с 30101`810`0`0000`0000891, БИК 048073891</v>
          </cell>
          <cell r="W212" t="str">
            <v>0245009716</v>
          </cell>
          <cell r="X212" t="str">
            <v>38-58-07, 8-902-34-43-882</v>
          </cell>
        </row>
        <row r="213">
          <cell r="B213" t="str">
            <v>ООО "Калина- авто"</v>
          </cell>
          <cell r="C213" t="str">
            <v>юр</v>
          </cell>
          <cell r="D213" t="str">
            <v>Генеральный директор</v>
          </cell>
          <cell r="E213" t="str">
            <v>Ахмадуллин Р.Р.</v>
          </cell>
          <cell r="F213" t="str">
            <v>Устава</v>
          </cell>
          <cell r="G213" t="str">
            <v>Зуева Екатерина Павловна</v>
          </cell>
          <cell r="I213" t="str">
            <v>доверенност №5 от 06.01.2004 г.</v>
          </cell>
          <cell r="O213" t="str">
            <v>450005, г.Уфа, ул.8 Марта, д.12</v>
          </cell>
          <cell r="S213" t="str">
            <v>р/с 40702`810`5`0025`0000488 в ОАО "УралСиб", к/с 30101`810`6`0000`0000754, БИК 048073754</v>
          </cell>
          <cell r="W213" t="str">
            <v>0278079613</v>
          </cell>
          <cell r="X213" t="str">
            <v>25-49-15</v>
          </cell>
          <cell r="Y213" t="str">
            <v>25-18-15</v>
          </cell>
        </row>
        <row r="214">
          <cell r="B214" t="str">
            <v>ООО "Кардинал"</v>
          </cell>
          <cell r="C214" t="str">
            <v>юр</v>
          </cell>
          <cell r="D214" t="str">
            <v>Директор</v>
          </cell>
          <cell r="E214" t="str">
            <v>Рыковский Василий Михайлович</v>
          </cell>
          <cell r="F214" t="str">
            <v>Устава</v>
          </cell>
          <cell r="O214" t="str">
            <v>630024, г. Новосибирск, ул. Беловежская, д. 10/1</v>
          </cell>
          <cell r="S214" t="str">
            <v>р/с 40702`810`0`0400`0000721 в ООО «ИнвестКапиталБанк», к/с 30101`810`0`0000`0000891, БИК 048073891</v>
          </cell>
          <cell r="W214" t="str">
            <v>5403171167</v>
          </cell>
        </row>
        <row r="215">
          <cell r="B215" t="str">
            <v>ООО "Каучук"</v>
          </cell>
          <cell r="C215" t="str">
            <v>юр</v>
          </cell>
          <cell r="D215" t="str">
            <v>Директор</v>
          </cell>
          <cell r="E215" t="str">
            <v>Бакиева Гульдар Мубаряковна</v>
          </cell>
          <cell r="F215" t="str">
            <v>Устава</v>
          </cell>
          <cell r="O215" t="str">
            <v>452920, г.Агидель, ул. Первых строителей, д.14</v>
          </cell>
          <cell r="S215" t="str">
            <v>р/с 40702`810`0`0000`0000704, к/с 30101`810`3`0000`0000766, БИК 048073766</v>
          </cell>
          <cell r="W215" t="str">
            <v>0253012705</v>
          </cell>
        </row>
        <row r="216">
          <cell r="B216" t="str">
            <v>ООО "Кибер-Стейт"</v>
          </cell>
          <cell r="C216" t="str">
            <v>юр</v>
          </cell>
          <cell r="D216" t="str">
            <v>Генеральный директор</v>
          </cell>
          <cell r="E216" t="str">
            <v>Кириленко Владимир Викторович</v>
          </cell>
          <cell r="F216" t="str">
            <v>Устава</v>
          </cell>
          <cell r="O216" t="str">
            <v>107140, г.Москва, ул. Русаковская,д.8, стр.3</v>
          </cell>
          <cell r="S216" t="str">
            <v>р/с 40702`810`3`0400`0000560 в ООО «ИнвестКапиталБанк», к/с 30101`810`0`0000`0000891, БИК 048073891</v>
          </cell>
          <cell r="W216" t="str">
            <v>770804273</v>
          </cell>
        </row>
        <row r="217">
          <cell r="B217" t="str">
            <v>ООО "Коминтех"</v>
          </cell>
          <cell r="C217" t="str">
            <v>юр</v>
          </cell>
          <cell r="E217" t="str">
            <v>Шарипов Ильдар Нилович</v>
          </cell>
          <cell r="F217" t="str">
            <v>Устава</v>
          </cell>
          <cell r="H217" t="str">
            <v>Акбашева Лина Ханифовна</v>
          </cell>
          <cell r="I217" t="str">
            <v>Довернности №Дов-23 от 03.10.2002г.</v>
          </cell>
          <cell r="O217" t="str">
            <v>450078, г.Уфа, ул.Харьковская, д.120/1</v>
          </cell>
          <cell r="S217" t="str">
            <v>р/с 40702`810`3`0400`0000162 в ООО «ИнвестКапиталБанк», к/с 30101`810`0`0000`0000891, БИК 048073891</v>
          </cell>
          <cell r="T217" t="str">
            <v>р/с 40702`810`5`0000`0002720 в ОАО «Альфа-Банк-Башкортостан», к/с 30101`810`8`0000`0000855, БИК 048073855</v>
          </cell>
          <cell r="W217" t="str">
            <v>0278067463</v>
          </cell>
          <cell r="X217" t="str">
            <v>52-08-30</v>
          </cell>
        </row>
        <row r="218">
          <cell r="B218" t="str">
            <v>ООО "Компания "Колорит"</v>
          </cell>
          <cell r="C218" t="str">
            <v>юр</v>
          </cell>
          <cell r="D218" t="str">
            <v>Директор</v>
          </cell>
          <cell r="E218" t="str">
            <v>Чукаева Светлана Николаевна</v>
          </cell>
          <cell r="F218" t="str">
            <v>Устава</v>
          </cell>
          <cell r="O218" t="str">
            <v>450005, г.Уфа, ул.Революционная, д.167/1, кв.75</v>
          </cell>
          <cell r="S218" t="str">
            <v>р/с 40702`810`6`0400`0000202 в ООО «ИнвестКапиталБанк», к/с 30101`810`0`0000`0000891, БИК 048073891</v>
          </cell>
          <cell r="W218" t="str">
            <v>0278090455</v>
          </cell>
          <cell r="X218" t="str">
            <v>8-917-34-341-21</v>
          </cell>
        </row>
        <row r="219">
          <cell r="B219" t="str">
            <v>ООО "Компания "Уральские защитные технологии"</v>
          </cell>
          <cell r="C219" t="str">
            <v>юр</v>
          </cell>
          <cell r="D219" t="str">
            <v>Директор</v>
          </cell>
          <cell r="E219" t="str">
            <v>Аминев Артур Азатович</v>
          </cell>
          <cell r="F219" t="str">
            <v>Устава</v>
          </cell>
          <cell r="O219" t="str">
            <v>450076, г.Уфа, ул.Красина, д.21</v>
          </cell>
          <cell r="S219" t="str">
            <v>р/с 40702`810`9`0400`0000339 в ООО «ИнвестКапиталБанк», к/с 30101`810`0`0000`0000891, БИК 048073891</v>
          </cell>
          <cell r="W219" t="str">
            <v>0275037132</v>
          </cell>
        </row>
        <row r="220">
          <cell r="B220" t="str">
            <v>ООО "Компания "Уфа-автоснаб"</v>
          </cell>
          <cell r="C220" t="str">
            <v>юр</v>
          </cell>
          <cell r="D220" t="str">
            <v>Директор</v>
          </cell>
          <cell r="E220" t="str">
            <v>Коновалов Станислав Вениаминович</v>
          </cell>
          <cell r="F220" t="str">
            <v>Устава</v>
          </cell>
          <cell r="H220" t="str">
            <v>Коновалова Татьяна Станиславовна</v>
          </cell>
          <cell r="I220" t="str">
            <v>Доверенности №156 от 10.06.2004г.</v>
          </cell>
          <cell r="O220" t="str">
            <v>450009, г.Уфа, Проспект Октября, 1/2</v>
          </cell>
          <cell r="S220" t="str">
            <v>р/с 40702`810`6`0400`0000396 в ООО «ИнвестКапиталБанк», к/с 30101`810`0`0000`0000891, БИК 048073891</v>
          </cell>
          <cell r="W220" t="str">
            <v>0278096577</v>
          </cell>
        </row>
        <row r="221">
          <cell r="B221" t="str">
            <v>ООО "Консалтинговая компания "МИР"</v>
          </cell>
          <cell r="C221" t="str">
            <v>юр</v>
          </cell>
          <cell r="D221" t="str">
            <v>Директор</v>
          </cell>
          <cell r="E221" t="str">
            <v>Кунафина Мунира Талховна</v>
          </cell>
          <cell r="F221" t="str">
            <v>Устава</v>
          </cell>
          <cell r="H221" t="str">
            <v>Лапина Елена Григорьевна</v>
          </cell>
          <cell r="I221" t="str">
            <v>Доверенности б/н от 10.01.2005 г.</v>
          </cell>
          <cell r="M221" t="str">
            <v>Мустафина Зарима Махмутовна</v>
          </cell>
          <cell r="O221" t="str">
            <v>450001, г.Уфа, Пр.Октября, д.4</v>
          </cell>
          <cell r="S221" t="str">
            <v>р/с 40702`810`9`0400`0000232 в ООО «ИнвестКапиталБанк», к/с 30101`810`0`0000`0000891, БИК 048073891</v>
          </cell>
          <cell r="W221" t="str">
            <v>0278090409</v>
          </cell>
        </row>
        <row r="222">
          <cell r="B222" t="str">
            <v>ООО "Консультант"</v>
          </cell>
          <cell r="C222" t="str">
            <v>юр</v>
          </cell>
          <cell r="E222" t="str">
            <v>Уразаева Гульнара Римовна</v>
          </cell>
          <cell r="F222" t="str">
            <v>Доверенности б/н от 26.12.2002г.</v>
          </cell>
          <cell r="O222" t="str">
            <v>450078, г.Уфа, ул.Владивостокская, д.5</v>
          </cell>
          <cell r="S222" t="str">
            <v>р/с 40702`810`4`0725`0002887 в  ОАО «Социнвестбанк», к/с 30101`810`9`0000`0000739, БИК 048073739</v>
          </cell>
          <cell r="W222" t="str">
            <v>0278036698</v>
          </cell>
          <cell r="X222" t="str">
            <v>52-44-47</v>
          </cell>
        </row>
        <row r="223">
          <cell r="B223" t="str">
            <v xml:space="preserve">ООО "Корпорация Уралтехнострой" </v>
          </cell>
          <cell r="C223" t="str">
            <v>юр</v>
          </cell>
          <cell r="D223" t="str">
            <v>Генеральный директор</v>
          </cell>
          <cell r="E223" t="str">
            <v>Сигаков Николай Иванович</v>
          </cell>
          <cell r="F223" t="str">
            <v>Устава</v>
          </cell>
          <cell r="O223" t="str">
            <v>450025, г.Уфа, ул. К.Маркса, д.34</v>
          </cell>
          <cell r="S223" t="str">
            <v>р/с 40702`810`9`0400`0000164 в ООО «ИнвестКапиталБанк», к/с 30101`810`0`0000`0000891, БИК 048073891</v>
          </cell>
          <cell r="W223" t="str">
            <v>0275022471</v>
          </cell>
        </row>
        <row r="224">
          <cell r="B224" t="str">
            <v>ООО "КОСистем"</v>
          </cell>
          <cell r="C224" t="str">
            <v>юр</v>
          </cell>
          <cell r="D224" t="str">
            <v>Директор</v>
          </cell>
          <cell r="E224" t="str">
            <v>Суханов Николай Иванович</v>
          </cell>
          <cell r="F224" t="str">
            <v>Устава</v>
          </cell>
          <cell r="M224" t="str">
            <v>Васильева Ирина Борисовна</v>
          </cell>
          <cell r="O224" t="str">
            <v>450057, г.Уфа, ул.Фрунзе, 60</v>
          </cell>
          <cell r="S224" t="str">
            <v>р/с 40702`810`7`0400`0000254 в ООО «ИнвестКапиталБанк», к/с 30101`810`0`0000`0000891, БИК 048073891</v>
          </cell>
          <cell r="W224" t="str">
            <v>0274003444</v>
          </cell>
          <cell r="X224" t="str">
            <v>53-24-82, 51-64-64, 23-66-31</v>
          </cell>
        </row>
        <row r="225">
          <cell r="B225" t="str">
            <v>ООО "КПДЖИЛСТРОЙ"</v>
          </cell>
          <cell r="C225" t="str">
            <v>юр</v>
          </cell>
          <cell r="D225" t="str">
            <v>Директор</v>
          </cell>
          <cell r="E225" t="str">
            <v>Кудрявцев Виктор Александрович</v>
          </cell>
          <cell r="F225" t="str">
            <v>Устава</v>
          </cell>
          <cell r="H225" t="str">
            <v>Маркелова Людмила Николаевна</v>
          </cell>
          <cell r="I225" t="str">
            <v>Доверенности б/н от 14.05.2003г.</v>
          </cell>
          <cell r="J225" t="str">
            <v>И.О. Гл.Бухгалтера</v>
          </cell>
          <cell r="K225" t="str">
            <v>Мунирова Эльвира Руделевна</v>
          </cell>
          <cell r="M225" t="str">
            <v>Мунирова Эльвира Руделевна</v>
          </cell>
          <cell r="O225" t="str">
            <v>г.Уфа, 450081, ул.Уфимское шоссе, д.2а</v>
          </cell>
          <cell r="S225" t="str">
            <v>р/с 40702`810`1`0400`0000155 в ООО «ИнвестКапиталБанк», к/с 30101`810`0`0000`0000891, БИК 048073891</v>
          </cell>
          <cell r="W225" t="str">
            <v>0276068800</v>
          </cell>
          <cell r="X225" t="str">
            <v>31-26-38, 31-96-35</v>
          </cell>
        </row>
        <row r="226">
          <cell r="B226" t="str">
            <v>ООО "Кран"</v>
          </cell>
          <cell r="C226" t="str">
            <v>юр</v>
          </cell>
          <cell r="D226" t="str">
            <v>Директор</v>
          </cell>
          <cell r="E226" t="str">
            <v>Варнавский Константин Викторович</v>
          </cell>
          <cell r="F226" t="str">
            <v>Устава</v>
          </cell>
          <cell r="O226" t="str">
            <v>450043, г.Уфа, ул. Фронтовых бригад, 48/5</v>
          </cell>
          <cell r="S226" t="str">
            <v>р/с 40702`810`3`0400`0000256 в ООО «ИнвестКапиталБанк», к/с 30101`810`0`0000`0000891, БИК 048073891</v>
          </cell>
          <cell r="W226" t="str">
            <v>0273042930</v>
          </cell>
        </row>
        <row r="227">
          <cell r="B227" t="str">
            <v>ООО "Краностроитель"</v>
          </cell>
          <cell r="C227" t="str">
            <v>юр</v>
          </cell>
          <cell r="D227" t="str">
            <v>Директор</v>
          </cell>
          <cell r="E227" t="str">
            <v>Варнавский Константин Викторович</v>
          </cell>
          <cell r="F227" t="str">
            <v>Устава</v>
          </cell>
          <cell r="O227" t="str">
            <v>450043, г.Уфа, ул. Фр. Бригад, 23</v>
          </cell>
          <cell r="S227" t="str">
            <v>р/с 40702`810`6`0400`0000257 в ООО «ИнвестКапиталБанк», к/с 30101`810`0`0000`0000891, БИК 048073891</v>
          </cell>
          <cell r="W227">
            <v>273041711</v>
          </cell>
        </row>
        <row r="228">
          <cell r="B228" t="str">
            <v>ООО "Круг-Сервис"</v>
          </cell>
          <cell r="C228" t="str">
            <v>юр</v>
          </cell>
          <cell r="D228" t="str">
            <v>Директор</v>
          </cell>
          <cell r="E228" t="str">
            <v>Камалов Ильдар Илалович</v>
          </cell>
          <cell r="F228" t="str">
            <v>Устава</v>
          </cell>
          <cell r="H228" t="str">
            <v>Бердюкова Леана Ранифовна</v>
          </cell>
          <cell r="I228" t="str">
            <v>Генеральной доверенности № 04 от 22.10.2004г.</v>
          </cell>
          <cell r="O228" t="str">
            <v>РБ, г.Уфа, ул.Гурьевская, д.3А</v>
          </cell>
          <cell r="S228" t="str">
            <v>р/с 40702`810`6`0725`0003204 в доп. Офисе "Кировский"  ОАО «Социнвестбанк», к/с 30101`810`9`0000`0000739, БИК 048073739</v>
          </cell>
          <cell r="W228" t="str">
            <v>0274072744</v>
          </cell>
          <cell r="X228" t="str">
            <v>53-35-08</v>
          </cell>
        </row>
        <row r="229">
          <cell r="B229" t="str">
            <v>ООО "КЭМ"</v>
          </cell>
          <cell r="C229" t="str">
            <v>юр</v>
          </cell>
          <cell r="D229" t="str">
            <v>Директор</v>
          </cell>
          <cell r="E229" t="str">
            <v>Аюкасова Эльмира Фягимовна</v>
          </cell>
          <cell r="F229" t="str">
            <v>Устава</v>
          </cell>
          <cell r="O229" t="str">
            <v>450078, РБ г.Уфа, ул.Айская, д.76</v>
          </cell>
          <cell r="S229" t="str">
            <v>р/с 40702`810`3`0400`0000308 в ООО «ИнвестКапиталБанк», к/с 30101`810`0`0000`0000891, БИК 048073891</v>
          </cell>
          <cell r="W229" t="str">
            <v>0278093921</v>
          </cell>
        </row>
        <row r="230">
          <cell r="B230" t="str">
            <v>ООО "Ландшафт-Дизайн"</v>
          </cell>
          <cell r="C230" t="str">
            <v>юр</v>
          </cell>
          <cell r="D230" t="str">
            <v>Директор</v>
          </cell>
          <cell r="E230" t="str">
            <v>Холматшехова Гульшан Гайбулловна</v>
          </cell>
          <cell r="F230" t="str">
            <v>Устава</v>
          </cell>
          <cell r="H230" t="str">
            <v>Савицина Елена Михайловна</v>
          </cell>
          <cell r="I230" t="str">
            <v>Доверенности № 1 от 03.12.2004 г.</v>
          </cell>
          <cell r="K230" t="str">
            <v>Газизова Лидия Ахметовна</v>
          </cell>
          <cell r="L230" t="str">
            <v>Доверенности № 2 от 03.12.2004 г.</v>
          </cell>
          <cell r="O230" t="str">
            <v>Республика Башкортостан, Уфимский район, с. Михайловка, ул. Ленина, д. 46</v>
          </cell>
          <cell r="P230" t="str">
            <v>Серия № 02 № 003453256 от 07.05.2003 г.</v>
          </cell>
          <cell r="S230" t="str">
            <v>р/с 40702`810`8`0000`0000674 в ОАО "Региональный банк развития",  к/с 30101`810`3`0000`0000766, БИК 048073766</v>
          </cell>
          <cell r="W230" t="str">
            <v>0245012123</v>
          </cell>
          <cell r="X230" t="str">
            <v>23-07-20</v>
          </cell>
        </row>
        <row r="231">
          <cell r="B231" t="str">
            <v>ООО "Ларсен"</v>
          </cell>
          <cell r="C231" t="str">
            <v>юр</v>
          </cell>
          <cell r="D231" t="str">
            <v>директор</v>
          </cell>
          <cell r="E231" t="str">
            <v>Кидрасов А. М.</v>
          </cell>
          <cell r="F231" t="str">
            <v>устава</v>
          </cell>
          <cell r="O231" t="str">
            <v xml:space="preserve">450104, г.Уфа, ул. Уфимское шоссе, д. 17, </v>
          </cell>
          <cell r="S231" t="str">
            <v>р/с 40702`810`4`0000`0002118 в ОАО АКБ «Башкомснаббанк», к/с 30101`810`8`0000`0000842, БИК 048073842</v>
          </cell>
          <cell r="W231" t="str">
            <v>0276075839</v>
          </cell>
          <cell r="X231" t="str">
            <v>35-63-83</v>
          </cell>
        </row>
        <row r="232">
          <cell r="B232" t="str">
            <v>ООО "Ле-Буа"</v>
          </cell>
          <cell r="C232" t="str">
            <v>юр</v>
          </cell>
          <cell r="D232" t="str">
            <v>Директор</v>
          </cell>
          <cell r="E232" t="str">
            <v>Садриева Нина Владимировна</v>
          </cell>
          <cell r="F232" t="str">
            <v>Устава</v>
          </cell>
          <cell r="H232" t="str">
            <v>Маштаковой Татьяны Александровны</v>
          </cell>
          <cell r="I232" t="str">
            <v>Доверенности № 1 от 01.03.2005 г.</v>
          </cell>
          <cell r="O232" t="str">
            <v>450001, г. Уфа, Пр. Октября, 4</v>
          </cell>
          <cell r="S232" t="str">
            <v>р/с 40702`810`8`0400`0000633 в ООО «ИнвестКапиталБанк», к/с 30101`810`0`0000`0000891, БИК 048073891</v>
          </cell>
          <cell r="W232" t="str">
            <v>0278102365</v>
          </cell>
        </row>
        <row r="233">
          <cell r="B233" t="str">
            <v>ООО "Легпроминвест"</v>
          </cell>
          <cell r="C233" t="str">
            <v>юр</v>
          </cell>
          <cell r="D233" t="str">
            <v>Директор</v>
          </cell>
          <cell r="E233" t="str">
            <v>Нуриахметова Венера Равильевна</v>
          </cell>
          <cell r="F233" t="str">
            <v>Устава</v>
          </cell>
          <cell r="H233" t="str">
            <v>Якобчук Светлана Сергеевна</v>
          </cell>
          <cell r="I233" t="str">
            <v>Доверенности б/н от 12.03.2003г.</v>
          </cell>
          <cell r="K233" t="str">
            <v>Гребнева Лариса Николаевна</v>
          </cell>
          <cell r="L233" t="str">
            <v>Доверенности от 17.03.2003г.</v>
          </cell>
          <cell r="O233" t="str">
            <v>450001, г.Уфа, Проспект Октября, д.11, ком.21</v>
          </cell>
          <cell r="S233" t="str">
            <v>р/с 40702`810`3`0400`0000191 в ООО «ИнвестКапиталБанк», к/с 30101`810`0`0000`0000891, БИК 048073891</v>
          </cell>
          <cell r="T233" t="str">
            <v>р/с 40702`810`0`0001`0002126 в ОАО «УралСиб», к/с 30101`810`6`0000`0000754, БИК 048073754</v>
          </cell>
          <cell r="W233" t="str">
            <v>0278085166</v>
          </cell>
        </row>
        <row r="234">
          <cell r="B234" t="str">
            <v>ООО "Лидер-стиль"</v>
          </cell>
          <cell r="C234" t="str">
            <v>юр</v>
          </cell>
          <cell r="E234" t="str">
            <v>Тодышев Максим Юрьевич</v>
          </cell>
          <cell r="F234" t="str">
            <v>Доверенности б/н от 04.02.2003г.</v>
          </cell>
          <cell r="O234" t="str">
            <v>РФ, г.Москва, ул.Самокатная, д.2А, стр.1</v>
          </cell>
          <cell r="S234" t="str">
            <v>р/с 40702`810`6`0000`0000179 в КБ ООО "Регионфинансбанк" г.Москва, к/с 30101`810`4`0000`0000898, БИК 044583898</v>
          </cell>
          <cell r="W234" t="str">
            <v>7722253959</v>
          </cell>
          <cell r="X234" t="str">
            <v>917-75-4-7552</v>
          </cell>
        </row>
        <row r="235">
          <cell r="B235" t="str">
            <v>ООО "Лизинговая компания "Блик"</v>
          </cell>
          <cell r="C235" t="str">
            <v>юр</v>
          </cell>
        </row>
        <row r="236">
          <cell r="B236" t="str">
            <v>ООО "Магазин "Для Вас"</v>
          </cell>
          <cell r="C236" t="str">
            <v>юр</v>
          </cell>
          <cell r="D236" t="str">
            <v>Директор</v>
          </cell>
          <cell r="E236" t="str">
            <v>Исхаков Сагидулла Камилович</v>
          </cell>
          <cell r="F236" t="str">
            <v>Устава</v>
          </cell>
          <cell r="H236" t="str">
            <v>Проскурина Ольга Ивановна</v>
          </cell>
          <cell r="I236" t="str">
            <v>Доверенности №15 от 17.11.2003г.</v>
          </cell>
          <cell r="O236" t="str">
            <v>450054, г.Уфа, Пр. Октября, 62</v>
          </cell>
          <cell r="S236" t="str">
            <v>р/с 40702`810`7`0400`0000283 в ООО «ИнвестКапиталБанк», к/с 30101`810`0`0000`0000891, БИК 048073891</v>
          </cell>
          <cell r="W236" t="str">
            <v>0276043643</v>
          </cell>
          <cell r="X236" t="str">
            <v>32-62-32</v>
          </cell>
        </row>
        <row r="237">
          <cell r="B237" t="str">
            <v>ООО "Мастер Групп"</v>
          </cell>
          <cell r="C237" t="str">
            <v>юр</v>
          </cell>
          <cell r="D237" t="str">
            <v>Генеральный директор</v>
          </cell>
          <cell r="E237" t="str">
            <v>Мелкумян Рафик Азатович</v>
          </cell>
          <cell r="F237" t="str">
            <v>Устава</v>
          </cell>
          <cell r="O237" t="str">
            <v>127591 Москва ул. Дубнинская, д. 44а</v>
          </cell>
          <cell r="S237" t="str">
            <v>р/с 40702`810`5`0000`0001637 в ООО «Славинвестбанк» г. Москва к/с 30101`810`3`0000`0000350  БИК 044552350</v>
          </cell>
          <cell r="W237" t="str">
            <v>7713531487</v>
          </cell>
        </row>
        <row r="238">
          <cell r="B238" t="str">
            <v>ООО "Машинострой"</v>
          </cell>
          <cell r="C238" t="str">
            <v>юр</v>
          </cell>
          <cell r="D238" t="str">
            <v>Генеральный директор</v>
          </cell>
          <cell r="E238" t="str">
            <v>Гордеев Иван Иванович</v>
          </cell>
          <cell r="F238" t="str">
            <v>Устава</v>
          </cell>
          <cell r="O238" t="str">
            <v>308027, г. Белгород, ул. Апанасенко, д. 53-а</v>
          </cell>
          <cell r="S238" t="str">
            <v>р/с 40702`810`8`0400`0000701 в ООО «ИнвестКапиталБанк», к/с 30101`810`0`0000`0000891, БИК 048073891</v>
          </cell>
          <cell r="W238" t="str">
            <v>3123108659</v>
          </cell>
        </row>
        <row r="239">
          <cell r="B239" t="str">
            <v>ООО "МашИнтерСтрой"</v>
          </cell>
          <cell r="C239" t="str">
            <v>юр</v>
          </cell>
          <cell r="H239" t="str">
            <v>Асадуллин Ильшат Рифович</v>
          </cell>
          <cell r="I239" t="str">
            <v>Доверенности б/н от 19.02.2003г.</v>
          </cell>
          <cell r="O239" t="str">
            <v>129221, г.Москва, ул.Полярная, д.10</v>
          </cell>
          <cell r="S239" t="str">
            <v>р/с 40702`810`7`0000`0000341 в КБ ООО "Регионфинансбанк" г.Москвы, к/с 30101`810`4`0000`0000898, БИК 044583898</v>
          </cell>
          <cell r="W239" t="str">
            <v>7715333603</v>
          </cell>
          <cell r="X239" t="str">
            <v>24-22-85</v>
          </cell>
        </row>
        <row r="240">
          <cell r="B240" t="str">
            <v>ООО "МДМ-АРК"</v>
          </cell>
          <cell r="C240" t="str">
            <v>юр</v>
          </cell>
          <cell r="D240" t="str">
            <v>Директор</v>
          </cell>
          <cell r="E240" t="str">
            <v>Вантеев Александр Викторович</v>
          </cell>
          <cell r="F240" t="str">
            <v>Устава</v>
          </cell>
          <cell r="H240" t="str">
            <v>Дистанова Людмила Александровна</v>
          </cell>
          <cell r="I240" t="str">
            <v>Доверенности № 105 от 22.04.2005 г.</v>
          </cell>
          <cell r="M240" t="str">
            <v>Дистанова Людмила Александровна</v>
          </cell>
          <cell r="O240" t="str">
            <v>450003, г. Уфа, ул. Заливная, 31</v>
          </cell>
          <cell r="S240" t="str">
            <v>р/с 40702`810`5`0725`0002114 в ОАО "Социнвестбанк" Кировский доп. офис, к/с 30101`810`9`0000`0000739, БИК 048073739</v>
          </cell>
          <cell r="W240" t="str">
            <v>0275014872</v>
          </cell>
        </row>
        <row r="241">
          <cell r="B241" t="str">
            <v>ООО "Медиа Холдинг"</v>
          </cell>
          <cell r="C241" t="str">
            <v>юр</v>
          </cell>
          <cell r="D241" t="str">
            <v>Директор</v>
          </cell>
          <cell r="E241" t="str">
            <v>Шабаршов Дмитрий Витальевич</v>
          </cell>
          <cell r="F241" t="str">
            <v>Устава</v>
          </cell>
          <cell r="O241" t="str">
            <v>126008, г. Москва, Брюсов пер., д.8/10</v>
          </cell>
          <cell r="S241" t="str">
            <v>р/с 40702`810`8`0000`0001224 в 000 КБ "Интеграл", к/с 30101`810`0`0000`0000768, БИК 044585768</v>
          </cell>
          <cell r="W241" t="str">
            <v>7710522011</v>
          </cell>
        </row>
        <row r="242">
          <cell r="B242" t="str">
            <v>ООО "Медиумлайн"</v>
          </cell>
          <cell r="C242" t="str">
            <v>юр</v>
          </cell>
          <cell r="D242" t="str">
            <v>Директор</v>
          </cell>
          <cell r="E242" t="str">
            <v>Савчук Александр Сергеевич</v>
          </cell>
          <cell r="F242" t="str">
            <v>Устава</v>
          </cell>
          <cell r="O242" t="str">
            <v>450099, Республика Башкортостан, г.Уфа, ул.Рижская, д.5</v>
          </cell>
          <cell r="S242" t="str">
            <v>р/с 40702`810`4`0000`0000763 в ООО «Башинвестбанк», к/с 30101`810`2`0000`0000866, БИК 048073866</v>
          </cell>
          <cell r="W242" t="str">
            <v>0275043922</v>
          </cell>
        </row>
        <row r="243">
          <cell r="B243" t="str">
            <v>ООО "Мелеузовская монтажная фирма Востокнефтезаводмонтаж"</v>
          </cell>
          <cell r="C243" t="str">
            <v>юр</v>
          </cell>
          <cell r="D243" t="str">
            <v>Директор</v>
          </cell>
          <cell r="E243" t="str">
            <v>Кинзябузов Ахияр Хайдарович</v>
          </cell>
          <cell r="F243" t="str">
            <v>Устава</v>
          </cell>
          <cell r="H243" t="str">
            <v>Гайдина Гузель Касымовна</v>
          </cell>
          <cell r="I243" t="str">
            <v>Доверенности №257 от 19.04.2004г.</v>
          </cell>
          <cell r="O243" t="str">
            <v>453856, г.Мелеуз, пл. ОАО "Минудобрения"</v>
          </cell>
          <cell r="S243" t="str">
            <v>р/с 40702`810`4`0636`0110321 в Мелеузовском филиале №8201 Башкирского ОСБ №8598 Сбербанка РФ, к/с 30101`810`3`0000`0000601, БИК 048073601</v>
          </cell>
          <cell r="W243" t="str">
            <v>0263006620</v>
          </cell>
          <cell r="X243" t="str">
            <v>(264) 4-26-56</v>
          </cell>
        </row>
        <row r="244">
          <cell r="B244" t="str">
            <v>ООО "Меркурий Финанс"</v>
          </cell>
          <cell r="C244" t="str">
            <v>юр</v>
          </cell>
          <cell r="D244" t="str">
            <v>Директор</v>
          </cell>
          <cell r="E244" t="str">
            <v>Даминов Вадим Наилевич</v>
          </cell>
          <cell r="F244" t="str">
            <v>Устава</v>
          </cell>
          <cell r="O244" t="str">
            <v>450077, РБ гюУфа, ул.Цюрупы, д.98</v>
          </cell>
          <cell r="S244" t="str">
            <v>р/с 40702`810`4`0000`0002969 в ОАО «Альфа-Банк-Башкортостан», к/с 30101`810`8`0000`0000855, БИК 048073855</v>
          </cell>
          <cell r="W244" t="str">
            <v>0278072600</v>
          </cell>
          <cell r="X244" t="str">
            <v>8-917-34-37533</v>
          </cell>
        </row>
        <row r="245">
          <cell r="B245" t="str">
            <v>ООО "Металресурсснаб"</v>
          </cell>
          <cell r="C245" t="str">
            <v>юр</v>
          </cell>
          <cell r="D245" t="str">
            <v>Директор</v>
          </cell>
          <cell r="E245" t="str">
            <v>Симарчук Дмитрий Владимирович</v>
          </cell>
          <cell r="F245" t="str">
            <v>Устава</v>
          </cell>
          <cell r="O245" t="str">
            <v>450036, г.Уфа, Ул.Свободы, 33-15</v>
          </cell>
          <cell r="S245" t="str">
            <v>р/с 40702`810`8`0400`0000277 в ООО «ИнвестКапиталБанк», к/с 30101`810`0`0000`0000891, БИК 048073891</v>
          </cell>
          <cell r="W245" t="str">
            <v>0277057085</v>
          </cell>
          <cell r="X245" t="str">
            <v>22-55-98</v>
          </cell>
        </row>
        <row r="246">
          <cell r="B246" t="str">
            <v>ООО "Метелица"</v>
          </cell>
          <cell r="C246" t="str">
            <v>юр</v>
          </cell>
          <cell r="D246" t="str">
            <v>Директор</v>
          </cell>
          <cell r="E246" t="str">
            <v>Львов Антон Валерьевич</v>
          </cell>
          <cell r="F246" t="str">
            <v>Устава</v>
          </cell>
          <cell r="O246" t="str">
            <v>г.Уфа, ул. Шота Руставели, д.17</v>
          </cell>
          <cell r="S246" t="str">
            <v>р/с 40702`810`1`0731`0000964 в ОАО «Социнвестбанк», к/с 30101`810`9`0000`0000739, БИК 048073739</v>
          </cell>
          <cell r="T246" t="str">
            <v>р/с 40702`810`9`0400`0000465 в ООО «ИнвестКапиталБанк», к/с 30101`810`0`0000`0000891, БИК 048073891</v>
          </cell>
          <cell r="W246" t="str">
            <v>0275025962</v>
          </cell>
        </row>
        <row r="247">
          <cell r="B247" t="str">
            <v>ООО "Метеор"</v>
          </cell>
          <cell r="C247" t="str">
            <v>юр</v>
          </cell>
          <cell r="D247" t="str">
            <v>Заместитель директора</v>
          </cell>
          <cell r="E247" t="str">
            <v>Гудилин Дмитрий Валерьевич</v>
          </cell>
          <cell r="F247" t="str">
            <v>Устава</v>
          </cell>
          <cell r="O247" t="str">
            <v>450047, г.Уфа, ул.Черниковская 9/1 кв 10</v>
          </cell>
          <cell r="S247" t="str">
            <v>р/с 40702`810`9`1900`0000007 в ООО «ИнвестКапиталБанк», к/с 30101`810`0`0000`0000891, БИК 048073891</v>
          </cell>
          <cell r="W247" t="str">
            <v>0273051710</v>
          </cell>
          <cell r="X247" t="str">
            <v>923-991</v>
          </cell>
        </row>
        <row r="248">
          <cell r="B248" t="str">
            <v>ООО "Метресурсагро"</v>
          </cell>
          <cell r="C248" t="str">
            <v>юр</v>
          </cell>
          <cell r="O248" t="str">
            <v>454092, г.Челябинск, ул.К.Либкнехта, стр.2</v>
          </cell>
          <cell r="W248" t="str">
            <v>7451096647</v>
          </cell>
        </row>
        <row r="249">
          <cell r="B249" t="str">
            <v>ООО "Митком"</v>
          </cell>
          <cell r="C249" t="str">
            <v>юр</v>
          </cell>
          <cell r="D249" t="str">
            <v>Директор</v>
          </cell>
          <cell r="E249" t="str">
            <v>Назаров Альберт Александрович</v>
          </cell>
          <cell r="F249" t="str">
            <v>Устава</v>
          </cell>
          <cell r="O249" t="str">
            <v>450078, г.Уфа, ул. Харьковская, д.120/1</v>
          </cell>
          <cell r="S249" t="str">
            <v>р/с 40702`810`6`0400`0000422 в ООО «ИнвестКапиталБанк», к/с 30101`810`0`0000`0000891, БИК 048073891</v>
          </cell>
          <cell r="W249" t="str">
            <v>0278094266</v>
          </cell>
        </row>
        <row r="250">
          <cell r="B250" t="str">
            <v>ООО "МИТЭК"</v>
          </cell>
          <cell r="C250" t="str">
            <v>юр</v>
          </cell>
          <cell r="D250" t="str">
            <v>Генеральный директор</v>
          </cell>
          <cell r="E250" t="str">
            <v>Аминев Артур Азатович</v>
          </cell>
          <cell r="F250" t="str">
            <v>Устава</v>
          </cell>
          <cell r="O250" t="str">
            <v>450005, г.Уфа, ул. Воровского, 93</v>
          </cell>
          <cell r="S250" t="str">
            <v>р/с 40702`810`5`0602`0001489 в Башкирском ОСБ №8598  Сбербанка РФ, к/с 30101`810`3`0000`0000601, БИК 048073601</v>
          </cell>
          <cell r="T250" t="str">
            <v>р/с 40702`810`3`0400`0000489 в ООО «ИнвестКапиталБанк», к/с 30101`810`0`0000`0000891, БИК 048073891</v>
          </cell>
          <cell r="W250" t="str">
            <v>0278068844</v>
          </cell>
          <cell r="X250" t="str">
            <v>23-89-23</v>
          </cell>
        </row>
        <row r="251">
          <cell r="B251" t="str">
            <v>ООО "Многопрофильная компания "Мегастрой"</v>
          </cell>
          <cell r="C251" t="str">
            <v>юр</v>
          </cell>
          <cell r="D251" t="str">
            <v>Директор</v>
          </cell>
          <cell r="E251" t="str">
            <v>Гарифуллин Ильдар Вильевич</v>
          </cell>
          <cell r="F251" t="str">
            <v>Устава</v>
          </cell>
          <cell r="H251" t="str">
            <v>Мингулова Элла Викторовна</v>
          </cell>
          <cell r="I251" t="str">
            <v>Доверенности №б/н от 04.01.2004г.</v>
          </cell>
          <cell r="K251" t="str">
            <v>Пучкова Лариса Станиславовна</v>
          </cell>
          <cell r="L251" t="str">
            <v>Доверенности № 28 от 25.03.2005 г.</v>
          </cell>
          <cell r="M251" t="str">
            <v>Пучкова Лариса Станиславовна</v>
          </cell>
          <cell r="O251" t="str">
            <v>450000, г.Уфа, ул.Коммунистическая, д.82</v>
          </cell>
          <cell r="S251" t="str">
            <v>р/с 40702`810`0`0400`0000158 в ООО «ИнвестКапиталБанк», к/с 30101`810`0`0000`0000891, БИК 048073891</v>
          </cell>
          <cell r="W251" t="str">
            <v>0278062585</v>
          </cell>
          <cell r="X251" t="str">
            <v>23-69-29, 8-927-233-1525 - Элла Викторовна</v>
          </cell>
        </row>
        <row r="252">
          <cell r="B252" t="str">
            <v>ООО "Мобильный мир"</v>
          </cell>
          <cell r="C252" t="str">
            <v>юр</v>
          </cell>
          <cell r="D252" t="str">
            <v>Генеральный директор</v>
          </cell>
          <cell r="E252" t="str">
            <v>Бойченко Наталья Анатольевна</v>
          </cell>
          <cell r="F252" t="str">
            <v>Устава</v>
          </cell>
          <cell r="G252" t="str">
            <v>Коммерческий директор</v>
          </cell>
          <cell r="H252" t="str">
            <v>Хамматов Роман Рамильевич</v>
          </cell>
          <cell r="I252" t="str">
            <v>Доверенности № 1 от 30.03.2005 г.</v>
          </cell>
          <cell r="O252" t="str">
            <v>450077, г. Уфа, ул. Социалистическая, д. 17</v>
          </cell>
          <cell r="S252" t="str">
            <v>р/с 40702`810`1`1900`0000056 в ООО «ИнвестКапиталБанк», к/с 30101`810`0`0000`0000891, БИК 048073891</v>
          </cell>
          <cell r="W252" t="str">
            <v>0275047660</v>
          </cell>
        </row>
        <row r="253">
          <cell r="B253" t="str">
            <v>ООО "Мобильный Центр"</v>
          </cell>
          <cell r="C253" t="str">
            <v>юр</v>
          </cell>
          <cell r="D253" t="str">
            <v>Директор</v>
          </cell>
          <cell r="E253" t="str">
            <v>Бугай Сергей Михайлович</v>
          </cell>
          <cell r="F253" t="str">
            <v>Устава</v>
          </cell>
          <cell r="H253" t="str">
            <v>Нухов Марат Рашитович</v>
          </cell>
          <cell r="I253" t="str">
            <v>Доверенности № б/н от 16.12.2004 г.</v>
          </cell>
          <cell r="O253" t="str">
            <v>450018, г.Уфа, ул.Луговая 8а</v>
          </cell>
          <cell r="S253" t="str">
            <v>р/с 40702`810`9`0739`0003880 в ОАО «СоцинвестБанк», к/с 30101`810`9`0000`0000739, БИК 048073739</v>
          </cell>
          <cell r="W253" t="str">
            <v>0274095131</v>
          </cell>
          <cell r="X253" t="str">
            <v>744-333 740-134, 74-47-44</v>
          </cell>
        </row>
        <row r="254">
          <cell r="B254" t="str">
            <v>ООО "Монтажник"</v>
          </cell>
          <cell r="C254" t="str">
            <v>юр</v>
          </cell>
          <cell r="D254" t="str">
            <v>Директор</v>
          </cell>
          <cell r="E254" t="str">
            <v>Вагин Иван Григорьевич</v>
          </cell>
          <cell r="F254" t="str">
            <v>Устава</v>
          </cell>
          <cell r="H254" t="str">
            <v>Исмагилова Ирина Викторовна</v>
          </cell>
          <cell r="I254" t="str">
            <v>Доверенности №91 от 27.04.2004г.</v>
          </cell>
          <cell r="O254" t="str">
            <v>450059, РБ, г.Уфа, Проспект Октября, 37/5</v>
          </cell>
          <cell r="S254" t="str">
            <v>р/с 40702`810`6`0000`1000538 в ОАО «Башэкономбанк», к/с 30101`810`7`0000`0000874, БИК 048073874</v>
          </cell>
          <cell r="W254" t="str">
            <v>0278016564</v>
          </cell>
          <cell r="X254" t="str">
            <v>24-88-01</v>
          </cell>
        </row>
        <row r="255">
          <cell r="B255" t="str">
            <v>ООО "МонтажСталь"</v>
          </cell>
          <cell r="C255" t="str">
            <v>юр</v>
          </cell>
          <cell r="D255" t="str">
            <v>Генеральный директор</v>
          </cell>
          <cell r="E255" t="str">
            <v>Антонов Александр Иванович</v>
          </cell>
          <cell r="F255" t="str">
            <v>Устава</v>
          </cell>
          <cell r="O255" t="str">
            <v>410007, г. Саратов, ул. Антонова, д. 10</v>
          </cell>
          <cell r="S255" t="str">
            <v>р/с 40702`810`9`0400`0000708 в ООО «ИнвестКапиталБанк», к/с 30101`810`0`0000`0000891, БИК 048073891</v>
          </cell>
          <cell r="W255" t="str">
            <v>6453076619</v>
          </cell>
        </row>
        <row r="256">
          <cell r="B256" t="str">
            <v>ООО "Народная компания"</v>
          </cell>
          <cell r="C256" t="str">
            <v>юр</v>
          </cell>
          <cell r="D256" t="str">
            <v>Директор</v>
          </cell>
          <cell r="E256" t="str">
            <v>Игнатьев Юрий Викторович</v>
          </cell>
          <cell r="F256" t="str">
            <v>Устава</v>
          </cell>
          <cell r="O256" t="str">
            <v>450022, г.Уфа, ул.Бакалинская, 66"Б"</v>
          </cell>
          <cell r="S256" t="str">
            <v>р/с 40702`810`6`0400`0000192 в ООО «ИнвестКапиталБанк», к/с 30101`810`0`0000`0000891, БИК 048073891</v>
          </cell>
          <cell r="T256" t="str">
            <v>р/с 40702`810`5`0001`0002121 в ОАО «УралСиб», к/с 30101`810`6`0000`0000754, БИК 048073754</v>
          </cell>
          <cell r="W256" t="str">
            <v>0278084606</v>
          </cell>
        </row>
        <row r="257">
          <cell r="B257" t="str">
            <v>ООО "НАУКА ТЕХНОЛОДЖИ"</v>
          </cell>
          <cell r="C257" t="str">
            <v>юр</v>
          </cell>
          <cell r="D257" t="str">
            <v>Директор</v>
          </cell>
          <cell r="E257" t="str">
            <v>Александров Алексей Владимирович</v>
          </cell>
          <cell r="F257" t="str">
            <v>Устава</v>
          </cell>
          <cell r="O257" t="str">
            <v>123022, г.Москва, ул. Красная Пресня, д.23</v>
          </cell>
          <cell r="S257" t="str">
            <v>р/с 40702`810`0`0000`0000669 в ООО КБ «ИНТЕГРАЛ», к/с 30101`810`0`0000`0000768, БИК 044585768</v>
          </cell>
          <cell r="W257" t="str">
            <v>7703292920</v>
          </cell>
        </row>
        <row r="258">
          <cell r="B258" t="str">
            <v>ООО "НГИ-Консультант"</v>
          </cell>
          <cell r="C258" t="str">
            <v>юр</v>
          </cell>
          <cell r="D258" t="str">
            <v>Генеральный директор</v>
          </cell>
          <cell r="E258" t="str">
            <v>Могилевский Георгий Александрович</v>
          </cell>
          <cell r="F258" t="str">
            <v>Устава</v>
          </cell>
          <cell r="M258" t="str">
            <v>Вашай Татьяна Михайловна</v>
          </cell>
          <cell r="O258" t="str">
            <v>450009, г. Уфа, ул. Комсомольская, д. 18, кв. 153</v>
          </cell>
          <cell r="S258" t="str">
            <v>р/с 40702`810`9`0400`0000384 в ООО «ИнвестКапиталБанк», к/с 30101`810`0`0000`0000891, БИК 048073891</v>
          </cell>
          <cell r="W258" t="str">
            <v>0278096048</v>
          </cell>
        </row>
        <row r="259">
          <cell r="B259" t="str">
            <v>ООО "Новый стиль"</v>
          </cell>
          <cell r="C259" t="str">
            <v>юр</v>
          </cell>
          <cell r="E259" t="str">
            <v>Марданов Ирик Ханифович</v>
          </cell>
          <cell r="F259" t="str">
            <v>Устава</v>
          </cell>
          <cell r="O259" t="str">
            <v>450077, РБ, г.Уфа, ул. Октябрьской революции, д.70/1</v>
          </cell>
          <cell r="S259" t="str">
            <v>р/с 40702`810`1`0400`0000278 в ООО «ИнвестКапиталБанк», к/с 30101`810`0`0000`0000891, БИК 048073891</v>
          </cell>
          <cell r="W259" t="str">
            <v>0274090655</v>
          </cell>
        </row>
        <row r="260">
          <cell r="B260" t="str">
            <v>ООО "Норд-Ост"</v>
          </cell>
          <cell r="C260" t="str">
            <v>юр</v>
          </cell>
          <cell r="H260" t="str">
            <v>Горбунцова Зиля Рабисовна</v>
          </cell>
          <cell r="I260" t="str">
            <v>Доверенности №10 от 13.08.2003г.</v>
          </cell>
          <cell r="K260" t="str">
            <v>Лукманова Ильсияр Фаритовна</v>
          </cell>
          <cell r="L260" t="str">
            <v>Доверенности №б/н от 26.09.2003г.</v>
          </cell>
          <cell r="O260" t="str">
            <v>450000, г.Уфа, ул.Ленина, 70</v>
          </cell>
          <cell r="Q260" t="str">
            <v>80 01  433534 выдан Октябрьским РУВД г.Уфы 27.12.2001г.</v>
          </cell>
          <cell r="S260" t="str">
            <v>р/с 40702`810`7`0644`0100896 в Башкирском ОСБ №8598 г.Уфы, к/с 30101`810`3`0000`0000601, БИК 048073601</v>
          </cell>
          <cell r="T260" t="str">
            <v>р/с 40702`810`2`0400`0000356 в ООО «ИнвестКапиталБанк», к/с 30101`810`0`0000`0000891, БИК 048073891</v>
          </cell>
          <cell r="W260" t="str">
            <v>0274054576</v>
          </cell>
          <cell r="X260" t="str">
            <v>51-12-12</v>
          </cell>
        </row>
        <row r="261">
          <cell r="B261" t="str">
            <v>ООО "НУМИК"</v>
          </cell>
          <cell r="C261" t="str">
            <v>юр</v>
          </cell>
          <cell r="D261" t="str">
            <v>Директор</v>
          </cell>
          <cell r="E261" t="str">
            <v>Вербицкий Е.Я.</v>
          </cell>
          <cell r="F261" t="str">
            <v>Доверенности №б/н от 05.12.2003г.</v>
          </cell>
          <cell r="O261" t="str">
            <v>450081, г.Уфа, Уфимское шоссе, 39</v>
          </cell>
          <cell r="S261" t="str">
            <v>р/с 40702`810`7`0400`0000319 в ООО «ИнвестКапиталБанк», к/с 30101`810`0`0000`0000891, БИК 048073891</v>
          </cell>
          <cell r="W261" t="str">
            <v>0276061000</v>
          </cell>
        </row>
        <row r="262">
          <cell r="B262" t="str">
            <v>ООО "ОЙЛ ТРАСТ"</v>
          </cell>
          <cell r="C262" t="str">
            <v>юр</v>
          </cell>
          <cell r="D262" t="str">
            <v>Генеральный директор</v>
          </cell>
          <cell r="E262" t="str">
            <v>Сейидов Ата Гарлыевич</v>
          </cell>
          <cell r="F262" t="str">
            <v>Устава</v>
          </cell>
          <cell r="O262" t="str">
            <v>105064, г.Москва, Гороховский пер., д.4</v>
          </cell>
          <cell r="S262" t="str">
            <v>р/с 40702`810`0`0020`1147900 в АКБ «НЗБАНК» ОАО г.Долгопрудный, к/с 30101`810`1`0000`0000259, БИК 044552259</v>
          </cell>
          <cell r="W262" t="str">
            <v>7701327663</v>
          </cell>
          <cell r="X262" t="str">
            <v>772-15-68</v>
          </cell>
        </row>
        <row r="263">
          <cell r="B263" t="str">
            <v>ООО "Ойл-ГРУПП"</v>
          </cell>
          <cell r="C263" t="str">
            <v>юр</v>
          </cell>
          <cell r="D263" t="str">
            <v>Генеральный директор</v>
          </cell>
          <cell r="E263" t="str">
            <v>Сафронова Юлия Игоревна</v>
          </cell>
          <cell r="F263" t="str">
            <v>Устава</v>
          </cell>
          <cell r="G263" t="str">
            <v>Коммерческий директор</v>
          </cell>
          <cell r="H263" t="str">
            <v>Исаев Ибрагим Зияуддинович</v>
          </cell>
          <cell r="I263" t="str">
            <v>Доверенности №7 от 04.08.2004г.</v>
          </cell>
          <cell r="O263" t="str">
            <v>г.Уфа, ул. Ферина, 19</v>
          </cell>
          <cell r="S263" t="str">
            <v>р/с 40702`810`0`0400`0000585 в ООО «ИнвестКапиталБанк», к/с 30101`810`0`0000`0000891, БИК 048073891</v>
          </cell>
          <cell r="W263" t="str">
            <v>0273049164</v>
          </cell>
        </row>
        <row r="264">
          <cell r="B264" t="str">
            <v>ООО "Оксстрой"</v>
          </cell>
          <cell r="C264" t="str">
            <v>юр</v>
          </cell>
          <cell r="D264" t="str">
            <v>Директор</v>
          </cell>
          <cell r="E264" t="str">
            <v>Еловайский С.Н.</v>
          </cell>
          <cell r="F264" t="str">
            <v>Устава</v>
          </cell>
          <cell r="O264" t="str">
            <v>г.Москва, ул. Первомайская, д.35/1, стр.1</v>
          </cell>
          <cell r="S264" t="str">
            <v>р/с 40702`810`0`0000`0002330 в ОАО АКБ "Башкомснаббанк", к/с 30101`810`8`0000`0000842, БИК 048073842</v>
          </cell>
          <cell r="W264" t="str">
            <v>7719220223</v>
          </cell>
        </row>
        <row r="265">
          <cell r="B265" t="str">
            <v>ООО "ОПТАН-Уфа"</v>
          </cell>
          <cell r="C265" t="str">
            <v>юр</v>
          </cell>
          <cell r="D265" t="str">
            <v>Директор</v>
          </cell>
          <cell r="E265" t="str">
            <v>Тырышкин Дмитрий Вячеславович</v>
          </cell>
          <cell r="F265" t="str">
            <v>Устава</v>
          </cell>
          <cell r="O265" t="str">
            <v>450047, РБ, г.Уфа, ул.Калинина д.55</v>
          </cell>
          <cell r="S265" t="str">
            <v>р/с 40702`810`6`0400`0000396 в ООО «ИнвестКапиталБанк», к/с 30101`810`0`0000`0000891, БИК 048073891</v>
          </cell>
          <cell r="T265" t="str">
            <v>р/с 40702`810`1`0000`0003978 в ЗАО АКБ "ЦентроКредит" г.Москва, к/с 30101`810`7`0000`0000514, БИК 044525514</v>
          </cell>
          <cell r="W265" t="str">
            <v>0278096577</v>
          </cell>
          <cell r="X265" t="str">
            <v>642-642</v>
          </cell>
        </row>
        <row r="266">
          <cell r="B266" t="str">
            <v>ООО "Охранное предприятие "Мир"</v>
          </cell>
          <cell r="C266" t="str">
            <v>юр</v>
          </cell>
          <cell r="D266" t="str">
            <v>Директор</v>
          </cell>
          <cell r="E266" t="str">
            <v>Сахнов Александр Вячеславович</v>
          </cell>
          <cell r="F266" t="str">
            <v>Устава</v>
          </cell>
          <cell r="O266" t="str">
            <v>450001, г.Уфа, Пр. Октября, д.4</v>
          </cell>
          <cell r="S266" t="str">
            <v>р/с 40702`810`1`0400`0000197 в ООО «ИнвестКапиталБанк», к/с 30101`810`0`0000`0000891, БИК 048073891</v>
          </cell>
          <cell r="W266" t="str">
            <v>0278090159</v>
          </cell>
        </row>
        <row r="267">
          <cell r="B267" t="str">
            <v>ООО "Парекс 100"</v>
          </cell>
          <cell r="C267" t="str">
            <v>юр</v>
          </cell>
          <cell r="D267" t="str">
            <v>Доверенное лицо</v>
          </cell>
          <cell r="E267" t="str">
            <v>Цыпин Станислав Владимирович</v>
          </cell>
          <cell r="O267" t="str">
            <v>г.Москва, ул.Воронцовсая, д.35 "Б", к.1</v>
          </cell>
          <cell r="S267" t="str">
            <v>р/с 40702`810`1`0400`0000236 в ООО «ИнвестКапиталБанк», к/с 30101`810`0`0000`0000891, БИК 048073891</v>
          </cell>
          <cell r="W267" t="str">
            <v>7709396355</v>
          </cell>
        </row>
        <row r="268">
          <cell r="B268" t="str">
            <v>ООО "Пивной Дом"</v>
          </cell>
          <cell r="C268" t="str">
            <v>юр</v>
          </cell>
          <cell r="D268" t="str">
            <v>Директор</v>
          </cell>
          <cell r="E268" t="str">
            <v>Харин Павел Александрович</v>
          </cell>
          <cell r="F268" t="str">
            <v>Устава</v>
          </cell>
          <cell r="H268" t="str">
            <v>Кабирова Елена Анатольевна</v>
          </cell>
          <cell r="I268" t="str">
            <v>Доверенности №10 от 17.08.2004г.</v>
          </cell>
          <cell r="J268" t="str">
            <v>Зам. Директора по финансам ООО "Класс Менеджер-Уфа"</v>
          </cell>
          <cell r="K268" t="str">
            <v>Шальнова Марина Борисовна</v>
          </cell>
          <cell r="L268" t="str">
            <v>22-97-22, 8-927-30-13288</v>
          </cell>
          <cell r="M268" t="str">
            <v>Казаченко Наталья Игоревна</v>
          </cell>
          <cell r="O268" t="str">
            <v>450005, г.Уфа, ул. 50 лет Октября, 19</v>
          </cell>
          <cell r="S268" t="str">
            <v>р/с 40702`810`2`0201`0366801 в Уфимском филиале ЗАО "Межпромбанк" г.Уфы, к/с 30101`810`3`0000`0000834, БИК 048073834</v>
          </cell>
          <cell r="W268" t="str">
            <v>0278094121</v>
          </cell>
          <cell r="X268" t="str">
            <v>23-37-71</v>
          </cell>
        </row>
        <row r="269">
          <cell r="B269" t="str">
            <v>ООО "Пищепроминвест"</v>
          </cell>
          <cell r="C269" t="str">
            <v>юр</v>
          </cell>
          <cell r="D269" t="str">
            <v>Директор</v>
          </cell>
          <cell r="E269" t="str">
            <v>Амельченко Константин Витальевич</v>
          </cell>
          <cell r="F269" t="str">
            <v>Устава</v>
          </cell>
          <cell r="O269" t="str">
            <v>450077, г.Уфа, ул. Свердлова, 60/1</v>
          </cell>
          <cell r="S269" t="str">
            <v>р/с 40702`810`9`0400`0000177 в ООО «ИнвестКапиталБанк», к/с 30101`810`0`0000`0000891, БИК 048073891</v>
          </cell>
          <cell r="W269" t="str">
            <v>0274089071</v>
          </cell>
        </row>
        <row r="270">
          <cell r="B270" t="str">
            <v>ООО "Планета Люкс"</v>
          </cell>
          <cell r="C270" t="str">
            <v>юр</v>
          </cell>
          <cell r="D270" t="str">
            <v>Директор</v>
          </cell>
          <cell r="E270" t="str">
            <v>Боков Андрей Викторович</v>
          </cell>
          <cell r="F270" t="str">
            <v>Устава</v>
          </cell>
          <cell r="O270" t="str">
            <v>450001, г.Уфа, пр.Октября, д.1/2</v>
          </cell>
          <cell r="S270" t="str">
            <v>р/с 40702`810`0`0400`0000255 в ООО «ИнвестКапиталБанк», к/с 30101`810`0`0000`0000891, БИК 048073891</v>
          </cell>
          <cell r="W270" t="str">
            <v>0278078401</v>
          </cell>
          <cell r="X270" t="str">
            <v>25-08-31</v>
          </cell>
        </row>
        <row r="271">
          <cell r="B271" t="str">
            <v>ООО "ПОЛЕКС УРАЛ"</v>
          </cell>
          <cell r="C271" t="str">
            <v>юр</v>
          </cell>
          <cell r="D271" t="str">
            <v>Генеральный директор</v>
          </cell>
          <cell r="E271" t="str">
            <v>Тереньтев Василий Сергеевич</v>
          </cell>
          <cell r="F271" t="str">
            <v>Устава</v>
          </cell>
          <cell r="M271" t="str">
            <v>Мамонтова Н.А.</v>
          </cell>
          <cell r="O271" t="str">
            <v>450065, РБ, г. Уфа, ул. Д.Донского, д. 5/2</v>
          </cell>
          <cell r="S271" t="str">
            <v>р/с 40702`810`9`0400`0000850 в ООО «ИнвестКапиталБанк», к/с 30101`810`0`0000`0000891, БИК 048073891</v>
          </cell>
          <cell r="W271" t="str">
            <v>0278076764</v>
          </cell>
        </row>
        <row r="272">
          <cell r="B272" t="str">
            <v>ООО "ПП "Комплекс"</v>
          </cell>
          <cell r="C272" t="str">
            <v>юр</v>
          </cell>
          <cell r="D272" t="str">
            <v>Главный бухгалтер</v>
          </cell>
          <cell r="E272" t="str">
            <v>Сафиуллина Филиза Рамзаевна</v>
          </cell>
          <cell r="F272" t="str">
            <v>Доверенности №128 от 07.10.2002г.</v>
          </cell>
          <cell r="G272" t="str">
            <v>Директор</v>
          </cell>
          <cell r="H272" t="str">
            <v>Саетгареев Айрат Агалетдинович</v>
          </cell>
          <cell r="M272" t="str">
            <v>Сафиуллина Филиза Рамзаевна</v>
          </cell>
          <cell r="O272" t="str">
            <v xml:space="preserve">450077, г.Уфа, ул.Чернышевского, д.122/1 </v>
          </cell>
          <cell r="S272" t="str">
            <v>р/с 40702`810`2`0000`0001377 в ОАО «УралСиб» г.Уфа, к/с 30101`810`6`0000`0000754, БИК 048073754</v>
          </cell>
          <cell r="W272" t="str">
            <v>0274015591</v>
          </cell>
          <cell r="X272" t="str">
            <v>(3472) 23-34-72, 23-44-90</v>
          </cell>
          <cell r="Y272" t="str">
            <v>(3472) 23-48-36</v>
          </cell>
        </row>
        <row r="273">
          <cell r="B273" t="str">
            <v>ООО "ППЖТ" ОАО "БАШСТРОЙТРАНС"</v>
          </cell>
          <cell r="C273" t="str">
            <v>юр</v>
          </cell>
          <cell r="E273" t="str">
            <v>Савенкова Альбина Рауеловна</v>
          </cell>
          <cell r="F273" t="str">
            <v>Доверенности №240 от 20.11.2002г.</v>
          </cell>
          <cell r="O273" t="str">
            <v>450029, г.Уфа, ул.Юбилейная, д.4</v>
          </cell>
          <cell r="S273" t="str">
            <v>р/с 40702`810`3`0002`0000012 в ОАО «УралСиб», к/с 30101`810`6`0000`0000754, БИК 048073754</v>
          </cell>
          <cell r="T273" t="str">
            <v>р/с 40702`810`5`0001`1000369 в ОАО «БашЭкономБанк», к/с 30101`810`7`0000`0000874, БИК 048073874</v>
          </cell>
          <cell r="W273" t="str">
            <v>0277041857</v>
          </cell>
          <cell r="X273" t="str">
            <v>43-33-33</v>
          </cell>
        </row>
        <row r="274">
          <cell r="B274" t="str">
            <v>ООО "Продмикс Плюс"</v>
          </cell>
          <cell r="C274" t="str">
            <v>юр</v>
          </cell>
          <cell r="D274" t="str">
            <v>Директор</v>
          </cell>
          <cell r="E274" t="str">
            <v>Пономарева Ирина Альбертовна</v>
          </cell>
          <cell r="F274" t="str">
            <v>Устава</v>
          </cell>
          <cell r="H274" t="str">
            <v>Чулкина Оксана Юрьевна</v>
          </cell>
          <cell r="I274" t="str">
            <v>Доверенности № 15 от 22.12.2004 г.</v>
          </cell>
          <cell r="M274" t="str">
            <v>Гумирова Софья Владимировна</v>
          </cell>
          <cell r="N274" t="str">
            <v>Луговская Елена Николаевна</v>
          </cell>
          <cell r="O274" t="str">
            <v>450059, г. Уфа, ул. Зорьге, 38</v>
          </cell>
          <cell r="S274" t="str">
            <v>р/с 40702`810`0`0000`0001250 в ОАО "УралСиб", к/с 30101`810`6`0000`0000754, БИК 048073754</v>
          </cell>
          <cell r="W274" t="str">
            <v>0278058719</v>
          </cell>
          <cell r="X274" t="str">
            <v>24-06-74</v>
          </cell>
        </row>
        <row r="275">
          <cell r="B275" t="str">
            <v>ООО "Проект-Инжиниринг"</v>
          </cell>
          <cell r="C275" t="str">
            <v>юр</v>
          </cell>
          <cell r="D275" t="str">
            <v>Директор</v>
          </cell>
          <cell r="E275" t="str">
            <v>Могилевский Георгий Александрович</v>
          </cell>
          <cell r="F275" t="str">
            <v>Устава</v>
          </cell>
          <cell r="M275" t="str">
            <v>Шалагинова Эльза Фатиховна</v>
          </cell>
          <cell r="O275" t="str">
            <v>450001, г.Уфа, Пр.Октября, 11, кв.4</v>
          </cell>
          <cell r="S275" t="str">
            <v>р/с 40702`810`8`0001`0002135 в ОАО "УралСиб", к/с 30101`810`6`0000`0000754, БИК 048073754</v>
          </cell>
          <cell r="T275" t="str">
            <v>р/с 40702`810`7`0400`0000364 в ООО «ИнвестКапиталБанк», к/с 30101`810`0`0000`0000891, БИК 048073891</v>
          </cell>
          <cell r="W275" t="str">
            <v>0278085222</v>
          </cell>
        </row>
        <row r="276">
          <cell r="B276" t="str">
            <v>ООО "Промагростройсервис"</v>
          </cell>
          <cell r="C276" t="str">
            <v>юр</v>
          </cell>
          <cell r="D276" t="str">
            <v>Директор</v>
          </cell>
          <cell r="E276" t="str">
            <v>Гильданов Фанис Хабибраялович</v>
          </cell>
          <cell r="F276" t="str">
            <v>Устава</v>
          </cell>
          <cell r="O276" t="str">
            <v>г.Агидель, ул.Курчатова, д.7, кв.112</v>
          </cell>
          <cell r="S276" t="str">
            <v>р/с 40702`810`8`0624`0100255 в Нефтекамском ОСБ №4624, к/с 30101`810`3`0000`0000601, БИК 048073601</v>
          </cell>
        </row>
        <row r="277">
          <cell r="B277" t="str">
            <v>ООО "Промтрансбанк"</v>
          </cell>
          <cell r="C277" t="str">
            <v>юр</v>
          </cell>
          <cell r="D277" t="str">
            <v>Вице-президент</v>
          </cell>
          <cell r="E277" t="str">
            <v>Галимов Камиль Тимирьянович</v>
          </cell>
          <cell r="F277" t="str">
            <v>Доверенности №19 от 14.04.2004г.</v>
          </cell>
          <cell r="M277" t="str">
            <v>Ардуванова Гузель Радиковна</v>
          </cell>
          <cell r="O277" t="str">
            <v>450077, г.Уфа, ул.Ленина, 70</v>
          </cell>
          <cell r="S277" t="str">
            <v>р/с 47422`810`4`0000`0000006 в ООО «Промтрансбанк», к/с 30101`810`0`0000`0000846, БИК 048073846</v>
          </cell>
          <cell r="W277" t="str">
            <v>0274045684</v>
          </cell>
        </row>
        <row r="278">
          <cell r="B278" t="str">
            <v>ООО "ПРОМЭНЕРГО"</v>
          </cell>
          <cell r="C278" t="str">
            <v>юр</v>
          </cell>
          <cell r="D278" t="str">
            <v>Генеральный директор</v>
          </cell>
          <cell r="E278" t="str">
            <v>Прошаков Юрий Викторович</v>
          </cell>
          <cell r="F278" t="str">
            <v>Устава</v>
          </cell>
          <cell r="O278" t="str">
            <v>127254, г.Москва, пр. Огородный, д.5, стр.7</v>
          </cell>
          <cell r="S278" t="str">
            <v>р/с 40702`810`7`0000`0194200 в НКО «МРП», к/с 30103`810`6`0000`0000658, БИК 044585658</v>
          </cell>
          <cell r="W278" t="str">
            <v>7715394878</v>
          </cell>
        </row>
        <row r="279">
          <cell r="B279" t="str">
            <v>ООО "ПРОМЭНЕРГОПУСКОНАЛАДКА"</v>
          </cell>
          <cell r="C279" t="str">
            <v>юр</v>
          </cell>
          <cell r="E279" t="str">
            <v>Лихачев Дмитрий Геннадьевич</v>
          </cell>
          <cell r="F279" t="str">
            <v>Доверенности №9 от 30.06.2003г.</v>
          </cell>
          <cell r="O279" t="str">
            <v>358000, г.Элиста, ул.Клыкова, 1-407б</v>
          </cell>
          <cell r="S279" t="str">
            <v>р/с 40702`810`7`1442`0000227 в АКБ «Челябинвестбанк», к/с 30101`810`4`0000`0000779, БИК 047501779</v>
          </cell>
          <cell r="W279" t="str">
            <v>0814146383</v>
          </cell>
        </row>
        <row r="280">
          <cell r="B280" t="str">
            <v>ООО "Проф-Трейд"</v>
          </cell>
          <cell r="C280" t="str">
            <v>юр</v>
          </cell>
          <cell r="D280" t="str">
            <v>Генеральный директор</v>
          </cell>
          <cell r="E280" t="str">
            <v>Сумкин Игорь Владимирович</v>
          </cell>
          <cell r="F280" t="str">
            <v>Устава</v>
          </cell>
          <cell r="O280" t="str">
            <v>101000, г.Москва, ул. Мясницкая, д.13, стр.10</v>
          </cell>
          <cell r="S280" t="str">
            <v>р/с 40702`810`3`0400`0000476 в ООО «ИнвестКапиталБанк», к/с 30101`810`0`0000`0000891, БИК 048073891</v>
          </cell>
          <cell r="T280" t="str">
            <v>р/с 40702`810`4`0000`0000722 в ООО КБ "Регионфинансбанк», к/с 30101`810`4`0000`0000898, БИК 044583898</v>
          </cell>
          <cell r="W280" t="str">
            <v>7708509101</v>
          </cell>
        </row>
        <row r="281">
          <cell r="B281" t="str">
            <v>ООО "ПТИ-Агидель"</v>
          </cell>
          <cell r="C281" t="str">
            <v>юр</v>
          </cell>
          <cell r="D281" t="str">
            <v>Директор</v>
          </cell>
          <cell r="E281" t="str">
            <v>Лукманов Сергей Владимирович</v>
          </cell>
          <cell r="O281" t="str">
            <v>г.Уфа, ул.К.Маркса, д.69</v>
          </cell>
          <cell r="S281" t="str">
            <v>р/с 40702`810`5`0000`0000751, к/с 30101`810`6`0000`0000754, БИК 048073754</v>
          </cell>
          <cell r="W281" t="str">
            <v>0278063733</v>
          </cell>
          <cell r="X281" t="str">
            <v>22-34-11</v>
          </cell>
        </row>
        <row r="282">
          <cell r="B282" t="str">
            <v>ООО "Пятое колесо"</v>
          </cell>
          <cell r="C282" t="str">
            <v>юр</v>
          </cell>
          <cell r="D282" t="str">
            <v>Директор</v>
          </cell>
          <cell r="E282" t="str">
            <v>Гинзбург Илья Александрович</v>
          </cell>
          <cell r="F282" t="str">
            <v>Устава</v>
          </cell>
          <cell r="O282" t="str">
            <v>450032, г.Уфа, ул.Невского,17</v>
          </cell>
          <cell r="S282" t="str">
            <v>р/с 40702`810`9`0400`0000009 в ООО «ИнвестКапиталБанк», к/с 30101`810`0`0000`0000891, БИК 048073891</v>
          </cell>
          <cell r="W282" t="str">
            <v>0277064004</v>
          </cell>
        </row>
        <row r="283">
          <cell r="B283" t="str">
            <v>ООО "РеалКомплит"</v>
          </cell>
          <cell r="C283" t="str">
            <v>юр</v>
          </cell>
          <cell r="D283" t="str">
            <v>Генеральный директор</v>
          </cell>
          <cell r="E283" t="str">
            <v>Шевяков Владимир Иванович</v>
          </cell>
          <cell r="F283" t="str">
            <v>Устава</v>
          </cell>
          <cell r="O283" t="str">
            <v>127572, г.Москва, ул. Абрамцевская, д.9, кор.1</v>
          </cell>
          <cell r="S283" t="str">
            <v>р/с 40702`810`6`0000`0001013 в АКБ «УниверБанк», к/с 30101`810`0`0000`0000524, БИК 044583524</v>
          </cell>
          <cell r="W283" t="str">
            <v>7715336315</v>
          </cell>
        </row>
        <row r="284">
          <cell r="B284" t="str">
            <v>ООО "РЕВА"</v>
          </cell>
          <cell r="C284" t="str">
            <v>юр</v>
          </cell>
          <cell r="D284" t="str">
            <v>Директор</v>
          </cell>
          <cell r="E284" t="str">
            <v>Мельников Константин Иванович</v>
          </cell>
          <cell r="F284" t="str">
            <v>Устава</v>
          </cell>
          <cell r="O284" t="str">
            <v>450080, г.Уфа, ул. Менделеева, д.117</v>
          </cell>
          <cell r="Q284" t="str">
            <v>8003 104253 выдан Орджоникидзевским РУВД.г.Уфы РБ 23.05.2002г.</v>
          </cell>
          <cell r="S284" t="str">
            <v>р/с 40702`810`7`0400`0000416 в ООО «ИнвестКапиталБанк», к/с 30101`810`0`0000`0000891, БИК 048073891</v>
          </cell>
          <cell r="W284" t="str">
            <v>0278080954</v>
          </cell>
        </row>
        <row r="285">
          <cell r="B285" t="str">
            <v>ООО "Региональное инвестиционное агенство недвижимости"</v>
          </cell>
          <cell r="C285" t="str">
            <v>юр</v>
          </cell>
          <cell r="D285" t="str">
            <v>Генеральный директор</v>
          </cell>
          <cell r="E285" t="str">
            <v>Дубинин Валерий Александрович</v>
          </cell>
          <cell r="F285" t="str">
            <v>Устава</v>
          </cell>
          <cell r="O285" t="str">
            <v>450059, г.Уфа, ул. Зорге, 17</v>
          </cell>
          <cell r="S285" t="str">
            <v>р/с 40702`810`0`0400`0000174 в ООО «ИнвестКапиталБанк», к/с 30101`810`0`0000`0000891, БИК 048073891</v>
          </cell>
          <cell r="W285" t="str">
            <v>0276058181</v>
          </cell>
        </row>
        <row r="286">
          <cell r="B286" t="str">
            <v>ООО "Регион-Пром"</v>
          </cell>
          <cell r="C286" t="str">
            <v>юр</v>
          </cell>
          <cell r="E286" t="str">
            <v>Суханов Максим Юрьевич</v>
          </cell>
          <cell r="F286" t="str">
            <v>Доверенности №б/н от 03.08.2004г.</v>
          </cell>
          <cell r="G286" t="str">
            <v>Директор</v>
          </cell>
          <cell r="H286" t="str">
            <v>Корнилова Х.Ф.</v>
          </cell>
          <cell r="I286" t="str">
            <v>Устава</v>
          </cell>
          <cell r="O286" t="str">
            <v>620046, г.Екатеринбург, ул. Артинская, д.38</v>
          </cell>
          <cell r="S286" t="str">
            <v>р/с 40702`810`3`0000`0000784 в «Банке24.ру» (ОАО) г.Екатеринбург, к/с 30101`810`6`0000`0000859, БИК 046577859</v>
          </cell>
          <cell r="W286" t="str">
            <v>6659103190</v>
          </cell>
        </row>
        <row r="287">
          <cell r="B287" t="str">
            <v>ООО "Регистр"</v>
          </cell>
          <cell r="C287" t="str">
            <v>юр</v>
          </cell>
          <cell r="D287" t="str">
            <v>Директор</v>
          </cell>
          <cell r="E287" t="str">
            <v>Симарчук Дмитрий Владимирович</v>
          </cell>
          <cell r="F287" t="str">
            <v>Устава</v>
          </cell>
          <cell r="O287" t="str">
            <v>г.Уфа, Пр.Октября, д.5</v>
          </cell>
          <cell r="S287" t="str">
            <v>р/с 40702`810`3`0400`0000133 в ООО «ИнвестКапиталБанк», к/с 30101`810`0`0000`0000891, БИК 048073891</v>
          </cell>
          <cell r="W287" t="str">
            <v>0278065995</v>
          </cell>
          <cell r="X287" t="str">
            <v>22-55-98</v>
          </cell>
        </row>
        <row r="288">
          <cell r="B288" t="str">
            <v>ООО "Реднекс"</v>
          </cell>
          <cell r="C288" t="str">
            <v>юр</v>
          </cell>
          <cell r="D288" t="str">
            <v>Генеральный Директор</v>
          </cell>
          <cell r="E288" t="str">
            <v>Плескач Алексей Николаевич</v>
          </cell>
          <cell r="F288" t="str">
            <v>Устава</v>
          </cell>
          <cell r="O288" t="str">
            <v>123056, г.Москва, ул. Большая Грузинская, д.60, стр.1</v>
          </cell>
          <cell r="S288" t="str">
            <v>р/с 40702`810`5`0000`0002958 в АКБ «Инвестторгбанк» (ЗАО), г.Москва, к/с 30101`810`4`0000`0000267, БИК 044583267</v>
          </cell>
          <cell r="W288" t="str">
            <v>7710415740</v>
          </cell>
        </row>
        <row r="289">
          <cell r="B289" t="str">
            <v>ООО "Ремстрой"</v>
          </cell>
          <cell r="C289" t="str">
            <v>юр</v>
          </cell>
          <cell r="D289" t="str">
            <v>Директор</v>
          </cell>
          <cell r="E289" t="str">
            <v>Рябов Олег Германович</v>
          </cell>
          <cell r="F289" t="str">
            <v>Устава</v>
          </cell>
          <cell r="O289" t="str">
            <v>450003, РБ, г.Уфа, ул. Силикатная, д.28/1</v>
          </cell>
          <cell r="S289" t="str">
            <v>р/с 40702`810`9`0400`0000290 в ООО «ИнвестКапиталБанк», к/с 30101`810`0`0000`0000891, БИК 048073891</v>
          </cell>
          <cell r="W289" t="str">
            <v>0275039700</v>
          </cell>
        </row>
        <row r="290">
          <cell r="B290" t="str">
            <v>ООО "Ремстройкомплект"</v>
          </cell>
          <cell r="C290" t="str">
            <v>юр</v>
          </cell>
          <cell r="D290" t="str">
            <v>Директор</v>
          </cell>
          <cell r="E290" t="str">
            <v>Адреев Геннадий Александрович</v>
          </cell>
          <cell r="F290" t="str">
            <v>Устава</v>
          </cell>
          <cell r="O290" t="str">
            <v>г.Уфа, ул.Гурьевская, д.3а</v>
          </cell>
          <cell r="S290" t="str">
            <v>р/с 40702`810`9`0725`0003292 в Кировском доп. офисе ОАО «Социнвестбанк», к/с 30101`810`9`0000`0000739, БИК 048073739</v>
          </cell>
          <cell r="W290" t="str">
            <v>0274077527</v>
          </cell>
          <cell r="X290" t="str">
            <v>55-47-10</v>
          </cell>
        </row>
        <row r="291">
          <cell r="B291" t="str">
            <v>ООО "РесурсПрофИнвест"</v>
          </cell>
          <cell r="C291" t="str">
            <v>юр</v>
          </cell>
          <cell r="D291" t="str">
            <v>Генеральный директор</v>
          </cell>
          <cell r="E291" t="str">
            <v>Жеребнов Андрей Николаевич</v>
          </cell>
          <cell r="F291" t="str">
            <v>Устава</v>
          </cell>
          <cell r="O291" t="str">
            <v>125308, г. Москва, Проспект Маршала Жукова, 9</v>
          </cell>
          <cell r="S291" t="str">
            <v>Р/с № 40702`810`7`0009`0000217 в ОАО «Московский Кредитный Банк», к/с № 30101`810`3`0000`0000659, БИК 044585659</v>
          </cell>
          <cell r="W291" t="str">
            <v>7734504300</v>
          </cell>
        </row>
        <row r="292">
          <cell r="B292" t="str">
            <v>ООО "Риэлторская фирма "Капитал"</v>
          </cell>
          <cell r="C292" t="str">
            <v>юр</v>
          </cell>
          <cell r="D292" t="str">
            <v>Уполномоченное лицо</v>
          </cell>
          <cell r="E292" t="str">
            <v>Мустафина Зарима Махмутовна</v>
          </cell>
          <cell r="F292" t="str">
            <v>Устава</v>
          </cell>
          <cell r="H292" t="str">
            <v>Лапина Елена Григорьевна</v>
          </cell>
          <cell r="I292" t="str">
            <v>Доверенности б/н от 10.01.2005 г.</v>
          </cell>
          <cell r="O292" t="str">
            <v>450001, г.Уфа, Пр.Октября, д.4</v>
          </cell>
          <cell r="S292" t="str">
            <v>р/с 40702`810`8`0400`0000222 в ООО «ИнвестКапиталБанк», к/с 30101`810`0`0000`0000891, БИК 048073891</v>
          </cell>
          <cell r="W292" t="str">
            <v>0278090832</v>
          </cell>
        </row>
        <row r="293">
          <cell r="B293" t="str">
            <v>ООО "РМЦ "Мир"</v>
          </cell>
          <cell r="C293" t="str">
            <v>юр</v>
          </cell>
          <cell r="D293" t="str">
            <v>Директор</v>
          </cell>
          <cell r="E293" t="str">
            <v>Хамматов Рамиль Разитович</v>
          </cell>
          <cell r="F293" t="str">
            <v>Устава</v>
          </cell>
          <cell r="O293" t="str">
            <v>450001, РБ, г.Уфа, пр. Октября, 4</v>
          </cell>
          <cell r="S293" t="str">
            <v>р/с 40702`810`8`0400`0000167 в ООО «ИнвестКапиталБанк», к/с 30101`810`0`0000`0000891, БИК 048073891</v>
          </cell>
          <cell r="W293" t="str">
            <v>0278076891</v>
          </cell>
        </row>
        <row r="294">
          <cell r="B294" t="str">
            <v>ООО "Родонит"</v>
          </cell>
          <cell r="C294" t="str">
            <v>юр</v>
          </cell>
          <cell r="O294" t="str">
            <v>г.Уфа, Пр.Октября, д.8</v>
          </cell>
          <cell r="S294" t="str">
            <v>р/с 40702`810`4`0400`0000143 в ООО «ИнвестКапиталБанк», к/с 30101`810`0`0000`0000891, БИК 048073891</v>
          </cell>
        </row>
        <row r="295">
          <cell r="B295" t="str">
            <v>ООО "Росбизнесконсалт"</v>
          </cell>
          <cell r="C295" t="str">
            <v>юр</v>
          </cell>
          <cell r="D295" t="str">
            <v>Директор</v>
          </cell>
          <cell r="E295" t="str">
            <v>Хайруллин Гизар Зиннатович</v>
          </cell>
          <cell r="F295" t="str">
            <v>Устава</v>
          </cell>
          <cell r="O295" t="str">
            <v>450059, г.Уфа, Проспект Октября, д.65, кор.5</v>
          </cell>
          <cell r="S295" t="str">
            <v>р/с 40702`810`4`0400`0000460 в ООО «ИнвестКапиталБанк», к/с 30101`810`0`0000`0000891, БИК 048073891</v>
          </cell>
          <cell r="W295" t="str">
            <v>0276069240</v>
          </cell>
          <cell r="X295" t="str">
            <v>23-89-23</v>
          </cell>
        </row>
        <row r="296">
          <cell r="B296" t="str">
            <v>ООО "Росгосстрах-Аккорд"</v>
          </cell>
          <cell r="C296" t="str">
            <v>юр</v>
          </cell>
          <cell r="D296" t="str">
            <v>Генеральный директор</v>
          </cell>
          <cell r="E296" t="str">
            <v>Шпизель Юрий Яковлевич</v>
          </cell>
          <cell r="F296" t="str">
            <v>Устава</v>
          </cell>
          <cell r="H296" t="str">
            <v>Полянский Сергей Геннадьевич</v>
          </cell>
          <cell r="I296" t="str">
            <v>Доверенности № 28  от 28.01.2005 г.</v>
          </cell>
          <cell r="K296" t="str">
            <v>Нухова Стелла Нелевна</v>
          </cell>
          <cell r="L296" t="str">
            <v>Доверенности № 41 от 16.03.2005 г.</v>
          </cell>
          <cell r="O296" t="str">
            <v>450077, г.Уфа, ул. Кирова, 91</v>
          </cell>
          <cell r="S296" t="str">
            <v>р/с 40702`810`5`0000`0000544 в ОАО "УралСиб", к/с 30101`810`6`0000`0000754, БИК 048073754</v>
          </cell>
          <cell r="W296" t="str">
            <v>0274089138</v>
          </cell>
          <cell r="X296" t="str">
            <v>42-23-52</v>
          </cell>
        </row>
        <row r="297">
          <cell r="B297" t="str">
            <v>ООО "Роском"</v>
          </cell>
          <cell r="C297" t="str">
            <v>юр</v>
          </cell>
          <cell r="D297" t="str">
            <v>Директор</v>
          </cell>
          <cell r="E297" t="str">
            <v>Ардаширова Эльвира Ильгамовна</v>
          </cell>
          <cell r="F297" t="str">
            <v>Устава</v>
          </cell>
          <cell r="O297" t="str">
            <v>450064, г.Уфа, ул. Крупской, 6-48</v>
          </cell>
          <cell r="S297" t="str">
            <v>р/с 40702`810`7`0400`0000267 в ООО «ИнвестКапиталБанк», к/с 30101`810`0`0000`0000891, БИК 048073891</v>
          </cell>
          <cell r="W297" t="str">
            <v>0274090623</v>
          </cell>
        </row>
        <row r="298">
          <cell r="B298" t="str">
            <v>ООО "РЭКСИМ"</v>
          </cell>
          <cell r="C298" t="str">
            <v>юр</v>
          </cell>
          <cell r="D298" t="str">
            <v>Директор</v>
          </cell>
          <cell r="E298" t="str">
            <v>Рахимянова Римма Иршатовны</v>
          </cell>
          <cell r="F298" t="str">
            <v>Устава</v>
          </cell>
          <cell r="O298" t="str">
            <v>г.Уфа, ул. Чернышевского, 10а</v>
          </cell>
          <cell r="S298" t="str">
            <v>р/с 40702`810`6`0400`0000309 в ООО «ИнвестКапиталБанк», к/с 30101`810`0`0000`0000891, БИК 048073891</v>
          </cell>
          <cell r="W298" t="str">
            <v>0275033096</v>
          </cell>
          <cell r="X298" t="str">
            <v>258-333</v>
          </cell>
        </row>
        <row r="299">
          <cell r="B299" t="str">
            <v>ООО "Салют+"</v>
          </cell>
          <cell r="C299" t="str">
            <v>юр</v>
          </cell>
          <cell r="O299" t="str">
            <v>г.Уфа, ул.Юбилейная, д.6</v>
          </cell>
          <cell r="W299" t="str">
            <v>0277038340</v>
          </cell>
        </row>
        <row r="300">
          <cell r="B300" t="str">
            <v>ООО "СБТ-Сервис"</v>
          </cell>
          <cell r="C300" t="str">
            <v>юр</v>
          </cell>
          <cell r="D300" t="str">
            <v>Директор</v>
          </cell>
          <cell r="E300" t="str">
            <v>Кашапова Рида Мансуровна</v>
          </cell>
          <cell r="O300" t="str">
            <v>г.Уфа, ул. Революционная, 31</v>
          </cell>
          <cell r="S300" t="str">
            <v>р/с 40702`810`0`0400`0000349 в ООО «ИнвестКапиталБанк», к/с 30101`810`0`0000`0000891, БИК 048073891</v>
          </cell>
          <cell r="W300" t="str">
            <v>0278088632</v>
          </cell>
        </row>
        <row r="301">
          <cell r="B301" t="str">
            <v>ООО "Связь времен"</v>
          </cell>
          <cell r="C301" t="str">
            <v>юр</v>
          </cell>
          <cell r="D301" t="str">
            <v>директор</v>
          </cell>
          <cell r="E301" t="str">
            <v>Хвалеева Д.А.</v>
          </cell>
          <cell r="F301" t="str">
            <v>устава</v>
          </cell>
          <cell r="O301" t="str">
            <v>450000, г.Уфа, ул.Кирова, д.31, офис 2</v>
          </cell>
          <cell r="S301" t="str">
            <v>р/с 40702`810`3`0025`0000472 в ОАО "УралСиб", к/с 30101`810`6`0000`0000754, БИК 048073754</v>
          </cell>
        </row>
        <row r="302">
          <cell r="B302" t="str">
            <v>ООО "СервисПром"</v>
          </cell>
          <cell r="C302" t="str">
            <v>юр</v>
          </cell>
          <cell r="D302" t="str">
            <v>Директор</v>
          </cell>
          <cell r="E302" t="str">
            <v>Щербакова Ольга Владимировна</v>
          </cell>
          <cell r="F302" t="str">
            <v>Устава</v>
          </cell>
          <cell r="O302" t="str">
            <v>115663, г.Москва, ул.Нагатинская,д.13 корп.1</v>
          </cell>
          <cell r="S302" t="str">
            <v>р/с 40702`810`9`0000`0001344 в 000 КБ "Интеграл", к/с 30101`810`0`0000`0000768, БИК 044585768</v>
          </cell>
          <cell r="W302" t="str">
            <v>7725509447</v>
          </cell>
        </row>
        <row r="303">
          <cell r="B303" t="str">
            <v>ООО "Сигма-Инвест"</v>
          </cell>
          <cell r="C303" t="str">
            <v>юр</v>
          </cell>
          <cell r="D303" t="str">
            <v>Директор</v>
          </cell>
          <cell r="E303" t="str">
            <v>Баглаева Анастасия Владимировна</v>
          </cell>
          <cell r="F303" t="str">
            <v>Устава</v>
          </cell>
          <cell r="O303" t="str">
            <v>450078, РБ, г.Уфа, ул. Харьковская, 120/1</v>
          </cell>
          <cell r="S303" t="str">
            <v>р/с 40702`810`8`0400`0000303 в ООО «ИнвестКапиталБанк», к/с 30101`810`0`0000`0000891, БИК 048073891</v>
          </cell>
          <cell r="W303" t="str">
            <v>0278092325</v>
          </cell>
        </row>
        <row r="304">
          <cell r="B304" t="str">
            <v>ООО "Сити-Центр"</v>
          </cell>
          <cell r="C304" t="str">
            <v>юр</v>
          </cell>
          <cell r="D304" t="str">
            <v>Руководитель</v>
          </cell>
          <cell r="E304" t="str">
            <v>Павлова Л. А.</v>
          </cell>
          <cell r="F304" t="str">
            <v>Устава</v>
          </cell>
          <cell r="O304" t="str">
            <v>450032, ул.Инициативная, 1/1</v>
          </cell>
          <cell r="S304" t="str">
            <v>р/с 40702`810`0`3025`0000751, к/с 30101`810`3`0000`0000928, БИК 048073928</v>
          </cell>
          <cell r="W304" t="str">
            <v>0277056589</v>
          </cell>
        </row>
        <row r="305">
          <cell r="B305" t="str">
            <v>ООО "СЛАВЕНА"</v>
          </cell>
          <cell r="C305" t="str">
            <v>юр</v>
          </cell>
          <cell r="D305" t="str">
            <v>Генеральный директор</v>
          </cell>
          <cell r="E305" t="str">
            <v>Девишев И. И.</v>
          </cell>
          <cell r="F305" t="str">
            <v>Устава</v>
          </cell>
          <cell r="O305" t="str">
            <v>117418 г. Москва, ул. Зюзинская, д. 2</v>
          </cell>
          <cell r="S305" t="str">
            <v>Р/с 40702`810`3`0000`0002532 в КБ «Союзный» г. Москва
К/с 30101`810`2`0000`0000393  БИК 044585393</v>
          </cell>
          <cell r="W305" t="str">
            <v>7727254642</v>
          </cell>
        </row>
        <row r="306">
          <cell r="B306" t="str">
            <v>ООО "СМЭШ-ТРЕЙД"</v>
          </cell>
          <cell r="C306" t="str">
            <v>юр</v>
          </cell>
          <cell r="S306" t="str">
            <v>р/с 40702`810`3`0000`0000608 в ОАО "Региональный банк развития", к/с 30101`810`3`0000`0000766, БИК 048073766</v>
          </cell>
          <cell r="W306" t="str">
            <v>0278088054</v>
          </cell>
        </row>
        <row r="307">
          <cell r="B307" t="str">
            <v>ООО "Софт Маркет"</v>
          </cell>
          <cell r="C307" t="str">
            <v>юр</v>
          </cell>
          <cell r="D307" t="str">
            <v>Генеральный директор</v>
          </cell>
          <cell r="E307" t="str">
            <v>Курцев Анатолий Иванович</v>
          </cell>
          <cell r="F307" t="str">
            <v>Устава</v>
          </cell>
          <cell r="O307" t="str">
            <v>129272 г.Москва, ул.Верземнека, д.2</v>
          </cell>
          <cell r="S307" t="str">
            <v>р/с 40702`810`1`0000`0004663 в КБ "ВЕТБ"(ЗАО), г.Москва, к/с 30101`810`3`0000`0000888, БИК 044583888</v>
          </cell>
          <cell r="W307" t="str">
            <v>7702522297</v>
          </cell>
          <cell r="X307" t="str">
            <v>8-916-448-5219</v>
          </cell>
        </row>
        <row r="308">
          <cell r="B308" t="str">
            <v>ООО "Софт-Портал"</v>
          </cell>
          <cell r="C308" t="str">
            <v>юр</v>
          </cell>
          <cell r="D308" t="str">
            <v>Исполнительный директор</v>
          </cell>
          <cell r="E308" t="str">
            <v>Валеев Рустэм Раифгатович</v>
          </cell>
          <cell r="F308" t="str">
            <v>Устава</v>
          </cell>
          <cell r="O308" t="str">
            <v>109004, г.Москва, Пестовский пер., 12/1</v>
          </cell>
          <cell r="S308" t="str">
            <v>р/с 40702`810`8`0009`5832801 в ООО КБ "Содбизнесбанк" г.Москва, к/с 30101`810`5`0000`0000662, БИК 044525662</v>
          </cell>
          <cell r="W308" t="str">
            <v>7709377970</v>
          </cell>
          <cell r="X308" t="str">
            <v>31-20-73, 8-90234-33-123</v>
          </cell>
        </row>
        <row r="309">
          <cell r="B309" t="str">
            <v>ООО "Специализированный моторный центр "Автодвор"</v>
          </cell>
          <cell r="C309" t="str">
            <v>юр</v>
          </cell>
          <cell r="D309" t="str">
            <v>Директор</v>
          </cell>
          <cell r="E309" t="str">
            <v>Мухамедьяров Рустем Радикович</v>
          </cell>
          <cell r="F309" t="str">
            <v>Устава</v>
          </cell>
          <cell r="O309" t="str">
            <v>450007, г. уфа, ул. Базисный проезд, д. 6</v>
          </cell>
          <cell r="S309" t="str">
            <v>р/с 40702`810`2`0400`0001070 в ООО «ИнвестКапиталБанк», к/с 30101`810`0`0000`0000891, БИК 048073891</v>
          </cell>
          <cell r="W309" t="str">
            <v>0275046602</v>
          </cell>
        </row>
        <row r="310">
          <cell r="B310" t="str">
            <v>ООО "Спецмонтажсервис"</v>
          </cell>
          <cell r="C310" t="str">
            <v>юр</v>
          </cell>
          <cell r="D310" t="str">
            <v>Главный бухгалтер</v>
          </cell>
          <cell r="E310" t="str">
            <v>Петрова Татьяна Анатольевна</v>
          </cell>
          <cell r="F310" t="str">
            <v>Доверенности №101 от 26.09.2002г.</v>
          </cell>
          <cell r="L310" t="str">
            <v>Главный бухгалтер</v>
          </cell>
          <cell r="M310" t="str">
            <v>Петрова Татьяна Анатольевна</v>
          </cell>
          <cell r="O310" t="str">
            <v>450038, г.Уфа, ул.Коммунаров, д.6, кв.1 (ул.Мира, д.28, кв.39)</v>
          </cell>
          <cell r="S310" t="str">
            <v>р/с 40702`810`5`0642`0100074, к/с 30101`810`3`0000`0000601, БИК 048073601</v>
          </cell>
          <cell r="W310" t="str">
            <v>0273004090</v>
          </cell>
          <cell r="X310" t="str">
            <v>60-46-98</v>
          </cell>
        </row>
        <row r="311">
          <cell r="B311" t="str">
            <v>ООО "ССЗОР ДО ОАО "БРП"</v>
          </cell>
          <cell r="C311" t="str">
            <v>юр</v>
          </cell>
          <cell r="D311" t="str">
            <v>Директор</v>
          </cell>
          <cell r="E311" t="str">
            <v>Мингазов Роберт Раисович</v>
          </cell>
          <cell r="F311" t="str">
            <v>Устава</v>
          </cell>
          <cell r="G311" t="str">
            <v>Гл.инженер</v>
          </cell>
          <cell r="H311" t="str">
            <v>Акчев Владимир Александрович</v>
          </cell>
          <cell r="K311" t="str">
            <v>Гареева Рафида Саитгареевна</v>
          </cell>
          <cell r="L311" t="str">
            <v>Доверенности № 57 от 24.03.2005 г.</v>
          </cell>
          <cell r="M311" t="str">
            <v>Гареева Рафида Саитгареевна</v>
          </cell>
          <cell r="O311" t="str">
            <v>450017, г. Уфа, ул. Ахметова, д. 207</v>
          </cell>
          <cell r="S311" t="str">
            <v>р/с 40702`810`8`0400`0001027 в ООО «ИнвестКапиталБанк», к/с 30101`810`0`0000`0000891, БИК 048073891</v>
          </cell>
          <cell r="W311" t="str">
            <v>0275030137</v>
          </cell>
          <cell r="X311" t="str">
            <v>78-28-57, 78-28-96</v>
          </cell>
        </row>
        <row r="312">
          <cell r="B312" t="str">
            <v>ООО "Старые традиции"</v>
          </cell>
          <cell r="C312" t="str">
            <v>юр</v>
          </cell>
          <cell r="D312" t="str">
            <v>Генеральный директор</v>
          </cell>
          <cell r="E312" t="str">
            <v>Перекрест Станислав Владимирович</v>
          </cell>
          <cell r="F312" t="str">
            <v>Устава</v>
          </cell>
          <cell r="O312" t="str">
            <v>450103, г.Уфа, ул. Кавказская, д. 8</v>
          </cell>
          <cell r="S312" t="str">
            <v>р/с 40702`810`2`0400`0000149 в ООО «ИнвестКапиталБанк», к/с 30101`810`0`0000`0000891, БИК 048073891</v>
          </cell>
          <cell r="W312" t="str">
            <v>0274067060</v>
          </cell>
        </row>
        <row r="313">
          <cell r="B313" t="str">
            <v>ООО "Стерлитамак-1 ОАО ВНЗМ"</v>
          </cell>
          <cell r="C313" t="str">
            <v>юр</v>
          </cell>
          <cell r="H313" t="str">
            <v>Щукина Нонна Владиславовна</v>
          </cell>
          <cell r="I313" t="str">
            <v>Доверенности №344 от 09.04.2004г.</v>
          </cell>
          <cell r="O313" t="str">
            <v>РБ, 453110, г.Стерлитамак, Уфимский тракт-13</v>
          </cell>
          <cell r="S313" t="str">
            <v>р/с 40702`810`3`4200`0000388 в филиале ОАО "УралСиб" в г.Стерлитамак, к/с 30101`810`6`0000`0000754, БИК 048073754</v>
          </cell>
          <cell r="W313" t="str">
            <v>0268024774</v>
          </cell>
        </row>
        <row r="314">
          <cell r="B314" t="str">
            <v>ООО "Стоик"</v>
          </cell>
          <cell r="C314" t="str">
            <v>юр</v>
          </cell>
          <cell r="D314" t="str">
            <v>Директор</v>
          </cell>
          <cell r="E314" t="str">
            <v>Саттаров Рустем Рамилевич</v>
          </cell>
          <cell r="F314" t="str">
            <v>Устава</v>
          </cell>
          <cell r="O314" t="str">
            <v>450105, г.Уфа, ул.Королева, д.9</v>
          </cell>
          <cell r="S314" t="str">
            <v>р/с 40702`810`7`0025`0000288 в ОАО "УралСиб", к/с 30101`810`6`0000`0000754, БИК 048073754</v>
          </cell>
          <cell r="W314" t="str">
            <v>0276063865</v>
          </cell>
          <cell r="X314" t="str">
            <v>74-01-67</v>
          </cell>
        </row>
        <row r="315">
          <cell r="B315" t="str">
            <v>ООО "Строительная компания "Мегастрой"</v>
          </cell>
          <cell r="C315" t="str">
            <v>юр</v>
          </cell>
          <cell r="D315" t="str">
            <v>Директор</v>
          </cell>
          <cell r="E315" t="str">
            <v>Гарифуллин Ильдар Вильевич</v>
          </cell>
          <cell r="F315" t="str">
            <v>Устава</v>
          </cell>
          <cell r="H315" t="str">
            <v>Мингулова Элла Викторовна</v>
          </cell>
          <cell r="I315" t="str">
            <v>Доверенности №16/07 от 16.07.2004г.</v>
          </cell>
          <cell r="O315" t="str">
            <v>РБ, г.Уфа, ул.Сочинская, д.8</v>
          </cell>
          <cell r="S315" t="str">
            <v>р/с 40702`810`3`0400`0000230 в ООО «ИнвестКапиталБанк», к/с 30101`810`0`0000`0000891, БИК 048073891</v>
          </cell>
          <cell r="W315" t="str">
            <v>0274076153</v>
          </cell>
          <cell r="X315" t="str">
            <v>23-69-29, 8-927-233-1525 - Элла Викторовна</v>
          </cell>
        </row>
        <row r="316">
          <cell r="B316" t="str">
            <v>ООО "Стройбетон"</v>
          </cell>
          <cell r="C316" t="str">
            <v>юр</v>
          </cell>
          <cell r="D316" t="str">
            <v>Директор</v>
          </cell>
          <cell r="E316" t="str">
            <v>Конышев Владислав Владимирович</v>
          </cell>
          <cell r="F316" t="str">
            <v>Устава</v>
          </cell>
          <cell r="O316" t="str">
            <v>450045, г.Уфа, Бирское шоссе, ЖБЗ №1</v>
          </cell>
          <cell r="S316" t="str">
            <v>р/с 40702`810`2`0081`0000173 в ОАО "УралСиб", к/с 30101`810`6`0000`0000754, БИК 048073754</v>
          </cell>
          <cell r="W316" t="str">
            <v>0277054729</v>
          </cell>
          <cell r="X316" t="str">
            <v>89272301480</v>
          </cell>
        </row>
        <row r="317">
          <cell r="B317" t="str">
            <v>ООО "СтройИнвест"</v>
          </cell>
          <cell r="C317" t="str">
            <v>юр</v>
          </cell>
          <cell r="D317" t="str">
            <v>Генеральный директор</v>
          </cell>
          <cell r="E317" t="str">
            <v>Кутепов А.Ю.</v>
          </cell>
          <cell r="F317" t="str">
            <v>Устава</v>
          </cell>
          <cell r="O317" t="str">
            <v>113587, г.Москва, Кировоградская ул., д.5, пом.4</v>
          </cell>
          <cell r="S317" t="str">
            <v>р/с 40702`810`3`0000`1006430 в АКБ «Лефко-Банк» г.Москва, к/с 30101`810`0`0000`0000683, БИК 044583683</v>
          </cell>
          <cell r="W317" t="str">
            <v>7726323043</v>
          </cell>
        </row>
        <row r="318">
          <cell r="B318" t="str">
            <v>ООО "Стройкомфорт"</v>
          </cell>
          <cell r="C318" t="str">
            <v>юр</v>
          </cell>
          <cell r="D318" t="str">
            <v>Директор</v>
          </cell>
          <cell r="E318" t="str">
            <v>Цыглинцев Олег Михайлович</v>
          </cell>
          <cell r="F318" t="str">
            <v>Устава</v>
          </cell>
          <cell r="H318" t="str">
            <v>Янбердина Эльвира Маратовна</v>
          </cell>
          <cell r="I318" t="str">
            <v>Доверенности №37 от 24.03.2004г.</v>
          </cell>
          <cell r="O318" t="str">
            <v xml:space="preserve"> 450019, г.Уфа, ул. Кирзаводская, 1</v>
          </cell>
          <cell r="Q318" t="str">
            <v>80 04 617717 выдан ОВД г.Октябрьского РБ 26.05.2003г.</v>
          </cell>
          <cell r="S318" t="str">
            <v>р/с 40702`810`1`0602`0001384 в Башкирском ОСБ №8598  Сбербанка РФ, к/с 30101`810`3`0000`0000601, БИК 048073601</v>
          </cell>
          <cell r="W318" t="str">
            <v>0275033378</v>
          </cell>
          <cell r="X318" t="str">
            <v>76-85-85</v>
          </cell>
        </row>
        <row r="319">
          <cell r="B319" t="str">
            <v>ООО "СтройМастер"</v>
          </cell>
          <cell r="C319" t="str">
            <v>юр</v>
          </cell>
          <cell r="D319" t="str">
            <v>Директор</v>
          </cell>
          <cell r="E319" t="str">
            <v>Сергеев Сергей Васильевич</v>
          </cell>
          <cell r="F319" t="str">
            <v>Устава</v>
          </cell>
          <cell r="O319" t="str">
            <v>г. Москва, ул. Ордынка Б., д.7 стр.1</v>
          </cell>
          <cell r="S319" t="str">
            <v>р/с 40702`810`1`0000`0001144 в 000 КБ "Интеграл", к/с 30101`810`0`0000`0000768, БИК 044585768</v>
          </cell>
          <cell r="W319" t="str">
            <v>7705507868</v>
          </cell>
        </row>
        <row r="320">
          <cell r="B320" t="str">
            <v>ООО "Стройопт"</v>
          </cell>
          <cell r="C320" t="str">
            <v>юр</v>
          </cell>
          <cell r="D320" t="str">
            <v>Директор</v>
          </cell>
          <cell r="E320" t="str">
            <v>Ильясов Альберт Фаритович</v>
          </cell>
          <cell r="F320" t="str">
            <v>Устава</v>
          </cell>
          <cell r="O320" t="str">
            <v>450055, г.Уфа, ш.Уфимское, 4</v>
          </cell>
          <cell r="S320" t="str">
            <v>р/с 40702`810`0`0400`0000462 в ООО «ИнвестКапиталБанк», к/с 30101`810`0`0000`0000891, БИК 048073891</v>
          </cell>
          <cell r="W320" t="str">
            <v>0276081102</v>
          </cell>
        </row>
        <row r="321">
          <cell r="B321" t="str">
            <v>ООО "Стройрегион"</v>
          </cell>
          <cell r="C321" t="str">
            <v>юр</v>
          </cell>
          <cell r="D321" t="str">
            <v>Директор</v>
          </cell>
          <cell r="E321" t="str">
            <v>Ханафин Ирек Ахатович</v>
          </cell>
          <cell r="F321" t="str">
            <v>Устава</v>
          </cell>
          <cell r="O321" t="str">
            <v>г.Уфа, ул. А.Невского, 39-30</v>
          </cell>
          <cell r="S321" t="str">
            <v>р/с 40702`810`6`0400`0000529 в ООО «ИнвестКапиталБанк», к/с 30101`810`0`0000`0000891, БИК 048073891</v>
          </cell>
          <cell r="W321" t="str">
            <v>0277062864</v>
          </cell>
          <cell r="X321" t="str">
            <v>9174266637</v>
          </cell>
        </row>
        <row r="322">
          <cell r="B322" t="str">
            <v>ООО "Стройсервис-98"</v>
          </cell>
          <cell r="C322" t="str">
            <v>юр</v>
          </cell>
          <cell r="E322" t="str">
            <v>Гафаров Расим Рашитович</v>
          </cell>
          <cell r="F322" t="str">
            <v>Устава</v>
          </cell>
          <cell r="H322" t="str">
            <v>Галлямов Рамиль Ильгизович</v>
          </cell>
          <cell r="I322" t="str">
            <v>Доверенности №110 от 01.09.2003г.</v>
          </cell>
          <cell r="O322" t="str">
            <v>450018, г.Уфа, ул. Кооперативная, 65, кор.А</v>
          </cell>
          <cell r="S322" t="str">
            <v>р/с 40702`810`6`0400`0000370 в ООО «ИнвестКапиталБанк», к/с 30101`810`0`0000`0000891, БИК 048073891</v>
          </cell>
          <cell r="W322" t="str">
            <v>0274060259</v>
          </cell>
        </row>
        <row r="323">
          <cell r="B323" t="str">
            <v>ООО "СтройТехЭлектроКомплект"</v>
          </cell>
          <cell r="C323" t="str">
            <v>юр</v>
          </cell>
          <cell r="D323" t="str">
            <v>Директор</v>
          </cell>
          <cell r="E323" t="str">
            <v>Дьяконов Евгений Викторович</v>
          </cell>
          <cell r="F323" t="str">
            <v>Устава</v>
          </cell>
          <cell r="H323" t="str">
            <v>Гареев Ильдар Шагитович</v>
          </cell>
          <cell r="I323" t="str">
            <v>Доверенности №б/н от 21.07.2004г.</v>
          </cell>
          <cell r="O323" t="str">
            <v>450078, г.Уфа, ул. Воровского, 93</v>
          </cell>
          <cell r="S323" t="str">
            <v>р/с 40702`810`4`0055`0000194 в ОАО "Уралсиб", к/с 30101`810`6`0000`0000754, БИК 048073754</v>
          </cell>
          <cell r="W323" t="str">
            <v>0278098856</v>
          </cell>
          <cell r="X323" t="str">
            <v>8-91734-26300</v>
          </cell>
        </row>
        <row r="324">
          <cell r="B324" t="str">
            <v>ООО "Стройторгсинтез"</v>
          </cell>
          <cell r="C324" t="str">
            <v>юр</v>
          </cell>
          <cell r="D324" t="str">
            <v>Директор</v>
          </cell>
          <cell r="E324" t="str">
            <v>Кисляков Александр Геннадиевич</v>
          </cell>
          <cell r="F324" t="str">
            <v>Устава</v>
          </cell>
          <cell r="O324" t="str">
            <v>450043, г.Уфа, ул. Кольцевая, 44-7</v>
          </cell>
          <cell r="S324" t="str">
            <v>р/с 40702`810`4`0400`0000415 в ООО «ИнвестКапиталБанк», к/с 30101`810`0`0000`0000891, БИК 048073891</v>
          </cell>
          <cell r="W324" t="str">
            <v>0277059935</v>
          </cell>
        </row>
        <row r="325">
          <cell r="B325" t="str">
            <v>ООО "Стройцентр"</v>
          </cell>
          <cell r="C325" t="str">
            <v>юр</v>
          </cell>
          <cell r="H325" t="str">
            <v>Силина Татьяна Владимировна</v>
          </cell>
          <cell r="I325" t="str">
            <v>Доверенность №60 от 05.05.2003г.</v>
          </cell>
          <cell r="O325" t="str">
            <v>450022, г.Уфа, ул. Красноводская, 18</v>
          </cell>
          <cell r="S325" t="str">
            <v>р/с 40702`810`8`0602`0001891 в Башкирском ОСБ №8598 г.Уфы,  к/с 30101`810`3`0000`0000601, БИК 048073601</v>
          </cell>
          <cell r="W325" t="str">
            <v>0278061630</v>
          </cell>
          <cell r="X325" t="str">
            <v>64-10-00</v>
          </cell>
        </row>
        <row r="326">
          <cell r="B326" t="str">
            <v>ООО "Сфинкс"</v>
          </cell>
          <cell r="C326" t="str">
            <v>юр</v>
          </cell>
          <cell r="D326" t="str">
            <v>Директор</v>
          </cell>
          <cell r="E326" t="str">
            <v>Идрисов Роберт Раилевич</v>
          </cell>
          <cell r="F326" t="str">
            <v>Устава</v>
          </cell>
          <cell r="O326" t="str">
            <v>450001, РБ, г.Уфа, пр. Октября, д.4</v>
          </cell>
          <cell r="S326" t="str">
            <v>р/с 40702`810`6`0400`0000260 в ООО «ИнвестКапиталБанк», к/с 30101`810`0`0000`0000891, БИК 048073891</v>
          </cell>
          <cell r="W326" t="str">
            <v>0278091931</v>
          </cell>
        </row>
        <row r="327">
          <cell r="B327" t="str">
            <v>ООО "Таро"</v>
          </cell>
          <cell r="C327" t="str">
            <v>юр</v>
          </cell>
          <cell r="D327" t="str">
            <v>Директор</v>
          </cell>
          <cell r="E327" t="str">
            <v>Лутфуллин Рим Хазимович</v>
          </cell>
          <cell r="F327" t="str">
            <v>Устава</v>
          </cell>
          <cell r="M327" t="str">
            <v>Исламова Альфия Раисовна</v>
          </cell>
          <cell r="O327" t="str">
            <v>450034, г.Уфа, ул. Энергетиков, 30</v>
          </cell>
          <cell r="S327" t="str">
            <v>р/с 40702`810`8`0400`0000374 в ООО «ИнвестКапиталБанк», к/с 30101`810`0`0000`0000891, БИК 048073891</v>
          </cell>
          <cell r="W327" t="str">
            <v>0277037385</v>
          </cell>
          <cell r="X327" t="str">
            <v>54-56-16, 54-23-16</v>
          </cell>
        </row>
        <row r="328">
          <cell r="B328" t="str">
            <v>ООО "ТемОл"</v>
          </cell>
          <cell r="C328" t="str">
            <v>юр</v>
          </cell>
          <cell r="D328" t="str">
            <v>Директор</v>
          </cell>
          <cell r="E328" t="str">
            <v>Габитов Олег Жанович</v>
          </cell>
          <cell r="F328" t="str">
            <v>Устава</v>
          </cell>
          <cell r="O328" t="str">
            <v>г. Уфа, ул. Зорге, 37/2, кв. 48</v>
          </cell>
          <cell r="S328" t="str">
            <v>р/с 40702`810`8`0400`0000536 в ООО «ИнвестКапиталБанк», к/с 30101`810`0`0000`0000891, БИК 048073891</v>
          </cell>
          <cell r="W328" t="str">
            <v>0276083043</v>
          </cell>
        </row>
        <row r="329">
          <cell r="B329" t="str">
            <v>ООО "ТехБытСнаб-Регион"</v>
          </cell>
          <cell r="C329" t="str">
            <v>юр</v>
          </cell>
          <cell r="D329" t="str">
            <v>Директор</v>
          </cell>
          <cell r="E329" t="str">
            <v>Риниос Михаил Петрович</v>
          </cell>
          <cell r="F329" t="str">
            <v>Устава</v>
          </cell>
          <cell r="O329" t="str">
            <v>РБ, г.Уфа, ул. Ленина, 69</v>
          </cell>
          <cell r="S329" t="str">
            <v>р/с 40702`810`0`0400`0000491 в ООО «ИнвестКапиталБанк», к/с 30101`810`0`0000`0000891, БИК 048073891</v>
          </cell>
          <cell r="W329" t="str">
            <v>0278099521</v>
          </cell>
        </row>
        <row r="330">
          <cell r="B330" t="str">
            <v>ООО "Техкомплект"</v>
          </cell>
          <cell r="C330" t="str">
            <v>юр</v>
          </cell>
          <cell r="D330" t="str">
            <v>Директор</v>
          </cell>
          <cell r="E330" t="str">
            <v>Нуретдинов Марат Рависович</v>
          </cell>
          <cell r="F330" t="str">
            <v>Устава</v>
          </cell>
          <cell r="O330" t="str">
            <v>г.Уфа, Пр.Октября, д.4</v>
          </cell>
          <cell r="S330" t="str">
            <v>р/с 40702`810`2`0602`0001734 в Башкирском ОСБ 8598 г.Уфы, к/с 30101`810`3`0000`0000601, БИК 048073601</v>
          </cell>
          <cell r="W330" t="str">
            <v>0278075496</v>
          </cell>
          <cell r="X330" t="str">
            <v>31-56-67</v>
          </cell>
        </row>
        <row r="331">
          <cell r="B331" t="str">
            <v>ООО "Технология-Авто"</v>
          </cell>
          <cell r="C331" t="str">
            <v>юр</v>
          </cell>
          <cell r="D331" t="str">
            <v>Директор</v>
          </cell>
          <cell r="E331" t="str">
            <v>Калимуллин Равиль Фанилович</v>
          </cell>
          <cell r="F331" t="str">
            <v>Устава</v>
          </cell>
          <cell r="G331" t="str">
            <v>Зам. директора</v>
          </cell>
          <cell r="H331" t="str">
            <v>Канзафаров Расим Сулейманович</v>
          </cell>
          <cell r="K331" t="str">
            <v>Яковлев Николай Николаевич</v>
          </cell>
          <cell r="L331" t="str">
            <v>Доверенности № 5 от 21.01.2005 г.</v>
          </cell>
          <cell r="M331" t="str">
            <v>Шангурова Елена Григорьевна</v>
          </cell>
          <cell r="O331" t="str">
            <v>450022, г. Уфа, ул. Менделеева, д. 138</v>
          </cell>
          <cell r="S331" t="str">
            <v>р/с 40702`810`9`0025`0000072 в Филиале АБ "Газпромбанк" (ЗАО) в г. Уфе, к/с 30101`810`3`0000`0000928, БИК 048073928</v>
          </cell>
          <cell r="W331" t="str">
            <v>0274057104</v>
          </cell>
        </row>
        <row r="332">
          <cell r="B332" t="str">
            <v>ООО "ТехноМонтаж"</v>
          </cell>
          <cell r="C332" t="str">
            <v>юр</v>
          </cell>
          <cell r="D332" t="str">
            <v>Директор</v>
          </cell>
          <cell r="E332" t="str">
            <v>Навозова Ирина Геннадьевна</v>
          </cell>
          <cell r="F332" t="str">
            <v>Устава</v>
          </cell>
          <cell r="H332" t="str">
            <v>Прусакова Галина Павловна</v>
          </cell>
          <cell r="I332" t="str">
            <v>Доверенности № 1 от 21.04.2005 г.</v>
          </cell>
          <cell r="O332" t="str">
            <v>450047, г. Уфа, ул. Мушникова, д. 11, кв. 105</v>
          </cell>
          <cell r="S332" t="str">
            <v>р/с 40702`810`8`0400`0001056 в ООО «ИнвестКапиталБанк», к/с 30101`810`0`0000`0000891, БИК 048073891</v>
          </cell>
          <cell r="W332" t="str">
            <v>0273053940</v>
          </cell>
        </row>
        <row r="333">
          <cell r="B333" t="str">
            <v>ООО "Технотраст"</v>
          </cell>
          <cell r="C333" t="str">
            <v>юр</v>
          </cell>
          <cell r="D333" t="str">
            <v>Директор</v>
          </cell>
          <cell r="E333" t="str">
            <v>Низаев Ильшат Фагимович</v>
          </cell>
          <cell r="F333" t="str">
            <v>Устава</v>
          </cell>
          <cell r="H333" t="str">
            <v>Авсиевич Татьяна Анатольевна</v>
          </cell>
          <cell r="O333" t="str">
            <v>450056, г.Уфа, ул. 50 лет Октября, 15</v>
          </cell>
          <cell r="S333" t="str">
            <v>р/с 40702`810`0`0400`0000284 в ООО «ИнвестКапиталБанк», к/с 30101`810`0`0000`0000891, БИК 048073891</v>
          </cell>
          <cell r="W333" t="str">
            <v>0278084363</v>
          </cell>
          <cell r="X333" t="str">
            <v>14-32-33</v>
          </cell>
        </row>
        <row r="334">
          <cell r="B334" t="str">
            <v>ООО "Торговый дом "Диорит-Универсал"</v>
          </cell>
          <cell r="C334" t="str">
            <v>юр</v>
          </cell>
          <cell r="D334" t="str">
            <v>Генеральный директор</v>
          </cell>
          <cell r="E334" t="str">
            <v>Абдуллин Марат Ринатович</v>
          </cell>
          <cell r="F334" t="str">
            <v>Устава</v>
          </cell>
          <cell r="O334" t="str">
            <v>450022, г.Уфа, ул. Гурьевская, д.3а</v>
          </cell>
          <cell r="S334" t="str">
            <v>р/с 40702`810`6`0644`0101908 в Башкирском ОСБ №8598  Сбербанка РФ, к/с 30101`810`3`0000`0000601, БИК 048073601</v>
          </cell>
          <cell r="W334" t="str">
            <v>0274076058</v>
          </cell>
          <cell r="X334" t="str">
            <v>32-30-27</v>
          </cell>
        </row>
        <row r="335">
          <cell r="B335" t="str">
            <v>ООО "Торговый Дом Хладомир"</v>
          </cell>
          <cell r="C335" t="str">
            <v>юр</v>
          </cell>
          <cell r="D335" t="str">
            <v>Директор</v>
          </cell>
          <cell r="E335" t="str">
            <v>Рязанов Владимир Владимирович</v>
          </cell>
          <cell r="F335" t="str">
            <v>Устава</v>
          </cell>
          <cell r="H335" t="str">
            <v>Евстигнеева Мария Петровна</v>
          </cell>
          <cell r="I335" t="str">
            <v>Доверенности №б/н от 15.04.2004г.</v>
          </cell>
          <cell r="O335" t="str">
            <v>450027, г.Уфа, ул. Сельская Богородская, 18</v>
          </cell>
          <cell r="S335" t="str">
            <v>р/с 40702`810`7`0600`0102959 в Башкирском ОСБ №8598 г.Уфы, к/с 30101`810`3`0000`0000601, БИК 048073601</v>
          </cell>
          <cell r="W335" t="str">
            <v>0276070037</v>
          </cell>
        </row>
        <row r="336">
          <cell r="B336" t="str">
            <v>ООО "Торговый дом ЧЗЭМ"</v>
          </cell>
          <cell r="C336" t="str">
            <v>юр</v>
          </cell>
          <cell r="D336" t="str">
            <v>Генеральный директор</v>
          </cell>
          <cell r="E336" t="str">
            <v>Гусев Вадим Витальевич (п-т: 45 00 208670 к/п 772-039 выдан ОВД "Тропарево-Никулино" 02.11.2000г. Зарегистрирован: РФ, г.Москва, ул. Никулинская, д.15/2, кв.434)</v>
          </cell>
          <cell r="F336" t="str">
            <v>Устава</v>
          </cell>
          <cell r="H336" t="str">
            <v>Шахтарин Виталий Николаевич</v>
          </cell>
          <cell r="I336" t="str">
            <v>Доверенности №3 от 09.01.2004г.</v>
          </cell>
          <cell r="O336" t="str">
            <v>107140, г.Москва, ул. Краснопрудная, д.22/А, стр.1</v>
          </cell>
          <cell r="Q336" t="str">
            <v>80 02 546247 выдан 27.08.2002г. Кировским РУВД г. Москвы</v>
          </cell>
          <cell r="S336" t="str">
            <v>р/с 40702`810`6`0000`1000433 в КБ «ПРИСКО КАПИТАЛ БАНК» ЗАО, г.Москва, к/с 30101`810`0`0000`0000551, БИК 044585551</v>
          </cell>
          <cell r="W336" t="str">
            <v>7708210689</v>
          </cell>
        </row>
        <row r="337">
          <cell r="B337" t="str">
            <v>ООО "Торговый мир"</v>
          </cell>
          <cell r="C337" t="str">
            <v>юр</v>
          </cell>
          <cell r="D337" t="str">
            <v>Директор</v>
          </cell>
          <cell r="E337" t="str">
            <v xml:space="preserve">Исмагилов Фидан Филаридович </v>
          </cell>
          <cell r="F337" t="str">
            <v>Устава</v>
          </cell>
          <cell r="O337" t="str">
            <v>450001, РБ, г.Уфа, пр. Октября, д.4</v>
          </cell>
          <cell r="S337" t="str">
            <v>р/с 40702`810`6`0400`0000448 в ООО «ИнвестКапиталБанк», к/с 30101`810`0`0000`0000891, БИК 048073891</v>
          </cell>
          <cell r="W337" t="str">
            <v>0278098119</v>
          </cell>
        </row>
        <row r="338">
          <cell r="B338" t="str">
            <v>ООО "ТПК "Экском"</v>
          </cell>
          <cell r="C338" t="str">
            <v>юр</v>
          </cell>
          <cell r="D338" t="str">
            <v>Директор</v>
          </cell>
          <cell r="E338" t="str">
            <v>Исмагилов Фидан Филаритович</v>
          </cell>
          <cell r="F338" t="str">
            <v>Устава</v>
          </cell>
          <cell r="H338" t="str">
            <v>Якобчук Светлана Сергеевна</v>
          </cell>
          <cell r="I338" t="str">
            <v>Доверенность б/н от 05.05.2003г.</v>
          </cell>
          <cell r="O338" t="str">
            <v>454084, г.Челябинск, ул.Калинина, 12«А»</v>
          </cell>
          <cell r="S338" t="str">
            <v>р/с 40702`810`1`7219`0002118 в Калининском отделении №8544 в Челябинском ОСБ №8597 г.Челябинск, к/с 30101`810`7`0000`0000602, БИК 047501602</v>
          </cell>
          <cell r="W338" t="str">
            <v>7447054305</v>
          </cell>
        </row>
        <row r="339">
          <cell r="B339" t="str">
            <v>ООО "ТрейдПромКонсалтинг"</v>
          </cell>
          <cell r="C339" t="str">
            <v>юр</v>
          </cell>
          <cell r="D339" t="str">
            <v>Директор</v>
          </cell>
          <cell r="E339" t="str">
            <v>Хамматов Рамиль Разитович</v>
          </cell>
          <cell r="F339" t="str">
            <v>Устава</v>
          </cell>
          <cell r="O339" t="str">
            <v>450092 г. Уфа, Ул. Авроры, 5/3-32</v>
          </cell>
          <cell r="S339" t="str">
            <v>р/с 40702`810`3`0083`0000163 в ОАО "УралСиб, к/с 30101`810`6`0000`0000754, БИК 048073754</v>
          </cell>
          <cell r="W339" t="str">
            <v>0274101240</v>
          </cell>
        </row>
        <row r="340">
          <cell r="B340" t="str">
            <v>ООО "Трио"</v>
          </cell>
          <cell r="C340" t="str">
            <v>юр</v>
          </cell>
          <cell r="D340" t="str">
            <v>Директор</v>
          </cell>
          <cell r="E340" t="str">
            <v>Герасев Николай Анатольевич</v>
          </cell>
          <cell r="F340" t="str">
            <v>Устава</v>
          </cell>
          <cell r="O340" t="str">
            <v>450096, РБ, г.Уфа, ул. Энтузиастов, д.6</v>
          </cell>
          <cell r="S340" t="str">
            <v>р/с 40702`810`8`0400`0000332 в ООО «ИнвестКапиталБанк», к/с 30101`810`0`0000`0000891, БИК 048073891</v>
          </cell>
          <cell r="W340" t="str">
            <v>0276073101</v>
          </cell>
        </row>
        <row r="341">
          <cell r="B341" t="str">
            <v>ООО "ТСМ-М"</v>
          </cell>
          <cell r="C341" t="str">
            <v>юр</v>
          </cell>
          <cell r="D341" t="str">
            <v>Директор</v>
          </cell>
          <cell r="E341" t="str">
            <v>Хасанов Рашит Лабибович</v>
          </cell>
          <cell r="F341" t="str">
            <v>Устава</v>
          </cell>
          <cell r="H341" t="str">
            <v>Шаяхметова Эльмира Алековна</v>
          </cell>
          <cell r="I341" t="str">
            <v>Доверенности № б/н от 31.01.2005 г.</v>
          </cell>
          <cell r="O341" t="str">
            <v>г. Уфа, ул. Революционная, д. 154/1</v>
          </cell>
          <cell r="S341" t="str">
            <v>р/с 40702`810`4`0602`0000548 в Башкирском ОСБ № 8598 г. Уфы, к/с 30101`810`3`0000`0000601, БИК 048073601</v>
          </cell>
          <cell r="W341" t="str">
            <v>0278056983</v>
          </cell>
        </row>
        <row r="342">
          <cell r="B342" t="str">
            <v>ООО "Универсальный магазин "Чай-Торг"</v>
          </cell>
          <cell r="C342" t="str">
            <v>юр</v>
          </cell>
          <cell r="D342" t="str">
            <v>Директор</v>
          </cell>
          <cell r="E342" t="str">
            <v>Петров Сергей Викторович</v>
          </cell>
          <cell r="F342" t="str">
            <v>Устава</v>
          </cell>
          <cell r="H342" t="str">
            <v>Лутфуллин Рим Хазимович</v>
          </cell>
          <cell r="I342" t="str">
            <v>Доверенность №000001 от 29.01.2004г.</v>
          </cell>
          <cell r="O342" t="str">
            <v>РБ, г.Уфа, ул. Кувыкина, д.23</v>
          </cell>
          <cell r="S342" t="str">
            <v>р/с 40702810604000000354 в ООО «ИнвестКапиталБанк», к/с 30101`810`0`0000`0000891, БИК 048073891</v>
          </cell>
          <cell r="W342" t="str">
            <v>0274058997</v>
          </cell>
        </row>
        <row r="343">
          <cell r="B343" t="str">
            <v>ООО "Управление механизации "СпецГазТрансСтрой"</v>
          </cell>
          <cell r="C343" t="str">
            <v>юр</v>
          </cell>
          <cell r="D343" t="str">
            <v>Директор</v>
          </cell>
          <cell r="E343" t="str">
            <v>Матвеюшкин Сергей Иванович</v>
          </cell>
          <cell r="F343" t="str">
            <v>Устава</v>
          </cell>
          <cell r="O343" t="str">
            <v>г. Уфа, ул. пр-д Сафроновский, д. 6</v>
          </cell>
          <cell r="P343" t="str">
            <v>ОГРН 1040204596101</v>
          </cell>
          <cell r="S343" t="str">
            <v>р/с 40702`810`5`2600`0000005 в ООО «ИнвестКапиталБанк», к/с 30101`810`0`0000`0000891, БИК 048073891</v>
          </cell>
          <cell r="W343" t="str">
            <v>0278101040</v>
          </cell>
        </row>
        <row r="344">
          <cell r="B344" t="str">
            <v>ООО "Управляющая компания "Мир"</v>
          </cell>
          <cell r="C344" t="str">
            <v>юр</v>
          </cell>
          <cell r="D344" t="str">
            <v>Директор</v>
          </cell>
          <cell r="E344" t="str">
            <v>Андреев Михаил Александрович</v>
          </cell>
          <cell r="F344" t="str">
            <v>Устава</v>
          </cell>
          <cell r="O344" t="str">
            <v>450001, г.Уфа, Пр.Октября, д.4</v>
          </cell>
          <cell r="S344" t="str">
            <v>р/с 40702`810`3`0400`0000188 в ООО «ИнвестКапиталБанк», к/с 30101`810`0`0000`0000891, БИК 048073891</v>
          </cell>
          <cell r="W344" t="str">
            <v>0278089812</v>
          </cell>
          <cell r="X344" t="str">
            <v>24-76-65</v>
          </cell>
        </row>
        <row r="345">
          <cell r="B345" t="str">
            <v>ООО "Управляющая фирма "Траст"</v>
          </cell>
          <cell r="C345" t="str">
            <v>юр</v>
          </cell>
          <cell r="D345" t="str">
            <v>Уполномоченное лицо</v>
          </cell>
          <cell r="E345" t="str">
            <v>Мустафина Зарима Махмутовна</v>
          </cell>
          <cell r="F345" t="str">
            <v>Устава</v>
          </cell>
          <cell r="H345" t="str">
            <v>Лапина Елена Григорьевна</v>
          </cell>
          <cell r="I345" t="str">
            <v>Доверенности № б/н от 10.01.2005 г.</v>
          </cell>
          <cell r="O345" t="str">
            <v>450001, г.Уфа, Пр.Октября, д.4</v>
          </cell>
          <cell r="S345" t="str">
            <v>р/с 40702`810`3`0400`0000227 в ООО «ИнвестКапиталБанк», к/с 30101`810`0`0000`0000891, БИК 048073891</v>
          </cell>
          <cell r="W345" t="str">
            <v>0278090952</v>
          </cell>
        </row>
        <row r="346">
          <cell r="B346" t="str">
            <v>ООО "Уралвтормет"</v>
          </cell>
          <cell r="C346" t="str">
            <v>юр</v>
          </cell>
          <cell r="D346" t="str">
            <v>Директор</v>
          </cell>
          <cell r="E346" t="str">
            <v>Харитонов  Андрей Николаевич</v>
          </cell>
          <cell r="F346" t="str">
            <v>Устава</v>
          </cell>
          <cell r="H346" t="str">
            <v>Исламов Владислав Рамилевич</v>
          </cell>
          <cell r="I346" t="str">
            <v>Доверенности №3 от 12.04.2004г.</v>
          </cell>
          <cell r="O346" t="str">
            <v>450027, РБ, г.Уфа, ул. Трамвайная, д.10</v>
          </cell>
          <cell r="S346" t="str">
            <v>р/с 40702`810`0`0400`0000297 в ООО «ИнвестКапиталБанк», к/с 30101`810`0`0000`0000891, БИК 048073891</v>
          </cell>
          <cell r="W346" t="str">
            <v>0273046396</v>
          </cell>
        </row>
        <row r="347">
          <cell r="B347" t="str">
            <v>ООО "Уралкомстройсервис"</v>
          </cell>
          <cell r="C347" t="str">
            <v>юр</v>
          </cell>
          <cell r="D347" t="str">
            <v>Директор</v>
          </cell>
          <cell r="E347" t="str">
            <v>Чуриканов А.В.</v>
          </cell>
          <cell r="F347" t="str">
            <v>Устава</v>
          </cell>
          <cell r="O347" t="str">
            <v>г.Уфа, ул. Силикатная, д.28, корп.1</v>
          </cell>
          <cell r="S347" t="str">
            <v>р/с 40702`810`6`0000`1000910 в ОАО «Башэкономбанк», к/с 30101`810`7`0000`0000874, БИК 048073874</v>
          </cell>
          <cell r="W347" t="str">
            <v xml:space="preserve">02750381129 </v>
          </cell>
        </row>
        <row r="348">
          <cell r="B348" t="str">
            <v>ООО "Уралмедиапресс"</v>
          </cell>
          <cell r="C348" t="str">
            <v>юр</v>
          </cell>
          <cell r="D348" t="str">
            <v>Директор</v>
          </cell>
          <cell r="E348" t="str">
            <v>Сараев Андрей Васильевич</v>
          </cell>
          <cell r="F348" t="str">
            <v>Устава</v>
          </cell>
          <cell r="G348" t="str">
            <v>Коммерческий директор</v>
          </cell>
          <cell r="H348" t="str">
            <v>Лапин Николай Александрович</v>
          </cell>
          <cell r="O348" t="str">
            <v>г.Уфа, ул.Шафиева, д.44</v>
          </cell>
          <cell r="S348" t="str">
            <v>р/с 40702`810`5`0899`0000103 в ОАО "Социнвестбанк", к/с 30101`810`9`0000`0000739, БИК 048073739</v>
          </cell>
          <cell r="W348" t="str">
            <v>0276080229</v>
          </cell>
        </row>
        <row r="349">
          <cell r="B349" t="str">
            <v>ООО "Уралнефтеснаб"</v>
          </cell>
          <cell r="C349" t="str">
            <v>юр</v>
          </cell>
          <cell r="D349" t="str">
            <v>Директор</v>
          </cell>
          <cell r="E349" t="str">
            <v>Гайсин Руслан Альбертович</v>
          </cell>
          <cell r="F349" t="str">
            <v>Устава</v>
          </cell>
          <cell r="O349" t="str">
            <v>450112, РБ, г.Уфа, ул. Спартака, д.14</v>
          </cell>
          <cell r="S349" t="str">
            <v>р/с 40702`810`7`0081`0000123 в ОАО "УралСиб", к/с 30101`810`6`0000`0000754, БИК 048073754</v>
          </cell>
          <cell r="W349" t="str">
            <v>0273043772</v>
          </cell>
          <cell r="X349" t="str">
            <v>42-09-11</v>
          </cell>
        </row>
        <row r="350">
          <cell r="B350" t="str">
            <v>ООО "УралСтройМаркет"</v>
          </cell>
          <cell r="C350" t="str">
            <v>юр</v>
          </cell>
          <cell r="H350" t="str">
            <v>Шухтуева Ксения Георгиевна</v>
          </cell>
          <cell r="I350" t="str">
            <v>Доверенности №б/н от 26.01.2004г.</v>
          </cell>
          <cell r="O350" t="str">
            <v>450078, г.Уфа, ул. Воровского, 93</v>
          </cell>
          <cell r="S350" t="str">
            <v>р/с 40702`810`1`0000`0000733 в ООО "БашИнвестБанк" г.Уфа, к/с 30101`810`2`0000`0000866, БИК 048073866</v>
          </cell>
          <cell r="W350" t="str">
            <v>0278094562</v>
          </cell>
        </row>
        <row r="351">
          <cell r="B351" t="str">
            <v>ООО "Уралтеплогидрозащита"</v>
          </cell>
          <cell r="C351" t="str">
            <v>юр</v>
          </cell>
          <cell r="D351" t="str">
            <v>Директор</v>
          </cell>
          <cell r="E351" t="str">
            <v>Хафизов Александр Фаридович</v>
          </cell>
          <cell r="F351" t="str">
            <v>Устава</v>
          </cell>
          <cell r="O351" t="str">
            <v>г.Уфа, пр.Октября, д.4</v>
          </cell>
          <cell r="S351" t="str">
            <v>р/с 40702`810`8`0867`0000411 в доп. офисе "Салют" ОАО "Социнвестбанк", к/с 30101`810`9`0000`0000739, БИК 048073739</v>
          </cell>
          <cell r="W351" t="str">
            <v>0276035184</v>
          </cell>
        </row>
        <row r="352">
          <cell r="B352" t="str">
            <v>ООО "УралТоргИнвест"</v>
          </cell>
          <cell r="C352" t="str">
            <v>юр</v>
          </cell>
          <cell r="D352" t="str">
            <v>Директор</v>
          </cell>
          <cell r="E352" t="str">
            <v>Шабаев Александр Петрович</v>
          </cell>
          <cell r="F352" t="str">
            <v>Устава</v>
          </cell>
          <cell r="O352" t="str">
            <v>450099, РБ, г.Уфа, ул. Жукова, д.2/3</v>
          </cell>
          <cell r="S352" t="str">
            <v>р/с 40702`810`9`0400`0000342 в ООО «ИнвестКапиталБанк», к/с 30101`810`0`0000`0000891, БИК 048073891</v>
          </cell>
          <cell r="W352" t="str">
            <v>0276070260</v>
          </cell>
        </row>
        <row r="353">
          <cell r="B353" t="str">
            <v>ООО "Уральская корона"</v>
          </cell>
          <cell r="C353" t="str">
            <v>юр</v>
          </cell>
          <cell r="D353" t="str">
            <v>Директор</v>
          </cell>
          <cell r="E353" t="str">
            <v>Зубаиров Эдуард Зуфарович</v>
          </cell>
          <cell r="F353" t="str">
            <v>Устава</v>
          </cell>
          <cell r="O353" t="str">
            <v>450001, г.Уфа, Проспект Октября, 4</v>
          </cell>
          <cell r="S353" t="str">
            <v>р/с 40702`810`6`0400`0000134 в ООО «ИнвестКапиталБанк», к/с 30101`810`0`0000`0000891, БИК 048073891</v>
          </cell>
          <cell r="W353" t="str">
            <v>0278085110</v>
          </cell>
        </row>
        <row r="354">
          <cell r="B354" t="str">
            <v>ООО "Уральская корона"</v>
          </cell>
          <cell r="C354" t="str">
            <v>юр</v>
          </cell>
          <cell r="E354" t="str">
            <v>Жужлев Вадим Владимирович</v>
          </cell>
          <cell r="O354" t="str">
            <v>г.Уфа, Пр.Октября, д.7</v>
          </cell>
          <cell r="S354" t="str">
            <v>р/с 40702`810`6`0400`0000134 в ООО «ИнвестКапиталБанк», к/с 30101`810`0`0000`0000891, БИК 048073891</v>
          </cell>
          <cell r="X354" t="str">
            <v>22-55-98</v>
          </cell>
        </row>
        <row r="355">
          <cell r="B355" t="str">
            <v>ООО "Уральская нефтепромышленная компания"</v>
          </cell>
          <cell r="C355" t="str">
            <v>юр</v>
          </cell>
          <cell r="D355" t="str">
            <v>Генеральный Директор</v>
          </cell>
          <cell r="E355" t="str">
            <v>Ашихмин Александр Владимирович</v>
          </cell>
          <cell r="F355" t="str">
            <v>Устава</v>
          </cell>
          <cell r="M355" t="str">
            <v>Трефилова Наталья Геннадиевна</v>
          </cell>
          <cell r="O355" t="str">
            <v>450000, г.Уфа, ул.Ленина, д. 5/2</v>
          </cell>
          <cell r="S355" t="str">
            <v>р/с 40702`810`1`0400`0000139 в ООО «ИнвестКапиталБанк», к/с 30101`810`0`0000`0000891, БИК 048073891</v>
          </cell>
          <cell r="W355" t="str">
            <v>0275030289</v>
          </cell>
        </row>
        <row r="356">
          <cell r="B356" t="str">
            <v>ООО "Уфа-Восток-Сервис"</v>
          </cell>
          <cell r="C356" t="str">
            <v>юр</v>
          </cell>
          <cell r="D356" t="str">
            <v xml:space="preserve">Главный бухгалтер </v>
          </cell>
          <cell r="E356" t="str">
            <v>Никитина Оксана Анатольевна</v>
          </cell>
          <cell r="F356" t="str">
            <v>Доверенности №000306 от 01.10.2002г.</v>
          </cell>
          <cell r="G356" t="str">
            <v>Директор</v>
          </cell>
          <cell r="H356" t="str">
            <v>Гриценко Геннадий Викторович</v>
          </cell>
          <cell r="J356" t="str">
            <v>бухгалтер-кассир</v>
          </cell>
          <cell r="K356" t="str">
            <v>Анищенко Ирина Вячеславовна</v>
          </cell>
          <cell r="L356" t="str">
            <v>Доверенности №000335 от 17.10.2002г.</v>
          </cell>
          <cell r="M356" t="str">
            <v>Никитина Оксана Анатольевна</v>
          </cell>
          <cell r="O356" t="str">
            <v>450097, г.Уфа, ул.Х.Давлетшиной, д.16/1</v>
          </cell>
          <cell r="S356" t="str">
            <v>р/с 40702`810`8`0644`0100990 в Башкирском ОСБ 8598 г.Уфы, к/с 30101`810`3`0000`0000601, БИК 048073601</v>
          </cell>
          <cell r="W356" t="str">
            <v>0278057056</v>
          </cell>
          <cell r="X356" t="str">
            <v>(3472) 52-52-81</v>
          </cell>
          <cell r="Y356" t="str">
            <v>(3472) 52-52-81</v>
          </cell>
        </row>
        <row r="357">
          <cell r="B357" t="str">
            <v>ООО "Уфакранподъем-Сервис"</v>
          </cell>
          <cell r="C357" t="str">
            <v>юр</v>
          </cell>
          <cell r="D357" t="str">
            <v>Директор</v>
          </cell>
          <cell r="E357" t="str">
            <v>Л.Ю. Варнавская</v>
          </cell>
          <cell r="F357" t="str">
            <v>Устава</v>
          </cell>
          <cell r="O357" t="str">
            <v>г.Уфа, ул. Фронтовых бригад, 48/5</v>
          </cell>
          <cell r="S357" t="str">
            <v>р/с 40702`810`9`0400`0000258 в ООО «ИнвестКапиталБанк», к/с 30101`810`0`0000`0000891, БИК 048073891</v>
          </cell>
          <cell r="W357" t="str">
            <v>0273037352</v>
          </cell>
          <cell r="X357" t="str">
            <v>38-58-14</v>
          </cell>
        </row>
        <row r="358">
          <cell r="B358" t="str">
            <v>ООО "УфаМонолитСтрой"</v>
          </cell>
          <cell r="C358" t="str">
            <v>юр</v>
          </cell>
          <cell r="D358" t="str">
            <v>Директор</v>
          </cell>
          <cell r="E358" t="str">
            <v>Вовк Михаил Юрьевич</v>
          </cell>
          <cell r="F358" t="str">
            <v>Устава</v>
          </cell>
          <cell r="H358" t="str">
            <v>Газизова Лидия Ахметовна</v>
          </cell>
          <cell r="I358" t="str">
            <v>Доверенности №1 от 15.07.2004г.</v>
          </cell>
          <cell r="M358" t="str">
            <v>Засыпкина Татьяна Николаевна</v>
          </cell>
          <cell r="O358" t="str">
            <v>450026,г.Уфа, шоссе Уфимское,д,3</v>
          </cell>
          <cell r="S358" t="str">
            <v>р/с 40702`810`0`0400`0000417 в ООО «ИнвестКапиталБанк», к/с 30101`810`0`0000`0000891, БИК 048073891</v>
          </cell>
          <cell r="W358" t="str">
            <v>0273035919</v>
          </cell>
          <cell r="X358" t="str">
            <v>35-13-86</v>
          </cell>
        </row>
        <row r="359">
          <cell r="B359" t="str">
            <v>ООО "УфаСтройБетон"</v>
          </cell>
          <cell r="C359" t="str">
            <v>юр</v>
          </cell>
          <cell r="D359" t="str">
            <v>Директор</v>
          </cell>
          <cell r="E359" t="str">
            <v>Юмагузин Юлай Ханифович</v>
          </cell>
          <cell r="F359" t="str">
            <v>Устава</v>
          </cell>
          <cell r="H359" t="str">
            <v>Газизова Лидия Ахметовна</v>
          </cell>
          <cell r="I359" t="str">
            <v>Доверенности №1 от 15.07.2004г.</v>
          </cell>
          <cell r="K359" t="str">
            <v>Савицина Елена Михайловна</v>
          </cell>
          <cell r="L359" t="str">
            <v>Доверенности №2 от 20.07.2004г.</v>
          </cell>
          <cell r="O359" t="str">
            <v>450019, г.Уфа, ул. Кирзаводская, 1А</v>
          </cell>
          <cell r="S359" t="str">
            <v>р/с 40702`810`7`0000`0000664 в ОАО "Региональный банк развития",  к/с 30101`810`3`0000`0000766, БИК 048073766</v>
          </cell>
          <cell r="W359" t="str">
            <v>0278092484</v>
          </cell>
          <cell r="X359" t="str">
            <v>74-87-76</v>
          </cell>
        </row>
        <row r="360">
          <cell r="B360" t="str">
            <v>ООО "Уфимское УПП "Электролуч" ВОС"</v>
          </cell>
          <cell r="C360" t="str">
            <v>юр</v>
          </cell>
          <cell r="D360" t="str">
            <v>Генеральный директор</v>
          </cell>
          <cell r="E360" t="str">
            <v>Габдрахманов Рашит Фикриевич</v>
          </cell>
          <cell r="F360" t="str">
            <v>Устава</v>
          </cell>
          <cell r="M360" t="str">
            <v>Гуникова Людмила Николаевна</v>
          </cell>
          <cell r="O360" t="str">
            <v>450005, г. Уфа, ул. Достоевского, д. 135</v>
          </cell>
          <cell r="S360" t="str">
            <v>р/с 40702`810`0`1900`0000033 в ООО «ИнвестКапиталБанк», к/с 30101`810`0`0000`0000891, БИК 048073891</v>
          </cell>
          <cell r="W360" t="str">
            <v>0278061060</v>
          </cell>
        </row>
        <row r="361">
          <cell r="B361" t="str">
            <v>ООО "Фабрика "Мир"</v>
          </cell>
          <cell r="C361" t="str">
            <v>юр</v>
          </cell>
          <cell r="D361" t="str">
            <v>Директор</v>
          </cell>
          <cell r="E361" t="str">
            <v>Гладикова Елена Фанильевна</v>
          </cell>
          <cell r="F361" t="str">
            <v>Устава</v>
          </cell>
          <cell r="H361" t="str">
            <v>Лапина Елена Григорьевна</v>
          </cell>
          <cell r="I361" t="str">
            <v>Доверенности №б/н от 13.04.2004г.</v>
          </cell>
          <cell r="O361" t="str">
            <v>450001, г.Уфа, Пр.Октября, д.4</v>
          </cell>
          <cell r="S361" t="str">
            <v>р/с 40702`810`0`0400`0000464 в ООО «ИнвестКапиталБанк», к/с 30101`810`0`0000`0000891, БИК 048073891</v>
          </cell>
          <cell r="W361" t="str">
            <v>0278098415</v>
          </cell>
          <cell r="X361" t="str">
            <v>24-87-26</v>
          </cell>
        </row>
        <row r="362">
          <cell r="B362" t="str">
            <v>ООО "Фаворит"</v>
          </cell>
          <cell r="C362" t="str">
            <v>юр</v>
          </cell>
          <cell r="D362" t="str">
            <v>Директор</v>
          </cell>
          <cell r="E362" t="str">
            <v>Кисляков Александр Геннадиевич</v>
          </cell>
          <cell r="F362" t="str">
            <v>Устава</v>
          </cell>
          <cell r="O362" t="str">
            <v>450076, г.Уфа, ул. Гончарная, 11-1</v>
          </cell>
          <cell r="S362" t="str">
            <v>р/с 40702`810`7`0400`0000610 в ООО «ИнвестКапиталБанк», к/с 30101`810`0`0000`0000891, БИК 048073891</v>
          </cell>
          <cell r="W362" t="str">
            <v>0275045172</v>
          </cell>
        </row>
        <row r="363">
          <cell r="B363" t="str">
            <v>ООО "Фасст-Урал"</v>
          </cell>
          <cell r="C363" t="str">
            <v>юр</v>
          </cell>
          <cell r="E363" t="str">
            <v>Елизаров Вячеслав Борисович</v>
          </cell>
          <cell r="F363" t="str">
            <v>Доверенности от 08.01.2003г.</v>
          </cell>
          <cell r="O363" t="str">
            <v>г.Первоуральск, ул.Бурильщиков, д.27</v>
          </cell>
          <cell r="S363" t="str">
            <v>р/с 40702`810`8`0001`0028033 в ОАО "Гранкомбанк" г.Екатеринбург, к/с 30101`810`7`0000`0000775, БИК 046577775</v>
          </cell>
          <cell r="W363" t="str">
            <v>6625023725</v>
          </cell>
        </row>
        <row r="364">
          <cell r="B364" t="str">
            <v>ООО "Финпроминвест"</v>
          </cell>
          <cell r="C364" t="str">
            <v>юр</v>
          </cell>
          <cell r="D364" t="str">
            <v>Директор</v>
          </cell>
          <cell r="E364" t="str">
            <v>Титлов Виктор Борисович</v>
          </cell>
          <cell r="F364" t="str">
            <v>Устава</v>
          </cell>
          <cell r="H364" t="str">
            <v>Ишалина Лия Рамильевна</v>
          </cell>
          <cell r="I364" t="str">
            <v>Доверенности №б/н от 23.09.2004г.</v>
          </cell>
          <cell r="O364" t="str">
            <v>450000, Республика Башкортостан, г. Уфа, ул. Владивостокская, д.1 А</v>
          </cell>
          <cell r="S364" t="str">
            <v>р/с 40702`810`7`0000`0000457 в ОАО "Региональный банк развития",  к/с 30101`810`3`0000`0000766, БИК 048073766</v>
          </cell>
          <cell r="W364" t="str">
            <v>0278074830</v>
          </cell>
          <cell r="X364" t="str">
            <v>37-11-44</v>
          </cell>
        </row>
        <row r="365">
          <cell r="B365" t="str">
            <v>ООО "Фирма "Банкос"</v>
          </cell>
          <cell r="C365" t="str">
            <v>юр</v>
          </cell>
          <cell r="E365" t="str">
            <v>Седова Александра Вячеславовна</v>
          </cell>
          <cell r="F365" t="str">
            <v>Доверенности №50 от 28.01.2003г.</v>
          </cell>
          <cell r="O365" t="str">
            <v>450005, р.Башкортостан, г.Уфа, ул.Кирова, д.65</v>
          </cell>
          <cell r="S365" t="str">
            <v>р/с 40702`810`1`0000`0000083 в ОАО "УралСиб", к/с 30101`810`6`0000`0000754, БИК 048073754</v>
          </cell>
          <cell r="W365" t="str">
            <v>0274029604</v>
          </cell>
        </row>
        <row r="366">
          <cell r="B366" t="str">
            <v>ООО "Фирма "Башкирские инвестиции"</v>
          </cell>
          <cell r="C366" t="str">
            <v>юр</v>
          </cell>
          <cell r="D366" t="str">
            <v>Генеральный Директор</v>
          </cell>
          <cell r="E366" t="str">
            <v>Ахметшин Марат Марсович</v>
          </cell>
          <cell r="F366" t="str">
            <v>Устава</v>
          </cell>
          <cell r="G366" t="str">
            <v>Заместитель Генерального Директора</v>
          </cell>
          <cell r="H366" t="str">
            <v>Ашихмин Александр Владимирович</v>
          </cell>
          <cell r="I366" t="str">
            <v>Генеральной Доверенности №01/26-04 от 26.04.2004г.</v>
          </cell>
          <cell r="J366" t="str">
            <v>Финансовый директор</v>
          </cell>
          <cell r="K366" t="str">
            <v>Фаттахов Марат Фанильевич</v>
          </cell>
          <cell r="L366" t="str">
            <v xml:space="preserve">Генеральной доверенности </v>
          </cell>
          <cell r="M366" t="str">
            <v>Замятина Оксана Николаевна</v>
          </cell>
          <cell r="O366" t="str">
            <v>г.Уфа, ул.Ленина, д.5/2</v>
          </cell>
          <cell r="S366" t="str">
            <v>р/с 40702`810`8`0400`0000138 в ООО «ИнвестКапиталБанк», к/с 30101`810`0`0000`0000891, БИК 048073891</v>
          </cell>
          <cell r="T366" t="str">
            <v>р/с 40701`810`9`0000`0000006 в ОАО "УралСиб", к/с 30101`810`6`0000`0000754, БИК 048073754</v>
          </cell>
          <cell r="W366" t="str">
            <v>0274047360</v>
          </cell>
          <cell r="X366" t="str">
            <v>22-55-98</v>
          </cell>
        </row>
        <row r="367">
          <cell r="B367" t="str">
            <v>ООО "Фирма "БИС"</v>
          </cell>
          <cell r="C367" t="str">
            <v>юр</v>
          </cell>
          <cell r="D367" t="str">
            <v>Директор</v>
          </cell>
          <cell r="E367" t="str">
            <v>Кардакова Ирина Петровна</v>
          </cell>
          <cell r="F367" t="str">
            <v>Устава</v>
          </cell>
          <cell r="O367" t="str">
            <v>450052, г.Уфа, ул. Чернышевского, 61</v>
          </cell>
          <cell r="S367" t="str">
            <v>р/с 40702`810`2`0400`0000136 в ООО «ИнвестКапиталБанк», к/с 30101`810`0`0000`0000891, БИК 048073891</v>
          </cell>
          <cell r="W367" t="str">
            <v>0275023387</v>
          </cell>
          <cell r="X367" t="str">
            <v>53-39-71</v>
          </cell>
        </row>
        <row r="368">
          <cell r="B368" t="str">
            <v>ООО "Фирма "Мир"</v>
          </cell>
          <cell r="C368" t="str">
            <v>юр</v>
          </cell>
          <cell r="D368" t="str">
            <v>Директор</v>
          </cell>
          <cell r="E368" t="str">
            <v>Хазигалеев Артур Валерьевич</v>
          </cell>
          <cell r="F368" t="str">
            <v>Устава</v>
          </cell>
          <cell r="H368" t="str">
            <v>Лапина Елена Григорьевна</v>
          </cell>
          <cell r="I368" t="str">
            <v>Доверенности б/н от 10.01.2005 г.</v>
          </cell>
          <cell r="O368" t="str">
            <v>450001, г.Уфа, Пр.Октября, д.4</v>
          </cell>
          <cell r="S368" t="str">
            <v>р/с 40702`810`0`0400`0000268 в ООО «ИнвестКапиталБанк», к/с 30101`810`0`0000`0000891, БИК 048073891</v>
          </cell>
          <cell r="W368" t="str">
            <v>0278091762</v>
          </cell>
          <cell r="X368" t="str">
            <v>247642, 248725</v>
          </cell>
        </row>
        <row r="369">
          <cell r="B369" t="str">
            <v>ООО "Фиштрейд"</v>
          </cell>
          <cell r="C369" t="str">
            <v>юр</v>
          </cell>
          <cell r="D369" t="str">
            <v>Директор</v>
          </cell>
          <cell r="E369" t="str">
            <v>Хайретдинов Ришат Фаязович</v>
          </cell>
          <cell r="F369" t="str">
            <v>Устава</v>
          </cell>
          <cell r="O369" t="str">
            <v>г.Стерлитамак, ул. Худайбердина, 85</v>
          </cell>
          <cell r="S369" t="str">
            <v>р/с 40702`810`8`0731`0000934 в Калиниском доп. офисе ОАО «СоцинвестБанк» г.Уфа, к/с 30101`810`9`0000`0000739, БИК 048073739</v>
          </cell>
          <cell r="W369" t="str">
            <v>0268024076</v>
          </cell>
          <cell r="X369" t="str">
            <v>8 23 25-65-90</v>
          </cell>
        </row>
        <row r="370">
          <cell r="B370" t="str">
            <v>ООО "Фиштрейдплюс"</v>
          </cell>
          <cell r="C370" t="str">
            <v>юр</v>
          </cell>
          <cell r="D370" t="str">
            <v>Директор</v>
          </cell>
          <cell r="E370" t="str">
            <v>Олейников Алексей Борисович</v>
          </cell>
          <cell r="F370" t="str">
            <v>Устава</v>
          </cell>
          <cell r="O370" t="str">
            <v>г.Стерлитамак, ул. Худайбердина, 85</v>
          </cell>
          <cell r="S370" t="str">
            <v>р/с 40702`810`5`0400`0000412 в ООО «ИнвестКапиталБанк», к/с 30101`810`0`0000`0000891, БИК 048073891</v>
          </cell>
          <cell r="W370" t="str">
            <v>0268032278</v>
          </cell>
          <cell r="X370" t="str">
            <v>(23) 25-65-90</v>
          </cell>
        </row>
        <row r="371">
          <cell r="B371" t="str">
            <v>ООО "Форест"</v>
          </cell>
          <cell r="C371" t="str">
            <v>юр</v>
          </cell>
          <cell r="D371" t="str">
            <v>Директор</v>
          </cell>
          <cell r="E371" t="str">
            <v>Ашихмина Ксения Владимировна</v>
          </cell>
          <cell r="F371" t="str">
            <v>Устава</v>
          </cell>
          <cell r="O371" t="str">
            <v>450059, РБ, г.Уфа, Пр.Октября, д.15</v>
          </cell>
          <cell r="S371" t="str">
            <v>р/с 40702`810`9`0400`0000070 в ООО «ИнвестКапиталБанк», к/с 30101`810`0`0000`0000891, БИК 048073891</v>
          </cell>
          <cell r="W371" t="str">
            <v>0278105736</v>
          </cell>
          <cell r="X371" t="str">
            <v>8-917-44-14-282</v>
          </cell>
        </row>
        <row r="372">
          <cell r="B372" t="str">
            <v>ООО "Форсаж"</v>
          </cell>
          <cell r="C372" t="str">
            <v>юр</v>
          </cell>
          <cell r="D372" t="str">
            <v>Уполномоченное лицо</v>
          </cell>
          <cell r="E372" t="str">
            <v>Мустафина Зарима Махмутовна</v>
          </cell>
          <cell r="F372" t="str">
            <v>Устава</v>
          </cell>
          <cell r="H372" t="str">
            <v>Лапина Елена Григорьевна</v>
          </cell>
          <cell r="I372" t="str">
            <v>Доверенности б/н от 05.01.2004г.</v>
          </cell>
          <cell r="O372" t="str">
            <v>450001, г.Уфа, Пр.Октября, д.4</v>
          </cell>
          <cell r="S372" t="str">
            <v>р/с 40702`810`9`0400`0000216 в ООО «ИнвестКапиталБанк», к/с 30101`810`0`0000`0000891, БИК 048073891</v>
          </cell>
          <cell r="W372" t="str">
            <v>0278090840</v>
          </cell>
        </row>
        <row r="373">
          <cell r="B373" t="str">
            <v>ООО "Фронтир"</v>
          </cell>
          <cell r="C373" t="str">
            <v>юр</v>
          </cell>
          <cell r="D373" t="str">
            <v>Генеральный директор</v>
          </cell>
          <cell r="E373" t="str">
            <v>Морозов Сергей Игоревич</v>
          </cell>
          <cell r="F373" t="str">
            <v>Устава</v>
          </cell>
          <cell r="O373" t="str">
            <v>117926, г.Москва, 5-й Донской пр., д.21Б</v>
          </cell>
          <cell r="S373" t="str">
            <v>р/с 40702`810`4`0000`1006084 в АКБ «Лефко-Банк», к/с 30101`810`0`0000`0000683, БИК 044583683</v>
          </cell>
          <cell r="W373" t="str">
            <v>7725212990</v>
          </cell>
        </row>
        <row r="374">
          <cell r="B374" t="str">
            <v>ООО "ФХС Поиск"</v>
          </cell>
          <cell r="C374" t="str">
            <v>юр</v>
          </cell>
          <cell r="D374" t="str">
            <v>Директор</v>
          </cell>
          <cell r="E374" t="str">
            <v>Халилов Газинур Гадельшинович</v>
          </cell>
          <cell r="F374" t="str">
            <v>Устава</v>
          </cell>
          <cell r="O374" t="str">
            <v>450096, г.Уфа, ул.Шафиева, д.44</v>
          </cell>
          <cell r="S374" t="str">
            <v>р/с 40702`810`8`0000`0000587 в ОАО "УралСиб", к/с 30101`810`6`0000`0000754, БИК 048073754</v>
          </cell>
          <cell r="W374" t="str">
            <v>0275026490</v>
          </cell>
          <cell r="X374" t="str">
            <v>37-31-04</v>
          </cell>
        </row>
        <row r="375">
          <cell r="B375" t="str">
            <v>ООО "Ханум"</v>
          </cell>
          <cell r="C375" t="str">
            <v>юр</v>
          </cell>
          <cell r="D375" t="str">
            <v>Директор</v>
          </cell>
          <cell r="E375" t="str">
            <v>Равилова Гюзель Маратовна</v>
          </cell>
          <cell r="F375" t="str">
            <v>Устава</v>
          </cell>
          <cell r="M375" t="str">
            <v>Антипина Светлана Николаевна</v>
          </cell>
          <cell r="O375" t="str">
            <v>450000, г.Уфа, ул. Айская, 46</v>
          </cell>
          <cell r="S375" t="str">
            <v>р/с 40702`810`2`0739`0003360 в ОАО "Социнвестбанк" г.Уфы, к/с 30101`810`9`0000`0000739, БИК 048073739</v>
          </cell>
          <cell r="W375" t="str">
            <v>0274070232</v>
          </cell>
          <cell r="X375" t="str">
            <v>23-69-26</v>
          </cell>
        </row>
        <row r="376">
          <cell r="B376" t="str">
            <v>ООО "Харт-С"</v>
          </cell>
          <cell r="C376" t="str">
            <v>юр</v>
          </cell>
          <cell r="D376" t="str">
            <v>Директор</v>
          </cell>
          <cell r="E376" t="str">
            <v>Аюханов Рустам Мансурович</v>
          </cell>
          <cell r="O376" t="str">
            <v>г.Стерлитамак, ул. Щербакова, 7</v>
          </cell>
          <cell r="S376" t="str">
            <v>р/с 40702`810`2`0400`0000327 в ООО «ИнвестКапиталБанк», к/с 30101`810`0`0000`0000891, БИК 048073891</v>
          </cell>
          <cell r="W376" t="str">
            <v>0268029109</v>
          </cell>
        </row>
        <row r="377">
          <cell r="B377" t="str">
            <v>ООО "Центр недвижимости "Координатор"</v>
          </cell>
          <cell r="C377" t="str">
            <v>юр</v>
          </cell>
          <cell r="D377" t="str">
            <v>Уполномоченное лицо</v>
          </cell>
          <cell r="E377" t="str">
            <v>Мустафина Зарима Махмутовна</v>
          </cell>
          <cell r="F377" t="str">
            <v>Устава</v>
          </cell>
          <cell r="H377" t="str">
            <v>Лапина Елена Григорьевна</v>
          </cell>
          <cell r="I377" t="str">
            <v>Доверенности б/н от 10.01.2005 г.</v>
          </cell>
          <cell r="O377" t="str">
            <v>450001, г.Уфа, Пр.Октября, д.4</v>
          </cell>
          <cell r="S377" t="str">
            <v>р/с 40702`810`7`0400`0000225 в ООО «ИнвестКапиталБанк», к/с 30101`810`0`0000`0000891, БИК 048073891</v>
          </cell>
          <cell r="W377" t="str">
            <v>0278090960</v>
          </cell>
        </row>
        <row r="378">
          <cell r="B378" t="str">
            <v>ООО "Центр-Люкс"</v>
          </cell>
          <cell r="C378" t="str">
            <v>юр</v>
          </cell>
          <cell r="E378" t="str">
            <v>Трифонов Евгений Владимирович</v>
          </cell>
          <cell r="F378" t="str">
            <v>Устава</v>
          </cell>
          <cell r="O378" t="str">
            <v>450059, г.Уфа, ул.Зорге, д.17, ком.210</v>
          </cell>
          <cell r="S378" t="str">
            <v>р/с 40702`810`3`0867`0000940 в доп. офисе ОАО «Социнвестбанк», к/с 30101`810`9`0000`0000739, БИК 048073739</v>
          </cell>
          <cell r="W378" t="str">
            <v>0276030027</v>
          </cell>
          <cell r="X378" t="str">
            <v>32-60-98</v>
          </cell>
        </row>
        <row r="379">
          <cell r="B379" t="str">
            <v>ООО "Цефал-ИФК"</v>
          </cell>
          <cell r="C379" t="str">
            <v>юр</v>
          </cell>
          <cell r="D379" t="str">
            <v>директор</v>
          </cell>
          <cell r="E379" t="str">
            <v>Ибрагимов  Т.Г.</v>
          </cell>
          <cell r="F379" t="str">
            <v>Устава</v>
          </cell>
          <cell r="O379" t="str">
            <v>г.Уфа, ул. Рижская, д.5</v>
          </cell>
          <cell r="S379" t="str">
            <v>р/с 40702810400000002118 в АКБ Башкомснаббанк, БИК 048073842, к/с 30101810800000000842</v>
          </cell>
          <cell r="W379" t="str">
            <v>0275032575</v>
          </cell>
          <cell r="X379">
            <v>284210</v>
          </cell>
        </row>
        <row r="380">
          <cell r="B380" t="str">
            <v>ООО "Чистый город"</v>
          </cell>
          <cell r="C380" t="str">
            <v>юр</v>
          </cell>
          <cell r="D380" t="str">
            <v>Генеральный Директор</v>
          </cell>
          <cell r="E380" t="str">
            <v>Быков Семен Григорьевич</v>
          </cell>
          <cell r="F380" t="str">
            <v>Устава</v>
          </cell>
          <cell r="M380" t="str">
            <v>Замятина Оксана Николаевна</v>
          </cell>
          <cell r="O380" t="str">
            <v>450000, РБ, г.Уфа, ул.Ленина, д.5/2-8</v>
          </cell>
          <cell r="S380" t="str">
            <v>р/с 40702`810`1`0400`0000142 в ООО «ИнвестКапиталБанк», к/с 30101`810`0`0000`0000891, БИК 048073891</v>
          </cell>
          <cell r="W380" t="str">
            <v>0275034124</v>
          </cell>
        </row>
        <row r="381">
          <cell r="B381" t="str">
            <v>ООО "Шаг"</v>
          </cell>
          <cell r="C381" t="str">
            <v>юр</v>
          </cell>
          <cell r="D381" t="str">
            <v>Генеральный директор</v>
          </cell>
          <cell r="E381" t="str">
            <v>Карбушев Д.Н.</v>
          </cell>
          <cell r="F381" t="str">
            <v>Устава</v>
          </cell>
          <cell r="O381" t="str">
            <v>450000, г.Уфа, ул.К.Маркса, д.8</v>
          </cell>
          <cell r="S381" t="str">
            <v>р/с 40702`810`5`0082`0000203 в ОАО «УралСиб», к/с 30101`810`6`0000`0000754, БИК 048073754</v>
          </cell>
          <cell r="W381" t="str">
            <v>0274053928</v>
          </cell>
        </row>
        <row r="382">
          <cell r="B382" t="str">
            <v>ООО "Шамет"</v>
          </cell>
          <cell r="C382" t="str">
            <v>юр</v>
          </cell>
          <cell r="D382" t="str">
            <v>Директор</v>
          </cell>
          <cell r="E382" t="str">
            <v>Чиглинцева Елена Владимировна</v>
          </cell>
          <cell r="F382" t="str">
            <v>Устава</v>
          </cell>
          <cell r="H382" t="str">
            <v>Баскунова Роза Валентиновна</v>
          </cell>
          <cell r="I382" t="str">
            <v>Доверенности №2 от 22.06.2004г.</v>
          </cell>
          <cell r="O382" t="str">
            <v>450099, г.Уфа, ул. Жукова, 17/а-29</v>
          </cell>
          <cell r="S382" t="str">
            <v>р/с 40702`810`4`0400`0000596 в ООО «ИнвестКапиталБанк», к/с 30101`810`0`0000`0000891, БИК 048073891</v>
          </cell>
          <cell r="W382" t="str">
            <v>0276081247</v>
          </cell>
        </row>
        <row r="383">
          <cell r="B383" t="str">
            <v>ООО "ЭКОС+"</v>
          </cell>
          <cell r="C383" t="str">
            <v>юр</v>
          </cell>
          <cell r="D383" t="str">
            <v>Директор</v>
          </cell>
          <cell r="E383" t="str">
            <v>Коробова Виктория Владимировна</v>
          </cell>
          <cell r="F383" t="str">
            <v>Устава</v>
          </cell>
          <cell r="M383" t="str">
            <v>Лаврешина Т.А.</v>
          </cell>
          <cell r="O383" t="str">
            <v>450005, г. Уфа, ул. 50 лет Октября, 15</v>
          </cell>
          <cell r="S383" t="str">
            <v>р/с 40702`978`2`0400`0000654 в ООО «ИнвестКапиталБанк», к/с 30101`810`0`0000`0000891, БИК 048073891</v>
          </cell>
          <cell r="T383" t="str">
            <v>р/с 40702`810`3`0400`0000654 в ООО «ИнвестКапиталБанк», к/с 30101`810`0`0000`0000891, БИК 048073891</v>
          </cell>
          <cell r="W383" t="str">
            <v>0278091480</v>
          </cell>
        </row>
        <row r="384">
          <cell r="B384" t="str">
            <v>ООО "Экострой"</v>
          </cell>
          <cell r="C384" t="str">
            <v>юр</v>
          </cell>
          <cell r="D384" t="str">
            <v>Директор</v>
          </cell>
          <cell r="E384" t="str">
            <v>Ибатуллин Рустэм Кашфуллович</v>
          </cell>
          <cell r="F384" t="str">
            <v>Устава</v>
          </cell>
          <cell r="O384" t="str">
            <v>450018, г.Уфа, ул. Демская, д.34/Ж</v>
          </cell>
          <cell r="S384" t="str">
            <v>р/с 40702`810`4`0000`0001342 в ОАО "УралСиб", к/с 30101`810`6`0000`0000754, БИК 048073754</v>
          </cell>
          <cell r="W384" t="str">
            <v>0274075181</v>
          </cell>
        </row>
        <row r="385">
          <cell r="B385" t="str">
            <v>ООО "Экотон"</v>
          </cell>
          <cell r="C385" t="str">
            <v>юр</v>
          </cell>
          <cell r="D385" t="str">
            <v>Директор</v>
          </cell>
          <cell r="E385" t="str">
            <v>Мансуров Ринат Арсланович</v>
          </cell>
          <cell r="F385" t="str">
            <v>Устава</v>
          </cell>
          <cell r="O385" t="str">
            <v>450078, РБ, г.Уфа, ул. Харьковская, 120/1</v>
          </cell>
          <cell r="S385" t="str">
            <v>р/с 40702`810`9`0400`0000300 в ООО «ИнвестКапиталБанк», к/с 30101`810`0`0000`0000891, БИК 048073891</v>
          </cell>
          <cell r="W385" t="str">
            <v>0278092332</v>
          </cell>
        </row>
        <row r="386">
          <cell r="B386" t="str">
            <v>ООО "ЭкспоТрейд НТК"</v>
          </cell>
          <cell r="C386" t="str">
            <v>юр</v>
          </cell>
          <cell r="D386" t="str">
            <v>Генеральный директор</v>
          </cell>
          <cell r="E386" t="str">
            <v>Юсупов Денис Анварович</v>
          </cell>
          <cell r="F386" t="str">
            <v>Устава</v>
          </cell>
          <cell r="O386" t="str">
            <v>г. Москва, Подъемная улица, д. 14, стр. 44, комн. 4</v>
          </cell>
          <cell r="S386" t="str">
            <v>р/с 40702`810`7`0000`0001661 в ООО КБ «Генбанк», к/с 30101`810`8`0000`0000382, БИК 044585382</v>
          </cell>
          <cell r="W386" t="str">
            <v>7722258805</v>
          </cell>
        </row>
        <row r="387">
          <cell r="B387" t="str">
            <v>ООО "ЭкспоТрейд"</v>
          </cell>
          <cell r="C387" t="str">
            <v>юр</v>
          </cell>
          <cell r="E387" t="str">
            <v>Суханов Максим Юрьевич</v>
          </cell>
          <cell r="F387" t="str">
            <v>Доверенности №6 от 09.02.2004г.</v>
          </cell>
          <cell r="H387" t="str">
            <v>Минниянов Тагир Тимирзянович</v>
          </cell>
          <cell r="I387" t="str">
            <v>Доверенности №б/н от 22.04.2004г.</v>
          </cell>
          <cell r="K387" t="str">
            <v>Анисимов Константин Викторович</v>
          </cell>
          <cell r="L387" t="str">
            <v>Устава</v>
          </cell>
          <cell r="O387" t="str">
            <v>127106, г.Москва, ул. Ботаническая, д.41, к.7</v>
          </cell>
          <cell r="S387" t="str">
            <v>р/с 40702`810`9`0000`0000785 в ООО КБ "Регионфинансбанк», к/с 30101`810`4`0000`0000898, БИК 044583898</v>
          </cell>
          <cell r="W387" t="str">
            <v>7715390785</v>
          </cell>
        </row>
        <row r="388">
          <cell r="B388" t="str">
            <v>ООО "Элеватортехснаб"</v>
          </cell>
          <cell r="C388" t="str">
            <v>юр</v>
          </cell>
          <cell r="E388" t="str">
            <v>Гайнтдинов Ф.Ф.</v>
          </cell>
          <cell r="F388" t="str">
            <v>Устава</v>
          </cell>
          <cell r="O388" t="str">
            <v>450000, г.Уфа, ул. Окт-й Революции, д.10</v>
          </cell>
          <cell r="S388" t="str">
            <v>р/с 40702`810`7`0400`0000115 в ООО «ИнвестКапиталБанк», к/с 30101`810`0`0000`0000891, БИК 048073891</v>
          </cell>
          <cell r="W388" t="str">
            <v>0274069861</v>
          </cell>
        </row>
        <row r="389">
          <cell r="B389" t="str">
            <v>ООО "Элегия"</v>
          </cell>
          <cell r="C389" t="str">
            <v>юр</v>
          </cell>
          <cell r="D389" t="str">
            <v>Уполномоченное лицо</v>
          </cell>
          <cell r="E389" t="str">
            <v>Мустафина Зарима Махмутовна</v>
          </cell>
          <cell r="F389" t="str">
            <v>Устава</v>
          </cell>
          <cell r="H389" t="str">
            <v>Лапина Елена Григорьевна</v>
          </cell>
          <cell r="I389" t="str">
            <v>Доверенности б/н от 10.01.2005 г.</v>
          </cell>
          <cell r="O389" t="str">
            <v>450001, г.Уфа, Пр.Октября, д.4</v>
          </cell>
          <cell r="S389" t="str">
            <v>р/с 40702`810`2`0400`0000220 в ООО «ИнвестКапиталБанк», к/с 30101`810`0`0000`0000891, БИК 048073891</v>
          </cell>
          <cell r="W389" t="str">
            <v>0278090864</v>
          </cell>
        </row>
        <row r="390">
          <cell r="B390" t="str">
            <v>ООО "Элстрой"</v>
          </cell>
          <cell r="C390" t="str">
            <v>юр</v>
          </cell>
          <cell r="D390" t="str">
            <v>Директор</v>
          </cell>
          <cell r="E390" t="str">
            <v>Каюмова Дина Ахтаровна</v>
          </cell>
          <cell r="F390" t="str">
            <v>Устава</v>
          </cell>
          <cell r="O390" t="str">
            <v>450112, г.Уфа, ул.Победы, д.43</v>
          </cell>
          <cell r="S390" t="str">
            <v>р/с 40702`810`3`0400`0000104 в ООО «ИнвестКапиталБанк», к/с 30101`810`0`0000`0000891, БИК 048073891</v>
          </cell>
          <cell r="W390" t="str">
            <v>0277038029</v>
          </cell>
        </row>
        <row r="391">
          <cell r="B391" t="str">
            <v>ООО "Эльбрус"</v>
          </cell>
          <cell r="C391" t="str">
            <v>юр</v>
          </cell>
          <cell r="D391" t="str">
            <v>Директор</v>
          </cell>
          <cell r="E391" t="str">
            <v>Шарипова Гульнара Арслановна</v>
          </cell>
          <cell r="F391" t="str">
            <v>Устава</v>
          </cell>
          <cell r="O391" t="str">
            <v>450078, РБ г.Уфа, ул.Воровского, 93</v>
          </cell>
          <cell r="S391" t="str">
            <v>р/с 40702`810`6`0400`0000163 в ООО «ИнвестКапиталБанк», к/с 30101`810`0`0000`0000891, БИК 048073891</v>
          </cell>
          <cell r="W391" t="str">
            <v>0278070160</v>
          </cell>
        </row>
        <row r="392">
          <cell r="B392" t="str">
            <v>ООО "Энергоавтоматика"</v>
          </cell>
          <cell r="C392" t="str">
            <v>юр</v>
          </cell>
          <cell r="D392" t="str">
            <v>Директор</v>
          </cell>
          <cell r="E392" t="str">
            <v>Магрупов Рауф Ульфатович</v>
          </cell>
          <cell r="F392" t="str">
            <v>Устава</v>
          </cell>
          <cell r="G392" t="str">
            <v>Гл.инженер</v>
          </cell>
          <cell r="H392" t="str">
            <v>Михеев Владимир Анатольевич</v>
          </cell>
          <cell r="K392" t="str">
            <v>Павлова Лидия Ивановна</v>
          </cell>
          <cell r="L392" t="str">
            <v>Доверенности № 147 от 22.03.2005г.</v>
          </cell>
          <cell r="M392" t="str">
            <v>Павлова Лидия Ивановна</v>
          </cell>
          <cell r="O392" t="str">
            <v>450030, г.Уфа, Индустриальное шоссе, 116</v>
          </cell>
          <cell r="S392" t="str">
            <v>р/с 40702`810`2`0009`0000142 в ОАО «УралСиб», к/с 30101`810`6`0000`0000754, БИК 048073754</v>
          </cell>
          <cell r="T392" t="str">
            <v>р/с 40702`810`7`0009`0000163 в ОАО «УралСиб», к/с 30101`810`6`0000`0000754, БИК 048073754</v>
          </cell>
          <cell r="W392" t="str">
            <v>0273040605</v>
          </cell>
          <cell r="X392" t="str">
            <v>38-22-18, 38-84-51</v>
          </cell>
        </row>
        <row r="393">
          <cell r="B393" t="str">
            <v>ООО "Энергоавтотранс"</v>
          </cell>
          <cell r="C393" t="str">
            <v>юр</v>
          </cell>
          <cell r="E393" t="str">
            <v>Колобушкина Альфира Халяфовна</v>
          </cell>
          <cell r="F393" t="str">
            <v>Доверенности б/н от 21.05.2003г.</v>
          </cell>
          <cell r="O393" t="str">
            <v>450081, г.Уфа, ул.Трамвайная, д.1/1</v>
          </cell>
          <cell r="S393" t="str">
            <v>р/с 40702`810`2`0002`0000028 в ОАО "УралСиб", к/с 30101`810`6`0000`0000754, БИК 048073754</v>
          </cell>
          <cell r="W393" t="str">
            <v>0276068694</v>
          </cell>
        </row>
        <row r="394">
          <cell r="B394" t="str">
            <v>ООО "Энергопрофи"</v>
          </cell>
          <cell r="C394" t="str">
            <v>юр</v>
          </cell>
          <cell r="E394" t="str">
            <v>Габдрахманова Светлана Венеровна</v>
          </cell>
          <cell r="F394" t="str">
            <v>Доверенности №3 от 16.01.2003г.</v>
          </cell>
          <cell r="O394" t="str">
            <v>450001, г.Уфа, Пр.Октября, д.4</v>
          </cell>
          <cell r="S394" t="str">
            <v>р/с 40702`810`6`0739`0003342 в ОАО «Социнвестбанк», к/с 30101`810`9`0000`0000739, БИК 048073739</v>
          </cell>
          <cell r="W394" t="str">
            <v>0278083634</v>
          </cell>
          <cell r="X394" t="str">
            <v>74-41-33</v>
          </cell>
        </row>
        <row r="395">
          <cell r="B395" t="str">
            <v>ООО "Энергоремонт"</v>
          </cell>
          <cell r="C395" t="str">
            <v>юр</v>
          </cell>
          <cell r="D395" t="str">
            <v>Директор</v>
          </cell>
          <cell r="E395" t="str">
            <v>Хафизов Рим Хамитович</v>
          </cell>
          <cell r="F395" t="str">
            <v>Устава</v>
          </cell>
          <cell r="H395" t="str">
            <v>Царькова Елена Рудольфовна</v>
          </cell>
          <cell r="I395" t="str">
            <v>Доверенности №381 от 23.04.2004г.</v>
          </cell>
          <cell r="K395" t="str">
            <v>Чугунов Аркадий Иванович</v>
          </cell>
          <cell r="L395" t="str">
            <v>Доверенности № 119/1884 от 31.12.2003 г.</v>
          </cell>
          <cell r="O395" t="str">
            <v>450030, г.Уфа, ул. Индустриальное шоссе 116/1</v>
          </cell>
          <cell r="S395" t="str">
            <v>р/с 40702`810`6`0000`1000871 в ОАО «Башэкономбанк», к/с 30101`810`7`0000`0000874, БИК 048073874</v>
          </cell>
          <cell r="W395" t="str">
            <v>0273040531</v>
          </cell>
        </row>
        <row r="396">
          <cell r="B396" t="str">
            <v>ООО "Энергоресурсы"</v>
          </cell>
          <cell r="C396" t="str">
            <v>юр</v>
          </cell>
          <cell r="D396" t="str">
            <v>Директор</v>
          </cell>
          <cell r="E396" t="str">
            <v>Царукян Альберт Амаякович</v>
          </cell>
          <cell r="F396" t="str">
            <v>Устава</v>
          </cell>
          <cell r="O396" t="str">
            <v>450068, г.Уфа, ул.Вологодская,д.34, кв.207</v>
          </cell>
          <cell r="S396" t="str">
            <v>р/с        40702`810`8`0642`0100237 в Башкирском ОСБ №8598 г.Уфы, к/с 30101810300000000601,    БИК 048073601</v>
          </cell>
          <cell r="W396" t="str">
            <v>0273029425</v>
          </cell>
          <cell r="X396" t="str">
            <v>74-65-63</v>
          </cell>
          <cell r="Y396" t="str">
            <v>23-65-54</v>
          </cell>
        </row>
        <row r="397">
          <cell r="B397" t="str">
            <v>ООО "Энергостройсервис"</v>
          </cell>
          <cell r="C397" t="str">
            <v>юр</v>
          </cell>
          <cell r="H397" t="str">
            <v>Абзалова Гальсина Асхаровна</v>
          </cell>
          <cell r="I397" t="str">
            <v>Доверенность №489 от 30.04.2003г.</v>
          </cell>
          <cell r="J397" t="str">
            <v>Решетникова Алла Аркадьевна</v>
          </cell>
          <cell r="K397" t="str">
            <v>Доверенность №663 от 19.06.2003г.</v>
          </cell>
          <cell r="O397" t="str">
            <v>450081, г.Уфа, Уфимское шоссе, 36/1</v>
          </cell>
          <cell r="S397" t="str">
            <v>р/с 40702`810`3`0009`0000181 в ОАО "УралСиб" г.Уфа, к/с 30101`810`6`0000`0000754, БИК 048073754</v>
          </cell>
          <cell r="W397" t="str">
            <v>0276067404</v>
          </cell>
          <cell r="X397" t="str">
            <v>35-63-51</v>
          </cell>
        </row>
        <row r="398">
          <cell r="B398" t="str">
            <v>ООО "Эффект"</v>
          </cell>
          <cell r="C398" t="str">
            <v>юр</v>
          </cell>
          <cell r="D398" t="str">
            <v>Директор</v>
          </cell>
          <cell r="E398" t="str">
            <v>Амиров Эдуард Рифович</v>
          </cell>
          <cell r="F398" t="str">
            <v>Устава</v>
          </cell>
          <cell r="O398" t="str">
            <v>450076, г.Уфа, ул.М.Гафури, 54-11</v>
          </cell>
          <cell r="S398" t="str">
            <v>р/с 40702`810`2`0400`0000275 в ООО «ИнвестКапиталБанк», к/с 30101`810`0`0000`0000891, БИК 048073891</v>
          </cell>
          <cell r="W398" t="str">
            <v>0275040777</v>
          </cell>
          <cell r="X398" t="str">
            <v>23-54-48</v>
          </cell>
        </row>
        <row r="399">
          <cell r="B399" t="str">
            <v>ООО "Эффективный капитал"</v>
          </cell>
          <cell r="C399" t="str">
            <v>юр</v>
          </cell>
          <cell r="D399" t="str">
            <v>Директор</v>
          </cell>
          <cell r="E399" t="str">
            <v>Даминов Вадим Наилевич</v>
          </cell>
          <cell r="F399" t="str">
            <v>Устава</v>
          </cell>
          <cell r="O399" t="str">
            <v>450097, г.Уфа, ул. Н.Дмитриева, 1</v>
          </cell>
          <cell r="S399" t="str">
            <v>р/с 40702`810`6`0000`0004518 в  ОАО «Альфа-банк-Башкортостан», к/с 30101`810`8`0000`0000855, БИК 048073855</v>
          </cell>
          <cell r="W399" t="str">
            <v>0278097080</v>
          </cell>
        </row>
        <row r="400">
          <cell r="B400" t="str">
            <v>ООО "Юкон- Урал"</v>
          </cell>
          <cell r="C400" t="str">
            <v>юр</v>
          </cell>
          <cell r="D400" t="str">
            <v>директор</v>
          </cell>
          <cell r="E400" t="str">
            <v>Абдрахимов Р.Н.</v>
          </cell>
          <cell r="F400" t="str">
            <v>Устава</v>
          </cell>
          <cell r="O400" t="str">
            <v xml:space="preserve">г.Уфа, ул. Коммунистическая, д. 22 </v>
          </cell>
          <cell r="S400" t="str">
            <v>р/с 40702`810`1`0000`0002285 в ОАО АКБ «Башкомснаббанк», к/с 30101`810`8`0000`0000842, БИК 048073842</v>
          </cell>
          <cell r="W400" t="str">
            <v>0274076883</v>
          </cell>
          <cell r="X400" t="str">
            <v>74-72-79</v>
          </cell>
        </row>
        <row r="401">
          <cell r="B401" t="str">
            <v>ООО "ЮНИКС"</v>
          </cell>
          <cell r="C401" t="str">
            <v>юр</v>
          </cell>
          <cell r="D401" t="str">
            <v>Директор</v>
          </cell>
          <cell r="E401" t="str">
            <v>Ревенко Андрей Владимирович</v>
          </cell>
          <cell r="F401" t="str">
            <v>Устава</v>
          </cell>
          <cell r="O401" t="str">
            <v>г.Уфа, Индустриальное шоссе, д.2</v>
          </cell>
          <cell r="S401" t="str">
            <v>р/с 40702`810`0`0792`0001602 в ОАО «Социнвестбанк», к/с 30101`810`9`0000`0000739, БИК 048073739</v>
          </cell>
          <cell r="W401" t="str">
            <v>0273039494</v>
          </cell>
        </row>
        <row r="402">
          <cell r="B402" t="str">
            <v>ООО "Юни-Один"</v>
          </cell>
          <cell r="C402" t="str">
            <v>юр</v>
          </cell>
          <cell r="D402" t="str">
            <v>Директор</v>
          </cell>
          <cell r="E402" t="str">
            <v>Педь Олег Владимирович</v>
          </cell>
          <cell r="F402" t="str">
            <v>Устава</v>
          </cell>
          <cell r="M402" t="str">
            <v>Гейко Елена Робертовна</v>
          </cell>
          <cell r="O402" t="str">
            <v>г.Уфа, ул.Жукова, д.2, корп.1</v>
          </cell>
          <cell r="S402" t="str">
            <v>р/с 40702`810`1`0400`0000184 в ООО «ИнвестКапиталБанк», к/с 30101`810`0`0000`0000891, БИК 048073891</v>
          </cell>
          <cell r="W402" t="str">
            <v>0276073503</v>
          </cell>
        </row>
        <row r="403">
          <cell r="B403" t="str">
            <v>ООО "ЮниТраст"</v>
          </cell>
          <cell r="C403" t="str">
            <v>юр</v>
          </cell>
          <cell r="D403" t="str">
            <v>Директор</v>
          </cell>
          <cell r="E403" t="str">
            <v>Хламушкин Андрей Владимирович</v>
          </cell>
          <cell r="F403" t="str">
            <v>Устава</v>
          </cell>
          <cell r="H403" t="str">
            <v>Авсиевич Татьяна Анатольевна</v>
          </cell>
          <cell r="I403" t="str">
            <v>Доверенности №5 от 25.02.2004г.</v>
          </cell>
          <cell r="O403" t="str">
            <v>450059, г.Уфа, ул. 50 лет Октября, д.15</v>
          </cell>
          <cell r="S403" t="str">
            <v>р/с 40702`810`3`0400`0000285 в ООО «ИнвестКапиталБанк», к/с 30101`810`0`0000`0000891, БИК 048073891</v>
          </cell>
          <cell r="W403" t="str">
            <v>0278085590</v>
          </cell>
        </row>
        <row r="404">
          <cell r="B404" t="str">
            <v>ООО "ЮТИС"</v>
          </cell>
          <cell r="C404" t="str">
            <v>юр</v>
          </cell>
          <cell r="E404" t="str">
            <v>Буравов Ю. В.</v>
          </cell>
          <cell r="F404" t="str">
            <v>Устава</v>
          </cell>
          <cell r="O404" t="str">
            <v>450006, РБ, г.Уфа, а/я-390</v>
          </cell>
          <cell r="S404" t="str">
            <v>р/с 40702`810`2`0081`0000076 в отд. Черниковское ОАО «УралСиб», к/с 30101`810`6`0000`0000754, БИК 048073754</v>
          </cell>
          <cell r="W404" t="str">
            <v>0278003100</v>
          </cell>
        </row>
        <row r="405">
          <cell r="B405" t="str">
            <v>ООО «Инфомедиастрой»</v>
          </cell>
          <cell r="C405" t="str">
            <v>юр</v>
          </cell>
          <cell r="D405" t="str">
            <v>Генеральный директор</v>
          </cell>
          <cell r="E405" t="str">
            <v>Шнырев Юрий Евгеньевич</v>
          </cell>
          <cell r="F405" t="str">
            <v>Устава</v>
          </cell>
          <cell r="O405" t="str">
            <v>109004, Москва, Пестовский пер., д.12, стр.1</v>
          </cell>
          <cell r="S405" t="str">
            <v>р/с 40702`810`3`0000`1005538 в АКБ «Лефко – Банк» г. Москва
к/с 30101`810`0`0000`0000683  БИК 044583683</v>
          </cell>
          <cell r="W405" t="str">
            <v>7709372629</v>
          </cell>
        </row>
        <row r="406">
          <cell r="B406" t="str">
            <v>ООО Автотранспортная лизинговая компания "Авто-Лизинг"</v>
          </cell>
          <cell r="C406" t="str">
            <v>юр</v>
          </cell>
          <cell r="H406" t="str">
            <v>Штанько Геннадий Алексеевич</v>
          </cell>
          <cell r="I406" t="str">
            <v>Доверенности №б/н от 05.02.2004 г.</v>
          </cell>
          <cell r="O406" t="str">
            <v>г.Уфа, ул. Силикатная, 25</v>
          </cell>
          <cell r="Q406" t="str">
            <v>80 03 549679 выдан 17.09.2002г. Кировским РУВД г.Уфы</v>
          </cell>
          <cell r="S406" t="str">
            <v>р/с 40702`810`7`0600`0102580 в Башкирском ОСБ №8598  Сбербанка РФ, к/с 30101`810`3`0000`0000601, БИК 048073601</v>
          </cell>
          <cell r="T406" t="str">
            <v>р/с 40701`810`5`0025`0000004 в филиале АБ "Газпромбанк" (ЗАО) в г. Уфе, к/с 30101`810`3`0000`0000928, БИК 048073928</v>
          </cell>
          <cell r="W406" t="str">
            <v>0275039066</v>
          </cell>
        </row>
        <row r="407">
          <cell r="B407" t="str">
            <v>ООО Агентство инвестиционных технологий "Альфа-Капитал"</v>
          </cell>
          <cell r="C407" t="str">
            <v>юр</v>
          </cell>
          <cell r="D407" t="str">
            <v>Генеральный директор</v>
          </cell>
          <cell r="E407" t="str">
            <v>Мисюков Олег Александрович</v>
          </cell>
          <cell r="F407" t="str">
            <v>Устава</v>
          </cell>
          <cell r="H407" t="str">
            <v>Мисюкова Елена Николаевна</v>
          </cell>
          <cell r="I407" t="str">
            <v>Доверенности № 7 от 09.12.2004 г.</v>
          </cell>
          <cell r="O407" t="str">
            <v>45022, г.Уфа, ул.Бакалинская д.68/3</v>
          </cell>
          <cell r="S407" t="str">
            <v>р/с 40702`810`1`0001`0000853 в ОАО "УралСиб", к/с 30101`810`6`0000`0000754, БИК 048073754</v>
          </cell>
          <cell r="W407" t="str">
            <v>0278094668</v>
          </cell>
          <cell r="X407" t="str">
            <v>53-61-18</v>
          </cell>
        </row>
        <row r="408">
          <cell r="B408" t="str">
            <v>ООО Бизнес Центр "Старый Город"</v>
          </cell>
          <cell r="C408" t="str">
            <v>юр</v>
          </cell>
          <cell r="D408" t="str">
            <v>Директор</v>
          </cell>
          <cell r="E408" t="str">
            <v>Савицина Елена Михайловна</v>
          </cell>
          <cell r="F408" t="str">
            <v>Устава</v>
          </cell>
          <cell r="H408" t="str">
            <v>Газизова Лидия Ахметовна</v>
          </cell>
          <cell r="I408" t="str">
            <v>Доверенности №1 от 14.07.2004г.</v>
          </cell>
          <cell r="O408" t="str">
            <v>450103, г.Уфа, ул. Сочинская, д.10</v>
          </cell>
          <cell r="S408" t="str">
            <v>р/с 40702`810`9`0000`0000668 в ОАО "Региональный банк развития",  к/с 30101`810`3`0000`0000766, БИК 048073766</v>
          </cell>
          <cell r="W408" t="str">
            <v>0274089667</v>
          </cell>
          <cell r="X408" t="str">
            <v>74-87-76</v>
          </cell>
        </row>
        <row r="409">
          <cell r="B409" t="str">
            <v>ООО ИЖСК</v>
          </cell>
          <cell r="C409" t="str">
            <v>юр</v>
          </cell>
        </row>
        <row r="410">
          <cell r="B410" t="str">
            <v>ООО ИК "Башкирские ценные бумаги"</v>
          </cell>
          <cell r="C410" t="str">
            <v>юр</v>
          </cell>
          <cell r="D410" t="str">
            <v>Главный Управляющий</v>
          </cell>
          <cell r="E410" t="str">
            <v>Рой М. И.</v>
          </cell>
          <cell r="F410" t="str">
            <v>Устава</v>
          </cell>
          <cell r="O410" t="str">
            <v>г.Уфа, ул.Ленина, д.72</v>
          </cell>
          <cell r="S410" t="str">
            <v>р/с 30101`810`7`0000`0000874 в АБЭР «БашЭкономБанк», к/с 30101`810`7`0000`0000874, БИК 048073874</v>
          </cell>
          <cell r="W410" t="str">
            <v>0278015200</v>
          </cell>
        </row>
        <row r="411">
          <cell r="B411" t="str">
            <v>ООО ИК "Урал-Инвест"</v>
          </cell>
          <cell r="C411" t="str">
            <v>юр</v>
          </cell>
          <cell r="D411" t="str">
            <v>Директор</v>
          </cell>
          <cell r="E411" t="str">
            <v>Рой М. И.</v>
          </cell>
          <cell r="F411" t="str">
            <v>Устава</v>
          </cell>
          <cell r="H411" t="str">
            <v>Шафиева Ирина Явитовна</v>
          </cell>
          <cell r="I411" t="str">
            <v>Доверенности №б/н от 23.04.2004г.</v>
          </cell>
          <cell r="O411" t="str">
            <v>450078, г.Уфа, ул. Айская, 52/1</v>
          </cell>
          <cell r="S411" t="str">
            <v>р/с 40701`810`7`0600`0112940 в Башкирском ОСБ №8598  Сбербанка РФ, к/с 30101`810`3`0000`0000601, БИК 048073601</v>
          </cell>
          <cell r="W411" t="str">
            <v>0278096320</v>
          </cell>
        </row>
        <row r="412">
          <cell r="B412" t="str">
            <v>ООО Инвестиционная компания "Центр-Инвест"</v>
          </cell>
          <cell r="C412" t="str">
            <v>юр</v>
          </cell>
          <cell r="E412" t="str">
            <v>Директор Мустафин Ринат Фазылович</v>
          </cell>
          <cell r="F412" t="str">
            <v>Устава</v>
          </cell>
          <cell r="O412" t="str">
            <v>450000, г.Уфа, ул. Ленина, 43-50</v>
          </cell>
          <cell r="S412" t="str">
            <v>р/с 40701`810`4`0644`0000006 в Башкирском ОСБ  №8598 г. Уфы, к/с 30101`810`3`0000`0000601, БИК 048073601</v>
          </cell>
          <cell r="W412" t="str">
            <v>0275017136</v>
          </cell>
          <cell r="X412" t="str">
            <v>23-86-98</v>
          </cell>
        </row>
        <row r="413">
          <cell r="B413" t="str">
            <v>ООО Компания "Старый мельник"</v>
          </cell>
          <cell r="C413" t="str">
            <v>юр</v>
          </cell>
          <cell r="D413" t="str">
            <v>Директор</v>
          </cell>
          <cell r="E413" t="str">
            <v>Подчиваров Ростислав Юрьевич</v>
          </cell>
          <cell r="F413" t="str">
            <v>Устава</v>
          </cell>
          <cell r="O413" t="str">
            <v>450019, Россия, Башкортостан, г.Уфа, ул. Черный Яр, 2</v>
          </cell>
          <cell r="S413" t="str">
            <v>р/с 40702`810`0`0000`0001124 в ОАО «УралСиб» в г.Уфе, к/с 30101`810`6`0000`0000754, БИК 048073754</v>
          </cell>
          <cell r="W413" t="str">
            <v>0275031155</v>
          </cell>
          <cell r="X413" t="str">
            <v>23-14-74</v>
          </cell>
          <cell r="Y413" t="str">
            <v>23-74-10</v>
          </cell>
        </row>
        <row r="414">
          <cell r="B414" t="str">
            <v>ООО Компания "Энергострой"</v>
          </cell>
          <cell r="C414" t="str">
            <v>юр</v>
          </cell>
          <cell r="D414" t="str">
            <v>Генеральный директор</v>
          </cell>
          <cell r="E414" t="str">
            <v>Яруллин Халит Айдарович</v>
          </cell>
          <cell r="F414" t="str">
            <v>Устава</v>
          </cell>
          <cell r="O414" t="str">
            <v>450054, г.Уфа, ул. Комсомольская, 126</v>
          </cell>
          <cell r="S414" t="str">
            <v>р/с 40702`810`6`0400`0000008 в ООО «ИнвестКапиталБанк», к/с 30101`810`0`0000`0000891, БИК 048073891</v>
          </cell>
          <cell r="T414" t="str">
            <v>р/с 40702`810`8`0025`0000667 в ОАО "УралСиб", к/с 30101`810`6`0000`0000754, БИК 048073754</v>
          </cell>
          <cell r="W414" t="str">
            <v>0276073253</v>
          </cell>
          <cell r="X414" t="str">
            <v>32-30-27</v>
          </cell>
        </row>
        <row r="415">
          <cell r="B415" t="str">
            <v>ООО КЦ "Бонуспродукт"</v>
          </cell>
          <cell r="C415" t="str">
            <v>юр</v>
          </cell>
          <cell r="E415" t="str">
            <v>Серавкина Елена Родионовна</v>
          </cell>
          <cell r="F415" t="str">
            <v>Доверенности №3от 06.08.2003г.</v>
          </cell>
          <cell r="O415" t="str">
            <v>г.Уфа, ул.Авроры, 25/1-11</v>
          </cell>
          <cell r="S415" t="str">
            <v xml:space="preserve">р/с 40702`810`9`0602`0001191 в Башкирском ОСБ №8598 г.Уфы, к/с 30101`810`3`0000`0000601, БИК 048073601 </v>
          </cell>
          <cell r="W415" t="str">
            <v>0274029900</v>
          </cell>
        </row>
        <row r="416">
          <cell r="B416" t="str">
            <v>ООО ЛК "ИнвестКапитал"</v>
          </cell>
          <cell r="C416" t="str">
            <v>юр</v>
          </cell>
          <cell r="D416" t="str">
            <v>Директор</v>
          </cell>
          <cell r="E416" t="str">
            <v>Ситчихин Андрей Николаевич</v>
          </cell>
          <cell r="F416" t="str">
            <v>Устава</v>
          </cell>
          <cell r="O416" t="str">
            <v>450001, г. Уфа, ул. Пр. Октября, 4</v>
          </cell>
          <cell r="S416" t="str">
            <v>р/с 40702`810`0`0400`0000734 в ООО «ИнвестКапиталБанк», к/с 30101`810`0`0000`0000891, БИК 048073891</v>
          </cell>
          <cell r="W416" t="str">
            <v>027401995</v>
          </cell>
        </row>
        <row r="417">
          <cell r="B417" t="str">
            <v>ООО НПФ "Лита"</v>
          </cell>
          <cell r="C417" t="str">
            <v>юр</v>
          </cell>
          <cell r="E417" t="str">
            <v>Образцов Олег Германович</v>
          </cell>
          <cell r="F417" t="str">
            <v>Доверенности №286 от 11.12.2002г.</v>
          </cell>
          <cell r="O417" t="str">
            <v>450027, г.Уфа, ул.Индустриальное шоссе, д.112/1</v>
          </cell>
          <cell r="S417" t="str">
            <v>р/с 40702`810`5`0009`0000020 в ОАО "УралСиб", к/с 30101`810`6`0000`0000754, БИК 048073754</v>
          </cell>
          <cell r="W417" t="str">
            <v>0273004237</v>
          </cell>
          <cell r="X417" t="str">
            <v>38-27-75</v>
          </cell>
        </row>
        <row r="418">
          <cell r="B418" t="str">
            <v>ООО НПФ "Урал-Трэм"</v>
          </cell>
          <cell r="C418" t="str">
            <v>юр</v>
          </cell>
          <cell r="D418" t="str">
            <v>Директор</v>
          </cell>
          <cell r="E418" t="str">
            <v>Муфазалов Азат Закирович</v>
          </cell>
          <cell r="F418" t="str">
            <v>Устава</v>
          </cell>
          <cell r="O418" t="str">
            <v>г.Уфа, ул. 50 лет СССР, д.24</v>
          </cell>
          <cell r="S418" t="str">
            <v>р/с 40702`810`3`0400`0000544 в ООО «ИнвестКапиталБанк», к/с 30101`810`0`0000`0000891, БИК 048073891</v>
          </cell>
          <cell r="W418" t="str">
            <v>0278080979</v>
          </cell>
        </row>
        <row r="419">
          <cell r="B419" t="str">
            <v>ООО НТЦ "Фабула Стройинвест"</v>
          </cell>
          <cell r="C419" t="str">
            <v>юр</v>
          </cell>
          <cell r="D419" t="str">
            <v>Директор</v>
          </cell>
          <cell r="E419" t="str">
            <v>Садриев Ренаиль Миассарович</v>
          </cell>
          <cell r="F419" t="str">
            <v>Устава</v>
          </cell>
          <cell r="H419" t="str">
            <v>Савицина Елена Михайловна</v>
          </cell>
          <cell r="I419" t="str">
            <v>Доверенности № 4 от 03.12.2004г.</v>
          </cell>
          <cell r="K419" t="str">
            <v>Газизова Лидия Ахметовна</v>
          </cell>
          <cell r="L419" t="str">
            <v>Доверенности № 5 от 03.12.2004 г.</v>
          </cell>
          <cell r="O419" t="str">
            <v>450103, г.Уфа, ул.Сочинская, д.10</v>
          </cell>
          <cell r="S419" t="str">
            <v>р/с 40702`810`6`0000`0000557 в ОАО "Региональный банк развития",  к/с 30101`810`3`0000`0000766, БИК 048073766</v>
          </cell>
          <cell r="W419" t="str">
            <v>0276060906</v>
          </cell>
        </row>
        <row r="420">
          <cell r="B420" t="str">
            <v>ООО ОПП "Уралтехпоставка"</v>
          </cell>
          <cell r="C420" t="str">
            <v>юр</v>
          </cell>
          <cell r="E420" t="str">
            <v>Нургалиева Адиля Айратовна</v>
          </cell>
          <cell r="F420" t="str">
            <v>Доверенности №1 от 11.03.2003г.</v>
          </cell>
          <cell r="O420" t="str">
            <v>450049, г.Уфа, ул.Фабричная, д.1</v>
          </cell>
          <cell r="S420" t="str">
            <v>р/с 40702`810`7`0000`1000933 в ОАО «Башэкономбанк» г.Уфа, к/с 30101`810`7`0000`0000874, БИК 048073874</v>
          </cell>
          <cell r="W420" t="str">
            <v>0276064883</v>
          </cell>
          <cell r="X420" t="str">
            <v>35-95-98, 35-51-65</v>
          </cell>
        </row>
        <row r="421">
          <cell r="B421" t="str">
            <v>ООО ПК "Лаворс"</v>
          </cell>
          <cell r="C421" t="str">
            <v>юр</v>
          </cell>
          <cell r="D421" t="str">
            <v>Генеральный директор</v>
          </cell>
          <cell r="E421" t="str">
            <v>Горячев Анатолий Николаевич</v>
          </cell>
          <cell r="F421" t="str">
            <v>Устава</v>
          </cell>
          <cell r="H421" t="str">
            <v>Белкин Сергей Геннадьевич</v>
          </cell>
          <cell r="I421" t="str">
            <v>Доверенности № 246 от 31.03.2005 г.</v>
          </cell>
          <cell r="M421" t="str">
            <v>Белкин Сергей Геннадьевич</v>
          </cell>
          <cell r="O421" t="str">
            <v>450097, г. Уфа, ул. Рижская, д. 5</v>
          </cell>
          <cell r="S421" t="str">
            <v>р/с 40702`810`4`0400`0000978 в ООО «ИнвестКапиталБанк», к/с 30101`810`0`0000`0000891, БИК 048073891</v>
          </cell>
          <cell r="W421" t="str">
            <v>0275013950</v>
          </cell>
          <cell r="X421" t="str">
            <v>52-85-33</v>
          </cell>
        </row>
        <row r="422">
          <cell r="B422" t="str">
            <v>ООО ПКГ "Мастер"</v>
          </cell>
          <cell r="C422" t="str">
            <v>юр</v>
          </cell>
          <cell r="E422" t="str">
            <v>Савицина Елена Михайловна</v>
          </cell>
          <cell r="F422" t="str">
            <v>Доверенности №6 от 20.07.2004г.</v>
          </cell>
          <cell r="H422" t="str">
            <v>Газизова Лидия Ахметовна</v>
          </cell>
          <cell r="I422" t="str">
            <v>Доверенности №5-04 от 21.06.2004г.</v>
          </cell>
          <cell r="K422" t="str">
            <v>Садриева Юлия Ренаилевна</v>
          </cell>
          <cell r="L422" t="str">
            <v>Доверенности №7 от 02.08.2004г.</v>
          </cell>
          <cell r="M422" t="str">
            <v>Газизова Лидия Ахметовна</v>
          </cell>
          <cell r="O422" t="str">
            <v>450000, г.Уфа, ул.Энергетиков, 30</v>
          </cell>
          <cell r="S422" t="str">
            <v>р/с 40702`810`4`0000`0000469 в ОАО "Региональный банк развития",  к/с 30101`810`3`0000`0000766, БИК 048073766</v>
          </cell>
          <cell r="W422" t="str">
            <v>0277039865</v>
          </cell>
          <cell r="X422" t="str">
            <v>74-87-76</v>
          </cell>
          <cell r="Y422" t="str">
            <v>23-19-17</v>
          </cell>
        </row>
        <row r="423">
          <cell r="B423" t="str">
            <v>ООО ПКП"МЭЛСИ"</v>
          </cell>
          <cell r="C423" t="str">
            <v>юр</v>
          </cell>
          <cell r="D423" t="str">
            <v>Генеральный директор</v>
          </cell>
          <cell r="E423" t="str">
            <v>Егоров Евгений Александрович</v>
          </cell>
          <cell r="F423" t="str">
            <v>Устава</v>
          </cell>
          <cell r="H423" t="str">
            <v>Магасумова Регина Закиевна</v>
          </cell>
          <cell r="I423" t="str">
            <v>Доверенности №21 от 03.02.2003г.</v>
          </cell>
          <cell r="O423" t="str">
            <v>г.Уфа, ул.Гвардейская, д.57</v>
          </cell>
          <cell r="S423" t="str">
            <v>р/с 40702`810`9`0642`0100250 в Башкирском ОСБ 8598 г.Уфы, к/с 30101`810`3`0000`0000601, БИК 048073601</v>
          </cell>
          <cell r="W423" t="str">
            <v>0273029665</v>
          </cell>
          <cell r="X423" t="str">
            <v>42-02-33</v>
          </cell>
          <cell r="Y423" t="str">
            <v>38-76-24</v>
          </cell>
        </row>
        <row r="424">
          <cell r="B424" t="str">
            <v>ООО ПКФ "Уралстройспецснабсбыт"</v>
          </cell>
          <cell r="C424" t="str">
            <v>юр</v>
          </cell>
          <cell r="D424" t="str">
            <v>Директор</v>
          </cell>
          <cell r="E424" t="str">
            <v>Тухватуллин Айрат Маратович</v>
          </cell>
          <cell r="F424" t="str">
            <v>Устава</v>
          </cell>
          <cell r="G424" t="str">
            <v>Исполнительный директор</v>
          </cell>
          <cell r="H424" t="str">
            <v>Латыпов Радик Тимирханович</v>
          </cell>
          <cell r="I424" t="str">
            <v>Генеральной доверенности № 1 от 05.01.2004 г.</v>
          </cell>
          <cell r="O424" t="str">
            <v>450001, г. Уфа, ул. Левченко, д. 8</v>
          </cell>
          <cell r="S424" t="str">
            <v>р/с 40702`810`7`0620`0000547 в Башкирском ОСБ № 8598, к/с 30101`810`3`0000`0000601, БИК 048073601</v>
          </cell>
          <cell r="W424" t="str">
            <v>0278082327</v>
          </cell>
        </row>
        <row r="425">
          <cell r="B425" t="str">
            <v>ООО ПНП "ЭСНА"</v>
          </cell>
          <cell r="C425" t="str">
            <v>юр</v>
          </cell>
          <cell r="E425" t="str">
            <v>Гарифуллин Ямиль Раисович</v>
          </cell>
          <cell r="F425" t="str">
            <v>Доверенности №218 от 18.09.2002г.</v>
          </cell>
          <cell r="G425" t="str">
            <v>Директор</v>
          </cell>
          <cell r="H425" t="str">
            <v>Багаутдинов И.М.</v>
          </cell>
          <cell r="M425" t="str">
            <v>Латыпов Р.Ю.</v>
          </cell>
          <cell r="O425" t="str">
            <v>452920, г.Агидель, ул.Пионерная, д.3, база "ЭСНА"</v>
          </cell>
          <cell r="S425" t="str">
            <v>р/с 40702`810`8`0024`0000059 в отд. ОАО «УралСиб» г.Агидель , к/с 30101`810`6`0000`0000754, БИК 048073754</v>
          </cell>
          <cell r="T425" t="str">
            <v>р/с 40702`810`7`0624`0100193 в Нефтекамском ОСБ №4624 Баш.ОСБ №8598 г.Уфы, к/с 30101`810`3`0000`0000601, БИК 048073601</v>
          </cell>
          <cell r="W425" t="str">
            <v>0253000682</v>
          </cell>
          <cell r="X425" t="str">
            <v>29-5-51, 29-2-44</v>
          </cell>
        </row>
        <row r="426">
          <cell r="B426" t="str">
            <v>ООО Производственно-коммерческая фирма "ПРТ-Групп"</v>
          </cell>
          <cell r="C426" t="str">
            <v>юр</v>
          </cell>
          <cell r="E426" t="str">
            <v>Красноперова Юлия Павловна</v>
          </cell>
          <cell r="F426" t="str">
            <v>Доверенности №25 от 23.01.2003г.</v>
          </cell>
          <cell r="O426" t="str">
            <v>450022, г.Уфа, ул.Ген.Горбатова, д.5/1</v>
          </cell>
          <cell r="S426" t="str">
            <v>р/с 40702`810`7`0055`0000014 в ОАО "УралСиб", к/с 30101`810`6`0000`0000754, БИК 048073754</v>
          </cell>
          <cell r="W426" t="str">
            <v>0278035447</v>
          </cell>
          <cell r="X426" t="str">
            <v>52-22-68, 52-18-61</v>
          </cell>
        </row>
        <row r="427">
          <cell r="B427" t="str">
            <v>ООО Промышленная группа Горизонт</v>
          </cell>
          <cell r="C427" t="str">
            <v>юр</v>
          </cell>
          <cell r="D427" t="str">
            <v>Директор</v>
          </cell>
          <cell r="E427" t="str">
            <v>Полюхов А.Е.</v>
          </cell>
          <cell r="I427" t="str">
            <v>Доверенности №3 от 19.09.2003г.</v>
          </cell>
          <cell r="O427" t="str">
            <v>620072, Свердловская обл., г.Екатеринбург, ул. Новгородцевой, 7, 30</v>
          </cell>
          <cell r="S427" t="str">
            <v>р/с 40702`810`5`0000`0002377 в ОАО АКБ "Башкомснаббанк", к/с 30101`810`8`0000`0000842, БИК 048073842</v>
          </cell>
          <cell r="W427" t="str">
            <v>6670036324</v>
          </cell>
        </row>
        <row r="428">
          <cell r="B428" t="str">
            <v>ООО ПСУ "Уралтермоизоляция"</v>
          </cell>
          <cell r="C428" t="str">
            <v>юр</v>
          </cell>
          <cell r="E428" t="str">
            <v>Нургалиева Адиля Айратовна</v>
          </cell>
          <cell r="F428" t="str">
            <v>Доверенности №01 от 11.03.2003г.</v>
          </cell>
          <cell r="O428" t="str">
            <v>450027, г.Уфа, ул.Трамвайная, д.14</v>
          </cell>
          <cell r="S428" t="str">
            <v>р/с 40702`810`1`0025`0000338 в ОАО "УралСиб" г.Уфа, к/с 30101`810`6`0000`0000754, БИК 048073754</v>
          </cell>
          <cell r="W428" t="str">
            <v>0273039720</v>
          </cell>
          <cell r="X428" t="str">
            <v>35-95-98, 35-51-65</v>
          </cell>
        </row>
        <row r="429">
          <cell r="B429" t="str">
            <v>ООО ПТФ "Квалитет"</v>
          </cell>
          <cell r="C429" t="str">
            <v>юр</v>
          </cell>
          <cell r="E429" t="str">
            <v>Трефилов А.Б.</v>
          </cell>
          <cell r="F429" t="str">
            <v>Устава</v>
          </cell>
          <cell r="O429" t="str">
            <v>450022, ул. Генерала Горбатова, 7/5</v>
          </cell>
          <cell r="S429" t="str">
            <v>р/с 40702`810`3`0400`0000243 в ООО «ИнвестКапиталБанк», к/с 30101`810`0`0000`0000891, БИК 048073891</v>
          </cell>
          <cell r="W429" t="str">
            <v>0278057017</v>
          </cell>
          <cell r="X429" t="str">
            <v>43-24-10</v>
          </cell>
        </row>
        <row r="430">
          <cell r="B430" t="str">
            <v>ООО РСК "Роза ветров"</v>
          </cell>
          <cell r="C430" t="str">
            <v>юр</v>
          </cell>
          <cell r="D430" t="str">
            <v>Директор</v>
          </cell>
          <cell r="E430" t="str">
            <v>Бочарников Александр Николаевич</v>
          </cell>
          <cell r="F430" t="str">
            <v>Устава</v>
          </cell>
          <cell r="O430" t="str">
            <v>г.Уфа, ул.Кирова, д.106, кв.1</v>
          </cell>
          <cell r="S430" t="str">
            <v>р/с 40702`810`4`0081`0000070, к/с 30101`810`6`0000`0000754, БИК 048073754</v>
          </cell>
          <cell r="W430" t="str">
            <v>0278048439</v>
          </cell>
          <cell r="X430" t="str">
            <v>25-95-69</v>
          </cell>
        </row>
        <row r="431">
          <cell r="B431" t="str">
            <v>ООО СТК "Разар"</v>
          </cell>
          <cell r="C431" t="str">
            <v>юр</v>
          </cell>
          <cell r="D431" t="str">
            <v>Директор</v>
          </cell>
          <cell r="E431" t="str">
            <v>Ахметова Айслу Тимерьяновна</v>
          </cell>
          <cell r="F431" t="str">
            <v>Устава</v>
          </cell>
          <cell r="G431" t="str">
            <v>Исполнительный директор</v>
          </cell>
          <cell r="H431" t="str">
            <v>Абдуллин Артур Маратович</v>
          </cell>
          <cell r="I431" t="str">
            <v>Доверенности № б/н от 23.11.2004 г.</v>
          </cell>
          <cell r="O431" t="str">
            <v>450077, г. Уфа, ул. Свердлова, д.72</v>
          </cell>
          <cell r="P431" t="str">
            <v>Серия 02 № 003959700 от 18.11.2004 г.</v>
          </cell>
          <cell r="S431" t="str">
            <v>р/с 40702`810`5`0600`0109097 в Башкирском ОСБ № 8598 г. Уфы, к/с 30101`810`3`0000`0000601, БИК 048073601</v>
          </cell>
          <cell r="W431" t="str">
            <v>0274100695</v>
          </cell>
        </row>
        <row r="432">
          <cell r="B432" t="str">
            <v>ООО Строительная фирма "Прогресс"</v>
          </cell>
          <cell r="C432" t="str">
            <v>юр</v>
          </cell>
          <cell r="D432" t="str">
            <v>Директор</v>
          </cell>
          <cell r="E432" t="str">
            <v>Тоноян Арменак Сираканович</v>
          </cell>
          <cell r="F432" t="str">
            <v>Устава</v>
          </cell>
          <cell r="M432" t="str">
            <v>Набиуллина Юлия Раятовна</v>
          </cell>
          <cell r="O432" t="str">
            <v>г.Уфа, ул. Гафури, 54</v>
          </cell>
          <cell r="S432" t="str">
            <v>р/с 40702`810`4`0000`0002231 в ОАО АКБ «Башкомснаббанк», к/с 30101`810`8`0000`0000842, БИК 048073842</v>
          </cell>
          <cell r="W432" t="str">
            <v>0274051857</v>
          </cell>
        </row>
        <row r="433">
          <cell r="B433" t="str">
            <v>ООО Торговый дом "Лакокрасочные материалы"</v>
          </cell>
          <cell r="C433" t="str">
            <v>юр</v>
          </cell>
          <cell r="D433" t="str">
            <v>Директор</v>
          </cell>
          <cell r="E433" t="str">
            <v>Масягутов Юрий Альбертович</v>
          </cell>
          <cell r="F433" t="str">
            <v>Устава</v>
          </cell>
          <cell r="O433" t="str">
            <v>450027, г.Уфа, ул. Индустриальное шоссе, 9</v>
          </cell>
          <cell r="S433" t="str">
            <v>р/с 40702`810`1`0400`0000540 в ООО «ИнвестКапиталБанк», к/с 30101`810`0`0000`0000891, БИК 048073891</v>
          </cell>
          <cell r="W433" t="str">
            <v>0278019460</v>
          </cell>
        </row>
        <row r="434">
          <cell r="B434" t="str">
            <v>ООО Туристическая компания "КРУИЗ"</v>
          </cell>
          <cell r="C434" t="str">
            <v>юр</v>
          </cell>
          <cell r="D434" t="str">
            <v>Директор</v>
          </cell>
          <cell r="E434" t="str">
            <v>Сулейманов Зиряк Гайлимович</v>
          </cell>
          <cell r="F434" t="str">
            <v>Устава</v>
          </cell>
          <cell r="O434" t="str">
            <v>г.Уфа, ул. 50 лет СССР, 39/2</v>
          </cell>
          <cell r="S434" t="str">
            <v>р/с 40702`810`5`0025`0000029 в филиале АБ "Газпромбанк" (ЗАО) в г.Уфе, к/с 30101`810`3`0000`0000928, БИК 048073928</v>
          </cell>
          <cell r="W434" t="str">
            <v>0274062094</v>
          </cell>
          <cell r="X434" t="str">
            <v>37-97-72</v>
          </cell>
        </row>
        <row r="435">
          <cell r="B435" t="str">
            <v>ООО УК "ИнвестКапитал"</v>
          </cell>
          <cell r="C435" t="str">
            <v>юр</v>
          </cell>
          <cell r="D435" t="str">
            <v>Директор</v>
          </cell>
          <cell r="E435" t="str">
            <v>Спеляниди Денис Георгиевич</v>
          </cell>
          <cell r="F435" t="str">
            <v>Устава</v>
          </cell>
          <cell r="O435" t="str">
            <v>450001, г. Уфа, Пр. Октября, 4</v>
          </cell>
          <cell r="P435" t="str">
            <v>Серия 02 № 002836840 от 23.08.2004 г.</v>
          </cell>
          <cell r="S435" t="str">
            <v>р/с 40702`810`2`0400`0000039 в ООО «ИнвестКапиталБанк», к/с 30101`810`0`0000`0000891, БИК 048073891</v>
          </cell>
          <cell r="W435" t="str">
            <v>0278103979</v>
          </cell>
        </row>
        <row r="436">
          <cell r="B436" t="str">
            <v>ООО УМ ЧАЙ-ТОРГ БИЛЬЯРДНЫЙ КЛУБ БОЯРД</v>
          </cell>
          <cell r="C436" t="str">
            <v>юр</v>
          </cell>
          <cell r="D436" t="str">
            <v>Директор</v>
          </cell>
          <cell r="E436" t="str">
            <v>Петров Сергей Викторович</v>
          </cell>
          <cell r="F436" t="str">
            <v>Устава</v>
          </cell>
          <cell r="S436" t="str">
            <v>р/с 40702`810`1`0400`0000401 в ООО «ИнвестКапиталБанк», к/с 30101`810`0`0000`0000891, БИК 048073891</v>
          </cell>
          <cell r="W436" t="str">
            <v>0274058997</v>
          </cell>
        </row>
        <row r="437">
          <cell r="B437" t="str">
            <v>ООО Управляющая компания "Башкирские ценные бумаги"</v>
          </cell>
          <cell r="C437" t="str">
            <v>юр</v>
          </cell>
          <cell r="H437" t="str">
            <v>Куклин Олеег Геннадьевич</v>
          </cell>
          <cell r="I437" t="str">
            <v>Доверенности №20 от 05.11.2003г.</v>
          </cell>
          <cell r="O437" t="str">
            <v>450001, РБ, г.Уфа, ул. Проспект Октября, 1/2</v>
          </cell>
          <cell r="S437" t="str">
            <v>р/с 40702`810`8`0000`1000859 в ОАО «Башэкономбанк», к/с 30101`810`7`0000`0000874, БИК 048073874</v>
          </cell>
          <cell r="W437" t="str">
            <v>0278087082</v>
          </cell>
          <cell r="X437" t="str">
            <v>35-74-48</v>
          </cell>
        </row>
        <row r="438">
          <cell r="B438" t="str">
            <v>ООО Управляющая компания "Вектор"</v>
          </cell>
          <cell r="C438" t="str">
            <v>юр</v>
          </cell>
          <cell r="D438" t="str">
            <v>Генеральный директор</v>
          </cell>
          <cell r="E438" t="str">
            <v>Фахретдинов Сергей Баянович</v>
          </cell>
          <cell r="F438" t="str">
            <v>Устава</v>
          </cell>
          <cell r="O438" t="str">
            <v>г.Москва, ул. Профсоюзная, 57</v>
          </cell>
          <cell r="S438" t="str">
            <v>р/с 40702`810`3`0400`0000421 в ООО «ИнвестКапиталБанк», к/с 30101`810`0`0000`0000891, БИК 048073891</v>
          </cell>
          <cell r="W438" t="str">
            <v>0278087082</v>
          </cell>
        </row>
        <row r="439">
          <cell r="B439" t="str">
            <v>ООО фирма "Авеста"</v>
          </cell>
          <cell r="C439" t="str">
            <v>юр</v>
          </cell>
          <cell r="D439" t="str">
            <v>Директор</v>
          </cell>
          <cell r="E439" t="str">
            <v>Винокурова З.Х.</v>
          </cell>
          <cell r="F439" t="str">
            <v>Устава</v>
          </cell>
          <cell r="H439" t="str">
            <v>Мусина Назира Фатклисламовна</v>
          </cell>
          <cell r="I439" t="str">
            <v>Доверенности №1 от 14.01.2003г.</v>
          </cell>
          <cell r="O439" t="str">
            <v>452030, РБ, г.Белебей, ул.Красная, д.134</v>
          </cell>
          <cell r="S439" t="str">
            <v>р/с 40702`810`1`0020`0000058 в ОАО "УралСиб", к/с 30101`810`6`0000`0000754, БИК 048073754</v>
          </cell>
          <cell r="W439" t="str">
            <v>0255005728</v>
          </cell>
        </row>
        <row r="440">
          <cell r="B440" t="str">
            <v>ООО фирма "Башинформсвязь"</v>
          </cell>
          <cell r="C440" t="str">
            <v>юр</v>
          </cell>
          <cell r="E440" t="str">
            <v>Кардакова Ирина Петровна</v>
          </cell>
          <cell r="G440" t="str">
            <v>Заместитель Директора</v>
          </cell>
          <cell r="H440" t="str">
            <v>Бахтияров Искандар Махмудович</v>
          </cell>
          <cell r="O440" t="str">
            <v>г.Уфа, ул. Чернышевского, д.61</v>
          </cell>
          <cell r="S440" t="str">
            <v>р/с 40702`810`7`0400`0000131 в ООО «ИнвестКапиталБанк», к/с 30101`810`0`0000`0000891, БИК 048073891</v>
          </cell>
          <cell r="X440" t="str">
            <v>22-60-28</v>
          </cell>
        </row>
        <row r="441">
          <cell r="B441" t="str">
            <v>ООО фирма "Металэкс"</v>
          </cell>
          <cell r="C441" t="str">
            <v>юр</v>
          </cell>
          <cell r="D441" t="str">
            <v>Директор</v>
          </cell>
          <cell r="E441" t="str">
            <v>Гаряев Игорь Вячеславович</v>
          </cell>
          <cell r="F441" t="str">
            <v>Устава</v>
          </cell>
          <cell r="O441" t="str">
            <v>г.Уфа, 1 переулок Водников, д.3</v>
          </cell>
          <cell r="S441" t="str">
            <v>р/с 40702`810`0`0400`0000271 в ООО «ИнвестКапиталБанк», к/с 30101`810`0`0000`0000891, БИК 048073891</v>
          </cell>
          <cell r="W441" t="str">
            <v>0275020763</v>
          </cell>
          <cell r="X441" t="str">
            <v>22-08-25</v>
          </cell>
        </row>
        <row r="442">
          <cell r="B442" t="str">
            <v>ООО фирма "Реконстрой"</v>
          </cell>
          <cell r="C442" t="str">
            <v>юр</v>
          </cell>
          <cell r="D442" t="str">
            <v>Директор</v>
          </cell>
          <cell r="E442" t="str">
            <v>Ган Павел Вальтерович</v>
          </cell>
          <cell r="F442" t="str">
            <v>Устава</v>
          </cell>
          <cell r="H442" t="str">
            <v>Ябанжи Марина Николаевна</v>
          </cell>
          <cell r="I442" t="str">
            <v>Доверенность б/н от 03.02.2004г.</v>
          </cell>
          <cell r="O442" t="str">
            <v>450071, Россия, Башкортостан, г.Уфа, ул. Менделеева, д.201/2-60</v>
          </cell>
          <cell r="S442" t="str">
            <v>р/с 40702`810`7`0739`0001943 в ОАО «Социнвестбанк" г.Уфе, к/с 30101`810`9`0000`0000739, БИК 048073739</v>
          </cell>
          <cell r="W442" t="str">
            <v>0276046877</v>
          </cell>
          <cell r="X442" t="str">
            <v>51-51-91</v>
          </cell>
        </row>
        <row r="443">
          <cell r="B443" t="str">
            <v>ООО ЦСМ "Город Мастеров"</v>
          </cell>
          <cell r="C443" t="str">
            <v>юр</v>
          </cell>
          <cell r="D443" t="str">
            <v>Директор</v>
          </cell>
          <cell r="E443" t="str">
            <v>Авсиевич Татьяна Михайловна</v>
          </cell>
          <cell r="F443" t="str">
            <v>Устава</v>
          </cell>
          <cell r="O443" t="str">
            <v>450056, РБ, Уфимский р-н, ст. Уршак</v>
          </cell>
          <cell r="S443" t="str">
            <v>р/с 40702`810`7`0400`0000526 в ООО «ИнвестКапиталБанк», к/с 30101`810`0`0000`0000891, БИК 048073891</v>
          </cell>
          <cell r="W443" t="str">
            <v>0245012719</v>
          </cell>
        </row>
        <row r="444">
          <cell r="B444" t="str">
            <v>ООО Частное охранное предприятие "Цитадель"</v>
          </cell>
          <cell r="C444" t="str">
            <v>юр</v>
          </cell>
          <cell r="D444" t="str">
            <v>Генеральный директор</v>
          </cell>
          <cell r="E444" t="str">
            <v>Галеев Альберт Масновиевич</v>
          </cell>
          <cell r="F444" t="str">
            <v>Устава</v>
          </cell>
          <cell r="O444" t="str">
            <v>450057, г.Уфа, ул.Фрунзе, д.64</v>
          </cell>
          <cell r="S444" t="str">
            <v>р/с 40702`810`7`0025`0000275 в ОАО "УралСиб", к/с 30101`810`6`0000`0000754, БИК 048073754</v>
          </cell>
          <cell r="W444" t="str">
            <v>0274068787</v>
          </cell>
          <cell r="X444" t="str">
            <v>32-96-20</v>
          </cell>
        </row>
        <row r="445">
          <cell r="B445" t="str">
            <v>Открытое акционерное общество "Уфимский завод автомобильных моторов"</v>
          </cell>
          <cell r="C445" t="str">
            <v>юр</v>
          </cell>
          <cell r="E445" t="str">
            <v>Гребнева Валентина Ивановна</v>
          </cell>
          <cell r="F445" t="str">
            <v>Доверенности б/н от 18.03.2003г.</v>
          </cell>
          <cell r="O445" t="str">
            <v>450039, г.Уфа, ул.Ферина, д.2</v>
          </cell>
          <cell r="S445" t="str">
            <v>р/с 40702`810`8`0051`0000006 в ОАО "УралСиб", к/с 30101`810`6`0000`0000754, БИК 048073754</v>
          </cell>
          <cell r="W445" t="str">
            <v>0273041648</v>
          </cell>
          <cell r="X445" t="str">
            <v>38-87-88</v>
          </cell>
        </row>
        <row r="446">
          <cell r="B446" t="str">
            <v>ПП "Сансельстрой"</v>
          </cell>
          <cell r="C446" t="str">
            <v>юр</v>
          </cell>
          <cell r="D446" t="str">
            <v>Директор</v>
          </cell>
          <cell r="E446" t="str">
            <v>Муниров Галей Барыевич</v>
          </cell>
          <cell r="F446" t="str">
            <v>Устава</v>
          </cell>
          <cell r="O446" t="str">
            <v>450030, г.Уфа, ул.Байкальская, 75а</v>
          </cell>
          <cell r="S446" t="str">
            <v>р/с 40702`810`4`0642`0100967 в Башкирском ОСБ №8598  Сбербанка РФ, к/с 30101`810`3`0000`0000601, БИК 048073601</v>
          </cell>
          <cell r="W446" t="str">
            <v>0273016433</v>
          </cell>
        </row>
        <row r="447">
          <cell r="B447" t="str">
            <v>Предприниматель Варнавская Ирина Викторовна</v>
          </cell>
          <cell r="C447" t="str">
            <v>юр</v>
          </cell>
          <cell r="E447" t="str">
            <v>Предприниматель Варнавская Ирина Викторовна</v>
          </cell>
          <cell r="F447" t="str">
            <v>Устава</v>
          </cell>
          <cell r="H447" t="str">
            <v>Галиев Алексей Яуведович</v>
          </cell>
          <cell r="I447" t="str">
            <v>Доверенности №1 от 26.09.2003г.</v>
          </cell>
          <cell r="Q447" t="str">
            <v>80 03 017749 Октябрьским РУВД г.Уфы 07.05.2003г. РБ</v>
          </cell>
          <cell r="S447" t="str">
            <v>р/с 40802`810`9`0400`0000080 в ООО «ИнвестКапиталБанк», к/с 30101`810`0`0000`0000891, БИК 048073891</v>
          </cell>
          <cell r="W447" t="str">
            <v>027307667618</v>
          </cell>
        </row>
        <row r="448">
          <cell r="B448" t="str">
            <v>Предприниматель Султанов Ильдар Вилевич</v>
          </cell>
          <cell r="C448" t="str">
            <v>юр</v>
          </cell>
          <cell r="E448" t="str">
            <v>Султанов Ильдар Вилевич</v>
          </cell>
          <cell r="O448" t="str">
            <v>г.Уфа, ул. Султанова, 8, кв.9</v>
          </cell>
          <cell r="Q448" t="str">
            <v>80 01 347984 выдан 23.11.2001г. Ленинским РОВД г.Уфы</v>
          </cell>
          <cell r="S448" t="str">
            <v>р/с 40802`810`2`0000`0000027, к/с 30101`810`0`0000`0000846, БИК 048073846</v>
          </cell>
          <cell r="W448" t="str">
            <v>027507978956</v>
          </cell>
        </row>
        <row r="449">
          <cell r="B449" t="str">
            <v>Промснаб</v>
          </cell>
          <cell r="C449" t="str">
            <v>юр</v>
          </cell>
          <cell r="E449" t="str">
            <v>Абдрахманов Руслан Рашитович</v>
          </cell>
          <cell r="X449" t="str">
            <v>42-92-73</v>
          </cell>
        </row>
        <row r="450">
          <cell r="B450" t="str">
            <v>Стерлитамакское ОАО "Продтовары"</v>
          </cell>
          <cell r="C450" t="str">
            <v>юр</v>
          </cell>
          <cell r="D450" t="str">
            <v>Генеральный директор</v>
          </cell>
          <cell r="E450" t="str">
            <v>Кузьменко Евгений Михайлович</v>
          </cell>
          <cell r="F450" t="str">
            <v>Устава</v>
          </cell>
          <cell r="M450" t="str">
            <v>Фофонова Л.Ю.</v>
          </cell>
          <cell r="O450" t="str">
            <v>г.Стерлитамак, ул. Профсоюзная, 1</v>
          </cell>
          <cell r="P450" t="str">
            <v>№1682 от 22.11.1996г. Выдано Администрацией г.Стерлитамака</v>
          </cell>
          <cell r="S450" t="str">
            <v>р/с 40702`810`3`0010`0000369 в ОАО "УралСиб" г.Стерлитамак, к/с 30101`810`6`0000`0000754, БИК 048073754</v>
          </cell>
          <cell r="T450" t="str">
            <v>р/с 40702`810`4`0400`0000305 в ООО «ИнвестКапиталБанк», к/с 30101`810`0`0000`0000891, БИК 048073891</v>
          </cell>
          <cell r="W450" t="str">
            <v>0268010010</v>
          </cell>
        </row>
        <row r="451">
          <cell r="B451" t="str">
            <v>Уфимский городской Фонд развития и поддержки малого предпринимательства</v>
          </cell>
          <cell r="C451" t="str">
            <v>юр</v>
          </cell>
          <cell r="D451" t="str">
            <v>Генеральный директор</v>
          </cell>
          <cell r="E451" t="str">
            <v>Волков Виктор Алексеевич</v>
          </cell>
          <cell r="F451" t="str">
            <v>Устава</v>
          </cell>
          <cell r="H451" t="str">
            <v>Сулоев Владимир Леонидович</v>
          </cell>
          <cell r="I451" t="str">
            <v>Доверенности № 19 от 10.01.2005 г.</v>
          </cell>
          <cell r="M451" t="str">
            <v>Воробьева Лиана Мавсаровна</v>
          </cell>
          <cell r="O451" t="str">
            <v>юр. адрес: 450096, РБ, г. Уфа, ул. Российская, д. 163/1, почтовый адрес: 450057, РБ, г. Уфа, ул. Окт. Революции, д. 76</v>
          </cell>
          <cell r="S451" t="str">
            <v>р/с 40701`810`3`0600`0108671 в Башкирское ОСБ № 8598/0196, к/с 30101`810`3`0000`0000601, БИК 048073601</v>
          </cell>
          <cell r="W451" t="str">
            <v>0276057780</v>
          </cell>
          <cell r="X451" t="str">
            <v>23-12-45</v>
          </cell>
        </row>
        <row r="452">
          <cell r="B452" t="str">
            <v>ФГУП "СУ №609 при Спецстрое России"</v>
          </cell>
          <cell r="C452" t="str">
            <v>юр</v>
          </cell>
          <cell r="D452" t="str">
            <v>Начальник</v>
          </cell>
          <cell r="E452" t="str">
            <v>Гадыршин Ильдар Магсумович</v>
          </cell>
          <cell r="F452" t="str">
            <v>Устава</v>
          </cell>
          <cell r="M452" t="str">
            <v>Ширяева Нина Владимировна</v>
          </cell>
          <cell r="O452" t="str">
            <v>450061, РБ, г.Уфа, ул. Сорок лет Октября, д.9</v>
          </cell>
          <cell r="S452" t="str">
            <v>р/с 40502`810`0`0400`0000002 в ООО «ИнвестКапиталБанк», к/с 30101`810`0`0000`0000891, БИК 048073891</v>
          </cell>
          <cell r="W452" t="str">
            <v>0277045530</v>
          </cell>
        </row>
        <row r="453">
          <cell r="B453" t="str">
            <v>Филиал ГУП НТЦ "Атлас" в РБ</v>
          </cell>
          <cell r="C453" t="str">
            <v>юр</v>
          </cell>
          <cell r="D453" t="str">
            <v>Главный бухгалтер</v>
          </cell>
          <cell r="E453" t="str">
            <v>Белова Наталья Викторовна</v>
          </cell>
          <cell r="F453" t="str">
            <v>Доверенности №000153 от 28.11.2002г.</v>
          </cell>
          <cell r="O453" t="str">
            <v>450000, г.Уфа, ул.Крупской, д.19</v>
          </cell>
          <cell r="S453" t="str">
            <v>р/с 40502`810`9`0000`0000027 в ОАО «УралСиб» в г.Уфе, к/с 30101`810`6`0000`0000754, БИК 048073754</v>
          </cell>
          <cell r="W453" t="str">
            <v>7715027275</v>
          </cell>
          <cell r="X453" t="str">
            <v>22-08-90</v>
          </cell>
        </row>
        <row r="454">
          <cell r="B454" t="str">
            <v>Филиал ИПЦ "Геотест" ОАО НПФ "Геофизика"</v>
          </cell>
          <cell r="C454" t="str">
            <v>юр</v>
          </cell>
          <cell r="D454" t="str">
            <v>Директор</v>
          </cell>
          <cell r="E454" t="str">
            <v>Лугуманов Мансур Гаянович</v>
          </cell>
          <cell r="F454" t="str">
            <v>Генеральной доверенности №18 от 02.09.2004г.</v>
          </cell>
          <cell r="H454" t="str">
            <v>Шерстобитовой Юлии Владимировны</v>
          </cell>
          <cell r="I454" t="str">
            <v>Доверенности №б/н от 29.09.2004г.</v>
          </cell>
          <cell r="O454" t="str">
            <v>450001, г.Уфа, ул. Комсомольская, 2</v>
          </cell>
          <cell r="S454" t="str">
            <v>р/с 40702`810`2`0600`0105841 в Башкирском ОСБ №8598  Сбербанка РФ, к/с 30101`810`3`0000`0000601, БИК 048073601</v>
          </cell>
          <cell r="W454" t="str">
            <v>0278012129</v>
          </cell>
          <cell r="X454" t="str">
            <v>28-92-73</v>
          </cell>
        </row>
        <row r="455">
          <cell r="B455" t="str">
            <v>Филиал концерна "Росэнергоатом" "Дирекция строящейся Башкирской атомной станции"</v>
          </cell>
          <cell r="C455" t="str">
            <v>юр</v>
          </cell>
          <cell r="H455" t="str">
            <v>Трофимова Галина Ильинична</v>
          </cell>
          <cell r="I455" t="str">
            <v>Доверенности №507 от 23.10.2003г.</v>
          </cell>
          <cell r="O455" t="str">
            <v>452920, РБ, г.Агидель, Цветочный бульвар, д.5</v>
          </cell>
          <cell r="S455" t="str">
            <v>р/с 40502`810`9`0024`0000012 в ОАО "УралСиб" г.Агидель, к/с 30101`810`6`0000`0000754, БИК 048073754</v>
          </cell>
          <cell r="W455" t="str">
            <v>7705043461</v>
          </cell>
        </row>
        <row r="456">
          <cell r="B456" t="str">
            <v>Филиал ООО "Аккорд-Инвест" в г.Уфа</v>
          </cell>
          <cell r="C456" t="str">
            <v>юр</v>
          </cell>
          <cell r="D456" t="str">
            <v>Директор филиала</v>
          </cell>
          <cell r="E456" t="str">
            <v>Асадуллин Э. Р.</v>
          </cell>
          <cell r="F456" t="str">
            <v>Доверенности №172 от 28.10.2002г.</v>
          </cell>
          <cell r="O456" t="str">
            <v>450077, г.Уфа, ул.Крупской, д.9</v>
          </cell>
          <cell r="S456" t="str">
            <v>р/с 40701`810`7`0000`0000031 в ОАО "УралСиб", к/с 30101`810`6`0000`0000754, БИК 048073754</v>
          </cell>
          <cell r="W456" t="str">
            <v>7744002483</v>
          </cell>
        </row>
        <row r="457">
          <cell r="B457" t="str">
            <v xml:space="preserve">Энергоснабкомплект филиал ОАО "Башкирэнерго" </v>
          </cell>
          <cell r="C457" t="str">
            <v>юр</v>
          </cell>
          <cell r="D457" t="str">
            <v>Директор</v>
          </cell>
          <cell r="E457" t="str">
            <v>Юсупов Рашид Джиганшаевич</v>
          </cell>
          <cell r="F457" t="str">
            <v>Устава</v>
          </cell>
          <cell r="H457" t="str">
            <v>Хатамова Вера Мударисовна</v>
          </cell>
          <cell r="I457" t="str">
            <v>Доверенности №б/н от 29.10.2004г.</v>
          </cell>
          <cell r="K457" t="str">
            <v>Шуралева Татьяна Александровна</v>
          </cell>
          <cell r="L457" t="str">
            <v>Доверенности № 9825 от 18.04.2005 г.</v>
          </cell>
          <cell r="M457" t="str">
            <v>Шахтарин Виталий Николаевич</v>
          </cell>
          <cell r="O457" t="str">
            <v>г.Уфа, ул.Огарева, д.2</v>
          </cell>
          <cell r="S457" t="str">
            <v>р/с 40702`810`2`0080`0000057 в ОАО "УралСиб", к/с 30101`810`6`0000`0000754, БИК 048073754</v>
          </cell>
          <cell r="W457" t="str">
            <v>0275000990</v>
          </cell>
          <cell r="X457" t="str">
            <v>35-73-35</v>
          </cell>
        </row>
        <row r="458">
          <cell r="B458" t="str">
            <v>ИП БОЮЛ Янкович Светлана Яновна</v>
          </cell>
          <cell r="C458" t="str">
            <v>ЧП</v>
          </cell>
          <cell r="E458" t="str">
            <v>Янкович Светлана Яновна</v>
          </cell>
          <cell r="O458" t="str">
            <v>г.Уфа, ул.Первомайская, д.84/2, кв.59</v>
          </cell>
          <cell r="Q458" t="str">
            <v>XVII-AP №728758 выдан Калининским ОВД г.Уфы 17.05.1991г.</v>
          </cell>
          <cell r="W458" t="str">
            <v>027717662317</v>
          </cell>
        </row>
        <row r="459">
          <cell r="B459" t="str">
            <v>ИП Гаряева Наталья Владиславовна</v>
          </cell>
          <cell r="C459" t="str">
            <v>ЧП</v>
          </cell>
          <cell r="E459" t="str">
            <v>Гаряева Наталья Владиславовна</v>
          </cell>
          <cell r="O459" t="str">
            <v>г.Уфа, ул.Рязанская, д.9, кв.8</v>
          </cell>
          <cell r="Q459" t="str">
            <v>8003 147329 выдан Октябрьским РУВД гор.Уфы респ.Башкортостан 16.05.2002г.</v>
          </cell>
          <cell r="S459" t="str">
            <v>р/с 40802`810`0`0400`0000029 в ООО «ИнвестКапиталБанк», к/с 30101`810`0`0000`0000891, БИК 048073891</v>
          </cell>
          <cell r="W459" t="str">
            <v>027601815902</v>
          </cell>
        </row>
        <row r="460">
          <cell r="B460" t="str">
            <v>ИП Мамлеева Загура Каримовна</v>
          </cell>
          <cell r="C460" t="str">
            <v>ЧП</v>
          </cell>
          <cell r="E460" t="str">
            <v>Мамлеева Загура Каримовна</v>
          </cell>
          <cell r="O460" t="str">
            <v>450077, РБ, г.Уфа, ул.Дорофеева, 3-44</v>
          </cell>
          <cell r="S460" t="str">
            <v>р/с 40802`810`4`0400`0000030 в ООО «ИнвестКапиталБанк», к/с 30101`810`0`0000`0000891, БИК 048073891</v>
          </cell>
          <cell r="W460" t="str">
            <v>027407799784</v>
          </cell>
        </row>
        <row r="461">
          <cell r="B461" t="str">
            <v>ИП Масягутов Юрий Альбертович</v>
          </cell>
          <cell r="C461" t="str">
            <v>ЧП</v>
          </cell>
          <cell r="E461" t="str">
            <v>Масягутов Юрий Альбертович</v>
          </cell>
          <cell r="O461" t="str">
            <v>г.Уфа, ул. С.Перовской, д.21, кв.76</v>
          </cell>
          <cell r="P461" t="str">
            <v xml:space="preserve">№9655, выдано Администрацией Кировского р-на г.Уфы 08.08.2002г. </v>
          </cell>
          <cell r="Q461" t="str">
            <v>80 03 026655 выдан ОВД Кировского РИК г.Уфы</v>
          </cell>
          <cell r="S461" t="str">
            <v>р/с 40802`810`6`0731`0000351 в ОАО «Социнвестбанк», к/с 30101`810`9`0000`0000739, БИК 048073739</v>
          </cell>
          <cell r="W461" t="str">
            <v>027413554503</v>
          </cell>
        </row>
        <row r="462">
          <cell r="B462" t="str">
            <v>ИП Павленко Наталья Петровна</v>
          </cell>
          <cell r="C462" t="str">
            <v>ЧП</v>
          </cell>
          <cell r="E462" t="str">
            <v>Павленко Наталья Петровна</v>
          </cell>
          <cell r="O462" t="str">
            <v>450099, г.Уфа, ул. Б.Бикбая, 8-18</v>
          </cell>
          <cell r="P462" t="str">
            <v>304027607200181 от 12.03.2004г.</v>
          </cell>
          <cell r="Q462" t="str">
            <v>8004 183972 выдан 08.04.2003г. Октябрьским РУВД г.Уфы</v>
          </cell>
          <cell r="S462" t="str">
            <v>р/с 40802`810`6`0400`0000186 в ООО «ИнвестКапиталБанк», к/с 30101`810`0`0000`0000891, БИК 048073891</v>
          </cell>
          <cell r="W462" t="str">
            <v>027505814705</v>
          </cell>
        </row>
        <row r="463">
          <cell r="B463" t="str">
            <v>Нотариус Юсупова Зиля Фанильевна</v>
          </cell>
          <cell r="C463" t="str">
            <v>ЧП</v>
          </cell>
          <cell r="E463" t="str">
            <v>Юсупова Зиля Фанильевна</v>
          </cell>
          <cell r="O463" t="str">
            <v>452200, РБ, с.Чекмагуш, ул. Мира, 16, кв.19</v>
          </cell>
          <cell r="Q463" t="str">
            <v>80 02 253687 выдан 07.05.2003г. Чекмагушевским РОВД РБ</v>
          </cell>
          <cell r="S463" t="str">
            <v>р/с 40802`810`6`0600`0102713 в Башкирском ОСБ №8598  Сбербанка РФ, к/с 30101`810`3`0000`0000601, БИК 048073601</v>
          </cell>
          <cell r="W463" t="str">
            <v>024900121978</v>
          </cell>
          <cell r="X463" t="str">
            <v>89174270525</v>
          </cell>
        </row>
        <row r="464">
          <cell r="B464" t="str">
            <v>ПБОЮЛ Кобзарь Сергей Анатольевич</v>
          </cell>
          <cell r="C464" t="str">
            <v>ЧП</v>
          </cell>
          <cell r="E464" t="str">
            <v>Кобзарь Сергей Анатольевич</v>
          </cell>
          <cell r="O464" t="str">
            <v>Чишминский р-н, ст. Алкино, д.20</v>
          </cell>
          <cell r="P464" t="str">
            <v>225 от 22.12.2003г.</v>
          </cell>
          <cell r="Q464" t="str">
            <v>80 02 996614 выдан 27.05.2002г. Чишминским РОВД РБ</v>
          </cell>
          <cell r="S464" t="str">
            <v>р/с 40802`810`1`0739`0001113 в ОАО «Социнвестбанк», г.Уфы , к/с 30101`810`9`0000`0000739, БИК 048073739</v>
          </cell>
          <cell r="T464">
            <v>20202</v>
          </cell>
          <cell r="W464" t="str">
            <v>027409508582</v>
          </cell>
          <cell r="X464" t="str">
            <v>51-18-71</v>
          </cell>
        </row>
        <row r="465">
          <cell r="B465" t="str">
            <v>Саитгалеев Амин Баянович</v>
          </cell>
          <cell r="C465" t="str">
            <v>ЧП</v>
          </cell>
          <cell r="E465" t="str">
            <v>Саитгалеев Амин Баянович</v>
          </cell>
          <cell r="H465" t="str">
            <v>Фахрисламов Альберт Рафкатович</v>
          </cell>
          <cell r="I465" t="str">
            <v>Доверенности №б/н от 17.06.2003г.</v>
          </cell>
          <cell r="J465" t="str">
            <v>п-т: 80 01 463703 выдан 03.01.2002г. Советским РУВД г.Уфы РБ</v>
          </cell>
          <cell r="O465" t="str">
            <v>Челябинская обл., Ашинский р-н, пос. Волково</v>
          </cell>
          <cell r="Q465" t="str">
            <v>75 03 069159 выдан Миньярским городским О/М Ашинского р-на Челябинской обл. 17.01.2003г.</v>
          </cell>
          <cell r="S465">
            <v>20202</v>
          </cell>
        </row>
        <row r="466">
          <cell r="B466" t="str">
            <v>Смышляев Валерий Викторович</v>
          </cell>
          <cell r="C466" t="str">
            <v>ЧП</v>
          </cell>
          <cell r="E466" t="str">
            <v>Смышляев Валерий Викторович</v>
          </cell>
          <cell r="H466" t="str">
            <v>Горохов Сергей Александрович</v>
          </cell>
          <cell r="I466" t="str">
            <v>Доверенности №б/н от 08.01.2004г.</v>
          </cell>
          <cell r="J466" t="str">
            <v>п-т: 80 04 799336 выдан Калининсим РУВД г.Уфы РБ 05.01.2004г.</v>
          </cell>
          <cell r="O466" t="str">
            <v>РБ, г.Уфа, ул.Кольцевая, дом 26, кв.72</v>
          </cell>
          <cell r="Q466" t="str">
            <v xml:space="preserve"> 80 04 740027 выдан Орджоникидзевским РУВД г.Уфы РБ 09.12.2003г.</v>
          </cell>
          <cell r="S466">
            <v>20202</v>
          </cell>
        </row>
        <row r="467">
          <cell r="B467" t="str">
            <v>ЧП Асанова Татьяна Михайловна</v>
          </cell>
          <cell r="C467" t="str">
            <v>ЧП</v>
          </cell>
          <cell r="E467" t="str">
            <v>Асанова Татьяна Михайловна</v>
          </cell>
          <cell r="P467" t="str">
            <v>№6209 от 04.03.1999г.</v>
          </cell>
          <cell r="Q467" t="str">
            <v>XVIII-AP №697313 выдан ОВД Калининского района г.Уфы 05.11.1993г.</v>
          </cell>
          <cell r="W467" t="str">
            <v>027312004648</v>
          </cell>
        </row>
        <row r="468">
          <cell r="B468" t="str">
            <v>ЧП Афлятунова Гульнара Мухаметгареевна</v>
          </cell>
          <cell r="C468" t="str">
            <v>ЧП</v>
          </cell>
          <cell r="E468" t="str">
            <v>Афлятунова Гульнара Мухаметгареевна</v>
          </cell>
          <cell r="O468" t="str">
            <v>450000, г.Уфа, ул.Владивостокская, д.11/1, кв.152</v>
          </cell>
          <cell r="P468" t="str">
            <v>№8376 от 27.12.2001г.</v>
          </cell>
          <cell r="Q468" t="str">
            <v xml:space="preserve">XVI-AP №665049 </v>
          </cell>
          <cell r="W468" t="str">
            <v>027601097881</v>
          </cell>
        </row>
        <row r="469">
          <cell r="B469" t="str">
            <v>ЧП Байков Артур Брекович</v>
          </cell>
          <cell r="C469" t="str">
            <v>ЧП</v>
          </cell>
          <cell r="E469" t="str">
            <v>Байков Артур Брекович</v>
          </cell>
          <cell r="O469" t="str">
            <v>г.Уфа, ул.Левченко, д.8, кв.78</v>
          </cell>
          <cell r="P469" t="str">
            <v>№6704 от 05.05.2000г.</v>
          </cell>
          <cell r="Q469" t="str">
            <v>V-AP №714480 выдан Кировским РИК г.Уфы 19.06.1978г.</v>
          </cell>
          <cell r="W469" t="str">
            <v>027719770639</v>
          </cell>
        </row>
        <row r="470">
          <cell r="B470" t="str">
            <v>ЧП Березовский Андрей Константинович</v>
          </cell>
          <cell r="C470" t="str">
            <v>ЧП</v>
          </cell>
          <cell r="E470" t="str">
            <v>Березовский Андрей Константинович</v>
          </cell>
          <cell r="O470" t="str">
            <v>г.Уфа, ул.Фрунзе, д.5, кв.24</v>
          </cell>
          <cell r="P470" t="str">
            <v>№7014 от 25.11.1999г.</v>
          </cell>
          <cell r="Q470" t="str">
            <v>IX-AP №622164 выдан Октябрьским ОВД г.Уфы 05.12.1979г.</v>
          </cell>
          <cell r="W470" t="str">
            <v>027413281670</v>
          </cell>
        </row>
        <row r="471">
          <cell r="B471" t="str">
            <v>ЧП Богатырев Игорь Сергеевич</v>
          </cell>
          <cell r="C471" t="str">
            <v>ЧП</v>
          </cell>
          <cell r="E471" t="str">
            <v>Богатырев Игорь Сергеевич</v>
          </cell>
          <cell r="O471" t="str">
            <v>г.Уфа, ул.Мушникова, д.13/2, кв.124</v>
          </cell>
          <cell r="P471" t="str">
            <v>№69/01 от 29.01.2001г.</v>
          </cell>
          <cell r="Q471" t="str">
            <v>IV-ДП №652543 выдан ОВД Первомайского РИК г.Мурманска 05.05.1987г.</v>
          </cell>
          <cell r="W471" t="str">
            <v>027721386959</v>
          </cell>
        </row>
        <row r="472">
          <cell r="B472" t="str">
            <v>ЧП боюл Сюндюкова Зухра Ахметзиевна</v>
          </cell>
          <cell r="C472" t="str">
            <v>ЧП</v>
          </cell>
          <cell r="E472" t="str">
            <v>Сюндюкова Зухра Ахметзиевна</v>
          </cell>
          <cell r="O472" t="str">
            <v>г.Уфа, ул.Кустарная, д.35/37, кв.21</v>
          </cell>
          <cell r="P472" t="str">
            <v>№8026 от 13.09.2001г.</v>
          </cell>
          <cell r="Q472" t="str">
            <v>VI-AP №503822 выдан Советским РОВД г.Уфы 29.09.1978г.</v>
          </cell>
          <cell r="W472" t="str">
            <v>027816748540</v>
          </cell>
        </row>
        <row r="473">
          <cell r="B473" t="str">
            <v>ЧП Валентинова Марина Евгеньевна</v>
          </cell>
          <cell r="C473" t="str">
            <v>ЧП</v>
          </cell>
          <cell r="E473" t="str">
            <v>Валентинова Марина Евгеньевна</v>
          </cell>
          <cell r="O473" t="str">
            <v>г.Уфа, ул.Октябрьской Революции, д.65, кв.1</v>
          </cell>
          <cell r="P473" t="str">
            <v>№9572 от 04.07.2002г.</v>
          </cell>
          <cell r="Q473" t="str">
            <v>XIII-AP №661546 выдан ОВД Кировского РИК г.Уфы 20.08.1982г.</v>
          </cell>
          <cell r="W473" t="str">
            <v>027412157020</v>
          </cell>
        </row>
        <row r="474">
          <cell r="B474" t="str">
            <v>ЧП Ващук Марина Ивановна</v>
          </cell>
          <cell r="C474" t="str">
            <v>ЧП</v>
          </cell>
          <cell r="E474" t="str">
            <v>Ващук Марина Ивановна</v>
          </cell>
          <cell r="O474" t="str">
            <v>г.Уфа, ул.Рыльского, д.14/1, кв.196</v>
          </cell>
          <cell r="P474" t="str">
            <v>№13050 от 06.06.2000г.</v>
          </cell>
          <cell r="Q474" t="str">
            <v>8003282229 выдан Октябрьским РУВД гор.Уфы Респ.Башкортостан 29.06.2002г.</v>
          </cell>
          <cell r="W474" t="str">
            <v>027617650006</v>
          </cell>
          <cell r="X474" t="str">
            <v>74-29-93</v>
          </cell>
        </row>
        <row r="475">
          <cell r="B475" t="str">
            <v>ЧП Владимирова Татьяна Юрьевна</v>
          </cell>
          <cell r="C475" t="str">
            <v>ЧП</v>
          </cell>
          <cell r="E475" t="str">
            <v>Владимирова Татьяна Юрьевна</v>
          </cell>
          <cell r="O475" t="str">
            <v>г.Уфа, ул.Кирова, д.101/3. Кв.63</v>
          </cell>
          <cell r="P475" t="str">
            <v>№5148 от 25.01.1999г.</v>
          </cell>
          <cell r="Q475" t="str">
            <v>XV-AP №677615 выдан УВД Октябрьского РИК г.Уфы 31.10.1986г.</v>
          </cell>
          <cell r="W475" t="str">
            <v>027603031501</v>
          </cell>
        </row>
        <row r="476">
          <cell r="B476" t="str">
            <v>ЧП Габитов Олег Жанович</v>
          </cell>
          <cell r="C476" t="str">
            <v>ЧП</v>
          </cell>
          <cell r="E476" t="str">
            <v>Габитов Олег Жанович</v>
          </cell>
          <cell r="O476" t="str">
            <v>г.Уфа, ул.Зорге, д.37/2, кв.48</v>
          </cell>
          <cell r="P476" t="str">
            <v>№10500 от 11.02.1999г.</v>
          </cell>
          <cell r="S476" t="str">
            <v>р/с S87 в КБ «Недра», к/с 30101`810`5`0000`0000809, БИК 048073809</v>
          </cell>
          <cell r="W476" t="str">
            <v>027617701192</v>
          </cell>
          <cell r="X476" t="str">
            <v>8-902-34-75-779</v>
          </cell>
        </row>
        <row r="477">
          <cell r="B477" t="str">
            <v>ЧП Габитова Земфира Рамусовна</v>
          </cell>
          <cell r="C477" t="str">
            <v>ЧП</v>
          </cell>
          <cell r="E477" t="str">
            <v>Габитова Земфира Рамусовна</v>
          </cell>
          <cell r="O477" t="str">
            <v>г.Уфа, ул.Авроры, д.13/1, кв.25</v>
          </cell>
          <cell r="P477" t="str">
            <v>№9817, выдан 24/10/02г. Киров.р-н</v>
          </cell>
          <cell r="Q477" t="str">
            <v>8002876507,выдан Киров.РУВД г.Уфы 11/04/02г.</v>
          </cell>
          <cell r="S477">
            <v>20202</v>
          </cell>
          <cell r="W477" t="str">
            <v>027402220234</v>
          </cell>
        </row>
        <row r="478">
          <cell r="B478" t="str">
            <v>ЧП Газизова Альфия Ревгатовна</v>
          </cell>
          <cell r="C478" t="str">
            <v>ЧП</v>
          </cell>
          <cell r="E478" t="str">
            <v>Газизова Альфия Ревгатовна</v>
          </cell>
          <cell r="O478" t="str">
            <v>450078, г.Уфа, ул.Айская, д.60, кв.3</v>
          </cell>
          <cell r="P478" t="str">
            <v>№8150 от 22.10.2001г.</v>
          </cell>
          <cell r="S478" t="str">
            <v>р/с 40802`810`2`0899`0000455 в ОАО"Социнвестбанк" Издательский ДО</v>
          </cell>
          <cell r="W478" t="str">
            <v>027815723871</v>
          </cell>
        </row>
        <row r="479">
          <cell r="B479" t="str">
            <v>ЧП Грицаенко Сергей Николаевич</v>
          </cell>
          <cell r="C479" t="str">
            <v>ЧП</v>
          </cell>
          <cell r="E479" t="str">
            <v>Грицаенко Сергей Николаевич</v>
          </cell>
          <cell r="O479" t="str">
            <v>г.Уфа, ул.Авроры, д.11/2, кв.104</v>
          </cell>
          <cell r="P479" t="str">
            <v>№4052 от 08.02.1996г.</v>
          </cell>
          <cell r="Q479" t="str">
            <v>XIV-AP №745727 выдан ОВД Кировского РИК г.Уфы 21.06.1985г.</v>
          </cell>
          <cell r="S479" t="str">
            <v>р/с 40802`810`5`0400`0000082 в ООО «ИнвестКапиталБанк», к/с 30101`810`0`0000`0000891, БИК 048073891</v>
          </cell>
          <cell r="W479" t="str">
            <v>027401138280</v>
          </cell>
        </row>
        <row r="480">
          <cell r="B480" t="str">
            <v>ЧП Грищенко Марина Валентиновна</v>
          </cell>
          <cell r="C480" t="str">
            <v>ЧП</v>
          </cell>
          <cell r="E480" t="str">
            <v>Грищенко Марина Валентиновна</v>
          </cell>
          <cell r="O480" t="str">
            <v>г.Уфа, ул.Краснодонская, д.26, кв.27</v>
          </cell>
          <cell r="P480" t="str">
            <v>№300 выдано Администрацией Советсткого района г.Уфа</v>
          </cell>
          <cell r="Q480" t="str">
            <v>80 01 463272 выдан Советским РУВД 26.12.2001г.</v>
          </cell>
          <cell r="W480" t="str">
            <v>027314460340</v>
          </cell>
        </row>
        <row r="481">
          <cell r="B481" t="str">
            <v>ЧП Дмитриева Разиля Равиловна</v>
          </cell>
          <cell r="C481" t="str">
            <v>ЧП</v>
          </cell>
          <cell r="E481" t="str">
            <v>Дмитриева Разиля Равилевна</v>
          </cell>
          <cell r="O481" t="str">
            <v>г.Уфа, ул.Айская, д.77/2, кв.31</v>
          </cell>
          <cell r="P481" t="str">
            <v>№3013 от 20.12.1996г.</v>
          </cell>
          <cell r="Q481" t="str">
            <v>XVII-AP №601924 выдан ОВД Мелеузовского ГИК 13.11.1990г.</v>
          </cell>
          <cell r="W481" t="str">
            <v>024701910689</v>
          </cell>
        </row>
        <row r="482">
          <cell r="B482" t="str">
            <v>ЧП Долгих Антон Борисович</v>
          </cell>
          <cell r="C482" t="str">
            <v>ЧП</v>
          </cell>
          <cell r="E482" t="str">
            <v>ЧП Долгих Антон Борисович</v>
          </cell>
          <cell r="O482" t="str">
            <v>Г.Уфа, ул.Авроры, д.5, кв.9</v>
          </cell>
          <cell r="P482" t="str">
            <v>№6434 от 20.05.1999г.</v>
          </cell>
          <cell r="Q482" t="str">
            <v>8003 659093 выдан Кировским РУВД г.Уфы 17.10.2002г.</v>
          </cell>
          <cell r="W482" t="str">
            <v>027407766637</v>
          </cell>
        </row>
        <row r="483">
          <cell r="B483" t="str">
            <v>ЧП Евстратова Наталья Ильинична</v>
          </cell>
          <cell r="C483" t="str">
            <v>ЧП</v>
          </cell>
          <cell r="E483" t="str">
            <v>Евстратова Наталья Ильинична</v>
          </cell>
          <cell r="O483" t="str">
            <v>450059, г.Уфа, пр.Октября, д.29, кв.74</v>
          </cell>
          <cell r="P483" t="str">
            <v>№6352 от 22.01.2000г.</v>
          </cell>
          <cell r="Q483" t="str">
            <v xml:space="preserve">XIV-AP №537973 выдан УВД Октябрьского РИК г.Уфы 10.06.1983г. </v>
          </cell>
          <cell r="W483" t="str">
            <v>027809613415</v>
          </cell>
        </row>
        <row r="484">
          <cell r="B484" t="str">
            <v>ЧП Емельянова Елена Александровна</v>
          </cell>
          <cell r="C484" t="str">
            <v>ЧП</v>
          </cell>
          <cell r="E484" t="str">
            <v>Емельянова Елена Александровна</v>
          </cell>
          <cell r="O484" t="str">
            <v>г.Уфа, ул.Комсомольская, д.21/1, кв.125</v>
          </cell>
          <cell r="P484" t="str">
            <v>№5872 от 01.08.1999г.</v>
          </cell>
          <cell r="Q484" t="str">
            <v>80 03 369195 выдан Советским РУВД г.Уфы 19.07.2002г.</v>
          </cell>
          <cell r="W484" t="str">
            <v>027809133627</v>
          </cell>
        </row>
        <row r="485">
          <cell r="B485" t="str">
            <v>ЧП Еникеева Валентина Дмитриевна</v>
          </cell>
          <cell r="C485" t="str">
            <v>ЧП</v>
          </cell>
          <cell r="E485" t="str">
            <v>Еникеева Валентина Дмитриевна</v>
          </cell>
          <cell r="O485" t="str">
            <v xml:space="preserve">г.Уфа, Пр.Октября, д.14/2, кв.44 </v>
          </cell>
          <cell r="P485" t="str">
            <v>№1048 от 28.02.1995г.</v>
          </cell>
          <cell r="Q485" t="str">
            <v>IV-AP №580410 выдан УВД Кировского р-на г.Уфы 16.12.1977г.</v>
          </cell>
          <cell r="W485" t="str">
            <v>027814263614</v>
          </cell>
        </row>
        <row r="486">
          <cell r="B486" t="str">
            <v>ЧП Ершов Дмитрий Викторович</v>
          </cell>
          <cell r="C486" t="str">
            <v>ЧП</v>
          </cell>
          <cell r="E486" t="str">
            <v>Ершов Дмитрий Викторович</v>
          </cell>
          <cell r="O486" t="str">
            <v>450006, г.Уфа, ул. Революционная, д.57, кв.73</v>
          </cell>
          <cell r="P486" t="str">
            <v>№4846 от 04 сентября 1998г.</v>
          </cell>
          <cell r="S486" t="str">
            <v>р/с 40802`810`0`0731`0000142 в Издательском доп. офисе ОАО «СоцинвестБанк» г.Уфа, к/с 30101`810`9`0000`0000739, БИК 048073739</v>
          </cell>
          <cell r="W486" t="str">
            <v>027604437825</v>
          </cell>
          <cell r="X486" t="str">
            <v>90-80-09</v>
          </cell>
        </row>
        <row r="487">
          <cell r="B487" t="str">
            <v>ЧП Жукова Люция Ренатовна</v>
          </cell>
          <cell r="C487" t="str">
            <v>ЧП</v>
          </cell>
          <cell r="E487" t="str">
            <v>Жукова Люция Ренатовна</v>
          </cell>
          <cell r="O487" t="str">
            <v>г.Уфа, ул. К.Маркса, 5/7-33</v>
          </cell>
          <cell r="P487" t="str">
            <v>№7062, выдан 02/12/99г. Администрацией Кировского р-на</v>
          </cell>
          <cell r="Q487" t="str">
            <v>XX-АР №575680 выдан УВД Кировского р-на 09/08/1996г.</v>
          </cell>
          <cell r="S487" t="str">
            <v>р/с 40802`810`6`0400`0000018 в ООО «ИнвестКапиталБанк», к/с 30101`810`0`0000`0000891, БИК 048073891</v>
          </cell>
          <cell r="W487" t="str">
            <v>027807901506</v>
          </cell>
        </row>
        <row r="488">
          <cell r="B488" t="str">
            <v>ЧП Зарипова Резида Зуфаровна</v>
          </cell>
          <cell r="C488" t="str">
            <v>ЧП</v>
          </cell>
          <cell r="E488" t="str">
            <v>Зарипова Резида Зуфаровна</v>
          </cell>
          <cell r="O488" t="str">
            <v>г.Уфа, ул.Летчиков, д.4, кв.128</v>
          </cell>
          <cell r="P488" t="str">
            <v>№3336 от 16.02.2000г.</v>
          </cell>
          <cell r="Q488" t="str">
            <v>8001 156967 выдан Ленинским РОВД гор.Уфы Респ.Башкортостан 07.07.2001г.</v>
          </cell>
          <cell r="S488" t="str">
            <v>р/с 40802`810`0`0400`0000090 в ООО «ИнвестКапиталБанк», к/с 30101`810`0`0000`0000891, БИК 048073891</v>
          </cell>
          <cell r="W488" t="str">
            <v>027508050247</v>
          </cell>
        </row>
        <row r="489">
          <cell r="B489" t="str">
            <v>ЧП Иванов Александр Владимирович</v>
          </cell>
          <cell r="C489" t="str">
            <v>ЧП</v>
          </cell>
          <cell r="E489" t="str">
            <v>Иванов Александр Владимирович</v>
          </cell>
          <cell r="S489" t="str">
            <v>р/с 40802`810`0`0731`0000320 в ОАО «СоцинвестБанк», к/с 30101`810`9`0000`0000739, БИК 048073739</v>
          </cell>
          <cell r="W489" t="str">
            <v>027408768122</v>
          </cell>
        </row>
        <row r="490">
          <cell r="B490" t="str">
            <v>ЧП Ильясов Альберт Фаритович</v>
          </cell>
          <cell r="C490" t="str">
            <v>ЧП</v>
          </cell>
          <cell r="E490" t="str">
            <v>Ильясов Альберт Фаритович</v>
          </cell>
          <cell r="O490" t="str">
            <v>г.Уфа, ул. Кадомцевых, д.6/1, кв.10</v>
          </cell>
          <cell r="P490" t="str">
            <v>серия 02 №004428111</v>
          </cell>
          <cell r="Q490" t="str">
            <v>80 04 №611410 выдан Октябрьским РУВД г.Уфы РБ 24.06.2003г.</v>
          </cell>
          <cell r="S490" t="str">
            <v>р/с 40802`810`1`0400`0000152 в ООО «ИнвестКапиталБанк», к/с 30101`810`0`0000`0000891, БИК 048073891</v>
          </cell>
          <cell r="W490" t="str">
            <v>027815012412</v>
          </cell>
        </row>
        <row r="491">
          <cell r="B491" t="str">
            <v>ЧП Ишмаев Рафит Фаритович</v>
          </cell>
          <cell r="C491" t="str">
            <v>ЧП</v>
          </cell>
          <cell r="E491" t="str">
            <v>Ишмаев Рафит Фаритович</v>
          </cell>
          <cell r="O491" t="str">
            <v>г.Уфа, ул.Цурюпы, д.156/1, кв.11</v>
          </cell>
          <cell r="P491" t="str">
            <v>№180 от 05.01.1996г.</v>
          </cell>
          <cell r="Q491" t="str">
            <v>80 02 768111 выдан Советским РОВД г.Уфы 11.04.2002г.</v>
          </cell>
          <cell r="W491" t="str">
            <v>027801542427</v>
          </cell>
        </row>
        <row r="492">
          <cell r="B492" t="str">
            <v>ЧП Ишпакова Людмила Николаевна</v>
          </cell>
          <cell r="C492" t="str">
            <v>ЧП</v>
          </cell>
          <cell r="E492" t="str">
            <v>Ишпакова Людмила Николаевна</v>
          </cell>
          <cell r="O492" t="str">
            <v>г.Уфа, ул.Губайдуллина, д.21/3, кв.143</v>
          </cell>
          <cell r="P492" t="str">
            <v>№8610 от 22/03/2002г. выдано администрацией Советсткого р-на</v>
          </cell>
          <cell r="Q492" t="str">
            <v>XVI-AP №575930 выдан ОВД Советсткого РИК г.Уфы 12.01.1988г.</v>
          </cell>
          <cell r="W492" t="str">
            <v>027813465713</v>
          </cell>
        </row>
        <row r="493">
          <cell r="B493" t="str">
            <v>ЧП Колонских Анна Николаевна</v>
          </cell>
          <cell r="C493" t="str">
            <v>ЧП</v>
          </cell>
          <cell r="E493" t="str">
            <v>Колонских Анна Николаевна</v>
          </cell>
          <cell r="O493" t="str">
            <v>г.Уфа, ул.Кувыкина, д.3, кв.32</v>
          </cell>
          <cell r="P493" t="str">
            <v>№6955 от 11.11.1999г.</v>
          </cell>
          <cell r="Q493" t="str">
            <v>IX-AP №576453 выдан ОВД Советского РИК г.Уфы 22.11.1979г.</v>
          </cell>
          <cell r="W493" t="str">
            <v>027406291613</v>
          </cell>
        </row>
        <row r="494">
          <cell r="B494" t="str">
            <v>ЧП Кудряшов Сергей Витальевич</v>
          </cell>
          <cell r="C494" t="str">
            <v>ЧП</v>
          </cell>
          <cell r="E494" t="str">
            <v>Кудряшов Сергей Витальевич</v>
          </cell>
          <cell r="N494" t="str">
            <v>старый паспорт XII-АР №677455 выдан 18.01.1965г. отдл. внутр. дел Советского РИК г.Уфы</v>
          </cell>
          <cell r="O494" t="str">
            <v>450097, г.Уфа, ул. Казанская, д.14, кв.92</v>
          </cell>
          <cell r="P494" t="str">
            <v>№81 от 28.12.1995г.</v>
          </cell>
          <cell r="Q494" t="str">
            <v>8003 623074 выдан 08.10.2002г. Советским РУВД г.Уфы</v>
          </cell>
          <cell r="W494" t="str">
            <v>027809869569</v>
          </cell>
        </row>
        <row r="495">
          <cell r="B495" t="str">
            <v>ЧП Куликова Ольга Николаевна</v>
          </cell>
          <cell r="C495" t="str">
            <v>ЧП</v>
          </cell>
          <cell r="E495" t="str">
            <v>Куликова Ольга Николаевна</v>
          </cell>
          <cell r="O495" t="str">
            <v>г.Уфа, ул.Бикбая, д.36, кв.24</v>
          </cell>
          <cell r="P495" t="str">
            <v>№13892 от 22.12.2000г.</v>
          </cell>
          <cell r="Q495" t="str">
            <v xml:space="preserve">XIV-AP №674141 выдан ОВД Орджоникидзевского РИК г.Уфы 19.06.1984г. </v>
          </cell>
          <cell r="W495" t="str">
            <v>027606145338</v>
          </cell>
        </row>
        <row r="496">
          <cell r="B496" t="str">
            <v>ЧП Кунафина Лиана Раисовна</v>
          </cell>
          <cell r="C496" t="str">
            <v>ЧП</v>
          </cell>
          <cell r="E496" t="str">
            <v>Кунафина Лиана Раисовна</v>
          </cell>
          <cell r="O496" t="str">
            <v>г.Уфа, ул.Тендерная, д.14, кв.2</v>
          </cell>
          <cell r="P496" t="str">
            <v>№3630 от 10.11.2000г.</v>
          </cell>
          <cell r="Q496" t="str">
            <v>80 01 158363 выдан Ленинским РОВД г.Уфы 14.08.2001г.</v>
          </cell>
          <cell r="W496" t="str">
            <v>027505960287</v>
          </cell>
        </row>
        <row r="497">
          <cell r="B497" t="str">
            <v>ЧП Курзикова Лариса Витальевна</v>
          </cell>
          <cell r="C497" t="str">
            <v>ЧП</v>
          </cell>
          <cell r="E497" t="str">
            <v>Курзикова Лариса Витальевна</v>
          </cell>
          <cell r="H497" t="str">
            <v>Лепилов Игорь Михайлович</v>
          </cell>
          <cell r="I497" t="str">
            <v>Доверенности № 86 от 16.11.2004 г.</v>
          </cell>
          <cell r="O497" t="str">
            <v>г.Уфа, ул. Кувыкина, д.13, кв.47</v>
          </cell>
          <cell r="S497" t="str">
            <v>р/с 40802`810`8`0400`0000258 в ООО «ИнвестКапиталБанк», к/с 30101`810`0`0000`0000891, БИК 048073891</v>
          </cell>
          <cell r="W497" t="str">
            <v>027413338012</v>
          </cell>
          <cell r="X497" t="str">
            <v>28-13-57</v>
          </cell>
        </row>
        <row r="498">
          <cell r="B498" t="str">
            <v>ЧП Леднев Антон Владимирович</v>
          </cell>
          <cell r="C498" t="str">
            <v>ЧП</v>
          </cell>
          <cell r="E498" t="str">
            <v>Леднев Антон Владимирович</v>
          </cell>
          <cell r="O498" t="str">
            <v>450001, г.Уфа, Пр.Октября, 3-21</v>
          </cell>
          <cell r="P498" t="str">
            <v>№8279 от 29.11.2001г.</v>
          </cell>
          <cell r="W498" t="str">
            <v>027811133208</v>
          </cell>
        </row>
        <row r="499">
          <cell r="B499" t="str">
            <v>ЧП Любцев Николай Фридрихович</v>
          </cell>
          <cell r="C499" t="str">
            <v>ЧП</v>
          </cell>
          <cell r="E499" t="str">
            <v>Любцев Николай Фридрихович</v>
          </cell>
          <cell r="O499" t="str">
            <v>450112, г.Уфа, ул.Первомайская, д.44. Кв.75</v>
          </cell>
          <cell r="P499" t="str">
            <v>№504/00 от 03.07.2000г.</v>
          </cell>
          <cell r="Q499" t="str">
            <v>8001191874 выдан Калининским РОВД гор.Уфы, Респ.Башкортостан 13.09.2001г.</v>
          </cell>
          <cell r="W499" t="str">
            <v>027305175716</v>
          </cell>
        </row>
        <row r="500">
          <cell r="B500" t="str">
            <v>ЧП Макаров Сергей Валерьевич</v>
          </cell>
          <cell r="C500" t="str">
            <v>ЧП</v>
          </cell>
          <cell r="E500" t="str">
            <v>Макаров Сергей Валерьевич</v>
          </cell>
          <cell r="O500" t="str">
            <v>г.Уфа, ул.Н.Дмитриева, д.15, кв.105</v>
          </cell>
          <cell r="P500" t="str">
            <v>№3280 от 24.02.1997г.</v>
          </cell>
          <cell r="Q500" t="str">
            <v>80 04 278856  выдан Советским РУВД г.Уфы РБ 15.07.2003г.</v>
          </cell>
          <cell r="S500" t="str">
            <v>р/с 40802`810`3`0400`0000020 в ООО «ИнвестКапиталБанк», к/с 30101`810`0`0000`0000891, БИК 048073891</v>
          </cell>
          <cell r="W500" t="str">
            <v>027812991382</v>
          </cell>
        </row>
        <row r="501">
          <cell r="B501" t="str">
            <v>ЧП Мамлеева Загура Каримовна</v>
          </cell>
          <cell r="C501" t="str">
            <v>ЧП</v>
          </cell>
          <cell r="E501" t="str">
            <v>Мамлеева Загура Каримовна</v>
          </cell>
          <cell r="O501" t="str">
            <v>г.Уфа, ул.Дорофеева, д.3, кв.44</v>
          </cell>
          <cell r="P501" t="str">
            <v>№5226 от 15.01.1998г.</v>
          </cell>
          <cell r="Q501" t="str">
            <v>8003 210324 выдан Кировским РУВД г.Уфы 27.06.2002г.</v>
          </cell>
          <cell r="S501" t="str">
            <v>р/с 40802`810`4`0400`0000030 в ООО «ИнвестКапиталБанк», к/с 30101`810`0`0000`0000891, БИК 048073891</v>
          </cell>
          <cell r="W501" t="str">
            <v>027407799784</v>
          </cell>
          <cell r="X501" t="str">
            <v>22-83-24</v>
          </cell>
        </row>
        <row r="502">
          <cell r="B502" t="str">
            <v>ЧП Миргалеев Ильдар Анасович</v>
          </cell>
          <cell r="C502" t="str">
            <v>ЧП</v>
          </cell>
          <cell r="E502" t="str">
            <v>Миргалеев Ильдар Анасович</v>
          </cell>
          <cell r="O502" t="str">
            <v>г.Уфа, ул.Летчиков, д.4/2, кв.72</v>
          </cell>
          <cell r="P502" t="str">
            <v>№4529 от 03.12.2002г. Выдано Администрацией Ленинского р-на г.Уфы</v>
          </cell>
          <cell r="Q502" t="str">
            <v>8003 636472 выдан Орджоникидзевским РУВД г.Уфы 16.10.2002г.</v>
          </cell>
          <cell r="W502" t="str">
            <v>024504759534</v>
          </cell>
        </row>
        <row r="503">
          <cell r="B503" t="str">
            <v>ЧП Моисеенкова Ляля Ханяфовна</v>
          </cell>
          <cell r="C503" t="str">
            <v>ЧП</v>
          </cell>
          <cell r="E503" t="str">
            <v>Моисеенкова Ляля Ханяфовна</v>
          </cell>
          <cell r="O503" t="str">
            <v>г.Уфа, ул.Ст.Злобина, д.5, кв.99</v>
          </cell>
          <cell r="P503" t="str">
            <v>№746/148 выдан 04.01.1996г. Адм. Советского р-на</v>
          </cell>
          <cell r="Q503" t="str">
            <v>8003275900 выдан Советским РОВД г.Уфы 29.06.2002г.</v>
          </cell>
          <cell r="W503" t="str">
            <v>027810018805</v>
          </cell>
        </row>
        <row r="504">
          <cell r="B504" t="str">
            <v>ЧП Мусин Рафаиль Ахняфович</v>
          </cell>
          <cell r="C504" t="str">
            <v>ЧП</v>
          </cell>
          <cell r="E504" t="str">
            <v>Мусин Рафаиль Ахняфович</v>
          </cell>
          <cell r="P504" t="str">
            <v>№5308 выдано адм. г.Белебея и Белебеевского р-на РБ 14.06.2000г.</v>
          </cell>
          <cell r="Q504" t="str">
            <v>80 03 186675 выдан Белебеевским ГРОВД респ. Башкортостан 07.06.2002г.</v>
          </cell>
          <cell r="S504" t="str">
            <v>р/с 40802`810`5`0020`0000037 в отд. ОАО "УралСиб" в г.Белебее, к/с 30101`810`6`0000`0000754, БИК 048073754</v>
          </cell>
          <cell r="X504" t="str">
            <v>4-19-79</v>
          </cell>
        </row>
        <row r="505">
          <cell r="B505" t="str">
            <v>ЧП Мустаева Лилия Амирхановна</v>
          </cell>
          <cell r="C505" t="str">
            <v>ЧП</v>
          </cell>
          <cell r="E505" t="str">
            <v>Мустаева Лилия Амирхановна</v>
          </cell>
          <cell r="O505" t="str">
            <v>г.Уфа, ул.К.Маркса, д.83, кв.15</v>
          </cell>
          <cell r="P505" t="str">
            <v>№670 от 06.12.1994г.</v>
          </cell>
          <cell r="Q505" t="str">
            <v>XI-AP №614869 выдан ОВД Советского РИК г.Уфы 05.01.1981г.</v>
          </cell>
          <cell r="W505" t="str">
            <v>0278023889</v>
          </cell>
        </row>
        <row r="506">
          <cell r="B506" t="str">
            <v>ЧП Мухаметгареев Марат Зуфарович</v>
          </cell>
          <cell r="C506" t="str">
            <v>ЧП</v>
          </cell>
          <cell r="E506" t="str">
            <v>Мухаметгареев Марат Зуфарович</v>
          </cell>
          <cell r="O506" t="str">
            <v>г.Уфа, ул.Комсомольская, д.143/1, кв.56</v>
          </cell>
          <cell r="P506" t="str">
            <v>№13370 от 05.09.2000г.</v>
          </cell>
          <cell r="Q506" t="str">
            <v>V-AP №722112 выдан ОВД Советского района г.Уфы 14.11.1978г.</v>
          </cell>
          <cell r="W506" t="str">
            <v>027610232696</v>
          </cell>
        </row>
        <row r="507">
          <cell r="B507" t="str">
            <v>ЧП Мухаметханова Ляля Габдулмазитовна</v>
          </cell>
          <cell r="C507" t="str">
            <v>ЧП</v>
          </cell>
          <cell r="E507" t="str">
            <v>Мухаметханова Ляля Габдулмазитовна</v>
          </cell>
          <cell r="O507" t="str">
            <v>г.Уфа, ул.Бабушкина, д.1, кв.4</v>
          </cell>
          <cell r="P507" t="str">
            <v>№4971 от 06.11.1998г.</v>
          </cell>
          <cell r="Q507" t="str">
            <v>8002771524 выдан Советским РУВД г.Уфы РБ 15.04.2002г.</v>
          </cell>
          <cell r="W507" t="str">
            <v>027002829712</v>
          </cell>
        </row>
        <row r="508">
          <cell r="B508" t="str">
            <v>ЧП Насырова Лариса Иншаровна</v>
          </cell>
          <cell r="C508" t="str">
            <v>ЧП</v>
          </cell>
          <cell r="E508" t="str">
            <v>Насырова Лариса Иншаровна</v>
          </cell>
          <cell r="P508" t="str">
            <v>№11805 от 05.11.1999г. Выдано Администрацией Октябрьского р-на г.Уфы</v>
          </cell>
          <cell r="Q508" t="str">
            <v>XVII-AP №597215 выдан ОВД Октябрьского р-на г.Уфы 13.04.1990г.</v>
          </cell>
          <cell r="W508" t="str">
            <v>027609459124</v>
          </cell>
        </row>
        <row r="509">
          <cell r="B509" t="str">
            <v>ЧП Наумов Алексей Михайлович</v>
          </cell>
          <cell r="C509" t="str">
            <v>ЧП</v>
          </cell>
          <cell r="E509" t="str">
            <v>Наумов Алексей Михайлович</v>
          </cell>
          <cell r="O509" t="str">
            <v>г.Уфа, ул.Р.Зорге, 34/1-43</v>
          </cell>
          <cell r="P509" t="str">
            <v>№6922 от14.08.2000г. выдано Администрацией Советского района</v>
          </cell>
          <cell r="Q509" t="str">
            <v>XI-AP №589378 выдан ОВД Октябрьского РИК г.Уфы 16.10.1980г.</v>
          </cell>
          <cell r="W509" t="str">
            <v>027816463104</v>
          </cell>
        </row>
        <row r="510">
          <cell r="B510" t="str">
            <v>ЧП Николаева Светлана Александровна</v>
          </cell>
          <cell r="C510" t="str">
            <v>ЧП</v>
          </cell>
          <cell r="E510" t="str">
            <v>Николаева Светлана Александровна</v>
          </cell>
          <cell r="O510" t="str">
            <v>г.Уфа, ул.Комсосольская, д.161/1, кв.71</v>
          </cell>
          <cell r="P510" t="str">
            <v>№10304 от 12.01.1999г.</v>
          </cell>
          <cell r="Q510" t="str">
            <v>XI-AP №533910 выдан ОВД ОктябрьскогоРИК 02.09.1980г.</v>
          </cell>
          <cell r="W510" t="str">
            <v>027616938738</v>
          </cell>
        </row>
        <row r="511">
          <cell r="B511" t="str">
            <v>ЧП Окунева Елена Владимировна</v>
          </cell>
          <cell r="C511" t="str">
            <v>ЧП</v>
          </cell>
          <cell r="E511" t="str">
            <v>Окунева Елена Владимировна</v>
          </cell>
          <cell r="O511" t="str">
            <v>450001, г.Уфа, ул.Ленина, д.83, кв.65</v>
          </cell>
          <cell r="P511" t="str">
            <v>№1015 от 08.02.1996г.</v>
          </cell>
          <cell r="Q511" t="str">
            <v>XIV-AP №653285 выдан 06.03.1984г. ОВД Советского РИК</v>
          </cell>
          <cell r="W511" t="str">
            <v>027803404006</v>
          </cell>
          <cell r="X511" t="str">
            <v>24-85-80</v>
          </cell>
        </row>
        <row r="512">
          <cell r="B512" t="str">
            <v>ЧП Петров Константин Дмитриевич</v>
          </cell>
          <cell r="C512" t="str">
            <v>ЧП</v>
          </cell>
          <cell r="E512" t="str">
            <v>ЧП Петров Константин Дмитриевич</v>
          </cell>
          <cell r="O512" t="str">
            <v>450006, г.Уфа, ул. б-р Ибрагимова, д.47/1, кв.24</v>
          </cell>
          <cell r="Q512" t="str">
            <v>80 02 №152568 выдан Советским РУВД г.Уфы РБ 15.08.2003г.</v>
          </cell>
          <cell r="S512">
            <v>20202</v>
          </cell>
          <cell r="T512" t="str">
            <v>р/с 40802`810`0`0400`0000045 в ООО «ИнвестКапиталБанк», к/с 30101`810`0`0000`0000891, БИК 048073891</v>
          </cell>
          <cell r="W512" t="str">
            <v>027805938282</v>
          </cell>
        </row>
        <row r="513">
          <cell r="B513" t="str">
            <v>ЧП Постникова Варвара Николаевна</v>
          </cell>
          <cell r="C513" t="str">
            <v>ЧП</v>
          </cell>
          <cell r="E513" t="str">
            <v>Постникова Варвара Николаевна</v>
          </cell>
          <cell r="O513" t="str">
            <v>г.Уфа, ул.9-е Января, д.20/1, кв.1</v>
          </cell>
          <cell r="P513" t="str">
            <v>№9368 от 28.01.2003г.</v>
          </cell>
          <cell r="Q513" t="str">
            <v>8001 226055 выдан Советским РУВД г.Уфы 28.08.2001г.</v>
          </cell>
          <cell r="W513" t="str">
            <v>027816175280</v>
          </cell>
        </row>
        <row r="514">
          <cell r="B514" t="str">
            <v>ЧП Радин Константин  Вениаминович</v>
          </cell>
          <cell r="C514" t="str">
            <v>ЧП</v>
          </cell>
          <cell r="E514" t="str">
            <v>Радин Константин  Вениаминович</v>
          </cell>
          <cell r="O514" t="str">
            <v>г.Уфа, ул.Блюхера, д.14/1 кв.14</v>
          </cell>
          <cell r="P514" t="str">
            <v>№680 выдано 06.09.2001г. адм.Орджоникидзевского р-на</v>
          </cell>
          <cell r="Q514" t="str">
            <v>XVIII-АР №622433,выдан ОВД Совет.р-на г.Уфы 23.11.1992г.</v>
          </cell>
          <cell r="S514">
            <v>20202</v>
          </cell>
          <cell r="W514" t="str">
            <v>027719827540</v>
          </cell>
        </row>
        <row r="515">
          <cell r="B515" t="str">
            <v>ЧП Ряскова Ирина Валерьевна</v>
          </cell>
          <cell r="C515" t="str">
            <v>ЧП</v>
          </cell>
          <cell r="E515" t="str">
            <v>Ряскова Ирина Валерьевна</v>
          </cell>
          <cell r="O515" t="str">
            <v>г.Уфа, ул.Авроры, д.27/1, кв.101</v>
          </cell>
          <cell r="P515" t="str">
            <v>№7058 от 19.12.2002г.</v>
          </cell>
          <cell r="Q515" t="str">
            <v>8001 022623 выдан Кировским РУВД г.Уфы РБ 31.08.2001г.</v>
          </cell>
          <cell r="S515" t="str">
            <v>р/с 40802`810`4`0000`0004171 в ОАО "Альфа-банк-Башкортостан", к/с 30101`810`8`0000`0000855, БИК 048073855</v>
          </cell>
          <cell r="T515" t="str">
            <v>р/с 40802`810`3`0400`0000130 в ООО «ИнвестКапиталБанк», к/с 30101`810`0`0000`0000891, БИК 048073891</v>
          </cell>
          <cell r="W515" t="str">
            <v>027406348845</v>
          </cell>
          <cell r="X515" t="str">
            <v>22-99-21, 8-9174293657</v>
          </cell>
        </row>
        <row r="516">
          <cell r="B516" t="str">
            <v>ЧП Сайфуллина Гильминур Нутфулловна</v>
          </cell>
          <cell r="C516" t="str">
            <v>ЧП</v>
          </cell>
          <cell r="E516" t="str">
            <v>Сайфуллина Гильминур Нутфулловна</v>
          </cell>
          <cell r="O516" t="str">
            <v>г.Уфа,ул.Ростовская, д.26 кв.58</v>
          </cell>
          <cell r="P516" t="str">
            <v>№13852,выдан адм. Октябр.р-на 19/12/2000г.</v>
          </cell>
          <cell r="Q516" t="str">
            <v>XI-АР №533379,выдан ОВД Октябрьского РИК 27/08/1980г.</v>
          </cell>
          <cell r="W516" t="str">
            <v>027616020017</v>
          </cell>
        </row>
        <row r="517">
          <cell r="B517" t="str">
            <v>ЧП Сафина Гузель Галиевна</v>
          </cell>
          <cell r="C517" t="str">
            <v>ЧП</v>
          </cell>
          <cell r="E517" t="str">
            <v>Сафина Гузель Галиевна</v>
          </cell>
          <cell r="O517" t="str">
            <v>г.Уфа, ул.Элеваторная, д.3</v>
          </cell>
          <cell r="P517" t="str">
            <v>№4547 от 17.04.1997г.</v>
          </cell>
          <cell r="Q517" t="str">
            <v>XV-AP №623949 выдан Ленинским РОВД г.Уфы 01.08.1986г.</v>
          </cell>
          <cell r="W517" t="str">
            <v>027407627344</v>
          </cell>
        </row>
        <row r="518">
          <cell r="B518" t="str">
            <v>ЧП Толокнов Александр Владимирович</v>
          </cell>
          <cell r="C518" t="str">
            <v>ЧП</v>
          </cell>
          <cell r="E518" t="str">
            <v>Толокнов Александр Владимирович</v>
          </cell>
          <cell r="O518" t="str">
            <v>г.Уфа, ул.Коллективная, д.3, кв.1</v>
          </cell>
          <cell r="P518" t="str">
            <v>№7930 от 19.10.2000г.</v>
          </cell>
          <cell r="W518" t="str">
            <v>027414357089</v>
          </cell>
        </row>
        <row r="519">
          <cell r="B519" t="str">
            <v>ЧП Точилкин Александр Михайлович</v>
          </cell>
          <cell r="C519" t="str">
            <v>ЧП</v>
          </cell>
          <cell r="E519" t="str">
            <v>Точилкин Александр Михайлович</v>
          </cell>
          <cell r="O519" t="str">
            <v>г.Уфа, ул.Б.Кадомцевых, д.5, кв.87</v>
          </cell>
          <cell r="P519" t="str">
            <v>№9100 от 20.09.2002г. выдано администрацией Советского р-на г.Уфы</v>
          </cell>
          <cell r="Q519" t="str">
            <v>8097048093 выдан Советским РОВД г.Уфы 26.10.2002г.</v>
          </cell>
          <cell r="W519" t="str">
            <v>027505467258</v>
          </cell>
          <cell r="X519" t="str">
            <v>8-9170401-5060, 8-9272358-337</v>
          </cell>
        </row>
        <row r="520">
          <cell r="B520" t="str">
            <v>ЧП Усиева Зиля Ахнафовна</v>
          </cell>
          <cell r="C520" t="str">
            <v>ЧП</v>
          </cell>
          <cell r="E520" t="str">
            <v>Усиева Зиля Ахнафовна</v>
          </cell>
          <cell r="O520" t="str">
            <v>г.Уфа, ул. Кувыкина, д.1а, кв.11</v>
          </cell>
          <cell r="P520" t="str">
            <v>№12406 от 04.02.2000г.</v>
          </cell>
          <cell r="Q520" t="str">
            <v>80 01 433043 выдан Октябрьским РУВД г.Уфы РБ 21.12.2001г.</v>
          </cell>
          <cell r="S520" t="str">
            <v>р/с 40802810204000000049 в ООО «ИнвестКапиталБанк», к/с 30101`810`0`0000`0000891, БИК 048073891</v>
          </cell>
          <cell r="W520" t="str">
            <v>027617344173</v>
          </cell>
        </row>
        <row r="521">
          <cell r="B521" t="str">
            <v>ЧП Хамматова Яна Викторовна</v>
          </cell>
          <cell r="C521" t="str">
            <v>ЧП</v>
          </cell>
          <cell r="E521" t="str">
            <v>Хамматова Яна Викторовна</v>
          </cell>
          <cell r="O521" t="str">
            <v>г.Уфа, ул.Первомайская. Д.29, кв.38</v>
          </cell>
          <cell r="P521" t="str">
            <v>№226/00 от 06.03.2000г.</v>
          </cell>
          <cell r="Q521" t="str">
            <v>XX-AP №642003 выдан Калининским РИК г.Уфы 27.02.1997г.</v>
          </cell>
          <cell r="W521" t="str">
            <v>027815262853</v>
          </cell>
        </row>
        <row r="522">
          <cell r="B522" t="str">
            <v>ЧП Хафизов Альберт Харрасович</v>
          </cell>
          <cell r="C522" t="str">
            <v>ЧП</v>
          </cell>
          <cell r="E522" t="str">
            <v>Хафизов Альберт Харрасович</v>
          </cell>
          <cell r="O522" t="str">
            <v>г.Уфа, ул.М.Тихорецкая, д.3, кв.8</v>
          </cell>
          <cell r="P522" t="str">
            <v>№1388 от 13.10.1996г.</v>
          </cell>
          <cell r="Q522" t="str">
            <v>XVIII-AP №692376 выдан Октябрьским ОВД г.Уфы 10.09.1993г.</v>
          </cell>
          <cell r="W522" t="str">
            <v>027814439770</v>
          </cell>
        </row>
        <row r="523">
          <cell r="B523" t="str">
            <v>ЧП Хурматуллин Айдар Сагидуллович</v>
          </cell>
          <cell r="C523" t="str">
            <v>ЧП</v>
          </cell>
          <cell r="E523" t="str">
            <v>Хурматуллин Айдар Сагидуллович</v>
          </cell>
          <cell r="O523" t="str">
            <v>г.Уфа, ул.Батырская, д.4, кв.84</v>
          </cell>
          <cell r="P523" t="str">
            <v>№8420 от 26.04.2001г.</v>
          </cell>
          <cell r="Q523" t="str">
            <v>XX-AP №503140 выдан Кировским ОВД г.Уфы 07.11.1995г.</v>
          </cell>
          <cell r="W523" t="str">
            <v>027411295170</v>
          </cell>
        </row>
        <row r="524">
          <cell r="B524" t="str">
            <v>ЧП Частоступов Андрей Павлович</v>
          </cell>
          <cell r="C524" t="str">
            <v>ЧП</v>
          </cell>
          <cell r="E524" t="str">
            <v>Частоступов Андрей Павлович</v>
          </cell>
          <cell r="O524" t="str">
            <v>г.Уфа, ул.Батырская, д.14/2, кв.17</v>
          </cell>
          <cell r="P524" t="str">
            <v>№9091 от 17.01.2003г.</v>
          </cell>
          <cell r="Q524" t="str">
            <v>8003 209875 выдан Кировским РУВД г.УФЫ 25.06.2002Г.</v>
          </cell>
          <cell r="W524" t="str">
            <v>027618007808</v>
          </cell>
        </row>
        <row r="525">
          <cell r="B525" t="str">
            <v>ЧП Чередниченко Татьяна Николаевна</v>
          </cell>
          <cell r="C525" t="str">
            <v>ЧП</v>
          </cell>
          <cell r="E525" t="str">
            <v>Чередниченко Татьяна Николаевна</v>
          </cell>
          <cell r="O525" t="str">
            <v>г.Уфа, ул.Левитана, д.14/1, кв.214</v>
          </cell>
          <cell r="P525" t="str">
            <v>№80/823 от 29.06.1988г.</v>
          </cell>
          <cell r="Q525" t="str">
            <v>VI-ФП №620859 выдан УВД Корабельного РИК г.Николаева 02.11.1990г.</v>
          </cell>
          <cell r="W525" t="str">
            <v>027815880987</v>
          </cell>
        </row>
        <row r="526">
          <cell r="B526" t="str">
            <v>ЧП Чистаков Олег Юрьевич</v>
          </cell>
          <cell r="C526" t="str">
            <v>ЧП</v>
          </cell>
          <cell r="E526" t="str">
            <v>Чистаков Олег Юрьевич</v>
          </cell>
          <cell r="O526" t="str">
            <v>450075, г.Уфа, ул.Блюхера, д.4/1, кв.69</v>
          </cell>
          <cell r="P526" t="str">
            <v>№59 от 20.01.1999г.</v>
          </cell>
          <cell r="Q526" t="str">
            <v>XV-АР №608187 выдан ОВД Орджоникидзевского РИК г.Уфы  30.05.1986г.</v>
          </cell>
          <cell r="W526" t="str">
            <v>027705704690</v>
          </cell>
        </row>
        <row r="527">
          <cell r="B527" t="str">
            <v>ЧП Шарафутдинов Рустэм Фанилевич</v>
          </cell>
          <cell r="C527" t="str">
            <v>ЧП</v>
          </cell>
          <cell r="E527" t="str">
            <v>Шарафутдинов Рустэм Фанилевич</v>
          </cell>
          <cell r="O527" t="str">
            <v>г.Уфа, ул.Акназарова, д.26, кв.45</v>
          </cell>
          <cell r="P527" t="str">
            <v>№4759 от 30.01.2001г. выдано администрацией Советсткого р-на г.Уфы</v>
          </cell>
          <cell r="Q527" t="str">
            <v>8003411469 выдан Советским РУВД гор.Уфы Респ.Башкортостан 19.08.2002г.</v>
          </cell>
          <cell r="S527">
            <v>20202</v>
          </cell>
          <cell r="W527" t="str">
            <v>027807871717</v>
          </cell>
          <cell r="X527" t="str">
            <v>8-917-4025247</v>
          </cell>
        </row>
        <row r="528">
          <cell r="B528" t="str">
            <v>Новикова Ольга Александровна</v>
          </cell>
          <cell r="C528" t="str">
            <v xml:space="preserve">физ </v>
          </cell>
          <cell r="E528" t="str">
            <v>Новикова Ольга Александровна</v>
          </cell>
          <cell r="O528" t="str">
            <v>г.Уфа, ул.Интренациональная, д.131, кв.61</v>
          </cell>
          <cell r="Q528" t="str">
            <v>XIX-AP №702205 выдан УВД Калиниского района г.Уфа выдан 18.09.1995г.</v>
          </cell>
          <cell r="S528">
            <v>20202</v>
          </cell>
          <cell r="W528" t="str">
            <v>027704134662</v>
          </cell>
        </row>
        <row r="529">
          <cell r="B529" t="str">
            <v>Адмаев Сергей Александрович</v>
          </cell>
          <cell r="C529" t="str">
            <v>физ</v>
          </cell>
          <cell r="E529" t="str">
            <v>Адмаев Сергей Александрович</v>
          </cell>
          <cell r="O529" t="str">
            <v>453210, РБ, г.Ишимбай, ул. Докучаева, д.41</v>
          </cell>
          <cell r="Q529" t="str">
            <v>80 02 884858 выдан Ишимбайским ГРОВД РБ 04.04.2002г.</v>
          </cell>
          <cell r="S529">
            <v>20202</v>
          </cell>
          <cell r="W529" t="str">
            <v>026104865549</v>
          </cell>
        </row>
        <row r="530">
          <cell r="B530" t="str">
            <v>Аминев Артур Азатович</v>
          </cell>
          <cell r="C530" t="str">
            <v>физ</v>
          </cell>
          <cell r="E530" t="str">
            <v>Аминев Артур Азатович</v>
          </cell>
          <cell r="O530" t="str">
            <v>г.Уфа, ул. Дуванский бульвар, д. 28/1, кв. 44</v>
          </cell>
          <cell r="Q530" t="str">
            <v>80 02 629400, выдан 27.02.2002 г. Советским РУВД г.Уфы РБ</v>
          </cell>
          <cell r="S530">
            <v>20202</v>
          </cell>
          <cell r="W530" t="str">
            <v>027809457808</v>
          </cell>
        </row>
        <row r="531">
          <cell r="B531" t="str">
            <v xml:space="preserve">Амиров Эдуард Рифович </v>
          </cell>
          <cell r="C531" t="str">
            <v>физ</v>
          </cell>
          <cell r="E531" t="str">
            <v xml:space="preserve">Амиров Эдуард Рифович </v>
          </cell>
          <cell r="O531" t="str">
            <v>450076, Республика Башкортостан, г. Уфа, ул. М. Гафури, дом 54, кв. 11</v>
          </cell>
          <cell r="Q531" t="str">
            <v xml:space="preserve"> серия 8001, № 402525, выдан Ленинским РОВД г. Уфы РБ 08 декабря 2001 года</v>
          </cell>
          <cell r="S531">
            <v>20202</v>
          </cell>
          <cell r="W531" t="str">
            <v>027806788174</v>
          </cell>
        </row>
        <row r="532">
          <cell r="B532" t="str">
            <v>Асланян Вреж Сеникович</v>
          </cell>
          <cell r="C532" t="str">
            <v>физ</v>
          </cell>
          <cell r="E532" t="str">
            <v>Асланян Вреж Сеникович</v>
          </cell>
          <cell r="Q532" t="str">
            <v>80 97 086789 выдан Альшеевским РОВД Республики Башкортостан 13.03.2002г.</v>
          </cell>
          <cell r="W532" t="str">
            <v>020202668844</v>
          </cell>
        </row>
        <row r="533">
          <cell r="B533" t="str">
            <v>Афлятунова Гульнара Мухаметгареевна</v>
          </cell>
          <cell r="C533" t="str">
            <v>физ</v>
          </cell>
          <cell r="E533" t="str">
            <v>Афлятунова Гульнара Мухаметгареевна</v>
          </cell>
          <cell r="O533" t="str">
            <v>г. Уфа, ул. Владивостокская, д. 11/1, кв. 152</v>
          </cell>
          <cell r="Q533" t="str">
            <v>80 04 385720 выд. 03.06.2003 г. Советским РУВД г. Уфы РБ</v>
          </cell>
          <cell r="S533">
            <v>20202</v>
          </cell>
          <cell r="W533" t="str">
            <v>027601097881</v>
          </cell>
        </row>
        <row r="534">
          <cell r="B534" t="str">
            <v>Ахмадишин Флюрь Назипович</v>
          </cell>
          <cell r="C534" t="str">
            <v>физ</v>
          </cell>
          <cell r="E534" t="str">
            <v>Ахмадишин Флюрь Назипович</v>
          </cell>
          <cell r="O534" t="str">
            <v>Республика Башкортостан, п.Агидель, ул.Первых строителей, д.12, кв.232</v>
          </cell>
          <cell r="Q534" t="str">
            <v>XIII-AP №637482 выдан 27.04.1984г. Отделом милиции п.Агидель ОВД Краснокамского райисполком БАССР</v>
          </cell>
        </row>
        <row r="535">
          <cell r="B535" t="str">
            <v>Ахмадуллина Ольга Владимировна</v>
          </cell>
          <cell r="C535" t="str">
            <v>физ</v>
          </cell>
          <cell r="E535" t="str">
            <v>Ахмадуллина Ольга Владимировна</v>
          </cell>
          <cell r="O535" t="str">
            <v>450071, г.Уфа, ул. Лесной проезд, д.8, кор.2, кв.25</v>
          </cell>
          <cell r="Q535" t="str">
            <v>8005 279701 выдан Октябрьским РУВД г.Уфы РБ 19.12.2003г.</v>
          </cell>
          <cell r="S535">
            <v>20202</v>
          </cell>
          <cell r="W535" t="str">
            <v>027617794006</v>
          </cell>
        </row>
        <row r="536">
          <cell r="B536" t="str">
            <v>Аюпов Сергей Ильдусович</v>
          </cell>
          <cell r="C536" t="str">
            <v>физ</v>
          </cell>
          <cell r="E536" t="str">
            <v>Аюпов Сергей Ильдусович</v>
          </cell>
          <cell r="O536" t="str">
            <v>450096, г. Уфа, ул. Добролетная, д. 7/4, кв. 7</v>
          </cell>
          <cell r="Q536" t="str">
            <v>80 03 158650 выд. 03.06.2002 г. Советским РУВД г. Уфы РБ</v>
          </cell>
          <cell r="S536">
            <v>20202</v>
          </cell>
          <cell r="W536" t="str">
            <v>027814289549</v>
          </cell>
        </row>
        <row r="537">
          <cell r="B537" t="str">
            <v>Бажанов Алексей Владимирович</v>
          </cell>
          <cell r="C537" t="str">
            <v>физ</v>
          </cell>
          <cell r="E537" t="str">
            <v>Бажанов Алексей Владимирович</v>
          </cell>
          <cell r="O537" t="str">
            <v>г.Уфа, ул. 50 лет СССР, д.16, кв.25</v>
          </cell>
          <cell r="Q537" t="str">
            <v>80 03 №412135 выдан Советским РУВД г.Уфы РБ 26.08.2002г.</v>
          </cell>
          <cell r="S537">
            <v>20202</v>
          </cell>
          <cell r="W537" t="str">
            <v>027707101489</v>
          </cell>
        </row>
        <row r="538">
          <cell r="B538" t="str">
            <v>Байков Артур Брекович</v>
          </cell>
          <cell r="C538" t="str">
            <v>физ</v>
          </cell>
          <cell r="E538" t="str">
            <v>Байков Артур Брекович</v>
          </cell>
          <cell r="O538" t="str">
            <v>г.Уфа, ул. Левченко, д.8, кв.78</v>
          </cell>
          <cell r="Q538" t="str">
            <v>V-АР №714480, выдан отделом внутренних дел Кировского РИК г.Уфы 19.06.1978г.</v>
          </cell>
          <cell r="S538">
            <v>20202</v>
          </cell>
          <cell r="W538" t="str">
            <v>027719770639</v>
          </cell>
          <cell r="X538" t="str">
            <v>22-68-15</v>
          </cell>
        </row>
        <row r="539">
          <cell r="B539" t="str">
            <v>Байкова Зухра Рахматулловна</v>
          </cell>
          <cell r="C539" t="str">
            <v>физ</v>
          </cell>
          <cell r="E539" t="str">
            <v>Байкова Зухра Рахматулловна</v>
          </cell>
          <cell r="O539" t="str">
            <v>452030, г.Белебей, ул.Интернациональная, д.120, кв.35</v>
          </cell>
          <cell r="Q539" t="str">
            <v>80 04 608576 выдан 08.07.2003г. Белебеевским РОВД г.Белебея РБ</v>
          </cell>
          <cell r="S539">
            <v>20202</v>
          </cell>
          <cell r="W539" t="str">
            <v>025501441054</v>
          </cell>
        </row>
        <row r="540">
          <cell r="B540" t="str">
            <v>Бахтеев Урал Димич</v>
          </cell>
          <cell r="C540" t="str">
            <v>физ</v>
          </cell>
          <cell r="E540" t="str">
            <v>Бахтеев Урал Димич</v>
          </cell>
          <cell r="O540" t="str">
            <v>г.Уфа, ул. Адмирала Макарова, 14, кв.27</v>
          </cell>
          <cell r="Q540" t="str">
            <v>8004 160418 выдан Орджоникидзевским РУВД г.Уфы РБ 11.04.2003г.</v>
          </cell>
          <cell r="S540">
            <v>20202</v>
          </cell>
          <cell r="W540" t="str">
            <v>027722069487</v>
          </cell>
          <cell r="X540" t="str">
            <v>8 901475 7097</v>
          </cell>
        </row>
        <row r="541">
          <cell r="B541" t="str">
            <v>Бикбулатова Гульназ Илнуровна</v>
          </cell>
          <cell r="C541" t="str">
            <v>физ</v>
          </cell>
          <cell r="E541" t="str">
            <v>Бикбулатова Гульназ Илнуровна</v>
          </cell>
          <cell r="H541" t="str">
            <v>Фаттахутдинов Камиль Раисович</v>
          </cell>
          <cell r="I541" t="str">
            <v>Доверенности № б/н от 15.02.2005 г.</v>
          </cell>
          <cell r="O541" t="str">
            <v>г. Уфа, ул. Достоевского. Д. 147, кв. 19</v>
          </cell>
          <cell r="Q541" t="str">
            <v>80 03 513035 выд. 12.09.2002 г. Советским РУВД гор. Уфы РБ</v>
          </cell>
          <cell r="S541">
            <v>20202</v>
          </cell>
          <cell r="W541" t="str">
            <v>027815961308</v>
          </cell>
        </row>
        <row r="542">
          <cell r="B542" t="str">
            <v>Бубенок Ян Вячеславович</v>
          </cell>
          <cell r="C542" t="str">
            <v>физ</v>
          </cell>
          <cell r="D542" t="str">
            <v>Бубенок Ян Вячеславович</v>
          </cell>
          <cell r="O542" t="str">
            <v>450083, г.Уфа, ул. Парковая, 10, кв.26</v>
          </cell>
          <cell r="Q542" t="str">
            <v>80 03 579830, выдан Октябрьским РУВД г.Уфы РБ 06.09.2002г.</v>
          </cell>
          <cell r="S542">
            <v>20202</v>
          </cell>
          <cell r="W542" t="str">
            <v>027605478302</v>
          </cell>
        </row>
        <row r="543">
          <cell r="B543" t="str">
            <v>Валеев Айдар Марсович</v>
          </cell>
          <cell r="C543" t="str">
            <v>физ</v>
          </cell>
          <cell r="E543" t="str">
            <v>Валеев Айдар Марсович</v>
          </cell>
          <cell r="O543" t="str">
            <v>г.Уфа, ул. Батырская, д.14/1, кв.202</v>
          </cell>
          <cell r="Q543" t="str">
            <v>80 04 492972 выдан Кировским РУВД г.Уфы РБ 15.07.2003г.</v>
          </cell>
          <cell r="S543">
            <v>20202</v>
          </cell>
        </row>
        <row r="544">
          <cell r="B544" t="str">
            <v>Вареник Максим Александрович</v>
          </cell>
          <cell r="C544" t="str">
            <v>физ</v>
          </cell>
          <cell r="E544" t="str">
            <v>Вареник Максим Александрович</v>
          </cell>
          <cell r="O544" t="str">
            <v>450092, г.Уфа, ул. Ст. Кувыкина, д.17/1, кв.3</v>
          </cell>
          <cell r="Q544" t="str">
            <v>80 04 313020 выдан Кировским РУВД г.Уфы РБ 29.04.2003г.</v>
          </cell>
          <cell r="S544">
            <v>20202</v>
          </cell>
          <cell r="W544" t="str">
            <v>027411974904</v>
          </cell>
        </row>
        <row r="545">
          <cell r="B545" t="str">
            <v>Васильев  Игорь Григорьевич</v>
          </cell>
          <cell r="C545" t="str">
            <v>физ</v>
          </cell>
          <cell r="E545" t="str">
            <v>Васильев  Игорь Григорьевич</v>
          </cell>
          <cell r="O545" t="str">
            <v>450043, г.Уфа, ул. Транспортная, 26/6-8</v>
          </cell>
          <cell r="Q545" t="str">
            <v>80 04 509179 выдан Калининским РУВД г.Уфы РБ 26.08.2003г.</v>
          </cell>
          <cell r="S545">
            <v>20202</v>
          </cell>
          <cell r="W545" t="str">
            <v>027720260142</v>
          </cell>
        </row>
        <row r="546">
          <cell r="B546" t="str">
            <v>Вахитов Ильдар Галиевич</v>
          </cell>
          <cell r="C546" t="str">
            <v>физ</v>
          </cell>
          <cell r="E546" t="str">
            <v>Вахитов Ильдар Галиевич</v>
          </cell>
          <cell r="O546" t="str">
            <v>г.Уфа, ул. Ю.Гагарина, д.36, кв.37</v>
          </cell>
          <cell r="Q546" t="str">
            <v>ХVII-АР № 597367 выдан ОВД Октябрьского РИК г.Уфы 24.04.1990 г.</v>
          </cell>
          <cell r="S546">
            <v>20202</v>
          </cell>
        </row>
        <row r="547">
          <cell r="B547" t="str">
            <v>Вахитова Юлия Венеровна</v>
          </cell>
          <cell r="C547" t="str">
            <v>физ</v>
          </cell>
          <cell r="E547" t="str">
            <v>Вахитова Юлия Венеровна</v>
          </cell>
          <cell r="O547" t="str">
            <v>450078, РБ, г.Уфа, ул. Кирова, д.93, кв.6</v>
          </cell>
          <cell r="Q547" t="str">
            <v>8002 989192 выдан Советским РУВД гор.Уфы РБ 25.04.2002г.</v>
          </cell>
          <cell r="S547">
            <v>20202</v>
          </cell>
          <cell r="X547" t="str">
            <v>28-98-58</v>
          </cell>
        </row>
        <row r="548">
          <cell r="B548" t="str">
            <v>Вашай Михаил Александрович</v>
          </cell>
          <cell r="C548" t="str">
            <v>физ</v>
          </cell>
          <cell r="E548" t="str">
            <v>Вашай Михаил Александрович</v>
          </cell>
          <cell r="O548" t="str">
            <v>450043, г.Уфа, ул. Ферина, д.20/1, кв.28</v>
          </cell>
          <cell r="Q548" t="str">
            <v>8001 134356 выдан Калининским РУВД г.Уфы 06.07.2001</v>
          </cell>
          <cell r="S548">
            <v>20202</v>
          </cell>
          <cell r="W548" t="str">
            <v>027300764796</v>
          </cell>
          <cell r="X548" t="str">
            <v>42-69-50</v>
          </cell>
        </row>
        <row r="549">
          <cell r="B549" t="str">
            <v>Вашай Татьяна Михайловна</v>
          </cell>
          <cell r="C549" t="str">
            <v>физ</v>
          </cell>
          <cell r="E549" t="str">
            <v>Вашай Татьяна Михайловна</v>
          </cell>
          <cell r="O549" t="str">
            <v>450043, Республика Башкортостан, г. Уфа,  ул. Ферина дом 20/1, кв.28</v>
          </cell>
          <cell r="Q549" t="str">
            <v>серия  8001, № 353705, выдан  Калининским РУВД г. Уфы РБ 16.01.02г.</v>
          </cell>
          <cell r="S549">
            <v>20202</v>
          </cell>
          <cell r="W549" t="str">
            <v>027300764549</v>
          </cell>
        </row>
        <row r="550">
          <cell r="B550" t="str">
            <v>Вильданов Фаниль Гареевич</v>
          </cell>
          <cell r="C550" t="str">
            <v>физ</v>
          </cell>
          <cell r="E550" t="str">
            <v>Вильданов Фаниль Гареевич</v>
          </cell>
          <cell r="O550" t="str">
            <v>РБ, Альшеевский р-н, с.Ново-Селяшево</v>
          </cell>
          <cell r="Q550" t="str">
            <v>80 01 117600 выдан Альшеевским РОВД РБ 21.06.2001г.</v>
          </cell>
        </row>
        <row r="551">
          <cell r="B551" t="str">
            <v>Габдуллин Назип Бариевич</v>
          </cell>
          <cell r="C551" t="str">
            <v>физ</v>
          </cell>
          <cell r="E551" t="str">
            <v>Габдуллин Назип Бариевич</v>
          </cell>
          <cell r="O551" t="str">
            <v>с.Караидель, ул.Лесная, д.4</v>
          </cell>
          <cell r="Q551" t="str">
            <v>80 01 304779 выдан Караидельским РОВД Республики Башкортостан 15.11.2001г.</v>
          </cell>
          <cell r="S551">
            <v>20202</v>
          </cell>
          <cell r="W551" t="str">
            <v>022800208903</v>
          </cell>
        </row>
        <row r="552">
          <cell r="B552" t="str">
            <v>Габитова Земфира Рамусовна</v>
          </cell>
          <cell r="C552" t="str">
            <v>физ</v>
          </cell>
          <cell r="E552" t="str">
            <v>Габитова Земфира Рамусовна</v>
          </cell>
          <cell r="O552" t="str">
            <v>г.Уфа, ул.Авроры, д.13/1, кв.25</v>
          </cell>
          <cell r="P552" t="str">
            <v>№9817, выдан 24/10/02г. Киров.р-н</v>
          </cell>
          <cell r="Q552" t="str">
            <v>8002876507, выдан 11/04/02г. Кировским РУВД г.Уфы</v>
          </cell>
          <cell r="S552">
            <v>20202</v>
          </cell>
          <cell r="W552" t="str">
            <v>027402220234</v>
          </cell>
        </row>
        <row r="553">
          <cell r="B553" t="str">
            <v>Гаврилова Тамара Васильевна</v>
          </cell>
          <cell r="C553" t="str">
            <v>физ</v>
          </cell>
          <cell r="E553" t="str">
            <v>Гаврилова Тамара Васильевна</v>
          </cell>
          <cell r="O553" t="str">
            <v>450097, РБ, г.Уфа, ул. Бессонова, д.35, кв. 7</v>
          </cell>
          <cell r="Q553" t="str">
            <v>8002 629788 выдан Советским РУВД  гор. Уфы РБ 01.03.2002 г.</v>
          </cell>
          <cell r="S553">
            <v>20202</v>
          </cell>
          <cell r="W553" t="str">
            <v>027506147998</v>
          </cell>
          <cell r="X553" t="str">
            <v>53-82-44</v>
          </cell>
        </row>
        <row r="554">
          <cell r="B554" t="str">
            <v>Газизов Руслан Ульфатович</v>
          </cell>
          <cell r="C554" t="str">
            <v>физ</v>
          </cell>
          <cell r="E554" t="str">
            <v>Газизов Руслан Ульфатович</v>
          </cell>
          <cell r="O554" t="str">
            <v>г.Уфа, ул. Комсомольская, д.18, кв.314</v>
          </cell>
          <cell r="Q554" t="str">
            <v>8001 227091 выдан Советским РУВД г.Уфы 10.09.2001г.</v>
          </cell>
          <cell r="S554">
            <v>20202</v>
          </cell>
          <cell r="W554" t="str">
            <v>027505059379</v>
          </cell>
        </row>
        <row r="555">
          <cell r="B555" t="str">
            <v xml:space="preserve">Гайнильзянов Максим Васильевич </v>
          </cell>
          <cell r="C555" t="str">
            <v>физ</v>
          </cell>
          <cell r="E555" t="str">
            <v xml:space="preserve">Гайнильзянов Максим Васильевич </v>
          </cell>
          <cell r="O555" t="str">
            <v>450059, Республика Башкортостан, г. Уфа, ул. Р.Зорге,  дом 44/2, кв. 70</v>
          </cell>
          <cell r="Q555" t="str">
            <v>серия 8004, № 612555, выдан Октябрьским РУВД г. Уфы РБ 28 июля 2003 года</v>
          </cell>
          <cell r="S555">
            <v>20202</v>
          </cell>
          <cell r="W555" t="str">
            <v>027607959210</v>
          </cell>
        </row>
        <row r="556">
          <cell r="B556" t="str">
            <v>Галимова Ирина Николаевна</v>
          </cell>
          <cell r="C556" t="str">
            <v>физ</v>
          </cell>
          <cell r="E556" t="str">
            <v>Галимова Ирина Николаевна</v>
          </cell>
          <cell r="O556" t="str">
            <v>г.Уфа, ул. Айская, д.58, кв.69</v>
          </cell>
          <cell r="Q556" t="str">
            <v>80 04 792427 выдан Советским РУВД г.Уфы РБ 22.03.2004г.</v>
          </cell>
          <cell r="S556">
            <v>20202</v>
          </cell>
          <cell r="W556" t="str">
            <v>027811821797</v>
          </cell>
        </row>
        <row r="557">
          <cell r="B557" t="str">
            <v>Галлямова Людмила Филиповна</v>
          </cell>
          <cell r="C557" t="str">
            <v>физ</v>
          </cell>
          <cell r="E557" t="str">
            <v>Галлямова Людмила Филиповна</v>
          </cell>
          <cell r="O557" t="str">
            <v>450094, г.Уфа, ул. Гафури, д.19/2, кв.30</v>
          </cell>
          <cell r="Q557" t="str">
            <v>80 03 574568 выдан Калининским РУВД г.Уфы РБ 13.09.2002г.</v>
          </cell>
          <cell r="S557">
            <v>20202</v>
          </cell>
          <cell r="X557" t="str">
            <v>50-81-17</v>
          </cell>
        </row>
        <row r="558">
          <cell r="B558" t="str">
            <v>Гарифуллин Ильдар Вильевич</v>
          </cell>
          <cell r="C558" t="str">
            <v>физ</v>
          </cell>
          <cell r="E558" t="str">
            <v>Гарифуллин Ильдар Вильевич</v>
          </cell>
          <cell r="O558" t="str">
            <v>г.Уфа, ул.Энгельса, д.1, кв.21</v>
          </cell>
          <cell r="Q558" t="str">
            <v>80 03 208436 выдан Кировским РУВД 02.07.2002г.</v>
          </cell>
          <cell r="S558">
            <v>20202</v>
          </cell>
          <cell r="W558" t="str">
            <v>027701266237</v>
          </cell>
        </row>
        <row r="559">
          <cell r="B559" t="str">
            <v>Гарифуллина Елена Сергеевна</v>
          </cell>
          <cell r="C559" t="str">
            <v>физ</v>
          </cell>
          <cell r="E559" t="str">
            <v>Гарифуллина Елена Сергеевна</v>
          </cell>
          <cell r="O559" t="str">
            <v>г.Уфа, ул. Худайбердина, д.4, кв.26</v>
          </cell>
          <cell r="Q559" t="str">
            <v>80 03 208446 выдан Кировским РУВД г.Уфы РБ 02.07.2002г.</v>
          </cell>
          <cell r="S559">
            <v>20202</v>
          </cell>
          <cell r="W559" t="str">
            <v>027502033728</v>
          </cell>
        </row>
        <row r="560">
          <cell r="B560" t="str">
            <v>Гаряева Наталья Владиславовна</v>
          </cell>
          <cell r="C560" t="str">
            <v>физ</v>
          </cell>
          <cell r="E560" t="str">
            <v>Гаряева Наталья Владиславовна</v>
          </cell>
          <cell r="O560" t="str">
            <v>г.Уфа, ул.Рязанская, д.9, кв.8</v>
          </cell>
          <cell r="Q560" t="str">
            <v>8003 147329 выдан Октябрьским РУВД гор.Уфы респ.Башкортостан 16.05.2002г.</v>
          </cell>
          <cell r="S560">
            <v>20202</v>
          </cell>
          <cell r="W560" t="str">
            <v>027601815902</v>
          </cell>
        </row>
        <row r="561">
          <cell r="B561" t="str">
            <v>Гаряева Наталья Владиславовна</v>
          </cell>
          <cell r="C561" t="str">
            <v>физ</v>
          </cell>
          <cell r="E561" t="str">
            <v>Гаряева Наталья Владиславовна</v>
          </cell>
          <cell r="O561" t="str">
            <v>г.Уфа, ул.Рязанская, д.9, кв.8</v>
          </cell>
          <cell r="Q561" t="str">
            <v>8003 147329 выдан Октябрьским РУВД гор.Уфы респ.Башкортостан 16.05.2002г.</v>
          </cell>
          <cell r="S561">
            <v>20202</v>
          </cell>
          <cell r="W561" t="str">
            <v>027601815902</v>
          </cell>
        </row>
        <row r="562">
          <cell r="B562" t="str">
            <v>Гатиятуллин Ринат Хамзеевич</v>
          </cell>
          <cell r="C562" t="str">
            <v>физ</v>
          </cell>
          <cell r="E562" t="str">
            <v>Гатиятуллин Ринат Хамзеевич</v>
          </cell>
          <cell r="O562" t="str">
            <v>450009, г.Уфа, ул. Комсомольская, д.18, кв.154</v>
          </cell>
          <cell r="Q562" t="str">
            <v>80 02 620736 выдан Калининским РУВД г.Уфы 02.03.2002</v>
          </cell>
          <cell r="S562">
            <v>20202</v>
          </cell>
          <cell r="W562" t="str">
            <v>027506511340</v>
          </cell>
        </row>
        <row r="563">
          <cell r="B563" t="str">
            <v>Гильданов Фанис Хабибраялович</v>
          </cell>
          <cell r="C563" t="str">
            <v>физ</v>
          </cell>
          <cell r="E563" t="str">
            <v>Гильданов Фанис Хабибраялович</v>
          </cell>
          <cell r="O563" t="str">
            <v>г.Агидель, ул.Курчатова, д.7, кв.112</v>
          </cell>
          <cell r="Q563" t="str">
            <v>IX-AP №724334 выдан ОВД Дюртюлинского РИК Башкирской АССР 29.01.1980г.</v>
          </cell>
          <cell r="S563">
            <v>20202</v>
          </cell>
          <cell r="W563" t="str">
            <v>025301734293</v>
          </cell>
        </row>
        <row r="564">
          <cell r="B564" t="str">
            <v>Гинзбург Илья Александрович</v>
          </cell>
          <cell r="C564" t="str">
            <v>физ</v>
          </cell>
          <cell r="E564" t="str">
            <v>Гинзбург Илья Александрович</v>
          </cell>
          <cell r="O564" t="str">
            <v>450061, г.Уфа, ул.Свободы д.4 кв.54</v>
          </cell>
          <cell r="Q564" t="str">
            <v>8002 209179 выдан Калининским РУВД г.Уфы 10.07.2003г.</v>
          </cell>
          <cell r="S564">
            <v>20202</v>
          </cell>
          <cell r="W564" t="str">
            <v>027319819167</v>
          </cell>
          <cell r="X564" t="str">
            <v>42-28-80</v>
          </cell>
        </row>
        <row r="565">
          <cell r="B565" t="str">
            <v>Гниятуллина Гульфина Адибовна</v>
          </cell>
          <cell r="C565" t="str">
            <v>физ</v>
          </cell>
          <cell r="E565" t="str">
            <v>Гниятуллина Гульфина Адибовна</v>
          </cell>
          <cell r="O565" t="str">
            <v>г.Уфа, ул.Салавата, д.17, кв.36</v>
          </cell>
          <cell r="Q565" t="str">
            <v>80 01 343587 выдан Советским РУВД г.Уфы 29.11.2001г.</v>
          </cell>
          <cell r="S565" t="str">
            <v>р/с 42301`810`3`2000`0000008, к/с 30101`810`0`0000`0000846, БИК 048073846</v>
          </cell>
          <cell r="W565" t="str">
            <v>027811967500</v>
          </cell>
        </row>
        <row r="566">
          <cell r="B566" t="str">
            <v>Горохов Сергей Александрович</v>
          </cell>
          <cell r="C566" t="str">
            <v>физ</v>
          </cell>
          <cell r="E566" t="str">
            <v>Горохов Сергей Александрович</v>
          </cell>
          <cell r="O566" t="str">
            <v>г. Уфа, ул. М. Ферина, д. 9/1, кв. 52</v>
          </cell>
          <cell r="Q566" t="str">
            <v>80 04 799336 выд 05.01.2004 г. Калининским РУВД гор. Уфы РБ</v>
          </cell>
          <cell r="S566">
            <v>20202</v>
          </cell>
          <cell r="W566" t="str">
            <v>027714698562</v>
          </cell>
        </row>
        <row r="567">
          <cell r="B567" t="str">
            <v>Гриднева Екатерина Альфредовна</v>
          </cell>
          <cell r="C567" t="str">
            <v>физ</v>
          </cell>
          <cell r="E567" t="str">
            <v>Гриднева Екатерина Альфредовна</v>
          </cell>
          <cell r="O567" t="str">
            <v>г.Уфа, ул.Мубарякова, д.13, кв.81</v>
          </cell>
          <cell r="Q567" t="str">
            <v>8097051006 выдан Кировским РУВД гор.Уфы Респ.Башкортостан 21.01.2002г.</v>
          </cell>
          <cell r="S567">
            <v>20202</v>
          </cell>
          <cell r="W567" t="str">
            <v>027404141669</v>
          </cell>
          <cell r="X567" t="str">
            <v>31-39-10</v>
          </cell>
        </row>
        <row r="568">
          <cell r="B568" t="str">
            <v>Грицаенко Сергей Николаевич</v>
          </cell>
          <cell r="C568" t="str">
            <v>физ</v>
          </cell>
          <cell r="E568" t="str">
            <v>Грицаенко Сергей Николаевич</v>
          </cell>
          <cell r="O568" t="str">
            <v>г.Уфа, ул.Авроры, д.11/2, кв.104</v>
          </cell>
          <cell r="Q568" t="str">
            <v>80 05 165317 выдан 08.01.2004 г. Кировским РУВД гор. Уфы РБ</v>
          </cell>
          <cell r="S568">
            <v>20202</v>
          </cell>
          <cell r="W568" t="str">
            <v>027401138280</v>
          </cell>
        </row>
        <row r="569">
          <cell r="B569" t="str">
            <v>Гришанин Олег Викторович</v>
          </cell>
          <cell r="C569" t="str">
            <v>физ</v>
          </cell>
          <cell r="E569" t="str">
            <v>Гришанин Олег Викторович</v>
          </cell>
          <cell r="O569" t="str">
            <v>г.Уфа, ул. Бакалинская, д.68/4, кв.63</v>
          </cell>
          <cell r="Q569" t="str">
            <v>80 01 №464222 выдан Советским РУВД г.Уфы РБ 09.01.2002г.</v>
          </cell>
          <cell r="S569">
            <v>20202</v>
          </cell>
          <cell r="W569" t="str">
            <v>027408568557</v>
          </cell>
        </row>
        <row r="570">
          <cell r="B570" t="str">
            <v xml:space="preserve">Гумеров Раис Ибрагимович </v>
          </cell>
          <cell r="C570" t="str">
            <v>физ</v>
          </cell>
          <cell r="E570" t="str">
            <v xml:space="preserve">Гумеров Раис Ибрагимович </v>
          </cell>
          <cell r="O570" t="str">
            <v>453200, Республика Башкортостан, г.  Салават ул. Губкина дом 6 , кв.9</v>
          </cell>
          <cell r="Q570" t="str">
            <v>серия 8003, № 929412 выдан УВД г Салават РБ 30.01.03</v>
          </cell>
          <cell r="S570">
            <v>20202</v>
          </cell>
          <cell r="W570" t="str">
            <v>026610213170</v>
          </cell>
        </row>
        <row r="571">
          <cell r="B571" t="str">
            <v xml:space="preserve">Гумерова Адиба Гарифовна </v>
          </cell>
          <cell r="C571" t="str">
            <v>физ</v>
          </cell>
          <cell r="E571" t="str">
            <v xml:space="preserve">Гумерова Адиба Гарифовна </v>
          </cell>
          <cell r="O571" t="str">
            <v>453200, Республика Башкортостан, г. Салават ул. Калинина дом 18, кв.105</v>
          </cell>
          <cell r="Q571" t="str">
            <v>серия XIV – АР, № 554363 ОВД Салаватского ГИК 26.10.83</v>
          </cell>
          <cell r="S571">
            <v>20202</v>
          </cell>
          <cell r="W571" t="str">
            <v>026606566817</v>
          </cell>
        </row>
        <row r="572">
          <cell r="B572" t="str">
            <v>Гурков Денис Реомальдович</v>
          </cell>
          <cell r="C572" t="str">
            <v>физ</v>
          </cell>
          <cell r="E572" t="str">
            <v>Гурков Денис Реомальдович</v>
          </cell>
          <cell r="O572" t="str">
            <v>450077, г.Уфа, ул. Пушкина, д.132, кв.12</v>
          </cell>
          <cell r="Q572" t="str">
            <v>80 03 775924 выдан Кировским РУВД г.Уфы РБ</v>
          </cell>
          <cell r="S572">
            <v>20202</v>
          </cell>
        </row>
        <row r="573">
          <cell r="B573" t="str">
            <v>Дрожжин Александр Владимирович</v>
          </cell>
          <cell r="C573" t="str">
            <v>физ</v>
          </cell>
          <cell r="E573" t="str">
            <v>Дрожжин Александр Владимирович</v>
          </cell>
          <cell r="O573" t="str">
            <v>450089, г. Уфа, ул. Ад. Макарова, д. 22/1, кв. 52</v>
          </cell>
          <cell r="Q573" t="str">
            <v>80 04 739813 выдан 28.11.2003 г. Орджоникидзевским РУВД г. Уфы РБ</v>
          </cell>
          <cell r="S573">
            <v>20202</v>
          </cell>
          <cell r="W573" t="str">
            <v>027205329401</v>
          </cell>
        </row>
        <row r="574">
          <cell r="B574" t="str">
            <v>Дубинин Валерий Александрович</v>
          </cell>
          <cell r="C574" t="str">
            <v>физ</v>
          </cell>
          <cell r="E574" t="str">
            <v>Дубинин Валерий Александрович</v>
          </cell>
          <cell r="O574" t="str">
            <v>г.Уфа, ул.Зорге, д.54, кв.116</v>
          </cell>
          <cell r="Q574" t="str">
            <v>8001248342 выдан Октябрьским РУВД г.Уфы Респ.Башкортостан 05.10.2001г.</v>
          </cell>
          <cell r="W574" t="str">
            <v>027612369199</v>
          </cell>
        </row>
        <row r="575">
          <cell r="B575" t="str">
            <v>Дыбленко Андрей Дмитриевич</v>
          </cell>
          <cell r="C575" t="str">
            <v>физ</v>
          </cell>
          <cell r="E575" t="str">
            <v>Дыбленко Андрей Дмитриевич</v>
          </cell>
          <cell r="O575" t="str">
            <v>г.Уфа, ул.Лазовского, д.26</v>
          </cell>
          <cell r="Q575" t="str">
            <v>80 03 276792 выдан Советским РУВД гор. Уфы Респ. Башкортостан 06.07.2002г.</v>
          </cell>
          <cell r="S575">
            <v>20202</v>
          </cell>
          <cell r="W575" t="str">
            <v>027808350805</v>
          </cell>
        </row>
        <row r="576">
          <cell r="B576" t="str">
            <v>Ежков Александр Алексеевич</v>
          </cell>
          <cell r="C576" t="str">
            <v>физ</v>
          </cell>
          <cell r="E576" t="str">
            <v>Ежков Александр Алексеевич</v>
          </cell>
          <cell r="O576" t="str">
            <v>г.Уфа, ул.Энтузиастов, д.6, кв.36</v>
          </cell>
          <cell r="Q576" t="str">
            <v>V-AP №502853 выдан ОВД Октябрьского РИК г.Уфы 10.02.1978г.</v>
          </cell>
          <cell r="S576">
            <v>20202</v>
          </cell>
          <cell r="W576" t="str">
            <v>027615939425</v>
          </cell>
        </row>
        <row r="577">
          <cell r="B577" t="str">
            <v>Емельянова Елена Александровна</v>
          </cell>
          <cell r="C577" t="str">
            <v>физ</v>
          </cell>
          <cell r="E577" t="str">
            <v>Емельянова Елена Александровна</v>
          </cell>
          <cell r="O577" t="str">
            <v>г.Уфа, ул.Комсомольская, д.21/1, кв.125</v>
          </cell>
          <cell r="Q577" t="str">
            <v>80 03 369195 выдан Советским РУВД г.Уфы 19.07.2002г.</v>
          </cell>
          <cell r="S577">
            <v>20202</v>
          </cell>
          <cell r="W577" t="str">
            <v>027809133627</v>
          </cell>
          <cell r="X577" t="str">
            <v>8-904-250-85-08, 8-904-250-88-70</v>
          </cell>
        </row>
        <row r="578">
          <cell r="B578" t="str">
            <v>Ермаков Константин Вячеславович</v>
          </cell>
          <cell r="C578" t="str">
            <v>физ</v>
          </cell>
          <cell r="E578" t="str">
            <v>Ермаков Константин Вячеславович</v>
          </cell>
          <cell r="O578" t="str">
            <v>450092, г.Уфа, ул.Авроры, д.7/2, кв.73</v>
          </cell>
          <cell r="Q578" t="str">
            <v>XVII-АР №664756 выдан «28» ноября 1990 года отделом внутренних дел Кировского райисполкома г.Уфы</v>
          </cell>
          <cell r="W578" t="str">
            <v>024505285245</v>
          </cell>
        </row>
        <row r="579">
          <cell r="B579" t="str">
            <v>Ершов Дмитрий Викторович</v>
          </cell>
          <cell r="C579" t="str">
            <v>физ</v>
          </cell>
          <cell r="E579" t="str">
            <v>Ершов Дмитрий Викторович</v>
          </cell>
          <cell r="O579" t="str">
            <v>450006, г.Уфа, ул. Революционная, д.57, кв.73</v>
          </cell>
          <cell r="Q579" t="str">
            <v>80 02 223986 выдан Советским РУВД г.Уфы РБ 24.06.2003г.</v>
          </cell>
          <cell r="S579">
            <v>20202</v>
          </cell>
          <cell r="W579" t="str">
            <v>027604437825</v>
          </cell>
        </row>
        <row r="580">
          <cell r="B580" t="str">
            <v>Зайнуллин Динар Фарвашевич</v>
          </cell>
          <cell r="C580" t="str">
            <v>физ</v>
          </cell>
          <cell r="E580" t="str">
            <v>Зайнуллин Динар Фарвашевич</v>
          </cell>
          <cell r="O580" t="str">
            <v>г.Уфа, ул.Златоустовская, д.27</v>
          </cell>
          <cell r="Q580" t="str">
            <v>XX-КБ №506922 выдан 07.06.1999г. Октябрьским РОВД г.Уфы</v>
          </cell>
          <cell r="S580">
            <v>20202</v>
          </cell>
          <cell r="W580" t="str">
            <v>027413511595</v>
          </cell>
          <cell r="X580" t="str">
            <v>74-24-07</v>
          </cell>
        </row>
        <row r="581">
          <cell r="B581" t="str">
            <v>Зайнуллин Ринат Александрович</v>
          </cell>
          <cell r="C581" t="str">
            <v>физ</v>
          </cell>
          <cell r="E581" t="str">
            <v>Зайнуллин Ринат Александрович</v>
          </cell>
          <cell r="O581" t="str">
            <v>г.Белебей, ул.Красная, д.109/1, кв.113</v>
          </cell>
          <cell r="Q581" t="str">
            <v>8002822145 выдан Белебеевского ГРОВД РБ 28.03.2002г.</v>
          </cell>
          <cell r="W581" t="str">
            <v>025500592340</v>
          </cell>
        </row>
        <row r="582">
          <cell r="B582" t="str">
            <v>Замятина Оксана Николаевна</v>
          </cell>
          <cell r="C582" t="str">
            <v>физ</v>
          </cell>
          <cell r="E582" t="str">
            <v>Замятина Оксана Николаевна</v>
          </cell>
          <cell r="O582" t="str">
            <v>450059, Республика Башкортостан, г. Уфа, ул. Шафиева, дом 12, кв. 250</v>
          </cell>
          <cell r="Q582" t="str">
            <v>серия 8003, № 157092, выдан Советским  РУВД г. Уфы РБ 18 июня 2002 года</v>
          </cell>
          <cell r="S582">
            <v>20202</v>
          </cell>
          <cell r="W582" t="str">
            <v>027410581509</v>
          </cell>
        </row>
        <row r="583">
          <cell r="B583" t="str">
            <v>Зенов Николай Георгиевич</v>
          </cell>
          <cell r="C583" t="str">
            <v>физ</v>
          </cell>
          <cell r="E583" t="str">
            <v>Зенов Николай Георгиевич</v>
          </cell>
          <cell r="O583" t="str">
            <v>Московская область, ул. Ленина, д.29, кв.8</v>
          </cell>
          <cell r="Q583" t="str">
            <v>4603 892312 выдан Яхромским отделением милиции УВД Дмитровского р-на Московской области 19.12.2002г.</v>
          </cell>
          <cell r="S583">
            <v>20202</v>
          </cell>
        </row>
        <row r="584">
          <cell r="B584" t="str">
            <v>Зудова Ольга Равильевна</v>
          </cell>
          <cell r="C584" t="str">
            <v>физ</v>
          </cell>
          <cell r="E584" t="str">
            <v>Зудова Ольга Равильевна</v>
          </cell>
          <cell r="O584" t="str">
            <v>450077, Республика Башкортостан, г. Уфа, ул. К.Маркса дом 17/19, кв.16</v>
          </cell>
          <cell r="Q584" t="str">
            <v xml:space="preserve"> серия 8004, № 705861 выдан Кировским РУВД г. Уфы РБ 11.08.03г.</v>
          </cell>
          <cell r="S584">
            <v>20202</v>
          </cell>
          <cell r="W584" t="str">
            <v>027408250073</v>
          </cell>
        </row>
        <row r="585">
          <cell r="B585" t="str">
            <v>Зулкарнеев Марат Нагимович</v>
          </cell>
          <cell r="C585" t="str">
            <v>физ</v>
          </cell>
          <cell r="E585" t="str">
            <v>Зулкарнеев Марат Нагимович</v>
          </cell>
          <cell r="O585" t="str">
            <v>453200, Республика Башкортостан, г.Салават, ул. Ленинградская, д.19 кв.67</v>
          </cell>
          <cell r="Q585" t="str">
            <v>8004 623921 выдан УВД.г.Салавата 01.09.2003</v>
          </cell>
          <cell r="S585">
            <v>20202</v>
          </cell>
          <cell r="W585" t="str">
            <v>026612470006</v>
          </cell>
          <cell r="X585" t="str">
            <v>8-917-7593512</v>
          </cell>
        </row>
        <row r="586">
          <cell r="B586" t="str">
            <v>Ибатуллин Роберт Ахметович</v>
          </cell>
          <cell r="C586" t="str">
            <v>физ</v>
          </cell>
          <cell r="E586" t="str">
            <v>Ибатуллин Роберт Ахметович</v>
          </cell>
          <cell r="O586" t="str">
            <v>450015, г.Уфа, ул. К.Маркса, д.40, кв.297</v>
          </cell>
          <cell r="Q586" t="str">
            <v>80 01 000903 выдан Ленинским РОВД г.Уфы РБ 09.06.2001г.</v>
          </cell>
          <cell r="S586">
            <v>20202</v>
          </cell>
          <cell r="W586" t="str">
            <v>027507611517</v>
          </cell>
        </row>
        <row r="587">
          <cell r="B587" t="str">
            <v>Ибрагимов Фануз Фаритович</v>
          </cell>
          <cell r="C587" t="str">
            <v>физ</v>
          </cell>
          <cell r="E587" t="str">
            <v>Ибрагимов Фануз Фаритович</v>
          </cell>
          <cell r="O587" t="str">
            <v>г.Уфа, ул. Бакалинская 68,  кор.6, кв.67</v>
          </cell>
          <cell r="Q587" t="str">
            <v>80 01 033909 выдан Советским РУВД г.Уфы 26.07.2001г.</v>
          </cell>
          <cell r="S587">
            <v>20202</v>
          </cell>
          <cell r="W587" t="str">
            <v>027413066217</v>
          </cell>
        </row>
        <row r="588">
          <cell r="B588" t="str">
            <v xml:space="preserve">Ибрагимов Шамиль Калимуллович </v>
          </cell>
          <cell r="C588" t="str">
            <v>физ</v>
          </cell>
          <cell r="E588" t="str">
            <v xml:space="preserve">Ибрагимов Шамиль Калимуллович </v>
          </cell>
          <cell r="O588" t="str">
            <v xml:space="preserve">450077, Республика Башкортостан, г.Уфа, ул.Коммунистическая, д.85/1, кв. 12, </v>
          </cell>
          <cell r="Q588" t="str">
            <v>серия 80 02 № 704300, выдан 04.03.2002 года Кировским  РУВД г.Уфы</v>
          </cell>
          <cell r="S588">
            <v>20202</v>
          </cell>
          <cell r="W588" t="str">
            <v>027406522596</v>
          </cell>
          <cell r="X588" t="str">
            <v>220-819</v>
          </cell>
        </row>
        <row r="589">
          <cell r="B589" t="str">
            <v>Иванов Николай Николаевич</v>
          </cell>
          <cell r="C589" t="str">
            <v>физ</v>
          </cell>
          <cell r="E589" t="str">
            <v>Иванов Николай Николаевич</v>
          </cell>
          <cell r="O589" t="str">
            <v>450039, ул. М.Ферина, д.14, кв.206</v>
          </cell>
          <cell r="S589">
            <v>20202</v>
          </cell>
          <cell r="W589" t="str">
            <v>027604342348</v>
          </cell>
          <cell r="X589" t="str">
            <v>39-49-38</v>
          </cell>
        </row>
        <row r="590">
          <cell r="B590" t="str">
            <v>Иванцов Григорий Юрьевич</v>
          </cell>
          <cell r="C590" t="str">
            <v>физ</v>
          </cell>
          <cell r="E590" t="str">
            <v>Иванцов Григорий Юрьевич</v>
          </cell>
          <cell r="O590" t="str">
            <v>115280, г.Москва, ул.Восточная, д.2, корп.1, кв.28</v>
          </cell>
          <cell r="Q590" t="str">
            <v>XXIX-ИК №639680 выдан ГДМ Люберецкого УВД Московской области 09.01.1992г.</v>
          </cell>
          <cell r="S590">
            <v>20202</v>
          </cell>
          <cell r="W590" t="str">
            <v>772509624633</v>
          </cell>
        </row>
        <row r="591">
          <cell r="B591" t="str">
            <v>Ильясов Альберт Фаритович</v>
          </cell>
          <cell r="C591" t="str">
            <v>физ</v>
          </cell>
          <cell r="E591" t="str">
            <v>Ильясов Альберт Фаритович</v>
          </cell>
          <cell r="O591" t="str">
            <v>г.Уфа, ул. Кадомцевых, д.6/1, кв.10</v>
          </cell>
          <cell r="Q591" t="str">
            <v>80 04 №611410 выдан Октябрьским РУВД г.Уфы РБ 24.06.2003г.</v>
          </cell>
          <cell r="S591">
            <v>20202</v>
          </cell>
          <cell r="W591" t="str">
            <v>027815012412</v>
          </cell>
        </row>
        <row r="592">
          <cell r="B592" t="str">
            <v>ИП Павлов Олег Николаевич</v>
          </cell>
          <cell r="C592" t="str">
            <v>физ</v>
          </cell>
          <cell r="E592" t="str">
            <v>Павлов Олег Николаевич</v>
          </cell>
          <cell r="O592" t="str">
            <v>г. Уфа, ул. Р. Зорге,д. 30/2, кв. 42</v>
          </cell>
          <cell r="P592" t="str">
            <v>ОГРН 304027801600090 Серия 02 № 004428330 от 16.01.2004 г.</v>
          </cell>
          <cell r="Q592" t="str">
            <v>80 02 987916 выд. 07.05.2002 г. Советским РУВД гор. Уфы РБ</v>
          </cell>
          <cell r="S592">
            <v>20202</v>
          </cell>
          <cell r="W592" t="str">
            <v>027815625803</v>
          </cell>
        </row>
        <row r="593">
          <cell r="B593" t="str">
            <v>ИП Ряскова Ирина Валерьевна</v>
          </cell>
          <cell r="C593" t="str">
            <v>физ</v>
          </cell>
          <cell r="E593" t="str">
            <v>ИП Ряскова Ирина Валерьевна</v>
          </cell>
          <cell r="H593" t="str">
            <v>Здановская Анна Францевна</v>
          </cell>
          <cell r="I593" t="str">
            <v>Доверенности № 2 от 07.12.2004 г.</v>
          </cell>
          <cell r="O593" t="str">
            <v>г.Уфа, ул. Авроры, д.27/1, кв.101</v>
          </cell>
          <cell r="Q593" t="str">
            <v>8001 022623 выдан Кировским РУВД г.Уфы РБ 31.08.2001г.</v>
          </cell>
          <cell r="S593" t="str">
            <v>р/с 40802`810`3`0400`0000130 в ООО «ИнвестКапиталБанк», к/с 30101`810`0`0000`0000891, БИК 048073891</v>
          </cell>
          <cell r="W593" t="str">
            <v>027406348845</v>
          </cell>
        </row>
        <row r="594">
          <cell r="B594" t="str">
            <v>ИП Сибагатуллина Ильмира Вильевна</v>
          </cell>
          <cell r="C594" t="str">
            <v>физ</v>
          </cell>
          <cell r="E594" t="str">
            <v>Сибагатуллина Ильмира Вильевна</v>
          </cell>
          <cell r="O594" t="str">
            <v>г. Уфа, ул. Лесотехникума, 32/1-18</v>
          </cell>
          <cell r="Q594" t="str">
            <v>80 03 280329 выдан 09.07.2002 г. Октябрьским РУВД г. Уфы РБ</v>
          </cell>
          <cell r="S594" t="str">
            <v>р/с 40802`810`6`0400`0000173 в ООО «ИнвестКапиталБанк», к/с 30101`810`0`0000`0000891, БИК 048073891</v>
          </cell>
          <cell r="W594" t="str">
            <v>027403576949</v>
          </cell>
        </row>
        <row r="595">
          <cell r="B595" t="str">
            <v>ИП Суханов Максим Юрьевич</v>
          </cell>
          <cell r="C595" t="str">
            <v>физ</v>
          </cell>
          <cell r="E595" t="str">
            <v>Суханов Максим Юрьевич</v>
          </cell>
          <cell r="O595" t="str">
            <v>450098, г.Уфа, Пр. Октября, 132/1, кв.37</v>
          </cell>
          <cell r="Q595" t="str">
            <v>80 02 100736 выдан Октябрьским РУВД г.Уфы РБ 07.12.2002г.</v>
          </cell>
          <cell r="S595" t="str">
            <v>р/с 40802`810`6`0000`0000041 в ООО «ПромТрансБанк», к/с 30101`810`0`0000`0000846, БИК 048073846</v>
          </cell>
          <cell r="W595" t="str">
            <v>027806761366</v>
          </cell>
        </row>
        <row r="596">
          <cell r="B596" t="str">
            <v>Исанбирдин Ирек Махмутович</v>
          </cell>
          <cell r="C596" t="str">
            <v>физ</v>
          </cell>
          <cell r="E596" t="str">
            <v>Исанбирдин Ирек Махмутович</v>
          </cell>
          <cell r="O596" t="str">
            <v>г.Уфа, ул.Бессонова, д.35, кв.2</v>
          </cell>
          <cell r="Q596" t="str">
            <v>XX-AP №682565 выдан УВД Советского района г.Уфы 26.09.1997г.</v>
          </cell>
          <cell r="S596">
            <v>20202</v>
          </cell>
          <cell r="W596" t="str">
            <v>027800915531</v>
          </cell>
        </row>
        <row r="597">
          <cell r="B597" t="str">
            <v>Исангулов Вагиз Шамилович</v>
          </cell>
          <cell r="C597" t="str">
            <v>физ</v>
          </cell>
          <cell r="E597" t="str">
            <v>Исангулов Вагиз Шамилович</v>
          </cell>
          <cell r="O597" t="str">
            <v>РБ, Бижбулякский район, д.Елбулактамак</v>
          </cell>
          <cell r="Q597" t="str">
            <v>8003 054783 выдан Бижбулякским РОВД респ.Башкортостан 03.06.2002г.</v>
          </cell>
          <cell r="S597">
            <v>20202</v>
          </cell>
          <cell r="W597" t="str">
            <v>021201368712</v>
          </cell>
        </row>
        <row r="598">
          <cell r="B598" t="str">
            <v>Исламов Наиль Равильевич</v>
          </cell>
          <cell r="C598" t="str">
            <v>физ</v>
          </cell>
          <cell r="E598" t="str">
            <v>Исламов Наиль Равильевич</v>
          </cell>
          <cell r="O598" t="str">
            <v>452000, г.Белебей, ул.Ленина, д.42, д.24</v>
          </cell>
          <cell r="Q598" t="str">
            <v>XIV-AP №542272 выдан ОВД Белебеевского ГИК Башкирской АССР 16.02.1984г.</v>
          </cell>
          <cell r="W598" t="str">
            <v>025508160430</v>
          </cell>
        </row>
        <row r="599">
          <cell r="B599" t="str">
            <v xml:space="preserve">Исмагилов Фидан Филаридович </v>
          </cell>
          <cell r="C599" t="str">
            <v>физ</v>
          </cell>
          <cell r="E599" t="str">
            <v xml:space="preserve">Исмагилов Фидан Филаридович </v>
          </cell>
          <cell r="O599" t="str">
            <v>450009, Республика Башкортостан, г. Уфа, ул. Комсомольская,  дом 96/1, кв. 609</v>
          </cell>
          <cell r="Q599" t="str">
            <v>серия ХХ-АР, № 704393, выдан ОВД Буздякского района РБ 12 мая 1998 года</v>
          </cell>
          <cell r="S599">
            <v>20202</v>
          </cell>
          <cell r="W599" t="str">
            <v>021603082456</v>
          </cell>
        </row>
        <row r="600">
          <cell r="B600" t="str">
            <v>Исхакова Альфия Заурбековна</v>
          </cell>
          <cell r="C600" t="str">
            <v>физ</v>
          </cell>
          <cell r="E600" t="str">
            <v>Исхакова Альфия Заурбековна</v>
          </cell>
          <cell r="O600" t="str">
            <v>450075, г.Уфа, ул. Б. Славы, 11, кв.71</v>
          </cell>
          <cell r="Q600" t="str">
            <v>80 04 662404 выдан Орджоникидзевским РУВД г.Уфы РБ 15.08.2003г.</v>
          </cell>
        </row>
        <row r="601">
          <cell r="B601" t="str">
            <v>Кагарманов Флюр Гадельгариевич</v>
          </cell>
          <cell r="C601" t="str">
            <v>физ</v>
          </cell>
          <cell r="E601" t="str">
            <v>Кагарманов Флюр Гадельгариевич</v>
          </cell>
          <cell r="O601" t="str">
            <v>Республика Башкортостан, д.Новый Бабич, ул. Центральная, д.23</v>
          </cell>
          <cell r="Q601" t="str">
            <v>80 03 096783 выданКармаскалинским РОВД Республики Башкортостан 27.05.2002г.</v>
          </cell>
          <cell r="S601">
            <v>20202</v>
          </cell>
          <cell r="W601" t="str">
            <v>022903689290</v>
          </cell>
        </row>
        <row r="602">
          <cell r="B602" t="str">
            <v>Казанцев Алексей Анатольевич</v>
          </cell>
          <cell r="C602" t="str">
            <v>физ</v>
          </cell>
          <cell r="E602" t="str">
            <v>Казанцев Алексей Анатольевич</v>
          </cell>
          <cell r="O602" t="str">
            <v>г.Уфа, ул. Революционная, 97-59</v>
          </cell>
          <cell r="Q602" t="str">
            <v>8002 222694 выдан Советским РУВД г.Уфы 03.04.2003г.</v>
          </cell>
          <cell r="S602" t="str">
            <v>р/с 42304`810`5`0400`0001053 в ООО «ИнвестКапиталБанк», к/с 30101`810`0`0000`0000891, БИК 048073891</v>
          </cell>
          <cell r="W602" t="str">
            <v>027812411521</v>
          </cell>
        </row>
        <row r="603">
          <cell r="B603" t="str">
            <v>Камалов Ирек Рахимович</v>
          </cell>
          <cell r="C603" t="str">
            <v>физ</v>
          </cell>
          <cell r="E603" t="str">
            <v>Камалов Ирек Рахимович</v>
          </cell>
          <cell r="O603" t="str">
            <v>Уфимский р-н, д.Чернолес</v>
          </cell>
          <cell r="Q603" t="str">
            <v>III-AP №732899 выдан ОВД Калининского РИК г.Уфы 22.06.1977г.</v>
          </cell>
          <cell r="S603">
            <v>20202</v>
          </cell>
          <cell r="W603" t="str">
            <v>027608760561</v>
          </cell>
        </row>
        <row r="604">
          <cell r="B604" t="str">
            <v>Камалова Илуса Загитовна</v>
          </cell>
          <cell r="C604" t="str">
            <v>физ</v>
          </cell>
          <cell r="E604" t="str">
            <v>Камалова Илуса Загитовна</v>
          </cell>
          <cell r="O604" t="str">
            <v>г.Уфа, ул.Российская, д.169, кв.196</v>
          </cell>
          <cell r="Q604" t="str">
            <v>80 03 019153 выдан Октябрьским РОВД г.Уфы 07.05.2002</v>
          </cell>
          <cell r="S604">
            <v>20202</v>
          </cell>
          <cell r="W604" t="str">
            <v>027608760956</v>
          </cell>
        </row>
        <row r="605">
          <cell r="B605" t="str">
            <v>Козлова Елена Александровна</v>
          </cell>
          <cell r="C605" t="str">
            <v>физ</v>
          </cell>
          <cell r="E605" t="str">
            <v>Козлова Елена Александровна</v>
          </cell>
          <cell r="O605" t="str">
            <v>450077, Республика Башкортостан, г. Уфа ул. Достоевского дом 73/1, кв.32</v>
          </cell>
          <cell r="Q605" t="str">
            <v xml:space="preserve"> серия 8003, № 761504 выдан Ленинским РОВД г. Уфы РБ 15.11.02г</v>
          </cell>
          <cell r="S605">
            <v>20202</v>
          </cell>
          <cell r="W605" t="str">
            <v>027505476870</v>
          </cell>
        </row>
        <row r="606">
          <cell r="B606" t="str">
            <v>Корниенко Роберт Радикович</v>
          </cell>
          <cell r="C606" t="str">
            <v>физ</v>
          </cell>
          <cell r="E606" t="str">
            <v>Корниенко Роберт Радикович</v>
          </cell>
          <cell r="O606" t="str">
            <v>г.Уфа, пр.Октября, д.84, корп.3, кв.72</v>
          </cell>
          <cell r="Q606" t="str">
            <v>8003579785 выдан Октябрьским РУВД гор.Уфы Респ.Башкортостан 06.09.2002г.</v>
          </cell>
          <cell r="S606">
            <v>20202</v>
          </cell>
          <cell r="W606" t="str">
            <v>027608695954</v>
          </cell>
        </row>
        <row r="607">
          <cell r="B607" t="str">
            <v>Кравцов Виталий Анатольевич</v>
          </cell>
          <cell r="C607" t="str">
            <v>физ</v>
          </cell>
          <cell r="E607" t="str">
            <v>Кравцов Виталий Анатольевич</v>
          </cell>
          <cell r="O607" t="str">
            <v>452373, Караидельский р-н РБ, п.Магинск, ул.Октябрьская, д.35</v>
          </cell>
          <cell r="Q607" t="str">
            <v>V-ГС №685790 выдан Таш-Дебенский ПОМ ОВД Аламединского райисполкома Киргизской ССР 16.12.1988г.</v>
          </cell>
          <cell r="S607">
            <v>20202</v>
          </cell>
          <cell r="W607" t="str">
            <v>022801593239</v>
          </cell>
        </row>
        <row r="608">
          <cell r="B608" t="str">
            <v>Кривошеин Донат Александрович</v>
          </cell>
          <cell r="C608" t="str">
            <v>физ</v>
          </cell>
          <cell r="E608" t="str">
            <v>Кривошеин Донат Александрович</v>
          </cell>
          <cell r="O608" t="str">
            <v>450006, г.Уфа, Б.Ибрагимова, д.37, кв. 93</v>
          </cell>
          <cell r="Q608" t="str">
            <v>8002 224456 выдан Советским РУВД г.Уфы РБ 11.07.2003г.</v>
          </cell>
          <cell r="S608">
            <v>20202</v>
          </cell>
          <cell r="W608" t="str">
            <v>027808816324</v>
          </cell>
          <cell r="X608" t="str">
            <v>51-61-81</v>
          </cell>
        </row>
        <row r="609">
          <cell r="B609" t="str">
            <v>Крылов Анатолий  Александрович</v>
          </cell>
          <cell r="C609" t="str">
            <v>физ</v>
          </cell>
          <cell r="E609" t="str">
            <v>Крылов Анатолий  Александрович</v>
          </cell>
          <cell r="O609" t="str">
            <v>г.Уфа, ул.Нежинская, д.15, кв.36</v>
          </cell>
          <cell r="Q609" t="str">
            <v>80 04 523510 выдан Орджоникидзевским РУВД г.Уфы РБ 15.11.2003г.</v>
          </cell>
          <cell r="S609">
            <v>20202</v>
          </cell>
          <cell r="W609" t="str">
            <v>027721360887</v>
          </cell>
        </row>
        <row r="610">
          <cell r="B610" t="str">
            <v>Кудрин Николай Александрович</v>
          </cell>
          <cell r="C610" t="str">
            <v>физ</v>
          </cell>
          <cell r="E610" t="str">
            <v>Кудрин Николай Александрович</v>
          </cell>
          <cell r="O610" t="str">
            <v>450058, г.Уфа, ул. 50 лет СССР, 8-51</v>
          </cell>
          <cell r="Q610" t="str">
            <v>80 04 871982 выдан Советским РУВД г.Уфы РБ 06.01.2004г.</v>
          </cell>
          <cell r="S610" t="str">
            <v>р/с 42301`810`3`0400`0088842 в ООО «ИнвестКапиталБанк», к/с 30101`810`0`0000`0000891, БИК 048073891</v>
          </cell>
          <cell r="W610" t="str">
            <v>027815638658</v>
          </cell>
        </row>
        <row r="611">
          <cell r="B611" t="str">
            <v>Лазаричев Роман Станиславович</v>
          </cell>
          <cell r="C611" t="str">
            <v>физ</v>
          </cell>
          <cell r="E611" t="str">
            <v>Лазаричев Роман Станиславович</v>
          </cell>
          <cell r="O611" t="str">
            <v>450098, г.Уфа, ул. Российская, д.163, кор.В, кв.24</v>
          </cell>
          <cell r="Q611" t="str">
            <v>80 04 514012 выдан 05.08.2003г. Октябрьским РУВД г.Уфы РБ</v>
          </cell>
          <cell r="S611">
            <v>20202</v>
          </cell>
          <cell r="W611" t="str">
            <v>027609416829</v>
          </cell>
          <cell r="X611" t="str">
            <v>35-21-74</v>
          </cell>
        </row>
        <row r="612">
          <cell r="B612" t="str">
            <v xml:space="preserve">Лисицкая Ольга Раджевна </v>
          </cell>
          <cell r="C612" t="str">
            <v>физ</v>
          </cell>
          <cell r="E612" t="str">
            <v xml:space="preserve">Лисицкая Ольга Раджевна </v>
          </cell>
          <cell r="O612" t="str">
            <v>450064, Республика Башкортостан, г. Уфа,  ул.Ульяновых дом 15, кв.53</v>
          </cell>
          <cell r="Q612" t="str">
            <v>серия  8001, № 324499 выдан Орджоникидзевским РУВД г. Уфы РБ 21.11.01г.</v>
          </cell>
          <cell r="S612">
            <v>20202</v>
          </cell>
          <cell r="W612" t="str">
            <v>027814636200</v>
          </cell>
        </row>
        <row r="613">
          <cell r="B613" t="str">
            <v>Лопатин Николай Николаевич</v>
          </cell>
          <cell r="C613" t="str">
            <v>физ</v>
          </cell>
          <cell r="E613" t="str">
            <v>Лопатин Николай Николаевич</v>
          </cell>
          <cell r="O613" t="str">
            <v>г.Уфа, ул.Гвардейская, д.54, кв.46</v>
          </cell>
          <cell r="Q613" t="str">
            <v>8002738779 выдан Калининским РУВД гор.Уфы Респ.Башкортостан 07.04.2002г.</v>
          </cell>
          <cell r="S613">
            <v>20202</v>
          </cell>
          <cell r="W613" t="str">
            <v>027705908037</v>
          </cell>
          <cell r="X613" t="str">
            <v>67-19-05</v>
          </cell>
        </row>
        <row r="614">
          <cell r="B614" t="str">
            <v>Макаров Константин Иванович</v>
          </cell>
          <cell r="C614" t="str">
            <v>физ</v>
          </cell>
          <cell r="E614" t="str">
            <v>Макаров Константин Иванович</v>
          </cell>
          <cell r="O614" t="str">
            <v>450071, г.Уфа, ул. 50 лет СССР, д.44, кв.70</v>
          </cell>
          <cell r="Q614" t="str">
            <v>80 03  №146191 выдан Октябрьским РУВД г.Уфы РБ 13.05.2002г.</v>
          </cell>
          <cell r="S614">
            <v>20202</v>
          </cell>
          <cell r="W614" t="str">
            <v>027306980850</v>
          </cell>
        </row>
        <row r="615">
          <cell r="B615" t="str">
            <v>Малюк Юрий Семенович</v>
          </cell>
          <cell r="C615" t="str">
            <v>физ</v>
          </cell>
          <cell r="E615" t="str">
            <v>Малюк Юрий Семенович</v>
          </cell>
          <cell r="O615" t="str">
            <v>450022, РБ, г. Уфа, ул. Ст. Злобина, д. 5, кв. 158</v>
          </cell>
          <cell r="Q615" t="str">
            <v>80 02 222917 выдан 18.04.2003 г. Советским РУВД гор. Уфы РБ</v>
          </cell>
          <cell r="S615">
            <v>20202</v>
          </cell>
          <cell r="W615" t="str">
            <v>027616256809</v>
          </cell>
        </row>
        <row r="616">
          <cell r="B616" t="str">
            <v>Маркелова Людмила Николаевна</v>
          </cell>
          <cell r="C616" t="str">
            <v>физ</v>
          </cell>
          <cell r="E616" t="str">
            <v>Маркелова Людмила Николаевна</v>
          </cell>
          <cell r="O616" t="str">
            <v>450040, г.Уфа, ул. Первомайская, 45, 25</v>
          </cell>
          <cell r="Q616" t="str">
            <v>XVIII-АР №555374 выдан Орджоникидзевским РОВД 18.03.1982г.</v>
          </cell>
          <cell r="S616">
            <v>20202</v>
          </cell>
        </row>
        <row r="617">
          <cell r="B617" t="str">
            <v xml:space="preserve">Матвеев Вячеслав Николаевич </v>
          </cell>
          <cell r="C617" t="str">
            <v>физ</v>
          </cell>
          <cell r="E617" t="str">
            <v xml:space="preserve">Матвеев Вячеслав Николаевич </v>
          </cell>
          <cell r="O617" t="str">
            <v xml:space="preserve">450112, Республика Башкортостан, г. Уфа, ул. Маяковского, дом 10/2, кв. 11, </v>
          </cell>
          <cell r="Q617" t="str">
            <v>серия 8003, № 934815, выдан Калининским РУВД г. Уфы РБ 16 декабря 2002 года</v>
          </cell>
          <cell r="S617">
            <v>20202</v>
          </cell>
          <cell r="W617" t="str">
            <v>027309281306</v>
          </cell>
          <cell r="X617" t="str">
            <v>425-094</v>
          </cell>
        </row>
        <row r="618">
          <cell r="B618" t="str">
            <v>Медведков Андрей Владимирович</v>
          </cell>
          <cell r="C618" t="str">
            <v>физ</v>
          </cell>
          <cell r="E618" t="str">
            <v>Медведков Андрей Владимирович</v>
          </cell>
          <cell r="O618" t="str">
            <v>115280, г.Москва, ул.Восточная, д.2, корп.1, кв.28</v>
          </cell>
          <cell r="Q618" t="str">
            <v>45 01 663015 выдан Отделом внутренних дел "Даниловский" г.Москвы 12.09.2001г.</v>
          </cell>
          <cell r="S618">
            <v>20202</v>
          </cell>
          <cell r="W618" t="str">
            <v>772509624633</v>
          </cell>
        </row>
        <row r="619">
          <cell r="B619" t="str">
            <v>Медяков Андрей Владимирович</v>
          </cell>
          <cell r="C619" t="str">
            <v>физ</v>
          </cell>
          <cell r="E619" t="str">
            <v>Медяков Андрей Владимирович</v>
          </cell>
          <cell r="O619" t="str">
            <v>117280, г.Москва, ул.Коммунаров, д.56, кв.117</v>
          </cell>
          <cell r="Q619" t="str">
            <v>45 01 663015 выдан Отделом внутренних дел "Даниловский" г.Москвы 12.09.2001г.</v>
          </cell>
          <cell r="S619">
            <v>20202</v>
          </cell>
          <cell r="W619" t="str">
            <v>772408725644</v>
          </cell>
        </row>
        <row r="620">
          <cell r="B620" t="str">
            <v>Мельников Константин Иванович</v>
          </cell>
          <cell r="C620" t="str">
            <v>физ</v>
          </cell>
          <cell r="E620" t="str">
            <v>Мельников Константин Иванович</v>
          </cell>
          <cell r="O620" t="str">
            <v>г.Уфа, ул.Кольцевая, д.205/1, кв.92</v>
          </cell>
          <cell r="Q620" t="str">
            <v>8004 715141 выдан Орджоникидзевским РУВД гор.Уфы респ.Башкортостан 13.09.2004г.</v>
          </cell>
          <cell r="S620">
            <v>20202</v>
          </cell>
          <cell r="W620" t="str">
            <v>027700618951</v>
          </cell>
        </row>
        <row r="621">
          <cell r="B621" t="str">
            <v>Минигалеева Наталья Анатольевна</v>
          </cell>
          <cell r="C621" t="str">
            <v>физ</v>
          </cell>
          <cell r="E621" t="str">
            <v>Минигалеева Наталья Анатольевна</v>
          </cell>
          <cell r="O621" t="str">
            <v>450095, Республика Башкортостан, г. Уфа, ул. Левитана, дом 71, кв. 95</v>
          </cell>
          <cell r="Q621" t="str">
            <v>серия 8001, № 153170, выдан Демским РОВД г. Уфы РБ 01 августа 2001 года</v>
          </cell>
          <cell r="S621">
            <v>20202</v>
          </cell>
          <cell r="W621" t="str">
            <v>027202466047</v>
          </cell>
        </row>
        <row r="622">
          <cell r="B622" t="str">
            <v>Минниахметова Рузиля Фоатовна</v>
          </cell>
          <cell r="C622" t="str">
            <v>физ</v>
          </cell>
          <cell r="E622" t="str">
            <v>Минниахметова Рузиля Фоатовна</v>
          </cell>
          <cell r="O622" t="str">
            <v>450081, г. Уфа, ул. Кубанская, д. 1 общ.</v>
          </cell>
          <cell r="Q622" t="str">
            <v>80 04 739538 выдан 19.11.2003 г. Орджоникидзевским РУВД г. Уфы РБ</v>
          </cell>
          <cell r="S622">
            <v>20202</v>
          </cell>
          <cell r="W622" t="str">
            <v>027309552549</v>
          </cell>
        </row>
        <row r="623">
          <cell r="B623" t="str">
            <v>Минниянов Тагир Тимирзянович</v>
          </cell>
          <cell r="C623" t="str">
            <v>физ</v>
          </cell>
          <cell r="E623" t="str">
            <v>Минниянов Тагир Тимирзянович</v>
          </cell>
          <cell r="O623" t="str">
            <v>450092, г.Уфа, ул. Батырская, 8/1, кв.190</v>
          </cell>
          <cell r="Q623" t="str">
            <v>80 03 306456 выдан Кировским РУВД г.Уфы РБ 26.07.2002г.</v>
          </cell>
          <cell r="S623">
            <v>20202</v>
          </cell>
          <cell r="W623" t="str">
            <v>027413057163</v>
          </cell>
        </row>
        <row r="624">
          <cell r="B624" t="str">
            <v>Миронова Вера Тимофеевна</v>
          </cell>
          <cell r="C624" t="str">
            <v>физ</v>
          </cell>
          <cell r="E624" t="str">
            <v>Миронова Вера Тимофеевна</v>
          </cell>
          <cell r="O624" t="str">
            <v>450059, Республика Башкортостан, г. Уфа ул. Р. Зорге дом 36/2, кв.33</v>
          </cell>
          <cell r="Q624" t="str">
            <v>серия 8002, № 766425 выдан Советским РУВД г Уфы РБ 30.03.02</v>
          </cell>
          <cell r="S624">
            <v>20202</v>
          </cell>
          <cell r="W624" t="str">
            <v>027813187907</v>
          </cell>
        </row>
        <row r="625">
          <cell r="B625" t="str">
            <v>Моругов Евгений Владимирович</v>
          </cell>
          <cell r="C625" t="str">
            <v>физ</v>
          </cell>
          <cell r="E625" t="str">
            <v>Моругов Евгений Владимирович</v>
          </cell>
          <cell r="H625" t="str">
            <v>Терегулов Айдар Наилевич</v>
          </cell>
          <cell r="I625" t="str">
            <v>Доверенности № б/н от 30.07.2004</v>
          </cell>
          <cell r="O625" t="str">
            <v>450015, г.Уфа, ул. К.Маркса, д.67, кв.51</v>
          </cell>
          <cell r="Q625" t="str">
            <v>80 04 689830 выдан Советским РУВД г.Уфы РБ 07.01.2004г.</v>
          </cell>
          <cell r="S625">
            <v>20202</v>
          </cell>
          <cell r="T625" t="str">
            <v>80 04 578944 выдан Кировским РУВД г.Уфы РБ 11.09.2003 г.</v>
          </cell>
          <cell r="W625" t="str">
            <v>027408086680</v>
          </cell>
        </row>
        <row r="626">
          <cell r="B626" t="str">
            <v>Москвин Кирилл Леонидович</v>
          </cell>
          <cell r="C626" t="str">
            <v>физ</v>
          </cell>
          <cell r="E626" t="str">
            <v>Москвин Кирилл Леонидович</v>
          </cell>
          <cell r="O626" t="str">
            <v>450071, г.Уфа, ул. Менделеева, 211, кв.198</v>
          </cell>
          <cell r="Q626" t="str">
            <v>80 05 279518 выдан Октябрьским РУВД г.Уфы РБ 17.12.2003г.</v>
          </cell>
          <cell r="S626">
            <v>20202</v>
          </cell>
          <cell r="W626" t="str">
            <v>027609425809</v>
          </cell>
        </row>
        <row r="627">
          <cell r="B627" t="str">
            <v>Мостолюк Марина Леонидовна</v>
          </cell>
          <cell r="C627" t="str">
            <v>физ</v>
          </cell>
          <cell r="E627" t="str">
            <v>Мостолюк Марина Леонидовна</v>
          </cell>
          <cell r="O627" t="str">
            <v>450043, г.Уфа, ул. Т. Янаби, д.49, кв.75</v>
          </cell>
          <cell r="Q627" t="str">
            <v>80 01 183325 выдан Калининским РУВД г.Уфы РБ 28.08.2001г.</v>
          </cell>
          <cell r="S627">
            <v>20202</v>
          </cell>
          <cell r="W627" t="str">
            <v>027307685293</v>
          </cell>
        </row>
        <row r="628">
          <cell r="B628" t="str">
            <v>Муллагалеев Булат Вакильевич</v>
          </cell>
          <cell r="C628" t="str">
            <v>физ</v>
          </cell>
          <cell r="E628" t="str">
            <v>Муллагалеев Булат Вакильевич</v>
          </cell>
          <cell r="O628" t="str">
            <v>г.Уфа, ул.Российкая, д,94/3, кв,10</v>
          </cell>
          <cell r="Q628" t="str">
            <v>серия XVIII-АР №539517 выдан ОВД Калининского района г.Уфы 31.07.1992г.</v>
          </cell>
        </row>
        <row r="629">
          <cell r="B629" t="str">
            <v>Мусин Радик Ахняфович</v>
          </cell>
          <cell r="C629" t="str">
            <v>физ</v>
          </cell>
          <cell r="E629" t="str">
            <v>Мусин Радик Ахняфович</v>
          </cell>
          <cell r="O629" t="str">
            <v>г.Белебей, ул.Лесная, д.50, кв.86</v>
          </cell>
          <cell r="Q629" t="str">
            <v>8001 478039 выдан Белебеевским ГРОВД 05.01.2002г.</v>
          </cell>
          <cell r="S629">
            <v>20202</v>
          </cell>
          <cell r="W629" t="str">
            <v>025502617864</v>
          </cell>
        </row>
        <row r="630">
          <cell r="B630" t="str">
            <v>Мусина Назира Фатклисламовна</v>
          </cell>
          <cell r="C630" t="str">
            <v>физ</v>
          </cell>
          <cell r="E630" t="str">
            <v>Мусина Назира Фатклисламовна</v>
          </cell>
          <cell r="O630" t="str">
            <v>г.Белебей, микрорайон Солнечный, ул.Девятая, д.15</v>
          </cell>
          <cell r="Q630" t="str">
            <v>80 03 186418 выдан Белебеевским ГРОВД  05.06.2002г.</v>
          </cell>
          <cell r="S630">
            <v>20202</v>
          </cell>
          <cell r="W630" t="str">
            <v>025501313856</v>
          </cell>
        </row>
        <row r="631">
          <cell r="B631" t="str">
            <v>Мухутдинов Ильдар Ильгизарович</v>
          </cell>
          <cell r="C631" t="str">
            <v>физ</v>
          </cell>
          <cell r="E631" t="str">
            <v>Мухутдинов Ильдар Ильгизарович</v>
          </cell>
          <cell r="O631" t="str">
            <v>г.Уфа, ул.Бессонова,д.33, кв.16</v>
          </cell>
          <cell r="Q631" t="str">
            <v>8001460149 выдан Советским РУВД г.Уфы РБ 19.12.2001г.</v>
          </cell>
          <cell r="S631">
            <v>20202</v>
          </cell>
        </row>
        <row r="632">
          <cell r="B632" t="str">
            <v>Налимова Наталья Петровна</v>
          </cell>
          <cell r="C632" t="str">
            <v>физ</v>
          </cell>
          <cell r="E632" t="str">
            <v>Налимова Наталья Петровна</v>
          </cell>
          <cell r="Q632" t="str">
            <v>III-PE №666789 выдан ОВД Светловского Горисполкома Калининградской области 02.09.1982г.</v>
          </cell>
          <cell r="W632" t="str">
            <v>027815279230</v>
          </cell>
        </row>
        <row r="633">
          <cell r="B633" t="str">
            <v>Нафикова Елена Фларидовна</v>
          </cell>
          <cell r="C633" t="str">
            <v>физ</v>
          </cell>
          <cell r="E633" t="str">
            <v>Нафикова Елена Фларидовна</v>
          </cell>
          <cell r="O633" t="str">
            <v>450081, Республика Башкортостан, г. Уфа ул. Ад. Макарова дом 22/1, кв.54</v>
          </cell>
          <cell r="Q633" t="str">
            <v>серия 8001, № 442213 выдан Орджоникидзевским РУВД г. Уфы РБ 04.02.02г.</v>
          </cell>
          <cell r="S633">
            <v>20202</v>
          </cell>
          <cell r="W633" t="str">
            <v>023102397709</v>
          </cell>
        </row>
        <row r="634">
          <cell r="B634" t="str">
            <v>Осипов Иван Вячеславович</v>
          </cell>
          <cell r="C634" t="str">
            <v>физ</v>
          </cell>
          <cell r="E634" t="str">
            <v>Осипов Иван Вячеславович</v>
          </cell>
          <cell r="O634" t="str">
            <v>450077, г.Уфа, ул. Крестьянская, д.29, кор.а</v>
          </cell>
          <cell r="Q634" t="str">
            <v>80 01 317585 выдан Кировским РУВД г.Уфы РБ 27.11.2001г.</v>
          </cell>
          <cell r="S634">
            <v>20202</v>
          </cell>
          <cell r="W634" t="str">
            <v>027402915490</v>
          </cell>
        </row>
        <row r="635">
          <cell r="B635" t="str">
            <v>Павленко Наталья Петровна</v>
          </cell>
          <cell r="C635" t="str">
            <v>физ</v>
          </cell>
          <cell r="E635" t="str">
            <v>Павленко Наталья Петровна</v>
          </cell>
          <cell r="O635" t="str">
            <v>450099, г.Уфа, ул. Б.Бикбая, 8-18</v>
          </cell>
          <cell r="Q635" t="str">
            <v>80 04 183972 выдан Октябрьским РУВД г.Уфы РБ 08.04.2003г.</v>
          </cell>
          <cell r="S635">
            <v>20202</v>
          </cell>
          <cell r="W635" t="str">
            <v>027505814705</v>
          </cell>
        </row>
        <row r="636">
          <cell r="B636" t="str">
            <v>Павлова Гузелия Борисовна</v>
          </cell>
          <cell r="C636" t="str">
            <v>физ</v>
          </cell>
          <cell r="E636" t="str">
            <v>Павлова Гузелия Борисовна</v>
          </cell>
          <cell r="O636" t="str">
            <v>г.Уфа, ул.Р.Зорге, 18-23</v>
          </cell>
          <cell r="Q636" t="str">
            <v>8097 048031 выдан Советским РУВД гор.Уфы респ.Башкортостан 21.10.2002г.</v>
          </cell>
          <cell r="S636">
            <v>20202</v>
          </cell>
          <cell r="W636" t="str">
            <v>027719315809</v>
          </cell>
          <cell r="X636" t="str">
            <v>36-76-73</v>
          </cell>
        </row>
        <row r="637">
          <cell r="B637" t="str">
            <v>Перловский Владимир Дмитриевич</v>
          </cell>
          <cell r="C637" t="str">
            <v>физ</v>
          </cell>
          <cell r="E637" t="str">
            <v>Перловский Владимир Дмитриевич</v>
          </cell>
          <cell r="O637" t="str">
            <v>г.Уфа, ул. Б.Хмельницкого, д.71, к.1, кв.11</v>
          </cell>
          <cell r="Q637" t="str">
            <v>80 04 682923 выдан Орджоникидзевским РУВД.г.Уфы РБ 19.07.2004г.</v>
          </cell>
          <cell r="S637">
            <v>20202</v>
          </cell>
          <cell r="W637" t="str">
            <v>027404050027</v>
          </cell>
          <cell r="X637" t="str">
            <v>65-45-62</v>
          </cell>
        </row>
        <row r="638">
          <cell r="B638" t="str">
            <v>Петров Константин Дмитриевич</v>
          </cell>
          <cell r="C638" t="str">
            <v>физ</v>
          </cell>
          <cell r="E638" t="str">
            <v>Петров Константин Дмитриевич</v>
          </cell>
          <cell r="O638" t="str">
            <v>450006, г.Уфа, ул. б-р Ибрагимова, д.47/1, кв.24</v>
          </cell>
          <cell r="Q638" t="str">
            <v>80 02 №152568 выдан Советским РУВД г.Уфы РБ 15.08.2003г.</v>
          </cell>
          <cell r="S638">
            <v>20202</v>
          </cell>
          <cell r="W638" t="str">
            <v>027805938282</v>
          </cell>
        </row>
        <row r="639">
          <cell r="B639" t="str">
            <v>Поварго Дмитрий Александрович</v>
          </cell>
          <cell r="C639" t="str">
            <v>физ</v>
          </cell>
          <cell r="E639" t="str">
            <v>Поварго Дмитрий Александрович</v>
          </cell>
          <cell r="O639" t="str">
            <v>450077, г.Уфа, ул.Чернышевского, д.127, кв.7</v>
          </cell>
          <cell r="Q639" t="str">
            <v>8003 040656 выдан Кировским РУВД г.Уфы 05.06.2002г.</v>
          </cell>
          <cell r="S639" t="str">
            <v>р/с 42301`810`0`0400`0070781 в ООО «ИнвестКапиталБанк», к/с 30101`810`0`0000`0000891, БИК 048073891</v>
          </cell>
          <cell r="W639" t="str">
            <v>027308342034</v>
          </cell>
          <cell r="X639" t="str">
            <v>51-01-23</v>
          </cell>
        </row>
        <row r="640">
          <cell r="B640" t="str">
            <v>Полякова Ирина Григорьевна</v>
          </cell>
          <cell r="C640" t="str">
            <v>физ</v>
          </cell>
          <cell r="E640" t="str">
            <v>Полякова Ирина Григорьевна</v>
          </cell>
          <cell r="O640" t="str">
            <v>450000, Республика Башкортостан, г. Уфа, ул. Рубиновая, д. 4</v>
          </cell>
          <cell r="Q640" t="str">
            <v>серия 8003, № 208582, выдан Кировским  РУВД г. Уфы РБ 18 июня 2002 года</v>
          </cell>
          <cell r="S640">
            <v>20202</v>
          </cell>
          <cell r="W640" t="str">
            <v>027410948718</v>
          </cell>
        </row>
        <row r="641">
          <cell r="B641" t="str">
            <v>Полянская Наталья Юрьевна</v>
          </cell>
          <cell r="C641" t="str">
            <v>физ</v>
          </cell>
          <cell r="E641" t="str">
            <v>Полянская Наталья Юрьевна</v>
          </cell>
          <cell r="O641" t="str">
            <v>450112, Республика Башкортостан, г. Уфа Шкаповский переулок, дом 4, кв.1</v>
          </cell>
          <cell r="Q641" t="str">
            <v>серия  61  номер 0220748 выдан МВД 400 30.07.2002г</v>
          </cell>
          <cell r="S641">
            <v>20202</v>
          </cell>
          <cell r="W641" t="str">
            <v>027716701450</v>
          </cell>
        </row>
        <row r="642">
          <cell r="B642" t="str">
            <v>Полянский Леонид Анатольевич</v>
          </cell>
          <cell r="C642" t="str">
            <v>физ</v>
          </cell>
          <cell r="E642" t="str">
            <v xml:space="preserve">Полянский Леонид Анатольевич </v>
          </cell>
          <cell r="O642" t="str">
            <v>450112, Республика Башкортостан, г. Уфа ул. Кольцевая дом 34а, кв.38</v>
          </cell>
          <cell r="Q642" t="str">
            <v xml:space="preserve"> серия 8001, № 411055 выдан Орджоникидзевским РУВД г. Уфы РБ 28.12.01г</v>
          </cell>
          <cell r="S642">
            <v>20202</v>
          </cell>
          <cell r="W642" t="str">
            <v>027701353391</v>
          </cell>
        </row>
        <row r="643">
          <cell r="B643" t="str">
            <v xml:space="preserve">Полянский Леонид Анатольевич </v>
          </cell>
          <cell r="C643" t="str">
            <v>физ</v>
          </cell>
          <cell r="O643" t="str">
            <v>450112, ул. Кольцевая, д.34а, кв.38</v>
          </cell>
          <cell r="Q643" t="str">
            <v>80 01 411055 выдан Орджоникидзевским РУВД гор.Уфы Респ.Башкортостан 28.12.2001г.</v>
          </cell>
          <cell r="S643">
            <v>20202</v>
          </cell>
          <cell r="W643" t="str">
            <v>027701353391</v>
          </cell>
          <cell r="X643" t="str">
            <v>89174040488</v>
          </cell>
        </row>
        <row r="644">
          <cell r="B644" t="str">
            <v>Радин Константин  Вениаминович</v>
          </cell>
          <cell r="C644" t="str">
            <v>физ</v>
          </cell>
          <cell r="E644" t="str">
            <v>Радин Константин  Вениаминович</v>
          </cell>
          <cell r="O644" t="str">
            <v>г.Уфа, ул.Блюхера, д.14/1 кв.14</v>
          </cell>
          <cell r="P644" t="str">
            <v>№680,выдан 06.09.2001г. адм.Орджон.р-на</v>
          </cell>
          <cell r="Q644" t="str">
            <v>XVIII-АР №622433,выдан ОВД Совет.р-на г.Уфы 23.11.1992г.</v>
          </cell>
          <cell r="S644">
            <v>20202</v>
          </cell>
          <cell r="W644" t="str">
            <v>027719827540</v>
          </cell>
        </row>
        <row r="645">
          <cell r="B645" t="str">
            <v>Ракшина Елена Андреевна</v>
          </cell>
          <cell r="C645" t="str">
            <v>физ</v>
          </cell>
          <cell r="E645" t="str">
            <v>Ракшина Елена Андреевна</v>
          </cell>
          <cell r="O645" t="str">
            <v>г.Димитровград, ул.Автостроителей, д.23, кв.110, 111</v>
          </cell>
          <cell r="Q645" t="str">
            <v>73 97 035170 выдан УВД г.Димитровграда Ульяновской области 30.12.1998г.</v>
          </cell>
          <cell r="S645">
            <v>20202</v>
          </cell>
          <cell r="W645" t="str">
            <v>730203779687</v>
          </cell>
          <cell r="X645" t="str">
            <v>8-901-478-69-00, 8 917-752-5222</v>
          </cell>
        </row>
        <row r="646">
          <cell r="B646" t="str">
            <v>Рахимянов Рафаил Энесович</v>
          </cell>
          <cell r="C646" t="str">
            <v>физ</v>
          </cell>
          <cell r="O646" t="str">
            <v>г.Уфа, ул. Энтузиастов, 4-16</v>
          </cell>
          <cell r="Q646" t="str">
            <v>80 03 073609 выдан Октябрьским РУВД г.Уфы РБ 14.06.2002г.</v>
          </cell>
          <cell r="S646">
            <v>20202</v>
          </cell>
        </row>
        <row r="647">
          <cell r="B647" t="str">
            <v>Рахматуллин Фарит Гиниатуллович</v>
          </cell>
          <cell r="C647" t="str">
            <v>физ</v>
          </cell>
          <cell r="E647" t="str">
            <v>Рахматуллин Фарит Гиниатуллович</v>
          </cell>
          <cell r="O647" t="str">
            <v>г.Уфа, ул.Российская, д.165, кв.27</v>
          </cell>
          <cell r="Q647" t="str">
            <v>8001252442 выдан Октябрьским РУВД гор.Уфы Респ.Башкортостан 29.10.2001г.</v>
          </cell>
          <cell r="S647">
            <v>20202</v>
          </cell>
          <cell r="W647" t="str">
            <v>027603670410</v>
          </cell>
          <cell r="X647" t="str">
            <v>35-18-05</v>
          </cell>
        </row>
        <row r="648">
          <cell r="B648" t="str">
            <v>Рязанцев Эдуард Владимирович</v>
          </cell>
          <cell r="C648" t="str">
            <v>физ</v>
          </cell>
          <cell r="E648" t="str">
            <v>Рязанцев Эдуард Владимирович</v>
          </cell>
          <cell r="O648" t="str">
            <v>г.Новосибирск, Красный Проспект, д.161/1, кв.42</v>
          </cell>
          <cell r="Q648" t="str">
            <v>XI-ET №503038, выдан 03.09.1985г. ОВД Калининского РИК г.Новосибирска</v>
          </cell>
          <cell r="S648">
            <v>20202</v>
          </cell>
          <cell r="W648" t="str">
            <v>540208778007</v>
          </cell>
        </row>
        <row r="649">
          <cell r="B649" t="str">
            <v>Сабиров Эдуард Ахматнурович</v>
          </cell>
          <cell r="C649" t="str">
            <v>физ</v>
          </cell>
          <cell r="E649" t="str">
            <v>Сабиров Эдуард Ахматнурович</v>
          </cell>
          <cell r="O649" t="str">
            <v>г.Уфа, ул.С.Перовской, д.11, корп.5, кв.2</v>
          </cell>
          <cell r="Q649" t="str">
            <v>8002 703154 выдан Кировским РУВД гор.Уфы Респ.Башкортостан</v>
          </cell>
          <cell r="S649">
            <v>20202</v>
          </cell>
          <cell r="W649" t="str">
            <v>027414144010</v>
          </cell>
        </row>
        <row r="650">
          <cell r="B650" t="str">
            <v>Саетгареев Марат Айратович</v>
          </cell>
          <cell r="C650" t="str">
            <v>физ</v>
          </cell>
          <cell r="E650" t="str">
            <v>Саетгареев Марат Айратович</v>
          </cell>
          <cell r="P650" t="str">
            <v>ОГРН 304027435500122 от 20.12.2004 г. Серия 02 № 004220197</v>
          </cell>
          <cell r="W650" t="str">
            <v>027400052697</v>
          </cell>
        </row>
        <row r="651">
          <cell r="B651" t="str">
            <v>Саитов Динарис Закиуллович</v>
          </cell>
          <cell r="C651" t="str">
            <v>физ</v>
          </cell>
          <cell r="E651" t="str">
            <v>Саитов Динарис Закиуллович</v>
          </cell>
          <cell r="O651" t="str">
            <v>г.Уфа, ул. Мингажева, д.156, кв.40</v>
          </cell>
          <cell r="Q651" t="str">
            <v>80 03 №846068 выдан Советским РУВД г.Уфы РБ 15.12.2002г.</v>
          </cell>
          <cell r="S651">
            <v>20202</v>
          </cell>
          <cell r="W651" t="str">
            <v>027805751527</v>
          </cell>
        </row>
        <row r="652">
          <cell r="B652" t="str">
            <v xml:space="preserve">Сайфуллин Руил Исламович </v>
          </cell>
          <cell r="C652" t="str">
            <v>физ</v>
          </cell>
          <cell r="E652" t="str">
            <v xml:space="preserve">Сайфуллин Руил Исламович </v>
          </cell>
          <cell r="O652" t="str">
            <v>450096, Республика Башкортостан, г. Уфа, ул. Ростовская,  дом 26, кв. 58</v>
          </cell>
          <cell r="Q652" t="str">
            <v xml:space="preserve"> серия 8004, № 441671, выдан Октябрьским РУВД г. Уфы РБ 09 июля 2003 года</v>
          </cell>
          <cell r="S652">
            <v>20202</v>
          </cell>
          <cell r="W652" t="str">
            <v>027618036460</v>
          </cell>
        </row>
        <row r="653">
          <cell r="B653" t="str">
            <v>Сатаева Эльвера Разитовна</v>
          </cell>
          <cell r="C653" t="str">
            <v>физ</v>
          </cell>
          <cell r="E653" t="str">
            <v>Сатаева Эльвера Разитовна</v>
          </cell>
          <cell r="O653" t="str">
            <v>450059, г. Уфа, ул. Б. Шелководная, д. 27/2</v>
          </cell>
          <cell r="Q653" t="str">
            <v>80 02 220271 выдан 30.01.2003 г. Октябрьским РУВД гор. Уфы РБ</v>
          </cell>
          <cell r="S653">
            <v>20202</v>
          </cell>
          <cell r="W653" t="str">
            <v>027709707885</v>
          </cell>
        </row>
        <row r="654">
          <cell r="B654" t="str">
            <v>Сафина Ольга Васильевна</v>
          </cell>
          <cell r="C654" t="str">
            <v>физ</v>
          </cell>
          <cell r="E654" t="str">
            <v>Сафина Ольга Васильевна</v>
          </cell>
          <cell r="O654" t="str">
            <v>г.Уфа, ул. Бабушкина, 19, кв.94</v>
          </cell>
          <cell r="Q654" t="str">
            <v>80 03 100290 выдан 21.05.2002г. РУВД Советского р-на г.Уфы</v>
          </cell>
          <cell r="S654" t="str">
            <v>р/с 42301`810`1`2000`0000004, к/с 30101`810`0`0000`0000846, БИК 048073846</v>
          </cell>
          <cell r="W654" t="str">
            <v>027803607038</v>
          </cell>
        </row>
        <row r="655">
          <cell r="B655" t="str">
            <v>Сафиуллина Алла Робертовна</v>
          </cell>
          <cell r="C655" t="str">
            <v>физ</v>
          </cell>
          <cell r="E655" t="str">
            <v>Сафиуллина Алла Робертовна</v>
          </cell>
          <cell r="O655" t="str">
            <v>450005, Республика Башкортостан, г. Уфа, ул. Айская дом 75/2, кв.11</v>
          </cell>
          <cell r="Q655" t="str">
            <v>серия 8004, № 054269 выдан Советским РУВД г. Уфы РБ 28.02.03г.</v>
          </cell>
          <cell r="S655">
            <v>20202</v>
          </cell>
          <cell r="W655" t="str">
            <v>027806386919</v>
          </cell>
        </row>
        <row r="656">
          <cell r="B656" t="str">
            <v>Селезнев Владимир Владимирович</v>
          </cell>
          <cell r="C656" t="str">
            <v>физ</v>
          </cell>
          <cell r="E656" t="str">
            <v>Селезнев Владимир Владимирович</v>
          </cell>
          <cell r="O656" t="str">
            <v>450006, г.Уфа, ул. Туманная, д.51</v>
          </cell>
          <cell r="Q656" t="str">
            <v>80 04 299007 выдан Ленинским РОВД г.Уфы РБ 04.07.2003г.</v>
          </cell>
          <cell r="S656">
            <v>20202</v>
          </cell>
          <cell r="W656" t="str">
            <v>027505577109</v>
          </cell>
        </row>
        <row r="657">
          <cell r="B657" t="str">
            <v xml:space="preserve">Симарчук Дмитрий Владимирович </v>
          </cell>
          <cell r="C657" t="str">
            <v>физ</v>
          </cell>
          <cell r="E657" t="str">
            <v xml:space="preserve">Симарчук Дмитрий Владимирович </v>
          </cell>
          <cell r="O657" t="str">
            <v>450065, Республика Башкортостан, г. Уфа, ул. Свободы, дом 33, кв. 15</v>
          </cell>
          <cell r="Q657" t="str">
            <v xml:space="preserve"> серия 8001, № 144183, выдан Орджоникидзевским РУВД г. Уфы РБ 14 июня 2001 года</v>
          </cell>
          <cell r="S657">
            <v>20202</v>
          </cell>
          <cell r="W657" t="str">
            <v>027609098728</v>
          </cell>
        </row>
        <row r="658">
          <cell r="B658" t="str">
            <v>Сиренко Дмитрий Владимирович</v>
          </cell>
          <cell r="C658" t="str">
            <v>физ</v>
          </cell>
          <cell r="E658" t="str">
            <v>Сиренко Дмитрий Владимирович</v>
          </cell>
          <cell r="O658" t="str">
            <v>г.Уфа, ул.А.Невского, д.5, кв.75</v>
          </cell>
          <cell r="Q658" t="str">
            <v>XVII-AP №630711 выдан ОВД Октябрьского РИК г.Уфы 27.07.1990г.</v>
          </cell>
          <cell r="S658">
            <v>20202</v>
          </cell>
          <cell r="W658" t="str">
            <v>027701841102</v>
          </cell>
          <cell r="X658" t="str">
            <v>74-58-12</v>
          </cell>
        </row>
        <row r="659">
          <cell r="B659" t="str">
            <v>Смирнова Наталья Валерьевна</v>
          </cell>
          <cell r="C659" t="str">
            <v>физ</v>
          </cell>
          <cell r="E659" t="str">
            <v>Смирнова Наталья Валерьевна</v>
          </cell>
          <cell r="O659" t="str">
            <v>450044, г.Уфа, ул.Первомайская, д.71а кв.98</v>
          </cell>
          <cell r="Q659" t="str">
            <v>8002 741022 выдан Калининским РУВД г.Уфы 13.04.2002</v>
          </cell>
          <cell r="S659">
            <v>20202</v>
          </cell>
          <cell r="W659" t="str">
            <v>024505314859</v>
          </cell>
          <cell r="X659" t="str">
            <v>74-92-40</v>
          </cell>
        </row>
        <row r="660">
          <cell r="B660" t="str">
            <v>Сотникова Гузель Рафисовна</v>
          </cell>
          <cell r="C660" t="str">
            <v>физ</v>
          </cell>
          <cell r="E660" t="str">
            <v>Сотникова Гузель Рафисовна</v>
          </cell>
          <cell r="O660" t="str">
            <v>г.Уфа, бул.Ибрагимова, д.28, кв.3</v>
          </cell>
          <cell r="Q660" t="str">
            <v>8002765878 выдан Советским РУВД гор.Уфы Респ. Башкортостан 27.03.2002г.</v>
          </cell>
          <cell r="S660">
            <v>20202</v>
          </cell>
          <cell r="W660" t="str">
            <v>027815349208</v>
          </cell>
        </row>
        <row r="661">
          <cell r="B661" t="str">
            <v>Стрижнев Игорь Владимирович</v>
          </cell>
          <cell r="C661" t="str">
            <v>физ</v>
          </cell>
          <cell r="O661" t="str">
            <v>г.Уфа, ул. .Ленина, д.162, кв.128</v>
          </cell>
          <cell r="Q661" t="str">
            <v>8002 099835 выдан Советским РУВД гор.Уфы РБ 18.05.2002г.</v>
          </cell>
          <cell r="S661">
            <v>20202</v>
          </cell>
          <cell r="W661" t="str">
            <v>027814861452</v>
          </cell>
        </row>
        <row r="662">
          <cell r="B662" t="str">
            <v>Сулацкий Павел Максимович</v>
          </cell>
          <cell r="C662" t="str">
            <v>физ</v>
          </cell>
          <cell r="E662" t="str">
            <v>Сулацкий Павел Максимович</v>
          </cell>
          <cell r="O662" t="str">
            <v>г.Уфа, ул.Рыбакова, д.20, кв.7</v>
          </cell>
          <cell r="Q662" t="str">
            <v>II-AP №605699 выдан ОВД Орджоникидзевского РИК г.Уфы 20.12.1976г.</v>
          </cell>
          <cell r="S662">
            <v>20202</v>
          </cell>
          <cell r="W662" t="str">
            <v>027720897051</v>
          </cell>
          <cell r="X662" t="str">
            <v>42-28-27</v>
          </cell>
        </row>
        <row r="663">
          <cell r="B663" t="str">
            <v>Султанов Рустэм Ризифович</v>
          </cell>
          <cell r="C663" t="str">
            <v>физ</v>
          </cell>
          <cell r="E663" t="str">
            <v>Султанов Рустэм Ризифович</v>
          </cell>
          <cell r="O663" t="str">
            <v>г.Уфа, ул.К.Маркса, д.65, корп.2 кв.62</v>
          </cell>
          <cell r="Q663" t="str">
            <v>8001342152 выдан Советским РУВД гор.Уфы Респ.Башкортостан 21.11.2001г.</v>
          </cell>
          <cell r="S663">
            <v>20202</v>
          </cell>
          <cell r="W663" t="str">
            <v>027800262191</v>
          </cell>
          <cell r="X663" t="str">
            <v>50-37-40</v>
          </cell>
        </row>
        <row r="664">
          <cell r="B664" t="str">
            <v>Суханов Максим Юрьевич</v>
          </cell>
          <cell r="C664" t="str">
            <v>физ</v>
          </cell>
          <cell r="E664" t="str">
            <v>Суханов Максим Юрьевич</v>
          </cell>
          <cell r="H664" t="str">
            <v>Минниянов Тагир Тимирзянович</v>
          </cell>
          <cell r="I664" t="str">
            <v>Доверенности №б/н от 09.04.2004г.</v>
          </cell>
          <cell r="K664" t="str">
            <v>Урсаев Александр Фридрихович</v>
          </cell>
          <cell r="L664" t="str">
            <v>Доверенности б/н от 28.12.20004г.</v>
          </cell>
          <cell r="O664" t="str">
            <v>450098, г.Уфа, Пр. Октября, 132/1, кв.37</v>
          </cell>
          <cell r="Q664" t="str">
            <v>80 02 100736 выдан Октябрьским РУВД г.Уфы РБ 07.12.2002г.</v>
          </cell>
          <cell r="S664">
            <v>20202</v>
          </cell>
          <cell r="W664" t="str">
            <v>02 78 06761366</v>
          </cell>
        </row>
        <row r="665">
          <cell r="B665" t="str">
            <v>Терещук Николай Анатольевич</v>
          </cell>
          <cell r="C665" t="str">
            <v>физ</v>
          </cell>
          <cell r="E665" t="str">
            <v>Терещук Николай Анатольевич</v>
          </cell>
          <cell r="O665" t="str">
            <v>г.Уфа, ул.Кольцевая, д.205, кв.91</v>
          </cell>
          <cell r="Q665" t="str">
            <v>XIV-AP №615498 выдан ОВД Орджоникидзевского РИК г.Уфы 01.09.1983г.</v>
          </cell>
          <cell r="S665">
            <v>20202</v>
          </cell>
        </row>
        <row r="666">
          <cell r="B666" t="str">
            <v>Ткачев Вячеслав Владимирович</v>
          </cell>
          <cell r="C666" t="str">
            <v>физ</v>
          </cell>
          <cell r="E666" t="str">
            <v>Ткачев Вячеслав Владимирович</v>
          </cell>
          <cell r="O666" t="str">
            <v>г.Уфа, ул.К.Маркса, д.83, кв.41</v>
          </cell>
          <cell r="Q666" t="str">
            <v>8003413310 выдан Советским РУВД гор.Уфы Респ.Башкортостан 31.07.2002</v>
          </cell>
          <cell r="S666">
            <v>20202</v>
          </cell>
          <cell r="W666" t="str">
            <v>027814749436</v>
          </cell>
          <cell r="X666" t="str">
            <v>8-901-478-1467</v>
          </cell>
        </row>
        <row r="667">
          <cell r="B667" t="str">
            <v>Трофимова Галина Ильинична</v>
          </cell>
          <cell r="C667" t="str">
            <v>физ</v>
          </cell>
          <cell r="E667" t="str">
            <v>Трофимова Галина Ильинична</v>
          </cell>
          <cell r="O667" t="str">
            <v>г.Агидель, ул.Мира, д.8, кв.24</v>
          </cell>
          <cell r="Q667" t="str">
            <v>8001138576 выдан ОВД г.Агидель Респ.Башкортостан 13.07.2001г.</v>
          </cell>
          <cell r="S667">
            <v>20202</v>
          </cell>
          <cell r="W667" t="str">
            <v>025301384176</v>
          </cell>
          <cell r="X667" t="str">
            <v>(34731) 27-1-02</v>
          </cell>
        </row>
        <row r="668">
          <cell r="B668" t="str">
            <v>Тухватуллин Ринат Фуатович</v>
          </cell>
          <cell r="C668" t="str">
            <v>физ</v>
          </cell>
          <cell r="E668" t="str">
            <v>Тухватуллин Ринат Фуатович</v>
          </cell>
          <cell r="O668" t="str">
            <v>г.Уфа, д. Атаевка, ул. 1-ая Атаевская д.1-г</v>
          </cell>
          <cell r="Q668" t="str">
            <v>8003726550 выдан Октябрьским РУВД г.Уфы РБ 04.11.2002г.</v>
          </cell>
          <cell r="S668">
            <v>20202</v>
          </cell>
          <cell r="W668" t="str">
            <v>027616170157</v>
          </cell>
          <cell r="X668" t="str">
            <v>89033113511</v>
          </cell>
        </row>
        <row r="669">
          <cell r="B669" t="str">
            <v xml:space="preserve">Уразбахтин Альберт Дамирович </v>
          </cell>
          <cell r="C669" t="str">
            <v>физ</v>
          </cell>
          <cell r="E669" t="str">
            <v xml:space="preserve">Уразбахтин Альберт Дамирович </v>
          </cell>
          <cell r="O669" t="str">
            <v>450098, Республика Башкортостан, г. Уфа, Проспект Октября дом 118/1, кв.30</v>
          </cell>
          <cell r="Q669" t="str">
            <v>серия 8003, № 367224 выдан Октябрьским РУВД г. Уфы РБ 19.07.02г.</v>
          </cell>
          <cell r="S669">
            <v>20202</v>
          </cell>
          <cell r="W669" t="str">
            <v>027708381944</v>
          </cell>
        </row>
        <row r="670">
          <cell r="B670" t="str">
            <v>Уразбахтин Роберт Миннуллович</v>
          </cell>
          <cell r="C670" t="str">
            <v>физ</v>
          </cell>
          <cell r="E670" t="str">
            <v>Уразбахтин Роберт Миннуллович</v>
          </cell>
          <cell r="O670" t="str">
            <v>450098, г. Уфа, ул. Российская, д. 98/1, кв. 23</v>
          </cell>
          <cell r="Q670" t="str">
            <v>80 04 295006 выд 08.05.2003 г. Октябрьским РУВД гор. Уфы РБ</v>
          </cell>
          <cell r="S670">
            <v>20202</v>
          </cell>
          <cell r="W670" t="str">
            <v>027612311248</v>
          </cell>
        </row>
        <row r="671">
          <cell r="B671" t="str">
            <v>Фазылева Айгуль Салаватовна</v>
          </cell>
          <cell r="C671" t="str">
            <v>физ</v>
          </cell>
          <cell r="E671" t="str">
            <v>Фазылева Айгуль Салаватовна</v>
          </cell>
          <cell r="O671" t="str">
            <v>453210, г. Ишимбай, ул. Советская, д. 64, кв. 50</v>
          </cell>
          <cell r="Q671" t="str">
            <v>80 03 245067 выд. 15.07.2002 г. Ишимбайским ГРОВД РБ</v>
          </cell>
          <cell r="S671">
            <v>20202</v>
          </cell>
          <cell r="W671" t="str">
            <v>026101492602</v>
          </cell>
        </row>
        <row r="672">
          <cell r="B672" t="str">
            <v>Фахрисламов Альберт Рафкатович</v>
          </cell>
          <cell r="C672" t="str">
            <v>физ</v>
          </cell>
          <cell r="E672" t="str">
            <v>Фахрисламов Альберт Рафкатович</v>
          </cell>
          <cell r="O672" t="str">
            <v>450103, г. Уфа, ул. Белореченская, д. 35</v>
          </cell>
          <cell r="Q672" t="str">
            <v>п-т: 80 01 463703 выдан 03.01.2002г. Советским РУВД г.Уфы РБ</v>
          </cell>
          <cell r="S672">
            <v>20202</v>
          </cell>
          <cell r="W672" t="str">
            <v>027411777293</v>
          </cell>
        </row>
        <row r="673">
          <cell r="B673" t="str">
            <v>Фахрутдинов Марат Анварович</v>
          </cell>
          <cell r="C673" t="str">
            <v>физ</v>
          </cell>
          <cell r="E673" t="str">
            <v>Фахрутдинов Марат Анварович</v>
          </cell>
          <cell r="O673" t="str">
            <v>450520, Уфимский район, с. Нижегородка, ул. Дружбы, д. 20</v>
          </cell>
          <cell r="Q673" t="str">
            <v>80 04 966991 выдан 09.10.2003 г. Уфимским РОВД РБ</v>
          </cell>
          <cell r="S673">
            <v>20202</v>
          </cell>
          <cell r="W673" t="str">
            <v>024505188795</v>
          </cell>
        </row>
        <row r="674">
          <cell r="B674" t="str">
            <v>Филатов Виктор Данилович</v>
          </cell>
          <cell r="C674" t="str">
            <v>физ</v>
          </cell>
          <cell r="E674" t="str">
            <v>Филатов Виктор Данилович</v>
          </cell>
          <cell r="O674" t="str">
            <v>Республика Башкортостан, г.Уфа, ул.Революционная, д.96, корп.2, кв.66</v>
          </cell>
          <cell r="Q674" t="str">
            <v>8003 099819 Советским РУВД г.Уфы Республики Башкортостан 20.05.2002г.</v>
          </cell>
          <cell r="S674">
            <v>20202</v>
          </cell>
          <cell r="T674" t="str">
            <v>42301`978`6`0400`0000006 в ООО «ИнвестКапиталБанк», к/с 30101`810`0`0000`0000891, БИК 048073891</v>
          </cell>
          <cell r="W674" t="str">
            <v>027303172371</v>
          </cell>
          <cell r="X674" t="str">
            <v>90-86-07</v>
          </cell>
        </row>
        <row r="675">
          <cell r="B675" t="str">
            <v xml:space="preserve">Хазигалеев Артур Валерьевич </v>
          </cell>
          <cell r="C675" t="str">
            <v>физ</v>
          </cell>
          <cell r="E675" t="str">
            <v xml:space="preserve">Хазигалеев Артур Валерьевич </v>
          </cell>
          <cell r="O675" t="str">
            <v>450038, Республика Башкортостан, г.Уфа, ул.Первомайская, д.90, кв.35</v>
          </cell>
          <cell r="Q675" t="str">
            <v>серия XVI - AP № 519203, выдан 24.07.1987 года Калининским ОВД г.Уфы</v>
          </cell>
          <cell r="S675">
            <v>20202</v>
          </cell>
          <cell r="W675" t="str">
            <v>027315027308</v>
          </cell>
        </row>
        <row r="676">
          <cell r="B676" t="str">
            <v>Хайруллина Лилия Мударисовна</v>
          </cell>
          <cell r="C676" t="str">
            <v>физ</v>
          </cell>
          <cell r="E676" t="str">
            <v>Хайруллина Лилия Мударисовна</v>
          </cell>
          <cell r="O676" t="str">
            <v>450076, г. Уфа, ул. Пушкина, д. 45, кв. 189</v>
          </cell>
          <cell r="Q676" t="str">
            <v>80 05 258742 выд. 27.05.2004 г. Кировским РУВД гор. Уфы РБ</v>
          </cell>
          <cell r="S676">
            <v>20202</v>
          </cell>
          <cell r="W676" t="str">
            <v>027406298200</v>
          </cell>
        </row>
        <row r="677">
          <cell r="B677" t="str">
            <v>Хакимов Азамат Раисович</v>
          </cell>
          <cell r="C677" t="str">
            <v>физ</v>
          </cell>
          <cell r="E677" t="str">
            <v>Хакимов Азамат Раисович</v>
          </cell>
          <cell r="O677" t="str">
            <v>450055, г.Уфа, Пр.Октября, д.160/1, кв.9</v>
          </cell>
          <cell r="Q677" t="str">
            <v>8001 325097 выдан Орджоникидзевским РУВД гор.Уфы Респ.Башкортостан 26.11.2001г.</v>
          </cell>
          <cell r="S677">
            <v>20202</v>
          </cell>
          <cell r="W677" t="str">
            <v>027703809584</v>
          </cell>
        </row>
        <row r="678">
          <cell r="B678" t="str">
            <v>Хакимов Раиль Денисламович</v>
          </cell>
          <cell r="C678" t="str">
            <v>физ</v>
          </cell>
          <cell r="E678" t="str">
            <v>Хакимов Раиль Денисламович</v>
          </cell>
          <cell r="O678" t="str">
            <v>г.Уфа, ул. Б.Молодежи, д.10, общ.</v>
          </cell>
          <cell r="Q678" t="str">
            <v>80 03 018983 выдан Октябрьским РУВД г.Уфы РБ 15.05.2002г.</v>
          </cell>
          <cell r="S678">
            <v>20202</v>
          </cell>
        </row>
        <row r="679">
          <cell r="B679" t="str">
            <v>Хакимова Надежда Витальевна</v>
          </cell>
          <cell r="C679" t="str">
            <v>физ</v>
          </cell>
          <cell r="E679" t="str">
            <v>Хакимова Надежда Витальевна</v>
          </cell>
          <cell r="O679" t="str">
            <v>450099, г.Уфа, ул.Жукова, д.8, кв.219</v>
          </cell>
          <cell r="Q679" t="str">
            <v>80 03 726810 выдан Октябрьским РУВД гор.Уфы респ.Башкортостан 05.11.2002г.</v>
          </cell>
          <cell r="S679" t="str">
            <v>р/с 42301`810`9`0400`0080813 в ООО «ИнвестКапиталБанк», к/с 30101`810`0`0000`0000891, БИК 048073891</v>
          </cell>
          <cell r="W679" t="str">
            <v>027707455103</v>
          </cell>
        </row>
        <row r="680">
          <cell r="B680" t="str">
            <v>Харитонов Владимир Александрович</v>
          </cell>
          <cell r="C680" t="str">
            <v>физ</v>
          </cell>
          <cell r="E680" t="str">
            <v>Харитонов Владимир Александрович</v>
          </cell>
          <cell r="O680" t="str">
            <v>г.Уфа, ул. 40 лет Октября, д.9 кв.20</v>
          </cell>
          <cell r="Q680" t="str">
            <v>8003 737954 выдан Орджоникидзевским РУВД г.Уфы 23.11.2002 г.</v>
          </cell>
          <cell r="S680">
            <v>20202</v>
          </cell>
          <cell r="W680" t="str">
            <v>027712069061</v>
          </cell>
        </row>
        <row r="681">
          <cell r="B681" t="str">
            <v>Харченко Дмитрий Вячеславович</v>
          </cell>
          <cell r="C681" t="str">
            <v>физ</v>
          </cell>
          <cell r="E681" t="str">
            <v>Харченко Дмитрий Вячеславивич</v>
          </cell>
          <cell r="O681" t="str">
            <v>г.Ростов, ул. Я. Галана, д.1а, кв.32</v>
          </cell>
          <cell r="Q681" t="str">
            <v>60 03 466742 выдан 22.01.2003г. ОВД Октябрьского р-на г.Ростова-на-Дону</v>
          </cell>
          <cell r="S681">
            <v>20202</v>
          </cell>
        </row>
        <row r="682">
          <cell r="B682" t="str">
            <v>Хасанова Рима Амерхановна</v>
          </cell>
          <cell r="C682" t="str">
            <v>физ</v>
          </cell>
          <cell r="E682" t="str">
            <v>Хасанова Рима Амерхановна</v>
          </cell>
          <cell r="O682" t="str">
            <v>450006, г.Уфа, ул. Цюрупы, д.149/1, кв.14</v>
          </cell>
          <cell r="Q682" t="str">
            <v>80 02 770019 выдан Советским РУВД г.Уфы РБ 05.04.2002г.</v>
          </cell>
          <cell r="S682">
            <v>20202</v>
          </cell>
        </row>
        <row r="683">
          <cell r="B683" t="str">
            <v>Чернопатин Иван Александрович</v>
          </cell>
          <cell r="C683" t="str">
            <v>физ</v>
          </cell>
          <cell r="E683" t="str">
            <v>Чернопатин Иван Александрович</v>
          </cell>
          <cell r="O683" t="str">
            <v>г.Уфа, ул. А.Невского, 9, кв.67</v>
          </cell>
          <cell r="Q683" t="str">
            <v>80 02 621156 выдан Калининским РУВД г.Уфы РБ 05.03.2002г.</v>
          </cell>
          <cell r="S683">
            <v>20202</v>
          </cell>
          <cell r="W683" t="str">
            <v>027712125862</v>
          </cell>
          <cell r="X683" t="str">
            <v>42-16-16</v>
          </cell>
        </row>
        <row r="684">
          <cell r="B684" t="str">
            <v>Чискис Людмила Ароновна</v>
          </cell>
          <cell r="C684" t="str">
            <v>физ</v>
          </cell>
          <cell r="E684" t="str">
            <v>Чискис Людмила Ароновна</v>
          </cell>
          <cell r="O684" t="str">
            <v>г.Уфа, ул. Айская, 58,кв.56</v>
          </cell>
          <cell r="Q684" t="str">
            <v>8002 224207 выдан Советским РУВД г.Уфы РБ 02.07.2003г.</v>
          </cell>
          <cell r="S684">
            <v>20202</v>
          </cell>
          <cell r="W684" t="str">
            <v>027812865300</v>
          </cell>
          <cell r="X684" t="str">
            <v>53-41-94</v>
          </cell>
        </row>
        <row r="685">
          <cell r="B685" t="str">
            <v>Шагиахметов Азат Мидхатович</v>
          </cell>
          <cell r="C685" t="str">
            <v>физ</v>
          </cell>
          <cell r="E685" t="str">
            <v>Шагиахметов Азат Мидхатович</v>
          </cell>
          <cell r="O685" t="str">
            <v>г.Уфа, ул.Менделеева, д.173/1, кв.46</v>
          </cell>
          <cell r="Q685" t="str">
            <v>60 № 4336182, выдан 22.05.2003 г. МВД 400</v>
          </cell>
          <cell r="W685" t="str">
            <v>027813766005</v>
          </cell>
        </row>
        <row r="686">
          <cell r="B686" t="str">
            <v>Шаехова Фария Ришатовна</v>
          </cell>
          <cell r="C686" t="str">
            <v>физ</v>
          </cell>
          <cell r="E686" t="str">
            <v>Шаехова Фария Ришатовна</v>
          </cell>
          <cell r="O686" t="str">
            <v>г.Уфа, ул. Вологодская, д.79</v>
          </cell>
          <cell r="Q686" t="str">
            <v>80 04 347824 выдан 24.07.2003г. Орджоникидзевским РУВД г.Уфы РБ</v>
          </cell>
          <cell r="S686">
            <v>20202</v>
          </cell>
          <cell r="W686" t="str">
            <v>022502050756</v>
          </cell>
        </row>
        <row r="687">
          <cell r="B687" t="str">
            <v xml:space="preserve">Шалагинова Эльза Фахитовна </v>
          </cell>
          <cell r="C687" t="str">
            <v>физ</v>
          </cell>
          <cell r="E687" t="str">
            <v xml:space="preserve">Шалагинова Эльза Фахитовна </v>
          </cell>
          <cell r="O687" t="str">
            <v>450005, Республика Башкортостан, г. Уфа, ул. Пархоменко дом 106/1, кв.18</v>
          </cell>
          <cell r="Q687" t="str">
            <v xml:space="preserve"> серия 8097, № 045900 выдан Советским РУВД г. Уфы РБ 25.01.02г.</v>
          </cell>
          <cell r="S687">
            <v>20202</v>
          </cell>
          <cell r="W687" t="str">
            <v>027804470234</v>
          </cell>
        </row>
        <row r="688">
          <cell r="B688" t="str">
            <v>Шампаров Анатолий Филиппович</v>
          </cell>
          <cell r="C688" t="str">
            <v>физ</v>
          </cell>
          <cell r="E688" t="str">
            <v>Шампаров Анатолий Филиппович</v>
          </cell>
          <cell r="O688" t="str">
            <v>г.Уфа, пер.Каменский, д.7/1, кв.105</v>
          </cell>
          <cell r="Q688" t="str">
            <v>XVIII-AP №620513 выдан ОВД Октябрьского р-на г.Уфы 28.09.1992г.</v>
          </cell>
          <cell r="S688">
            <v>20202</v>
          </cell>
          <cell r="W688" t="str">
            <v>027412765290</v>
          </cell>
        </row>
        <row r="689">
          <cell r="B689" t="str">
            <v>Шарафутдинов Николай Валерьевич</v>
          </cell>
          <cell r="C689" t="str">
            <v>физ</v>
          </cell>
          <cell r="E689" t="str">
            <v>Шарафутдинов Николай Валерьевич</v>
          </cell>
          <cell r="O689" t="str">
            <v>г. Уфа, ул. А. Невского, д. 12, кв. 4</v>
          </cell>
          <cell r="Q689" t="str">
            <v>80 01 262190 выдан Орджоникидзевским РУВД гор. Уфы РБ</v>
          </cell>
          <cell r="S689">
            <v>20202</v>
          </cell>
          <cell r="W689" t="str">
            <v>021400546021</v>
          </cell>
        </row>
        <row r="690">
          <cell r="B690" t="str">
            <v>Шарков Александр Юрьевич</v>
          </cell>
          <cell r="C690" t="str">
            <v>физ</v>
          </cell>
          <cell r="E690" t="str">
            <v>Шарков Александр Юрьевич</v>
          </cell>
          <cell r="O690" t="str">
            <v xml:space="preserve"> г.Уфа, ул.Менделеева, д.203, кв.4</v>
          </cell>
          <cell r="Q690" t="str">
            <v>XIII-СЛ №578672 выдан УВД Октябрьского района г.Уфы 10.04.1998г.</v>
          </cell>
          <cell r="S690">
            <v>20202</v>
          </cell>
          <cell r="W690" t="str">
            <v>027613980749</v>
          </cell>
        </row>
        <row r="691">
          <cell r="B691" t="str">
            <v>Шишмаков Павел Юрьевич</v>
          </cell>
          <cell r="C691" t="str">
            <v>физ</v>
          </cell>
          <cell r="E691" t="str">
            <v>Шишмаков Павел Юрьевич</v>
          </cell>
          <cell r="O691" t="str">
            <v>г.Уфа, ул.Айская, д.79/1, кв.11</v>
          </cell>
          <cell r="Q691" t="str">
            <v>8002 770667 выдан Советстким РУВД гор.Уфы есп.Башкортостан 09.04.2002г.</v>
          </cell>
          <cell r="S691">
            <v>20202</v>
          </cell>
          <cell r="W691" t="str">
            <v>027812235629</v>
          </cell>
        </row>
        <row r="692">
          <cell r="B692" t="str">
            <v>Шишмаков Юрий Михайлович</v>
          </cell>
          <cell r="C692" t="str">
            <v>физ</v>
          </cell>
          <cell r="E692" t="str">
            <v>Шишмаков Юрий Михайлович</v>
          </cell>
          <cell r="O692" t="str">
            <v>г.Уфа, ул.Ак.Королева, д.4, кв.35</v>
          </cell>
          <cell r="Q692" t="str">
            <v>8002 163420 выдан Орджоникидзевским РУВД гор.Уфы респ.Башкортостан 15.03.2003г.</v>
          </cell>
          <cell r="S692">
            <v>20202</v>
          </cell>
          <cell r="W692" t="str">
            <v>027713227264</v>
          </cell>
          <cell r="X692" t="str">
            <v>8-90275-36717</v>
          </cell>
        </row>
        <row r="693">
          <cell r="B693" t="str">
            <v>Якупов Ирек Габдулхаевич</v>
          </cell>
          <cell r="C693" t="str">
            <v>физ</v>
          </cell>
          <cell r="E693" t="str">
            <v>Якупов Ирек Габдулхаевич</v>
          </cell>
          <cell r="O693" t="str">
            <v>г.Уфа, ул.Чудинова, д.1/1 кв.63</v>
          </cell>
          <cell r="Q693" t="str">
            <v>IV-АР №733082, выдан 30.12.1977г. ОВД Октябрьского РИК</v>
          </cell>
          <cell r="S693">
            <v>20202</v>
          </cell>
          <cell r="W693" t="str">
            <v>027703627979</v>
          </cell>
        </row>
        <row r="694">
          <cell r="B694" t="str">
            <v>Яндубаев Юрий Александрович</v>
          </cell>
          <cell r="C694" t="str">
            <v>физ</v>
          </cell>
          <cell r="E694" t="str">
            <v>Яндубаев Юрий Александрович</v>
          </cell>
          <cell r="O694" t="str">
            <v>г.Уфа, ул.Маяковского, д.21, кв.28</v>
          </cell>
          <cell r="Q694" t="str">
            <v>8002641799 выдан Орджоникидзевским РУВД гор.Уфы Респ.Башкортостан 26.02.2002г.</v>
          </cell>
          <cell r="S694">
            <v>20202</v>
          </cell>
          <cell r="W694" t="str">
            <v>027720501768</v>
          </cell>
          <cell r="X694" t="str">
            <v>64-89-10</v>
          </cell>
        </row>
        <row r="695">
          <cell r="B695" t="str">
            <v>Ярлыкапова Галина Ивановна</v>
          </cell>
          <cell r="C695" t="str">
            <v>физ</v>
          </cell>
          <cell r="E695" t="str">
            <v>Ярлыкапова Галина Ивановна</v>
          </cell>
          <cell r="O695" t="str">
            <v>г.Уфа, ул.Пушкина, д.117, кв.2</v>
          </cell>
          <cell r="Q695" t="str">
            <v>8001 449694 выдан Кировским РУВД гор.Уфы РБ 11.02.2002г.</v>
          </cell>
          <cell r="S695">
            <v>20202</v>
          </cell>
          <cell r="W695" t="str">
            <v>027406329296</v>
          </cell>
          <cell r="X695" t="str">
            <v>55-00-57</v>
          </cell>
        </row>
        <row r="696">
          <cell r="B696" t="str">
            <v>ООО Фирма "Транссервис"</v>
          </cell>
          <cell r="C696" t="str">
            <v>юр</v>
          </cell>
          <cell r="D696" t="str">
            <v>Директор</v>
          </cell>
          <cell r="E696" t="str">
            <v>Ахметшин Ирек Володарович</v>
          </cell>
          <cell r="F696" t="str">
            <v>Устава</v>
          </cell>
          <cell r="O696" t="str">
            <v>450104, г. Уфа, ул. Уфимское шоссе, д. 37/2</v>
          </cell>
          <cell r="S696" t="str">
            <v>р/с 40702`810`4`2600`0000011 в ООО «ИнвестКапиталБанк», к/с 30101`810`0`0000`0000891, БИК 048073891</v>
          </cell>
          <cell r="W696" t="str">
            <v>0274005032</v>
          </cell>
          <cell r="X696" t="str">
            <v>35-68-78</v>
          </cell>
        </row>
        <row r="697">
          <cell r="B697" t="str">
            <v>ООО "Промэкс"</v>
          </cell>
          <cell r="C697" t="str">
            <v>юр</v>
          </cell>
          <cell r="D697" t="str">
            <v>Директор</v>
          </cell>
          <cell r="E697" t="str">
            <v>Куковицкий Дмитрий Михайлович</v>
          </cell>
          <cell r="F697" t="str">
            <v>Устава</v>
          </cell>
          <cell r="H697" t="str">
            <v>Сухова Наталья Александровна</v>
          </cell>
          <cell r="I697" t="str">
            <v>Доверенности № 5 от 29.04.2005 г.</v>
          </cell>
          <cell r="O697" t="str">
            <v>450064, г. Уфа, ул. Мира, д. 14</v>
          </cell>
          <cell r="S697" t="str">
            <v>р/с 40702`810`0`0400`0001063 в ООО «ИнвестКапиталБанк», к/с 30101`810`0`0000`0000891, БИК 048073891</v>
          </cell>
          <cell r="W697" t="str">
            <v>0277068224</v>
          </cell>
        </row>
        <row r="698">
          <cell r="B698" t="str">
            <v>ООО "Уралгазтрейдинг"</v>
          </cell>
          <cell r="C698" t="str">
            <v>юр</v>
          </cell>
          <cell r="D698" t="str">
            <v>Директор</v>
          </cell>
          <cell r="E698" t="str">
            <v>Куковицкий Дмитрий Михайлович</v>
          </cell>
          <cell r="F698" t="str">
            <v>Устава</v>
          </cell>
          <cell r="H698" t="str">
            <v>Сухова Наталья Александровна</v>
          </cell>
          <cell r="I698" t="str">
            <v>Доверенности № 27 от 29.04.2005 г.</v>
          </cell>
          <cell r="O698" t="str">
            <v>450064, г. Уфа, ул. Мира, д. 14</v>
          </cell>
          <cell r="S698" t="str">
            <v>р/с 40702`810`5`0400`0000823 в ООО «ИнвестКапиталБанк», к/с 30101`810`0`0000`0000891, БИК 048073891</v>
          </cell>
          <cell r="W698" t="str">
            <v>0278081891</v>
          </cell>
        </row>
        <row r="699">
          <cell r="B699" t="str">
            <v>Каримова Венера Закировна</v>
          </cell>
          <cell r="C699" t="str">
            <v>физ</v>
          </cell>
          <cell r="E699" t="str">
            <v>Каримова Венера Закировна</v>
          </cell>
          <cell r="O699" t="str">
            <v>450105, г. Уфа, ул. М. Рыльского, д. 11, кв. 161</v>
          </cell>
          <cell r="Q699" t="str">
            <v>80 04 943139 выдан 16.10.2003 г. Октябрьским РУВД гор. Уфы РБ</v>
          </cell>
          <cell r="S699">
            <v>20202</v>
          </cell>
          <cell r="W699" t="str">
            <v>027616630291</v>
          </cell>
        </row>
        <row r="700">
          <cell r="B700" t="str">
            <v>ООО "Лидо Хиф"</v>
          </cell>
          <cell r="C700" t="str">
            <v>юр</v>
          </cell>
          <cell r="D700" t="str">
            <v>Генеральный директор</v>
          </cell>
          <cell r="E700" t="str">
            <v>Кобелев Михаил Алексеевич</v>
          </cell>
          <cell r="F700" t="str">
            <v>Устава</v>
          </cell>
          <cell r="M700" t="str">
            <v>Каримова Венера Закиевна</v>
          </cell>
          <cell r="O700" t="str">
            <v>450075, г. Уфа, ул. Проспект Октября, д. 75</v>
          </cell>
          <cell r="S700" t="str">
            <v>р/с 40702`810`2`0400`0001025 в ООО «ИнвестКапиталБанк», к/с 30101`810`0`0000`0000891, БИК 048073891</v>
          </cell>
          <cell r="W700" t="str">
            <v>0276021713</v>
          </cell>
        </row>
        <row r="702">
          <cell r="B702" t="str">
            <v>конец списка</v>
          </cell>
        </row>
      </sheetData>
      <sheetData sheetId="97">
        <row r="24">
          <cell r="A24">
            <v>20</v>
          </cell>
          <cell r="B24" t="str">
            <v>диск</v>
          </cell>
          <cell r="C24" t="str">
            <v>51506</v>
          </cell>
          <cell r="D24" t="str">
            <v>51506`810`4`0100`0000001</v>
          </cell>
          <cell r="E24" t="str">
            <v>ООО «Лизинговая компания «Блик»</v>
          </cell>
          <cell r="F24" t="str">
            <v>прочие</v>
          </cell>
          <cell r="G24" t="str">
            <v>НО</v>
          </cell>
          <cell r="H24" t="str">
            <v>007</v>
          </cell>
          <cell r="I24">
            <v>36832</v>
          </cell>
          <cell r="J24">
            <v>13752</v>
          </cell>
          <cell r="K24" t="str">
            <v>Рубли РФ</v>
          </cell>
          <cell r="L24" t="str">
            <v>по предъявлении, но не ранее 02.05.2002г.</v>
          </cell>
          <cell r="M24">
            <v>37378</v>
          </cell>
          <cell r="N24">
            <v>0</v>
          </cell>
          <cell r="P24">
            <v>13752</v>
          </cell>
          <cell r="Q24">
            <v>1</v>
          </cell>
          <cell r="R24">
            <v>13752</v>
          </cell>
          <cell r="V24">
            <v>1</v>
          </cell>
          <cell r="W24">
            <v>13752</v>
          </cell>
          <cell r="X24">
            <v>37588</v>
          </cell>
          <cell r="Y24" t="str">
            <v>согл. об отступ.</v>
          </cell>
          <cell r="Z24" t="str">
            <v>Лизинговая компания "Блик"</v>
          </cell>
          <cell r="AA24">
            <v>0</v>
          </cell>
          <cell r="AB24">
            <v>0</v>
          </cell>
          <cell r="AC24">
            <v>0</v>
          </cell>
          <cell r="AD24" t="str">
            <v>предъявлен</v>
          </cell>
          <cell r="AE24">
            <v>1</v>
          </cell>
          <cell r="AF24">
            <v>137.52000000000001</v>
          </cell>
          <cell r="AG24" t="str">
            <v>51510`810`1`0100`0600001</v>
          </cell>
          <cell r="AI24" t="str">
            <v/>
          </cell>
        </row>
        <row r="25">
          <cell r="A25">
            <v>21</v>
          </cell>
          <cell r="C25" t="str">
            <v>51401</v>
          </cell>
          <cell r="D25" t="str">
            <v>51401`810`2`0400`0000002</v>
          </cell>
          <cell r="E25" t="str">
            <v>Сбербанк РФ</v>
          </cell>
          <cell r="F25" t="str">
            <v>банк</v>
          </cell>
          <cell r="G25" t="str">
            <v>ВИ</v>
          </cell>
          <cell r="H25" t="str">
            <v>0222669</v>
          </cell>
          <cell r="I25">
            <v>37473</v>
          </cell>
          <cell r="J25">
            <v>87264.75</v>
          </cell>
          <cell r="K25" t="str">
            <v>Рубли РФ</v>
          </cell>
          <cell r="L25" t="str">
            <v>по предъявлении</v>
          </cell>
          <cell r="M25">
            <v>37530</v>
          </cell>
          <cell r="N25">
            <v>0</v>
          </cell>
          <cell r="P25">
            <v>87264.75</v>
          </cell>
          <cell r="Q25">
            <v>1</v>
          </cell>
          <cell r="R25">
            <v>87264.75</v>
          </cell>
          <cell r="S25">
            <v>37254</v>
          </cell>
          <cell r="T25" t="str">
            <v>соглаш. об отст.12</v>
          </cell>
          <cell r="U25" t="str">
            <v>ГУСП «Башптицепром»</v>
          </cell>
          <cell r="V25">
            <v>1</v>
          </cell>
          <cell r="W25">
            <v>87264.75</v>
          </cell>
          <cell r="X25">
            <v>37259</v>
          </cell>
          <cell r="Z25" t="str">
            <v>Сбербанк РФ</v>
          </cell>
          <cell r="AA25">
            <v>0</v>
          </cell>
          <cell r="AB25">
            <v>0</v>
          </cell>
          <cell r="AC25">
            <v>0</v>
          </cell>
          <cell r="AD25" t="str">
            <v>предъявлен</v>
          </cell>
          <cell r="AE25">
            <v>1</v>
          </cell>
          <cell r="AF25">
            <v>872.64750000000004</v>
          </cell>
          <cell r="AG25" t="str">
            <v>51410`810`0`0400`0000002</v>
          </cell>
          <cell r="AI25" t="str">
            <v/>
          </cell>
        </row>
        <row r="26">
          <cell r="A26">
            <v>22</v>
          </cell>
          <cell r="B26" t="str">
            <v>диск</v>
          </cell>
          <cell r="C26" t="str">
            <v>51506</v>
          </cell>
          <cell r="D26" t="str">
            <v>51506`810`4`0100`0000001</v>
          </cell>
          <cell r="E26" t="str">
            <v>ООО «Лизинговая компания «Блик»</v>
          </cell>
          <cell r="F26" t="str">
            <v>прочие</v>
          </cell>
          <cell r="G26" t="str">
            <v>НО</v>
          </cell>
          <cell r="H26" t="str">
            <v>008</v>
          </cell>
          <cell r="I26">
            <v>36832</v>
          </cell>
          <cell r="J26">
            <v>13752</v>
          </cell>
          <cell r="K26" t="str">
            <v>Рубли РФ</v>
          </cell>
          <cell r="L26" t="str">
            <v>по предъявлении, но не ранее 02.08.2002г.</v>
          </cell>
          <cell r="M26">
            <v>37470</v>
          </cell>
          <cell r="N26">
            <v>0</v>
          </cell>
          <cell r="P26">
            <v>13752</v>
          </cell>
          <cell r="Q26">
            <v>1</v>
          </cell>
          <cell r="R26">
            <v>13752</v>
          </cell>
          <cell r="V26">
            <v>1</v>
          </cell>
          <cell r="W26">
            <v>13752</v>
          </cell>
          <cell r="X26">
            <v>37588</v>
          </cell>
          <cell r="Y26" t="str">
            <v>согл. об отступ.</v>
          </cell>
          <cell r="Z26" t="str">
            <v>Лизинговая компания "Блик"</v>
          </cell>
          <cell r="AA26">
            <v>0</v>
          </cell>
          <cell r="AB26">
            <v>0</v>
          </cell>
          <cell r="AC26">
            <v>0</v>
          </cell>
          <cell r="AD26" t="str">
            <v>предъявлен</v>
          </cell>
          <cell r="AE26">
            <v>1</v>
          </cell>
          <cell r="AF26">
            <v>137.52000000000001</v>
          </cell>
          <cell r="AG26" t="str">
            <v>51510`810`1`0100`0600001</v>
          </cell>
          <cell r="AI26" t="str">
            <v/>
          </cell>
        </row>
        <row r="27">
          <cell r="A27">
            <v>23</v>
          </cell>
          <cell r="C27" t="str">
            <v>51504</v>
          </cell>
          <cell r="D27" t="str">
            <v>51504`810`3`0400`0000003</v>
          </cell>
          <cell r="E27" t="str">
            <v>ООО Лизинг-Инвест</v>
          </cell>
          <cell r="F27" t="str">
            <v>прочие</v>
          </cell>
          <cell r="H27" t="str">
            <v>00015</v>
          </cell>
          <cell r="I27">
            <v>36833</v>
          </cell>
          <cell r="J27">
            <v>1186</v>
          </cell>
          <cell r="K27" t="str">
            <v>Рубли РФ</v>
          </cell>
          <cell r="L27" t="str">
            <v>по предъявлении, но не ранее 25.01.2002г.</v>
          </cell>
          <cell r="M27">
            <v>37281</v>
          </cell>
          <cell r="N27">
            <v>0</v>
          </cell>
          <cell r="P27">
            <v>1186</v>
          </cell>
          <cell r="Q27">
            <v>1</v>
          </cell>
          <cell r="R27">
            <v>1186</v>
          </cell>
          <cell r="V27">
            <v>1</v>
          </cell>
          <cell r="W27">
            <v>1186</v>
          </cell>
          <cell r="X27">
            <v>37281</v>
          </cell>
          <cell r="Y27" t="str">
            <v>согл. об отступ.</v>
          </cell>
          <cell r="Z27" t="str">
            <v>ООО Лизинг-Инвест</v>
          </cell>
          <cell r="AA27">
            <v>0</v>
          </cell>
          <cell r="AB27">
            <v>0</v>
          </cell>
          <cell r="AC27">
            <v>0</v>
          </cell>
          <cell r="AD27" t="str">
            <v>предъявлен</v>
          </cell>
          <cell r="AE27">
            <v>1</v>
          </cell>
          <cell r="AF27">
            <v>11.86</v>
          </cell>
          <cell r="AG27" t="str">
            <v>51510`810`5`0400`0000017</v>
          </cell>
          <cell r="AI27" t="str">
            <v/>
          </cell>
        </row>
        <row r="28">
          <cell r="A28">
            <v>24</v>
          </cell>
          <cell r="B28" t="str">
            <v>диск</v>
          </cell>
          <cell r="C28" t="str">
            <v>51501</v>
          </cell>
          <cell r="D28" t="str">
            <v>51501`810`7`0400`0000020</v>
          </cell>
          <cell r="E28" t="str">
            <v>ООО «Лизинговая компания «Блик»</v>
          </cell>
          <cell r="F28" t="str">
            <v>прочие</v>
          </cell>
          <cell r="G28" t="str">
            <v>НО</v>
          </cell>
          <cell r="H28" t="str">
            <v>009</v>
          </cell>
          <cell r="I28">
            <v>36832</v>
          </cell>
          <cell r="J28">
            <v>13752</v>
          </cell>
          <cell r="K28" t="str">
            <v>Рубли РФ</v>
          </cell>
          <cell r="L28" t="str">
            <v>по предъявлении, но не ранее 02.11.2002г.</v>
          </cell>
          <cell r="M28">
            <v>37562</v>
          </cell>
          <cell r="N28">
            <v>0</v>
          </cell>
          <cell r="P28">
            <v>13752</v>
          </cell>
          <cell r="Q28">
            <v>1</v>
          </cell>
          <cell r="R28">
            <v>13752</v>
          </cell>
          <cell r="V28">
            <v>1</v>
          </cell>
          <cell r="W28">
            <v>13752</v>
          </cell>
          <cell r="X28">
            <v>37677</v>
          </cell>
          <cell r="Y28" t="str">
            <v>25/02-100</v>
          </cell>
          <cell r="Z28" t="str">
            <v>ООО «Лизинговая компания «Блик»</v>
          </cell>
          <cell r="AA28">
            <v>0</v>
          </cell>
          <cell r="AB28">
            <v>0</v>
          </cell>
          <cell r="AC28">
            <v>0</v>
          </cell>
          <cell r="AD28" t="str">
            <v>предъявлен</v>
          </cell>
          <cell r="AE28">
            <v>1</v>
          </cell>
          <cell r="AF28">
            <v>137.52000000000001</v>
          </cell>
          <cell r="AG28" t="str">
            <v>51510`810`1`0100`0600001</v>
          </cell>
          <cell r="AI28" t="str">
            <v/>
          </cell>
        </row>
        <row r="29">
          <cell r="A29">
            <v>25</v>
          </cell>
          <cell r="C29" t="str">
            <v>51504</v>
          </cell>
          <cell r="D29" t="str">
            <v>51504`810`3`0400`0000003</v>
          </cell>
          <cell r="E29" t="str">
            <v>ООО Лизинг-Инвест</v>
          </cell>
          <cell r="F29" t="str">
            <v>прочие</v>
          </cell>
          <cell r="H29" t="str">
            <v>00016</v>
          </cell>
          <cell r="I29">
            <v>36833</v>
          </cell>
          <cell r="J29">
            <v>1186</v>
          </cell>
          <cell r="K29" t="str">
            <v>Рубли РФ</v>
          </cell>
          <cell r="L29" t="str">
            <v>по предъявлении, но не ранее 25.02.2002г.</v>
          </cell>
          <cell r="M29">
            <v>37312</v>
          </cell>
          <cell r="N29">
            <v>0</v>
          </cell>
          <cell r="P29">
            <v>1186</v>
          </cell>
          <cell r="Q29">
            <v>1</v>
          </cell>
          <cell r="R29">
            <v>1186</v>
          </cell>
          <cell r="V29">
            <v>1</v>
          </cell>
          <cell r="W29">
            <v>1186</v>
          </cell>
          <cell r="X29">
            <v>37313</v>
          </cell>
          <cell r="Y29" t="str">
            <v>согл. об отступ.</v>
          </cell>
          <cell r="Z29" t="str">
            <v>ООО Лизинг-Инвест</v>
          </cell>
          <cell r="AA29">
            <v>0</v>
          </cell>
          <cell r="AB29">
            <v>0</v>
          </cell>
          <cell r="AC29">
            <v>0</v>
          </cell>
          <cell r="AD29" t="str">
            <v>предъявлен</v>
          </cell>
          <cell r="AE29">
            <v>1</v>
          </cell>
          <cell r="AF29">
            <v>11.86</v>
          </cell>
          <cell r="AG29" t="str">
            <v>51510`810`5`0400`0000017</v>
          </cell>
          <cell r="AI29" t="str">
            <v/>
          </cell>
        </row>
        <row r="30">
          <cell r="A30">
            <v>26</v>
          </cell>
          <cell r="B30" t="str">
            <v>диск</v>
          </cell>
          <cell r="C30" t="str">
            <v>51501</v>
          </cell>
          <cell r="D30" t="str">
            <v>51501`810`7`0400`0000020</v>
          </cell>
          <cell r="E30" t="str">
            <v>ООО «Лизинговая компания «Блик»</v>
          </cell>
          <cell r="F30" t="str">
            <v>прочие</v>
          </cell>
          <cell r="G30" t="str">
            <v>НО</v>
          </cell>
          <cell r="H30" t="str">
            <v>010</v>
          </cell>
          <cell r="I30">
            <v>36832</v>
          </cell>
          <cell r="J30">
            <v>13752</v>
          </cell>
          <cell r="K30" t="str">
            <v>Рубли РФ</v>
          </cell>
          <cell r="L30" t="str">
            <v>по предъявлении, но не ранее 02.02.2003г.</v>
          </cell>
          <cell r="M30">
            <v>37654</v>
          </cell>
          <cell r="N30">
            <v>0</v>
          </cell>
          <cell r="P30">
            <v>13752</v>
          </cell>
          <cell r="Q30">
            <v>1</v>
          </cell>
          <cell r="R30">
            <v>13752</v>
          </cell>
          <cell r="V30">
            <v>1</v>
          </cell>
          <cell r="W30">
            <v>13752</v>
          </cell>
          <cell r="X30">
            <v>37654</v>
          </cell>
          <cell r="Y30" t="str">
            <v>02/02-03</v>
          </cell>
          <cell r="Z30" t="str">
            <v>ООО «Лизинговая компания «Блик»</v>
          </cell>
          <cell r="AA30">
            <v>0</v>
          </cell>
          <cell r="AB30">
            <v>0</v>
          </cell>
          <cell r="AC30">
            <v>0</v>
          </cell>
          <cell r="AD30" t="str">
            <v>продан</v>
          </cell>
          <cell r="AE30">
            <v>1</v>
          </cell>
          <cell r="AF30">
            <v>137.52000000000001</v>
          </cell>
          <cell r="AG30" t="str">
            <v>51510`810`1`0100`0600001</v>
          </cell>
          <cell r="AI30" t="str">
            <v/>
          </cell>
        </row>
        <row r="31">
          <cell r="A31">
            <v>27</v>
          </cell>
          <cell r="C31" t="str">
            <v>51504</v>
          </cell>
          <cell r="D31" t="str">
            <v>51504`810`3`0400`0000003</v>
          </cell>
          <cell r="E31" t="str">
            <v>ООО Лизинг-Инвест</v>
          </cell>
          <cell r="F31" t="str">
            <v>прочие</v>
          </cell>
          <cell r="H31" t="str">
            <v>00017</v>
          </cell>
          <cell r="I31">
            <v>36833</v>
          </cell>
          <cell r="J31">
            <v>1186</v>
          </cell>
          <cell r="K31" t="str">
            <v>Рубли РФ</v>
          </cell>
          <cell r="L31" t="str">
            <v>по предъявлении, но не ранее 25.03.2002г.</v>
          </cell>
          <cell r="M31">
            <v>37340</v>
          </cell>
          <cell r="N31">
            <v>0</v>
          </cell>
          <cell r="P31">
            <v>1186</v>
          </cell>
          <cell r="Q31">
            <v>1</v>
          </cell>
          <cell r="R31">
            <v>1186</v>
          </cell>
          <cell r="V31">
            <v>1</v>
          </cell>
          <cell r="W31">
            <v>1186</v>
          </cell>
          <cell r="X31">
            <v>37340</v>
          </cell>
          <cell r="Y31" t="str">
            <v>согл. об отступ.</v>
          </cell>
          <cell r="Z31" t="str">
            <v>ООО Лизинг-Инвест</v>
          </cell>
          <cell r="AA31">
            <v>0</v>
          </cell>
          <cell r="AB31">
            <v>0</v>
          </cell>
          <cell r="AC31">
            <v>0</v>
          </cell>
          <cell r="AD31" t="str">
            <v>предъявлен</v>
          </cell>
          <cell r="AE31">
            <v>1</v>
          </cell>
          <cell r="AF31">
            <v>11.86</v>
          </cell>
          <cell r="AG31" t="str">
            <v>51510`810`5`0400`0000017</v>
          </cell>
          <cell r="AI31" t="str">
            <v/>
          </cell>
        </row>
        <row r="32">
          <cell r="A32">
            <v>28</v>
          </cell>
          <cell r="B32" t="str">
            <v>диск</v>
          </cell>
          <cell r="C32" t="str">
            <v>51501</v>
          </cell>
          <cell r="D32" t="str">
            <v>51501`810`7`0400`0000020</v>
          </cell>
          <cell r="E32" t="str">
            <v>ООО «Лизинговая компания «Блик»</v>
          </cell>
          <cell r="F32" t="str">
            <v>прочие</v>
          </cell>
          <cell r="G32" t="str">
            <v>НО</v>
          </cell>
          <cell r="H32" t="str">
            <v>011</v>
          </cell>
          <cell r="I32">
            <v>36832</v>
          </cell>
          <cell r="J32">
            <v>13752</v>
          </cell>
          <cell r="K32" t="str">
            <v>Рубли РФ</v>
          </cell>
          <cell r="L32" t="str">
            <v>по предъявлении, но не ранее 02.05.2003г.</v>
          </cell>
          <cell r="M32">
            <v>37743</v>
          </cell>
          <cell r="N32">
            <v>0</v>
          </cell>
          <cell r="P32">
            <v>13752</v>
          </cell>
          <cell r="Q32">
            <v>1</v>
          </cell>
          <cell r="R32">
            <v>13752</v>
          </cell>
          <cell r="V32">
            <v>1</v>
          </cell>
          <cell r="W32">
            <v>13752</v>
          </cell>
          <cell r="X32">
            <v>37778</v>
          </cell>
          <cell r="Y32" t="str">
            <v>06/06-02-1</v>
          </cell>
          <cell r="Z32" t="str">
            <v>ООО «Фирма «Башкирские инвестиции»</v>
          </cell>
          <cell r="AA32">
            <v>0</v>
          </cell>
          <cell r="AB32">
            <v>0</v>
          </cell>
          <cell r="AC32">
            <v>0</v>
          </cell>
          <cell r="AD32" t="str">
            <v>продан</v>
          </cell>
          <cell r="AE32">
            <v>1</v>
          </cell>
          <cell r="AF32">
            <v>137.52000000000001</v>
          </cell>
          <cell r="AG32" t="str">
            <v>51510`810`1`0100`0600001</v>
          </cell>
          <cell r="AI32" t="str">
            <v/>
          </cell>
        </row>
        <row r="33">
          <cell r="A33">
            <v>29</v>
          </cell>
          <cell r="C33" t="str">
            <v>51505</v>
          </cell>
          <cell r="D33" t="str">
            <v>51505`810`2`0400`0000005</v>
          </cell>
          <cell r="E33" t="str">
            <v>ООО Лизинг-Инвест</v>
          </cell>
          <cell r="F33" t="str">
            <v>прочие</v>
          </cell>
          <cell r="H33" t="str">
            <v>00018</v>
          </cell>
          <cell r="I33">
            <v>36833</v>
          </cell>
          <cell r="J33">
            <v>1186</v>
          </cell>
          <cell r="K33" t="str">
            <v>Рубли РФ</v>
          </cell>
          <cell r="L33" t="str">
            <v>по предъявлении, но не ранее 25.04.2002г.</v>
          </cell>
          <cell r="M33">
            <v>37371</v>
          </cell>
          <cell r="N33">
            <v>0</v>
          </cell>
          <cell r="P33">
            <v>1186</v>
          </cell>
          <cell r="Q33">
            <v>1</v>
          </cell>
          <cell r="R33">
            <v>1186</v>
          </cell>
          <cell r="V33">
            <v>1</v>
          </cell>
          <cell r="W33">
            <v>1186</v>
          </cell>
          <cell r="X33">
            <v>37371</v>
          </cell>
          <cell r="Y33" t="str">
            <v>согл. об отступ.</v>
          </cell>
          <cell r="Z33" t="str">
            <v>ООО Лизинг-Инвест</v>
          </cell>
          <cell r="AA33">
            <v>0</v>
          </cell>
          <cell r="AB33">
            <v>0</v>
          </cell>
          <cell r="AC33">
            <v>0</v>
          </cell>
          <cell r="AD33" t="str">
            <v>предъявлен</v>
          </cell>
          <cell r="AE33">
            <v>1</v>
          </cell>
          <cell r="AF33">
            <v>11.86</v>
          </cell>
          <cell r="AG33" t="str">
            <v>51510`810`5`0400`0000017</v>
          </cell>
          <cell r="AI33" t="str">
            <v/>
          </cell>
        </row>
        <row r="34">
          <cell r="A34">
            <v>30</v>
          </cell>
          <cell r="B34" t="str">
            <v>диск</v>
          </cell>
          <cell r="C34" t="str">
            <v>51506</v>
          </cell>
          <cell r="D34" t="str">
            <v>51506`810`4`0100`0000001</v>
          </cell>
          <cell r="E34" t="str">
            <v>ООО «Лизинговая компания «Блик»</v>
          </cell>
          <cell r="F34" t="str">
            <v>прочие</v>
          </cell>
          <cell r="G34" t="str">
            <v>НО</v>
          </cell>
          <cell r="H34" t="str">
            <v>012</v>
          </cell>
          <cell r="I34">
            <v>36832</v>
          </cell>
          <cell r="J34">
            <v>13752</v>
          </cell>
          <cell r="K34" t="str">
            <v>Рубли РФ</v>
          </cell>
          <cell r="L34" t="str">
            <v>по предъявлении, но не ранее 02.08.2003г.</v>
          </cell>
          <cell r="M34">
            <v>37835</v>
          </cell>
          <cell r="N34">
            <v>0</v>
          </cell>
          <cell r="P34">
            <v>13752</v>
          </cell>
          <cell r="Q34">
            <v>1</v>
          </cell>
          <cell r="R34">
            <v>13752</v>
          </cell>
          <cell r="V34">
            <v>1</v>
          </cell>
          <cell r="W34">
            <v>13752</v>
          </cell>
          <cell r="X34">
            <v>37778</v>
          </cell>
          <cell r="Y34" t="str">
            <v>06/06-02-1</v>
          </cell>
          <cell r="Z34" t="str">
            <v>ООО «Лизинговая компания «Блик»</v>
          </cell>
          <cell r="AA34">
            <v>0</v>
          </cell>
          <cell r="AB34">
            <v>0</v>
          </cell>
          <cell r="AC34">
            <v>0</v>
          </cell>
          <cell r="AD34" t="str">
            <v>продан</v>
          </cell>
          <cell r="AE34">
            <v>1</v>
          </cell>
          <cell r="AF34">
            <v>137.52000000000001</v>
          </cell>
          <cell r="AG34" t="str">
            <v>51510`810`1`0100`0600001</v>
          </cell>
          <cell r="AI34" t="str">
            <v/>
          </cell>
        </row>
        <row r="35">
          <cell r="A35">
            <v>31</v>
          </cell>
          <cell r="C35" t="str">
            <v>51505</v>
          </cell>
          <cell r="D35" t="str">
            <v>51505`810`2`0400`0000005</v>
          </cell>
          <cell r="E35" t="str">
            <v>ООО Лизинг-Инвест</v>
          </cell>
          <cell r="F35" t="str">
            <v>прочие</v>
          </cell>
          <cell r="H35" t="str">
            <v>00019</v>
          </cell>
          <cell r="I35">
            <v>36833</v>
          </cell>
          <cell r="J35">
            <v>1186</v>
          </cell>
          <cell r="K35" t="str">
            <v>Рубли РФ</v>
          </cell>
          <cell r="L35" t="str">
            <v>по предъявлении, но не ранее 25.05.2002г.</v>
          </cell>
          <cell r="M35">
            <v>37401</v>
          </cell>
          <cell r="N35">
            <v>0</v>
          </cell>
          <cell r="P35">
            <v>1186</v>
          </cell>
          <cell r="Q35">
            <v>1</v>
          </cell>
          <cell r="R35">
            <v>1186</v>
          </cell>
          <cell r="V35">
            <v>1</v>
          </cell>
          <cell r="W35">
            <v>1186</v>
          </cell>
          <cell r="X35">
            <v>37400</v>
          </cell>
          <cell r="Y35" t="str">
            <v>согл. об отступ.</v>
          </cell>
          <cell r="Z35" t="str">
            <v>ООО Лизинг-Инвест</v>
          </cell>
          <cell r="AA35">
            <v>0</v>
          </cell>
          <cell r="AB35">
            <v>0</v>
          </cell>
          <cell r="AC35">
            <v>0</v>
          </cell>
          <cell r="AD35" t="str">
            <v>предъявлен</v>
          </cell>
          <cell r="AE35">
            <v>1</v>
          </cell>
          <cell r="AF35">
            <v>11.86</v>
          </cell>
          <cell r="AG35" t="str">
            <v>51510`810`5`0400`0000017</v>
          </cell>
          <cell r="AI35" t="str">
            <v/>
          </cell>
        </row>
        <row r="36">
          <cell r="A36">
            <v>32</v>
          </cell>
          <cell r="B36" t="str">
            <v>проц</v>
          </cell>
          <cell r="C36" t="str">
            <v>51506</v>
          </cell>
          <cell r="D36" t="str">
            <v>51506`810`5`0100`0000008</v>
          </cell>
          <cell r="E36" t="str">
            <v>АКБ «Башкомснаббанк»</v>
          </cell>
          <cell r="F36" t="str">
            <v>банк</v>
          </cell>
          <cell r="G36">
            <v>2001</v>
          </cell>
          <cell r="H36" t="str">
            <v>000174</v>
          </cell>
          <cell r="I36">
            <v>37490</v>
          </cell>
          <cell r="J36">
            <v>2000000</v>
          </cell>
          <cell r="K36" t="str">
            <v>Рубли РФ</v>
          </cell>
          <cell r="L36" t="str">
            <v>по предъявлении, но не ранее 03.10.2002г.</v>
          </cell>
          <cell r="M36">
            <v>37532</v>
          </cell>
          <cell r="N36">
            <v>0</v>
          </cell>
          <cell r="P36">
            <v>2000000</v>
          </cell>
          <cell r="Q36">
            <v>1</v>
          </cell>
          <cell r="R36">
            <v>2000000</v>
          </cell>
          <cell r="S36">
            <v>37490</v>
          </cell>
          <cell r="T36" t="str">
            <v>№04/86-В</v>
          </cell>
          <cell r="U36" t="str">
            <v>АКБ «Башкомснаббанк»</v>
          </cell>
          <cell r="V36">
            <v>1</v>
          </cell>
          <cell r="W36">
            <v>2000000</v>
          </cell>
          <cell r="X36">
            <v>37490</v>
          </cell>
          <cell r="Y36" t="str">
            <v>22/08-04</v>
          </cell>
          <cell r="Z36" t="str">
            <v>ООО «Фирма «Башкирские инвестиции»</v>
          </cell>
          <cell r="AA36">
            <v>0</v>
          </cell>
          <cell r="AB36">
            <v>0</v>
          </cell>
          <cell r="AC36">
            <v>0</v>
          </cell>
          <cell r="AD36" t="str">
            <v>продан</v>
          </cell>
          <cell r="AF36" t="str">
            <v/>
          </cell>
          <cell r="AI36" t="str">
            <v/>
          </cell>
        </row>
        <row r="37">
          <cell r="A37">
            <v>33</v>
          </cell>
          <cell r="C37" t="str">
            <v>51505</v>
          </cell>
          <cell r="D37" t="str">
            <v>51505`810`2`0400`0000005</v>
          </cell>
          <cell r="E37" t="str">
            <v>ООО Лизинг-Инвест</v>
          </cell>
          <cell r="F37" t="str">
            <v>прочие</v>
          </cell>
          <cell r="H37" t="str">
            <v>00020</v>
          </cell>
          <cell r="I37">
            <v>36833</v>
          </cell>
          <cell r="J37">
            <v>1186</v>
          </cell>
          <cell r="K37" t="str">
            <v>Рубли РФ</v>
          </cell>
          <cell r="L37" t="str">
            <v>по предъявлении, но не ранее 25.06.2002г.</v>
          </cell>
          <cell r="M37">
            <v>37432</v>
          </cell>
          <cell r="N37">
            <v>0</v>
          </cell>
          <cell r="P37">
            <v>1186</v>
          </cell>
          <cell r="Q37">
            <v>1</v>
          </cell>
          <cell r="R37">
            <v>1186</v>
          </cell>
          <cell r="V37">
            <v>1</v>
          </cell>
          <cell r="W37">
            <v>1186</v>
          </cell>
          <cell r="X37">
            <v>37434</v>
          </cell>
          <cell r="Y37" t="str">
            <v>согл. об отступ.</v>
          </cell>
          <cell r="Z37" t="str">
            <v>ООО Лизинг-Инвест</v>
          </cell>
          <cell r="AA37">
            <v>0</v>
          </cell>
          <cell r="AB37">
            <v>0</v>
          </cell>
          <cell r="AC37">
            <v>0</v>
          </cell>
          <cell r="AD37" t="str">
            <v>предъявлен</v>
          </cell>
          <cell r="AE37">
            <v>1</v>
          </cell>
          <cell r="AF37">
            <v>11.86</v>
          </cell>
          <cell r="AG37" t="str">
            <v>51510`810`5`0400`0000017</v>
          </cell>
          <cell r="AI37" t="str">
            <v/>
          </cell>
        </row>
        <row r="38">
          <cell r="A38">
            <v>34</v>
          </cell>
          <cell r="B38" t="str">
            <v>проц</v>
          </cell>
          <cell r="C38" t="str">
            <v>51506</v>
          </cell>
          <cell r="D38" t="str">
            <v>51506`810`5`0100`0000008</v>
          </cell>
          <cell r="E38" t="str">
            <v>АКБ «Башкомснаббанк»</v>
          </cell>
          <cell r="F38" t="str">
            <v>банк</v>
          </cell>
          <cell r="G38">
            <v>2001</v>
          </cell>
          <cell r="H38" t="str">
            <v>000175</v>
          </cell>
          <cell r="I38">
            <v>37490</v>
          </cell>
          <cell r="J38">
            <v>2000000</v>
          </cell>
          <cell r="K38" t="str">
            <v>Рубли РФ</v>
          </cell>
          <cell r="L38" t="str">
            <v>по предъявлении, но не ранее 07.10.2002г.</v>
          </cell>
          <cell r="M38">
            <v>37536</v>
          </cell>
          <cell r="N38">
            <v>0</v>
          </cell>
          <cell r="P38">
            <v>2000000</v>
          </cell>
          <cell r="Q38">
            <v>1</v>
          </cell>
          <cell r="R38">
            <v>2000000</v>
          </cell>
          <cell r="S38">
            <v>37490</v>
          </cell>
          <cell r="T38" t="str">
            <v>№04/86-В</v>
          </cell>
          <cell r="U38" t="str">
            <v>АКБ «Башкомснаббанк»</v>
          </cell>
          <cell r="V38">
            <v>1</v>
          </cell>
          <cell r="W38">
            <v>2000000</v>
          </cell>
          <cell r="X38">
            <v>37490</v>
          </cell>
          <cell r="Y38" t="str">
            <v>22/08-04</v>
          </cell>
          <cell r="Z38" t="str">
            <v>ООО «Фирма «Башкирские инвестиции»</v>
          </cell>
          <cell r="AA38">
            <v>0</v>
          </cell>
          <cell r="AB38">
            <v>0</v>
          </cell>
          <cell r="AC38">
            <v>0</v>
          </cell>
          <cell r="AD38" t="str">
            <v>продан</v>
          </cell>
          <cell r="AF38" t="str">
            <v/>
          </cell>
          <cell r="AI38" t="str">
            <v/>
          </cell>
        </row>
        <row r="39">
          <cell r="A39">
            <v>35</v>
          </cell>
          <cell r="C39" t="str">
            <v>51505</v>
          </cell>
          <cell r="D39" t="str">
            <v>51505`810`2`0400`0000005</v>
          </cell>
          <cell r="E39" t="str">
            <v>ООО Лизинг-Инвест</v>
          </cell>
          <cell r="F39" t="str">
            <v>прочие</v>
          </cell>
          <cell r="H39" t="str">
            <v>00021</v>
          </cell>
          <cell r="I39">
            <v>36833</v>
          </cell>
          <cell r="J39">
            <v>1186</v>
          </cell>
          <cell r="K39" t="str">
            <v>Рубли РФ</v>
          </cell>
          <cell r="L39" t="str">
            <v>по предъявлении, но не ранее 25.07.2002г.</v>
          </cell>
          <cell r="M39">
            <v>37462</v>
          </cell>
          <cell r="N39">
            <v>0</v>
          </cell>
          <cell r="P39">
            <v>1186</v>
          </cell>
          <cell r="Q39">
            <v>1</v>
          </cell>
          <cell r="R39">
            <v>1186</v>
          </cell>
          <cell r="V39">
            <v>1</v>
          </cell>
          <cell r="W39">
            <v>1186</v>
          </cell>
          <cell r="X39">
            <v>37466</v>
          </cell>
          <cell r="Y39" t="str">
            <v>согл. об отступ.</v>
          </cell>
          <cell r="Z39" t="str">
            <v>ООО Лизинг-Инвест</v>
          </cell>
          <cell r="AA39">
            <v>0</v>
          </cell>
          <cell r="AB39">
            <v>0</v>
          </cell>
          <cell r="AC39">
            <v>0</v>
          </cell>
          <cell r="AD39" t="str">
            <v>предъявлен</v>
          </cell>
          <cell r="AE39">
            <v>1</v>
          </cell>
          <cell r="AF39">
            <v>11.86</v>
          </cell>
          <cell r="AG39" t="str">
            <v>51510`810`5`0400`0000017</v>
          </cell>
          <cell r="AI39" t="str">
            <v/>
          </cell>
        </row>
        <row r="40">
          <cell r="A40">
            <v>36</v>
          </cell>
          <cell r="B40" t="str">
            <v>проц</v>
          </cell>
          <cell r="C40" t="str">
            <v>51506</v>
          </cell>
          <cell r="D40" t="str">
            <v>51506`810`5`0100`0000008</v>
          </cell>
          <cell r="E40" t="str">
            <v>АКБ «Башкомснаббанк»</v>
          </cell>
          <cell r="F40" t="str">
            <v>банк</v>
          </cell>
          <cell r="G40">
            <v>2001</v>
          </cell>
          <cell r="H40" t="str">
            <v>000176</v>
          </cell>
          <cell r="I40">
            <v>37490</v>
          </cell>
          <cell r="J40">
            <v>3000000</v>
          </cell>
          <cell r="K40" t="str">
            <v>Рубли РФ</v>
          </cell>
          <cell r="L40" t="str">
            <v>по предъявлении, но не ранее 08.10.2002г.</v>
          </cell>
          <cell r="M40">
            <v>37537</v>
          </cell>
          <cell r="N40">
            <v>0</v>
          </cell>
          <cell r="P40">
            <v>3000000</v>
          </cell>
          <cell r="Q40">
            <v>1</v>
          </cell>
          <cell r="R40">
            <v>3000000</v>
          </cell>
          <cell r="S40">
            <v>37490</v>
          </cell>
          <cell r="T40" t="str">
            <v>№04/86-В</v>
          </cell>
          <cell r="U40" t="str">
            <v>АКБ «Башкомснаббанк»</v>
          </cell>
          <cell r="V40">
            <v>1</v>
          </cell>
          <cell r="W40">
            <v>3000000</v>
          </cell>
          <cell r="X40">
            <v>37490</v>
          </cell>
          <cell r="Y40" t="str">
            <v>22/08-04</v>
          </cell>
          <cell r="Z40" t="str">
            <v>ООО «Фирма «Башкирские инвестиции»</v>
          </cell>
          <cell r="AA40">
            <v>0</v>
          </cell>
          <cell r="AB40">
            <v>0</v>
          </cell>
          <cell r="AC40">
            <v>0</v>
          </cell>
          <cell r="AD40" t="str">
            <v>продан</v>
          </cell>
          <cell r="AF40" t="str">
            <v/>
          </cell>
          <cell r="AI40" t="str">
            <v/>
          </cell>
        </row>
        <row r="41">
          <cell r="A41">
            <v>37</v>
          </cell>
          <cell r="C41" t="str">
            <v>51505</v>
          </cell>
          <cell r="D41" t="str">
            <v>51505`810`2`0400`0000005</v>
          </cell>
          <cell r="E41" t="str">
            <v>ООО Лизинг-Инвест</v>
          </cell>
          <cell r="F41" t="str">
            <v>прочие</v>
          </cell>
          <cell r="H41" t="str">
            <v>00022</v>
          </cell>
          <cell r="I41">
            <v>36833</v>
          </cell>
          <cell r="J41">
            <v>1186</v>
          </cell>
          <cell r="K41" t="str">
            <v>Рубли РФ</v>
          </cell>
          <cell r="L41" t="str">
            <v>по предъявлении, но не ранее 25.08.2002г.</v>
          </cell>
          <cell r="M41">
            <v>37493</v>
          </cell>
          <cell r="N41">
            <v>0</v>
          </cell>
          <cell r="P41">
            <v>1186</v>
          </cell>
          <cell r="Q41">
            <v>1</v>
          </cell>
          <cell r="R41">
            <v>1186</v>
          </cell>
          <cell r="V41">
            <v>8347.3861720000004</v>
          </cell>
          <cell r="W41">
            <v>9900000</v>
          </cell>
          <cell r="X41">
            <v>37895</v>
          </cell>
          <cell r="Y41" t="str">
            <v>01/10-01</v>
          </cell>
          <cell r="Z41" t="str">
            <v>ЗАО "Болгарцентр"</v>
          </cell>
          <cell r="AA41">
            <v>9898814</v>
          </cell>
          <cell r="AB41">
            <v>0</v>
          </cell>
          <cell r="AC41">
            <v>80.39136964724797</v>
          </cell>
          <cell r="AD41" t="str">
            <v>обменен</v>
          </cell>
          <cell r="AE41">
            <v>1</v>
          </cell>
          <cell r="AF41">
            <v>11.86</v>
          </cell>
          <cell r="AG41" t="str">
            <v>51510`810`5`0400`0000017</v>
          </cell>
          <cell r="AI41" t="str">
            <v/>
          </cell>
        </row>
        <row r="42">
          <cell r="A42">
            <v>38</v>
          </cell>
          <cell r="B42" t="str">
            <v>проц</v>
          </cell>
          <cell r="C42" t="str">
            <v>51506</v>
          </cell>
          <cell r="D42" t="str">
            <v>51506`810`4`0100`0000001</v>
          </cell>
          <cell r="E42" t="str">
            <v>АКБ «Башкомснаббанк»</v>
          </cell>
          <cell r="F42" t="str">
            <v>банк</v>
          </cell>
          <cell r="G42">
            <v>2001</v>
          </cell>
          <cell r="H42" t="str">
            <v>000177</v>
          </cell>
          <cell r="I42">
            <v>37490</v>
          </cell>
          <cell r="J42">
            <v>4000000</v>
          </cell>
          <cell r="K42" t="str">
            <v>Рубли РФ</v>
          </cell>
          <cell r="L42" t="str">
            <v>по предъявлении, но не ранее 27.09.2002г.</v>
          </cell>
          <cell r="M42">
            <v>37526</v>
          </cell>
          <cell r="N42">
            <v>0</v>
          </cell>
          <cell r="P42">
            <v>4000000</v>
          </cell>
          <cell r="Q42">
            <v>1</v>
          </cell>
          <cell r="R42">
            <v>4000000</v>
          </cell>
          <cell r="S42">
            <v>37490</v>
          </cell>
          <cell r="T42" t="str">
            <v>№04/86-В</v>
          </cell>
          <cell r="U42" t="str">
            <v>АКБ «Башкомснаббанк»</v>
          </cell>
          <cell r="V42">
            <v>1</v>
          </cell>
          <cell r="W42">
            <v>4000000</v>
          </cell>
          <cell r="X42">
            <v>37490</v>
          </cell>
          <cell r="Y42" t="str">
            <v>22/08-04</v>
          </cell>
          <cell r="Z42" t="str">
            <v>ООО «Фирма «Башкирские инвестиции»</v>
          </cell>
          <cell r="AA42">
            <v>0</v>
          </cell>
          <cell r="AB42">
            <v>0</v>
          </cell>
          <cell r="AC42">
            <v>0</v>
          </cell>
          <cell r="AD42" t="str">
            <v>продан</v>
          </cell>
          <cell r="AF42" t="str">
            <v/>
          </cell>
          <cell r="AI42" t="str">
            <v/>
          </cell>
        </row>
        <row r="43">
          <cell r="A43">
            <v>39</v>
          </cell>
          <cell r="B43" t="str">
            <v>проц</v>
          </cell>
          <cell r="C43" t="str">
            <v>51506</v>
          </cell>
          <cell r="D43" t="str">
            <v>51506`810`5`0100`0000008</v>
          </cell>
          <cell r="E43" t="str">
            <v>АКБ «Башкомснаббанк»</v>
          </cell>
          <cell r="F43" t="str">
            <v>банк</v>
          </cell>
          <cell r="G43">
            <v>2001</v>
          </cell>
          <cell r="H43" t="str">
            <v>000168</v>
          </cell>
          <cell r="I43">
            <v>37481</v>
          </cell>
          <cell r="J43">
            <v>2000000</v>
          </cell>
          <cell r="K43" t="str">
            <v>Рубли РФ</v>
          </cell>
          <cell r="L43" t="str">
            <v>по предъявлении, но не ранее 02.10.2002г.</v>
          </cell>
          <cell r="M43">
            <v>37531</v>
          </cell>
          <cell r="N43">
            <v>-5.8876328174749304E-2</v>
          </cell>
          <cell r="P43">
            <v>2000000</v>
          </cell>
          <cell r="Q43">
            <v>1.006657535</v>
          </cell>
          <cell r="R43">
            <v>2013315.07</v>
          </cell>
          <cell r="S43">
            <v>37490</v>
          </cell>
          <cell r="T43" t="str">
            <v>№22/08-04</v>
          </cell>
          <cell r="U43" t="str">
            <v>ООО «Башкирские инвестиции»</v>
          </cell>
          <cell r="V43">
            <v>1.0066580000000001</v>
          </cell>
          <cell r="W43">
            <v>2013315.07</v>
          </cell>
          <cell r="X43">
            <v>37490</v>
          </cell>
          <cell r="Z43" t="str">
            <v>АКБ «Башкомснаббанк»</v>
          </cell>
          <cell r="AA43">
            <v>0</v>
          </cell>
          <cell r="AB43">
            <v>-0.11736327743773704</v>
          </cell>
          <cell r="AC43">
            <v>0</v>
          </cell>
          <cell r="AD43" t="str">
            <v>предъявлен</v>
          </cell>
          <cell r="AF43" t="str">
            <v/>
          </cell>
          <cell r="AI43" t="str">
            <v/>
          </cell>
        </row>
        <row r="44">
          <cell r="A44">
            <v>40</v>
          </cell>
          <cell r="B44" t="str">
            <v>проц</v>
          </cell>
          <cell r="C44" t="str">
            <v>51506</v>
          </cell>
          <cell r="D44" t="str">
            <v>51506`810`5`0100`0000008</v>
          </cell>
          <cell r="E44" t="str">
            <v>АКБ «Башкомснаббанк»</v>
          </cell>
          <cell r="F44" t="str">
            <v>банк</v>
          </cell>
          <cell r="G44">
            <v>2001</v>
          </cell>
          <cell r="H44" t="str">
            <v>000169</v>
          </cell>
          <cell r="I44">
            <v>37481</v>
          </cell>
          <cell r="J44">
            <v>2000000</v>
          </cell>
          <cell r="K44" t="str">
            <v>Рубли РФ</v>
          </cell>
          <cell r="L44" t="str">
            <v>по предъявлении, но не ранее 06.10.2002г.</v>
          </cell>
          <cell r="M44">
            <v>37535</v>
          </cell>
          <cell r="N44">
            <v>-5.3642876781438253E-2</v>
          </cell>
          <cell r="P44">
            <v>2000000</v>
          </cell>
          <cell r="Q44">
            <v>1.006657535</v>
          </cell>
          <cell r="R44">
            <v>2013315.07</v>
          </cell>
          <cell r="S44">
            <v>37490</v>
          </cell>
          <cell r="T44" t="str">
            <v>№22/08-04</v>
          </cell>
          <cell r="U44" t="str">
            <v>ООО «Башкирские инвестиции»</v>
          </cell>
          <cell r="V44">
            <v>1.0066580000000001</v>
          </cell>
          <cell r="W44">
            <v>2013315.07</v>
          </cell>
          <cell r="X44">
            <v>37490</v>
          </cell>
          <cell r="Z44" t="str">
            <v>АКБ «Башкомснаббанк»</v>
          </cell>
          <cell r="AA44">
            <v>0</v>
          </cell>
          <cell r="AB44">
            <v>-0.10693098610993819</v>
          </cell>
          <cell r="AC44">
            <v>0</v>
          </cell>
          <cell r="AD44" t="str">
            <v>предъявлен</v>
          </cell>
          <cell r="AF44" t="str">
            <v/>
          </cell>
          <cell r="AI44" t="str">
            <v/>
          </cell>
        </row>
        <row r="45">
          <cell r="A45">
            <v>41</v>
          </cell>
          <cell r="B45" t="str">
            <v>проц</v>
          </cell>
          <cell r="C45" t="str">
            <v>51506</v>
          </cell>
          <cell r="D45" t="str">
            <v>51506`810`5`0100`0000008</v>
          </cell>
          <cell r="E45" t="str">
            <v>АКБ «Башкомснаббанк»</v>
          </cell>
          <cell r="F45" t="str">
            <v>банк</v>
          </cell>
          <cell r="G45">
            <v>2001</v>
          </cell>
          <cell r="H45" t="str">
            <v>000170</v>
          </cell>
          <cell r="I45">
            <v>37481</v>
          </cell>
          <cell r="J45">
            <v>3000000</v>
          </cell>
          <cell r="K45" t="str">
            <v>Рубли РФ</v>
          </cell>
          <cell r="L45" t="str">
            <v>по предъявлении, но не ранее 07.10.2002г.</v>
          </cell>
          <cell r="M45">
            <v>37536</v>
          </cell>
          <cell r="N45">
            <v>-5.2476727286189295E-2</v>
          </cell>
          <cell r="P45">
            <v>3000000</v>
          </cell>
          <cell r="Q45">
            <v>1.006657535</v>
          </cell>
          <cell r="R45">
            <v>3019972.605</v>
          </cell>
          <cell r="S45">
            <v>37490</v>
          </cell>
          <cell r="T45" t="str">
            <v>№22/08-04</v>
          </cell>
          <cell r="U45" t="str">
            <v>ООО «Башкирские инвестиции»</v>
          </cell>
          <cell r="V45">
            <v>1.0066580000000001</v>
          </cell>
          <cell r="W45">
            <v>3019972.605</v>
          </cell>
          <cell r="X45">
            <v>37490</v>
          </cell>
          <cell r="Z45" t="str">
            <v>АКБ «Башкомснаббанк»</v>
          </cell>
          <cell r="AA45">
            <v>0</v>
          </cell>
          <cell r="AB45">
            <v>-0.10460639945537373</v>
          </cell>
          <cell r="AC45">
            <v>0</v>
          </cell>
          <cell r="AD45" t="str">
            <v>предъявлен</v>
          </cell>
          <cell r="AF45" t="str">
            <v/>
          </cell>
          <cell r="AI45" t="str">
            <v/>
          </cell>
        </row>
        <row r="46">
          <cell r="A46">
            <v>42</v>
          </cell>
          <cell r="B46" t="str">
            <v>проц</v>
          </cell>
          <cell r="C46" t="str">
            <v>51506</v>
          </cell>
          <cell r="D46" t="str">
            <v>51506`810`4`0100`0000001</v>
          </cell>
          <cell r="E46" t="str">
            <v>АКБ «Башкомснаббанк»</v>
          </cell>
          <cell r="F46" t="str">
            <v>банк</v>
          </cell>
          <cell r="G46">
            <v>2001</v>
          </cell>
          <cell r="H46" t="str">
            <v>000172</v>
          </cell>
          <cell r="I46">
            <v>37481</v>
          </cell>
          <cell r="J46">
            <v>4000000</v>
          </cell>
          <cell r="K46" t="str">
            <v>Рубли РФ</v>
          </cell>
          <cell r="L46" t="str">
            <v>по предъявлении, но не ранее 26.09.2002г.</v>
          </cell>
          <cell r="M46">
            <v>37525</v>
          </cell>
          <cell r="N46">
            <v>-6.8969413004706326E-2</v>
          </cell>
          <cell r="P46">
            <v>4000000</v>
          </cell>
          <cell r="Q46">
            <v>1.006657535</v>
          </cell>
          <cell r="R46">
            <v>4026630.14</v>
          </cell>
          <cell r="S46">
            <v>37490</v>
          </cell>
          <cell r="T46" t="str">
            <v>№22/08-04</v>
          </cell>
          <cell r="U46" t="str">
            <v>ООО «Башкирские инвестиции»</v>
          </cell>
          <cell r="V46">
            <v>1.007158</v>
          </cell>
          <cell r="W46">
            <v>4028630.14</v>
          </cell>
          <cell r="X46">
            <v>37490</v>
          </cell>
          <cell r="Z46" t="str">
            <v>АКБ «Башкомснаббанк»</v>
          </cell>
          <cell r="AA46">
            <v>2000</v>
          </cell>
          <cell r="AB46">
            <v>-0.1374826964270634</v>
          </cell>
          <cell r="AC46">
            <v>0.18129303527241764</v>
          </cell>
          <cell r="AD46" t="str">
            <v>предъявлен</v>
          </cell>
          <cell r="AF46" t="str">
            <v/>
          </cell>
          <cell r="AI46" t="str">
            <v/>
          </cell>
        </row>
        <row r="47">
          <cell r="A47">
            <v>43</v>
          </cell>
          <cell r="B47" t="str">
            <v>диск</v>
          </cell>
          <cell r="C47" t="str">
            <v>51501</v>
          </cell>
          <cell r="D47" t="str">
            <v>51501`810`2`0400`0000012</v>
          </cell>
          <cell r="E47" t="str">
            <v>ООО «Альта»</v>
          </cell>
          <cell r="F47" t="str">
            <v>прочие</v>
          </cell>
          <cell r="G47" t="str">
            <v>НО</v>
          </cell>
          <cell r="H47" t="str">
            <v>0000001</v>
          </cell>
          <cell r="I47">
            <v>37497</v>
          </cell>
          <cell r="J47">
            <v>1556184.75</v>
          </cell>
          <cell r="K47" t="str">
            <v>Рубли РФ</v>
          </cell>
          <cell r="L47" t="str">
            <v>по предъявлении</v>
          </cell>
          <cell r="M47">
            <v>37497</v>
          </cell>
          <cell r="N47">
            <v>0</v>
          </cell>
          <cell r="P47">
            <v>1556184.75</v>
          </cell>
          <cell r="Q47">
            <v>1</v>
          </cell>
          <cell r="R47">
            <v>1556184.75</v>
          </cell>
          <cell r="S47">
            <v>37497</v>
          </cell>
          <cell r="T47" t="str">
            <v>29/08-02</v>
          </cell>
          <cell r="U47" t="str">
            <v>ОАО «Альта»</v>
          </cell>
          <cell r="V47">
            <v>1</v>
          </cell>
          <cell r="W47">
            <v>1556184.75</v>
          </cell>
          <cell r="X47">
            <v>37616</v>
          </cell>
          <cell r="Z47" t="str">
            <v>ООО «Альта»</v>
          </cell>
          <cell r="AA47">
            <v>0</v>
          </cell>
          <cell r="AB47">
            <v>0</v>
          </cell>
          <cell r="AC47">
            <v>0</v>
          </cell>
          <cell r="AD47" t="str">
            <v>предъявлен</v>
          </cell>
          <cell r="AE47">
            <v>1</v>
          </cell>
          <cell r="AF47">
            <v>15561.8475</v>
          </cell>
          <cell r="AG47" t="str">
            <v>51510`810`0`0400`0000025</v>
          </cell>
          <cell r="AI47" t="str">
            <v/>
          </cell>
        </row>
        <row r="48">
          <cell r="A48">
            <v>44</v>
          </cell>
          <cell r="B48" t="str">
            <v>диск</v>
          </cell>
          <cell r="C48" t="str">
            <v>51501</v>
          </cell>
          <cell r="D48" t="str">
            <v>51501`810`8`0400`0000014</v>
          </cell>
          <cell r="E48" t="str">
            <v>ООО «Уральская нефтепромышленная компания»</v>
          </cell>
          <cell r="F48" t="str">
            <v>прочие</v>
          </cell>
          <cell r="G48" t="str">
            <v>НО</v>
          </cell>
          <cell r="H48" t="str">
            <v>0000001</v>
          </cell>
          <cell r="I48">
            <v>37497</v>
          </cell>
          <cell r="J48">
            <v>464667.39</v>
          </cell>
          <cell r="K48" t="str">
            <v>Рубли РФ</v>
          </cell>
          <cell r="L48" t="str">
            <v>по предъявлении</v>
          </cell>
          <cell r="M48">
            <v>37497</v>
          </cell>
          <cell r="N48">
            <v>0</v>
          </cell>
          <cell r="P48">
            <v>464667.39</v>
          </cell>
          <cell r="Q48">
            <v>1</v>
          </cell>
          <cell r="R48">
            <v>464667.39</v>
          </cell>
          <cell r="S48">
            <v>37497</v>
          </cell>
          <cell r="T48" t="str">
            <v>29/08-04</v>
          </cell>
          <cell r="U48" t="str">
            <v>ООО «Уральская нефтепромышленная компания»</v>
          </cell>
          <cell r="V48">
            <v>1</v>
          </cell>
          <cell r="W48">
            <v>464667.39</v>
          </cell>
          <cell r="X48">
            <v>37616</v>
          </cell>
          <cell r="Z48" t="str">
            <v>ООО «Уральская нефтепромышленная компания»</v>
          </cell>
          <cell r="AA48">
            <v>0</v>
          </cell>
          <cell r="AB48">
            <v>0</v>
          </cell>
          <cell r="AC48">
            <v>0</v>
          </cell>
          <cell r="AD48" t="str">
            <v>предъявлен</v>
          </cell>
          <cell r="AE48">
            <v>1</v>
          </cell>
          <cell r="AF48">
            <v>4646.6739000000007</v>
          </cell>
          <cell r="AG48" t="str">
            <v>51510`810`3`0400`0000026</v>
          </cell>
          <cell r="AI48" t="str">
            <v/>
          </cell>
        </row>
        <row r="49">
          <cell r="A49">
            <v>45</v>
          </cell>
          <cell r="B49" t="str">
            <v>диск</v>
          </cell>
          <cell r="C49" t="str">
            <v>51401</v>
          </cell>
          <cell r="D49" t="str">
            <v>51401`810`2`0400`0000002</v>
          </cell>
          <cell r="E49" t="str">
            <v>Сбербанк РФ</v>
          </cell>
          <cell r="F49" t="str">
            <v>банк</v>
          </cell>
          <cell r="G49" t="str">
            <v>ВЛ</v>
          </cell>
          <cell r="H49" t="str">
            <v>0605381</v>
          </cell>
          <cell r="I49">
            <v>37497</v>
          </cell>
          <cell r="J49">
            <v>100000</v>
          </cell>
          <cell r="K49" t="str">
            <v>Рубли РФ</v>
          </cell>
          <cell r="L49" t="str">
            <v>по предъявлении</v>
          </cell>
          <cell r="M49">
            <v>37497</v>
          </cell>
          <cell r="N49">
            <v>0</v>
          </cell>
          <cell r="P49">
            <v>100100</v>
          </cell>
          <cell r="Q49">
            <v>1.0009999999999999</v>
          </cell>
          <cell r="R49">
            <v>100100</v>
          </cell>
          <cell r="S49">
            <v>37508</v>
          </cell>
          <cell r="T49" t="str">
            <v>№09/09-02</v>
          </cell>
          <cell r="U49" t="str">
            <v>АКБ «Башкомснаббанк»</v>
          </cell>
          <cell r="V49">
            <v>1</v>
          </cell>
          <cell r="W49">
            <v>100000</v>
          </cell>
          <cell r="X49">
            <v>37508</v>
          </cell>
          <cell r="Z49" t="str">
            <v>Башкирское ОСБ №8598 АК Сбербанка РФ</v>
          </cell>
          <cell r="AA49">
            <v>-100</v>
          </cell>
          <cell r="AB49">
            <v>3.3148669512305877E-2</v>
          </cell>
          <cell r="AC49">
            <v>-0.36463536463536461</v>
          </cell>
          <cell r="AD49" t="str">
            <v>предъявлен</v>
          </cell>
          <cell r="AF49" t="str">
            <v/>
          </cell>
          <cell r="AI49" t="str">
            <v/>
          </cell>
        </row>
        <row r="50">
          <cell r="A50">
            <v>46</v>
          </cell>
          <cell r="B50" t="str">
            <v>диск</v>
          </cell>
          <cell r="C50" t="str">
            <v>51401</v>
          </cell>
          <cell r="D50" t="str">
            <v>51401`810`2`0400`0000002</v>
          </cell>
          <cell r="E50" t="str">
            <v>Сбербанк РФ</v>
          </cell>
          <cell r="F50" t="str">
            <v>банк</v>
          </cell>
          <cell r="G50" t="str">
            <v>ВЛ</v>
          </cell>
          <cell r="H50" t="str">
            <v>0557723</v>
          </cell>
          <cell r="I50">
            <v>37504</v>
          </cell>
          <cell r="J50">
            <v>475000</v>
          </cell>
          <cell r="K50" t="str">
            <v>Рубли РФ</v>
          </cell>
          <cell r="L50" t="str">
            <v>по предъявлении</v>
          </cell>
          <cell r="M50">
            <v>37504</v>
          </cell>
          <cell r="N50">
            <v>0</v>
          </cell>
          <cell r="P50">
            <v>475100</v>
          </cell>
          <cell r="Q50">
            <v>1.0002105263157894</v>
          </cell>
          <cell r="R50">
            <v>475100</v>
          </cell>
          <cell r="S50">
            <v>37508</v>
          </cell>
          <cell r="T50" t="str">
            <v>№09/09-02</v>
          </cell>
          <cell r="U50" t="str">
            <v>АКБ «Башкомснаббанк»</v>
          </cell>
          <cell r="V50">
            <v>1</v>
          </cell>
          <cell r="W50">
            <v>475000</v>
          </cell>
          <cell r="X50">
            <v>37508</v>
          </cell>
          <cell r="Z50" t="str">
            <v>Башкирское ОСБ №8598 АК Сбербанка РФ</v>
          </cell>
          <cell r="AA50">
            <v>-100</v>
          </cell>
          <cell r="AB50">
            <v>1.9206482845716692E-2</v>
          </cell>
          <cell r="AC50">
            <v>-7.6825931382866766E-2</v>
          </cell>
          <cell r="AD50" t="str">
            <v>предъявлен</v>
          </cell>
          <cell r="AF50" t="str">
            <v/>
          </cell>
          <cell r="AI50" t="str">
            <v/>
          </cell>
        </row>
        <row r="51">
          <cell r="A51">
            <v>47</v>
          </cell>
          <cell r="B51" t="str">
            <v>диск</v>
          </cell>
          <cell r="C51" t="str">
            <v>51401</v>
          </cell>
          <cell r="D51" t="str">
            <v>51401`810`2`0400`0000002</v>
          </cell>
          <cell r="E51" t="str">
            <v>Сбербанк РФ</v>
          </cell>
          <cell r="F51" t="str">
            <v>банк</v>
          </cell>
          <cell r="G51" t="str">
            <v>ВЛ</v>
          </cell>
          <cell r="H51" t="str">
            <v>0557722</v>
          </cell>
          <cell r="I51">
            <v>37504</v>
          </cell>
          <cell r="J51">
            <v>500000</v>
          </cell>
          <cell r="K51" t="str">
            <v>Рубли РФ</v>
          </cell>
          <cell r="L51" t="str">
            <v>по предъявлении</v>
          </cell>
          <cell r="M51">
            <v>37504</v>
          </cell>
          <cell r="N51">
            <v>0</v>
          </cell>
          <cell r="P51">
            <v>500100</v>
          </cell>
          <cell r="Q51">
            <v>1.0002</v>
          </cell>
          <cell r="R51">
            <v>500100</v>
          </cell>
          <cell r="S51">
            <v>37508</v>
          </cell>
          <cell r="T51" t="str">
            <v>№09/09-02</v>
          </cell>
          <cell r="U51" t="str">
            <v>АКБ «Башкомснаббанк»</v>
          </cell>
          <cell r="V51">
            <v>1</v>
          </cell>
          <cell r="W51">
            <v>500000</v>
          </cell>
          <cell r="X51">
            <v>37508</v>
          </cell>
          <cell r="Z51" t="str">
            <v>Башкирское ОСБ №8598 АК Сбербанка РФ</v>
          </cell>
          <cell r="AA51">
            <v>-100</v>
          </cell>
          <cell r="AB51">
            <v>1.8246350729854029E-2</v>
          </cell>
          <cell r="AC51">
            <v>-7.2985402919416117E-2</v>
          </cell>
          <cell r="AD51" t="str">
            <v>предъявлен</v>
          </cell>
          <cell r="AF51" t="str">
            <v/>
          </cell>
          <cell r="AI51" t="str">
            <v/>
          </cell>
        </row>
        <row r="52">
          <cell r="A52">
            <v>48</v>
          </cell>
          <cell r="B52" t="str">
            <v>диск</v>
          </cell>
          <cell r="C52" t="str">
            <v>51401</v>
          </cell>
          <cell r="D52" t="str">
            <v>51401`810`2`0400`0000002</v>
          </cell>
          <cell r="E52" t="str">
            <v>Сбербанк РФ</v>
          </cell>
          <cell r="F52" t="str">
            <v>банк</v>
          </cell>
          <cell r="G52" t="str">
            <v>ВЛ</v>
          </cell>
          <cell r="H52" t="str">
            <v>0557721</v>
          </cell>
          <cell r="I52">
            <v>37504</v>
          </cell>
          <cell r="J52">
            <v>500000</v>
          </cell>
          <cell r="K52" t="str">
            <v>Рубли РФ</v>
          </cell>
          <cell r="L52" t="str">
            <v>по предъявлении</v>
          </cell>
          <cell r="M52">
            <v>37504</v>
          </cell>
          <cell r="N52">
            <v>0</v>
          </cell>
          <cell r="P52">
            <v>500100</v>
          </cell>
          <cell r="Q52">
            <v>1.0002</v>
          </cell>
          <cell r="R52">
            <v>500100</v>
          </cell>
          <cell r="S52">
            <v>37508</v>
          </cell>
          <cell r="T52" t="str">
            <v>№09/09-02</v>
          </cell>
          <cell r="U52" t="str">
            <v>АКБ «Башкомснаббанк»</v>
          </cell>
          <cell r="V52">
            <v>1</v>
          </cell>
          <cell r="W52">
            <v>500000</v>
          </cell>
          <cell r="X52">
            <v>37508</v>
          </cell>
          <cell r="Z52" t="str">
            <v>Башкирское ОСБ №8598 АК Сбербанка РФ</v>
          </cell>
          <cell r="AA52">
            <v>-100</v>
          </cell>
          <cell r="AB52">
            <v>1.8246350729854029E-2</v>
          </cell>
          <cell r="AC52">
            <v>-7.2985402919416117E-2</v>
          </cell>
          <cell r="AD52" t="str">
            <v>предъявлен</v>
          </cell>
          <cell r="AF52" t="str">
            <v/>
          </cell>
          <cell r="AI52" t="str">
            <v/>
          </cell>
        </row>
        <row r="53">
          <cell r="A53">
            <v>49</v>
          </cell>
          <cell r="B53" t="str">
            <v>диск</v>
          </cell>
          <cell r="C53" t="str">
            <v>51401</v>
          </cell>
          <cell r="D53" t="str">
            <v>51401`810`2`0400`0000002</v>
          </cell>
          <cell r="E53" t="str">
            <v>Сбербанк РФ</v>
          </cell>
          <cell r="F53" t="str">
            <v>банк</v>
          </cell>
          <cell r="G53" t="str">
            <v>ВЗ</v>
          </cell>
          <cell r="H53" t="str">
            <v>0028973</v>
          </cell>
          <cell r="I53">
            <v>37474</v>
          </cell>
          <cell r="J53">
            <v>90000</v>
          </cell>
          <cell r="K53" t="str">
            <v>Рубли РФ</v>
          </cell>
          <cell r="L53" t="str">
            <v>по предъявлении</v>
          </cell>
          <cell r="M53">
            <v>37474</v>
          </cell>
          <cell r="N53">
            <v>0</v>
          </cell>
          <cell r="P53">
            <v>90100</v>
          </cell>
          <cell r="Q53">
            <v>1.0011111111111111</v>
          </cell>
          <cell r="R53">
            <v>90100</v>
          </cell>
          <cell r="S53">
            <v>37508</v>
          </cell>
          <cell r="T53" t="str">
            <v>№09/09-02</v>
          </cell>
          <cell r="U53" t="str">
            <v>АКБ «Башкомснаббанк»</v>
          </cell>
          <cell r="V53">
            <v>1</v>
          </cell>
          <cell r="W53">
            <v>90000</v>
          </cell>
          <cell r="X53">
            <v>37508</v>
          </cell>
          <cell r="Z53" t="str">
            <v>Башкирское ОСБ №8598 АК Сбербанка РФ</v>
          </cell>
          <cell r="AA53">
            <v>-100</v>
          </cell>
          <cell r="AB53">
            <v>1.1914865835346348E-2</v>
          </cell>
          <cell r="AC53">
            <v>-0.40510543840177582</v>
          </cell>
          <cell r="AD53" t="str">
            <v>предъявлен</v>
          </cell>
          <cell r="AF53" t="str">
            <v/>
          </cell>
          <cell r="AI53" t="str">
            <v/>
          </cell>
        </row>
        <row r="54">
          <cell r="A54">
            <v>50</v>
          </cell>
          <cell r="B54" t="str">
            <v>диск</v>
          </cell>
          <cell r="C54" t="str">
            <v>51401</v>
          </cell>
          <cell r="D54" t="str">
            <v>51401`810`2`0400`0000002</v>
          </cell>
          <cell r="E54" t="str">
            <v>Сбербанк РФ</v>
          </cell>
          <cell r="F54" t="str">
            <v>банк</v>
          </cell>
          <cell r="G54" t="str">
            <v>ВЛ</v>
          </cell>
          <cell r="H54" t="str">
            <v>0901613</v>
          </cell>
          <cell r="I54">
            <v>37476</v>
          </cell>
          <cell r="J54">
            <v>100000</v>
          </cell>
          <cell r="K54" t="str">
            <v>Рубли РФ</v>
          </cell>
          <cell r="L54" t="str">
            <v>по предъявлении</v>
          </cell>
          <cell r="M54">
            <v>37476</v>
          </cell>
          <cell r="N54">
            <v>0</v>
          </cell>
          <cell r="P54">
            <v>100100</v>
          </cell>
          <cell r="Q54">
            <v>1.0009999999999999</v>
          </cell>
          <cell r="R54">
            <v>100100</v>
          </cell>
          <cell r="S54">
            <v>37508</v>
          </cell>
          <cell r="T54" t="str">
            <v>№09/09-02</v>
          </cell>
          <cell r="U54" t="str">
            <v>АКБ «Башкомснаббанк»</v>
          </cell>
          <cell r="V54">
            <v>1</v>
          </cell>
          <cell r="W54">
            <v>100000</v>
          </cell>
          <cell r="X54">
            <v>37508</v>
          </cell>
          <cell r="Z54" t="str">
            <v>Башкирское ОСБ №8598 АК Сбербанка РФ</v>
          </cell>
          <cell r="AA54">
            <v>-100</v>
          </cell>
          <cell r="AB54">
            <v>1.1394855144855144E-2</v>
          </cell>
          <cell r="AC54">
            <v>-0.36463536463536461</v>
          </cell>
          <cell r="AD54" t="str">
            <v>предъявлен</v>
          </cell>
          <cell r="AF54" t="str">
            <v/>
          </cell>
          <cell r="AI54" t="str">
            <v/>
          </cell>
        </row>
        <row r="55">
          <cell r="A55">
            <v>51</v>
          </cell>
          <cell r="B55" t="str">
            <v>диск</v>
          </cell>
          <cell r="C55" t="str">
            <v>51401</v>
          </cell>
          <cell r="D55" t="str">
            <v>51401`810`2`0400`0000002</v>
          </cell>
          <cell r="E55" t="str">
            <v>Сбербанк РФ</v>
          </cell>
          <cell r="F55" t="str">
            <v>банк</v>
          </cell>
          <cell r="G55" t="str">
            <v>ВЗ</v>
          </cell>
          <cell r="H55" t="str">
            <v>0043144</v>
          </cell>
          <cell r="I55">
            <v>37482</v>
          </cell>
          <cell r="J55">
            <v>100000</v>
          </cell>
          <cell r="K55" t="str">
            <v>Рубли РФ</v>
          </cell>
          <cell r="L55" t="str">
            <v>по предъявлении</v>
          </cell>
          <cell r="M55">
            <v>37482</v>
          </cell>
          <cell r="N55">
            <v>0</v>
          </cell>
          <cell r="P55">
            <v>100100</v>
          </cell>
          <cell r="Q55">
            <v>1.0009999999999999</v>
          </cell>
          <cell r="R55">
            <v>100100</v>
          </cell>
          <cell r="S55">
            <v>37508</v>
          </cell>
          <cell r="T55" t="str">
            <v>№09/09-02</v>
          </cell>
          <cell r="U55" t="str">
            <v>АКБ «Башкомснаббанк»</v>
          </cell>
          <cell r="V55">
            <v>1</v>
          </cell>
          <cell r="W55">
            <v>100000</v>
          </cell>
          <cell r="X55">
            <v>37508</v>
          </cell>
          <cell r="Z55" t="str">
            <v>Башкирское ОСБ №8598 АК Сбербанка РФ</v>
          </cell>
          <cell r="AA55">
            <v>-100</v>
          </cell>
          <cell r="AB55">
            <v>1.4024437101360178E-2</v>
          </cell>
          <cell r="AC55">
            <v>-0.36463536463536461</v>
          </cell>
          <cell r="AD55" t="str">
            <v>предъявлен</v>
          </cell>
          <cell r="AF55" t="str">
            <v/>
          </cell>
          <cell r="AI55" t="str">
            <v/>
          </cell>
        </row>
        <row r="56">
          <cell r="A56">
            <v>52</v>
          </cell>
          <cell r="B56" t="str">
            <v>диск</v>
          </cell>
          <cell r="C56" t="str">
            <v>51401</v>
          </cell>
          <cell r="D56" t="str">
            <v>51401`810`2`0400`0000002</v>
          </cell>
          <cell r="E56" t="str">
            <v>Сбербанк РФ</v>
          </cell>
          <cell r="F56" t="str">
            <v>банк</v>
          </cell>
          <cell r="G56" t="str">
            <v>ВЛ</v>
          </cell>
          <cell r="H56" t="str">
            <v>0547561</v>
          </cell>
          <cell r="I56">
            <v>37496</v>
          </cell>
          <cell r="J56">
            <v>10000</v>
          </cell>
          <cell r="K56" t="str">
            <v>Рубли РФ</v>
          </cell>
          <cell r="L56" t="str">
            <v>по предъявлении</v>
          </cell>
          <cell r="M56">
            <v>37496</v>
          </cell>
          <cell r="N56">
            <v>0</v>
          </cell>
          <cell r="P56">
            <v>10100</v>
          </cell>
          <cell r="Q56">
            <v>1.01</v>
          </cell>
          <cell r="R56">
            <v>10100</v>
          </cell>
          <cell r="S56">
            <v>37508</v>
          </cell>
          <cell r="T56" t="str">
            <v>№09/09-02</v>
          </cell>
          <cell r="U56" t="str">
            <v>АКБ «Башкомснаббанк»</v>
          </cell>
          <cell r="V56">
            <v>1</v>
          </cell>
          <cell r="W56">
            <v>10000</v>
          </cell>
          <cell r="X56">
            <v>37508</v>
          </cell>
          <cell r="Z56" t="str">
            <v>Башкирское ОСБ №8598 АК Сбербанка РФ</v>
          </cell>
          <cell r="AA56">
            <v>-100</v>
          </cell>
          <cell r="AB56">
            <v>0.30115511551155116</v>
          </cell>
          <cell r="AC56">
            <v>-3.613861386138614</v>
          </cell>
          <cell r="AD56" t="str">
            <v>предъявлен</v>
          </cell>
          <cell r="AF56" t="str">
            <v/>
          </cell>
          <cell r="AI56" t="str">
            <v/>
          </cell>
        </row>
        <row r="57">
          <cell r="A57">
            <v>53</v>
          </cell>
          <cell r="B57" t="str">
            <v>диск</v>
          </cell>
          <cell r="C57" t="str">
            <v>51401</v>
          </cell>
          <cell r="D57" t="str">
            <v>51401`810`2`0400`0000002</v>
          </cell>
          <cell r="E57" t="str">
            <v>Сбербанк РФ</v>
          </cell>
          <cell r="F57" t="str">
            <v>банк</v>
          </cell>
          <cell r="G57" t="str">
            <v>ВЛ</v>
          </cell>
          <cell r="H57" t="str">
            <v>0561376</v>
          </cell>
          <cell r="I57">
            <v>37495</v>
          </cell>
          <cell r="J57">
            <v>150000</v>
          </cell>
          <cell r="K57" t="str">
            <v>Рубли РФ</v>
          </cell>
          <cell r="L57" t="str">
            <v>по предъявлении</v>
          </cell>
          <cell r="M57">
            <v>37495</v>
          </cell>
          <cell r="N57">
            <v>0</v>
          </cell>
          <cell r="P57">
            <v>150200</v>
          </cell>
          <cell r="Q57">
            <v>1.0013333333333334</v>
          </cell>
          <cell r="R57">
            <v>150200</v>
          </cell>
          <cell r="S57">
            <v>37508</v>
          </cell>
          <cell r="T57" t="str">
            <v>№09/09-02</v>
          </cell>
          <cell r="U57" t="str">
            <v>АКБ «Башкомснаббанк»</v>
          </cell>
          <cell r="V57">
            <v>1</v>
          </cell>
          <cell r="W57">
            <v>150000</v>
          </cell>
          <cell r="X57">
            <v>37508</v>
          </cell>
          <cell r="Z57" t="str">
            <v>Башкирское ОСБ №8598 АК Сбербанка РФ</v>
          </cell>
          <cell r="AA57">
            <v>-200</v>
          </cell>
          <cell r="AB57">
            <v>3.738604937007068E-2</v>
          </cell>
          <cell r="AC57">
            <v>-0.48601864181091881</v>
          </cell>
          <cell r="AD57" t="str">
            <v>предъявлен</v>
          </cell>
          <cell r="AF57" t="str">
            <v/>
          </cell>
          <cell r="AI57" t="str">
            <v/>
          </cell>
        </row>
        <row r="58">
          <cell r="A58">
            <v>54</v>
          </cell>
          <cell r="B58" t="str">
            <v>диск</v>
          </cell>
          <cell r="C58" t="str">
            <v>51401</v>
          </cell>
          <cell r="D58" t="str">
            <v>51401`810`2`0400`0000002</v>
          </cell>
          <cell r="E58" t="str">
            <v>Сбербанк РФ</v>
          </cell>
          <cell r="F58" t="str">
            <v>банк</v>
          </cell>
          <cell r="G58" t="str">
            <v>ВЛ</v>
          </cell>
          <cell r="H58" t="str">
            <v>0561533</v>
          </cell>
          <cell r="I58">
            <v>37497</v>
          </cell>
          <cell r="J58">
            <v>200000</v>
          </cell>
          <cell r="K58" t="str">
            <v>Рубли РФ</v>
          </cell>
          <cell r="L58" t="str">
            <v>по предъявлении</v>
          </cell>
          <cell r="M58">
            <v>37497</v>
          </cell>
          <cell r="N58">
            <v>0</v>
          </cell>
          <cell r="P58">
            <v>200000</v>
          </cell>
          <cell r="Q58">
            <v>1</v>
          </cell>
          <cell r="R58">
            <v>200000</v>
          </cell>
          <cell r="S58">
            <v>37509</v>
          </cell>
          <cell r="T58" t="str">
            <v>№10/09-02</v>
          </cell>
          <cell r="U58" t="str">
            <v>АКБ «Башкомснаббанк»</v>
          </cell>
          <cell r="V58">
            <v>1</v>
          </cell>
          <cell r="W58">
            <v>200000</v>
          </cell>
          <cell r="X58">
            <v>37510</v>
          </cell>
          <cell r="Z58" t="str">
            <v>Башкирское ОСБ №8598 АК Сбербанка РФ</v>
          </cell>
          <cell r="AA58">
            <v>0</v>
          </cell>
          <cell r="AB58">
            <v>0</v>
          </cell>
          <cell r="AC58">
            <v>0</v>
          </cell>
          <cell r="AD58" t="str">
            <v>предъявлен</v>
          </cell>
          <cell r="AF58" t="str">
            <v/>
          </cell>
          <cell r="AI58" t="str">
            <v/>
          </cell>
        </row>
        <row r="59">
          <cell r="A59">
            <v>55</v>
          </cell>
          <cell r="B59" t="str">
            <v>диск</v>
          </cell>
          <cell r="C59" t="str">
            <v>51401</v>
          </cell>
          <cell r="D59" t="str">
            <v>51401`810`2`0400`0000002</v>
          </cell>
          <cell r="E59" t="str">
            <v>Сбербанк РФ</v>
          </cell>
          <cell r="F59" t="str">
            <v>банк</v>
          </cell>
          <cell r="G59" t="str">
            <v>ВЛ</v>
          </cell>
          <cell r="H59" t="str">
            <v>0563374</v>
          </cell>
          <cell r="I59">
            <v>37466</v>
          </cell>
          <cell r="J59">
            <v>200000</v>
          </cell>
          <cell r="K59" t="str">
            <v>Рубли РФ</v>
          </cell>
          <cell r="L59" t="str">
            <v>по предъявлении</v>
          </cell>
          <cell r="M59">
            <v>37466</v>
          </cell>
          <cell r="N59">
            <v>0</v>
          </cell>
          <cell r="P59">
            <v>200000</v>
          </cell>
          <cell r="Q59">
            <v>1</v>
          </cell>
          <cell r="R59">
            <v>200000</v>
          </cell>
          <cell r="S59">
            <v>37509</v>
          </cell>
          <cell r="T59" t="str">
            <v>№10/09-02</v>
          </cell>
          <cell r="U59" t="str">
            <v>АКБ «Башкомснаббанк»</v>
          </cell>
          <cell r="V59">
            <v>1</v>
          </cell>
          <cell r="W59">
            <v>200000</v>
          </cell>
          <cell r="X59">
            <v>37510</v>
          </cell>
          <cell r="Z59" t="str">
            <v>Башкирское ОСБ №8598 АК Сбербанка РФ</v>
          </cell>
          <cell r="AA59">
            <v>0</v>
          </cell>
          <cell r="AB59">
            <v>0</v>
          </cell>
          <cell r="AC59">
            <v>0</v>
          </cell>
          <cell r="AD59" t="str">
            <v>предъявлен</v>
          </cell>
          <cell r="AF59" t="str">
            <v/>
          </cell>
          <cell r="AI59" t="str">
            <v/>
          </cell>
        </row>
        <row r="60">
          <cell r="A60">
            <v>56</v>
          </cell>
          <cell r="B60" t="str">
            <v>диск</v>
          </cell>
          <cell r="C60" t="str">
            <v>51401</v>
          </cell>
          <cell r="D60" t="str">
            <v>51401`810`2`0400`0000002</v>
          </cell>
          <cell r="E60" t="str">
            <v>Сбербанк РФ</v>
          </cell>
          <cell r="F60" t="str">
            <v>банк</v>
          </cell>
          <cell r="G60" t="str">
            <v>ВЛ</v>
          </cell>
          <cell r="H60" t="str">
            <v>0563502</v>
          </cell>
          <cell r="I60">
            <v>37467</v>
          </cell>
          <cell r="J60">
            <v>100000</v>
          </cell>
          <cell r="K60" t="str">
            <v>Рубли РФ</v>
          </cell>
          <cell r="L60" t="str">
            <v>по предъявлении</v>
          </cell>
          <cell r="M60">
            <v>37467</v>
          </cell>
          <cell r="N60">
            <v>0</v>
          </cell>
          <cell r="P60">
            <v>100000</v>
          </cell>
          <cell r="Q60">
            <v>1</v>
          </cell>
          <cell r="R60">
            <v>100000</v>
          </cell>
          <cell r="S60">
            <v>37509</v>
          </cell>
          <cell r="T60" t="str">
            <v>№10/09-02</v>
          </cell>
          <cell r="U60" t="str">
            <v>АКБ «Башкомснаббанк»</v>
          </cell>
          <cell r="V60">
            <v>1</v>
          </cell>
          <cell r="W60">
            <v>100000</v>
          </cell>
          <cell r="X60">
            <v>37510</v>
          </cell>
          <cell r="Z60" t="str">
            <v>Башкирское ОСБ №8598 АК Сбербанка РФ</v>
          </cell>
          <cell r="AA60">
            <v>0</v>
          </cell>
          <cell r="AB60">
            <v>0</v>
          </cell>
          <cell r="AC60">
            <v>0</v>
          </cell>
          <cell r="AD60" t="str">
            <v>предъявлен</v>
          </cell>
          <cell r="AF60" t="str">
            <v/>
          </cell>
          <cell r="AI60" t="str">
            <v/>
          </cell>
        </row>
        <row r="61">
          <cell r="A61">
            <v>57</v>
          </cell>
          <cell r="B61" t="str">
            <v>диск</v>
          </cell>
          <cell r="C61" t="str">
            <v>51401</v>
          </cell>
          <cell r="D61" t="str">
            <v>51401`810`2`0400`0000002</v>
          </cell>
          <cell r="E61" t="str">
            <v>Сбербанк РФ</v>
          </cell>
          <cell r="F61" t="str">
            <v>банк</v>
          </cell>
          <cell r="G61" t="str">
            <v>ВЛ</v>
          </cell>
          <cell r="H61" t="str">
            <v>0561534</v>
          </cell>
          <cell r="I61">
            <v>37497</v>
          </cell>
          <cell r="J61">
            <v>100000</v>
          </cell>
          <cell r="K61" t="str">
            <v>Рубли РФ</v>
          </cell>
          <cell r="L61" t="str">
            <v>по предъявлении</v>
          </cell>
          <cell r="M61">
            <v>37497</v>
          </cell>
          <cell r="N61">
            <v>0</v>
          </cell>
          <cell r="P61">
            <v>100000</v>
          </cell>
          <cell r="Q61">
            <v>1</v>
          </cell>
          <cell r="R61">
            <v>100000</v>
          </cell>
          <cell r="S61">
            <v>37509</v>
          </cell>
          <cell r="T61" t="str">
            <v>№10/09-02</v>
          </cell>
          <cell r="U61" t="str">
            <v>АКБ «Башкомснаббанк»</v>
          </cell>
          <cell r="V61">
            <v>1</v>
          </cell>
          <cell r="W61">
            <v>100000</v>
          </cell>
          <cell r="X61">
            <v>37510</v>
          </cell>
          <cell r="Z61" t="str">
            <v>Башкирское ОСБ №8598 АК Сбербанка РФ</v>
          </cell>
          <cell r="AA61">
            <v>0</v>
          </cell>
          <cell r="AB61">
            <v>0</v>
          </cell>
          <cell r="AC61">
            <v>0</v>
          </cell>
          <cell r="AD61" t="str">
            <v>предъявлен</v>
          </cell>
          <cell r="AF61" t="str">
            <v/>
          </cell>
          <cell r="AI61" t="str">
            <v/>
          </cell>
        </row>
        <row r="62">
          <cell r="A62">
            <v>58</v>
          </cell>
          <cell r="B62" t="str">
            <v>диск</v>
          </cell>
          <cell r="C62" t="str">
            <v>51401</v>
          </cell>
          <cell r="D62" t="str">
            <v>51401`810`2`0400`0000002</v>
          </cell>
          <cell r="E62" t="str">
            <v>Сбербанк РФ</v>
          </cell>
          <cell r="F62" t="str">
            <v>банк</v>
          </cell>
          <cell r="G62" t="str">
            <v>ВЛ</v>
          </cell>
          <cell r="H62" t="str">
            <v>0532822</v>
          </cell>
          <cell r="I62">
            <v>37504</v>
          </cell>
          <cell r="J62">
            <v>150000</v>
          </cell>
          <cell r="K62" t="str">
            <v>Рубли РФ</v>
          </cell>
          <cell r="L62" t="str">
            <v>по предъявлении</v>
          </cell>
          <cell r="M62">
            <v>37504</v>
          </cell>
          <cell r="N62">
            <v>0</v>
          </cell>
          <cell r="P62">
            <v>150000</v>
          </cell>
          <cell r="Q62">
            <v>1</v>
          </cell>
          <cell r="R62">
            <v>150000</v>
          </cell>
          <cell r="S62">
            <v>37509</v>
          </cell>
          <cell r="T62" t="str">
            <v>№10/09-02</v>
          </cell>
          <cell r="U62" t="str">
            <v>АКБ «Башкомснаббанк»</v>
          </cell>
          <cell r="V62">
            <v>1</v>
          </cell>
          <cell r="W62">
            <v>150000</v>
          </cell>
          <cell r="X62">
            <v>37510</v>
          </cell>
          <cell r="Z62" t="str">
            <v>Башкирское ОСБ №8598 АК Сбербанка РФ</v>
          </cell>
          <cell r="AA62">
            <v>0</v>
          </cell>
          <cell r="AB62">
            <v>0</v>
          </cell>
          <cell r="AC62">
            <v>0</v>
          </cell>
          <cell r="AD62" t="str">
            <v>предъявлен</v>
          </cell>
          <cell r="AF62" t="str">
            <v/>
          </cell>
          <cell r="AI62" t="str">
            <v/>
          </cell>
        </row>
        <row r="63">
          <cell r="A63">
            <v>59</v>
          </cell>
          <cell r="B63" t="str">
            <v>диск</v>
          </cell>
          <cell r="C63" t="str">
            <v>51401</v>
          </cell>
          <cell r="D63" t="str">
            <v>51401`810`2`0400`0000002</v>
          </cell>
          <cell r="E63" t="str">
            <v>Сбербанк РФ</v>
          </cell>
          <cell r="F63" t="str">
            <v>банк</v>
          </cell>
          <cell r="G63" t="str">
            <v>ВЛ</v>
          </cell>
          <cell r="H63" t="str">
            <v>0532826</v>
          </cell>
          <cell r="I63">
            <v>37504</v>
          </cell>
          <cell r="J63">
            <v>100000</v>
          </cell>
          <cell r="K63" t="str">
            <v>Рубли РФ</v>
          </cell>
          <cell r="L63" t="str">
            <v>по предъявлении</v>
          </cell>
          <cell r="M63">
            <v>37504</v>
          </cell>
          <cell r="N63">
            <v>0</v>
          </cell>
          <cell r="P63">
            <v>100000</v>
          </cell>
          <cell r="Q63">
            <v>1</v>
          </cell>
          <cell r="R63">
            <v>100000</v>
          </cell>
          <cell r="S63">
            <v>37509</v>
          </cell>
          <cell r="T63" t="str">
            <v>№10/09-02</v>
          </cell>
          <cell r="U63" t="str">
            <v>АКБ «Башкомснаббанк»</v>
          </cell>
          <cell r="V63">
            <v>1</v>
          </cell>
          <cell r="W63">
            <v>100000</v>
          </cell>
          <cell r="X63">
            <v>37510</v>
          </cell>
          <cell r="Z63" t="str">
            <v>Башкирское ОСБ №8598 АК Сбербанка РФ</v>
          </cell>
          <cell r="AA63">
            <v>0</v>
          </cell>
          <cell r="AB63">
            <v>0</v>
          </cell>
          <cell r="AC63">
            <v>0</v>
          </cell>
          <cell r="AD63" t="str">
            <v>предъявлен</v>
          </cell>
          <cell r="AF63" t="str">
            <v/>
          </cell>
          <cell r="AI63" t="str">
            <v/>
          </cell>
        </row>
        <row r="64">
          <cell r="A64">
            <v>60</v>
          </cell>
          <cell r="B64" t="str">
            <v>диск</v>
          </cell>
          <cell r="C64" t="str">
            <v>51401</v>
          </cell>
          <cell r="D64" t="str">
            <v>51401`810`2`0400`0000002</v>
          </cell>
          <cell r="E64" t="str">
            <v>Сбербанк РФ</v>
          </cell>
          <cell r="F64" t="str">
            <v>банк</v>
          </cell>
          <cell r="G64" t="str">
            <v>ВЛ</v>
          </cell>
          <cell r="H64" t="str">
            <v>0532389</v>
          </cell>
          <cell r="I64">
            <v>37498</v>
          </cell>
          <cell r="J64">
            <v>300000</v>
          </cell>
          <cell r="K64" t="str">
            <v>Рубли РФ</v>
          </cell>
          <cell r="L64" t="str">
            <v>по предъявлении</v>
          </cell>
          <cell r="M64">
            <v>37498</v>
          </cell>
          <cell r="N64">
            <v>0</v>
          </cell>
          <cell r="P64">
            <v>300000</v>
          </cell>
          <cell r="Q64">
            <v>1</v>
          </cell>
          <cell r="R64">
            <v>300000</v>
          </cell>
          <cell r="S64">
            <v>37509</v>
          </cell>
          <cell r="T64" t="str">
            <v>№10/09-02</v>
          </cell>
          <cell r="U64" t="str">
            <v>АКБ «Башкомснаббанк»</v>
          </cell>
          <cell r="V64">
            <v>1</v>
          </cell>
          <cell r="W64">
            <v>300000</v>
          </cell>
          <cell r="X64">
            <v>37510</v>
          </cell>
          <cell r="Z64" t="str">
            <v>Башкирское ОСБ №8598 АК Сбербанка РФ</v>
          </cell>
          <cell r="AA64">
            <v>0</v>
          </cell>
          <cell r="AB64">
            <v>0</v>
          </cell>
          <cell r="AC64">
            <v>0</v>
          </cell>
          <cell r="AD64" t="str">
            <v>предъявлен</v>
          </cell>
          <cell r="AF64" t="str">
            <v/>
          </cell>
          <cell r="AI64" t="str">
            <v/>
          </cell>
        </row>
        <row r="65">
          <cell r="A65">
            <v>61</v>
          </cell>
          <cell r="B65" t="str">
            <v>диск</v>
          </cell>
          <cell r="C65" t="str">
            <v>51401</v>
          </cell>
          <cell r="D65" t="str">
            <v>51401`810`2`0400`0000002</v>
          </cell>
          <cell r="E65" t="str">
            <v>Сбербанк РФ</v>
          </cell>
          <cell r="F65" t="str">
            <v>банк</v>
          </cell>
          <cell r="G65" t="str">
            <v>ВЛ</v>
          </cell>
          <cell r="H65" t="str">
            <v>0532821</v>
          </cell>
          <cell r="I65">
            <v>37504</v>
          </cell>
          <cell r="J65">
            <v>150000</v>
          </cell>
          <cell r="K65" t="str">
            <v>Рубли РФ</v>
          </cell>
          <cell r="L65" t="str">
            <v>по предъявлении</v>
          </cell>
          <cell r="M65">
            <v>37504</v>
          </cell>
          <cell r="N65">
            <v>0</v>
          </cell>
          <cell r="P65">
            <v>150000</v>
          </cell>
          <cell r="Q65">
            <v>1</v>
          </cell>
          <cell r="R65">
            <v>150000</v>
          </cell>
          <cell r="S65">
            <v>37509</v>
          </cell>
          <cell r="T65" t="str">
            <v>№10/09-02</v>
          </cell>
          <cell r="U65" t="str">
            <v>АКБ «Башкомснаббанк»</v>
          </cell>
          <cell r="V65">
            <v>1</v>
          </cell>
          <cell r="W65">
            <v>150000</v>
          </cell>
          <cell r="X65">
            <v>37510</v>
          </cell>
          <cell r="Z65" t="str">
            <v>Башкирское ОСБ №8598 АК Сбербанка РФ</v>
          </cell>
          <cell r="AA65">
            <v>0</v>
          </cell>
          <cell r="AB65">
            <v>0</v>
          </cell>
          <cell r="AC65">
            <v>0</v>
          </cell>
          <cell r="AD65" t="str">
            <v>предъявлен</v>
          </cell>
          <cell r="AF65" t="str">
            <v/>
          </cell>
          <cell r="AI65" t="str">
            <v/>
          </cell>
        </row>
        <row r="66">
          <cell r="A66">
            <v>62</v>
          </cell>
          <cell r="B66" t="str">
            <v>диск</v>
          </cell>
          <cell r="C66" t="str">
            <v>51401</v>
          </cell>
          <cell r="D66" t="str">
            <v>51401`810`2`0400`0000002</v>
          </cell>
          <cell r="E66" t="str">
            <v>Сбербанк РФ</v>
          </cell>
          <cell r="F66" t="str">
            <v>банк</v>
          </cell>
          <cell r="G66" t="str">
            <v>ВЛ</v>
          </cell>
          <cell r="H66" t="str">
            <v>0532456</v>
          </cell>
          <cell r="I66">
            <v>37494</v>
          </cell>
          <cell r="J66">
            <v>1379325.91</v>
          </cell>
          <cell r="K66" t="str">
            <v>Рубли РФ</v>
          </cell>
          <cell r="L66" t="str">
            <v>по предъявлении</v>
          </cell>
          <cell r="M66">
            <v>37494</v>
          </cell>
          <cell r="N66">
            <v>0</v>
          </cell>
          <cell r="P66">
            <v>1379325.91</v>
          </cell>
          <cell r="Q66">
            <v>1</v>
          </cell>
          <cell r="R66">
            <v>1379325.91</v>
          </cell>
          <cell r="S66">
            <v>37509</v>
          </cell>
          <cell r="T66" t="str">
            <v>№10/09-02</v>
          </cell>
          <cell r="U66" t="str">
            <v>АКБ «Башкомснаббанк»</v>
          </cell>
          <cell r="V66">
            <v>1</v>
          </cell>
          <cell r="W66">
            <v>1379325.91</v>
          </cell>
          <cell r="X66">
            <v>37510</v>
          </cell>
          <cell r="Z66" t="str">
            <v>Башкирское ОСБ №8598 АК Сбербанка РФ</v>
          </cell>
          <cell r="AA66">
            <v>0</v>
          </cell>
          <cell r="AB66">
            <v>0</v>
          </cell>
          <cell r="AC66">
            <v>0</v>
          </cell>
          <cell r="AD66" t="str">
            <v>предъявлен</v>
          </cell>
          <cell r="AF66" t="str">
            <v/>
          </cell>
          <cell r="AI66" t="str">
            <v/>
          </cell>
        </row>
        <row r="67">
          <cell r="A67">
            <v>63</v>
          </cell>
          <cell r="B67" t="str">
            <v>проц</v>
          </cell>
          <cell r="C67" t="str">
            <v>51404</v>
          </cell>
          <cell r="D67" t="str">
            <v>51404`810`8`0400`0000001</v>
          </cell>
          <cell r="E67" t="str">
            <v>АКБ «Башкомснаббанк»</v>
          </cell>
          <cell r="F67" t="str">
            <v>банк</v>
          </cell>
          <cell r="G67">
            <v>2001</v>
          </cell>
          <cell r="H67" t="str">
            <v>000220</v>
          </cell>
          <cell r="I67">
            <v>37510</v>
          </cell>
          <cell r="J67">
            <v>2000000</v>
          </cell>
          <cell r="K67" t="str">
            <v>Рубли РФ</v>
          </cell>
          <cell r="L67" t="str">
            <v>по предъявлении, но не ранее 11.12.2002г.</v>
          </cell>
          <cell r="M67">
            <v>37601</v>
          </cell>
          <cell r="N67">
            <v>4.0113901500040116E-4</v>
          </cell>
          <cell r="P67">
            <v>1999800</v>
          </cell>
          <cell r="Q67">
            <v>0.99990000000000001</v>
          </cell>
          <cell r="R67">
            <v>1999800</v>
          </cell>
          <cell r="S67">
            <v>37510</v>
          </cell>
          <cell r="T67" t="str">
            <v>04/107-B</v>
          </cell>
          <cell r="U67" t="str">
            <v>АКБ «Башкомснаббанк»</v>
          </cell>
          <cell r="V67">
            <v>1</v>
          </cell>
          <cell r="W67">
            <v>2000000</v>
          </cell>
          <cell r="X67">
            <v>37510</v>
          </cell>
          <cell r="Y67" t="str">
            <v>11/11-02</v>
          </cell>
          <cell r="Z67" t="str">
            <v>ВЭГУ</v>
          </cell>
          <cell r="AA67">
            <v>200</v>
          </cell>
          <cell r="AB67">
            <v>8.0231814791409384E-4</v>
          </cell>
          <cell r="AC67">
            <v>3.6503650365036507E-2</v>
          </cell>
          <cell r="AD67" t="str">
            <v>продан</v>
          </cell>
          <cell r="AF67" t="str">
            <v/>
          </cell>
          <cell r="AI67" t="str">
            <v/>
          </cell>
        </row>
        <row r="68">
          <cell r="A68">
            <v>64</v>
          </cell>
          <cell r="B68" t="str">
            <v>проц</v>
          </cell>
          <cell r="C68" t="str">
            <v>51404</v>
          </cell>
          <cell r="D68" t="str">
            <v>51404`810`8`0400`0000001</v>
          </cell>
          <cell r="E68" t="str">
            <v>АКБ «Башкомснаббанк»</v>
          </cell>
          <cell r="F68" t="str">
            <v>банк</v>
          </cell>
          <cell r="G68">
            <v>2001</v>
          </cell>
          <cell r="H68" t="str">
            <v>000222</v>
          </cell>
          <cell r="I68">
            <v>37510</v>
          </cell>
          <cell r="J68">
            <v>600000</v>
          </cell>
          <cell r="K68" t="str">
            <v>Рубли РФ</v>
          </cell>
          <cell r="L68" t="str">
            <v>по предъявлении, но не ранее 11.12.2002г.</v>
          </cell>
          <cell r="M68">
            <v>37601</v>
          </cell>
          <cell r="N68">
            <v>0</v>
          </cell>
          <cell r="P68">
            <v>600000</v>
          </cell>
          <cell r="Q68">
            <v>1</v>
          </cell>
          <cell r="R68">
            <v>600000</v>
          </cell>
          <cell r="S68">
            <v>37510</v>
          </cell>
          <cell r="T68" t="str">
            <v>04/107-B</v>
          </cell>
          <cell r="U68" t="str">
            <v>АКБ «Башкомснаббанк»</v>
          </cell>
          <cell r="V68">
            <v>1</v>
          </cell>
          <cell r="W68">
            <v>600000</v>
          </cell>
          <cell r="X68">
            <v>37510</v>
          </cell>
          <cell r="Y68" t="str">
            <v>11/09-03</v>
          </cell>
          <cell r="Z68" t="str">
            <v>Башкирский экономико-юридический техникум</v>
          </cell>
          <cell r="AA68">
            <v>0</v>
          </cell>
          <cell r="AB68">
            <v>0</v>
          </cell>
          <cell r="AC68">
            <v>0</v>
          </cell>
          <cell r="AD68" t="str">
            <v>обменен</v>
          </cell>
          <cell r="AF68" t="str">
            <v/>
          </cell>
          <cell r="AI68" t="str">
            <v/>
          </cell>
        </row>
        <row r="69">
          <cell r="A69">
            <v>65</v>
          </cell>
          <cell r="B69" t="str">
            <v>проц</v>
          </cell>
          <cell r="C69" t="str">
            <v>51404</v>
          </cell>
          <cell r="D69" t="str">
            <v>51404`810`8`0400`0000001</v>
          </cell>
          <cell r="E69" t="str">
            <v>АКБ «Башкомснаббанк»</v>
          </cell>
          <cell r="F69" t="str">
            <v>банк</v>
          </cell>
          <cell r="G69">
            <v>2001</v>
          </cell>
          <cell r="H69" t="str">
            <v>000223</v>
          </cell>
          <cell r="I69">
            <v>37510</v>
          </cell>
          <cell r="J69">
            <v>500000</v>
          </cell>
          <cell r="K69" t="str">
            <v>Рубли РФ</v>
          </cell>
          <cell r="L69" t="str">
            <v>по предъявлении, но не ранее 11.12.2002г.</v>
          </cell>
          <cell r="M69">
            <v>37601</v>
          </cell>
          <cell r="N69">
            <v>0</v>
          </cell>
          <cell r="P69">
            <v>500000</v>
          </cell>
          <cell r="Q69">
            <v>1</v>
          </cell>
          <cell r="R69">
            <v>500000</v>
          </cell>
          <cell r="S69">
            <v>37510</v>
          </cell>
          <cell r="T69" t="str">
            <v>04/107-B</v>
          </cell>
          <cell r="U69" t="str">
            <v>АКБ «Башкомснаббанк»</v>
          </cell>
          <cell r="V69">
            <v>1</v>
          </cell>
          <cell r="W69">
            <v>500000</v>
          </cell>
          <cell r="X69">
            <v>37510</v>
          </cell>
          <cell r="Y69" t="str">
            <v>11/09-03</v>
          </cell>
          <cell r="Z69" t="str">
            <v>Башкирский экономико-юридический техникум</v>
          </cell>
          <cell r="AA69">
            <v>0</v>
          </cell>
          <cell r="AB69">
            <v>0</v>
          </cell>
          <cell r="AC69">
            <v>0</v>
          </cell>
          <cell r="AD69" t="str">
            <v>обменен</v>
          </cell>
          <cell r="AF69" t="str">
            <v/>
          </cell>
          <cell r="AI69" t="str">
            <v/>
          </cell>
        </row>
        <row r="70">
          <cell r="A70">
            <v>66</v>
          </cell>
          <cell r="B70" t="str">
            <v>проц</v>
          </cell>
          <cell r="C70" t="str">
            <v>51404</v>
          </cell>
          <cell r="D70" t="str">
            <v>51404`810`8`0400`0000001</v>
          </cell>
          <cell r="E70" t="str">
            <v>АКБ «Башкомснаббанк»</v>
          </cell>
          <cell r="F70" t="str">
            <v>банк</v>
          </cell>
          <cell r="G70">
            <v>2001</v>
          </cell>
          <cell r="H70" t="str">
            <v>000224</v>
          </cell>
          <cell r="I70">
            <v>37510</v>
          </cell>
          <cell r="J70">
            <v>500000</v>
          </cell>
          <cell r="K70" t="str">
            <v>Рубли РФ</v>
          </cell>
          <cell r="L70" t="str">
            <v>по предъявлении, но не ранее 11.12.2002г.</v>
          </cell>
          <cell r="M70">
            <v>37601</v>
          </cell>
          <cell r="N70">
            <v>0</v>
          </cell>
          <cell r="P70">
            <v>500000</v>
          </cell>
          <cell r="Q70">
            <v>1</v>
          </cell>
          <cell r="R70">
            <v>500000</v>
          </cell>
          <cell r="S70">
            <v>37510</v>
          </cell>
          <cell r="T70" t="str">
            <v>04/107-B</v>
          </cell>
          <cell r="U70" t="str">
            <v>АКБ «Башкомснаббанк»</v>
          </cell>
          <cell r="V70">
            <v>1</v>
          </cell>
          <cell r="W70">
            <v>500000</v>
          </cell>
          <cell r="X70">
            <v>37510</v>
          </cell>
          <cell r="Y70" t="str">
            <v>11/09-03</v>
          </cell>
          <cell r="Z70" t="str">
            <v>Башкирский экономико-юридический техникум</v>
          </cell>
          <cell r="AA70">
            <v>0</v>
          </cell>
          <cell r="AB70">
            <v>0</v>
          </cell>
          <cell r="AC70">
            <v>0</v>
          </cell>
          <cell r="AD70" t="str">
            <v>обменен</v>
          </cell>
          <cell r="AF70" t="str">
            <v/>
          </cell>
          <cell r="AI70" t="str">
            <v/>
          </cell>
        </row>
        <row r="71">
          <cell r="A71">
            <v>67</v>
          </cell>
          <cell r="B71" t="str">
            <v>проц</v>
          </cell>
          <cell r="C71" t="str">
            <v>51404</v>
          </cell>
          <cell r="D71" t="str">
            <v>51404`810`8`0400`0000001</v>
          </cell>
          <cell r="E71" t="str">
            <v>АКБ «Башкомснаббанк»</v>
          </cell>
          <cell r="F71" t="str">
            <v>банк</v>
          </cell>
          <cell r="G71">
            <v>2001</v>
          </cell>
          <cell r="H71" t="str">
            <v>000225</v>
          </cell>
          <cell r="I71">
            <v>37510</v>
          </cell>
          <cell r="J71">
            <v>500000</v>
          </cell>
          <cell r="K71" t="str">
            <v>Рубли РФ</v>
          </cell>
          <cell r="L71" t="str">
            <v>по предъявлении, но не ранее 11.12.2002г.</v>
          </cell>
          <cell r="M71">
            <v>37601</v>
          </cell>
          <cell r="N71">
            <v>0</v>
          </cell>
          <cell r="P71">
            <v>500000</v>
          </cell>
          <cell r="Q71">
            <v>1</v>
          </cell>
          <cell r="R71">
            <v>500000</v>
          </cell>
          <cell r="S71">
            <v>37510</v>
          </cell>
          <cell r="T71" t="str">
            <v>04/107-B</v>
          </cell>
          <cell r="U71" t="str">
            <v>АКБ «Башкомснаббанк»</v>
          </cell>
          <cell r="V71">
            <v>1</v>
          </cell>
          <cell r="W71">
            <v>500000</v>
          </cell>
          <cell r="X71">
            <v>37510</v>
          </cell>
          <cell r="Y71" t="str">
            <v>11/09-03</v>
          </cell>
          <cell r="Z71" t="str">
            <v>Башкирский экономико-юридический техникум</v>
          </cell>
          <cell r="AA71">
            <v>0</v>
          </cell>
          <cell r="AB71">
            <v>0</v>
          </cell>
          <cell r="AC71">
            <v>0</v>
          </cell>
          <cell r="AD71" t="str">
            <v>обменен</v>
          </cell>
          <cell r="AF71" t="str">
            <v/>
          </cell>
          <cell r="AI71" t="str">
            <v/>
          </cell>
        </row>
        <row r="72">
          <cell r="A72">
            <v>68</v>
          </cell>
          <cell r="B72" t="str">
            <v>проц</v>
          </cell>
          <cell r="C72" t="str">
            <v>51404</v>
          </cell>
          <cell r="D72" t="str">
            <v>51404`810`8`0400`0000001</v>
          </cell>
          <cell r="E72" t="str">
            <v>АКБ «Башкомснаббанк»</v>
          </cell>
          <cell r="F72" t="str">
            <v>банк</v>
          </cell>
          <cell r="G72">
            <v>2001</v>
          </cell>
          <cell r="H72" t="str">
            <v>000226</v>
          </cell>
          <cell r="I72">
            <v>37510</v>
          </cell>
          <cell r="J72">
            <v>500000</v>
          </cell>
          <cell r="K72" t="str">
            <v>Рубли РФ</v>
          </cell>
          <cell r="L72" t="str">
            <v>по предъявлении, но не ранее 11.12.2002г.</v>
          </cell>
          <cell r="M72">
            <v>37601</v>
          </cell>
          <cell r="N72">
            <v>0</v>
          </cell>
          <cell r="P72">
            <v>500000</v>
          </cell>
          <cell r="Q72">
            <v>1</v>
          </cell>
          <cell r="R72">
            <v>500000</v>
          </cell>
          <cell r="S72">
            <v>37510</v>
          </cell>
          <cell r="T72" t="str">
            <v>04/107-B</v>
          </cell>
          <cell r="U72" t="str">
            <v>АКБ «Башкомснаббанк»</v>
          </cell>
          <cell r="V72">
            <v>1</v>
          </cell>
          <cell r="W72">
            <v>500000</v>
          </cell>
          <cell r="X72">
            <v>37510</v>
          </cell>
          <cell r="Y72" t="str">
            <v>11/09-03</v>
          </cell>
          <cell r="Z72" t="str">
            <v>Башкирский экономико-юридический техникум</v>
          </cell>
          <cell r="AA72">
            <v>0</v>
          </cell>
          <cell r="AB72">
            <v>0</v>
          </cell>
          <cell r="AC72">
            <v>0</v>
          </cell>
          <cell r="AD72" t="str">
            <v>обменен</v>
          </cell>
          <cell r="AF72" t="str">
            <v/>
          </cell>
          <cell r="AI72" t="str">
            <v/>
          </cell>
        </row>
        <row r="73">
          <cell r="A73">
            <v>69</v>
          </cell>
          <cell r="B73" t="str">
            <v>проц</v>
          </cell>
          <cell r="C73" t="str">
            <v>51404</v>
          </cell>
          <cell r="D73" t="str">
            <v>51404`810`8`0400`0000001</v>
          </cell>
          <cell r="E73" t="str">
            <v>АКБ «Башкомснаббанк»</v>
          </cell>
          <cell r="F73" t="str">
            <v>банк</v>
          </cell>
          <cell r="G73">
            <v>2001</v>
          </cell>
          <cell r="H73" t="str">
            <v>000227</v>
          </cell>
          <cell r="I73">
            <v>37510</v>
          </cell>
          <cell r="J73">
            <v>500000</v>
          </cell>
          <cell r="K73" t="str">
            <v>Рубли РФ</v>
          </cell>
          <cell r="L73" t="str">
            <v>по предъявлении, но не ранее 11.12.2002г.</v>
          </cell>
          <cell r="M73">
            <v>37601</v>
          </cell>
          <cell r="N73">
            <v>0</v>
          </cell>
          <cell r="P73">
            <v>500000</v>
          </cell>
          <cell r="Q73">
            <v>1</v>
          </cell>
          <cell r="R73">
            <v>500000</v>
          </cell>
          <cell r="S73">
            <v>37510</v>
          </cell>
          <cell r="T73" t="str">
            <v>04/107-B</v>
          </cell>
          <cell r="U73" t="str">
            <v>АКБ «Башкомснаббанк»</v>
          </cell>
          <cell r="V73">
            <v>1</v>
          </cell>
          <cell r="W73">
            <v>500000</v>
          </cell>
          <cell r="X73">
            <v>37510</v>
          </cell>
          <cell r="Y73" t="str">
            <v>11/09-03</v>
          </cell>
          <cell r="Z73" t="str">
            <v>Башкирский экономико-юридический техникум</v>
          </cell>
          <cell r="AA73">
            <v>0</v>
          </cell>
          <cell r="AB73">
            <v>0</v>
          </cell>
          <cell r="AC73">
            <v>0</v>
          </cell>
          <cell r="AD73" t="str">
            <v>обменен</v>
          </cell>
          <cell r="AF73" t="str">
            <v/>
          </cell>
          <cell r="AI73" t="str">
            <v/>
          </cell>
        </row>
        <row r="74">
          <cell r="A74">
            <v>70</v>
          </cell>
          <cell r="B74" t="str">
            <v>проц</v>
          </cell>
          <cell r="C74" t="str">
            <v>51404</v>
          </cell>
          <cell r="D74" t="str">
            <v>51404`810`8`0400`0000001</v>
          </cell>
          <cell r="E74" t="str">
            <v>АКБ «Башкомснаббанк»</v>
          </cell>
          <cell r="F74" t="str">
            <v>банк</v>
          </cell>
          <cell r="G74">
            <v>2001</v>
          </cell>
          <cell r="H74" t="str">
            <v>000228</v>
          </cell>
          <cell r="I74">
            <v>37510</v>
          </cell>
          <cell r="J74">
            <v>500000</v>
          </cell>
          <cell r="K74" t="str">
            <v>Рубли РФ</v>
          </cell>
          <cell r="L74" t="str">
            <v>по предъявлении, но не ранее 11.12.2002г.</v>
          </cell>
          <cell r="M74">
            <v>37601</v>
          </cell>
          <cell r="N74">
            <v>0</v>
          </cell>
          <cell r="P74">
            <v>500000</v>
          </cell>
          <cell r="Q74">
            <v>1</v>
          </cell>
          <cell r="R74">
            <v>500000</v>
          </cell>
          <cell r="S74">
            <v>37510</v>
          </cell>
          <cell r="T74" t="str">
            <v>04/107-B</v>
          </cell>
          <cell r="U74" t="str">
            <v>АКБ «Башкомснаббанк»</v>
          </cell>
          <cell r="V74">
            <v>1</v>
          </cell>
          <cell r="W74">
            <v>500000</v>
          </cell>
          <cell r="X74">
            <v>37510</v>
          </cell>
          <cell r="Y74" t="str">
            <v>11/09-03</v>
          </cell>
          <cell r="Z74" t="str">
            <v>Башкирский экономико-юридический техникум</v>
          </cell>
          <cell r="AA74">
            <v>0</v>
          </cell>
          <cell r="AB74">
            <v>0</v>
          </cell>
          <cell r="AC74">
            <v>0</v>
          </cell>
          <cell r="AD74" t="str">
            <v>обменен</v>
          </cell>
          <cell r="AF74" t="str">
            <v/>
          </cell>
          <cell r="AI74" t="str">
            <v/>
          </cell>
        </row>
        <row r="75">
          <cell r="A75">
            <v>71</v>
          </cell>
          <cell r="B75" t="str">
            <v>проц</v>
          </cell>
          <cell r="C75" t="str">
            <v>51404</v>
          </cell>
          <cell r="D75" t="str">
            <v>51404`810`8`0400`0000001</v>
          </cell>
          <cell r="E75" t="str">
            <v>АКБ «Башкомснаббанк»</v>
          </cell>
          <cell r="F75" t="str">
            <v>банк</v>
          </cell>
          <cell r="G75">
            <v>2001</v>
          </cell>
          <cell r="H75" t="str">
            <v>000229</v>
          </cell>
          <cell r="I75">
            <v>37510</v>
          </cell>
          <cell r="J75">
            <v>24263.01</v>
          </cell>
          <cell r="K75" t="str">
            <v>Рубли РФ</v>
          </cell>
          <cell r="L75" t="str">
            <v>по предъявлении, но не ранее 11.12.2002г.</v>
          </cell>
          <cell r="M75">
            <v>37601</v>
          </cell>
          <cell r="N75">
            <v>0</v>
          </cell>
          <cell r="P75">
            <v>24263.01</v>
          </cell>
          <cell r="Q75">
            <v>1</v>
          </cell>
          <cell r="R75">
            <v>24263.01</v>
          </cell>
          <cell r="S75">
            <v>37510</v>
          </cell>
          <cell r="T75" t="str">
            <v>04/107-B</v>
          </cell>
          <cell r="U75" t="str">
            <v>АКБ «Башкомснаббанк»</v>
          </cell>
          <cell r="V75">
            <v>1</v>
          </cell>
          <cell r="W75">
            <v>24263.01</v>
          </cell>
          <cell r="X75">
            <v>37510</v>
          </cell>
          <cell r="Y75" t="str">
            <v>11/09-03</v>
          </cell>
          <cell r="Z75" t="str">
            <v>Башкирский экономико-юридический техникум</v>
          </cell>
          <cell r="AA75">
            <v>0</v>
          </cell>
          <cell r="AB75">
            <v>0</v>
          </cell>
          <cell r="AC75">
            <v>0</v>
          </cell>
          <cell r="AD75" t="str">
            <v>обменен</v>
          </cell>
          <cell r="AF75" t="str">
            <v/>
          </cell>
          <cell r="AI75" t="str">
            <v/>
          </cell>
        </row>
        <row r="76">
          <cell r="A76">
            <v>72</v>
          </cell>
          <cell r="B76" t="str">
            <v>проц</v>
          </cell>
          <cell r="C76" t="str">
            <v>51402</v>
          </cell>
          <cell r="D76" t="str">
            <v>51402`810`1`0400`0000101</v>
          </cell>
          <cell r="E76" t="str">
            <v>АКБ «Башкомснаббанк»</v>
          </cell>
          <cell r="F76" t="str">
            <v>банк</v>
          </cell>
          <cell r="G76">
            <v>2001</v>
          </cell>
          <cell r="H76" t="str">
            <v>000158</v>
          </cell>
          <cell r="I76">
            <v>37483</v>
          </cell>
          <cell r="J76">
            <v>600000</v>
          </cell>
          <cell r="K76" t="str">
            <v>Рубли РФ</v>
          </cell>
          <cell r="L76" t="str">
            <v>по предъявлении, но не ранее 15.09.2002г.</v>
          </cell>
          <cell r="M76">
            <v>37514</v>
          </cell>
          <cell r="N76">
            <v>-1.1990346075975371</v>
          </cell>
          <cell r="P76">
            <v>607989.04</v>
          </cell>
          <cell r="Q76">
            <v>1.0133150666666668</v>
          </cell>
          <cell r="R76">
            <v>607989.04</v>
          </cell>
          <cell r="S76">
            <v>37510</v>
          </cell>
          <cell r="T76" t="str">
            <v>11/09-03</v>
          </cell>
          <cell r="U76" t="str">
            <v>Башкирский экономико-юридический техникум</v>
          </cell>
          <cell r="V76">
            <v>1.013315</v>
          </cell>
          <cell r="W76">
            <v>607989.04</v>
          </cell>
          <cell r="X76">
            <v>37510</v>
          </cell>
          <cell r="Z76" t="str">
            <v>АКБ «Башкомснаббанк»</v>
          </cell>
          <cell r="AA76">
            <v>0</v>
          </cell>
          <cell r="AB76">
            <v>-2.3823137742063993</v>
          </cell>
          <cell r="AC76">
            <v>0</v>
          </cell>
          <cell r="AD76" t="str">
            <v>предъявлен</v>
          </cell>
          <cell r="AF76" t="str">
            <v/>
          </cell>
          <cell r="AI76" t="str">
            <v/>
          </cell>
        </row>
        <row r="77">
          <cell r="A77">
            <v>73</v>
          </cell>
          <cell r="B77" t="str">
            <v>проц</v>
          </cell>
          <cell r="C77" t="str">
            <v>51402</v>
          </cell>
          <cell r="D77" t="str">
            <v>51402`810`1`0400`0000101</v>
          </cell>
          <cell r="E77" t="str">
            <v>АКБ «Башкомснаббанк»</v>
          </cell>
          <cell r="F77" t="str">
            <v>банк</v>
          </cell>
          <cell r="G77">
            <v>2001</v>
          </cell>
          <cell r="H77" t="str">
            <v>000179</v>
          </cell>
          <cell r="I77">
            <v>37494</v>
          </cell>
          <cell r="J77">
            <v>500000</v>
          </cell>
          <cell r="K77" t="str">
            <v>Рубли РФ</v>
          </cell>
          <cell r="L77" t="str">
            <v>по предъявлении, но не ранее 26.09.2002г.</v>
          </cell>
          <cell r="M77">
            <v>37525</v>
          </cell>
          <cell r="N77">
            <v>-0.19049711773230368</v>
          </cell>
          <cell r="P77">
            <v>503945.21</v>
          </cell>
          <cell r="Q77">
            <v>1.0078904200000001</v>
          </cell>
          <cell r="R77">
            <v>503945.21</v>
          </cell>
          <cell r="S77">
            <v>37510</v>
          </cell>
          <cell r="T77" t="str">
            <v>11/09-03</v>
          </cell>
          <cell r="U77" t="str">
            <v>Башкирский экономико-юридический техникум</v>
          </cell>
          <cell r="V77">
            <v>1.00789</v>
          </cell>
          <cell r="W77">
            <v>503945.21</v>
          </cell>
          <cell r="X77">
            <v>37510</v>
          </cell>
          <cell r="Z77" t="str">
            <v>АКБ «Башкомснаббанк»</v>
          </cell>
          <cell r="AA77">
            <v>0</v>
          </cell>
          <cell r="AB77">
            <v>-0.37950290045648483</v>
          </cell>
          <cell r="AC77">
            <v>0</v>
          </cell>
          <cell r="AD77" t="str">
            <v>предъявлен</v>
          </cell>
          <cell r="AF77" t="str">
            <v/>
          </cell>
          <cell r="AI77" t="str">
            <v/>
          </cell>
        </row>
        <row r="78">
          <cell r="A78">
            <v>74</v>
          </cell>
          <cell r="B78" t="str">
            <v>проц</v>
          </cell>
          <cell r="C78" t="str">
            <v>51402</v>
          </cell>
          <cell r="D78" t="str">
            <v>51402`810`1`0400`0000101</v>
          </cell>
          <cell r="E78" t="str">
            <v>АКБ «Башкомснаббанк»</v>
          </cell>
          <cell r="F78" t="str">
            <v>банк</v>
          </cell>
          <cell r="G78">
            <v>2001</v>
          </cell>
          <cell r="H78" t="str">
            <v>000184</v>
          </cell>
          <cell r="I78">
            <v>37498</v>
          </cell>
          <cell r="J78">
            <v>500000</v>
          </cell>
          <cell r="K78" t="str">
            <v>Рубли РФ</v>
          </cell>
          <cell r="L78" t="str">
            <v>по предъявлении, но не ранее 30.09.2002г.</v>
          </cell>
          <cell r="M78">
            <v>37529</v>
          </cell>
          <cell r="N78">
            <v>-0.11301525097933433</v>
          </cell>
          <cell r="P78">
            <v>502958.9</v>
          </cell>
          <cell r="Q78">
            <v>1.0059178</v>
          </cell>
          <cell r="R78">
            <v>502958.9</v>
          </cell>
          <cell r="S78">
            <v>37510</v>
          </cell>
          <cell r="T78" t="str">
            <v>11/09-03</v>
          </cell>
          <cell r="U78" t="str">
            <v>Башкирский экономико-юридический техникум</v>
          </cell>
          <cell r="V78">
            <v>1.0059180000000001</v>
          </cell>
          <cell r="W78">
            <v>502958.9</v>
          </cell>
          <cell r="X78">
            <v>37510</v>
          </cell>
          <cell r="Z78" t="str">
            <v>АКБ «Башкомснаббанк»</v>
          </cell>
          <cell r="AA78">
            <v>0</v>
          </cell>
          <cell r="AB78">
            <v>-0.22536563485695768</v>
          </cell>
          <cell r="AC78">
            <v>0</v>
          </cell>
          <cell r="AD78" t="str">
            <v>предъявлен</v>
          </cell>
          <cell r="AF78" t="str">
            <v/>
          </cell>
          <cell r="AI78" t="str">
            <v/>
          </cell>
        </row>
        <row r="79">
          <cell r="A79">
            <v>75</v>
          </cell>
          <cell r="B79" t="str">
            <v>проц</v>
          </cell>
          <cell r="C79" t="str">
            <v>51402</v>
          </cell>
          <cell r="D79" t="str">
            <v>51402`810`1`0400`0000101</v>
          </cell>
          <cell r="E79" t="str">
            <v>АКБ «Башкомснаббанк»</v>
          </cell>
          <cell r="F79" t="str">
            <v>банк</v>
          </cell>
          <cell r="G79">
            <v>2001</v>
          </cell>
          <cell r="H79" t="str">
            <v>000187</v>
          </cell>
          <cell r="I79">
            <v>37496</v>
          </cell>
          <cell r="J79">
            <v>500000</v>
          </cell>
          <cell r="K79" t="str">
            <v>Рубли РФ</v>
          </cell>
          <cell r="L79" t="str">
            <v>по предъявлении, но не ранее 01.10.2002г.</v>
          </cell>
          <cell r="M79">
            <v>37530</v>
          </cell>
          <cell r="N79">
            <v>-0.12513587440948901</v>
          </cell>
          <cell r="P79">
            <v>503452.05</v>
          </cell>
          <cell r="Q79">
            <v>1.0069041000000001</v>
          </cell>
          <cell r="R79">
            <v>503452.05</v>
          </cell>
          <cell r="S79">
            <v>37510</v>
          </cell>
          <cell r="T79" t="str">
            <v>11/09-03</v>
          </cell>
          <cell r="U79" t="str">
            <v>Башкирский экономико-юридический техникум</v>
          </cell>
          <cell r="V79">
            <v>1.006904</v>
          </cell>
          <cell r="W79">
            <v>503452.05</v>
          </cell>
          <cell r="X79">
            <v>37510</v>
          </cell>
          <cell r="Z79" t="str">
            <v>АКБ «Башкомснаббанк»</v>
          </cell>
          <cell r="AA79">
            <v>0</v>
          </cell>
          <cell r="AB79">
            <v>-0.24941372213052726</v>
          </cell>
          <cell r="AC79">
            <v>0</v>
          </cell>
          <cell r="AD79" t="str">
            <v>предъявлен</v>
          </cell>
          <cell r="AF79" t="str">
            <v/>
          </cell>
          <cell r="AI79" t="str">
            <v/>
          </cell>
        </row>
        <row r="80">
          <cell r="A80">
            <v>76</v>
          </cell>
          <cell r="B80" t="str">
            <v>проц</v>
          </cell>
          <cell r="C80" t="str">
            <v>51402</v>
          </cell>
          <cell r="D80" t="str">
            <v>51402`810`1`0400`0000101</v>
          </cell>
          <cell r="E80" t="str">
            <v>АКБ «Башкомснаббанк»</v>
          </cell>
          <cell r="F80" t="str">
            <v>банк</v>
          </cell>
          <cell r="G80">
            <v>2001</v>
          </cell>
          <cell r="H80" t="str">
            <v>000188</v>
          </cell>
          <cell r="I80">
            <v>37498</v>
          </cell>
          <cell r="J80">
            <v>500000</v>
          </cell>
          <cell r="K80" t="str">
            <v>Рубли РФ</v>
          </cell>
          <cell r="L80" t="str">
            <v>по предъявлении, но не ранее 30.09.2002г.</v>
          </cell>
          <cell r="M80">
            <v>37529</v>
          </cell>
          <cell r="N80">
            <v>-0.11301525097933433</v>
          </cell>
          <cell r="P80">
            <v>502958.9</v>
          </cell>
          <cell r="Q80">
            <v>1.0059178</v>
          </cell>
          <cell r="R80">
            <v>502958.9</v>
          </cell>
          <cell r="S80">
            <v>37510</v>
          </cell>
          <cell r="T80" t="str">
            <v>11/09-03</v>
          </cell>
          <cell r="U80" t="str">
            <v>Башкирский экономико-юридический техникум</v>
          </cell>
          <cell r="V80">
            <v>1.0059180000000001</v>
          </cell>
          <cell r="W80">
            <v>502958.9</v>
          </cell>
          <cell r="X80">
            <v>37510</v>
          </cell>
          <cell r="Z80" t="str">
            <v>АКБ «Башкомснаббанк»</v>
          </cell>
          <cell r="AA80">
            <v>0</v>
          </cell>
          <cell r="AB80">
            <v>-0.22536563485695768</v>
          </cell>
          <cell r="AC80">
            <v>0</v>
          </cell>
          <cell r="AD80" t="str">
            <v>предъявлен</v>
          </cell>
          <cell r="AF80" t="str">
            <v/>
          </cell>
          <cell r="AI80" t="str">
            <v/>
          </cell>
        </row>
        <row r="81">
          <cell r="A81">
            <v>77</v>
          </cell>
          <cell r="B81" t="str">
            <v>проц</v>
          </cell>
          <cell r="C81" t="str">
            <v>51402</v>
          </cell>
          <cell r="D81" t="str">
            <v>51402`810`1`0400`0000101</v>
          </cell>
          <cell r="E81" t="str">
            <v>АКБ «Башкомснаббанк»</v>
          </cell>
          <cell r="F81" t="str">
            <v>банк</v>
          </cell>
          <cell r="G81">
            <v>2001</v>
          </cell>
          <cell r="H81" t="str">
            <v>000197</v>
          </cell>
          <cell r="I81">
            <v>37503</v>
          </cell>
          <cell r="J81">
            <v>500000</v>
          </cell>
          <cell r="K81" t="str">
            <v>Рубли РФ</v>
          </cell>
          <cell r="L81" t="str">
            <v>по предъявлении, но не ранее 05.10.2002г.</v>
          </cell>
          <cell r="M81">
            <v>37534</v>
          </cell>
          <cell r="N81">
            <v>-5.2319469219752779E-2</v>
          </cell>
          <cell r="P81">
            <v>501726.03</v>
          </cell>
          <cell r="Q81">
            <v>1.0034520600000001</v>
          </cell>
          <cell r="R81">
            <v>501726.03</v>
          </cell>
          <cell r="S81">
            <v>37510</v>
          </cell>
          <cell r="T81" t="str">
            <v>11/09-03</v>
          </cell>
          <cell r="U81" t="str">
            <v>Башкирский экономико-юридический техникум</v>
          </cell>
          <cell r="V81">
            <v>1.003452</v>
          </cell>
          <cell r="W81">
            <v>501726.03</v>
          </cell>
          <cell r="X81">
            <v>37510</v>
          </cell>
          <cell r="Z81" t="str">
            <v>АКБ «Башкомснаббанк»</v>
          </cell>
          <cell r="AA81">
            <v>0</v>
          </cell>
          <cell r="AB81">
            <v>-0.10445894982409054</v>
          </cell>
          <cell r="AC81">
            <v>0</v>
          </cell>
          <cell r="AD81" t="str">
            <v>предъявлен</v>
          </cell>
          <cell r="AF81" t="str">
            <v/>
          </cell>
          <cell r="AI81" t="str">
            <v/>
          </cell>
        </row>
        <row r="82">
          <cell r="A82">
            <v>78</v>
          </cell>
          <cell r="B82" t="str">
            <v>проц</v>
          </cell>
          <cell r="C82" t="str">
            <v>51402</v>
          </cell>
          <cell r="D82" t="str">
            <v>51402`810`1`0400`0000101</v>
          </cell>
          <cell r="E82" t="str">
            <v>АКБ «Башкомснаббанк»</v>
          </cell>
          <cell r="F82" t="str">
            <v>банк</v>
          </cell>
          <cell r="G82">
            <v>2001</v>
          </cell>
          <cell r="H82" t="str">
            <v>000213</v>
          </cell>
          <cell r="I82">
            <v>37505</v>
          </cell>
          <cell r="J82">
            <v>500000</v>
          </cell>
          <cell r="K82" t="str">
            <v>Рубли РФ</v>
          </cell>
          <cell r="L82" t="str">
            <v>по предъявлении, но не ранее 06.11.2002г.</v>
          </cell>
          <cell r="M82">
            <v>37566</v>
          </cell>
          <cell r="N82">
            <v>-1.6031940510937238E-2</v>
          </cell>
          <cell r="P82">
            <v>501232.88</v>
          </cell>
          <cell r="Q82">
            <v>1.00246576</v>
          </cell>
          <cell r="R82">
            <v>501232.88</v>
          </cell>
          <cell r="S82">
            <v>37510</v>
          </cell>
          <cell r="T82" t="str">
            <v>11/09-03</v>
          </cell>
          <cell r="U82" t="str">
            <v>Башкирский экономико-юридический техникум</v>
          </cell>
          <cell r="V82">
            <v>1.0024660000000001</v>
          </cell>
          <cell r="W82">
            <v>501232.88</v>
          </cell>
          <cell r="X82">
            <v>37510</v>
          </cell>
          <cell r="Z82" t="str">
            <v>АКБ «Башкомснаббанк»</v>
          </cell>
          <cell r="AA82">
            <v>0</v>
          </cell>
          <cell r="AB82">
            <v>-3.2024447338239982E-2</v>
          </cell>
          <cell r="AC82">
            <v>0</v>
          </cell>
          <cell r="AD82" t="str">
            <v>предъявлен</v>
          </cell>
          <cell r="AF82" t="str">
            <v/>
          </cell>
          <cell r="AI82" t="str">
            <v/>
          </cell>
        </row>
        <row r="83">
          <cell r="A83">
            <v>79</v>
          </cell>
          <cell r="B83" t="str">
            <v>диск</v>
          </cell>
          <cell r="C83" t="str">
            <v>51401</v>
          </cell>
          <cell r="D83" t="str">
            <v>51401`810`1`0400`0000005</v>
          </cell>
          <cell r="E83" t="str">
            <v>ОАО «УралСиб»</v>
          </cell>
          <cell r="F83" t="str">
            <v>банк</v>
          </cell>
          <cell r="G83" t="str">
            <v>0000</v>
          </cell>
          <cell r="H83" t="str">
            <v>0039949</v>
          </cell>
          <cell r="I83">
            <v>37515</v>
          </cell>
          <cell r="J83">
            <v>250000</v>
          </cell>
          <cell r="K83" t="str">
            <v>Рубли РФ</v>
          </cell>
          <cell r="L83" t="str">
            <v>по предъявлении</v>
          </cell>
          <cell r="M83">
            <v>37515</v>
          </cell>
          <cell r="N83">
            <v>0</v>
          </cell>
          <cell r="P83">
            <v>250100</v>
          </cell>
          <cell r="Q83">
            <v>1.0004</v>
          </cell>
          <cell r="R83">
            <v>250100</v>
          </cell>
          <cell r="S83">
            <v>37516</v>
          </cell>
          <cell r="T83" t="str">
            <v>17/09-02</v>
          </cell>
          <cell r="U83" t="str">
            <v>АКБ «Башкомснаббанк»</v>
          </cell>
          <cell r="V83">
            <v>1</v>
          </cell>
          <cell r="W83">
            <v>250000</v>
          </cell>
          <cell r="X83">
            <v>37516</v>
          </cell>
          <cell r="Z83" t="str">
            <v>ОАО «УралСиб»</v>
          </cell>
          <cell r="AA83">
            <v>-100</v>
          </cell>
          <cell r="AB83">
            <v>0.14594162335065974</v>
          </cell>
          <cell r="AC83">
            <v>-0.14594162335065974</v>
          </cell>
          <cell r="AD83" t="str">
            <v>предъявлен</v>
          </cell>
          <cell r="AF83" t="str">
            <v/>
          </cell>
          <cell r="AI83" t="str">
            <v/>
          </cell>
        </row>
        <row r="84">
          <cell r="A84">
            <v>80</v>
          </cell>
          <cell r="B84" t="str">
            <v>диск</v>
          </cell>
          <cell r="C84" t="str">
            <v>51402</v>
          </cell>
          <cell r="D84" t="str">
            <v>51402`810`7`0400`0000019</v>
          </cell>
          <cell r="E84" t="str">
            <v>Сбербанк РФ</v>
          </cell>
          <cell r="F84" t="str">
            <v>банк</v>
          </cell>
          <cell r="G84" t="str">
            <v>ВЛ</v>
          </cell>
          <cell r="H84" t="str">
            <v>0532562</v>
          </cell>
          <cell r="I84">
            <v>37487</v>
          </cell>
          <cell r="J84">
            <v>50000</v>
          </cell>
          <cell r="K84" t="str">
            <v>Рубли РФ</v>
          </cell>
          <cell r="L84" t="str">
            <v>по предъявлении, но не ранее 18.09.2002г.</v>
          </cell>
          <cell r="M84">
            <v>37517</v>
          </cell>
          <cell r="N84">
            <v>-0.72854291417165662</v>
          </cell>
          <cell r="P84">
            <v>50100</v>
          </cell>
          <cell r="Q84">
            <v>1.002</v>
          </cell>
          <cell r="R84">
            <v>50100</v>
          </cell>
          <cell r="S84">
            <v>37516</v>
          </cell>
          <cell r="T84" t="str">
            <v>17/09-02</v>
          </cell>
          <cell r="U84" t="str">
            <v>АКБ «Башкомснаббанк»</v>
          </cell>
          <cell r="V84">
            <v>1</v>
          </cell>
          <cell r="W84">
            <v>50000</v>
          </cell>
          <cell r="X84">
            <v>37517</v>
          </cell>
          <cell r="Z84" t="str">
            <v xml:space="preserve">Сбербанк России </v>
          </cell>
          <cell r="AA84">
            <v>-100</v>
          </cell>
          <cell r="AB84">
            <v>-0.72854291417165662</v>
          </cell>
          <cell r="AC84">
            <v>-0.72854291417165662</v>
          </cell>
          <cell r="AD84" t="str">
            <v>предъявлен</v>
          </cell>
          <cell r="AF84" t="str">
            <v/>
          </cell>
          <cell r="AI84" t="str">
            <v/>
          </cell>
        </row>
        <row r="85">
          <cell r="A85">
            <v>81</v>
          </cell>
          <cell r="B85" t="str">
            <v>диск</v>
          </cell>
          <cell r="C85" t="str">
            <v>51401</v>
          </cell>
          <cell r="D85" t="str">
            <v>51401`810`2`0400`0000015</v>
          </cell>
          <cell r="E85" t="str">
            <v>АБЭР «Башэкономбанк»</v>
          </cell>
          <cell r="F85" t="str">
            <v>банк</v>
          </cell>
          <cell r="H85" t="str">
            <v>0007475</v>
          </cell>
          <cell r="I85">
            <v>37302</v>
          </cell>
          <cell r="J85">
            <v>2500000</v>
          </cell>
          <cell r="K85" t="str">
            <v>Рубли РФ</v>
          </cell>
          <cell r="L85" t="str">
            <v>по предъявлении</v>
          </cell>
          <cell r="M85">
            <v>37302</v>
          </cell>
          <cell r="N85">
            <v>0</v>
          </cell>
          <cell r="P85">
            <v>2500000</v>
          </cell>
          <cell r="Q85">
            <v>1</v>
          </cell>
          <cell r="R85">
            <v>2500000</v>
          </cell>
          <cell r="S85">
            <v>37529</v>
          </cell>
          <cell r="T85" t="str">
            <v>30/09-10</v>
          </cell>
          <cell r="U85" t="str">
            <v>ОАО Фонд «Народный»</v>
          </cell>
          <cell r="V85">
            <v>1.0000199999999999</v>
          </cell>
          <cell r="W85">
            <v>2500050</v>
          </cell>
          <cell r="X85">
            <v>37529</v>
          </cell>
          <cell r="Y85" t="str">
            <v>30/09-13</v>
          </cell>
          <cell r="Z85" t="str">
            <v>ООО «Уральская нефтепромышленная компания»</v>
          </cell>
          <cell r="AA85">
            <v>50</v>
          </cell>
          <cell r="AB85">
            <v>0</v>
          </cell>
          <cell r="AC85">
            <v>7.3000000000000009E-3</v>
          </cell>
          <cell r="AD85" t="str">
            <v>продан</v>
          </cell>
          <cell r="AF85" t="str">
            <v/>
          </cell>
          <cell r="AI85" t="str">
            <v/>
          </cell>
        </row>
        <row r="86">
          <cell r="A86">
            <v>82</v>
          </cell>
          <cell r="B86" t="str">
            <v>диск</v>
          </cell>
          <cell r="C86" t="str">
            <v>51401</v>
          </cell>
          <cell r="D86" t="str">
            <v>51401`810`2`0400`0000015</v>
          </cell>
          <cell r="E86" t="str">
            <v>АБЭР «Башэкономбанк»</v>
          </cell>
          <cell r="F86" t="str">
            <v>банк</v>
          </cell>
          <cell r="H86" t="str">
            <v>0007613</v>
          </cell>
          <cell r="I86">
            <v>37316</v>
          </cell>
          <cell r="J86">
            <v>2200000</v>
          </cell>
          <cell r="K86" t="str">
            <v>Рубли РФ</v>
          </cell>
          <cell r="L86" t="str">
            <v>по предъявлении</v>
          </cell>
          <cell r="M86">
            <v>37316</v>
          </cell>
          <cell r="N86">
            <v>0</v>
          </cell>
          <cell r="P86">
            <v>2200000</v>
          </cell>
          <cell r="Q86">
            <v>1</v>
          </cell>
          <cell r="R86">
            <v>2200000</v>
          </cell>
          <cell r="S86">
            <v>37529</v>
          </cell>
          <cell r="T86" t="str">
            <v>30/09-10</v>
          </cell>
          <cell r="U86" t="str">
            <v>ОАО Фонд «Народный»</v>
          </cell>
          <cell r="V86">
            <v>1.0000230000000001</v>
          </cell>
          <cell r="W86">
            <v>2200050</v>
          </cell>
          <cell r="X86">
            <v>37529</v>
          </cell>
          <cell r="Y86" t="str">
            <v>30/09-13</v>
          </cell>
          <cell r="Z86" t="str">
            <v>ООО «Уральская нефтепромышленная компания»</v>
          </cell>
          <cell r="AA86">
            <v>50</v>
          </cell>
          <cell r="AB86">
            <v>0</v>
          </cell>
          <cell r="AC86">
            <v>8.2954545454545451E-3</v>
          </cell>
          <cell r="AD86" t="str">
            <v>продан</v>
          </cell>
          <cell r="AF86" t="str">
            <v/>
          </cell>
          <cell r="AI86" t="str">
            <v/>
          </cell>
        </row>
        <row r="87">
          <cell r="A87">
            <v>83</v>
          </cell>
          <cell r="B87" t="str">
            <v>диск</v>
          </cell>
          <cell r="C87" t="str">
            <v>51501</v>
          </cell>
          <cell r="D87" t="str">
            <v>51501`810`5`0400`0000013</v>
          </cell>
          <cell r="E87" t="str">
            <v>ООО ИК «Башкирские ценные бумаги»</v>
          </cell>
          <cell r="F87" t="str">
            <v>прочие</v>
          </cell>
          <cell r="G87" t="str">
            <v>Б</v>
          </cell>
          <cell r="H87" t="str">
            <v>000189</v>
          </cell>
          <cell r="I87">
            <v>37371</v>
          </cell>
          <cell r="J87">
            <v>700000</v>
          </cell>
          <cell r="K87" t="str">
            <v>Рубли РФ</v>
          </cell>
          <cell r="L87" t="str">
            <v>по предъявлении</v>
          </cell>
          <cell r="M87">
            <v>37371</v>
          </cell>
          <cell r="N87">
            <v>0</v>
          </cell>
          <cell r="P87">
            <v>700000</v>
          </cell>
          <cell r="Q87">
            <v>1</v>
          </cell>
          <cell r="R87">
            <v>700000</v>
          </cell>
          <cell r="S87">
            <v>37529</v>
          </cell>
          <cell r="T87" t="str">
            <v>30/09-10</v>
          </cell>
          <cell r="U87" t="str">
            <v>ОАО Фонд «Народный»</v>
          </cell>
          <cell r="V87">
            <v>1</v>
          </cell>
          <cell r="W87">
            <v>700000</v>
          </cell>
          <cell r="X87">
            <v>37530</v>
          </cell>
          <cell r="Y87" t="str">
            <v>01/10-03</v>
          </cell>
          <cell r="Z87" t="str">
            <v>ООО «Фонд «Народный»</v>
          </cell>
          <cell r="AA87">
            <v>0</v>
          </cell>
          <cell r="AB87">
            <v>0</v>
          </cell>
          <cell r="AC87">
            <v>0</v>
          </cell>
          <cell r="AD87" t="str">
            <v>обменен</v>
          </cell>
          <cell r="AF87" t="str">
            <v/>
          </cell>
          <cell r="AI87" t="str">
            <v/>
          </cell>
        </row>
        <row r="88">
          <cell r="A88">
            <v>84</v>
          </cell>
          <cell r="B88" t="str">
            <v>диск</v>
          </cell>
          <cell r="C88" t="str">
            <v>51501</v>
          </cell>
          <cell r="D88" t="str">
            <v>51501`810`5`0400`0000013</v>
          </cell>
          <cell r="E88" t="str">
            <v>ООО ИК «Башкирские ценные бумаги»</v>
          </cell>
          <cell r="F88" t="str">
            <v>прочие</v>
          </cell>
          <cell r="G88" t="str">
            <v>Б</v>
          </cell>
          <cell r="H88" t="str">
            <v>000194</v>
          </cell>
          <cell r="I88">
            <v>37396</v>
          </cell>
          <cell r="J88">
            <v>1000000</v>
          </cell>
          <cell r="K88" t="str">
            <v>Рубли РФ</v>
          </cell>
          <cell r="L88" t="str">
            <v>по предъявлении</v>
          </cell>
          <cell r="M88">
            <v>37396</v>
          </cell>
          <cell r="N88">
            <v>0</v>
          </cell>
          <cell r="P88">
            <v>1000000</v>
          </cell>
          <cell r="Q88">
            <v>1</v>
          </cell>
          <cell r="R88">
            <v>1000000</v>
          </cell>
          <cell r="S88">
            <v>37529</v>
          </cell>
          <cell r="T88" t="str">
            <v>30/09-10</v>
          </cell>
          <cell r="U88" t="str">
            <v>ОАО Фонд «Народный»</v>
          </cell>
          <cell r="V88">
            <v>1</v>
          </cell>
          <cell r="W88">
            <v>1000000</v>
          </cell>
          <cell r="X88">
            <v>37530</v>
          </cell>
          <cell r="Y88" t="str">
            <v>01/10-03</v>
          </cell>
          <cell r="Z88" t="str">
            <v>ООО «Фонд «Народный»</v>
          </cell>
          <cell r="AA88">
            <v>0</v>
          </cell>
          <cell r="AB88">
            <v>0</v>
          </cell>
          <cell r="AC88">
            <v>0</v>
          </cell>
          <cell r="AD88" t="str">
            <v>обменен</v>
          </cell>
          <cell r="AF88" t="str">
            <v/>
          </cell>
          <cell r="AI88" t="str">
            <v/>
          </cell>
        </row>
        <row r="89">
          <cell r="A89">
            <v>85</v>
          </cell>
          <cell r="B89" t="str">
            <v>диск</v>
          </cell>
          <cell r="C89" t="str">
            <v>51501</v>
          </cell>
          <cell r="D89" t="str">
            <v>51501`810`5`0400`0000013</v>
          </cell>
          <cell r="E89" t="str">
            <v>ООО ИК «Башкирские ценные бумаги»</v>
          </cell>
          <cell r="F89" t="str">
            <v>прочие</v>
          </cell>
          <cell r="G89" t="str">
            <v>Б</v>
          </cell>
          <cell r="H89" t="str">
            <v>000204</v>
          </cell>
          <cell r="I89">
            <v>37511</v>
          </cell>
          <cell r="J89">
            <v>500000</v>
          </cell>
          <cell r="K89" t="str">
            <v>Рубли РФ</v>
          </cell>
          <cell r="L89" t="str">
            <v>по предъявлении</v>
          </cell>
          <cell r="M89">
            <v>37511</v>
          </cell>
          <cell r="N89">
            <v>0</v>
          </cell>
          <cell r="P89">
            <v>500000</v>
          </cell>
          <cell r="Q89">
            <v>1</v>
          </cell>
          <cell r="R89">
            <v>500000</v>
          </cell>
          <cell r="S89">
            <v>37529</v>
          </cell>
          <cell r="T89" t="str">
            <v>30/09-10</v>
          </cell>
          <cell r="U89" t="str">
            <v>ОАО Фонд «Народный»</v>
          </cell>
          <cell r="V89">
            <v>1</v>
          </cell>
          <cell r="W89">
            <v>500000</v>
          </cell>
          <cell r="X89">
            <v>37530</v>
          </cell>
          <cell r="Y89" t="str">
            <v>01/10-03</v>
          </cell>
          <cell r="Z89" t="str">
            <v>ООО «Фонд «Народный»</v>
          </cell>
          <cell r="AA89">
            <v>0</v>
          </cell>
          <cell r="AB89">
            <v>0</v>
          </cell>
          <cell r="AC89">
            <v>0</v>
          </cell>
          <cell r="AD89" t="str">
            <v>обменен</v>
          </cell>
          <cell r="AF89" t="str">
            <v/>
          </cell>
          <cell r="AI89" t="str">
            <v/>
          </cell>
        </row>
        <row r="90">
          <cell r="A90">
            <v>86</v>
          </cell>
          <cell r="B90" t="str">
            <v>диск</v>
          </cell>
          <cell r="C90" t="str">
            <v>51501</v>
          </cell>
          <cell r="D90" t="str">
            <v>51501`810`5`0400`0000013</v>
          </cell>
          <cell r="E90" t="str">
            <v>ООО ИК «Башкирские ценные бумаги»</v>
          </cell>
          <cell r="F90" t="str">
            <v>прочие</v>
          </cell>
          <cell r="G90" t="str">
            <v>Б</v>
          </cell>
          <cell r="H90" t="str">
            <v>000206</v>
          </cell>
          <cell r="I90">
            <v>37526</v>
          </cell>
          <cell r="J90">
            <v>1500000</v>
          </cell>
          <cell r="K90" t="str">
            <v>Рубли РФ</v>
          </cell>
          <cell r="L90" t="str">
            <v>по предъявлении</v>
          </cell>
          <cell r="M90">
            <v>37526</v>
          </cell>
          <cell r="N90">
            <v>0</v>
          </cell>
          <cell r="P90">
            <v>1500000</v>
          </cell>
          <cell r="Q90">
            <v>1</v>
          </cell>
          <cell r="R90">
            <v>1500000</v>
          </cell>
          <cell r="S90">
            <v>37529</v>
          </cell>
          <cell r="T90" t="str">
            <v>30/09-10</v>
          </cell>
          <cell r="U90" t="str">
            <v>ОАО Фонд «Народный»</v>
          </cell>
          <cell r="V90">
            <v>1</v>
          </cell>
          <cell r="W90">
            <v>1500000</v>
          </cell>
          <cell r="X90">
            <v>37530</v>
          </cell>
          <cell r="Y90" t="str">
            <v>01/10-03</v>
          </cell>
          <cell r="Z90" t="str">
            <v>ОАО Фонд «Народный»</v>
          </cell>
          <cell r="AA90">
            <v>0</v>
          </cell>
          <cell r="AB90">
            <v>0</v>
          </cell>
          <cell r="AC90">
            <v>0</v>
          </cell>
          <cell r="AD90" t="str">
            <v>обменен</v>
          </cell>
          <cell r="AF90" t="str">
            <v/>
          </cell>
          <cell r="AI90" t="str">
            <v/>
          </cell>
        </row>
        <row r="91">
          <cell r="A91">
            <v>87</v>
          </cell>
          <cell r="B91" t="str">
            <v>диск</v>
          </cell>
          <cell r="C91" t="str">
            <v>51401</v>
          </cell>
          <cell r="D91" t="str">
            <v>51401`810`2`0400`0000015</v>
          </cell>
          <cell r="E91" t="str">
            <v>АБЭР «Башэкономбанк»</v>
          </cell>
          <cell r="F91" t="str">
            <v>банк</v>
          </cell>
          <cell r="H91" t="str">
            <v>0007475</v>
          </cell>
          <cell r="I91">
            <v>37302</v>
          </cell>
          <cell r="J91">
            <v>2500000</v>
          </cell>
          <cell r="K91" t="str">
            <v>Рубли РФ</v>
          </cell>
          <cell r="L91" t="str">
            <v>по предъявлении</v>
          </cell>
          <cell r="M91">
            <v>37302</v>
          </cell>
          <cell r="N91">
            <v>0</v>
          </cell>
          <cell r="P91">
            <v>2500100</v>
          </cell>
          <cell r="Q91">
            <v>1.00004</v>
          </cell>
          <cell r="R91">
            <v>2500100</v>
          </cell>
          <cell r="S91">
            <v>37530</v>
          </cell>
          <cell r="T91" t="str">
            <v>01/10-05</v>
          </cell>
          <cell r="U91" t="str">
            <v>ООО «Уральская нефтепромышленная компания»</v>
          </cell>
          <cell r="V91">
            <v>1</v>
          </cell>
          <cell r="W91">
            <v>2500000</v>
          </cell>
          <cell r="X91">
            <v>37530</v>
          </cell>
          <cell r="Y91" t="str">
            <v>01/10-03</v>
          </cell>
          <cell r="Z91" t="str">
            <v>ОАО Фонд «Народный»</v>
          </cell>
          <cell r="AA91">
            <v>-100</v>
          </cell>
          <cell r="AB91">
            <v>6.4032526418241517E-5</v>
          </cell>
          <cell r="AC91">
            <v>-1.4599416023359065E-2</v>
          </cell>
          <cell r="AD91" t="str">
            <v>обменен</v>
          </cell>
          <cell r="AF91" t="str">
            <v/>
          </cell>
          <cell r="AI91" t="str">
            <v/>
          </cell>
        </row>
        <row r="92">
          <cell r="A92">
            <v>88</v>
          </cell>
          <cell r="B92" t="str">
            <v>диск</v>
          </cell>
          <cell r="C92" t="str">
            <v>51401</v>
          </cell>
          <cell r="D92" t="str">
            <v>51401`810`2`0400`0000015</v>
          </cell>
          <cell r="E92" t="str">
            <v>АБЭР «Башэкономбанк»</v>
          </cell>
          <cell r="F92" t="str">
            <v>банк</v>
          </cell>
          <cell r="H92" t="str">
            <v>0007613</v>
          </cell>
          <cell r="I92">
            <v>37316</v>
          </cell>
          <cell r="J92">
            <v>2200000</v>
          </cell>
          <cell r="K92" t="str">
            <v>Рубли РФ</v>
          </cell>
          <cell r="L92" t="str">
            <v>по предъявлении</v>
          </cell>
          <cell r="M92">
            <v>37316</v>
          </cell>
          <cell r="N92">
            <v>0</v>
          </cell>
          <cell r="P92">
            <v>2200100</v>
          </cell>
          <cell r="Q92">
            <v>1.0000454545454545</v>
          </cell>
          <cell r="R92">
            <v>2200100</v>
          </cell>
          <cell r="S92">
            <v>37530</v>
          </cell>
          <cell r="T92" t="str">
            <v>01/10-05</v>
          </cell>
          <cell r="U92" t="str">
            <v>ООО «Уральская нефтепромышленная компания»</v>
          </cell>
          <cell r="V92">
            <v>1</v>
          </cell>
          <cell r="W92">
            <v>2200000</v>
          </cell>
          <cell r="X92">
            <v>37530</v>
          </cell>
          <cell r="Y92" t="str">
            <v>01/10-03</v>
          </cell>
          <cell r="Z92" t="str">
            <v>ОАО Фонд «Народный»</v>
          </cell>
          <cell r="AA92">
            <v>-100</v>
          </cell>
          <cell r="AB92">
            <v>7.7524088752125547E-5</v>
          </cell>
          <cell r="AC92">
            <v>-1.6590154992954867E-2</v>
          </cell>
          <cell r="AD92" t="str">
            <v>обменен</v>
          </cell>
          <cell r="AF92" t="str">
            <v/>
          </cell>
          <cell r="AI92" t="str">
            <v/>
          </cell>
        </row>
        <row r="93">
          <cell r="A93">
            <v>89</v>
          </cell>
          <cell r="B93" t="str">
            <v>диск</v>
          </cell>
          <cell r="C93" t="str">
            <v>51401</v>
          </cell>
          <cell r="D93" t="str">
            <v>51401`810`5`0400`0000016</v>
          </cell>
          <cell r="E93" t="str">
            <v>АКБ «Гранит»</v>
          </cell>
          <cell r="F93" t="str">
            <v>банк</v>
          </cell>
          <cell r="H93" t="str">
            <v>0001165</v>
          </cell>
          <cell r="I93">
            <v>37473</v>
          </cell>
          <cell r="J93">
            <v>11000000</v>
          </cell>
          <cell r="K93" t="str">
            <v>Рубли РФ</v>
          </cell>
          <cell r="L93" t="str">
            <v>по предъявлении, но не ранее 01.10.2002г.</v>
          </cell>
          <cell r="M93">
            <v>37530</v>
          </cell>
          <cell r="N93">
            <v>0</v>
          </cell>
          <cell r="P93">
            <v>11000000</v>
          </cell>
          <cell r="Q93">
            <v>1</v>
          </cell>
          <cell r="R93">
            <v>11000000</v>
          </cell>
          <cell r="S93">
            <v>37530</v>
          </cell>
          <cell r="T93" t="str">
            <v>01/10-03</v>
          </cell>
          <cell r="U93" t="str">
            <v>ОАО Фонд «Народный»</v>
          </cell>
          <cell r="V93">
            <v>1</v>
          </cell>
          <cell r="W93">
            <v>11000000</v>
          </cell>
          <cell r="X93">
            <v>37530</v>
          </cell>
          <cell r="Y93" t="str">
            <v>0154/02</v>
          </cell>
          <cell r="Z93" t="str">
            <v>ОАО «ИФ «ОЛМА»</v>
          </cell>
          <cell r="AA93">
            <v>0</v>
          </cell>
          <cell r="AB93">
            <v>0</v>
          </cell>
          <cell r="AC93">
            <v>0</v>
          </cell>
          <cell r="AD93" t="str">
            <v>продан</v>
          </cell>
          <cell r="AF93" t="str">
            <v/>
          </cell>
          <cell r="AG93" t="str">
            <v>51410`810`1`0400`0000009</v>
          </cell>
          <cell r="AI93" t="str">
            <v/>
          </cell>
        </row>
        <row r="94">
          <cell r="A94">
            <v>90</v>
          </cell>
          <cell r="B94" t="str">
            <v>диск</v>
          </cell>
          <cell r="C94" t="str">
            <v>51406</v>
          </cell>
          <cell r="D94" t="str">
            <v>51406`810`4`0400`0000001</v>
          </cell>
          <cell r="E94" t="str">
            <v>АБ «Газпромбанк» (ЗАО)</v>
          </cell>
          <cell r="F94" t="str">
            <v>банк</v>
          </cell>
          <cell r="G94" t="str">
            <v>ГПБ</v>
          </cell>
          <cell r="H94" t="str">
            <v>0091272</v>
          </cell>
          <cell r="I94">
            <v>37522</v>
          </cell>
          <cell r="J94">
            <v>3000000</v>
          </cell>
          <cell r="K94" t="str">
            <v>Рубли РФ</v>
          </cell>
          <cell r="L94" t="str">
            <v>по предъявлении, но не ранее 20.04.2004г.</v>
          </cell>
          <cell r="M94">
            <v>38097</v>
          </cell>
          <cell r="N94">
            <v>0.18587308275028533</v>
          </cell>
          <cell r="P94">
            <v>2330618.23</v>
          </cell>
          <cell r="Q94">
            <v>0.77687274333333334</v>
          </cell>
          <cell r="R94">
            <v>2330618.23</v>
          </cell>
          <cell r="S94">
            <v>37533</v>
          </cell>
          <cell r="T94" t="str">
            <v>04/10-04</v>
          </cell>
          <cell r="U94" t="str">
            <v>ОАО АКБ «РУССОБАНК»</v>
          </cell>
          <cell r="V94">
            <v>0.83040400000000003</v>
          </cell>
          <cell r="W94">
            <v>2491211.7999999998</v>
          </cell>
          <cell r="X94">
            <v>37718</v>
          </cell>
          <cell r="Y94">
            <v>37076</v>
          </cell>
          <cell r="Z94" t="str">
            <v>ООО «Евроинвест 2003»</v>
          </cell>
          <cell r="AA94">
            <v>160593.56999999983</v>
          </cell>
          <cell r="AB94">
            <v>0.18587308275028533</v>
          </cell>
          <cell r="AC94">
            <v>0.13594966741646183</v>
          </cell>
          <cell r="AD94" t="str">
            <v>продан</v>
          </cell>
          <cell r="AE94">
            <v>1</v>
          </cell>
          <cell r="AF94">
            <v>23306.1823</v>
          </cell>
          <cell r="AG94" t="str">
            <v>51410`810`5`0400`0000010</v>
          </cell>
          <cell r="AI94" t="str">
            <v/>
          </cell>
        </row>
        <row r="95">
          <cell r="A95">
            <v>91</v>
          </cell>
          <cell r="B95" t="str">
            <v>диск</v>
          </cell>
          <cell r="C95" t="str">
            <v>51406</v>
          </cell>
          <cell r="D95" t="str">
            <v>51406`810`4`0400`0000001</v>
          </cell>
          <cell r="E95" t="str">
            <v>АБ «Газпромбанк» (ЗАО)</v>
          </cell>
          <cell r="F95" t="str">
            <v>банк</v>
          </cell>
          <cell r="G95" t="str">
            <v>ГПБ</v>
          </cell>
          <cell r="H95" t="str">
            <v>0091273</v>
          </cell>
          <cell r="I95">
            <v>37522</v>
          </cell>
          <cell r="J95">
            <v>3000000</v>
          </cell>
          <cell r="K95" t="str">
            <v>Рубли РФ</v>
          </cell>
          <cell r="L95" t="str">
            <v>по предъявлении, но не ранее 20.04.2004г.</v>
          </cell>
          <cell r="M95">
            <v>38097</v>
          </cell>
          <cell r="N95">
            <v>0.18587308275028533</v>
          </cell>
          <cell r="P95">
            <v>2330618.23</v>
          </cell>
          <cell r="Q95">
            <v>0.77687274333333334</v>
          </cell>
          <cell r="R95">
            <v>2330618.23</v>
          </cell>
          <cell r="S95">
            <v>37533</v>
          </cell>
          <cell r="T95" t="str">
            <v>04/10-04</v>
          </cell>
          <cell r="U95" t="str">
            <v>ОАО АКБ «РУССОБАНК»</v>
          </cell>
          <cell r="V95">
            <v>0.83040400000000003</v>
          </cell>
          <cell r="W95">
            <v>2491211.7999999998</v>
          </cell>
          <cell r="X95">
            <v>37718</v>
          </cell>
          <cell r="Y95">
            <v>37076</v>
          </cell>
          <cell r="Z95" t="str">
            <v>ООО «Евроинвест 2003»</v>
          </cell>
          <cell r="AA95">
            <v>160593.56999999983</v>
          </cell>
          <cell r="AB95">
            <v>0.18587308275028533</v>
          </cell>
          <cell r="AC95">
            <v>0.13594966741646183</v>
          </cell>
          <cell r="AD95" t="str">
            <v>продан</v>
          </cell>
          <cell r="AE95">
            <v>1</v>
          </cell>
          <cell r="AF95">
            <v>23306.1823</v>
          </cell>
          <cell r="AG95" t="str">
            <v>51410`810`5`0400`0000010</v>
          </cell>
          <cell r="AI95" t="str">
            <v/>
          </cell>
        </row>
        <row r="96">
          <cell r="A96">
            <v>92</v>
          </cell>
          <cell r="B96" t="str">
            <v>диск</v>
          </cell>
          <cell r="C96" t="str">
            <v>51401</v>
          </cell>
          <cell r="D96" t="str">
            <v>51401`810`2`0400`0000002</v>
          </cell>
          <cell r="E96" t="str">
            <v>Сбербанк РФ</v>
          </cell>
          <cell r="F96" t="str">
            <v>банк</v>
          </cell>
          <cell r="G96" t="str">
            <v>ВЛ</v>
          </cell>
          <cell r="H96" t="str">
            <v>0477230</v>
          </cell>
          <cell r="I96">
            <v>37546</v>
          </cell>
          <cell r="J96">
            <v>1000000</v>
          </cell>
          <cell r="K96" t="str">
            <v>Рубли РФ</v>
          </cell>
          <cell r="L96" t="str">
            <v>по предъявлении</v>
          </cell>
          <cell r="M96">
            <v>37546</v>
          </cell>
          <cell r="N96">
            <v>0</v>
          </cell>
          <cell r="P96">
            <v>1000000</v>
          </cell>
          <cell r="Q96">
            <v>1</v>
          </cell>
          <cell r="R96">
            <v>1000000</v>
          </cell>
          <cell r="S96">
            <v>37545</v>
          </cell>
          <cell r="T96" t="str">
            <v>3630</v>
          </cell>
          <cell r="U96" t="str">
            <v>Сбербанк РФ</v>
          </cell>
          <cell r="V96">
            <v>1.0002500000000001</v>
          </cell>
          <cell r="W96">
            <v>1000250</v>
          </cell>
          <cell r="X96">
            <v>37547</v>
          </cell>
          <cell r="Y96" t="str">
            <v>18/10-02</v>
          </cell>
          <cell r="Z96" t="str">
            <v>ООО «Кинотеатр «Октябрь»</v>
          </cell>
          <cell r="AA96">
            <v>250</v>
          </cell>
          <cell r="AB96">
            <v>0</v>
          </cell>
          <cell r="AC96">
            <v>4.5624999999999999E-2</v>
          </cell>
          <cell r="AD96" t="str">
            <v>продан</v>
          </cell>
          <cell r="AF96" t="str">
            <v/>
          </cell>
          <cell r="AI96" t="str">
            <v/>
          </cell>
        </row>
        <row r="97">
          <cell r="A97">
            <v>93</v>
          </cell>
          <cell r="B97" t="str">
            <v>диск</v>
          </cell>
          <cell r="C97" t="str">
            <v>51401</v>
          </cell>
          <cell r="D97" t="str">
            <v>51401`810`2`0400`0000002</v>
          </cell>
          <cell r="E97" t="str">
            <v>Сбербанк РФ</v>
          </cell>
          <cell r="F97" t="str">
            <v>банк</v>
          </cell>
          <cell r="G97" t="str">
            <v>ВЛ</v>
          </cell>
          <cell r="H97" t="str">
            <v>0477231</v>
          </cell>
          <cell r="I97">
            <v>37546</v>
          </cell>
          <cell r="J97">
            <v>1000000</v>
          </cell>
          <cell r="K97" t="str">
            <v>Рубли РФ</v>
          </cell>
          <cell r="L97" t="str">
            <v>по предъявлении</v>
          </cell>
          <cell r="M97">
            <v>37546</v>
          </cell>
          <cell r="N97">
            <v>0</v>
          </cell>
          <cell r="P97">
            <v>1000000</v>
          </cell>
          <cell r="Q97">
            <v>1</v>
          </cell>
          <cell r="R97">
            <v>1000000</v>
          </cell>
          <cell r="S97">
            <v>37545</v>
          </cell>
          <cell r="T97" t="str">
            <v>3630</v>
          </cell>
          <cell r="U97" t="str">
            <v>Сбербанк РФ</v>
          </cell>
          <cell r="V97">
            <v>1.0002500000000001</v>
          </cell>
          <cell r="W97">
            <v>1000250</v>
          </cell>
          <cell r="X97">
            <v>37547</v>
          </cell>
          <cell r="Y97" t="str">
            <v>18/10-02</v>
          </cell>
          <cell r="Z97" t="str">
            <v>ООО «Кинотеатр «Октябрь»</v>
          </cell>
          <cell r="AA97">
            <v>250</v>
          </cell>
          <cell r="AB97">
            <v>0</v>
          </cell>
          <cell r="AC97">
            <v>4.5624999999999999E-2</v>
          </cell>
          <cell r="AD97" t="str">
            <v>продан</v>
          </cell>
          <cell r="AF97" t="str">
            <v/>
          </cell>
          <cell r="AI97" t="str">
            <v/>
          </cell>
        </row>
        <row r="98">
          <cell r="A98">
            <v>94</v>
          </cell>
          <cell r="B98" t="str">
            <v>диск</v>
          </cell>
          <cell r="C98" t="str">
            <v>51401</v>
          </cell>
          <cell r="D98" t="str">
            <v>51401`810`2`0400`0000002</v>
          </cell>
          <cell r="E98" t="str">
            <v>Сбербанк РФ</v>
          </cell>
          <cell r="F98" t="str">
            <v>банк</v>
          </cell>
          <cell r="G98" t="str">
            <v>ВЛ</v>
          </cell>
          <cell r="H98" t="str">
            <v>0477232</v>
          </cell>
          <cell r="I98">
            <v>37546</v>
          </cell>
          <cell r="J98">
            <v>1000000</v>
          </cell>
          <cell r="K98" t="str">
            <v>Рубли РФ</v>
          </cell>
          <cell r="L98" t="str">
            <v>по предъявлении</v>
          </cell>
          <cell r="M98">
            <v>37546</v>
          </cell>
          <cell r="N98">
            <v>0</v>
          </cell>
          <cell r="P98">
            <v>1000000</v>
          </cell>
          <cell r="Q98">
            <v>1</v>
          </cell>
          <cell r="R98">
            <v>1000000</v>
          </cell>
          <cell r="S98">
            <v>37545</v>
          </cell>
          <cell r="T98" t="str">
            <v>3630</v>
          </cell>
          <cell r="U98" t="str">
            <v>Сбербанк РФ</v>
          </cell>
          <cell r="V98">
            <v>1.0002500000000001</v>
          </cell>
          <cell r="W98">
            <v>1000250</v>
          </cell>
          <cell r="X98">
            <v>37547</v>
          </cell>
          <cell r="Y98" t="str">
            <v>18/10-02</v>
          </cell>
          <cell r="Z98" t="str">
            <v>ООО «Кинотеатр «Октябрь»</v>
          </cell>
          <cell r="AA98">
            <v>250</v>
          </cell>
          <cell r="AB98">
            <v>0</v>
          </cell>
          <cell r="AC98">
            <v>4.5624999999999999E-2</v>
          </cell>
          <cell r="AD98" t="str">
            <v>продан</v>
          </cell>
          <cell r="AF98" t="str">
            <v/>
          </cell>
          <cell r="AI98" t="str">
            <v/>
          </cell>
        </row>
        <row r="99">
          <cell r="A99">
            <v>95</v>
          </cell>
          <cell r="B99" t="str">
            <v>диск</v>
          </cell>
          <cell r="C99" t="str">
            <v>51401</v>
          </cell>
          <cell r="D99" t="str">
            <v>51401`810`2`0400`0000002</v>
          </cell>
          <cell r="E99" t="str">
            <v>Сбербанк РФ</v>
          </cell>
          <cell r="F99" t="str">
            <v>банк</v>
          </cell>
          <cell r="G99" t="str">
            <v>ВЛ</v>
          </cell>
          <cell r="H99" t="str">
            <v>0477233</v>
          </cell>
          <cell r="I99">
            <v>37546</v>
          </cell>
          <cell r="J99">
            <v>1000000</v>
          </cell>
          <cell r="K99" t="str">
            <v>Рубли РФ</v>
          </cell>
          <cell r="L99" t="str">
            <v>по предъявлении</v>
          </cell>
          <cell r="M99">
            <v>37546</v>
          </cell>
          <cell r="N99">
            <v>0</v>
          </cell>
          <cell r="P99">
            <v>1000000</v>
          </cell>
          <cell r="Q99">
            <v>1</v>
          </cell>
          <cell r="R99">
            <v>1000000</v>
          </cell>
          <cell r="S99">
            <v>37545</v>
          </cell>
          <cell r="T99" t="str">
            <v>3630</v>
          </cell>
          <cell r="U99" t="str">
            <v>Сбербанк РФ</v>
          </cell>
          <cell r="V99">
            <v>1.0002500000000001</v>
          </cell>
          <cell r="W99">
            <v>1000250</v>
          </cell>
          <cell r="X99">
            <v>37547</v>
          </cell>
          <cell r="Y99" t="str">
            <v>18/10-02</v>
          </cell>
          <cell r="Z99" t="str">
            <v>ООО «Кинотеатр «Октябрь»</v>
          </cell>
          <cell r="AA99">
            <v>250</v>
          </cell>
          <cell r="AB99">
            <v>0</v>
          </cell>
          <cell r="AC99">
            <v>4.5624999999999999E-2</v>
          </cell>
          <cell r="AD99" t="str">
            <v>продан</v>
          </cell>
          <cell r="AF99" t="str">
            <v/>
          </cell>
          <cell r="AI99" t="str">
            <v/>
          </cell>
        </row>
        <row r="100">
          <cell r="A100">
            <v>96</v>
          </cell>
          <cell r="B100" t="str">
            <v>диск</v>
          </cell>
          <cell r="C100">
            <v>51503</v>
          </cell>
          <cell r="D100" t="str">
            <v>51503`810`4`0400`0000001</v>
          </cell>
          <cell r="E100" t="str">
            <v>ДП Птицефабрика «Башкирская» ГУСП</v>
          </cell>
          <cell r="F100" t="str">
            <v>прочие</v>
          </cell>
          <cell r="G100" t="str">
            <v xml:space="preserve"> </v>
          </cell>
          <cell r="H100" t="str">
            <v>3414203</v>
          </cell>
          <cell r="I100">
            <v>37553</v>
          </cell>
          <cell r="J100">
            <v>460795.54</v>
          </cell>
          <cell r="K100" t="str">
            <v>Рубли РФ</v>
          </cell>
          <cell r="L100" t="str">
            <v>по предъявлении, но не ранее 01.01.2003г.</v>
          </cell>
          <cell r="M100">
            <v>37622</v>
          </cell>
          <cell r="N100">
            <v>0</v>
          </cell>
          <cell r="P100">
            <v>460795.54</v>
          </cell>
          <cell r="Q100">
            <v>1</v>
          </cell>
          <cell r="R100">
            <v>460795.54</v>
          </cell>
          <cell r="S100">
            <v>37557</v>
          </cell>
          <cell r="T100" t="str">
            <v>согл. об отступ.</v>
          </cell>
          <cell r="U100" t="str">
            <v>ДП Птицефабрика «Башкирская» ГУСП</v>
          </cell>
          <cell r="V100">
            <v>1</v>
          </cell>
          <cell r="W100">
            <v>460795.54</v>
          </cell>
          <cell r="X100">
            <v>37560</v>
          </cell>
          <cell r="Y100" t="str">
            <v>31/10-10</v>
          </cell>
          <cell r="Z100" t="str">
            <v>ЗАО "Правовед"</v>
          </cell>
          <cell r="AA100">
            <v>0</v>
          </cell>
          <cell r="AB100">
            <v>0</v>
          </cell>
          <cell r="AC100">
            <v>0</v>
          </cell>
          <cell r="AD100" t="str">
            <v>продан</v>
          </cell>
          <cell r="AF100" t="str">
            <v/>
          </cell>
          <cell r="AI100" t="str">
            <v/>
          </cell>
        </row>
        <row r="101">
          <cell r="A101">
            <v>97</v>
          </cell>
          <cell r="B101" t="str">
            <v>диск</v>
          </cell>
          <cell r="C101">
            <v>51504</v>
          </cell>
          <cell r="D101" t="str">
            <v>51504`810`9`0400`0000005</v>
          </cell>
          <cell r="E101" t="str">
            <v>ЗАО «Стройметресурс»</v>
          </cell>
          <cell r="F101" t="str">
            <v>прочие</v>
          </cell>
          <cell r="G101" t="str">
            <v xml:space="preserve"> </v>
          </cell>
          <cell r="H101" t="str">
            <v>0010161</v>
          </cell>
          <cell r="I101">
            <v>37558</v>
          </cell>
          <cell r="J101">
            <v>2000000</v>
          </cell>
          <cell r="K101" t="str">
            <v>Рубли РФ</v>
          </cell>
          <cell r="L101" t="str">
            <v>по предъявлении, но не ранее 19.02.2003г.</v>
          </cell>
          <cell r="M101">
            <v>37671</v>
          </cell>
          <cell r="N101">
            <v>0.229998931449165</v>
          </cell>
          <cell r="P101">
            <v>1867056</v>
          </cell>
          <cell r="Q101">
            <v>0.93352800000000002</v>
          </cell>
          <cell r="R101">
            <v>1867056</v>
          </cell>
          <cell r="S101">
            <v>37558</v>
          </cell>
          <cell r="T101" t="str">
            <v>29/10-05</v>
          </cell>
          <cell r="U101" t="str">
            <v>ОАО «ИФ «ОЛМА»</v>
          </cell>
          <cell r="V101">
            <v>0.95494699999999999</v>
          </cell>
          <cell r="W101">
            <v>1909894.82</v>
          </cell>
          <cell r="X101">
            <v>37589</v>
          </cell>
          <cell r="Y101" t="str">
            <v>29/11-12</v>
          </cell>
          <cell r="Z101" t="str">
            <v>ОАО Фонд «Народный»</v>
          </cell>
          <cell r="AA101">
            <v>42838.820000000065</v>
          </cell>
          <cell r="AB101">
            <v>0.229998931449165</v>
          </cell>
          <cell r="AC101">
            <v>0.27015395256731289</v>
          </cell>
          <cell r="AD101" t="str">
            <v>продан</v>
          </cell>
          <cell r="AE101">
            <v>1</v>
          </cell>
          <cell r="AF101">
            <v>18670.560000000001</v>
          </cell>
          <cell r="AG101" t="str">
            <v>51510`810`6`0400`0000027</v>
          </cell>
          <cell r="AI101" t="str">
            <v/>
          </cell>
        </row>
        <row r="102">
          <cell r="A102">
            <v>98</v>
          </cell>
          <cell r="B102" t="str">
            <v>диск</v>
          </cell>
          <cell r="C102">
            <v>51504</v>
          </cell>
          <cell r="D102" t="str">
            <v>51504`810`9`0400`0000005</v>
          </cell>
          <cell r="E102" t="str">
            <v>ЗАО «Стройметресурс»</v>
          </cell>
          <cell r="F102" t="str">
            <v>прочие</v>
          </cell>
          <cell r="G102" t="str">
            <v xml:space="preserve"> </v>
          </cell>
          <cell r="H102" t="str">
            <v>0010162</v>
          </cell>
          <cell r="I102">
            <v>37558</v>
          </cell>
          <cell r="J102">
            <v>2000000</v>
          </cell>
          <cell r="K102" t="str">
            <v>Рубли РФ</v>
          </cell>
          <cell r="L102" t="str">
            <v>по предъявлении, но не ранее 19.02.2003г.</v>
          </cell>
          <cell r="M102">
            <v>37671</v>
          </cell>
          <cell r="N102">
            <v>0.229998931449165</v>
          </cell>
          <cell r="P102">
            <v>1867056</v>
          </cell>
          <cell r="Q102">
            <v>0.93352800000000002</v>
          </cell>
          <cell r="R102">
            <v>1867056</v>
          </cell>
          <cell r="S102">
            <v>37558</v>
          </cell>
          <cell r="T102" t="str">
            <v>29/10-05</v>
          </cell>
          <cell r="U102" t="str">
            <v>ОАО «ИФ «ОЛМА»</v>
          </cell>
          <cell r="V102">
            <v>0.95494699999999999</v>
          </cell>
          <cell r="W102">
            <v>1909894.82</v>
          </cell>
          <cell r="X102">
            <v>37589</v>
          </cell>
          <cell r="Y102" t="str">
            <v>29/11-12</v>
          </cell>
          <cell r="Z102" t="str">
            <v>ОАО Фонд «Народный»</v>
          </cell>
          <cell r="AA102">
            <v>42838.820000000065</v>
          </cell>
          <cell r="AB102">
            <v>0.229998931449165</v>
          </cell>
          <cell r="AC102">
            <v>0.27015395256731289</v>
          </cell>
          <cell r="AD102" t="str">
            <v>продан</v>
          </cell>
          <cell r="AE102">
            <v>1</v>
          </cell>
          <cell r="AF102">
            <v>18670.560000000001</v>
          </cell>
          <cell r="AG102" t="str">
            <v>51510`810`6`0400`0000027</v>
          </cell>
          <cell r="AI102" t="str">
            <v/>
          </cell>
        </row>
        <row r="103">
          <cell r="A103">
            <v>99</v>
          </cell>
          <cell r="B103" t="str">
            <v>диск</v>
          </cell>
          <cell r="C103">
            <v>51504</v>
          </cell>
          <cell r="D103" t="str">
            <v>51504`810`9`0400`0000005</v>
          </cell>
          <cell r="E103" t="str">
            <v>ЗАО «Стройметресурс»</v>
          </cell>
          <cell r="F103" t="str">
            <v>прочие</v>
          </cell>
          <cell r="G103" t="str">
            <v xml:space="preserve"> </v>
          </cell>
          <cell r="H103" t="str">
            <v>0010163</v>
          </cell>
          <cell r="I103">
            <v>37558</v>
          </cell>
          <cell r="J103">
            <v>1000000</v>
          </cell>
          <cell r="K103" t="str">
            <v>Рубли РФ</v>
          </cell>
          <cell r="L103" t="str">
            <v>по предъявлении, но не ранее 19.02.2003г.</v>
          </cell>
          <cell r="M103">
            <v>37671</v>
          </cell>
          <cell r="N103">
            <v>0.229998931449165</v>
          </cell>
          <cell r="P103">
            <v>933528</v>
          </cell>
          <cell r="Q103">
            <v>0.93352800000000002</v>
          </cell>
          <cell r="R103">
            <v>933528</v>
          </cell>
          <cell r="S103">
            <v>37558</v>
          </cell>
          <cell r="T103" t="str">
            <v>29/10-05</v>
          </cell>
          <cell r="U103" t="str">
            <v>ОАО «ИФ «ОЛМА»</v>
          </cell>
          <cell r="V103">
            <v>0.95494699999999999</v>
          </cell>
          <cell r="W103">
            <v>954947.42</v>
          </cell>
          <cell r="X103">
            <v>37589</v>
          </cell>
          <cell r="Y103" t="str">
            <v>29/11-12</v>
          </cell>
          <cell r="Z103" t="str">
            <v>ОАО Фонд «Народный»</v>
          </cell>
          <cell r="AA103">
            <v>21419.420000000042</v>
          </cell>
          <cell r="AB103">
            <v>0.229998931449165</v>
          </cell>
          <cell r="AC103">
            <v>0.2701540786930805</v>
          </cell>
          <cell r="AD103" t="str">
            <v>продан</v>
          </cell>
          <cell r="AE103">
            <v>1</v>
          </cell>
          <cell r="AF103">
            <v>9335.2800000000007</v>
          </cell>
          <cell r="AG103" t="str">
            <v>51510`810`6`0400`0000027</v>
          </cell>
          <cell r="AI103" t="str">
            <v/>
          </cell>
        </row>
        <row r="104">
          <cell r="A104">
            <v>100</v>
          </cell>
          <cell r="B104" t="str">
            <v>диск</v>
          </cell>
          <cell r="C104">
            <v>51404</v>
          </cell>
          <cell r="D104" t="str">
            <v>51404`810`8`0400`0000001</v>
          </cell>
          <cell r="E104" t="str">
            <v>АКБ «Башкомснаббанк»</v>
          </cell>
          <cell r="F104" t="str">
            <v>банк</v>
          </cell>
          <cell r="G104">
            <v>2001</v>
          </cell>
          <cell r="H104" t="str">
            <v>000267</v>
          </cell>
          <cell r="I104">
            <v>37559</v>
          </cell>
          <cell r="J104">
            <v>1535835.13</v>
          </cell>
          <cell r="K104" t="str">
            <v>Рубли РФ</v>
          </cell>
          <cell r="L104" t="str">
            <v>по предъявлении, но не ранее 03.02.2003г.</v>
          </cell>
          <cell r="M104">
            <v>37655</v>
          </cell>
          <cell r="N104">
            <v>0.25521466478440125</v>
          </cell>
          <cell r="P104">
            <v>1439227.08</v>
          </cell>
          <cell r="Q104">
            <v>0.93709738232123929</v>
          </cell>
          <cell r="R104">
            <v>1439227.08</v>
          </cell>
          <cell r="S104">
            <v>37559</v>
          </cell>
          <cell r="T104" t="str">
            <v>30/10-05</v>
          </cell>
          <cell r="U104" t="str">
            <v>АКБ «Башкомснаббанк»</v>
          </cell>
          <cell r="V104">
            <v>0.93709699999999996</v>
          </cell>
          <cell r="W104">
            <v>1439227.08</v>
          </cell>
          <cell r="X104">
            <v>37559</v>
          </cell>
          <cell r="Y104" t="str">
            <v>30/10-05</v>
          </cell>
          <cell r="Z104" t="str">
            <v>ООО «Фирма «Башкирские инвестиции»</v>
          </cell>
          <cell r="AA104">
            <v>0</v>
          </cell>
          <cell r="AB104">
            <v>0.25521466478440125</v>
          </cell>
          <cell r="AC104">
            <v>0</v>
          </cell>
          <cell r="AD104" t="str">
            <v>продан</v>
          </cell>
          <cell r="AF104" t="str">
            <v/>
          </cell>
          <cell r="AI104" t="str">
            <v/>
          </cell>
        </row>
        <row r="105">
          <cell r="A105">
            <v>101</v>
          </cell>
          <cell r="B105" t="str">
            <v>диск</v>
          </cell>
          <cell r="C105">
            <v>51404</v>
          </cell>
          <cell r="D105" t="str">
            <v>51404`810`8`0400`0000001</v>
          </cell>
          <cell r="E105" t="str">
            <v>АКБ «Башкомснаббанк»</v>
          </cell>
          <cell r="F105" t="str">
            <v>банк</v>
          </cell>
          <cell r="G105">
            <v>2001</v>
          </cell>
          <cell r="H105" t="str">
            <v>000268</v>
          </cell>
          <cell r="I105">
            <v>37559</v>
          </cell>
          <cell r="J105">
            <v>1535835.13</v>
          </cell>
          <cell r="K105" t="str">
            <v>Рубли РФ</v>
          </cell>
          <cell r="L105" t="str">
            <v>по предъявлении, но не ранее 03.02.2003г.</v>
          </cell>
          <cell r="M105">
            <v>37655</v>
          </cell>
          <cell r="N105">
            <v>0.25521466478440125</v>
          </cell>
          <cell r="P105">
            <v>1439227.08</v>
          </cell>
          <cell r="Q105">
            <v>0.93709738232123929</v>
          </cell>
          <cell r="R105">
            <v>1439227.08</v>
          </cell>
          <cell r="S105">
            <v>37559</v>
          </cell>
          <cell r="T105" t="str">
            <v>30/10-05</v>
          </cell>
          <cell r="U105" t="str">
            <v>АКБ «Башкомснаббанк»</v>
          </cell>
          <cell r="V105">
            <v>0.93709699999999996</v>
          </cell>
          <cell r="W105">
            <v>1439227.08</v>
          </cell>
          <cell r="X105">
            <v>37559</v>
          </cell>
          <cell r="Y105" t="str">
            <v>30/10-05</v>
          </cell>
          <cell r="Z105" t="str">
            <v>ООО «Фирма «Башкирские инвестиции»</v>
          </cell>
          <cell r="AA105">
            <v>0</v>
          </cell>
          <cell r="AB105">
            <v>0.25521466478440125</v>
          </cell>
          <cell r="AC105">
            <v>0</v>
          </cell>
          <cell r="AD105" t="str">
            <v>продан</v>
          </cell>
          <cell r="AF105" t="str">
            <v/>
          </cell>
          <cell r="AI105" t="str">
            <v/>
          </cell>
        </row>
        <row r="106">
          <cell r="A106">
            <v>102</v>
          </cell>
          <cell r="B106" t="str">
            <v>диск</v>
          </cell>
          <cell r="C106">
            <v>51404</v>
          </cell>
          <cell r="D106" t="str">
            <v>51404`810`8`0400`0000001</v>
          </cell>
          <cell r="E106" t="str">
            <v>АКБ «Башкомснаббанк»</v>
          </cell>
          <cell r="F106" t="str">
            <v>банк</v>
          </cell>
          <cell r="G106">
            <v>2001</v>
          </cell>
          <cell r="H106" t="str">
            <v>000269</v>
          </cell>
          <cell r="I106">
            <v>37559</v>
          </cell>
          <cell r="J106">
            <v>1535835.13</v>
          </cell>
          <cell r="K106" t="str">
            <v>Рубли РФ</v>
          </cell>
          <cell r="L106" t="str">
            <v>по предъявлении, но не ранее 03.02.2003г.</v>
          </cell>
          <cell r="M106">
            <v>37655</v>
          </cell>
          <cell r="N106">
            <v>0.25521466478440125</v>
          </cell>
          <cell r="P106">
            <v>1439227.08</v>
          </cell>
          <cell r="Q106">
            <v>0.93709738232123929</v>
          </cell>
          <cell r="R106">
            <v>1439227.08</v>
          </cell>
          <cell r="S106">
            <v>37559</v>
          </cell>
          <cell r="T106" t="str">
            <v>30/10-05</v>
          </cell>
          <cell r="U106" t="str">
            <v>АКБ «Башкомснаббанк»</v>
          </cell>
          <cell r="V106">
            <v>0.93709699999999996</v>
          </cell>
          <cell r="W106">
            <v>1439227.08</v>
          </cell>
          <cell r="X106">
            <v>37559</v>
          </cell>
          <cell r="Y106" t="str">
            <v>30/10-05</v>
          </cell>
          <cell r="Z106" t="str">
            <v>ООО «Фирма «Башкирские инвестиции»</v>
          </cell>
          <cell r="AA106">
            <v>0</v>
          </cell>
          <cell r="AB106">
            <v>0.25521466478440125</v>
          </cell>
          <cell r="AC106">
            <v>0</v>
          </cell>
          <cell r="AD106" t="str">
            <v>продан</v>
          </cell>
          <cell r="AF106" t="str">
            <v/>
          </cell>
          <cell r="AI106" t="str">
            <v/>
          </cell>
        </row>
        <row r="107">
          <cell r="A107">
            <v>103</v>
          </cell>
          <cell r="B107" t="str">
            <v>диск</v>
          </cell>
          <cell r="C107">
            <v>51403</v>
          </cell>
          <cell r="D107" t="str">
            <v>51403`810`8`0400`0000002</v>
          </cell>
          <cell r="E107" t="str">
            <v>АКБ «Башкомснаббанк»</v>
          </cell>
          <cell r="F107" t="str">
            <v>банк</v>
          </cell>
          <cell r="G107">
            <v>2001</v>
          </cell>
          <cell r="H107" t="str">
            <v>000270</v>
          </cell>
          <cell r="I107">
            <v>37559</v>
          </cell>
          <cell r="J107">
            <v>92708.9</v>
          </cell>
          <cell r="K107" t="str">
            <v>Рубли РФ</v>
          </cell>
          <cell r="L107" t="str">
            <v>по предъявлении, но не ранее 03.01.2003г.</v>
          </cell>
          <cell r="M107">
            <v>37624</v>
          </cell>
          <cell r="N107">
            <v>0.24339798861974193</v>
          </cell>
          <cell r="P107">
            <v>88857.39</v>
          </cell>
          <cell r="Q107">
            <v>0.95845587640453078</v>
          </cell>
          <cell r="R107">
            <v>88857.39</v>
          </cell>
          <cell r="S107">
            <v>37559</v>
          </cell>
          <cell r="T107" t="str">
            <v>30/10-05</v>
          </cell>
          <cell r="U107" t="str">
            <v>АКБ «Башкомснаббанк»</v>
          </cell>
          <cell r="V107">
            <v>0.95953500000000003</v>
          </cell>
          <cell r="W107">
            <v>88957.39</v>
          </cell>
          <cell r="X107">
            <v>37559</v>
          </cell>
          <cell r="Y107" t="str">
            <v>30/10-05</v>
          </cell>
          <cell r="Z107" t="str">
            <v>ООО «Фирма «Башкирские инвестиции»</v>
          </cell>
          <cell r="AA107">
            <v>100</v>
          </cell>
          <cell r="AB107">
            <v>0.24339798861974193</v>
          </cell>
          <cell r="AC107">
            <v>0.41077056168316445</v>
          </cell>
          <cell r="AD107" t="str">
            <v>продан</v>
          </cell>
          <cell r="AF107" t="str">
            <v/>
          </cell>
          <cell r="AI107" t="str">
            <v/>
          </cell>
        </row>
        <row r="108">
          <cell r="A108">
            <v>104</v>
          </cell>
          <cell r="B108" t="str">
            <v>диск</v>
          </cell>
          <cell r="C108">
            <v>51403</v>
          </cell>
          <cell r="D108" t="str">
            <v>51403`810`8`0400`0000002</v>
          </cell>
          <cell r="E108" t="str">
            <v>АКБ «Башкомснаббанк»</v>
          </cell>
          <cell r="F108" t="str">
            <v>банк</v>
          </cell>
          <cell r="G108">
            <v>2001</v>
          </cell>
          <cell r="H108" t="str">
            <v>000271</v>
          </cell>
          <cell r="I108">
            <v>37559</v>
          </cell>
          <cell r="J108">
            <v>95476.12</v>
          </cell>
          <cell r="K108" t="str">
            <v>Рубли РФ</v>
          </cell>
          <cell r="L108" t="str">
            <v>по предъявлении, но не ранее 12.12.2002г.</v>
          </cell>
          <cell r="M108">
            <v>37592</v>
          </cell>
          <cell r="N108">
            <v>0.26266478042009539</v>
          </cell>
          <cell r="P108">
            <v>93261.37</v>
          </cell>
          <cell r="Q108">
            <v>0.97680310008408389</v>
          </cell>
          <cell r="R108">
            <v>93261.37</v>
          </cell>
          <cell r="S108">
            <v>37559</v>
          </cell>
          <cell r="T108" t="str">
            <v>30/10-05</v>
          </cell>
          <cell r="U108" t="str">
            <v>АКБ «Башкомснаббанк»</v>
          </cell>
          <cell r="V108">
            <v>0.97785</v>
          </cell>
          <cell r="W108">
            <v>93361.37</v>
          </cell>
          <cell r="X108">
            <v>37559</v>
          </cell>
          <cell r="Y108" t="str">
            <v>30/10-05</v>
          </cell>
          <cell r="Z108" t="str">
            <v>ООО «Фирма «Башкирские инвестиции»</v>
          </cell>
          <cell r="AA108">
            <v>100</v>
          </cell>
          <cell r="AB108">
            <v>0.26266478042009539</v>
          </cell>
          <cell r="AC108">
            <v>0.39137319127951908</v>
          </cell>
          <cell r="AD108" t="str">
            <v>продан</v>
          </cell>
          <cell r="AF108" t="str">
            <v/>
          </cell>
          <cell r="AI108" t="str">
            <v/>
          </cell>
        </row>
        <row r="109">
          <cell r="A109">
            <v>105</v>
          </cell>
          <cell r="B109" t="str">
            <v>диск</v>
          </cell>
          <cell r="C109">
            <v>51501</v>
          </cell>
          <cell r="D109" t="str">
            <v>51501`810`1`0400`0000015</v>
          </cell>
          <cell r="E109" t="str">
            <v>ЗАО «Правовед»</v>
          </cell>
          <cell r="F109" t="str">
            <v>прочие</v>
          </cell>
          <cell r="H109" t="str">
            <v>0000001</v>
          </cell>
          <cell r="I109">
            <v>37560</v>
          </cell>
          <cell r="J109">
            <v>460795.54</v>
          </cell>
          <cell r="K109" t="str">
            <v>Рубли РФ</v>
          </cell>
          <cell r="L109" t="str">
            <v>по предъявлении</v>
          </cell>
          <cell r="M109">
            <v>37560</v>
          </cell>
          <cell r="N109">
            <v>0</v>
          </cell>
          <cell r="P109">
            <v>460795.54</v>
          </cell>
          <cell r="Q109">
            <v>1</v>
          </cell>
          <cell r="R109">
            <v>460795.54</v>
          </cell>
          <cell r="S109">
            <v>37560</v>
          </cell>
          <cell r="T109" t="str">
            <v>31/10-09</v>
          </cell>
          <cell r="U109" t="str">
            <v>ЗАО "Правовед"</v>
          </cell>
          <cell r="V109">
            <v>1</v>
          </cell>
          <cell r="W109">
            <v>460795.54</v>
          </cell>
          <cell r="X109">
            <v>37616</v>
          </cell>
          <cell r="Z109" t="str">
            <v>ЗАО «Правовед»</v>
          </cell>
          <cell r="AA109">
            <v>0</v>
          </cell>
          <cell r="AB109">
            <v>0</v>
          </cell>
          <cell r="AC109">
            <v>0</v>
          </cell>
          <cell r="AD109" t="str">
            <v>предъявлен</v>
          </cell>
          <cell r="AE109">
            <v>1</v>
          </cell>
          <cell r="AF109">
            <v>4607.9553999999998</v>
          </cell>
          <cell r="AG109" t="str">
            <v>51510`810`6`0400`0000030</v>
          </cell>
          <cell r="AI109" t="str">
            <v/>
          </cell>
        </row>
        <row r="110">
          <cell r="A110">
            <v>106</v>
          </cell>
          <cell r="B110" t="str">
            <v>диск</v>
          </cell>
          <cell r="C110">
            <v>51501</v>
          </cell>
          <cell r="D110" t="str">
            <v>51501`810`7`0400`0000017</v>
          </cell>
          <cell r="E110" t="str">
            <v>ООО «Старые традиции»</v>
          </cell>
          <cell r="F110" t="str">
            <v>прочие</v>
          </cell>
          <cell r="H110" t="str">
            <v>0000001</v>
          </cell>
          <cell r="I110">
            <v>37560</v>
          </cell>
          <cell r="J110">
            <v>4660000</v>
          </cell>
          <cell r="K110" t="str">
            <v>Рубли РФ</v>
          </cell>
          <cell r="L110" t="str">
            <v>по предъявлении</v>
          </cell>
          <cell r="M110">
            <v>37560</v>
          </cell>
          <cell r="N110">
            <v>0</v>
          </cell>
          <cell r="P110">
            <v>4660000</v>
          </cell>
          <cell r="Q110">
            <v>1</v>
          </cell>
          <cell r="R110">
            <v>4660000</v>
          </cell>
          <cell r="S110">
            <v>37560</v>
          </cell>
          <cell r="T110" t="str">
            <v>31/10-13</v>
          </cell>
          <cell r="U110" t="str">
            <v>ООО «Старые традиции»</v>
          </cell>
          <cell r="V110">
            <v>1</v>
          </cell>
          <cell r="W110">
            <v>4660000</v>
          </cell>
          <cell r="X110">
            <v>37616</v>
          </cell>
          <cell r="Z110" t="str">
            <v>ООО «Старые традиции»</v>
          </cell>
          <cell r="AA110">
            <v>0</v>
          </cell>
          <cell r="AB110">
            <v>0</v>
          </cell>
          <cell r="AC110">
            <v>0</v>
          </cell>
          <cell r="AD110" t="str">
            <v>предъявлен</v>
          </cell>
          <cell r="AE110">
            <v>1</v>
          </cell>
          <cell r="AF110">
            <v>46600</v>
          </cell>
          <cell r="AG110" t="str">
            <v>51510`810`2`0400`0000029</v>
          </cell>
          <cell r="AI110" t="str">
            <v/>
          </cell>
        </row>
        <row r="111">
          <cell r="A111">
            <v>107</v>
          </cell>
          <cell r="B111" t="str">
            <v>диск</v>
          </cell>
          <cell r="C111">
            <v>51501</v>
          </cell>
          <cell r="D111" t="str">
            <v>51501`810`4`0400`0000016</v>
          </cell>
          <cell r="E111" t="str">
            <v>ООО «Башкирская аудиторская компания»</v>
          </cell>
          <cell r="F111" t="str">
            <v>прочие</v>
          </cell>
          <cell r="H111" t="str">
            <v>0000001</v>
          </cell>
          <cell r="I111">
            <v>37560</v>
          </cell>
          <cell r="J111">
            <v>4640000</v>
          </cell>
          <cell r="K111" t="str">
            <v>Рубли РФ</v>
          </cell>
          <cell r="L111" t="str">
            <v>по предъявлении</v>
          </cell>
          <cell r="M111">
            <v>37560</v>
          </cell>
          <cell r="N111">
            <v>0</v>
          </cell>
          <cell r="P111">
            <v>4640000</v>
          </cell>
          <cell r="Q111">
            <v>1</v>
          </cell>
          <cell r="R111">
            <v>4640000</v>
          </cell>
          <cell r="S111">
            <v>37560</v>
          </cell>
          <cell r="T111" t="str">
            <v>31/10-11</v>
          </cell>
          <cell r="U111" t="str">
            <v>ООО «Башкирская аудиторская компания»</v>
          </cell>
          <cell r="V111">
            <v>1</v>
          </cell>
          <cell r="W111">
            <v>4640000</v>
          </cell>
          <cell r="X111">
            <v>37620</v>
          </cell>
          <cell r="Z111" t="str">
            <v>ООО «Башкирская аудиторская компания»</v>
          </cell>
          <cell r="AA111">
            <v>0</v>
          </cell>
          <cell r="AB111">
            <v>0</v>
          </cell>
          <cell r="AC111">
            <v>0</v>
          </cell>
          <cell r="AD111" t="str">
            <v>предъявлен</v>
          </cell>
          <cell r="AE111">
            <v>1</v>
          </cell>
          <cell r="AF111">
            <v>46400</v>
          </cell>
          <cell r="AG111" t="str">
            <v>51510`810`9`0400`0000028</v>
          </cell>
          <cell r="AI111" t="str">
            <v/>
          </cell>
        </row>
        <row r="112">
          <cell r="A112">
            <v>108</v>
          </cell>
          <cell r="B112" t="str">
            <v>диск</v>
          </cell>
          <cell r="C112">
            <v>51503</v>
          </cell>
          <cell r="D112" t="str">
            <v>51503`810`9`0400`0000006</v>
          </cell>
          <cell r="E112" t="str">
            <v>ЗАО «Фининкор»</v>
          </cell>
          <cell r="F112" t="str">
            <v>прочие</v>
          </cell>
          <cell r="G112" t="str">
            <v>ПЭБ</v>
          </cell>
          <cell r="H112" t="str">
            <v>0000236</v>
          </cell>
          <cell r="I112">
            <v>37490</v>
          </cell>
          <cell r="J112">
            <v>5000000</v>
          </cell>
          <cell r="K112" t="str">
            <v>Рубли РФ</v>
          </cell>
          <cell r="L112" t="str">
            <v>по предъявлении, но не ранее 19.12.2002г.</v>
          </cell>
          <cell r="M112">
            <v>37609</v>
          </cell>
          <cell r="N112">
            <v>0.22862856991009206</v>
          </cell>
          <cell r="P112">
            <v>4792852</v>
          </cell>
          <cell r="Q112">
            <v>0.95857040000000004</v>
          </cell>
          <cell r="R112">
            <v>4792852</v>
          </cell>
          <cell r="S112">
            <v>37540</v>
          </cell>
          <cell r="T112" t="str">
            <v>0251/02</v>
          </cell>
          <cell r="U112" t="str">
            <v>ОАО «ИФ «ОЛМА»</v>
          </cell>
          <cell r="V112">
            <v>0.96660000000000001</v>
          </cell>
          <cell r="W112">
            <v>4833000</v>
          </cell>
          <cell r="X112">
            <v>37560</v>
          </cell>
          <cell r="Y112" t="str">
            <v>31/10-12</v>
          </cell>
          <cell r="Z112" t="str">
            <v>ООО «Уральская нефтепромышленная компания»</v>
          </cell>
          <cell r="AA112">
            <v>40148</v>
          </cell>
          <cell r="AB112">
            <v>0.22862856991009206</v>
          </cell>
          <cell r="AC112">
            <v>0.15287369607907775</v>
          </cell>
          <cell r="AD112" t="str">
            <v>продан</v>
          </cell>
          <cell r="AF112" t="str">
            <v/>
          </cell>
          <cell r="AI112" t="str">
            <v/>
          </cell>
        </row>
        <row r="113">
          <cell r="A113">
            <v>109</v>
          </cell>
          <cell r="B113" t="str">
            <v>диск</v>
          </cell>
          <cell r="C113">
            <v>51503</v>
          </cell>
          <cell r="D113" t="str">
            <v>51503`810`9`0400`0000006</v>
          </cell>
          <cell r="E113" t="str">
            <v>ЗАО «Фининкор»</v>
          </cell>
          <cell r="F113" t="str">
            <v>прочие</v>
          </cell>
          <cell r="G113" t="str">
            <v>ПЭБ</v>
          </cell>
          <cell r="H113" t="str">
            <v>0000236</v>
          </cell>
          <cell r="I113">
            <v>37490</v>
          </cell>
          <cell r="J113">
            <v>5000000</v>
          </cell>
          <cell r="K113" t="str">
            <v>Рубли РФ</v>
          </cell>
          <cell r="L113" t="str">
            <v>по предъявлении, но не ранее 19.12.2002г.</v>
          </cell>
          <cell r="M113">
            <v>37609</v>
          </cell>
          <cell r="N113">
            <v>0.26259241825467433</v>
          </cell>
          <cell r="P113">
            <v>4833100</v>
          </cell>
          <cell r="Q113">
            <v>0.96662000000000003</v>
          </cell>
          <cell r="R113">
            <v>4833100</v>
          </cell>
          <cell r="S113">
            <v>37561</v>
          </cell>
          <cell r="T113" t="str">
            <v>01/11-05</v>
          </cell>
          <cell r="U113" t="str">
            <v>ООО «Уральская нефтепромышленная компания»</v>
          </cell>
          <cell r="V113">
            <v>0.97043999999999997</v>
          </cell>
          <cell r="W113">
            <v>4852201.6399999997</v>
          </cell>
          <cell r="X113">
            <v>37589</v>
          </cell>
          <cell r="Y113" t="str">
            <v>29/11-14</v>
          </cell>
          <cell r="Z113" t="str">
            <v>ООО ИК «Башкирские ценные бумаги»</v>
          </cell>
          <cell r="AA113">
            <v>19101.639999999665</v>
          </cell>
          <cell r="AB113">
            <v>0.26259241825467433</v>
          </cell>
          <cell r="AC113">
            <v>5.1520457145220876E-2</v>
          </cell>
          <cell r="AD113" t="str">
            <v>продан</v>
          </cell>
          <cell r="AE113">
            <v>1</v>
          </cell>
          <cell r="AF113">
            <v>48331</v>
          </cell>
          <cell r="AI113" t="str">
            <v/>
          </cell>
        </row>
        <row r="114">
          <cell r="A114">
            <v>110</v>
          </cell>
          <cell r="B114" t="str">
            <v>проц</v>
          </cell>
          <cell r="C114" t="str">
            <v>51403</v>
          </cell>
          <cell r="D114" t="str">
            <v>51403`810`9`0400`0000006</v>
          </cell>
          <cell r="E114" t="str">
            <v>АКБ «Башкомснаббанк»</v>
          </cell>
          <cell r="F114" t="str">
            <v>банк</v>
          </cell>
          <cell r="G114">
            <v>2001</v>
          </cell>
          <cell r="H114" t="str">
            <v>000273</v>
          </cell>
          <cell r="I114">
            <v>37561</v>
          </cell>
          <cell r="J114">
            <v>500000</v>
          </cell>
          <cell r="K114" t="str">
            <v>Рубли РФ</v>
          </cell>
          <cell r="L114" t="str">
            <v>по предъявлении, но не ранее 01.01.03г.</v>
          </cell>
          <cell r="M114">
            <v>37622</v>
          </cell>
          <cell r="N114">
            <v>2.3944003831040611E-3</v>
          </cell>
          <cell r="P114">
            <v>499800</v>
          </cell>
          <cell r="Q114">
            <v>0.99960000000000004</v>
          </cell>
          <cell r="R114">
            <v>499800</v>
          </cell>
          <cell r="S114">
            <v>37561</v>
          </cell>
          <cell r="T114" t="str">
            <v>01/11-11</v>
          </cell>
          <cell r="U114" t="str">
            <v>АКБ «Башкомснаббанк»</v>
          </cell>
          <cell r="V114">
            <v>1</v>
          </cell>
          <cell r="W114">
            <v>500000</v>
          </cell>
          <cell r="X114">
            <v>37561</v>
          </cell>
          <cell r="Y114" t="str">
            <v>01/11-13</v>
          </cell>
          <cell r="Z114" t="str">
            <v>Башкирский экономико-юридический техникум</v>
          </cell>
          <cell r="AA114">
            <v>200</v>
          </cell>
          <cell r="AB114">
            <v>4.7897589096187274E-3</v>
          </cell>
          <cell r="AC114">
            <v>0.14605842336934774</v>
          </cell>
          <cell r="AD114" t="str">
            <v>продан</v>
          </cell>
          <cell r="AF114" t="str">
            <v/>
          </cell>
          <cell r="AI114" t="str">
            <v/>
          </cell>
        </row>
        <row r="115">
          <cell r="A115">
            <v>111</v>
          </cell>
          <cell r="B115" t="str">
            <v>проц</v>
          </cell>
          <cell r="C115" t="str">
            <v>51404</v>
          </cell>
          <cell r="D115" t="str">
            <v>51404`810`8`0400`0000001</v>
          </cell>
          <cell r="E115" t="str">
            <v>АКБ «Башкомснаббанк»</v>
          </cell>
          <cell r="F115" t="str">
            <v>банк</v>
          </cell>
          <cell r="G115">
            <v>2001</v>
          </cell>
          <cell r="H115" t="str">
            <v>000274</v>
          </cell>
          <cell r="I115">
            <v>37561</v>
          </cell>
          <cell r="J115">
            <v>1000000</v>
          </cell>
          <cell r="K115" t="str">
            <v>Рубли РФ</v>
          </cell>
          <cell r="L115" t="str">
            <v>по предъявлении, но не ранее 03.02.03г.</v>
          </cell>
          <cell r="M115">
            <v>37655</v>
          </cell>
          <cell r="N115">
            <v>0</v>
          </cell>
          <cell r="P115">
            <v>1000000</v>
          </cell>
          <cell r="Q115">
            <v>1</v>
          </cell>
          <cell r="R115">
            <v>1000000</v>
          </cell>
          <cell r="S115">
            <v>37561</v>
          </cell>
          <cell r="T115" t="str">
            <v>01/11-11</v>
          </cell>
          <cell r="U115" t="str">
            <v>АКБ «Башкомснаббанк»</v>
          </cell>
          <cell r="V115">
            <v>1</v>
          </cell>
          <cell r="W115">
            <v>1000000</v>
          </cell>
          <cell r="X115">
            <v>37561</v>
          </cell>
          <cell r="Y115" t="str">
            <v>01/11-12</v>
          </cell>
          <cell r="Z115" t="str">
            <v>Башкирский экономико-юридический техникум</v>
          </cell>
          <cell r="AA115">
            <v>0</v>
          </cell>
          <cell r="AB115">
            <v>0</v>
          </cell>
          <cell r="AC115">
            <v>0</v>
          </cell>
          <cell r="AD115" t="str">
            <v>обменен</v>
          </cell>
          <cell r="AF115" t="str">
            <v/>
          </cell>
          <cell r="AI115" t="str">
            <v/>
          </cell>
        </row>
        <row r="116">
          <cell r="A116">
            <v>112</v>
          </cell>
          <cell r="B116" t="str">
            <v>проц</v>
          </cell>
          <cell r="C116" t="str">
            <v>51404</v>
          </cell>
          <cell r="D116" t="str">
            <v>51404`810`8`0400`0000001</v>
          </cell>
          <cell r="E116" t="str">
            <v>АКБ «Башкомснаббанк»</v>
          </cell>
          <cell r="F116" t="str">
            <v>банк</v>
          </cell>
          <cell r="G116">
            <v>2001</v>
          </cell>
          <cell r="H116" t="str">
            <v>000275</v>
          </cell>
          <cell r="I116">
            <v>37561</v>
          </cell>
          <cell r="J116">
            <v>500000</v>
          </cell>
          <cell r="K116" t="str">
            <v>Рубли РФ</v>
          </cell>
          <cell r="L116" t="str">
            <v>по предъявлении, но не ранее 03.02.03г.</v>
          </cell>
          <cell r="M116">
            <v>37655</v>
          </cell>
          <cell r="N116">
            <v>0</v>
          </cell>
          <cell r="P116">
            <v>500000</v>
          </cell>
          <cell r="Q116">
            <v>1</v>
          </cell>
          <cell r="R116">
            <v>500000</v>
          </cell>
          <cell r="S116">
            <v>37561</v>
          </cell>
          <cell r="T116" t="str">
            <v>01/11-11</v>
          </cell>
          <cell r="U116" t="str">
            <v>АКБ «Башкомснаббанк»</v>
          </cell>
          <cell r="V116">
            <v>1</v>
          </cell>
          <cell r="W116">
            <v>500000</v>
          </cell>
          <cell r="X116">
            <v>37561</v>
          </cell>
          <cell r="Y116" t="str">
            <v>01/11-12</v>
          </cell>
          <cell r="Z116" t="str">
            <v>Башкирский экономико-юридический техникум</v>
          </cell>
          <cell r="AA116">
            <v>0</v>
          </cell>
          <cell r="AB116">
            <v>0</v>
          </cell>
          <cell r="AC116">
            <v>0</v>
          </cell>
          <cell r="AD116" t="str">
            <v>обменен</v>
          </cell>
          <cell r="AF116" t="str">
            <v/>
          </cell>
          <cell r="AI116" t="str">
            <v/>
          </cell>
        </row>
        <row r="117">
          <cell r="A117">
            <v>113</v>
          </cell>
          <cell r="B117" t="str">
            <v>проц</v>
          </cell>
          <cell r="C117" t="str">
            <v>51404</v>
          </cell>
          <cell r="D117" t="str">
            <v>51404`810`8`0400`0000001</v>
          </cell>
          <cell r="E117" t="str">
            <v>АКБ «Башкомснаббанк»</v>
          </cell>
          <cell r="F117" t="str">
            <v>банк</v>
          </cell>
          <cell r="G117">
            <v>2001</v>
          </cell>
          <cell r="H117" t="str">
            <v>000276</v>
          </cell>
          <cell r="I117">
            <v>37561</v>
          </cell>
          <cell r="J117">
            <v>25397.26</v>
          </cell>
          <cell r="K117" t="str">
            <v>Рубли РФ</v>
          </cell>
          <cell r="L117" t="str">
            <v>по предъявлении, но не ранее 03.02.03г.</v>
          </cell>
          <cell r="M117">
            <v>37655</v>
          </cell>
          <cell r="N117">
            <v>0</v>
          </cell>
          <cell r="P117">
            <v>25397.26</v>
          </cell>
          <cell r="Q117">
            <v>1</v>
          </cell>
          <cell r="R117">
            <v>25397.26</v>
          </cell>
          <cell r="S117">
            <v>37561</v>
          </cell>
          <cell r="T117" t="str">
            <v>01/11-11</v>
          </cell>
          <cell r="U117" t="str">
            <v>АКБ «Башкомснаббанк»</v>
          </cell>
          <cell r="V117">
            <v>1</v>
          </cell>
          <cell r="W117">
            <v>25397.26</v>
          </cell>
          <cell r="X117">
            <v>37561</v>
          </cell>
          <cell r="Y117" t="str">
            <v>01/11-12</v>
          </cell>
          <cell r="Z117" t="str">
            <v>Башкирский экономико-юридический техникум</v>
          </cell>
          <cell r="AA117">
            <v>0</v>
          </cell>
          <cell r="AB117">
            <v>0</v>
          </cell>
          <cell r="AC117">
            <v>0</v>
          </cell>
          <cell r="AD117" t="str">
            <v>обменен</v>
          </cell>
          <cell r="AF117" t="str">
            <v/>
          </cell>
          <cell r="AI117" t="str">
            <v/>
          </cell>
        </row>
        <row r="118">
          <cell r="A118">
            <v>114</v>
          </cell>
          <cell r="B118" t="str">
            <v>проц</v>
          </cell>
          <cell r="C118" t="str">
            <v>51402</v>
          </cell>
          <cell r="D118" t="str">
            <v>51402`810`1`0400`0000101</v>
          </cell>
          <cell r="E118" t="str">
            <v>АКБ «Башкомснаббанк»</v>
          </cell>
          <cell r="F118" t="str">
            <v>банк</v>
          </cell>
          <cell r="G118">
            <v>2001</v>
          </cell>
          <cell r="H118" t="str">
            <v>000247</v>
          </cell>
          <cell r="I118">
            <v>37522</v>
          </cell>
          <cell r="J118">
            <v>500000</v>
          </cell>
          <cell r="K118" t="str">
            <v>Рубли РФ</v>
          </cell>
          <cell r="L118" t="str">
            <v>по предъявлении, но не ранее 23.11.2002г.</v>
          </cell>
          <cell r="M118">
            <v>37583</v>
          </cell>
          <cell r="N118">
            <v>-0.31306973106711761</v>
          </cell>
          <cell r="P118">
            <v>957708.3</v>
          </cell>
          <cell r="Q118">
            <v>1.0192328799999999</v>
          </cell>
          <cell r="R118">
            <v>509616.44</v>
          </cell>
          <cell r="S118">
            <v>37561</v>
          </cell>
          <cell r="T118" t="str">
            <v>01/11-12</v>
          </cell>
          <cell r="U118" t="str">
            <v>Башкирский экономико-юридический техникум</v>
          </cell>
          <cell r="V118">
            <v>1.0192330000000001</v>
          </cell>
          <cell r="W118">
            <v>509616.44</v>
          </cell>
          <cell r="X118">
            <v>37561</v>
          </cell>
          <cell r="Z118" t="str">
            <v>АКБ «Башкомснаббанк»</v>
          </cell>
          <cell r="AA118">
            <v>0</v>
          </cell>
          <cell r="AB118">
            <v>-0.62023184996100333</v>
          </cell>
          <cell r="AC118">
            <v>0</v>
          </cell>
          <cell r="AD118" t="str">
            <v>предъявлен</v>
          </cell>
          <cell r="AF118" t="str">
            <v/>
          </cell>
          <cell r="AI118" t="str">
            <v/>
          </cell>
        </row>
        <row r="119">
          <cell r="A119">
            <v>115</v>
          </cell>
          <cell r="B119" t="str">
            <v>проц</v>
          </cell>
          <cell r="C119" t="str">
            <v>51402</v>
          </cell>
          <cell r="D119" t="str">
            <v>51402`810`1`0400`0000101</v>
          </cell>
          <cell r="E119" t="str">
            <v>АКБ «Башкомснаббанк»</v>
          </cell>
          <cell r="F119" t="str">
            <v>банк</v>
          </cell>
          <cell r="G119">
            <v>2001</v>
          </cell>
          <cell r="H119" t="str">
            <v>000248</v>
          </cell>
          <cell r="I119">
            <v>37522</v>
          </cell>
          <cell r="J119">
            <v>500000</v>
          </cell>
          <cell r="K119" t="str">
            <v>Рубли РФ</v>
          </cell>
          <cell r="L119" t="str">
            <v>по предъявлении, но не ранее 23.11.2002г.</v>
          </cell>
          <cell r="M119">
            <v>37583</v>
          </cell>
          <cell r="N119">
            <v>-0.31306973106711761</v>
          </cell>
          <cell r="P119">
            <v>509616.44</v>
          </cell>
          <cell r="Q119">
            <v>1.0192328799999999</v>
          </cell>
          <cell r="R119">
            <v>509616.44</v>
          </cell>
          <cell r="S119">
            <v>37561</v>
          </cell>
          <cell r="T119" t="str">
            <v>01/11-12</v>
          </cell>
          <cell r="U119" t="str">
            <v>Башкирский экономико-юридический техникум</v>
          </cell>
          <cell r="V119">
            <v>1.0192330000000001</v>
          </cell>
          <cell r="W119">
            <v>509616.44</v>
          </cell>
          <cell r="X119">
            <v>37561</v>
          </cell>
          <cell r="Z119" t="str">
            <v>АКБ «Башкомснаббанк»</v>
          </cell>
          <cell r="AA119">
            <v>0</v>
          </cell>
          <cell r="AB119">
            <v>-0.62023184996100333</v>
          </cell>
          <cell r="AC119">
            <v>0</v>
          </cell>
          <cell r="AD119" t="str">
            <v>предъявлен</v>
          </cell>
          <cell r="AF119" t="str">
            <v/>
          </cell>
          <cell r="AI119" t="str">
            <v/>
          </cell>
        </row>
        <row r="120">
          <cell r="A120">
            <v>116</v>
          </cell>
          <cell r="B120" t="str">
            <v>проц</v>
          </cell>
          <cell r="C120" t="str">
            <v>51402</v>
          </cell>
          <cell r="D120" t="str">
            <v>51402`810`1`0400`0000101</v>
          </cell>
          <cell r="E120" t="str">
            <v>АКБ «Башкомснаббанк»</v>
          </cell>
          <cell r="F120" t="str">
            <v>банк</v>
          </cell>
          <cell r="G120">
            <v>2001</v>
          </cell>
          <cell r="H120" t="str">
            <v>000255</v>
          </cell>
          <cell r="I120">
            <v>37536</v>
          </cell>
          <cell r="J120">
            <v>500000</v>
          </cell>
          <cell r="K120" t="str">
            <v>Рубли РФ</v>
          </cell>
          <cell r="L120" t="str">
            <v>по предъявлении, но не ранее 07.12.2002г.</v>
          </cell>
          <cell r="M120">
            <v>37597</v>
          </cell>
          <cell r="N120">
            <v>-0.12347760205664599</v>
          </cell>
          <cell r="P120">
            <v>506164.38</v>
          </cell>
          <cell r="Q120">
            <v>1.0123287599999999</v>
          </cell>
          <cell r="R120">
            <v>506164.38</v>
          </cell>
          <cell r="S120">
            <v>37561</v>
          </cell>
          <cell r="T120" t="str">
            <v>01/11-12</v>
          </cell>
          <cell r="U120" t="str">
            <v>Башкирский экономико-юридический техникум</v>
          </cell>
          <cell r="V120">
            <v>1.012329</v>
          </cell>
          <cell r="W120">
            <v>506164.38</v>
          </cell>
          <cell r="X120">
            <v>37561</v>
          </cell>
          <cell r="Z120" t="str">
            <v>АКБ «Башкомснаббанк»</v>
          </cell>
          <cell r="AA120">
            <v>0</v>
          </cell>
          <cell r="AB120">
            <v>-0.24545141820768177</v>
          </cell>
          <cell r="AC120">
            <v>0</v>
          </cell>
          <cell r="AD120" t="str">
            <v>предъявлен</v>
          </cell>
          <cell r="AF120" t="str">
            <v/>
          </cell>
          <cell r="AI120" t="str">
            <v/>
          </cell>
        </row>
        <row r="121">
          <cell r="A121">
            <v>117</v>
          </cell>
          <cell r="B121" t="str">
            <v>диск</v>
          </cell>
          <cell r="C121" t="str">
            <v>51404</v>
          </cell>
          <cell r="D121" t="str">
            <v>51404`810`8`0400`0000001</v>
          </cell>
          <cell r="E121" t="str">
            <v>АКБ «Башкомснаббанк»</v>
          </cell>
          <cell r="F121" t="str">
            <v>банк</v>
          </cell>
          <cell r="G121">
            <v>2001</v>
          </cell>
          <cell r="H121" t="str">
            <v>000278</v>
          </cell>
          <cell r="I121" t="str">
            <v>01.11.02</v>
          </cell>
          <cell r="J121">
            <v>1021575.34</v>
          </cell>
          <cell r="K121" t="str">
            <v>Рубли РФ</v>
          </cell>
          <cell r="L121" t="str">
            <v xml:space="preserve"> 03.02.2003г.</v>
          </cell>
          <cell r="M121">
            <v>37655</v>
          </cell>
          <cell r="N121">
            <v>0.258945607390902</v>
          </cell>
          <cell r="P121">
            <v>957708.3</v>
          </cell>
          <cell r="Q121">
            <v>0.93748181117997631</v>
          </cell>
          <cell r="R121">
            <v>957708.3</v>
          </cell>
          <cell r="S121">
            <v>37561</v>
          </cell>
          <cell r="T121" t="str">
            <v>01/11-09</v>
          </cell>
          <cell r="U121" t="str">
            <v>АКБ «Башкомснаббанк»</v>
          </cell>
          <cell r="V121">
            <v>0.93767800000000001</v>
          </cell>
          <cell r="W121">
            <v>957908.3</v>
          </cell>
          <cell r="X121">
            <v>37561</v>
          </cell>
          <cell r="Y121" t="str">
            <v>01/11-10</v>
          </cell>
          <cell r="Z121" t="str">
            <v>ООО «Фирма «Башкирские инвестиции»</v>
          </cell>
          <cell r="AA121">
            <v>200</v>
          </cell>
          <cell r="AB121">
            <v>0.258945607390902</v>
          </cell>
          <cell r="AC121">
            <v>7.6223626755662452E-2</v>
          </cell>
          <cell r="AD121" t="str">
            <v>продан</v>
          </cell>
          <cell r="AF121" t="str">
            <v/>
          </cell>
          <cell r="AI121" t="str">
            <v/>
          </cell>
        </row>
        <row r="122">
          <cell r="A122">
            <v>118</v>
          </cell>
          <cell r="B122" t="str">
            <v>диск</v>
          </cell>
          <cell r="C122" t="str">
            <v>51404</v>
          </cell>
          <cell r="D122" t="str">
            <v>51404`810`8`0400`0000001</v>
          </cell>
          <cell r="E122" t="str">
            <v>АКБ «Башкомснаббанк»</v>
          </cell>
          <cell r="F122" t="str">
            <v>банк</v>
          </cell>
          <cell r="G122">
            <v>2001</v>
          </cell>
          <cell r="H122" t="str">
            <v>000279</v>
          </cell>
          <cell r="I122" t="str">
            <v>01.11.02</v>
          </cell>
          <cell r="J122">
            <v>510958.91</v>
          </cell>
          <cell r="K122" t="str">
            <v>Рубли РФ</v>
          </cell>
          <cell r="L122" t="str">
            <v xml:space="preserve"> 03.02.2003г.</v>
          </cell>
          <cell r="M122">
            <v>37655</v>
          </cell>
          <cell r="N122">
            <v>0.24999996199432498</v>
          </cell>
          <cell r="P122">
            <v>480051.49</v>
          </cell>
          <cell r="Q122">
            <v>0.93951094815041003</v>
          </cell>
          <cell r="R122">
            <v>480051.49</v>
          </cell>
          <cell r="S122">
            <v>37561</v>
          </cell>
          <cell r="T122" t="str">
            <v>01/11-09</v>
          </cell>
          <cell r="U122" t="str">
            <v>АКБ «Башкомснаббанк»</v>
          </cell>
          <cell r="V122">
            <v>0.93951099999999999</v>
          </cell>
          <cell r="W122">
            <v>480051.49</v>
          </cell>
          <cell r="X122">
            <v>37561</v>
          </cell>
          <cell r="Y122" t="str">
            <v>01/11-10</v>
          </cell>
          <cell r="Z122" t="str">
            <v>ООО «Фирма «Башкирские инвестиции»</v>
          </cell>
          <cell r="AA122">
            <v>0</v>
          </cell>
          <cell r="AB122">
            <v>0.24999996199432498</v>
          </cell>
          <cell r="AC122">
            <v>0</v>
          </cell>
          <cell r="AD122" t="str">
            <v>продан</v>
          </cell>
          <cell r="AF122" t="str">
            <v/>
          </cell>
          <cell r="AI122" t="str">
            <v/>
          </cell>
        </row>
        <row r="123">
          <cell r="A123">
            <v>119</v>
          </cell>
          <cell r="B123" t="str">
            <v>диск</v>
          </cell>
          <cell r="C123" t="str">
            <v>51403</v>
          </cell>
          <cell r="D123" t="str">
            <v>51403`810`8`0400`0000002</v>
          </cell>
          <cell r="E123" t="str">
            <v>АКБ «Башкомснаббанк»</v>
          </cell>
          <cell r="F123" t="str">
            <v>банк</v>
          </cell>
          <cell r="G123">
            <v>2001</v>
          </cell>
          <cell r="H123" t="str">
            <v>000280</v>
          </cell>
          <cell r="I123" t="str">
            <v>01.11.02</v>
          </cell>
          <cell r="J123">
            <v>32534.240000000002</v>
          </cell>
          <cell r="K123" t="str">
            <v>Рубли РФ</v>
          </cell>
          <cell r="L123" t="str">
            <v xml:space="preserve"> 03.01.2003г.</v>
          </cell>
          <cell r="M123">
            <v>37624</v>
          </cell>
          <cell r="N123">
            <v>0.24999952668665876</v>
          </cell>
          <cell r="P123">
            <v>31188.44</v>
          </cell>
          <cell r="Q123">
            <v>0.95863434953452109</v>
          </cell>
          <cell r="R123">
            <v>31188.44</v>
          </cell>
          <cell r="S123">
            <v>37561</v>
          </cell>
          <cell r="T123" t="str">
            <v>01/11-09</v>
          </cell>
          <cell r="U123" t="str">
            <v>АКБ «Башкомснаббанк»</v>
          </cell>
          <cell r="V123">
            <v>0.95863399999999999</v>
          </cell>
          <cell r="W123">
            <v>31188.44</v>
          </cell>
          <cell r="X123">
            <v>37561</v>
          </cell>
          <cell r="Y123" t="str">
            <v>01/11-10</v>
          </cell>
          <cell r="Z123" t="str">
            <v>ООО «Фирма «Башкирские инвестиции»</v>
          </cell>
          <cell r="AA123">
            <v>0</v>
          </cell>
          <cell r="AB123">
            <v>0.24999952668665876</v>
          </cell>
          <cell r="AC123">
            <v>0</v>
          </cell>
          <cell r="AD123" t="str">
            <v>продан</v>
          </cell>
          <cell r="AF123" t="str">
            <v/>
          </cell>
          <cell r="AI123" t="str">
            <v/>
          </cell>
        </row>
        <row r="124">
          <cell r="A124">
            <v>120</v>
          </cell>
          <cell r="B124" t="str">
            <v>диск</v>
          </cell>
          <cell r="C124" t="str">
            <v>51403</v>
          </cell>
          <cell r="D124" t="str">
            <v>51403`810`8`0400`0000002</v>
          </cell>
          <cell r="E124" t="str">
            <v>АКБ «Башкомснаббанк»</v>
          </cell>
          <cell r="F124" t="str">
            <v>банк</v>
          </cell>
          <cell r="G124">
            <v>2001</v>
          </cell>
          <cell r="H124" t="str">
            <v>000281</v>
          </cell>
          <cell r="I124" t="str">
            <v>01.11.02</v>
          </cell>
          <cell r="J124">
            <v>31506.85</v>
          </cell>
          <cell r="K124" t="str">
            <v>Рубли РФ</v>
          </cell>
          <cell r="L124" t="str">
            <v>02.12.2002г.</v>
          </cell>
          <cell r="M124">
            <v>37592</v>
          </cell>
          <cell r="N124">
            <v>0.25000311844919748</v>
          </cell>
          <cell r="P124">
            <v>519479.45</v>
          </cell>
          <cell r="Q124">
            <v>0.9792083308867755</v>
          </cell>
          <cell r="R124">
            <v>30851.77</v>
          </cell>
          <cell r="S124">
            <v>37561</v>
          </cell>
          <cell r="T124" t="str">
            <v>01/11-09</v>
          </cell>
          <cell r="U124" t="str">
            <v>АКБ «Башкомснаббанк»</v>
          </cell>
          <cell r="V124">
            <v>0.97920799999999997</v>
          </cell>
          <cell r="W124">
            <v>30851.77</v>
          </cell>
          <cell r="X124">
            <v>37561</v>
          </cell>
          <cell r="Y124" t="str">
            <v>01/11-10</v>
          </cell>
          <cell r="Z124" t="str">
            <v>ООО «Фирма «Башкирские инвестиции»</v>
          </cell>
          <cell r="AA124">
            <v>0</v>
          </cell>
          <cell r="AB124">
            <v>0.25000311844919748</v>
          </cell>
          <cell r="AC124">
            <v>0</v>
          </cell>
          <cell r="AD124" t="str">
            <v>продан</v>
          </cell>
          <cell r="AF124" t="str">
            <v/>
          </cell>
          <cell r="AI124" t="str">
            <v/>
          </cell>
        </row>
        <row r="125">
          <cell r="A125">
            <v>121</v>
          </cell>
          <cell r="B125" t="str">
            <v>диск</v>
          </cell>
          <cell r="C125" t="str">
            <v>51501</v>
          </cell>
          <cell r="D125" t="str">
            <v>51501`810`0`0400`0000018</v>
          </cell>
          <cell r="E125" t="str">
            <v>ООО «Региональное инвестиционное агенство недвижимости»</v>
          </cell>
          <cell r="F125" t="str">
            <v>прочие</v>
          </cell>
          <cell r="H125" t="str">
            <v>0000001</v>
          </cell>
          <cell r="I125">
            <v>37564</v>
          </cell>
          <cell r="J125">
            <v>25075000</v>
          </cell>
          <cell r="K125" t="str">
            <v>Рубли РФ</v>
          </cell>
          <cell r="L125" t="str">
            <v>по предъявлении</v>
          </cell>
          <cell r="M125">
            <v>37564</v>
          </cell>
          <cell r="N125">
            <v>0</v>
          </cell>
          <cell r="P125">
            <v>519479.45</v>
          </cell>
          <cell r="Q125">
            <v>0.99700897308075775</v>
          </cell>
          <cell r="R125">
            <v>25000000</v>
          </cell>
          <cell r="S125">
            <v>37564</v>
          </cell>
          <cell r="T125" t="str">
            <v>04/11-06</v>
          </cell>
          <cell r="U125" t="str">
            <v>ООО «Региональное инвестиционное агенство недвижимости»</v>
          </cell>
          <cell r="V125">
            <v>1</v>
          </cell>
          <cell r="W125">
            <v>25075000</v>
          </cell>
          <cell r="X125">
            <v>37589</v>
          </cell>
          <cell r="Z125" t="str">
            <v>ООО «Региональное инвестиционное агенство недвижимости»</v>
          </cell>
          <cell r="AA125">
            <v>75000</v>
          </cell>
          <cell r="AB125">
            <v>1.095</v>
          </cell>
          <cell r="AC125">
            <v>4.3799999999999999E-2</v>
          </cell>
          <cell r="AD125" t="str">
            <v>предъявлен</v>
          </cell>
          <cell r="AE125">
            <v>1</v>
          </cell>
          <cell r="AF125">
            <v>5194.7945</v>
          </cell>
          <cell r="AI125" t="str">
            <v/>
          </cell>
        </row>
        <row r="126">
          <cell r="A126">
            <v>122</v>
          </cell>
          <cell r="B126" t="str">
            <v>проц</v>
          </cell>
          <cell r="C126" t="str">
            <v>51403</v>
          </cell>
          <cell r="D126" t="str">
            <v>51403`810`8`0400`0000002</v>
          </cell>
          <cell r="E126" t="str">
            <v>АКБ «Башкомснаббанк»</v>
          </cell>
          <cell r="F126" t="str">
            <v>банк</v>
          </cell>
          <cell r="G126">
            <v>2001</v>
          </cell>
          <cell r="H126" t="str">
            <v>000283</v>
          </cell>
          <cell r="I126">
            <v>37566</v>
          </cell>
          <cell r="J126">
            <v>500000</v>
          </cell>
          <cell r="K126" t="str">
            <v>Рубли РФ</v>
          </cell>
          <cell r="L126" t="str">
            <v>по предъявлении, но не ранее 06.01.2003г.</v>
          </cell>
          <cell r="M126">
            <v>37627</v>
          </cell>
          <cell r="N126">
            <v>2.3944003831040611E-3</v>
          </cell>
          <cell r="P126">
            <v>519479.45</v>
          </cell>
          <cell r="Q126">
            <v>0.99960000000000004</v>
          </cell>
          <cell r="R126">
            <v>499800</v>
          </cell>
          <cell r="S126">
            <v>37566</v>
          </cell>
          <cell r="T126" t="str">
            <v>04/140-В</v>
          </cell>
          <cell r="U126" t="str">
            <v>АКБ «Башкомснаббанк»</v>
          </cell>
          <cell r="V126">
            <v>1</v>
          </cell>
          <cell r="W126">
            <v>500000</v>
          </cell>
          <cell r="X126">
            <v>37566</v>
          </cell>
          <cell r="Y126" t="str">
            <v>04/140</v>
          </cell>
          <cell r="Z126" t="str">
            <v>Башкирский экономико-юридический техникум</v>
          </cell>
          <cell r="AA126">
            <v>200</v>
          </cell>
          <cell r="AB126">
            <v>4.7897589096187274E-3</v>
          </cell>
          <cell r="AC126">
            <v>0.14605842336934774</v>
          </cell>
          <cell r="AD126" t="str">
            <v>продан</v>
          </cell>
          <cell r="AF126" t="str">
            <v/>
          </cell>
          <cell r="AI126" t="str">
            <v/>
          </cell>
        </row>
        <row r="127">
          <cell r="A127">
            <v>123</v>
          </cell>
          <cell r="B127" t="str">
            <v>диск</v>
          </cell>
          <cell r="C127" t="str">
            <v>51401</v>
          </cell>
          <cell r="D127" t="str">
            <v>51401`810`2`0400`0000015</v>
          </cell>
          <cell r="E127" t="str">
            <v>ОАО  «Башэкономбанк»</v>
          </cell>
          <cell r="F127" t="str">
            <v>банк</v>
          </cell>
          <cell r="G127" t="str">
            <v>БЭБ</v>
          </cell>
          <cell r="H127" t="str">
            <v>0011794</v>
          </cell>
          <cell r="I127">
            <v>37571</v>
          </cell>
          <cell r="J127">
            <v>160000</v>
          </cell>
          <cell r="K127" t="str">
            <v>Рубли РФ</v>
          </cell>
          <cell r="L127" t="str">
            <v>по предъявлении</v>
          </cell>
          <cell r="M127">
            <v>37571</v>
          </cell>
          <cell r="N127">
            <v>0</v>
          </cell>
          <cell r="P127">
            <v>159000</v>
          </cell>
          <cell r="Q127">
            <v>0.99375000000000002</v>
          </cell>
          <cell r="R127">
            <v>159000</v>
          </cell>
          <cell r="S127">
            <v>37571</v>
          </cell>
          <cell r="T127" t="str">
            <v>11/11-04</v>
          </cell>
          <cell r="U127" t="str">
            <v>ООО «КПДЖИЛСТРОЙ»</v>
          </cell>
          <cell r="V127">
            <v>1</v>
          </cell>
          <cell r="W127">
            <v>160000</v>
          </cell>
          <cell r="X127">
            <v>37572</v>
          </cell>
          <cell r="Z127" t="str">
            <v>ОАО  «Башэкономбанк»</v>
          </cell>
          <cell r="AA127">
            <v>1000</v>
          </cell>
          <cell r="AB127">
            <v>2.2955974842767297</v>
          </cell>
          <cell r="AC127">
            <v>2.2955974842767297</v>
          </cell>
          <cell r="AD127" t="str">
            <v>предъявлен</v>
          </cell>
          <cell r="AF127" t="str">
            <v/>
          </cell>
          <cell r="AI127" t="str">
            <v/>
          </cell>
        </row>
        <row r="128">
          <cell r="A128">
            <v>124</v>
          </cell>
          <cell r="B128" t="str">
            <v>проц</v>
          </cell>
          <cell r="C128" t="str">
            <v>51403</v>
          </cell>
          <cell r="D128" t="str">
            <v>51403`810`8`0400`0000002</v>
          </cell>
          <cell r="E128" t="str">
            <v>АКБ «Башкомснаббанк»</v>
          </cell>
          <cell r="F128" t="str">
            <v>банк</v>
          </cell>
          <cell r="G128">
            <v>2001</v>
          </cell>
          <cell r="H128" t="str">
            <v>000288</v>
          </cell>
          <cell r="I128">
            <v>37574</v>
          </cell>
          <cell r="J128">
            <v>500000</v>
          </cell>
          <cell r="K128" t="str">
            <v>Рубли РФ</v>
          </cell>
          <cell r="L128" t="str">
            <v>по предъявлении, но не ранее 14.01.2003г.</v>
          </cell>
          <cell r="M128">
            <v>37635</v>
          </cell>
          <cell r="N128">
            <v>2.3944003831040611E-3</v>
          </cell>
          <cell r="P128">
            <v>499800</v>
          </cell>
          <cell r="Q128">
            <v>0.99960000000000004</v>
          </cell>
          <cell r="R128">
            <v>499800</v>
          </cell>
          <cell r="S128">
            <v>37574</v>
          </cell>
          <cell r="T128" t="str">
            <v>04/144-B</v>
          </cell>
          <cell r="U128" t="str">
            <v>АКБ «Башкомснаббанк»</v>
          </cell>
          <cell r="V128">
            <v>1</v>
          </cell>
          <cell r="W128">
            <v>500000</v>
          </cell>
          <cell r="X128">
            <v>37574</v>
          </cell>
          <cell r="Y128" t="str">
            <v>04/144-C</v>
          </cell>
          <cell r="Z128" t="str">
            <v>Башкирский экономико-юридический техникум</v>
          </cell>
          <cell r="AA128">
            <v>200</v>
          </cell>
          <cell r="AB128">
            <v>4.7897589096187274E-3</v>
          </cell>
          <cell r="AC128">
            <v>0.14605842336934774</v>
          </cell>
          <cell r="AD128" t="str">
            <v>продан</v>
          </cell>
          <cell r="AF128" t="str">
            <v/>
          </cell>
          <cell r="AI128" t="str">
            <v/>
          </cell>
        </row>
        <row r="129">
          <cell r="A129">
            <v>125</v>
          </cell>
          <cell r="B129" t="str">
            <v>диск</v>
          </cell>
          <cell r="C129" t="str">
            <v>51504</v>
          </cell>
          <cell r="D129" t="str">
            <v>51504`810`9`0400`0000005</v>
          </cell>
          <cell r="E129" t="str">
            <v>ЗАО «Стройметресурс»</v>
          </cell>
          <cell r="F129" t="str">
            <v>прочие</v>
          </cell>
          <cell r="H129" t="str">
            <v>0010222</v>
          </cell>
          <cell r="I129">
            <v>37580</v>
          </cell>
          <cell r="J129">
            <v>1000000</v>
          </cell>
          <cell r="K129" t="str">
            <v>Рубли РФ</v>
          </cell>
          <cell r="L129" t="str">
            <v>по предъявлении, но не ранее 30.04.2003г.</v>
          </cell>
          <cell r="M129">
            <v>37741</v>
          </cell>
          <cell r="N129">
            <v>0.24399911937461097</v>
          </cell>
          <cell r="P129">
            <v>902831</v>
          </cell>
          <cell r="Q129">
            <v>0.90283100000000005</v>
          </cell>
          <cell r="R129">
            <v>902831</v>
          </cell>
          <cell r="S129">
            <v>37580</v>
          </cell>
          <cell r="T129" t="str">
            <v>20/11-02</v>
          </cell>
          <cell r="U129" t="str">
            <v>ОАО «ИФ «ОЛМА»</v>
          </cell>
          <cell r="V129">
            <v>0.9032</v>
          </cell>
          <cell r="W129">
            <v>903199.5</v>
          </cell>
          <cell r="X129">
            <v>37620</v>
          </cell>
          <cell r="Y129" t="str">
            <v>30/12-08</v>
          </cell>
          <cell r="Z129" t="str">
            <v>ООО «Уральская нефтепромышленная компания»</v>
          </cell>
          <cell r="AA129">
            <v>368.5</v>
          </cell>
          <cell r="AB129">
            <v>0.24399911937461097</v>
          </cell>
          <cell r="AC129">
            <v>3.7244650438454153E-3</v>
          </cell>
          <cell r="AD129" t="str">
            <v>обменен</v>
          </cell>
          <cell r="AE129">
            <v>1</v>
          </cell>
          <cell r="AF129">
            <v>9028.31</v>
          </cell>
          <cell r="AG129" t="str">
            <v>51510`810`6`0400`0000027</v>
          </cell>
          <cell r="AI129" t="str">
            <v/>
          </cell>
        </row>
        <row r="130">
          <cell r="A130">
            <v>126</v>
          </cell>
          <cell r="B130" t="str">
            <v>диск</v>
          </cell>
          <cell r="C130" t="str">
            <v>51504</v>
          </cell>
          <cell r="D130" t="str">
            <v>51504`810`9`0400`0000005</v>
          </cell>
          <cell r="E130" t="str">
            <v>ЗАО «Стройметресурс»</v>
          </cell>
          <cell r="F130" t="str">
            <v>прочие</v>
          </cell>
          <cell r="H130" t="str">
            <v>0010223</v>
          </cell>
          <cell r="I130">
            <v>37580</v>
          </cell>
          <cell r="J130">
            <v>1000000</v>
          </cell>
          <cell r="K130" t="str">
            <v>Рубли РФ</v>
          </cell>
          <cell r="L130" t="str">
            <v>по предъявлении, но не ранее 30.04.2003г.</v>
          </cell>
          <cell r="M130">
            <v>37741</v>
          </cell>
          <cell r="N130">
            <v>0.24399911937461097</v>
          </cell>
          <cell r="P130">
            <v>902831</v>
          </cell>
          <cell r="Q130">
            <v>0.90283100000000005</v>
          </cell>
          <cell r="R130">
            <v>902831</v>
          </cell>
          <cell r="S130">
            <v>37580</v>
          </cell>
          <cell r="T130" t="str">
            <v>20/11-02</v>
          </cell>
          <cell r="U130" t="str">
            <v>ОАО «ИФ «ОЛМА»</v>
          </cell>
          <cell r="V130">
            <v>0.91259100000000004</v>
          </cell>
          <cell r="W130">
            <v>912591.25912591268</v>
          </cell>
          <cell r="X130">
            <v>37589</v>
          </cell>
          <cell r="Y130" t="str">
            <v>29/11-11</v>
          </cell>
          <cell r="Z130" t="str">
            <v>ООО «Уральская нефтепромышленная компания»</v>
          </cell>
          <cell r="AA130">
            <v>9760.2591259126784</v>
          </cell>
          <cell r="AB130">
            <v>0.24399911937461097</v>
          </cell>
          <cell r="AC130">
            <v>0.43843502407158119</v>
          </cell>
          <cell r="AD130" t="str">
            <v>продан</v>
          </cell>
          <cell r="AE130">
            <v>1</v>
          </cell>
          <cell r="AF130">
            <v>9028.31</v>
          </cell>
          <cell r="AG130" t="str">
            <v>51510`810`6`0400`0000027</v>
          </cell>
          <cell r="AI130" t="str">
            <v/>
          </cell>
        </row>
        <row r="131">
          <cell r="A131">
            <v>127</v>
          </cell>
          <cell r="B131" t="str">
            <v>диск</v>
          </cell>
          <cell r="C131" t="str">
            <v>51504</v>
          </cell>
          <cell r="D131" t="str">
            <v>51504`810`9`0400`0000005</v>
          </cell>
          <cell r="E131" t="str">
            <v>ЗАО «Стройметресурс»</v>
          </cell>
          <cell r="F131" t="str">
            <v>прочие</v>
          </cell>
          <cell r="H131" t="str">
            <v>0010224</v>
          </cell>
          <cell r="I131">
            <v>37580</v>
          </cell>
          <cell r="J131">
            <v>2000000</v>
          </cell>
          <cell r="K131" t="str">
            <v>Рубли РФ</v>
          </cell>
          <cell r="L131" t="str">
            <v>по предъявлении, но не ранее 30.04.2003г.</v>
          </cell>
          <cell r="M131">
            <v>37741</v>
          </cell>
          <cell r="N131">
            <v>0.24399911937461097</v>
          </cell>
          <cell r="P131">
            <v>1805662</v>
          </cell>
          <cell r="Q131">
            <v>0.90283100000000005</v>
          </cell>
          <cell r="R131">
            <v>1805662</v>
          </cell>
          <cell r="S131">
            <v>37580</v>
          </cell>
          <cell r="T131" t="str">
            <v>20/11-02</v>
          </cell>
          <cell r="U131" t="str">
            <v>ОАО «ИФ «ОЛМА»</v>
          </cell>
          <cell r="V131">
            <v>0.91259100000000004</v>
          </cell>
          <cell r="W131">
            <v>1825182.5182518254</v>
          </cell>
          <cell r="X131">
            <v>37589</v>
          </cell>
          <cell r="Y131" t="str">
            <v>29/11-11</v>
          </cell>
          <cell r="Z131" t="str">
            <v>ООО «Уральская нефтепромышленная компания»</v>
          </cell>
          <cell r="AA131">
            <v>19520.518251825357</v>
          </cell>
          <cell r="AB131">
            <v>0.24399911937461097</v>
          </cell>
          <cell r="AC131">
            <v>0.43843502407158119</v>
          </cell>
          <cell r="AD131" t="str">
            <v>продан</v>
          </cell>
          <cell r="AE131">
            <v>1</v>
          </cell>
          <cell r="AF131">
            <v>18056.62</v>
          </cell>
          <cell r="AG131" t="str">
            <v>51510`810`6`0400`0000027</v>
          </cell>
          <cell r="AI131" t="str">
            <v/>
          </cell>
        </row>
        <row r="132">
          <cell r="A132">
            <v>128</v>
          </cell>
          <cell r="B132" t="str">
            <v>диск</v>
          </cell>
          <cell r="C132" t="str">
            <v>51504</v>
          </cell>
          <cell r="D132" t="str">
            <v>51504`810`9`0400`0000005</v>
          </cell>
          <cell r="E132" t="str">
            <v>ЗАО «Стройметресурс»</v>
          </cell>
          <cell r="F132" t="str">
            <v>прочие</v>
          </cell>
          <cell r="H132" t="str">
            <v>0010225</v>
          </cell>
          <cell r="I132">
            <v>37580</v>
          </cell>
          <cell r="J132">
            <v>2000000</v>
          </cell>
          <cell r="K132" t="str">
            <v>Рубли РФ</v>
          </cell>
          <cell r="L132" t="str">
            <v>по предъявлении, но не ранее 30.04.2003г.</v>
          </cell>
          <cell r="M132">
            <v>37741</v>
          </cell>
          <cell r="N132">
            <v>0.24399911937461097</v>
          </cell>
          <cell r="P132">
            <v>1805662</v>
          </cell>
          <cell r="Q132">
            <v>0.90283100000000005</v>
          </cell>
          <cell r="R132">
            <v>1805662</v>
          </cell>
          <cell r="S132">
            <v>37580</v>
          </cell>
          <cell r="T132" t="str">
            <v>20/11-02</v>
          </cell>
          <cell r="U132" t="str">
            <v>ОАО «ИФ «ОЛМА»</v>
          </cell>
          <cell r="V132">
            <v>0.91259100000000004</v>
          </cell>
          <cell r="W132">
            <v>1825182.5182518254</v>
          </cell>
          <cell r="X132">
            <v>37589</v>
          </cell>
          <cell r="Y132" t="str">
            <v>29/11-11</v>
          </cell>
          <cell r="Z132" t="str">
            <v>ООО «Уральская нефтепромышленная компания»</v>
          </cell>
          <cell r="AA132">
            <v>19520.518251825357</v>
          </cell>
          <cell r="AB132">
            <v>0.24399911937461097</v>
          </cell>
          <cell r="AC132">
            <v>0.43843502407158119</v>
          </cell>
          <cell r="AD132" t="str">
            <v>продан</v>
          </cell>
          <cell r="AE132">
            <v>1</v>
          </cell>
          <cell r="AF132">
            <v>18056.62</v>
          </cell>
          <cell r="AG132" t="str">
            <v>51510`810`6`0400`0000027</v>
          </cell>
          <cell r="AI132" t="str">
            <v/>
          </cell>
        </row>
        <row r="133">
          <cell r="A133">
            <v>129</v>
          </cell>
          <cell r="B133" t="str">
            <v>диск</v>
          </cell>
          <cell r="C133" t="str">
            <v>51504</v>
          </cell>
          <cell r="D133" t="str">
            <v>51504`810`9`0400`0000005</v>
          </cell>
          <cell r="E133" t="str">
            <v>ЗАО «Стройметресурс»</v>
          </cell>
          <cell r="F133" t="str">
            <v>прочие</v>
          </cell>
          <cell r="G133" t="str">
            <v xml:space="preserve"> </v>
          </cell>
          <cell r="H133" t="str">
            <v>0010226</v>
          </cell>
          <cell r="I133">
            <v>37580</v>
          </cell>
          <cell r="J133">
            <v>2000000</v>
          </cell>
          <cell r="K133" t="str">
            <v>Рубли РФ</v>
          </cell>
          <cell r="L133" t="str">
            <v>по предъявлении, но не ранее 30.04.2003г.</v>
          </cell>
          <cell r="M133">
            <v>37741</v>
          </cell>
          <cell r="N133">
            <v>0.24399911937461097</v>
          </cell>
          <cell r="P133">
            <v>1805662</v>
          </cell>
          <cell r="Q133">
            <v>0.90283100000000005</v>
          </cell>
          <cell r="R133">
            <v>1805662</v>
          </cell>
          <cell r="S133">
            <v>37580</v>
          </cell>
          <cell r="T133" t="str">
            <v>20/11-02</v>
          </cell>
          <cell r="U133" t="str">
            <v>ОАО «ИФ «ОЛМА»</v>
          </cell>
          <cell r="V133">
            <v>0.90319899999999997</v>
          </cell>
          <cell r="W133">
            <v>1806398</v>
          </cell>
          <cell r="X133">
            <v>37620</v>
          </cell>
          <cell r="Y133" t="str">
            <v>30/12-08</v>
          </cell>
          <cell r="Z133" t="str">
            <v>ООО «Уральская нефтепромышленная компания»</v>
          </cell>
          <cell r="AA133">
            <v>736</v>
          </cell>
          <cell r="AB133">
            <v>0.24399911937461097</v>
          </cell>
          <cell r="AC133">
            <v>3.7194114956176734E-3</v>
          </cell>
          <cell r="AD133" t="str">
            <v>обменен</v>
          </cell>
          <cell r="AE133">
            <v>1</v>
          </cell>
          <cell r="AF133">
            <v>18056.62</v>
          </cell>
          <cell r="AG133" t="str">
            <v>51510`810`6`0400`0000027</v>
          </cell>
          <cell r="AI133" t="str">
            <v/>
          </cell>
        </row>
        <row r="134">
          <cell r="A134">
            <v>130</v>
          </cell>
          <cell r="B134" t="str">
            <v>диск</v>
          </cell>
          <cell r="C134" t="str">
            <v>51504</v>
          </cell>
          <cell r="D134" t="str">
            <v>51504`810`9`0400`0000005</v>
          </cell>
          <cell r="E134" t="str">
            <v>ЗАО «Стройметресурс»</v>
          </cell>
          <cell r="F134" t="str">
            <v>прочие</v>
          </cell>
          <cell r="G134" t="str">
            <v xml:space="preserve"> </v>
          </cell>
          <cell r="H134" t="str">
            <v>0010227</v>
          </cell>
          <cell r="I134">
            <v>37580</v>
          </cell>
          <cell r="J134">
            <v>2000000</v>
          </cell>
          <cell r="K134" t="str">
            <v>Рубли РФ</v>
          </cell>
          <cell r="L134" t="str">
            <v>по предъявлении, но не ранее 30.04.2003г.</v>
          </cell>
          <cell r="M134">
            <v>37741</v>
          </cell>
          <cell r="N134">
            <v>0.24399911937461097</v>
          </cell>
          <cell r="P134">
            <v>1805662</v>
          </cell>
          <cell r="Q134">
            <v>0.90283100000000005</v>
          </cell>
          <cell r="R134">
            <v>1805662</v>
          </cell>
          <cell r="S134">
            <v>37580</v>
          </cell>
          <cell r="T134" t="str">
            <v>20/11-02</v>
          </cell>
          <cell r="U134" t="str">
            <v>ОАО «ИФ «ОЛМА»</v>
          </cell>
          <cell r="V134">
            <v>0.90319899999999997</v>
          </cell>
          <cell r="W134">
            <v>1806398</v>
          </cell>
          <cell r="X134">
            <v>37620</v>
          </cell>
          <cell r="Y134" t="str">
            <v>30/12-08</v>
          </cell>
          <cell r="Z134" t="str">
            <v>ООО «Уральская нефтепромышленная компания»</v>
          </cell>
          <cell r="AA134">
            <v>736</v>
          </cell>
          <cell r="AB134">
            <v>0.24399911937461097</v>
          </cell>
          <cell r="AC134">
            <v>3.7194114956176734E-3</v>
          </cell>
          <cell r="AD134" t="str">
            <v>обменен</v>
          </cell>
          <cell r="AE134">
            <v>1</v>
          </cell>
          <cell r="AF134">
            <v>18056.62</v>
          </cell>
          <cell r="AG134" t="str">
            <v>51510`810`6`0400`0000027</v>
          </cell>
          <cell r="AI134" t="str">
            <v/>
          </cell>
        </row>
        <row r="135">
          <cell r="A135">
            <v>131</v>
          </cell>
          <cell r="B135" t="str">
            <v>диск</v>
          </cell>
          <cell r="C135" t="str">
            <v>51501</v>
          </cell>
          <cell r="D135" t="str">
            <v>51501`810`3`0400`0000022</v>
          </cell>
          <cell r="E135" t="str">
            <v>ЗАО «Фининкор»</v>
          </cell>
          <cell r="F135" t="str">
            <v>прочие</v>
          </cell>
          <cell r="G135" t="str">
            <v>ПЭБ</v>
          </cell>
          <cell r="H135" t="str">
            <v>0000388</v>
          </cell>
          <cell r="I135">
            <v>37580</v>
          </cell>
          <cell r="J135">
            <v>1000000</v>
          </cell>
          <cell r="K135" t="str">
            <v>Рубли РФ</v>
          </cell>
          <cell r="L135" t="str">
            <v>по предъявлении, но не ранее 21.04.2003г.</v>
          </cell>
          <cell r="M135">
            <v>37732</v>
          </cell>
          <cell r="N135">
            <v>0.16500136120274073</v>
          </cell>
          <cell r="P135">
            <v>935705</v>
          </cell>
          <cell r="Q135">
            <v>0.93570500000000001</v>
          </cell>
          <cell r="R135">
            <v>935705</v>
          </cell>
          <cell r="S135">
            <v>37580</v>
          </cell>
          <cell r="T135" t="str">
            <v>Ф-2011</v>
          </cell>
          <cell r="U135" t="str">
            <v>ЗАО «Фининкор»</v>
          </cell>
          <cell r="V135">
            <v>1</v>
          </cell>
          <cell r="W135">
            <v>1000000</v>
          </cell>
          <cell r="X135">
            <v>37733</v>
          </cell>
          <cell r="Y135" t="str">
            <v>22/04-101</v>
          </cell>
          <cell r="Z135" t="str">
            <v>ЗАО «Фининкор»</v>
          </cell>
          <cell r="AA135">
            <v>64295</v>
          </cell>
          <cell r="AB135">
            <v>0.16500136120274073</v>
          </cell>
          <cell r="AC135">
            <v>0.16392292093344177</v>
          </cell>
          <cell r="AD135" t="str">
            <v>предъявлен</v>
          </cell>
          <cell r="AE135">
            <v>1</v>
          </cell>
          <cell r="AF135">
            <v>9357.0500000000011</v>
          </cell>
          <cell r="AG135" t="str">
            <v>51510`810`7`0400`0000024</v>
          </cell>
          <cell r="AI135" t="str">
            <v/>
          </cell>
        </row>
        <row r="136">
          <cell r="A136">
            <v>132</v>
          </cell>
          <cell r="B136" t="str">
            <v>диск</v>
          </cell>
          <cell r="C136" t="str">
            <v>51501</v>
          </cell>
          <cell r="D136" t="str">
            <v>51501`810`3`0400`0000022</v>
          </cell>
          <cell r="E136" t="str">
            <v>ЗАО «Фининкор»</v>
          </cell>
          <cell r="F136" t="str">
            <v>прочие</v>
          </cell>
          <cell r="G136" t="str">
            <v>ПЭБ</v>
          </cell>
          <cell r="H136" t="str">
            <v>0000389</v>
          </cell>
          <cell r="I136">
            <v>37580</v>
          </cell>
          <cell r="J136">
            <v>1000000</v>
          </cell>
          <cell r="K136" t="str">
            <v>Рубли РФ</v>
          </cell>
          <cell r="L136" t="str">
            <v>по предъявлении, но не ранее 21.04.2003г.</v>
          </cell>
          <cell r="M136">
            <v>37732</v>
          </cell>
          <cell r="N136">
            <v>0.16500136120274073</v>
          </cell>
          <cell r="P136">
            <v>935705</v>
          </cell>
          <cell r="Q136">
            <v>0.93570500000000001</v>
          </cell>
          <cell r="R136">
            <v>935705</v>
          </cell>
          <cell r="S136">
            <v>37580</v>
          </cell>
          <cell r="T136" t="str">
            <v>Ф-2011</v>
          </cell>
          <cell r="U136" t="str">
            <v>ЗАО «Фининкор»</v>
          </cell>
          <cell r="V136">
            <v>1</v>
          </cell>
          <cell r="W136">
            <v>1000000</v>
          </cell>
          <cell r="X136">
            <v>37733</v>
          </cell>
          <cell r="Y136" t="str">
            <v>22/04-101</v>
          </cell>
          <cell r="Z136" t="str">
            <v>ЗАО «Фининкор»</v>
          </cell>
          <cell r="AA136">
            <v>64295</v>
          </cell>
          <cell r="AB136">
            <v>0.16500136120274073</v>
          </cell>
          <cell r="AC136">
            <v>0.16392292093344177</v>
          </cell>
          <cell r="AD136" t="str">
            <v>предъявлен</v>
          </cell>
          <cell r="AE136">
            <v>1</v>
          </cell>
          <cell r="AF136">
            <v>9357.0500000000011</v>
          </cell>
          <cell r="AG136" t="str">
            <v>51510`810`7`0400`0000024</v>
          </cell>
          <cell r="AI136" t="str">
            <v/>
          </cell>
        </row>
        <row r="137">
          <cell r="A137">
            <v>133</v>
          </cell>
          <cell r="B137" t="str">
            <v>диск</v>
          </cell>
          <cell r="C137" t="str">
            <v>51501</v>
          </cell>
          <cell r="D137" t="str">
            <v>51501`810`3`0400`0000022</v>
          </cell>
          <cell r="E137" t="str">
            <v>ЗАО «Фининкор»</v>
          </cell>
          <cell r="F137" t="str">
            <v>прочие</v>
          </cell>
          <cell r="G137" t="str">
            <v>ПЭБ</v>
          </cell>
          <cell r="H137" t="str">
            <v>0000390</v>
          </cell>
          <cell r="I137">
            <v>37580</v>
          </cell>
          <cell r="J137">
            <v>1000000</v>
          </cell>
          <cell r="K137" t="str">
            <v>Рубли РФ</v>
          </cell>
          <cell r="L137" t="str">
            <v>по предъявлении, но не ранее 21.04.2003г.</v>
          </cell>
          <cell r="M137">
            <v>37732</v>
          </cell>
          <cell r="N137">
            <v>0.16500136120274073</v>
          </cell>
          <cell r="P137">
            <v>935705</v>
          </cell>
          <cell r="Q137">
            <v>0.93570500000000001</v>
          </cell>
          <cell r="R137">
            <v>935705</v>
          </cell>
          <cell r="S137">
            <v>37580</v>
          </cell>
          <cell r="T137" t="str">
            <v>Ф-2011</v>
          </cell>
          <cell r="U137" t="str">
            <v>ЗАО «Фининкор»</v>
          </cell>
          <cell r="V137">
            <v>1</v>
          </cell>
          <cell r="W137">
            <v>1000000</v>
          </cell>
          <cell r="X137">
            <v>37733</v>
          </cell>
          <cell r="Y137" t="str">
            <v>22/04-101</v>
          </cell>
          <cell r="Z137" t="str">
            <v>ЗАО «Фининкор»</v>
          </cell>
          <cell r="AA137">
            <v>64295</v>
          </cell>
          <cell r="AB137">
            <v>0.16500136120274073</v>
          </cell>
          <cell r="AC137">
            <v>0.16392292093344177</v>
          </cell>
          <cell r="AD137" t="str">
            <v>предъявлен</v>
          </cell>
          <cell r="AE137">
            <v>1</v>
          </cell>
          <cell r="AF137">
            <v>9357.0500000000011</v>
          </cell>
          <cell r="AG137" t="str">
            <v>51510`810`7`0400`0000024</v>
          </cell>
          <cell r="AI137" t="str">
            <v/>
          </cell>
        </row>
        <row r="138">
          <cell r="A138">
            <v>134</v>
          </cell>
          <cell r="B138" t="str">
            <v>диск</v>
          </cell>
          <cell r="C138" t="str">
            <v>51501</v>
          </cell>
          <cell r="D138" t="str">
            <v>51501`810`3`0400`0000022</v>
          </cell>
          <cell r="E138" t="str">
            <v>ЗАО «Фининкор»</v>
          </cell>
          <cell r="F138" t="str">
            <v>прочие</v>
          </cell>
          <cell r="G138" t="str">
            <v>ПЭБ</v>
          </cell>
          <cell r="H138" t="str">
            <v>0000393</v>
          </cell>
          <cell r="I138">
            <v>37580</v>
          </cell>
          <cell r="J138">
            <v>1000000</v>
          </cell>
          <cell r="K138" t="str">
            <v>Рубли РФ</v>
          </cell>
          <cell r="L138" t="str">
            <v>по предъявлении, но не ранее 21.04.2003г.</v>
          </cell>
          <cell r="M138">
            <v>37732</v>
          </cell>
          <cell r="N138">
            <v>0.16500136120274073</v>
          </cell>
          <cell r="P138">
            <v>935705</v>
          </cell>
          <cell r="Q138">
            <v>0.93570500000000001</v>
          </cell>
          <cell r="R138">
            <v>935705</v>
          </cell>
          <cell r="S138">
            <v>37580</v>
          </cell>
          <cell r="T138" t="str">
            <v>Ф-2011</v>
          </cell>
          <cell r="U138" t="str">
            <v>ЗАО «Фининкор»</v>
          </cell>
          <cell r="V138">
            <v>1</v>
          </cell>
          <cell r="W138">
            <v>1000000</v>
          </cell>
          <cell r="X138">
            <v>37733</v>
          </cell>
          <cell r="Y138" t="str">
            <v>22/04-101</v>
          </cell>
          <cell r="Z138" t="str">
            <v>ЗАО «Фининкор»</v>
          </cell>
          <cell r="AA138">
            <v>64295</v>
          </cell>
          <cell r="AB138">
            <v>0.16500136120274073</v>
          </cell>
          <cell r="AC138">
            <v>0.16392292093344177</v>
          </cell>
          <cell r="AD138" t="str">
            <v>предъявлен</v>
          </cell>
          <cell r="AE138">
            <v>1</v>
          </cell>
          <cell r="AF138">
            <v>9357.0500000000011</v>
          </cell>
          <cell r="AG138" t="str">
            <v>51510`810`7`0400`0000024</v>
          </cell>
          <cell r="AI138" t="str">
            <v/>
          </cell>
        </row>
        <row r="139">
          <cell r="A139">
            <v>135</v>
          </cell>
          <cell r="B139" t="str">
            <v>диск</v>
          </cell>
          <cell r="C139" t="str">
            <v>51501</v>
          </cell>
          <cell r="D139" t="str">
            <v>51501`810`3`0400`0000022</v>
          </cell>
          <cell r="E139" t="str">
            <v>ЗАО «Фининкор»</v>
          </cell>
          <cell r="F139" t="str">
            <v>прочие</v>
          </cell>
          <cell r="G139" t="str">
            <v>ПЭБ</v>
          </cell>
          <cell r="H139" t="str">
            <v>0000394</v>
          </cell>
          <cell r="I139">
            <v>37580</v>
          </cell>
          <cell r="J139">
            <v>1000000</v>
          </cell>
          <cell r="K139" t="str">
            <v>Рубли РФ</v>
          </cell>
          <cell r="L139" t="str">
            <v>по предъявлении, но не ранее 21.04.2003г.</v>
          </cell>
          <cell r="M139">
            <v>37732</v>
          </cell>
          <cell r="N139">
            <v>0.16500136120274073</v>
          </cell>
          <cell r="P139">
            <v>935705</v>
          </cell>
          <cell r="Q139">
            <v>0.93570500000000001</v>
          </cell>
          <cell r="R139">
            <v>935705</v>
          </cell>
          <cell r="S139">
            <v>37580</v>
          </cell>
          <cell r="T139" t="str">
            <v>Ф-2011</v>
          </cell>
          <cell r="U139" t="str">
            <v>ЗАО «Фининкор»</v>
          </cell>
          <cell r="V139">
            <v>1</v>
          </cell>
          <cell r="W139">
            <v>1000000</v>
          </cell>
          <cell r="X139">
            <v>37733</v>
          </cell>
          <cell r="Y139" t="str">
            <v>22/04-101</v>
          </cell>
          <cell r="Z139" t="str">
            <v>ЗАО «Фининкор»</v>
          </cell>
          <cell r="AA139">
            <v>64295</v>
          </cell>
          <cell r="AB139">
            <v>0.16500136120274073</v>
          </cell>
          <cell r="AC139">
            <v>0.16392292093344177</v>
          </cell>
          <cell r="AD139" t="str">
            <v>предъявлен</v>
          </cell>
          <cell r="AE139">
            <v>1</v>
          </cell>
          <cell r="AF139">
            <v>9357.0500000000011</v>
          </cell>
          <cell r="AG139" t="str">
            <v>51510`810`7`0400`0000024</v>
          </cell>
          <cell r="AI139" t="str">
            <v/>
          </cell>
        </row>
        <row r="140">
          <cell r="A140">
            <v>136</v>
          </cell>
          <cell r="B140" t="str">
            <v>диск</v>
          </cell>
          <cell r="C140" t="str">
            <v>51401</v>
          </cell>
          <cell r="D140" t="str">
            <v>51401`810`4`0400`0000019</v>
          </cell>
          <cell r="E140" t="str">
            <v>АКБ «Промэксимбанк»</v>
          </cell>
          <cell r="F140" t="str">
            <v>банк</v>
          </cell>
          <cell r="G140" t="str">
            <v>Ф</v>
          </cell>
          <cell r="H140" t="str">
            <v>0002414</v>
          </cell>
          <cell r="I140">
            <v>37580</v>
          </cell>
          <cell r="J140">
            <v>1000000</v>
          </cell>
          <cell r="K140" t="str">
            <v>Рубли РФ</v>
          </cell>
          <cell r="L140" t="str">
            <v>по предъявлении, но не ранее 21.04.2003г.</v>
          </cell>
          <cell r="M140">
            <v>37732</v>
          </cell>
          <cell r="N140">
            <v>0.16500136120274073</v>
          </cell>
          <cell r="P140">
            <v>935705</v>
          </cell>
          <cell r="Q140">
            <v>0.93570500000000001</v>
          </cell>
          <cell r="R140">
            <v>935705</v>
          </cell>
          <cell r="S140">
            <v>37580</v>
          </cell>
          <cell r="T140" t="str">
            <v>В-2011/2</v>
          </cell>
          <cell r="U140" t="str">
            <v>АКБ «Промэксимбанк»</v>
          </cell>
          <cell r="V140">
            <v>1</v>
          </cell>
          <cell r="W140">
            <v>1000000</v>
          </cell>
          <cell r="X140">
            <v>37733</v>
          </cell>
          <cell r="Y140" t="str">
            <v>22/04-102</v>
          </cell>
          <cell r="Z140" t="str">
            <v>АКБ «Промэксимбанк»</v>
          </cell>
          <cell r="AA140">
            <v>64295</v>
          </cell>
          <cell r="AB140">
            <v>0.16500136120274073</v>
          </cell>
          <cell r="AC140">
            <v>0.16392292093344177</v>
          </cell>
          <cell r="AD140" t="str">
            <v>предъявлен</v>
          </cell>
          <cell r="AE140">
            <v>1</v>
          </cell>
          <cell r="AF140">
            <v>9357.0500000000011</v>
          </cell>
          <cell r="AG140" t="str">
            <v>51410`810`6`0400`0000004</v>
          </cell>
          <cell r="AI140" t="str">
            <v/>
          </cell>
        </row>
        <row r="141">
          <cell r="A141">
            <v>137</v>
          </cell>
          <cell r="B141" t="str">
            <v>диск</v>
          </cell>
          <cell r="C141" t="str">
            <v>51401</v>
          </cell>
          <cell r="D141" t="str">
            <v>51401`810`4`0400`0000019</v>
          </cell>
          <cell r="E141" t="str">
            <v>АКБ «Промэксимбанк»</v>
          </cell>
          <cell r="F141" t="str">
            <v>банк</v>
          </cell>
          <cell r="G141" t="str">
            <v>Ф</v>
          </cell>
          <cell r="H141" t="str">
            <v>0002415</v>
          </cell>
          <cell r="I141">
            <v>37580</v>
          </cell>
          <cell r="J141">
            <v>1000000</v>
          </cell>
          <cell r="K141" t="str">
            <v>Рубли РФ</v>
          </cell>
          <cell r="L141" t="str">
            <v>по предъявлении, но не ранее 21.04.2003г.</v>
          </cell>
          <cell r="M141">
            <v>37732</v>
          </cell>
          <cell r="N141">
            <v>0.16500136120274073</v>
          </cell>
          <cell r="P141">
            <v>935705</v>
          </cell>
          <cell r="Q141">
            <v>0.93570500000000001</v>
          </cell>
          <cell r="R141">
            <v>935705</v>
          </cell>
          <cell r="S141">
            <v>37580</v>
          </cell>
          <cell r="T141" t="str">
            <v>В-2011/2</v>
          </cell>
          <cell r="U141" t="str">
            <v>АКБ «Промэксимбанк»</v>
          </cell>
          <cell r="V141">
            <v>1</v>
          </cell>
          <cell r="W141">
            <v>1000000</v>
          </cell>
          <cell r="X141">
            <v>37733</v>
          </cell>
          <cell r="Y141" t="str">
            <v>22/04-102</v>
          </cell>
          <cell r="Z141" t="str">
            <v>АКБ «Промэксимбанк»</v>
          </cell>
          <cell r="AA141">
            <v>64295</v>
          </cell>
          <cell r="AB141">
            <v>0.16500136120274073</v>
          </cell>
          <cell r="AC141">
            <v>0.16392292093344177</v>
          </cell>
          <cell r="AD141" t="str">
            <v>предъявлен</v>
          </cell>
          <cell r="AE141">
            <v>1</v>
          </cell>
          <cell r="AF141">
            <v>9357.0500000000011</v>
          </cell>
          <cell r="AG141" t="str">
            <v>51410`810`6`0400`0000004</v>
          </cell>
          <cell r="AI141" t="str">
            <v/>
          </cell>
        </row>
        <row r="142">
          <cell r="A142">
            <v>138</v>
          </cell>
          <cell r="B142" t="str">
            <v>диск</v>
          </cell>
          <cell r="C142" t="str">
            <v>51401</v>
          </cell>
          <cell r="D142" t="str">
            <v>51401`810`4`0400`0000019</v>
          </cell>
          <cell r="E142" t="str">
            <v>АКБ «Промэксимбанк»</v>
          </cell>
          <cell r="F142" t="str">
            <v>банк</v>
          </cell>
          <cell r="G142" t="str">
            <v>Ф</v>
          </cell>
          <cell r="H142" t="str">
            <v>0002416</v>
          </cell>
          <cell r="I142">
            <v>37580</v>
          </cell>
          <cell r="J142">
            <v>1000000</v>
          </cell>
          <cell r="K142" t="str">
            <v>Рубли РФ</v>
          </cell>
          <cell r="L142" t="str">
            <v>по предъявлении, но не ранее 21.04.2003г.</v>
          </cell>
          <cell r="M142">
            <v>37732</v>
          </cell>
          <cell r="N142">
            <v>0.16500136120274073</v>
          </cell>
          <cell r="P142">
            <v>935705</v>
          </cell>
          <cell r="Q142">
            <v>0.93570500000000001</v>
          </cell>
          <cell r="R142">
            <v>935705</v>
          </cell>
          <cell r="S142">
            <v>37580</v>
          </cell>
          <cell r="T142" t="str">
            <v>В-2011/2</v>
          </cell>
          <cell r="U142" t="str">
            <v>АКБ «Промэксимбанк»</v>
          </cell>
          <cell r="V142">
            <v>1</v>
          </cell>
          <cell r="W142">
            <v>1000000</v>
          </cell>
          <cell r="X142">
            <v>37733</v>
          </cell>
          <cell r="Y142" t="str">
            <v>22/04-102</v>
          </cell>
          <cell r="Z142" t="str">
            <v>АКБ «Промэксимбанк»</v>
          </cell>
          <cell r="AA142">
            <v>64295</v>
          </cell>
          <cell r="AB142">
            <v>0.16500136120274073</v>
          </cell>
          <cell r="AC142">
            <v>0.16392292093344177</v>
          </cell>
          <cell r="AD142" t="str">
            <v>предъявлен</v>
          </cell>
          <cell r="AE142">
            <v>1</v>
          </cell>
          <cell r="AF142">
            <v>9357.0500000000011</v>
          </cell>
          <cell r="AG142" t="str">
            <v>51410`810`6`0400`0000004</v>
          </cell>
          <cell r="AI142" t="str">
            <v/>
          </cell>
        </row>
        <row r="143">
          <cell r="A143">
            <v>139</v>
          </cell>
          <cell r="B143" t="str">
            <v>диск</v>
          </cell>
          <cell r="C143" t="str">
            <v>51401</v>
          </cell>
          <cell r="D143" t="str">
            <v>51401`810`4`0400`0000019</v>
          </cell>
          <cell r="E143" t="str">
            <v>АКБ «Промэксимбанк»</v>
          </cell>
          <cell r="F143" t="str">
            <v>банк</v>
          </cell>
          <cell r="G143" t="str">
            <v>Ф</v>
          </cell>
          <cell r="H143" t="str">
            <v>0002417</v>
          </cell>
          <cell r="I143">
            <v>37580</v>
          </cell>
          <cell r="J143">
            <v>1000000</v>
          </cell>
          <cell r="K143" t="str">
            <v>Рубли РФ</v>
          </cell>
          <cell r="L143" t="str">
            <v>по предъявлении, но не ранее 21.04.2003г.</v>
          </cell>
          <cell r="M143">
            <v>37732</v>
          </cell>
          <cell r="N143">
            <v>0.16500136120274073</v>
          </cell>
          <cell r="P143">
            <v>935705</v>
          </cell>
          <cell r="Q143">
            <v>0.93570500000000001</v>
          </cell>
          <cell r="R143">
            <v>935705</v>
          </cell>
          <cell r="S143">
            <v>37580</v>
          </cell>
          <cell r="T143" t="str">
            <v>В-2011/2</v>
          </cell>
          <cell r="U143" t="str">
            <v>АКБ «Промэксимбанк»</v>
          </cell>
          <cell r="V143">
            <v>1</v>
          </cell>
          <cell r="W143">
            <v>1000000</v>
          </cell>
          <cell r="X143">
            <v>37733</v>
          </cell>
          <cell r="Y143" t="str">
            <v>22/04-102</v>
          </cell>
          <cell r="Z143" t="str">
            <v>АКБ «Промэксимбанк»</v>
          </cell>
          <cell r="AA143">
            <v>64295</v>
          </cell>
          <cell r="AB143">
            <v>0.16500136120274073</v>
          </cell>
          <cell r="AC143">
            <v>0.16392292093344177</v>
          </cell>
          <cell r="AD143" t="str">
            <v>предъявлен</v>
          </cell>
          <cell r="AE143">
            <v>1</v>
          </cell>
          <cell r="AF143">
            <v>9357.0500000000011</v>
          </cell>
          <cell r="AG143" t="str">
            <v>51410`810`6`0400`0000004</v>
          </cell>
          <cell r="AI143" t="str">
            <v/>
          </cell>
        </row>
        <row r="144">
          <cell r="A144">
            <v>140</v>
          </cell>
          <cell r="B144" t="str">
            <v>диск</v>
          </cell>
          <cell r="C144" t="str">
            <v>51401</v>
          </cell>
          <cell r="D144" t="str">
            <v>51401`810`4`0400`0000019</v>
          </cell>
          <cell r="E144" t="str">
            <v>АКБ «Промэксимбанк»</v>
          </cell>
          <cell r="F144" t="str">
            <v>банк</v>
          </cell>
          <cell r="G144" t="str">
            <v>Ф</v>
          </cell>
          <cell r="H144" t="str">
            <v>0002418</v>
          </cell>
          <cell r="I144">
            <v>37580</v>
          </cell>
          <cell r="J144">
            <v>1000000</v>
          </cell>
          <cell r="K144" t="str">
            <v>Рубли РФ</v>
          </cell>
          <cell r="L144" t="str">
            <v>по предъявлении, но не ранее 21.04.2003г.</v>
          </cell>
          <cell r="M144">
            <v>37732</v>
          </cell>
          <cell r="N144">
            <v>0.16500136120274073</v>
          </cell>
          <cell r="P144">
            <v>935705</v>
          </cell>
          <cell r="Q144">
            <v>0.93570500000000001</v>
          </cell>
          <cell r="R144">
            <v>935705</v>
          </cell>
          <cell r="S144">
            <v>37580</v>
          </cell>
          <cell r="T144" t="str">
            <v>В-2011/2</v>
          </cell>
          <cell r="U144" t="str">
            <v>АКБ «Промэксимбанк»</v>
          </cell>
          <cell r="V144">
            <v>1</v>
          </cell>
          <cell r="W144">
            <v>1000000</v>
          </cell>
          <cell r="X144">
            <v>37733</v>
          </cell>
          <cell r="Y144" t="str">
            <v>22/04-102</v>
          </cell>
          <cell r="Z144" t="str">
            <v>АКБ «Промэксимбанк»</v>
          </cell>
          <cell r="AA144">
            <v>64295</v>
          </cell>
          <cell r="AB144">
            <v>0.16500136120274073</v>
          </cell>
          <cell r="AC144">
            <v>0.16392292093344177</v>
          </cell>
          <cell r="AD144" t="str">
            <v>предъявлен</v>
          </cell>
          <cell r="AE144">
            <v>1</v>
          </cell>
          <cell r="AF144">
            <v>9357.0500000000011</v>
          </cell>
          <cell r="AG144" t="str">
            <v>51410`810`6`0400`0000004</v>
          </cell>
          <cell r="AI144" t="str">
            <v/>
          </cell>
        </row>
        <row r="145">
          <cell r="A145">
            <v>141</v>
          </cell>
          <cell r="B145" t="str">
            <v>диск</v>
          </cell>
          <cell r="C145" t="str">
            <v>51404</v>
          </cell>
          <cell r="D145" t="str">
            <v>51404`810`4`0400`0000003</v>
          </cell>
          <cell r="E145" t="str">
            <v>ОАО «УралСиб»</v>
          </cell>
          <cell r="F145" t="str">
            <v>банк</v>
          </cell>
          <cell r="G145">
            <v>1200</v>
          </cell>
          <cell r="H145" t="str">
            <v>0028500</v>
          </cell>
          <cell r="I145">
            <v>37581</v>
          </cell>
          <cell r="J145">
            <v>3000000</v>
          </cell>
          <cell r="K145" t="str">
            <v>Рубли РФ</v>
          </cell>
          <cell r="L145" t="str">
            <v>по предъявлении, но не ранее 29.04.2003г.</v>
          </cell>
          <cell r="M145">
            <v>37740</v>
          </cell>
          <cell r="N145">
            <v>0.17599998412760418</v>
          </cell>
          <cell r="P145">
            <v>2786373</v>
          </cell>
          <cell r="Q145">
            <v>0.92879100000000003</v>
          </cell>
          <cell r="R145">
            <v>2786373</v>
          </cell>
          <cell r="S145">
            <v>37581</v>
          </cell>
          <cell r="T145" t="str">
            <v>21/11-02</v>
          </cell>
          <cell r="U145" t="str">
            <v>ЗАО ИК «Нефтегазинвест»</v>
          </cell>
          <cell r="V145">
            <v>1</v>
          </cell>
          <cell r="W145">
            <v>3000000</v>
          </cell>
          <cell r="X145">
            <v>37740</v>
          </cell>
          <cell r="Y145" t="str">
            <v>29/04-101</v>
          </cell>
          <cell r="Z145" t="str">
            <v>ОАО «УралСиб»</v>
          </cell>
          <cell r="AA145">
            <v>213627</v>
          </cell>
          <cell r="AB145">
            <v>0.17599998412760418</v>
          </cell>
          <cell r="AC145">
            <v>0.17599998412760418</v>
          </cell>
          <cell r="AD145" t="str">
            <v>предъявлен</v>
          </cell>
          <cell r="AF145" t="str">
            <v/>
          </cell>
          <cell r="AG145" t="str">
            <v>51410`810`3`0400`0000003</v>
          </cell>
          <cell r="AI145" t="str">
            <v/>
          </cell>
        </row>
        <row r="146">
          <cell r="A146">
            <v>142</v>
          </cell>
          <cell r="B146" t="str">
            <v>диск</v>
          </cell>
          <cell r="C146" t="str">
            <v>51404</v>
          </cell>
          <cell r="D146" t="str">
            <v>51404`810`4`0400`0000003</v>
          </cell>
          <cell r="E146" t="str">
            <v>ОАО «УралСиб»</v>
          </cell>
          <cell r="F146" t="str">
            <v>банк</v>
          </cell>
          <cell r="G146">
            <v>1200</v>
          </cell>
          <cell r="H146" t="str">
            <v>0028501</v>
          </cell>
          <cell r="I146">
            <v>37581</v>
          </cell>
          <cell r="J146">
            <v>2000000</v>
          </cell>
          <cell r="K146" t="str">
            <v>Рубли РФ</v>
          </cell>
          <cell r="L146" t="str">
            <v>по предъявлении, но не ранее 29.04.2003г.</v>
          </cell>
          <cell r="M146">
            <v>37740</v>
          </cell>
          <cell r="N146">
            <v>0.17599998412760418</v>
          </cell>
          <cell r="P146">
            <v>1857582</v>
          </cell>
          <cell r="Q146">
            <v>0.92879100000000003</v>
          </cell>
          <cell r="R146">
            <v>1857582</v>
          </cell>
          <cell r="S146">
            <v>37581</v>
          </cell>
          <cell r="T146" t="str">
            <v>21/11-02</v>
          </cell>
          <cell r="U146" t="str">
            <v>ЗАО ИК «Нефтегазинвест»</v>
          </cell>
          <cell r="V146">
            <v>1</v>
          </cell>
          <cell r="W146">
            <v>2000000</v>
          </cell>
          <cell r="X146">
            <v>37740</v>
          </cell>
          <cell r="Y146" t="str">
            <v>29/04-101</v>
          </cell>
          <cell r="Z146" t="str">
            <v>ОАО «УралСиб»</v>
          </cell>
          <cell r="AA146">
            <v>142418</v>
          </cell>
          <cell r="AB146">
            <v>0.17599998412760418</v>
          </cell>
          <cell r="AC146">
            <v>0.17599998412760418</v>
          </cell>
          <cell r="AD146" t="str">
            <v>предъявлен</v>
          </cell>
          <cell r="AF146" t="str">
            <v/>
          </cell>
          <cell r="AG146" t="str">
            <v>51410`810`3`0400`0000003</v>
          </cell>
          <cell r="AI146" t="str">
            <v/>
          </cell>
        </row>
        <row r="147">
          <cell r="A147">
            <v>143</v>
          </cell>
          <cell r="B147" t="str">
            <v>диск</v>
          </cell>
          <cell r="C147" t="str">
            <v>51401</v>
          </cell>
          <cell r="D147" t="str">
            <v>51401`810`2`0400`0000002</v>
          </cell>
          <cell r="E147" t="str">
            <v>Сбербанк РФ</v>
          </cell>
          <cell r="F147" t="str">
            <v>банк</v>
          </cell>
          <cell r="G147" t="str">
            <v>ВЛ</v>
          </cell>
          <cell r="H147" t="str">
            <v>0476623</v>
          </cell>
          <cell r="I147">
            <v>37582</v>
          </cell>
          <cell r="J147">
            <v>1500000</v>
          </cell>
          <cell r="K147" t="str">
            <v>Рубли РФ</v>
          </cell>
          <cell r="L147" t="str">
            <v>по предъявлении</v>
          </cell>
          <cell r="M147">
            <v>37582</v>
          </cell>
          <cell r="N147">
            <v>0</v>
          </cell>
          <cell r="P147">
            <v>1500000</v>
          </cell>
          <cell r="Q147">
            <v>1</v>
          </cell>
          <cell r="R147">
            <v>1500000</v>
          </cell>
          <cell r="S147">
            <v>37585</v>
          </cell>
          <cell r="T147" t="str">
            <v>25/11-05</v>
          </cell>
          <cell r="U147" t="str">
            <v>ЗАО «Уфимский лакокрасочный завод»</v>
          </cell>
          <cell r="V147">
            <v>1</v>
          </cell>
          <cell r="W147">
            <v>1500000</v>
          </cell>
          <cell r="X147">
            <v>37586</v>
          </cell>
          <cell r="Z147" t="str">
            <v>Сбербанк РФ</v>
          </cell>
          <cell r="AA147">
            <v>0</v>
          </cell>
          <cell r="AB147">
            <v>0</v>
          </cell>
          <cell r="AC147">
            <v>0</v>
          </cell>
          <cell r="AD147" t="str">
            <v>предъявлен</v>
          </cell>
          <cell r="AF147" t="str">
            <v/>
          </cell>
          <cell r="AI147" t="str">
            <v/>
          </cell>
        </row>
        <row r="148">
          <cell r="A148">
            <v>144</v>
          </cell>
          <cell r="B148" t="str">
            <v>диск</v>
          </cell>
          <cell r="C148" t="str">
            <v>51502</v>
          </cell>
          <cell r="D148" t="str">
            <v>51502`810`9`0400`0000010</v>
          </cell>
          <cell r="E148" t="str">
            <v>ООО «Аккорд-Инвест»</v>
          </cell>
          <cell r="F148" t="str">
            <v>прочие</v>
          </cell>
          <cell r="H148" t="str">
            <v>000842</v>
          </cell>
          <cell r="I148">
            <v>37589</v>
          </cell>
          <cell r="J148">
            <v>4634279.45</v>
          </cell>
          <cell r="K148" t="str">
            <v>Рубли РФ</v>
          </cell>
          <cell r="L148" t="str">
            <v>по предъявлении, но не ранее 16.12.2002г.</v>
          </cell>
          <cell r="M148">
            <v>37606</v>
          </cell>
          <cell r="N148">
            <v>0.15999999040920804</v>
          </cell>
          <cell r="P148">
            <v>4600000</v>
          </cell>
          <cell r="Q148">
            <v>0.99260306799150833</v>
          </cell>
          <cell r="R148">
            <v>4600000</v>
          </cell>
          <cell r="S148">
            <v>37589</v>
          </cell>
          <cell r="T148" t="str">
            <v>157</v>
          </cell>
          <cell r="U148" t="str">
            <v>ООО «Шаг»</v>
          </cell>
          <cell r="V148">
            <v>1</v>
          </cell>
          <cell r="W148">
            <v>4634279.45</v>
          </cell>
          <cell r="X148">
            <v>37606</v>
          </cell>
          <cell r="Z148" t="str">
            <v>ООО «Аккорд-Инвест»</v>
          </cell>
          <cell r="AA148">
            <v>34279.450000000186</v>
          </cell>
          <cell r="AB148">
            <v>0.15999999040920804</v>
          </cell>
          <cell r="AC148">
            <v>0.15999999040920804</v>
          </cell>
          <cell r="AD148" t="str">
            <v>предъявлен</v>
          </cell>
          <cell r="AE148">
            <v>1</v>
          </cell>
          <cell r="AF148">
            <v>46000</v>
          </cell>
          <cell r="AG148" t="str">
            <v>51510`810`9`0400`0000031</v>
          </cell>
          <cell r="AI148" t="str">
            <v/>
          </cell>
        </row>
        <row r="149">
          <cell r="A149">
            <v>145</v>
          </cell>
          <cell r="B149" t="str">
            <v>диск</v>
          </cell>
          <cell r="C149" t="str">
            <v>51503</v>
          </cell>
          <cell r="D149" t="str">
            <v>51503`810`2`0400`0000007</v>
          </cell>
          <cell r="E149" t="str">
            <v>ООО «РегионИнвестПроект»</v>
          </cell>
          <cell r="F149" t="str">
            <v>прочие</v>
          </cell>
          <cell r="H149" t="str">
            <v>006</v>
          </cell>
          <cell r="I149">
            <v>37356</v>
          </cell>
          <cell r="J149">
            <v>5000000</v>
          </cell>
          <cell r="K149" t="str">
            <v>Рубли РФ</v>
          </cell>
          <cell r="L149" t="str">
            <v>по предъявлении, но не ранее 31.12.2002г.</v>
          </cell>
          <cell r="M149">
            <v>37621</v>
          </cell>
          <cell r="N149">
            <v>0.99184782608695654</v>
          </cell>
          <cell r="P149">
            <v>4600000</v>
          </cell>
          <cell r="Q149">
            <v>0.92</v>
          </cell>
          <cell r="R149">
            <v>4600000</v>
          </cell>
          <cell r="S149">
            <v>37589</v>
          </cell>
          <cell r="T149" t="str">
            <v>29/11/02Д-ВнБ 002</v>
          </cell>
          <cell r="U149" t="str">
            <v>Филиал ООО «Аккорд-Инвест» в г.Уфа</v>
          </cell>
          <cell r="V149">
            <v>0.92685600000000001</v>
          </cell>
          <cell r="W149">
            <v>4634279.45</v>
          </cell>
          <cell r="X149">
            <v>37606</v>
          </cell>
          <cell r="Y149" t="str">
            <v>16/12/02Д-ВнБ 001</v>
          </cell>
          <cell r="Z149" t="str">
            <v>Филиал ООО «Аккорд-Инвест» в г.Уфа</v>
          </cell>
          <cell r="AA149">
            <v>34279.450000000186</v>
          </cell>
          <cell r="AB149">
            <v>0.99184782608695654</v>
          </cell>
          <cell r="AC149">
            <v>0.15999999040920804</v>
          </cell>
          <cell r="AD149" t="str">
            <v>продан</v>
          </cell>
          <cell r="AE149">
            <v>1</v>
          </cell>
          <cell r="AF149">
            <v>46000</v>
          </cell>
          <cell r="AG149" t="str">
            <v>51510`810`7`0400`0000037</v>
          </cell>
          <cell r="AI149" t="str">
            <v/>
          </cell>
        </row>
        <row r="150">
          <cell r="A150">
            <v>146</v>
          </cell>
          <cell r="B150" t="str">
            <v>диск</v>
          </cell>
          <cell r="C150" t="str">
            <v>51505</v>
          </cell>
          <cell r="D150" t="str">
            <v>51505`810`3`0400`0000002</v>
          </cell>
          <cell r="E150" t="str">
            <v>ООО «Шаг»</v>
          </cell>
          <cell r="F150" t="str">
            <v>прочие</v>
          </cell>
          <cell r="G150" t="str">
            <v>Ш</v>
          </cell>
          <cell r="H150" t="str">
            <v>118</v>
          </cell>
          <cell r="I150">
            <v>37491</v>
          </cell>
          <cell r="J150">
            <v>6000000</v>
          </cell>
          <cell r="K150" t="str">
            <v>Рубли РФ</v>
          </cell>
          <cell r="L150" t="str">
            <v>по предъявлении, но не ранее 23.08.2003г.</v>
          </cell>
          <cell r="M150">
            <v>37856</v>
          </cell>
          <cell r="N150">
            <v>0.4160560169353526</v>
          </cell>
          <cell r="P150">
            <v>4600000</v>
          </cell>
          <cell r="Q150">
            <v>0.76666666666666672</v>
          </cell>
          <cell r="R150">
            <v>4600000</v>
          </cell>
          <cell r="S150">
            <v>37589</v>
          </cell>
          <cell r="T150" t="str">
            <v>29/11/02Д-ВнБ 002</v>
          </cell>
          <cell r="U150" t="str">
            <v>Филиал ООО «Аккорд-Инвест» в г.Уфа</v>
          </cell>
          <cell r="V150">
            <v>0.77237999999999996</v>
          </cell>
          <cell r="W150">
            <v>4634279.45</v>
          </cell>
          <cell r="X150">
            <v>37606</v>
          </cell>
          <cell r="Y150" t="str">
            <v>16/12/02Д-ВнБ 001</v>
          </cell>
          <cell r="Z150" t="str">
            <v>Филиал ООО «Аккорд-Инвест» в г.Уфа</v>
          </cell>
          <cell r="AA150">
            <v>34279.450000000186</v>
          </cell>
          <cell r="AB150">
            <v>0.4160560169353526</v>
          </cell>
          <cell r="AC150">
            <v>0.15999999040920804</v>
          </cell>
          <cell r="AD150" t="str">
            <v>продан</v>
          </cell>
          <cell r="AE150">
            <v>1</v>
          </cell>
          <cell r="AF150">
            <v>46000</v>
          </cell>
          <cell r="AG150" t="str">
            <v>51510`810`0`0400`0000038</v>
          </cell>
          <cell r="AI150" t="str">
            <v/>
          </cell>
        </row>
        <row r="151">
          <cell r="A151">
            <v>147</v>
          </cell>
          <cell r="B151" t="str">
            <v>диск</v>
          </cell>
          <cell r="C151" t="str">
            <v>51503</v>
          </cell>
          <cell r="D151" t="str">
            <v>51503`810`5`0400`0000008</v>
          </cell>
          <cell r="E151" t="str">
            <v>ООО «ИПК «Лавасток Капитал»</v>
          </cell>
          <cell r="F151" t="str">
            <v>прочие</v>
          </cell>
          <cell r="G151" t="str">
            <v>ЛА</v>
          </cell>
          <cell r="H151" t="str">
            <v>018</v>
          </cell>
          <cell r="I151">
            <v>37554</v>
          </cell>
          <cell r="J151">
            <v>4000000</v>
          </cell>
          <cell r="K151" t="str">
            <v>Рубли РФ</v>
          </cell>
          <cell r="L151" t="str">
            <v>по предъявлении, но не ранее 31.12.2002г.</v>
          </cell>
          <cell r="M151">
            <v>37621</v>
          </cell>
          <cell r="N151">
            <v>0.383155684754522</v>
          </cell>
          <cell r="P151">
            <v>3870000</v>
          </cell>
          <cell r="Q151">
            <v>0.96750000000000003</v>
          </cell>
          <cell r="R151">
            <v>3870000</v>
          </cell>
          <cell r="S151">
            <v>37589</v>
          </cell>
          <cell r="T151" t="str">
            <v>29/11/02Д-ВнБ 002</v>
          </cell>
          <cell r="U151" t="str">
            <v>Филиал ООО «Аккорд-Инвест» в г.Уфа</v>
          </cell>
          <cell r="V151">
            <v>0.97470999999999997</v>
          </cell>
          <cell r="W151">
            <v>3898839.45</v>
          </cell>
          <cell r="X151">
            <v>37606</v>
          </cell>
          <cell r="Y151" t="str">
            <v>16/12/02Д-ВнБ 001</v>
          </cell>
          <cell r="Z151" t="str">
            <v>Филиал ООО «Аккорд-Инвест» в г.Уфа</v>
          </cell>
          <cell r="AA151">
            <v>28839.450000000186</v>
          </cell>
          <cell r="AB151">
            <v>0.383155684754522</v>
          </cell>
          <cell r="AC151">
            <v>0.15999998860009224</v>
          </cell>
          <cell r="AD151" t="str">
            <v>продан</v>
          </cell>
          <cell r="AE151">
            <v>1</v>
          </cell>
          <cell r="AF151">
            <v>38700</v>
          </cell>
          <cell r="AG151" t="str">
            <v>51510`810`3`0400`0000039</v>
          </cell>
          <cell r="AI151" t="str">
            <v/>
          </cell>
        </row>
        <row r="152">
          <cell r="A152">
            <v>148</v>
          </cell>
          <cell r="B152" t="str">
            <v>диск</v>
          </cell>
          <cell r="C152" t="str">
            <v>51504</v>
          </cell>
          <cell r="D152" t="str">
            <v>51504`810`2`0400`0000006</v>
          </cell>
          <cell r="E152" t="str">
            <v>ООО «АБС»</v>
          </cell>
          <cell r="F152" t="str">
            <v>прочие</v>
          </cell>
          <cell r="G152" t="str">
            <v>АБС</v>
          </cell>
          <cell r="H152" t="str">
            <v>076</v>
          </cell>
          <cell r="I152">
            <v>37551</v>
          </cell>
          <cell r="J152">
            <v>2485600</v>
          </cell>
          <cell r="K152" t="str">
            <v>Рубли РФ</v>
          </cell>
          <cell r="L152" t="str">
            <v>по предъявлении, но не ранее 01.03.2003г.</v>
          </cell>
          <cell r="M152">
            <v>37681</v>
          </cell>
          <cell r="N152">
            <v>0.26494681843627538</v>
          </cell>
          <cell r="P152">
            <v>2330000</v>
          </cell>
          <cell r="Q152">
            <v>0.93739942066301896</v>
          </cell>
          <cell r="R152">
            <v>2330000</v>
          </cell>
          <cell r="S152">
            <v>37589</v>
          </cell>
          <cell r="T152" t="str">
            <v>29/11/02Д-ВнБ 002</v>
          </cell>
          <cell r="U152" t="str">
            <v>Филиал ООО «Аккорд-Инвест» в г.Уфа</v>
          </cell>
          <cell r="V152">
            <v>0.94438500000000003</v>
          </cell>
          <cell r="W152">
            <v>2347363.29</v>
          </cell>
          <cell r="X152">
            <v>37606</v>
          </cell>
          <cell r="Y152" t="str">
            <v>16/12/02Д-ВнБ 001</v>
          </cell>
          <cell r="Z152" t="str">
            <v>Филиал ООО «Аккорд-Инвест» в г.Уфа</v>
          </cell>
          <cell r="AA152">
            <v>17363.290000000037</v>
          </cell>
          <cell r="AB152">
            <v>0.26494681843627538</v>
          </cell>
          <cell r="AC152">
            <v>0.16000002145922781</v>
          </cell>
          <cell r="AD152" t="str">
            <v>продан</v>
          </cell>
          <cell r="AE152">
            <v>1</v>
          </cell>
          <cell r="AF152">
            <v>23300</v>
          </cell>
          <cell r="AG152" t="str">
            <v>51510`810`7`0400`0000040</v>
          </cell>
          <cell r="AI152" t="str">
            <v/>
          </cell>
        </row>
        <row r="153">
          <cell r="A153">
            <v>149</v>
          </cell>
          <cell r="B153" t="str">
            <v>проц</v>
          </cell>
          <cell r="C153" t="str">
            <v>51404</v>
          </cell>
          <cell r="D153" t="str">
            <v>51404`810`8`0400`0000001</v>
          </cell>
          <cell r="E153" t="str">
            <v>АКБ «Башкомснаббанк»</v>
          </cell>
          <cell r="F153" t="str">
            <v>банк</v>
          </cell>
          <cell r="G153">
            <v>2001</v>
          </cell>
          <cell r="H153" t="str">
            <v>000299</v>
          </cell>
          <cell r="I153">
            <v>37589</v>
          </cell>
          <cell r="J153">
            <v>600000</v>
          </cell>
          <cell r="K153" t="str">
            <v>Рубли РФ</v>
          </cell>
          <cell r="L153" t="str">
            <v>28 мая 2003г.</v>
          </cell>
          <cell r="M153">
            <v>37769</v>
          </cell>
          <cell r="N153">
            <v>4.0563668289213403E-4</v>
          </cell>
          <cell r="P153">
            <v>599880</v>
          </cell>
          <cell r="Q153">
            <v>0.99980000000000002</v>
          </cell>
          <cell r="R153">
            <v>599880</v>
          </cell>
          <cell r="S153">
            <v>37589</v>
          </cell>
          <cell r="T153" t="str">
            <v>04/152-В</v>
          </cell>
          <cell r="U153" t="str">
            <v>АКБ «Башкомснаббанк»</v>
          </cell>
          <cell r="V153">
            <v>1</v>
          </cell>
          <cell r="W153">
            <v>600000</v>
          </cell>
          <cell r="X153">
            <v>37589</v>
          </cell>
          <cell r="Y153" t="str">
            <v>01/12</v>
          </cell>
          <cell r="Z153" t="str">
            <v>Башкирский экономико-юридический техникум</v>
          </cell>
          <cell r="AA153">
            <v>120</v>
          </cell>
          <cell r="AB153">
            <v>8.1135450934955952E-4</v>
          </cell>
          <cell r="AC153">
            <v>7.3014602920584121E-2</v>
          </cell>
          <cell r="AD153" t="str">
            <v>обменен</v>
          </cell>
          <cell r="AF153" t="str">
            <v/>
          </cell>
          <cell r="AI153" t="str">
            <v/>
          </cell>
        </row>
        <row r="154">
          <cell r="A154">
            <v>150</v>
          </cell>
          <cell r="B154" t="str">
            <v>проц</v>
          </cell>
          <cell r="C154" t="str">
            <v>51404</v>
          </cell>
          <cell r="D154" t="str">
            <v>51404`810`8`0400`0000001</v>
          </cell>
          <cell r="E154" t="str">
            <v>АКБ «Башкомснаббанк»</v>
          </cell>
          <cell r="F154" t="str">
            <v>банк</v>
          </cell>
          <cell r="G154">
            <v>2001</v>
          </cell>
          <cell r="H154" t="str">
            <v>000300</v>
          </cell>
          <cell r="I154">
            <v>37589</v>
          </cell>
          <cell r="J154">
            <v>500000</v>
          </cell>
          <cell r="K154" t="str">
            <v>Рубли РФ</v>
          </cell>
          <cell r="L154" t="str">
            <v>28 мая 2003г.</v>
          </cell>
          <cell r="M154">
            <v>37769</v>
          </cell>
          <cell r="N154">
            <v>4.0563668289213403E-4</v>
          </cell>
          <cell r="P154">
            <v>499900</v>
          </cell>
          <cell r="Q154">
            <v>0.99980000000000002</v>
          </cell>
          <cell r="R154">
            <v>499900</v>
          </cell>
          <cell r="S154">
            <v>37589</v>
          </cell>
          <cell r="T154" t="str">
            <v>04/152-В</v>
          </cell>
          <cell r="U154" t="str">
            <v>АКБ «Башкомснаббанк»</v>
          </cell>
          <cell r="V154">
            <v>1</v>
          </cell>
          <cell r="W154">
            <v>500000</v>
          </cell>
          <cell r="X154">
            <v>37589</v>
          </cell>
          <cell r="Y154" t="str">
            <v>01/12</v>
          </cell>
          <cell r="Z154" t="str">
            <v>Башкирский экономико-юридический техникум</v>
          </cell>
          <cell r="AA154">
            <v>100</v>
          </cell>
          <cell r="AB154">
            <v>8.1135450934955952E-4</v>
          </cell>
          <cell r="AC154">
            <v>7.3014602920584121E-2</v>
          </cell>
          <cell r="AD154" t="str">
            <v>обменен</v>
          </cell>
          <cell r="AF154" t="str">
            <v/>
          </cell>
          <cell r="AI154" t="str">
            <v/>
          </cell>
        </row>
        <row r="155">
          <cell r="A155">
            <v>151</v>
          </cell>
          <cell r="B155" t="str">
            <v>проц</v>
          </cell>
          <cell r="C155" t="str">
            <v>51404</v>
          </cell>
          <cell r="D155" t="str">
            <v>51404`810`8`0400`0000001</v>
          </cell>
          <cell r="E155" t="str">
            <v>АКБ «Башкомснаббанк»</v>
          </cell>
          <cell r="F155" t="str">
            <v>банк</v>
          </cell>
          <cell r="G155">
            <v>2001</v>
          </cell>
          <cell r="H155" t="str">
            <v>000301</v>
          </cell>
          <cell r="I155">
            <v>37589</v>
          </cell>
          <cell r="J155">
            <v>500000</v>
          </cell>
          <cell r="K155" t="str">
            <v>Рубли РФ</v>
          </cell>
          <cell r="L155" t="str">
            <v>28 мая 2003г.</v>
          </cell>
          <cell r="M155">
            <v>37769</v>
          </cell>
          <cell r="N155">
            <v>4.0563668289213403E-4</v>
          </cell>
          <cell r="P155">
            <v>499900</v>
          </cell>
          <cell r="Q155">
            <v>0.99980000000000002</v>
          </cell>
          <cell r="R155">
            <v>499900</v>
          </cell>
          <cell r="S155">
            <v>37589</v>
          </cell>
          <cell r="T155" t="str">
            <v>04/152-В</v>
          </cell>
          <cell r="U155" t="str">
            <v>АКБ «Башкомснаббанк»</v>
          </cell>
          <cell r="V155">
            <v>1</v>
          </cell>
          <cell r="W155">
            <v>500000</v>
          </cell>
          <cell r="X155">
            <v>37589</v>
          </cell>
          <cell r="Y155" t="str">
            <v>01/12</v>
          </cell>
          <cell r="Z155" t="str">
            <v>Башкирский экономико-юридический техникум</v>
          </cell>
          <cell r="AA155">
            <v>100</v>
          </cell>
          <cell r="AB155">
            <v>8.1135450934955952E-4</v>
          </cell>
          <cell r="AC155">
            <v>7.3014602920584121E-2</v>
          </cell>
          <cell r="AD155" t="str">
            <v>обменен</v>
          </cell>
          <cell r="AF155" t="str">
            <v/>
          </cell>
          <cell r="AI155" t="str">
            <v/>
          </cell>
        </row>
        <row r="156">
          <cell r="A156">
            <v>152</v>
          </cell>
          <cell r="B156" t="str">
            <v>проц</v>
          </cell>
          <cell r="C156" t="str">
            <v>51404</v>
          </cell>
          <cell r="D156" t="str">
            <v>51404`810`8`0400`0000001</v>
          </cell>
          <cell r="E156" t="str">
            <v>АКБ «Башкомснаббанк»</v>
          </cell>
          <cell r="F156" t="str">
            <v>банк</v>
          </cell>
          <cell r="G156">
            <v>2001</v>
          </cell>
          <cell r="H156" t="str">
            <v>000302</v>
          </cell>
          <cell r="I156">
            <v>37589</v>
          </cell>
          <cell r="J156">
            <v>500000</v>
          </cell>
          <cell r="K156" t="str">
            <v>Рубли РФ</v>
          </cell>
          <cell r="L156" t="str">
            <v>28 мая 2003г.</v>
          </cell>
          <cell r="M156">
            <v>37769</v>
          </cell>
          <cell r="N156">
            <v>4.0563668289213403E-4</v>
          </cell>
          <cell r="P156">
            <v>499900</v>
          </cell>
          <cell r="Q156">
            <v>0.99980000000000002</v>
          </cell>
          <cell r="R156">
            <v>499900</v>
          </cell>
          <cell r="S156">
            <v>37589</v>
          </cell>
          <cell r="T156" t="str">
            <v>04/152-В</v>
          </cell>
          <cell r="U156" t="str">
            <v>АКБ «Башкомснаббанк»</v>
          </cell>
          <cell r="V156">
            <v>1</v>
          </cell>
          <cell r="W156">
            <v>500000</v>
          </cell>
          <cell r="X156">
            <v>37589</v>
          </cell>
          <cell r="Y156" t="str">
            <v>01/12</v>
          </cell>
          <cell r="Z156" t="str">
            <v>Башкирский экономико-юридический техникум</v>
          </cell>
          <cell r="AA156">
            <v>100</v>
          </cell>
          <cell r="AB156">
            <v>8.1135450934955952E-4</v>
          </cell>
          <cell r="AC156">
            <v>7.3014602920584121E-2</v>
          </cell>
          <cell r="AD156" t="str">
            <v>обменен</v>
          </cell>
          <cell r="AF156" t="str">
            <v/>
          </cell>
          <cell r="AI156" t="str">
            <v/>
          </cell>
        </row>
        <row r="157">
          <cell r="A157">
            <v>153</v>
          </cell>
          <cell r="B157" t="str">
            <v>проц</v>
          </cell>
          <cell r="C157" t="str">
            <v>51404</v>
          </cell>
          <cell r="D157" t="str">
            <v>51404`810`8`0400`0000001</v>
          </cell>
          <cell r="E157" t="str">
            <v>АКБ «Башкомснаббанк»</v>
          </cell>
          <cell r="F157" t="str">
            <v>банк</v>
          </cell>
          <cell r="G157">
            <v>2001</v>
          </cell>
          <cell r="H157" t="str">
            <v>000303</v>
          </cell>
          <cell r="I157">
            <v>37589</v>
          </cell>
          <cell r="J157">
            <v>500000</v>
          </cell>
          <cell r="K157" t="str">
            <v>Рубли РФ</v>
          </cell>
          <cell r="L157" t="str">
            <v>28 мая 2003г.</v>
          </cell>
          <cell r="M157">
            <v>37769</v>
          </cell>
          <cell r="N157">
            <v>4.0563668289213403E-4</v>
          </cell>
          <cell r="P157">
            <v>499900</v>
          </cell>
          <cell r="Q157">
            <v>0.99980000000000002</v>
          </cell>
          <cell r="R157">
            <v>499900</v>
          </cell>
          <cell r="S157">
            <v>37589</v>
          </cell>
          <cell r="T157" t="str">
            <v>04/152-В</v>
          </cell>
          <cell r="U157" t="str">
            <v>АКБ «Башкомснаббанк»</v>
          </cell>
          <cell r="V157">
            <v>1</v>
          </cell>
          <cell r="W157">
            <v>500000</v>
          </cell>
          <cell r="X157">
            <v>37589</v>
          </cell>
          <cell r="Y157" t="str">
            <v>01/12</v>
          </cell>
          <cell r="Z157" t="str">
            <v>Башкирский экономико-юридический техникум</v>
          </cell>
          <cell r="AA157">
            <v>100</v>
          </cell>
          <cell r="AB157">
            <v>8.1135450934955952E-4</v>
          </cell>
          <cell r="AC157">
            <v>7.3014602920584121E-2</v>
          </cell>
          <cell r="AD157" t="str">
            <v>обменен</v>
          </cell>
          <cell r="AF157" t="str">
            <v/>
          </cell>
          <cell r="AI157" t="str">
            <v/>
          </cell>
        </row>
        <row r="158">
          <cell r="A158">
            <v>154</v>
          </cell>
          <cell r="B158" t="str">
            <v>проц</v>
          </cell>
          <cell r="C158" t="str">
            <v>51404</v>
          </cell>
          <cell r="D158" t="str">
            <v>51404`810`8`0400`0000001</v>
          </cell>
          <cell r="E158" t="str">
            <v>АКБ «Башкомснаббанк»</v>
          </cell>
          <cell r="F158" t="str">
            <v>банк</v>
          </cell>
          <cell r="G158">
            <v>2001</v>
          </cell>
          <cell r="H158" t="str">
            <v>000304</v>
          </cell>
          <cell r="I158">
            <v>37589</v>
          </cell>
          <cell r="J158">
            <v>500000</v>
          </cell>
          <cell r="K158" t="str">
            <v>Рубли РФ</v>
          </cell>
          <cell r="L158" t="str">
            <v>28 мая 2003г.</v>
          </cell>
          <cell r="M158">
            <v>37769</v>
          </cell>
          <cell r="N158">
            <v>4.0563668289213403E-4</v>
          </cell>
          <cell r="P158">
            <v>499900</v>
          </cell>
          <cell r="Q158">
            <v>0.99980000000000002</v>
          </cell>
          <cell r="R158">
            <v>499900</v>
          </cell>
          <cell r="S158">
            <v>37589</v>
          </cell>
          <cell r="T158" t="str">
            <v>04/152-В</v>
          </cell>
          <cell r="U158" t="str">
            <v>АКБ «Башкомснаббанк»</v>
          </cell>
          <cell r="V158">
            <v>1</v>
          </cell>
          <cell r="W158">
            <v>500000</v>
          </cell>
          <cell r="X158">
            <v>37589</v>
          </cell>
          <cell r="Y158" t="str">
            <v>01/12</v>
          </cell>
          <cell r="Z158" t="str">
            <v>Башкирский экономико-юридический техникум</v>
          </cell>
          <cell r="AA158">
            <v>100</v>
          </cell>
          <cell r="AB158">
            <v>8.1135450934955952E-4</v>
          </cell>
          <cell r="AC158">
            <v>7.3014602920584121E-2</v>
          </cell>
          <cell r="AD158" t="str">
            <v>обменен</v>
          </cell>
          <cell r="AF158" t="str">
            <v/>
          </cell>
          <cell r="AI158" t="str">
            <v/>
          </cell>
        </row>
        <row r="159">
          <cell r="A159">
            <v>155</v>
          </cell>
          <cell r="B159" t="str">
            <v>проц</v>
          </cell>
          <cell r="C159" t="str">
            <v>51404</v>
          </cell>
          <cell r="D159" t="str">
            <v>51404`810`8`0400`0000001</v>
          </cell>
          <cell r="E159" t="str">
            <v>АКБ «Башкомснаббанк»</v>
          </cell>
          <cell r="F159" t="str">
            <v>банк</v>
          </cell>
          <cell r="G159">
            <v>2001</v>
          </cell>
          <cell r="H159" t="str">
            <v>000305</v>
          </cell>
          <cell r="I159">
            <v>37589</v>
          </cell>
          <cell r="J159">
            <v>500000</v>
          </cell>
          <cell r="K159" t="str">
            <v>Рубли РФ</v>
          </cell>
          <cell r="L159" t="str">
            <v>28 мая 2003г.</v>
          </cell>
          <cell r="M159">
            <v>37769</v>
          </cell>
          <cell r="N159">
            <v>4.0563668289213403E-4</v>
          </cell>
          <cell r="P159">
            <v>499900</v>
          </cell>
          <cell r="Q159">
            <v>0.99980000000000002</v>
          </cell>
          <cell r="R159">
            <v>499900</v>
          </cell>
          <cell r="S159">
            <v>37589</v>
          </cell>
          <cell r="T159" t="str">
            <v>04/152-В</v>
          </cell>
          <cell r="U159" t="str">
            <v>АКБ «Башкомснаббанк»</v>
          </cell>
          <cell r="V159">
            <v>1</v>
          </cell>
          <cell r="W159">
            <v>500000</v>
          </cell>
          <cell r="X159">
            <v>37589</v>
          </cell>
          <cell r="Y159" t="str">
            <v>01/12</v>
          </cell>
          <cell r="Z159" t="str">
            <v>Башкирский экономико-юридический техникум</v>
          </cell>
          <cell r="AA159">
            <v>100</v>
          </cell>
          <cell r="AB159">
            <v>8.1135450934955952E-4</v>
          </cell>
          <cell r="AC159">
            <v>7.3014602920584121E-2</v>
          </cell>
          <cell r="AD159" t="str">
            <v>обменен</v>
          </cell>
          <cell r="AF159" t="str">
            <v/>
          </cell>
          <cell r="AI159" t="str">
            <v/>
          </cell>
        </row>
        <row r="160">
          <cell r="A160">
            <v>156</v>
          </cell>
          <cell r="B160" t="str">
            <v>проц</v>
          </cell>
          <cell r="C160" t="str">
            <v>51404</v>
          </cell>
          <cell r="D160" t="str">
            <v>51404`810`8`0400`0000001</v>
          </cell>
          <cell r="E160" t="str">
            <v>АКБ «Башкомснаббанк»</v>
          </cell>
          <cell r="F160" t="str">
            <v>банк</v>
          </cell>
          <cell r="G160">
            <v>2001</v>
          </cell>
          <cell r="H160" t="str">
            <v>000306</v>
          </cell>
          <cell r="I160">
            <v>37589</v>
          </cell>
          <cell r="J160">
            <v>140252.04999999999</v>
          </cell>
          <cell r="K160" t="str">
            <v>Рубли РФ</v>
          </cell>
          <cell r="L160" t="str">
            <v>28 мая 2003г.</v>
          </cell>
          <cell r="M160">
            <v>37769</v>
          </cell>
          <cell r="N160">
            <v>4.056307527002728E-4</v>
          </cell>
          <cell r="P160">
            <v>140224</v>
          </cell>
          <cell r="Q160">
            <v>0.99980000292330851</v>
          </cell>
          <cell r="R160">
            <v>140224</v>
          </cell>
          <cell r="S160">
            <v>37589</v>
          </cell>
          <cell r="T160" t="str">
            <v>04/152-В</v>
          </cell>
          <cell r="U160" t="str">
            <v>АКБ «Башкомснаббанк»</v>
          </cell>
          <cell r="V160">
            <v>1</v>
          </cell>
          <cell r="W160">
            <v>140252.04999999999</v>
          </cell>
          <cell r="X160">
            <v>37589</v>
          </cell>
          <cell r="Y160" t="str">
            <v>01/12</v>
          </cell>
          <cell r="Z160" t="str">
            <v>Башкирский экономико-юридический техникум</v>
          </cell>
          <cell r="AA160">
            <v>28.049999999988358</v>
          </cell>
          <cell r="AB160">
            <v>8.1134264659330326E-4</v>
          </cell>
          <cell r="AC160">
            <v>7.3013535486049108E-2</v>
          </cell>
          <cell r="AD160" t="str">
            <v>обменен</v>
          </cell>
          <cell r="AF160" t="str">
            <v/>
          </cell>
          <cell r="AI160" t="str">
            <v/>
          </cell>
        </row>
        <row r="161">
          <cell r="A161">
            <v>157</v>
          </cell>
          <cell r="B161" t="str">
            <v>проц</v>
          </cell>
          <cell r="C161" t="str">
            <v>51402</v>
          </cell>
          <cell r="D161" t="str">
            <v>51402`810`1`0400`0000101</v>
          </cell>
          <cell r="E161" t="str">
            <v>АКБ «Башкомснаббанк»</v>
          </cell>
          <cell r="F161" t="str">
            <v>банк</v>
          </cell>
          <cell r="G161">
            <v>2001</v>
          </cell>
          <cell r="H161" t="str">
            <v>000222</v>
          </cell>
          <cell r="I161">
            <v>37510</v>
          </cell>
          <cell r="J161">
            <v>600000</v>
          </cell>
          <cell r="K161" t="str">
            <v>Рубли РФ</v>
          </cell>
          <cell r="L161" t="str">
            <v>по предъявлении, но не ранее 11.12.2002г.</v>
          </cell>
          <cell r="M161">
            <v>37601</v>
          </cell>
          <cell r="N161">
            <v>-1.1405651974635602</v>
          </cell>
          <cell r="P161">
            <v>499900</v>
          </cell>
          <cell r="Q161">
            <v>1.0389589166666666</v>
          </cell>
          <cell r="R161">
            <v>623375.35</v>
          </cell>
          <cell r="S161">
            <v>37589</v>
          </cell>
          <cell r="T161" t="str">
            <v>04/152-В</v>
          </cell>
          <cell r="U161" t="str">
            <v>АКБ «Башкомснаббанк»</v>
          </cell>
          <cell r="V161">
            <v>1.038959</v>
          </cell>
          <cell r="W161">
            <v>623375.35</v>
          </cell>
          <cell r="X161">
            <v>37589</v>
          </cell>
          <cell r="Z161" t="str">
            <v>АКБ «Башкомснаббанк»</v>
          </cell>
          <cell r="AA161">
            <v>0</v>
          </cell>
          <cell r="AB161">
            <v>-2.2383614424997749</v>
          </cell>
          <cell r="AC161">
            <v>0</v>
          </cell>
          <cell r="AD161" t="str">
            <v>предъявлен</v>
          </cell>
          <cell r="AF161" t="str">
            <v/>
          </cell>
          <cell r="AI161" t="str">
            <v/>
          </cell>
        </row>
        <row r="162">
          <cell r="A162">
            <v>158</v>
          </cell>
          <cell r="B162" t="str">
            <v>проц</v>
          </cell>
          <cell r="C162" t="str">
            <v>51402</v>
          </cell>
          <cell r="D162" t="str">
            <v>51402`810`1`0400`0000101</v>
          </cell>
          <cell r="E162" t="str">
            <v>АКБ «Башкомснаббанк»</v>
          </cell>
          <cell r="F162" t="str">
            <v>банк</v>
          </cell>
          <cell r="G162">
            <v>2001</v>
          </cell>
          <cell r="H162" t="str">
            <v>000223</v>
          </cell>
          <cell r="I162">
            <v>37510</v>
          </cell>
          <cell r="J162">
            <v>500000</v>
          </cell>
          <cell r="K162" t="str">
            <v>Рубли РФ</v>
          </cell>
          <cell r="L162" t="str">
            <v>по предъявлении, но не ранее 11.12.2002г.</v>
          </cell>
          <cell r="M162">
            <v>37601</v>
          </cell>
          <cell r="N162">
            <v>-1.1405647278251341</v>
          </cell>
          <cell r="P162">
            <v>499900</v>
          </cell>
          <cell r="Q162">
            <v>1.0389589000000001</v>
          </cell>
          <cell r="R162">
            <v>519479.45</v>
          </cell>
          <cell r="S162">
            <v>37589</v>
          </cell>
          <cell r="T162" t="str">
            <v>04/152-В</v>
          </cell>
          <cell r="U162" t="str">
            <v>АКБ «Башкомснаббанк»</v>
          </cell>
          <cell r="V162">
            <v>1.038959</v>
          </cell>
          <cell r="W162">
            <v>519479.45</v>
          </cell>
          <cell r="X162">
            <v>37589</v>
          </cell>
          <cell r="Z162" t="str">
            <v>АКБ «Башкомснаббанк»</v>
          </cell>
          <cell r="AA162">
            <v>0</v>
          </cell>
          <cell r="AB162">
            <v>-2.2383605384439513</v>
          </cell>
          <cell r="AC162">
            <v>0</v>
          </cell>
          <cell r="AD162" t="str">
            <v>предъявлен</v>
          </cell>
          <cell r="AF162" t="str">
            <v/>
          </cell>
          <cell r="AI162" t="str">
            <v/>
          </cell>
        </row>
        <row r="163">
          <cell r="A163">
            <v>159</v>
          </cell>
          <cell r="B163" t="str">
            <v>проц</v>
          </cell>
          <cell r="C163" t="str">
            <v>51402</v>
          </cell>
          <cell r="D163" t="str">
            <v>51402`810`1`0400`0000101</v>
          </cell>
          <cell r="E163" t="str">
            <v>АКБ «Башкомснаббанк»</v>
          </cell>
          <cell r="F163" t="str">
            <v>банк</v>
          </cell>
          <cell r="G163">
            <v>2001</v>
          </cell>
          <cell r="H163" t="str">
            <v>000224</v>
          </cell>
          <cell r="I163">
            <v>37510</v>
          </cell>
          <cell r="J163">
            <v>500000</v>
          </cell>
          <cell r="K163" t="str">
            <v>Рубли РФ</v>
          </cell>
          <cell r="L163" t="str">
            <v>по предъявлении, но не ранее 11.12.2002г.</v>
          </cell>
          <cell r="M163">
            <v>37601</v>
          </cell>
          <cell r="N163">
            <v>-1.1405647278251341</v>
          </cell>
          <cell r="P163">
            <v>499900</v>
          </cell>
          <cell r="Q163">
            <v>1.0389589000000001</v>
          </cell>
          <cell r="R163">
            <v>519479.45</v>
          </cell>
          <cell r="S163">
            <v>37589</v>
          </cell>
          <cell r="T163" t="str">
            <v>04/152-В</v>
          </cell>
          <cell r="U163" t="str">
            <v>АКБ «Башкомснаббанк»</v>
          </cell>
          <cell r="V163">
            <v>1.038959</v>
          </cell>
          <cell r="W163">
            <v>519479.45</v>
          </cell>
          <cell r="X163">
            <v>37589</v>
          </cell>
          <cell r="Z163" t="str">
            <v>АКБ «Башкомснаббанк»</v>
          </cell>
          <cell r="AA163">
            <v>0</v>
          </cell>
          <cell r="AB163">
            <v>-2.2383605384439513</v>
          </cell>
          <cell r="AC163">
            <v>0</v>
          </cell>
          <cell r="AD163" t="str">
            <v>предъявлен</v>
          </cell>
          <cell r="AF163" t="str">
            <v/>
          </cell>
          <cell r="AI163" t="str">
            <v/>
          </cell>
        </row>
        <row r="164">
          <cell r="A164">
            <v>160</v>
          </cell>
          <cell r="B164" t="str">
            <v>проц</v>
          </cell>
          <cell r="C164" t="str">
            <v>51402</v>
          </cell>
          <cell r="D164" t="str">
            <v>51402`810`1`0400`0000101</v>
          </cell>
          <cell r="E164" t="str">
            <v>АКБ «Башкомснаббанк»</v>
          </cell>
          <cell r="F164" t="str">
            <v>банк</v>
          </cell>
          <cell r="G164">
            <v>2001</v>
          </cell>
          <cell r="H164" t="str">
            <v>000225</v>
          </cell>
          <cell r="I164">
            <v>37589</v>
          </cell>
          <cell r="J164">
            <v>500000</v>
          </cell>
          <cell r="K164" t="str">
            <v>Рубли РФ</v>
          </cell>
          <cell r="L164" t="str">
            <v>по предъявлении, но не ранее 11.12.2002г.</v>
          </cell>
          <cell r="M164">
            <v>37601</v>
          </cell>
          <cell r="N164">
            <v>-1.1405647278251341</v>
          </cell>
          <cell r="P164">
            <v>140224</v>
          </cell>
          <cell r="Q164">
            <v>1.0389589000000001</v>
          </cell>
          <cell r="R164">
            <v>519479.45</v>
          </cell>
          <cell r="S164">
            <v>37589</v>
          </cell>
          <cell r="T164" t="str">
            <v>04/152-В</v>
          </cell>
          <cell r="U164" t="str">
            <v>АКБ «Башкомснаббанк»</v>
          </cell>
          <cell r="V164">
            <v>1.038959</v>
          </cell>
          <cell r="W164">
            <v>519479.45</v>
          </cell>
          <cell r="X164">
            <v>37589</v>
          </cell>
          <cell r="Z164" t="str">
            <v>АКБ «Башкомснаббанк»</v>
          </cell>
          <cell r="AA164">
            <v>0</v>
          </cell>
          <cell r="AB164">
            <v>-2.2383605384439513</v>
          </cell>
          <cell r="AC164">
            <v>0</v>
          </cell>
          <cell r="AD164" t="str">
            <v>предъявлен</v>
          </cell>
          <cell r="AF164" t="str">
            <v/>
          </cell>
          <cell r="AI164" t="str">
            <v/>
          </cell>
        </row>
        <row r="165">
          <cell r="A165">
            <v>161</v>
          </cell>
          <cell r="B165" t="str">
            <v>проц</v>
          </cell>
          <cell r="C165" t="str">
            <v>51402</v>
          </cell>
          <cell r="D165" t="str">
            <v>51402`810`1`0400`0000101</v>
          </cell>
          <cell r="E165" t="str">
            <v>АКБ «Башкомснаббанк»</v>
          </cell>
          <cell r="F165" t="str">
            <v>банк</v>
          </cell>
          <cell r="G165">
            <v>2001</v>
          </cell>
          <cell r="H165" t="str">
            <v>000226</v>
          </cell>
          <cell r="I165">
            <v>37589</v>
          </cell>
          <cell r="J165">
            <v>500000</v>
          </cell>
          <cell r="K165" t="str">
            <v>Рубли РФ</v>
          </cell>
          <cell r="L165" t="str">
            <v>по предъявлении, но не ранее 11.12.2002г.</v>
          </cell>
          <cell r="M165">
            <v>37601</v>
          </cell>
          <cell r="N165">
            <v>-1.1405647278251341</v>
          </cell>
          <cell r="P165">
            <v>499900</v>
          </cell>
          <cell r="Q165">
            <v>1.0389589000000001</v>
          </cell>
          <cell r="R165">
            <v>519479.45</v>
          </cell>
          <cell r="S165">
            <v>37589</v>
          </cell>
          <cell r="T165" t="str">
            <v>04/152-В</v>
          </cell>
          <cell r="U165" t="str">
            <v>АКБ «Башкомснаббанк»</v>
          </cell>
          <cell r="V165">
            <v>1.038959</v>
          </cell>
          <cell r="W165">
            <v>519479.45</v>
          </cell>
          <cell r="X165">
            <v>37589</v>
          </cell>
          <cell r="Z165" t="str">
            <v>АКБ «Башкомснаббанк»</v>
          </cell>
          <cell r="AA165">
            <v>0</v>
          </cell>
          <cell r="AB165">
            <v>-2.2383605384439513</v>
          </cell>
          <cell r="AC165">
            <v>0</v>
          </cell>
          <cell r="AD165" t="str">
            <v>предъявлен</v>
          </cell>
          <cell r="AF165" t="str">
            <v/>
          </cell>
          <cell r="AI165" t="str">
            <v/>
          </cell>
        </row>
        <row r="166">
          <cell r="A166">
            <v>162</v>
          </cell>
          <cell r="B166" t="str">
            <v>проц</v>
          </cell>
          <cell r="C166" t="str">
            <v>51402</v>
          </cell>
          <cell r="D166" t="str">
            <v>51402`810`1`0400`0000101</v>
          </cell>
          <cell r="E166" t="str">
            <v>АКБ «Башкомснаббанк»</v>
          </cell>
          <cell r="F166" t="str">
            <v>банк</v>
          </cell>
          <cell r="G166">
            <v>2001</v>
          </cell>
          <cell r="H166" t="str">
            <v>000227</v>
          </cell>
          <cell r="I166">
            <v>37589</v>
          </cell>
          <cell r="J166">
            <v>500000</v>
          </cell>
          <cell r="K166" t="str">
            <v>Рубли РФ</v>
          </cell>
          <cell r="L166" t="str">
            <v>по предъявлении, но не ранее 11.12.2002г.</v>
          </cell>
          <cell r="M166">
            <v>37601</v>
          </cell>
          <cell r="N166">
            <v>-1.1405647278251341</v>
          </cell>
          <cell r="P166">
            <v>519479.45</v>
          </cell>
          <cell r="Q166">
            <v>1.0389589000000001</v>
          </cell>
          <cell r="R166">
            <v>519479.45</v>
          </cell>
          <cell r="S166">
            <v>37589</v>
          </cell>
          <cell r="T166" t="str">
            <v>04/152-В</v>
          </cell>
          <cell r="U166" t="str">
            <v>АКБ «Башкомснаббанк»</v>
          </cell>
          <cell r="V166">
            <v>1.038959</v>
          </cell>
          <cell r="W166">
            <v>519479.45</v>
          </cell>
          <cell r="X166">
            <v>37589</v>
          </cell>
          <cell r="Z166" t="str">
            <v>АКБ «Башкомснаббанк»</v>
          </cell>
          <cell r="AA166">
            <v>0</v>
          </cell>
          <cell r="AB166">
            <v>-2.2383605384439513</v>
          </cell>
          <cell r="AC166">
            <v>0</v>
          </cell>
          <cell r="AD166" t="str">
            <v>предъявлен</v>
          </cell>
          <cell r="AF166" t="str">
            <v/>
          </cell>
          <cell r="AI166" t="str">
            <v/>
          </cell>
        </row>
        <row r="167">
          <cell r="A167">
            <v>163</v>
          </cell>
          <cell r="B167" t="str">
            <v>проц</v>
          </cell>
          <cell r="C167" t="str">
            <v>51402</v>
          </cell>
          <cell r="D167" t="str">
            <v>51402`810`1`0400`0000101</v>
          </cell>
          <cell r="E167" t="str">
            <v>АКБ «Башкомснаббанк»</v>
          </cell>
          <cell r="F167" t="str">
            <v>банк</v>
          </cell>
          <cell r="G167">
            <v>2001</v>
          </cell>
          <cell r="H167" t="str">
            <v>000228</v>
          </cell>
          <cell r="I167">
            <v>37589</v>
          </cell>
          <cell r="J167">
            <v>500000</v>
          </cell>
          <cell r="K167" t="str">
            <v>Рубли РФ</v>
          </cell>
          <cell r="L167" t="str">
            <v>по предъявлении, но не ранее 11.12.2002г.</v>
          </cell>
          <cell r="M167">
            <v>37601</v>
          </cell>
          <cell r="N167">
            <v>-1.1405647278251341</v>
          </cell>
          <cell r="P167">
            <v>519479.45</v>
          </cell>
          <cell r="Q167">
            <v>1.0389589000000001</v>
          </cell>
          <cell r="R167">
            <v>519479.45</v>
          </cell>
          <cell r="S167">
            <v>37589</v>
          </cell>
          <cell r="T167" t="str">
            <v>04/152-В</v>
          </cell>
          <cell r="U167" t="str">
            <v>АКБ «Башкомснаббанк»</v>
          </cell>
          <cell r="V167">
            <v>1.038959</v>
          </cell>
          <cell r="W167">
            <v>519479.45</v>
          </cell>
          <cell r="X167">
            <v>37589</v>
          </cell>
          <cell r="Z167" t="str">
            <v>АКБ «Башкомснаббанк»</v>
          </cell>
          <cell r="AA167">
            <v>0</v>
          </cell>
          <cell r="AB167">
            <v>-2.2383605384439513</v>
          </cell>
          <cell r="AC167">
            <v>0</v>
          </cell>
          <cell r="AD167" t="str">
            <v>предъявлен</v>
          </cell>
          <cell r="AF167" t="str">
            <v/>
          </cell>
          <cell r="AI167" t="str">
            <v/>
          </cell>
        </row>
        <row r="168">
          <cell r="A168">
            <v>164</v>
          </cell>
          <cell r="B168" t="str">
            <v>диск</v>
          </cell>
          <cell r="C168" t="str">
            <v>51502</v>
          </cell>
          <cell r="D168" t="str">
            <v>51502`810`2`0400`0000011</v>
          </cell>
          <cell r="E168" t="str">
            <v>ЗАО «Фининкор»</v>
          </cell>
          <cell r="F168" t="str">
            <v>прочие</v>
          </cell>
          <cell r="G168" t="str">
            <v>ПЭБ</v>
          </cell>
          <cell r="H168" t="str">
            <v>0000236</v>
          </cell>
          <cell r="I168" t="str">
            <v>22.08.02</v>
          </cell>
          <cell r="J168">
            <v>5000000</v>
          </cell>
          <cell r="K168" t="str">
            <v>Рубли РФ</v>
          </cell>
          <cell r="L168">
            <v>37609</v>
          </cell>
          <cell r="M168">
            <v>37609</v>
          </cell>
          <cell r="N168">
            <v>0.64715800023069214</v>
          </cell>
          <cell r="P168">
            <v>4853701.6399999997</v>
          </cell>
          <cell r="Q168">
            <v>0.97074032799999999</v>
          </cell>
          <cell r="R168">
            <v>4853701.6399999997</v>
          </cell>
          <cell r="S168">
            <v>37592</v>
          </cell>
          <cell r="T168" t="str">
            <v>02/12-08</v>
          </cell>
          <cell r="U168" t="str">
            <v>ООО ИК «Башкирские ценные бумаги»</v>
          </cell>
          <cell r="V168">
            <v>0.99999000000000005</v>
          </cell>
          <cell r="W168">
            <v>4999950</v>
          </cell>
          <cell r="X168">
            <v>37609</v>
          </cell>
          <cell r="Y168" t="str">
            <v>19/12-01</v>
          </cell>
          <cell r="Z168" t="str">
            <v>ОАО ИФ «ОЛМА»</v>
          </cell>
          <cell r="AA168">
            <v>146248.36000000034</v>
          </cell>
          <cell r="AB168">
            <v>0.64715800023069214</v>
          </cell>
          <cell r="AC168">
            <v>0.64693682276833686</v>
          </cell>
          <cell r="AD168" t="str">
            <v>продан</v>
          </cell>
          <cell r="AF168" t="str">
            <v/>
          </cell>
          <cell r="AI168" t="str">
            <v/>
          </cell>
        </row>
        <row r="169">
          <cell r="A169">
            <v>165</v>
          </cell>
          <cell r="B169" t="str">
            <v>диск</v>
          </cell>
          <cell r="C169" t="str">
            <v>51504</v>
          </cell>
          <cell r="D169" t="str">
            <v>51504`810`9`0400`0000005</v>
          </cell>
          <cell r="E169" t="str">
            <v>ЗАО «Стройметресурс»</v>
          </cell>
          <cell r="F169" t="str">
            <v>прочие</v>
          </cell>
          <cell r="H169" t="str">
            <v>0010161</v>
          </cell>
          <cell r="I169" t="str">
            <v>29.10.02</v>
          </cell>
          <cell r="J169">
            <v>2000000</v>
          </cell>
          <cell r="K169" t="str">
            <v>Рубли РФ</v>
          </cell>
          <cell r="L169" t="str">
            <v>по предъявлении, но не ранее 19.02.2003г.</v>
          </cell>
          <cell r="M169">
            <v>37671</v>
          </cell>
          <cell r="N169">
            <v>0.21645522762487268</v>
          </cell>
          <cell r="P169">
            <v>1910494.82</v>
          </cell>
          <cell r="Q169">
            <v>0.95524741000000002</v>
          </cell>
          <cell r="R169">
            <v>1910494.82</v>
          </cell>
          <cell r="S169">
            <v>37592</v>
          </cell>
          <cell r="T169" t="str">
            <v>02/12-09</v>
          </cell>
          <cell r="U169" t="str">
            <v>ОАО «Фонд «Народный»</v>
          </cell>
          <cell r="V169">
            <v>0.95562899999999995</v>
          </cell>
          <cell r="W169">
            <v>1911258</v>
          </cell>
          <cell r="X169">
            <v>37620</v>
          </cell>
          <cell r="Y169" t="str">
            <v>30/12-09</v>
          </cell>
          <cell r="Z169" t="str">
            <v>ООО «ТПК «Экском»</v>
          </cell>
          <cell r="AA169">
            <v>763.17999999993481</v>
          </cell>
          <cell r="AB169">
            <v>0.21645522762487268</v>
          </cell>
          <cell r="AC169">
            <v>5.2073401740867203E-3</v>
          </cell>
          <cell r="AD169" t="str">
            <v>обменен</v>
          </cell>
          <cell r="AE169">
            <v>1</v>
          </cell>
          <cell r="AF169">
            <v>19104.948200000003</v>
          </cell>
          <cell r="AG169" t="str">
            <v>51510`810`6`0400`0000027</v>
          </cell>
          <cell r="AI169" t="str">
            <v/>
          </cell>
        </row>
        <row r="170">
          <cell r="A170">
            <v>166</v>
          </cell>
          <cell r="B170" t="str">
            <v>диск</v>
          </cell>
          <cell r="C170" t="str">
            <v>51504</v>
          </cell>
          <cell r="D170" t="str">
            <v>51504`810`9`0400`0000005</v>
          </cell>
          <cell r="E170" t="str">
            <v>ЗАО «Стройметресурс»</v>
          </cell>
          <cell r="F170" t="str">
            <v>прочие</v>
          </cell>
          <cell r="H170" t="str">
            <v>0010162</v>
          </cell>
          <cell r="I170" t="str">
            <v>29.10.02</v>
          </cell>
          <cell r="J170">
            <v>2000000</v>
          </cell>
          <cell r="K170" t="str">
            <v>Рубли РФ</v>
          </cell>
          <cell r="L170" t="str">
            <v>по предъявлении, но не ранее 19.02.2003г.</v>
          </cell>
          <cell r="M170">
            <v>37671</v>
          </cell>
          <cell r="N170">
            <v>0.21645522762487268</v>
          </cell>
          <cell r="P170">
            <v>1910494.82</v>
          </cell>
          <cell r="Q170">
            <v>0.95524741000000002</v>
          </cell>
          <cell r="R170">
            <v>1910494.82</v>
          </cell>
          <cell r="S170">
            <v>37592</v>
          </cell>
          <cell r="T170" t="str">
            <v>02/12-09</v>
          </cell>
          <cell r="U170" t="str">
            <v>ОАО «Фонд «Народный»</v>
          </cell>
          <cell r="V170">
            <v>0.95562899999999995</v>
          </cell>
          <cell r="W170">
            <v>1911258</v>
          </cell>
          <cell r="X170">
            <v>37620</v>
          </cell>
          <cell r="Y170" t="str">
            <v>30/12-09</v>
          </cell>
          <cell r="Z170" t="str">
            <v>ООО «ТПК «Экском»</v>
          </cell>
          <cell r="AA170">
            <v>763.17999999993481</v>
          </cell>
          <cell r="AB170">
            <v>0.21645522762487268</v>
          </cell>
          <cell r="AC170">
            <v>5.2073401740867203E-3</v>
          </cell>
          <cell r="AD170" t="str">
            <v>обменен</v>
          </cell>
          <cell r="AE170">
            <v>1</v>
          </cell>
          <cell r="AF170">
            <v>19104.948200000003</v>
          </cell>
          <cell r="AG170" t="str">
            <v>51510`810`6`0400`0000027</v>
          </cell>
          <cell r="AI170" t="str">
            <v/>
          </cell>
        </row>
        <row r="171">
          <cell r="A171">
            <v>167</v>
          </cell>
          <cell r="B171" t="str">
            <v>диск</v>
          </cell>
          <cell r="C171" t="str">
            <v>51504</v>
          </cell>
          <cell r="D171" t="str">
            <v>51504`810`9`0400`0000005</v>
          </cell>
          <cell r="E171" t="str">
            <v>ЗАО «Стройметресурс»</v>
          </cell>
          <cell r="F171" t="str">
            <v>прочие</v>
          </cell>
          <cell r="H171" t="str">
            <v>0010163</v>
          </cell>
          <cell r="I171" t="str">
            <v>29.10.02</v>
          </cell>
          <cell r="J171">
            <v>1000000</v>
          </cell>
          <cell r="K171" t="str">
            <v>Рубли РФ</v>
          </cell>
          <cell r="L171" t="str">
            <v>по предъявлении, но не ранее 19.02.2003г.</v>
          </cell>
          <cell r="M171">
            <v>37671</v>
          </cell>
          <cell r="N171">
            <v>0.2164551769918294</v>
          </cell>
          <cell r="P171">
            <v>955247.42</v>
          </cell>
          <cell r="Q171">
            <v>0.95524742000000007</v>
          </cell>
          <cell r="R171">
            <v>955247.42</v>
          </cell>
          <cell r="S171">
            <v>37592</v>
          </cell>
          <cell r="T171" t="str">
            <v>02/12-09</v>
          </cell>
          <cell r="U171" t="str">
            <v>ОАО «Фонд «Народный»</v>
          </cell>
          <cell r="V171">
            <v>0.95562899999999995</v>
          </cell>
          <cell r="W171">
            <v>955629</v>
          </cell>
          <cell r="X171">
            <v>37620</v>
          </cell>
          <cell r="Y171" t="str">
            <v>30/12-09</v>
          </cell>
          <cell r="Z171" t="str">
            <v>ООО «ТПК «Экском»</v>
          </cell>
          <cell r="AA171">
            <v>381.57999999995809</v>
          </cell>
          <cell r="AB171">
            <v>0.2164551769918294</v>
          </cell>
          <cell r="AC171">
            <v>5.2072036553025298E-3</v>
          </cell>
          <cell r="AD171" t="str">
            <v>обменен</v>
          </cell>
          <cell r="AE171">
            <v>1</v>
          </cell>
          <cell r="AF171">
            <v>9552.4742000000006</v>
          </cell>
          <cell r="AG171" t="str">
            <v>51510`810`6`0400`0000027</v>
          </cell>
          <cell r="AI171" t="str">
            <v/>
          </cell>
        </row>
        <row r="172">
          <cell r="A172">
            <v>168</v>
          </cell>
          <cell r="B172" t="str">
            <v>диск</v>
          </cell>
          <cell r="C172" t="str">
            <v>51504</v>
          </cell>
          <cell r="D172" t="str">
            <v>51504`810`9`0400`0000005</v>
          </cell>
          <cell r="E172" t="str">
            <v>ЗАО «Стройметресурс»</v>
          </cell>
          <cell r="F172" t="str">
            <v>прочие</v>
          </cell>
          <cell r="H172" t="str">
            <v>0010223</v>
          </cell>
          <cell r="I172" t="str">
            <v>20.11.02</v>
          </cell>
          <cell r="J172">
            <v>1000000</v>
          </cell>
          <cell r="K172" t="str">
            <v>Рубли РФ</v>
          </cell>
          <cell r="L172" t="str">
            <v>по предъявлении, но не ранее 30.04.2003г.</v>
          </cell>
          <cell r="M172">
            <v>37741</v>
          </cell>
          <cell r="N172">
            <v>0.2343367622092718</v>
          </cell>
          <cell r="P172">
            <v>912691.26</v>
          </cell>
          <cell r="Q172">
            <v>0.91269126</v>
          </cell>
          <cell r="R172">
            <v>912691.26</v>
          </cell>
          <cell r="S172">
            <v>37592</v>
          </cell>
          <cell r="T172" t="str">
            <v>02/12-10</v>
          </cell>
          <cell r="U172" t="str">
            <v>ООО «Уральская нефтепромышленная компания»</v>
          </cell>
          <cell r="V172">
            <v>1</v>
          </cell>
          <cell r="W172">
            <v>1000000</v>
          </cell>
          <cell r="X172">
            <v>37741</v>
          </cell>
          <cell r="Y172" t="str">
            <v>30/04-104</v>
          </cell>
          <cell r="Z172" t="str">
            <v>ОАО АКБ «РУССОБАНК»</v>
          </cell>
          <cell r="AA172">
            <v>87308.739999999991</v>
          </cell>
          <cell r="AB172">
            <v>0.2343367622092718</v>
          </cell>
          <cell r="AC172">
            <v>0.2343367622092718</v>
          </cell>
          <cell r="AD172" t="str">
            <v>предъявлен</v>
          </cell>
          <cell r="AE172">
            <v>1</v>
          </cell>
          <cell r="AF172">
            <v>9126.9125999999997</v>
          </cell>
          <cell r="AG172" t="str">
            <v>51510`810`6`0400`0000027</v>
          </cell>
          <cell r="AI172" t="str">
            <v/>
          </cell>
        </row>
        <row r="173">
          <cell r="A173">
            <v>169</v>
          </cell>
          <cell r="B173" t="str">
            <v>диск</v>
          </cell>
          <cell r="C173" t="str">
            <v>51504</v>
          </cell>
          <cell r="D173" t="str">
            <v>51504`810`9`0400`0000005</v>
          </cell>
          <cell r="E173" t="str">
            <v>ЗАО «Стройметресурс»</v>
          </cell>
          <cell r="F173" t="str">
            <v>прочие</v>
          </cell>
          <cell r="H173" t="str">
            <v>0010224</v>
          </cell>
          <cell r="I173" t="str">
            <v>20.11.02</v>
          </cell>
          <cell r="J173">
            <v>2000000</v>
          </cell>
          <cell r="K173" t="str">
            <v>Рубли РФ</v>
          </cell>
          <cell r="L173" t="str">
            <v>по предъявлении, но не ранее 30.04.2003г.</v>
          </cell>
          <cell r="M173">
            <v>37741</v>
          </cell>
          <cell r="N173">
            <v>0.23463086991218135</v>
          </cell>
          <cell r="P173">
            <v>1825182.52</v>
          </cell>
          <cell r="Q173">
            <v>0.91259126000000002</v>
          </cell>
          <cell r="R173">
            <v>1825182.52</v>
          </cell>
          <cell r="S173">
            <v>37592</v>
          </cell>
          <cell r="T173" t="str">
            <v>02/12-10</v>
          </cell>
          <cell r="U173" t="str">
            <v>ООО «Уральская нефтепромышленная компания»</v>
          </cell>
          <cell r="V173">
            <v>1</v>
          </cell>
          <cell r="W173">
            <v>2000000</v>
          </cell>
          <cell r="X173">
            <v>37741</v>
          </cell>
          <cell r="Y173" t="str">
            <v>30/04-104</v>
          </cell>
          <cell r="Z173" t="str">
            <v>ОАО АКБ «РУССОБАНК»</v>
          </cell>
          <cell r="AA173">
            <v>174817.47999999998</v>
          </cell>
          <cell r="AB173">
            <v>0.23463086991218135</v>
          </cell>
          <cell r="AC173">
            <v>0.23463086991218135</v>
          </cell>
          <cell r="AD173" t="str">
            <v>предъявлен</v>
          </cell>
          <cell r="AE173">
            <v>1</v>
          </cell>
          <cell r="AF173">
            <v>18251.825199999999</v>
          </cell>
          <cell r="AG173" t="str">
            <v>51510`810`6`0400`0000027</v>
          </cell>
          <cell r="AI173" t="str">
            <v/>
          </cell>
        </row>
        <row r="174">
          <cell r="A174">
            <v>170</v>
          </cell>
          <cell r="B174" t="str">
            <v>диск</v>
          </cell>
          <cell r="C174" t="str">
            <v>51504</v>
          </cell>
          <cell r="D174" t="str">
            <v>51504`810`9`0400`0000005</v>
          </cell>
          <cell r="E174" t="str">
            <v>ЗАО «Стройметресурс»</v>
          </cell>
          <cell r="F174" t="str">
            <v>прочие</v>
          </cell>
          <cell r="H174" t="str">
            <v>0010225</v>
          </cell>
          <cell r="I174" t="str">
            <v>20.11.02</v>
          </cell>
          <cell r="J174">
            <v>2000000</v>
          </cell>
          <cell r="K174" t="str">
            <v>Рубли РФ</v>
          </cell>
          <cell r="L174" t="str">
            <v>по предъявлении, но не ранее 30.04.2003г.</v>
          </cell>
          <cell r="M174">
            <v>37741</v>
          </cell>
          <cell r="N174">
            <v>0.23463086991218135</v>
          </cell>
          <cell r="P174">
            <v>1825182.52</v>
          </cell>
          <cell r="Q174">
            <v>0.91259126000000002</v>
          </cell>
          <cell r="R174">
            <v>1825182.52</v>
          </cell>
          <cell r="S174">
            <v>37592</v>
          </cell>
          <cell r="T174" t="str">
            <v>02/12-10</v>
          </cell>
          <cell r="U174" t="str">
            <v>ООО «Уральская нефтепромышленная компания»</v>
          </cell>
          <cell r="V174">
            <v>1</v>
          </cell>
          <cell r="W174">
            <v>2000000</v>
          </cell>
          <cell r="X174">
            <v>37741</v>
          </cell>
          <cell r="Y174" t="str">
            <v>30/04-104</v>
          </cell>
          <cell r="Z174" t="str">
            <v>ОАО АКБ «РУССОБАНК»</v>
          </cell>
          <cell r="AA174">
            <v>174817.47999999998</v>
          </cell>
          <cell r="AB174">
            <v>0.23463086991218135</v>
          </cell>
          <cell r="AC174">
            <v>0.23463086991218135</v>
          </cell>
          <cell r="AD174" t="str">
            <v>предъявлен</v>
          </cell>
          <cell r="AE174">
            <v>1</v>
          </cell>
          <cell r="AF174">
            <v>18251.825199999999</v>
          </cell>
          <cell r="AG174" t="str">
            <v>51510`810`6`0400`0000027</v>
          </cell>
          <cell r="AI174" t="str">
            <v/>
          </cell>
        </row>
        <row r="175">
          <cell r="A175">
            <v>171</v>
          </cell>
          <cell r="B175" t="str">
            <v>диск</v>
          </cell>
          <cell r="C175" t="str">
            <v>51404</v>
          </cell>
          <cell r="D175" t="str">
            <v>51404`810`7`0400`0000004</v>
          </cell>
          <cell r="E175" t="str">
            <v>АКБ «Гранит»</v>
          </cell>
          <cell r="F175" t="str">
            <v>банк</v>
          </cell>
          <cell r="H175" t="str">
            <v>0001398</v>
          </cell>
          <cell r="I175">
            <v>37592</v>
          </cell>
          <cell r="J175">
            <v>5000000</v>
          </cell>
          <cell r="K175" t="str">
            <v>Рубли РФ</v>
          </cell>
          <cell r="L175" t="str">
            <v>по предъявлении, но не ранее 15.05.2003г.</v>
          </cell>
          <cell r="M175">
            <v>37756</v>
          </cell>
          <cell r="N175">
            <v>0.24500054069137125</v>
          </cell>
          <cell r="P175">
            <v>4504170</v>
          </cell>
          <cell r="Q175">
            <v>0.90083400000000002</v>
          </cell>
          <cell r="R175">
            <v>4504170</v>
          </cell>
          <cell r="S175">
            <v>37592</v>
          </cell>
          <cell r="T175" t="str">
            <v>02/12-11</v>
          </cell>
          <cell r="U175" t="str">
            <v>ОАО ИФ «ОЛМА»</v>
          </cell>
          <cell r="V175">
            <v>0.961538</v>
          </cell>
          <cell r="W175">
            <v>4807690</v>
          </cell>
          <cell r="X175">
            <v>37746</v>
          </cell>
          <cell r="Y175" t="str">
            <v>05/05-04</v>
          </cell>
          <cell r="Z175" t="str">
            <v>ООО «Уральская нефтепромышленная компания»</v>
          </cell>
          <cell r="AA175">
            <v>303520</v>
          </cell>
          <cell r="AB175">
            <v>0.24500054069137125</v>
          </cell>
          <cell r="AC175">
            <v>0.15971462404434517</v>
          </cell>
          <cell r="AD175" t="str">
            <v>продан</v>
          </cell>
          <cell r="AE175">
            <v>1</v>
          </cell>
          <cell r="AF175">
            <v>45041.700000000004</v>
          </cell>
          <cell r="AG175" t="str">
            <v>51410`810`1`0400`0000009</v>
          </cell>
          <cell r="AI175" t="str">
            <v/>
          </cell>
        </row>
        <row r="176">
          <cell r="A176">
            <v>172</v>
          </cell>
          <cell r="B176" t="str">
            <v>диск</v>
          </cell>
          <cell r="C176" t="str">
            <v>51404</v>
          </cell>
          <cell r="D176" t="str">
            <v>51404`810`7`0400`0000004</v>
          </cell>
          <cell r="E176" t="str">
            <v>АКБ «Гранит»</v>
          </cell>
          <cell r="F176" t="str">
            <v>банк</v>
          </cell>
          <cell r="H176" t="str">
            <v>0001399</v>
          </cell>
          <cell r="I176">
            <v>37592</v>
          </cell>
          <cell r="J176">
            <v>5000000</v>
          </cell>
          <cell r="K176" t="str">
            <v>Рубли РФ</v>
          </cell>
          <cell r="L176" t="str">
            <v>по предъявлении, но не ранее 15.05.2003г.</v>
          </cell>
          <cell r="M176">
            <v>37756</v>
          </cell>
          <cell r="N176">
            <v>0.24500054069137125</v>
          </cell>
          <cell r="P176">
            <v>4504170</v>
          </cell>
          <cell r="Q176">
            <v>0.90083400000000002</v>
          </cell>
          <cell r="R176">
            <v>4504170</v>
          </cell>
          <cell r="S176">
            <v>37592</v>
          </cell>
          <cell r="T176" t="str">
            <v>02/12-11</v>
          </cell>
          <cell r="U176" t="str">
            <v>ОАО ИФ «ОЛМА»</v>
          </cell>
          <cell r="V176">
            <v>0.91478700000000002</v>
          </cell>
          <cell r="W176">
            <v>4573935</v>
          </cell>
          <cell r="X176">
            <v>37620</v>
          </cell>
          <cell r="Y176" t="str">
            <v>30/12-06</v>
          </cell>
          <cell r="Z176" t="str">
            <v>ОАО ИФ «ОЛМА»</v>
          </cell>
          <cell r="AA176">
            <v>69765</v>
          </cell>
          <cell r="AB176">
            <v>0.24500054069137125</v>
          </cell>
          <cell r="AC176">
            <v>0.20190992061641927</v>
          </cell>
          <cell r="AD176" t="str">
            <v>продан</v>
          </cell>
          <cell r="AE176">
            <v>1</v>
          </cell>
          <cell r="AF176">
            <v>45041.700000000004</v>
          </cell>
          <cell r="AG176" t="str">
            <v>51410`810`1`0400`0000009</v>
          </cell>
          <cell r="AI176" t="str">
            <v/>
          </cell>
        </row>
        <row r="177">
          <cell r="A177">
            <v>173</v>
          </cell>
          <cell r="B177" t="str">
            <v>диск</v>
          </cell>
          <cell r="C177" t="str">
            <v>51404</v>
          </cell>
          <cell r="D177" t="str">
            <v>51404`810`7`0400`0000004</v>
          </cell>
          <cell r="E177" t="str">
            <v>АКБ «Гранит»</v>
          </cell>
          <cell r="F177" t="str">
            <v>банк</v>
          </cell>
          <cell r="H177" t="str">
            <v>0001400</v>
          </cell>
          <cell r="I177">
            <v>37592</v>
          </cell>
          <cell r="J177">
            <v>1000000</v>
          </cell>
          <cell r="K177" t="str">
            <v>Рубли РФ</v>
          </cell>
          <cell r="L177" t="str">
            <v>по предъявлении, но не ранее 15.05.2003г.</v>
          </cell>
          <cell r="M177">
            <v>37756</v>
          </cell>
          <cell r="N177">
            <v>0.24500054069137125</v>
          </cell>
          <cell r="P177">
            <v>900834</v>
          </cell>
          <cell r="Q177">
            <v>0.90083400000000002</v>
          </cell>
          <cell r="R177">
            <v>900834</v>
          </cell>
          <cell r="S177">
            <v>37592</v>
          </cell>
          <cell r="T177" t="str">
            <v>02/12-11</v>
          </cell>
          <cell r="U177" t="str">
            <v>ОАО ИФ «ОЛМА»</v>
          </cell>
          <cell r="V177">
            <v>0.91478700000000002</v>
          </cell>
          <cell r="W177">
            <v>914787</v>
          </cell>
          <cell r="X177">
            <v>37620</v>
          </cell>
          <cell r="Y177" t="str">
            <v>30/12-06</v>
          </cell>
          <cell r="Z177" t="str">
            <v>ОАО ИФ «ОЛМА»</v>
          </cell>
          <cell r="AA177">
            <v>13953</v>
          </cell>
          <cell r="AB177">
            <v>0.24500054069137125</v>
          </cell>
          <cell r="AC177">
            <v>0.20190992061641927</v>
          </cell>
          <cell r="AD177" t="str">
            <v>продан</v>
          </cell>
          <cell r="AE177">
            <v>1</v>
          </cell>
          <cell r="AF177">
            <v>9008.34</v>
          </cell>
          <cell r="AG177" t="str">
            <v>51410`810`1`0400`0000009</v>
          </cell>
          <cell r="AI177" t="str">
            <v/>
          </cell>
        </row>
        <row r="178">
          <cell r="A178">
            <v>174</v>
          </cell>
          <cell r="B178" t="str">
            <v>диск</v>
          </cell>
          <cell r="C178" t="str">
            <v>51404</v>
          </cell>
          <cell r="D178" t="str">
            <v>51404`810`7`0400`0000004</v>
          </cell>
          <cell r="E178" t="str">
            <v>АКБ «Гранит»</v>
          </cell>
          <cell r="F178" t="str">
            <v>банк</v>
          </cell>
          <cell r="H178" t="str">
            <v>0001401</v>
          </cell>
          <cell r="I178">
            <v>37592</v>
          </cell>
          <cell r="J178">
            <v>1000000</v>
          </cell>
          <cell r="K178" t="str">
            <v>Рубли РФ</v>
          </cell>
          <cell r="L178" t="str">
            <v>по предъявлении, но не ранее 15.05.2003г.</v>
          </cell>
          <cell r="M178">
            <v>37756</v>
          </cell>
          <cell r="N178">
            <v>0.24500054069137125</v>
          </cell>
          <cell r="P178">
            <v>900834</v>
          </cell>
          <cell r="Q178">
            <v>0.90083400000000002</v>
          </cell>
          <cell r="R178">
            <v>900834</v>
          </cell>
          <cell r="S178">
            <v>37592</v>
          </cell>
          <cell r="T178" t="str">
            <v>02/12-11</v>
          </cell>
          <cell r="U178" t="str">
            <v>ОАО ИФ «ОЛМА»</v>
          </cell>
          <cell r="V178">
            <v>0.91478700000000002</v>
          </cell>
          <cell r="W178">
            <v>914787</v>
          </cell>
          <cell r="X178">
            <v>37620</v>
          </cell>
          <cell r="Y178" t="str">
            <v>30/12-06</v>
          </cell>
          <cell r="Z178" t="str">
            <v>ОАО ИФ «ОЛМА»</v>
          </cell>
          <cell r="AA178">
            <v>13953</v>
          </cell>
          <cell r="AB178">
            <v>0.24500054069137125</v>
          </cell>
          <cell r="AC178">
            <v>0.20190992061641927</v>
          </cell>
          <cell r="AD178" t="str">
            <v>продан</v>
          </cell>
          <cell r="AE178">
            <v>1</v>
          </cell>
          <cell r="AF178">
            <v>9008.34</v>
          </cell>
          <cell r="AG178" t="str">
            <v>51410`810`1`0400`0000009</v>
          </cell>
          <cell r="AI178" t="str">
            <v/>
          </cell>
        </row>
        <row r="179">
          <cell r="A179">
            <v>175</v>
          </cell>
          <cell r="B179" t="str">
            <v>диск</v>
          </cell>
          <cell r="C179" t="str">
            <v>51404</v>
          </cell>
          <cell r="D179" t="str">
            <v>51404`810`7`0400`0000004</v>
          </cell>
          <cell r="E179" t="str">
            <v>АКБ «Гранит»</v>
          </cell>
          <cell r="F179" t="str">
            <v>банк</v>
          </cell>
          <cell r="H179" t="str">
            <v>0001402</v>
          </cell>
          <cell r="I179">
            <v>37592</v>
          </cell>
          <cell r="J179">
            <v>1000000</v>
          </cell>
          <cell r="K179" t="str">
            <v>Рубли РФ</v>
          </cell>
          <cell r="L179" t="str">
            <v>по предъявлении, но не ранее 15.05.2003г.</v>
          </cell>
          <cell r="M179">
            <v>37756</v>
          </cell>
          <cell r="N179">
            <v>0.24500054069137125</v>
          </cell>
          <cell r="P179">
            <v>900834</v>
          </cell>
          <cell r="Q179">
            <v>0.90083400000000002</v>
          </cell>
          <cell r="R179">
            <v>900834</v>
          </cell>
          <cell r="S179">
            <v>37592</v>
          </cell>
          <cell r="T179" t="str">
            <v>02/12-11</v>
          </cell>
          <cell r="U179" t="str">
            <v>ОАО ИФ «ОЛМА»</v>
          </cell>
          <cell r="V179">
            <v>0.91478700000000002</v>
          </cell>
          <cell r="W179">
            <v>914787</v>
          </cell>
          <cell r="X179">
            <v>37620</v>
          </cell>
          <cell r="Y179" t="str">
            <v>30/12-06</v>
          </cell>
          <cell r="Z179" t="str">
            <v>ОАО ИФ «ОЛМА»</v>
          </cell>
          <cell r="AA179">
            <v>13953</v>
          </cell>
          <cell r="AB179">
            <v>0.24500054069137125</v>
          </cell>
          <cell r="AC179">
            <v>0.20190992061641927</v>
          </cell>
          <cell r="AD179" t="str">
            <v>продан</v>
          </cell>
          <cell r="AE179">
            <v>1</v>
          </cell>
          <cell r="AF179">
            <v>9008.34</v>
          </cell>
          <cell r="AG179" t="str">
            <v>51410`810`1`0400`0000009</v>
          </cell>
          <cell r="AI179" t="str">
            <v/>
          </cell>
        </row>
        <row r="180">
          <cell r="A180">
            <v>176</v>
          </cell>
          <cell r="B180" t="str">
            <v>диск</v>
          </cell>
          <cell r="C180" t="str">
            <v>51404</v>
          </cell>
          <cell r="D180" t="str">
            <v>51404`810`7`0400`0000004</v>
          </cell>
          <cell r="E180" t="str">
            <v>АКБ «Гранит»</v>
          </cell>
          <cell r="F180" t="str">
            <v>банк</v>
          </cell>
          <cell r="H180" t="str">
            <v>0001403</v>
          </cell>
          <cell r="I180">
            <v>37592</v>
          </cell>
          <cell r="J180">
            <v>1000000</v>
          </cell>
          <cell r="K180" t="str">
            <v>Рубли РФ</v>
          </cell>
          <cell r="L180" t="str">
            <v>по предъявлении, но не ранее 15.05.2003г.</v>
          </cell>
          <cell r="M180">
            <v>37756</v>
          </cell>
          <cell r="N180">
            <v>0.24500054069137125</v>
          </cell>
          <cell r="P180">
            <v>900834</v>
          </cell>
          <cell r="Q180">
            <v>0.90083400000000002</v>
          </cell>
          <cell r="R180">
            <v>900834</v>
          </cell>
          <cell r="S180">
            <v>37592</v>
          </cell>
          <cell r="T180" t="str">
            <v>02/12-11</v>
          </cell>
          <cell r="U180" t="str">
            <v>ОАО ИФ «ОЛМА»</v>
          </cell>
          <cell r="V180">
            <v>0.91478700000000002</v>
          </cell>
          <cell r="W180">
            <v>914787</v>
          </cell>
          <cell r="X180">
            <v>37620</v>
          </cell>
          <cell r="Y180" t="str">
            <v>30/12-06</v>
          </cell>
          <cell r="Z180" t="str">
            <v>ОАО ИФ «ОЛМА»</v>
          </cell>
          <cell r="AA180">
            <v>13953</v>
          </cell>
          <cell r="AB180">
            <v>0.24500054069137125</v>
          </cell>
          <cell r="AC180">
            <v>0.20190992061641927</v>
          </cell>
          <cell r="AD180" t="str">
            <v>продан</v>
          </cell>
          <cell r="AE180">
            <v>1</v>
          </cell>
          <cell r="AF180">
            <v>9008.34</v>
          </cell>
          <cell r="AG180" t="str">
            <v>51410`810`1`0400`0000009</v>
          </cell>
          <cell r="AI180" t="str">
            <v/>
          </cell>
        </row>
        <row r="181">
          <cell r="A181">
            <v>177</v>
          </cell>
          <cell r="B181" t="str">
            <v>диск</v>
          </cell>
          <cell r="C181" t="str">
            <v>51404</v>
          </cell>
          <cell r="D181" t="str">
            <v>51404`810`7`0400`0000004</v>
          </cell>
          <cell r="E181" t="str">
            <v>АКБ «Гранит»</v>
          </cell>
          <cell r="F181" t="str">
            <v>банк</v>
          </cell>
          <cell r="H181" t="str">
            <v>0001404</v>
          </cell>
          <cell r="I181">
            <v>37592</v>
          </cell>
          <cell r="J181">
            <v>1000000</v>
          </cell>
          <cell r="K181" t="str">
            <v>Рубли РФ</v>
          </cell>
          <cell r="L181" t="str">
            <v>по предъявлении, но не ранее 15.05.2003г.</v>
          </cell>
          <cell r="M181">
            <v>37756</v>
          </cell>
          <cell r="N181">
            <v>0.24500054069137125</v>
          </cell>
          <cell r="P181">
            <v>900834</v>
          </cell>
          <cell r="Q181">
            <v>0.90083400000000002</v>
          </cell>
          <cell r="R181">
            <v>900834</v>
          </cell>
          <cell r="S181">
            <v>37592</v>
          </cell>
          <cell r="T181" t="str">
            <v>02/12-11</v>
          </cell>
          <cell r="U181" t="str">
            <v>ОАО ИФ «ОЛМА»</v>
          </cell>
          <cell r="V181">
            <v>0.91478700000000002</v>
          </cell>
          <cell r="W181">
            <v>914787</v>
          </cell>
          <cell r="X181">
            <v>37620</v>
          </cell>
          <cell r="Y181" t="str">
            <v>30/12-06</v>
          </cell>
          <cell r="Z181" t="str">
            <v>ОАО ИФ «ОЛМА»</v>
          </cell>
          <cell r="AA181">
            <v>13953</v>
          </cell>
          <cell r="AB181">
            <v>0.24500054069137125</v>
          </cell>
          <cell r="AC181">
            <v>0.20190992061641927</v>
          </cell>
          <cell r="AD181" t="str">
            <v>продан</v>
          </cell>
          <cell r="AE181">
            <v>1</v>
          </cell>
          <cell r="AF181">
            <v>9008.34</v>
          </cell>
          <cell r="AG181" t="str">
            <v>51410`810`1`0400`0000009</v>
          </cell>
          <cell r="AI181" t="str">
            <v/>
          </cell>
        </row>
        <row r="182">
          <cell r="A182">
            <v>178</v>
          </cell>
          <cell r="B182" t="str">
            <v>диск</v>
          </cell>
          <cell r="C182" t="str">
            <v>51404</v>
          </cell>
          <cell r="D182" t="str">
            <v>51404`810`7`0400`0000004</v>
          </cell>
          <cell r="E182" t="str">
            <v>АКБ «Гранит»</v>
          </cell>
          <cell r="F182" t="str">
            <v>банк</v>
          </cell>
          <cell r="H182" t="str">
            <v>0001405</v>
          </cell>
          <cell r="I182">
            <v>37592</v>
          </cell>
          <cell r="J182">
            <v>1000000</v>
          </cell>
          <cell r="K182" t="str">
            <v>Рубли РФ</v>
          </cell>
          <cell r="L182" t="str">
            <v>по предъявлении, но не ранее 15.05.2003г.</v>
          </cell>
          <cell r="M182">
            <v>37756</v>
          </cell>
          <cell r="N182">
            <v>0.24500054069137125</v>
          </cell>
          <cell r="P182">
            <v>900834</v>
          </cell>
          <cell r="Q182">
            <v>0.90083400000000002</v>
          </cell>
          <cell r="R182">
            <v>900834</v>
          </cell>
          <cell r="S182">
            <v>37592</v>
          </cell>
          <cell r="T182" t="str">
            <v>02/12-11</v>
          </cell>
          <cell r="U182" t="str">
            <v>ОАО ИФ «ОЛМА»</v>
          </cell>
          <cell r="V182">
            <v>0.91478700000000002</v>
          </cell>
          <cell r="W182">
            <v>914787</v>
          </cell>
          <cell r="X182">
            <v>37620</v>
          </cell>
          <cell r="Y182" t="str">
            <v>30/12-06</v>
          </cell>
          <cell r="Z182" t="str">
            <v>ОАО ИФ «ОЛМА»</v>
          </cell>
          <cell r="AA182">
            <v>13953</v>
          </cell>
          <cell r="AB182">
            <v>0.24500054069137125</v>
          </cell>
          <cell r="AC182">
            <v>0.20190992061641927</v>
          </cell>
          <cell r="AD182" t="str">
            <v>продан</v>
          </cell>
          <cell r="AE182">
            <v>1</v>
          </cell>
          <cell r="AF182">
            <v>9008.34</v>
          </cell>
          <cell r="AG182" t="str">
            <v>51410`810`1`0400`0000009</v>
          </cell>
          <cell r="AI182" t="str">
            <v/>
          </cell>
        </row>
        <row r="183">
          <cell r="A183">
            <v>179</v>
          </cell>
          <cell r="B183" t="str">
            <v>диск</v>
          </cell>
          <cell r="C183" t="str">
            <v>51404</v>
          </cell>
          <cell r="D183" t="str">
            <v>51404`810`7`0400`0000004</v>
          </cell>
          <cell r="E183" t="str">
            <v>АКБ «Гранит»</v>
          </cell>
          <cell r="F183" t="str">
            <v>банк</v>
          </cell>
          <cell r="G183" t="str">
            <v xml:space="preserve"> </v>
          </cell>
          <cell r="H183" t="str">
            <v>0001406</v>
          </cell>
          <cell r="I183">
            <v>37592</v>
          </cell>
          <cell r="J183">
            <v>650000</v>
          </cell>
          <cell r="K183" t="str">
            <v>Рубли РФ</v>
          </cell>
          <cell r="L183" t="str">
            <v>по предъявлении, но не ранее 15.05.2003г.</v>
          </cell>
          <cell r="M183">
            <v>37756</v>
          </cell>
          <cell r="N183">
            <v>0.24500054069137134</v>
          </cell>
          <cell r="P183">
            <v>585542.1</v>
          </cell>
          <cell r="Q183">
            <v>0.90083399999999991</v>
          </cell>
          <cell r="R183">
            <v>585542.1</v>
          </cell>
          <cell r="S183">
            <v>37592</v>
          </cell>
          <cell r="T183" t="str">
            <v>02/12-11</v>
          </cell>
          <cell r="U183" t="str">
            <v>ОАО ИФ «ОЛМА»</v>
          </cell>
          <cell r="V183">
            <v>0.91478700000000002</v>
          </cell>
          <cell r="W183">
            <v>594611.55000000005</v>
          </cell>
          <cell r="X183">
            <v>37620</v>
          </cell>
          <cell r="Y183" t="str">
            <v>30/12-06</v>
          </cell>
          <cell r="Z183" t="str">
            <v>ОАО ИФ «ОЛМА»</v>
          </cell>
          <cell r="AA183">
            <v>9069.4500000000698</v>
          </cell>
          <cell r="AB183">
            <v>0.24500054069137134</v>
          </cell>
          <cell r="AC183">
            <v>0.20190992061642082</v>
          </cell>
          <cell r="AD183" t="str">
            <v>продан</v>
          </cell>
          <cell r="AE183">
            <v>1</v>
          </cell>
          <cell r="AF183">
            <v>5855.4210000000003</v>
          </cell>
          <cell r="AG183" t="str">
            <v>51410`810`1`0400`0000009</v>
          </cell>
          <cell r="AI183" t="str">
            <v/>
          </cell>
        </row>
        <row r="184">
          <cell r="A184">
            <v>180</v>
          </cell>
          <cell r="B184" t="str">
            <v>диск</v>
          </cell>
          <cell r="C184" t="str">
            <v>51502</v>
          </cell>
          <cell r="D184" t="str">
            <v>51502`810`9`0400`0000010</v>
          </cell>
          <cell r="E184" t="str">
            <v>ООО «Аккорд-Инвест»</v>
          </cell>
          <cell r="F184" t="str">
            <v>прочие</v>
          </cell>
          <cell r="H184" t="str">
            <v>000843</v>
          </cell>
          <cell r="I184">
            <v>37593</v>
          </cell>
          <cell r="J184">
            <v>5052740</v>
          </cell>
          <cell r="K184" t="str">
            <v>Рубли РФ</v>
          </cell>
          <cell r="L184" t="str">
            <v>по предъявлении, но не ранее 25.12.2003г.</v>
          </cell>
          <cell r="M184">
            <v>37615</v>
          </cell>
          <cell r="N184">
            <v>0.1750009090909091</v>
          </cell>
          <cell r="P184">
            <v>5000000</v>
          </cell>
          <cell r="Q184">
            <v>0.98956209897995939</v>
          </cell>
          <cell r="R184">
            <v>5000000</v>
          </cell>
          <cell r="S184">
            <v>37593</v>
          </cell>
          <cell r="T184" t="str">
            <v>161</v>
          </cell>
          <cell r="U184" t="str">
            <v>ООО «Шаг»</v>
          </cell>
          <cell r="V184">
            <v>1</v>
          </cell>
          <cell r="W184">
            <v>5052740</v>
          </cell>
          <cell r="X184">
            <v>37615</v>
          </cell>
          <cell r="Y184" t="str">
            <v>843</v>
          </cell>
          <cell r="Z184" t="str">
            <v>Филиал ООО «Аккорд-Инвест» в г.Уфа</v>
          </cell>
          <cell r="AA184">
            <v>52740</v>
          </cell>
          <cell r="AB184">
            <v>0.1750009090909091</v>
          </cell>
          <cell r="AC184">
            <v>0.1750009090909091</v>
          </cell>
          <cell r="AD184" t="str">
            <v>предъявлен</v>
          </cell>
          <cell r="AF184" t="str">
            <v/>
          </cell>
          <cell r="AI184" t="str">
            <v/>
          </cell>
        </row>
        <row r="185">
          <cell r="A185">
            <v>181</v>
          </cell>
          <cell r="B185" t="str">
            <v>диск</v>
          </cell>
          <cell r="C185" t="str">
            <v>51401</v>
          </cell>
          <cell r="D185" t="str">
            <v>51401`810`2`0400`0000002</v>
          </cell>
          <cell r="E185" t="str">
            <v>Сбербанк РФ</v>
          </cell>
          <cell r="F185" t="str">
            <v>банк</v>
          </cell>
          <cell r="G185" t="str">
            <v>ВЛ</v>
          </cell>
          <cell r="H185" t="str">
            <v>0458241</v>
          </cell>
          <cell r="I185">
            <v>37593</v>
          </cell>
          <cell r="J185">
            <v>1000000</v>
          </cell>
          <cell r="K185" t="str">
            <v>Рубли РФ</v>
          </cell>
          <cell r="L185" t="str">
            <v>по предъявлении</v>
          </cell>
          <cell r="M185">
            <v>37593</v>
          </cell>
          <cell r="N185">
            <v>0</v>
          </cell>
          <cell r="P185">
            <v>150000</v>
          </cell>
          <cell r="Q185">
            <v>1.0001500000000001</v>
          </cell>
          <cell r="R185">
            <v>1000150</v>
          </cell>
          <cell r="S185">
            <v>37593</v>
          </cell>
          <cell r="T185" t="str">
            <v>4151</v>
          </cell>
          <cell r="U185" t="str">
            <v>Сбербанк РФ</v>
          </cell>
          <cell r="V185">
            <v>1</v>
          </cell>
          <cell r="W185">
            <v>1000200</v>
          </cell>
          <cell r="X185">
            <v>37594</v>
          </cell>
          <cell r="Y185" t="str">
            <v>04/12-03</v>
          </cell>
          <cell r="Z185" t="str">
            <v>ООО «Кинотеатр «Октябрь»</v>
          </cell>
          <cell r="AA185">
            <v>50</v>
          </cell>
          <cell r="AB185">
            <v>-5.474178873169025E-2</v>
          </cell>
          <cell r="AC185">
            <v>1.8247262910563413E-2</v>
          </cell>
          <cell r="AD185" t="str">
            <v>продан</v>
          </cell>
          <cell r="AF185" t="str">
            <v/>
          </cell>
          <cell r="AI185" t="str">
            <v/>
          </cell>
        </row>
        <row r="186">
          <cell r="A186">
            <v>182</v>
          </cell>
          <cell r="B186" t="str">
            <v>диск</v>
          </cell>
          <cell r="C186" t="str">
            <v>51401</v>
          </cell>
          <cell r="D186" t="str">
            <v>51401`810`2`0400`0000002</v>
          </cell>
          <cell r="E186" t="str">
            <v>Сбербанк РФ</v>
          </cell>
          <cell r="F186" t="str">
            <v>банк</v>
          </cell>
          <cell r="G186" t="str">
            <v>ВЛ</v>
          </cell>
          <cell r="H186" t="str">
            <v>0458242</v>
          </cell>
          <cell r="I186">
            <v>37593</v>
          </cell>
          <cell r="J186">
            <v>1000000</v>
          </cell>
          <cell r="K186" t="str">
            <v>Рубли РФ</v>
          </cell>
          <cell r="L186" t="str">
            <v>по предъявлении</v>
          </cell>
          <cell r="M186">
            <v>37593</v>
          </cell>
          <cell r="N186">
            <v>0</v>
          </cell>
          <cell r="P186">
            <v>100000</v>
          </cell>
          <cell r="Q186">
            <v>1.0001500000000001</v>
          </cell>
          <cell r="R186">
            <v>1000150</v>
          </cell>
          <cell r="S186">
            <v>37593</v>
          </cell>
          <cell r="T186" t="str">
            <v>4151</v>
          </cell>
          <cell r="U186" t="str">
            <v>Сбербанк РФ</v>
          </cell>
          <cell r="V186">
            <v>1</v>
          </cell>
          <cell r="W186">
            <v>1000200</v>
          </cell>
          <cell r="X186">
            <v>37594</v>
          </cell>
          <cell r="Y186" t="str">
            <v>04/12-03</v>
          </cell>
          <cell r="Z186" t="str">
            <v>ООО «Кинотеатр «Октябрь»</v>
          </cell>
          <cell r="AA186">
            <v>50</v>
          </cell>
          <cell r="AB186">
            <v>-5.474178873169025E-2</v>
          </cell>
          <cell r="AC186">
            <v>1.8247262910563413E-2</v>
          </cell>
          <cell r="AD186" t="str">
            <v>продан</v>
          </cell>
          <cell r="AF186" t="str">
            <v/>
          </cell>
          <cell r="AI186" t="str">
            <v/>
          </cell>
        </row>
        <row r="187">
          <cell r="A187">
            <v>183</v>
          </cell>
          <cell r="B187" t="str">
            <v>диск</v>
          </cell>
          <cell r="C187" t="str">
            <v>51401</v>
          </cell>
          <cell r="D187" t="str">
            <v>51401`810`2`0400`0000002</v>
          </cell>
          <cell r="E187" t="str">
            <v>Сбербанк РФ</v>
          </cell>
          <cell r="F187" t="str">
            <v>банк</v>
          </cell>
          <cell r="G187" t="str">
            <v>ВЛ</v>
          </cell>
          <cell r="H187" t="str">
            <v>0458243</v>
          </cell>
          <cell r="I187">
            <v>37593</v>
          </cell>
          <cell r="J187">
            <v>1000000</v>
          </cell>
          <cell r="K187" t="str">
            <v>Рубли РФ</v>
          </cell>
          <cell r="L187" t="str">
            <v>по предъявлении</v>
          </cell>
          <cell r="M187">
            <v>37593</v>
          </cell>
          <cell r="N187">
            <v>0</v>
          </cell>
          <cell r="P187">
            <v>300000</v>
          </cell>
          <cell r="Q187">
            <v>1.0001500000000001</v>
          </cell>
          <cell r="R187">
            <v>1000150</v>
          </cell>
          <cell r="S187">
            <v>37593</v>
          </cell>
          <cell r="T187" t="str">
            <v>4151</v>
          </cell>
          <cell r="U187" t="str">
            <v>Сбербанк РФ</v>
          </cell>
          <cell r="V187">
            <v>1</v>
          </cell>
          <cell r="W187">
            <v>1000200</v>
          </cell>
          <cell r="X187">
            <v>37594</v>
          </cell>
          <cell r="Y187" t="str">
            <v>04/12-03</v>
          </cell>
          <cell r="Z187" t="str">
            <v>ООО «Кинотеатр «Октябрь»</v>
          </cell>
          <cell r="AA187">
            <v>50</v>
          </cell>
          <cell r="AB187">
            <v>-5.474178873169025E-2</v>
          </cell>
          <cell r="AC187">
            <v>1.8247262910563413E-2</v>
          </cell>
          <cell r="AD187" t="str">
            <v>продан</v>
          </cell>
          <cell r="AF187" t="str">
            <v/>
          </cell>
          <cell r="AI187" t="str">
            <v/>
          </cell>
        </row>
        <row r="188">
          <cell r="A188">
            <v>184</v>
          </cell>
          <cell r="B188" t="str">
            <v>диск</v>
          </cell>
          <cell r="C188" t="str">
            <v>51401</v>
          </cell>
          <cell r="D188" t="str">
            <v>51401`810`2`0400`0000002</v>
          </cell>
          <cell r="E188" t="str">
            <v>Сбербанк РФ</v>
          </cell>
          <cell r="F188" t="str">
            <v>банк</v>
          </cell>
          <cell r="G188" t="str">
            <v>ВЛ</v>
          </cell>
          <cell r="H188" t="str">
            <v>0458244</v>
          </cell>
          <cell r="I188">
            <v>37593</v>
          </cell>
          <cell r="J188">
            <v>1000000</v>
          </cell>
          <cell r="K188" t="str">
            <v>Рубли РФ</v>
          </cell>
          <cell r="L188" t="str">
            <v>по предъявлении</v>
          </cell>
          <cell r="M188">
            <v>37593</v>
          </cell>
          <cell r="N188">
            <v>0</v>
          </cell>
          <cell r="P188">
            <v>150000</v>
          </cell>
          <cell r="Q188">
            <v>1.0001500000000001</v>
          </cell>
          <cell r="R188">
            <v>1000150</v>
          </cell>
          <cell r="S188">
            <v>37593</v>
          </cell>
          <cell r="T188" t="str">
            <v>4151</v>
          </cell>
          <cell r="U188" t="str">
            <v>Сбербанк РФ</v>
          </cell>
          <cell r="V188">
            <v>1</v>
          </cell>
          <cell r="W188">
            <v>1000200</v>
          </cell>
          <cell r="X188">
            <v>37594</v>
          </cell>
          <cell r="Y188" t="str">
            <v>04/12-03</v>
          </cell>
          <cell r="Z188" t="str">
            <v>ООО «Кинотеатр «Октябрь»</v>
          </cell>
          <cell r="AA188">
            <v>50</v>
          </cell>
          <cell r="AB188">
            <v>-5.474178873169025E-2</v>
          </cell>
          <cell r="AC188">
            <v>1.8247262910563413E-2</v>
          </cell>
          <cell r="AD188" t="str">
            <v>продан</v>
          </cell>
          <cell r="AF188" t="str">
            <v/>
          </cell>
          <cell r="AI188" t="str">
            <v/>
          </cell>
        </row>
        <row r="189">
          <cell r="A189">
            <v>185</v>
          </cell>
          <cell r="B189" t="str">
            <v>диск</v>
          </cell>
          <cell r="C189" t="str">
            <v>51403</v>
          </cell>
          <cell r="D189" t="str">
            <v>51403`810`8`0400`0000002</v>
          </cell>
          <cell r="E189" t="str">
            <v>АКБ «Башкомснаббанк»</v>
          </cell>
          <cell r="F189" t="str">
            <v>банк</v>
          </cell>
          <cell r="G189">
            <v>2001</v>
          </cell>
          <cell r="H189" t="str">
            <v>000309</v>
          </cell>
          <cell r="I189">
            <v>37596</v>
          </cell>
          <cell r="J189">
            <v>2654109.59</v>
          </cell>
          <cell r="K189" t="str">
            <v>Рубли РФ</v>
          </cell>
          <cell r="L189" t="str">
            <v>06 марта 2003г.</v>
          </cell>
          <cell r="M189">
            <v>37686</v>
          </cell>
          <cell r="N189">
            <v>0.25086128492365117</v>
          </cell>
          <cell r="P189">
            <v>2499500</v>
          </cell>
          <cell r="Q189">
            <v>0.94174709643394949</v>
          </cell>
          <cell r="R189">
            <v>2499500</v>
          </cell>
          <cell r="S189">
            <v>37596</v>
          </cell>
          <cell r="T189" t="str">
            <v>04/155-В</v>
          </cell>
          <cell r="U189" t="str">
            <v>АКБ «Башкомснаббанк»</v>
          </cell>
          <cell r="V189">
            <v>0.94193499999999997</v>
          </cell>
          <cell r="W189">
            <v>2500000</v>
          </cell>
          <cell r="X189">
            <v>37596</v>
          </cell>
          <cell r="Y189" t="str">
            <v>04/12-02</v>
          </cell>
          <cell r="Z189" t="str">
            <v>ООО «Фирма «Башкирские инвестиции»</v>
          </cell>
          <cell r="AA189">
            <v>500</v>
          </cell>
          <cell r="AB189">
            <v>0.25086128492365117</v>
          </cell>
          <cell r="AC189">
            <v>7.3014602920584121E-2</v>
          </cell>
          <cell r="AD189" t="str">
            <v>продан</v>
          </cell>
          <cell r="AF189" t="str">
            <v/>
          </cell>
          <cell r="AI189" t="str">
            <v/>
          </cell>
        </row>
        <row r="190">
          <cell r="A190">
            <v>186</v>
          </cell>
          <cell r="B190" t="str">
            <v>диск</v>
          </cell>
          <cell r="C190" t="str">
            <v>51403</v>
          </cell>
          <cell r="D190" t="str">
            <v>51403`810`8`0400`0000002</v>
          </cell>
          <cell r="E190" t="str">
            <v>АКБ «Башкомснаббанк»</v>
          </cell>
          <cell r="F190" t="str">
            <v>банк</v>
          </cell>
          <cell r="G190">
            <v>2001</v>
          </cell>
          <cell r="H190" t="str">
            <v>000310</v>
          </cell>
          <cell r="I190">
            <v>37596</v>
          </cell>
          <cell r="J190">
            <v>2654109.59</v>
          </cell>
          <cell r="K190" t="str">
            <v>Рубли РФ</v>
          </cell>
          <cell r="L190" t="str">
            <v>06 марта 2003г.</v>
          </cell>
          <cell r="M190">
            <v>37686</v>
          </cell>
          <cell r="N190">
            <v>0.25086128492365117</v>
          </cell>
          <cell r="P190">
            <v>2499500</v>
          </cell>
          <cell r="Q190">
            <v>0.94174709643394949</v>
          </cell>
          <cell r="R190">
            <v>2499500</v>
          </cell>
          <cell r="S190">
            <v>37596</v>
          </cell>
          <cell r="T190" t="str">
            <v>04/155-В</v>
          </cell>
          <cell r="U190" t="str">
            <v>АКБ «Башкомснаббанк»</v>
          </cell>
          <cell r="V190">
            <v>0.94193499999999997</v>
          </cell>
          <cell r="W190">
            <v>2500000</v>
          </cell>
          <cell r="X190">
            <v>37596</v>
          </cell>
          <cell r="Y190" t="str">
            <v>04/12-02</v>
          </cell>
          <cell r="Z190" t="str">
            <v>ООО «Фирма «Башкирские инвестиции»</v>
          </cell>
          <cell r="AA190">
            <v>500</v>
          </cell>
          <cell r="AB190">
            <v>0.25086128492365117</v>
          </cell>
          <cell r="AC190">
            <v>7.3014602920584121E-2</v>
          </cell>
          <cell r="AD190" t="str">
            <v>продан</v>
          </cell>
          <cell r="AF190" t="str">
            <v/>
          </cell>
          <cell r="AI190" t="str">
            <v/>
          </cell>
        </row>
        <row r="191">
          <cell r="A191">
            <v>187</v>
          </cell>
          <cell r="B191" t="str">
            <v>диск</v>
          </cell>
          <cell r="C191" t="str">
            <v>51401</v>
          </cell>
          <cell r="D191" t="str">
            <v>51401`810`2`0400`0000002</v>
          </cell>
          <cell r="E191" t="str">
            <v>Сбербанк РФ</v>
          </cell>
          <cell r="F191" t="str">
            <v>банк</v>
          </cell>
          <cell r="G191" t="str">
            <v>ВЛ</v>
          </cell>
          <cell r="H191" t="str">
            <v>0458442</v>
          </cell>
          <cell r="I191">
            <v>37599</v>
          </cell>
          <cell r="J191">
            <v>310000</v>
          </cell>
          <cell r="K191" t="str">
            <v>Рубли РФ</v>
          </cell>
          <cell r="L191" t="str">
            <v>по предъявлении</v>
          </cell>
          <cell r="M191">
            <v>37599</v>
          </cell>
          <cell r="N191">
            <v>0</v>
          </cell>
          <cell r="P191">
            <v>310150</v>
          </cell>
          <cell r="Q191">
            <v>1.0004838709677419</v>
          </cell>
          <cell r="R191">
            <v>310150</v>
          </cell>
          <cell r="S191">
            <v>37599</v>
          </cell>
          <cell r="T191" t="str">
            <v>09/12-4199</v>
          </cell>
          <cell r="U191" t="str">
            <v>Сбербанк РФ</v>
          </cell>
          <cell r="V191">
            <v>1.005484</v>
          </cell>
          <cell r="W191">
            <v>311700</v>
          </cell>
          <cell r="X191">
            <v>37600</v>
          </cell>
          <cell r="Y191" t="str">
            <v>заявка №1 от 09.12.02 к договору №3 от 09.12.02</v>
          </cell>
          <cell r="Z191" t="str">
            <v>Ахмадишин Флюрь Назипович</v>
          </cell>
          <cell r="AA191">
            <v>1550</v>
          </cell>
          <cell r="AB191">
            <v>-0.17652748669998389</v>
          </cell>
          <cell r="AC191">
            <v>1.8241173625664999</v>
          </cell>
          <cell r="AD191" t="str">
            <v>продан</v>
          </cell>
          <cell r="AF191" t="str">
            <v/>
          </cell>
          <cell r="AI191" t="str">
            <v/>
          </cell>
        </row>
        <row r="192">
          <cell r="A192">
            <v>188</v>
          </cell>
          <cell r="B192" t="str">
            <v>диск</v>
          </cell>
          <cell r="C192" t="str">
            <v>51401</v>
          </cell>
          <cell r="D192" t="str">
            <v>51401`810`2`0400`0000002</v>
          </cell>
          <cell r="E192" t="str">
            <v>Сбербанк РФ</v>
          </cell>
          <cell r="F192" t="str">
            <v>банк</v>
          </cell>
          <cell r="G192" t="str">
            <v>ВЛ</v>
          </cell>
          <cell r="H192" t="str">
            <v>0458443</v>
          </cell>
          <cell r="I192">
            <v>37599</v>
          </cell>
          <cell r="J192">
            <v>170000</v>
          </cell>
          <cell r="K192" t="str">
            <v>Рубли РФ</v>
          </cell>
          <cell r="L192" t="str">
            <v>по предъявлении</v>
          </cell>
          <cell r="M192">
            <v>37599</v>
          </cell>
          <cell r="N192">
            <v>0</v>
          </cell>
          <cell r="P192">
            <v>170150</v>
          </cell>
          <cell r="Q192">
            <v>1.0008823529411766</v>
          </cell>
          <cell r="R192">
            <v>170150</v>
          </cell>
          <cell r="S192">
            <v>37599</v>
          </cell>
          <cell r="T192" t="str">
            <v>09/12-4199</v>
          </cell>
          <cell r="U192" t="str">
            <v>Сбербанк РФ</v>
          </cell>
          <cell r="V192">
            <v>1.0058819999999999</v>
          </cell>
          <cell r="W192">
            <v>171000</v>
          </cell>
          <cell r="X192">
            <v>37600</v>
          </cell>
          <cell r="Y192" t="str">
            <v>заявка №2 от 09.12.02 к договору №3 от 09.12.02</v>
          </cell>
          <cell r="Z192" t="str">
            <v>Ахмадишин Флюрь Назипович</v>
          </cell>
          <cell r="AA192">
            <v>850</v>
          </cell>
          <cell r="AB192">
            <v>-0.32177490449603291</v>
          </cell>
          <cell r="AC192">
            <v>1.8233911254775199</v>
          </cell>
          <cell r="AD192" t="str">
            <v>продан</v>
          </cell>
          <cell r="AF192" t="str">
            <v/>
          </cell>
          <cell r="AI192" t="str">
            <v/>
          </cell>
        </row>
        <row r="193">
          <cell r="A193">
            <v>189</v>
          </cell>
          <cell r="B193" t="str">
            <v>диск</v>
          </cell>
          <cell r="C193" t="str">
            <v>51401</v>
          </cell>
          <cell r="D193" t="str">
            <v>51401`810`2`0400`0000002</v>
          </cell>
          <cell r="E193" t="str">
            <v>Сбербанк РФ</v>
          </cell>
          <cell r="F193" t="str">
            <v>банк</v>
          </cell>
          <cell r="G193" t="str">
            <v>ВЛ</v>
          </cell>
          <cell r="H193" t="str">
            <v>0458444</v>
          </cell>
          <cell r="I193">
            <v>37599</v>
          </cell>
          <cell r="J193">
            <v>190000</v>
          </cell>
          <cell r="K193" t="str">
            <v>Рубли РФ</v>
          </cell>
          <cell r="L193" t="str">
            <v>по предъявлении</v>
          </cell>
          <cell r="M193">
            <v>37599</v>
          </cell>
          <cell r="N193">
            <v>0</v>
          </cell>
          <cell r="P193">
            <v>190150</v>
          </cell>
          <cell r="Q193">
            <v>1.0007894736842105</v>
          </cell>
          <cell r="R193">
            <v>190150</v>
          </cell>
          <cell r="S193">
            <v>37599</v>
          </cell>
          <cell r="T193" t="str">
            <v>09/12-4199</v>
          </cell>
          <cell r="U193" t="str">
            <v>Сбербанк РФ</v>
          </cell>
          <cell r="V193">
            <v>1.005789</v>
          </cell>
          <cell r="W193">
            <v>191100</v>
          </cell>
          <cell r="X193">
            <v>37600</v>
          </cell>
          <cell r="Y193" t="str">
            <v>заявка №3 от 09.12.02 к договору №3 от 09.12.02</v>
          </cell>
          <cell r="Z193" t="str">
            <v>Ахмадишин Флюрь Назипович</v>
          </cell>
          <cell r="AA193">
            <v>950</v>
          </cell>
          <cell r="AB193">
            <v>-0.28793058112016828</v>
          </cell>
          <cell r="AC193">
            <v>1.8235603470943991</v>
          </cell>
          <cell r="AD193" t="str">
            <v>продан</v>
          </cell>
          <cell r="AF193" t="str">
            <v/>
          </cell>
          <cell r="AI193" t="str">
            <v/>
          </cell>
        </row>
        <row r="194">
          <cell r="A194">
            <v>190</v>
          </cell>
          <cell r="B194" t="str">
            <v>диск</v>
          </cell>
          <cell r="C194" t="str">
            <v>51403</v>
          </cell>
          <cell r="D194" t="str">
            <v>51403`810`8`0400`0000002</v>
          </cell>
          <cell r="E194" t="str">
            <v>АКБ «Башкомснаббанк»</v>
          </cell>
          <cell r="F194" t="str">
            <v>банк</v>
          </cell>
          <cell r="G194">
            <v>2001</v>
          </cell>
          <cell r="H194" t="str">
            <v>000311</v>
          </cell>
          <cell r="I194">
            <v>37601</v>
          </cell>
          <cell r="J194">
            <v>1493569.11</v>
          </cell>
          <cell r="K194" t="str">
            <v>Рубли РФ</v>
          </cell>
          <cell r="L194" t="str">
            <v>03 февраля 2003г.</v>
          </cell>
          <cell r="M194">
            <v>37655</v>
          </cell>
          <cell r="N194">
            <v>0.25667082217426684</v>
          </cell>
          <cell r="P194">
            <v>1438928.37</v>
          </cell>
          <cell r="Q194">
            <v>0.96341599485811547</v>
          </cell>
          <cell r="R194">
            <v>1438928.37</v>
          </cell>
          <cell r="S194">
            <v>37601</v>
          </cell>
          <cell r="T194" t="str">
            <v>04/152-B</v>
          </cell>
          <cell r="U194" t="str">
            <v>АКБ «Башкомснаббанк»</v>
          </cell>
          <cell r="V194">
            <v>0.96361600000000003</v>
          </cell>
          <cell r="W194">
            <v>1439227.08</v>
          </cell>
          <cell r="X194">
            <v>37601</v>
          </cell>
          <cell r="Y194" t="str">
            <v>04/152</v>
          </cell>
          <cell r="Z194" t="str">
            <v>ООО «Фирма «Башкирские инвестиции»</v>
          </cell>
          <cell r="AA194">
            <v>298.70999999996275</v>
          </cell>
          <cell r="AB194">
            <v>0.25667082217426684</v>
          </cell>
          <cell r="AC194">
            <v>7.5771075387155232E-2</v>
          </cell>
          <cell r="AD194" t="str">
            <v>обменен</v>
          </cell>
          <cell r="AF194" t="str">
            <v/>
          </cell>
          <cell r="AI194" t="str">
            <v/>
          </cell>
        </row>
        <row r="195">
          <cell r="A195">
            <v>191</v>
          </cell>
          <cell r="B195" t="str">
            <v>диск</v>
          </cell>
          <cell r="C195" t="str">
            <v>51403</v>
          </cell>
          <cell r="D195" t="str">
            <v>51403`810`8`0400`0000002</v>
          </cell>
          <cell r="E195" t="str">
            <v>АКБ «Башкомснаббанк»</v>
          </cell>
          <cell r="F195" t="str">
            <v>банк</v>
          </cell>
          <cell r="G195">
            <v>2001</v>
          </cell>
          <cell r="H195" t="str">
            <v>000312</v>
          </cell>
          <cell r="I195">
            <v>37601</v>
          </cell>
          <cell r="J195">
            <v>1493569.11</v>
          </cell>
          <cell r="K195" t="str">
            <v>Рубли РФ</v>
          </cell>
          <cell r="L195" t="str">
            <v>03 февраля 2003г.</v>
          </cell>
          <cell r="M195">
            <v>37655</v>
          </cell>
          <cell r="N195">
            <v>0.25667082217426684</v>
          </cell>
          <cell r="P195">
            <v>1438928.37</v>
          </cell>
          <cell r="Q195">
            <v>0.96341599485811547</v>
          </cell>
          <cell r="R195">
            <v>1438928.37</v>
          </cell>
          <cell r="S195">
            <v>37601</v>
          </cell>
          <cell r="T195" t="str">
            <v>04/152-B</v>
          </cell>
          <cell r="U195" t="str">
            <v>АКБ «Башкомснаббанк»</v>
          </cell>
          <cell r="V195">
            <v>0.96361600000000003</v>
          </cell>
          <cell r="W195">
            <v>1439227.08</v>
          </cell>
          <cell r="X195">
            <v>37601</v>
          </cell>
          <cell r="Y195" t="str">
            <v>04/152</v>
          </cell>
          <cell r="Z195" t="str">
            <v>ООО «Фирма «Башкирские инвестиции»</v>
          </cell>
          <cell r="AA195">
            <v>298.70999999996275</v>
          </cell>
          <cell r="AB195">
            <v>0.25667082217426684</v>
          </cell>
          <cell r="AC195">
            <v>7.5771075387155232E-2</v>
          </cell>
          <cell r="AD195" t="str">
            <v>обменен</v>
          </cell>
          <cell r="AF195" t="str">
            <v/>
          </cell>
          <cell r="AI195" t="str">
            <v/>
          </cell>
        </row>
        <row r="196">
          <cell r="A196">
            <v>192</v>
          </cell>
          <cell r="B196" t="str">
            <v>диск</v>
          </cell>
          <cell r="C196" t="str">
            <v>51403</v>
          </cell>
          <cell r="D196" t="str">
            <v>51403`810`8`0400`0000002</v>
          </cell>
          <cell r="E196" t="str">
            <v>АКБ «Башкомснаббанк»</v>
          </cell>
          <cell r="F196" t="str">
            <v>банк</v>
          </cell>
          <cell r="G196">
            <v>2001</v>
          </cell>
          <cell r="H196" t="str">
            <v>000313</v>
          </cell>
          <cell r="I196">
            <v>37601</v>
          </cell>
          <cell r="J196">
            <v>1493569.11</v>
          </cell>
          <cell r="K196" t="str">
            <v>Рубли РФ</v>
          </cell>
          <cell r="L196" t="str">
            <v>03 февраля 2003г.</v>
          </cell>
          <cell r="M196">
            <v>37655</v>
          </cell>
          <cell r="N196">
            <v>0.25667082217426684</v>
          </cell>
          <cell r="P196">
            <v>1438928.37</v>
          </cell>
          <cell r="Q196">
            <v>0.96341599485811547</v>
          </cell>
          <cell r="R196">
            <v>1438928.37</v>
          </cell>
          <cell r="S196">
            <v>37601</v>
          </cell>
          <cell r="T196" t="str">
            <v>04/152-B</v>
          </cell>
          <cell r="U196" t="str">
            <v>АКБ «Башкомснаббанк»</v>
          </cell>
          <cell r="V196">
            <v>0.96361600000000003</v>
          </cell>
          <cell r="W196">
            <v>1439227.08</v>
          </cell>
          <cell r="X196">
            <v>37601</v>
          </cell>
          <cell r="Y196" t="str">
            <v>04/152</v>
          </cell>
          <cell r="Z196" t="str">
            <v>ООО «Фирма «Башкирские инвестиции»</v>
          </cell>
          <cell r="AA196">
            <v>298.70999999996275</v>
          </cell>
          <cell r="AB196">
            <v>0.25667082217426684</v>
          </cell>
          <cell r="AC196">
            <v>7.5771075387155232E-2</v>
          </cell>
          <cell r="AD196" t="str">
            <v>обменен</v>
          </cell>
          <cell r="AF196" t="str">
            <v/>
          </cell>
          <cell r="AI196" t="str">
            <v/>
          </cell>
        </row>
        <row r="197">
          <cell r="A197">
            <v>193</v>
          </cell>
          <cell r="B197" t="str">
            <v>диск</v>
          </cell>
          <cell r="C197" t="str">
            <v>51402</v>
          </cell>
          <cell r="D197" t="str">
            <v>51402`810`1`0400`0000101</v>
          </cell>
          <cell r="E197" t="str">
            <v>АКБ «Башкомснаббанк»</v>
          </cell>
          <cell r="F197" t="str">
            <v>банк</v>
          </cell>
          <cell r="G197">
            <v>2001</v>
          </cell>
          <cell r="H197" t="str">
            <v>000314</v>
          </cell>
          <cell r="I197">
            <v>37601</v>
          </cell>
          <cell r="J197">
            <v>90155.62</v>
          </cell>
          <cell r="K197" t="str">
            <v>Рубли РФ</v>
          </cell>
          <cell r="L197" t="str">
            <v>03 января 2003г.</v>
          </cell>
          <cell r="M197">
            <v>37624</v>
          </cell>
          <cell r="N197">
            <v>0.25327465100923113</v>
          </cell>
          <cell r="P197">
            <v>88739.36</v>
          </cell>
          <cell r="Q197">
            <v>0.98429094048712662</v>
          </cell>
          <cell r="R197">
            <v>88739.36</v>
          </cell>
          <cell r="S197">
            <v>37601</v>
          </cell>
          <cell r="T197" t="str">
            <v>04/152-B</v>
          </cell>
          <cell r="U197" t="str">
            <v>АКБ «Башкомснаббанк»</v>
          </cell>
          <cell r="V197">
            <v>0.984491</v>
          </cell>
          <cell r="W197">
            <v>88757.39</v>
          </cell>
          <cell r="X197">
            <v>37601</v>
          </cell>
          <cell r="Y197" t="str">
            <v>04/152</v>
          </cell>
          <cell r="Z197" t="str">
            <v>ООО «Фирма «Башкирские инвестиции»</v>
          </cell>
          <cell r="AA197">
            <v>18.029999999998836</v>
          </cell>
          <cell r="AB197">
            <v>0.25327465100923113</v>
          </cell>
          <cell r="AC197">
            <v>7.416044019248702E-2</v>
          </cell>
          <cell r="AD197" t="str">
            <v>обменен</v>
          </cell>
          <cell r="AI197" t="str">
            <v/>
          </cell>
        </row>
        <row r="198">
          <cell r="A198">
            <v>194</v>
          </cell>
          <cell r="B198" t="str">
            <v>диск</v>
          </cell>
          <cell r="C198" t="str">
            <v>51403</v>
          </cell>
          <cell r="D198" t="str">
            <v>51403`810`8`0400`0000002</v>
          </cell>
          <cell r="E198" t="str">
            <v>АКБ «Башкомснаббанк»</v>
          </cell>
          <cell r="F198" t="str">
            <v>банк</v>
          </cell>
          <cell r="G198">
            <v>2001</v>
          </cell>
          <cell r="H198" t="str">
            <v>000315</v>
          </cell>
          <cell r="I198">
            <v>37601</v>
          </cell>
          <cell r="J198">
            <v>994397.88</v>
          </cell>
          <cell r="K198" t="str">
            <v>Рубли РФ</v>
          </cell>
          <cell r="L198" t="str">
            <v>03 февраля 2003г.</v>
          </cell>
          <cell r="M198">
            <v>37655</v>
          </cell>
          <cell r="N198">
            <v>0.26040335437620504</v>
          </cell>
          <cell r="P198">
            <v>957509.42</v>
          </cell>
          <cell r="Q198">
            <v>0.96290372220021225</v>
          </cell>
          <cell r="R198">
            <v>957509.42</v>
          </cell>
          <cell r="S198">
            <v>37601</v>
          </cell>
          <cell r="T198" t="str">
            <v>04/152-B</v>
          </cell>
          <cell r="U198" t="str">
            <v>АКБ «Башкомснаббанк»</v>
          </cell>
          <cell r="V198">
            <v>0.96310399999999996</v>
          </cell>
          <cell r="W198">
            <v>957708.31</v>
          </cell>
          <cell r="X198">
            <v>37601</v>
          </cell>
          <cell r="Y198" t="str">
            <v>04/152</v>
          </cell>
          <cell r="Z198" t="str">
            <v>ООО «Фирма «Башкирские инвестиции»</v>
          </cell>
          <cell r="AA198">
            <v>198.89000000001397</v>
          </cell>
          <cell r="AB198">
            <v>0.26040335437620504</v>
          </cell>
          <cell r="AC198">
            <v>7.5816329827862267E-2</v>
          </cell>
          <cell r="AD198" t="str">
            <v>обменен</v>
          </cell>
          <cell r="AF198" t="str">
            <v/>
          </cell>
          <cell r="AI198" t="str">
            <v/>
          </cell>
        </row>
        <row r="199">
          <cell r="A199">
            <v>195</v>
          </cell>
          <cell r="B199" t="str">
            <v>диск</v>
          </cell>
          <cell r="C199" t="str">
            <v>51403</v>
          </cell>
          <cell r="D199" t="str">
            <v>51403`810`8`0400`0000002</v>
          </cell>
          <cell r="E199" t="str">
            <v>АКБ «Башкомснаббанк»</v>
          </cell>
          <cell r="F199" t="str">
            <v>банк</v>
          </cell>
          <cell r="G199">
            <v>2001</v>
          </cell>
          <cell r="H199" t="str">
            <v>000316</v>
          </cell>
          <cell r="I199">
            <v>37601</v>
          </cell>
          <cell r="J199">
            <v>497806.82</v>
          </cell>
          <cell r="K199" t="str">
            <v>Рубли РФ</v>
          </cell>
          <cell r="L199" t="str">
            <v>03 февраля 2003г.</v>
          </cell>
          <cell r="M199">
            <v>37655</v>
          </cell>
          <cell r="N199">
            <v>0.25145399572735472</v>
          </cell>
          <cell r="P199">
            <v>479951.93</v>
          </cell>
          <cell r="Q199">
            <v>0.96413289396075363</v>
          </cell>
          <cell r="R199">
            <v>479951.93</v>
          </cell>
          <cell r="S199">
            <v>37601</v>
          </cell>
          <cell r="T199" t="str">
            <v>04/152-B</v>
          </cell>
          <cell r="U199" t="str">
            <v>АКБ «Башкомснаббанк»</v>
          </cell>
          <cell r="V199">
            <v>0.964333</v>
          </cell>
          <cell r="W199">
            <v>480051.49</v>
          </cell>
          <cell r="X199">
            <v>37601</v>
          </cell>
          <cell r="Y199" t="str">
            <v>04/152</v>
          </cell>
          <cell r="Z199" t="str">
            <v>ООО «Фирма «Башкирские инвестиции»</v>
          </cell>
          <cell r="AA199">
            <v>99.559999999997672</v>
          </cell>
          <cell r="AB199">
            <v>0.25145399572735472</v>
          </cell>
          <cell r="AC199">
            <v>7.5714665841637829E-2</v>
          </cell>
          <cell r="AD199" t="str">
            <v>обменен</v>
          </cell>
          <cell r="AF199" t="str">
            <v/>
          </cell>
          <cell r="AI199" t="str">
            <v/>
          </cell>
        </row>
        <row r="200">
          <cell r="A200">
            <v>196</v>
          </cell>
          <cell r="B200" t="str">
            <v>диск</v>
          </cell>
          <cell r="C200" t="str">
            <v>51402</v>
          </cell>
          <cell r="D200" t="str">
            <v>51402`810`1`0400`0000101</v>
          </cell>
          <cell r="E200" t="str">
            <v>АКБ «Башкомснаббанк»</v>
          </cell>
          <cell r="F200" t="str">
            <v>банк</v>
          </cell>
          <cell r="G200">
            <v>2001</v>
          </cell>
          <cell r="H200" t="str">
            <v>000317</v>
          </cell>
          <cell r="I200">
            <v>37601</v>
          </cell>
          <cell r="J200">
            <v>31679.759999999998</v>
          </cell>
          <cell r="K200" t="str">
            <v>Рубли РФ</v>
          </cell>
          <cell r="L200" t="str">
            <v>03января 2003г.</v>
          </cell>
          <cell r="M200">
            <v>37624</v>
          </cell>
          <cell r="N200">
            <v>0.25327504645572152</v>
          </cell>
          <cell r="P200">
            <v>31182.1</v>
          </cell>
          <cell r="Q200">
            <v>0.98429091634532584</v>
          </cell>
          <cell r="R200">
            <v>31182.1</v>
          </cell>
          <cell r="S200">
            <v>37601</v>
          </cell>
          <cell r="T200" t="str">
            <v>04/152-B</v>
          </cell>
          <cell r="U200" t="str">
            <v>АКБ «Башкомснаббанк»</v>
          </cell>
          <cell r="V200">
            <v>0.984491</v>
          </cell>
          <cell r="W200">
            <v>31188.44</v>
          </cell>
          <cell r="X200">
            <v>37601</v>
          </cell>
          <cell r="Y200" t="str">
            <v>04/152</v>
          </cell>
          <cell r="Z200" t="str">
            <v>ООО «Фирма «Башкирские инвестиции»</v>
          </cell>
          <cell r="AA200">
            <v>6.3400000000001455</v>
          </cell>
          <cell r="AB200">
            <v>0.25327504645572152</v>
          </cell>
          <cell r="AC200">
            <v>7.4212448808773396E-2</v>
          </cell>
          <cell r="AD200" t="str">
            <v>обменен</v>
          </cell>
          <cell r="AF200" t="str">
            <v/>
          </cell>
          <cell r="AI200" t="str">
            <v/>
          </cell>
        </row>
        <row r="201">
          <cell r="A201">
            <v>197</v>
          </cell>
          <cell r="B201" t="str">
            <v>диск</v>
          </cell>
          <cell r="C201" t="str">
            <v>51401</v>
          </cell>
          <cell r="D201" t="str">
            <v>51401`810`0`0400`0000008</v>
          </cell>
          <cell r="E201" t="str">
            <v>АКБ «Башкомснаббанк»</v>
          </cell>
          <cell r="F201" t="str">
            <v>банк</v>
          </cell>
          <cell r="G201">
            <v>2001</v>
          </cell>
          <cell r="H201" t="str">
            <v>000318</v>
          </cell>
          <cell r="I201">
            <v>37601</v>
          </cell>
          <cell r="J201">
            <v>170535.37</v>
          </cell>
          <cell r="K201" t="str">
            <v>Рубли РФ</v>
          </cell>
          <cell r="L201" t="str">
            <v>по предъявлении</v>
          </cell>
          <cell r="M201">
            <v>37601</v>
          </cell>
          <cell r="N201">
            <v>0</v>
          </cell>
          <cell r="P201">
            <v>170501.26</v>
          </cell>
          <cell r="Q201">
            <v>0.99979998284226912</v>
          </cell>
          <cell r="R201">
            <v>170501.26</v>
          </cell>
          <cell r="S201">
            <v>37601</v>
          </cell>
          <cell r="T201" t="str">
            <v>04/152-B</v>
          </cell>
          <cell r="U201" t="str">
            <v>АКБ «Башкомснаббанк»</v>
          </cell>
          <cell r="V201">
            <v>1</v>
          </cell>
          <cell r="W201">
            <v>170535.37</v>
          </cell>
          <cell r="X201">
            <v>37601</v>
          </cell>
          <cell r="Y201" t="str">
            <v>04/152</v>
          </cell>
          <cell r="Z201" t="str">
            <v>ООО «Фирма «Башкирские инвестиции»</v>
          </cell>
          <cell r="AA201">
            <v>34.10999999998603</v>
          </cell>
          <cell r="AB201">
            <v>7.3020867998247641E-2</v>
          </cell>
          <cell r="AC201">
            <v>7.3020867998247641E-2</v>
          </cell>
          <cell r="AD201" t="str">
            <v>обменен</v>
          </cell>
          <cell r="AF201" t="str">
            <v/>
          </cell>
          <cell r="AI201" t="str">
            <v/>
          </cell>
        </row>
        <row r="202">
          <cell r="A202">
            <v>198</v>
          </cell>
          <cell r="B202" t="str">
            <v>диск</v>
          </cell>
          <cell r="C202" t="str">
            <v>51403</v>
          </cell>
          <cell r="D202" t="str">
            <v>51403`810`8`0400`0000002</v>
          </cell>
          <cell r="E202" t="str">
            <v>АКБ «Башкомснаббанк»</v>
          </cell>
          <cell r="F202" t="str">
            <v>банк</v>
          </cell>
          <cell r="G202">
            <v>2001</v>
          </cell>
          <cell r="H202" t="str">
            <v>000267</v>
          </cell>
          <cell r="I202">
            <v>37559</v>
          </cell>
          <cell r="J202">
            <v>1535835.13</v>
          </cell>
          <cell r="K202" t="str">
            <v>Рубли РФ</v>
          </cell>
          <cell r="L202" t="str">
            <v>03 февраля 2003г.</v>
          </cell>
          <cell r="M202">
            <v>37655</v>
          </cell>
          <cell r="N202">
            <v>0.24793356745599629</v>
          </cell>
          <cell r="P202">
            <v>1438928.37</v>
          </cell>
          <cell r="Q202">
            <v>0.96461727633486294</v>
          </cell>
          <cell r="R202">
            <v>1481493.1</v>
          </cell>
          <cell r="S202">
            <v>37601</v>
          </cell>
          <cell r="T202" t="str">
            <v>04/152</v>
          </cell>
          <cell r="U202" t="str">
            <v>ООО «Фирма «Башкирские инвестиции»</v>
          </cell>
          <cell r="V202">
            <v>0.96461699999999995</v>
          </cell>
          <cell r="W202">
            <v>1481493.1</v>
          </cell>
          <cell r="X202">
            <v>37601</v>
          </cell>
          <cell r="Z202" t="str">
            <v>АКБ «Башкомснаббанк»</v>
          </cell>
          <cell r="AA202">
            <v>0</v>
          </cell>
          <cell r="AB202">
            <v>0.24793356745599629</v>
          </cell>
          <cell r="AC202">
            <v>0</v>
          </cell>
          <cell r="AD202" t="str">
            <v>предъявлен</v>
          </cell>
          <cell r="AF202" t="str">
            <v/>
          </cell>
          <cell r="AI202" t="str">
            <v/>
          </cell>
        </row>
        <row r="203">
          <cell r="A203">
            <v>199</v>
          </cell>
          <cell r="B203" t="str">
            <v>диск</v>
          </cell>
          <cell r="C203" t="str">
            <v>51403</v>
          </cell>
          <cell r="D203" t="str">
            <v>51403`810`8`0400`0000002</v>
          </cell>
          <cell r="E203" t="str">
            <v>АКБ «Башкомснаббанк»</v>
          </cell>
          <cell r="F203" t="str">
            <v>банк</v>
          </cell>
          <cell r="G203">
            <v>2001</v>
          </cell>
          <cell r="H203" t="str">
            <v>000268</v>
          </cell>
          <cell r="I203">
            <v>37559</v>
          </cell>
          <cell r="J203">
            <v>1535835.13</v>
          </cell>
          <cell r="K203" t="str">
            <v>Рубли РФ</v>
          </cell>
          <cell r="L203" t="str">
            <v>03 февраля 2003г.</v>
          </cell>
          <cell r="M203">
            <v>37655</v>
          </cell>
          <cell r="N203">
            <v>0.24793356745599629</v>
          </cell>
          <cell r="P203">
            <v>1438928.37</v>
          </cell>
          <cell r="Q203">
            <v>0.96461727633486294</v>
          </cell>
          <cell r="R203">
            <v>1481493.1</v>
          </cell>
          <cell r="S203">
            <v>37601</v>
          </cell>
          <cell r="T203" t="str">
            <v>04/152</v>
          </cell>
          <cell r="U203" t="str">
            <v>ООО «Фирма «Башкирские инвестиции»</v>
          </cell>
          <cell r="V203">
            <v>0.96461699999999995</v>
          </cell>
          <cell r="W203">
            <v>1481493.1</v>
          </cell>
          <cell r="X203">
            <v>37601</v>
          </cell>
          <cell r="Z203" t="str">
            <v>АКБ «Башкомснаббанк»</v>
          </cell>
          <cell r="AA203">
            <v>0</v>
          </cell>
          <cell r="AB203">
            <v>0.24793356745599629</v>
          </cell>
          <cell r="AC203">
            <v>0</v>
          </cell>
          <cell r="AD203" t="str">
            <v>предъявлен</v>
          </cell>
          <cell r="AF203" t="str">
            <v/>
          </cell>
          <cell r="AI203" t="str">
            <v/>
          </cell>
        </row>
        <row r="204">
          <cell r="A204">
            <v>200</v>
          </cell>
          <cell r="B204" t="str">
            <v>диск</v>
          </cell>
          <cell r="C204" t="str">
            <v>51403</v>
          </cell>
          <cell r="D204" t="str">
            <v>51403`810`8`0400`0000002</v>
          </cell>
          <cell r="E204" t="str">
            <v>АКБ «Башкомснаббанк»</v>
          </cell>
          <cell r="F204" t="str">
            <v>банк</v>
          </cell>
          <cell r="G204">
            <v>2001</v>
          </cell>
          <cell r="H204" t="str">
            <v>000269</v>
          </cell>
          <cell r="I204">
            <v>37559</v>
          </cell>
          <cell r="J204">
            <v>1535835.13</v>
          </cell>
          <cell r="K204" t="str">
            <v>Рубли РФ</v>
          </cell>
          <cell r="L204" t="str">
            <v>03 февраля 2003г.</v>
          </cell>
          <cell r="M204">
            <v>37655</v>
          </cell>
          <cell r="N204">
            <v>0.24793356745599629</v>
          </cell>
          <cell r="P204">
            <v>88739.36</v>
          </cell>
          <cell r="Q204">
            <v>0.96461727633486294</v>
          </cell>
          <cell r="R204">
            <v>1481493.1</v>
          </cell>
          <cell r="S204">
            <v>37601</v>
          </cell>
          <cell r="T204" t="str">
            <v>04/152</v>
          </cell>
          <cell r="U204" t="str">
            <v>ООО «Фирма «Башкирские инвестиции»</v>
          </cell>
          <cell r="V204">
            <v>0.96461699999999995</v>
          </cell>
          <cell r="W204">
            <v>1481493.1</v>
          </cell>
          <cell r="X204">
            <v>37601</v>
          </cell>
          <cell r="Z204" t="str">
            <v>АКБ «Башкомснаббанк»</v>
          </cell>
          <cell r="AA204">
            <v>0</v>
          </cell>
          <cell r="AB204">
            <v>0.24793356745599629</v>
          </cell>
          <cell r="AC204">
            <v>0</v>
          </cell>
          <cell r="AD204" t="str">
            <v>предъявлен</v>
          </cell>
          <cell r="AF204" t="str">
            <v/>
          </cell>
          <cell r="AI204" t="str">
            <v/>
          </cell>
        </row>
        <row r="205">
          <cell r="A205">
            <v>201</v>
          </cell>
          <cell r="B205" t="str">
            <v>диск</v>
          </cell>
          <cell r="C205" t="str">
            <v>51402</v>
          </cell>
          <cell r="D205" t="str">
            <v>51402`810`1`0400`0000101</v>
          </cell>
          <cell r="E205" t="str">
            <v>АКБ «Башкомснаббанк»</v>
          </cell>
          <cell r="F205" t="str">
            <v>банк</v>
          </cell>
          <cell r="G205">
            <v>2001</v>
          </cell>
          <cell r="H205" t="str">
            <v>000270</v>
          </cell>
          <cell r="I205">
            <v>37559</v>
          </cell>
          <cell r="J205">
            <v>92708.9</v>
          </cell>
          <cell r="K205" t="str">
            <v>Рубли РФ</v>
          </cell>
          <cell r="L205" t="str">
            <v>03января 2003г.</v>
          </cell>
          <cell r="M205">
            <v>37624</v>
          </cell>
          <cell r="N205">
            <v>0.24300886384814588</v>
          </cell>
          <cell r="P205">
            <v>957509.42</v>
          </cell>
          <cell r="Q205">
            <v>0.98491806072556143</v>
          </cell>
          <cell r="R205">
            <v>91310.67</v>
          </cell>
          <cell r="S205">
            <v>37601</v>
          </cell>
          <cell r="T205" t="str">
            <v>04/152</v>
          </cell>
          <cell r="U205" t="str">
            <v>ООО «Фирма «Башкирские инвестиции»</v>
          </cell>
          <cell r="V205">
            <v>0.98491799999999996</v>
          </cell>
          <cell r="W205">
            <v>91310.67</v>
          </cell>
          <cell r="X205">
            <v>37601</v>
          </cell>
          <cell r="Z205" t="str">
            <v>АКБ «Башкомснаббанк»</v>
          </cell>
          <cell r="AA205">
            <v>0</v>
          </cell>
          <cell r="AB205">
            <v>0.24300886384814588</v>
          </cell>
          <cell r="AC205">
            <v>0</v>
          </cell>
          <cell r="AD205" t="str">
            <v>предъявлен</v>
          </cell>
          <cell r="AF205" t="str">
            <v/>
          </cell>
          <cell r="AI205" t="str">
            <v/>
          </cell>
        </row>
        <row r="206">
          <cell r="A206">
            <v>202</v>
          </cell>
          <cell r="B206" t="str">
            <v>диск</v>
          </cell>
          <cell r="C206" t="str">
            <v>51403</v>
          </cell>
          <cell r="D206" t="str">
            <v>51403`810`8`0400`0000002</v>
          </cell>
          <cell r="E206" t="str">
            <v>АКБ «Башкомснаббанк»</v>
          </cell>
          <cell r="F206" t="str">
            <v>банк</v>
          </cell>
          <cell r="G206">
            <v>2001</v>
          </cell>
          <cell r="H206" t="str">
            <v>000278</v>
          </cell>
          <cell r="I206">
            <v>37561</v>
          </cell>
          <cell r="J206">
            <v>1021575.34</v>
          </cell>
          <cell r="K206" t="str">
            <v>Рубли РФ</v>
          </cell>
          <cell r="L206" t="str">
            <v>03 февраля 2003г.</v>
          </cell>
          <cell r="M206">
            <v>37655</v>
          </cell>
          <cell r="N206">
            <v>0.25180015125138278</v>
          </cell>
          <cell r="P206">
            <v>479951.93</v>
          </cell>
          <cell r="Q206">
            <v>0.96408529203533833</v>
          </cell>
          <cell r="R206">
            <v>984885.76000000001</v>
          </cell>
          <cell r="S206">
            <v>37601</v>
          </cell>
          <cell r="T206" t="str">
            <v>04/152</v>
          </cell>
          <cell r="U206" t="str">
            <v>ООО «Фирма «Башкирские инвестиции»</v>
          </cell>
          <cell r="V206">
            <v>0.96408499999999997</v>
          </cell>
          <cell r="W206">
            <v>984885.76000000001</v>
          </cell>
          <cell r="X206">
            <v>37601</v>
          </cell>
          <cell r="Z206" t="str">
            <v>АКБ «Башкомснаббанк»</v>
          </cell>
          <cell r="AA206">
            <v>0</v>
          </cell>
          <cell r="AB206">
            <v>0.25180015125138278</v>
          </cell>
          <cell r="AC206">
            <v>0</v>
          </cell>
          <cell r="AD206" t="str">
            <v>предъявлен</v>
          </cell>
          <cell r="AF206" t="str">
            <v/>
          </cell>
          <cell r="AI206" t="str">
            <v/>
          </cell>
        </row>
        <row r="207">
          <cell r="A207">
            <v>203</v>
          </cell>
          <cell r="B207" t="str">
            <v>диск</v>
          </cell>
          <cell r="C207" t="str">
            <v>51403</v>
          </cell>
          <cell r="D207" t="str">
            <v>51403`810`8`0400`0000002</v>
          </cell>
          <cell r="E207" t="str">
            <v>АКБ «Башкомснаббанк»</v>
          </cell>
          <cell r="F207" t="str">
            <v>банк</v>
          </cell>
          <cell r="G207">
            <v>2001</v>
          </cell>
          <cell r="H207" t="str">
            <v>000279</v>
          </cell>
          <cell r="I207">
            <v>37561</v>
          </cell>
          <cell r="J207">
            <v>510958.91</v>
          </cell>
          <cell r="K207" t="str">
            <v>Рубли РФ</v>
          </cell>
          <cell r="L207" t="str">
            <v>03 февраля 2003г.</v>
          </cell>
          <cell r="M207">
            <v>37655</v>
          </cell>
          <cell r="N207">
            <v>0.24333320670093006</v>
          </cell>
          <cell r="P207">
            <v>31182.1</v>
          </cell>
          <cell r="Q207">
            <v>0.965250982706222</v>
          </cell>
          <cell r="R207">
            <v>493203.59</v>
          </cell>
          <cell r="S207">
            <v>37601</v>
          </cell>
          <cell r="T207" t="str">
            <v>04/152</v>
          </cell>
          <cell r="U207" t="str">
            <v>ООО «Фирма «Башкирские инвестиции»</v>
          </cell>
          <cell r="V207">
            <v>0.96525099999999997</v>
          </cell>
          <cell r="W207">
            <v>493203.59</v>
          </cell>
          <cell r="X207">
            <v>37601</v>
          </cell>
          <cell r="Z207" t="str">
            <v>АКБ «Башкомснаббанк»</v>
          </cell>
          <cell r="AA207">
            <v>0</v>
          </cell>
          <cell r="AB207">
            <v>0.24333320670093006</v>
          </cell>
          <cell r="AC207">
            <v>0</v>
          </cell>
          <cell r="AD207" t="str">
            <v>предъявлен</v>
          </cell>
          <cell r="AF207" t="str">
            <v/>
          </cell>
          <cell r="AI207" t="str">
            <v/>
          </cell>
        </row>
        <row r="208">
          <cell r="A208">
            <v>204</v>
          </cell>
          <cell r="B208" t="str">
            <v>диск</v>
          </cell>
          <cell r="C208" t="str">
            <v>51402</v>
          </cell>
          <cell r="D208" t="str">
            <v>51402`810`1`0400`0000101</v>
          </cell>
          <cell r="E208" t="str">
            <v>АКБ «Башкомснаббанк»</v>
          </cell>
          <cell r="F208" t="str">
            <v>банк</v>
          </cell>
          <cell r="G208">
            <v>2001</v>
          </cell>
          <cell r="H208" t="str">
            <v>000280</v>
          </cell>
          <cell r="I208">
            <v>37561</v>
          </cell>
          <cell r="J208">
            <v>32534.240000000002</v>
          </cell>
          <cell r="K208" t="str">
            <v>Рубли РФ</v>
          </cell>
          <cell r="L208" t="str">
            <v>03января 2003г.</v>
          </cell>
          <cell r="M208">
            <v>37624</v>
          </cell>
          <cell r="N208">
            <v>0.24333096929395787</v>
          </cell>
          <cell r="P208">
            <v>170501.26</v>
          </cell>
          <cell r="Q208">
            <v>0.98489837168472338</v>
          </cell>
          <cell r="R208">
            <v>32042.92</v>
          </cell>
          <cell r="S208">
            <v>37601</v>
          </cell>
          <cell r="T208" t="str">
            <v>04/152</v>
          </cell>
          <cell r="U208" t="str">
            <v>ООО «Фирма «Башкирские инвестиции»</v>
          </cell>
          <cell r="V208">
            <v>0.98489800000000005</v>
          </cell>
          <cell r="W208">
            <v>32042.92</v>
          </cell>
          <cell r="X208">
            <v>37601</v>
          </cell>
          <cell r="Z208" t="str">
            <v>АКБ «Башкомснаббанк»</v>
          </cell>
          <cell r="AA208">
            <v>0</v>
          </cell>
          <cell r="AB208">
            <v>0.24333096929395787</v>
          </cell>
          <cell r="AC208">
            <v>0</v>
          </cell>
          <cell r="AD208" t="str">
            <v>предъявлен</v>
          </cell>
          <cell r="AF208" t="str">
            <v/>
          </cell>
          <cell r="AI208" t="str">
            <v/>
          </cell>
        </row>
        <row r="209">
          <cell r="A209">
            <v>205</v>
          </cell>
          <cell r="B209" t="str">
            <v>диск</v>
          </cell>
          <cell r="C209" t="str">
            <v>51406</v>
          </cell>
          <cell r="D209" t="str">
            <v>51406`810`7`0400`0000002</v>
          </cell>
          <cell r="E209" t="str">
            <v>ЗАО «Международный Промышленный Банк»</v>
          </cell>
          <cell r="F209" t="str">
            <v>банк</v>
          </cell>
          <cell r="G209" t="str">
            <v>DL</v>
          </cell>
          <cell r="H209" t="str">
            <v>014974</v>
          </cell>
          <cell r="I209">
            <v>37504</v>
          </cell>
          <cell r="J209">
            <v>1000000</v>
          </cell>
          <cell r="K209" t="str">
            <v>Рубли РФ</v>
          </cell>
          <cell r="L209" t="str">
            <v>по предъявлении, но не ранее 22.03.2004</v>
          </cell>
          <cell r="M209">
            <v>38068</v>
          </cell>
          <cell r="N209">
            <v>0.19099951844201996</v>
          </cell>
          <cell r="P209">
            <v>805989</v>
          </cell>
          <cell r="Q209">
            <v>0.80598899999999996</v>
          </cell>
          <cell r="R209">
            <v>805989</v>
          </cell>
          <cell r="S209">
            <v>37608</v>
          </cell>
          <cell r="T209" t="str">
            <v>0361/02</v>
          </cell>
          <cell r="U209" t="str">
            <v>ОАО ИФ «ОЛМА»</v>
          </cell>
          <cell r="V209">
            <v>0.85322200000000004</v>
          </cell>
          <cell r="W209">
            <v>853222</v>
          </cell>
          <cell r="X209">
            <v>37678</v>
          </cell>
          <cell r="Y209" t="str">
            <v>26/02-01</v>
          </cell>
          <cell r="Z209" t="str">
            <v>ОАО ИФ «ОЛМА»</v>
          </cell>
          <cell r="AA209">
            <v>47233</v>
          </cell>
          <cell r="AB209">
            <v>0.19099951844201996</v>
          </cell>
          <cell r="AC209">
            <v>0.30557037024432976</v>
          </cell>
          <cell r="AD209" t="str">
            <v>продан</v>
          </cell>
          <cell r="AE209">
            <v>1</v>
          </cell>
          <cell r="AF209">
            <v>8059.89</v>
          </cell>
          <cell r="AG209" t="str">
            <v>51410`810`8`0400`0000011</v>
          </cell>
          <cell r="AI209" t="str">
            <v/>
          </cell>
        </row>
        <row r="210">
          <cell r="A210">
            <v>206</v>
          </cell>
          <cell r="B210" t="str">
            <v>диск</v>
          </cell>
          <cell r="C210" t="str">
            <v>51406</v>
          </cell>
          <cell r="D210" t="str">
            <v>51406`810`7`0400`0000003</v>
          </cell>
          <cell r="E210" t="str">
            <v>ЗАО «Международный Промышленный Банк»</v>
          </cell>
          <cell r="F210" t="str">
            <v>банк</v>
          </cell>
          <cell r="G210" t="str">
            <v>DL</v>
          </cell>
          <cell r="H210" t="str">
            <v>015266</v>
          </cell>
          <cell r="I210">
            <v>37539</v>
          </cell>
          <cell r="J210">
            <v>3000000</v>
          </cell>
          <cell r="K210" t="str">
            <v>Рубли РФ</v>
          </cell>
          <cell r="L210" t="str">
            <v>по предъявлении, но не ранее 20.04.2004</v>
          </cell>
          <cell r="M210">
            <v>38097</v>
          </cell>
          <cell r="N210">
            <v>0.19099947671376244</v>
          </cell>
          <cell r="P210">
            <v>2388750</v>
          </cell>
          <cell r="Q210">
            <v>0.79625000000000001</v>
          </cell>
          <cell r="R210">
            <v>2388750</v>
          </cell>
          <cell r="S210">
            <v>37608</v>
          </cell>
          <cell r="T210" t="str">
            <v>0361/02</v>
          </cell>
          <cell r="U210" t="str">
            <v>ОАО ИФ «ОЛМА»</v>
          </cell>
          <cell r="V210">
            <v>0.84401099999999996</v>
          </cell>
          <cell r="W210">
            <v>2532033</v>
          </cell>
          <cell r="X210">
            <v>37678</v>
          </cell>
          <cell r="Y210" t="str">
            <v>26/02-01</v>
          </cell>
          <cell r="Z210" t="str">
            <v>ОАО ИФ «ОЛМА»</v>
          </cell>
          <cell r="AA210">
            <v>143283</v>
          </cell>
          <cell r="AB210">
            <v>0.19099947671376244</v>
          </cell>
          <cell r="AC210">
            <v>0.31276546310832026</v>
          </cell>
          <cell r="AD210" t="str">
            <v>продан</v>
          </cell>
          <cell r="AE210">
            <v>1</v>
          </cell>
          <cell r="AF210">
            <v>23887.5</v>
          </cell>
          <cell r="AG210" t="str">
            <v>51410`810`8`0400`0000011</v>
          </cell>
          <cell r="AI210" t="str">
            <v/>
          </cell>
        </row>
        <row r="211">
          <cell r="A211">
            <v>207</v>
          </cell>
          <cell r="B211" t="str">
            <v>диск</v>
          </cell>
          <cell r="C211" t="str">
            <v>51406</v>
          </cell>
          <cell r="D211" t="str">
            <v>51406`810`7`0400`0000004</v>
          </cell>
          <cell r="E211" t="str">
            <v>ЗАО «Международный Промышленный Банк»</v>
          </cell>
          <cell r="F211" t="str">
            <v>банк</v>
          </cell>
          <cell r="G211" t="str">
            <v>DL</v>
          </cell>
          <cell r="H211" t="str">
            <v>015456</v>
          </cell>
          <cell r="I211">
            <v>37551</v>
          </cell>
          <cell r="J211">
            <v>2000000</v>
          </cell>
          <cell r="K211" t="str">
            <v>Рубли РФ</v>
          </cell>
          <cell r="L211" t="str">
            <v>по предъявлении, но не ранее 20.04.2004</v>
          </cell>
          <cell r="M211">
            <v>38097</v>
          </cell>
          <cell r="N211">
            <v>0.19099947671376244</v>
          </cell>
          <cell r="P211">
            <v>1592500</v>
          </cell>
          <cell r="Q211">
            <v>0.79625000000000001</v>
          </cell>
          <cell r="R211">
            <v>1592500</v>
          </cell>
          <cell r="S211">
            <v>37608</v>
          </cell>
          <cell r="T211" t="str">
            <v>0361/02</v>
          </cell>
          <cell r="U211" t="str">
            <v>ОАО ИФ «ОЛМА»</v>
          </cell>
          <cell r="V211">
            <v>0.84401099999999996</v>
          </cell>
          <cell r="W211">
            <v>1688022</v>
          </cell>
          <cell r="X211">
            <v>37678</v>
          </cell>
          <cell r="Y211" t="str">
            <v>26/02-01</v>
          </cell>
          <cell r="Z211" t="str">
            <v>ОАО ИФ «ОЛМА»</v>
          </cell>
          <cell r="AA211">
            <v>95522</v>
          </cell>
          <cell r="AB211">
            <v>0.19099947671376244</v>
          </cell>
          <cell r="AC211">
            <v>0.31276546310832026</v>
          </cell>
          <cell r="AD211" t="str">
            <v>продан</v>
          </cell>
          <cell r="AE211">
            <v>1</v>
          </cell>
          <cell r="AF211">
            <v>15925</v>
          </cell>
          <cell r="AG211" t="str">
            <v>51410`810`8`0400`0000011</v>
          </cell>
          <cell r="AI211" t="str">
            <v/>
          </cell>
        </row>
        <row r="212">
          <cell r="A212">
            <v>208</v>
          </cell>
          <cell r="B212" t="str">
            <v>диск</v>
          </cell>
          <cell r="C212" t="str">
            <v>51401</v>
          </cell>
          <cell r="D212" t="str">
            <v>51401`810`2`0400`0000002</v>
          </cell>
          <cell r="E212" t="str">
            <v>Сбербанк РФ</v>
          </cell>
          <cell r="F212" t="str">
            <v>банк</v>
          </cell>
          <cell r="G212" t="str">
            <v>ВЛ</v>
          </cell>
          <cell r="H212" t="str">
            <v>0549464</v>
          </cell>
          <cell r="I212">
            <v>37608</v>
          </cell>
          <cell r="J212">
            <v>100000</v>
          </cell>
          <cell r="K212" t="str">
            <v>Рубли РФ</v>
          </cell>
          <cell r="L212" t="str">
            <v>по предъявлении</v>
          </cell>
          <cell r="M212">
            <v>37608</v>
          </cell>
          <cell r="N212">
            <v>0</v>
          </cell>
          <cell r="P212">
            <v>99500</v>
          </cell>
          <cell r="Q212">
            <v>0.995</v>
          </cell>
          <cell r="R212">
            <v>99500</v>
          </cell>
          <cell r="S212">
            <v>37610</v>
          </cell>
          <cell r="T212" t="str">
            <v>20/12-01</v>
          </cell>
          <cell r="U212" t="str">
            <v>ОАО «Уфимский краностроительный завод»</v>
          </cell>
          <cell r="V212">
            <v>1</v>
          </cell>
          <cell r="W212">
            <v>100000</v>
          </cell>
          <cell r="X212">
            <v>37613</v>
          </cell>
          <cell r="Y212" t="str">
            <v xml:space="preserve">№1, 2 </v>
          </cell>
          <cell r="Z212" t="str">
            <v>ООО «Регент-С»</v>
          </cell>
          <cell r="AA212">
            <v>500</v>
          </cell>
          <cell r="AB212">
            <v>-0.91708542713567842</v>
          </cell>
          <cell r="AC212">
            <v>0.61139028475711898</v>
          </cell>
          <cell r="AD212" t="str">
            <v>продан</v>
          </cell>
          <cell r="AF212" t="str">
            <v/>
          </cell>
          <cell r="AI212" t="str">
            <v/>
          </cell>
        </row>
        <row r="213">
          <cell r="A213">
            <v>209</v>
          </cell>
          <cell r="B213" t="str">
            <v>диск</v>
          </cell>
          <cell r="C213" t="str">
            <v>51401</v>
          </cell>
          <cell r="D213" t="str">
            <v>51401`810`2`0400`0000002</v>
          </cell>
          <cell r="E213" t="str">
            <v>Сбербанк РФ</v>
          </cell>
          <cell r="F213" t="str">
            <v>банк</v>
          </cell>
          <cell r="G213" t="str">
            <v>ВЛ</v>
          </cell>
          <cell r="H213" t="str">
            <v>0541102</v>
          </cell>
          <cell r="I213">
            <v>37613</v>
          </cell>
          <cell r="J213">
            <v>580000</v>
          </cell>
          <cell r="K213" t="str">
            <v>Рубли РФ</v>
          </cell>
          <cell r="L213" t="str">
            <v>по предъявлении</v>
          </cell>
          <cell r="M213">
            <v>37613</v>
          </cell>
          <cell r="N213">
            <v>0</v>
          </cell>
          <cell r="P213">
            <v>580150</v>
          </cell>
          <cell r="Q213">
            <v>1.0002586206896551</v>
          </cell>
          <cell r="R213">
            <v>580150</v>
          </cell>
          <cell r="S213">
            <v>37613</v>
          </cell>
          <cell r="T213" t="str">
            <v>4482</v>
          </cell>
          <cell r="U213" t="str">
            <v>Сбербанк РФ</v>
          </cell>
          <cell r="V213">
            <v>1.0052589999999999</v>
          </cell>
          <cell r="W213">
            <v>583050</v>
          </cell>
          <cell r="X213">
            <v>37615</v>
          </cell>
          <cell r="Y213" t="str">
            <v>заявка №4 от 23.12.02 к договору №3 от 09.12.02</v>
          </cell>
          <cell r="Z213" t="str">
            <v>Ахмадишин Флюрь Назипович</v>
          </cell>
          <cell r="AA213">
            <v>2900</v>
          </cell>
          <cell r="AB213">
            <v>-9.4372145134878904E-2</v>
          </cell>
          <cell r="AC213">
            <v>0.91226406963716278</v>
          </cell>
          <cell r="AD213" t="str">
            <v>продан</v>
          </cell>
          <cell r="AI213" t="str">
            <v/>
          </cell>
        </row>
        <row r="214">
          <cell r="A214">
            <v>210</v>
          </cell>
          <cell r="B214" t="str">
            <v>диск</v>
          </cell>
          <cell r="C214" t="str">
            <v>51401</v>
          </cell>
          <cell r="D214" t="str">
            <v>51401`810`2`0400`0000002</v>
          </cell>
          <cell r="E214" t="str">
            <v>Сбербанк РФ</v>
          </cell>
          <cell r="F214" t="str">
            <v>банк</v>
          </cell>
          <cell r="G214" t="str">
            <v>ВЛ</v>
          </cell>
          <cell r="H214" t="str">
            <v>0541103</v>
          </cell>
          <cell r="I214">
            <v>37613</v>
          </cell>
          <cell r="J214">
            <v>210000</v>
          </cell>
          <cell r="K214" t="str">
            <v>Рубли РФ</v>
          </cell>
          <cell r="L214" t="str">
            <v>по предъявлении</v>
          </cell>
          <cell r="M214">
            <v>37613</v>
          </cell>
          <cell r="N214">
            <v>0</v>
          </cell>
          <cell r="P214">
            <v>210150</v>
          </cell>
          <cell r="Q214">
            <v>1.0007142857142857</v>
          </cell>
          <cell r="R214">
            <v>210150</v>
          </cell>
          <cell r="S214">
            <v>37613</v>
          </cell>
          <cell r="T214" t="str">
            <v>4482</v>
          </cell>
          <cell r="U214" t="str">
            <v>Сбербанк РФ</v>
          </cell>
          <cell r="V214">
            <v>1.005714</v>
          </cell>
          <cell r="W214">
            <v>211200</v>
          </cell>
          <cell r="X214">
            <v>37615</v>
          </cell>
          <cell r="Y214" t="str">
            <v>заявка №5 от 23.12.02 к договору №3 от 09.12.02</v>
          </cell>
          <cell r="Z214" t="str">
            <v>Ахмадишин Флюрь Назипович</v>
          </cell>
          <cell r="AA214">
            <v>1050</v>
          </cell>
          <cell r="AB214">
            <v>-0.26052819414703782</v>
          </cell>
          <cell r="AC214">
            <v>0.91184867951463244</v>
          </cell>
          <cell r="AD214" t="str">
            <v>продан</v>
          </cell>
          <cell r="AI214" t="str">
            <v/>
          </cell>
        </row>
        <row r="215">
          <cell r="A215">
            <v>211</v>
          </cell>
          <cell r="B215" t="str">
            <v>диск</v>
          </cell>
          <cell r="C215" t="str">
            <v>51401</v>
          </cell>
          <cell r="D215" t="str">
            <v>51401`810`2`0400`0000002</v>
          </cell>
          <cell r="E215" t="str">
            <v>Сбербанк РФ</v>
          </cell>
          <cell r="F215" t="str">
            <v>банк</v>
          </cell>
          <cell r="G215" t="str">
            <v>ВЛ</v>
          </cell>
          <cell r="H215" t="str">
            <v>0541104</v>
          </cell>
          <cell r="I215">
            <v>37613</v>
          </cell>
          <cell r="J215">
            <v>10000</v>
          </cell>
          <cell r="K215" t="str">
            <v>Рубли РФ</v>
          </cell>
          <cell r="L215" t="str">
            <v>по предъявлении</v>
          </cell>
          <cell r="M215">
            <v>37613</v>
          </cell>
          <cell r="N215">
            <v>0</v>
          </cell>
          <cell r="P215">
            <v>10150</v>
          </cell>
          <cell r="Q215">
            <v>1.0149999999999999</v>
          </cell>
          <cell r="R215">
            <v>10150</v>
          </cell>
          <cell r="S215">
            <v>37613</v>
          </cell>
          <cell r="T215" t="str">
            <v>4482</v>
          </cell>
          <cell r="U215" t="str">
            <v>Сбербанк РФ</v>
          </cell>
          <cell r="V215">
            <v>1.02</v>
          </cell>
          <cell r="W215">
            <v>10200</v>
          </cell>
          <cell r="X215">
            <v>37615</v>
          </cell>
          <cell r="Y215" t="str">
            <v>заявка №6 от 23.12.02 к договору №3 от 09.12.02</v>
          </cell>
          <cell r="Z215" t="str">
            <v>Ахмадишин Флюрь Назипович</v>
          </cell>
          <cell r="AA215">
            <v>50</v>
          </cell>
          <cell r="AB215">
            <v>-5.3940886699507384</v>
          </cell>
          <cell r="AC215">
            <v>0.89901477832512311</v>
          </cell>
          <cell r="AD215" t="str">
            <v>продан</v>
          </cell>
          <cell r="AI215" t="str">
            <v/>
          </cell>
        </row>
        <row r="216">
          <cell r="A216">
            <v>212</v>
          </cell>
          <cell r="B216" t="str">
            <v>проц</v>
          </cell>
          <cell r="C216" t="str">
            <v>51403</v>
          </cell>
          <cell r="D216" t="str">
            <v>51403`810`8`0400`0000002</v>
          </cell>
          <cell r="E216" t="str">
            <v>АКБ «Башкомснаббанк»</v>
          </cell>
          <cell r="F216" t="str">
            <v>банк</v>
          </cell>
          <cell r="G216">
            <v>2001</v>
          </cell>
          <cell r="H216" t="str">
            <v>000329</v>
          </cell>
          <cell r="I216">
            <v>37615</v>
          </cell>
          <cell r="J216">
            <v>300000</v>
          </cell>
          <cell r="K216" t="str">
            <v>Рубли РФ</v>
          </cell>
          <cell r="L216" t="str">
            <v>по предъявлении, но не ранее 03 февраля 2003г.</v>
          </cell>
          <cell r="M216">
            <v>37655</v>
          </cell>
          <cell r="N216">
            <v>1.8253650730146031E-3</v>
          </cell>
          <cell r="P216">
            <v>299940</v>
          </cell>
          <cell r="Q216">
            <v>0.99980000000000002</v>
          </cell>
          <cell r="R216">
            <v>299940</v>
          </cell>
          <cell r="S216">
            <v>37615</v>
          </cell>
          <cell r="T216" t="str">
            <v>04/166-В</v>
          </cell>
          <cell r="U216" t="str">
            <v>АКБ «Башкомснаббанк»</v>
          </cell>
          <cell r="V216">
            <v>1</v>
          </cell>
          <cell r="W216">
            <v>300000</v>
          </cell>
          <cell r="X216">
            <v>37615</v>
          </cell>
          <cell r="Y216" t="str">
            <v>04/166</v>
          </cell>
          <cell r="Z216" t="str">
            <v>Башкирский экономико-юридический техникум</v>
          </cell>
          <cell r="AA216">
            <v>60</v>
          </cell>
          <cell r="AB216">
            <v>3.6510952920730177E-3</v>
          </cell>
          <cell r="AC216">
            <v>7.3014602920584121E-2</v>
          </cell>
          <cell r="AD216" t="str">
            <v>обменен</v>
          </cell>
          <cell r="AI216" t="str">
            <v/>
          </cell>
        </row>
        <row r="217">
          <cell r="A217">
            <v>213</v>
          </cell>
          <cell r="B217" t="str">
            <v>проц</v>
          </cell>
          <cell r="C217" t="str">
            <v>51403</v>
          </cell>
          <cell r="D217" t="str">
            <v>51403`810`8`0400`0000002</v>
          </cell>
          <cell r="E217" t="str">
            <v>АКБ «Башкомснаббанк»</v>
          </cell>
          <cell r="F217" t="str">
            <v>банк</v>
          </cell>
          <cell r="G217">
            <v>2001</v>
          </cell>
          <cell r="H217" t="str">
            <v>000330</v>
          </cell>
          <cell r="I217">
            <v>37615</v>
          </cell>
          <cell r="J217">
            <v>300000</v>
          </cell>
          <cell r="K217" t="str">
            <v>Рубли РФ</v>
          </cell>
          <cell r="L217" t="str">
            <v>по предъявлении, но не ранее 03 февраля 2003г.</v>
          </cell>
          <cell r="M217">
            <v>37655</v>
          </cell>
          <cell r="N217">
            <v>1.8253650730146031E-3</v>
          </cell>
          <cell r="P217">
            <v>299940</v>
          </cell>
          <cell r="Q217">
            <v>0.99980000000000002</v>
          </cell>
          <cell r="R217">
            <v>299940</v>
          </cell>
          <cell r="S217">
            <v>37615</v>
          </cell>
          <cell r="T217" t="str">
            <v>04/166-В</v>
          </cell>
          <cell r="U217" t="str">
            <v>АКБ «Башкомснаббанк»</v>
          </cell>
          <cell r="V217">
            <v>1</v>
          </cell>
          <cell r="W217">
            <v>300000</v>
          </cell>
          <cell r="X217">
            <v>37615</v>
          </cell>
          <cell r="Y217" t="str">
            <v>04/166</v>
          </cell>
          <cell r="Z217" t="str">
            <v>Башкирский экономико-юридический техникум</v>
          </cell>
          <cell r="AA217">
            <v>60</v>
          </cell>
          <cell r="AB217">
            <v>3.6510952920730177E-3</v>
          </cell>
          <cell r="AC217">
            <v>7.3014602920584121E-2</v>
          </cell>
          <cell r="AD217" t="str">
            <v>обменен</v>
          </cell>
          <cell r="AI217" t="str">
            <v/>
          </cell>
        </row>
        <row r="218">
          <cell r="A218">
            <v>214</v>
          </cell>
          <cell r="B218" t="str">
            <v>проц</v>
          </cell>
          <cell r="C218" t="str">
            <v>51403</v>
          </cell>
          <cell r="D218" t="str">
            <v>51403`810`8`0400`0000002</v>
          </cell>
          <cell r="E218" t="str">
            <v>АКБ «Башкомснаббанк»</v>
          </cell>
          <cell r="F218" t="str">
            <v>банк</v>
          </cell>
          <cell r="G218">
            <v>2001</v>
          </cell>
          <cell r="H218" t="str">
            <v>000331</v>
          </cell>
          <cell r="I218">
            <v>37615</v>
          </cell>
          <cell r="J218">
            <v>400000</v>
          </cell>
          <cell r="K218" t="str">
            <v>Рубли РФ</v>
          </cell>
          <cell r="L218" t="str">
            <v>по предъявлении, но не ранее 03 февраля 2003г.</v>
          </cell>
          <cell r="M218">
            <v>37655</v>
          </cell>
          <cell r="N218">
            <v>1.8253650730146031E-3</v>
          </cell>
          <cell r="P218">
            <v>399920</v>
          </cell>
          <cell r="Q218">
            <v>0.99980000000000002</v>
          </cell>
          <cell r="R218">
            <v>399920</v>
          </cell>
          <cell r="S218">
            <v>37615</v>
          </cell>
          <cell r="T218" t="str">
            <v>04/166-В</v>
          </cell>
          <cell r="U218" t="str">
            <v>АКБ «Башкомснаббанк»</v>
          </cell>
          <cell r="V218">
            <v>1</v>
          </cell>
          <cell r="W218">
            <v>400000</v>
          </cell>
          <cell r="X218">
            <v>37615</v>
          </cell>
          <cell r="Y218" t="str">
            <v>04/166</v>
          </cell>
          <cell r="Z218" t="str">
            <v>Башкирский экономико-юридический техникум</v>
          </cell>
          <cell r="AA218">
            <v>80</v>
          </cell>
          <cell r="AB218">
            <v>3.6510952920730177E-3</v>
          </cell>
          <cell r="AC218">
            <v>7.3014602920584121E-2</v>
          </cell>
          <cell r="AD218" t="str">
            <v>обменен</v>
          </cell>
          <cell r="AI218" t="str">
            <v/>
          </cell>
        </row>
        <row r="219">
          <cell r="A219">
            <v>215</v>
          </cell>
          <cell r="B219" t="str">
            <v>проц</v>
          </cell>
          <cell r="C219" t="str">
            <v>51403</v>
          </cell>
          <cell r="D219" t="str">
            <v>51403`810`8`0400`0000002</v>
          </cell>
          <cell r="E219" t="str">
            <v>АКБ «Башкомснаббанк»</v>
          </cell>
          <cell r="F219" t="str">
            <v>банк</v>
          </cell>
          <cell r="G219">
            <v>2001</v>
          </cell>
          <cell r="H219" t="str">
            <v>000332</v>
          </cell>
          <cell r="I219">
            <v>37615</v>
          </cell>
          <cell r="J219">
            <v>26630.14</v>
          </cell>
          <cell r="K219" t="str">
            <v>Рубли РФ</v>
          </cell>
          <cell r="L219" t="str">
            <v>по предъявлении, но не ранее 03 февраля 2003г.</v>
          </cell>
          <cell r="M219">
            <v>37655</v>
          </cell>
          <cell r="N219">
            <v>1.8267266508186439E-3</v>
          </cell>
          <cell r="P219">
            <v>26624.81</v>
          </cell>
          <cell r="Q219">
            <v>0.999799850845696</v>
          </cell>
          <cell r="R219">
            <v>26624.81</v>
          </cell>
          <cell r="S219">
            <v>37615</v>
          </cell>
          <cell r="T219" t="str">
            <v>04/166-В</v>
          </cell>
          <cell r="U219" t="str">
            <v>АКБ «Башкомснаббанк»</v>
          </cell>
          <cell r="V219">
            <v>1</v>
          </cell>
          <cell r="W219">
            <v>26630.14</v>
          </cell>
          <cell r="X219">
            <v>37615</v>
          </cell>
          <cell r="Y219" t="str">
            <v>04/166</v>
          </cell>
          <cell r="Z219" t="str">
            <v>Башкирский экономико-юридический техникум</v>
          </cell>
          <cell r="AA219">
            <v>5.3299999999981083</v>
          </cell>
          <cell r="AB219">
            <v>3.6538189926243352E-3</v>
          </cell>
          <cell r="AC219">
            <v>7.3069066032745753E-2</v>
          </cell>
          <cell r="AD219" t="str">
            <v>обменен</v>
          </cell>
          <cell r="AI219" t="str">
            <v/>
          </cell>
        </row>
        <row r="220">
          <cell r="A220">
            <v>216</v>
          </cell>
          <cell r="B220" t="str">
            <v>проц</v>
          </cell>
          <cell r="C220" t="str">
            <v>51403</v>
          </cell>
          <cell r="D220" t="str">
            <v>51403`810`8`0400`0000002</v>
          </cell>
          <cell r="E220" t="str">
            <v>АКБ «Башкомснаббанк»</v>
          </cell>
          <cell r="F220" t="str">
            <v>банк</v>
          </cell>
          <cell r="G220">
            <v>2001</v>
          </cell>
          <cell r="H220" t="str">
            <v>000274</v>
          </cell>
          <cell r="I220">
            <v>37561</v>
          </cell>
          <cell r="J220">
            <v>1000000</v>
          </cell>
          <cell r="K220" t="str">
            <v>Рубли РФ</v>
          </cell>
          <cell r="L220" t="str">
            <v>по предъявлении, но не ранее 03 февраля 2003г.</v>
          </cell>
          <cell r="M220">
            <v>37655</v>
          </cell>
          <cell r="N220">
            <v>-0.23669675965289713</v>
          </cell>
          <cell r="P220">
            <v>1026630.14</v>
          </cell>
          <cell r="Q220">
            <v>1.02663014</v>
          </cell>
          <cell r="R220">
            <v>1026630.14</v>
          </cell>
          <cell r="S220">
            <v>37615</v>
          </cell>
          <cell r="T220" t="str">
            <v>04/166</v>
          </cell>
          <cell r="U220" t="str">
            <v>Башкирский экономико-юридический техникум</v>
          </cell>
          <cell r="V220">
            <v>1.0266299999999999</v>
          </cell>
          <cell r="W220">
            <v>1026630.14</v>
          </cell>
          <cell r="X220">
            <v>37615</v>
          </cell>
          <cell r="Z220" t="str">
            <v>АКБ «Башкомснаббанк»</v>
          </cell>
          <cell r="AA220">
            <v>0</v>
          </cell>
          <cell r="AB220">
            <v>-0.46725375426139087</v>
          </cell>
          <cell r="AC220">
            <v>0</v>
          </cell>
          <cell r="AD220" t="str">
            <v>предъявлен</v>
          </cell>
          <cell r="AI220" t="str">
            <v/>
          </cell>
        </row>
        <row r="221">
          <cell r="A221">
            <v>217</v>
          </cell>
          <cell r="B221" t="str">
            <v>диск</v>
          </cell>
          <cell r="C221" t="str">
            <v>51403</v>
          </cell>
          <cell r="D221" t="str">
            <v>51403`810`8`0400`0000002</v>
          </cell>
          <cell r="E221" t="str">
            <v>АКБ «Башкомснаббанк»</v>
          </cell>
          <cell r="F221" t="str">
            <v>банк</v>
          </cell>
          <cell r="G221">
            <v>2001</v>
          </cell>
          <cell r="H221" t="str">
            <v>000333</v>
          </cell>
          <cell r="I221">
            <v>37616</v>
          </cell>
          <cell r="J221">
            <v>2388698.63</v>
          </cell>
          <cell r="K221" t="str">
            <v>Рубли РФ</v>
          </cell>
          <cell r="L221" t="str">
            <v>25 Марта 2003г.</v>
          </cell>
          <cell r="M221">
            <v>37705</v>
          </cell>
          <cell r="N221">
            <v>0.25367994922330261</v>
          </cell>
          <cell r="P221">
            <v>2249550</v>
          </cell>
          <cell r="Q221">
            <v>0.94174709682820057</v>
          </cell>
          <cell r="R221">
            <v>2249550</v>
          </cell>
          <cell r="S221">
            <v>37616</v>
          </cell>
          <cell r="T221" t="str">
            <v>04/165-В</v>
          </cell>
          <cell r="U221" t="str">
            <v>АКБ «Башкомснаббанк»</v>
          </cell>
          <cell r="V221">
            <v>0.94193499999999997</v>
          </cell>
          <cell r="W221">
            <v>2250000</v>
          </cell>
          <cell r="X221">
            <v>37616</v>
          </cell>
          <cell r="Y221" t="str">
            <v>04/165</v>
          </cell>
          <cell r="Z221" t="str">
            <v>ООО «Фирма «Башкирские инвестиции»</v>
          </cell>
          <cell r="AA221">
            <v>450</v>
          </cell>
          <cell r="AB221">
            <v>0.25367994922330261</v>
          </cell>
          <cell r="AC221">
            <v>7.3014602920584121E-2</v>
          </cell>
          <cell r="AD221" t="str">
            <v>продан</v>
          </cell>
          <cell r="AG221" t="str">
            <v/>
          </cell>
          <cell r="AI221" t="str">
            <v/>
          </cell>
        </row>
        <row r="222">
          <cell r="A222">
            <v>218</v>
          </cell>
          <cell r="B222" t="str">
            <v>диск</v>
          </cell>
          <cell r="C222" t="str">
            <v>51403</v>
          </cell>
          <cell r="D222" t="str">
            <v>51403`810`8`0400`0000002</v>
          </cell>
          <cell r="E222" t="str">
            <v>АКБ «Башкомснаббанк»</v>
          </cell>
          <cell r="F222" t="str">
            <v>банк</v>
          </cell>
          <cell r="G222">
            <v>2001</v>
          </cell>
          <cell r="H222" t="str">
            <v>000334</v>
          </cell>
          <cell r="I222">
            <v>37616</v>
          </cell>
          <cell r="J222">
            <v>2388698.63</v>
          </cell>
          <cell r="K222" t="str">
            <v>Рубли РФ</v>
          </cell>
          <cell r="L222" t="str">
            <v>25 Марта 2003г.</v>
          </cell>
          <cell r="M222">
            <v>37705</v>
          </cell>
          <cell r="N222">
            <v>0.25367994922330261</v>
          </cell>
          <cell r="P222">
            <v>2249550</v>
          </cell>
          <cell r="Q222">
            <v>0.94174709682820057</v>
          </cell>
          <cell r="R222">
            <v>2249550</v>
          </cell>
          <cell r="S222">
            <v>37616</v>
          </cell>
          <cell r="T222" t="str">
            <v>04/165-В</v>
          </cell>
          <cell r="U222" t="str">
            <v>АКБ «Башкомснаббанк»</v>
          </cell>
          <cell r="V222">
            <v>0.94193499999999997</v>
          </cell>
          <cell r="W222">
            <v>2250000</v>
          </cell>
          <cell r="X222">
            <v>37616</v>
          </cell>
          <cell r="Y222" t="str">
            <v>04/165</v>
          </cell>
          <cell r="Z222" t="str">
            <v>ООО «Фирма «Башкирские инвестиции»</v>
          </cell>
          <cell r="AA222">
            <v>450</v>
          </cell>
          <cell r="AB222">
            <v>0.25367994922330261</v>
          </cell>
          <cell r="AC222">
            <v>7.3014602920584121E-2</v>
          </cell>
          <cell r="AD222" t="str">
            <v>продан</v>
          </cell>
          <cell r="AG222" t="str">
            <v/>
          </cell>
          <cell r="AI222" t="str">
            <v/>
          </cell>
        </row>
        <row r="223">
          <cell r="A223">
            <v>219</v>
          </cell>
          <cell r="B223" t="str">
            <v>диск</v>
          </cell>
          <cell r="C223" t="str">
            <v>51401</v>
          </cell>
          <cell r="D223" t="str">
            <v>51401`810`7`0400`0000004</v>
          </cell>
          <cell r="E223" t="str">
            <v>ЗАО «Международный Промышленный Банк»</v>
          </cell>
          <cell r="F223" t="str">
            <v>банк</v>
          </cell>
          <cell r="G223" t="str">
            <v>УФ</v>
          </cell>
          <cell r="H223" t="str">
            <v>021763</v>
          </cell>
          <cell r="I223">
            <v>37615</v>
          </cell>
          <cell r="J223">
            <v>27300</v>
          </cell>
          <cell r="K223" t="str">
            <v>Рубли РФ</v>
          </cell>
          <cell r="L223" t="str">
            <v>по предъявлении</v>
          </cell>
          <cell r="M223">
            <v>37615</v>
          </cell>
          <cell r="N223">
            <v>0</v>
          </cell>
          <cell r="P223">
            <v>26800</v>
          </cell>
          <cell r="Q223">
            <v>0.98168498168498164</v>
          </cell>
          <cell r="R223">
            <v>26800</v>
          </cell>
          <cell r="S223">
            <v>37617</v>
          </cell>
          <cell r="T223" t="str">
            <v>27/12-05</v>
          </cell>
          <cell r="U223" t="str">
            <v>Зайнуллин Динар Фарвашевич</v>
          </cell>
          <cell r="V223">
            <v>1</v>
          </cell>
          <cell r="W223">
            <v>27300</v>
          </cell>
          <cell r="X223">
            <v>37620</v>
          </cell>
          <cell r="Y223" t="str">
            <v>30/12-06</v>
          </cell>
          <cell r="Z223" t="str">
            <v>ЗАО «Международный Промышленный Банк»</v>
          </cell>
          <cell r="AA223">
            <v>500</v>
          </cell>
          <cell r="AB223">
            <v>-3.4048507462686564</v>
          </cell>
          <cell r="AC223">
            <v>2.2699004975124377</v>
          </cell>
          <cell r="AD223" t="str">
            <v>предъявлен</v>
          </cell>
          <cell r="AG223" t="str">
            <v/>
          </cell>
          <cell r="AI223" t="str">
            <v/>
          </cell>
        </row>
        <row r="224">
          <cell r="A224">
            <v>220</v>
          </cell>
          <cell r="B224" t="str">
            <v>диск</v>
          </cell>
          <cell r="C224" t="str">
            <v>51502</v>
          </cell>
          <cell r="D224" t="str">
            <v>51502`810`4`0400`0000002</v>
          </cell>
          <cell r="E224" t="str">
            <v>ООО «Салют+»</v>
          </cell>
          <cell r="F224" t="str">
            <v>прочие</v>
          </cell>
          <cell r="H224" t="str">
            <v>4757482</v>
          </cell>
          <cell r="I224">
            <v>37617</v>
          </cell>
          <cell r="J224">
            <v>2423934.25</v>
          </cell>
          <cell r="K224" t="str">
            <v>Рубли РФ</v>
          </cell>
          <cell r="L224" t="str">
            <v>по предъявлении, но не ранее 10.01.2003</v>
          </cell>
          <cell r="M224">
            <v>37631</v>
          </cell>
          <cell r="N224">
            <v>0.26000003720238091</v>
          </cell>
          <cell r="P224">
            <v>2400000</v>
          </cell>
          <cell r="Q224">
            <v>0.99012586665665536</v>
          </cell>
          <cell r="R224">
            <v>2400000</v>
          </cell>
          <cell r="S224">
            <v>37617</v>
          </cell>
          <cell r="T224" t="str">
            <v>27/12-06</v>
          </cell>
          <cell r="U224" t="str">
            <v>ООО «Салют+»</v>
          </cell>
          <cell r="V224">
            <v>0.99012599999999995</v>
          </cell>
          <cell r="W224">
            <v>2400000</v>
          </cell>
          <cell r="X224">
            <v>37617</v>
          </cell>
          <cell r="Y224" t="str">
            <v>27/12-06</v>
          </cell>
          <cell r="Z224" t="str">
            <v>ООО «Альта»</v>
          </cell>
          <cell r="AA224">
            <v>0</v>
          </cell>
          <cell r="AB224">
            <v>0.26000003720238091</v>
          </cell>
          <cell r="AC224">
            <v>0</v>
          </cell>
          <cell r="AD224" t="str">
            <v>продан</v>
          </cell>
          <cell r="AG224" t="str">
            <v/>
          </cell>
          <cell r="AI224" t="str">
            <v/>
          </cell>
        </row>
        <row r="225">
          <cell r="A225">
            <v>221</v>
          </cell>
          <cell r="B225" t="str">
            <v>диск</v>
          </cell>
          <cell r="C225" t="str">
            <v>51401</v>
          </cell>
          <cell r="D225" t="str">
            <v>51401`810`2`0400`0000002</v>
          </cell>
          <cell r="E225" t="str">
            <v>Сбербанк РФ</v>
          </cell>
          <cell r="F225" t="str">
            <v>банк</v>
          </cell>
          <cell r="G225" t="str">
            <v>ВЛ</v>
          </cell>
          <cell r="H225" t="str">
            <v>0545558</v>
          </cell>
          <cell r="I225">
            <v>37606</v>
          </cell>
          <cell r="J225">
            <v>74800</v>
          </cell>
          <cell r="K225" t="str">
            <v>Рубли РФ</v>
          </cell>
          <cell r="L225" t="str">
            <v>по предъявлении, но не ранее 23.12.2002</v>
          </cell>
          <cell r="M225">
            <v>37613</v>
          </cell>
          <cell r="N225">
            <v>0</v>
          </cell>
          <cell r="P225">
            <v>72556</v>
          </cell>
          <cell r="Q225">
            <v>0.97</v>
          </cell>
          <cell r="R225">
            <v>72556</v>
          </cell>
          <cell r="S225">
            <v>37621</v>
          </cell>
          <cell r="T225" t="str">
            <v>31/12-03</v>
          </cell>
          <cell r="U225" t="str">
            <v>Корниенко Роберт Радикович</v>
          </cell>
          <cell r="V225">
            <v>1</v>
          </cell>
          <cell r="W225">
            <v>74800</v>
          </cell>
          <cell r="X225">
            <v>37634</v>
          </cell>
          <cell r="Z225" t="str">
            <v>Сбербанк РФ</v>
          </cell>
          <cell r="AA225">
            <v>2244</v>
          </cell>
          <cell r="AB225">
            <v>11.288659793814434</v>
          </cell>
          <cell r="AC225">
            <v>0.86835844567803333</v>
          </cell>
          <cell r="AD225" t="str">
            <v>предъявлен</v>
          </cell>
          <cell r="AE225">
            <v>1</v>
          </cell>
          <cell r="AF225">
            <v>725.56000000000006</v>
          </cell>
          <cell r="AG225" t="str">
            <v/>
          </cell>
          <cell r="AI225" t="str">
            <v/>
          </cell>
        </row>
        <row r="226">
          <cell r="A226">
            <v>222</v>
          </cell>
          <cell r="B226" t="str">
            <v>диск</v>
          </cell>
          <cell r="C226" t="str">
            <v>51401</v>
          </cell>
          <cell r="D226" t="str">
            <v>51401`810`2`0400`0000002</v>
          </cell>
          <cell r="E226" t="str">
            <v>Сбербанк РФ</v>
          </cell>
          <cell r="F226" t="str">
            <v>банк</v>
          </cell>
          <cell r="G226" t="str">
            <v>ВЛ</v>
          </cell>
          <cell r="H226" t="str">
            <v>0554970</v>
          </cell>
          <cell r="I226">
            <v>37613</v>
          </cell>
          <cell r="J226">
            <v>15000</v>
          </cell>
          <cell r="K226" t="str">
            <v>Рубли РФ</v>
          </cell>
          <cell r="L226" t="str">
            <v>по предъявлении, но не ранее 30.12.2002</v>
          </cell>
          <cell r="M226">
            <v>37620</v>
          </cell>
          <cell r="N226">
            <v>0</v>
          </cell>
          <cell r="P226">
            <v>14550</v>
          </cell>
          <cell r="Q226">
            <v>0.97</v>
          </cell>
          <cell r="R226">
            <v>14550</v>
          </cell>
          <cell r="S226">
            <v>37621</v>
          </cell>
          <cell r="T226" t="str">
            <v>31/12-03</v>
          </cell>
          <cell r="U226" t="str">
            <v>Корниенко Роберт Радикович</v>
          </cell>
          <cell r="V226">
            <v>1</v>
          </cell>
          <cell r="W226">
            <v>15000</v>
          </cell>
          <cell r="X226">
            <v>37634</v>
          </cell>
          <cell r="Z226" t="str">
            <v>Сбербанк РФ</v>
          </cell>
          <cell r="AA226">
            <v>450</v>
          </cell>
          <cell r="AB226">
            <v>11.288659793814434</v>
          </cell>
          <cell r="AC226">
            <v>0.86835844567803333</v>
          </cell>
          <cell r="AD226" t="str">
            <v>предъявлен</v>
          </cell>
          <cell r="AE226">
            <v>1</v>
          </cell>
          <cell r="AF226">
            <v>145.5</v>
          </cell>
          <cell r="AG226" t="str">
            <v/>
          </cell>
          <cell r="AI226" t="str">
            <v/>
          </cell>
        </row>
        <row r="227">
          <cell r="A227">
            <v>223</v>
          </cell>
          <cell r="B227" t="str">
            <v>диск</v>
          </cell>
          <cell r="C227" t="str">
            <v>51401</v>
          </cell>
          <cell r="D227" t="str">
            <v>51401`810`2`0400`0000002</v>
          </cell>
          <cell r="E227" t="str">
            <v>Сбербанк РФ</v>
          </cell>
          <cell r="F227" t="str">
            <v>банк</v>
          </cell>
          <cell r="G227" t="str">
            <v>ВЛ</v>
          </cell>
          <cell r="H227" t="str">
            <v>0554849</v>
          </cell>
          <cell r="I227">
            <v>37607</v>
          </cell>
          <cell r="J227">
            <v>20000</v>
          </cell>
          <cell r="K227" t="str">
            <v>Рубли РФ</v>
          </cell>
          <cell r="L227" t="str">
            <v>по предъявлении, но не ранее 24.12.2002</v>
          </cell>
          <cell r="M227">
            <v>37614</v>
          </cell>
          <cell r="N227">
            <v>0</v>
          </cell>
          <cell r="P227">
            <v>19400</v>
          </cell>
          <cell r="Q227">
            <v>0.97</v>
          </cell>
          <cell r="R227">
            <v>19400</v>
          </cell>
          <cell r="S227">
            <v>37621</v>
          </cell>
          <cell r="T227" t="str">
            <v>31/12-03</v>
          </cell>
          <cell r="U227" t="str">
            <v>Корниенко Роберт Радикович</v>
          </cell>
          <cell r="V227">
            <v>1</v>
          </cell>
          <cell r="W227">
            <v>20000</v>
          </cell>
          <cell r="X227">
            <v>37634</v>
          </cell>
          <cell r="Z227" t="str">
            <v>Сбербанк РФ</v>
          </cell>
          <cell r="AA227">
            <v>600</v>
          </cell>
          <cell r="AB227">
            <v>11.288659793814434</v>
          </cell>
          <cell r="AC227">
            <v>0.86835844567803333</v>
          </cell>
          <cell r="AD227" t="str">
            <v>предъявлен</v>
          </cell>
          <cell r="AE227">
            <v>1</v>
          </cell>
          <cell r="AF227">
            <v>194</v>
          </cell>
          <cell r="AG227" t="str">
            <v/>
          </cell>
          <cell r="AI227" t="str">
            <v/>
          </cell>
        </row>
        <row r="228">
          <cell r="A228">
            <v>224</v>
          </cell>
          <cell r="B228" t="str">
            <v>диск</v>
          </cell>
          <cell r="C228" t="str">
            <v>51504</v>
          </cell>
          <cell r="D228" t="str">
            <v>51504`810`5`0400`0000007</v>
          </cell>
          <cell r="E228" t="str">
            <v>ООО «Уральская нефтепромышленная компания»</v>
          </cell>
          <cell r="F228" t="str">
            <v>прочие</v>
          </cell>
          <cell r="H228" t="str">
            <v>000002</v>
          </cell>
          <cell r="I228">
            <v>37620</v>
          </cell>
          <cell r="J228">
            <v>5120004.82</v>
          </cell>
          <cell r="K228" t="str">
            <v>Рубли РФ</v>
          </cell>
          <cell r="L228" t="str">
            <v>по предъявлении, но не ранее 30.05.2003г.</v>
          </cell>
          <cell r="M228">
            <v>37771</v>
          </cell>
          <cell r="N228">
            <v>0.32330026203011536</v>
          </cell>
          <cell r="P228">
            <v>4515995.5</v>
          </cell>
          <cell r="Q228">
            <v>0.88202954074562756</v>
          </cell>
          <cell r="R228">
            <v>4515995.5</v>
          </cell>
          <cell r="S228">
            <v>37620</v>
          </cell>
          <cell r="T228" t="str">
            <v>30/12-08</v>
          </cell>
          <cell r="U228" t="str">
            <v>ООО «Уральская нефтепромышленная компания»</v>
          </cell>
          <cell r="V228">
            <v>0.88225399999999998</v>
          </cell>
          <cell r="W228">
            <v>4517145</v>
          </cell>
          <cell r="X228">
            <v>37648</v>
          </cell>
          <cell r="Y228" t="str">
            <v>27/01-11</v>
          </cell>
          <cell r="Z228" t="str">
            <v>ООО «Уральская нефтепромышленная компания»</v>
          </cell>
          <cell r="AA228">
            <v>1149.5</v>
          </cell>
          <cell r="AB228">
            <v>0.32330026203011536</v>
          </cell>
          <cell r="AC228">
            <v>3.3181064001123503E-3</v>
          </cell>
          <cell r="AD228" t="str">
            <v>обменен</v>
          </cell>
          <cell r="AE228">
            <v>1</v>
          </cell>
          <cell r="AF228">
            <v>45159.955000000002</v>
          </cell>
          <cell r="AG228" t="str">
            <v>51510`810`3`0400`0000026</v>
          </cell>
          <cell r="AI228" t="str">
            <v/>
          </cell>
        </row>
        <row r="229">
          <cell r="A229">
            <v>225</v>
          </cell>
          <cell r="B229" t="str">
            <v>диск</v>
          </cell>
          <cell r="C229" t="str">
            <v>51503</v>
          </cell>
          <cell r="D229" t="str">
            <v>51503`810`8`0400`0000009</v>
          </cell>
          <cell r="E229" t="str">
            <v>ООО «ТПК «Экском»</v>
          </cell>
          <cell r="F229" t="str">
            <v>прочие</v>
          </cell>
          <cell r="H229" t="str">
            <v>000001</v>
          </cell>
          <cell r="I229">
            <v>37620</v>
          </cell>
          <cell r="J229">
            <v>5104401.5199999996</v>
          </cell>
          <cell r="K229" t="str">
            <v>Рубли РФ</v>
          </cell>
          <cell r="L229" t="str">
            <v>по предъявлении, но не ранее 15.03.2003г.</v>
          </cell>
          <cell r="M229">
            <v>37695</v>
          </cell>
          <cell r="N229">
            <v>0.33230086794491681</v>
          </cell>
          <cell r="P229">
            <v>4778145</v>
          </cell>
          <cell r="Q229">
            <v>0.93608329620589892</v>
          </cell>
          <cell r="R229">
            <v>4778145</v>
          </cell>
          <cell r="S229">
            <v>37620</v>
          </cell>
          <cell r="T229" t="str">
            <v>30/12-09</v>
          </cell>
          <cell r="U229" t="str">
            <v>ООО «ТПК «Экском»</v>
          </cell>
          <cell r="V229">
            <v>0.97895900000000002</v>
          </cell>
          <cell r="W229">
            <v>4997000</v>
          </cell>
          <cell r="X229">
            <v>37670</v>
          </cell>
          <cell r="Y229" t="str">
            <v>18/02-02</v>
          </cell>
          <cell r="Z229" t="str">
            <v>ООО «ТПК «Экском»</v>
          </cell>
          <cell r="AA229">
            <v>218855</v>
          </cell>
          <cell r="AB229">
            <v>0.33230086794491681</v>
          </cell>
          <cell r="AC229">
            <v>0.33436438199343049</v>
          </cell>
          <cell r="AD229" t="str">
            <v>обменен</v>
          </cell>
          <cell r="AE229">
            <v>1</v>
          </cell>
          <cell r="AF229">
            <v>47781.450000000004</v>
          </cell>
          <cell r="AG229" t="str">
            <v>51510`810`0`0400`0000041</v>
          </cell>
          <cell r="AI229" t="str">
            <v/>
          </cell>
        </row>
        <row r="230">
          <cell r="A230">
            <v>226</v>
          </cell>
          <cell r="B230" t="str">
            <v>диск</v>
          </cell>
          <cell r="C230" t="str">
            <v>51401</v>
          </cell>
          <cell r="D230" t="str">
            <v>51401`810`2`0400`0000002</v>
          </cell>
          <cell r="E230" t="str">
            <v>Сбербанк РФ</v>
          </cell>
          <cell r="F230" t="str">
            <v>банк</v>
          </cell>
          <cell r="G230" t="str">
            <v>ВЛ</v>
          </cell>
          <cell r="H230" t="str">
            <v>0541834</v>
          </cell>
          <cell r="I230">
            <v>37631</v>
          </cell>
          <cell r="J230">
            <v>300000</v>
          </cell>
          <cell r="K230" t="str">
            <v>Рубли РФ</v>
          </cell>
          <cell r="L230" t="str">
            <v>по предъявлении</v>
          </cell>
          <cell r="M230">
            <v>37631</v>
          </cell>
          <cell r="N230">
            <v>0</v>
          </cell>
          <cell r="P230">
            <v>300000</v>
          </cell>
          <cell r="Q230">
            <v>1</v>
          </cell>
          <cell r="R230">
            <v>300000</v>
          </cell>
          <cell r="S230">
            <v>37631</v>
          </cell>
          <cell r="T230" t="str">
            <v>145</v>
          </cell>
          <cell r="U230" t="str">
            <v>Сбербанк РФ</v>
          </cell>
          <cell r="V230">
            <v>1.0055000000000001</v>
          </cell>
          <cell r="W230">
            <v>301650</v>
          </cell>
          <cell r="X230">
            <v>37634</v>
          </cell>
          <cell r="Y230" t="str">
            <v>заявка №7 от 10.01.03 к договору №3 от 09.12.02</v>
          </cell>
          <cell r="Z230" t="str">
            <v>Ахмадишин Флюрь Назипович</v>
          </cell>
          <cell r="AA230">
            <v>1650</v>
          </cell>
          <cell r="AB230">
            <v>0</v>
          </cell>
          <cell r="AC230">
            <v>0.66916666666666658</v>
          </cell>
          <cell r="AD230" t="str">
            <v>продан</v>
          </cell>
          <cell r="AF230" t="str">
            <v/>
          </cell>
          <cell r="AG230" t="str">
            <v/>
          </cell>
          <cell r="AI230" t="str">
            <v/>
          </cell>
        </row>
        <row r="231">
          <cell r="A231">
            <v>227</v>
          </cell>
          <cell r="B231" t="str">
            <v>диск</v>
          </cell>
          <cell r="C231" t="str">
            <v>51401</v>
          </cell>
          <cell r="D231" t="str">
            <v>51401`810`2`0400`0000002</v>
          </cell>
          <cell r="E231" t="str">
            <v>Сбербанк РФ</v>
          </cell>
          <cell r="F231" t="str">
            <v>банк</v>
          </cell>
          <cell r="G231" t="str">
            <v>ВЛ</v>
          </cell>
          <cell r="H231" t="str">
            <v>0541835</v>
          </cell>
          <cell r="I231">
            <v>37631</v>
          </cell>
          <cell r="J231">
            <v>10000</v>
          </cell>
          <cell r="K231" t="str">
            <v>Рубли РФ</v>
          </cell>
          <cell r="L231" t="str">
            <v>по предъявлении</v>
          </cell>
          <cell r="M231">
            <v>37631</v>
          </cell>
          <cell r="N231">
            <v>0</v>
          </cell>
          <cell r="P231">
            <v>10000</v>
          </cell>
          <cell r="Q231">
            <v>1</v>
          </cell>
          <cell r="R231">
            <v>10000</v>
          </cell>
          <cell r="S231">
            <v>37631</v>
          </cell>
          <cell r="T231" t="str">
            <v>145</v>
          </cell>
          <cell r="U231" t="str">
            <v>Сбербанк РФ</v>
          </cell>
          <cell r="V231">
            <v>1.02</v>
          </cell>
          <cell r="W231">
            <v>10200</v>
          </cell>
          <cell r="X231">
            <v>37634</v>
          </cell>
          <cell r="Y231" t="str">
            <v>заявка №8 от 10.01.03 к договору №3 от 09.12.02</v>
          </cell>
          <cell r="Z231" t="str">
            <v>Ахмадишин Флюрь Назипович</v>
          </cell>
          <cell r="AA231">
            <v>200</v>
          </cell>
          <cell r="AB231">
            <v>0</v>
          </cell>
          <cell r="AC231">
            <v>2.4333333333333331</v>
          </cell>
          <cell r="AD231" t="str">
            <v>продан</v>
          </cell>
          <cell r="AF231" t="str">
            <v/>
          </cell>
          <cell r="AG231" t="str">
            <v/>
          </cell>
          <cell r="AI231" t="str">
            <v/>
          </cell>
        </row>
        <row r="232">
          <cell r="A232">
            <v>228</v>
          </cell>
          <cell r="B232" t="str">
            <v>диск</v>
          </cell>
          <cell r="C232" t="str">
            <v>51401</v>
          </cell>
          <cell r="D232" t="str">
            <v>51401`810`2`0400`0000002</v>
          </cell>
          <cell r="E232" t="str">
            <v>Сбербанк РФ</v>
          </cell>
          <cell r="F232" t="str">
            <v>банк</v>
          </cell>
          <cell r="G232" t="str">
            <v>ВЛ</v>
          </cell>
          <cell r="H232" t="str">
            <v>0541836</v>
          </cell>
          <cell r="I232">
            <v>37631</v>
          </cell>
          <cell r="J232">
            <v>10000</v>
          </cell>
          <cell r="K232" t="str">
            <v>Рубли РФ</v>
          </cell>
          <cell r="L232" t="str">
            <v>по предъявлении</v>
          </cell>
          <cell r="M232">
            <v>37631</v>
          </cell>
          <cell r="N232">
            <v>0</v>
          </cell>
          <cell r="P232">
            <v>10000</v>
          </cell>
          <cell r="Q232">
            <v>1</v>
          </cell>
          <cell r="R232">
            <v>10000</v>
          </cell>
          <cell r="S232">
            <v>37631</v>
          </cell>
          <cell r="T232" t="str">
            <v>145</v>
          </cell>
          <cell r="U232" t="str">
            <v>Сбербанк РФ</v>
          </cell>
          <cell r="V232">
            <v>1.02</v>
          </cell>
          <cell r="W232">
            <v>10200</v>
          </cell>
          <cell r="X232">
            <v>37634</v>
          </cell>
          <cell r="Y232" t="str">
            <v>заявка №8 от 10.01.03 к договору №3 от 09.12.02</v>
          </cell>
          <cell r="Z232" t="str">
            <v>Ахмадишин Флюрь Назипович</v>
          </cell>
          <cell r="AA232">
            <v>200</v>
          </cell>
          <cell r="AB232">
            <v>0</v>
          </cell>
          <cell r="AC232">
            <v>2.4333333333333331</v>
          </cell>
          <cell r="AD232" t="str">
            <v>продан</v>
          </cell>
          <cell r="AF232" t="str">
            <v/>
          </cell>
          <cell r="AG232" t="str">
            <v/>
          </cell>
          <cell r="AI232" t="str">
            <v/>
          </cell>
        </row>
        <row r="233">
          <cell r="A233">
            <v>229</v>
          </cell>
          <cell r="B233" t="str">
            <v>диск</v>
          </cell>
          <cell r="C233" t="str">
            <v>51401</v>
          </cell>
          <cell r="D233" t="str">
            <v>51401`810`2`0400`0000002</v>
          </cell>
          <cell r="E233" t="str">
            <v>Сбербанк РФ</v>
          </cell>
          <cell r="F233" t="str">
            <v>банк</v>
          </cell>
          <cell r="G233" t="str">
            <v>ВЛ</v>
          </cell>
          <cell r="H233" t="str">
            <v>0541837</v>
          </cell>
          <cell r="I233">
            <v>37631</v>
          </cell>
          <cell r="J233">
            <v>10000</v>
          </cell>
          <cell r="K233" t="str">
            <v>Рубли РФ</v>
          </cell>
          <cell r="L233" t="str">
            <v>по предъявлении</v>
          </cell>
          <cell r="M233">
            <v>37631</v>
          </cell>
          <cell r="N233">
            <v>0</v>
          </cell>
          <cell r="P233">
            <v>10000</v>
          </cell>
          <cell r="Q233">
            <v>1</v>
          </cell>
          <cell r="R233">
            <v>10000</v>
          </cell>
          <cell r="S233">
            <v>37631</v>
          </cell>
          <cell r="T233" t="str">
            <v>145</v>
          </cell>
          <cell r="U233" t="str">
            <v>Сбербанк РФ</v>
          </cell>
          <cell r="V233">
            <v>1.02</v>
          </cell>
          <cell r="W233">
            <v>10200</v>
          </cell>
          <cell r="X233">
            <v>37634</v>
          </cell>
          <cell r="Y233" t="str">
            <v>заявка №8 от 10.01.03 к договору №3 от 09.12.02</v>
          </cell>
          <cell r="Z233" t="str">
            <v>Ахмадишин Флюрь Назипович</v>
          </cell>
          <cell r="AA233">
            <v>200</v>
          </cell>
          <cell r="AB233">
            <v>0</v>
          </cell>
          <cell r="AC233">
            <v>2.4333333333333331</v>
          </cell>
          <cell r="AD233" t="str">
            <v>продан</v>
          </cell>
          <cell r="AF233" t="str">
            <v/>
          </cell>
          <cell r="AG233" t="str">
            <v/>
          </cell>
          <cell r="AI233" t="str">
            <v/>
          </cell>
        </row>
        <row r="234">
          <cell r="A234">
            <v>230</v>
          </cell>
          <cell r="B234" t="str">
            <v>диск</v>
          </cell>
          <cell r="C234" t="str">
            <v>51401</v>
          </cell>
          <cell r="D234" t="str">
            <v>51401`810`2`0400`0000002</v>
          </cell>
          <cell r="E234" t="str">
            <v>Сбербанк РФ</v>
          </cell>
          <cell r="F234" t="str">
            <v>банк</v>
          </cell>
          <cell r="G234" t="str">
            <v>ВЛ</v>
          </cell>
          <cell r="H234" t="str">
            <v>0541838</v>
          </cell>
          <cell r="I234">
            <v>37631</v>
          </cell>
          <cell r="J234">
            <v>10000</v>
          </cell>
          <cell r="K234" t="str">
            <v>Рубли РФ</v>
          </cell>
          <cell r="L234" t="str">
            <v>по предъявлении</v>
          </cell>
          <cell r="M234">
            <v>37631</v>
          </cell>
          <cell r="N234">
            <v>0</v>
          </cell>
          <cell r="P234">
            <v>10000</v>
          </cell>
          <cell r="Q234">
            <v>1</v>
          </cell>
          <cell r="R234">
            <v>10000</v>
          </cell>
          <cell r="S234">
            <v>37631</v>
          </cell>
          <cell r="T234" t="str">
            <v>145</v>
          </cell>
          <cell r="U234" t="str">
            <v>Сбербанк РФ</v>
          </cell>
          <cell r="V234">
            <v>1.02</v>
          </cell>
          <cell r="W234">
            <v>10200</v>
          </cell>
          <cell r="X234">
            <v>37634</v>
          </cell>
          <cell r="Y234" t="str">
            <v>заявка №8 от 10.01.03 к договору №3 от 09.12.02</v>
          </cell>
          <cell r="Z234" t="str">
            <v>Ахмадишин Флюрь Назипович</v>
          </cell>
          <cell r="AA234">
            <v>200</v>
          </cell>
          <cell r="AB234">
            <v>0</v>
          </cell>
          <cell r="AC234">
            <v>2.4333333333333331</v>
          </cell>
          <cell r="AD234" t="str">
            <v>продан</v>
          </cell>
          <cell r="AF234" t="str">
            <v/>
          </cell>
          <cell r="AG234" t="str">
            <v/>
          </cell>
          <cell r="AI234" t="str">
            <v/>
          </cell>
        </row>
        <row r="235">
          <cell r="A235">
            <v>231</v>
          </cell>
          <cell r="B235" t="str">
            <v>диск</v>
          </cell>
          <cell r="C235" t="str">
            <v>51503</v>
          </cell>
          <cell r="D235" t="str">
            <v>51503`810`2`0400`0000010</v>
          </cell>
          <cell r="E235" t="str">
            <v>ООО фирма «Авеста»</v>
          </cell>
          <cell r="F235" t="str">
            <v>прочие</v>
          </cell>
          <cell r="H235" t="str">
            <v>000001</v>
          </cell>
          <cell r="I235">
            <v>37635</v>
          </cell>
          <cell r="J235">
            <v>4000000</v>
          </cell>
          <cell r="K235" t="str">
            <v>Рубли РФ</v>
          </cell>
          <cell r="L235" t="str">
            <v>по предъявлении, но не ранее 14.04.2003г.</v>
          </cell>
          <cell r="M235">
            <v>37725</v>
          </cell>
          <cell r="N235">
            <v>0.15395003858905676</v>
          </cell>
          <cell r="P235">
            <v>3853712</v>
          </cell>
          <cell r="Q235">
            <v>0.96342799999999995</v>
          </cell>
          <cell r="R235">
            <v>3853712</v>
          </cell>
          <cell r="S235">
            <v>37635</v>
          </cell>
          <cell r="T235" t="str">
            <v>14/01-01</v>
          </cell>
          <cell r="U235" t="str">
            <v>ООО фирма «Авеста»</v>
          </cell>
          <cell r="V235">
            <v>0.99550000000000005</v>
          </cell>
          <cell r="W235">
            <v>3981999.18</v>
          </cell>
          <cell r="X235">
            <v>37714</v>
          </cell>
          <cell r="Y235" t="str">
            <v>03/04-02</v>
          </cell>
          <cell r="Z235" t="str">
            <v>ООО фирма «Авеста»</v>
          </cell>
          <cell r="AA235">
            <v>128287.18000000017</v>
          </cell>
          <cell r="AB235">
            <v>0.15395003858905676</v>
          </cell>
          <cell r="AC235">
            <v>0.15380476002542207</v>
          </cell>
          <cell r="AD235" t="str">
            <v>обменен</v>
          </cell>
          <cell r="AE235">
            <v>1</v>
          </cell>
          <cell r="AF235">
            <v>38537.120000000003</v>
          </cell>
          <cell r="AG235" t="str">
            <v>51510`810`6`0400`0000043</v>
          </cell>
          <cell r="AI235" t="str">
            <v/>
          </cell>
        </row>
        <row r="236">
          <cell r="A236">
            <v>232</v>
          </cell>
          <cell r="B236" t="str">
            <v>диск</v>
          </cell>
          <cell r="C236" t="str">
            <v>51503</v>
          </cell>
          <cell r="D236" t="str">
            <v>51503`810`2`0400`0000010</v>
          </cell>
          <cell r="E236" t="str">
            <v>ООО фирма «Авеста»</v>
          </cell>
          <cell r="F236" t="str">
            <v>прочие</v>
          </cell>
          <cell r="H236" t="str">
            <v>000004</v>
          </cell>
          <cell r="I236">
            <v>37635</v>
          </cell>
          <cell r="J236">
            <v>50000</v>
          </cell>
          <cell r="K236" t="str">
            <v>Рубли РФ</v>
          </cell>
          <cell r="L236" t="str">
            <v>по предъявлении, но не ранее 14.04.2003г.</v>
          </cell>
          <cell r="M236">
            <v>37725</v>
          </cell>
          <cell r="N236">
            <v>0.15395003858905665</v>
          </cell>
          <cell r="P236">
            <v>48171.4</v>
          </cell>
          <cell r="Q236">
            <v>0.96342800000000006</v>
          </cell>
          <cell r="R236">
            <v>48171.4</v>
          </cell>
          <cell r="S236">
            <v>37635</v>
          </cell>
          <cell r="T236" t="str">
            <v>14/01-01</v>
          </cell>
          <cell r="U236" t="str">
            <v>ООО фирма «Авеста»</v>
          </cell>
          <cell r="V236">
            <v>1</v>
          </cell>
          <cell r="W236">
            <v>50000</v>
          </cell>
          <cell r="X236">
            <v>37694</v>
          </cell>
          <cell r="Y236" t="str">
            <v>14/03-01-1</v>
          </cell>
          <cell r="Z236" t="str">
            <v>Мусина Назира Фатклисламовна</v>
          </cell>
          <cell r="AA236">
            <v>1828.5999999999985</v>
          </cell>
          <cell r="AB236">
            <v>0.15395003858905665</v>
          </cell>
          <cell r="AC236">
            <v>0.23483904191551014</v>
          </cell>
          <cell r="AD236" t="str">
            <v>продан</v>
          </cell>
          <cell r="AE236">
            <v>1</v>
          </cell>
          <cell r="AF236">
            <v>481.714</v>
          </cell>
          <cell r="AG236" t="str">
            <v>51510`810`6`0400`0000043</v>
          </cell>
          <cell r="AI236" t="str">
            <v/>
          </cell>
        </row>
        <row r="237">
          <cell r="A237">
            <v>233</v>
          </cell>
          <cell r="B237" t="str">
            <v>диск</v>
          </cell>
          <cell r="C237" t="str">
            <v>51503</v>
          </cell>
          <cell r="D237" t="str">
            <v>51503`810`2`0400`0000010</v>
          </cell>
          <cell r="E237" t="str">
            <v>ООО фирма «Авеста»</v>
          </cell>
          <cell r="F237" t="str">
            <v>прочие</v>
          </cell>
          <cell r="H237" t="str">
            <v>000003</v>
          </cell>
          <cell r="I237">
            <v>37635</v>
          </cell>
          <cell r="J237">
            <v>50000</v>
          </cell>
          <cell r="K237" t="str">
            <v>Рубли РФ</v>
          </cell>
          <cell r="L237" t="str">
            <v>по предъявлении, но не ранее 14.03.2003г.</v>
          </cell>
          <cell r="M237">
            <v>37694</v>
          </cell>
          <cell r="N237">
            <v>0.15549799430542521</v>
          </cell>
          <cell r="P237">
            <v>48774.05</v>
          </cell>
          <cell r="Q237">
            <v>0.97548100000000004</v>
          </cell>
          <cell r="R237">
            <v>48774.05</v>
          </cell>
          <cell r="S237">
            <v>37635</v>
          </cell>
          <cell r="T237" t="str">
            <v>14/01-01</v>
          </cell>
          <cell r="U237" t="str">
            <v>ООО фирма «Авеста»</v>
          </cell>
          <cell r="V237">
            <v>1</v>
          </cell>
          <cell r="W237">
            <v>50000</v>
          </cell>
          <cell r="X237">
            <v>37677</v>
          </cell>
          <cell r="Y237" t="str">
            <v>25/02-01</v>
          </cell>
          <cell r="Z237" t="str">
            <v>Мусина Назира Фатклисламовна</v>
          </cell>
          <cell r="AA237">
            <v>1225.9499999999971</v>
          </cell>
          <cell r="AB237">
            <v>0.15549799430542521</v>
          </cell>
          <cell r="AC237">
            <v>0.21843765866714493</v>
          </cell>
          <cell r="AD237" t="str">
            <v>продан</v>
          </cell>
          <cell r="AE237">
            <v>1</v>
          </cell>
          <cell r="AF237">
            <v>487.74050000000005</v>
          </cell>
          <cell r="AG237" t="str">
            <v>51510`810`6`0400`0000043</v>
          </cell>
          <cell r="AI237" t="str">
            <v/>
          </cell>
        </row>
        <row r="238">
          <cell r="A238">
            <v>234</v>
          </cell>
          <cell r="B238" t="str">
            <v>диск</v>
          </cell>
          <cell r="C238" t="str">
            <v>51503</v>
          </cell>
          <cell r="D238" t="str">
            <v>51503`810`2`0400`0000010</v>
          </cell>
          <cell r="E238" t="str">
            <v>ООО фирма «Авеста»</v>
          </cell>
          <cell r="F238" t="str">
            <v>прочие</v>
          </cell>
          <cell r="H238" t="str">
            <v>000002</v>
          </cell>
          <cell r="I238">
            <v>37635</v>
          </cell>
          <cell r="J238">
            <v>50000</v>
          </cell>
          <cell r="K238" t="str">
            <v>Рубли РФ</v>
          </cell>
          <cell r="L238" t="str">
            <v>по предъявлении, но не ранее 14.02.2003г.</v>
          </cell>
          <cell r="M238">
            <v>37666</v>
          </cell>
          <cell r="N238">
            <v>0.15688170855351136</v>
          </cell>
          <cell r="P238">
            <v>49342.55</v>
          </cell>
          <cell r="Q238">
            <v>0.98685100000000003</v>
          </cell>
          <cell r="R238">
            <v>49342.55</v>
          </cell>
          <cell r="S238">
            <v>37635</v>
          </cell>
          <cell r="T238" t="str">
            <v>14/01-01</v>
          </cell>
          <cell r="U238" t="str">
            <v>ООО фирма «Авеста»</v>
          </cell>
          <cell r="V238">
            <v>1</v>
          </cell>
          <cell r="W238">
            <v>50000</v>
          </cell>
          <cell r="X238">
            <v>37665</v>
          </cell>
          <cell r="Y238" t="str">
            <v>13/02-01</v>
          </cell>
          <cell r="Z238" t="str">
            <v>Мусина Назира Фатклисламовна</v>
          </cell>
          <cell r="AA238">
            <v>657.44999999999709</v>
          </cell>
          <cell r="AB238">
            <v>0.15688170855351136</v>
          </cell>
          <cell r="AC238">
            <v>0.1621110988386284</v>
          </cell>
          <cell r="AD238" t="str">
            <v>продан</v>
          </cell>
          <cell r="AE238">
            <v>1</v>
          </cell>
          <cell r="AF238">
            <v>493.42550000000006</v>
          </cell>
          <cell r="AG238" t="str">
            <v>51510`810`6`0400`0000043</v>
          </cell>
          <cell r="AI238" t="str">
            <v/>
          </cell>
        </row>
        <row r="239">
          <cell r="A239">
            <v>235</v>
          </cell>
          <cell r="B239" t="str">
            <v>диск</v>
          </cell>
          <cell r="C239" t="str">
            <v>51401</v>
          </cell>
          <cell r="D239" t="str">
            <v>51401`810`2`0400`0000002</v>
          </cell>
          <cell r="E239" t="str">
            <v>Сбербанк РФ</v>
          </cell>
          <cell r="F239" t="str">
            <v>банк</v>
          </cell>
          <cell r="G239" t="str">
            <v>ВЛ</v>
          </cell>
          <cell r="H239" t="str">
            <v>0517384</v>
          </cell>
          <cell r="I239">
            <v>37620</v>
          </cell>
          <cell r="J239">
            <v>838550</v>
          </cell>
          <cell r="K239" t="str">
            <v>Рубли РФ</v>
          </cell>
          <cell r="L239" t="str">
            <v>по предъявлении</v>
          </cell>
          <cell r="M239">
            <v>37620</v>
          </cell>
          <cell r="N239">
            <v>0</v>
          </cell>
          <cell r="P239">
            <v>838350</v>
          </cell>
          <cell r="Q239">
            <v>0.99976149305348516</v>
          </cell>
          <cell r="R239">
            <v>838350</v>
          </cell>
          <cell r="S239">
            <v>37636</v>
          </cell>
          <cell r="T239" t="str">
            <v>15/01-01</v>
          </cell>
          <cell r="U239" t="str">
            <v>ООО «ЕВРОСТРОЙ МОНТАЖ»</v>
          </cell>
          <cell r="V239">
            <v>1</v>
          </cell>
          <cell r="W239">
            <v>838550</v>
          </cell>
          <cell r="X239">
            <v>37636</v>
          </cell>
          <cell r="Z239" t="str">
            <v>Сбербанк РФ</v>
          </cell>
          <cell r="AA239">
            <v>200</v>
          </cell>
          <cell r="AB239">
            <v>8.7075803661955026E-2</v>
          </cell>
          <cell r="AC239">
            <v>8.7075803661955026E-2</v>
          </cell>
          <cell r="AD239" t="str">
            <v>предъявлен</v>
          </cell>
          <cell r="AE239">
            <v>1</v>
          </cell>
          <cell r="AF239">
            <v>8383.5</v>
          </cell>
          <cell r="AG239" t="str">
            <v/>
          </cell>
          <cell r="AI239" t="str">
            <v/>
          </cell>
        </row>
        <row r="240">
          <cell r="A240">
            <v>236</v>
          </cell>
          <cell r="B240" t="str">
            <v>диск</v>
          </cell>
          <cell r="C240" t="str">
            <v>51401</v>
          </cell>
          <cell r="D240" t="str">
            <v>51401`810`2`0400`0000002</v>
          </cell>
          <cell r="E240" t="str">
            <v>Сбербанк РФ</v>
          </cell>
          <cell r="F240" t="str">
            <v>банк</v>
          </cell>
          <cell r="G240" t="str">
            <v>ВЛ</v>
          </cell>
          <cell r="H240" t="str">
            <v>0516572</v>
          </cell>
          <cell r="I240">
            <v>37617</v>
          </cell>
          <cell r="J240">
            <v>3100000</v>
          </cell>
          <cell r="K240" t="str">
            <v>Рубли РФ</v>
          </cell>
          <cell r="L240" t="str">
            <v>по предъявлении</v>
          </cell>
          <cell r="M240">
            <v>37617</v>
          </cell>
          <cell r="N240">
            <v>0</v>
          </cell>
          <cell r="P240">
            <v>3099800</v>
          </cell>
          <cell r="Q240">
            <v>0.99993548387096776</v>
          </cell>
          <cell r="R240">
            <v>3099800</v>
          </cell>
          <cell r="S240">
            <v>37636</v>
          </cell>
          <cell r="T240" t="str">
            <v>15/01-01</v>
          </cell>
          <cell r="U240" t="str">
            <v>ООО «ЕВРОСТРОЙ МОНТАЖ»</v>
          </cell>
          <cell r="V240">
            <v>1</v>
          </cell>
          <cell r="W240">
            <v>3100000</v>
          </cell>
          <cell r="X240">
            <v>37636</v>
          </cell>
          <cell r="Z240" t="str">
            <v>Сбербанк РФ</v>
          </cell>
          <cell r="AA240">
            <v>200</v>
          </cell>
          <cell r="AB240">
            <v>2.3549906445577133E-2</v>
          </cell>
          <cell r="AC240">
            <v>2.3549906445577133E-2</v>
          </cell>
          <cell r="AD240" t="str">
            <v>предъявлен</v>
          </cell>
          <cell r="AE240">
            <v>1</v>
          </cell>
          <cell r="AF240">
            <v>30998</v>
          </cell>
          <cell r="AG240" t="str">
            <v/>
          </cell>
          <cell r="AI240" t="str">
            <v/>
          </cell>
        </row>
        <row r="241">
          <cell r="A241">
            <v>237</v>
          </cell>
          <cell r="B241" t="str">
            <v>диск</v>
          </cell>
          <cell r="C241" t="str">
            <v>51401</v>
          </cell>
          <cell r="D241" t="str">
            <v>51401`810`2`0400`0000002</v>
          </cell>
          <cell r="E241" t="str">
            <v>Сбербанк РФ</v>
          </cell>
          <cell r="F241" t="str">
            <v>банк</v>
          </cell>
          <cell r="G241" t="str">
            <v>ВЛ</v>
          </cell>
          <cell r="H241" t="str">
            <v>0516574</v>
          </cell>
          <cell r="I241">
            <v>37617</v>
          </cell>
          <cell r="J241">
            <v>3119699</v>
          </cell>
          <cell r="K241" t="str">
            <v>Рубли РФ</v>
          </cell>
          <cell r="L241" t="str">
            <v>по предъявлении</v>
          </cell>
          <cell r="M241">
            <v>37617</v>
          </cell>
          <cell r="N241">
            <v>0</v>
          </cell>
          <cell r="P241">
            <v>3119499</v>
          </cell>
          <cell r="Q241">
            <v>0.99993589125104698</v>
          </cell>
          <cell r="R241">
            <v>3119499</v>
          </cell>
          <cell r="S241">
            <v>37636</v>
          </cell>
          <cell r="T241" t="str">
            <v>15/01-01</v>
          </cell>
          <cell r="U241" t="str">
            <v>ООО «ЕВРОСТРОЙ МОНТАЖ»</v>
          </cell>
          <cell r="V241">
            <v>1</v>
          </cell>
          <cell r="W241">
            <v>3119699</v>
          </cell>
          <cell r="X241">
            <v>37636</v>
          </cell>
          <cell r="Z241" t="str">
            <v>Сбербанк РФ</v>
          </cell>
          <cell r="AA241">
            <v>200</v>
          </cell>
          <cell r="AB241">
            <v>2.340119358909876E-2</v>
          </cell>
          <cell r="AC241">
            <v>2.340119358909876E-2</v>
          </cell>
          <cell r="AD241" t="str">
            <v>предъявлен</v>
          </cell>
          <cell r="AF241" t="str">
            <v/>
          </cell>
          <cell r="AG241" t="str">
            <v/>
          </cell>
          <cell r="AI241" t="str">
            <v/>
          </cell>
        </row>
        <row r="242">
          <cell r="A242">
            <v>238</v>
          </cell>
          <cell r="B242" t="str">
            <v>диск</v>
          </cell>
          <cell r="C242" t="str">
            <v>51401</v>
          </cell>
          <cell r="D242" t="str">
            <v>51401`810`2`0400`0000002</v>
          </cell>
          <cell r="E242" t="str">
            <v>Сбербанк РФ</v>
          </cell>
          <cell r="F242" t="str">
            <v>банк</v>
          </cell>
          <cell r="G242" t="str">
            <v>ВЗ</v>
          </cell>
          <cell r="H242" t="str">
            <v>0037635</v>
          </cell>
          <cell r="I242">
            <v>37587</v>
          </cell>
          <cell r="J242">
            <v>15000</v>
          </cell>
          <cell r="K242" t="str">
            <v>Рубли РФ</v>
          </cell>
          <cell r="L242" t="str">
            <v>по предъявлении</v>
          </cell>
          <cell r="M242">
            <v>37587</v>
          </cell>
          <cell r="N242">
            <v>0</v>
          </cell>
          <cell r="P242">
            <v>14800</v>
          </cell>
          <cell r="Q242">
            <v>0.98666666666666669</v>
          </cell>
          <cell r="R242">
            <v>14800</v>
          </cell>
          <cell r="S242">
            <v>37636</v>
          </cell>
          <cell r="T242" t="str">
            <v>15/01-01</v>
          </cell>
          <cell r="U242" t="str">
            <v>ООО «ЕВРОСТРОЙ МОНТАЖ»</v>
          </cell>
          <cell r="V242">
            <v>1</v>
          </cell>
          <cell r="W242">
            <v>15000</v>
          </cell>
          <cell r="X242">
            <v>37636</v>
          </cell>
          <cell r="Z242" t="str">
            <v>Сбербанк РФ</v>
          </cell>
          <cell r="AA242">
            <v>200</v>
          </cell>
          <cell r="AB242">
            <v>4.9324324324324325</v>
          </cell>
          <cell r="AC242">
            <v>4.9324324324324325</v>
          </cell>
          <cell r="AD242" t="str">
            <v>предъявлен</v>
          </cell>
          <cell r="AF242" t="str">
            <v/>
          </cell>
          <cell r="AG242" t="str">
            <v/>
          </cell>
          <cell r="AI242" t="str">
            <v/>
          </cell>
        </row>
        <row r="243">
          <cell r="A243">
            <v>239</v>
          </cell>
          <cell r="B243" t="str">
            <v>диск</v>
          </cell>
          <cell r="C243" t="str">
            <v>51401</v>
          </cell>
          <cell r="D243" t="str">
            <v>51401`810`2`0400`0000002</v>
          </cell>
          <cell r="E243" t="str">
            <v>Сбербанк РФ</v>
          </cell>
          <cell r="F243" t="str">
            <v>банк</v>
          </cell>
          <cell r="G243" t="str">
            <v>ВЛ</v>
          </cell>
          <cell r="H243" t="str">
            <v>0555991</v>
          </cell>
          <cell r="I243">
            <v>37609</v>
          </cell>
          <cell r="J243">
            <v>20000</v>
          </cell>
          <cell r="K243" t="str">
            <v>Рубли РФ</v>
          </cell>
          <cell r="L243" t="str">
            <v>по предъявлении</v>
          </cell>
          <cell r="M243">
            <v>37609</v>
          </cell>
          <cell r="N243">
            <v>0</v>
          </cell>
          <cell r="P243">
            <v>19800</v>
          </cell>
          <cell r="Q243">
            <v>0.99</v>
          </cell>
          <cell r="R243">
            <v>19800</v>
          </cell>
          <cell r="S243">
            <v>37636</v>
          </cell>
          <cell r="T243" t="str">
            <v>15/01-01</v>
          </cell>
          <cell r="U243" t="str">
            <v>ООО «ЕВРОСТРОЙ МОНТАЖ»</v>
          </cell>
          <cell r="V243">
            <v>1</v>
          </cell>
          <cell r="W243">
            <v>20000</v>
          </cell>
          <cell r="X243">
            <v>37636</v>
          </cell>
          <cell r="Z243" t="str">
            <v>Сбербанк РФ</v>
          </cell>
          <cell r="AA243">
            <v>200</v>
          </cell>
          <cell r="AB243">
            <v>3.6868686868686873</v>
          </cell>
          <cell r="AC243">
            <v>3.6868686868686873</v>
          </cell>
          <cell r="AD243" t="str">
            <v>предъявлен</v>
          </cell>
          <cell r="AF243" t="str">
            <v/>
          </cell>
          <cell r="AG243" t="str">
            <v/>
          </cell>
          <cell r="AI243" t="str">
            <v/>
          </cell>
        </row>
        <row r="244">
          <cell r="A244">
            <v>240</v>
          </cell>
          <cell r="B244" t="str">
            <v>диск</v>
          </cell>
          <cell r="C244" t="str">
            <v>51401</v>
          </cell>
          <cell r="D244" t="str">
            <v>51401`810`2`0400`0000002</v>
          </cell>
          <cell r="E244" t="str">
            <v>Сбербанк РФ</v>
          </cell>
          <cell r="F244" t="str">
            <v>банк</v>
          </cell>
          <cell r="G244" t="str">
            <v>ВЛ</v>
          </cell>
          <cell r="H244" t="str">
            <v>0554964</v>
          </cell>
          <cell r="I244">
            <v>37613</v>
          </cell>
          <cell r="J244">
            <v>41000</v>
          </cell>
          <cell r="K244" t="str">
            <v>Рубли РФ</v>
          </cell>
          <cell r="L244" t="str">
            <v>по предъявлении</v>
          </cell>
          <cell r="M244">
            <v>37613</v>
          </cell>
          <cell r="N244">
            <v>0</v>
          </cell>
          <cell r="P244">
            <v>40800</v>
          </cell>
          <cell r="Q244">
            <v>0.99512195121951219</v>
          </cell>
          <cell r="R244">
            <v>40800</v>
          </cell>
          <cell r="S244">
            <v>37636</v>
          </cell>
          <cell r="T244" t="str">
            <v>15/01-01</v>
          </cell>
          <cell r="U244" t="str">
            <v>ООО «ЕВРОСТРОЙ МОНТАЖ»</v>
          </cell>
          <cell r="V244">
            <v>1</v>
          </cell>
          <cell r="W244">
            <v>41000</v>
          </cell>
          <cell r="X244">
            <v>37636</v>
          </cell>
          <cell r="Z244" t="str">
            <v>Сбербанк РФ</v>
          </cell>
          <cell r="AA244">
            <v>200</v>
          </cell>
          <cell r="AB244">
            <v>1.7892156862745099</v>
          </cell>
          <cell r="AC244">
            <v>1.7892156862745099</v>
          </cell>
          <cell r="AD244" t="str">
            <v>предъявлен</v>
          </cell>
          <cell r="AF244" t="str">
            <v/>
          </cell>
          <cell r="AG244" t="str">
            <v/>
          </cell>
          <cell r="AI244" t="str">
            <v/>
          </cell>
        </row>
        <row r="245">
          <cell r="A245">
            <v>241</v>
          </cell>
          <cell r="B245" t="str">
            <v>диск</v>
          </cell>
          <cell r="C245" t="str">
            <v>51401</v>
          </cell>
          <cell r="D245" t="str">
            <v>51401`810`2`0400`0000002</v>
          </cell>
          <cell r="E245" t="str">
            <v>Сбербанк РФ</v>
          </cell>
          <cell r="F245" t="str">
            <v>банк</v>
          </cell>
          <cell r="G245" t="str">
            <v>ВЛ</v>
          </cell>
          <cell r="H245" t="str">
            <v>0180674</v>
          </cell>
          <cell r="I245">
            <v>37575</v>
          </cell>
          <cell r="J245">
            <v>100000</v>
          </cell>
          <cell r="K245" t="str">
            <v>Рубли РФ</v>
          </cell>
          <cell r="L245" t="str">
            <v>по предъявлении</v>
          </cell>
          <cell r="M245">
            <v>37575</v>
          </cell>
          <cell r="N245">
            <v>0</v>
          </cell>
          <cell r="P245">
            <v>99800</v>
          </cell>
          <cell r="Q245">
            <v>0.998</v>
          </cell>
          <cell r="R245">
            <v>99800</v>
          </cell>
          <cell r="S245">
            <v>37636</v>
          </cell>
          <cell r="T245" t="str">
            <v>15/01-01</v>
          </cell>
          <cell r="U245" t="str">
            <v>ООО «ЕВРОСТРОЙ МОНТАЖ»</v>
          </cell>
          <cell r="V245">
            <v>1</v>
          </cell>
          <cell r="W245">
            <v>100000</v>
          </cell>
          <cell r="X245">
            <v>37636</v>
          </cell>
          <cell r="Z245" t="str">
            <v>Сбербанк РФ</v>
          </cell>
          <cell r="AA245">
            <v>200</v>
          </cell>
          <cell r="AB245">
            <v>0.73146292585170336</v>
          </cell>
          <cell r="AC245">
            <v>0.73146292585170336</v>
          </cell>
          <cell r="AD245" t="str">
            <v>предъявлен</v>
          </cell>
          <cell r="AF245" t="str">
            <v/>
          </cell>
          <cell r="AG245" t="str">
            <v/>
          </cell>
          <cell r="AI245" t="str">
            <v/>
          </cell>
        </row>
        <row r="246">
          <cell r="A246">
            <v>242</v>
          </cell>
          <cell r="B246" t="str">
            <v>диск</v>
          </cell>
          <cell r="C246" t="str">
            <v>51401</v>
          </cell>
          <cell r="D246" t="str">
            <v>51401`810`2`0400`0000002</v>
          </cell>
          <cell r="E246" t="str">
            <v>Сбербанк РФ</v>
          </cell>
          <cell r="F246" t="str">
            <v>банк</v>
          </cell>
          <cell r="G246" t="str">
            <v>ВЛ</v>
          </cell>
          <cell r="H246" t="str">
            <v>0504824</v>
          </cell>
          <cell r="I246">
            <v>37593</v>
          </cell>
          <cell r="J246">
            <v>100000</v>
          </cell>
          <cell r="K246" t="str">
            <v>Рубли РФ</v>
          </cell>
          <cell r="L246" t="str">
            <v>по предъявлении</v>
          </cell>
          <cell r="M246">
            <v>37593</v>
          </cell>
          <cell r="N246">
            <v>0</v>
          </cell>
          <cell r="P246">
            <v>99800</v>
          </cell>
          <cell r="Q246">
            <v>0.998</v>
          </cell>
          <cell r="R246">
            <v>99800</v>
          </cell>
          <cell r="S246">
            <v>37636</v>
          </cell>
          <cell r="T246" t="str">
            <v>15/01-01</v>
          </cell>
          <cell r="U246" t="str">
            <v>ООО «ЕВРОСТРОЙ МОНТАЖ»</v>
          </cell>
          <cell r="V246">
            <v>1</v>
          </cell>
          <cell r="W246">
            <v>100000</v>
          </cell>
          <cell r="X246">
            <v>37636</v>
          </cell>
          <cell r="Z246" t="str">
            <v>Сбербанк РФ</v>
          </cell>
          <cell r="AA246">
            <v>200</v>
          </cell>
          <cell r="AB246">
            <v>0.73146292585170336</v>
          </cell>
          <cell r="AC246">
            <v>0.73146292585170336</v>
          </cell>
          <cell r="AD246" t="str">
            <v>предъявлен</v>
          </cell>
          <cell r="AF246" t="str">
            <v/>
          </cell>
          <cell r="AG246" t="str">
            <v/>
          </cell>
          <cell r="AI246" t="str">
            <v/>
          </cell>
        </row>
        <row r="247">
          <cell r="A247">
            <v>243</v>
          </cell>
          <cell r="B247" t="str">
            <v>диск</v>
          </cell>
          <cell r="C247" t="str">
            <v>51401</v>
          </cell>
          <cell r="D247" t="str">
            <v>51401`810`2`0400`0000002</v>
          </cell>
          <cell r="E247" t="str">
            <v>Сбербанк РФ</v>
          </cell>
          <cell r="F247" t="str">
            <v>банк</v>
          </cell>
          <cell r="G247" t="str">
            <v>ВЛ</v>
          </cell>
          <cell r="H247" t="str">
            <v>0869924</v>
          </cell>
          <cell r="I247">
            <v>37625</v>
          </cell>
          <cell r="J247">
            <v>300000</v>
          </cell>
          <cell r="K247" t="str">
            <v>Рубли РФ</v>
          </cell>
          <cell r="L247" t="str">
            <v>по предъявлении, но не ранее 08.01.2003г.</v>
          </cell>
          <cell r="M247">
            <v>37629</v>
          </cell>
          <cell r="N247">
            <v>0</v>
          </cell>
          <cell r="P247">
            <v>299800</v>
          </cell>
          <cell r="Q247">
            <v>0.9993333333333333</v>
          </cell>
          <cell r="R247">
            <v>299800</v>
          </cell>
          <cell r="S247">
            <v>37636</v>
          </cell>
          <cell r="T247" t="str">
            <v>15/01-01</v>
          </cell>
          <cell r="U247" t="str">
            <v>ООО «ЕВРОСТРОЙ МОНТАЖ»</v>
          </cell>
          <cell r="V247">
            <v>1</v>
          </cell>
          <cell r="W247">
            <v>300000</v>
          </cell>
          <cell r="X247">
            <v>37636</v>
          </cell>
          <cell r="Z247" t="str">
            <v>Сбербанк РФ</v>
          </cell>
          <cell r="AA247">
            <v>200</v>
          </cell>
          <cell r="AB247">
            <v>0.24349566377585055</v>
          </cell>
          <cell r="AC247">
            <v>0.24349566377585055</v>
          </cell>
          <cell r="AD247" t="str">
            <v>предъявлен</v>
          </cell>
          <cell r="AF247" t="str">
            <v/>
          </cell>
          <cell r="AG247" t="str">
            <v/>
          </cell>
          <cell r="AI247" t="str">
            <v/>
          </cell>
        </row>
        <row r="248">
          <cell r="A248">
            <v>244</v>
          </cell>
          <cell r="B248" t="str">
            <v>диск</v>
          </cell>
          <cell r="C248" t="str">
            <v>51401</v>
          </cell>
          <cell r="D248" t="str">
            <v>51401`810`2`0400`0000002</v>
          </cell>
          <cell r="E248" t="str">
            <v>Сбербанк РФ</v>
          </cell>
          <cell r="F248" t="str">
            <v>банк</v>
          </cell>
          <cell r="G248" t="str">
            <v>ВЛ</v>
          </cell>
          <cell r="H248" t="str">
            <v>0771144</v>
          </cell>
          <cell r="I248">
            <v>37613</v>
          </cell>
          <cell r="J248">
            <v>44400</v>
          </cell>
          <cell r="K248" t="str">
            <v>Рубли РФ</v>
          </cell>
          <cell r="L248" t="str">
            <v>по предъявлении</v>
          </cell>
          <cell r="M248">
            <v>37613</v>
          </cell>
          <cell r="N248">
            <v>0</v>
          </cell>
          <cell r="P248">
            <v>44200</v>
          </cell>
          <cell r="Q248">
            <v>0.99549549549549554</v>
          </cell>
          <cell r="R248">
            <v>44200</v>
          </cell>
          <cell r="S248">
            <v>37636</v>
          </cell>
          <cell r="T248" t="str">
            <v>15/01-01</v>
          </cell>
          <cell r="U248" t="str">
            <v>ООО «ЕВРОСТРОЙ МОНТАЖ»</v>
          </cell>
          <cell r="V248">
            <v>1</v>
          </cell>
          <cell r="W248">
            <v>44400</v>
          </cell>
          <cell r="X248">
            <v>37636</v>
          </cell>
          <cell r="Z248" t="str">
            <v>Сбербанк РФ</v>
          </cell>
          <cell r="AA248">
            <v>200</v>
          </cell>
          <cell r="AB248">
            <v>1.6515837104072399</v>
          </cell>
          <cell r="AC248">
            <v>1.6515837104072399</v>
          </cell>
          <cell r="AD248" t="str">
            <v>предъявлен</v>
          </cell>
          <cell r="AF248" t="str">
            <v/>
          </cell>
          <cell r="AG248" t="str">
            <v/>
          </cell>
          <cell r="AI248" t="str">
            <v/>
          </cell>
        </row>
        <row r="249">
          <cell r="A249">
            <v>245</v>
          </cell>
          <cell r="B249" t="str">
            <v>диск</v>
          </cell>
          <cell r="C249" t="str">
            <v>51401</v>
          </cell>
          <cell r="D249" t="str">
            <v>51401`810`2`0400`0000002</v>
          </cell>
          <cell r="E249" t="str">
            <v>Сбербанк РФ</v>
          </cell>
          <cell r="F249" t="str">
            <v>банк</v>
          </cell>
          <cell r="G249" t="str">
            <v>ВЛ</v>
          </cell>
          <cell r="H249" t="str">
            <v>0467208</v>
          </cell>
          <cell r="I249">
            <v>37616</v>
          </cell>
          <cell r="J249">
            <v>100000</v>
          </cell>
          <cell r="K249" t="str">
            <v>Рубли РФ</v>
          </cell>
          <cell r="L249" t="str">
            <v>по предъявлении</v>
          </cell>
          <cell r="M249">
            <v>37616</v>
          </cell>
          <cell r="N249">
            <v>0</v>
          </cell>
          <cell r="P249">
            <v>99800</v>
          </cell>
          <cell r="Q249">
            <v>0.998</v>
          </cell>
          <cell r="R249">
            <v>99800</v>
          </cell>
          <cell r="S249">
            <v>37636</v>
          </cell>
          <cell r="T249" t="str">
            <v>15/01-01</v>
          </cell>
          <cell r="U249" t="str">
            <v>ООО «ЕВРОСТРОЙ МОНТАЖ»</v>
          </cell>
          <cell r="V249">
            <v>1</v>
          </cell>
          <cell r="W249">
            <v>100000</v>
          </cell>
          <cell r="X249">
            <v>37636</v>
          </cell>
          <cell r="Z249" t="str">
            <v>Сбербанк РФ</v>
          </cell>
          <cell r="AA249">
            <v>200</v>
          </cell>
          <cell r="AB249">
            <v>0.73146292585170336</v>
          </cell>
          <cell r="AC249">
            <v>0.73146292585170336</v>
          </cell>
          <cell r="AD249" t="str">
            <v>предъявлен</v>
          </cell>
          <cell r="AF249" t="str">
            <v/>
          </cell>
          <cell r="AG249" t="str">
            <v/>
          </cell>
          <cell r="AI249" t="str">
            <v/>
          </cell>
        </row>
        <row r="250">
          <cell r="A250">
            <v>246</v>
          </cell>
          <cell r="B250" t="str">
            <v>диск</v>
          </cell>
          <cell r="C250" t="str">
            <v>51401</v>
          </cell>
          <cell r="D250" t="str">
            <v>51401`810`2`0400`0000002</v>
          </cell>
          <cell r="E250" t="str">
            <v>Сбербанк РФ</v>
          </cell>
          <cell r="F250" t="str">
            <v>банк</v>
          </cell>
          <cell r="G250" t="str">
            <v>ВЛ</v>
          </cell>
          <cell r="H250" t="str">
            <v>0543437</v>
          </cell>
          <cell r="I250">
            <v>37617</v>
          </cell>
          <cell r="J250">
            <v>150000</v>
          </cell>
          <cell r="K250" t="str">
            <v>Рубли РФ</v>
          </cell>
          <cell r="L250" t="str">
            <v>по предъявлении</v>
          </cell>
          <cell r="M250">
            <v>37617</v>
          </cell>
          <cell r="N250">
            <v>0</v>
          </cell>
          <cell r="P250">
            <v>149800</v>
          </cell>
          <cell r="Q250">
            <v>0.9986666666666667</v>
          </cell>
          <cell r="R250">
            <v>149800</v>
          </cell>
          <cell r="S250">
            <v>37636</v>
          </cell>
          <cell r="T250" t="str">
            <v>15/01-01</v>
          </cell>
          <cell r="U250" t="str">
            <v>ООО «ЕВРОСТРОЙ МОНТАЖ»</v>
          </cell>
          <cell r="V250">
            <v>1</v>
          </cell>
          <cell r="W250">
            <v>150000</v>
          </cell>
          <cell r="X250">
            <v>37636</v>
          </cell>
          <cell r="Z250" t="str">
            <v>Сбербанк РФ</v>
          </cell>
          <cell r="AA250">
            <v>200</v>
          </cell>
          <cell r="AB250">
            <v>0.48731642189586111</v>
          </cell>
          <cell r="AC250">
            <v>0.48731642189586111</v>
          </cell>
          <cell r="AD250" t="str">
            <v>предъявлен</v>
          </cell>
          <cell r="AF250" t="str">
            <v/>
          </cell>
          <cell r="AG250" t="str">
            <v/>
          </cell>
          <cell r="AI250" t="str">
            <v/>
          </cell>
        </row>
        <row r="251">
          <cell r="A251">
            <v>247</v>
          </cell>
          <cell r="B251" t="str">
            <v>диск</v>
          </cell>
          <cell r="C251" t="str">
            <v>51401</v>
          </cell>
          <cell r="D251" t="str">
            <v>51401`810`2`0400`0000002</v>
          </cell>
          <cell r="E251" t="str">
            <v>Сбербанк РФ</v>
          </cell>
          <cell r="F251" t="str">
            <v>банк</v>
          </cell>
          <cell r="G251" t="str">
            <v>ВЛ</v>
          </cell>
          <cell r="H251" t="str">
            <v>0701558</v>
          </cell>
          <cell r="I251">
            <v>37572</v>
          </cell>
          <cell r="J251">
            <v>150000</v>
          </cell>
          <cell r="K251" t="str">
            <v>Рубли РФ</v>
          </cell>
          <cell r="L251" t="str">
            <v>по предъявлении</v>
          </cell>
          <cell r="M251">
            <v>37572</v>
          </cell>
          <cell r="N251">
            <v>0</v>
          </cell>
          <cell r="P251">
            <v>149800</v>
          </cell>
          <cell r="Q251">
            <v>0.9986666666666667</v>
          </cell>
          <cell r="R251">
            <v>149800</v>
          </cell>
          <cell r="S251">
            <v>37636</v>
          </cell>
          <cell r="T251" t="str">
            <v>15/01-01</v>
          </cell>
          <cell r="U251" t="str">
            <v>ООО «ЕВРОСТРОЙ МОНТАЖ»</v>
          </cell>
          <cell r="V251">
            <v>1</v>
          </cell>
          <cell r="W251">
            <v>150000</v>
          </cell>
          <cell r="X251">
            <v>37636</v>
          </cell>
          <cell r="Z251" t="str">
            <v>Сбербанк РФ</v>
          </cell>
          <cell r="AA251">
            <v>200</v>
          </cell>
          <cell r="AB251">
            <v>0.48731642189586111</v>
          </cell>
          <cell r="AC251">
            <v>0.48731642189586111</v>
          </cell>
          <cell r="AD251" t="str">
            <v>предъявлен</v>
          </cell>
          <cell r="AF251" t="str">
            <v/>
          </cell>
          <cell r="AG251" t="str">
            <v/>
          </cell>
          <cell r="AI251" t="str">
            <v/>
          </cell>
        </row>
        <row r="252">
          <cell r="A252">
            <v>248</v>
          </cell>
          <cell r="B252" t="str">
            <v>диск</v>
          </cell>
          <cell r="C252" t="str">
            <v>51401</v>
          </cell>
          <cell r="D252" t="str">
            <v>51401`810`2`0400`0000002</v>
          </cell>
          <cell r="E252" t="str">
            <v>Сбербанк РФ</v>
          </cell>
          <cell r="F252" t="str">
            <v>банк</v>
          </cell>
          <cell r="G252" t="str">
            <v>ВЛ</v>
          </cell>
          <cell r="H252" t="str">
            <v>0546179</v>
          </cell>
          <cell r="I252">
            <v>37638</v>
          </cell>
          <cell r="J252">
            <v>620000</v>
          </cell>
          <cell r="K252" t="str">
            <v>Рубли РФ</v>
          </cell>
          <cell r="L252" t="str">
            <v>по предъявлении</v>
          </cell>
          <cell r="M252">
            <v>37638</v>
          </cell>
          <cell r="N252">
            <v>0</v>
          </cell>
          <cell r="P252">
            <v>620000</v>
          </cell>
          <cell r="Q252">
            <v>1</v>
          </cell>
          <cell r="R252">
            <v>620000</v>
          </cell>
          <cell r="S252">
            <v>37638</v>
          </cell>
          <cell r="T252" t="str">
            <v>Уведомление №1 от 17.01.03 к договору №227 от 17.01.03</v>
          </cell>
          <cell r="U252" t="str">
            <v>Сбербанк РФ</v>
          </cell>
          <cell r="V252">
            <v>1.005242</v>
          </cell>
          <cell r="W252">
            <v>623250</v>
          </cell>
          <cell r="X252">
            <v>37641</v>
          </cell>
          <cell r="Y252" t="str">
            <v>заявка №9 от 20.01.03 к договору №3 от 09.12.02</v>
          </cell>
          <cell r="Z252" t="str">
            <v>Ахмадишин Флюрь Назипович</v>
          </cell>
          <cell r="AA252">
            <v>3250</v>
          </cell>
          <cell r="AB252">
            <v>0</v>
          </cell>
          <cell r="AC252">
            <v>0.63776881720430112</v>
          </cell>
          <cell r="AD252" t="str">
            <v>продан</v>
          </cell>
          <cell r="AF252" t="str">
            <v/>
          </cell>
          <cell r="AG252" t="str">
            <v/>
          </cell>
          <cell r="AI252" t="str">
            <v/>
          </cell>
        </row>
        <row r="253">
          <cell r="A253">
            <v>249</v>
          </cell>
          <cell r="B253" t="str">
            <v>диск</v>
          </cell>
          <cell r="C253" t="str">
            <v>51401</v>
          </cell>
          <cell r="D253" t="str">
            <v>51401`810`2`0400`0000002</v>
          </cell>
          <cell r="E253" t="str">
            <v>Сбербанк РФ</v>
          </cell>
          <cell r="F253" t="str">
            <v>банк</v>
          </cell>
          <cell r="G253" t="str">
            <v>ВЛ</v>
          </cell>
          <cell r="H253" t="str">
            <v>0546180</v>
          </cell>
          <cell r="I253">
            <v>37638</v>
          </cell>
          <cell r="J253">
            <v>320000</v>
          </cell>
          <cell r="K253" t="str">
            <v>Рубли РФ</v>
          </cell>
          <cell r="L253" t="str">
            <v>по предъявлении</v>
          </cell>
          <cell r="M253">
            <v>37638</v>
          </cell>
          <cell r="N253">
            <v>0</v>
          </cell>
          <cell r="P253">
            <v>320000</v>
          </cell>
          <cell r="Q253">
            <v>1</v>
          </cell>
          <cell r="R253">
            <v>320000</v>
          </cell>
          <cell r="S253">
            <v>37638</v>
          </cell>
          <cell r="T253" t="str">
            <v>Уведомление №1 от 17.01.03 к договору №227 от 17.01.03</v>
          </cell>
          <cell r="U253" t="str">
            <v>Сбербанк РФ</v>
          </cell>
          <cell r="V253">
            <v>1.0054689999999999</v>
          </cell>
          <cell r="W253">
            <v>321750</v>
          </cell>
          <cell r="X253">
            <v>37641</v>
          </cell>
          <cell r="Y253" t="str">
            <v>заявка №10 от 20.01.03 к договору №3 от 09.12.02</v>
          </cell>
          <cell r="Z253" t="str">
            <v>Ахмадишин Флюрь Назипович</v>
          </cell>
          <cell r="AA253">
            <v>1750</v>
          </cell>
          <cell r="AB253">
            <v>0</v>
          </cell>
          <cell r="AC253">
            <v>0.66536458333333326</v>
          </cell>
          <cell r="AD253" t="str">
            <v>продан</v>
          </cell>
          <cell r="AF253" t="str">
            <v/>
          </cell>
          <cell r="AG253" t="str">
            <v/>
          </cell>
          <cell r="AI253" t="str">
            <v/>
          </cell>
        </row>
        <row r="254">
          <cell r="A254">
            <v>250</v>
          </cell>
          <cell r="B254" t="str">
            <v>диск</v>
          </cell>
          <cell r="C254" t="str">
            <v>51401</v>
          </cell>
          <cell r="D254" t="str">
            <v>51401`810`2`0400`0000002</v>
          </cell>
          <cell r="E254" t="str">
            <v>Сбербанк РФ</v>
          </cell>
          <cell r="F254" t="str">
            <v>банк</v>
          </cell>
          <cell r="G254" t="str">
            <v>ВЛ</v>
          </cell>
          <cell r="H254" t="str">
            <v>0546181</v>
          </cell>
          <cell r="I254">
            <v>37638</v>
          </cell>
          <cell r="J254">
            <v>10000</v>
          </cell>
          <cell r="K254" t="str">
            <v>Рубли РФ</v>
          </cell>
          <cell r="L254" t="str">
            <v>по предъявлении</v>
          </cell>
          <cell r="M254">
            <v>37638</v>
          </cell>
          <cell r="N254">
            <v>0</v>
          </cell>
          <cell r="P254">
            <v>10000</v>
          </cell>
          <cell r="Q254">
            <v>1</v>
          </cell>
          <cell r="R254">
            <v>10000</v>
          </cell>
          <cell r="S254">
            <v>37638</v>
          </cell>
          <cell r="T254" t="str">
            <v>Уведомление №1 от 17.01.03 к договору №227 от 17.01.03</v>
          </cell>
          <cell r="U254" t="str">
            <v>Сбербанк РФ</v>
          </cell>
          <cell r="V254">
            <v>1.02</v>
          </cell>
          <cell r="W254">
            <v>10200</v>
          </cell>
          <cell r="X254">
            <v>37641</v>
          </cell>
          <cell r="Y254" t="str">
            <v>заявка №11 от 20.01.03 к договору №3 от 09.12.02</v>
          </cell>
          <cell r="Z254" t="str">
            <v>Ахмадишин Флюрь Назипович</v>
          </cell>
          <cell r="AA254">
            <v>200</v>
          </cell>
          <cell r="AB254">
            <v>0</v>
          </cell>
          <cell r="AC254">
            <v>2.4333333333333331</v>
          </cell>
          <cell r="AD254" t="str">
            <v>продан</v>
          </cell>
          <cell r="AF254" t="str">
            <v/>
          </cell>
          <cell r="AG254" t="str">
            <v/>
          </cell>
          <cell r="AI254" t="str">
            <v/>
          </cell>
        </row>
        <row r="255">
          <cell r="A255">
            <v>251</v>
          </cell>
          <cell r="B255" t="str">
            <v>диск</v>
          </cell>
          <cell r="C255" t="str">
            <v>51502</v>
          </cell>
          <cell r="D255" t="str">
            <v>51502`810`5`0400`0000012</v>
          </cell>
          <cell r="E255" t="str">
            <v>ОАО «Стеклонит»</v>
          </cell>
          <cell r="F255" t="str">
            <v>прочие</v>
          </cell>
          <cell r="H255" t="str">
            <v>000001</v>
          </cell>
          <cell r="I255">
            <v>37641</v>
          </cell>
          <cell r="J255">
            <v>302260.27</v>
          </cell>
          <cell r="K255" t="str">
            <v>Рубли РФ</v>
          </cell>
          <cell r="L255" t="str">
            <v>по предъявлении, но не ранее 31.01.2003г.</v>
          </cell>
          <cell r="M255">
            <v>37652</v>
          </cell>
          <cell r="N255">
            <v>0.24999956060606265</v>
          </cell>
          <cell r="P255">
            <v>300000</v>
          </cell>
          <cell r="Q255">
            <v>0.99252210685843689</v>
          </cell>
          <cell r="R255">
            <v>300000</v>
          </cell>
          <cell r="S255">
            <v>37641</v>
          </cell>
          <cell r="T255" t="str">
            <v>20/01-01</v>
          </cell>
          <cell r="U255" t="str">
            <v>ОАО «Стеклонит»</v>
          </cell>
          <cell r="V255">
            <v>0.99728099999999997</v>
          </cell>
          <cell r="W255">
            <v>301438.36</v>
          </cell>
          <cell r="X255">
            <v>37648</v>
          </cell>
          <cell r="Y255" t="str">
            <v>27/01-01</v>
          </cell>
          <cell r="Z255" t="str">
            <v>ОАО «Стеклонит»</v>
          </cell>
          <cell r="AA255">
            <v>1438.359999999986</v>
          </cell>
          <cell r="AB255">
            <v>0.24999956060606265</v>
          </cell>
          <cell r="AC255">
            <v>0.25000066666666421</v>
          </cell>
          <cell r="AD255" t="str">
            <v>продан</v>
          </cell>
          <cell r="AF255" t="str">
            <v/>
          </cell>
          <cell r="AG255" t="str">
            <v/>
          </cell>
          <cell r="AI255" t="str">
            <v/>
          </cell>
        </row>
        <row r="256">
          <cell r="A256">
            <v>252</v>
          </cell>
          <cell r="B256" t="str">
            <v>диск</v>
          </cell>
          <cell r="C256" t="str">
            <v>51504</v>
          </cell>
          <cell r="D256" t="str">
            <v>51504`810`8`0400`0000008</v>
          </cell>
          <cell r="E256" t="str">
            <v>Общество с ограниченной ответсвенностью «Юнистрой»</v>
          </cell>
          <cell r="F256" t="str">
            <v>прочие</v>
          </cell>
          <cell r="H256" t="str">
            <v>000001</v>
          </cell>
          <cell r="I256">
            <v>37641</v>
          </cell>
          <cell r="J256">
            <v>105000</v>
          </cell>
          <cell r="K256" t="str">
            <v>Рубли РФ</v>
          </cell>
          <cell r="L256" t="str">
            <v>по предъявлении, но не ранее 20.05.2003</v>
          </cell>
          <cell r="M256">
            <v>37761</v>
          </cell>
          <cell r="N256">
            <v>0.15208333333333332</v>
          </cell>
          <cell r="P256">
            <v>100000</v>
          </cell>
          <cell r="Q256">
            <v>0.95238095238095233</v>
          </cell>
          <cell r="R256">
            <v>100000</v>
          </cell>
          <cell r="S256">
            <v>37641</v>
          </cell>
          <cell r="T256" t="str">
            <v>20/01-02</v>
          </cell>
          <cell r="U256" t="str">
            <v>Общество с ограниченной ответсвенностью «Юнистрой»</v>
          </cell>
          <cell r="V256">
            <v>0.97142899999999999</v>
          </cell>
          <cell r="W256">
            <v>102000</v>
          </cell>
          <cell r="X256">
            <v>37701</v>
          </cell>
          <cell r="Y256" t="str">
            <v>21/03-01</v>
          </cell>
          <cell r="Z256" t="str">
            <v>ООО «Многопрофильная компания «Мегастрой»</v>
          </cell>
          <cell r="AA256">
            <v>2000</v>
          </cell>
          <cell r="AB256">
            <v>0.15208333333333332</v>
          </cell>
          <cell r="AC256">
            <v>0.12166666666666666</v>
          </cell>
          <cell r="AD256" t="str">
            <v>продан</v>
          </cell>
          <cell r="AE256">
            <v>1</v>
          </cell>
          <cell r="AF256">
            <v>1000</v>
          </cell>
          <cell r="AG256" t="str">
            <v>51510`810`2`0400`0000045</v>
          </cell>
          <cell r="AI256" t="str">
            <v/>
          </cell>
        </row>
        <row r="257">
          <cell r="A257">
            <v>253</v>
          </cell>
          <cell r="B257" t="str">
            <v>диск</v>
          </cell>
          <cell r="C257" t="str">
            <v>51504</v>
          </cell>
          <cell r="D257" t="str">
            <v>51504`810`8`0400`0000008</v>
          </cell>
          <cell r="E257" t="str">
            <v>Общество с ограниченной ответсвенностью «Юнистрой»</v>
          </cell>
          <cell r="F257" t="str">
            <v>прочие</v>
          </cell>
          <cell r="H257" t="str">
            <v>000002</v>
          </cell>
          <cell r="I257">
            <v>37641</v>
          </cell>
          <cell r="J257">
            <v>105000</v>
          </cell>
          <cell r="K257" t="str">
            <v>Рубли РФ</v>
          </cell>
          <cell r="L257" t="str">
            <v>по предъявлении, но не ранее 20.05.2003</v>
          </cell>
          <cell r="M257">
            <v>37761</v>
          </cell>
          <cell r="N257">
            <v>0.15208333333333332</v>
          </cell>
          <cell r="P257">
            <v>100000</v>
          </cell>
          <cell r="Q257">
            <v>0.95238095238095233</v>
          </cell>
          <cell r="R257">
            <v>100000</v>
          </cell>
          <cell r="S257">
            <v>37641</v>
          </cell>
          <cell r="T257" t="str">
            <v>20/01-02</v>
          </cell>
          <cell r="U257" t="str">
            <v>Общество с ограниченной ответсвенностью «Юнистрой»</v>
          </cell>
          <cell r="V257">
            <v>0.97142899999999999</v>
          </cell>
          <cell r="W257">
            <v>102000</v>
          </cell>
          <cell r="X257">
            <v>37701</v>
          </cell>
          <cell r="Y257" t="str">
            <v>21/03-01</v>
          </cell>
          <cell r="Z257" t="str">
            <v>ООО «Многопрофильная компания «Мегастрой»</v>
          </cell>
          <cell r="AA257">
            <v>2000</v>
          </cell>
          <cell r="AB257">
            <v>0.15208333333333332</v>
          </cell>
          <cell r="AC257">
            <v>0.12166666666666666</v>
          </cell>
          <cell r="AD257" t="str">
            <v>продан</v>
          </cell>
          <cell r="AE257">
            <v>1</v>
          </cell>
          <cell r="AF257">
            <v>1000</v>
          </cell>
          <cell r="AG257" t="str">
            <v>51510`810`2`0400`0000045</v>
          </cell>
          <cell r="AI257" t="str">
            <v/>
          </cell>
        </row>
        <row r="258">
          <cell r="A258">
            <v>254</v>
          </cell>
          <cell r="B258" t="str">
            <v>диск</v>
          </cell>
          <cell r="C258" t="str">
            <v>51504</v>
          </cell>
          <cell r="D258" t="str">
            <v>51504`810`8`0400`0000008</v>
          </cell>
          <cell r="E258" t="str">
            <v>Общество с ограниченной ответсвенностью «Юнистрой»</v>
          </cell>
          <cell r="F258" t="str">
            <v>прочие</v>
          </cell>
          <cell r="H258" t="str">
            <v>000003</v>
          </cell>
          <cell r="I258">
            <v>37641</v>
          </cell>
          <cell r="J258">
            <v>105000</v>
          </cell>
          <cell r="K258" t="str">
            <v>Рубли РФ</v>
          </cell>
          <cell r="L258" t="str">
            <v>по предъявлении, но не ранее 20.05.2003</v>
          </cell>
          <cell r="M258">
            <v>37761</v>
          </cell>
          <cell r="N258">
            <v>0.15208333333333332</v>
          </cell>
          <cell r="P258">
            <v>100000</v>
          </cell>
          <cell r="Q258">
            <v>0.95238095238095233</v>
          </cell>
          <cell r="R258">
            <v>100000</v>
          </cell>
          <cell r="S258">
            <v>37641</v>
          </cell>
          <cell r="T258" t="str">
            <v>20/01-02</v>
          </cell>
          <cell r="U258" t="str">
            <v>Общество с ограниченной ответсвенностью «Юнистрой»</v>
          </cell>
          <cell r="V258">
            <v>0.97142899999999999</v>
          </cell>
          <cell r="W258">
            <v>102000</v>
          </cell>
          <cell r="X258">
            <v>37701</v>
          </cell>
          <cell r="Y258" t="str">
            <v>21/03-01</v>
          </cell>
          <cell r="Z258" t="str">
            <v>ООО «Многопрофильная компания «Мегастрой»</v>
          </cell>
          <cell r="AA258">
            <v>2000</v>
          </cell>
          <cell r="AB258">
            <v>0.15208333333333332</v>
          </cell>
          <cell r="AC258">
            <v>0.12166666666666666</v>
          </cell>
          <cell r="AD258" t="str">
            <v>продан</v>
          </cell>
          <cell r="AE258">
            <v>1</v>
          </cell>
          <cell r="AF258">
            <v>1000</v>
          </cell>
          <cell r="AG258" t="str">
            <v>51510`810`2`0400`0000045</v>
          </cell>
          <cell r="AI258" t="str">
            <v/>
          </cell>
        </row>
        <row r="259">
          <cell r="A259">
            <v>255</v>
          </cell>
          <cell r="B259" t="str">
            <v>диск</v>
          </cell>
          <cell r="C259" t="str">
            <v>51504</v>
          </cell>
          <cell r="D259" t="str">
            <v>51504`810`8`0400`0000008</v>
          </cell>
          <cell r="E259" t="str">
            <v>Общество с ограниченной ответсвенностью «Юнистрой»</v>
          </cell>
          <cell r="F259" t="str">
            <v>прочие</v>
          </cell>
          <cell r="H259" t="str">
            <v>000004</v>
          </cell>
          <cell r="I259">
            <v>37641</v>
          </cell>
          <cell r="J259">
            <v>105000</v>
          </cell>
          <cell r="K259" t="str">
            <v>Рубли РФ</v>
          </cell>
          <cell r="L259" t="str">
            <v>по предъявлении, но не ранее 20.05.2003</v>
          </cell>
          <cell r="M259">
            <v>37761</v>
          </cell>
          <cell r="N259">
            <v>0.15208333333333332</v>
          </cell>
          <cell r="P259">
            <v>100000</v>
          </cell>
          <cell r="Q259">
            <v>0.95238095238095233</v>
          </cell>
          <cell r="R259">
            <v>100000</v>
          </cell>
          <cell r="S259">
            <v>37641</v>
          </cell>
          <cell r="T259" t="str">
            <v>20/01-02</v>
          </cell>
          <cell r="U259" t="str">
            <v>Общество с ограниченной ответсвенностью «Юнистрой»</v>
          </cell>
          <cell r="V259">
            <v>0.97142899999999999</v>
          </cell>
          <cell r="W259">
            <v>102000</v>
          </cell>
          <cell r="X259">
            <v>37701</v>
          </cell>
          <cell r="Y259" t="str">
            <v>21/03-01</v>
          </cell>
          <cell r="Z259" t="str">
            <v>ООО «Многопрофильная компания «Мегастрой»</v>
          </cell>
          <cell r="AA259">
            <v>2000</v>
          </cell>
          <cell r="AB259">
            <v>0.15208333333333332</v>
          </cell>
          <cell r="AC259">
            <v>0.12166666666666666</v>
          </cell>
          <cell r="AD259" t="str">
            <v>продан</v>
          </cell>
          <cell r="AE259">
            <v>1</v>
          </cell>
          <cell r="AF259">
            <v>1000</v>
          </cell>
          <cell r="AG259" t="str">
            <v>51510`810`2`0400`0000045</v>
          </cell>
          <cell r="AI259" t="str">
            <v/>
          </cell>
        </row>
        <row r="260">
          <cell r="A260">
            <v>256</v>
          </cell>
          <cell r="B260" t="str">
            <v>диск</v>
          </cell>
          <cell r="C260" t="str">
            <v>51401</v>
          </cell>
          <cell r="D260" t="str">
            <v>51401`810`2`0400`0000002</v>
          </cell>
          <cell r="E260" t="str">
            <v>Сбербанк РФ</v>
          </cell>
          <cell r="F260" t="str">
            <v>банк</v>
          </cell>
          <cell r="G260" t="str">
            <v>ВЛ</v>
          </cell>
          <cell r="H260" t="str">
            <v>0516104</v>
          </cell>
          <cell r="I260">
            <v>37637</v>
          </cell>
          <cell r="J260">
            <v>147116.70000000001</v>
          </cell>
          <cell r="K260" t="str">
            <v>Рубли РФ</v>
          </cell>
          <cell r="L260" t="str">
            <v>по предъявлении</v>
          </cell>
          <cell r="M260">
            <v>37637</v>
          </cell>
          <cell r="N260">
            <v>0</v>
          </cell>
          <cell r="P260">
            <v>146916.70000000001</v>
          </cell>
          <cell r="Q260">
            <v>0.99864053503103323</v>
          </cell>
          <cell r="R260">
            <v>146916.70000000001</v>
          </cell>
          <cell r="S260">
            <v>37641</v>
          </cell>
          <cell r="T260" t="str">
            <v>20/01-03</v>
          </cell>
          <cell r="U260" t="str">
            <v>ООО «ЕВРОСТРОЙ МОНТАЖ»</v>
          </cell>
          <cell r="V260">
            <v>1</v>
          </cell>
          <cell r="W260">
            <v>147116.70000000001</v>
          </cell>
          <cell r="X260">
            <v>37642</v>
          </cell>
          <cell r="Z260" t="str">
            <v>Сбербанк РФ</v>
          </cell>
          <cell r="AA260">
            <v>200</v>
          </cell>
          <cell r="AB260">
            <v>0.49688020490522855</v>
          </cell>
          <cell r="AC260">
            <v>0.49688020490522855</v>
          </cell>
          <cell r="AD260" t="str">
            <v>предъявлен</v>
          </cell>
          <cell r="AE260">
            <v>1</v>
          </cell>
          <cell r="AF260">
            <v>1469.1670000000001</v>
          </cell>
          <cell r="AG260" t="str">
            <v/>
          </cell>
          <cell r="AI260" t="str">
            <v/>
          </cell>
        </row>
        <row r="261">
          <cell r="A261">
            <v>257</v>
          </cell>
          <cell r="B261" t="str">
            <v>диск</v>
          </cell>
          <cell r="C261" t="str">
            <v>51401</v>
          </cell>
          <cell r="D261" t="str">
            <v>51401`810`2`0400`0000002</v>
          </cell>
          <cell r="E261" t="str">
            <v>Сбербанк РФ</v>
          </cell>
          <cell r="F261" t="str">
            <v>банк</v>
          </cell>
          <cell r="G261" t="str">
            <v>ВЛ</v>
          </cell>
          <cell r="H261" t="str">
            <v>0516471</v>
          </cell>
          <cell r="I261">
            <v>37613</v>
          </cell>
          <cell r="J261">
            <v>54944</v>
          </cell>
          <cell r="K261" t="str">
            <v>Рубли РФ</v>
          </cell>
          <cell r="L261" t="str">
            <v>по предъявлении</v>
          </cell>
          <cell r="M261">
            <v>37613</v>
          </cell>
          <cell r="N261">
            <v>0</v>
          </cell>
          <cell r="P261">
            <v>54744</v>
          </cell>
          <cell r="Q261">
            <v>0.99635993011065815</v>
          </cell>
          <cell r="R261">
            <v>54744</v>
          </cell>
          <cell r="S261">
            <v>37641</v>
          </cell>
          <cell r="T261" t="str">
            <v>20/01-03</v>
          </cell>
          <cell r="U261" t="str">
            <v>ООО «ЕВРОСТРОЙ МОНТАЖ»</v>
          </cell>
          <cell r="V261">
            <v>1</v>
          </cell>
          <cell r="W261">
            <v>54944</v>
          </cell>
          <cell r="X261">
            <v>37642</v>
          </cell>
          <cell r="Z261" t="str">
            <v>Сбербанк РФ</v>
          </cell>
          <cell r="AA261">
            <v>200</v>
          </cell>
          <cell r="AB261">
            <v>1.3334794680695601</v>
          </cell>
          <cell r="AC261">
            <v>1.3334794680695601</v>
          </cell>
          <cell r="AD261" t="str">
            <v>предъявлен</v>
          </cell>
          <cell r="AE261">
            <v>1</v>
          </cell>
          <cell r="AF261">
            <v>547.44000000000005</v>
          </cell>
          <cell r="AG261" t="str">
            <v/>
          </cell>
          <cell r="AI261" t="str">
            <v/>
          </cell>
        </row>
        <row r="262">
          <cell r="A262">
            <v>258</v>
          </cell>
          <cell r="B262" t="str">
            <v>диск</v>
          </cell>
          <cell r="C262" t="str">
            <v>51401</v>
          </cell>
          <cell r="D262" t="str">
            <v>51401`810`2`0400`0000002</v>
          </cell>
          <cell r="E262" t="str">
            <v>Сбербанк РФ</v>
          </cell>
          <cell r="F262" t="str">
            <v>банк</v>
          </cell>
          <cell r="G262" t="str">
            <v>ВЛ</v>
          </cell>
          <cell r="H262" t="str">
            <v>0782596</v>
          </cell>
          <cell r="I262">
            <v>37593</v>
          </cell>
          <cell r="J262">
            <v>30000</v>
          </cell>
          <cell r="K262" t="str">
            <v>Рубли РФ</v>
          </cell>
          <cell r="L262" t="str">
            <v>по предъявлении</v>
          </cell>
          <cell r="M262">
            <v>37593</v>
          </cell>
          <cell r="N262">
            <v>0</v>
          </cell>
          <cell r="P262">
            <v>29800</v>
          </cell>
          <cell r="Q262">
            <v>0.99333333333333329</v>
          </cell>
          <cell r="R262">
            <v>29800</v>
          </cell>
          <cell r="S262">
            <v>37641</v>
          </cell>
          <cell r="T262" t="str">
            <v>20/01-03</v>
          </cell>
          <cell r="U262" t="str">
            <v>ООО «ЕВРОСТРОЙ МОНТАЖ»</v>
          </cell>
          <cell r="V262">
            <v>1</v>
          </cell>
          <cell r="W262">
            <v>30000</v>
          </cell>
          <cell r="X262">
            <v>37642</v>
          </cell>
          <cell r="Z262" t="str">
            <v>Сбербанк РФ</v>
          </cell>
          <cell r="AA262">
            <v>200</v>
          </cell>
          <cell r="AB262">
            <v>2.4496644295302015</v>
          </cell>
          <cell r="AC262">
            <v>2.4496644295302015</v>
          </cell>
          <cell r="AD262" t="str">
            <v>предъявлен</v>
          </cell>
          <cell r="AF262" t="str">
            <v/>
          </cell>
          <cell r="AG262" t="str">
            <v/>
          </cell>
          <cell r="AI262" t="str">
            <v/>
          </cell>
        </row>
        <row r="263">
          <cell r="A263">
            <v>259</v>
          </cell>
          <cell r="B263" t="str">
            <v>диск</v>
          </cell>
          <cell r="C263" t="str">
            <v>51401</v>
          </cell>
          <cell r="D263" t="str">
            <v>51401`810`2`0400`0000002</v>
          </cell>
          <cell r="E263" t="str">
            <v>Сбербанк РФ</v>
          </cell>
          <cell r="F263" t="str">
            <v>банк</v>
          </cell>
          <cell r="G263" t="str">
            <v>ВЛ</v>
          </cell>
          <cell r="H263" t="str">
            <v>0860796</v>
          </cell>
          <cell r="I263">
            <v>37593</v>
          </cell>
          <cell r="J263">
            <v>120000</v>
          </cell>
          <cell r="K263" t="str">
            <v>Рубли РФ</v>
          </cell>
          <cell r="L263" t="str">
            <v>по предъявлении</v>
          </cell>
          <cell r="M263">
            <v>37593</v>
          </cell>
          <cell r="N263">
            <v>0</v>
          </cell>
          <cell r="P263">
            <v>119800</v>
          </cell>
          <cell r="Q263">
            <v>0.99833333333333329</v>
          </cell>
          <cell r="R263">
            <v>119800</v>
          </cell>
          <cell r="S263">
            <v>37641</v>
          </cell>
          <cell r="T263" t="str">
            <v>20/01-03</v>
          </cell>
          <cell r="U263" t="str">
            <v>ООО «ЕВРОСТРОЙ МОНТАЖ»</v>
          </cell>
          <cell r="V263">
            <v>1</v>
          </cell>
          <cell r="W263">
            <v>120000</v>
          </cell>
          <cell r="X263">
            <v>37642</v>
          </cell>
          <cell r="Z263" t="str">
            <v>Сбербанк РФ</v>
          </cell>
          <cell r="AA263">
            <v>200</v>
          </cell>
          <cell r="AB263">
            <v>0.60934891485809684</v>
          </cell>
          <cell r="AC263">
            <v>0.60934891485809684</v>
          </cell>
          <cell r="AD263" t="str">
            <v>предъявлен</v>
          </cell>
          <cell r="AF263" t="str">
            <v/>
          </cell>
          <cell r="AG263" t="str">
            <v/>
          </cell>
          <cell r="AI263" t="str">
            <v/>
          </cell>
        </row>
        <row r="264">
          <cell r="A264">
            <v>260</v>
          </cell>
          <cell r="B264" t="str">
            <v>диск</v>
          </cell>
          <cell r="C264" t="str">
            <v>51401</v>
          </cell>
          <cell r="D264" t="str">
            <v>51401`810`2`0400`0000002</v>
          </cell>
          <cell r="E264" t="str">
            <v>Сбербанк РФ</v>
          </cell>
          <cell r="F264" t="str">
            <v>банк</v>
          </cell>
          <cell r="G264" t="str">
            <v>ВЛ</v>
          </cell>
          <cell r="H264" t="str">
            <v>0541812</v>
          </cell>
          <cell r="I264">
            <v>37631</v>
          </cell>
          <cell r="J264">
            <v>65000</v>
          </cell>
          <cell r="K264" t="str">
            <v>Рубли РФ</v>
          </cell>
          <cell r="L264" t="str">
            <v>по предъявлении</v>
          </cell>
          <cell r="M264">
            <v>37631</v>
          </cell>
          <cell r="N264">
            <v>0</v>
          </cell>
          <cell r="P264">
            <v>64800</v>
          </cell>
          <cell r="Q264">
            <v>0.99692307692307691</v>
          </cell>
          <cell r="R264">
            <v>64800</v>
          </cell>
          <cell r="S264">
            <v>37641</v>
          </cell>
          <cell r="T264" t="str">
            <v>20/01-03</v>
          </cell>
          <cell r="U264" t="str">
            <v>ООО «ЕВРОСТРОЙ МОНТАЖ»</v>
          </cell>
          <cell r="V264">
            <v>1</v>
          </cell>
          <cell r="W264">
            <v>65000</v>
          </cell>
          <cell r="X264">
            <v>37644</v>
          </cell>
          <cell r="Y264" t="str">
            <v>по договору подряда от 16.12.2002</v>
          </cell>
          <cell r="Z264" t="str">
            <v>ООО «Уралкомстройсервис»</v>
          </cell>
          <cell r="AA264">
            <v>200</v>
          </cell>
          <cell r="AB264">
            <v>1.1265432098765431</v>
          </cell>
          <cell r="AC264">
            <v>0.37551440329218105</v>
          </cell>
          <cell r="AD264" t="str">
            <v>продан</v>
          </cell>
          <cell r="AF264" t="str">
            <v/>
          </cell>
          <cell r="AG264" t="str">
            <v/>
          </cell>
          <cell r="AI264" t="str">
            <v/>
          </cell>
        </row>
        <row r="265">
          <cell r="A265">
            <v>261</v>
          </cell>
          <cell r="B265" t="str">
            <v>диск</v>
          </cell>
          <cell r="C265" t="str">
            <v>51401</v>
          </cell>
          <cell r="D265" t="str">
            <v>51401`810`2`0400`0000002</v>
          </cell>
          <cell r="E265" t="str">
            <v>Сбербанк РФ</v>
          </cell>
          <cell r="F265" t="str">
            <v>банк</v>
          </cell>
          <cell r="G265" t="str">
            <v>ВЛ</v>
          </cell>
          <cell r="H265" t="str">
            <v>0467490</v>
          </cell>
          <cell r="I265">
            <v>37631</v>
          </cell>
          <cell r="J265">
            <v>50000</v>
          </cell>
          <cell r="K265" t="str">
            <v>Рубли РФ</v>
          </cell>
          <cell r="L265" t="str">
            <v>по предъявлении</v>
          </cell>
          <cell r="M265">
            <v>37631</v>
          </cell>
          <cell r="N265">
            <v>0</v>
          </cell>
          <cell r="P265">
            <v>49800</v>
          </cell>
          <cell r="Q265">
            <v>0.996</v>
          </cell>
          <cell r="R265">
            <v>49800</v>
          </cell>
          <cell r="S265">
            <v>37641</v>
          </cell>
          <cell r="T265" t="str">
            <v>20/01-03</v>
          </cell>
          <cell r="U265" t="str">
            <v>ООО «ЕВРОСТРОЙ МОНТАЖ»</v>
          </cell>
          <cell r="V265">
            <v>1</v>
          </cell>
          <cell r="W265">
            <v>50000</v>
          </cell>
          <cell r="X265">
            <v>37642</v>
          </cell>
          <cell r="Z265" t="str">
            <v>Сбербанк РФ</v>
          </cell>
          <cell r="AA265">
            <v>200</v>
          </cell>
          <cell r="AB265">
            <v>1.4658634538152608</v>
          </cell>
          <cell r="AC265">
            <v>1.4658634538152608</v>
          </cell>
          <cell r="AD265" t="str">
            <v>предъявлен</v>
          </cell>
          <cell r="AF265" t="str">
            <v/>
          </cell>
          <cell r="AG265" t="str">
            <v/>
          </cell>
          <cell r="AI265" t="str">
            <v/>
          </cell>
        </row>
        <row r="266">
          <cell r="A266">
            <v>262</v>
          </cell>
          <cell r="B266" t="str">
            <v>диск</v>
          </cell>
          <cell r="C266" t="str">
            <v>51401</v>
          </cell>
          <cell r="D266" t="str">
            <v>51401`810`2`0400`0000002</v>
          </cell>
          <cell r="E266" t="str">
            <v>Сбербанк РФ</v>
          </cell>
          <cell r="F266" t="str">
            <v>банк</v>
          </cell>
          <cell r="G266" t="str">
            <v>ВЛ</v>
          </cell>
          <cell r="H266" t="str">
            <v>0467457</v>
          </cell>
          <cell r="I266">
            <v>37629</v>
          </cell>
          <cell r="J266">
            <v>15000</v>
          </cell>
          <cell r="K266" t="str">
            <v>Рубли РФ</v>
          </cell>
          <cell r="L266" t="str">
            <v>по предъявлении</v>
          </cell>
          <cell r="M266">
            <v>37629</v>
          </cell>
          <cell r="N266">
            <v>0</v>
          </cell>
          <cell r="P266">
            <v>14800</v>
          </cell>
          <cell r="Q266">
            <v>0.98666666666666669</v>
          </cell>
          <cell r="R266">
            <v>14800</v>
          </cell>
          <cell r="S266">
            <v>37641</v>
          </cell>
          <cell r="T266" t="str">
            <v>20/01-03</v>
          </cell>
          <cell r="U266" t="str">
            <v>ООО «ЕВРОСТРОЙ МОНТАЖ»</v>
          </cell>
          <cell r="V266">
            <v>1</v>
          </cell>
          <cell r="W266">
            <v>15000</v>
          </cell>
          <cell r="X266">
            <v>37644</v>
          </cell>
          <cell r="Y266" t="str">
            <v>по договору подряда от 16.12.2002</v>
          </cell>
          <cell r="Z266" t="str">
            <v>ООО «Уралкомстройсервис»</v>
          </cell>
          <cell r="AA266">
            <v>200</v>
          </cell>
          <cell r="AB266">
            <v>4.9324324324324325</v>
          </cell>
          <cell r="AC266">
            <v>1.6441441441441442</v>
          </cell>
          <cell r="AD266" t="str">
            <v>продан</v>
          </cell>
          <cell r="AF266" t="str">
            <v/>
          </cell>
          <cell r="AG266" t="str">
            <v/>
          </cell>
          <cell r="AI266" t="str">
            <v/>
          </cell>
        </row>
        <row r="267">
          <cell r="A267">
            <v>263</v>
          </cell>
          <cell r="B267" t="str">
            <v>диск</v>
          </cell>
          <cell r="C267" t="str">
            <v>51401</v>
          </cell>
          <cell r="D267" t="str">
            <v>51401`810`2`0400`0000002</v>
          </cell>
          <cell r="E267" t="str">
            <v>Сбербанк РФ</v>
          </cell>
          <cell r="F267" t="str">
            <v>банк</v>
          </cell>
          <cell r="G267" t="str">
            <v>ВЛ</v>
          </cell>
          <cell r="H267" t="str">
            <v>0484904</v>
          </cell>
          <cell r="I267">
            <v>37637</v>
          </cell>
          <cell r="J267">
            <v>72000</v>
          </cell>
          <cell r="K267" t="str">
            <v>Рубли РФ</v>
          </cell>
          <cell r="L267" t="str">
            <v>по предъявлении</v>
          </cell>
          <cell r="M267">
            <v>37637</v>
          </cell>
          <cell r="N267">
            <v>0</v>
          </cell>
          <cell r="P267">
            <v>71800</v>
          </cell>
          <cell r="Q267">
            <v>0.99722222222222223</v>
          </cell>
          <cell r="R267">
            <v>71800</v>
          </cell>
          <cell r="S267">
            <v>37641</v>
          </cell>
          <cell r="T267" t="str">
            <v>20/01-03</v>
          </cell>
          <cell r="U267" t="str">
            <v>ООО «ЕВРОСТРОЙ МОНТАЖ»</v>
          </cell>
          <cell r="V267">
            <v>1</v>
          </cell>
          <cell r="W267">
            <v>72000</v>
          </cell>
          <cell r="X267">
            <v>37642</v>
          </cell>
          <cell r="Z267" t="str">
            <v>Сбербанк РФ</v>
          </cell>
          <cell r="AA267">
            <v>200</v>
          </cell>
          <cell r="AB267">
            <v>1.0167130919220055</v>
          </cell>
          <cell r="AC267">
            <v>1.0167130919220055</v>
          </cell>
          <cell r="AD267" t="str">
            <v>предъявлен</v>
          </cell>
          <cell r="AF267" t="str">
            <v/>
          </cell>
          <cell r="AG267" t="str">
            <v/>
          </cell>
          <cell r="AI267" t="str">
            <v/>
          </cell>
        </row>
        <row r="268">
          <cell r="A268">
            <v>264</v>
          </cell>
          <cell r="B268" t="str">
            <v>диск</v>
          </cell>
          <cell r="C268" t="str">
            <v>51401</v>
          </cell>
          <cell r="D268" t="str">
            <v>51401`810`2`0400`0000002</v>
          </cell>
          <cell r="E268" t="str">
            <v>Сбербанк РФ</v>
          </cell>
          <cell r="F268" t="str">
            <v>банк</v>
          </cell>
          <cell r="G268" t="str">
            <v>ВЛ</v>
          </cell>
          <cell r="H268" t="str">
            <v>0510405</v>
          </cell>
          <cell r="I268">
            <v>37637</v>
          </cell>
          <cell r="J268">
            <v>100000</v>
          </cell>
          <cell r="K268" t="str">
            <v>Рубли РФ</v>
          </cell>
          <cell r="L268" t="str">
            <v>по предъявлении</v>
          </cell>
          <cell r="M268">
            <v>37637</v>
          </cell>
          <cell r="N268">
            <v>0</v>
          </cell>
          <cell r="P268">
            <v>99800</v>
          </cell>
          <cell r="Q268">
            <v>0.998</v>
          </cell>
          <cell r="R268">
            <v>99800</v>
          </cell>
          <cell r="S268">
            <v>37641</v>
          </cell>
          <cell r="T268" t="str">
            <v>20/01-03</v>
          </cell>
          <cell r="U268" t="str">
            <v>ООО «ЕВРОСТРОЙ МОНТАЖ»</v>
          </cell>
          <cell r="V268">
            <v>1</v>
          </cell>
          <cell r="W268">
            <v>100000</v>
          </cell>
          <cell r="X268">
            <v>37642</v>
          </cell>
          <cell r="Z268" t="str">
            <v>Сбербанк РФ</v>
          </cell>
          <cell r="AA268">
            <v>200</v>
          </cell>
          <cell r="AB268">
            <v>0.73146292585170336</v>
          </cell>
          <cell r="AC268">
            <v>0.73146292585170336</v>
          </cell>
          <cell r="AD268" t="str">
            <v>предъявлен</v>
          </cell>
          <cell r="AF268" t="str">
            <v/>
          </cell>
          <cell r="AG268" t="str">
            <v/>
          </cell>
          <cell r="AI268" t="str">
            <v/>
          </cell>
        </row>
        <row r="269">
          <cell r="A269">
            <v>265</v>
          </cell>
          <cell r="B269" t="str">
            <v>диск</v>
          </cell>
          <cell r="C269" t="str">
            <v>51401</v>
          </cell>
          <cell r="D269" t="str">
            <v>51401`810`2`0400`0000002</v>
          </cell>
          <cell r="E269" t="str">
            <v>Сбербанк РФ</v>
          </cell>
          <cell r="F269" t="str">
            <v>банк</v>
          </cell>
          <cell r="G269" t="str">
            <v>ВЛ</v>
          </cell>
          <cell r="H269" t="str">
            <v>0673103</v>
          </cell>
          <cell r="I269">
            <v>37636</v>
          </cell>
          <cell r="J269">
            <v>50000</v>
          </cell>
          <cell r="K269" t="str">
            <v>Рубли РФ</v>
          </cell>
          <cell r="L269" t="str">
            <v>по предъявлении</v>
          </cell>
          <cell r="M269">
            <v>37636</v>
          </cell>
          <cell r="N269">
            <v>0</v>
          </cell>
          <cell r="P269">
            <v>49800</v>
          </cell>
          <cell r="Q269">
            <v>0.996</v>
          </cell>
          <cell r="R269">
            <v>49800</v>
          </cell>
          <cell r="S269">
            <v>37641</v>
          </cell>
          <cell r="T269" t="str">
            <v>20/01-03</v>
          </cell>
          <cell r="U269" t="str">
            <v>ООО «ЕВРОСТРОЙ МОНТАЖ»</v>
          </cell>
          <cell r="V269">
            <v>1</v>
          </cell>
          <cell r="W269">
            <v>50000</v>
          </cell>
          <cell r="X269">
            <v>37642</v>
          </cell>
          <cell r="Z269" t="str">
            <v>Сбербанк РФ</v>
          </cell>
          <cell r="AA269">
            <v>200</v>
          </cell>
          <cell r="AB269">
            <v>1.4658634538152608</v>
          </cell>
          <cell r="AC269">
            <v>1.4658634538152608</v>
          </cell>
          <cell r="AD269" t="str">
            <v>предъявлен</v>
          </cell>
          <cell r="AF269" t="str">
            <v/>
          </cell>
          <cell r="AG269" t="str">
            <v/>
          </cell>
          <cell r="AI269" t="str">
            <v/>
          </cell>
        </row>
        <row r="270">
          <cell r="A270">
            <v>266</v>
          </cell>
          <cell r="B270" t="str">
            <v>диск</v>
          </cell>
          <cell r="C270" t="str">
            <v>51401</v>
          </cell>
          <cell r="D270" t="str">
            <v>51401`810`2`0400`0000002</v>
          </cell>
          <cell r="E270" t="str">
            <v>Сбербанк РФ</v>
          </cell>
          <cell r="F270" t="str">
            <v>банк</v>
          </cell>
          <cell r="G270" t="str">
            <v>ВЛ</v>
          </cell>
          <cell r="H270" t="str">
            <v>0435385</v>
          </cell>
          <cell r="I270">
            <v>37631</v>
          </cell>
          <cell r="J270">
            <v>150000</v>
          </cell>
          <cell r="K270" t="str">
            <v>Рубли РФ</v>
          </cell>
          <cell r="L270" t="str">
            <v>по предъявлении</v>
          </cell>
          <cell r="M270">
            <v>37631</v>
          </cell>
          <cell r="N270">
            <v>0</v>
          </cell>
          <cell r="P270">
            <v>149800</v>
          </cell>
          <cell r="Q270">
            <v>0.9986666666666667</v>
          </cell>
          <cell r="R270">
            <v>149800</v>
          </cell>
          <cell r="S270">
            <v>37641</v>
          </cell>
          <cell r="T270" t="str">
            <v>20/01-03</v>
          </cell>
          <cell r="U270" t="str">
            <v>ООО «ЕВРОСТРОЙ МОНТАЖ»</v>
          </cell>
          <cell r="V270">
            <v>1</v>
          </cell>
          <cell r="W270">
            <v>150000</v>
          </cell>
          <cell r="X270">
            <v>37642</v>
          </cell>
          <cell r="Z270" t="str">
            <v>Сбербанк РФ</v>
          </cell>
          <cell r="AA270">
            <v>200</v>
          </cell>
          <cell r="AB270">
            <v>0.48731642189586111</v>
          </cell>
          <cell r="AC270">
            <v>0.48731642189586111</v>
          </cell>
          <cell r="AD270" t="str">
            <v>предъявлен</v>
          </cell>
          <cell r="AF270" t="str">
            <v/>
          </cell>
          <cell r="AG270" t="str">
            <v/>
          </cell>
          <cell r="AI270" t="str">
            <v/>
          </cell>
        </row>
        <row r="271">
          <cell r="A271">
            <v>267</v>
          </cell>
          <cell r="B271" t="str">
            <v>диск</v>
          </cell>
          <cell r="C271" t="str">
            <v>51401</v>
          </cell>
          <cell r="D271" t="str">
            <v>51401`810`2`0400`0000002</v>
          </cell>
          <cell r="E271" t="str">
            <v>Сбербанк РФ</v>
          </cell>
          <cell r="F271" t="str">
            <v>банк</v>
          </cell>
          <cell r="G271" t="str">
            <v>ВЛ</v>
          </cell>
          <cell r="H271" t="str">
            <v>0553250</v>
          </cell>
          <cell r="I271">
            <v>37634</v>
          </cell>
          <cell r="J271">
            <v>406930</v>
          </cell>
          <cell r="K271" t="str">
            <v>Рубли РФ</v>
          </cell>
          <cell r="L271" t="str">
            <v>по предъявлении</v>
          </cell>
          <cell r="M271">
            <v>37634</v>
          </cell>
          <cell r="N271">
            <v>0</v>
          </cell>
          <cell r="P271">
            <v>406730</v>
          </cell>
          <cell r="Q271">
            <v>0.99950851497800608</v>
          </cell>
          <cell r="R271">
            <v>406730</v>
          </cell>
          <cell r="S271">
            <v>37641</v>
          </cell>
          <cell r="T271" t="str">
            <v>20/01-03</v>
          </cell>
          <cell r="U271" t="str">
            <v>ООО «ЕВРОСТРОЙ МОНТАЖ»</v>
          </cell>
          <cell r="V271">
            <v>1</v>
          </cell>
          <cell r="W271">
            <v>406930</v>
          </cell>
          <cell r="X271">
            <v>37642</v>
          </cell>
          <cell r="Z271" t="str">
            <v>Сбербанк РФ</v>
          </cell>
          <cell r="AA271">
            <v>200</v>
          </cell>
          <cell r="AB271">
            <v>0.17948024487989575</v>
          </cell>
          <cell r="AC271">
            <v>0.17948024487989575</v>
          </cell>
          <cell r="AD271" t="str">
            <v>предъявлен</v>
          </cell>
          <cell r="AF271" t="str">
            <v/>
          </cell>
          <cell r="AG271" t="str">
            <v/>
          </cell>
          <cell r="AI271" t="str">
            <v/>
          </cell>
        </row>
        <row r="272">
          <cell r="A272">
            <v>268</v>
          </cell>
          <cell r="B272" t="str">
            <v>диск</v>
          </cell>
          <cell r="C272" t="str">
            <v>51401</v>
          </cell>
          <cell r="D272" t="str">
            <v>51401`810`2`0400`0000002</v>
          </cell>
          <cell r="E272" t="str">
            <v>Сбербанк РФ</v>
          </cell>
          <cell r="F272" t="str">
            <v>банк</v>
          </cell>
          <cell r="G272" t="str">
            <v>ВЛ</v>
          </cell>
          <cell r="H272" t="str">
            <v>0555874</v>
          </cell>
          <cell r="I272">
            <v>37607</v>
          </cell>
          <cell r="J272">
            <v>200000</v>
          </cell>
          <cell r="K272" t="str">
            <v>Рубли РФ</v>
          </cell>
          <cell r="L272" t="str">
            <v>по предъявлении</v>
          </cell>
          <cell r="M272">
            <v>37607</v>
          </cell>
          <cell r="N272">
            <v>0</v>
          </cell>
          <cell r="P272">
            <v>199800</v>
          </cell>
          <cell r="Q272">
            <v>0.999</v>
          </cell>
          <cell r="R272">
            <v>199800</v>
          </cell>
          <cell r="S272">
            <v>37641</v>
          </cell>
          <cell r="T272" t="str">
            <v>20/01-03</v>
          </cell>
          <cell r="U272" t="str">
            <v>ООО «ЕВРОСТРОЙ МОНТАЖ»</v>
          </cell>
          <cell r="V272">
            <v>1</v>
          </cell>
          <cell r="W272">
            <v>200000</v>
          </cell>
          <cell r="X272">
            <v>37642</v>
          </cell>
          <cell r="Z272" t="str">
            <v>Сбербанк РФ</v>
          </cell>
          <cell r="AA272">
            <v>200</v>
          </cell>
          <cell r="AB272">
            <v>0.36536536536536535</v>
          </cell>
          <cell r="AC272">
            <v>0.36536536536536535</v>
          </cell>
          <cell r="AD272" t="str">
            <v>предъявлен</v>
          </cell>
          <cell r="AF272" t="str">
            <v/>
          </cell>
          <cell r="AG272" t="str">
            <v/>
          </cell>
          <cell r="AI272" t="str">
            <v/>
          </cell>
        </row>
        <row r="273">
          <cell r="A273">
            <v>269</v>
          </cell>
          <cell r="B273" t="str">
            <v>диск</v>
          </cell>
          <cell r="C273" t="str">
            <v>51401</v>
          </cell>
          <cell r="D273" t="str">
            <v>51401`810`2`0400`0000002</v>
          </cell>
          <cell r="E273" t="str">
            <v>Сбербанк РФ</v>
          </cell>
          <cell r="F273" t="str">
            <v>банк</v>
          </cell>
          <cell r="G273" t="str">
            <v>ВЛ</v>
          </cell>
          <cell r="H273" t="str">
            <v>0880055</v>
          </cell>
          <cell r="I273">
            <v>37614</v>
          </cell>
          <cell r="J273">
            <v>500000</v>
          </cell>
          <cell r="K273" t="str">
            <v>Рубли РФ</v>
          </cell>
          <cell r="L273" t="str">
            <v>по предъявлении</v>
          </cell>
          <cell r="M273">
            <v>37614</v>
          </cell>
          <cell r="N273">
            <v>0</v>
          </cell>
          <cell r="P273">
            <v>499800</v>
          </cell>
          <cell r="Q273">
            <v>0.99960000000000004</v>
          </cell>
          <cell r="R273">
            <v>499800</v>
          </cell>
          <cell r="S273">
            <v>37641</v>
          </cell>
          <cell r="T273" t="str">
            <v>20/01-03</v>
          </cell>
          <cell r="U273" t="str">
            <v>ООО «ЕВРОСТРОЙ МОНТАЖ»</v>
          </cell>
          <cell r="V273">
            <v>1</v>
          </cell>
          <cell r="W273">
            <v>500000</v>
          </cell>
          <cell r="X273">
            <v>37642</v>
          </cell>
          <cell r="Z273" t="str">
            <v>Сбербанк РФ</v>
          </cell>
          <cell r="AA273">
            <v>200</v>
          </cell>
          <cell r="AB273">
            <v>0.14605842336934774</v>
          </cell>
          <cell r="AC273">
            <v>0.14605842336934774</v>
          </cell>
          <cell r="AD273" t="str">
            <v>предъявлен</v>
          </cell>
          <cell r="AF273" t="str">
            <v/>
          </cell>
          <cell r="AG273" t="str">
            <v/>
          </cell>
          <cell r="AI273" t="str">
            <v/>
          </cell>
        </row>
        <row r="274">
          <cell r="A274">
            <v>270</v>
          </cell>
          <cell r="B274" t="str">
            <v>диск</v>
          </cell>
          <cell r="C274" t="str">
            <v>51401</v>
          </cell>
          <cell r="D274" t="str">
            <v>51401`810`2`0400`0000002</v>
          </cell>
          <cell r="E274" t="str">
            <v>Сбербанк РФ</v>
          </cell>
          <cell r="F274" t="str">
            <v>банк</v>
          </cell>
          <cell r="G274" t="str">
            <v>ВЛ</v>
          </cell>
          <cell r="H274" t="str">
            <v>0541532</v>
          </cell>
          <cell r="I274">
            <v>37620</v>
          </cell>
          <cell r="J274">
            <v>500000</v>
          </cell>
          <cell r="K274" t="str">
            <v>Рубли РФ</v>
          </cell>
          <cell r="L274" t="str">
            <v>по предъявлении</v>
          </cell>
          <cell r="M274">
            <v>37620</v>
          </cell>
          <cell r="N274">
            <v>0</v>
          </cell>
          <cell r="P274">
            <v>499800</v>
          </cell>
          <cell r="Q274">
            <v>0.99960000000000004</v>
          </cell>
          <cell r="R274">
            <v>499800</v>
          </cell>
          <cell r="S274">
            <v>37641</v>
          </cell>
          <cell r="T274" t="str">
            <v>20/01-03</v>
          </cell>
          <cell r="U274" t="str">
            <v>ООО «ЕВРОСТРОЙ МОНТАЖ»</v>
          </cell>
          <cell r="V274">
            <v>1</v>
          </cell>
          <cell r="W274">
            <v>500000</v>
          </cell>
          <cell r="X274">
            <v>37642</v>
          </cell>
          <cell r="Z274" t="str">
            <v>Сбербанк РФ</v>
          </cell>
          <cell r="AA274">
            <v>200</v>
          </cell>
          <cell r="AB274">
            <v>0.14605842336934774</v>
          </cell>
          <cell r="AC274">
            <v>0.14605842336934774</v>
          </cell>
          <cell r="AD274" t="str">
            <v>предъявлен</v>
          </cell>
          <cell r="AF274" t="str">
            <v/>
          </cell>
          <cell r="AG274" t="str">
            <v/>
          </cell>
          <cell r="AI274" t="str">
            <v/>
          </cell>
        </row>
        <row r="275">
          <cell r="A275">
            <v>271</v>
          </cell>
          <cell r="B275" t="str">
            <v>диск</v>
          </cell>
          <cell r="C275" t="str">
            <v>51401</v>
          </cell>
          <cell r="D275" t="str">
            <v>51401`810`2`0400`0000002</v>
          </cell>
          <cell r="E275" t="str">
            <v>Сбербанк РФ</v>
          </cell>
          <cell r="F275" t="str">
            <v>банк</v>
          </cell>
          <cell r="G275" t="str">
            <v>ВЛ</v>
          </cell>
          <cell r="H275" t="str">
            <v>0484908</v>
          </cell>
          <cell r="I275">
            <v>37637</v>
          </cell>
          <cell r="J275">
            <v>500000</v>
          </cell>
          <cell r="K275" t="str">
            <v>Рубли РФ</v>
          </cell>
          <cell r="L275" t="str">
            <v>по предъявлении</v>
          </cell>
          <cell r="M275">
            <v>37637</v>
          </cell>
          <cell r="N275">
            <v>0</v>
          </cell>
          <cell r="P275">
            <v>499800</v>
          </cell>
          <cell r="Q275">
            <v>0.99960000000000004</v>
          </cell>
          <cell r="R275">
            <v>499800</v>
          </cell>
          <cell r="S275">
            <v>37641</v>
          </cell>
          <cell r="T275" t="str">
            <v>20/01-03</v>
          </cell>
          <cell r="U275" t="str">
            <v>ООО «ЕВРОСТРОЙ МОНТАЖ»</v>
          </cell>
          <cell r="V275">
            <v>1</v>
          </cell>
          <cell r="W275">
            <v>500000</v>
          </cell>
          <cell r="X275">
            <v>37642</v>
          </cell>
          <cell r="Z275" t="str">
            <v>Сбербанк РФ</v>
          </cell>
          <cell r="AA275">
            <v>200</v>
          </cell>
          <cell r="AB275">
            <v>0.14605842336934774</v>
          </cell>
          <cell r="AC275">
            <v>0.14605842336934774</v>
          </cell>
          <cell r="AD275" t="str">
            <v>предъявлен</v>
          </cell>
          <cell r="AF275" t="str">
            <v/>
          </cell>
          <cell r="AG275" t="str">
            <v/>
          </cell>
          <cell r="AI275" t="str">
            <v/>
          </cell>
        </row>
        <row r="276">
          <cell r="A276">
            <v>272</v>
          </cell>
          <cell r="B276" t="str">
            <v>диск</v>
          </cell>
          <cell r="C276" t="str">
            <v>51401</v>
          </cell>
          <cell r="D276" t="str">
            <v>51401`810`2`0400`0000002</v>
          </cell>
          <cell r="E276" t="str">
            <v>Сбербанк РФ</v>
          </cell>
          <cell r="F276" t="str">
            <v>банк</v>
          </cell>
          <cell r="G276" t="str">
            <v>ВЛ</v>
          </cell>
          <cell r="H276" t="str">
            <v>0484905</v>
          </cell>
          <cell r="I276">
            <v>37637</v>
          </cell>
          <cell r="J276">
            <v>500000</v>
          </cell>
          <cell r="K276" t="str">
            <v>Рубли РФ</v>
          </cell>
          <cell r="L276" t="str">
            <v>по предъявлении</v>
          </cell>
          <cell r="M276">
            <v>37637</v>
          </cell>
          <cell r="N276">
            <v>0</v>
          </cell>
          <cell r="P276">
            <v>499800</v>
          </cell>
          <cell r="Q276">
            <v>0.99960000000000004</v>
          </cell>
          <cell r="R276">
            <v>499800</v>
          </cell>
          <cell r="S276">
            <v>37641</v>
          </cell>
          <cell r="T276" t="str">
            <v>20/01-03</v>
          </cell>
          <cell r="U276" t="str">
            <v>ООО «ЕВРОСТРОЙ МОНТАЖ»</v>
          </cell>
          <cell r="V276">
            <v>1</v>
          </cell>
          <cell r="W276">
            <v>500000</v>
          </cell>
          <cell r="X276">
            <v>37642</v>
          </cell>
          <cell r="Z276" t="str">
            <v>Сбербанк РФ</v>
          </cell>
          <cell r="AA276">
            <v>200</v>
          </cell>
          <cell r="AB276">
            <v>0.14605842336934774</v>
          </cell>
          <cell r="AC276">
            <v>0.14605842336934774</v>
          </cell>
          <cell r="AD276" t="str">
            <v>предъявлен</v>
          </cell>
          <cell r="AF276" t="str">
            <v/>
          </cell>
          <cell r="AG276" t="str">
            <v/>
          </cell>
          <cell r="AI276" t="str">
            <v/>
          </cell>
        </row>
        <row r="277">
          <cell r="A277">
            <v>273</v>
          </cell>
          <cell r="B277" t="str">
            <v>диск</v>
          </cell>
          <cell r="C277" t="str">
            <v>51401</v>
          </cell>
          <cell r="D277" t="str">
            <v>51401`810`2`0400`0000002</v>
          </cell>
          <cell r="E277" t="str">
            <v>Сбербанк РФ</v>
          </cell>
          <cell r="F277" t="str">
            <v>банк</v>
          </cell>
          <cell r="G277" t="str">
            <v>ВЛ</v>
          </cell>
          <cell r="H277" t="str">
            <v>0484907</v>
          </cell>
          <cell r="I277">
            <v>37637</v>
          </cell>
          <cell r="J277">
            <v>500000</v>
          </cell>
          <cell r="K277" t="str">
            <v>Рубли РФ</v>
          </cell>
          <cell r="L277" t="str">
            <v>по предъявлении</v>
          </cell>
          <cell r="M277">
            <v>37637</v>
          </cell>
          <cell r="N277">
            <v>0</v>
          </cell>
          <cell r="P277">
            <v>499800</v>
          </cell>
          <cell r="Q277">
            <v>0.99960000000000004</v>
          </cell>
          <cell r="R277">
            <v>499800</v>
          </cell>
          <cell r="S277">
            <v>37641</v>
          </cell>
          <cell r="T277" t="str">
            <v>20/01-03</v>
          </cell>
          <cell r="U277" t="str">
            <v>ООО «ЕВРОСТРОЙ МОНТАЖ»</v>
          </cell>
          <cell r="V277">
            <v>1</v>
          </cell>
          <cell r="W277">
            <v>500000</v>
          </cell>
          <cell r="X277">
            <v>37642</v>
          </cell>
          <cell r="Z277" t="str">
            <v>Сбербанк РФ</v>
          </cell>
          <cell r="AA277">
            <v>200</v>
          </cell>
          <cell r="AB277">
            <v>0.14605842336934774</v>
          </cell>
          <cell r="AC277">
            <v>0.14605842336934774</v>
          </cell>
          <cell r="AD277" t="str">
            <v>предъявлен</v>
          </cell>
          <cell r="AF277" t="str">
            <v/>
          </cell>
          <cell r="AG277" t="str">
            <v/>
          </cell>
          <cell r="AI277" t="str">
            <v/>
          </cell>
        </row>
        <row r="278">
          <cell r="A278">
            <v>274</v>
          </cell>
          <cell r="B278" t="str">
            <v>диск</v>
          </cell>
          <cell r="C278" t="str">
            <v>51401</v>
          </cell>
          <cell r="D278" t="str">
            <v>51401`810`2`0400`0000002</v>
          </cell>
          <cell r="E278" t="str">
            <v>Сбербанк РФ</v>
          </cell>
          <cell r="F278" t="str">
            <v>банк</v>
          </cell>
          <cell r="G278" t="str">
            <v>ВЛ</v>
          </cell>
          <cell r="H278" t="str">
            <v>0484906</v>
          </cell>
          <cell r="I278">
            <v>37637</v>
          </cell>
          <cell r="J278">
            <v>500000</v>
          </cell>
          <cell r="K278" t="str">
            <v>Рубли РФ</v>
          </cell>
          <cell r="L278" t="str">
            <v>по предъявлении</v>
          </cell>
          <cell r="M278">
            <v>37637</v>
          </cell>
          <cell r="N278">
            <v>0</v>
          </cell>
          <cell r="P278">
            <v>499800</v>
          </cell>
          <cell r="Q278">
            <v>0.99960000000000004</v>
          </cell>
          <cell r="R278">
            <v>499800</v>
          </cell>
          <cell r="S278">
            <v>37641</v>
          </cell>
          <cell r="T278" t="str">
            <v>20/01-03</v>
          </cell>
          <cell r="U278" t="str">
            <v>ООО «ЕВРОСТРОЙ МОНТАЖ»</v>
          </cell>
          <cell r="V278">
            <v>1</v>
          </cell>
          <cell r="W278">
            <v>500000</v>
          </cell>
          <cell r="X278">
            <v>37642</v>
          </cell>
          <cell r="Z278" t="str">
            <v>Сбербанк РФ</v>
          </cell>
          <cell r="AA278">
            <v>200</v>
          </cell>
          <cell r="AB278">
            <v>0.14605842336934774</v>
          </cell>
          <cell r="AC278">
            <v>0.14605842336934774</v>
          </cell>
          <cell r="AD278" t="str">
            <v>предъявлен</v>
          </cell>
          <cell r="AF278" t="str">
            <v/>
          </cell>
          <cell r="AG278" t="str">
            <v/>
          </cell>
          <cell r="AI278" t="str">
            <v/>
          </cell>
        </row>
        <row r="279">
          <cell r="A279">
            <v>275</v>
          </cell>
          <cell r="B279" t="str">
            <v>диск</v>
          </cell>
          <cell r="C279" t="str">
            <v>51401</v>
          </cell>
          <cell r="D279" t="str">
            <v>51401`810`1`0400`0000018</v>
          </cell>
          <cell r="E279" t="str">
            <v>АБ «Газпромбанк» (ЗАО)</v>
          </cell>
          <cell r="F279" t="str">
            <v>банк</v>
          </cell>
          <cell r="G279" t="str">
            <v>ГПБ</v>
          </cell>
          <cell r="H279" t="str">
            <v>0102479</v>
          </cell>
          <cell r="I279">
            <v>37586</v>
          </cell>
          <cell r="J279">
            <v>200000</v>
          </cell>
          <cell r="K279" t="str">
            <v>Рубли РФ</v>
          </cell>
          <cell r="L279" t="str">
            <v>по предъявлении, но не ранее 25.12.2002</v>
          </cell>
          <cell r="M279">
            <v>37615</v>
          </cell>
          <cell r="N279">
            <v>0</v>
          </cell>
          <cell r="P279">
            <v>199885</v>
          </cell>
          <cell r="Q279">
            <v>0.99942500000000001</v>
          </cell>
          <cell r="R279">
            <v>199885</v>
          </cell>
          <cell r="S279">
            <v>37642</v>
          </cell>
          <cell r="T279" t="str">
            <v>21/01-05</v>
          </cell>
          <cell r="U279" t="str">
            <v>ООО «Фирма «Башкирские инвестиции»</v>
          </cell>
          <cell r="V279">
            <v>1</v>
          </cell>
          <cell r="W279">
            <v>200000</v>
          </cell>
          <cell r="X279">
            <v>37643</v>
          </cell>
          <cell r="Z279" t="str">
            <v>АБ «Газпромбанк» (ЗАО)</v>
          </cell>
          <cell r="AA279">
            <v>115</v>
          </cell>
          <cell r="AB279">
            <v>0.20999574755484404</v>
          </cell>
          <cell r="AC279">
            <v>0.10499787377742202</v>
          </cell>
          <cell r="AD279" t="str">
            <v>предъявлен</v>
          </cell>
          <cell r="AF279" t="str">
            <v/>
          </cell>
          <cell r="AG279" t="str">
            <v/>
          </cell>
          <cell r="AI279" t="str">
            <v/>
          </cell>
        </row>
        <row r="280">
          <cell r="A280">
            <v>276</v>
          </cell>
          <cell r="B280" t="str">
            <v>диск</v>
          </cell>
          <cell r="C280" t="str">
            <v>51401</v>
          </cell>
          <cell r="D280" t="str">
            <v>51401`810`1`0400`0000018</v>
          </cell>
          <cell r="E280" t="str">
            <v>АБ «Газпромбанк» (ЗАО)</v>
          </cell>
          <cell r="F280" t="str">
            <v>банк</v>
          </cell>
          <cell r="G280" t="str">
            <v>ГПБ</v>
          </cell>
          <cell r="H280" t="str">
            <v>0102474</v>
          </cell>
          <cell r="I280">
            <v>37586</v>
          </cell>
          <cell r="J280">
            <v>500000</v>
          </cell>
          <cell r="K280" t="str">
            <v>Рубли РФ</v>
          </cell>
          <cell r="L280" t="str">
            <v>по предъявлении, но не ранее 25.12.2002</v>
          </cell>
          <cell r="M280">
            <v>37615</v>
          </cell>
          <cell r="N280">
            <v>0</v>
          </cell>
          <cell r="P280">
            <v>499712.5</v>
          </cell>
          <cell r="Q280">
            <v>0.99942500000000001</v>
          </cell>
          <cell r="R280">
            <v>499712.5</v>
          </cell>
          <cell r="S280">
            <v>37642</v>
          </cell>
          <cell r="T280" t="str">
            <v>21/01-05</v>
          </cell>
          <cell r="U280" t="str">
            <v>ООО «Фирма «Башкирские инвестиции»</v>
          </cell>
          <cell r="V280">
            <v>1</v>
          </cell>
          <cell r="W280">
            <v>500000</v>
          </cell>
          <cell r="X280">
            <v>37643</v>
          </cell>
          <cell r="Z280" t="str">
            <v>АБ «Газпромбанк» (ЗАО)</v>
          </cell>
          <cell r="AA280">
            <v>287.5</v>
          </cell>
          <cell r="AB280">
            <v>0.20999574755484404</v>
          </cell>
          <cell r="AC280">
            <v>0.10499787377742202</v>
          </cell>
          <cell r="AD280" t="str">
            <v>предъявлен</v>
          </cell>
          <cell r="AF280" t="str">
            <v/>
          </cell>
          <cell r="AG280" t="str">
            <v/>
          </cell>
          <cell r="AI280" t="str">
            <v/>
          </cell>
        </row>
        <row r="281">
          <cell r="A281">
            <v>277</v>
          </cell>
          <cell r="B281" t="str">
            <v>диск</v>
          </cell>
          <cell r="C281" t="str">
            <v>51401</v>
          </cell>
          <cell r="D281" t="str">
            <v>51401`810`1`0400`0000018</v>
          </cell>
          <cell r="E281" t="str">
            <v>АБ «Газпромбанк» (ЗАО)</v>
          </cell>
          <cell r="F281" t="str">
            <v>банк</v>
          </cell>
          <cell r="G281" t="str">
            <v>ГПБ</v>
          </cell>
          <cell r="H281" t="str">
            <v>0102473</v>
          </cell>
          <cell r="I281">
            <v>37586</v>
          </cell>
          <cell r="J281">
            <v>500000</v>
          </cell>
          <cell r="K281" t="str">
            <v>Рубли РФ</v>
          </cell>
          <cell r="L281" t="str">
            <v>по предъявлении, но не ранее 25.12.2002</v>
          </cell>
          <cell r="M281">
            <v>37615</v>
          </cell>
          <cell r="N281">
            <v>0</v>
          </cell>
          <cell r="P281">
            <v>499712.5</v>
          </cell>
          <cell r="Q281">
            <v>0.99942500000000001</v>
          </cell>
          <cell r="R281">
            <v>499712.5</v>
          </cell>
          <cell r="S281">
            <v>37642</v>
          </cell>
          <cell r="T281" t="str">
            <v>21/01-05</v>
          </cell>
          <cell r="U281" t="str">
            <v>ООО «Фирма «Башкирские инвестиции»</v>
          </cell>
          <cell r="V281">
            <v>1</v>
          </cell>
          <cell r="W281">
            <v>500000</v>
          </cell>
          <cell r="X281">
            <v>37643</v>
          </cell>
          <cell r="Z281" t="str">
            <v>АБ «Газпромбанк» (ЗАО)</v>
          </cell>
          <cell r="AA281">
            <v>287.5</v>
          </cell>
          <cell r="AB281">
            <v>0.20999574755484404</v>
          </cell>
          <cell r="AC281">
            <v>0.10499787377742202</v>
          </cell>
          <cell r="AD281" t="str">
            <v>предъявлен</v>
          </cell>
          <cell r="AF281" t="str">
            <v/>
          </cell>
          <cell r="AG281" t="str">
            <v/>
          </cell>
          <cell r="AI281" t="str">
            <v/>
          </cell>
        </row>
        <row r="282">
          <cell r="A282">
            <v>278</v>
          </cell>
          <cell r="B282" t="str">
            <v>диск</v>
          </cell>
          <cell r="C282" t="str">
            <v>51401</v>
          </cell>
          <cell r="D282" t="str">
            <v>51401`810`1`0400`0000018</v>
          </cell>
          <cell r="E282" t="str">
            <v>АБ «Газпромбанк» (ЗАО)</v>
          </cell>
          <cell r="F282" t="str">
            <v>банк</v>
          </cell>
          <cell r="G282" t="str">
            <v>ГПБ</v>
          </cell>
          <cell r="H282" t="str">
            <v>0102470</v>
          </cell>
          <cell r="I282">
            <v>37586</v>
          </cell>
          <cell r="J282">
            <v>1000000</v>
          </cell>
          <cell r="K282" t="str">
            <v>Рубли РФ</v>
          </cell>
          <cell r="L282" t="str">
            <v>по предъявлении, но не ранее 25.12.2002</v>
          </cell>
          <cell r="M282">
            <v>37615</v>
          </cell>
          <cell r="N282">
            <v>0</v>
          </cell>
          <cell r="P282">
            <v>999425</v>
          </cell>
          <cell r="Q282">
            <v>0.99942500000000001</v>
          </cell>
          <cell r="R282">
            <v>999425</v>
          </cell>
          <cell r="S282">
            <v>37642</v>
          </cell>
          <cell r="T282" t="str">
            <v>21/01-05</v>
          </cell>
          <cell r="U282" t="str">
            <v>ООО «Фирма «Башкирские инвестиции»</v>
          </cell>
          <cell r="V282">
            <v>1</v>
          </cell>
          <cell r="W282">
            <v>1000000</v>
          </cell>
          <cell r="X282">
            <v>37643</v>
          </cell>
          <cell r="Z282" t="str">
            <v>АБ «Газпромбанк» (ЗАО)</v>
          </cell>
          <cell r="AA282">
            <v>575</v>
          </cell>
          <cell r="AB282">
            <v>0.20999574755484404</v>
          </cell>
          <cell r="AC282">
            <v>0.10499787377742202</v>
          </cell>
          <cell r="AD282" t="str">
            <v>предъявлен</v>
          </cell>
          <cell r="AF282" t="str">
            <v/>
          </cell>
          <cell r="AG282" t="str">
            <v/>
          </cell>
          <cell r="AI282" t="str">
            <v/>
          </cell>
        </row>
        <row r="283">
          <cell r="A283">
            <v>279</v>
          </cell>
          <cell r="B283" t="str">
            <v>диск</v>
          </cell>
          <cell r="C283" t="str">
            <v>51401</v>
          </cell>
          <cell r="D283" t="str">
            <v>51401`810`1`0400`0000018</v>
          </cell>
          <cell r="E283" t="str">
            <v>АБ «Газпромбанк» (ЗАО)</v>
          </cell>
          <cell r="F283" t="str">
            <v>банк</v>
          </cell>
          <cell r="G283" t="str">
            <v>ГПБ</v>
          </cell>
          <cell r="H283" t="str">
            <v>0102469</v>
          </cell>
          <cell r="I283">
            <v>37586</v>
          </cell>
          <cell r="J283">
            <v>1000000</v>
          </cell>
          <cell r="K283" t="str">
            <v>Рубли РФ</v>
          </cell>
          <cell r="L283" t="str">
            <v>по предъявлении, но не ранее 25.12.2002</v>
          </cell>
          <cell r="M283">
            <v>37615</v>
          </cell>
          <cell r="N283">
            <v>0</v>
          </cell>
          <cell r="P283">
            <v>999425</v>
          </cell>
          <cell r="Q283">
            <v>0.99942500000000001</v>
          </cell>
          <cell r="R283">
            <v>999425</v>
          </cell>
          <cell r="S283">
            <v>37642</v>
          </cell>
          <cell r="T283" t="str">
            <v>21/01-05</v>
          </cell>
          <cell r="U283" t="str">
            <v>ООО «Фирма «Башкирские инвестиции»</v>
          </cell>
          <cell r="V283">
            <v>1</v>
          </cell>
          <cell r="W283">
            <v>1000000</v>
          </cell>
          <cell r="X283">
            <v>37643</v>
          </cell>
          <cell r="Z283" t="str">
            <v>АБ «Газпромбанк» (ЗАО)</v>
          </cell>
          <cell r="AA283">
            <v>575</v>
          </cell>
          <cell r="AB283">
            <v>0.20999574755484404</v>
          </cell>
          <cell r="AC283">
            <v>0.10499787377742202</v>
          </cell>
          <cell r="AD283" t="str">
            <v>предъявлен</v>
          </cell>
          <cell r="AF283" t="str">
            <v/>
          </cell>
          <cell r="AG283" t="str">
            <v/>
          </cell>
          <cell r="AI283" t="str">
            <v/>
          </cell>
        </row>
        <row r="284">
          <cell r="A284">
            <v>280</v>
          </cell>
          <cell r="B284" t="str">
            <v>диск</v>
          </cell>
          <cell r="C284" t="str">
            <v>51401</v>
          </cell>
          <cell r="D284" t="str">
            <v>51401`810`1`0400`0000018</v>
          </cell>
          <cell r="E284" t="str">
            <v>АБ «Газпромбанк» (ЗАО)</v>
          </cell>
          <cell r="F284" t="str">
            <v>банк</v>
          </cell>
          <cell r="G284" t="str">
            <v>ГПБ</v>
          </cell>
          <cell r="H284" t="str">
            <v>0109226</v>
          </cell>
          <cell r="I284">
            <v>37596</v>
          </cell>
          <cell r="J284">
            <v>15000000</v>
          </cell>
          <cell r="K284" t="str">
            <v>Рубли РФ</v>
          </cell>
          <cell r="L284" t="str">
            <v>по предъявлении, но не ранее 15.12.2002</v>
          </cell>
          <cell r="M284">
            <v>37605</v>
          </cell>
          <cell r="N284">
            <v>0</v>
          </cell>
          <cell r="P284">
            <v>14991375</v>
          </cell>
          <cell r="Q284">
            <v>0.99942500000000001</v>
          </cell>
          <cell r="R284">
            <v>14991375</v>
          </cell>
          <cell r="S284">
            <v>37642</v>
          </cell>
          <cell r="T284" t="str">
            <v>21/01-05</v>
          </cell>
          <cell r="U284" t="str">
            <v>ООО «Фирма «Башкирские инвестиции»</v>
          </cell>
          <cell r="V284">
            <v>1</v>
          </cell>
          <cell r="W284">
            <v>15000000</v>
          </cell>
          <cell r="X284">
            <v>37643</v>
          </cell>
          <cell r="Z284" t="str">
            <v>АБ «Газпромбанк» (ЗАО)</v>
          </cell>
          <cell r="AA284">
            <v>8625</v>
          </cell>
          <cell r="AB284">
            <v>0.20999574755484404</v>
          </cell>
          <cell r="AC284">
            <v>0.10499787377742202</v>
          </cell>
          <cell r="AD284" t="str">
            <v>предъявлен</v>
          </cell>
          <cell r="AF284" t="str">
            <v/>
          </cell>
          <cell r="AG284" t="str">
            <v/>
          </cell>
          <cell r="AI284" t="str">
            <v/>
          </cell>
        </row>
        <row r="285">
          <cell r="A285">
            <v>281</v>
          </cell>
          <cell r="B285" t="str">
            <v>диск</v>
          </cell>
          <cell r="C285" t="str">
            <v>51401</v>
          </cell>
          <cell r="D285" t="str">
            <v>51401`810`1`0400`0000005</v>
          </cell>
          <cell r="E285" t="str">
            <v>ОАО «УралСиб»</v>
          </cell>
          <cell r="F285" t="str">
            <v>банк</v>
          </cell>
          <cell r="G285" t="str">
            <v>0009</v>
          </cell>
          <cell r="H285" t="str">
            <v>0052761</v>
          </cell>
          <cell r="I285">
            <v>37621</v>
          </cell>
          <cell r="J285">
            <v>2600000</v>
          </cell>
          <cell r="K285" t="str">
            <v>Рубли РФ</v>
          </cell>
          <cell r="L285" t="str">
            <v>по предъявлении, но не ранее 15.01.2003</v>
          </cell>
          <cell r="M285">
            <v>37636</v>
          </cell>
          <cell r="N285">
            <v>0</v>
          </cell>
          <cell r="P285">
            <v>2598505</v>
          </cell>
          <cell r="Q285">
            <v>0.99942500000000001</v>
          </cell>
          <cell r="R285">
            <v>2598505</v>
          </cell>
          <cell r="S285">
            <v>37642</v>
          </cell>
          <cell r="T285" t="str">
            <v>21/01-05</v>
          </cell>
          <cell r="U285" t="str">
            <v>ООО «Фирма «Башкирские инвестиции»</v>
          </cell>
          <cell r="V285">
            <v>1</v>
          </cell>
          <cell r="W285">
            <v>2600000</v>
          </cell>
          <cell r="X285">
            <v>37643</v>
          </cell>
          <cell r="Z285" t="str">
            <v>ОАО «УралСиб»</v>
          </cell>
          <cell r="AA285">
            <v>1495</v>
          </cell>
          <cell r="AB285">
            <v>0.20999574755484404</v>
          </cell>
          <cell r="AC285">
            <v>0.10499787377742202</v>
          </cell>
          <cell r="AD285" t="str">
            <v>предъявлен</v>
          </cell>
          <cell r="AF285" t="str">
            <v/>
          </cell>
          <cell r="AG285" t="str">
            <v/>
          </cell>
          <cell r="AI285" t="str">
            <v/>
          </cell>
        </row>
        <row r="286">
          <cell r="A286">
            <v>282</v>
          </cell>
          <cell r="B286" t="str">
            <v>диск</v>
          </cell>
          <cell r="C286" t="str">
            <v>51401</v>
          </cell>
          <cell r="D286" t="str">
            <v>51401`810`1`0400`0000005</v>
          </cell>
          <cell r="E286" t="str">
            <v>ОАО «УралСиб»</v>
          </cell>
          <cell r="F286" t="str">
            <v>банк</v>
          </cell>
          <cell r="G286" t="str">
            <v>0009</v>
          </cell>
          <cell r="H286" t="str">
            <v>0052766</v>
          </cell>
          <cell r="I286">
            <v>37621</v>
          </cell>
          <cell r="J286">
            <v>1000000</v>
          </cell>
          <cell r="K286" t="str">
            <v>Рубли РФ</v>
          </cell>
          <cell r="L286" t="str">
            <v>по предъявлении, но не ранее 15.01.2003</v>
          </cell>
          <cell r="M286">
            <v>37636</v>
          </cell>
          <cell r="N286">
            <v>0</v>
          </cell>
          <cell r="P286">
            <v>999425</v>
          </cell>
          <cell r="Q286">
            <v>0.99942500000000001</v>
          </cell>
          <cell r="R286">
            <v>999425</v>
          </cell>
          <cell r="S286">
            <v>37642</v>
          </cell>
          <cell r="T286" t="str">
            <v>21/01-05</v>
          </cell>
          <cell r="U286" t="str">
            <v>ООО «Фирма «Башкирские инвестиции»</v>
          </cell>
          <cell r="V286">
            <v>1</v>
          </cell>
          <cell r="W286">
            <v>1000000</v>
          </cell>
          <cell r="X286">
            <v>37643</v>
          </cell>
          <cell r="Z286" t="str">
            <v>ОАО «УралСиб»</v>
          </cell>
          <cell r="AA286">
            <v>575</v>
          </cell>
          <cell r="AB286">
            <v>0.20999574755484404</v>
          </cell>
          <cell r="AC286">
            <v>0.10499787377742202</v>
          </cell>
          <cell r="AD286" t="str">
            <v>предъявлен</v>
          </cell>
          <cell r="AF286" t="str">
            <v/>
          </cell>
          <cell r="AG286" t="str">
            <v/>
          </cell>
          <cell r="AI286" t="str">
            <v/>
          </cell>
        </row>
        <row r="287">
          <cell r="A287">
            <v>283</v>
          </cell>
          <cell r="B287" t="str">
            <v>диск</v>
          </cell>
          <cell r="C287" t="str">
            <v>51401</v>
          </cell>
          <cell r="D287" t="str">
            <v>51401`810`1`0400`0000005</v>
          </cell>
          <cell r="E287" t="str">
            <v>ОАО «УралСиб»</v>
          </cell>
          <cell r="F287" t="str">
            <v>банк</v>
          </cell>
          <cell r="G287" t="str">
            <v>0009</v>
          </cell>
          <cell r="H287" t="str">
            <v>0052765</v>
          </cell>
          <cell r="I287">
            <v>37621</v>
          </cell>
          <cell r="J287">
            <v>1000000</v>
          </cell>
          <cell r="K287" t="str">
            <v>Рубли РФ</v>
          </cell>
          <cell r="L287" t="str">
            <v>по предъявлении, но не ранее 15.01.2003</v>
          </cell>
          <cell r="M287">
            <v>37636</v>
          </cell>
          <cell r="N287">
            <v>0</v>
          </cell>
          <cell r="P287">
            <v>999425</v>
          </cell>
          <cell r="Q287">
            <v>0.99942500000000001</v>
          </cell>
          <cell r="R287">
            <v>999425</v>
          </cell>
          <cell r="S287">
            <v>37642</v>
          </cell>
          <cell r="T287" t="str">
            <v>21/01-05</v>
          </cell>
          <cell r="U287" t="str">
            <v>ООО «Фирма «Башкирские инвестиции»</v>
          </cell>
          <cell r="V287">
            <v>1</v>
          </cell>
          <cell r="W287">
            <v>1000000</v>
          </cell>
          <cell r="X287">
            <v>37643</v>
          </cell>
          <cell r="Z287" t="str">
            <v>ОАО «УралСиб»</v>
          </cell>
          <cell r="AA287">
            <v>575</v>
          </cell>
          <cell r="AB287">
            <v>0.20999574755484404</v>
          </cell>
          <cell r="AC287">
            <v>0.10499787377742202</v>
          </cell>
          <cell r="AD287" t="str">
            <v>предъявлен</v>
          </cell>
          <cell r="AF287" t="str">
            <v/>
          </cell>
          <cell r="AG287" t="str">
            <v/>
          </cell>
          <cell r="AI287" t="str">
            <v/>
          </cell>
        </row>
        <row r="288">
          <cell r="A288">
            <v>284</v>
          </cell>
          <cell r="B288" t="str">
            <v>диск</v>
          </cell>
          <cell r="C288" t="str">
            <v>51401</v>
          </cell>
          <cell r="D288" t="str">
            <v>51401`810`1`0400`0000005</v>
          </cell>
          <cell r="E288" t="str">
            <v>ОАО «УралСиб»</v>
          </cell>
          <cell r="F288" t="str">
            <v>банк</v>
          </cell>
          <cell r="G288" t="str">
            <v>0009</v>
          </cell>
          <cell r="H288" t="str">
            <v>0052764</v>
          </cell>
          <cell r="I288">
            <v>37621</v>
          </cell>
          <cell r="J288">
            <v>1000000</v>
          </cell>
          <cell r="K288" t="str">
            <v>Рубли РФ</v>
          </cell>
          <cell r="L288" t="str">
            <v>по предъявлении, но не ранее 15.01.2003</v>
          </cell>
          <cell r="M288">
            <v>37636</v>
          </cell>
          <cell r="N288">
            <v>0</v>
          </cell>
          <cell r="P288">
            <v>999425</v>
          </cell>
          <cell r="Q288">
            <v>0.99942500000000001</v>
          </cell>
          <cell r="R288">
            <v>999425</v>
          </cell>
          <cell r="S288">
            <v>37642</v>
          </cell>
          <cell r="T288" t="str">
            <v>21/01-05</v>
          </cell>
          <cell r="U288" t="str">
            <v>ООО «Фирма «Башкирские инвестиции»</v>
          </cell>
          <cell r="V288">
            <v>1</v>
          </cell>
          <cell r="W288">
            <v>1000000</v>
          </cell>
          <cell r="X288">
            <v>37643</v>
          </cell>
          <cell r="Z288" t="str">
            <v>ОАО «УралСиб»</v>
          </cell>
          <cell r="AA288">
            <v>575</v>
          </cell>
          <cell r="AB288">
            <v>0.20999574755484404</v>
          </cell>
          <cell r="AC288">
            <v>0.10499787377742202</v>
          </cell>
          <cell r="AD288" t="str">
            <v>предъявлен</v>
          </cell>
          <cell r="AF288" t="str">
            <v/>
          </cell>
          <cell r="AG288" t="str">
            <v/>
          </cell>
          <cell r="AI288" t="str">
            <v/>
          </cell>
        </row>
        <row r="289">
          <cell r="A289">
            <v>285</v>
          </cell>
          <cell r="B289" t="str">
            <v>диск</v>
          </cell>
          <cell r="C289" t="str">
            <v>51401</v>
          </cell>
          <cell r="D289" t="str">
            <v>51401`810`1`0400`0000005</v>
          </cell>
          <cell r="E289" t="str">
            <v>ОАО «УралСиб»</v>
          </cell>
          <cell r="F289" t="str">
            <v>банк</v>
          </cell>
          <cell r="G289" t="str">
            <v>0009</v>
          </cell>
          <cell r="H289" t="str">
            <v>0052763</v>
          </cell>
          <cell r="I289">
            <v>37621</v>
          </cell>
          <cell r="J289">
            <v>1000000</v>
          </cell>
          <cell r="K289" t="str">
            <v>Рубли РФ</v>
          </cell>
          <cell r="L289" t="str">
            <v>по предъявлении, но не ранее 15.01.2003</v>
          </cell>
          <cell r="M289">
            <v>37636</v>
          </cell>
          <cell r="N289">
            <v>0</v>
          </cell>
          <cell r="P289">
            <v>999425</v>
          </cell>
          <cell r="Q289">
            <v>0.99942500000000001</v>
          </cell>
          <cell r="R289">
            <v>999425</v>
          </cell>
          <cell r="S289">
            <v>37642</v>
          </cell>
          <cell r="T289" t="str">
            <v>21/01-05</v>
          </cell>
          <cell r="U289" t="str">
            <v>ООО «Фирма «Башкирские инвестиции»</v>
          </cell>
          <cell r="V289">
            <v>1</v>
          </cell>
          <cell r="W289">
            <v>1000000</v>
          </cell>
          <cell r="X289">
            <v>37643</v>
          </cell>
          <cell r="Z289" t="str">
            <v>ОАО «УралСиб»</v>
          </cell>
          <cell r="AA289">
            <v>575</v>
          </cell>
          <cell r="AB289">
            <v>0.20999574755484404</v>
          </cell>
          <cell r="AC289">
            <v>0.10499787377742202</v>
          </cell>
          <cell r="AD289" t="str">
            <v>предъявлен</v>
          </cell>
          <cell r="AF289" t="str">
            <v/>
          </cell>
          <cell r="AG289" t="str">
            <v/>
          </cell>
          <cell r="AI289" t="str">
            <v/>
          </cell>
        </row>
        <row r="290">
          <cell r="A290">
            <v>286</v>
          </cell>
          <cell r="B290" t="str">
            <v>диск</v>
          </cell>
          <cell r="C290" t="str">
            <v>51401</v>
          </cell>
          <cell r="D290" t="str">
            <v>51401`810`1`0400`0000005</v>
          </cell>
          <cell r="E290" t="str">
            <v>ОАО «УралСиб»</v>
          </cell>
          <cell r="F290" t="str">
            <v>банк</v>
          </cell>
          <cell r="G290" t="str">
            <v>0009</v>
          </cell>
          <cell r="H290" t="str">
            <v>0052762</v>
          </cell>
          <cell r="I290">
            <v>37621</v>
          </cell>
          <cell r="J290">
            <v>1000000</v>
          </cell>
          <cell r="K290" t="str">
            <v>Рубли РФ</v>
          </cell>
          <cell r="L290" t="str">
            <v>по предъявлении, но не ранее 15.01.2003</v>
          </cell>
          <cell r="M290">
            <v>37636</v>
          </cell>
          <cell r="N290">
            <v>0</v>
          </cell>
          <cell r="P290">
            <v>999425</v>
          </cell>
          <cell r="Q290">
            <v>0.99942500000000001</v>
          </cell>
          <cell r="R290">
            <v>999425</v>
          </cell>
          <cell r="S290">
            <v>37642</v>
          </cell>
          <cell r="T290" t="str">
            <v>21/01-05</v>
          </cell>
          <cell r="U290" t="str">
            <v>ООО «Фирма «Башкирские инвестиции»</v>
          </cell>
          <cell r="V290">
            <v>1</v>
          </cell>
          <cell r="W290">
            <v>1000000</v>
          </cell>
          <cell r="X290">
            <v>37643</v>
          </cell>
          <cell r="Z290" t="str">
            <v>ОАО «УралСиб»</v>
          </cell>
          <cell r="AA290">
            <v>575</v>
          </cell>
          <cell r="AB290">
            <v>0.20999574755484404</v>
          </cell>
          <cell r="AC290">
            <v>0.10499787377742202</v>
          </cell>
          <cell r="AD290" t="str">
            <v>предъявлен</v>
          </cell>
          <cell r="AF290" t="str">
            <v/>
          </cell>
          <cell r="AG290" t="str">
            <v/>
          </cell>
          <cell r="AI290" t="str">
            <v/>
          </cell>
        </row>
        <row r="291">
          <cell r="A291">
            <v>287</v>
          </cell>
          <cell r="B291" t="str">
            <v>диск</v>
          </cell>
          <cell r="C291" t="str">
            <v>51505</v>
          </cell>
          <cell r="D291" t="str">
            <v>51505`810`8`0400`0000007</v>
          </cell>
          <cell r="E291" t="str">
            <v>ЗАО «Правовед»</v>
          </cell>
          <cell r="F291" t="str">
            <v>прочие</v>
          </cell>
          <cell r="H291" t="str">
            <v>0000004</v>
          </cell>
          <cell r="I291">
            <v>37643</v>
          </cell>
          <cell r="J291">
            <v>5232500</v>
          </cell>
          <cell r="K291" t="str">
            <v>Рубли РФ</v>
          </cell>
          <cell r="L291" t="str">
            <v>по предъявлении, но не ранее 22.01.2004</v>
          </cell>
          <cell r="M291">
            <v>38008</v>
          </cell>
          <cell r="N291">
            <v>0.15</v>
          </cell>
          <cell r="P291">
            <v>4550000</v>
          </cell>
          <cell r="Q291">
            <v>0.86956521739130432</v>
          </cell>
          <cell r="R291">
            <v>4550000</v>
          </cell>
          <cell r="S291">
            <v>37643</v>
          </cell>
          <cell r="T291" t="str">
            <v>22/01-01</v>
          </cell>
          <cell r="U291" t="str">
            <v>ЗАО «Правовед»</v>
          </cell>
          <cell r="V291">
            <v>0.86956500000000003</v>
          </cell>
          <cell r="W291">
            <v>4550000</v>
          </cell>
          <cell r="X291">
            <v>37778</v>
          </cell>
          <cell r="Y291" t="str">
            <v>06/06-02-1</v>
          </cell>
          <cell r="Z291" t="str">
            <v>ООО «Фирма «Башкирские инвестиции»</v>
          </cell>
          <cell r="AA291">
            <v>0</v>
          </cell>
          <cell r="AB291">
            <v>0.15</v>
          </cell>
          <cell r="AC291">
            <v>0</v>
          </cell>
          <cell r="AD291" t="str">
            <v>продан</v>
          </cell>
          <cell r="AE291">
            <v>1</v>
          </cell>
          <cell r="AF291">
            <v>45500</v>
          </cell>
          <cell r="AG291" t="str">
            <v>51510`810`6`0400`0000030</v>
          </cell>
          <cell r="AI291" t="str">
            <v/>
          </cell>
        </row>
        <row r="292">
          <cell r="A292">
            <v>288</v>
          </cell>
          <cell r="B292" t="str">
            <v>диск</v>
          </cell>
          <cell r="C292" t="str">
            <v>51401</v>
          </cell>
          <cell r="D292" t="str">
            <v>51401`810`2`0400`0000002</v>
          </cell>
          <cell r="E292" t="str">
            <v>Сбербанк РФ</v>
          </cell>
          <cell r="F292" t="str">
            <v>банк</v>
          </cell>
          <cell r="G292" t="str">
            <v>ВЛ</v>
          </cell>
          <cell r="H292" t="str">
            <v>0546360</v>
          </cell>
          <cell r="I292">
            <v>37644</v>
          </cell>
          <cell r="J292">
            <v>350000</v>
          </cell>
          <cell r="K292" t="str">
            <v>Рубли РФ</v>
          </cell>
          <cell r="L292" t="str">
            <v>по предъявлении</v>
          </cell>
          <cell r="M292">
            <v>37644</v>
          </cell>
          <cell r="N292">
            <v>0</v>
          </cell>
          <cell r="P292">
            <v>350000</v>
          </cell>
          <cell r="Q292">
            <v>1</v>
          </cell>
          <cell r="R292">
            <v>350000</v>
          </cell>
          <cell r="S292">
            <v>37644</v>
          </cell>
          <cell r="T292" t="str">
            <v>Увед. №2 от 23.01.2003 к дог.№227 от 17.01.2003</v>
          </cell>
          <cell r="U292" t="str">
            <v>Сбербанк РФ</v>
          </cell>
          <cell r="V292">
            <v>1.0054289999999999</v>
          </cell>
          <cell r="W292">
            <v>351900</v>
          </cell>
          <cell r="X292">
            <v>37644</v>
          </cell>
          <cell r="Y292" t="str">
            <v>заявка №12 от 23.01.03 к договору №3 от 09.12.02</v>
          </cell>
          <cell r="Z292" t="str">
            <v>Ахмадишин Флюрь Назипович</v>
          </cell>
          <cell r="AA292">
            <v>1900</v>
          </cell>
          <cell r="AB292">
            <v>0</v>
          </cell>
          <cell r="AC292">
            <v>1.9814285714285713</v>
          </cell>
          <cell r="AD292" t="str">
            <v>продан</v>
          </cell>
          <cell r="AE292">
            <v>1</v>
          </cell>
          <cell r="AF292">
            <v>3500</v>
          </cell>
          <cell r="AG292" t="str">
            <v/>
          </cell>
          <cell r="AI292" t="str">
            <v/>
          </cell>
        </row>
        <row r="293">
          <cell r="A293">
            <v>289</v>
          </cell>
          <cell r="B293" t="str">
            <v>диск</v>
          </cell>
          <cell r="C293" t="str">
            <v>51406</v>
          </cell>
          <cell r="D293" t="str">
            <v>51406`810`0`0400`0000003</v>
          </cell>
          <cell r="E293" t="str">
            <v>Сбербанк РФ</v>
          </cell>
          <cell r="F293" t="str">
            <v>банк</v>
          </cell>
          <cell r="G293" t="str">
            <v>ВЛ</v>
          </cell>
          <cell r="H293" t="str">
            <v>2433352</v>
          </cell>
          <cell r="I293">
            <v>37610</v>
          </cell>
          <cell r="J293">
            <v>200000</v>
          </cell>
          <cell r="K293" t="str">
            <v>Рубли РФ</v>
          </cell>
          <cell r="L293" t="str">
            <v>по предъявлении, но не ранее 03.05.2004г.</v>
          </cell>
          <cell r="M293">
            <v>38110</v>
          </cell>
          <cell r="N293">
            <v>0.16104147711416966</v>
          </cell>
          <cell r="P293">
            <v>166135.20000000001</v>
          </cell>
          <cell r="Q293">
            <v>0.83067600000000008</v>
          </cell>
          <cell r="R293">
            <v>166135.20000000001</v>
          </cell>
          <cell r="S293">
            <v>37648</v>
          </cell>
          <cell r="T293" t="str">
            <v>27/01-06</v>
          </cell>
          <cell r="U293" t="str">
            <v>ОАО ИФ «ОЛМА»</v>
          </cell>
          <cell r="V293">
            <v>0.85154799999999997</v>
          </cell>
          <cell r="W293">
            <v>170309.6</v>
          </cell>
          <cell r="X293">
            <v>37718</v>
          </cell>
          <cell r="Y293" t="str">
            <v>07/04-01</v>
          </cell>
          <cell r="Z293" t="str">
            <v>ООО «Евроинвест 2003»</v>
          </cell>
          <cell r="AA293">
            <v>4174.3999999999942</v>
          </cell>
          <cell r="AB293">
            <v>0.16104147711416966</v>
          </cell>
          <cell r="AC293">
            <v>0.13101687231672909</v>
          </cell>
          <cell r="AD293" t="str">
            <v>продан</v>
          </cell>
          <cell r="AE293">
            <v>1</v>
          </cell>
          <cell r="AF293">
            <v>1661.3520000000001</v>
          </cell>
          <cell r="AG293" t="str">
            <v>51410`810`2`0400`0000006</v>
          </cell>
          <cell r="AI293" t="str">
            <v/>
          </cell>
        </row>
        <row r="294">
          <cell r="A294">
            <v>290</v>
          </cell>
          <cell r="B294" t="str">
            <v>диск</v>
          </cell>
          <cell r="C294" t="str">
            <v>51406</v>
          </cell>
          <cell r="D294" t="str">
            <v>51406`810`0`0400`0000003</v>
          </cell>
          <cell r="E294" t="str">
            <v>Сбербанк РФ</v>
          </cell>
          <cell r="F294" t="str">
            <v>банк</v>
          </cell>
          <cell r="G294" t="str">
            <v>ВЛ</v>
          </cell>
          <cell r="H294" t="str">
            <v>2433353</v>
          </cell>
          <cell r="I294">
            <v>37610</v>
          </cell>
          <cell r="J294">
            <v>200000</v>
          </cell>
          <cell r="K294" t="str">
            <v>Рубли РФ</v>
          </cell>
          <cell r="L294" t="str">
            <v>по предъявлении, но не ранее 03.05.2004г.</v>
          </cell>
          <cell r="M294">
            <v>38110</v>
          </cell>
          <cell r="N294">
            <v>0.16104147711416966</v>
          </cell>
          <cell r="P294">
            <v>166135.20000000001</v>
          </cell>
          <cell r="Q294">
            <v>0.83067600000000008</v>
          </cell>
          <cell r="R294">
            <v>166135.20000000001</v>
          </cell>
          <cell r="S294">
            <v>37648</v>
          </cell>
          <cell r="T294" t="str">
            <v>27/01-06</v>
          </cell>
          <cell r="U294" t="str">
            <v>ОАО ИФ «ОЛМА»</v>
          </cell>
          <cell r="V294">
            <v>0.85154799999999997</v>
          </cell>
          <cell r="W294">
            <v>170309.6</v>
          </cell>
          <cell r="X294">
            <v>37718</v>
          </cell>
          <cell r="Y294" t="str">
            <v>07/04-01</v>
          </cell>
          <cell r="Z294" t="str">
            <v>ООО «Евроинвест 2003»</v>
          </cell>
          <cell r="AA294">
            <v>4174.3999999999942</v>
          </cell>
          <cell r="AB294">
            <v>0.16104147711416966</v>
          </cell>
          <cell r="AC294">
            <v>0.13101687231672909</v>
          </cell>
          <cell r="AD294" t="str">
            <v>продан</v>
          </cell>
          <cell r="AE294">
            <v>1</v>
          </cell>
          <cell r="AF294">
            <v>1661.3520000000001</v>
          </cell>
          <cell r="AG294" t="str">
            <v>51410`810`2`0400`0000006</v>
          </cell>
          <cell r="AI294" t="str">
            <v/>
          </cell>
        </row>
        <row r="295">
          <cell r="A295">
            <v>291</v>
          </cell>
          <cell r="B295" t="str">
            <v>диск</v>
          </cell>
          <cell r="C295" t="str">
            <v>51406</v>
          </cell>
          <cell r="D295" t="str">
            <v>51406`810`0`0400`0000003</v>
          </cell>
          <cell r="E295" t="str">
            <v>Сбербанк РФ</v>
          </cell>
          <cell r="F295" t="str">
            <v>банк</v>
          </cell>
          <cell r="G295" t="str">
            <v>ВЛ</v>
          </cell>
          <cell r="H295" t="str">
            <v>2433354</v>
          </cell>
          <cell r="I295">
            <v>37610</v>
          </cell>
          <cell r="J295">
            <v>200000</v>
          </cell>
          <cell r="K295" t="str">
            <v>Рубли РФ</v>
          </cell>
          <cell r="L295" t="str">
            <v>по предъявлении, но не ранее 03.05.2004г.</v>
          </cell>
          <cell r="M295">
            <v>38110</v>
          </cell>
          <cell r="N295">
            <v>0.16104147711416966</v>
          </cell>
          <cell r="P295">
            <v>166135.20000000001</v>
          </cell>
          <cell r="Q295">
            <v>0.83067600000000008</v>
          </cell>
          <cell r="R295">
            <v>166135.20000000001</v>
          </cell>
          <cell r="S295">
            <v>37648</v>
          </cell>
          <cell r="T295" t="str">
            <v>27/01-06</v>
          </cell>
          <cell r="U295" t="str">
            <v>ОАО ИФ «ОЛМА»</v>
          </cell>
          <cell r="V295">
            <v>0.85154799999999997</v>
          </cell>
          <cell r="W295">
            <v>170309.6</v>
          </cell>
          <cell r="X295">
            <v>37718</v>
          </cell>
          <cell r="Y295" t="str">
            <v>07/04-01</v>
          </cell>
          <cell r="Z295" t="str">
            <v>ООО «Евроинвест 2003»</v>
          </cell>
          <cell r="AA295">
            <v>4174.3999999999942</v>
          </cell>
          <cell r="AB295">
            <v>0.16104147711416966</v>
          </cell>
          <cell r="AC295">
            <v>0.13101687231672909</v>
          </cell>
          <cell r="AD295" t="str">
            <v>продан</v>
          </cell>
          <cell r="AE295">
            <v>1</v>
          </cell>
          <cell r="AF295">
            <v>1661.3520000000001</v>
          </cell>
          <cell r="AG295" t="str">
            <v>51410`810`2`0400`0000006</v>
          </cell>
          <cell r="AI295" t="str">
            <v/>
          </cell>
        </row>
        <row r="296">
          <cell r="A296">
            <v>292</v>
          </cell>
          <cell r="B296" t="str">
            <v>диск</v>
          </cell>
          <cell r="C296" t="str">
            <v>51406</v>
          </cell>
          <cell r="D296" t="str">
            <v>51406`810`0`0400`0000003</v>
          </cell>
          <cell r="E296" t="str">
            <v>Сбербанк РФ</v>
          </cell>
          <cell r="F296" t="str">
            <v>банк</v>
          </cell>
          <cell r="G296" t="str">
            <v>ВЛ</v>
          </cell>
          <cell r="H296" t="str">
            <v>2433355</v>
          </cell>
          <cell r="I296">
            <v>37610</v>
          </cell>
          <cell r="J296">
            <v>200000</v>
          </cell>
          <cell r="K296" t="str">
            <v>Рубли РФ</v>
          </cell>
          <cell r="L296" t="str">
            <v>по предъявлении, но не ранее 03.05.2004г.</v>
          </cell>
          <cell r="M296">
            <v>38110</v>
          </cell>
          <cell r="N296">
            <v>0.16104147711416966</v>
          </cell>
          <cell r="P296">
            <v>166135.20000000001</v>
          </cell>
          <cell r="Q296">
            <v>0.83067600000000008</v>
          </cell>
          <cell r="R296">
            <v>166135.20000000001</v>
          </cell>
          <cell r="S296">
            <v>37648</v>
          </cell>
          <cell r="T296" t="str">
            <v>27/01-06</v>
          </cell>
          <cell r="U296" t="str">
            <v>ОАО ИФ «ОЛМА»</v>
          </cell>
          <cell r="V296">
            <v>0.85154799999999997</v>
          </cell>
          <cell r="W296">
            <v>170309.6</v>
          </cell>
          <cell r="X296">
            <v>37718</v>
          </cell>
          <cell r="Y296" t="str">
            <v>07/04-01</v>
          </cell>
          <cell r="Z296" t="str">
            <v>ООО «Евроинвест 2003»</v>
          </cell>
          <cell r="AA296">
            <v>4174.3999999999942</v>
          </cell>
          <cell r="AB296">
            <v>0.16104147711416966</v>
          </cell>
          <cell r="AC296">
            <v>0.13101687231672909</v>
          </cell>
          <cell r="AD296" t="str">
            <v>продан</v>
          </cell>
          <cell r="AE296">
            <v>1</v>
          </cell>
          <cell r="AF296">
            <v>1661.3520000000001</v>
          </cell>
          <cell r="AG296" t="str">
            <v>51410`810`2`0400`0000006</v>
          </cell>
          <cell r="AI296" t="str">
            <v/>
          </cell>
        </row>
        <row r="297">
          <cell r="A297">
            <v>293</v>
          </cell>
          <cell r="B297" t="str">
            <v>диск</v>
          </cell>
          <cell r="C297" t="str">
            <v>51406</v>
          </cell>
          <cell r="D297" t="str">
            <v>51406`810`0`0400`0000003</v>
          </cell>
          <cell r="E297" t="str">
            <v>Сбербанк РФ</v>
          </cell>
          <cell r="F297" t="str">
            <v>банк</v>
          </cell>
          <cell r="G297" t="str">
            <v>ВЛ</v>
          </cell>
          <cell r="H297" t="str">
            <v>2433356</v>
          </cell>
          <cell r="I297">
            <v>37610</v>
          </cell>
          <cell r="J297">
            <v>200000</v>
          </cell>
          <cell r="K297" t="str">
            <v>Рубли РФ</v>
          </cell>
          <cell r="L297" t="str">
            <v>по предъявлении, но не ранее 03.05.2004г.</v>
          </cell>
          <cell r="M297">
            <v>38110</v>
          </cell>
          <cell r="N297">
            <v>0.16104147711416966</v>
          </cell>
          <cell r="P297">
            <v>166135.20000000001</v>
          </cell>
          <cell r="Q297">
            <v>0.83067600000000008</v>
          </cell>
          <cell r="R297">
            <v>166135.20000000001</v>
          </cell>
          <cell r="S297">
            <v>37648</v>
          </cell>
          <cell r="T297" t="str">
            <v>27/01-06</v>
          </cell>
          <cell r="U297" t="str">
            <v>ОАО ИФ «ОЛМА»</v>
          </cell>
          <cell r="V297">
            <v>0.85154799999999997</v>
          </cell>
          <cell r="W297">
            <v>170309.6</v>
          </cell>
          <cell r="X297">
            <v>37718</v>
          </cell>
          <cell r="Y297" t="str">
            <v>07/04-01</v>
          </cell>
          <cell r="Z297" t="str">
            <v>ООО «Евроинвест 2003»</v>
          </cell>
          <cell r="AA297">
            <v>4174.3999999999942</v>
          </cell>
          <cell r="AB297">
            <v>0.16104147711416966</v>
          </cell>
          <cell r="AC297">
            <v>0.13101687231672909</v>
          </cell>
          <cell r="AD297" t="str">
            <v>продан</v>
          </cell>
          <cell r="AE297">
            <v>1</v>
          </cell>
          <cell r="AF297">
            <v>1661.3520000000001</v>
          </cell>
          <cell r="AG297" t="str">
            <v>51410`810`2`0400`0000006</v>
          </cell>
          <cell r="AI297" t="str">
            <v/>
          </cell>
        </row>
        <row r="298">
          <cell r="A298">
            <v>294</v>
          </cell>
          <cell r="B298" t="str">
            <v>диск</v>
          </cell>
          <cell r="C298" t="str">
            <v>51406</v>
          </cell>
          <cell r="D298" t="str">
            <v>51406`810`0`0400`0000003</v>
          </cell>
          <cell r="E298" t="str">
            <v>Сбербанк РФ</v>
          </cell>
          <cell r="F298" t="str">
            <v>банк</v>
          </cell>
          <cell r="G298" t="str">
            <v>ВЛ</v>
          </cell>
          <cell r="H298" t="str">
            <v>2433357</v>
          </cell>
          <cell r="I298">
            <v>37610</v>
          </cell>
          <cell r="J298">
            <v>200000</v>
          </cell>
          <cell r="K298" t="str">
            <v>Рубли РФ</v>
          </cell>
          <cell r="L298" t="str">
            <v>по предъявлении, но не ранее 03.05.2004г.</v>
          </cell>
          <cell r="M298">
            <v>38110</v>
          </cell>
          <cell r="N298">
            <v>0.16104147711416966</v>
          </cell>
          <cell r="P298">
            <v>166135.20000000001</v>
          </cell>
          <cell r="Q298">
            <v>0.83067600000000008</v>
          </cell>
          <cell r="R298">
            <v>166135.20000000001</v>
          </cell>
          <cell r="S298">
            <v>37648</v>
          </cell>
          <cell r="T298" t="str">
            <v>27/01-06</v>
          </cell>
          <cell r="U298" t="str">
            <v>ОАО ИФ «ОЛМА»</v>
          </cell>
          <cell r="V298">
            <v>0.85154799999999997</v>
          </cell>
          <cell r="W298">
            <v>170309.6</v>
          </cell>
          <cell r="X298">
            <v>37718</v>
          </cell>
          <cell r="Y298" t="str">
            <v>07/04-01</v>
          </cell>
          <cell r="Z298" t="str">
            <v>ООО «Евроинвест 2003»</v>
          </cell>
          <cell r="AA298">
            <v>4174.3999999999942</v>
          </cell>
          <cell r="AB298">
            <v>0.16104147711416966</v>
          </cell>
          <cell r="AC298">
            <v>0.13101687231672909</v>
          </cell>
          <cell r="AD298" t="str">
            <v>продан</v>
          </cell>
          <cell r="AE298">
            <v>1</v>
          </cell>
          <cell r="AF298">
            <v>1661.3520000000001</v>
          </cell>
          <cell r="AG298" t="str">
            <v>51410`810`2`0400`0000006</v>
          </cell>
          <cell r="AI298" t="str">
            <v/>
          </cell>
        </row>
        <row r="299">
          <cell r="A299">
            <v>295</v>
          </cell>
          <cell r="B299" t="str">
            <v>диск</v>
          </cell>
          <cell r="C299" t="str">
            <v>51406</v>
          </cell>
          <cell r="D299" t="str">
            <v>51406`810`0`0400`0000003</v>
          </cell>
          <cell r="E299" t="str">
            <v>Сбербанк РФ</v>
          </cell>
          <cell r="F299" t="str">
            <v>банк</v>
          </cell>
          <cell r="G299" t="str">
            <v>ВЛ</v>
          </cell>
          <cell r="H299" t="str">
            <v>2433358</v>
          </cell>
          <cell r="I299">
            <v>37610</v>
          </cell>
          <cell r="J299">
            <v>200000</v>
          </cell>
          <cell r="K299" t="str">
            <v>Рубли РФ</v>
          </cell>
          <cell r="L299" t="str">
            <v>по предъявлении, но не ранее 03.05.2004г.</v>
          </cell>
          <cell r="M299">
            <v>38110</v>
          </cell>
          <cell r="N299">
            <v>0.16104147711416966</v>
          </cell>
          <cell r="P299">
            <v>166135.20000000001</v>
          </cell>
          <cell r="Q299">
            <v>0.83067600000000008</v>
          </cell>
          <cell r="R299">
            <v>166135.20000000001</v>
          </cell>
          <cell r="S299">
            <v>37648</v>
          </cell>
          <cell r="T299" t="str">
            <v>27/01-06</v>
          </cell>
          <cell r="U299" t="str">
            <v>ОАО ИФ «ОЛМА»</v>
          </cell>
          <cell r="V299">
            <v>0.85154799999999997</v>
          </cell>
          <cell r="W299">
            <v>170309.6</v>
          </cell>
          <cell r="X299">
            <v>37718</v>
          </cell>
          <cell r="Y299" t="str">
            <v>07/04-01</v>
          </cell>
          <cell r="Z299" t="str">
            <v>ООО «Евроинвест 2003»</v>
          </cell>
          <cell r="AA299">
            <v>4174.3999999999942</v>
          </cell>
          <cell r="AB299">
            <v>0.16104147711416966</v>
          </cell>
          <cell r="AC299">
            <v>0.13101687231672909</v>
          </cell>
          <cell r="AD299" t="str">
            <v>продан</v>
          </cell>
          <cell r="AE299">
            <v>1</v>
          </cell>
          <cell r="AF299">
            <v>1661.3520000000001</v>
          </cell>
          <cell r="AG299" t="str">
            <v>51410`810`2`0400`0000006</v>
          </cell>
          <cell r="AI299" t="str">
            <v/>
          </cell>
        </row>
        <row r="300">
          <cell r="A300">
            <v>296</v>
          </cell>
          <cell r="B300" t="str">
            <v>диск</v>
          </cell>
          <cell r="C300" t="str">
            <v>51406</v>
          </cell>
          <cell r="D300" t="str">
            <v>51406`810`0`0400`0000003</v>
          </cell>
          <cell r="E300" t="str">
            <v>Сбербанк РФ</v>
          </cell>
          <cell r="F300" t="str">
            <v>банк</v>
          </cell>
          <cell r="G300" t="str">
            <v>ВЛ</v>
          </cell>
          <cell r="H300" t="str">
            <v>2433359</v>
          </cell>
          <cell r="I300">
            <v>37610</v>
          </cell>
          <cell r="J300">
            <v>200000</v>
          </cell>
          <cell r="K300" t="str">
            <v>Рубли РФ</v>
          </cell>
          <cell r="L300" t="str">
            <v>по предъявлении, но не ранее 03.05.2004г.</v>
          </cell>
          <cell r="M300">
            <v>38110</v>
          </cell>
          <cell r="N300">
            <v>0.16104147711416966</v>
          </cell>
          <cell r="P300">
            <v>166135.20000000001</v>
          </cell>
          <cell r="Q300">
            <v>0.83067600000000008</v>
          </cell>
          <cell r="R300">
            <v>166135.20000000001</v>
          </cell>
          <cell r="S300">
            <v>37648</v>
          </cell>
          <cell r="T300" t="str">
            <v>27/01-06</v>
          </cell>
          <cell r="U300" t="str">
            <v>ОАО ИФ «ОЛМА»</v>
          </cell>
          <cell r="V300">
            <v>0.85154799999999997</v>
          </cell>
          <cell r="W300">
            <v>170309.6</v>
          </cell>
          <cell r="X300">
            <v>37718</v>
          </cell>
          <cell r="Y300" t="str">
            <v>07/04-01</v>
          </cell>
          <cell r="Z300" t="str">
            <v>ООО «Евроинвест 2003»</v>
          </cell>
          <cell r="AA300">
            <v>4174.3999999999942</v>
          </cell>
          <cell r="AB300">
            <v>0.16104147711416966</v>
          </cell>
          <cell r="AC300">
            <v>0.13101687231672909</v>
          </cell>
          <cell r="AD300" t="str">
            <v>продан</v>
          </cell>
          <cell r="AE300">
            <v>1</v>
          </cell>
          <cell r="AF300">
            <v>1661.3520000000001</v>
          </cell>
          <cell r="AG300" t="str">
            <v>51410`810`2`0400`0000006</v>
          </cell>
          <cell r="AI300" t="str">
            <v/>
          </cell>
        </row>
        <row r="301">
          <cell r="A301">
            <v>297</v>
          </cell>
          <cell r="B301" t="str">
            <v>диск</v>
          </cell>
          <cell r="C301" t="str">
            <v>51406</v>
          </cell>
          <cell r="D301" t="str">
            <v>51406`810`0`0400`0000003</v>
          </cell>
          <cell r="E301" t="str">
            <v>Сбербанк РФ</v>
          </cell>
          <cell r="F301" t="str">
            <v>банк</v>
          </cell>
          <cell r="G301" t="str">
            <v>ВЛ</v>
          </cell>
          <cell r="H301" t="str">
            <v>2433360</v>
          </cell>
          <cell r="I301">
            <v>37610</v>
          </cell>
          <cell r="J301">
            <v>200000</v>
          </cell>
          <cell r="K301" t="str">
            <v>Рубли РФ</v>
          </cell>
          <cell r="L301" t="str">
            <v>по предъявлении, но не ранее 03.05.2004г.</v>
          </cell>
          <cell r="M301">
            <v>38110</v>
          </cell>
          <cell r="N301">
            <v>0.16104147711416966</v>
          </cell>
          <cell r="P301">
            <v>166135.20000000001</v>
          </cell>
          <cell r="Q301">
            <v>0.83067600000000008</v>
          </cell>
          <cell r="R301">
            <v>166135.20000000001</v>
          </cell>
          <cell r="S301">
            <v>37648</v>
          </cell>
          <cell r="T301" t="str">
            <v>27/01-06</v>
          </cell>
          <cell r="U301" t="str">
            <v>ОАО ИФ «ОЛМА»</v>
          </cell>
          <cell r="V301">
            <v>0.85154799999999997</v>
          </cell>
          <cell r="W301">
            <v>170309.6</v>
          </cell>
          <cell r="X301">
            <v>37718</v>
          </cell>
          <cell r="Y301" t="str">
            <v>07/04-01</v>
          </cell>
          <cell r="Z301" t="str">
            <v>ООО «Евроинвест 2003»</v>
          </cell>
          <cell r="AA301">
            <v>4174.3999999999942</v>
          </cell>
          <cell r="AB301">
            <v>0.16104147711416966</v>
          </cell>
          <cell r="AC301">
            <v>0.13101687231672909</v>
          </cell>
          <cell r="AD301" t="str">
            <v>продан</v>
          </cell>
          <cell r="AE301">
            <v>1</v>
          </cell>
          <cell r="AF301">
            <v>1661.3520000000001</v>
          </cell>
          <cell r="AG301" t="str">
            <v>51410`810`2`0400`0000006</v>
          </cell>
          <cell r="AI301" t="str">
            <v/>
          </cell>
        </row>
        <row r="302">
          <cell r="A302">
            <v>298</v>
          </cell>
          <cell r="B302" t="str">
            <v>диск</v>
          </cell>
          <cell r="C302" t="str">
            <v>51406</v>
          </cell>
          <cell r="D302" t="str">
            <v>51406`810`0`0400`0000003</v>
          </cell>
          <cell r="E302" t="str">
            <v>Сбербанк РФ</v>
          </cell>
          <cell r="F302" t="str">
            <v>банк</v>
          </cell>
          <cell r="G302" t="str">
            <v>ВЛ</v>
          </cell>
          <cell r="H302" t="str">
            <v>2433361</v>
          </cell>
          <cell r="I302">
            <v>37610</v>
          </cell>
          <cell r="J302">
            <v>200000</v>
          </cell>
          <cell r="K302" t="str">
            <v>Рубли РФ</v>
          </cell>
          <cell r="L302" t="str">
            <v>по предъявлении, но не ранее 03.05.2004г.</v>
          </cell>
          <cell r="M302">
            <v>38110</v>
          </cell>
          <cell r="N302">
            <v>0.16104147711416966</v>
          </cell>
          <cell r="P302">
            <v>166135.20000000001</v>
          </cell>
          <cell r="Q302">
            <v>0.83067600000000008</v>
          </cell>
          <cell r="R302">
            <v>166135.20000000001</v>
          </cell>
          <cell r="S302">
            <v>37648</v>
          </cell>
          <cell r="T302" t="str">
            <v>27/01-06</v>
          </cell>
          <cell r="U302" t="str">
            <v>ОАО ИФ «ОЛМА»</v>
          </cell>
          <cell r="V302">
            <v>0.85154799999999997</v>
          </cell>
          <cell r="W302">
            <v>170309.6</v>
          </cell>
          <cell r="X302">
            <v>37718</v>
          </cell>
          <cell r="Y302" t="str">
            <v>07/04-01</v>
          </cell>
          <cell r="Z302" t="str">
            <v>ООО «Евроинвест 2003»</v>
          </cell>
          <cell r="AA302">
            <v>4174.3999999999942</v>
          </cell>
          <cell r="AB302">
            <v>0.16104147711416966</v>
          </cell>
          <cell r="AC302">
            <v>0.13101687231672909</v>
          </cell>
          <cell r="AD302" t="str">
            <v>продан</v>
          </cell>
          <cell r="AE302">
            <v>1</v>
          </cell>
          <cell r="AF302">
            <v>1661.3520000000001</v>
          </cell>
          <cell r="AG302" t="str">
            <v>51410`810`2`0400`0000006</v>
          </cell>
          <cell r="AI302" t="str">
            <v/>
          </cell>
        </row>
        <row r="303">
          <cell r="A303">
            <v>299</v>
          </cell>
          <cell r="B303" t="str">
            <v>диск</v>
          </cell>
          <cell r="C303" t="str">
            <v>51406</v>
          </cell>
          <cell r="D303" t="str">
            <v>51406`810`0`0400`0000003</v>
          </cell>
          <cell r="E303" t="str">
            <v>Сбербанк РФ</v>
          </cell>
          <cell r="F303" t="str">
            <v>банк</v>
          </cell>
          <cell r="G303" t="str">
            <v>ВЛ</v>
          </cell>
          <cell r="H303" t="str">
            <v>2433362</v>
          </cell>
          <cell r="I303">
            <v>37610</v>
          </cell>
          <cell r="J303">
            <v>200000</v>
          </cell>
          <cell r="K303" t="str">
            <v>Рубли РФ</v>
          </cell>
          <cell r="L303" t="str">
            <v>по предъявлении, но не ранее 03.05.2004г.</v>
          </cell>
          <cell r="M303">
            <v>38110</v>
          </cell>
          <cell r="N303">
            <v>0.16104147711416966</v>
          </cell>
          <cell r="P303">
            <v>166135.20000000001</v>
          </cell>
          <cell r="Q303">
            <v>0.83067600000000008</v>
          </cell>
          <cell r="R303">
            <v>166135.20000000001</v>
          </cell>
          <cell r="S303">
            <v>37648</v>
          </cell>
          <cell r="T303" t="str">
            <v>27/01-06</v>
          </cell>
          <cell r="U303" t="str">
            <v>ОАО ИФ «ОЛМА»</v>
          </cell>
          <cell r="V303">
            <v>0.85154799999999997</v>
          </cell>
          <cell r="W303">
            <v>170309.6</v>
          </cell>
          <cell r="X303">
            <v>37718</v>
          </cell>
          <cell r="Y303" t="str">
            <v>07/04-01</v>
          </cell>
          <cell r="Z303" t="str">
            <v>ООО «Евроинвест 2003»</v>
          </cell>
          <cell r="AA303">
            <v>4174.3999999999942</v>
          </cell>
          <cell r="AB303">
            <v>0.16104147711416966</v>
          </cell>
          <cell r="AC303">
            <v>0.13101687231672909</v>
          </cell>
          <cell r="AD303" t="str">
            <v>продан</v>
          </cell>
          <cell r="AE303">
            <v>1</v>
          </cell>
          <cell r="AF303">
            <v>1661.3520000000001</v>
          </cell>
          <cell r="AG303" t="str">
            <v>51410`810`2`0400`0000006</v>
          </cell>
          <cell r="AI303" t="str">
            <v/>
          </cell>
        </row>
        <row r="304">
          <cell r="A304">
            <v>300</v>
          </cell>
          <cell r="B304" t="str">
            <v>диск</v>
          </cell>
          <cell r="C304" t="str">
            <v>51406</v>
          </cell>
          <cell r="D304" t="str">
            <v>51406`810`0`0400`0000003</v>
          </cell>
          <cell r="E304" t="str">
            <v>Сбербанк РФ</v>
          </cell>
          <cell r="F304" t="str">
            <v>банк</v>
          </cell>
          <cell r="G304" t="str">
            <v>ВЛ</v>
          </cell>
          <cell r="H304" t="str">
            <v>2433363</v>
          </cell>
          <cell r="I304">
            <v>37610</v>
          </cell>
          <cell r="J304">
            <v>200000</v>
          </cell>
          <cell r="K304" t="str">
            <v>Рубли РФ</v>
          </cell>
          <cell r="L304" t="str">
            <v>по предъявлении, но не ранее 03.05.2004г.</v>
          </cell>
          <cell r="M304">
            <v>38110</v>
          </cell>
          <cell r="N304">
            <v>0.16104147711416966</v>
          </cell>
          <cell r="P304">
            <v>166135.20000000001</v>
          </cell>
          <cell r="Q304">
            <v>0.83067600000000008</v>
          </cell>
          <cell r="R304">
            <v>166135.20000000001</v>
          </cell>
          <cell r="S304">
            <v>37648</v>
          </cell>
          <cell r="T304" t="str">
            <v>27/01-06</v>
          </cell>
          <cell r="U304" t="str">
            <v>ОАО ИФ «ОЛМА»</v>
          </cell>
          <cell r="V304">
            <v>0.85154799999999997</v>
          </cell>
          <cell r="W304">
            <v>170309.6</v>
          </cell>
          <cell r="X304">
            <v>37718</v>
          </cell>
          <cell r="Y304" t="str">
            <v>07/04-01</v>
          </cell>
          <cell r="Z304" t="str">
            <v>ООО «Евроинвест 2003»</v>
          </cell>
          <cell r="AA304">
            <v>4174.3999999999942</v>
          </cell>
          <cell r="AB304">
            <v>0.16104147711416966</v>
          </cell>
          <cell r="AC304">
            <v>0.13101687231672909</v>
          </cell>
          <cell r="AD304" t="str">
            <v>продан</v>
          </cell>
          <cell r="AE304">
            <v>1</v>
          </cell>
          <cell r="AF304">
            <v>1661.3520000000001</v>
          </cell>
          <cell r="AG304" t="str">
            <v>51410`810`2`0400`0000006</v>
          </cell>
          <cell r="AI304" t="str">
            <v/>
          </cell>
        </row>
        <row r="305">
          <cell r="A305">
            <v>301</v>
          </cell>
          <cell r="B305" t="str">
            <v>диск</v>
          </cell>
          <cell r="C305" t="str">
            <v>51406</v>
          </cell>
          <cell r="D305" t="str">
            <v>51406`810`0`0400`0000003</v>
          </cell>
          <cell r="E305" t="str">
            <v>Сбербанк РФ</v>
          </cell>
          <cell r="F305" t="str">
            <v>банк</v>
          </cell>
          <cell r="G305" t="str">
            <v>ВЛ</v>
          </cell>
          <cell r="H305" t="str">
            <v>2433364</v>
          </cell>
          <cell r="I305">
            <v>37610</v>
          </cell>
          <cell r="J305">
            <v>200000</v>
          </cell>
          <cell r="K305" t="str">
            <v>Рубли РФ</v>
          </cell>
          <cell r="L305" t="str">
            <v>по предъявлении, но не ранее 03.05.2004г.</v>
          </cell>
          <cell r="M305">
            <v>38110</v>
          </cell>
          <cell r="N305">
            <v>0.16104147711416966</v>
          </cell>
          <cell r="P305">
            <v>166135.20000000001</v>
          </cell>
          <cell r="Q305">
            <v>0.83067600000000008</v>
          </cell>
          <cell r="R305">
            <v>166135.20000000001</v>
          </cell>
          <cell r="S305">
            <v>37648</v>
          </cell>
          <cell r="T305" t="str">
            <v>27/01-06</v>
          </cell>
          <cell r="U305" t="str">
            <v>ОАО ИФ «ОЛМА»</v>
          </cell>
          <cell r="V305">
            <v>0.85154799999999997</v>
          </cell>
          <cell r="W305">
            <v>170309.6</v>
          </cell>
          <cell r="X305">
            <v>37718</v>
          </cell>
          <cell r="Y305" t="str">
            <v>07/04-01</v>
          </cell>
          <cell r="Z305" t="str">
            <v>ООО «Евроинвест 2003»</v>
          </cell>
          <cell r="AA305">
            <v>4174.3999999999942</v>
          </cell>
          <cell r="AB305">
            <v>0.16104147711416966</v>
          </cell>
          <cell r="AC305">
            <v>0.13101687231672909</v>
          </cell>
          <cell r="AD305" t="str">
            <v>продан</v>
          </cell>
          <cell r="AE305">
            <v>1</v>
          </cell>
          <cell r="AF305">
            <v>1661.3520000000001</v>
          </cell>
          <cell r="AG305" t="str">
            <v>51410`810`2`0400`0000006</v>
          </cell>
          <cell r="AI305" t="str">
            <v/>
          </cell>
        </row>
        <row r="306">
          <cell r="A306">
            <v>302</v>
          </cell>
          <cell r="B306" t="str">
            <v>диск</v>
          </cell>
          <cell r="C306" t="str">
            <v>51406</v>
          </cell>
          <cell r="D306" t="str">
            <v>51406`810`0`0400`0000003</v>
          </cell>
          <cell r="E306" t="str">
            <v>Сбербанк РФ</v>
          </cell>
          <cell r="F306" t="str">
            <v>банк</v>
          </cell>
          <cell r="G306" t="str">
            <v>ВЛ</v>
          </cell>
          <cell r="H306" t="str">
            <v>2433365</v>
          </cell>
          <cell r="I306">
            <v>37610</v>
          </cell>
          <cell r="J306">
            <v>200000</v>
          </cell>
          <cell r="K306" t="str">
            <v>Рубли РФ</v>
          </cell>
          <cell r="L306" t="str">
            <v>по предъявлении, но не ранее 03.05.2004г.</v>
          </cell>
          <cell r="M306">
            <v>38110</v>
          </cell>
          <cell r="N306">
            <v>0.16104147711416966</v>
          </cell>
          <cell r="P306">
            <v>166135.20000000001</v>
          </cell>
          <cell r="Q306">
            <v>0.83067600000000008</v>
          </cell>
          <cell r="R306">
            <v>166135.20000000001</v>
          </cell>
          <cell r="S306">
            <v>37648</v>
          </cell>
          <cell r="T306" t="str">
            <v>27/01-06</v>
          </cell>
          <cell r="U306" t="str">
            <v>ОАО ИФ «ОЛМА»</v>
          </cell>
          <cell r="V306">
            <v>0.85154799999999997</v>
          </cell>
          <cell r="W306">
            <v>170309.6</v>
          </cell>
          <cell r="X306">
            <v>37718</v>
          </cell>
          <cell r="Y306" t="str">
            <v>07/04-01</v>
          </cell>
          <cell r="Z306" t="str">
            <v>ООО «Евроинвест 2003»</v>
          </cell>
          <cell r="AA306">
            <v>4174.3999999999942</v>
          </cell>
          <cell r="AB306">
            <v>0.16104147711416966</v>
          </cell>
          <cell r="AC306">
            <v>0.13101687231672909</v>
          </cell>
          <cell r="AD306" t="str">
            <v>продан</v>
          </cell>
          <cell r="AE306">
            <v>1</v>
          </cell>
          <cell r="AF306">
            <v>1661.3520000000001</v>
          </cell>
          <cell r="AG306" t="str">
            <v>51410`810`2`0400`0000006</v>
          </cell>
          <cell r="AI306" t="str">
            <v/>
          </cell>
        </row>
        <row r="307">
          <cell r="A307">
            <v>303</v>
          </cell>
          <cell r="B307" t="str">
            <v>диск</v>
          </cell>
          <cell r="C307" t="str">
            <v>51406</v>
          </cell>
          <cell r="D307" t="str">
            <v>51406`810`0`0400`0000003</v>
          </cell>
          <cell r="E307" t="str">
            <v>Сбербанк РФ</v>
          </cell>
          <cell r="F307" t="str">
            <v>банк</v>
          </cell>
          <cell r="G307" t="str">
            <v>ВЛ</v>
          </cell>
          <cell r="H307" t="str">
            <v>2433366</v>
          </cell>
          <cell r="I307">
            <v>37610</v>
          </cell>
          <cell r="J307">
            <v>200000</v>
          </cell>
          <cell r="K307" t="str">
            <v>Рубли РФ</v>
          </cell>
          <cell r="L307" t="str">
            <v>по предъявлении, но не ранее 03.05.2004г.</v>
          </cell>
          <cell r="M307">
            <v>38110</v>
          </cell>
          <cell r="N307">
            <v>0.16104147711416966</v>
          </cell>
          <cell r="P307">
            <v>166135.20000000001</v>
          </cell>
          <cell r="Q307">
            <v>0.83067600000000008</v>
          </cell>
          <cell r="R307">
            <v>166135.20000000001</v>
          </cell>
          <cell r="S307">
            <v>37648</v>
          </cell>
          <cell r="T307" t="str">
            <v>27/01-06</v>
          </cell>
          <cell r="U307" t="str">
            <v>ОАО ИФ «ОЛМА»</v>
          </cell>
          <cell r="V307">
            <v>0.85154799999999997</v>
          </cell>
          <cell r="W307">
            <v>170309.6</v>
          </cell>
          <cell r="X307">
            <v>37718</v>
          </cell>
          <cell r="Y307" t="str">
            <v>07/04-01</v>
          </cell>
          <cell r="Z307" t="str">
            <v>ООО «Евроинвест 2003»</v>
          </cell>
          <cell r="AA307">
            <v>4174.3999999999942</v>
          </cell>
          <cell r="AB307">
            <v>0.16104147711416966</v>
          </cell>
          <cell r="AC307">
            <v>0.13101687231672909</v>
          </cell>
          <cell r="AD307" t="str">
            <v>продан</v>
          </cell>
          <cell r="AE307">
            <v>1</v>
          </cell>
          <cell r="AF307">
            <v>1661.3520000000001</v>
          </cell>
          <cell r="AG307" t="str">
            <v>51410`810`2`0400`0000006</v>
          </cell>
          <cell r="AI307" t="str">
            <v/>
          </cell>
        </row>
        <row r="308">
          <cell r="A308">
            <v>304</v>
          </cell>
          <cell r="B308" t="str">
            <v>диск</v>
          </cell>
          <cell r="C308" t="str">
            <v>51406</v>
          </cell>
          <cell r="D308" t="str">
            <v>51406`810`0`0400`0000003</v>
          </cell>
          <cell r="E308" t="str">
            <v>Сбербанк РФ</v>
          </cell>
          <cell r="F308" t="str">
            <v>банк</v>
          </cell>
          <cell r="G308" t="str">
            <v>ВЛ</v>
          </cell>
          <cell r="H308" t="str">
            <v>2433367</v>
          </cell>
          <cell r="I308">
            <v>37610</v>
          </cell>
          <cell r="J308">
            <v>200000</v>
          </cell>
          <cell r="K308" t="str">
            <v>Рубли РФ</v>
          </cell>
          <cell r="L308" t="str">
            <v>по предъявлении, но не ранее 03.05.2004г.</v>
          </cell>
          <cell r="M308">
            <v>38110</v>
          </cell>
          <cell r="N308">
            <v>0.16104147711416966</v>
          </cell>
          <cell r="P308">
            <v>166135.20000000001</v>
          </cell>
          <cell r="Q308">
            <v>0.83067600000000008</v>
          </cell>
          <cell r="R308">
            <v>166135.20000000001</v>
          </cell>
          <cell r="S308">
            <v>37648</v>
          </cell>
          <cell r="T308" t="str">
            <v>27/01-06</v>
          </cell>
          <cell r="U308" t="str">
            <v>ОАО ИФ «ОЛМА»</v>
          </cell>
          <cell r="V308">
            <v>0.85154799999999997</v>
          </cell>
          <cell r="W308">
            <v>170309.6</v>
          </cell>
          <cell r="X308">
            <v>37718</v>
          </cell>
          <cell r="Y308" t="str">
            <v>07/04-01</v>
          </cell>
          <cell r="Z308" t="str">
            <v>ООО «Евроинвест 2003»</v>
          </cell>
          <cell r="AA308">
            <v>4174.3999999999942</v>
          </cell>
          <cell r="AB308">
            <v>0.16104147711416966</v>
          </cell>
          <cell r="AC308">
            <v>0.13101687231672909</v>
          </cell>
          <cell r="AD308" t="str">
            <v>продан</v>
          </cell>
          <cell r="AE308">
            <v>1</v>
          </cell>
          <cell r="AF308">
            <v>1661.3520000000001</v>
          </cell>
          <cell r="AG308" t="str">
            <v>51410`810`2`0400`0000006</v>
          </cell>
          <cell r="AI308" t="str">
            <v/>
          </cell>
        </row>
        <row r="309">
          <cell r="A309">
            <v>305</v>
          </cell>
          <cell r="B309" t="str">
            <v>диск</v>
          </cell>
          <cell r="C309" t="str">
            <v>51406</v>
          </cell>
          <cell r="D309" t="str">
            <v>51406`810`0`0400`0000003</v>
          </cell>
          <cell r="E309" t="str">
            <v>Сбербанк РФ</v>
          </cell>
          <cell r="F309" t="str">
            <v>банк</v>
          </cell>
          <cell r="G309" t="str">
            <v>ВЛ</v>
          </cell>
          <cell r="H309" t="str">
            <v>2433368</v>
          </cell>
          <cell r="I309">
            <v>37610</v>
          </cell>
          <cell r="J309">
            <v>200000</v>
          </cell>
          <cell r="K309" t="str">
            <v>Рубли РФ</v>
          </cell>
          <cell r="L309" t="str">
            <v>по предъявлении, но не ранее 03.05.2004г.</v>
          </cell>
          <cell r="M309">
            <v>38110</v>
          </cell>
          <cell r="N309">
            <v>0.16104147711416966</v>
          </cell>
          <cell r="P309">
            <v>166135.20000000001</v>
          </cell>
          <cell r="Q309">
            <v>0.83067600000000008</v>
          </cell>
          <cell r="R309">
            <v>166135.20000000001</v>
          </cell>
          <cell r="S309">
            <v>37648</v>
          </cell>
          <cell r="T309" t="str">
            <v>27/01-06</v>
          </cell>
          <cell r="U309" t="str">
            <v>ОАО ИФ «ОЛМА»</v>
          </cell>
          <cell r="V309">
            <v>0.85154799999999997</v>
          </cell>
          <cell r="W309">
            <v>170309.6</v>
          </cell>
          <cell r="X309">
            <v>37718</v>
          </cell>
          <cell r="Y309" t="str">
            <v>07/04-01</v>
          </cell>
          <cell r="Z309" t="str">
            <v>ООО «Евроинвест 2003»</v>
          </cell>
          <cell r="AA309">
            <v>4174.3999999999942</v>
          </cell>
          <cell r="AB309">
            <v>0.16104147711416966</v>
          </cell>
          <cell r="AC309">
            <v>0.13101687231672909</v>
          </cell>
          <cell r="AD309" t="str">
            <v>продан</v>
          </cell>
          <cell r="AE309">
            <v>1</v>
          </cell>
          <cell r="AF309">
            <v>1661.3520000000001</v>
          </cell>
          <cell r="AG309" t="str">
            <v>51410`810`2`0400`0000006</v>
          </cell>
          <cell r="AI309" t="str">
            <v/>
          </cell>
        </row>
        <row r="310">
          <cell r="A310">
            <v>306</v>
          </cell>
          <cell r="B310" t="str">
            <v>диск</v>
          </cell>
          <cell r="C310" t="str">
            <v>51406</v>
          </cell>
          <cell r="D310" t="str">
            <v>51406`810`0`0400`0000003</v>
          </cell>
          <cell r="E310" t="str">
            <v>Сбербанк РФ</v>
          </cell>
          <cell r="F310" t="str">
            <v>банк</v>
          </cell>
          <cell r="G310" t="str">
            <v>ВЛ</v>
          </cell>
          <cell r="H310" t="str">
            <v>2433369</v>
          </cell>
          <cell r="I310">
            <v>37610</v>
          </cell>
          <cell r="J310">
            <v>200000</v>
          </cell>
          <cell r="K310" t="str">
            <v>Рубли РФ</v>
          </cell>
          <cell r="L310" t="str">
            <v>по предъявлении, но не ранее 03.05.2004г.</v>
          </cell>
          <cell r="M310">
            <v>38110</v>
          </cell>
          <cell r="N310">
            <v>0.16104147711416966</v>
          </cell>
          <cell r="P310">
            <v>166135.20000000001</v>
          </cell>
          <cell r="Q310">
            <v>0.83067600000000008</v>
          </cell>
          <cell r="R310">
            <v>166135.20000000001</v>
          </cell>
          <cell r="S310">
            <v>37648</v>
          </cell>
          <cell r="T310" t="str">
            <v>27/01-06</v>
          </cell>
          <cell r="U310" t="str">
            <v>ОАО ИФ «ОЛМА»</v>
          </cell>
          <cell r="V310">
            <v>0.85154799999999997</v>
          </cell>
          <cell r="W310">
            <v>170309.6</v>
          </cell>
          <cell r="X310">
            <v>37718</v>
          </cell>
          <cell r="Y310" t="str">
            <v>07/04-01</v>
          </cell>
          <cell r="Z310" t="str">
            <v>ООО «Евроинвест 2003»</v>
          </cell>
          <cell r="AA310">
            <v>4174.3999999999942</v>
          </cell>
          <cell r="AB310">
            <v>0.16104147711416966</v>
          </cell>
          <cell r="AC310">
            <v>0.13101687231672909</v>
          </cell>
          <cell r="AD310" t="str">
            <v>продан</v>
          </cell>
          <cell r="AE310">
            <v>1</v>
          </cell>
          <cell r="AF310">
            <v>1661.3520000000001</v>
          </cell>
          <cell r="AG310" t="str">
            <v>51410`810`2`0400`0000006</v>
          </cell>
          <cell r="AI310" t="str">
            <v/>
          </cell>
        </row>
        <row r="311">
          <cell r="A311">
            <v>307</v>
          </cell>
          <cell r="B311" t="str">
            <v>диск</v>
          </cell>
          <cell r="C311" t="str">
            <v>51406</v>
          </cell>
          <cell r="D311" t="str">
            <v>51406`810`0`0400`0000003</v>
          </cell>
          <cell r="E311" t="str">
            <v>Сбербанк РФ</v>
          </cell>
          <cell r="F311" t="str">
            <v>банк</v>
          </cell>
          <cell r="G311" t="str">
            <v>ВЛ</v>
          </cell>
          <cell r="H311" t="str">
            <v>2433370</v>
          </cell>
          <cell r="I311">
            <v>37610</v>
          </cell>
          <cell r="J311">
            <v>200000</v>
          </cell>
          <cell r="K311" t="str">
            <v>Рубли РФ</v>
          </cell>
          <cell r="L311" t="str">
            <v>по предъявлении, но не ранее 03.05.2004г.</v>
          </cell>
          <cell r="M311">
            <v>38110</v>
          </cell>
          <cell r="N311">
            <v>0.16104147711416966</v>
          </cell>
          <cell r="P311">
            <v>166135.20000000001</v>
          </cell>
          <cell r="Q311">
            <v>0.83067600000000008</v>
          </cell>
          <cell r="R311">
            <v>166135.20000000001</v>
          </cell>
          <cell r="S311">
            <v>37648</v>
          </cell>
          <cell r="T311" t="str">
            <v>27/01-06</v>
          </cell>
          <cell r="U311" t="str">
            <v>ОАО ИФ «ОЛМА»</v>
          </cell>
          <cell r="V311">
            <v>0.85154799999999997</v>
          </cell>
          <cell r="W311">
            <v>170309.6</v>
          </cell>
          <cell r="X311">
            <v>37718</v>
          </cell>
          <cell r="Y311" t="str">
            <v>07/04-01</v>
          </cell>
          <cell r="Z311" t="str">
            <v>ООО «Евроинвест 2003»</v>
          </cell>
          <cell r="AA311">
            <v>4174.3999999999942</v>
          </cell>
          <cell r="AB311">
            <v>0.16104147711416966</v>
          </cell>
          <cell r="AC311">
            <v>0.13101687231672909</v>
          </cell>
          <cell r="AD311" t="str">
            <v>продан</v>
          </cell>
          <cell r="AE311">
            <v>1</v>
          </cell>
          <cell r="AF311">
            <v>1661.3520000000001</v>
          </cell>
          <cell r="AG311" t="str">
            <v>51410`810`2`0400`0000006</v>
          </cell>
          <cell r="AI311" t="str">
            <v/>
          </cell>
        </row>
        <row r="312">
          <cell r="A312">
            <v>308</v>
          </cell>
          <cell r="B312" t="str">
            <v>диск</v>
          </cell>
          <cell r="C312" t="str">
            <v>51406</v>
          </cell>
          <cell r="D312" t="str">
            <v>51406`810`0`0400`0000003</v>
          </cell>
          <cell r="E312" t="str">
            <v>Сбербанк РФ</v>
          </cell>
          <cell r="F312" t="str">
            <v>банк</v>
          </cell>
          <cell r="G312" t="str">
            <v>ВЛ</v>
          </cell>
          <cell r="H312" t="str">
            <v>2433371</v>
          </cell>
          <cell r="I312">
            <v>37610</v>
          </cell>
          <cell r="J312">
            <v>200000</v>
          </cell>
          <cell r="K312" t="str">
            <v>Рубли РФ</v>
          </cell>
          <cell r="L312" t="str">
            <v>по предъявлении, но не ранее 03.05.2004г.</v>
          </cell>
          <cell r="M312">
            <v>38110</v>
          </cell>
          <cell r="N312">
            <v>0.16104147711416966</v>
          </cell>
          <cell r="P312">
            <v>166135.20000000001</v>
          </cell>
          <cell r="Q312">
            <v>0.83067600000000008</v>
          </cell>
          <cell r="R312">
            <v>166135.20000000001</v>
          </cell>
          <cell r="S312">
            <v>37648</v>
          </cell>
          <cell r="T312" t="str">
            <v>27/01-06</v>
          </cell>
          <cell r="U312" t="str">
            <v>ОАО ИФ «ОЛМА»</v>
          </cell>
          <cell r="V312">
            <v>0.85154799999999997</v>
          </cell>
          <cell r="W312">
            <v>170309.6</v>
          </cell>
          <cell r="X312">
            <v>37718</v>
          </cell>
          <cell r="Y312" t="str">
            <v>07/04-01</v>
          </cell>
          <cell r="Z312" t="str">
            <v>ООО «Евроинвест 2003»</v>
          </cell>
          <cell r="AA312">
            <v>4174.3999999999942</v>
          </cell>
          <cell r="AB312">
            <v>0.16104147711416966</v>
          </cell>
          <cell r="AC312">
            <v>0.13101687231672909</v>
          </cell>
          <cell r="AD312" t="str">
            <v>продан</v>
          </cell>
          <cell r="AE312">
            <v>1</v>
          </cell>
          <cell r="AF312">
            <v>1661.3520000000001</v>
          </cell>
          <cell r="AG312" t="str">
            <v>51410`810`2`0400`0000006</v>
          </cell>
          <cell r="AI312" t="str">
            <v/>
          </cell>
        </row>
        <row r="313">
          <cell r="A313">
            <v>309</v>
          </cell>
          <cell r="B313" t="str">
            <v>диск</v>
          </cell>
          <cell r="C313" t="str">
            <v>51406</v>
          </cell>
          <cell r="D313" t="str">
            <v>51406`810`0`0400`0000003</v>
          </cell>
          <cell r="E313" t="str">
            <v>Сбербанк РФ</v>
          </cell>
          <cell r="F313" t="str">
            <v>банк</v>
          </cell>
          <cell r="G313" t="str">
            <v>ВЛ</v>
          </cell>
          <cell r="H313" t="str">
            <v>2433372</v>
          </cell>
          <cell r="I313">
            <v>37610</v>
          </cell>
          <cell r="J313">
            <v>200000</v>
          </cell>
          <cell r="K313" t="str">
            <v>Рубли РФ</v>
          </cell>
          <cell r="L313" t="str">
            <v>по предъявлении, но не ранее 03.05.2004г.</v>
          </cell>
          <cell r="M313">
            <v>38110</v>
          </cell>
          <cell r="N313">
            <v>0.16104147711416966</v>
          </cell>
          <cell r="P313">
            <v>166135.20000000001</v>
          </cell>
          <cell r="Q313">
            <v>0.83067600000000008</v>
          </cell>
          <cell r="R313">
            <v>166135.20000000001</v>
          </cell>
          <cell r="S313">
            <v>37648</v>
          </cell>
          <cell r="T313" t="str">
            <v>27/01-06</v>
          </cell>
          <cell r="U313" t="str">
            <v>ОАО ИФ «ОЛМА»</v>
          </cell>
          <cell r="V313">
            <v>0.85154799999999997</v>
          </cell>
          <cell r="W313">
            <v>170309.6</v>
          </cell>
          <cell r="X313">
            <v>37718</v>
          </cell>
          <cell r="Y313" t="str">
            <v>07/04-01</v>
          </cell>
          <cell r="Z313" t="str">
            <v>ООО «Евроинвест 2003»</v>
          </cell>
          <cell r="AA313">
            <v>4174.3999999999942</v>
          </cell>
          <cell r="AB313">
            <v>0.16104147711416966</v>
          </cell>
          <cell r="AC313">
            <v>0.13101687231672909</v>
          </cell>
          <cell r="AD313" t="str">
            <v>продан</v>
          </cell>
          <cell r="AE313">
            <v>1</v>
          </cell>
          <cell r="AF313">
            <v>1661.3520000000001</v>
          </cell>
          <cell r="AG313" t="str">
            <v>51410`810`2`0400`0000006</v>
          </cell>
          <cell r="AI313" t="str">
            <v/>
          </cell>
        </row>
        <row r="314">
          <cell r="A314">
            <v>310</v>
          </cell>
          <cell r="B314" t="str">
            <v>диск</v>
          </cell>
          <cell r="C314" t="str">
            <v>51406</v>
          </cell>
          <cell r="D314" t="str">
            <v>51406`810`0`0400`0000003</v>
          </cell>
          <cell r="E314" t="str">
            <v>Сбербанк РФ</v>
          </cell>
          <cell r="F314" t="str">
            <v>банк</v>
          </cell>
          <cell r="G314" t="str">
            <v>ВЛ</v>
          </cell>
          <cell r="H314" t="str">
            <v>2433373</v>
          </cell>
          <cell r="I314">
            <v>37610</v>
          </cell>
          <cell r="J314">
            <v>200000</v>
          </cell>
          <cell r="K314" t="str">
            <v>Рубли РФ</v>
          </cell>
          <cell r="L314" t="str">
            <v>по предъявлении, но не ранее 03.05.2004г.</v>
          </cell>
          <cell r="M314">
            <v>38110</v>
          </cell>
          <cell r="N314">
            <v>0.16104147711416966</v>
          </cell>
          <cell r="P314">
            <v>166135.20000000001</v>
          </cell>
          <cell r="Q314">
            <v>0.83067600000000008</v>
          </cell>
          <cell r="R314">
            <v>166135.20000000001</v>
          </cell>
          <cell r="S314">
            <v>37648</v>
          </cell>
          <cell r="T314" t="str">
            <v>27/01-06</v>
          </cell>
          <cell r="U314" t="str">
            <v>ОАО ИФ «ОЛМА»</v>
          </cell>
          <cell r="V314">
            <v>0.85154799999999997</v>
          </cell>
          <cell r="W314">
            <v>170309.6</v>
          </cell>
          <cell r="X314">
            <v>37718</v>
          </cell>
          <cell r="Y314" t="str">
            <v>07/04-01</v>
          </cell>
          <cell r="Z314" t="str">
            <v>ООО «Евроинвест 2003»</v>
          </cell>
          <cell r="AA314">
            <v>4174.3999999999942</v>
          </cell>
          <cell r="AB314">
            <v>0.16104147711416966</v>
          </cell>
          <cell r="AC314">
            <v>0.13101687231672909</v>
          </cell>
          <cell r="AD314" t="str">
            <v>продан</v>
          </cell>
          <cell r="AE314">
            <v>1</v>
          </cell>
          <cell r="AF314">
            <v>1661.3520000000001</v>
          </cell>
          <cell r="AG314" t="str">
            <v>51410`810`2`0400`0000006</v>
          </cell>
          <cell r="AI314" t="str">
            <v/>
          </cell>
        </row>
        <row r="315">
          <cell r="A315">
            <v>311</v>
          </cell>
          <cell r="B315" t="str">
            <v>диск</v>
          </cell>
          <cell r="C315" t="str">
            <v>51406</v>
          </cell>
          <cell r="D315" t="str">
            <v>51406`810`0`0400`0000003</v>
          </cell>
          <cell r="E315" t="str">
            <v>Сбербанк РФ</v>
          </cell>
          <cell r="F315" t="str">
            <v>банк</v>
          </cell>
          <cell r="G315" t="str">
            <v>ВЛ</v>
          </cell>
          <cell r="H315" t="str">
            <v>2433374</v>
          </cell>
          <cell r="I315">
            <v>37610</v>
          </cell>
          <cell r="J315">
            <v>200000</v>
          </cell>
          <cell r="K315" t="str">
            <v>Рубли РФ</v>
          </cell>
          <cell r="L315" t="str">
            <v>по предъявлении, но не ранее 03.05.2004г.</v>
          </cell>
          <cell r="M315">
            <v>38110</v>
          </cell>
          <cell r="N315">
            <v>0.16104147711416966</v>
          </cell>
          <cell r="P315">
            <v>166135.20000000001</v>
          </cell>
          <cell r="Q315">
            <v>0.83067600000000008</v>
          </cell>
          <cell r="R315">
            <v>166135.20000000001</v>
          </cell>
          <cell r="S315">
            <v>37648</v>
          </cell>
          <cell r="T315" t="str">
            <v>27/01-06</v>
          </cell>
          <cell r="U315" t="str">
            <v>ОАО ИФ «ОЛМА»</v>
          </cell>
          <cell r="V315">
            <v>0.85154799999999997</v>
          </cell>
          <cell r="W315">
            <v>170309.6</v>
          </cell>
          <cell r="X315">
            <v>37718</v>
          </cell>
          <cell r="Y315" t="str">
            <v>07/04-01</v>
          </cell>
          <cell r="Z315" t="str">
            <v>ООО «Евроинвест 2003»</v>
          </cell>
          <cell r="AA315">
            <v>4174.3999999999942</v>
          </cell>
          <cell r="AB315">
            <v>0.16104147711416966</v>
          </cell>
          <cell r="AC315">
            <v>0.13101687231672909</v>
          </cell>
          <cell r="AD315" t="str">
            <v>продан</v>
          </cell>
          <cell r="AE315">
            <v>1</v>
          </cell>
          <cell r="AF315">
            <v>1661.3520000000001</v>
          </cell>
          <cell r="AG315" t="str">
            <v>51410`810`2`0400`0000006</v>
          </cell>
          <cell r="AI315" t="str">
            <v/>
          </cell>
        </row>
        <row r="316">
          <cell r="A316">
            <v>312</v>
          </cell>
          <cell r="B316" t="str">
            <v>диск</v>
          </cell>
          <cell r="C316" t="str">
            <v>51406</v>
          </cell>
          <cell r="D316" t="str">
            <v>51406`810`0`0400`0000003</v>
          </cell>
          <cell r="E316" t="str">
            <v>Сбербанк РФ</v>
          </cell>
          <cell r="F316" t="str">
            <v>банк</v>
          </cell>
          <cell r="G316" t="str">
            <v>ВЛ</v>
          </cell>
          <cell r="H316" t="str">
            <v>2433375</v>
          </cell>
          <cell r="I316">
            <v>37610</v>
          </cell>
          <cell r="J316">
            <v>200000</v>
          </cell>
          <cell r="K316" t="str">
            <v>Рубли РФ</v>
          </cell>
          <cell r="L316" t="str">
            <v>по предъявлении, но не ранее 03.05.2004г.</v>
          </cell>
          <cell r="M316">
            <v>38110</v>
          </cell>
          <cell r="N316">
            <v>0.16104147711416966</v>
          </cell>
          <cell r="P316">
            <v>166135.20000000001</v>
          </cell>
          <cell r="Q316">
            <v>0.83067600000000008</v>
          </cell>
          <cell r="R316">
            <v>166135.20000000001</v>
          </cell>
          <cell r="S316">
            <v>37648</v>
          </cell>
          <cell r="T316" t="str">
            <v>27/01-06</v>
          </cell>
          <cell r="U316" t="str">
            <v>ОАО ИФ «ОЛМА»</v>
          </cell>
          <cell r="V316">
            <v>0.85154799999999997</v>
          </cell>
          <cell r="W316">
            <v>170309.6</v>
          </cell>
          <cell r="X316">
            <v>37718</v>
          </cell>
          <cell r="Y316" t="str">
            <v>07/04-01</v>
          </cell>
          <cell r="Z316" t="str">
            <v>ООО «Евроинвест 2003»</v>
          </cell>
          <cell r="AA316">
            <v>4174.3999999999942</v>
          </cell>
          <cell r="AB316">
            <v>0.16104147711416966</v>
          </cell>
          <cell r="AC316">
            <v>0.13101687231672909</v>
          </cell>
          <cell r="AD316" t="str">
            <v>продан</v>
          </cell>
          <cell r="AE316">
            <v>1</v>
          </cell>
          <cell r="AF316">
            <v>1661.3520000000001</v>
          </cell>
          <cell r="AG316" t="str">
            <v>51410`810`2`0400`0000006</v>
          </cell>
          <cell r="AI316" t="str">
            <v/>
          </cell>
        </row>
        <row r="317">
          <cell r="A317">
            <v>313</v>
          </cell>
          <cell r="B317" t="str">
            <v>диск</v>
          </cell>
          <cell r="C317" t="str">
            <v>51406</v>
          </cell>
          <cell r="D317" t="str">
            <v>51406`810`0`0400`0000003</v>
          </cell>
          <cell r="E317" t="str">
            <v>Сбербанк РФ</v>
          </cell>
          <cell r="F317" t="str">
            <v>банк</v>
          </cell>
          <cell r="G317" t="str">
            <v>ВЛ</v>
          </cell>
          <cell r="H317" t="str">
            <v>2433376</v>
          </cell>
          <cell r="I317">
            <v>37610</v>
          </cell>
          <cell r="J317">
            <v>200000</v>
          </cell>
          <cell r="K317" t="str">
            <v>Рубли РФ</v>
          </cell>
          <cell r="L317" t="str">
            <v>по предъявлении, но не ранее 03.05.2004г.</v>
          </cell>
          <cell r="M317">
            <v>38110</v>
          </cell>
          <cell r="N317">
            <v>0.16104147711416966</v>
          </cell>
          <cell r="P317">
            <v>166135.20000000001</v>
          </cell>
          <cell r="Q317">
            <v>0.83067600000000008</v>
          </cell>
          <cell r="R317">
            <v>166135.20000000001</v>
          </cell>
          <cell r="S317">
            <v>37648</v>
          </cell>
          <cell r="T317" t="str">
            <v>27/01-06</v>
          </cell>
          <cell r="U317" t="str">
            <v>ОАО ИФ «ОЛМА»</v>
          </cell>
          <cell r="V317">
            <v>0.85154799999999997</v>
          </cell>
          <cell r="W317">
            <v>170309.6</v>
          </cell>
          <cell r="X317">
            <v>37718</v>
          </cell>
          <cell r="Y317" t="str">
            <v>07/04-01</v>
          </cell>
          <cell r="Z317" t="str">
            <v>ООО «Евроинвест 2003»</v>
          </cell>
          <cell r="AA317">
            <v>4174.3999999999942</v>
          </cell>
          <cell r="AB317">
            <v>0.16104147711416966</v>
          </cell>
          <cell r="AC317">
            <v>0.13101687231672909</v>
          </cell>
          <cell r="AD317" t="str">
            <v>продан</v>
          </cell>
          <cell r="AE317">
            <v>1</v>
          </cell>
          <cell r="AF317">
            <v>1661.3520000000001</v>
          </cell>
          <cell r="AG317" t="str">
            <v>51410`810`2`0400`0000006</v>
          </cell>
          <cell r="AI317" t="str">
            <v/>
          </cell>
        </row>
        <row r="318">
          <cell r="A318">
            <v>314</v>
          </cell>
          <cell r="B318" t="str">
            <v>диск</v>
          </cell>
          <cell r="C318" t="str">
            <v>51404</v>
          </cell>
          <cell r="D318" t="str">
            <v>51404`810`7`0400`0000004</v>
          </cell>
          <cell r="E318" t="str">
            <v>АКБ «Гранит»</v>
          </cell>
          <cell r="F318" t="str">
            <v>банк</v>
          </cell>
          <cell r="H318" t="str">
            <v>0001399</v>
          </cell>
          <cell r="I318">
            <v>37592</v>
          </cell>
          <cell r="J318">
            <v>5000000</v>
          </cell>
          <cell r="K318" t="str">
            <v>Рубли РФ</v>
          </cell>
          <cell r="L318" t="str">
            <v>по предъявлении, но не ранее 15.05.2003г.</v>
          </cell>
          <cell r="M318">
            <v>37756</v>
          </cell>
          <cell r="N318">
            <v>0.25369623515423023</v>
          </cell>
          <cell r="P318">
            <v>4653884.88</v>
          </cell>
          <cell r="Q318">
            <v>0.93077697599999998</v>
          </cell>
          <cell r="R318">
            <v>4653884.88</v>
          </cell>
          <cell r="S318">
            <v>37649</v>
          </cell>
          <cell r="T318" t="str">
            <v>28/01-01</v>
          </cell>
          <cell r="U318" t="str">
            <v>ОАО ИФ «ОЛМА»</v>
          </cell>
          <cell r="V318">
            <v>0.93190700000000004</v>
          </cell>
          <cell r="W318">
            <v>4659535</v>
          </cell>
          <cell r="X318">
            <v>37651</v>
          </cell>
          <cell r="Y318" t="str">
            <v>30/01-03</v>
          </cell>
          <cell r="Z318" t="str">
            <v>ООО «Евроинвест 2003»</v>
          </cell>
          <cell r="AA318">
            <v>5650.1200000001118</v>
          </cell>
          <cell r="AB318">
            <v>0.25369623515423023</v>
          </cell>
          <cell r="AC318">
            <v>0.22156691164221928</v>
          </cell>
          <cell r="AD318" t="str">
            <v>продан</v>
          </cell>
          <cell r="AF318" t="str">
            <v/>
          </cell>
          <cell r="AG318" t="str">
            <v/>
          </cell>
          <cell r="AI318" t="str">
            <v/>
          </cell>
        </row>
        <row r="319">
          <cell r="A319">
            <v>315</v>
          </cell>
          <cell r="B319" t="str">
            <v>диск</v>
          </cell>
          <cell r="C319" t="str">
            <v>51404</v>
          </cell>
          <cell r="D319" t="str">
            <v>51404`810`7`0400`0000004</v>
          </cell>
          <cell r="E319" t="str">
            <v>АКБ «Гранит»</v>
          </cell>
          <cell r="F319" t="str">
            <v>банк</v>
          </cell>
          <cell r="H319" t="str">
            <v>0001400</v>
          </cell>
          <cell r="I319">
            <v>37592</v>
          </cell>
          <cell r="J319">
            <v>1000000</v>
          </cell>
          <cell r="K319" t="str">
            <v>Рубли РФ</v>
          </cell>
          <cell r="L319" t="str">
            <v>по предъявлении, но не ранее 15.05.2003г.</v>
          </cell>
          <cell r="M319">
            <v>37756</v>
          </cell>
          <cell r="N319">
            <v>0.25369621940432985</v>
          </cell>
          <cell r="P319">
            <v>930776.98</v>
          </cell>
          <cell r="Q319">
            <v>0.93077697999999998</v>
          </cell>
          <cell r="R319">
            <v>930776.98</v>
          </cell>
          <cell r="S319">
            <v>37649</v>
          </cell>
          <cell r="T319" t="str">
            <v>28/01-01</v>
          </cell>
          <cell r="U319" t="str">
            <v>ОАО ИФ «ОЛМА»</v>
          </cell>
          <cell r="V319">
            <v>0.93190700000000004</v>
          </cell>
          <cell r="W319">
            <v>931907</v>
          </cell>
          <cell r="X319">
            <v>37651</v>
          </cell>
          <cell r="Y319" t="str">
            <v>30/01-03</v>
          </cell>
          <cell r="Z319" t="str">
            <v>ООО «Евроинвест 2003»</v>
          </cell>
          <cell r="AA319">
            <v>1130.0200000000186</v>
          </cell>
          <cell r="AB319">
            <v>0.25369621940432985</v>
          </cell>
          <cell r="AC319">
            <v>0.22156612639904719</v>
          </cell>
          <cell r="AD319" t="str">
            <v>продан</v>
          </cell>
          <cell r="AF319" t="str">
            <v/>
          </cell>
          <cell r="AG319" t="str">
            <v/>
          </cell>
          <cell r="AI319" t="str">
            <v/>
          </cell>
        </row>
        <row r="320">
          <cell r="A320">
            <v>316</v>
          </cell>
          <cell r="B320" t="str">
            <v>диск</v>
          </cell>
          <cell r="C320" t="str">
            <v>51404</v>
          </cell>
          <cell r="D320" t="str">
            <v>51404`810`7`0400`0000004</v>
          </cell>
          <cell r="E320" t="str">
            <v>АКБ «Гранит»</v>
          </cell>
          <cell r="F320" t="str">
            <v>банк</v>
          </cell>
          <cell r="H320" t="str">
            <v>0001401</v>
          </cell>
          <cell r="I320">
            <v>37592</v>
          </cell>
          <cell r="J320">
            <v>1000000</v>
          </cell>
          <cell r="K320" t="str">
            <v>Рубли РФ</v>
          </cell>
          <cell r="L320" t="str">
            <v>по предъявлении, но не ранее 15.05.2003г.</v>
          </cell>
          <cell r="M320">
            <v>37756</v>
          </cell>
          <cell r="N320">
            <v>0.25369621940432985</v>
          </cell>
          <cell r="P320">
            <v>930776.98</v>
          </cell>
          <cell r="Q320">
            <v>0.93077697999999998</v>
          </cell>
          <cell r="R320">
            <v>930776.98</v>
          </cell>
          <cell r="S320">
            <v>37649</v>
          </cell>
          <cell r="T320" t="str">
            <v>28/01-01</v>
          </cell>
          <cell r="U320" t="str">
            <v>ОАО ИФ «ОЛМА»</v>
          </cell>
          <cell r="V320">
            <v>0.93190700000000004</v>
          </cell>
          <cell r="W320">
            <v>931907</v>
          </cell>
          <cell r="X320">
            <v>37651</v>
          </cell>
          <cell r="Y320" t="str">
            <v>30/01-03</v>
          </cell>
          <cell r="Z320" t="str">
            <v>ООО «Евроинвест 2003»</v>
          </cell>
          <cell r="AA320">
            <v>1130.0200000000186</v>
          </cell>
          <cell r="AB320">
            <v>0.25369621940432985</v>
          </cell>
          <cell r="AC320">
            <v>0.22156612639904719</v>
          </cell>
          <cell r="AD320" t="str">
            <v>продан</v>
          </cell>
          <cell r="AF320" t="str">
            <v/>
          </cell>
          <cell r="AG320" t="str">
            <v/>
          </cell>
          <cell r="AI320" t="str">
            <v/>
          </cell>
        </row>
        <row r="321">
          <cell r="A321">
            <v>317</v>
          </cell>
          <cell r="B321" t="str">
            <v>диск</v>
          </cell>
          <cell r="C321" t="str">
            <v>51404</v>
          </cell>
          <cell r="D321" t="str">
            <v>51404`810`7`0400`0000004</v>
          </cell>
          <cell r="E321" t="str">
            <v>АКБ «Гранит»</v>
          </cell>
          <cell r="F321" t="str">
            <v>банк</v>
          </cell>
          <cell r="H321" t="str">
            <v>0001402</v>
          </cell>
          <cell r="I321">
            <v>37592</v>
          </cell>
          <cell r="J321">
            <v>1000000</v>
          </cell>
          <cell r="K321" t="str">
            <v>Рубли РФ</v>
          </cell>
          <cell r="L321" t="str">
            <v>по предъявлении, но не ранее 15.05.2003г.</v>
          </cell>
          <cell r="M321">
            <v>37756</v>
          </cell>
          <cell r="N321">
            <v>0.25369621940432985</v>
          </cell>
          <cell r="P321">
            <v>930776.98</v>
          </cell>
          <cell r="Q321">
            <v>0.93077697999999998</v>
          </cell>
          <cell r="R321">
            <v>930776.98</v>
          </cell>
          <cell r="S321">
            <v>37649</v>
          </cell>
          <cell r="T321" t="str">
            <v>28/01-01</v>
          </cell>
          <cell r="U321" t="str">
            <v>ОАО ИФ «ОЛМА»</v>
          </cell>
          <cell r="V321">
            <v>0.93190700000000004</v>
          </cell>
          <cell r="W321">
            <v>931907</v>
          </cell>
          <cell r="X321">
            <v>37651</v>
          </cell>
          <cell r="Y321" t="str">
            <v>30/01-03</v>
          </cell>
          <cell r="Z321" t="str">
            <v>ООО «Евроинвест 2003»</v>
          </cell>
          <cell r="AA321">
            <v>1130.0200000000186</v>
          </cell>
          <cell r="AB321">
            <v>0.25369621940432985</v>
          </cell>
          <cell r="AC321">
            <v>0.22156612639904719</v>
          </cell>
          <cell r="AD321" t="str">
            <v>продан</v>
          </cell>
          <cell r="AF321" t="str">
            <v/>
          </cell>
          <cell r="AG321" t="str">
            <v/>
          </cell>
          <cell r="AI321" t="str">
            <v/>
          </cell>
        </row>
        <row r="322">
          <cell r="A322">
            <v>318</v>
          </cell>
          <cell r="B322" t="str">
            <v>диск</v>
          </cell>
          <cell r="C322" t="str">
            <v>51404</v>
          </cell>
          <cell r="D322" t="str">
            <v>51404`810`7`0400`0000004</v>
          </cell>
          <cell r="E322" t="str">
            <v>АКБ «Гранит»</v>
          </cell>
          <cell r="F322" t="str">
            <v>банк</v>
          </cell>
          <cell r="H322" t="str">
            <v>0001403</v>
          </cell>
          <cell r="I322">
            <v>37592</v>
          </cell>
          <cell r="J322">
            <v>1000000</v>
          </cell>
          <cell r="K322" t="str">
            <v>Рубли РФ</v>
          </cell>
          <cell r="L322" t="str">
            <v>по предъявлении, но не ранее 15.05.2003г.</v>
          </cell>
          <cell r="M322">
            <v>37756</v>
          </cell>
          <cell r="N322">
            <v>0.25369621940432985</v>
          </cell>
          <cell r="P322">
            <v>930776.98</v>
          </cell>
          <cell r="Q322">
            <v>0.93077697999999998</v>
          </cell>
          <cell r="R322">
            <v>930776.98</v>
          </cell>
          <cell r="S322">
            <v>37649</v>
          </cell>
          <cell r="T322" t="str">
            <v>28/01-01</v>
          </cell>
          <cell r="U322" t="str">
            <v>ОАО ИФ «ОЛМА»</v>
          </cell>
          <cell r="V322">
            <v>0.93190700000000004</v>
          </cell>
          <cell r="W322">
            <v>931907</v>
          </cell>
          <cell r="X322">
            <v>37651</v>
          </cell>
          <cell r="Y322" t="str">
            <v>30/01-03</v>
          </cell>
          <cell r="Z322" t="str">
            <v>ООО «Евроинвест 2003»</v>
          </cell>
          <cell r="AA322">
            <v>1130.0200000000186</v>
          </cell>
          <cell r="AB322">
            <v>0.25369621940432985</v>
          </cell>
          <cell r="AC322">
            <v>0.22156612639904719</v>
          </cell>
          <cell r="AD322" t="str">
            <v>продан</v>
          </cell>
          <cell r="AF322" t="str">
            <v/>
          </cell>
          <cell r="AG322" t="str">
            <v/>
          </cell>
          <cell r="AI322" t="str">
            <v/>
          </cell>
        </row>
        <row r="323">
          <cell r="A323">
            <v>319</v>
          </cell>
          <cell r="B323" t="str">
            <v>диск</v>
          </cell>
          <cell r="C323" t="str">
            <v>51404</v>
          </cell>
          <cell r="D323" t="str">
            <v>51404`810`7`0400`0000004</v>
          </cell>
          <cell r="E323" t="str">
            <v>АКБ «Гранит»</v>
          </cell>
          <cell r="F323" t="str">
            <v>банк</v>
          </cell>
          <cell r="H323" t="str">
            <v>0001404</v>
          </cell>
          <cell r="I323">
            <v>37592</v>
          </cell>
          <cell r="J323">
            <v>1000000</v>
          </cell>
          <cell r="K323" t="str">
            <v>Рубли РФ</v>
          </cell>
          <cell r="L323" t="str">
            <v>по предъявлении, но не ранее 15.05.2003г.</v>
          </cell>
          <cell r="M323">
            <v>37756</v>
          </cell>
          <cell r="N323">
            <v>0.25369621940432985</v>
          </cell>
          <cell r="P323">
            <v>930776.98</v>
          </cell>
          <cell r="Q323">
            <v>0.93077697999999998</v>
          </cell>
          <cell r="R323">
            <v>930776.98</v>
          </cell>
          <cell r="S323">
            <v>37649</v>
          </cell>
          <cell r="T323" t="str">
            <v>28/01-01</v>
          </cell>
          <cell r="U323" t="str">
            <v>ОАО ИФ «ОЛМА»</v>
          </cell>
          <cell r="V323">
            <v>0.93190700000000004</v>
          </cell>
          <cell r="W323">
            <v>931907</v>
          </cell>
          <cell r="X323">
            <v>37651</v>
          </cell>
          <cell r="Y323" t="str">
            <v>30/01-03</v>
          </cell>
          <cell r="Z323" t="str">
            <v>ООО «Евроинвест 2003»</v>
          </cell>
          <cell r="AA323">
            <v>1130.0200000000186</v>
          </cell>
          <cell r="AB323">
            <v>0.25369621940432985</v>
          </cell>
          <cell r="AC323">
            <v>0.22156612639904719</v>
          </cell>
          <cell r="AD323" t="str">
            <v>продан</v>
          </cell>
          <cell r="AF323" t="str">
            <v/>
          </cell>
          <cell r="AG323" t="str">
            <v/>
          </cell>
          <cell r="AI323" t="str">
            <v/>
          </cell>
        </row>
        <row r="324">
          <cell r="A324">
            <v>320</v>
          </cell>
          <cell r="B324" t="str">
            <v>диск</v>
          </cell>
          <cell r="C324" t="str">
            <v>51404</v>
          </cell>
          <cell r="D324" t="str">
            <v>51404`810`7`0400`0000004</v>
          </cell>
          <cell r="E324" t="str">
            <v>АКБ «Гранит»</v>
          </cell>
          <cell r="F324" t="str">
            <v>банк</v>
          </cell>
          <cell r="H324" t="str">
            <v>0001405</v>
          </cell>
          <cell r="I324">
            <v>37592</v>
          </cell>
          <cell r="J324">
            <v>1000000</v>
          </cell>
          <cell r="K324" t="str">
            <v>Рубли РФ</v>
          </cell>
          <cell r="L324" t="str">
            <v>по предъявлении, но не ранее 15.05.2003г.</v>
          </cell>
          <cell r="M324">
            <v>37756</v>
          </cell>
          <cell r="N324">
            <v>0.25369621940432985</v>
          </cell>
          <cell r="P324">
            <v>930776.98</v>
          </cell>
          <cell r="Q324">
            <v>0.93077697999999998</v>
          </cell>
          <cell r="R324">
            <v>930776.98</v>
          </cell>
          <cell r="S324">
            <v>37649</v>
          </cell>
          <cell r="T324" t="str">
            <v>28/01-01</v>
          </cell>
          <cell r="U324" t="str">
            <v>ОАО ИФ «ОЛМА»</v>
          </cell>
          <cell r="V324">
            <v>0.97022900000000001</v>
          </cell>
          <cell r="W324">
            <v>970229</v>
          </cell>
          <cell r="X324">
            <v>37746</v>
          </cell>
          <cell r="Y324" t="str">
            <v>05/05-04</v>
          </cell>
          <cell r="Z324" t="str">
            <v>ООО «Уральская нефтепромышленная компания»</v>
          </cell>
          <cell r="AA324">
            <v>39452.020000000019</v>
          </cell>
          <cell r="AB324">
            <v>0.25369621940432985</v>
          </cell>
          <cell r="AC324">
            <v>0.15949414361277789</v>
          </cell>
          <cell r="AD324" t="str">
            <v>продан</v>
          </cell>
          <cell r="AE324">
            <v>1</v>
          </cell>
          <cell r="AF324">
            <v>9307.7698</v>
          </cell>
          <cell r="AG324" t="str">
            <v>51410`810`1`0400`0000009</v>
          </cell>
          <cell r="AI324" t="str">
            <v/>
          </cell>
        </row>
        <row r="325">
          <cell r="A325">
            <v>321</v>
          </cell>
          <cell r="B325" t="str">
            <v>диск</v>
          </cell>
          <cell r="C325" t="str">
            <v>51404</v>
          </cell>
          <cell r="D325" t="str">
            <v>51404`810`7`0400`0000004</v>
          </cell>
          <cell r="E325" t="str">
            <v>АКБ «Гранит»</v>
          </cell>
          <cell r="F325" t="str">
            <v>банк</v>
          </cell>
          <cell r="H325" t="str">
            <v>0001406</v>
          </cell>
          <cell r="I325">
            <v>37592</v>
          </cell>
          <cell r="J325">
            <v>650000</v>
          </cell>
          <cell r="K325" t="str">
            <v>Рубли РФ</v>
          </cell>
          <cell r="L325" t="str">
            <v>по предъявлении, но не ранее 15.05.2003г.</v>
          </cell>
          <cell r="M325">
            <v>37756</v>
          </cell>
          <cell r="N325">
            <v>0.25369644353754084</v>
          </cell>
          <cell r="P325">
            <v>605005</v>
          </cell>
          <cell r="Q325">
            <v>0.93077692307692306</v>
          </cell>
          <cell r="R325">
            <v>605005</v>
          </cell>
          <cell r="S325">
            <v>37649</v>
          </cell>
          <cell r="T325" t="str">
            <v>28/01-01</v>
          </cell>
          <cell r="U325" t="str">
            <v>ОАО ИФ «ОЛМА»</v>
          </cell>
          <cell r="V325">
            <v>0.97022900000000001</v>
          </cell>
          <cell r="W325">
            <v>630648.85</v>
          </cell>
          <cell r="X325">
            <v>37746</v>
          </cell>
          <cell r="Y325" t="str">
            <v>05/05-04</v>
          </cell>
          <cell r="Z325" t="str">
            <v>ООО «Уральская нефтепромышленная компания»</v>
          </cell>
          <cell r="AA325">
            <v>25643.849999999977</v>
          </cell>
          <cell r="AB325">
            <v>0.25369644353754084</v>
          </cell>
          <cell r="AC325">
            <v>0.15949438349193146</v>
          </cell>
          <cell r="AD325" t="str">
            <v>продан</v>
          </cell>
          <cell r="AE325">
            <v>1</v>
          </cell>
          <cell r="AF325">
            <v>6050.05</v>
          </cell>
          <cell r="AG325" t="str">
            <v>51410`810`1`0400`0000009</v>
          </cell>
          <cell r="AI325" t="str">
            <v/>
          </cell>
        </row>
        <row r="326">
          <cell r="A326">
            <v>322</v>
          </cell>
          <cell r="B326" t="str">
            <v>диск</v>
          </cell>
          <cell r="C326" t="str">
            <v>51501</v>
          </cell>
          <cell r="D326" t="str">
            <v>51501`810`1`0400`0000015</v>
          </cell>
          <cell r="E326" t="str">
            <v>ЗАО «Правовед»</v>
          </cell>
          <cell r="F326" t="str">
            <v>прочие</v>
          </cell>
          <cell r="H326" t="str">
            <v>0000005</v>
          </cell>
          <cell r="I326">
            <v>37648</v>
          </cell>
          <cell r="J326">
            <v>2500000</v>
          </cell>
          <cell r="K326" t="str">
            <v>Рубли РФ</v>
          </cell>
          <cell r="L326" t="str">
            <v>по предъявлении</v>
          </cell>
          <cell r="M326">
            <v>37648</v>
          </cell>
          <cell r="N326">
            <v>0</v>
          </cell>
          <cell r="P326">
            <v>2500000</v>
          </cell>
          <cell r="Q326">
            <v>1</v>
          </cell>
          <cell r="R326">
            <v>2500000</v>
          </cell>
          <cell r="S326">
            <v>37648</v>
          </cell>
          <cell r="T326" t="str">
            <v>27/01-09</v>
          </cell>
          <cell r="U326" t="str">
            <v>ЗАО «Правовед»</v>
          </cell>
          <cell r="V326">
            <v>1</v>
          </cell>
          <cell r="W326">
            <v>2500000</v>
          </cell>
          <cell r="X326">
            <v>37652</v>
          </cell>
          <cell r="Y326" t="str">
            <v>31/01-55</v>
          </cell>
          <cell r="Z326" t="str">
            <v>ЗАО «Правовед»</v>
          </cell>
          <cell r="AA326">
            <v>0</v>
          </cell>
          <cell r="AB326">
            <v>0</v>
          </cell>
          <cell r="AC326">
            <v>0</v>
          </cell>
          <cell r="AD326" t="str">
            <v>предъявлен</v>
          </cell>
          <cell r="AE326">
            <v>1</v>
          </cell>
          <cell r="AF326">
            <v>25000</v>
          </cell>
          <cell r="AG326" t="str">
            <v/>
          </cell>
          <cell r="AI326" t="str">
            <v/>
          </cell>
        </row>
        <row r="327">
          <cell r="A327">
            <v>323</v>
          </cell>
          <cell r="B327" t="str">
            <v>диск</v>
          </cell>
          <cell r="C327" t="str">
            <v>51501</v>
          </cell>
          <cell r="D327" t="str">
            <v>51501`810`1`0400`0000015</v>
          </cell>
          <cell r="E327" t="str">
            <v>ЗАО «Правовед»</v>
          </cell>
          <cell r="F327" t="str">
            <v>прочие</v>
          </cell>
          <cell r="H327" t="str">
            <v>0000006</v>
          </cell>
          <cell r="I327">
            <v>37648</v>
          </cell>
          <cell r="J327">
            <v>2500000</v>
          </cell>
          <cell r="K327" t="str">
            <v>Рубли РФ</v>
          </cell>
          <cell r="L327" t="str">
            <v>по предъявлении</v>
          </cell>
          <cell r="M327">
            <v>37648</v>
          </cell>
          <cell r="N327">
            <v>0</v>
          </cell>
          <cell r="P327">
            <v>2500000</v>
          </cell>
          <cell r="Q327">
            <v>1</v>
          </cell>
          <cell r="R327">
            <v>2500000</v>
          </cell>
          <cell r="S327">
            <v>37648</v>
          </cell>
          <cell r="T327" t="str">
            <v>27/01-09</v>
          </cell>
          <cell r="U327" t="str">
            <v>ЗАО «Правовед»</v>
          </cell>
          <cell r="V327">
            <v>1</v>
          </cell>
          <cell r="W327">
            <v>2500000</v>
          </cell>
          <cell r="X327">
            <v>37652</v>
          </cell>
          <cell r="Y327" t="str">
            <v>31/01-55</v>
          </cell>
          <cell r="Z327" t="str">
            <v>ЗАО «Правовед»</v>
          </cell>
          <cell r="AA327">
            <v>0</v>
          </cell>
          <cell r="AB327">
            <v>0</v>
          </cell>
          <cell r="AC327">
            <v>0</v>
          </cell>
          <cell r="AD327" t="str">
            <v>предъявлен</v>
          </cell>
          <cell r="AF327" t="str">
            <v/>
          </cell>
          <cell r="AG327" t="str">
            <v/>
          </cell>
          <cell r="AI327" t="str">
            <v/>
          </cell>
        </row>
        <row r="328">
          <cell r="A328">
            <v>324</v>
          </cell>
          <cell r="B328" t="str">
            <v>диск</v>
          </cell>
          <cell r="C328" t="str">
            <v>51501</v>
          </cell>
          <cell r="D328" t="str">
            <v>51501`810`1`0400`0000015</v>
          </cell>
          <cell r="E328" t="str">
            <v>ЗАО «Правовед»</v>
          </cell>
          <cell r="F328" t="str">
            <v>прочие</v>
          </cell>
          <cell r="H328" t="str">
            <v>0000007</v>
          </cell>
          <cell r="I328">
            <v>37648</v>
          </cell>
          <cell r="J328">
            <v>1500000</v>
          </cell>
          <cell r="K328" t="str">
            <v>Рубли РФ</v>
          </cell>
          <cell r="L328" t="str">
            <v>по предъявлении</v>
          </cell>
          <cell r="M328">
            <v>37648</v>
          </cell>
          <cell r="N328">
            <v>0</v>
          </cell>
          <cell r="P328">
            <v>1500000</v>
          </cell>
          <cell r="Q328">
            <v>1</v>
          </cell>
          <cell r="R328">
            <v>1500000</v>
          </cell>
          <cell r="S328">
            <v>37648</v>
          </cell>
          <cell r="T328" t="str">
            <v>27/01-09</v>
          </cell>
          <cell r="U328" t="str">
            <v>ЗАО «Правовед»</v>
          </cell>
          <cell r="V328">
            <v>1</v>
          </cell>
          <cell r="W328">
            <v>1500000</v>
          </cell>
          <cell r="X328">
            <v>37680</v>
          </cell>
          <cell r="Y328" t="str">
            <v>28/02-102</v>
          </cell>
          <cell r="Z328" t="str">
            <v>ЗАО «Правовед»</v>
          </cell>
          <cell r="AA328">
            <v>0</v>
          </cell>
          <cell r="AB328">
            <v>0</v>
          </cell>
          <cell r="AC328">
            <v>0</v>
          </cell>
          <cell r="AD328" t="str">
            <v>предъявлен</v>
          </cell>
          <cell r="AE328">
            <v>1</v>
          </cell>
          <cell r="AF328">
            <v>15000</v>
          </cell>
          <cell r="AG328" t="str">
            <v>51510`810`6`0400`0000030</v>
          </cell>
          <cell r="AI328" t="str">
            <v/>
          </cell>
        </row>
        <row r="329">
          <cell r="A329">
            <v>325</v>
          </cell>
          <cell r="B329" t="str">
            <v>диск</v>
          </cell>
          <cell r="C329" t="str">
            <v>51501</v>
          </cell>
          <cell r="D329" t="str">
            <v>51501`810`9`0400`0000011</v>
          </cell>
          <cell r="E329" t="str">
            <v>ООО «Фирма «Башкирские инвестиции»</v>
          </cell>
          <cell r="F329" t="str">
            <v>прочие</v>
          </cell>
          <cell r="H329" t="str">
            <v>0010001</v>
          </cell>
          <cell r="I329">
            <v>37648</v>
          </cell>
          <cell r="J329">
            <v>10798882.68</v>
          </cell>
          <cell r="K329" t="str">
            <v>Рубли РФ</v>
          </cell>
          <cell r="L329" t="str">
            <v>по предъявлении</v>
          </cell>
          <cell r="M329">
            <v>37648</v>
          </cell>
          <cell r="N329">
            <v>0</v>
          </cell>
          <cell r="P329">
            <v>10798882.68</v>
          </cell>
          <cell r="Q329">
            <v>1</v>
          </cell>
          <cell r="R329">
            <v>10798882.68</v>
          </cell>
          <cell r="S329">
            <v>37648</v>
          </cell>
          <cell r="T329" t="str">
            <v>27/01-10</v>
          </cell>
          <cell r="U329" t="str">
            <v>ООО «Фирма «Башкирские инвестиции»</v>
          </cell>
          <cell r="V329">
            <v>1</v>
          </cell>
          <cell r="W329">
            <v>10798882.68</v>
          </cell>
          <cell r="X329">
            <v>37649</v>
          </cell>
          <cell r="Y329" t="str">
            <v>28/01-100</v>
          </cell>
          <cell r="Z329" t="str">
            <v>ООО «Фирма «Башкирские инвестиции»</v>
          </cell>
          <cell r="AA329">
            <v>0</v>
          </cell>
          <cell r="AB329">
            <v>0</v>
          </cell>
          <cell r="AC329">
            <v>0</v>
          </cell>
          <cell r="AD329" t="str">
            <v>предъявлен</v>
          </cell>
          <cell r="AE329">
            <v>1</v>
          </cell>
          <cell r="AF329">
            <v>107988.8268</v>
          </cell>
          <cell r="AG329" t="str">
            <v/>
          </cell>
          <cell r="AI329" t="str">
            <v/>
          </cell>
        </row>
        <row r="330">
          <cell r="A330">
            <v>326</v>
          </cell>
          <cell r="B330" t="str">
            <v>диск</v>
          </cell>
          <cell r="C330" t="str">
            <v>51501</v>
          </cell>
          <cell r="D330" t="str">
            <v>51501`810`1`0400`0000015</v>
          </cell>
          <cell r="E330" t="str">
            <v>ЗАО «Правовед»</v>
          </cell>
          <cell r="F330" t="str">
            <v>прочие</v>
          </cell>
          <cell r="H330" t="str">
            <v>0000008</v>
          </cell>
          <cell r="I330">
            <v>37649</v>
          </cell>
          <cell r="J330">
            <v>3500000</v>
          </cell>
          <cell r="K330" t="str">
            <v>Рубли РФ</v>
          </cell>
          <cell r="L330" t="str">
            <v>по предъявлении</v>
          </cell>
          <cell r="M330">
            <v>37649</v>
          </cell>
          <cell r="N330">
            <v>0</v>
          </cell>
          <cell r="P330">
            <v>3500000</v>
          </cell>
          <cell r="Q330">
            <v>1</v>
          </cell>
          <cell r="R330">
            <v>3500000</v>
          </cell>
          <cell r="S330">
            <v>37649</v>
          </cell>
          <cell r="T330" t="str">
            <v>28/01-10</v>
          </cell>
          <cell r="U330" t="str">
            <v>ЗАО «Правовед»</v>
          </cell>
          <cell r="V330">
            <v>1</v>
          </cell>
          <cell r="W330">
            <v>3500000</v>
          </cell>
          <cell r="X330">
            <v>37652</v>
          </cell>
          <cell r="Y330" t="str">
            <v>31/01-55</v>
          </cell>
          <cell r="Z330" t="str">
            <v>ЗАО «Правовед»</v>
          </cell>
          <cell r="AA330">
            <v>0</v>
          </cell>
          <cell r="AB330">
            <v>0</v>
          </cell>
          <cell r="AC330">
            <v>0</v>
          </cell>
          <cell r="AD330" t="str">
            <v>предъявлен</v>
          </cell>
          <cell r="AE330">
            <v>1</v>
          </cell>
          <cell r="AF330">
            <v>35000</v>
          </cell>
          <cell r="AG330" t="str">
            <v/>
          </cell>
          <cell r="AI330" t="str">
            <v/>
          </cell>
        </row>
        <row r="331">
          <cell r="A331">
            <v>327</v>
          </cell>
          <cell r="B331" t="str">
            <v>диск</v>
          </cell>
          <cell r="C331" t="str">
            <v>51501</v>
          </cell>
          <cell r="D331" t="str">
            <v>51501`810`1`0400`0000015</v>
          </cell>
          <cell r="E331" t="str">
            <v>ЗАО «Правовед»</v>
          </cell>
          <cell r="F331" t="str">
            <v>прочие</v>
          </cell>
          <cell r="H331" t="str">
            <v>0000009</v>
          </cell>
          <cell r="I331">
            <v>37649</v>
          </cell>
          <cell r="J331">
            <v>2000000</v>
          </cell>
          <cell r="K331" t="str">
            <v>Рубли РФ</v>
          </cell>
          <cell r="L331" t="str">
            <v>по предъявлении</v>
          </cell>
          <cell r="M331">
            <v>37649</v>
          </cell>
          <cell r="N331">
            <v>0</v>
          </cell>
          <cell r="P331">
            <v>2000000</v>
          </cell>
          <cell r="Q331">
            <v>1</v>
          </cell>
          <cell r="R331">
            <v>2000000</v>
          </cell>
          <cell r="S331">
            <v>37649</v>
          </cell>
          <cell r="T331" t="str">
            <v>28/01-10</v>
          </cell>
          <cell r="U331" t="str">
            <v>ЗАО «Правовед»</v>
          </cell>
          <cell r="V331">
            <v>1</v>
          </cell>
          <cell r="W331">
            <v>2000000</v>
          </cell>
          <cell r="X331">
            <v>37652</v>
          </cell>
          <cell r="Y331" t="str">
            <v>31/01-55</v>
          </cell>
          <cell r="Z331" t="str">
            <v>ЗАО «Правовед»</v>
          </cell>
          <cell r="AA331">
            <v>0</v>
          </cell>
          <cell r="AB331">
            <v>0</v>
          </cell>
          <cell r="AC331">
            <v>0</v>
          </cell>
          <cell r="AD331" t="str">
            <v>предъявлен</v>
          </cell>
          <cell r="AF331" t="str">
            <v/>
          </cell>
          <cell r="AG331" t="str">
            <v/>
          </cell>
          <cell r="AI331" t="str">
            <v/>
          </cell>
        </row>
        <row r="332">
          <cell r="A332">
            <v>328</v>
          </cell>
          <cell r="B332" t="str">
            <v>диск</v>
          </cell>
          <cell r="C332" t="str">
            <v>51504</v>
          </cell>
          <cell r="D332" t="str">
            <v>51504`810`9`0400`0000005</v>
          </cell>
          <cell r="E332" t="str">
            <v>ЗАО «Стройметресурс»</v>
          </cell>
          <cell r="F332" t="str">
            <v>прочие</v>
          </cell>
          <cell r="H332" t="str">
            <v>0010222</v>
          </cell>
          <cell r="I332">
            <v>37580</v>
          </cell>
          <cell r="J332">
            <v>1000000</v>
          </cell>
          <cell r="K332" t="str">
            <v>Рубли РФ</v>
          </cell>
          <cell r="L332" t="str">
            <v>по предъявлении, но не ранее 30.04.2003г.</v>
          </cell>
          <cell r="M332">
            <v>37741</v>
          </cell>
          <cell r="N332">
            <v>0.41952960891643221</v>
          </cell>
          <cell r="P332">
            <v>903429</v>
          </cell>
          <cell r="Q332">
            <v>0.90342900000000004</v>
          </cell>
          <cell r="R332">
            <v>903429</v>
          </cell>
          <cell r="S332">
            <v>37648</v>
          </cell>
          <cell r="T332" t="str">
            <v>27/01-11</v>
          </cell>
          <cell r="U332" t="str">
            <v>ООО «Уральская нефтепромышленная компания»</v>
          </cell>
          <cell r="V332">
            <v>0.96090600000000004</v>
          </cell>
          <cell r="W332">
            <v>960906</v>
          </cell>
          <cell r="X332">
            <v>37651</v>
          </cell>
          <cell r="Y332" t="str">
            <v>30/01-09</v>
          </cell>
          <cell r="Z332" t="str">
            <v>ООО «Уральская нефтепромышленная компания»</v>
          </cell>
          <cell r="AA332">
            <v>57477</v>
          </cell>
          <cell r="AB332">
            <v>0.41952960891643221</v>
          </cell>
          <cell r="AC332">
            <v>7.7405474032823838</v>
          </cell>
          <cell r="AD332" t="str">
            <v>обменен</v>
          </cell>
          <cell r="AF332" t="str">
            <v/>
          </cell>
          <cell r="AG332" t="str">
            <v/>
          </cell>
          <cell r="AI332" t="str">
            <v/>
          </cell>
        </row>
        <row r="333">
          <cell r="A333">
            <v>329</v>
          </cell>
          <cell r="B333" t="str">
            <v>диск</v>
          </cell>
          <cell r="C333" t="str">
            <v>51504</v>
          </cell>
          <cell r="D333" t="str">
            <v>51504`810`9`0400`0000005</v>
          </cell>
          <cell r="E333" t="str">
            <v>ЗАО «Стройметресурс»</v>
          </cell>
          <cell r="F333" t="str">
            <v>прочие</v>
          </cell>
          <cell r="H333" t="str">
            <v>0010226</v>
          </cell>
          <cell r="I333">
            <v>37580</v>
          </cell>
          <cell r="J333">
            <v>2000000</v>
          </cell>
          <cell r="K333" t="str">
            <v>Рубли РФ</v>
          </cell>
          <cell r="L333" t="str">
            <v>по предъявлении, но не ранее 30.04.2003г.</v>
          </cell>
          <cell r="M333">
            <v>37741</v>
          </cell>
          <cell r="N333">
            <v>0.41952960891643221</v>
          </cell>
          <cell r="P333">
            <v>1806858</v>
          </cell>
          <cell r="Q333">
            <v>0.90342900000000004</v>
          </cell>
          <cell r="R333">
            <v>1806858</v>
          </cell>
          <cell r="S333">
            <v>37648</v>
          </cell>
          <cell r="T333" t="str">
            <v>27/01-11</v>
          </cell>
          <cell r="U333" t="str">
            <v>ООО «Уральская нефтепромышленная компания»</v>
          </cell>
          <cell r="V333">
            <v>0.96090600000000004</v>
          </cell>
          <cell r="W333">
            <v>1921812</v>
          </cell>
          <cell r="X333">
            <v>37651</v>
          </cell>
          <cell r="Y333" t="str">
            <v>30/01-09</v>
          </cell>
          <cell r="Z333" t="str">
            <v>ООО «Уральская нефтепромышленная компания»</v>
          </cell>
          <cell r="AA333">
            <v>114954</v>
          </cell>
          <cell r="AB333">
            <v>0.41952960891643221</v>
          </cell>
          <cell r="AC333">
            <v>7.7405474032823838</v>
          </cell>
          <cell r="AD333" t="str">
            <v>обменен</v>
          </cell>
          <cell r="AF333" t="str">
            <v/>
          </cell>
          <cell r="AG333" t="str">
            <v/>
          </cell>
          <cell r="AI333" t="str">
            <v/>
          </cell>
        </row>
        <row r="334">
          <cell r="A334">
            <v>330</v>
          </cell>
          <cell r="B334" t="str">
            <v>диск</v>
          </cell>
          <cell r="C334" t="str">
            <v>51504</v>
          </cell>
          <cell r="D334" t="str">
            <v>51504`810`9`0400`0000005</v>
          </cell>
          <cell r="E334" t="str">
            <v>ЗАО «Стройметресурс»</v>
          </cell>
          <cell r="F334" t="str">
            <v>прочие</v>
          </cell>
          <cell r="H334" t="str">
            <v>0010227</v>
          </cell>
          <cell r="I334">
            <v>37580</v>
          </cell>
          <cell r="J334">
            <v>2000000</v>
          </cell>
          <cell r="K334" t="str">
            <v>Рубли РФ</v>
          </cell>
          <cell r="L334" t="str">
            <v>по предъявлении, но не ранее 30.04.2003г.</v>
          </cell>
          <cell r="M334">
            <v>37741</v>
          </cell>
          <cell r="N334">
            <v>0.41952960891643221</v>
          </cell>
          <cell r="P334">
            <v>1806858</v>
          </cell>
          <cell r="Q334">
            <v>0.90342900000000004</v>
          </cell>
          <cell r="R334">
            <v>1806858</v>
          </cell>
          <cell r="S334">
            <v>37648</v>
          </cell>
          <cell r="T334" t="str">
            <v>27/01-11</v>
          </cell>
          <cell r="U334" t="str">
            <v>ООО «Уральская нефтепромышленная компания»</v>
          </cell>
          <cell r="V334">
            <v>0.96090600000000004</v>
          </cell>
          <cell r="W334">
            <v>1921812</v>
          </cell>
          <cell r="X334">
            <v>37651</v>
          </cell>
          <cell r="Y334" t="str">
            <v>30/01-09</v>
          </cell>
          <cell r="Z334" t="str">
            <v>ООО «Уральская нефтепромышленная компания»</v>
          </cell>
          <cell r="AA334">
            <v>114954</v>
          </cell>
          <cell r="AB334">
            <v>0.41952960891643221</v>
          </cell>
          <cell r="AC334">
            <v>7.7405474032823838</v>
          </cell>
          <cell r="AD334" t="str">
            <v>обменен</v>
          </cell>
          <cell r="AF334" t="str">
            <v/>
          </cell>
          <cell r="AG334" t="str">
            <v/>
          </cell>
          <cell r="AI334" t="str">
            <v/>
          </cell>
        </row>
        <row r="335">
          <cell r="A335">
            <v>331</v>
          </cell>
          <cell r="B335" t="str">
            <v>диск</v>
          </cell>
          <cell r="C335" t="str">
            <v>51504</v>
          </cell>
          <cell r="D335" t="str">
            <v>51504`810`5`0400`0000007</v>
          </cell>
          <cell r="E335" t="str">
            <v>ООО «Уральская нефтепромышленная компания»</v>
          </cell>
          <cell r="F335" t="str">
            <v>прочие</v>
          </cell>
          <cell r="H335" t="str">
            <v>000011</v>
          </cell>
          <cell r="I335">
            <v>37651</v>
          </cell>
          <cell r="J335">
            <v>5032580</v>
          </cell>
          <cell r="K335" t="str">
            <v>Рубли РФ</v>
          </cell>
          <cell r="L335" t="str">
            <v>по предъявлении, но не ранее 15.05.2003г.</v>
          </cell>
          <cell r="M335">
            <v>37756</v>
          </cell>
          <cell r="N335">
            <v>0.16499953962099062</v>
          </cell>
          <cell r="P335">
            <v>4804530</v>
          </cell>
          <cell r="Q335">
            <v>0.95468527077562604</v>
          </cell>
          <cell r="R335">
            <v>4804530</v>
          </cell>
          <cell r="S335">
            <v>37651</v>
          </cell>
          <cell r="T335" t="str">
            <v>30/01-09</v>
          </cell>
          <cell r="U335" t="str">
            <v>ООО «Уральская нефтепромышленная компания»</v>
          </cell>
          <cell r="V335">
            <v>0.992533</v>
          </cell>
          <cell r="W335">
            <v>4995000</v>
          </cell>
          <cell r="X335">
            <v>37740</v>
          </cell>
          <cell r="Y335" t="str">
            <v>29/04-01</v>
          </cell>
          <cell r="Z335" t="str">
            <v>ООО «Уральская нефтепромышленная компания»</v>
          </cell>
          <cell r="AA335">
            <v>190470</v>
          </cell>
          <cell r="AB335">
            <v>0.16499953962099062</v>
          </cell>
          <cell r="AC335">
            <v>0.16258427176767656</v>
          </cell>
          <cell r="AD335" t="str">
            <v>обменен</v>
          </cell>
          <cell r="AE335">
            <v>1</v>
          </cell>
          <cell r="AF335">
            <v>48045.3</v>
          </cell>
          <cell r="AG335" t="str">
            <v>51510`810`3`0400`0000026</v>
          </cell>
          <cell r="AI335" t="str">
            <v/>
          </cell>
        </row>
        <row r="336">
          <cell r="A336">
            <v>332</v>
          </cell>
          <cell r="B336" t="str">
            <v>диск</v>
          </cell>
          <cell r="C336" t="str">
            <v>51501</v>
          </cell>
          <cell r="D336" t="str">
            <v>51501`810`3`0400`0000019</v>
          </cell>
          <cell r="E336" t="str">
            <v>ООО «Связь времен»</v>
          </cell>
          <cell r="F336" t="str">
            <v>прочие</v>
          </cell>
          <cell r="H336" t="str">
            <v>002379</v>
          </cell>
          <cell r="I336">
            <v>37650</v>
          </cell>
          <cell r="J336">
            <v>4499880</v>
          </cell>
          <cell r="K336" t="str">
            <v>Рубли РФ</v>
          </cell>
          <cell r="L336" t="str">
            <v>по предъявлении</v>
          </cell>
          <cell r="M336">
            <v>37650</v>
          </cell>
          <cell r="N336">
            <v>0</v>
          </cell>
          <cell r="P336">
            <v>4499880</v>
          </cell>
          <cell r="Q336">
            <v>1</v>
          </cell>
          <cell r="R336">
            <v>4499880</v>
          </cell>
          <cell r="S336">
            <v>37652</v>
          </cell>
          <cell r="T336" t="str">
            <v>31/01-03</v>
          </cell>
          <cell r="U336" t="str">
            <v>ЗАО «Правовед»</v>
          </cell>
          <cell r="V336">
            <v>1</v>
          </cell>
          <cell r="W336">
            <v>4499880</v>
          </cell>
          <cell r="X336">
            <v>37708</v>
          </cell>
          <cell r="Y336" t="str">
            <v>28/03-05</v>
          </cell>
          <cell r="Z336" t="str">
            <v>ЗАО «Уралпромэнерго»</v>
          </cell>
          <cell r="AA336">
            <v>0</v>
          </cell>
          <cell r="AB336">
            <v>0</v>
          </cell>
          <cell r="AC336">
            <v>0</v>
          </cell>
          <cell r="AD336" t="str">
            <v>обменен</v>
          </cell>
          <cell r="AE336">
            <v>1</v>
          </cell>
          <cell r="AF336">
            <v>44998.8</v>
          </cell>
          <cell r="AG336" t="str">
            <v>51510`810`3`0400`0000042</v>
          </cell>
          <cell r="AI336" t="str">
            <v/>
          </cell>
        </row>
        <row r="337">
          <cell r="A337">
            <v>333</v>
          </cell>
          <cell r="B337" t="str">
            <v>диск</v>
          </cell>
          <cell r="C337" t="str">
            <v>51501</v>
          </cell>
          <cell r="D337" t="str">
            <v>51501`810`4`0400`0000016</v>
          </cell>
          <cell r="E337" t="str">
            <v>ООО «Башкирская аудиторская компания»</v>
          </cell>
          <cell r="F337" t="str">
            <v>прочие</v>
          </cell>
          <cell r="H337" t="str">
            <v>0000002</v>
          </cell>
          <cell r="I337">
            <v>37652</v>
          </cell>
          <cell r="J337">
            <v>6000000</v>
          </cell>
          <cell r="K337" t="str">
            <v>Рубли РФ</v>
          </cell>
          <cell r="L337" t="str">
            <v>по предъявлении</v>
          </cell>
          <cell r="M337">
            <v>37652</v>
          </cell>
          <cell r="N337">
            <v>0</v>
          </cell>
          <cell r="P337">
            <v>6000000</v>
          </cell>
          <cell r="Q337">
            <v>1</v>
          </cell>
          <cell r="R337">
            <v>6000000</v>
          </cell>
          <cell r="S337">
            <v>37652</v>
          </cell>
          <cell r="T337" t="str">
            <v>31/01-04</v>
          </cell>
          <cell r="U337" t="str">
            <v>ООО «Башкирская аудиторская компания»</v>
          </cell>
          <cell r="V337">
            <v>1</v>
          </cell>
          <cell r="W337">
            <v>6000000</v>
          </cell>
          <cell r="X337">
            <v>37672</v>
          </cell>
          <cell r="Y337" t="str">
            <v>20/02-101</v>
          </cell>
          <cell r="Z337" t="str">
            <v>ООО «Башкирская аудиторская компания»</v>
          </cell>
          <cell r="AA337">
            <v>0</v>
          </cell>
          <cell r="AB337">
            <v>0</v>
          </cell>
          <cell r="AC337">
            <v>0</v>
          </cell>
          <cell r="AD337" t="str">
            <v>предъявлен</v>
          </cell>
          <cell r="AE337">
            <v>1</v>
          </cell>
          <cell r="AF337">
            <v>60000</v>
          </cell>
          <cell r="AG337" t="str">
            <v>51510`810`9`0400`0000028</v>
          </cell>
          <cell r="AI337" t="str">
            <v/>
          </cell>
        </row>
        <row r="338">
          <cell r="A338">
            <v>334</v>
          </cell>
          <cell r="B338" t="str">
            <v>диск</v>
          </cell>
          <cell r="C338" t="str">
            <v>51401</v>
          </cell>
          <cell r="D338" t="str">
            <v>51401`810`1`0400`0000005</v>
          </cell>
          <cell r="E338" t="str">
            <v>ОАО «УралСиб»</v>
          </cell>
          <cell r="F338" t="str">
            <v>банк</v>
          </cell>
          <cell r="G338" t="str">
            <v>0002</v>
          </cell>
          <cell r="H338" t="str">
            <v>0054985</v>
          </cell>
          <cell r="I338">
            <v>37650</v>
          </cell>
          <cell r="J338">
            <v>390000</v>
          </cell>
          <cell r="K338" t="str">
            <v>Рубли РФ</v>
          </cell>
          <cell r="L338" t="str">
            <v>по предъявлении</v>
          </cell>
          <cell r="M338">
            <v>37650</v>
          </cell>
          <cell r="N338">
            <v>0</v>
          </cell>
          <cell r="P338">
            <v>390000</v>
          </cell>
          <cell r="Q338">
            <v>1</v>
          </cell>
          <cell r="R338">
            <v>390000</v>
          </cell>
          <cell r="S338">
            <v>37655</v>
          </cell>
          <cell r="T338" t="str">
            <v>03/02-02</v>
          </cell>
          <cell r="U338" t="str">
            <v>ООО «Интегра Оптима»</v>
          </cell>
          <cell r="V338">
            <v>1</v>
          </cell>
          <cell r="W338">
            <v>390000</v>
          </cell>
          <cell r="X338">
            <v>37655</v>
          </cell>
          <cell r="Z338" t="str">
            <v>ОАО «УралСиб»</v>
          </cell>
          <cell r="AA338">
            <v>0</v>
          </cell>
          <cell r="AB338">
            <v>0</v>
          </cell>
          <cell r="AC338">
            <v>0</v>
          </cell>
          <cell r="AD338" t="str">
            <v>предъявлен</v>
          </cell>
          <cell r="AF338" t="str">
            <v/>
          </cell>
          <cell r="AG338" t="str">
            <v/>
          </cell>
          <cell r="AI338" t="str">
            <v/>
          </cell>
        </row>
        <row r="339">
          <cell r="A339">
            <v>335</v>
          </cell>
          <cell r="B339" t="str">
            <v>диск</v>
          </cell>
          <cell r="C339" t="str">
            <v>51401</v>
          </cell>
          <cell r="D339" t="str">
            <v>51401`810`1`0400`0000005</v>
          </cell>
          <cell r="E339" t="str">
            <v>ОАО «УралСиб»</v>
          </cell>
          <cell r="F339" t="str">
            <v>банк</v>
          </cell>
          <cell r="G339" t="str">
            <v>0002</v>
          </cell>
          <cell r="H339" t="str">
            <v>0059063</v>
          </cell>
          <cell r="I339">
            <v>37651</v>
          </cell>
          <cell r="J339">
            <v>500000</v>
          </cell>
          <cell r="K339" t="str">
            <v>Рубли РФ</v>
          </cell>
          <cell r="L339" t="str">
            <v>по предъявлении</v>
          </cell>
          <cell r="M339">
            <v>37651</v>
          </cell>
          <cell r="N339">
            <v>0</v>
          </cell>
          <cell r="P339">
            <v>500000</v>
          </cell>
          <cell r="Q339">
            <v>1</v>
          </cell>
          <cell r="R339">
            <v>500000</v>
          </cell>
          <cell r="S339">
            <v>37655</v>
          </cell>
          <cell r="T339" t="str">
            <v>03/02-02</v>
          </cell>
          <cell r="U339" t="str">
            <v>ООО «Интегра Оптима»</v>
          </cell>
          <cell r="V339">
            <v>1</v>
          </cell>
          <cell r="W339">
            <v>500000</v>
          </cell>
          <cell r="X339">
            <v>37655</v>
          </cell>
          <cell r="Z339" t="str">
            <v>ОАО «УралСиб»</v>
          </cell>
          <cell r="AA339">
            <v>0</v>
          </cell>
          <cell r="AB339">
            <v>0</v>
          </cell>
          <cell r="AC339">
            <v>0</v>
          </cell>
          <cell r="AD339" t="str">
            <v>предъявлен</v>
          </cell>
          <cell r="AF339" t="str">
            <v/>
          </cell>
          <cell r="AG339" t="str">
            <v/>
          </cell>
          <cell r="AI339" t="str">
            <v/>
          </cell>
        </row>
        <row r="340">
          <cell r="A340">
            <v>336</v>
          </cell>
          <cell r="B340" t="str">
            <v>диск</v>
          </cell>
          <cell r="C340" t="str">
            <v>51401</v>
          </cell>
          <cell r="D340" t="str">
            <v>51401`810`1`0400`0000005</v>
          </cell>
          <cell r="E340" t="str">
            <v>ОАО «УралСиб»</v>
          </cell>
          <cell r="F340" t="str">
            <v>банк</v>
          </cell>
          <cell r="G340" t="str">
            <v>0002</v>
          </cell>
          <cell r="H340" t="str">
            <v>0059064</v>
          </cell>
          <cell r="I340">
            <v>37651</v>
          </cell>
          <cell r="J340">
            <v>500000</v>
          </cell>
          <cell r="K340" t="str">
            <v>Рубли РФ</v>
          </cell>
          <cell r="L340" t="str">
            <v>по предъявлении</v>
          </cell>
          <cell r="M340">
            <v>37651</v>
          </cell>
          <cell r="N340">
            <v>0</v>
          </cell>
          <cell r="P340">
            <v>500000</v>
          </cell>
          <cell r="Q340">
            <v>1</v>
          </cell>
          <cell r="R340">
            <v>500000</v>
          </cell>
          <cell r="S340">
            <v>37655</v>
          </cell>
          <cell r="T340" t="str">
            <v>03/02-02</v>
          </cell>
          <cell r="U340" t="str">
            <v>ООО «Интегра Оптима»</v>
          </cell>
          <cell r="V340">
            <v>1</v>
          </cell>
          <cell r="W340">
            <v>500000</v>
          </cell>
          <cell r="X340">
            <v>37655</v>
          </cell>
          <cell r="Z340" t="str">
            <v>ОАО «УралСиб»</v>
          </cell>
          <cell r="AA340">
            <v>0</v>
          </cell>
          <cell r="AB340">
            <v>0</v>
          </cell>
          <cell r="AC340">
            <v>0</v>
          </cell>
          <cell r="AD340" t="str">
            <v>предъявлен</v>
          </cell>
          <cell r="AF340" t="str">
            <v/>
          </cell>
          <cell r="AG340" t="str">
            <v/>
          </cell>
          <cell r="AI340" t="str">
            <v/>
          </cell>
        </row>
        <row r="341">
          <cell r="A341">
            <v>337</v>
          </cell>
          <cell r="B341" t="str">
            <v>диск</v>
          </cell>
          <cell r="C341" t="str">
            <v>51401</v>
          </cell>
          <cell r="D341" t="str">
            <v>51401`810`1`0400`0000005</v>
          </cell>
          <cell r="E341" t="str">
            <v>ОАО «УралСиб»</v>
          </cell>
          <cell r="F341" t="str">
            <v>банк</v>
          </cell>
          <cell r="G341" t="str">
            <v>0002</v>
          </cell>
          <cell r="H341" t="str">
            <v>0059058</v>
          </cell>
          <cell r="I341">
            <v>37651</v>
          </cell>
          <cell r="J341">
            <v>300000</v>
          </cell>
          <cell r="K341" t="str">
            <v>Рубли РФ</v>
          </cell>
          <cell r="L341" t="str">
            <v>по предъявлении</v>
          </cell>
          <cell r="M341">
            <v>37651</v>
          </cell>
          <cell r="N341">
            <v>0</v>
          </cell>
          <cell r="P341">
            <v>300000</v>
          </cell>
          <cell r="Q341">
            <v>1</v>
          </cell>
          <cell r="R341">
            <v>300000</v>
          </cell>
          <cell r="S341">
            <v>37655</v>
          </cell>
          <cell r="T341" t="str">
            <v>03/02-02</v>
          </cell>
          <cell r="U341" t="str">
            <v>ООО «Интегра Оптима»</v>
          </cell>
          <cell r="V341">
            <v>1</v>
          </cell>
          <cell r="W341">
            <v>300000</v>
          </cell>
          <cell r="X341">
            <v>37655</v>
          </cell>
          <cell r="Z341" t="str">
            <v>ОАО «УралСиб»</v>
          </cell>
          <cell r="AA341">
            <v>0</v>
          </cell>
          <cell r="AB341">
            <v>0</v>
          </cell>
          <cell r="AC341">
            <v>0</v>
          </cell>
          <cell r="AD341" t="str">
            <v>предъявлен</v>
          </cell>
          <cell r="AF341" t="str">
            <v/>
          </cell>
          <cell r="AG341" t="str">
            <v/>
          </cell>
          <cell r="AI341" t="str">
            <v/>
          </cell>
        </row>
        <row r="342">
          <cell r="A342">
            <v>338</v>
          </cell>
          <cell r="B342" t="str">
            <v>диск</v>
          </cell>
          <cell r="C342" t="str">
            <v>51401</v>
          </cell>
          <cell r="D342" t="str">
            <v>51401`810`1`0400`0000005</v>
          </cell>
          <cell r="E342" t="str">
            <v>ОАО «УралСиб»</v>
          </cell>
          <cell r="F342" t="str">
            <v>банк</v>
          </cell>
          <cell r="G342" t="str">
            <v>0002</v>
          </cell>
          <cell r="H342" t="str">
            <v>0059061</v>
          </cell>
          <cell r="I342">
            <v>37651</v>
          </cell>
          <cell r="J342">
            <v>500000</v>
          </cell>
          <cell r="K342" t="str">
            <v>Рубли РФ</v>
          </cell>
          <cell r="L342" t="str">
            <v>по предъявлении</v>
          </cell>
          <cell r="M342">
            <v>37651</v>
          </cell>
          <cell r="N342">
            <v>0</v>
          </cell>
          <cell r="P342">
            <v>500000</v>
          </cell>
          <cell r="Q342">
            <v>1</v>
          </cell>
          <cell r="R342">
            <v>500000</v>
          </cell>
          <cell r="S342">
            <v>37655</v>
          </cell>
          <cell r="T342" t="str">
            <v>03/02-02</v>
          </cell>
          <cell r="U342" t="str">
            <v>ООО «Интегра Оптима»</v>
          </cell>
          <cell r="V342">
            <v>1</v>
          </cell>
          <cell r="W342">
            <v>500000</v>
          </cell>
          <cell r="X342">
            <v>37655</v>
          </cell>
          <cell r="Z342" t="str">
            <v>ОАО «УралСиб»</v>
          </cell>
          <cell r="AA342">
            <v>0</v>
          </cell>
          <cell r="AB342">
            <v>0</v>
          </cell>
          <cell r="AC342">
            <v>0</v>
          </cell>
          <cell r="AD342" t="str">
            <v>предъявлен</v>
          </cell>
          <cell r="AF342" t="str">
            <v/>
          </cell>
          <cell r="AG342" t="str">
            <v/>
          </cell>
          <cell r="AI342" t="str">
            <v/>
          </cell>
        </row>
        <row r="343">
          <cell r="A343">
            <v>339</v>
          </cell>
          <cell r="B343" t="str">
            <v>диск</v>
          </cell>
          <cell r="C343" t="str">
            <v>51401</v>
          </cell>
          <cell r="D343" t="str">
            <v>51401`810`2`0400`0000002</v>
          </cell>
          <cell r="E343" t="str">
            <v>Сбербанк РФ</v>
          </cell>
          <cell r="F343" t="str">
            <v>банк</v>
          </cell>
          <cell r="G343" t="str">
            <v>ВЛ</v>
          </cell>
          <cell r="H343" t="str">
            <v>0492546</v>
          </cell>
          <cell r="I343">
            <v>37649</v>
          </cell>
          <cell r="J343">
            <v>108000</v>
          </cell>
          <cell r="K343" t="str">
            <v>Рубли РФ</v>
          </cell>
          <cell r="L343" t="str">
            <v>по предъявлении</v>
          </cell>
          <cell r="M343">
            <v>37649</v>
          </cell>
          <cell r="N343">
            <v>0</v>
          </cell>
          <cell r="P343">
            <v>107800</v>
          </cell>
          <cell r="Q343">
            <v>0.99814814814814812</v>
          </cell>
          <cell r="R343">
            <v>107800</v>
          </cell>
          <cell r="S343">
            <v>37655</v>
          </cell>
          <cell r="T343" t="str">
            <v>03/02-14</v>
          </cell>
          <cell r="U343" t="str">
            <v>ООО «ЕВРОСТРОЙ МОНТАЖ»</v>
          </cell>
          <cell r="V343">
            <v>1</v>
          </cell>
          <cell r="W343">
            <v>108000</v>
          </cell>
          <cell r="X343">
            <v>37656</v>
          </cell>
          <cell r="Z343" t="str">
            <v>Сбербанк РФ</v>
          </cell>
          <cell r="AA343">
            <v>200</v>
          </cell>
          <cell r="AB343">
            <v>0.67717996289424864</v>
          </cell>
          <cell r="AC343">
            <v>0.67717996289424864</v>
          </cell>
          <cell r="AD343" t="str">
            <v>предъявлен</v>
          </cell>
          <cell r="AF343" t="str">
            <v/>
          </cell>
          <cell r="AG343" t="str">
            <v/>
          </cell>
          <cell r="AI343" t="str">
            <v/>
          </cell>
        </row>
        <row r="344">
          <cell r="A344">
            <v>340</v>
          </cell>
          <cell r="B344" t="str">
            <v>диск</v>
          </cell>
          <cell r="C344" t="str">
            <v>51401</v>
          </cell>
          <cell r="D344" t="str">
            <v>51401`810`2`0400`0000002</v>
          </cell>
          <cell r="E344" t="str">
            <v>Сбербанк РФ</v>
          </cell>
          <cell r="F344" t="str">
            <v>банк</v>
          </cell>
          <cell r="G344" t="str">
            <v>ВЛ</v>
          </cell>
          <cell r="H344" t="str">
            <v>0546569</v>
          </cell>
          <cell r="I344">
            <v>37650</v>
          </cell>
          <cell r="J344">
            <v>61200</v>
          </cell>
          <cell r="K344" t="str">
            <v>Рубли РФ</v>
          </cell>
          <cell r="L344" t="str">
            <v>по предъявлении</v>
          </cell>
          <cell r="M344">
            <v>37650</v>
          </cell>
          <cell r="N344">
            <v>0</v>
          </cell>
          <cell r="P344">
            <v>61000</v>
          </cell>
          <cell r="Q344">
            <v>0.99673202614379086</v>
          </cell>
          <cell r="R344">
            <v>61000</v>
          </cell>
          <cell r="S344">
            <v>37655</v>
          </cell>
          <cell r="T344" t="str">
            <v>03/02-14</v>
          </cell>
          <cell r="U344" t="str">
            <v>ООО «ЕВРОСТРОЙ МОНТАЖ»</v>
          </cell>
          <cell r="V344">
            <v>1</v>
          </cell>
          <cell r="W344">
            <v>61200</v>
          </cell>
          <cell r="X344">
            <v>37656</v>
          </cell>
          <cell r="Z344" t="str">
            <v>Сбербанк РФ</v>
          </cell>
          <cell r="AA344">
            <v>200</v>
          </cell>
          <cell r="AB344">
            <v>1.1967213114754098</v>
          </cell>
          <cell r="AC344">
            <v>1.1967213114754098</v>
          </cell>
          <cell r="AD344" t="str">
            <v>предъявлен</v>
          </cell>
          <cell r="AF344" t="str">
            <v/>
          </cell>
          <cell r="AG344" t="str">
            <v/>
          </cell>
          <cell r="AI344" t="str">
            <v/>
          </cell>
        </row>
        <row r="345">
          <cell r="A345">
            <v>341</v>
          </cell>
          <cell r="B345" t="str">
            <v>диск</v>
          </cell>
          <cell r="C345" t="str">
            <v>51401</v>
          </cell>
          <cell r="D345" t="str">
            <v>51401`810`2`0400`0000002</v>
          </cell>
          <cell r="E345" t="str">
            <v>Сбербанк РФ</v>
          </cell>
          <cell r="F345" t="str">
            <v>банк</v>
          </cell>
          <cell r="G345" t="str">
            <v>ВЛ</v>
          </cell>
          <cell r="H345" t="str">
            <v>0484667</v>
          </cell>
          <cell r="I345">
            <v>37650</v>
          </cell>
          <cell r="J345">
            <v>57000</v>
          </cell>
          <cell r="K345" t="str">
            <v>Рубли РФ</v>
          </cell>
          <cell r="L345" t="str">
            <v>по предъявлении</v>
          </cell>
          <cell r="M345">
            <v>37650</v>
          </cell>
          <cell r="N345">
            <v>0</v>
          </cell>
          <cell r="P345">
            <v>56800</v>
          </cell>
          <cell r="Q345">
            <v>0.99649122807017543</v>
          </cell>
          <cell r="R345">
            <v>56800</v>
          </cell>
          <cell r="S345">
            <v>37655</v>
          </cell>
          <cell r="T345" t="str">
            <v>03/02-14</v>
          </cell>
          <cell r="U345" t="str">
            <v>ООО «ЕВРОСТРОЙ МОНТАЖ»</v>
          </cell>
          <cell r="V345">
            <v>1</v>
          </cell>
          <cell r="W345">
            <v>57000</v>
          </cell>
          <cell r="X345">
            <v>37656</v>
          </cell>
          <cell r="Z345" t="str">
            <v>Сбербанк РФ</v>
          </cell>
          <cell r="AA345">
            <v>200</v>
          </cell>
          <cell r="AB345">
            <v>1.2852112676056338</v>
          </cell>
          <cell r="AC345">
            <v>1.2852112676056338</v>
          </cell>
          <cell r="AD345" t="str">
            <v>предъявлен</v>
          </cell>
          <cell r="AF345" t="str">
            <v/>
          </cell>
          <cell r="AG345" t="str">
            <v/>
          </cell>
          <cell r="AI345" t="str">
            <v/>
          </cell>
        </row>
        <row r="346">
          <cell r="A346">
            <v>342</v>
          </cell>
          <cell r="B346" t="str">
            <v>диск</v>
          </cell>
          <cell r="C346" t="str">
            <v>51401</v>
          </cell>
          <cell r="D346" t="str">
            <v>51401`810`2`0400`0000002</v>
          </cell>
          <cell r="E346" t="str">
            <v>Сбербанк РФ</v>
          </cell>
          <cell r="F346" t="str">
            <v>банк</v>
          </cell>
          <cell r="G346" t="str">
            <v>ВЛ</v>
          </cell>
          <cell r="H346" t="str">
            <v>0521986</v>
          </cell>
          <cell r="I346">
            <v>37649</v>
          </cell>
          <cell r="J346">
            <v>119000</v>
          </cell>
          <cell r="K346" t="str">
            <v>Рубли РФ</v>
          </cell>
          <cell r="L346" t="str">
            <v>по предъявлении</v>
          </cell>
          <cell r="M346">
            <v>37649</v>
          </cell>
          <cell r="N346">
            <v>0</v>
          </cell>
          <cell r="P346">
            <v>118800</v>
          </cell>
          <cell r="Q346">
            <v>0.99831932773109244</v>
          </cell>
          <cell r="R346">
            <v>118800</v>
          </cell>
          <cell r="S346">
            <v>37655</v>
          </cell>
          <cell r="T346" t="str">
            <v>03/02-14</v>
          </cell>
          <cell r="U346" t="str">
            <v>ООО «ЕВРОСТРОЙ МОНТАЖ»</v>
          </cell>
          <cell r="V346">
            <v>1</v>
          </cell>
          <cell r="W346">
            <v>119000</v>
          </cell>
          <cell r="X346">
            <v>37656</v>
          </cell>
          <cell r="Z346" t="str">
            <v>Сбербанк РФ</v>
          </cell>
          <cell r="AA346">
            <v>200</v>
          </cell>
          <cell r="AB346">
            <v>0.6144781144781144</v>
          </cell>
          <cell r="AC346">
            <v>0.6144781144781144</v>
          </cell>
          <cell r="AD346" t="str">
            <v>предъявлен</v>
          </cell>
          <cell r="AF346" t="str">
            <v/>
          </cell>
          <cell r="AG346" t="str">
            <v/>
          </cell>
          <cell r="AI346" t="str">
            <v/>
          </cell>
        </row>
        <row r="347">
          <cell r="A347">
            <v>343</v>
          </cell>
          <cell r="B347" t="str">
            <v>диск</v>
          </cell>
          <cell r="C347" t="str">
            <v>51401</v>
          </cell>
          <cell r="D347" t="str">
            <v>51401`810`2`0400`0000002</v>
          </cell>
          <cell r="E347" t="str">
            <v>Сбербанк РФ</v>
          </cell>
          <cell r="F347" t="str">
            <v>банк</v>
          </cell>
          <cell r="G347" t="str">
            <v>ВЛ</v>
          </cell>
          <cell r="H347" t="str">
            <v>0509624</v>
          </cell>
          <cell r="I347">
            <v>37643</v>
          </cell>
          <cell r="J347">
            <v>65000</v>
          </cell>
          <cell r="K347" t="str">
            <v>Рубли РФ</v>
          </cell>
          <cell r="L347" t="str">
            <v>по предъявлении</v>
          </cell>
          <cell r="M347">
            <v>37643</v>
          </cell>
          <cell r="N347">
            <v>0</v>
          </cell>
          <cell r="P347">
            <v>64800</v>
          </cell>
          <cell r="Q347">
            <v>0.99692307692307691</v>
          </cell>
          <cell r="R347">
            <v>64800</v>
          </cell>
          <cell r="S347">
            <v>37655</v>
          </cell>
          <cell r="T347" t="str">
            <v>03/02-14</v>
          </cell>
          <cell r="U347" t="str">
            <v>ООО «ЕВРОСТРОЙ МОНТАЖ»</v>
          </cell>
          <cell r="V347">
            <v>1</v>
          </cell>
          <cell r="W347">
            <v>65000</v>
          </cell>
          <cell r="X347">
            <v>37656</v>
          </cell>
          <cell r="Z347" t="str">
            <v>Сбербанк РФ</v>
          </cell>
          <cell r="AA347">
            <v>200</v>
          </cell>
          <cell r="AB347">
            <v>1.1265432098765431</v>
          </cell>
          <cell r="AC347">
            <v>1.1265432098765431</v>
          </cell>
          <cell r="AD347" t="str">
            <v>предъявлен</v>
          </cell>
          <cell r="AF347" t="str">
            <v/>
          </cell>
          <cell r="AG347" t="str">
            <v/>
          </cell>
          <cell r="AI347" t="str">
            <v/>
          </cell>
        </row>
        <row r="348">
          <cell r="A348">
            <v>344</v>
          </cell>
          <cell r="B348" t="str">
            <v>диск</v>
          </cell>
          <cell r="C348" t="str">
            <v>51401</v>
          </cell>
          <cell r="D348" t="str">
            <v>51401`810`2`0400`0000002</v>
          </cell>
          <cell r="E348" t="str">
            <v>Сбербанк РФ</v>
          </cell>
          <cell r="F348" t="str">
            <v>банк</v>
          </cell>
          <cell r="G348" t="str">
            <v>ВЛ</v>
          </cell>
          <cell r="H348" t="str">
            <v>0562296</v>
          </cell>
          <cell r="I348">
            <v>37650</v>
          </cell>
          <cell r="J348">
            <v>100000</v>
          </cell>
          <cell r="K348" t="str">
            <v>Рубли РФ</v>
          </cell>
          <cell r="L348" t="str">
            <v>по предъявлении</v>
          </cell>
          <cell r="M348">
            <v>37650</v>
          </cell>
          <cell r="N348">
            <v>0</v>
          </cell>
          <cell r="P348">
            <v>99800</v>
          </cell>
          <cell r="Q348">
            <v>0.998</v>
          </cell>
          <cell r="R348">
            <v>99800</v>
          </cell>
          <cell r="S348">
            <v>37655</v>
          </cell>
          <cell r="T348" t="str">
            <v>03/02-14</v>
          </cell>
          <cell r="U348" t="str">
            <v>ООО «ЕВРОСТРОЙ МОНТАЖ»</v>
          </cell>
          <cell r="V348">
            <v>1</v>
          </cell>
          <cell r="W348">
            <v>100000</v>
          </cell>
          <cell r="X348">
            <v>37656</v>
          </cell>
          <cell r="Z348" t="str">
            <v>Сбербанк РФ</v>
          </cell>
          <cell r="AA348">
            <v>200</v>
          </cell>
          <cell r="AB348">
            <v>0.73146292585170336</v>
          </cell>
          <cell r="AC348">
            <v>0.73146292585170336</v>
          </cell>
          <cell r="AD348" t="str">
            <v>предъявлен</v>
          </cell>
          <cell r="AF348" t="str">
            <v/>
          </cell>
          <cell r="AG348" t="str">
            <v/>
          </cell>
          <cell r="AI348" t="str">
            <v/>
          </cell>
        </row>
        <row r="349">
          <cell r="A349">
            <v>345</v>
          </cell>
          <cell r="B349" t="str">
            <v>диск</v>
          </cell>
          <cell r="C349" t="str">
            <v>51401</v>
          </cell>
          <cell r="D349" t="str">
            <v>51401`810`2`0400`0000002</v>
          </cell>
          <cell r="E349" t="str">
            <v>Сбербанк РФ</v>
          </cell>
          <cell r="F349" t="str">
            <v>банк</v>
          </cell>
          <cell r="G349" t="str">
            <v>ВЛ</v>
          </cell>
          <cell r="H349" t="str">
            <v>0516995</v>
          </cell>
          <cell r="I349">
            <v>37626</v>
          </cell>
          <cell r="J349">
            <v>99500</v>
          </cell>
          <cell r="K349" t="str">
            <v>Рубли РФ</v>
          </cell>
          <cell r="L349" t="str">
            <v>по предъявлении</v>
          </cell>
          <cell r="M349">
            <v>37626</v>
          </cell>
          <cell r="N349">
            <v>0</v>
          </cell>
          <cell r="P349">
            <v>99300</v>
          </cell>
          <cell r="Q349">
            <v>0.99798994974874367</v>
          </cell>
          <cell r="R349">
            <v>99300</v>
          </cell>
          <cell r="S349">
            <v>37655</v>
          </cell>
          <cell r="T349" t="str">
            <v>03/02-14</v>
          </cell>
          <cell r="U349" t="str">
            <v>ООО «ЕВРОСТРОЙ МОНТАЖ»</v>
          </cell>
          <cell r="V349">
            <v>1</v>
          </cell>
          <cell r="W349">
            <v>99500</v>
          </cell>
          <cell r="X349">
            <v>37656</v>
          </cell>
          <cell r="Z349" t="str">
            <v>Сбербанк РФ</v>
          </cell>
          <cell r="AA349">
            <v>200</v>
          </cell>
          <cell r="AB349">
            <v>0.73514602215508562</v>
          </cell>
          <cell r="AC349">
            <v>0.73514602215508562</v>
          </cell>
          <cell r="AD349" t="str">
            <v>предъявлен</v>
          </cell>
          <cell r="AF349" t="str">
            <v/>
          </cell>
          <cell r="AG349" t="str">
            <v/>
          </cell>
          <cell r="AI349" t="str">
            <v/>
          </cell>
        </row>
        <row r="350">
          <cell r="A350">
            <v>346</v>
          </cell>
          <cell r="B350" t="str">
            <v>диск</v>
          </cell>
          <cell r="C350" t="str">
            <v>51401</v>
          </cell>
          <cell r="D350" t="str">
            <v>51401`810`2`0400`0000002</v>
          </cell>
          <cell r="E350" t="str">
            <v>Сбербанк РФ</v>
          </cell>
          <cell r="F350" t="str">
            <v>банк</v>
          </cell>
          <cell r="G350" t="str">
            <v>ВЛ</v>
          </cell>
          <cell r="H350" t="str">
            <v>0485000</v>
          </cell>
          <cell r="I350">
            <v>37651</v>
          </cell>
          <cell r="J350">
            <v>63000</v>
          </cell>
          <cell r="K350" t="str">
            <v>Рубли РФ</v>
          </cell>
          <cell r="L350" t="str">
            <v>по предъявлении</v>
          </cell>
          <cell r="M350">
            <v>37651</v>
          </cell>
          <cell r="N350">
            <v>0</v>
          </cell>
          <cell r="P350">
            <v>62800</v>
          </cell>
          <cell r="Q350">
            <v>0.99682539682539684</v>
          </cell>
          <cell r="R350">
            <v>62800</v>
          </cell>
          <cell r="S350">
            <v>37655</v>
          </cell>
          <cell r="T350" t="str">
            <v>03/02-14</v>
          </cell>
          <cell r="U350" t="str">
            <v>ООО «ЕВРОСТРОЙ МОНТАЖ»</v>
          </cell>
          <cell r="V350">
            <v>1</v>
          </cell>
          <cell r="W350">
            <v>63000</v>
          </cell>
          <cell r="X350">
            <v>37656</v>
          </cell>
          <cell r="Z350" t="str">
            <v>Сбербанк РФ</v>
          </cell>
          <cell r="AA350">
            <v>200</v>
          </cell>
          <cell r="AB350">
            <v>1.1624203821656052</v>
          </cell>
          <cell r="AC350">
            <v>1.1624203821656052</v>
          </cell>
          <cell r="AD350" t="str">
            <v>предъявлен</v>
          </cell>
          <cell r="AF350" t="str">
            <v/>
          </cell>
          <cell r="AG350" t="str">
            <v/>
          </cell>
          <cell r="AI350" t="str">
            <v/>
          </cell>
        </row>
        <row r="351">
          <cell r="A351">
            <v>347</v>
          </cell>
          <cell r="B351" t="str">
            <v>диск</v>
          </cell>
          <cell r="C351" t="str">
            <v>51401</v>
          </cell>
          <cell r="D351" t="str">
            <v>51401`810`2`0400`0000002</v>
          </cell>
          <cell r="E351" t="str">
            <v>Сбербанк РФ</v>
          </cell>
          <cell r="F351" t="str">
            <v>банк</v>
          </cell>
          <cell r="G351" t="str">
            <v>ВЛ</v>
          </cell>
          <cell r="H351" t="str">
            <v>0436480</v>
          </cell>
          <cell r="I351">
            <v>37644</v>
          </cell>
          <cell r="J351">
            <v>40000</v>
          </cell>
          <cell r="K351" t="str">
            <v>Рубли РФ</v>
          </cell>
          <cell r="L351" t="str">
            <v>по предъявлении</v>
          </cell>
          <cell r="M351">
            <v>37644</v>
          </cell>
          <cell r="N351">
            <v>0</v>
          </cell>
          <cell r="P351">
            <v>39800</v>
          </cell>
          <cell r="Q351">
            <v>0.995</v>
          </cell>
          <cell r="R351">
            <v>39800</v>
          </cell>
          <cell r="S351">
            <v>37655</v>
          </cell>
          <cell r="T351" t="str">
            <v>03/02-14</v>
          </cell>
          <cell r="U351" t="str">
            <v>ООО «ЕВРОСТРОЙ МОНТАЖ»</v>
          </cell>
          <cell r="V351">
            <v>1</v>
          </cell>
          <cell r="W351">
            <v>40000</v>
          </cell>
          <cell r="X351">
            <v>37656</v>
          </cell>
          <cell r="Z351" t="str">
            <v>Сбербанк РФ</v>
          </cell>
          <cell r="AA351">
            <v>200</v>
          </cell>
          <cell r="AB351">
            <v>1.8341708542713568</v>
          </cell>
          <cell r="AC351">
            <v>1.8341708542713568</v>
          </cell>
          <cell r="AD351" t="str">
            <v>предъявлен</v>
          </cell>
          <cell r="AF351" t="str">
            <v/>
          </cell>
          <cell r="AG351" t="str">
            <v/>
          </cell>
          <cell r="AI351" t="str">
            <v/>
          </cell>
        </row>
        <row r="352">
          <cell r="A352">
            <v>348</v>
          </cell>
          <cell r="B352" t="str">
            <v>диск</v>
          </cell>
          <cell r="C352" t="str">
            <v>51401</v>
          </cell>
          <cell r="D352" t="str">
            <v>51401`810`2`0400`0000002</v>
          </cell>
          <cell r="E352" t="str">
            <v>Сбербанк РФ</v>
          </cell>
          <cell r="F352" t="str">
            <v>банк</v>
          </cell>
          <cell r="G352" t="str">
            <v>ВЛ</v>
          </cell>
          <cell r="H352" t="str">
            <v>0789578</v>
          </cell>
          <cell r="I352">
            <v>37650</v>
          </cell>
          <cell r="J352">
            <v>55000</v>
          </cell>
          <cell r="K352" t="str">
            <v>Рубли РФ</v>
          </cell>
          <cell r="L352" t="str">
            <v>по предъявлении</v>
          </cell>
          <cell r="M352">
            <v>37650</v>
          </cell>
          <cell r="N352">
            <v>0</v>
          </cell>
          <cell r="P352">
            <v>54800</v>
          </cell>
          <cell r="Q352">
            <v>0.99636363636363634</v>
          </cell>
          <cell r="R352">
            <v>54800</v>
          </cell>
          <cell r="S352">
            <v>37655</v>
          </cell>
          <cell r="T352" t="str">
            <v>03/02-14</v>
          </cell>
          <cell r="U352" t="str">
            <v>ООО «ЕВРОСТРОЙ МОНТАЖ»</v>
          </cell>
          <cell r="V352">
            <v>1</v>
          </cell>
          <cell r="W352">
            <v>55000</v>
          </cell>
          <cell r="X352">
            <v>37656</v>
          </cell>
          <cell r="Z352" t="str">
            <v>Сбербанк РФ</v>
          </cell>
          <cell r="AA352">
            <v>200</v>
          </cell>
          <cell r="AB352">
            <v>1.3321167883211678</v>
          </cell>
          <cell r="AC352">
            <v>1.3321167883211678</v>
          </cell>
          <cell r="AD352" t="str">
            <v>предъявлен</v>
          </cell>
          <cell r="AF352" t="str">
            <v/>
          </cell>
          <cell r="AG352" t="str">
            <v/>
          </cell>
          <cell r="AI352" t="str">
            <v/>
          </cell>
        </row>
        <row r="353">
          <cell r="A353">
            <v>349</v>
          </cell>
          <cell r="B353" t="str">
            <v>диск</v>
          </cell>
          <cell r="C353" t="str">
            <v>51401</v>
          </cell>
          <cell r="D353" t="str">
            <v>51401`810`2`0400`0000002</v>
          </cell>
          <cell r="E353" t="str">
            <v>Сбербанк РФ</v>
          </cell>
          <cell r="F353" t="str">
            <v>банк</v>
          </cell>
          <cell r="G353" t="str">
            <v>ВЛ</v>
          </cell>
          <cell r="H353" t="str">
            <v>0789577</v>
          </cell>
          <cell r="I353">
            <v>37650</v>
          </cell>
          <cell r="J353">
            <v>65000</v>
          </cell>
          <cell r="K353" t="str">
            <v>Рубли РФ</v>
          </cell>
          <cell r="L353" t="str">
            <v>по предъявлении</v>
          </cell>
          <cell r="M353">
            <v>37650</v>
          </cell>
          <cell r="N353">
            <v>0</v>
          </cell>
          <cell r="P353">
            <v>64800</v>
          </cell>
          <cell r="Q353">
            <v>0.99692307692307691</v>
          </cell>
          <cell r="R353">
            <v>64800</v>
          </cell>
          <cell r="S353">
            <v>37655</v>
          </cell>
          <cell r="T353" t="str">
            <v>03/02-14</v>
          </cell>
          <cell r="U353" t="str">
            <v>ООО «ЕВРОСТРОЙ МОНТАЖ»</v>
          </cell>
          <cell r="V353">
            <v>1</v>
          </cell>
          <cell r="W353">
            <v>65000</v>
          </cell>
          <cell r="X353">
            <v>37656</v>
          </cell>
          <cell r="Z353" t="str">
            <v>Сбербанк РФ</v>
          </cell>
          <cell r="AA353">
            <v>200</v>
          </cell>
          <cell r="AB353">
            <v>1.1265432098765431</v>
          </cell>
          <cell r="AC353">
            <v>1.1265432098765431</v>
          </cell>
          <cell r="AD353" t="str">
            <v>предъявлен</v>
          </cell>
          <cell r="AF353" t="str">
            <v/>
          </cell>
          <cell r="AG353" t="str">
            <v/>
          </cell>
          <cell r="AI353" t="str">
            <v/>
          </cell>
        </row>
        <row r="354">
          <cell r="A354">
            <v>350</v>
          </cell>
          <cell r="B354" t="str">
            <v>диск</v>
          </cell>
          <cell r="C354" t="str">
            <v>51401</v>
          </cell>
          <cell r="D354" t="str">
            <v>51401`810`2`0400`0000002</v>
          </cell>
          <cell r="E354" t="str">
            <v>Сбербанк РФ</v>
          </cell>
          <cell r="F354" t="str">
            <v>банк</v>
          </cell>
          <cell r="G354" t="str">
            <v>ВЛ</v>
          </cell>
          <cell r="H354" t="str">
            <v>0585985</v>
          </cell>
          <cell r="I354">
            <v>37561</v>
          </cell>
          <cell r="J354">
            <v>9785.44</v>
          </cell>
          <cell r="K354" t="str">
            <v>Рубли РФ</v>
          </cell>
          <cell r="L354" t="str">
            <v>по предъявлении</v>
          </cell>
          <cell r="M354">
            <v>37561</v>
          </cell>
          <cell r="N354">
            <v>0</v>
          </cell>
          <cell r="P354">
            <v>9585.44</v>
          </cell>
          <cell r="Q354">
            <v>0.97956147092006085</v>
          </cell>
          <cell r="R354">
            <v>9585.44</v>
          </cell>
          <cell r="S354">
            <v>37655</v>
          </cell>
          <cell r="T354" t="str">
            <v>03/02-14</v>
          </cell>
          <cell r="U354" t="str">
            <v>ООО «ЕВРОСТРОЙ МОНТАЖ»</v>
          </cell>
          <cell r="V354">
            <v>1</v>
          </cell>
          <cell r="W354">
            <v>9785.44</v>
          </cell>
          <cell r="X354">
            <v>37656</v>
          </cell>
          <cell r="Z354" t="str">
            <v>Сбербанк РФ</v>
          </cell>
          <cell r="AA354">
            <v>200</v>
          </cell>
          <cell r="AB354">
            <v>7.615717171042748</v>
          </cell>
          <cell r="AC354">
            <v>7.615717171042748</v>
          </cell>
          <cell r="AD354" t="str">
            <v>предъявлен</v>
          </cell>
          <cell r="AF354" t="str">
            <v/>
          </cell>
          <cell r="AG354" t="str">
            <v/>
          </cell>
          <cell r="AI354" t="str">
            <v/>
          </cell>
        </row>
        <row r="355">
          <cell r="A355">
            <v>351</v>
          </cell>
          <cell r="B355" t="str">
            <v>диск</v>
          </cell>
          <cell r="C355" t="str">
            <v>51401</v>
          </cell>
          <cell r="D355" t="str">
            <v>51401`810`2`0400`0000002</v>
          </cell>
          <cell r="E355" t="str">
            <v>Сбербанк РФ</v>
          </cell>
          <cell r="F355" t="str">
            <v>банк</v>
          </cell>
          <cell r="G355" t="str">
            <v>ВЛ</v>
          </cell>
          <cell r="H355" t="str">
            <v>0179584</v>
          </cell>
          <cell r="I355">
            <v>37650</v>
          </cell>
          <cell r="J355">
            <v>70000</v>
          </cell>
          <cell r="K355" t="str">
            <v>Рубли РФ</v>
          </cell>
          <cell r="L355" t="str">
            <v>по предъявлении</v>
          </cell>
          <cell r="M355">
            <v>37650</v>
          </cell>
          <cell r="N355">
            <v>0</v>
          </cell>
          <cell r="P355">
            <v>69800</v>
          </cell>
          <cell r="Q355">
            <v>0.99714285714285711</v>
          </cell>
          <cell r="R355">
            <v>69800</v>
          </cell>
          <cell r="S355">
            <v>37655</v>
          </cell>
          <cell r="T355" t="str">
            <v>03/02-14</v>
          </cell>
          <cell r="U355" t="str">
            <v>ООО «ЕВРОСТРОЙ МОНТАЖ»</v>
          </cell>
          <cell r="V355">
            <v>1</v>
          </cell>
          <cell r="W355">
            <v>70000</v>
          </cell>
          <cell r="X355">
            <v>37656</v>
          </cell>
          <cell r="Z355" t="str">
            <v>Сбербанк РФ</v>
          </cell>
          <cell r="AA355">
            <v>200</v>
          </cell>
          <cell r="AB355">
            <v>1.0458452722063036</v>
          </cell>
          <cell r="AC355">
            <v>1.0458452722063036</v>
          </cell>
          <cell r="AD355" t="str">
            <v>предъявлен</v>
          </cell>
          <cell r="AF355" t="str">
            <v/>
          </cell>
          <cell r="AG355" t="str">
            <v/>
          </cell>
          <cell r="AI355" t="str">
            <v/>
          </cell>
        </row>
        <row r="356">
          <cell r="A356">
            <v>352</v>
          </cell>
          <cell r="B356" t="str">
            <v>диск</v>
          </cell>
          <cell r="C356" t="str">
            <v>51401</v>
          </cell>
          <cell r="D356" t="str">
            <v>51401`810`2`0400`0000002</v>
          </cell>
          <cell r="E356" t="str">
            <v>Сбербанк РФ</v>
          </cell>
          <cell r="F356" t="str">
            <v>банк</v>
          </cell>
          <cell r="G356" t="str">
            <v>ВЛ</v>
          </cell>
          <cell r="H356" t="str">
            <v>0484934</v>
          </cell>
          <cell r="I356">
            <v>37642</v>
          </cell>
          <cell r="J356">
            <v>195000</v>
          </cell>
          <cell r="K356" t="str">
            <v>Рубли РФ</v>
          </cell>
          <cell r="L356" t="str">
            <v>по предъявлении</v>
          </cell>
          <cell r="M356">
            <v>37642</v>
          </cell>
          <cell r="N356">
            <v>0</v>
          </cell>
          <cell r="P356">
            <v>194800</v>
          </cell>
          <cell r="Q356">
            <v>0.99897435897435893</v>
          </cell>
          <cell r="R356">
            <v>194800</v>
          </cell>
          <cell r="S356">
            <v>37655</v>
          </cell>
          <cell r="T356" t="str">
            <v>03/02-14</v>
          </cell>
          <cell r="U356" t="str">
            <v>ООО «ЕВРОСТРОЙ МОНТАЖ»</v>
          </cell>
          <cell r="V356">
            <v>1</v>
          </cell>
          <cell r="W356">
            <v>195000</v>
          </cell>
          <cell r="X356">
            <v>37656</v>
          </cell>
          <cell r="Z356" t="str">
            <v>Сбербанк РФ</v>
          </cell>
          <cell r="AA356">
            <v>200</v>
          </cell>
          <cell r="AB356">
            <v>0.3747433264887064</v>
          </cell>
          <cell r="AC356">
            <v>0.3747433264887064</v>
          </cell>
          <cell r="AD356" t="str">
            <v>предъявлен</v>
          </cell>
          <cell r="AF356" t="str">
            <v/>
          </cell>
          <cell r="AG356" t="str">
            <v/>
          </cell>
          <cell r="AI356" t="str">
            <v/>
          </cell>
        </row>
        <row r="357">
          <cell r="A357">
            <v>353</v>
          </cell>
          <cell r="B357" t="str">
            <v>диск</v>
          </cell>
          <cell r="C357" t="str">
            <v>51401</v>
          </cell>
          <cell r="D357" t="str">
            <v>51401`810`2`0400`0000002</v>
          </cell>
          <cell r="E357" t="str">
            <v>Сбербанк РФ</v>
          </cell>
          <cell r="F357" t="str">
            <v>банк</v>
          </cell>
          <cell r="G357" t="str">
            <v>ВЛ</v>
          </cell>
          <cell r="H357" t="str">
            <v>0789106</v>
          </cell>
          <cell r="I357">
            <v>37637</v>
          </cell>
          <cell r="J357">
            <v>116500</v>
          </cell>
          <cell r="K357" t="str">
            <v>Рубли РФ</v>
          </cell>
          <cell r="L357" t="str">
            <v>по предъявлении</v>
          </cell>
          <cell r="M357">
            <v>37637</v>
          </cell>
          <cell r="N357">
            <v>0</v>
          </cell>
          <cell r="P357">
            <v>116300</v>
          </cell>
          <cell r="Q357">
            <v>0.99828326180257509</v>
          </cell>
          <cell r="R357">
            <v>116300</v>
          </cell>
          <cell r="S357">
            <v>37655</v>
          </cell>
          <cell r="T357" t="str">
            <v>03/02-14</v>
          </cell>
          <cell r="U357" t="str">
            <v>ООО «ЕВРОСТРОЙ МОНТАЖ»</v>
          </cell>
          <cell r="V357">
            <v>1</v>
          </cell>
          <cell r="W357">
            <v>116500</v>
          </cell>
          <cell r="X357">
            <v>37656</v>
          </cell>
          <cell r="Z357" t="str">
            <v>Сбербанк РФ</v>
          </cell>
          <cell r="AA357">
            <v>200</v>
          </cell>
          <cell r="AB357">
            <v>0.62768701633705937</v>
          </cell>
          <cell r="AC357">
            <v>0.62768701633705937</v>
          </cell>
          <cell r="AD357" t="str">
            <v>предъявлен</v>
          </cell>
          <cell r="AF357" t="str">
            <v/>
          </cell>
          <cell r="AG357" t="str">
            <v/>
          </cell>
          <cell r="AI357" t="str">
            <v/>
          </cell>
        </row>
        <row r="358">
          <cell r="A358">
            <v>354</v>
          </cell>
          <cell r="B358" t="str">
            <v>диск</v>
          </cell>
          <cell r="C358" t="str">
            <v>51401</v>
          </cell>
          <cell r="D358" t="str">
            <v>51401`810`2`0400`0000002</v>
          </cell>
          <cell r="E358" t="str">
            <v>Сбербанк РФ</v>
          </cell>
          <cell r="F358" t="str">
            <v>банк</v>
          </cell>
          <cell r="G358" t="str">
            <v>ВЛ</v>
          </cell>
          <cell r="H358" t="str">
            <v>0789084</v>
          </cell>
          <cell r="I358">
            <v>37637</v>
          </cell>
          <cell r="J358">
            <v>138000</v>
          </cell>
          <cell r="K358" t="str">
            <v>Рубли РФ</v>
          </cell>
          <cell r="L358" t="str">
            <v>по предъявлении</v>
          </cell>
          <cell r="M358">
            <v>37637</v>
          </cell>
          <cell r="N358">
            <v>0</v>
          </cell>
          <cell r="P358">
            <v>137800</v>
          </cell>
          <cell r="Q358">
            <v>0.99855072463768113</v>
          </cell>
          <cell r="R358">
            <v>137800</v>
          </cell>
          <cell r="S358">
            <v>37655</v>
          </cell>
          <cell r="T358" t="str">
            <v>03/02-14</v>
          </cell>
          <cell r="U358" t="str">
            <v>ООО «ЕВРОСТРОЙ МОНТАЖ»</v>
          </cell>
          <cell r="V358">
            <v>1</v>
          </cell>
          <cell r="W358">
            <v>138000</v>
          </cell>
          <cell r="X358">
            <v>37656</v>
          </cell>
          <cell r="Z358" t="str">
            <v>Сбербанк РФ</v>
          </cell>
          <cell r="AA358">
            <v>200</v>
          </cell>
          <cell r="AB358">
            <v>0.52975326560232217</v>
          </cell>
          <cell r="AC358">
            <v>0.52975326560232217</v>
          </cell>
          <cell r="AD358" t="str">
            <v>предъявлен</v>
          </cell>
          <cell r="AF358" t="str">
            <v/>
          </cell>
          <cell r="AG358" t="str">
            <v/>
          </cell>
          <cell r="AI358" t="str">
            <v/>
          </cell>
        </row>
        <row r="359">
          <cell r="A359">
            <v>355</v>
          </cell>
          <cell r="B359" t="str">
            <v>диск</v>
          </cell>
          <cell r="C359" t="str">
            <v>51401</v>
          </cell>
          <cell r="D359" t="str">
            <v>51401`810`2`0400`0000002</v>
          </cell>
          <cell r="E359" t="str">
            <v>Сбербанк РФ</v>
          </cell>
          <cell r="F359" t="str">
            <v>банк</v>
          </cell>
          <cell r="G359" t="str">
            <v>ВЛ</v>
          </cell>
          <cell r="H359" t="str">
            <v>0789101</v>
          </cell>
          <cell r="I359">
            <v>37637</v>
          </cell>
          <cell r="J359">
            <v>200000</v>
          </cell>
          <cell r="K359" t="str">
            <v>Рубли РФ</v>
          </cell>
          <cell r="L359" t="str">
            <v>по предъявлении</v>
          </cell>
          <cell r="M359">
            <v>37637</v>
          </cell>
          <cell r="N359">
            <v>0</v>
          </cell>
          <cell r="P359">
            <v>199800</v>
          </cell>
          <cell r="Q359">
            <v>0.999</v>
          </cell>
          <cell r="R359">
            <v>199800</v>
          </cell>
          <cell r="S359">
            <v>37655</v>
          </cell>
          <cell r="T359" t="str">
            <v>03/02-14</v>
          </cell>
          <cell r="U359" t="str">
            <v>ООО «ЕВРОСТРОЙ МОНТАЖ»</v>
          </cell>
          <cell r="V359">
            <v>1</v>
          </cell>
          <cell r="W359">
            <v>200000</v>
          </cell>
          <cell r="X359">
            <v>37656</v>
          </cell>
          <cell r="Z359" t="str">
            <v>Сбербанк РФ</v>
          </cell>
          <cell r="AA359">
            <v>200</v>
          </cell>
          <cell r="AB359">
            <v>0.36536536536536535</v>
          </cell>
          <cell r="AC359">
            <v>0.36536536536536535</v>
          </cell>
          <cell r="AD359" t="str">
            <v>предъявлен</v>
          </cell>
          <cell r="AF359" t="str">
            <v/>
          </cell>
          <cell r="AG359" t="str">
            <v/>
          </cell>
          <cell r="AI359" t="str">
            <v/>
          </cell>
        </row>
        <row r="360">
          <cell r="A360">
            <v>356</v>
          </cell>
          <cell r="B360" t="str">
            <v>диск</v>
          </cell>
          <cell r="C360" t="str">
            <v>51401</v>
          </cell>
          <cell r="D360" t="str">
            <v>51401`810`2`0400`0000002</v>
          </cell>
          <cell r="E360" t="str">
            <v>Сбербанк РФ</v>
          </cell>
          <cell r="F360" t="str">
            <v>банк</v>
          </cell>
          <cell r="G360" t="str">
            <v>ВЛ</v>
          </cell>
          <cell r="H360" t="str">
            <v>0789375</v>
          </cell>
          <cell r="I360">
            <v>37645</v>
          </cell>
          <cell r="J360">
            <v>180000</v>
          </cell>
          <cell r="K360" t="str">
            <v>Рубли РФ</v>
          </cell>
          <cell r="L360" t="str">
            <v>по предъявлении</v>
          </cell>
          <cell r="M360">
            <v>37645</v>
          </cell>
          <cell r="N360">
            <v>0</v>
          </cell>
          <cell r="P360">
            <v>179800</v>
          </cell>
          <cell r="Q360">
            <v>0.99888888888888894</v>
          </cell>
          <cell r="R360">
            <v>179800</v>
          </cell>
          <cell r="S360">
            <v>37655</v>
          </cell>
          <cell r="T360" t="str">
            <v>03/02-14</v>
          </cell>
          <cell r="U360" t="str">
            <v>ООО «ЕВРОСТРОЙ МОНТАЖ»</v>
          </cell>
          <cell r="V360">
            <v>1</v>
          </cell>
          <cell r="W360">
            <v>180000</v>
          </cell>
          <cell r="X360">
            <v>37656</v>
          </cell>
          <cell r="Z360" t="str">
            <v>Сбербанк РФ</v>
          </cell>
          <cell r="AA360">
            <v>200</v>
          </cell>
          <cell r="AB360">
            <v>0.40600667408231367</v>
          </cell>
          <cell r="AC360">
            <v>0.40600667408231367</v>
          </cell>
          <cell r="AD360" t="str">
            <v>предъявлен</v>
          </cell>
          <cell r="AF360" t="str">
            <v/>
          </cell>
          <cell r="AG360" t="str">
            <v/>
          </cell>
          <cell r="AI360" t="str">
            <v/>
          </cell>
        </row>
        <row r="361">
          <cell r="A361">
            <v>357</v>
          </cell>
          <cell r="B361" t="str">
            <v>диск</v>
          </cell>
          <cell r="C361" t="str">
            <v>51401</v>
          </cell>
          <cell r="D361" t="str">
            <v>51401`810`2`0400`0000002</v>
          </cell>
          <cell r="E361" t="str">
            <v>Сбербанк РФ</v>
          </cell>
          <cell r="F361" t="str">
            <v>банк</v>
          </cell>
          <cell r="G361" t="str">
            <v>ВЛ</v>
          </cell>
          <cell r="H361" t="str">
            <v>1131609</v>
          </cell>
          <cell r="I361">
            <v>37630</v>
          </cell>
          <cell r="J361">
            <v>100000</v>
          </cell>
          <cell r="K361" t="str">
            <v>Рубли РФ</v>
          </cell>
          <cell r="L361" t="str">
            <v>по предъявлении</v>
          </cell>
          <cell r="M361">
            <v>37630</v>
          </cell>
          <cell r="N361">
            <v>0</v>
          </cell>
          <cell r="P361">
            <v>99800</v>
          </cell>
          <cell r="Q361">
            <v>0.998</v>
          </cell>
          <cell r="R361">
            <v>99800</v>
          </cell>
          <cell r="S361">
            <v>37655</v>
          </cell>
          <cell r="T361" t="str">
            <v>03/02-14</v>
          </cell>
          <cell r="U361" t="str">
            <v>ООО «ЕВРОСТРОЙ МОНТАЖ»</v>
          </cell>
          <cell r="V361">
            <v>1</v>
          </cell>
          <cell r="W361">
            <v>100000</v>
          </cell>
          <cell r="X361">
            <v>37656</v>
          </cell>
          <cell r="Z361" t="str">
            <v>Сбербанк РФ</v>
          </cell>
          <cell r="AA361">
            <v>200</v>
          </cell>
          <cell r="AB361">
            <v>0.73146292585170336</v>
          </cell>
          <cell r="AC361">
            <v>0.73146292585170336</v>
          </cell>
          <cell r="AD361" t="str">
            <v>предъявлен</v>
          </cell>
          <cell r="AF361" t="str">
            <v/>
          </cell>
          <cell r="AG361" t="str">
            <v/>
          </cell>
          <cell r="AI361" t="str">
            <v/>
          </cell>
        </row>
        <row r="362">
          <cell r="A362">
            <v>358</v>
          </cell>
          <cell r="B362" t="str">
            <v>диск</v>
          </cell>
          <cell r="C362" t="str">
            <v>51401</v>
          </cell>
          <cell r="D362" t="str">
            <v>51401`810`2`0400`0000002</v>
          </cell>
          <cell r="E362" t="str">
            <v>Сбербанк РФ</v>
          </cell>
          <cell r="F362" t="str">
            <v>банк</v>
          </cell>
          <cell r="G362" t="str">
            <v>ВЛ</v>
          </cell>
          <cell r="H362" t="str">
            <v>0862336</v>
          </cell>
          <cell r="I362">
            <v>37641</v>
          </cell>
          <cell r="J362">
            <v>580000</v>
          </cell>
          <cell r="K362" t="str">
            <v>Рубли РФ</v>
          </cell>
          <cell r="L362" t="str">
            <v>по предъявлении</v>
          </cell>
          <cell r="M362">
            <v>37641</v>
          </cell>
          <cell r="N362">
            <v>0</v>
          </cell>
          <cell r="P362">
            <v>579800</v>
          </cell>
          <cell r="Q362">
            <v>0.99965517241379309</v>
          </cell>
          <cell r="R362">
            <v>579800</v>
          </cell>
          <cell r="S362">
            <v>37655</v>
          </cell>
          <cell r="T362" t="str">
            <v>03/02-14</v>
          </cell>
          <cell r="U362" t="str">
            <v>ООО «ЕВРОСТРОЙ МОНТАЖ»</v>
          </cell>
          <cell r="V362">
            <v>1</v>
          </cell>
          <cell r="W362">
            <v>580000</v>
          </cell>
          <cell r="X362">
            <v>37656</v>
          </cell>
          <cell r="Z362" t="str">
            <v>Сбербанк РФ</v>
          </cell>
          <cell r="AA362">
            <v>200</v>
          </cell>
          <cell r="AB362">
            <v>0.12590548464987927</v>
          </cell>
          <cell r="AC362">
            <v>0.12590548464987927</v>
          </cell>
          <cell r="AD362" t="str">
            <v>предъявлен</v>
          </cell>
          <cell r="AF362" t="str">
            <v/>
          </cell>
          <cell r="AG362" t="str">
            <v/>
          </cell>
          <cell r="AI362" t="str">
            <v/>
          </cell>
        </row>
        <row r="363">
          <cell r="A363">
            <v>359</v>
          </cell>
          <cell r="B363" t="str">
            <v>диск</v>
          </cell>
          <cell r="C363" t="str">
            <v>51401</v>
          </cell>
          <cell r="D363" t="str">
            <v>51401`810`2`0400`0000002</v>
          </cell>
          <cell r="E363" t="str">
            <v>Сбербанк РФ</v>
          </cell>
          <cell r="F363" t="str">
            <v>банк</v>
          </cell>
          <cell r="G363" t="str">
            <v>ВЛ</v>
          </cell>
          <cell r="H363" t="str">
            <v>0862335</v>
          </cell>
          <cell r="I363">
            <v>37641</v>
          </cell>
          <cell r="J363">
            <v>580000</v>
          </cell>
          <cell r="K363" t="str">
            <v>Рубли РФ</v>
          </cell>
          <cell r="L363" t="str">
            <v>по предъявлении</v>
          </cell>
          <cell r="M363">
            <v>37641</v>
          </cell>
          <cell r="N363">
            <v>0</v>
          </cell>
          <cell r="P363">
            <v>579800</v>
          </cell>
          <cell r="Q363">
            <v>0.99965517241379309</v>
          </cell>
          <cell r="R363">
            <v>579800</v>
          </cell>
          <cell r="S363">
            <v>37655</v>
          </cell>
          <cell r="T363" t="str">
            <v>03/02-14</v>
          </cell>
          <cell r="U363" t="str">
            <v>ООО «ЕВРОСТРОЙ МОНТАЖ»</v>
          </cell>
          <cell r="V363">
            <v>1</v>
          </cell>
          <cell r="W363">
            <v>580000</v>
          </cell>
          <cell r="X363">
            <v>37656</v>
          </cell>
          <cell r="Z363" t="str">
            <v>Сбербанк РФ</v>
          </cell>
          <cell r="AA363">
            <v>200</v>
          </cell>
          <cell r="AB363">
            <v>0.12590548464987927</v>
          </cell>
          <cell r="AC363">
            <v>0.12590548464987927</v>
          </cell>
          <cell r="AD363" t="str">
            <v>предъявлен</v>
          </cell>
          <cell r="AF363" t="str">
            <v/>
          </cell>
          <cell r="AG363" t="str">
            <v/>
          </cell>
          <cell r="AI363" t="str">
            <v/>
          </cell>
        </row>
        <row r="364">
          <cell r="A364">
            <v>360</v>
          </cell>
          <cell r="B364" t="str">
            <v>диск</v>
          </cell>
          <cell r="C364" t="str">
            <v>51405</v>
          </cell>
          <cell r="D364" t="str">
            <v>51405`810`5`0400`0000009</v>
          </cell>
          <cell r="E364" t="str">
            <v>ОАО «Альфа-Банк»</v>
          </cell>
          <cell r="F364" t="str">
            <v>банк</v>
          </cell>
          <cell r="G364" t="str">
            <v>ПВ-04</v>
          </cell>
          <cell r="H364" t="str">
            <v>057261</v>
          </cell>
          <cell r="I364">
            <v>37594</v>
          </cell>
          <cell r="J364">
            <v>5000000</v>
          </cell>
          <cell r="K364" t="str">
            <v>Рубли РФ</v>
          </cell>
          <cell r="L364" t="str">
            <v>08 декабря 2003г.</v>
          </cell>
          <cell r="M364">
            <v>37963</v>
          </cell>
          <cell r="N364">
            <v>0.15999944295909208</v>
          </cell>
          <cell r="P364">
            <v>4405235</v>
          </cell>
          <cell r="Q364">
            <v>0.88104700000000002</v>
          </cell>
          <cell r="R364">
            <v>4405235</v>
          </cell>
          <cell r="S364">
            <v>37655</v>
          </cell>
          <cell r="T364" t="str">
            <v>03/02-10</v>
          </cell>
          <cell r="U364" t="str">
            <v>ОАО ИФ «ОЛМА»</v>
          </cell>
          <cell r="V364">
            <v>0.92375099999999999</v>
          </cell>
          <cell r="W364">
            <v>4618755</v>
          </cell>
          <cell r="X364">
            <v>37694</v>
          </cell>
          <cell r="Y364" t="str">
            <v>14/03-01</v>
          </cell>
          <cell r="Z364" t="str">
            <v>ОАО ИФ «ОЛМА»</v>
          </cell>
          <cell r="AA364">
            <v>213520</v>
          </cell>
          <cell r="AB364">
            <v>0.15999944295909208</v>
          </cell>
          <cell r="AC364">
            <v>0.45362578957268002</v>
          </cell>
          <cell r="AD364" t="str">
            <v>продан</v>
          </cell>
          <cell r="AE364">
            <v>1</v>
          </cell>
          <cell r="AF364">
            <v>44052.35</v>
          </cell>
          <cell r="AG364" t="str">
            <v>51410`810`4`0400`0000013</v>
          </cell>
          <cell r="AI364" t="str">
            <v/>
          </cell>
        </row>
        <row r="365">
          <cell r="A365">
            <v>361</v>
          </cell>
          <cell r="B365" t="str">
            <v>диск</v>
          </cell>
          <cell r="C365" t="str">
            <v>51405</v>
          </cell>
          <cell r="D365" t="str">
            <v>51405`810`5`0400`0000009</v>
          </cell>
          <cell r="E365" t="str">
            <v>ОАО «Альфа-Банк»</v>
          </cell>
          <cell r="F365" t="str">
            <v>банк</v>
          </cell>
          <cell r="G365" t="str">
            <v>ПВ-04</v>
          </cell>
          <cell r="H365" t="str">
            <v>043655</v>
          </cell>
          <cell r="I365">
            <v>37433</v>
          </cell>
          <cell r="J365">
            <v>500000</v>
          </cell>
          <cell r="K365" t="str">
            <v>Рубли РФ</v>
          </cell>
          <cell r="L365" t="str">
            <v>28 декабря 2003г.</v>
          </cell>
          <cell r="M365">
            <v>37983</v>
          </cell>
          <cell r="N365">
            <v>0.16048843587337652</v>
          </cell>
          <cell r="P365">
            <v>436979</v>
          </cell>
          <cell r="Q365">
            <v>0.87395800000000001</v>
          </cell>
          <cell r="R365">
            <v>436979</v>
          </cell>
          <cell r="S365">
            <v>37655</v>
          </cell>
          <cell r="T365" t="str">
            <v>03/02-10</v>
          </cell>
          <cell r="U365" t="str">
            <v>ОАО ИФ «ОЛМА»</v>
          </cell>
          <cell r="V365">
            <v>0.91854400000000003</v>
          </cell>
          <cell r="W365">
            <v>459272</v>
          </cell>
          <cell r="X365">
            <v>37694</v>
          </cell>
          <cell r="Y365" t="str">
            <v>14/03-01</v>
          </cell>
          <cell r="Z365" t="str">
            <v>ОАО ИФ «ОЛМА»</v>
          </cell>
          <cell r="AA365">
            <v>22293</v>
          </cell>
          <cell r="AB365">
            <v>0.16048843587337652</v>
          </cell>
          <cell r="AC365">
            <v>0.4774591350719723</v>
          </cell>
          <cell r="AD365" t="str">
            <v>продан</v>
          </cell>
          <cell r="AE365">
            <v>1</v>
          </cell>
          <cell r="AF365">
            <v>4369.79</v>
          </cell>
          <cell r="AG365" t="str">
            <v>51410`810`4`0400`0000013</v>
          </cell>
          <cell r="AI365" t="str">
            <v/>
          </cell>
        </row>
        <row r="366">
          <cell r="A366">
            <v>362</v>
          </cell>
          <cell r="B366" t="str">
            <v>диск</v>
          </cell>
          <cell r="C366" t="str">
            <v>51405</v>
          </cell>
          <cell r="D366" t="str">
            <v>51405`810`5`0400`0000009</v>
          </cell>
          <cell r="E366" t="str">
            <v>ОАО «Альфа-Банк»</v>
          </cell>
          <cell r="F366" t="str">
            <v>банк</v>
          </cell>
          <cell r="G366" t="str">
            <v>ПВ-04</v>
          </cell>
          <cell r="H366" t="str">
            <v>043656</v>
          </cell>
          <cell r="I366">
            <v>37433</v>
          </cell>
          <cell r="J366">
            <v>500000</v>
          </cell>
          <cell r="K366" t="str">
            <v>Рубли РФ</v>
          </cell>
          <cell r="L366" t="str">
            <v>28 декабря 2003г.</v>
          </cell>
          <cell r="M366">
            <v>37983</v>
          </cell>
          <cell r="N366">
            <v>0.16048843587337652</v>
          </cell>
          <cell r="P366">
            <v>436979</v>
          </cell>
          <cell r="Q366">
            <v>0.87395800000000001</v>
          </cell>
          <cell r="R366">
            <v>436979</v>
          </cell>
          <cell r="S366">
            <v>37655</v>
          </cell>
          <cell r="T366" t="str">
            <v>03/02-10</v>
          </cell>
          <cell r="U366" t="str">
            <v>ОАО ИФ «ОЛМА»</v>
          </cell>
          <cell r="V366">
            <v>0.91854400000000003</v>
          </cell>
          <cell r="W366">
            <v>459272</v>
          </cell>
          <cell r="X366">
            <v>37694</v>
          </cell>
          <cell r="Y366" t="str">
            <v>14/03-01</v>
          </cell>
          <cell r="Z366" t="str">
            <v>ОАО ИФ «ОЛМА»</v>
          </cell>
          <cell r="AA366">
            <v>22293</v>
          </cell>
          <cell r="AB366">
            <v>0.16048843587337652</v>
          </cell>
          <cell r="AC366">
            <v>0.4774591350719723</v>
          </cell>
          <cell r="AD366" t="str">
            <v>продан</v>
          </cell>
          <cell r="AE366">
            <v>1</v>
          </cell>
          <cell r="AF366">
            <v>4369.79</v>
          </cell>
          <cell r="AG366" t="str">
            <v>51410`810`4`0400`0000013</v>
          </cell>
          <cell r="AI366" t="str">
            <v/>
          </cell>
        </row>
        <row r="367">
          <cell r="A367">
            <v>363</v>
          </cell>
          <cell r="B367" t="str">
            <v>диск</v>
          </cell>
          <cell r="C367" t="str">
            <v>51402</v>
          </cell>
          <cell r="D367" t="str">
            <v>51402`810`6`0400`0000038</v>
          </cell>
          <cell r="E367" t="str">
            <v>АКБ «Гранит»</v>
          </cell>
          <cell r="F367" t="str">
            <v>банк</v>
          </cell>
          <cell r="H367" t="str">
            <v>0001407</v>
          </cell>
          <cell r="I367">
            <v>37594</v>
          </cell>
          <cell r="J367">
            <v>5000000</v>
          </cell>
          <cell r="K367" t="str">
            <v>Рубли РФ</v>
          </cell>
          <cell r="L367" t="str">
            <v>27 февраля 2003г.</v>
          </cell>
          <cell r="M367">
            <v>37679</v>
          </cell>
          <cell r="N367">
            <v>0.20000183149038148</v>
          </cell>
          <cell r="P367">
            <v>4937770</v>
          </cell>
          <cell r="Q367">
            <v>0.98755400000000004</v>
          </cell>
          <cell r="R367">
            <v>4937770</v>
          </cell>
          <cell r="S367">
            <v>37656</v>
          </cell>
          <cell r="T367" t="str">
            <v>04/02-02</v>
          </cell>
          <cell r="U367" t="str">
            <v>ОАО ИФ «ОЛМА»</v>
          </cell>
          <cell r="V367">
            <v>0.99990000000000001</v>
          </cell>
          <cell r="W367">
            <v>4999500</v>
          </cell>
          <cell r="X367">
            <v>37679</v>
          </cell>
          <cell r="Y367" t="str">
            <v>27/02-01</v>
          </cell>
          <cell r="Z367" t="str">
            <v>ОАО ИФ «ОЛМА»</v>
          </cell>
          <cell r="AA367">
            <v>61730</v>
          </cell>
          <cell r="AB367">
            <v>0.20000183149038148</v>
          </cell>
          <cell r="AC367">
            <v>0.19839487478549331</v>
          </cell>
          <cell r="AD367" t="str">
            <v>продан</v>
          </cell>
          <cell r="AF367" t="str">
            <v/>
          </cell>
          <cell r="AG367" t="str">
            <v/>
          </cell>
          <cell r="AI367" t="str">
            <v/>
          </cell>
        </row>
        <row r="368">
          <cell r="A368">
            <v>364</v>
          </cell>
          <cell r="B368" t="str">
            <v>диск</v>
          </cell>
          <cell r="C368" t="str">
            <v>51404</v>
          </cell>
          <cell r="D368" t="str">
            <v>51404`810`7`0400`0000004</v>
          </cell>
          <cell r="E368" t="str">
            <v>АКБ «Гранит»</v>
          </cell>
          <cell r="F368" t="str">
            <v>банк</v>
          </cell>
          <cell r="H368" t="str">
            <v>0001399</v>
          </cell>
          <cell r="I368">
            <v>37592</v>
          </cell>
          <cell r="J368">
            <v>5000000</v>
          </cell>
          <cell r="K368" t="str">
            <v>Рубли РФ</v>
          </cell>
          <cell r="L368" t="str">
            <v>15 мая 2003г.</v>
          </cell>
          <cell r="M368">
            <v>37756</v>
          </cell>
          <cell r="N368">
            <v>0.22239819278340764</v>
          </cell>
          <cell r="P368">
            <v>4715550</v>
          </cell>
          <cell r="Q368">
            <v>0.94311</v>
          </cell>
          <cell r="R368">
            <v>4715550</v>
          </cell>
          <cell r="S368">
            <v>37657</v>
          </cell>
          <cell r="T368" t="str">
            <v>05/02-03</v>
          </cell>
          <cell r="U368" t="str">
            <v>ОАО ИФ «ОЛМА»</v>
          </cell>
          <cell r="V368">
            <v>0.95499599999999996</v>
          </cell>
          <cell r="W368">
            <v>4774980</v>
          </cell>
          <cell r="X368">
            <v>37680</v>
          </cell>
          <cell r="Y368" t="str">
            <v>28/02-01</v>
          </cell>
          <cell r="Z368" t="str">
            <v>ОАО ИФ «ОЛМА»</v>
          </cell>
          <cell r="AA368">
            <v>59430</v>
          </cell>
          <cell r="AB368">
            <v>0.22239819278340764</v>
          </cell>
          <cell r="AC368">
            <v>0.20000387247925802</v>
          </cell>
          <cell r="AD368" t="str">
            <v>продан</v>
          </cell>
          <cell r="AF368" t="str">
            <v/>
          </cell>
          <cell r="AG368" t="str">
            <v/>
          </cell>
          <cell r="AI368" t="str">
            <v/>
          </cell>
        </row>
        <row r="369">
          <cell r="A369">
            <v>365</v>
          </cell>
          <cell r="B369" t="str">
            <v>диск</v>
          </cell>
          <cell r="C369" t="str">
            <v>51404</v>
          </cell>
          <cell r="D369" t="str">
            <v>51404`810`7`0400`0000004</v>
          </cell>
          <cell r="E369" t="str">
            <v>АКБ «Гранит»</v>
          </cell>
          <cell r="F369" t="str">
            <v>банк</v>
          </cell>
          <cell r="H369" t="str">
            <v>0001400</v>
          </cell>
          <cell r="I369">
            <v>37592</v>
          </cell>
          <cell r="J369">
            <v>1000000</v>
          </cell>
          <cell r="K369" t="str">
            <v>Рубли РФ</v>
          </cell>
          <cell r="L369" t="str">
            <v>15 мая 2003г.</v>
          </cell>
          <cell r="M369">
            <v>37756</v>
          </cell>
          <cell r="N369">
            <v>0.22239819278340764</v>
          </cell>
          <cell r="P369">
            <v>943110</v>
          </cell>
          <cell r="Q369">
            <v>0.94311</v>
          </cell>
          <cell r="R369">
            <v>943110</v>
          </cell>
          <cell r="S369">
            <v>37657</v>
          </cell>
          <cell r="T369" t="str">
            <v>05/02-03</v>
          </cell>
          <cell r="U369" t="str">
            <v>ОАО ИФ «ОЛМА»</v>
          </cell>
          <cell r="V369">
            <v>0.95499599999999996</v>
          </cell>
          <cell r="W369">
            <v>954996</v>
          </cell>
          <cell r="X369">
            <v>37680</v>
          </cell>
          <cell r="Y369" t="str">
            <v>28/02-01</v>
          </cell>
          <cell r="Z369" t="str">
            <v>ОАО ИФ «ОЛМА»</v>
          </cell>
          <cell r="AA369">
            <v>11886</v>
          </cell>
          <cell r="AB369">
            <v>0.22239819278340764</v>
          </cell>
          <cell r="AC369">
            <v>0.20000387247925802</v>
          </cell>
          <cell r="AD369" t="str">
            <v>продан</v>
          </cell>
          <cell r="AF369" t="str">
            <v/>
          </cell>
          <cell r="AG369" t="str">
            <v/>
          </cell>
          <cell r="AI369" t="str">
            <v/>
          </cell>
        </row>
        <row r="370">
          <cell r="A370">
            <v>366</v>
          </cell>
          <cell r="B370" t="str">
            <v>диск</v>
          </cell>
          <cell r="C370" t="str">
            <v>51404</v>
          </cell>
          <cell r="D370" t="str">
            <v>51404`810`7`0400`0000004</v>
          </cell>
          <cell r="E370" t="str">
            <v>АКБ «Гранит»</v>
          </cell>
          <cell r="F370" t="str">
            <v>банк</v>
          </cell>
          <cell r="H370" t="str">
            <v>0001401</v>
          </cell>
          <cell r="I370">
            <v>37592</v>
          </cell>
          <cell r="J370">
            <v>1000000</v>
          </cell>
          <cell r="K370" t="str">
            <v>Рубли РФ</v>
          </cell>
          <cell r="L370" t="str">
            <v>15 мая 2003г.</v>
          </cell>
          <cell r="M370">
            <v>37756</v>
          </cell>
          <cell r="N370">
            <v>0.22239819278340764</v>
          </cell>
          <cell r="P370">
            <v>943110</v>
          </cell>
          <cell r="Q370">
            <v>0.94311</v>
          </cell>
          <cell r="R370">
            <v>943110</v>
          </cell>
          <cell r="S370">
            <v>37657</v>
          </cell>
          <cell r="T370" t="str">
            <v>05/02-03</v>
          </cell>
          <cell r="U370" t="str">
            <v>ОАО ИФ «ОЛМА»</v>
          </cell>
          <cell r="V370">
            <v>0.95499599999999996</v>
          </cell>
          <cell r="W370">
            <v>954996</v>
          </cell>
          <cell r="X370">
            <v>37680</v>
          </cell>
          <cell r="Y370" t="str">
            <v>28/02-01</v>
          </cell>
          <cell r="Z370" t="str">
            <v>ОАО ИФ «ОЛМА»</v>
          </cell>
          <cell r="AA370">
            <v>11886</v>
          </cell>
          <cell r="AB370">
            <v>0.22239819278340764</v>
          </cell>
          <cell r="AC370">
            <v>0.20000387247925802</v>
          </cell>
          <cell r="AD370" t="str">
            <v>продан</v>
          </cell>
          <cell r="AF370" t="str">
            <v/>
          </cell>
          <cell r="AG370" t="str">
            <v/>
          </cell>
          <cell r="AI370" t="str">
            <v/>
          </cell>
        </row>
        <row r="371">
          <cell r="A371">
            <v>367</v>
          </cell>
          <cell r="B371" t="str">
            <v>диск</v>
          </cell>
          <cell r="C371" t="str">
            <v>51404</v>
          </cell>
          <cell r="D371" t="str">
            <v>51404`810`7`0400`0000004</v>
          </cell>
          <cell r="E371" t="str">
            <v>АКБ «Гранит»</v>
          </cell>
          <cell r="F371" t="str">
            <v>банк</v>
          </cell>
          <cell r="H371" t="str">
            <v>0001402</v>
          </cell>
          <cell r="I371">
            <v>37592</v>
          </cell>
          <cell r="J371">
            <v>1000000</v>
          </cell>
          <cell r="K371" t="str">
            <v>Рубли РФ</v>
          </cell>
          <cell r="L371" t="str">
            <v>15 мая 2003г.</v>
          </cell>
          <cell r="M371">
            <v>37756</v>
          </cell>
          <cell r="N371">
            <v>0.22239819278340764</v>
          </cell>
          <cell r="P371">
            <v>943110</v>
          </cell>
          <cell r="Q371">
            <v>0.94311</v>
          </cell>
          <cell r="R371">
            <v>943110</v>
          </cell>
          <cell r="S371">
            <v>37657</v>
          </cell>
          <cell r="T371" t="str">
            <v>05/02-03</v>
          </cell>
          <cell r="U371" t="str">
            <v>ОАО ИФ «ОЛМА»</v>
          </cell>
          <cell r="V371">
            <v>0.95499599999999996</v>
          </cell>
          <cell r="W371">
            <v>954996</v>
          </cell>
          <cell r="X371">
            <v>37680</v>
          </cell>
          <cell r="Y371" t="str">
            <v>28/02-01</v>
          </cell>
          <cell r="Z371" t="str">
            <v>ОАО ИФ «ОЛМА»</v>
          </cell>
          <cell r="AA371">
            <v>11886</v>
          </cell>
          <cell r="AB371">
            <v>0.22239819278340764</v>
          </cell>
          <cell r="AC371">
            <v>0.20000387247925802</v>
          </cell>
          <cell r="AD371" t="str">
            <v>продан</v>
          </cell>
          <cell r="AF371" t="str">
            <v/>
          </cell>
          <cell r="AG371" t="str">
            <v/>
          </cell>
          <cell r="AI371" t="str">
            <v/>
          </cell>
        </row>
        <row r="372">
          <cell r="A372">
            <v>368</v>
          </cell>
          <cell r="B372" t="str">
            <v>диск</v>
          </cell>
          <cell r="C372" t="str">
            <v>51404</v>
          </cell>
          <cell r="D372" t="str">
            <v>51404`810`7`0400`0000004</v>
          </cell>
          <cell r="E372" t="str">
            <v>АКБ «Гранит»</v>
          </cell>
          <cell r="F372" t="str">
            <v>банк</v>
          </cell>
          <cell r="H372" t="str">
            <v>0001403</v>
          </cell>
          <cell r="I372">
            <v>37592</v>
          </cell>
          <cell r="J372">
            <v>1000000</v>
          </cell>
          <cell r="K372" t="str">
            <v>Рубли РФ</v>
          </cell>
          <cell r="L372" t="str">
            <v>15 мая 2003г.</v>
          </cell>
          <cell r="M372">
            <v>37756</v>
          </cell>
          <cell r="N372">
            <v>0.22239819278340764</v>
          </cell>
          <cell r="P372">
            <v>943110</v>
          </cell>
          <cell r="Q372">
            <v>0.94311</v>
          </cell>
          <cell r="R372">
            <v>943110</v>
          </cell>
          <cell r="S372">
            <v>37657</v>
          </cell>
          <cell r="T372" t="str">
            <v>05/02-03</v>
          </cell>
          <cell r="U372" t="str">
            <v>ОАО ИФ «ОЛМА»</v>
          </cell>
          <cell r="V372">
            <v>0.95499599999999996</v>
          </cell>
          <cell r="W372">
            <v>954996</v>
          </cell>
          <cell r="X372">
            <v>37680</v>
          </cell>
          <cell r="Y372" t="str">
            <v>28/02-01</v>
          </cell>
          <cell r="Z372" t="str">
            <v>ОАО ИФ «ОЛМА»</v>
          </cell>
          <cell r="AA372">
            <v>11886</v>
          </cell>
          <cell r="AB372">
            <v>0.22239819278340764</v>
          </cell>
          <cell r="AC372">
            <v>0.20000387247925802</v>
          </cell>
          <cell r="AD372" t="str">
            <v>продан</v>
          </cell>
          <cell r="AF372" t="str">
            <v/>
          </cell>
          <cell r="AG372" t="str">
            <v/>
          </cell>
          <cell r="AI372" t="str">
            <v/>
          </cell>
        </row>
        <row r="373">
          <cell r="A373">
            <v>369</v>
          </cell>
          <cell r="B373" t="str">
            <v>диск</v>
          </cell>
          <cell r="C373" t="str">
            <v>51404</v>
          </cell>
          <cell r="D373" t="str">
            <v>51404`810`7`0400`0000004</v>
          </cell>
          <cell r="E373" t="str">
            <v>АКБ «Гранит»</v>
          </cell>
          <cell r="F373" t="str">
            <v>банк</v>
          </cell>
          <cell r="H373" t="str">
            <v>0001404</v>
          </cell>
          <cell r="I373">
            <v>37592</v>
          </cell>
          <cell r="J373">
            <v>1000000</v>
          </cell>
          <cell r="K373" t="str">
            <v>Рубли РФ</v>
          </cell>
          <cell r="L373" t="str">
            <v>15 мая 2003г.</v>
          </cell>
          <cell r="M373">
            <v>37756</v>
          </cell>
          <cell r="N373">
            <v>0.22239819278340764</v>
          </cell>
          <cell r="P373">
            <v>943110</v>
          </cell>
          <cell r="Q373">
            <v>0.94311</v>
          </cell>
          <cell r="R373">
            <v>943110</v>
          </cell>
          <cell r="S373">
            <v>37657</v>
          </cell>
          <cell r="T373" t="str">
            <v>05/02-03</v>
          </cell>
          <cell r="U373" t="str">
            <v>ОАО ИФ «ОЛМА»</v>
          </cell>
          <cell r="V373">
            <v>0.95499599999999996</v>
          </cell>
          <cell r="W373">
            <v>954996</v>
          </cell>
          <cell r="X373">
            <v>37680</v>
          </cell>
          <cell r="Y373" t="str">
            <v>28/02-01</v>
          </cell>
          <cell r="Z373" t="str">
            <v>ОАО ИФ «ОЛМА»</v>
          </cell>
          <cell r="AA373">
            <v>11886</v>
          </cell>
          <cell r="AB373">
            <v>0.22239819278340764</v>
          </cell>
          <cell r="AC373">
            <v>0.20000387247925802</v>
          </cell>
          <cell r="AD373" t="str">
            <v>продан</v>
          </cell>
          <cell r="AF373" t="str">
            <v/>
          </cell>
          <cell r="AG373" t="str">
            <v/>
          </cell>
          <cell r="AI373" t="str">
            <v/>
          </cell>
        </row>
        <row r="374">
          <cell r="A374">
            <v>370</v>
          </cell>
          <cell r="B374" t="str">
            <v>диск</v>
          </cell>
          <cell r="C374" t="str">
            <v>51501</v>
          </cell>
          <cell r="D374" t="str">
            <v>51501`810`1`0400`0000015</v>
          </cell>
          <cell r="E374" t="str">
            <v>ЗАО «Правовед»</v>
          </cell>
          <cell r="F374" t="str">
            <v>прочие</v>
          </cell>
          <cell r="H374" t="str">
            <v>0000101</v>
          </cell>
          <cell r="I374">
            <v>37655</v>
          </cell>
          <cell r="J374">
            <v>872768.88</v>
          </cell>
          <cell r="K374" t="str">
            <v>Рубли РФ</v>
          </cell>
          <cell r="L374" t="str">
            <v>по предъявлении</v>
          </cell>
          <cell r="M374">
            <v>37655</v>
          </cell>
          <cell r="N374">
            <v>0</v>
          </cell>
          <cell r="P374">
            <v>872768.88</v>
          </cell>
          <cell r="Q374">
            <v>1</v>
          </cell>
          <cell r="R374">
            <v>872768.88</v>
          </cell>
          <cell r="S374">
            <v>37655</v>
          </cell>
          <cell r="T374" t="str">
            <v>03/02-15</v>
          </cell>
          <cell r="U374" t="str">
            <v>ЗАО «Правовед»</v>
          </cell>
          <cell r="V374">
            <v>1</v>
          </cell>
          <cell r="W374">
            <v>872768.88</v>
          </cell>
          <cell r="X374">
            <v>37680</v>
          </cell>
          <cell r="Y374" t="str">
            <v>28/02-102</v>
          </cell>
          <cell r="Z374" t="str">
            <v>ЗАО «Правовед»</v>
          </cell>
          <cell r="AA374">
            <v>0</v>
          </cell>
          <cell r="AB374">
            <v>0</v>
          </cell>
          <cell r="AC374">
            <v>0</v>
          </cell>
          <cell r="AD374" t="str">
            <v>предъявлен</v>
          </cell>
          <cell r="AF374" t="str">
            <v/>
          </cell>
          <cell r="AG374" t="str">
            <v/>
          </cell>
          <cell r="AI374" t="str">
            <v/>
          </cell>
        </row>
        <row r="375">
          <cell r="A375">
            <v>371</v>
          </cell>
          <cell r="B375" t="str">
            <v>диск</v>
          </cell>
          <cell r="C375" t="str">
            <v>51501</v>
          </cell>
          <cell r="D375" t="str">
            <v>51501`810`2`0400`0000012</v>
          </cell>
          <cell r="E375" t="str">
            <v>ООО «Альта»</v>
          </cell>
          <cell r="F375" t="str">
            <v>прочие</v>
          </cell>
          <cell r="H375" t="str">
            <v>0000110</v>
          </cell>
          <cell r="I375">
            <v>37655</v>
          </cell>
          <cell r="J375">
            <v>4558991.67</v>
          </cell>
          <cell r="K375" t="str">
            <v>Рубли РФ</v>
          </cell>
          <cell r="L375" t="str">
            <v>по предъявлении</v>
          </cell>
          <cell r="M375">
            <v>37655</v>
          </cell>
          <cell r="N375">
            <v>0</v>
          </cell>
          <cell r="P375">
            <v>4558991.67</v>
          </cell>
          <cell r="Q375">
            <v>1</v>
          </cell>
          <cell r="R375">
            <v>4558991.67</v>
          </cell>
          <cell r="S375">
            <v>37655</v>
          </cell>
          <cell r="T375" t="str">
            <v>03/02-16</v>
          </cell>
          <cell r="U375" t="str">
            <v>ООО «Альта»</v>
          </cell>
          <cell r="V375">
            <v>1</v>
          </cell>
          <cell r="W375">
            <v>4558991.67</v>
          </cell>
          <cell r="X375">
            <v>37672</v>
          </cell>
          <cell r="Y375" t="str">
            <v>20/02-100</v>
          </cell>
          <cell r="Z375" t="str">
            <v>ООО «Альта»</v>
          </cell>
          <cell r="AA375">
            <v>0</v>
          </cell>
          <cell r="AB375">
            <v>0</v>
          </cell>
          <cell r="AC375">
            <v>0</v>
          </cell>
          <cell r="AD375" t="str">
            <v>предъявлен</v>
          </cell>
          <cell r="AF375" t="str">
            <v/>
          </cell>
          <cell r="AG375" t="str">
            <v/>
          </cell>
          <cell r="AI375" t="str">
            <v/>
          </cell>
        </row>
        <row r="376">
          <cell r="A376">
            <v>372</v>
          </cell>
          <cell r="B376" t="str">
            <v>диск</v>
          </cell>
          <cell r="C376" t="str">
            <v>51406</v>
          </cell>
          <cell r="D376" t="str">
            <v>51406`810`3`0400`0000004</v>
          </cell>
          <cell r="E376" t="str">
            <v>КБ «Олимпийский»</v>
          </cell>
          <cell r="F376" t="str">
            <v>банк</v>
          </cell>
          <cell r="G376" t="str">
            <v>1-ТР</v>
          </cell>
          <cell r="H376" t="str">
            <v>0005668</v>
          </cell>
          <cell r="I376">
            <v>37495</v>
          </cell>
          <cell r="J376">
            <v>3000000</v>
          </cell>
          <cell r="K376" t="str">
            <v>Рубли РФ</v>
          </cell>
          <cell r="L376" t="str">
            <v>28 февраля 2004г.</v>
          </cell>
          <cell r="M376">
            <v>38045</v>
          </cell>
          <cell r="N376">
            <v>0.19386075170590922</v>
          </cell>
          <cell r="P376">
            <v>2488500</v>
          </cell>
          <cell r="Q376">
            <v>0.82950000000000002</v>
          </cell>
          <cell r="R376">
            <v>2488500</v>
          </cell>
          <cell r="S376">
            <v>37658</v>
          </cell>
          <cell r="T376" t="str">
            <v>06/02-01</v>
          </cell>
          <cell r="U376" t="str">
            <v>ОАО ИФ «ОЛМА»</v>
          </cell>
          <cell r="V376">
            <v>0.83786300000000002</v>
          </cell>
          <cell r="W376">
            <v>2513589</v>
          </cell>
          <cell r="X376">
            <v>37680</v>
          </cell>
          <cell r="Y376" t="str">
            <v>28/02-01</v>
          </cell>
          <cell r="Z376" t="str">
            <v>ОАО ИФ «ОЛМА»</v>
          </cell>
          <cell r="AA376">
            <v>25089</v>
          </cell>
          <cell r="AB376">
            <v>0.19386075170590922</v>
          </cell>
          <cell r="AC376">
            <v>0.16726916543372242</v>
          </cell>
          <cell r="AD376" t="str">
            <v>продан</v>
          </cell>
          <cell r="AF376" t="str">
            <v/>
          </cell>
          <cell r="AG376" t="str">
            <v/>
          </cell>
          <cell r="AI376" t="str">
            <v/>
          </cell>
        </row>
        <row r="377">
          <cell r="A377">
            <v>373</v>
          </cell>
          <cell r="B377" t="str">
            <v>диск</v>
          </cell>
          <cell r="C377" t="str">
            <v>51406</v>
          </cell>
          <cell r="D377" t="str">
            <v>51406`810`3`0400`0000004</v>
          </cell>
          <cell r="E377" t="str">
            <v>КБ «Олимпийский»</v>
          </cell>
          <cell r="F377" t="str">
            <v>банк</v>
          </cell>
          <cell r="G377" t="str">
            <v>1-ТР</v>
          </cell>
          <cell r="H377" t="str">
            <v>0005948</v>
          </cell>
          <cell r="I377">
            <v>37522</v>
          </cell>
          <cell r="J377">
            <v>3000000</v>
          </cell>
          <cell r="K377" t="str">
            <v>Рубли РФ</v>
          </cell>
          <cell r="L377" t="str">
            <v>27 марта 2004г.</v>
          </cell>
          <cell r="M377">
            <v>38073</v>
          </cell>
          <cell r="N377">
            <v>0.19306494269761976</v>
          </cell>
          <cell r="P377">
            <v>2460000</v>
          </cell>
          <cell r="Q377">
            <v>0.82</v>
          </cell>
          <cell r="R377">
            <v>2460000</v>
          </cell>
          <cell r="S377">
            <v>37658</v>
          </cell>
          <cell r="T377" t="str">
            <v>06/02-01</v>
          </cell>
          <cell r="U377" t="str">
            <v>ОАО ИФ «ОЛМА»</v>
          </cell>
          <cell r="V377">
            <v>0.828268</v>
          </cell>
          <cell r="W377">
            <v>2484804</v>
          </cell>
          <cell r="X377">
            <v>37680</v>
          </cell>
          <cell r="Y377" t="str">
            <v>28/02-01</v>
          </cell>
          <cell r="Z377" t="str">
            <v>ОАО ИФ «ОЛМА»</v>
          </cell>
          <cell r="AA377">
            <v>24804</v>
          </cell>
          <cell r="AB377">
            <v>0.19306494269761976</v>
          </cell>
          <cell r="AC377">
            <v>0.16728492239467849</v>
          </cell>
          <cell r="AD377" t="str">
            <v>продан</v>
          </cell>
          <cell r="AF377" t="str">
            <v/>
          </cell>
          <cell r="AG377" t="str">
            <v/>
          </cell>
          <cell r="AI377" t="str">
            <v/>
          </cell>
        </row>
        <row r="378">
          <cell r="A378">
            <v>374</v>
          </cell>
          <cell r="B378" t="str">
            <v>диск</v>
          </cell>
          <cell r="C378" t="str">
            <v>51401</v>
          </cell>
          <cell r="D378" t="str">
            <v>51401`810`2`0400`0000002</v>
          </cell>
          <cell r="E378" t="str">
            <v>Сбербанк РФ</v>
          </cell>
          <cell r="F378" t="str">
            <v>банк</v>
          </cell>
          <cell r="G378" t="str">
            <v>ВЛ</v>
          </cell>
          <cell r="H378" t="str">
            <v>0510693</v>
          </cell>
          <cell r="I378">
            <v>37658</v>
          </cell>
          <cell r="J378">
            <v>200000</v>
          </cell>
          <cell r="K378" t="str">
            <v>Рубли РФ</v>
          </cell>
          <cell r="L378" t="str">
            <v>по предъявлении</v>
          </cell>
          <cell r="M378">
            <v>37658</v>
          </cell>
          <cell r="N378">
            <v>0</v>
          </cell>
          <cell r="P378">
            <v>200000</v>
          </cell>
          <cell r="Q378">
            <v>1</v>
          </cell>
          <cell r="R378">
            <v>200000</v>
          </cell>
          <cell r="S378">
            <v>37659</v>
          </cell>
          <cell r="T378" t="str">
            <v>07/02-31</v>
          </cell>
          <cell r="U378" t="str">
            <v>Сбербанк РФ</v>
          </cell>
          <cell r="V378">
            <v>1.0015499999999999</v>
          </cell>
          <cell r="W378">
            <v>200310</v>
          </cell>
          <cell r="X378">
            <v>37659</v>
          </cell>
          <cell r="Y378" t="str">
            <v>07/02-01</v>
          </cell>
          <cell r="Z378" t="str">
            <v>ООО «ЕВРОСТРОЙ МОНТАЖ»</v>
          </cell>
          <cell r="AA378">
            <v>310</v>
          </cell>
          <cell r="AB378">
            <v>0</v>
          </cell>
          <cell r="AC378">
            <v>0.56574999999999998</v>
          </cell>
          <cell r="AD378" t="str">
            <v>продан</v>
          </cell>
          <cell r="AF378" t="str">
            <v/>
          </cell>
          <cell r="AG378" t="str">
            <v/>
          </cell>
          <cell r="AI378" t="str">
            <v/>
          </cell>
        </row>
        <row r="379">
          <cell r="A379">
            <v>375</v>
          </cell>
          <cell r="B379" t="str">
            <v>диск</v>
          </cell>
          <cell r="C379" t="str">
            <v>51401</v>
          </cell>
          <cell r="D379" t="str">
            <v>51401`810`2`0400`0000002</v>
          </cell>
          <cell r="E379" t="str">
            <v>Сбербанк РФ</v>
          </cell>
          <cell r="F379" t="str">
            <v>банк</v>
          </cell>
          <cell r="G379" t="str">
            <v>ВЛ</v>
          </cell>
          <cell r="H379" t="str">
            <v>0510694</v>
          </cell>
          <cell r="I379">
            <v>37658</v>
          </cell>
          <cell r="J379">
            <v>200000</v>
          </cell>
          <cell r="K379" t="str">
            <v>Рубли РФ</v>
          </cell>
          <cell r="L379" t="str">
            <v>по предъявлении</v>
          </cell>
          <cell r="M379">
            <v>37658</v>
          </cell>
          <cell r="N379">
            <v>0</v>
          </cell>
          <cell r="P379">
            <v>200000</v>
          </cell>
          <cell r="Q379">
            <v>1</v>
          </cell>
          <cell r="R379">
            <v>200000</v>
          </cell>
          <cell r="S379">
            <v>37659</v>
          </cell>
          <cell r="T379" t="str">
            <v>07/02-31</v>
          </cell>
          <cell r="U379" t="str">
            <v>Сбербанк РФ</v>
          </cell>
          <cell r="V379">
            <v>1.0015499999999999</v>
          </cell>
          <cell r="W379">
            <v>200310</v>
          </cell>
          <cell r="X379">
            <v>37659</v>
          </cell>
          <cell r="Y379" t="str">
            <v>07/02-01</v>
          </cell>
          <cell r="Z379" t="str">
            <v>ООО «ЕВРОСТРОЙ МОНТАЖ»</v>
          </cell>
          <cell r="AA379">
            <v>310</v>
          </cell>
          <cell r="AB379">
            <v>0</v>
          </cell>
          <cell r="AC379">
            <v>0.56574999999999998</v>
          </cell>
          <cell r="AD379" t="str">
            <v>продан</v>
          </cell>
          <cell r="AF379" t="str">
            <v/>
          </cell>
          <cell r="AG379" t="str">
            <v/>
          </cell>
          <cell r="AI379" t="str">
            <v/>
          </cell>
        </row>
        <row r="380">
          <cell r="A380">
            <v>376</v>
          </cell>
          <cell r="B380" t="str">
            <v>диск</v>
          </cell>
          <cell r="C380" t="str">
            <v>51401</v>
          </cell>
          <cell r="D380" t="str">
            <v>51401`810`2`0400`0000002</v>
          </cell>
          <cell r="E380" t="str">
            <v>Сбербанк РФ</v>
          </cell>
          <cell r="F380" t="str">
            <v>банк</v>
          </cell>
          <cell r="G380" t="str">
            <v>ВЛ</v>
          </cell>
          <cell r="H380" t="str">
            <v>0510695</v>
          </cell>
          <cell r="I380">
            <v>37658</v>
          </cell>
          <cell r="J380">
            <v>200000</v>
          </cell>
          <cell r="K380" t="str">
            <v>Рубли РФ</v>
          </cell>
          <cell r="L380" t="str">
            <v>по предъявлении</v>
          </cell>
          <cell r="M380">
            <v>37658</v>
          </cell>
          <cell r="N380">
            <v>0</v>
          </cell>
          <cell r="P380">
            <v>200000</v>
          </cell>
          <cell r="Q380">
            <v>1</v>
          </cell>
          <cell r="R380">
            <v>200000</v>
          </cell>
          <cell r="S380">
            <v>37659</v>
          </cell>
          <cell r="T380" t="str">
            <v>07/02-31</v>
          </cell>
          <cell r="U380" t="str">
            <v>Сбербанк РФ</v>
          </cell>
          <cell r="V380">
            <v>1.0015499999999999</v>
          </cell>
          <cell r="W380">
            <v>200310</v>
          </cell>
          <cell r="X380">
            <v>37659</v>
          </cell>
          <cell r="Y380" t="str">
            <v>07/02-01</v>
          </cell>
          <cell r="Z380" t="str">
            <v>ООО «ЕВРОСТРОЙ МОНТАЖ»</v>
          </cell>
          <cell r="AA380">
            <v>310</v>
          </cell>
          <cell r="AB380">
            <v>0</v>
          </cell>
          <cell r="AC380">
            <v>0.56574999999999998</v>
          </cell>
          <cell r="AD380" t="str">
            <v>продан</v>
          </cell>
          <cell r="AF380" t="str">
            <v/>
          </cell>
          <cell r="AG380" t="str">
            <v/>
          </cell>
          <cell r="AI380" t="str">
            <v/>
          </cell>
        </row>
        <row r="381">
          <cell r="A381">
            <v>377</v>
          </cell>
          <cell r="B381" t="str">
            <v>диск</v>
          </cell>
          <cell r="C381" t="str">
            <v>51401</v>
          </cell>
          <cell r="D381" t="str">
            <v>51401`810`2`0400`0000002</v>
          </cell>
          <cell r="E381" t="str">
            <v>Сбербанк РФ</v>
          </cell>
          <cell r="F381" t="str">
            <v>банк</v>
          </cell>
          <cell r="G381" t="str">
            <v>ВЛ</v>
          </cell>
          <cell r="H381" t="str">
            <v>0510696</v>
          </cell>
          <cell r="I381">
            <v>37658</v>
          </cell>
          <cell r="J381">
            <v>200000</v>
          </cell>
          <cell r="K381" t="str">
            <v>Рубли РФ</v>
          </cell>
          <cell r="L381" t="str">
            <v>по предъявлении</v>
          </cell>
          <cell r="M381">
            <v>37658</v>
          </cell>
          <cell r="N381">
            <v>0</v>
          </cell>
          <cell r="P381">
            <v>200000</v>
          </cell>
          <cell r="Q381">
            <v>1</v>
          </cell>
          <cell r="R381">
            <v>200000</v>
          </cell>
          <cell r="S381">
            <v>37659</v>
          </cell>
          <cell r="T381" t="str">
            <v>07/02-31</v>
          </cell>
          <cell r="U381" t="str">
            <v>Сбербанк РФ</v>
          </cell>
          <cell r="V381">
            <v>1.0015499999999999</v>
          </cell>
          <cell r="W381">
            <v>200310</v>
          </cell>
          <cell r="X381">
            <v>37659</v>
          </cell>
          <cell r="Y381" t="str">
            <v>07/02-01</v>
          </cell>
          <cell r="Z381" t="str">
            <v>ООО «ЕВРОСТРОЙ МОНТАЖ»</v>
          </cell>
          <cell r="AA381">
            <v>310</v>
          </cell>
          <cell r="AB381">
            <v>0</v>
          </cell>
          <cell r="AC381">
            <v>0.56574999999999998</v>
          </cell>
          <cell r="AD381" t="str">
            <v>продан</v>
          </cell>
          <cell r="AF381" t="str">
            <v/>
          </cell>
          <cell r="AG381" t="str">
            <v/>
          </cell>
          <cell r="AI381" t="str">
            <v/>
          </cell>
        </row>
        <row r="382">
          <cell r="A382">
            <v>378</v>
          </cell>
          <cell r="B382" t="str">
            <v>диск</v>
          </cell>
          <cell r="C382" t="str">
            <v>51401</v>
          </cell>
          <cell r="D382" t="str">
            <v>51401`810`2`0400`0000002</v>
          </cell>
          <cell r="E382" t="str">
            <v>Сбербанк РФ</v>
          </cell>
          <cell r="F382" t="str">
            <v>банк</v>
          </cell>
          <cell r="G382" t="str">
            <v>ВЛ</v>
          </cell>
          <cell r="H382" t="str">
            <v>0510697</v>
          </cell>
          <cell r="I382">
            <v>37658</v>
          </cell>
          <cell r="J382">
            <v>200000</v>
          </cell>
          <cell r="K382" t="str">
            <v>Рубли РФ</v>
          </cell>
          <cell r="L382" t="str">
            <v>по предъявлении</v>
          </cell>
          <cell r="M382">
            <v>37658</v>
          </cell>
          <cell r="N382">
            <v>0</v>
          </cell>
          <cell r="P382">
            <v>200000</v>
          </cell>
          <cell r="Q382">
            <v>1</v>
          </cell>
          <cell r="R382">
            <v>200000</v>
          </cell>
          <cell r="S382">
            <v>37659</v>
          </cell>
          <cell r="T382" t="str">
            <v>07/02-31</v>
          </cell>
          <cell r="U382" t="str">
            <v>Сбербанк РФ</v>
          </cell>
          <cell r="V382">
            <v>1.0015499999999999</v>
          </cell>
          <cell r="W382">
            <v>200310</v>
          </cell>
          <cell r="X382">
            <v>37659</v>
          </cell>
          <cell r="Y382" t="str">
            <v>07/02-01</v>
          </cell>
          <cell r="Z382" t="str">
            <v>ООО «ЕВРОСТРОЙ МОНТАЖ»</v>
          </cell>
          <cell r="AA382">
            <v>310</v>
          </cell>
          <cell r="AB382">
            <v>0</v>
          </cell>
          <cell r="AC382">
            <v>0.56574999999999998</v>
          </cell>
          <cell r="AD382" t="str">
            <v>продан</v>
          </cell>
          <cell r="AF382" t="str">
            <v/>
          </cell>
          <cell r="AG382" t="str">
            <v/>
          </cell>
          <cell r="AI382" t="str">
            <v/>
          </cell>
        </row>
        <row r="383">
          <cell r="A383">
            <v>379</v>
          </cell>
          <cell r="B383" t="str">
            <v>диск</v>
          </cell>
          <cell r="C383" t="str">
            <v>51401</v>
          </cell>
          <cell r="D383" t="str">
            <v>51401`810`2`0400`0000002</v>
          </cell>
          <cell r="E383" t="str">
            <v>Сбербанк РФ</v>
          </cell>
          <cell r="F383" t="str">
            <v>банк</v>
          </cell>
          <cell r="G383" t="str">
            <v>ВЛ</v>
          </cell>
          <cell r="H383" t="str">
            <v>0510698</v>
          </cell>
          <cell r="I383">
            <v>37658</v>
          </cell>
          <cell r="J383">
            <v>200000</v>
          </cell>
          <cell r="K383" t="str">
            <v>Рубли РФ</v>
          </cell>
          <cell r="L383" t="str">
            <v>по предъявлении</v>
          </cell>
          <cell r="M383">
            <v>37658</v>
          </cell>
          <cell r="N383">
            <v>0</v>
          </cell>
          <cell r="P383">
            <v>200000</v>
          </cell>
          <cell r="Q383">
            <v>1</v>
          </cell>
          <cell r="R383">
            <v>200000</v>
          </cell>
          <cell r="S383">
            <v>37659</v>
          </cell>
          <cell r="T383" t="str">
            <v>07/02-31</v>
          </cell>
          <cell r="U383" t="str">
            <v>Сбербанк РФ</v>
          </cell>
          <cell r="V383">
            <v>1.0015499999999999</v>
          </cell>
          <cell r="W383">
            <v>200310</v>
          </cell>
          <cell r="X383">
            <v>37659</v>
          </cell>
          <cell r="Y383" t="str">
            <v>07/02-01</v>
          </cell>
          <cell r="Z383" t="str">
            <v>ООО «ЕВРОСТРОЙ МОНТАЖ»</v>
          </cell>
          <cell r="AA383">
            <v>310</v>
          </cell>
          <cell r="AB383">
            <v>0</v>
          </cell>
          <cell r="AC383">
            <v>0.56574999999999998</v>
          </cell>
          <cell r="AD383" t="str">
            <v>продан</v>
          </cell>
          <cell r="AF383" t="str">
            <v/>
          </cell>
          <cell r="AG383" t="str">
            <v/>
          </cell>
          <cell r="AI383" t="str">
            <v/>
          </cell>
        </row>
        <row r="384">
          <cell r="A384">
            <v>380</v>
          </cell>
          <cell r="B384" t="str">
            <v>диск</v>
          </cell>
          <cell r="C384" t="str">
            <v>51401</v>
          </cell>
          <cell r="D384" t="str">
            <v>51401`810`2`0400`0000002</v>
          </cell>
          <cell r="E384" t="str">
            <v>Сбербанк РФ</v>
          </cell>
          <cell r="F384" t="str">
            <v>банк</v>
          </cell>
          <cell r="G384" t="str">
            <v>ВЛ</v>
          </cell>
          <cell r="H384" t="str">
            <v>0510699</v>
          </cell>
          <cell r="I384">
            <v>37658</v>
          </cell>
          <cell r="J384">
            <v>200000</v>
          </cell>
          <cell r="K384" t="str">
            <v>Рубли РФ</v>
          </cell>
          <cell r="L384" t="str">
            <v>по предъявлении</v>
          </cell>
          <cell r="M384">
            <v>37658</v>
          </cell>
          <cell r="N384">
            <v>0</v>
          </cell>
          <cell r="P384">
            <v>200000</v>
          </cell>
          <cell r="Q384">
            <v>1</v>
          </cell>
          <cell r="R384">
            <v>200000</v>
          </cell>
          <cell r="S384">
            <v>37659</v>
          </cell>
          <cell r="T384" t="str">
            <v>07/02-31</v>
          </cell>
          <cell r="U384" t="str">
            <v>Сбербанк РФ</v>
          </cell>
          <cell r="V384">
            <v>1.0015499999999999</v>
          </cell>
          <cell r="W384">
            <v>200310</v>
          </cell>
          <cell r="X384">
            <v>37659</v>
          </cell>
          <cell r="Y384" t="str">
            <v>07/02-01</v>
          </cell>
          <cell r="Z384" t="str">
            <v>ООО «ЕВРОСТРОЙ МОНТАЖ»</v>
          </cell>
          <cell r="AA384">
            <v>310</v>
          </cell>
          <cell r="AB384">
            <v>0</v>
          </cell>
          <cell r="AC384">
            <v>0.56574999999999998</v>
          </cell>
          <cell r="AD384" t="str">
            <v>продан</v>
          </cell>
          <cell r="AF384" t="str">
            <v/>
          </cell>
          <cell r="AG384" t="str">
            <v/>
          </cell>
          <cell r="AI384" t="str">
            <v/>
          </cell>
        </row>
        <row r="385">
          <cell r="A385">
            <v>381</v>
          </cell>
          <cell r="B385" t="str">
            <v>диск</v>
          </cell>
          <cell r="C385" t="str">
            <v>51401</v>
          </cell>
          <cell r="D385" t="str">
            <v>51401`810`2`0400`0000002</v>
          </cell>
          <cell r="E385" t="str">
            <v>Сбербанк РФ</v>
          </cell>
          <cell r="F385" t="str">
            <v>банк</v>
          </cell>
          <cell r="G385" t="str">
            <v>ВЛ</v>
          </cell>
          <cell r="H385" t="str">
            <v>0510700</v>
          </cell>
          <cell r="I385">
            <v>37658</v>
          </cell>
          <cell r="J385">
            <v>200000</v>
          </cell>
          <cell r="K385" t="str">
            <v>Рубли РФ</v>
          </cell>
          <cell r="L385" t="str">
            <v>по предъявлении</v>
          </cell>
          <cell r="M385">
            <v>37658</v>
          </cell>
          <cell r="N385">
            <v>0</v>
          </cell>
          <cell r="P385">
            <v>200000</v>
          </cell>
          <cell r="Q385">
            <v>1</v>
          </cell>
          <cell r="R385">
            <v>200000</v>
          </cell>
          <cell r="S385">
            <v>37659</v>
          </cell>
          <cell r="T385" t="str">
            <v>07/02-31</v>
          </cell>
          <cell r="U385" t="str">
            <v>Сбербанк РФ</v>
          </cell>
          <cell r="V385">
            <v>1.0015499999999999</v>
          </cell>
          <cell r="W385">
            <v>200310</v>
          </cell>
          <cell r="X385">
            <v>37659</v>
          </cell>
          <cell r="Y385" t="str">
            <v>07/02-01</v>
          </cell>
          <cell r="Z385" t="str">
            <v>ООО «ЕВРОСТРОЙ МОНТАЖ»</v>
          </cell>
          <cell r="AA385">
            <v>310</v>
          </cell>
          <cell r="AB385">
            <v>0</v>
          </cell>
          <cell r="AC385">
            <v>0.56574999999999998</v>
          </cell>
          <cell r="AD385" t="str">
            <v>продан</v>
          </cell>
          <cell r="AF385" t="str">
            <v/>
          </cell>
          <cell r="AG385" t="str">
            <v/>
          </cell>
          <cell r="AI385" t="str">
            <v/>
          </cell>
        </row>
        <row r="386">
          <cell r="A386">
            <v>382</v>
          </cell>
          <cell r="B386" t="str">
            <v>диск</v>
          </cell>
          <cell r="C386" t="str">
            <v>51401</v>
          </cell>
          <cell r="D386" t="str">
            <v>51401`810`2`0400`0000002</v>
          </cell>
          <cell r="E386" t="str">
            <v>Сбербанк РФ</v>
          </cell>
          <cell r="F386" t="str">
            <v>банк</v>
          </cell>
          <cell r="G386" t="str">
            <v>ВЛ</v>
          </cell>
          <cell r="H386" t="str">
            <v>0510701</v>
          </cell>
          <cell r="I386">
            <v>37658</v>
          </cell>
          <cell r="J386">
            <v>200000</v>
          </cell>
          <cell r="K386" t="str">
            <v>Рубли РФ</v>
          </cell>
          <cell r="L386" t="str">
            <v>по предъявлении</v>
          </cell>
          <cell r="M386">
            <v>37658</v>
          </cell>
          <cell r="N386">
            <v>0</v>
          </cell>
          <cell r="P386">
            <v>200000</v>
          </cell>
          <cell r="Q386">
            <v>1</v>
          </cell>
          <cell r="R386">
            <v>200000</v>
          </cell>
          <cell r="S386">
            <v>37659</v>
          </cell>
          <cell r="T386" t="str">
            <v>07/02-31</v>
          </cell>
          <cell r="U386" t="str">
            <v>Сбербанк РФ</v>
          </cell>
          <cell r="V386">
            <v>1.0015499999999999</v>
          </cell>
          <cell r="W386">
            <v>200310</v>
          </cell>
          <cell r="X386">
            <v>37659</v>
          </cell>
          <cell r="Y386" t="str">
            <v>07/02-01</v>
          </cell>
          <cell r="Z386" t="str">
            <v>ООО «ЕВРОСТРОЙ МОНТАЖ»</v>
          </cell>
          <cell r="AA386">
            <v>310</v>
          </cell>
          <cell r="AB386">
            <v>0</v>
          </cell>
          <cell r="AC386">
            <v>0.56574999999999998</v>
          </cell>
          <cell r="AD386" t="str">
            <v>продан</v>
          </cell>
          <cell r="AF386" t="str">
            <v/>
          </cell>
          <cell r="AG386" t="str">
            <v/>
          </cell>
          <cell r="AI386" t="str">
            <v/>
          </cell>
        </row>
        <row r="387">
          <cell r="A387">
            <v>383</v>
          </cell>
          <cell r="B387" t="str">
            <v>диск</v>
          </cell>
          <cell r="C387" t="str">
            <v>51401</v>
          </cell>
          <cell r="D387" t="str">
            <v>51401`810`2`0400`0000002</v>
          </cell>
          <cell r="E387" t="str">
            <v>Сбербанк РФ</v>
          </cell>
          <cell r="F387" t="str">
            <v>банк</v>
          </cell>
          <cell r="G387" t="str">
            <v>ВЛ</v>
          </cell>
          <cell r="H387" t="str">
            <v>0510702</v>
          </cell>
          <cell r="I387">
            <v>37658</v>
          </cell>
          <cell r="J387">
            <v>200000</v>
          </cell>
          <cell r="K387" t="str">
            <v>Рубли РФ</v>
          </cell>
          <cell r="L387" t="str">
            <v>по предъявлении</v>
          </cell>
          <cell r="M387">
            <v>37658</v>
          </cell>
          <cell r="N387">
            <v>0</v>
          </cell>
          <cell r="P387">
            <v>200000</v>
          </cell>
          <cell r="Q387">
            <v>1</v>
          </cell>
          <cell r="R387">
            <v>200000</v>
          </cell>
          <cell r="S387">
            <v>37659</v>
          </cell>
          <cell r="T387" t="str">
            <v>07/02-31</v>
          </cell>
          <cell r="U387" t="str">
            <v>Сбербанк РФ</v>
          </cell>
          <cell r="V387">
            <v>1.0015499999999999</v>
          </cell>
          <cell r="W387">
            <v>200310</v>
          </cell>
          <cell r="X387">
            <v>37659</v>
          </cell>
          <cell r="Y387" t="str">
            <v>07/02-01</v>
          </cell>
          <cell r="Z387" t="str">
            <v>ООО «ЕВРОСТРОЙ МОНТАЖ»</v>
          </cell>
          <cell r="AA387">
            <v>310</v>
          </cell>
          <cell r="AB387">
            <v>0</v>
          </cell>
          <cell r="AC387">
            <v>0.56574999999999998</v>
          </cell>
          <cell r="AD387" t="str">
            <v>продан</v>
          </cell>
          <cell r="AF387" t="str">
            <v/>
          </cell>
          <cell r="AG387" t="str">
            <v/>
          </cell>
          <cell r="AI387" t="str">
            <v/>
          </cell>
        </row>
        <row r="388">
          <cell r="A388">
            <v>384</v>
          </cell>
          <cell r="B388" t="str">
            <v>диск</v>
          </cell>
          <cell r="C388" t="str">
            <v>51505</v>
          </cell>
          <cell r="D388" t="str">
            <v>51505`810`1`0400`0000008</v>
          </cell>
          <cell r="E388" t="str">
            <v>ЗАО «Компания «Уфаойл»</v>
          </cell>
          <cell r="F388" t="str">
            <v>прочие</v>
          </cell>
          <cell r="H388" t="str">
            <v>00001</v>
          </cell>
          <cell r="I388">
            <v>37664</v>
          </cell>
          <cell r="J388">
            <v>362039.32</v>
          </cell>
          <cell r="K388" t="str">
            <v>Рубли РФ</v>
          </cell>
          <cell r="L388" t="str">
            <v>по предъявлении, но не ранее 12.02.2004г.</v>
          </cell>
          <cell r="M388">
            <v>38029</v>
          </cell>
          <cell r="N388">
            <v>0.23100001428076949</v>
          </cell>
          <cell r="P388">
            <v>294101.8</v>
          </cell>
          <cell r="Q388">
            <v>0.81234767538509345</v>
          </cell>
          <cell r="R388">
            <v>294101.8</v>
          </cell>
          <cell r="S388">
            <v>37664</v>
          </cell>
          <cell r="T388" t="str">
            <v>12/02-02</v>
          </cell>
          <cell r="U388" t="str">
            <v>ЗАО «Компания «Уфаойл»</v>
          </cell>
          <cell r="V388">
            <v>0.862923</v>
          </cell>
          <cell r="W388">
            <v>312412.06</v>
          </cell>
          <cell r="X388">
            <v>37778</v>
          </cell>
          <cell r="Y388" t="str">
            <v>06/06-02-1</v>
          </cell>
          <cell r="Z388" t="str">
            <v>ООО «Фирма «Башкирские инвестиции»</v>
          </cell>
          <cell r="AA388">
            <v>18310.260000000009</v>
          </cell>
          <cell r="AB388">
            <v>0.23100001428076949</v>
          </cell>
          <cell r="AC388">
            <v>0.19933558809622356</v>
          </cell>
          <cell r="AD388" t="str">
            <v>продан</v>
          </cell>
          <cell r="AE388">
            <v>1</v>
          </cell>
          <cell r="AF388">
            <v>2941.018</v>
          </cell>
          <cell r="AG388" t="str">
            <v>51510`810`5`0400`0000046</v>
          </cell>
          <cell r="AI388" t="str">
            <v/>
          </cell>
        </row>
        <row r="389">
          <cell r="A389">
            <v>385</v>
          </cell>
          <cell r="B389" t="str">
            <v>диск</v>
          </cell>
          <cell r="C389" t="str">
            <v>51405</v>
          </cell>
          <cell r="D389" t="str">
            <v>51405`810`9`0400`0000010</v>
          </cell>
          <cell r="E389" t="str">
            <v>КБ «Олимпийский»</v>
          </cell>
          <cell r="F389" t="str">
            <v>банк</v>
          </cell>
          <cell r="G389" t="str">
            <v>ПРО</v>
          </cell>
          <cell r="H389" t="str">
            <v>0002372</v>
          </cell>
          <cell r="I389">
            <v>36794</v>
          </cell>
          <cell r="J389">
            <v>3000000</v>
          </cell>
          <cell r="K389" t="str">
            <v>Рубли РФ</v>
          </cell>
          <cell r="L389" t="str">
            <v>по предъявлении, но не ранее 25.09.2003г.</v>
          </cell>
          <cell r="M389">
            <v>37889</v>
          </cell>
          <cell r="N389">
            <v>0.20500022096212309</v>
          </cell>
          <cell r="P389">
            <v>2666082</v>
          </cell>
          <cell r="Q389">
            <v>0.88869399999999998</v>
          </cell>
          <cell r="R389">
            <v>2666082</v>
          </cell>
          <cell r="S389">
            <v>37666</v>
          </cell>
          <cell r="T389" t="str">
            <v>14/02-02</v>
          </cell>
          <cell r="U389" t="str">
            <v>ОАО ИФ «ОЛМА»</v>
          </cell>
          <cell r="V389">
            <v>0.97915399999999997</v>
          </cell>
          <cell r="W389">
            <v>2937462</v>
          </cell>
          <cell r="X389">
            <v>37861</v>
          </cell>
          <cell r="Y389" t="str">
            <v>28/08-04</v>
          </cell>
          <cell r="Z389" t="str">
            <v>ОАО АКБ «РУССОБАНК»</v>
          </cell>
          <cell r="AA389">
            <v>271380</v>
          </cell>
          <cell r="AB389">
            <v>0.20500022096212309</v>
          </cell>
          <cell r="AC389">
            <v>0.19052965824295437</v>
          </cell>
          <cell r="AD389" t="str">
            <v>продан</v>
          </cell>
          <cell r="AE389">
            <v>1</v>
          </cell>
          <cell r="AF389">
            <v>26660.82</v>
          </cell>
          <cell r="AG389" t="str">
            <v>51410`810`1`0400`0000012</v>
          </cell>
          <cell r="AI389" t="str">
            <v/>
          </cell>
        </row>
        <row r="390">
          <cell r="A390">
            <v>386</v>
          </cell>
          <cell r="B390" t="str">
            <v>диск</v>
          </cell>
          <cell r="C390" t="str">
            <v>51405</v>
          </cell>
          <cell r="D390" t="str">
            <v>51405`810`9`0400`0000010</v>
          </cell>
          <cell r="E390" t="str">
            <v>КБ «Олимпийский»</v>
          </cell>
          <cell r="F390" t="str">
            <v>банк</v>
          </cell>
          <cell r="G390" t="str">
            <v>ПРО</v>
          </cell>
          <cell r="H390" t="str">
            <v>0002374</v>
          </cell>
          <cell r="I390">
            <v>36794</v>
          </cell>
          <cell r="J390">
            <v>3000000</v>
          </cell>
          <cell r="K390" t="str">
            <v>Рубли РФ</v>
          </cell>
          <cell r="L390" t="str">
            <v>по предъявлении, но не ранее 25.09.2003г.</v>
          </cell>
          <cell r="M390">
            <v>37889</v>
          </cell>
          <cell r="N390">
            <v>0.20500022096212309</v>
          </cell>
          <cell r="P390">
            <v>2666082</v>
          </cell>
          <cell r="Q390">
            <v>0.88869399999999998</v>
          </cell>
          <cell r="R390">
            <v>2666082</v>
          </cell>
          <cell r="S390">
            <v>37666</v>
          </cell>
          <cell r="T390" t="str">
            <v>14/02-02</v>
          </cell>
          <cell r="U390" t="str">
            <v>ОАО ИФ «ОЛМА»</v>
          </cell>
          <cell r="V390">
            <v>0.97915399999999997</v>
          </cell>
          <cell r="W390">
            <v>2937463</v>
          </cell>
          <cell r="X390">
            <v>37861</v>
          </cell>
          <cell r="Y390" t="str">
            <v>28/08-04</v>
          </cell>
          <cell r="Z390" t="str">
            <v>ОАО АКБ «РУССОБАНК»</v>
          </cell>
          <cell r="AA390">
            <v>271381</v>
          </cell>
          <cell r="AB390">
            <v>0.20500022096212309</v>
          </cell>
          <cell r="AC390">
            <v>0.19053036031996168</v>
          </cell>
          <cell r="AD390" t="str">
            <v>продан</v>
          </cell>
          <cell r="AE390">
            <v>1</v>
          </cell>
          <cell r="AF390">
            <v>26660.82</v>
          </cell>
          <cell r="AG390" t="str">
            <v>51410`810`1`0400`0000012</v>
          </cell>
          <cell r="AI390" t="str">
            <v/>
          </cell>
        </row>
        <row r="391">
          <cell r="A391">
            <v>387</v>
          </cell>
          <cell r="B391" t="str">
            <v>проц</v>
          </cell>
          <cell r="C391" t="str">
            <v>51401</v>
          </cell>
          <cell r="D391" t="str">
            <v>51401`810`0`0400`0000008</v>
          </cell>
          <cell r="E391" t="str">
            <v>АКБ «Башкомснаббанк»</v>
          </cell>
          <cell r="F391" t="str">
            <v>банк</v>
          </cell>
          <cell r="G391">
            <v>2001</v>
          </cell>
          <cell r="H391" t="str">
            <v>000365</v>
          </cell>
          <cell r="I391">
            <v>37670</v>
          </cell>
          <cell r="J391">
            <v>500000</v>
          </cell>
          <cell r="K391" t="str">
            <v>Рубли РФ</v>
          </cell>
          <cell r="L391" t="str">
            <v>по предъявлении</v>
          </cell>
          <cell r="M391">
            <v>37670</v>
          </cell>
          <cell r="N391">
            <v>0</v>
          </cell>
          <cell r="P391">
            <v>499900</v>
          </cell>
          <cell r="Q391">
            <v>0.99980000000000002</v>
          </cell>
          <cell r="R391">
            <v>499900</v>
          </cell>
          <cell r="S391">
            <v>37670</v>
          </cell>
          <cell r="T391" t="str">
            <v>18/02-04-16-В</v>
          </cell>
          <cell r="U391" t="str">
            <v>ОАО АКБ «Башкомснаббанк»</v>
          </cell>
          <cell r="V391">
            <v>1</v>
          </cell>
          <cell r="W391">
            <v>500000</v>
          </cell>
          <cell r="X391">
            <v>37670</v>
          </cell>
          <cell r="Y391" t="str">
            <v>18/02-04-16</v>
          </cell>
          <cell r="Z391" t="str">
            <v>Башкирский экономико-юридический техникум</v>
          </cell>
          <cell r="AA391">
            <v>100</v>
          </cell>
          <cell r="AB391">
            <v>7.3014602920584121E-2</v>
          </cell>
          <cell r="AC391">
            <v>7.3014602920584121E-2</v>
          </cell>
          <cell r="AD391" t="str">
            <v>продан</v>
          </cell>
          <cell r="AF391" t="str">
            <v/>
          </cell>
          <cell r="AG391" t="str">
            <v/>
          </cell>
          <cell r="AI391" t="str">
            <v/>
          </cell>
        </row>
        <row r="392">
          <cell r="A392">
            <v>388</v>
          </cell>
          <cell r="B392" t="str">
            <v>диск</v>
          </cell>
          <cell r="C392" t="str">
            <v>51502</v>
          </cell>
          <cell r="D392" t="str">
            <v>51502`810`8`0400`0000013</v>
          </cell>
          <cell r="E392" t="str">
            <v>ЗАО «Стройметресурс»</v>
          </cell>
          <cell r="F392" t="str">
            <v>прочие</v>
          </cell>
          <cell r="H392" t="str">
            <v>0010161</v>
          </cell>
          <cell r="I392" t="str">
            <v>29.10.02</v>
          </cell>
          <cell r="J392">
            <v>2000000</v>
          </cell>
          <cell r="K392" t="str">
            <v>Рубли РФ</v>
          </cell>
          <cell r="L392" t="str">
            <v>по предъявлении, но не ранее 19.02.2003г.</v>
          </cell>
          <cell r="M392">
            <v>37671</v>
          </cell>
          <cell r="N392">
            <v>0.21913147888733242</v>
          </cell>
          <cell r="P392">
            <v>1998800</v>
          </cell>
          <cell r="Q392">
            <v>0.99939999999999996</v>
          </cell>
          <cell r="R392">
            <v>1998800</v>
          </cell>
          <cell r="S392">
            <v>37670</v>
          </cell>
          <cell r="T392" t="str">
            <v>18/02-02</v>
          </cell>
          <cell r="U392" t="str">
            <v>ООО «ТПК «Экском»</v>
          </cell>
          <cell r="V392">
            <v>1</v>
          </cell>
          <cell r="W392">
            <v>2000000</v>
          </cell>
          <cell r="X392">
            <v>37671</v>
          </cell>
          <cell r="Z392" t="str">
            <v>ОАО АКБ «РУССОБАНК»</v>
          </cell>
          <cell r="AA392">
            <v>1200</v>
          </cell>
          <cell r="AB392">
            <v>0.21913147888733242</v>
          </cell>
          <cell r="AC392">
            <v>0.21913147888733242</v>
          </cell>
          <cell r="AD392" t="str">
            <v>предъявлен</v>
          </cell>
          <cell r="AF392" t="str">
            <v/>
          </cell>
          <cell r="AG392" t="str">
            <v/>
          </cell>
          <cell r="AI392" t="str">
            <v/>
          </cell>
        </row>
        <row r="393">
          <cell r="A393">
            <v>389</v>
          </cell>
          <cell r="B393" t="str">
            <v>диск</v>
          </cell>
          <cell r="C393" t="str">
            <v>51502</v>
          </cell>
          <cell r="D393" t="str">
            <v>51502`810`8`0400`0000013</v>
          </cell>
          <cell r="E393" t="str">
            <v>ЗАО «Стройметресурс»</v>
          </cell>
          <cell r="F393" t="str">
            <v>прочие</v>
          </cell>
          <cell r="H393" t="str">
            <v>0010162</v>
          </cell>
          <cell r="I393" t="str">
            <v>29.10.02</v>
          </cell>
          <cell r="J393">
            <v>2000000</v>
          </cell>
          <cell r="K393" t="str">
            <v>Рубли РФ</v>
          </cell>
          <cell r="L393" t="str">
            <v>по предъявлении, но не ранее 19.02.2003г.</v>
          </cell>
          <cell r="M393">
            <v>37671</v>
          </cell>
          <cell r="N393">
            <v>0.21913147888733242</v>
          </cell>
          <cell r="P393">
            <v>1998800</v>
          </cell>
          <cell r="Q393">
            <v>0.99939999999999996</v>
          </cell>
          <cell r="R393">
            <v>1998800</v>
          </cell>
          <cell r="S393">
            <v>37670</v>
          </cell>
          <cell r="T393" t="str">
            <v>18/02-02</v>
          </cell>
          <cell r="U393" t="str">
            <v>ООО «ТПК «Экском»</v>
          </cell>
          <cell r="V393">
            <v>1</v>
          </cell>
          <cell r="W393">
            <v>2000000</v>
          </cell>
          <cell r="X393">
            <v>37671</v>
          </cell>
          <cell r="Z393" t="str">
            <v>ОАО АКБ «РУССОБАНК»</v>
          </cell>
          <cell r="AA393">
            <v>1200</v>
          </cell>
          <cell r="AB393">
            <v>0.21913147888733242</v>
          </cell>
          <cell r="AC393">
            <v>0.21913147888733242</v>
          </cell>
          <cell r="AD393" t="str">
            <v>предъявлен</v>
          </cell>
          <cell r="AF393" t="str">
            <v/>
          </cell>
          <cell r="AG393" t="str">
            <v/>
          </cell>
          <cell r="AI393" t="str">
            <v/>
          </cell>
        </row>
        <row r="394">
          <cell r="A394">
            <v>390</v>
          </cell>
          <cell r="B394" t="str">
            <v>диск</v>
          </cell>
          <cell r="C394" t="str">
            <v>51502</v>
          </cell>
          <cell r="D394" t="str">
            <v>51502`810`8`0400`0000013</v>
          </cell>
          <cell r="E394" t="str">
            <v>ЗАО «Стройметресурс»</v>
          </cell>
          <cell r="F394" t="str">
            <v>прочие</v>
          </cell>
          <cell r="H394" t="str">
            <v>0010163</v>
          </cell>
          <cell r="I394" t="str">
            <v>29.10.02</v>
          </cell>
          <cell r="J394">
            <v>1000000</v>
          </cell>
          <cell r="K394" t="str">
            <v>Рубли РФ</v>
          </cell>
          <cell r="L394" t="str">
            <v>по предъявлении, но не ранее 19.02.2003г.</v>
          </cell>
          <cell r="M394">
            <v>37671</v>
          </cell>
          <cell r="N394">
            <v>0.21913147888733242</v>
          </cell>
          <cell r="P394">
            <v>999400</v>
          </cell>
          <cell r="Q394">
            <v>0.99939999999999996</v>
          </cell>
          <cell r="R394">
            <v>999400</v>
          </cell>
          <cell r="S394">
            <v>37670</v>
          </cell>
          <cell r="T394" t="str">
            <v>18/02-02</v>
          </cell>
          <cell r="U394" t="str">
            <v>ООО «ТПК «Экском»</v>
          </cell>
          <cell r="V394">
            <v>1</v>
          </cell>
          <cell r="W394">
            <v>1000000</v>
          </cell>
          <cell r="X394">
            <v>37671</v>
          </cell>
          <cell r="Z394" t="str">
            <v>ОАО АКБ «РУССОБАНК»</v>
          </cell>
          <cell r="AA394">
            <v>600</v>
          </cell>
          <cell r="AB394">
            <v>0.21913147888733242</v>
          </cell>
          <cell r="AC394">
            <v>0.21913147888733242</v>
          </cell>
          <cell r="AD394" t="str">
            <v>предъявлен</v>
          </cell>
          <cell r="AF394" t="str">
            <v/>
          </cell>
          <cell r="AG394" t="str">
            <v/>
          </cell>
          <cell r="AI394" t="str">
            <v/>
          </cell>
        </row>
        <row r="395">
          <cell r="A395">
            <v>391</v>
          </cell>
          <cell r="B395" t="str">
            <v>диск</v>
          </cell>
          <cell r="C395" t="str">
            <v>51505</v>
          </cell>
          <cell r="D395" t="str">
            <v>51505`810`8`0400`0000010</v>
          </cell>
          <cell r="E395" t="str">
            <v>ЗАО «Стройметресурс»</v>
          </cell>
          <cell r="F395" t="str">
            <v>прочие</v>
          </cell>
          <cell r="H395" t="str">
            <v>0010624</v>
          </cell>
          <cell r="I395">
            <v>37679</v>
          </cell>
          <cell r="J395">
            <v>1000000</v>
          </cell>
          <cell r="K395" t="str">
            <v>Рубли РФ</v>
          </cell>
          <cell r="L395" t="str">
            <v>по предъявлении, но не ранее 23.10.2003г.</v>
          </cell>
          <cell r="M395">
            <v>37917</v>
          </cell>
          <cell r="N395">
            <v>0.25000020768104181</v>
          </cell>
          <cell r="P395">
            <v>859835</v>
          </cell>
          <cell r="Q395">
            <v>0.85983500000000002</v>
          </cell>
          <cell r="R395">
            <v>859835</v>
          </cell>
          <cell r="S395">
            <v>37679</v>
          </cell>
          <cell r="T395" t="str">
            <v>0507/03</v>
          </cell>
          <cell r="U395" t="str">
            <v>ОАО ИФ «ОЛМА»</v>
          </cell>
          <cell r="V395">
            <v>0.86042300000000005</v>
          </cell>
          <cell r="W395">
            <v>860423.12800000003</v>
          </cell>
          <cell r="X395">
            <v>37680</v>
          </cell>
          <cell r="Y395" t="str">
            <v>28/02-05</v>
          </cell>
          <cell r="Z395" t="str">
            <v>ООО «ТПК «Экском»</v>
          </cell>
          <cell r="AA395">
            <v>588.12800000002608</v>
          </cell>
          <cell r="AB395">
            <v>0.25000020768104181</v>
          </cell>
          <cell r="AC395">
            <v>0.24966036507005357</v>
          </cell>
          <cell r="AD395" t="str">
            <v>обменен</v>
          </cell>
          <cell r="AF395" t="str">
            <v/>
          </cell>
          <cell r="AG395" t="str">
            <v/>
          </cell>
          <cell r="AI395" t="str">
            <v/>
          </cell>
        </row>
        <row r="396">
          <cell r="A396">
            <v>392</v>
          </cell>
          <cell r="B396" t="str">
            <v>диск</v>
          </cell>
          <cell r="C396" t="str">
            <v>51505</v>
          </cell>
          <cell r="D396" t="str">
            <v>51505`810`8`0400`0000010</v>
          </cell>
          <cell r="E396" t="str">
            <v>ЗАО «Стройметресурс»</v>
          </cell>
          <cell r="F396" t="str">
            <v>прочие</v>
          </cell>
          <cell r="H396" t="str">
            <v>0010625</v>
          </cell>
          <cell r="I396">
            <v>37679</v>
          </cell>
          <cell r="J396">
            <v>1000000</v>
          </cell>
          <cell r="K396" t="str">
            <v>Рубли РФ</v>
          </cell>
          <cell r="L396" t="str">
            <v>по предъявлении, но не ранее 23.10.2003г.</v>
          </cell>
          <cell r="M396">
            <v>37917</v>
          </cell>
          <cell r="N396">
            <v>0.25000020768104181</v>
          </cell>
          <cell r="P396">
            <v>859835</v>
          </cell>
          <cell r="Q396">
            <v>0.85983500000000002</v>
          </cell>
          <cell r="R396">
            <v>859835</v>
          </cell>
          <cell r="S396">
            <v>37679</v>
          </cell>
          <cell r="T396" t="str">
            <v>0507/03</v>
          </cell>
          <cell r="U396" t="str">
            <v>ОАО ИФ «ОЛМА»</v>
          </cell>
          <cell r="V396">
            <v>0.86042300000000005</v>
          </cell>
          <cell r="W396">
            <v>860423.12800000003</v>
          </cell>
          <cell r="X396">
            <v>37680</v>
          </cell>
          <cell r="Y396" t="str">
            <v>28/02-05</v>
          </cell>
          <cell r="Z396" t="str">
            <v>ООО «ТПК «Экском»</v>
          </cell>
          <cell r="AA396">
            <v>588.12800000002608</v>
          </cell>
          <cell r="AB396">
            <v>0.25000020768104181</v>
          </cell>
          <cell r="AC396">
            <v>0.24966036507005357</v>
          </cell>
          <cell r="AD396" t="str">
            <v>обменен</v>
          </cell>
          <cell r="AF396" t="str">
            <v/>
          </cell>
          <cell r="AG396" t="str">
            <v/>
          </cell>
          <cell r="AI396" t="str">
            <v/>
          </cell>
        </row>
        <row r="397">
          <cell r="A397">
            <v>393</v>
          </cell>
          <cell r="B397" t="str">
            <v>диск</v>
          </cell>
          <cell r="C397" t="str">
            <v>51505</v>
          </cell>
          <cell r="D397" t="str">
            <v>51505`810`8`0400`0000010</v>
          </cell>
          <cell r="E397" t="str">
            <v>ЗАО «Стройметресурс»</v>
          </cell>
          <cell r="F397" t="str">
            <v>прочие</v>
          </cell>
          <cell r="H397" t="str">
            <v>0010626</v>
          </cell>
          <cell r="I397">
            <v>37679</v>
          </cell>
          <cell r="J397">
            <v>1000000</v>
          </cell>
          <cell r="K397" t="str">
            <v>Рубли РФ</v>
          </cell>
          <cell r="L397" t="str">
            <v>по предъявлении, но не ранее 23.10.2003г.</v>
          </cell>
          <cell r="M397">
            <v>37917</v>
          </cell>
          <cell r="N397">
            <v>0.25000020768104181</v>
          </cell>
          <cell r="P397">
            <v>859835</v>
          </cell>
          <cell r="Q397">
            <v>0.85983500000000002</v>
          </cell>
          <cell r="R397">
            <v>859835</v>
          </cell>
          <cell r="S397">
            <v>37679</v>
          </cell>
          <cell r="T397" t="str">
            <v>0507/03</v>
          </cell>
          <cell r="U397" t="str">
            <v>ОАО ИФ «ОЛМА»</v>
          </cell>
          <cell r="V397">
            <v>0.86042300000000005</v>
          </cell>
          <cell r="W397">
            <v>860423.12800000003</v>
          </cell>
          <cell r="X397">
            <v>37680</v>
          </cell>
          <cell r="Y397" t="str">
            <v>28/02-05</v>
          </cell>
          <cell r="Z397" t="str">
            <v>ООО «ТПК «Экском»</v>
          </cell>
          <cell r="AA397">
            <v>588.12800000002608</v>
          </cell>
          <cell r="AB397">
            <v>0.25000020768104181</v>
          </cell>
          <cell r="AC397">
            <v>0.24966036507005357</v>
          </cell>
          <cell r="AD397" t="str">
            <v>обменен</v>
          </cell>
          <cell r="AF397" t="str">
            <v/>
          </cell>
          <cell r="AG397" t="str">
            <v/>
          </cell>
          <cell r="AI397" t="str">
            <v/>
          </cell>
        </row>
        <row r="398">
          <cell r="A398">
            <v>394</v>
          </cell>
          <cell r="B398" t="str">
            <v>диск</v>
          </cell>
          <cell r="C398" t="str">
            <v>51505</v>
          </cell>
          <cell r="D398" t="str">
            <v>51505`810`8`0400`0000010</v>
          </cell>
          <cell r="E398" t="str">
            <v>ЗАО «Стройметресурс»</v>
          </cell>
          <cell r="F398" t="str">
            <v>прочие</v>
          </cell>
          <cell r="H398" t="str">
            <v>0010627</v>
          </cell>
          <cell r="I398">
            <v>37679</v>
          </cell>
          <cell r="J398">
            <v>1000000</v>
          </cell>
          <cell r="K398" t="str">
            <v>Рубли РФ</v>
          </cell>
          <cell r="L398" t="str">
            <v>по предъявлении, но не ранее 23.10.2003г.</v>
          </cell>
          <cell r="M398">
            <v>37917</v>
          </cell>
          <cell r="N398">
            <v>0.25000020768104181</v>
          </cell>
          <cell r="P398">
            <v>859835</v>
          </cell>
          <cell r="Q398">
            <v>0.85983500000000002</v>
          </cell>
          <cell r="R398">
            <v>859835</v>
          </cell>
          <cell r="S398">
            <v>37679</v>
          </cell>
          <cell r="T398" t="str">
            <v>0507/03</v>
          </cell>
          <cell r="U398" t="str">
            <v>ОАО ИФ «ОЛМА»</v>
          </cell>
          <cell r="V398">
            <v>0.86042300000000005</v>
          </cell>
          <cell r="W398">
            <v>860423.12800000003</v>
          </cell>
          <cell r="X398">
            <v>37680</v>
          </cell>
          <cell r="Y398" t="str">
            <v>28/02-05</v>
          </cell>
          <cell r="Z398" t="str">
            <v>ООО «ТПК «Экском»</v>
          </cell>
          <cell r="AA398">
            <v>588.12800000002608</v>
          </cell>
          <cell r="AB398">
            <v>0.25000020768104181</v>
          </cell>
          <cell r="AC398">
            <v>0.24966036507005357</v>
          </cell>
          <cell r="AD398" t="str">
            <v>обменен</v>
          </cell>
          <cell r="AF398" t="str">
            <v/>
          </cell>
          <cell r="AG398" t="str">
            <v/>
          </cell>
          <cell r="AI398" t="str">
            <v/>
          </cell>
        </row>
        <row r="399">
          <cell r="A399">
            <v>395</v>
          </cell>
          <cell r="B399" t="str">
            <v>диск</v>
          </cell>
          <cell r="C399" t="str">
            <v>51505</v>
          </cell>
          <cell r="D399" t="str">
            <v>51505`810`8`0400`0000010</v>
          </cell>
          <cell r="E399" t="str">
            <v>ЗАО «Стройметресурс»</v>
          </cell>
          <cell r="F399" t="str">
            <v>прочие</v>
          </cell>
          <cell r="H399" t="str">
            <v>0010628</v>
          </cell>
          <cell r="I399">
            <v>37679</v>
          </cell>
          <cell r="J399">
            <v>1000000</v>
          </cell>
          <cell r="K399" t="str">
            <v>Рубли РФ</v>
          </cell>
          <cell r="L399" t="str">
            <v>по предъявлении, но не ранее 23.10.2003г.</v>
          </cell>
          <cell r="M399">
            <v>37917</v>
          </cell>
          <cell r="N399">
            <v>0.25000020768104181</v>
          </cell>
          <cell r="P399">
            <v>859835</v>
          </cell>
          <cell r="Q399">
            <v>0.85983500000000002</v>
          </cell>
          <cell r="R399">
            <v>859835</v>
          </cell>
          <cell r="S399">
            <v>37679</v>
          </cell>
          <cell r="T399" t="str">
            <v>0507/03</v>
          </cell>
          <cell r="U399" t="str">
            <v>ОАО ИФ «ОЛМА»</v>
          </cell>
          <cell r="V399">
            <v>0.86042300000000005</v>
          </cell>
          <cell r="W399">
            <v>860423.12800000003</v>
          </cell>
          <cell r="X399">
            <v>37680</v>
          </cell>
          <cell r="Y399" t="str">
            <v>28/02-05</v>
          </cell>
          <cell r="Z399" t="str">
            <v>ООО «ТПК «Экском»</v>
          </cell>
          <cell r="AA399">
            <v>588.12800000002608</v>
          </cell>
          <cell r="AB399">
            <v>0.25000020768104181</v>
          </cell>
          <cell r="AC399">
            <v>0.24966036507005357</v>
          </cell>
          <cell r="AD399" t="str">
            <v>обменен</v>
          </cell>
          <cell r="AF399" t="str">
            <v/>
          </cell>
          <cell r="AG399" t="str">
            <v/>
          </cell>
          <cell r="AI399" t="str">
            <v/>
          </cell>
        </row>
        <row r="400">
          <cell r="A400">
            <v>396</v>
          </cell>
          <cell r="B400" t="str">
            <v>диск</v>
          </cell>
          <cell r="C400" t="str">
            <v>51505</v>
          </cell>
          <cell r="D400" t="str">
            <v>51505`810`8`0400`0000010</v>
          </cell>
          <cell r="E400" t="str">
            <v>ЗАО «Стройметресурс»</v>
          </cell>
          <cell r="F400" t="str">
            <v>прочие</v>
          </cell>
          <cell r="H400" t="str">
            <v>0010629</v>
          </cell>
          <cell r="I400">
            <v>37679</v>
          </cell>
          <cell r="J400">
            <v>1000000</v>
          </cell>
          <cell r="K400" t="str">
            <v>Рубли РФ</v>
          </cell>
          <cell r="L400" t="str">
            <v>по предъявлении, но не ранее 23.10.2003г.</v>
          </cell>
          <cell r="M400">
            <v>37917</v>
          </cell>
          <cell r="N400">
            <v>0.25000020768104181</v>
          </cell>
          <cell r="P400">
            <v>859835</v>
          </cell>
          <cell r="Q400">
            <v>0.85983500000000002</v>
          </cell>
          <cell r="R400">
            <v>859835</v>
          </cell>
          <cell r="S400">
            <v>37679</v>
          </cell>
          <cell r="T400" t="str">
            <v>0507/03</v>
          </cell>
          <cell r="U400" t="str">
            <v>ОАО ИФ «ОЛМА»</v>
          </cell>
          <cell r="V400">
            <v>0.88771100000000003</v>
          </cell>
          <cell r="W400">
            <v>887711</v>
          </cell>
          <cell r="X400">
            <v>37746</v>
          </cell>
          <cell r="Y400" t="str">
            <v>05/05-04</v>
          </cell>
          <cell r="Z400" t="str">
            <v>ООО «Уральская нефтепромышленная компания»</v>
          </cell>
          <cell r="AA400">
            <v>27876</v>
          </cell>
          <cell r="AB400">
            <v>0.25000020768104181</v>
          </cell>
          <cell r="AC400">
            <v>0.17661736384861762</v>
          </cell>
          <cell r="AD400" t="str">
            <v>продан</v>
          </cell>
          <cell r="AE400">
            <v>1</v>
          </cell>
          <cell r="AF400">
            <v>8598.35</v>
          </cell>
          <cell r="AG400" t="str">
            <v>51510`810`6`0400`0000027</v>
          </cell>
          <cell r="AI400" t="str">
            <v/>
          </cell>
        </row>
        <row r="401">
          <cell r="A401">
            <v>397</v>
          </cell>
          <cell r="B401" t="str">
            <v>диск</v>
          </cell>
          <cell r="C401" t="str">
            <v>51505</v>
          </cell>
          <cell r="D401" t="str">
            <v>51505`810`8`0400`0000010</v>
          </cell>
          <cell r="E401" t="str">
            <v>ЗАО «Стройметресурс»</v>
          </cell>
          <cell r="F401" t="str">
            <v>прочие</v>
          </cell>
          <cell r="H401" t="str">
            <v>0010630</v>
          </cell>
          <cell r="I401">
            <v>37679</v>
          </cell>
          <cell r="J401">
            <v>1000000</v>
          </cell>
          <cell r="K401" t="str">
            <v>Рубли РФ</v>
          </cell>
          <cell r="L401" t="str">
            <v>по предъявлении, но не ранее 23.10.2003г.</v>
          </cell>
          <cell r="M401">
            <v>37917</v>
          </cell>
          <cell r="N401">
            <v>0.25000020768104181</v>
          </cell>
          <cell r="P401">
            <v>859835</v>
          </cell>
          <cell r="Q401">
            <v>0.85983500000000002</v>
          </cell>
          <cell r="R401">
            <v>859835</v>
          </cell>
          <cell r="S401">
            <v>37679</v>
          </cell>
          <cell r="T401" t="str">
            <v>0507/03</v>
          </cell>
          <cell r="U401" t="str">
            <v>ОАО ИФ «ОЛМА»</v>
          </cell>
          <cell r="V401">
            <v>0.88771100000000003</v>
          </cell>
          <cell r="W401">
            <v>887711</v>
          </cell>
          <cell r="X401">
            <v>37746</v>
          </cell>
          <cell r="Y401" t="str">
            <v>05/05-04</v>
          </cell>
          <cell r="Z401" t="str">
            <v>ООО «Уральская нефтепромышленная компания»</v>
          </cell>
          <cell r="AA401">
            <v>27876</v>
          </cell>
          <cell r="AB401">
            <v>0.25000020768104181</v>
          </cell>
          <cell r="AC401">
            <v>0.17661736384861762</v>
          </cell>
          <cell r="AD401" t="str">
            <v>продан</v>
          </cell>
          <cell r="AE401">
            <v>1</v>
          </cell>
          <cell r="AF401">
            <v>8598.35</v>
          </cell>
          <cell r="AG401" t="str">
            <v>51510`810`6`0400`0000027</v>
          </cell>
          <cell r="AI401" t="str">
            <v/>
          </cell>
        </row>
        <row r="402">
          <cell r="A402">
            <v>398</v>
          </cell>
          <cell r="B402" t="str">
            <v>диск</v>
          </cell>
          <cell r="C402" t="str">
            <v>51505</v>
          </cell>
          <cell r="D402" t="str">
            <v>51505`810`4`0400`0000009</v>
          </cell>
          <cell r="E402" t="str">
            <v>ООО «ТПК «Экском»</v>
          </cell>
          <cell r="F402" t="str">
            <v>прочие</v>
          </cell>
          <cell r="H402" t="str">
            <v>000002</v>
          </cell>
          <cell r="I402">
            <v>37680</v>
          </cell>
          <cell r="J402">
            <v>5068245.82</v>
          </cell>
          <cell r="K402" t="str">
            <v>Рубли РФ</v>
          </cell>
          <cell r="L402" t="str">
            <v>по предъявлении, но не ранее 15.11.2003г.</v>
          </cell>
          <cell r="M402">
            <v>37940</v>
          </cell>
          <cell r="N402">
            <v>0.24999999919538715</v>
          </cell>
          <cell r="P402">
            <v>4302115.6399999997</v>
          </cell>
          <cell r="Q402">
            <v>0.84883720971529342</v>
          </cell>
          <cell r="R402">
            <v>4302115.6399999997</v>
          </cell>
          <cell r="S402">
            <v>37680</v>
          </cell>
          <cell r="T402" t="str">
            <v>28/02-05</v>
          </cell>
          <cell r="U402" t="str">
            <v>ООО «ТПК «Экском»</v>
          </cell>
          <cell r="V402">
            <v>0.93165699999999996</v>
          </cell>
          <cell r="W402">
            <v>4721865</v>
          </cell>
          <cell r="X402">
            <v>37831</v>
          </cell>
          <cell r="Y402" t="str">
            <v>29/07-01</v>
          </cell>
          <cell r="Z402" t="str">
            <v>ООО «ТПК «Экском»</v>
          </cell>
          <cell r="AA402">
            <v>419749.36000000034</v>
          </cell>
          <cell r="AB402">
            <v>0.24999999919538715</v>
          </cell>
          <cell r="AC402">
            <v>0.23584348291108279</v>
          </cell>
          <cell r="AD402" t="str">
            <v>обменен</v>
          </cell>
          <cell r="AE402">
            <v>1</v>
          </cell>
          <cell r="AF402">
            <v>43021.1564</v>
          </cell>
          <cell r="AG402" t="str">
            <v>51510`810`0`0400`0000041</v>
          </cell>
          <cell r="AI402" t="str">
            <v/>
          </cell>
        </row>
        <row r="403">
          <cell r="A403">
            <v>399</v>
          </cell>
          <cell r="B403" t="str">
            <v>диск</v>
          </cell>
          <cell r="C403" t="str">
            <v>51505</v>
          </cell>
          <cell r="D403" t="str">
            <v>51505`810`7`0400`0000013</v>
          </cell>
          <cell r="E403" t="str">
            <v>ОАО «Сибайский мясокомбинат»</v>
          </cell>
          <cell r="F403" t="str">
            <v>прочие</v>
          </cell>
          <cell r="G403" t="str">
            <v>СМ</v>
          </cell>
          <cell r="H403" t="str">
            <v>0000201</v>
          </cell>
          <cell r="I403">
            <v>37644</v>
          </cell>
          <cell r="J403">
            <v>3281545</v>
          </cell>
          <cell r="K403" t="str">
            <v>Рубли РФ</v>
          </cell>
          <cell r="L403" t="str">
            <v>по предъявлении, но не ранее 25.11.2003г.</v>
          </cell>
          <cell r="M403">
            <v>37950</v>
          </cell>
          <cell r="N403">
            <v>0.11040791747177084</v>
          </cell>
          <cell r="P403">
            <v>3027000</v>
          </cell>
          <cell r="Q403">
            <v>0.92243135474296412</v>
          </cell>
          <cell r="R403">
            <v>3027000</v>
          </cell>
          <cell r="S403">
            <v>37672</v>
          </cell>
          <cell r="T403" t="str">
            <v>20/02-03</v>
          </cell>
          <cell r="U403" t="str">
            <v>ЗАО «Правовед»</v>
          </cell>
          <cell r="V403">
            <v>0.922431</v>
          </cell>
          <cell r="W403">
            <v>3027000</v>
          </cell>
          <cell r="X403">
            <v>37778</v>
          </cell>
          <cell r="Y403" t="str">
            <v>06/06-02-1</v>
          </cell>
          <cell r="Z403" t="str">
            <v>ООО «Фирма «Башкирские инвестиции»</v>
          </cell>
          <cell r="AA403">
            <v>0</v>
          </cell>
          <cell r="AB403">
            <v>0.11040791747177084</v>
          </cell>
          <cell r="AC403">
            <v>0</v>
          </cell>
          <cell r="AD403" t="str">
            <v>продан</v>
          </cell>
          <cell r="AE403">
            <v>1</v>
          </cell>
          <cell r="AF403">
            <v>30270</v>
          </cell>
          <cell r="AG403" t="str">
            <v>51510`810`8`0400`0000047</v>
          </cell>
          <cell r="AI403" t="str">
            <v/>
          </cell>
        </row>
        <row r="404">
          <cell r="A404">
            <v>400</v>
          </cell>
          <cell r="B404" t="str">
            <v>диск</v>
          </cell>
          <cell r="C404" t="str">
            <v>51501</v>
          </cell>
          <cell r="D404" t="str">
            <v>51501`810`1`0400`0000015</v>
          </cell>
          <cell r="E404" t="str">
            <v>ЗАО «Правовед»</v>
          </cell>
          <cell r="F404" t="str">
            <v>прочие</v>
          </cell>
          <cell r="H404" t="str">
            <v>0000201</v>
          </cell>
          <cell r="I404">
            <v>37672</v>
          </cell>
          <cell r="J404">
            <v>2400000</v>
          </cell>
          <cell r="K404" t="str">
            <v>Рубли РФ</v>
          </cell>
          <cell r="L404" t="str">
            <v>по предъявлении</v>
          </cell>
          <cell r="M404">
            <v>37672</v>
          </cell>
          <cell r="N404">
            <v>0</v>
          </cell>
          <cell r="P404">
            <v>2400000</v>
          </cell>
          <cell r="Q404">
            <v>1</v>
          </cell>
          <cell r="R404">
            <v>2400000</v>
          </cell>
          <cell r="S404">
            <v>37672</v>
          </cell>
          <cell r="T404" t="str">
            <v>20/02-04</v>
          </cell>
          <cell r="U404" t="str">
            <v>ЗАО «Правовед»</v>
          </cell>
          <cell r="V404">
            <v>1</v>
          </cell>
          <cell r="W404">
            <v>2400000</v>
          </cell>
          <cell r="X404">
            <v>37680</v>
          </cell>
          <cell r="Y404" t="str">
            <v>28/02-102</v>
          </cell>
          <cell r="Z404" t="str">
            <v>ЗАО «Правовед»</v>
          </cell>
          <cell r="AA404">
            <v>0</v>
          </cell>
          <cell r="AB404">
            <v>0</v>
          </cell>
          <cell r="AC404">
            <v>0</v>
          </cell>
          <cell r="AD404" t="str">
            <v>предъявлен</v>
          </cell>
          <cell r="AF404" t="str">
            <v/>
          </cell>
          <cell r="AG404" t="str">
            <v/>
          </cell>
          <cell r="AI404" t="str">
            <v/>
          </cell>
        </row>
        <row r="405">
          <cell r="A405">
            <v>401</v>
          </cell>
          <cell r="B405" t="str">
            <v>диск</v>
          </cell>
          <cell r="C405" t="str">
            <v>51501</v>
          </cell>
          <cell r="D405" t="str">
            <v>51501`810`1`0400`0000015</v>
          </cell>
          <cell r="E405" t="str">
            <v>ЗАО «Правовед»</v>
          </cell>
          <cell r="F405" t="str">
            <v>прочие</v>
          </cell>
          <cell r="H405" t="str">
            <v>0000202</v>
          </cell>
          <cell r="I405">
            <v>37672</v>
          </cell>
          <cell r="J405">
            <v>4876000</v>
          </cell>
          <cell r="K405" t="str">
            <v>Рубли РФ</v>
          </cell>
          <cell r="L405" t="str">
            <v>по предъявлении</v>
          </cell>
          <cell r="M405">
            <v>37672</v>
          </cell>
          <cell r="N405">
            <v>0</v>
          </cell>
          <cell r="P405">
            <v>4876000</v>
          </cell>
          <cell r="Q405">
            <v>1</v>
          </cell>
          <cell r="R405">
            <v>4876000</v>
          </cell>
          <cell r="S405">
            <v>37672</v>
          </cell>
          <cell r="T405" t="str">
            <v>20/02-04</v>
          </cell>
          <cell r="U405" t="str">
            <v>ЗАО «Правовед»</v>
          </cell>
          <cell r="V405">
            <v>1</v>
          </cell>
          <cell r="W405">
            <v>4876000</v>
          </cell>
          <cell r="X405">
            <v>37680</v>
          </cell>
          <cell r="Y405" t="str">
            <v>28/02-102</v>
          </cell>
          <cell r="Z405" t="str">
            <v>ЗАО «Правовед»</v>
          </cell>
          <cell r="AA405">
            <v>0</v>
          </cell>
          <cell r="AB405">
            <v>0</v>
          </cell>
          <cell r="AC405">
            <v>0</v>
          </cell>
          <cell r="AD405" t="str">
            <v>предъявлен</v>
          </cell>
          <cell r="AF405" t="str">
            <v/>
          </cell>
          <cell r="AG405" t="str">
            <v/>
          </cell>
          <cell r="AI405" t="str">
            <v/>
          </cell>
        </row>
        <row r="406">
          <cell r="A406">
            <v>402</v>
          </cell>
          <cell r="B406" t="str">
            <v>диск</v>
          </cell>
          <cell r="C406" t="str">
            <v>51505</v>
          </cell>
          <cell r="D406" t="str">
            <v>51505`810`8`0400`0000007</v>
          </cell>
          <cell r="E406" t="str">
            <v>ЗАО «Правовед»</v>
          </cell>
          <cell r="F406" t="str">
            <v>прочие</v>
          </cell>
          <cell r="H406" t="str">
            <v>0000203</v>
          </cell>
          <cell r="I406">
            <v>37672</v>
          </cell>
          <cell r="J406">
            <v>296800</v>
          </cell>
          <cell r="K406" t="str">
            <v>Рубли РФ</v>
          </cell>
          <cell r="L406" t="str">
            <v>по предъявлении, но не ранее 20.02.2004г.</v>
          </cell>
          <cell r="M406">
            <v>38037</v>
          </cell>
          <cell r="N406">
            <v>0.12</v>
          </cell>
          <cell r="P406">
            <v>265000</v>
          </cell>
          <cell r="Q406">
            <v>0.8928571428571429</v>
          </cell>
          <cell r="R406">
            <v>265000</v>
          </cell>
          <cell r="S406">
            <v>37672</v>
          </cell>
          <cell r="T406" t="str">
            <v>20/02-04</v>
          </cell>
          <cell r="U406" t="str">
            <v>ЗАО «Правовед»</v>
          </cell>
          <cell r="V406">
            <v>0.89285700000000001</v>
          </cell>
          <cell r="W406">
            <v>265000</v>
          </cell>
          <cell r="X406">
            <v>37778</v>
          </cell>
          <cell r="Y406" t="str">
            <v>06/06-02-1</v>
          </cell>
          <cell r="Z406" t="str">
            <v>ООО «Фирма «Башкирские инвестиции»</v>
          </cell>
          <cell r="AA406">
            <v>0</v>
          </cell>
          <cell r="AB406">
            <v>0.12</v>
          </cell>
          <cell r="AC406">
            <v>0</v>
          </cell>
          <cell r="AD406" t="str">
            <v>продан</v>
          </cell>
          <cell r="AE406">
            <v>1</v>
          </cell>
          <cell r="AF406">
            <v>2650</v>
          </cell>
          <cell r="AG406" t="str">
            <v>51510`810`6`0400`0000030</v>
          </cell>
          <cell r="AI406" t="str">
            <v/>
          </cell>
        </row>
        <row r="407">
          <cell r="A407">
            <v>403</v>
          </cell>
          <cell r="B407" t="str">
            <v>диск</v>
          </cell>
          <cell r="C407" t="str">
            <v>51505</v>
          </cell>
          <cell r="D407" t="str">
            <v>51505`810`4`0400`0000012</v>
          </cell>
          <cell r="E407" t="str">
            <v>ООО «Альта»</v>
          </cell>
          <cell r="F407" t="str">
            <v>прочие</v>
          </cell>
          <cell r="H407" t="str">
            <v>0000201</v>
          </cell>
          <cell r="I407">
            <v>37680</v>
          </cell>
          <cell r="J407">
            <v>3360000</v>
          </cell>
          <cell r="K407" t="str">
            <v>Рубли РФ</v>
          </cell>
          <cell r="L407" t="str">
            <v>по предъявлении, но не ранее 28.02.2004г.</v>
          </cell>
          <cell r="M407">
            <v>38045</v>
          </cell>
          <cell r="N407">
            <v>0.12</v>
          </cell>
          <cell r="P407">
            <v>3000000</v>
          </cell>
          <cell r="Q407">
            <v>0.8928571428571429</v>
          </cell>
          <cell r="R407">
            <v>3000000</v>
          </cell>
          <cell r="S407">
            <v>37680</v>
          </cell>
          <cell r="T407" t="str">
            <v>28/02-10</v>
          </cell>
          <cell r="U407" t="str">
            <v>ООО «Альта»</v>
          </cell>
          <cell r="V407">
            <v>0.89285700000000001</v>
          </cell>
          <cell r="W407">
            <v>3000000</v>
          </cell>
          <cell r="X407">
            <v>37890</v>
          </cell>
          <cell r="Y407" t="str">
            <v>26/09-08</v>
          </cell>
          <cell r="Z407" t="str">
            <v>ООО «Альта»</v>
          </cell>
          <cell r="AA407">
            <v>0</v>
          </cell>
          <cell r="AB407">
            <v>0.12</v>
          </cell>
          <cell r="AC407">
            <v>0</v>
          </cell>
          <cell r="AD407" t="str">
            <v>продан</v>
          </cell>
          <cell r="AE407">
            <v>1</v>
          </cell>
          <cell r="AF407">
            <v>30000</v>
          </cell>
          <cell r="AG407" t="str">
            <v>51510`810`0`0400`0000025</v>
          </cell>
          <cell r="AI407" t="str">
            <v/>
          </cell>
        </row>
        <row r="408">
          <cell r="A408">
            <v>404</v>
          </cell>
          <cell r="B408" t="str">
            <v>диск</v>
          </cell>
          <cell r="C408" t="str">
            <v>51505</v>
          </cell>
          <cell r="D408" t="str">
            <v>51505`810`4`0400`0000012</v>
          </cell>
          <cell r="E408" t="str">
            <v>ООО «Альта»</v>
          </cell>
          <cell r="F408" t="str">
            <v>прочие</v>
          </cell>
          <cell r="H408" t="str">
            <v>0000202</v>
          </cell>
          <cell r="I408">
            <v>37680</v>
          </cell>
          <cell r="J408">
            <v>2240000</v>
          </cell>
          <cell r="K408" t="str">
            <v>Рубли РФ</v>
          </cell>
          <cell r="L408" t="str">
            <v>по предъявлении, но не ранее 28.02.2004г.</v>
          </cell>
          <cell r="M408">
            <v>38045</v>
          </cell>
          <cell r="N408">
            <v>0.12</v>
          </cell>
          <cell r="P408">
            <v>2000000</v>
          </cell>
          <cell r="Q408">
            <v>0.8928571428571429</v>
          </cell>
          <cell r="R408">
            <v>2000000</v>
          </cell>
          <cell r="S408">
            <v>37680</v>
          </cell>
          <cell r="T408" t="str">
            <v>28/02-10</v>
          </cell>
          <cell r="U408" t="str">
            <v>ООО «Альта»</v>
          </cell>
          <cell r="V408">
            <v>0.89285700000000001</v>
          </cell>
          <cell r="W408">
            <v>2000000</v>
          </cell>
          <cell r="X408">
            <v>37890</v>
          </cell>
          <cell r="Y408" t="str">
            <v>26/09-08</v>
          </cell>
          <cell r="Z408" t="str">
            <v>ООО «Альта»</v>
          </cell>
          <cell r="AA408">
            <v>0</v>
          </cell>
          <cell r="AB408">
            <v>0.12</v>
          </cell>
          <cell r="AC408">
            <v>0</v>
          </cell>
          <cell r="AD408" t="str">
            <v>продан</v>
          </cell>
          <cell r="AE408">
            <v>1</v>
          </cell>
          <cell r="AF408">
            <v>20000</v>
          </cell>
          <cell r="AG408" t="str">
            <v>51510`810`0`0400`0000025</v>
          </cell>
          <cell r="AI408" t="str">
            <v/>
          </cell>
        </row>
        <row r="409">
          <cell r="A409">
            <v>405</v>
          </cell>
          <cell r="B409" t="str">
            <v>диск</v>
          </cell>
          <cell r="C409" t="str">
            <v>51505</v>
          </cell>
          <cell r="D409" t="str">
            <v>51505`810`4`0400`0000012</v>
          </cell>
          <cell r="E409" t="str">
            <v>ООО «Альта»</v>
          </cell>
          <cell r="F409" t="str">
            <v>прочие</v>
          </cell>
          <cell r="H409" t="str">
            <v>0000203</v>
          </cell>
          <cell r="I409">
            <v>37680</v>
          </cell>
          <cell r="J409">
            <v>1120000</v>
          </cell>
          <cell r="K409" t="str">
            <v>Рубли РФ</v>
          </cell>
          <cell r="L409" t="str">
            <v>по предъявлении, но не ранее 28.02.2004г.</v>
          </cell>
          <cell r="M409">
            <v>38045</v>
          </cell>
          <cell r="N409">
            <v>0.12</v>
          </cell>
          <cell r="P409">
            <v>1000000</v>
          </cell>
          <cell r="Q409">
            <v>0.8928571428571429</v>
          </cell>
          <cell r="R409">
            <v>1000000</v>
          </cell>
          <cell r="S409">
            <v>37680</v>
          </cell>
          <cell r="T409" t="str">
            <v>28/02-10</v>
          </cell>
          <cell r="U409" t="str">
            <v>ООО «Альта»</v>
          </cell>
          <cell r="V409">
            <v>0.89285700000000001</v>
          </cell>
          <cell r="W409">
            <v>1000000</v>
          </cell>
          <cell r="X409">
            <v>37890</v>
          </cell>
          <cell r="Y409" t="str">
            <v>26/09-08</v>
          </cell>
          <cell r="Z409" t="str">
            <v>ООО «Альта»</v>
          </cell>
          <cell r="AA409">
            <v>0</v>
          </cell>
          <cell r="AB409">
            <v>0.12</v>
          </cell>
          <cell r="AC409">
            <v>0</v>
          </cell>
          <cell r="AD409" t="str">
            <v>продан</v>
          </cell>
          <cell r="AE409">
            <v>1</v>
          </cell>
          <cell r="AF409">
            <v>10000</v>
          </cell>
          <cell r="AG409" t="str">
            <v>51510`810`0`0400`0000025</v>
          </cell>
          <cell r="AI409" t="str">
            <v/>
          </cell>
        </row>
        <row r="410">
          <cell r="A410">
            <v>406</v>
          </cell>
          <cell r="B410" t="str">
            <v>диск</v>
          </cell>
          <cell r="C410" t="str">
            <v>51505</v>
          </cell>
          <cell r="D410" t="str">
            <v>51505`810`4`0400`0000012</v>
          </cell>
          <cell r="E410" t="str">
            <v>ООО «Альта»</v>
          </cell>
          <cell r="F410" t="str">
            <v>прочие</v>
          </cell>
          <cell r="H410" t="str">
            <v>0000204</v>
          </cell>
          <cell r="I410">
            <v>37680</v>
          </cell>
          <cell r="J410">
            <v>1120000</v>
          </cell>
          <cell r="K410" t="str">
            <v>Рубли РФ</v>
          </cell>
          <cell r="L410" t="str">
            <v>по предъявлении, но не ранее 28.02.2004г.</v>
          </cell>
          <cell r="M410">
            <v>38045</v>
          </cell>
          <cell r="N410">
            <v>0.12</v>
          </cell>
          <cell r="P410">
            <v>1000000</v>
          </cell>
          <cell r="Q410">
            <v>0.8928571428571429</v>
          </cell>
          <cell r="R410">
            <v>1000000</v>
          </cell>
          <cell r="S410">
            <v>37680</v>
          </cell>
          <cell r="T410" t="str">
            <v>28/02-10</v>
          </cell>
          <cell r="U410" t="str">
            <v>ООО «Альта»</v>
          </cell>
          <cell r="W410">
            <v>1000000</v>
          </cell>
          <cell r="X410">
            <v>37852</v>
          </cell>
          <cell r="Y410" t="str">
            <v>19/08-02</v>
          </cell>
          <cell r="Z410" t="str">
            <v>ООО «Альта»</v>
          </cell>
          <cell r="AA410">
            <v>0</v>
          </cell>
          <cell r="AB410">
            <v>0.12</v>
          </cell>
          <cell r="AC410">
            <v>0</v>
          </cell>
          <cell r="AD410" t="str">
            <v>обменен</v>
          </cell>
          <cell r="AE410">
            <v>1</v>
          </cell>
          <cell r="AF410">
            <v>10000</v>
          </cell>
          <cell r="AG410" t="str">
            <v>51510`810`0`0400`0000025</v>
          </cell>
          <cell r="AI410" t="str">
            <v/>
          </cell>
        </row>
        <row r="411">
          <cell r="A411">
            <v>407</v>
          </cell>
          <cell r="B411" t="str">
            <v>диск</v>
          </cell>
          <cell r="C411" t="str">
            <v>51501</v>
          </cell>
          <cell r="D411" t="str">
            <v>51501`810`1`0400`0000015</v>
          </cell>
          <cell r="E411" t="str">
            <v>ЗАО «Правовед»</v>
          </cell>
          <cell r="F411" t="str">
            <v>прочие</v>
          </cell>
          <cell r="H411" t="str">
            <v>0000204</v>
          </cell>
          <cell r="I411">
            <v>37680</v>
          </cell>
          <cell r="J411">
            <v>240000</v>
          </cell>
          <cell r="K411" t="str">
            <v>Рубли РФ</v>
          </cell>
          <cell r="L411" t="str">
            <v>по предъявлении</v>
          </cell>
          <cell r="M411">
            <v>37680</v>
          </cell>
          <cell r="N411">
            <v>0</v>
          </cell>
          <cell r="P411">
            <v>240000</v>
          </cell>
          <cell r="Q411">
            <v>1</v>
          </cell>
          <cell r="R411">
            <v>240000</v>
          </cell>
          <cell r="S411">
            <v>37680</v>
          </cell>
          <cell r="T411" t="str">
            <v>28/02-06</v>
          </cell>
          <cell r="U411" t="str">
            <v>ЗАО «Правовед»</v>
          </cell>
          <cell r="V411">
            <v>1</v>
          </cell>
          <cell r="W411">
            <v>240000</v>
          </cell>
          <cell r="X411">
            <v>37685</v>
          </cell>
          <cell r="Y411" t="str">
            <v>05/03-100</v>
          </cell>
          <cell r="Z411" t="str">
            <v>ЗАО «Правовед»</v>
          </cell>
          <cell r="AA411">
            <v>0</v>
          </cell>
          <cell r="AB411">
            <v>0</v>
          </cell>
          <cell r="AC411">
            <v>0</v>
          </cell>
          <cell r="AD411" t="str">
            <v>предъявлен</v>
          </cell>
          <cell r="AE411">
            <v>1</v>
          </cell>
          <cell r="AF411">
            <v>2400</v>
          </cell>
          <cell r="AG411" t="str">
            <v>51510`810`6`0400`0000030</v>
          </cell>
          <cell r="AI411" t="str">
            <v/>
          </cell>
        </row>
        <row r="412">
          <cell r="A412">
            <v>408</v>
          </cell>
          <cell r="B412" t="str">
            <v>диск</v>
          </cell>
          <cell r="C412" t="str">
            <v>51505</v>
          </cell>
          <cell r="D412" t="str">
            <v>51505`810`1`0400`0000011</v>
          </cell>
          <cell r="E412" t="str">
            <v>ООО «Башкирская аудиторская компания»</v>
          </cell>
          <cell r="F412" t="str">
            <v>прочие</v>
          </cell>
          <cell r="H412" t="str">
            <v>0000201</v>
          </cell>
          <cell r="I412">
            <v>37680</v>
          </cell>
          <cell r="J412">
            <v>2688000</v>
          </cell>
          <cell r="K412" t="str">
            <v>Рубли РФ</v>
          </cell>
          <cell r="L412" t="str">
            <v>по предъявлении, но не ранее 28.02.2004г.</v>
          </cell>
          <cell r="M412">
            <v>38045</v>
          </cell>
          <cell r="N412">
            <v>0.12</v>
          </cell>
          <cell r="P412">
            <v>2400000</v>
          </cell>
          <cell r="Q412">
            <v>0.8928571428571429</v>
          </cell>
          <cell r="R412">
            <v>2400000</v>
          </cell>
          <cell r="S412">
            <v>37680</v>
          </cell>
          <cell r="T412" t="str">
            <v>28/02-07</v>
          </cell>
          <cell r="U412" t="str">
            <v>ООО «Башкирская аудиторская компания»</v>
          </cell>
          <cell r="V412">
            <v>0.89285700000000001</v>
          </cell>
          <cell r="W412">
            <v>2400000</v>
          </cell>
          <cell r="X412">
            <v>37818</v>
          </cell>
          <cell r="Y412" t="str">
            <v>16/07-10</v>
          </cell>
          <cell r="Z412" t="str">
            <v>ООО «Башкирская аудиторская компания»</v>
          </cell>
          <cell r="AA412">
            <v>0</v>
          </cell>
          <cell r="AB412">
            <v>0.12</v>
          </cell>
          <cell r="AC412">
            <v>0</v>
          </cell>
          <cell r="AD412" t="str">
            <v>продан</v>
          </cell>
          <cell r="AE412">
            <v>1</v>
          </cell>
          <cell r="AF412">
            <v>24000</v>
          </cell>
          <cell r="AG412" t="str">
            <v>51510`810`9`0400`0000028</v>
          </cell>
          <cell r="AI412" t="str">
            <v/>
          </cell>
        </row>
        <row r="413">
          <cell r="A413">
            <v>409</v>
          </cell>
          <cell r="B413" t="str">
            <v>диск</v>
          </cell>
          <cell r="C413" t="str">
            <v>51403</v>
          </cell>
          <cell r="D413" t="str">
            <v>51403`810`1`0400`0000003</v>
          </cell>
          <cell r="E413" t="str">
            <v>АКБ «Гранит»</v>
          </cell>
          <cell r="F413" t="str">
            <v>банк</v>
          </cell>
          <cell r="H413" t="str">
            <v>0001399</v>
          </cell>
          <cell r="I413">
            <v>37592</v>
          </cell>
          <cell r="J413">
            <v>5000000</v>
          </cell>
          <cell r="K413" t="str">
            <v>Рубли РФ</v>
          </cell>
          <cell r="L413" t="str">
            <v>по предъявлении, но не ранее 15.05.2003</v>
          </cell>
          <cell r="M413">
            <v>37756</v>
          </cell>
          <cell r="N413">
            <v>0.23560209424083772</v>
          </cell>
          <cell r="P413">
            <v>4775000</v>
          </cell>
          <cell r="Q413">
            <v>0.95499999999999996</v>
          </cell>
          <cell r="R413">
            <v>4775000</v>
          </cell>
          <cell r="S413">
            <v>37683</v>
          </cell>
          <cell r="T413" t="str">
            <v>03/03-514-03</v>
          </cell>
          <cell r="U413" t="str">
            <v>ОАО ИФ «ОЛМА»</v>
          </cell>
          <cell r="V413">
            <v>0.96892</v>
          </cell>
          <cell r="W413">
            <v>4844599</v>
          </cell>
          <cell r="X413">
            <v>37711</v>
          </cell>
          <cell r="Y413" t="str">
            <v>31/03-0575-03</v>
          </cell>
          <cell r="Z413" t="str">
            <v>ОАО ИФ «ОЛМА»</v>
          </cell>
          <cell r="AA413">
            <v>69599</v>
          </cell>
          <cell r="AB413">
            <v>0.23560209424083772</v>
          </cell>
          <cell r="AC413">
            <v>0.19000474943904264</v>
          </cell>
          <cell r="AD413" t="str">
            <v>продан</v>
          </cell>
          <cell r="AF413" t="str">
            <v/>
          </cell>
          <cell r="AG413" t="str">
            <v/>
          </cell>
          <cell r="AI413" t="str">
            <v/>
          </cell>
        </row>
        <row r="414">
          <cell r="A414">
            <v>410</v>
          </cell>
          <cell r="B414" t="str">
            <v>диск</v>
          </cell>
          <cell r="C414" t="str">
            <v>51403</v>
          </cell>
          <cell r="D414" t="str">
            <v>51403`810`1`0400`0000003</v>
          </cell>
          <cell r="E414" t="str">
            <v>АКБ «Гранит»</v>
          </cell>
          <cell r="F414" t="str">
            <v>банк</v>
          </cell>
          <cell r="H414" t="str">
            <v>0001400</v>
          </cell>
          <cell r="I414">
            <v>37592</v>
          </cell>
          <cell r="J414">
            <v>1000000</v>
          </cell>
          <cell r="K414" t="str">
            <v>Рубли РФ</v>
          </cell>
          <cell r="L414" t="str">
            <v>по предъявлении, но не ранее 15.05.2003</v>
          </cell>
          <cell r="M414">
            <v>37756</v>
          </cell>
          <cell r="N414">
            <v>0.23560209424083772</v>
          </cell>
          <cell r="P414">
            <v>955000</v>
          </cell>
          <cell r="Q414">
            <v>0.95499999999999996</v>
          </cell>
          <cell r="R414">
            <v>955000</v>
          </cell>
          <cell r="S414">
            <v>37683</v>
          </cell>
          <cell r="T414" t="str">
            <v>03/03-514-03</v>
          </cell>
          <cell r="U414" t="str">
            <v>ОАО ИФ «ОЛМА»</v>
          </cell>
          <cell r="V414">
            <v>0.96891899999999997</v>
          </cell>
          <cell r="W414">
            <v>968919</v>
          </cell>
          <cell r="X414">
            <v>37711</v>
          </cell>
          <cell r="Y414" t="str">
            <v>31/03-0575-03</v>
          </cell>
          <cell r="Z414" t="str">
            <v>ОАО ИФ «ОЛМА»</v>
          </cell>
          <cell r="AA414">
            <v>13919</v>
          </cell>
          <cell r="AB414">
            <v>0.23560209424083772</v>
          </cell>
          <cell r="AC414">
            <v>0.18999382946896035</v>
          </cell>
          <cell r="AD414" t="str">
            <v>продан</v>
          </cell>
          <cell r="AF414" t="str">
            <v/>
          </cell>
          <cell r="AG414" t="str">
            <v/>
          </cell>
          <cell r="AI414" t="str">
            <v/>
          </cell>
        </row>
        <row r="415">
          <cell r="A415">
            <v>411</v>
          </cell>
          <cell r="B415" t="str">
            <v>диск</v>
          </cell>
          <cell r="C415" t="str">
            <v>51403</v>
          </cell>
          <cell r="D415" t="str">
            <v>51403`810`1`0400`0000003</v>
          </cell>
          <cell r="E415" t="str">
            <v>АКБ «Гранит»</v>
          </cell>
          <cell r="F415" t="str">
            <v>банк</v>
          </cell>
          <cell r="H415" t="str">
            <v>0001401</v>
          </cell>
          <cell r="I415">
            <v>37592</v>
          </cell>
          <cell r="J415">
            <v>1000000</v>
          </cell>
          <cell r="K415" t="str">
            <v>Рубли РФ</v>
          </cell>
          <cell r="L415" t="str">
            <v>по предъявлении, но не ранее 15.05.2003</v>
          </cell>
          <cell r="M415">
            <v>37756</v>
          </cell>
          <cell r="N415">
            <v>0.23560209424083772</v>
          </cell>
          <cell r="P415">
            <v>955000</v>
          </cell>
          <cell r="Q415">
            <v>0.95499999999999996</v>
          </cell>
          <cell r="R415">
            <v>955000</v>
          </cell>
          <cell r="S415">
            <v>37683</v>
          </cell>
          <cell r="T415" t="str">
            <v>03/03-514-03</v>
          </cell>
          <cell r="U415" t="str">
            <v>ОАО ИФ «ОЛМА»</v>
          </cell>
          <cell r="V415">
            <v>0.96891899999999997</v>
          </cell>
          <cell r="W415">
            <v>968919</v>
          </cell>
          <cell r="X415">
            <v>37711</v>
          </cell>
          <cell r="Y415" t="str">
            <v>31/03-0575-03</v>
          </cell>
          <cell r="Z415" t="str">
            <v>ОАО ИФ «ОЛМА»</v>
          </cell>
          <cell r="AA415">
            <v>13919</v>
          </cell>
          <cell r="AB415">
            <v>0.23560209424083772</v>
          </cell>
          <cell r="AC415">
            <v>0.18999382946896035</v>
          </cell>
          <cell r="AD415" t="str">
            <v>продан</v>
          </cell>
          <cell r="AF415" t="str">
            <v/>
          </cell>
          <cell r="AG415" t="str">
            <v/>
          </cell>
          <cell r="AI415" t="str">
            <v/>
          </cell>
        </row>
        <row r="416">
          <cell r="A416">
            <v>412</v>
          </cell>
          <cell r="B416" t="str">
            <v>диск</v>
          </cell>
          <cell r="C416" t="str">
            <v>51403</v>
          </cell>
          <cell r="D416" t="str">
            <v>51403`810`1`0400`0000003</v>
          </cell>
          <cell r="E416" t="str">
            <v>АКБ «Гранит»</v>
          </cell>
          <cell r="F416" t="str">
            <v>банк</v>
          </cell>
          <cell r="H416" t="str">
            <v>0001402</v>
          </cell>
          <cell r="I416">
            <v>37592</v>
          </cell>
          <cell r="J416">
            <v>1000000</v>
          </cell>
          <cell r="K416" t="str">
            <v>Рубли РФ</v>
          </cell>
          <cell r="L416" t="str">
            <v>по предъявлении, но не ранее 15.05.2003</v>
          </cell>
          <cell r="M416">
            <v>37756</v>
          </cell>
          <cell r="N416">
            <v>0.23560209424083772</v>
          </cell>
          <cell r="P416">
            <v>955000</v>
          </cell>
          <cell r="Q416">
            <v>0.95499999999999996</v>
          </cell>
          <cell r="R416">
            <v>955000</v>
          </cell>
          <cell r="S416">
            <v>37683</v>
          </cell>
          <cell r="T416" t="str">
            <v>03/03-514-03</v>
          </cell>
          <cell r="U416" t="str">
            <v>ОАО ИФ «ОЛМА»</v>
          </cell>
          <cell r="V416">
            <v>0.96891899999999997</v>
          </cell>
          <cell r="W416">
            <v>968919</v>
          </cell>
          <cell r="X416">
            <v>37711</v>
          </cell>
          <cell r="Y416" t="str">
            <v>31/03-0575-03</v>
          </cell>
          <cell r="Z416" t="str">
            <v>ОАО ИФ «ОЛМА»</v>
          </cell>
          <cell r="AA416">
            <v>13919</v>
          </cell>
          <cell r="AB416">
            <v>0.23560209424083772</v>
          </cell>
          <cell r="AC416">
            <v>0.18999382946896035</v>
          </cell>
          <cell r="AD416" t="str">
            <v>продан</v>
          </cell>
          <cell r="AF416" t="str">
            <v/>
          </cell>
          <cell r="AG416" t="str">
            <v/>
          </cell>
          <cell r="AI416" t="str">
            <v/>
          </cell>
        </row>
        <row r="417">
          <cell r="A417">
            <v>413</v>
          </cell>
          <cell r="B417" t="str">
            <v>диск</v>
          </cell>
          <cell r="C417" t="str">
            <v>51403</v>
          </cell>
          <cell r="D417" t="str">
            <v>51403`810`1`0400`0000003</v>
          </cell>
          <cell r="E417" t="str">
            <v>АКБ «Гранит»</v>
          </cell>
          <cell r="F417" t="str">
            <v>банк</v>
          </cell>
          <cell r="H417" t="str">
            <v>0001403</v>
          </cell>
          <cell r="I417">
            <v>37592</v>
          </cell>
          <cell r="J417">
            <v>1000000</v>
          </cell>
          <cell r="K417" t="str">
            <v>Рубли РФ</v>
          </cell>
          <cell r="L417" t="str">
            <v>по предъявлении, но не ранее 15.05.2003</v>
          </cell>
          <cell r="M417">
            <v>37756</v>
          </cell>
          <cell r="N417">
            <v>0.23560209424083772</v>
          </cell>
          <cell r="P417">
            <v>955000</v>
          </cell>
          <cell r="Q417">
            <v>0.95499999999999996</v>
          </cell>
          <cell r="R417">
            <v>955000</v>
          </cell>
          <cell r="S417">
            <v>37683</v>
          </cell>
          <cell r="T417" t="str">
            <v>03/03-514-03</v>
          </cell>
          <cell r="U417" t="str">
            <v>ОАО ИФ «ОЛМА»</v>
          </cell>
          <cell r="V417">
            <v>0.96891899999999997</v>
          </cell>
          <cell r="W417">
            <v>968919</v>
          </cell>
          <cell r="X417">
            <v>37711</v>
          </cell>
          <cell r="Y417" t="str">
            <v>31/03-0575-03</v>
          </cell>
          <cell r="Z417" t="str">
            <v>ОАО ИФ «ОЛМА»</v>
          </cell>
          <cell r="AA417">
            <v>13919</v>
          </cell>
          <cell r="AB417">
            <v>0.23560209424083772</v>
          </cell>
          <cell r="AC417">
            <v>0.18999382946896035</v>
          </cell>
          <cell r="AD417" t="str">
            <v>продан</v>
          </cell>
          <cell r="AF417" t="str">
            <v/>
          </cell>
          <cell r="AG417" t="str">
            <v/>
          </cell>
          <cell r="AI417" t="str">
            <v/>
          </cell>
        </row>
        <row r="418">
          <cell r="A418">
            <v>414</v>
          </cell>
          <cell r="B418" t="str">
            <v>диск</v>
          </cell>
          <cell r="C418" t="str">
            <v>51403</v>
          </cell>
          <cell r="D418" t="str">
            <v>51403`810`1`0400`0000003</v>
          </cell>
          <cell r="E418" t="str">
            <v>АКБ «Гранит»</v>
          </cell>
          <cell r="F418" t="str">
            <v>банк</v>
          </cell>
          <cell r="H418" t="str">
            <v>0001404</v>
          </cell>
          <cell r="I418">
            <v>37592</v>
          </cell>
          <cell r="J418">
            <v>1000000</v>
          </cell>
          <cell r="K418" t="str">
            <v>Рубли РФ</v>
          </cell>
          <cell r="L418" t="str">
            <v>по предъявлении, но не ранее 15.05.2003</v>
          </cell>
          <cell r="M418">
            <v>37756</v>
          </cell>
          <cell r="N418">
            <v>0.23560209424083772</v>
          </cell>
          <cell r="P418">
            <v>955000</v>
          </cell>
          <cell r="Q418">
            <v>0.95499999999999996</v>
          </cell>
          <cell r="R418">
            <v>955000</v>
          </cell>
          <cell r="S418">
            <v>37683</v>
          </cell>
          <cell r="T418" t="str">
            <v>0514/03</v>
          </cell>
          <cell r="U418" t="str">
            <v>ОАО ИФ «ОЛМА»</v>
          </cell>
          <cell r="V418">
            <v>0.96891899999999997</v>
          </cell>
          <cell r="W418">
            <v>968919</v>
          </cell>
          <cell r="X418">
            <v>37711</v>
          </cell>
          <cell r="Y418" t="str">
            <v>31/03-0575-03</v>
          </cell>
          <cell r="Z418" t="str">
            <v>ОАО ИФ «ОЛМА»</v>
          </cell>
          <cell r="AA418">
            <v>13919</v>
          </cell>
          <cell r="AB418">
            <v>0.23560209424083772</v>
          </cell>
          <cell r="AC418">
            <v>0.18999382946896035</v>
          </cell>
          <cell r="AD418" t="str">
            <v>продан</v>
          </cell>
          <cell r="AF418" t="str">
            <v/>
          </cell>
          <cell r="AG418" t="str">
            <v/>
          </cell>
          <cell r="AI418" t="str">
            <v/>
          </cell>
        </row>
        <row r="419">
          <cell r="A419">
            <v>415</v>
          </cell>
          <cell r="B419" t="str">
            <v>диск</v>
          </cell>
          <cell r="C419" t="str">
            <v>51506</v>
          </cell>
          <cell r="D419" t="str">
            <v>51506`810`6`0400`0000002</v>
          </cell>
          <cell r="E419" t="str">
            <v>ЗАО «Компания «Уфаойл»</v>
          </cell>
          <cell r="F419" t="str">
            <v>прочие</v>
          </cell>
          <cell r="H419" t="str">
            <v>00003</v>
          </cell>
          <cell r="I419">
            <v>37684</v>
          </cell>
          <cell r="J419">
            <v>1553748.02</v>
          </cell>
          <cell r="K419" t="str">
            <v>Рубли РФ</v>
          </cell>
          <cell r="L419" t="str">
            <v>по предъявлении, но не ранее 04.03.2004</v>
          </cell>
          <cell r="M419">
            <v>38050</v>
          </cell>
          <cell r="N419">
            <v>0.19745900964221849</v>
          </cell>
          <cell r="P419">
            <v>1296951.6100000001</v>
          </cell>
          <cell r="Q419">
            <v>0.83472454561840737</v>
          </cell>
          <cell r="R419">
            <v>1296951.6100000001</v>
          </cell>
          <cell r="S419">
            <v>37684</v>
          </cell>
          <cell r="T419" t="str">
            <v>03/04-B</v>
          </cell>
          <cell r="U419" t="str">
            <v>ЗАО «Компания «Уфаойл»</v>
          </cell>
          <cell r="V419">
            <v>0.871421</v>
          </cell>
          <cell r="W419">
            <v>1353968.65</v>
          </cell>
          <cell r="X419">
            <v>37778</v>
          </cell>
          <cell r="Y419" t="str">
            <v>06/06-02-1</v>
          </cell>
          <cell r="Z419" t="str">
            <v>ООО «Фирма «Башкирские инвестиции»</v>
          </cell>
          <cell r="AA419">
            <v>57017.039999999804</v>
          </cell>
          <cell r="AB419">
            <v>0.19745900964221849</v>
          </cell>
          <cell r="AC419">
            <v>0.17070486784891584</v>
          </cell>
          <cell r="AD419" t="str">
            <v>продан</v>
          </cell>
          <cell r="AE419">
            <v>1</v>
          </cell>
          <cell r="AF419">
            <v>12969.516100000001</v>
          </cell>
          <cell r="AG419" t="str">
            <v>51510`810`5`0400`0000046</v>
          </cell>
          <cell r="AI419" t="str">
            <v/>
          </cell>
        </row>
        <row r="420">
          <cell r="A420">
            <v>416</v>
          </cell>
          <cell r="B420" t="str">
            <v>диск</v>
          </cell>
          <cell r="C420" t="str">
            <v>51404</v>
          </cell>
          <cell r="D420" t="str">
            <v>51404`810`8`0400`0000001</v>
          </cell>
          <cell r="E420" t="str">
            <v>АКБ «Башкомснаббанк»</v>
          </cell>
          <cell r="F420" t="str">
            <v>банк</v>
          </cell>
          <cell r="G420">
            <v>2001</v>
          </cell>
          <cell r="H420" t="str">
            <v>000385</v>
          </cell>
          <cell r="I420">
            <v>37685</v>
          </cell>
          <cell r="J420">
            <v>522438.36</v>
          </cell>
          <cell r="K420" t="str">
            <v>Рубли РФ</v>
          </cell>
          <cell r="L420" t="str">
            <v>04 июня 2003г.</v>
          </cell>
          <cell r="M420">
            <v>37776</v>
          </cell>
          <cell r="N420">
            <v>0.1808383962506786</v>
          </cell>
          <cell r="P420">
            <v>499900</v>
          </cell>
          <cell r="Q420">
            <v>0.95685929341023124</v>
          </cell>
          <cell r="R420">
            <v>499900</v>
          </cell>
          <cell r="S420">
            <v>37685</v>
          </cell>
          <cell r="T420" t="str">
            <v>04/29-B</v>
          </cell>
          <cell r="U420" t="str">
            <v>ОАО АКБ «Башкомснаббанк»</v>
          </cell>
          <cell r="V420">
            <v>0.95705099999999999</v>
          </cell>
          <cell r="W420">
            <v>500000</v>
          </cell>
          <cell r="X420">
            <v>37685</v>
          </cell>
          <cell r="Y420" t="str">
            <v>04/29</v>
          </cell>
          <cell r="Z420" t="str">
            <v>Башкирский экономико-юридический техникум</v>
          </cell>
          <cell r="AA420">
            <v>100</v>
          </cell>
          <cell r="AB420">
            <v>0.1808383962506786</v>
          </cell>
          <cell r="AC420">
            <v>7.3014602920584121E-2</v>
          </cell>
          <cell r="AD420" t="str">
            <v>продан</v>
          </cell>
          <cell r="AE420">
            <v>1</v>
          </cell>
          <cell r="AF420">
            <v>4999</v>
          </cell>
          <cell r="AG420" t="str">
            <v/>
          </cell>
          <cell r="AI420" t="str">
            <v/>
          </cell>
        </row>
        <row r="421">
          <cell r="A421">
            <v>417</v>
          </cell>
          <cell r="B421" t="str">
            <v>диск</v>
          </cell>
          <cell r="C421" t="str">
            <v>51404</v>
          </cell>
          <cell r="D421" t="str">
            <v>51404`810`8`0400`0000001</v>
          </cell>
          <cell r="E421" t="str">
            <v>АКБ «Башкомснаббанк»</v>
          </cell>
          <cell r="F421" t="str">
            <v>банк</v>
          </cell>
          <cell r="G421">
            <v>2001</v>
          </cell>
          <cell r="H421" t="str">
            <v>000386</v>
          </cell>
          <cell r="I421">
            <v>37685</v>
          </cell>
          <cell r="J421">
            <v>522438.36</v>
          </cell>
          <cell r="K421" t="str">
            <v>Рубли РФ</v>
          </cell>
          <cell r="L421" t="str">
            <v>04 июня 2003г.</v>
          </cell>
          <cell r="M421">
            <v>37776</v>
          </cell>
          <cell r="N421">
            <v>0.1808383962506786</v>
          </cell>
          <cell r="P421">
            <v>499900</v>
          </cell>
          <cell r="Q421">
            <v>0.95685929341023124</v>
          </cell>
          <cell r="R421">
            <v>499900</v>
          </cell>
          <cell r="S421">
            <v>37685</v>
          </cell>
          <cell r="T421" t="str">
            <v>04/29-B</v>
          </cell>
          <cell r="U421" t="str">
            <v>ОАО АКБ «Башкомснаббанк»</v>
          </cell>
          <cell r="V421">
            <v>0.95705099999999999</v>
          </cell>
          <cell r="W421">
            <v>500000</v>
          </cell>
          <cell r="X421">
            <v>37685</v>
          </cell>
          <cell r="Y421" t="str">
            <v>04-29</v>
          </cell>
          <cell r="Z421" t="str">
            <v>Башкирский экономико-юридический техникум</v>
          </cell>
          <cell r="AA421">
            <v>100</v>
          </cell>
          <cell r="AB421">
            <v>0.1808383962506786</v>
          </cell>
          <cell r="AC421">
            <v>7.3014602920584121E-2</v>
          </cell>
          <cell r="AD421" t="str">
            <v>продан</v>
          </cell>
          <cell r="AE421">
            <v>1</v>
          </cell>
          <cell r="AF421">
            <v>4999</v>
          </cell>
          <cell r="AG421" t="str">
            <v/>
          </cell>
          <cell r="AI421" t="str">
            <v/>
          </cell>
        </row>
        <row r="422">
          <cell r="A422">
            <v>418</v>
          </cell>
          <cell r="B422" t="str">
            <v>диск</v>
          </cell>
          <cell r="C422" t="str">
            <v>51404</v>
          </cell>
          <cell r="D422" t="str">
            <v>51404`810`8`0400`0000001</v>
          </cell>
          <cell r="E422" t="str">
            <v>АКБ «Башкомснаббанк»</v>
          </cell>
          <cell r="F422" t="str">
            <v>банк</v>
          </cell>
          <cell r="G422">
            <v>2001</v>
          </cell>
          <cell r="H422" t="str">
            <v>000390</v>
          </cell>
          <cell r="I422">
            <v>37686</v>
          </cell>
          <cell r="J422">
            <v>522438.36</v>
          </cell>
          <cell r="K422" t="str">
            <v>Рубли РФ</v>
          </cell>
          <cell r="L422" t="str">
            <v>05 июня 2003г.</v>
          </cell>
          <cell r="M422">
            <v>37777</v>
          </cell>
          <cell r="N422">
            <v>0.1808383962506786</v>
          </cell>
          <cell r="P422">
            <v>499900</v>
          </cell>
          <cell r="Q422">
            <v>0.95685929341023124</v>
          </cell>
          <cell r="R422">
            <v>499900</v>
          </cell>
          <cell r="S422">
            <v>37686</v>
          </cell>
          <cell r="T422" t="str">
            <v>04/31-В</v>
          </cell>
          <cell r="U422" t="str">
            <v>ОАО АКБ «Башкомснаббанк»</v>
          </cell>
          <cell r="V422">
            <v>0.95705099999999999</v>
          </cell>
          <cell r="W422">
            <v>500000</v>
          </cell>
          <cell r="X422">
            <v>37686</v>
          </cell>
          <cell r="Y422" t="str">
            <v>04/31</v>
          </cell>
          <cell r="Z422" t="str">
            <v>Башкирский экономико-юридический техникум</v>
          </cell>
          <cell r="AA422">
            <v>100</v>
          </cell>
          <cell r="AB422">
            <v>0.1808383962506786</v>
          </cell>
          <cell r="AC422">
            <v>7.3014602920584121E-2</v>
          </cell>
          <cell r="AD422" t="str">
            <v>продан</v>
          </cell>
          <cell r="AE422">
            <v>1</v>
          </cell>
          <cell r="AF422">
            <v>4999</v>
          </cell>
          <cell r="AG422" t="str">
            <v/>
          </cell>
          <cell r="AI422" t="str">
            <v/>
          </cell>
        </row>
        <row r="423">
          <cell r="A423">
            <v>419</v>
          </cell>
          <cell r="B423" t="str">
            <v>диск</v>
          </cell>
          <cell r="C423" t="str">
            <v>51404</v>
          </cell>
          <cell r="D423" t="str">
            <v>51404`810`8`0400`0000001</v>
          </cell>
          <cell r="E423" t="str">
            <v>АКБ «Башкомснаббанк»</v>
          </cell>
          <cell r="F423" t="str">
            <v>банк</v>
          </cell>
          <cell r="G423">
            <v>2001</v>
          </cell>
          <cell r="H423" t="str">
            <v>000387</v>
          </cell>
          <cell r="I423">
            <v>37686</v>
          </cell>
          <cell r="J423">
            <v>522438.36</v>
          </cell>
          <cell r="K423" t="str">
            <v>Рубли РФ</v>
          </cell>
          <cell r="L423" t="str">
            <v>05 июня 2003г.</v>
          </cell>
          <cell r="M423">
            <v>37777</v>
          </cell>
          <cell r="N423">
            <v>0.1808383962506786</v>
          </cell>
          <cell r="P423">
            <v>499900</v>
          </cell>
          <cell r="Q423">
            <v>0.95685929341023124</v>
          </cell>
          <cell r="R423">
            <v>499900</v>
          </cell>
          <cell r="S423">
            <v>37686</v>
          </cell>
          <cell r="T423" t="str">
            <v>04/30-В</v>
          </cell>
          <cell r="U423" t="str">
            <v>ОАО АКБ «Башкомснаббанк»</v>
          </cell>
          <cell r="V423">
            <v>0.95705099999999999</v>
          </cell>
          <cell r="W423">
            <v>500000</v>
          </cell>
          <cell r="X423">
            <v>37686</v>
          </cell>
          <cell r="Y423" t="str">
            <v>04/30</v>
          </cell>
          <cell r="Z423" t="str">
            <v>Башкирский экономико-юридический техникум</v>
          </cell>
          <cell r="AA423">
            <v>100</v>
          </cell>
          <cell r="AB423">
            <v>0.1808383962506786</v>
          </cell>
          <cell r="AC423">
            <v>7.3014602920584121E-2</v>
          </cell>
          <cell r="AD423" t="str">
            <v>продан</v>
          </cell>
          <cell r="AE423">
            <v>1</v>
          </cell>
          <cell r="AF423">
            <v>4999</v>
          </cell>
          <cell r="AG423" t="str">
            <v/>
          </cell>
          <cell r="AI423" t="str">
            <v/>
          </cell>
        </row>
        <row r="424">
          <cell r="A424">
            <v>420</v>
          </cell>
          <cell r="B424" t="str">
            <v>диск</v>
          </cell>
          <cell r="C424" t="str">
            <v>51404</v>
          </cell>
          <cell r="D424" t="str">
            <v>51404`810`8`0400`0000001</v>
          </cell>
          <cell r="E424" t="str">
            <v>АКБ «Башкомснаббанк»</v>
          </cell>
          <cell r="F424" t="str">
            <v>банк</v>
          </cell>
          <cell r="G424">
            <v>2001</v>
          </cell>
          <cell r="H424" t="str">
            <v>000388</v>
          </cell>
          <cell r="I424">
            <v>37686</v>
          </cell>
          <cell r="J424">
            <v>522438.36</v>
          </cell>
          <cell r="K424" t="str">
            <v>Рубли РФ</v>
          </cell>
          <cell r="L424" t="str">
            <v>05 июня 2003г.</v>
          </cell>
          <cell r="M424">
            <v>37777</v>
          </cell>
          <cell r="N424">
            <v>0.1808383962506786</v>
          </cell>
          <cell r="P424">
            <v>499900</v>
          </cell>
          <cell r="Q424">
            <v>0.95685929341023124</v>
          </cell>
          <cell r="R424">
            <v>499900</v>
          </cell>
          <cell r="S424">
            <v>37686</v>
          </cell>
          <cell r="T424" t="str">
            <v>04/30-В</v>
          </cell>
          <cell r="U424" t="str">
            <v>ОАО АКБ «Башкомснаббанк»</v>
          </cell>
          <cell r="V424">
            <v>0.95705099999999999</v>
          </cell>
          <cell r="W424">
            <v>500000</v>
          </cell>
          <cell r="X424">
            <v>37686</v>
          </cell>
          <cell r="Y424" t="str">
            <v>04/30</v>
          </cell>
          <cell r="Z424" t="str">
            <v>Башкирский экономико-юридический техникум</v>
          </cell>
          <cell r="AA424">
            <v>100</v>
          </cell>
          <cell r="AB424">
            <v>0.1808383962506786</v>
          </cell>
          <cell r="AC424">
            <v>7.3014602920584121E-2</v>
          </cell>
          <cell r="AD424" t="str">
            <v>продан</v>
          </cell>
          <cell r="AE424">
            <v>1</v>
          </cell>
          <cell r="AF424">
            <v>4999</v>
          </cell>
          <cell r="AG424" t="str">
            <v/>
          </cell>
          <cell r="AI424" t="str">
            <v/>
          </cell>
        </row>
        <row r="425">
          <cell r="A425">
            <v>421</v>
          </cell>
          <cell r="B425" t="str">
            <v>диск</v>
          </cell>
          <cell r="C425" t="str">
            <v>51404</v>
          </cell>
          <cell r="D425" t="str">
            <v>51404`810`8`0400`0000001</v>
          </cell>
          <cell r="E425" t="str">
            <v>АКБ «Башкомснаббанк»</v>
          </cell>
          <cell r="F425" t="str">
            <v>банк</v>
          </cell>
          <cell r="G425">
            <v>2001</v>
          </cell>
          <cell r="H425" t="str">
            <v>000389</v>
          </cell>
          <cell r="I425">
            <v>37686</v>
          </cell>
          <cell r="J425">
            <v>522438.36</v>
          </cell>
          <cell r="K425" t="str">
            <v>Рубли РФ</v>
          </cell>
          <cell r="L425" t="str">
            <v>05 июня 2003г.</v>
          </cell>
          <cell r="M425">
            <v>37777</v>
          </cell>
          <cell r="N425">
            <v>0.1808383962506786</v>
          </cell>
          <cell r="P425">
            <v>499900</v>
          </cell>
          <cell r="Q425">
            <v>0.95685929341023124</v>
          </cell>
          <cell r="R425">
            <v>499900</v>
          </cell>
          <cell r="S425">
            <v>37686</v>
          </cell>
          <cell r="T425" t="str">
            <v>04/30-В</v>
          </cell>
          <cell r="U425" t="str">
            <v>ОАО АКБ «Башкомснаббанк»</v>
          </cell>
          <cell r="V425">
            <v>0.95705099999999999</v>
          </cell>
          <cell r="W425">
            <v>500000</v>
          </cell>
          <cell r="X425">
            <v>37686</v>
          </cell>
          <cell r="Y425" t="str">
            <v>04/30</v>
          </cell>
          <cell r="Z425" t="str">
            <v>ВЭГУ</v>
          </cell>
          <cell r="AA425">
            <v>100</v>
          </cell>
          <cell r="AB425">
            <v>0.1808383962506786</v>
          </cell>
          <cell r="AC425">
            <v>7.3014602920584121E-2</v>
          </cell>
          <cell r="AD425" t="str">
            <v>продан</v>
          </cell>
          <cell r="AE425">
            <v>1</v>
          </cell>
          <cell r="AF425">
            <v>4999</v>
          </cell>
          <cell r="AG425" t="str">
            <v/>
          </cell>
          <cell r="AI425" t="str">
            <v/>
          </cell>
        </row>
        <row r="426">
          <cell r="A426">
            <v>422</v>
          </cell>
          <cell r="B426" t="str">
            <v>диск</v>
          </cell>
          <cell r="C426" t="str">
            <v>51401</v>
          </cell>
          <cell r="D426" t="str">
            <v>51401`810`2`0400`0000002</v>
          </cell>
          <cell r="E426" t="str">
            <v>Сбербанк РФ</v>
          </cell>
          <cell r="F426" t="str">
            <v>банк</v>
          </cell>
          <cell r="G426" t="str">
            <v>ВК</v>
          </cell>
          <cell r="H426" t="str">
            <v>2103566</v>
          </cell>
          <cell r="I426">
            <v>37685</v>
          </cell>
          <cell r="J426">
            <v>100000</v>
          </cell>
          <cell r="K426" t="str">
            <v>Рубли РФ</v>
          </cell>
          <cell r="L426" t="str">
            <v>по предъявлении</v>
          </cell>
          <cell r="M426">
            <v>37685</v>
          </cell>
          <cell r="N426">
            <v>0</v>
          </cell>
          <cell r="P426">
            <v>100000</v>
          </cell>
          <cell r="Q426">
            <v>1</v>
          </cell>
          <cell r="R426">
            <v>100000</v>
          </cell>
          <cell r="S426">
            <v>37686</v>
          </cell>
          <cell r="T426" t="str">
            <v>06/03-01</v>
          </cell>
          <cell r="U426" t="str">
            <v>Сбербанк РФ</v>
          </cell>
          <cell r="V426">
            <v>1.005522</v>
          </cell>
          <cell r="W426">
            <v>100552.21</v>
          </cell>
          <cell r="X426">
            <v>37692</v>
          </cell>
          <cell r="Y426" t="str">
            <v>12/03-01</v>
          </cell>
          <cell r="Z426" t="str">
            <v>ЧП Зарипова Резида Зуфаровна</v>
          </cell>
          <cell r="AA426">
            <v>552.2100000000064</v>
          </cell>
          <cell r="AB426">
            <v>0</v>
          </cell>
          <cell r="AC426">
            <v>0.33592775000000391</v>
          </cell>
          <cell r="AD426" t="str">
            <v>продан</v>
          </cell>
          <cell r="AE426">
            <v>1</v>
          </cell>
          <cell r="AF426">
            <v>1000</v>
          </cell>
          <cell r="AG426" t="str">
            <v/>
          </cell>
          <cell r="AI426" t="str">
            <v/>
          </cell>
        </row>
        <row r="427">
          <cell r="A427">
            <v>423</v>
          </cell>
          <cell r="B427" t="str">
            <v>диск</v>
          </cell>
          <cell r="C427" t="str">
            <v>51401</v>
          </cell>
          <cell r="D427" t="str">
            <v>51401`810`2`0400`0000002</v>
          </cell>
          <cell r="E427" t="str">
            <v>Сбербанк РФ</v>
          </cell>
          <cell r="F427" t="str">
            <v>банк</v>
          </cell>
          <cell r="G427" t="str">
            <v>ВК</v>
          </cell>
          <cell r="H427" t="str">
            <v>2103567</v>
          </cell>
          <cell r="I427">
            <v>37685</v>
          </cell>
          <cell r="J427">
            <v>100000</v>
          </cell>
          <cell r="K427" t="str">
            <v>Рубли РФ</v>
          </cell>
          <cell r="L427" t="str">
            <v>по предъявлении</v>
          </cell>
          <cell r="M427">
            <v>37685</v>
          </cell>
          <cell r="N427">
            <v>0</v>
          </cell>
          <cell r="P427">
            <v>100000</v>
          </cell>
          <cell r="Q427">
            <v>1</v>
          </cell>
          <cell r="R427">
            <v>100000</v>
          </cell>
          <cell r="S427">
            <v>37686</v>
          </cell>
          <cell r="T427" t="str">
            <v>06/03-01</v>
          </cell>
          <cell r="U427" t="str">
            <v>Сбербанк РФ</v>
          </cell>
          <cell r="V427">
            <v>1.005522</v>
          </cell>
          <cell r="W427">
            <v>100552.21</v>
          </cell>
          <cell r="X427">
            <v>37692</v>
          </cell>
          <cell r="Y427" t="str">
            <v>12/03-01</v>
          </cell>
          <cell r="Z427" t="str">
            <v>ЧП Зарипова Резида Зуфаровна</v>
          </cell>
          <cell r="AA427">
            <v>552.2100000000064</v>
          </cell>
          <cell r="AB427">
            <v>0</v>
          </cell>
          <cell r="AC427">
            <v>0.33592775000000391</v>
          </cell>
          <cell r="AD427" t="str">
            <v>продан</v>
          </cell>
          <cell r="AE427">
            <v>1</v>
          </cell>
          <cell r="AF427">
            <v>1000</v>
          </cell>
          <cell r="AG427" t="str">
            <v/>
          </cell>
          <cell r="AI427" t="str">
            <v/>
          </cell>
        </row>
        <row r="428">
          <cell r="A428">
            <v>424</v>
          </cell>
          <cell r="B428" t="str">
            <v>диск</v>
          </cell>
          <cell r="C428" t="str">
            <v>51401</v>
          </cell>
          <cell r="D428" t="str">
            <v>51401`810`2`0400`0000002</v>
          </cell>
          <cell r="E428" t="str">
            <v>Сбербанк РФ</v>
          </cell>
          <cell r="F428" t="str">
            <v>банк</v>
          </cell>
          <cell r="G428" t="str">
            <v>ВК</v>
          </cell>
          <cell r="H428" t="str">
            <v>2103568</v>
          </cell>
          <cell r="I428">
            <v>37685</v>
          </cell>
          <cell r="J428">
            <v>100000</v>
          </cell>
          <cell r="K428" t="str">
            <v>Рубли РФ</v>
          </cell>
          <cell r="L428" t="str">
            <v>по предъявлении</v>
          </cell>
          <cell r="M428">
            <v>37685</v>
          </cell>
          <cell r="N428">
            <v>0</v>
          </cell>
          <cell r="P428">
            <v>100000</v>
          </cell>
          <cell r="Q428">
            <v>1</v>
          </cell>
          <cell r="R428">
            <v>100000</v>
          </cell>
          <cell r="S428">
            <v>37686</v>
          </cell>
          <cell r="T428" t="str">
            <v>06/03-01</v>
          </cell>
          <cell r="U428" t="str">
            <v>Сбербанк РФ</v>
          </cell>
          <cell r="V428">
            <v>1.005522</v>
          </cell>
          <cell r="W428">
            <v>100552.21</v>
          </cell>
          <cell r="X428">
            <v>37692</v>
          </cell>
          <cell r="Y428" t="str">
            <v>12/03-01</v>
          </cell>
          <cell r="Z428" t="str">
            <v>ЧП Зарипова Резида Зуфаровна</v>
          </cell>
          <cell r="AA428">
            <v>552.2100000000064</v>
          </cell>
          <cell r="AB428">
            <v>0</v>
          </cell>
          <cell r="AC428">
            <v>0.33592775000000391</v>
          </cell>
          <cell r="AD428" t="str">
            <v>продан</v>
          </cell>
          <cell r="AE428">
            <v>1</v>
          </cell>
          <cell r="AF428">
            <v>1000</v>
          </cell>
          <cell r="AG428" t="str">
            <v/>
          </cell>
          <cell r="AI428" t="str">
            <v/>
          </cell>
        </row>
        <row r="429">
          <cell r="A429">
            <v>425</v>
          </cell>
          <cell r="B429" t="str">
            <v>диск</v>
          </cell>
          <cell r="C429" t="str">
            <v>51401</v>
          </cell>
          <cell r="D429" t="str">
            <v>51401`810`2`0400`0000002</v>
          </cell>
          <cell r="E429" t="str">
            <v>Сбербанк РФ</v>
          </cell>
          <cell r="F429" t="str">
            <v>банк</v>
          </cell>
          <cell r="G429" t="str">
            <v>ВК</v>
          </cell>
          <cell r="H429" t="str">
            <v>2103569</v>
          </cell>
          <cell r="I429">
            <v>37685</v>
          </cell>
          <cell r="J429">
            <v>100000</v>
          </cell>
          <cell r="K429" t="str">
            <v>Рубли РФ</v>
          </cell>
          <cell r="L429" t="str">
            <v>по предъявлении</v>
          </cell>
          <cell r="M429">
            <v>37685</v>
          </cell>
          <cell r="N429">
            <v>0</v>
          </cell>
          <cell r="P429">
            <v>100000</v>
          </cell>
          <cell r="Q429">
            <v>1</v>
          </cell>
          <cell r="R429">
            <v>100000</v>
          </cell>
          <cell r="S429">
            <v>37686</v>
          </cell>
          <cell r="T429" t="str">
            <v>06/03-01</v>
          </cell>
          <cell r="U429" t="str">
            <v>Сбербанк РФ</v>
          </cell>
          <cell r="V429">
            <v>1.005522</v>
          </cell>
          <cell r="W429">
            <v>100552.21</v>
          </cell>
          <cell r="X429">
            <v>37692</v>
          </cell>
          <cell r="Y429" t="str">
            <v>12/03-01</v>
          </cell>
          <cell r="Z429" t="str">
            <v>ЧП Зарипова Резида Зуфаровна</v>
          </cell>
          <cell r="AA429">
            <v>552.2100000000064</v>
          </cell>
          <cell r="AB429">
            <v>0</v>
          </cell>
          <cell r="AC429">
            <v>0.33592775000000391</v>
          </cell>
          <cell r="AD429" t="str">
            <v>продан</v>
          </cell>
          <cell r="AE429">
            <v>1</v>
          </cell>
          <cell r="AF429">
            <v>1000</v>
          </cell>
          <cell r="AG429" t="str">
            <v/>
          </cell>
          <cell r="AI429" t="str">
            <v/>
          </cell>
        </row>
        <row r="430">
          <cell r="A430">
            <v>426</v>
          </cell>
          <cell r="B430" t="str">
            <v>диск</v>
          </cell>
          <cell r="C430" t="str">
            <v>51401</v>
          </cell>
          <cell r="D430" t="str">
            <v>51401`810`2`0400`0000002</v>
          </cell>
          <cell r="E430" t="str">
            <v>Сбербанк РФ</v>
          </cell>
          <cell r="F430" t="str">
            <v>банк</v>
          </cell>
          <cell r="G430" t="str">
            <v>ВК</v>
          </cell>
          <cell r="H430" t="str">
            <v>2103570</v>
          </cell>
          <cell r="I430">
            <v>37685</v>
          </cell>
          <cell r="J430">
            <v>100000</v>
          </cell>
          <cell r="K430" t="str">
            <v>Рубли РФ</v>
          </cell>
          <cell r="L430" t="str">
            <v>по предъявлении</v>
          </cell>
          <cell r="M430">
            <v>37685</v>
          </cell>
          <cell r="N430">
            <v>0</v>
          </cell>
          <cell r="P430">
            <v>100000</v>
          </cell>
          <cell r="Q430">
            <v>1</v>
          </cell>
          <cell r="R430">
            <v>100000</v>
          </cell>
          <cell r="S430">
            <v>37686</v>
          </cell>
          <cell r="T430" t="str">
            <v>06/03-01</v>
          </cell>
          <cell r="U430" t="str">
            <v>Сбербанк РФ</v>
          </cell>
          <cell r="V430">
            <v>1.005522</v>
          </cell>
          <cell r="W430">
            <v>100552.21</v>
          </cell>
          <cell r="X430">
            <v>37692</v>
          </cell>
          <cell r="Y430" t="str">
            <v>12/03-01</v>
          </cell>
          <cell r="Z430" t="str">
            <v>ЧП Зарипова Резида Зуфаровна</v>
          </cell>
          <cell r="AA430">
            <v>552.2100000000064</v>
          </cell>
          <cell r="AB430">
            <v>0</v>
          </cell>
          <cell r="AC430">
            <v>0.33592775000000391</v>
          </cell>
          <cell r="AD430" t="str">
            <v>продан</v>
          </cell>
          <cell r="AE430">
            <v>1</v>
          </cell>
          <cell r="AF430">
            <v>1000</v>
          </cell>
          <cell r="AG430" t="str">
            <v/>
          </cell>
          <cell r="AI430" t="str">
            <v/>
          </cell>
        </row>
        <row r="431">
          <cell r="A431">
            <v>427</v>
          </cell>
          <cell r="B431" t="str">
            <v>диск</v>
          </cell>
          <cell r="C431" t="str">
            <v>51401</v>
          </cell>
          <cell r="D431" t="str">
            <v>51401`810`2`0400`0000002</v>
          </cell>
          <cell r="E431" t="str">
            <v>Сбербанк РФ</v>
          </cell>
          <cell r="F431" t="str">
            <v>банк</v>
          </cell>
          <cell r="G431" t="str">
            <v>ВК</v>
          </cell>
          <cell r="H431" t="str">
            <v>2103571</v>
          </cell>
          <cell r="I431">
            <v>37685</v>
          </cell>
          <cell r="J431">
            <v>100000</v>
          </cell>
          <cell r="K431" t="str">
            <v>Рубли РФ</v>
          </cell>
          <cell r="L431" t="str">
            <v>по предъявлении</v>
          </cell>
          <cell r="M431">
            <v>37685</v>
          </cell>
          <cell r="N431">
            <v>0</v>
          </cell>
          <cell r="P431">
            <v>100000</v>
          </cell>
          <cell r="Q431">
            <v>1</v>
          </cell>
          <cell r="R431">
            <v>100000</v>
          </cell>
          <cell r="S431">
            <v>37686</v>
          </cell>
          <cell r="T431" t="str">
            <v>06/03-01</v>
          </cell>
          <cell r="U431" t="str">
            <v>Сбербанк РФ</v>
          </cell>
          <cell r="V431">
            <v>1.005522</v>
          </cell>
          <cell r="W431">
            <v>100552.21</v>
          </cell>
          <cell r="X431">
            <v>37692</v>
          </cell>
          <cell r="Y431" t="str">
            <v>12/03-01</v>
          </cell>
          <cell r="Z431" t="str">
            <v>ЧП Зарипова Резида Зуфаровна</v>
          </cell>
          <cell r="AA431">
            <v>552.2100000000064</v>
          </cell>
          <cell r="AB431">
            <v>0</v>
          </cell>
          <cell r="AC431">
            <v>0.33592775000000391</v>
          </cell>
          <cell r="AD431" t="str">
            <v>продан</v>
          </cell>
          <cell r="AE431">
            <v>1</v>
          </cell>
          <cell r="AF431">
            <v>1000</v>
          </cell>
          <cell r="AG431" t="str">
            <v/>
          </cell>
          <cell r="AI431" t="str">
            <v/>
          </cell>
        </row>
        <row r="432">
          <cell r="A432">
            <v>428</v>
          </cell>
          <cell r="B432" t="str">
            <v>диск</v>
          </cell>
          <cell r="C432" t="str">
            <v>51401</v>
          </cell>
          <cell r="D432" t="str">
            <v>51401`810`2`0400`0000002</v>
          </cell>
          <cell r="E432" t="str">
            <v>Сбербанк РФ</v>
          </cell>
          <cell r="F432" t="str">
            <v>банк</v>
          </cell>
          <cell r="G432" t="str">
            <v>ВК</v>
          </cell>
          <cell r="H432" t="str">
            <v>2103572</v>
          </cell>
          <cell r="I432">
            <v>37685</v>
          </cell>
          <cell r="J432">
            <v>100000</v>
          </cell>
          <cell r="K432" t="str">
            <v>Рубли РФ</v>
          </cell>
          <cell r="L432" t="str">
            <v>по предъявлении</v>
          </cell>
          <cell r="M432">
            <v>37685</v>
          </cell>
          <cell r="N432">
            <v>0</v>
          </cell>
          <cell r="P432">
            <v>100000</v>
          </cell>
          <cell r="Q432">
            <v>1</v>
          </cell>
          <cell r="R432">
            <v>100000</v>
          </cell>
          <cell r="S432">
            <v>37686</v>
          </cell>
          <cell r="T432" t="str">
            <v>06/03-01</v>
          </cell>
          <cell r="U432" t="str">
            <v>Сбербанк РФ</v>
          </cell>
          <cell r="V432">
            <v>1.005522</v>
          </cell>
          <cell r="W432">
            <v>100552.21</v>
          </cell>
          <cell r="X432">
            <v>37692</v>
          </cell>
          <cell r="Y432" t="str">
            <v>12/03-01</v>
          </cell>
          <cell r="Z432" t="str">
            <v>ЧП Зарипова Резида Зуфаровна</v>
          </cell>
          <cell r="AA432">
            <v>552.2100000000064</v>
          </cell>
          <cell r="AB432">
            <v>0</v>
          </cell>
          <cell r="AC432">
            <v>0.33592775000000391</v>
          </cell>
          <cell r="AD432" t="str">
            <v>продан</v>
          </cell>
          <cell r="AE432">
            <v>1</v>
          </cell>
          <cell r="AF432">
            <v>1000</v>
          </cell>
          <cell r="AG432" t="str">
            <v/>
          </cell>
          <cell r="AI432" t="str">
            <v/>
          </cell>
        </row>
        <row r="433">
          <cell r="A433">
            <v>429</v>
          </cell>
          <cell r="B433" t="str">
            <v>диск</v>
          </cell>
          <cell r="C433" t="str">
            <v>51401</v>
          </cell>
          <cell r="D433" t="str">
            <v>51401`810`2`0400`0000002</v>
          </cell>
          <cell r="E433" t="str">
            <v>Сбербанк РФ</v>
          </cell>
          <cell r="F433" t="str">
            <v>банк</v>
          </cell>
          <cell r="G433" t="str">
            <v>ВК</v>
          </cell>
          <cell r="H433" t="str">
            <v>2103573</v>
          </cell>
          <cell r="I433">
            <v>37685</v>
          </cell>
          <cell r="J433">
            <v>100000</v>
          </cell>
          <cell r="K433" t="str">
            <v>Рубли РФ</v>
          </cell>
          <cell r="L433" t="str">
            <v>по предъявлении</v>
          </cell>
          <cell r="M433">
            <v>37685</v>
          </cell>
          <cell r="N433">
            <v>0</v>
          </cell>
          <cell r="P433">
            <v>100000</v>
          </cell>
          <cell r="Q433">
            <v>1</v>
          </cell>
          <cell r="R433">
            <v>100000</v>
          </cell>
          <cell r="S433">
            <v>37686</v>
          </cell>
          <cell r="T433" t="str">
            <v>06/03-01</v>
          </cell>
          <cell r="U433" t="str">
            <v>Сбербанк РФ</v>
          </cell>
          <cell r="V433">
            <v>1.005522</v>
          </cell>
          <cell r="W433">
            <v>100552.21</v>
          </cell>
          <cell r="X433">
            <v>37692</v>
          </cell>
          <cell r="Y433" t="str">
            <v>12/03-01</v>
          </cell>
          <cell r="Z433" t="str">
            <v>ЧП Зарипова Резида Зуфаровна</v>
          </cell>
          <cell r="AA433">
            <v>552.2100000000064</v>
          </cell>
          <cell r="AB433">
            <v>0</v>
          </cell>
          <cell r="AC433">
            <v>0.33592775000000391</v>
          </cell>
          <cell r="AD433" t="str">
            <v>продан</v>
          </cell>
          <cell r="AE433">
            <v>1</v>
          </cell>
          <cell r="AF433">
            <v>1000</v>
          </cell>
          <cell r="AG433" t="str">
            <v/>
          </cell>
          <cell r="AI433" t="str">
            <v/>
          </cell>
        </row>
        <row r="434">
          <cell r="A434">
            <v>430</v>
          </cell>
          <cell r="B434" t="str">
            <v>диск</v>
          </cell>
          <cell r="C434" t="str">
            <v>51401</v>
          </cell>
          <cell r="D434" t="str">
            <v>51401`810`2`0400`0000002</v>
          </cell>
          <cell r="E434" t="str">
            <v>Сбербанк РФ</v>
          </cell>
          <cell r="F434" t="str">
            <v>банк</v>
          </cell>
          <cell r="G434" t="str">
            <v>ВК</v>
          </cell>
          <cell r="H434" t="str">
            <v>2103574</v>
          </cell>
          <cell r="I434">
            <v>37685</v>
          </cell>
          <cell r="J434">
            <v>100000</v>
          </cell>
          <cell r="K434" t="str">
            <v>Рубли РФ</v>
          </cell>
          <cell r="L434" t="str">
            <v>по предъявлении</v>
          </cell>
          <cell r="M434">
            <v>37685</v>
          </cell>
          <cell r="N434">
            <v>0</v>
          </cell>
          <cell r="P434">
            <v>100000</v>
          </cell>
          <cell r="Q434">
            <v>1</v>
          </cell>
          <cell r="R434">
            <v>100000</v>
          </cell>
          <cell r="S434">
            <v>37686</v>
          </cell>
          <cell r="T434" t="str">
            <v>06/03-01</v>
          </cell>
          <cell r="U434" t="str">
            <v>Сбербанк РФ</v>
          </cell>
          <cell r="V434">
            <v>1.005522</v>
          </cell>
          <cell r="W434">
            <v>100552.21</v>
          </cell>
          <cell r="X434">
            <v>37692</v>
          </cell>
          <cell r="Y434" t="str">
            <v>12/03-01</v>
          </cell>
          <cell r="Z434" t="str">
            <v>ЧП Зарипова Резида Зуфаровна</v>
          </cell>
          <cell r="AA434">
            <v>552.2100000000064</v>
          </cell>
          <cell r="AB434">
            <v>0</v>
          </cell>
          <cell r="AC434">
            <v>0.33592775000000391</v>
          </cell>
          <cell r="AD434" t="str">
            <v>продан</v>
          </cell>
          <cell r="AE434">
            <v>1</v>
          </cell>
          <cell r="AF434">
            <v>1000</v>
          </cell>
          <cell r="AG434" t="str">
            <v/>
          </cell>
          <cell r="AI434" t="str">
            <v/>
          </cell>
        </row>
        <row r="435">
          <cell r="A435">
            <v>431</v>
          </cell>
          <cell r="B435" t="str">
            <v>диск</v>
          </cell>
          <cell r="C435" t="str">
            <v>51401</v>
          </cell>
          <cell r="D435" t="str">
            <v>51401`810`2`0400`0000002</v>
          </cell>
          <cell r="E435" t="str">
            <v>Сбербанк РФ</v>
          </cell>
          <cell r="F435" t="str">
            <v>банк</v>
          </cell>
          <cell r="G435" t="str">
            <v>ВК</v>
          </cell>
          <cell r="H435" t="str">
            <v>2103565</v>
          </cell>
          <cell r="I435">
            <v>37685</v>
          </cell>
          <cell r="J435">
            <v>94500</v>
          </cell>
          <cell r="K435" t="str">
            <v>Рубли РФ</v>
          </cell>
          <cell r="L435" t="str">
            <v>по предъявлении</v>
          </cell>
          <cell r="M435">
            <v>37685</v>
          </cell>
          <cell r="N435">
            <v>0</v>
          </cell>
          <cell r="P435">
            <v>94500</v>
          </cell>
          <cell r="Q435">
            <v>1</v>
          </cell>
          <cell r="R435">
            <v>94500</v>
          </cell>
          <cell r="S435">
            <v>37686</v>
          </cell>
          <cell r="T435" t="str">
            <v>06/03-01</v>
          </cell>
          <cell r="U435" t="str">
            <v>Сбербанк РФ</v>
          </cell>
          <cell r="V435">
            <v>1.0056099999999999</v>
          </cell>
          <cell r="W435">
            <v>95030.11</v>
          </cell>
          <cell r="X435">
            <v>37692</v>
          </cell>
          <cell r="Y435" t="str">
            <v>12/03-01</v>
          </cell>
          <cell r="Z435" t="str">
            <v>ЧП Зарипова Резида Зуфаровна</v>
          </cell>
          <cell r="AA435">
            <v>530.11000000000058</v>
          </cell>
          <cell r="AB435">
            <v>0</v>
          </cell>
          <cell r="AC435">
            <v>0.34125246913580282</v>
          </cell>
          <cell r="AD435" t="str">
            <v>продан</v>
          </cell>
          <cell r="AE435">
            <v>1</v>
          </cell>
          <cell r="AF435">
            <v>945</v>
          </cell>
          <cell r="AG435" t="str">
            <v/>
          </cell>
          <cell r="AI435" t="str">
            <v/>
          </cell>
        </row>
        <row r="436">
          <cell r="A436">
            <v>432</v>
          </cell>
          <cell r="B436" t="str">
            <v>диск</v>
          </cell>
          <cell r="C436" t="str">
            <v>51401</v>
          </cell>
          <cell r="D436" t="str">
            <v>51401`810`2`0400`0000002</v>
          </cell>
          <cell r="E436" t="str">
            <v>Сбербанк РФ</v>
          </cell>
          <cell r="F436" t="str">
            <v>банк</v>
          </cell>
          <cell r="G436" t="str">
            <v>ВК</v>
          </cell>
          <cell r="H436" t="str">
            <v>2146547</v>
          </cell>
          <cell r="I436">
            <v>37693</v>
          </cell>
          <cell r="J436">
            <v>122000</v>
          </cell>
          <cell r="K436" t="str">
            <v>Рубли РФ</v>
          </cell>
          <cell r="L436" t="str">
            <v>по предъявлении</v>
          </cell>
          <cell r="M436">
            <v>37693</v>
          </cell>
          <cell r="N436">
            <v>0</v>
          </cell>
          <cell r="P436">
            <v>121634</v>
          </cell>
          <cell r="Q436">
            <v>0.997</v>
          </cell>
          <cell r="R436">
            <v>121634</v>
          </cell>
          <cell r="S436">
            <v>37694</v>
          </cell>
          <cell r="T436" t="str">
            <v>14/03-02</v>
          </cell>
          <cell r="U436" t="str">
            <v>ЧП Грицаенко Сергей Николаевич</v>
          </cell>
          <cell r="V436">
            <v>1</v>
          </cell>
          <cell r="W436">
            <v>122000</v>
          </cell>
          <cell r="X436">
            <v>37697</v>
          </cell>
          <cell r="Y436" t="str">
            <v>17/03-01</v>
          </cell>
          <cell r="Z436" t="str">
            <v>ЧП Грицаенко Сергей Николаевич</v>
          </cell>
          <cell r="AA436">
            <v>366</v>
          </cell>
          <cell r="AB436">
            <v>1.0982948846539617</v>
          </cell>
          <cell r="AC436">
            <v>0.3660982948846539</v>
          </cell>
          <cell r="AD436" t="str">
            <v>продан</v>
          </cell>
          <cell r="AE436">
            <v>1</v>
          </cell>
          <cell r="AF436">
            <v>1216.3399999999999</v>
          </cell>
          <cell r="AG436" t="str">
            <v/>
          </cell>
          <cell r="AI436" t="str">
            <v/>
          </cell>
        </row>
        <row r="437">
          <cell r="A437">
            <v>433</v>
          </cell>
          <cell r="B437" t="str">
            <v>диск</v>
          </cell>
          <cell r="C437" t="str">
            <v>51401</v>
          </cell>
          <cell r="D437" t="str">
            <v>51401`810`2`0400`0000002</v>
          </cell>
          <cell r="E437" t="str">
            <v>Сбербанк РФ</v>
          </cell>
          <cell r="F437" t="str">
            <v>банк</v>
          </cell>
          <cell r="G437" t="str">
            <v>ВК</v>
          </cell>
          <cell r="H437" t="str">
            <v>1982725</v>
          </cell>
          <cell r="I437">
            <v>37694</v>
          </cell>
          <cell r="J437">
            <v>260000</v>
          </cell>
          <cell r="K437" t="str">
            <v>Рубли РФ</v>
          </cell>
          <cell r="L437" t="str">
            <v>по предъявлении</v>
          </cell>
          <cell r="M437">
            <v>37694</v>
          </cell>
          <cell r="N437">
            <v>0</v>
          </cell>
          <cell r="P437">
            <v>259220</v>
          </cell>
          <cell r="Q437">
            <v>0.997</v>
          </cell>
          <cell r="R437">
            <v>259220</v>
          </cell>
          <cell r="S437">
            <v>37694</v>
          </cell>
          <cell r="T437" t="str">
            <v>14/03-02</v>
          </cell>
          <cell r="U437" t="str">
            <v>ЧП Грицаенко Сергей Николаевич</v>
          </cell>
          <cell r="V437">
            <v>1</v>
          </cell>
          <cell r="W437">
            <v>260000</v>
          </cell>
          <cell r="X437">
            <v>37697</v>
          </cell>
          <cell r="Y437" t="str">
            <v>17/03-01</v>
          </cell>
          <cell r="Z437" t="str">
            <v>ЧП Грицаенко Сергей Николаевич</v>
          </cell>
          <cell r="AA437">
            <v>780</v>
          </cell>
          <cell r="AB437">
            <v>1.0982948846539617</v>
          </cell>
          <cell r="AC437">
            <v>0.3660982948846539</v>
          </cell>
          <cell r="AD437" t="str">
            <v>продан</v>
          </cell>
          <cell r="AE437">
            <v>1</v>
          </cell>
          <cell r="AF437">
            <v>2592.2000000000003</v>
          </cell>
          <cell r="AG437" t="str">
            <v/>
          </cell>
          <cell r="AI437" t="str">
            <v/>
          </cell>
        </row>
        <row r="438">
          <cell r="A438">
            <v>434</v>
          </cell>
          <cell r="B438" t="str">
            <v>диск</v>
          </cell>
          <cell r="C438" t="str">
            <v>51401</v>
          </cell>
          <cell r="D438" t="str">
            <v>51401`810`2`0400`0000002</v>
          </cell>
          <cell r="E438" t="str">
            <v>Сбербанк РФ</v>
          </cell>
          <cell r="F438" t="str">
            <v>банк</v>
          </cell>
          <cell r="G438" t="str">
            <v>ВК</v>
          </cell>
          <cell r="H438" t="str">
            <v>2146564</v>
          </cell>
          <cell r="I438">
            <v>37693</v>
          </cell>
          <cell r="J438">
            <v>250000</v>
          </cell>
          <cell r="K438" t="str">
            <v>Рубли РФ</v>
          </cell>
          <cell r="L438" t="str">
            <v>по предъявлении</v>
          </cell>
          <cell r="M438">
            <v>37693</v>
          </cell>
          <cell r="N438">
            <v>0</v>
          </cell>
          <cell r="P438">
            <v>249250</v>
          </cell>
          <cell r="Q438">
            <v>0.997</v>
          </cell>
          <cell r="R438">
            <v>249250</v>
          </cell>
          <cell r="S438">
            <v>37694</v>
          </cell>
          <cell r="T438" t="str">
            <v>14/03-02</v>
          </cell>
          <cell r="U438" t="str">
            <v>ЧП Грицаенко Сергей Николаевич</v>
          </cell>
          <cell r="V438">
            <v>1</v>
          </cell>
          <cell r="W438">
            <v>250000</v>
          </cell>
          <cell r="X438">
            <v>37697</v>
          </cell>
          <cell r="Y438" t="str">
            <v>17/03-01</v>
          </cell>
          <cell r="Z438" t="str">
            <v>ЧП Грицаенко Сергей Николаевич</v>
          </cell>
          <cell r="AA438">
            <v>750</v>
          </cell>
          <cell r="AB438">
            <v>1.0982948846539617</v>
          </cell>
          <cell r="AC438">
            <v>0.3660982948846539</v>
          </cell>
          <cell r="AD438" t="str">
            <v>продан</v>
          </cell>
          <cell r="AE438">
            <v>1</v>
          </cell>
          <cell r="AF438">
            <v>2492.5</v>
          </cell>
          <cell r="AG438" t="str">
            <v/>
          </cell>
          <cell r="AI438" t="str">
            <v/>
          </cell>
        </row>
        <row r="439">
          <cell r="A439">
            <v>435</v>
          </cell>
          <cell r="B439" t="str">
            <v>диск</v>
          </cell>
          <cell r="C439" t="str">
            <v>51401</v>
          </cell>
          <cell r="D439" t="str">
            <v>51401`810`2`0400`0000002</v>
          </cell>
          <cell r="E439" t="str">
            <v>Сбербанк РФ</v>
          </cell>
          <cell r="F439" t="str">
            <v>банк</v>
          </cell>
          <cell r="G439" t="str">
            <v>ВК</v>
          </cell>
          <cell r="H439" t="str">
            <v>2146546</v>
          </cell>
          <cell r="I439">
            <v>37693</v>
          </cell>
          <cell r="J439">
            <v>55000</v>
          </cell>
          <cell r="K439" t="str">
            <v>Рубли РФ</v>
          </cell>
          <cell r="L439" t="str">
            <v>по предъявлении</v>
          </cell>
          <cell r="M439">
            <v>37693</v>
          </cell>
          <cell r="N439">
            <v>0</v>
          </cell>
          <cell r="P439">
            <v>54835</v>
          </cell>
          <cell r="Q439">
            <v>0.997</v>
          </cell>
          <cell r="R439">
            <v>54835</v>
          </cell>
          <cell r="S439">
            <v>37694</v>
          </cell>
          <cell r="T439" t="str">
            <v>14/03-02</v>
          </cell>
          <cell r="U439" t="str">
            <v>ЧП Грицаенко Сергей Николаевич</v>
          </cell>
          <cell r="V439">
            <v>1</v>
          </cell>
          <cell r="W439">
            <v>55000</v>
          </cell>
          <cell r="X439">
            <v>37697</v>
          </cell>
          <cell r="Y439" t="str">
            <v>17/03-01</v>
          </cell>
          <cell r="Z439" t="str">
            <v>ЧП Грицаенко Сергей Николаевич</v>
          </cell>
          <cell r="AA439">
            <v>165</v>
          </cell>
          <cell r="AB439">
            <v>1.0982948846539617</v>
          </cell>
          <cell r="AC439">
            <v>0.3660982948846539</v>
          </cell>
          <cell r="AD439" t="str">
            <v>продан</v>
          </cell>
          <cell r="AF439" t="str">
            <v/>
          </cell>
          <cell r="AG439" t="str">
            <v/>
          </cell>
          <cell r="AI439" t="str">
            <v/>
          </cell>
        </row>
        <row r="440">
          <cell r="A440">
            <v>436</v>
          </cell>
          <cell r="B440" t="str">
            <v>диск</v>
          </cell>
          <cell r="C440" t="str">
            <v>51401</v>
          </cell>
          <cell r="D440" t="str">
            <v>51401`810`2`0400`0000002</v>
          </cell>
          <cell r="E440" t="str">
            <v>Сбербанк РФ</v>
          </cell>
          <cell r="F440" t="str">
            <v>банк</v>
          </cell>
          <cell r="G440" t="str">
            <v>ВК</v>
          </cell>
          <cell r="H440" t="str">
            <v>2146587</v>
          </cell>
          <cell r="I440">
            <v>37694</v>
          </cell>
          <cell r="J440">
            <v>150000</v>
          </cell>
          <cell r="K440" t="str">
            <v>Рубли РФ</v>
          </cell>
          <cell r="L440" t="str">
            <v>по предъявлении</v>
          </cell>
          <cell r="M440">
            <v>37694</v>
          </cell>
          <cell r="N440">
            <v>0</v>
          </cell>
          <cell r="P440">
            <v>149550</v>
          </cell>
          <cell r="Q440">
            <v>0.997</v>
          </cell>
          <cell r="R440">
            <v>149550</v>
          </cell>
          <cell r="S440">
            <v>37694</v>
          </cell>
          <cell r="T440" t="str">
            <v>14/03-02</v>
          </cell>
          <cell r="U440" t="str">
            <v>ЧП Грицаенко Сергей Николаевич</v>
          </cell>
          <cell r="V440">
            <v>1</v>
          </cell>
          <cell r="W440">
            <v>150000</v>
          </cell>
          <cell r="X440">
            <v>37697</v>
          </cell>
          <cell r="Y440" t="str">
            <v>17/03-01</v>
          </cell>
          <cell r="Z440" t="str">
            <v>ЧП Грицаенко Сергей Николаевич</v>
          </cell>
          <cell r="AA440">
            <v>450</v>
          </cell>
          <cell r="AB440">
            <v>1.0982948846539617</v>
          </cell>
          <cell r="AC440">
            <v>0.3660982948846539</v>
          </cell>
          <cell r="AD440" t="str">
            <v>продан</v>
          </cell>
          <cell r="AF440" t="str">
            <v/>
          </cell>
          <cell r="AG440" t="str">
            <v/>
          </cell>
          <cell r="AI440" t="str">
            <v/>
          </cell>
        </row>
        <row r="441">
          <cell r="A441">
            <v>437</v>
          </cell>
          <cell r="B441" t="str">
            <v>диск</v>
          </cell>
          <cell r="C441" t="str">
            <v>51401</v>
          </cell>
          <cell r="D441" t="str">
            <v>51401`810`2`0400`0000002</v>
          </cell>
          <cell r="E441" t="str">
            <v>Сбербанк РФ</v>
          </cell>
          <cell r="F441" t="str">
            <v>банк</v>
          </cell>
          <cell r="G441" t="str">
            <v>ВЛ</v>
          </cell>
          <cell r="H441" t="str">
            <v>0529404</v>
          </cell>
          <cell r="I441">
            <v>37693</v>
          </cell>
          <cell r="J441">
            <v>50000</v>
          </cell>
          <cell r="K441" t="str">
            <v>Рубли РФ</v>
          </cell>
          <cell r="L441" t="str">
            <v>по предъявлении</v>
          </cell>
          <cell r="M441">
            <v>37693</v>
          </cell>
          <cell r="N441">
            <v>0</v>
          </cell>
          <cell r="P441">
            <v>49850</v>
          </cell>
          <cell r="Q441">
            <v>0.997</v>
          </cell>
          <cell r="R441">
            <v>49850</v>
          </cell>
          <cell r="S441">
            <v>37694</v>
          </cell>
          <cell r="T441" t="str">
            <v>14/03-02</v>
          </cell>
          <cell r="U441" t="str">
            <v>ЧП Грицаенко Сергей Николаевич</v>
          </cell>
          <cell r="V441">
            <v>1</v>
          </cell>
          <cell r="W441">
            <v>50000</v>
          </cell>
          <cell r="X441">
            <v>37697</v>
          </cell>
          <cell r="Y441" t="str">
            <v>17/03-01</v>
          </cell>
          <cell r="Z441" t="str">
            <v>ЧП Грицаенко Сергей Николаевич</v>
          </cell>
          <cell r="AA441">
            <v>150</v>
          </cell>
          <cell r="AB441">
            <v>1.0982948846539617</v>
          </cell>
          <cell r="AC441">
            <v>0.3660982948846539</v>
          </cell>
          <cell r="AD441" t="str">
            <v>продан</v>
          </cell>
          <cell r="AF441" t="str">
            <v/>
          </cell>
          <cell r="AG441" t="str">
            <v/>
          </cell>
          <cell r="AI441" t="str">
            <v/>
          </cell>
        </row>
        <row r="442">
          <cell r="A442">
            <v>438</v>
          </cell>
          <cell r="B442" t="str">
            <v>диск</v>
          </cell>
          <cell r="C442" t="str">
            <v>51401</v>
          </cell>
          <cell r="D442" t="str">
            <v>51401`810`2`0400`0000002</v>
          </cell>
          <cell r="E442" t="str">
            <v>Сбербанк РФ</v>
          </cell>
          <cell r="F442" t="str">
            <v>банк</v>
          </cell>
          <cell r="G442" t="str">
            <v>ВЛ</v>
          </cell>
          <cell r="H442" t="str">
            <v>1490458</v>
          </cell>
          <cell r="I442">
            <v>37685</v>
          </cell>
          <cell r="J442">
            <v>83000</v>
          </cell>
          <cell r="K442" t="str">
            <v>Рубли РФ</v>
          </cell>
          <cell r="L442" t="str">
            <v>по предъявлении</v>
          </cell>
          <cell r="M442">
            <v>37685</v>
          </cell>
          <cell r="N442">
            <v>0</v>
          </cell>
          <cell r="P442">
            <v>82751</v>
          </cell>
          <cell r="Q442">
            <v>0.997</v>
          </cell>
          <cell r="R442">
            <v>82751</v>
          </cell>
          <cell r="S442">
            <v>37694</v>
          </cell>
          <cell r="T442" t="str">
            <v>14/03-02</v>
          </cell>
          <cell r="U442" t="str">
            <v>ЧП Грицаенко Сергей Николаевич</v>
          </cell>
          <cell r="V442">
            <v>1</v>
          </cell>
          <cell r="W442">
            <v>83000</v>
          </cell>
          <cell r="X442">
            <v>37697</v>
          </cell>
          <cell r="Y442" t="str">
            <v>17/03-01</v>
          </cell>
          <cell r="Z442" t="str">
            <v>ЧП Грицаенко Сергей Николаевич</v>
          </cell>
          <cell r="AA442">
            <v>249</v>
          </cell>
          <cell r="AB442">
            <v>1.0982948846539617</v>
          </cell>
          <cell r="AC442">
            <v>0.3660982948846539</v>
          </cell>
          <cell r="AD442" t="str">
            <v>продан</v>
          </cell>
          <cell r="AF442" t="str">
            <v/>
          </cell>
          <cell r="AG442" t="str">
            <v/>
          </cell>
          <cell r="AI442" t="str">
            <v/>
          </cell>
        </row>
        <row r="443">
          <cell r="A443">
            <v>439</v>
          </cell>
          <cell r="B443" t="str">
            <v>диск</v>
          </cell>
          <cell r="C443" t="str">
            <v>51404</v>
          </cell>
          <cell r="D443" t="str">
            <v>51404`810`8`0400`0000001</v>
          </cell>
          <cell r="E443" t="str">
            <v>АКБ «Башкомснаббанк»</v>
          </cell>
          <cell r="F443" t="str">
            <v>банк</v>
          </cell>
          <cell r="G443">
            <v>2001</v>
          </cell>
          <cell r="H443" t="str">
            <v>000409</v>
          </cell>
          <cell r="I443">
            <v>37697</v>
          </cell>
          <cell r="J443">
            <v>519945.21</v>
          </cell>
          <cell r="K443" t="str">
            <v>Рубли РФ</v>
          </cell>
          <cell r="L443" t="str">
            <v>16 июня 2003г.</v>
          </cell>
          <cell r="M443">
            <v>37788</v>
          </cell>
          <cell r="N443">
            <v>0.1616690995079352</v>
          </cell>
          <cell r="P443">
            <v>499800</v>
          </cell>
          <cell r="Q443">
            <v>0.96125512917024469</v>
          </cell>
          <cell r="R443">
            <v>499800</v>
          </cell>
          <cell r="S443">
            <v>37697</v>
          </cell>
          <cell r="T443" t="str">
            <v>04/39-В</v>
          </cell>
          <cell r="U443" t="str">
            <v>ОАО АКБ «Башкомснаббанк»</v>
          </cell>
          <cell r="V443">
            <v>0.96164000000000005</v>
          </cell>
          <cell r="W443">
            <v>500000</v>
          </cell>
          <cell r="X443">
            <v>37697</v>
          </cell>
          <cell r="Y443" t="str">
            <v>04/39</v>
          </cell>
          <cell r="Z443" t="str">
            <v>Башкирский экономико-юридический техникум</v>
          </cell>
          <cell r="AA443">
            <v>200</v>
          </cell>
          <cell r="AB443">
            <v>0.1616690995079352</v>
          </cell>
          <cell r="AC443">
            <v>0.14605842336934774</v>
          </cell>
          <cell r="AD443" t="str">
            <v>продан</v>
          </cell>
          <cell r="AF443" t="str">
            <v/>
          </cell>
          <cell r="AG443" t="str">
            <v/>
          </cell>
          <cell r="AI443" t="str">
            <v/>
          </cell>
        </row>
        <row r="444">
          <cell r="A444">
            <v>440</v>
          </cell>
          <cell r="B444" t="str">
            <v>диск</v>
          </cell>
          <cell r="C444" t="str">
            <v>51406</v>
          </cell>
          <cell r="D444" t="str">
            <v>51406`810`3`0400`0000004</v>
          </cell>
          <cell r="E444" t="str">
            <v>КБ «Олимпийский»</v>
          </cell>
          <cell r="F444" t="str">
            <v>банк</v>
          </cell>
          <cell r="G444" t="str">
            <v>ЕАМ</v>
          </cell>
          <cell r="H444" t="str">
            <v>0007098</v>
          </cell>
          <cell r="I444">
            <v>37686</v>
          </cell>
          <cell r="J444">
            <v>1000000</v>
          </cell>
          <cell r="K444" t="str">
            <v>Рубли РФ</v>
          </cell>
          <cell r="L444" t="str">
            <v>21 августа 2005г.</v>
          </cell>
          <cell r="M444">
            <v>38585</v>
          </cell>
          <cell r="N444">
            <v>0.20130687241288703</v>
          </cell>
          <cell r="P444">
            <v>671500</v>
          </cell>
          <cell r="Q444">
            <v>0.67149999999999999</v>
          </cell>
          <cell r="R444">
            <v>671500</v>
          </cell>
          <cell r="S444">
            <v>37698</v>
          </cell>
          <cell r="T444" t="str">
            <v>0547/03</v>
          </cell>
          <cell r="U444" t="str">
            <v>ОАО ИФ «ОЛМА»</v>
          </cell>
          <cell r="V444">
            <v>0.67604399999999998</v>
          </cell>
          <cell r="W444">
            <v>676044</v>
          </cell>
          <cell r="X444">
            <v>37711</v>
          </cell>
          <cell r="Y444" t="str">
            <v>31/03-0576-03</v>
          </cell>
          <cell r="Z444" t="str">
            <v>ОАО ИФ «ОЛМА»</v>
          </cell>
          <cell r="AA444">
            <v>4544</v>
          </cell>
          <cell r="AB444">
            <v>0.20130687241288703</v>
          </cell>
          <cell r="AC444">
            <v>0.18999484506558223</v>
          </cell>
          <cell r="AD444" t="str">
            <v>продан</v>
          </cell>
          <cell r="AF444" t="str">
            <v/>
          </cell>
          <cell r="AG444" t="str">
            <v/>
          </cell>
          <cell r="AI444" t="str">
            <v/>
          </cell>
        </row>
        <row r="445">
          <cell r="A445">
            <v>441</v>
          </cell>
          <cell r="B445" t="str">
            <v>диск</v>
          </cell>
          <cell r="C445" t="str">
            <v>51406</v>
          </cell>
          <cell r="D445" t="str">
            <v>51406`810`3`0400`0000004</v>
          </cell>
          <cell r="E445" t="str">
            <v>КБ «Олимпийский»</v>
          </cell>
          <cell r="F445" t="str">
            <v>банк</v>
          </cell>
          <cell r="G445" t="str">
            <v>ЕАМ</v>
          </cell>
          <cell r="H445" t="str">
            <v>0007099</v>
          </cell>
          <cell r="I445">
            <v>37686</v>
          </cell>
          <cell r="J445">
            <v>1000000</v>
          </cell>
          <cell r="K445" t="str">
            <v>Рубли РФ</v>
          </cell>
          <cell r="L445" t="str">
            <v>21 августа 2005г.</v>
          </cell>
          <cell r="M445">
            <v>38585</v>
          </cell>
          <cell r="N445">
            <v>0.20130687241288703</v>
          </cell>
          <cell r="P445">
            <v>671500</v>
          </cell>
          <cell r="Q445">
            <v>0.67149999999999999</v>
          </cell>
          <cell r="R445">
            <v>671500</v>
          </cell>
          <cell r="S445">
            <v>37698</v>
          </cell>
          <cell r="T445" t="str">
            <v>0547/03</v>
          </cell>
          <cell r="U445" t="str">
            <v>ОАО ИФ «ОЛМА»</v>
          </cell>
          <cell r="V445">
            <v>0.67604399999999998</v>
          </cell>
          <cell r="W445">
            <v>676044</v>
          </cell>
          <cell r="X445">
            <v>37711</v>
          </cell>
          <cell r="Y445" t="str">
            <v>31/03-0576-03</v>
          </cell>
          <cell r="Z445" t="str">
            <v>ОАО ИФ «ОЛМА»</v>
          </cell>
          <cell r="AA445">
            <v>4544</v>
          </cell>
          <cell r="AB445">
            <v>0.20130687241288703</v>
          </cell>
          <cell r="AC445">
            <v>0.18999484506558223</v>
          </cell>
          <cell r="AD445" t="str">
            <v>продан</v>
          </cell>
          <cell r="AF445" t="str">
            <v/>
          </cell>
          <cell r="AG445" t="str">
            <v/>
          </cell>
          <cell r="AI445" t="str">
            <v/>
          </cell>
        </row>
        <row r="446">
          <cell r="A446">
            <v>442</v>
          </cell>
          <cell r="B446" t="str">
            <v>диск</v>
          </cell>
          <cell r="C446" t="str">
            <v>51406</v>
          </cell>
          <cell r="D446" t="str">
            <v>51406`810`3`0400`0000004</v>
          </cell>
          <cell r="E446" t="str">
            <v>КБ «Олимпийский»</v>
          </cell>
          <cell r="F446" t="str">
            <v>банк</v>
          </cell>
          <cell r="G446" t="str">
            <v>ЕАМ</v>
          </cell>
          <cell r="H446" t="str">
            <v>0007100</v>
          </cell>
          <cell r="I446">
            <v>37686</v>
          </cell>
          <cell r="J446">
            <v>1000000</v>
          </cell>
          <cell r="K446" t="str">
            <v>Рубли РФ</v>
          </cell>
          <cell r="L446" t="str">
            <v>21 августа 2005г.</v>
          </cell>
          <cell r="M446">
            <v>38585</v>
          </cell>
          <cell r="N446">
            <v>0.20130687241288703</v>
          </cell>
          <cell r="P446">
            <v>671500</v>
          </cell>
          <cell r="Q446">
            <v>0.67149999999999999</v>
          </cell>
          <cell r="R446">
            <v>671500</v>
          </cell>
          <cell r="S446">
            <v>37698</v>
          </cell>
          <cell r="T446" t="str">
            <v>0547/03</v>
          </cell>
          <cell r="U446" t="str">
            <v>ОАО ИФ «ОЛМА»</v>
          </cell>
          <cell r="V446">
            <v>0.67604399999999998</v>
          </cell>
          <cell r="W446">
            <v>676044</v>
          </cell>
          <cell r="X446">
            <v>37711</v>
          </cell>
          <cell r="Y446" t="str">
            <v>31/03-0576-03</v>
          </cell>
          <cell r="Z446" t="str">
            <v>ОАО ИФ «ОЛМА»</v>
          </cell>
          <cell r="AA446">
            <v>4544</v>
          </cell>
          <cell r="AB446">
            <v>0.20130687241288703</v>
          </cell>
          <cell r="AC446">
            <v>0.18999484506558223</v>
          </cell>
          <cell r="AD446" t="str">
            <v>продан</v>
          </cell>
          <cell r="AF446" t="str">
            <v/>
          </cell>
          <cell r="AG446" t="str">
            <v/>
          </cell>
          <cell r="AI446" t="str">
            <v/>
          </cell>
        </row>
        <row r="447">
          <cell r="A447">
            <v>443</v>
          </cell>
          <cell r="B447" t="str">
            <v>диск</v>
          </cell>
          <cell r="C447" t="str">
            <v>51406</v>
          </cell>
          <cell r="D447" t="str">
            <v>51406`810`3`0400`0000004</v>
          </cell>
          <cell r="E447" t="str">
            <v>КБ «Олимпийский»</v>
          </cell>
          <cell r="F447" t="str">
            <v>банк</v>
          </cell>
          <cell r="G447" t="str">
            <v>ЕАМ</v>
          </cell>
          <cell r="H447" t="str">
            <v>0007101</v>
          </cell>
          <cell r="I447">
            <v>37686</v>
          </cell>
          <cell r="J447">
            <v>1000000</v>
          </cell>
          <cell r="K447" t="str">
            <v>Рубли РФ</v>
          </cell>
          <cell r="L447" t="str">
            <v>21 августа 2005г.</v>
          </cell>
          <cell r="M447">
            <v>38585</v>
          </cell>
          <cell r="N447">
            <v>0.20130687241288703</v>
          </cell>
          <cell r="P447">
            <v>671500</v>
          </cell>
          <cell r="Q447">
            <v>0.67149999999999999</v>
          </cell>
          <cell r="R447">
            <v>671500</v>
          </cell>
          <cell r="S447">
            <v>37698</v>
          </cell>
          <cell r="T447" t="str">
            <v>0547/03</v>
          </cell>
          <cell r="U447" t="str">
            <v>ОАО ИФ «ОЛМА»</v>
          </cell>
          <cell r="V447">
            <v>0.67604399999999998</v>
          </cell>
          <cell r="W447">
            <v>676044</v>
          </cell>
          <cell r="X447">
            <v>37711</v>
          </cell>
          <cell r="Y447" t="str">
            <v>31/03-0576-03</v>
          </cell>
          <cell r="Z447" t="str">
            <v>ОАО ИФ «ОЛМА»</v>
          </cell>
          <cell r="AA447">
            <v>4544</v>
          </cell>
          <cell r="AB447">
            <v>0.20130687241288703</v>
          </cell>
          <cell r="AC447">
            <v>0.18999484506558223</v>
          </cell>
          <cell r="AD447" t="str">
            <v>продан</v>
          </cell>
          <cell r="AF447" t="str">
            <v/>
          </cell>
          <cell r="AG447" t="str">
            <v/>
          </cell>
          <cell r="AI447" t="str">
            <v/>
          </cell>
        </row>
        <row r="448">
          <cell r="A448">
            <v>444</v>
          </cell>
          <cell r="B448" t="str">
            <v>диск</v>
          </cell>
          <cell r="C448" t="str">
            <v>51406</v>
          </cell>
          <cell r="D448" t="str">
            <v>51406`810`3`0400`0000004</v>
          </cell>
          <cell r="E448" t="str">
            <v>КБ «Олимпийский»</v>
          </cell>
          <cell r="F448" t="str">
            <v>банк</v>
          </cell>
          <cell r="G448" t="str">
            <v>ЕАМ</v>
          </cell>
          <cell r="H448" t="str">
            <v>0007102</v>
          </cell>
          <cell r="I448">
            <v>37686</v>
          </cell>
          <cell r="J448">
            <v>1000000</v>
          </cell>
          <cell r="K448" t="str">
            <v>Рубли РФ</v>
          </cell>
          <cell r="L448" t="str">
            <v>21 августа 2005г.</v>
          </cell>
          <cell r="M448">
            <v>38585</v>
          </cell>
          <cell r="N448">
            <v>0.20130687241288703</v>
          </cell>
          <cell r="P448">
            <v>671500</v>
          </cell>
          <cell r="Q448">
            <v>0.67149999999999999</v>
          </cell>
          <cell r="R448">
            <v>671500</v>
          </cell>
          <cell r="S448">
            <v>37698</v>
          </cell>
          <cell r="T448" t="str">
            <v>0547/03</v>
          </cell>
          <cell r="U448" t="str">
            <v>ОАО ИФ «ОЛМА»</v>
          </cell>
          <cell r="V448">
            <v>0.67604399999999998</v>
          </cell>
          <cell r="W448">
            <v>676044</v>
          </cell>
          <cell r="X448">
            <v>37711</v>
          </cell>
          <cell r="Y448" t="str">
            <v>31/03-0576-03</v>
          </cell>
          <cell r="Z448" t="str">
            <v>ОАО ИФ «ОЛМА»</v>
          </cell>
          <cell r="AA448">
            <v>4544</v>
          </cell>
          <cell r="AB448">
            <v>0.20130687241288703</v>
          </cell>
          <cell r="AC448">
            <v>0.18999484506558223</v>
          </cell>
          <cell r="AD448" t="str">
            <v>продан</v>
          </cell>
          <cell r="AF448" t="str">
            <v/>
          </cell>
          <cell r="AG448" t="str">
            <v/>
          </cell>
          <cell r="AI448" t="str">
            <v/>
          </cell>
        </row>
        <row r="449">
          <cell r="A449">
            <v>445</v>
          </cell>
          <cell r="B449" t="str">
            <v>диск</v>
          </cell>
          <cell r="C449" t="str">
            <v>51406</v>
          </cell>
          <cell r="D449" t="str">
            <v>51406`810`3`0400`0000004</v>
          </cell>
          <cell r="E449" t="str">
            <v>КБ «Олимпийский»</v>
          </cell>
          <cell r="F449" t="str">
            <v>банк</v>
          </cell>
          <cell r="G449" t="str">
            <v>ЕАМ</v>
          </cell>
          <cell r="H449" t="str">
            <v>0007103</v>
          </cell>
          <cell r="I449">
            <v>37686</v>
          </cell>
          <cell r="J449">
            <v>1000000</v>
          </cell>
          <cell r="K449" t="str">
            <v>Рубли РФ</v>
          </cell>
          <cell r="L449" t="str">
            <v>21 августа 2005г.</v>
          </cell>
          <cell r="M449">
            <v>38585</v>
          </cell>
          <cell r="N449">
            <v>0.20130687241288703</v>
          </cell>
          <cell r="P449">
            <v>671500</v>
          </cell>
          <cell r="Q449">
            <v>0.67149999999999999</v>
          </cell>
          <cell r="R449">
            <v>671500</v>
          </cell>
          <cell r="S449">
            <v>37698</v>
          </cell>
          <cell r="T449" t="str">
            <v>0547/03</v>
          </cell>
          <cell r="U449" t="str">
            <v>ОАО ИФ «ОЛМА»</v>
          </cell>
          <cell r="V449">
            <v>0.67604399999999998</v>
          </cell>
          <cell r="W449">
            <v>676044</v>
          </cell>
          <cell r="X449">
            <v>37711</v>
          </cell>
          <cell r="Y449" t="str">
            <v>31/03-0576-03</v>
          </cell>
          <cell r="Z449" t="str">
            <v>ОАО ИФ «ОЛМА»</v>
          </cell>
          <cell r="AA449">
            <v>4544</v>
          </cell>
          <cell r="AB449">
            <v>0.20130687241288703</v>
          </cell>
          <cell r="AC449">
            <v>0.18999484506558223</v>
          </cell>
          <cell r="AD449" t="str">
            <v>продан</v>
          </cell>
          <cell r="AF449" t="str">
            <v/>
          </cell>
          <cell r="AG449" t="str">
            <v/>
          </cell>
          <cell r="AI449" t="str">
            <v/>
          </cell>
        </row>
        <row r="450">
          <cell r="A450">
            <v>446</v>
          </cell>
          <cell r="B450" t="str">
            <v>диск</v>
          </cell>
          <cell r="C450" t="str">
            <v>51406</v>
          </cell>
          <cell r="D450" t="str">
            <v>51406`810`3`0400`0000004</v>
          </cell>
          <cell r="E450" t="str">
            <v>КБ «Олимпийский»</v>
          </cell>
          <cell r="F450" t="str">
            <v>банк</v>
          </cell>
          <cell r="G450" t="str">
            <v>ЕАМ</v>
          </cell>
          <cell r="H450" t="str">
            <v>0007104</v>
          </cell>
          <cell r="I450">
            <v>37686</v>
          </cell>
          <cell r="J450">
            <v>1000000</v>
          </cell>
          <cell r="K450" t="str">
            <v>Рубли РФ</v>
          </cell>
          <cell r="L450" t="str">
            <v>21 августа 2005г.</v>
          </cell>
          <cell r="M450">
            <v>38585</v>
          </cell>
          <cell r="N450">
            <v>0.20130687241288703</v>
          </cell>
          <cell r="P450">
            <v>671500</v>
          </cell>
          <cell r="Q450">
            <v>0.67149999999999999</v>
          </cell>
          <cell r="R450">
            <v>671500</v>
          </cell>
          <cell r="S450">
            <v>37698</v>
          </cell>
          <cell r="T450" t="str">
            <v>0547/03</v>
          </cell>
          <cell r="U450" t="str">
            <v>ОАО ИФ «ОЛМА»</v>
          </cell>
          <cell r="V450">
            <v>0.67604399999999998</v>
          </cell>
          <cell r="W450">
            <v>676044</v>
          </cell>
          <cell r="X450">
            <v>37711</v>
          </cell>
          <cell r="Y450" t="str">
            <v>31/03-0576-03</v>
          </cell>
          <cell r="Z450" t="str">
            <v>ОАО ИФ «ОЛМА»</v>
          </cell>
          <cell r="AA450">
            <v>4544</v>
          </cell>
          <cell r="AB450">
            <v>0.20130687241288703</v>
          </cell>
          <cell r="AC450">
            <v>0.18999484506558223</v>
          </cell>
          <cell r="AD450" t="str">
            <v>продан</v>
          </cell>
          <cell r="AF450" t="str">
            <v/>
          </cell>
          <cell r="AG450" t="str">
            <v/>
          </cell>
          <cell r="AI450" t="str">
            <v/>
          </cell>
        </row>
        <row r="451">
          <cell r="A451">
            <v>447</v>
          </cell>
          <cell r="B451" t="str">
            <v>диск</v>
          </cell>
          <cell r="C451" t="str">
            <v>51406</v>
          </cell>
          <cell r="D451" t="str">
            <v>51406`810`3`0400`0000004</v>
          </cell>
          <cell r="E451" t="str">
            <v>КБ «Олимпийский»</v>
          </cell>
          <cell r="F451" t="str">
            <v>банк</v>
          </cell>
          <cell r="G451" t="str">
            <v>ЕАМ</v>
          </cell>
          <cell r="H451" t="str">
            <v>0007105</v>
          </cell>
          <cell r="I451">
            <v>37686</v>
          </cell>
          <cell r="J451">
            <v>1000000</v>
          </cell>
          <cell r="K451" t="str">
            <v>Рубли РФ</v>
          </cell>
          <cell r="L451" t="str">
            <v>21 августа 2005г.</v>
          </cell>
          <cell r="M451">
            <v>38585</v>
          </cell>
          <cell r="N451">
            <v>0.20130687241288703</v>
          </cell>
          <cell r="P451">
            <v>671500</v>
          </cell>
          <cell r="Q451">
            <v>0.67149999999999999</v>
          </cell>
          <cell r="R451">
            <v>671500</v>
          </cell>
          <cell r="S451">
            <v>37698</v>
          </cell>
          <cell r="T451" t="str">
            <v>0547/03</v>
          </cell>
          <cell r="U451" t="str">
            <v>ОАО ИФ «ОЛМА»</v>
          </cell>
          <cell r="V451">
            <v>0.67604399999999998</v>
          </cell>
          <cell r="W451">
            <v>676044</v>
          </cell>
          <cell r="X451">
            <v>37711</v>
          </cell>
          <cell r="Y451" t="str">
            <v>31/03-0576-03</v>
          </cell>
          <cell r="Z451" t="str">
            <v>ОАО ИФ «ОЛМА»</v>
          </cell>
          <cell r="AA451">
            <v>4544</v>
          </cell>
          <cell r="AB451">
            <v>0.20130687241288703</v>
          </cell>
          <cell r="AC451">
            <v>0.18999484506558223</v>
          </cell>
          <cell r="AD451" t="str">
            <v>продан</v>
          </cell>
          <cell r="AF451" t="str">
            <v/>
          </cell>
          <cell r="AG451" t="str">
            <v/>
          </cell>
          <cell r="AI451" t="str">
            <v/>
          </cell>
        </row>
        <row r="452">
          <cell r="A452">
            <v>448</v>
          </cell>
          <cell r="B452" t="str">
            <v>диск</v>
          </cell>
          <cell r="C452" t="str">
            <v>51406</v>
          </cell>
          <cell r="D452" t="str">
            <v>51406`810`3`0400`0000004</v>
          </cell>
          <cell r="E452" t="str">
            <v>КБ «Олимпийский»</v>
          </cell>
          <cell r="F452" t="str">
            <v>банк</v>
          </cell>
          <cell r="G452" t="str">
            <v>ЕАМ</v>
          </cell>
          <cell r="H452" t="str">
            <v>0007106</v>
          </cell>
          <cell r="I452">
            <v>37686</v>
          </cell>
          <cell r="J452">
            <v>1000000</v>
          </cell>
          <cell r="K452" t="str">
            <v>Рубли РФ</v>
          </cell>
          <cell r="L452" t="str">
            <v>21 августа 2005г.</v>
          </cell>
          <cell r="M452">
            <v>38585</v>
          </cell>
          <cell r="N452">
            <v>0.20130687241288703</v>
          </cell>
          <cell r="P452">
            <v>671500</v>
          </cell>
          <cell r="Q452">
            <v>0.67149999999999999</v>
          </cell>
          <cell r="R452">
            <v>671500</v>
          </cell>
          <cell r="S452">
            <v>37698</v>
          </cell>
          <cell r="T452" t="str">
            <v>0547/03</v>
          </cell>
          <cell r="U452" t="str">
            <v>ОАО ИФ «ОЛМА»</v>
          </cell>
          <cell r="V452">
            <v>0.67604399999999998</v>
          </cell>
          <cell r="W452">
            <v>676044</v>
          </cell>
          <cell r="X452">
            <v>37711</v>
          </cell>
          <cell r="Y452" t="str">
            <v>31/03-0576-03</v>
          </cell>
          <cell r="Z452" t="str">
            <v>ОАО ИФ «ОЛМА»</v>
          </cell>
          <cell r="AA452">
            <v>4544</v>
          </cell>
          <cell r="AB452">
            <v>0.20130687241288703</v>
          </cell>
          <cell r="AC452">
            <v>0.18999484506558223</v>
          </cell>
          <cell r="AD452" t="str">
            <v>продан</v>
          </cell>
          <cell r="AF452" t="str">
            <v/>
          </cell>
          <cell r="AG452" t="str">
            <v/>
          </cell>
          <cell r="AI452" t="str">
            <v/>
          </cell>
        </row>
        <row r="453">
          <cell r="A453">
            <v>449</v>
          </cell>
          <cell r="B453" t="str">
            <v>диск</v>
          </cell>
          <cell r="C453" t="str">
            <v>51406</v>
          </cell>
          <cell r="D453" t="str">
            <v>51406`810`3`0400`0000004</v>
          </cell>
          <cell r="E453" t="str">
            <v>КБ «Олимпийский»</v>
          </cell>
          <cell r="F453" t="str">
            <v>банк</v>
          </cell>
          <cell r="G453" t="str">
            <v>ЕАМ</v>
          </cell>
          <cell r="H453" t="str">
            <v>0007107</v>
          </cell>
          <cell r="I453">
            <v>37686</v>
          </cell>
          <cell r="J453">
            <v>1000000</v>
          </cell>
          <cell r="K453" t="str">
            <v>Рубли РФ</v>
          </cell>
          <cell r="L453" t="str">
            <v>21 августа 2005г.</v>
          </cell>
          <cell r="M453">
            <v>38585</v>
          </cell>
          <cell r="N453">
            <v>0.20130687241288703</v>
          </cell>
          <cell r="P453">
            <v>671500</v>
          </cell>
          <cell r="Q453">
            <v>0.67149999999999999</v>
          </cell>
          <cell r="R453">
            <v>671500</v>
          </cell>
          <cell r="S453">
            <v>37698</v>
          </cell>
          <cell r="T453" t="str">
            <v>0547/03</v>
          </cell>
          <cell r="U453" t="str">
            <v>ОАО ИФ «ОЛМА»</v>
          </cell>
          <cell r="V453">
            <v>0.67604399999999998</v>
          </cell>
          <cell r="W453">
            <v>676044</v>
          </cell>
          <cell r="X453">
            <v>37711</v>
          </cell>
          <cell r="Y453" t="str">
            <v>31/03-0576-03</v>
          </cell>
          <cell r="Z453" t="str">
            <v>ОАО ИФ «ОЛМА»</v>
          </cell>
          <cell r="AA453">
            <v>4544</v>
          </cell>
          <cell r="AB453">
            <v>0.20130687241288703</v>
          </cell>
          <cell r="AC453">
            <v>0.18999484506558223</v>
          </cell>
          <cell r="AD453" t="str">
            <v>продан</v>
          </cell>
          <cell r="AF453" t="str">
            <v/>
          </cell>
          <cell r="AG453" t="str">
            <v/>
          </cell>
          <cell r="AI453" t="str">
            <v/>
          </cell>
        </row>
        <row r="454">
          <cell r="A454">
            <v>450</v>
          </cell>
          <cell r="B454" t="str">
            <v>диск</v>
          </cell>
          <cell r="C454" t="str">
            <v>51406</v>
          </cell>
          <cell r="D454" t="str">
            <v>51406`810`3`0400`0000004</v>
          </cell>
          <cell r="E454" t="str">
            <v>КБ «Олимпийский»</v>
          </cell>
          <cell r="F454" t="str">
            <v>банк</v>
          </cell>
          <cell r="G454" t="str">
            <v>ЕАМ</v>
          </cell>
          <cell r="H454" t="str">
            <v>0007108</v>
          </cell>
          <cell r="I454">
            <v>37686</v>
          </cell>
          <cell r="J454">
            <v>1000000</v>
          </cell>
          <cell r="K454" t="str">
            <v>Рубли РФ</v>
          </cell>
          <cell r="L454" t="str">
            <v>21 августа 2005г.</v>
          </cell>
          <cell r="M454">
            <v>38585</v>
          </cell>
          <cell r="N454">
            <v>0.20130687241288703</v>
          </cell>
          <cell r="P454">
            <v>671500</v>
          </cell>
          <cell r="Q454">
            <v>0.67149999999999999</v>
          </cell>
          <cell r="R454">
            <v>671500</v>
          </cell>
          <cell r="S454">
            <v>37698</v>
          </cell>
          <cell r="T454" t="str">
            <v>0547/03</v>
          </cell>
          <cell r="U454" t="str">
            <v>ОАО ИФ «ОЛМА»</v>
          </cell>
          <cell r="V454">
            <v>0.67604399999999998</v>
          </cell>
          <cell r="W454">
            <v>676044</v>
          </cell>
          <cell r="X454">
            <v>37711</v>
          </cell>
          <cell r="Y454" t="str">
            <v>31/03-0576-03</v>
          </cell>
          <cell r="Z454" t="str">
            <v>ОАО ИФ «ОЛМА»</v>
          </cell>
          <cell r="AA454">
            <v>4544</v>
          </cell>
          <cell r="AB454">
            <v>0.20130687241288703</v>
          </cell>
          <cell r="AC454">
            <v>0.18999484506558223</v>
          </cell>
          <cell r="AD454" t="str">
            <v>продан</v>
          </cell>
          <cell r="AF454" t="str">
            <v/>
          </cell>
          <cell r="AG454" t="str">
            <v/>
          </cell>
          <cell r="AI454" t="str">
            <v/>
          </cell>
        </row>
        <row r="455">
          <cell r="A455">
            <v>451</v>
          </cell>
          <cell r="B455" t="str">
            <v>диск</v>
          </cell>
          <cell r="C455" t="str">
            <v>51406</v>
          </cell>
          <cell r="D455" t="str">
            <v>51406`810`3`0400`0000004</v>
          </cell>
          <cell r="E455" t="str">
            <v>КБ «Олимпийский»</v>
          </cell>
          <cell r="F455" t="str">
            <v>банк</v>
          </cell>
          <cell r="G455" t="str">
            <v>ЕАМ</v>
          </cell>
          <cell r="H455" t="str">
            <v>0007109</v>
          </cell>
          <cell r="I455">
            <v>37686</v>
          </cell>
          <cell r="J455">
            <v>1000000</v>
          </cell>
          <cell r="K455" t="str">
            <v>Рубли РФ</v>
          </cell>
          <cell r="L455" t="str">
            <v>21 августа 2005г.</v>
          </cell>
          <cell r="M455">
            <v>38585</v>
          </cell>
          <cell r="N455">
            <v>0.20130687241288703</v>
          </cell>
          <cell r="P455">
            <v>671500</v>
          </cell>
          <cell r="Q455">
            <v>0.67149999999999999</v>
          </cell>
          <cell r="R455">
            <v>671500</v>
          </cell>
          <cell r="S455">
            <v>37698</v>
          </cell>
          <cell r="T455" t="str">
            <v>0547/03</v>
          </cell>
          <cell r="U455" t="str">
            <v>ОАО ИФ «ОЛМА»</v>
          </cell>
          <cell r="V455">
            <v>0.67604399999999998</v>
          </cell>
          <cell r="W455">
            <v>676044</v>
          </cell>
          <cell r="X455">
            <v>37711</v>
          </cell>
          <cell r="Y455" t="str">
            <v>31/03-0576-03</v>
          </cell>
          <cell r="Z455" t="str">
            <v>ОАО ИФ «ОЛМА»</v>
          </cell>
          <cell r="AA455">
            <v>4544</v>
          </cell>
          <cell r="AB455">
            <v>0.20130687241288703</v>
          </cell>
          <cell r="AC455">
            <v>0.18999484506558223</v>
          </cell>
          <cell r="AD455" t="str">
            <v>продан</v>
          </cell>
          <cell r="AF455" t="str">
            <v/>
          </cell>
          <cell r="AG455" t="str">
            <v/>
          </cell>
          <cell r="AI455" t="str">
            <v/>
          </cell>
        </row>
        <row r="456">
          <cell r="A456">
            <v>452</v>
          </cell>
          <cell r="B456" t="str">
            <v>диск</v>
          </cell>
          <cell r="C456" t="str">
            <v>51406</v>
          </cell>
          <cell r="D456" t="str">
            <v>51406`810`3`0400`0000004</v>
          </cell>
          <cell r="E456" t="str">
            <v>КБ «Олимпийский»</v>
          </cell>
          <cell r="F456" t="str">
            <v>банк</v>
          </cell>
          <cell r="G456" t="str">
            <v>ЕАМ</v>
          </cell>
          <cell r="H456" t="str">
            <v>0007110</v>
          </cell>
          <cell r="I456">
            <v>37686</v>
          </cell>
          <cell r="J456">
            <v>1000000</v>
          </cell>
          <cell r="K456" t="str">
            <v>Рубли РФ</v>
          </cell>
          <cell r="L456" t="str">
            <v>21 августа 2005г.</v>
          </cell>
          <cell r="M456">
            <v>38585</v>
          </cell>
          <cell r="N456">
            <v>0.20130687241288703</v>
          </cell>
          <cell r="P456">
            <v>671500</v>
          </cell>
          <cell r="Q456">
            <v>0.67149999999999999</v>
          </cell>
          <cell r="R456">
            <v>671500</v>
          </cell>
          <cell r="S456">
            <v>37698</v>
          </cell>
          <cell r="T456" t="str">
            <v>0547/03</v>
          </cell>
          <cell r="U456" t="str">
            <v>ОАО ИФ «ОЛМА»</v>
          </cell>
          <cell r="V456">
            <v>0.67604399999999998</v>
          </cell>
          <cell r="W456">
            <v>676044</v>
          </cell>
          <cell r="X456">
            <v>37711</v>
          </cell>
          <cell r="Y456" t="str">
            <v>31/03-0576-03</v>
          </cell>
          <cell r="Z456" t="str">
            <v>ОАО ИФ «ОЛМА»</v>
          </cell>
          <cell r="AA456">
            <v>4544</v>
          </cell>
          <cell r="AB456">
            <v>0.20130687241288703</v>
          </cell>
          <cell r="AC456">
            <v>0.18999484506558223</v>
          </cell>
          <cell r="AD456" t="str">
            <v>продан</v>
          </cell>
          <cell r="AF456" t="str">
            <v/>
          </cell>
          <cell r="AG456" t="str">
            <v/>
          </cell>
          <cell r="AI456" t="str">
            <v/>
          </cell>
        </row>
        <row r="457">
          <cell r="A457">
            <v>453</v>
          </cell>
          <cell r="B457" t="str">
            <v>диск</v>
          </cell>
          <cell r="C457" t="str">
            <v>51406</v>
          </cell>
          <cell r="D457" t="str">
            <v>51406`810`3`0400`0000004</v>
          </cell>
          <cell r="E457" t="str">
            <v>КБ «Олимпийский»</v>
          </cell>
          <cell r="F457" t="str">
            <v>банк</v>
          </cell>
          <cell r="G457" t="str">
            <v>ЕАМ</v>
          </cell>
          <cell r="H457" t="str">
            <v>0007111</v>
          </cell>
          <cell r="I457">
            <v>37686</v>
          </cell>
          <cell r="J457">
            <v>1000000</v>
          </cell>
          <cell r="K457" t="str">
            <v>Рубли РФ</v>
          </cell>
          <cell r="L457" t="str">
            <v>21 августа 2005г.</v>
          </cell>
          <cell r="M457">
            <v>38585</v>
          </cell>
          <cell r="N457">
            <v>0.20130687241288703</v>
          </cell>
          <cell r="P457">
            <v>671500</v>
          </cell>
          <cell r="Q457">
            <v>0.67149999999999999</v>
          </cell>
          <cell r="R457">
            <v>671500</v>
          </cell>
          <cell r="S457">
            <v>37698</v>
          </cell>
          <cell r="T457" t="str">
            <v>0547/03</v>
          </cell>
          <cell r="U457" t="str">
            <v>ОАО ИФ «ОЛМА»</v>
          </cell>
          <cell r="V457">
            <v>0.67604399999999998</v>
          </cell>
          <cell r="W457">
            <v>676044</v>
          </cell>
          <cell r="X457">
            <v>37711</v>
          </cell>
          <cell r="Y457" t="str">
            <v>31/03-0576-03</v>
          </cell>
          <cell r="Z457" t="str">
            <v>ОАО ИФ «ОЛМА»</v>
          </cell>
          <cell r="AA457">
            <v>4544</v>
          </cell>
          <cell r="AB457">
            <v>0.20130687241288703</v>
          </cell>
          <cell r="AC457">
            <v>0.18999484506558223</v>
          </cell>
          <cell r="AD457" t="str">
            <v>продан</v>
          </cell>
          <cell r="AF457" t="str">
            <v/>
          </cell>
          <cell r="AG457" t="str">
            <v/>
          </cell>
          <cell r="AI457" t="str">
            <v/>
          </cell>
        </row>
        <row r="458">
          <cell r="A458">
            <v>454</v>
          </cell>
          <cell r="B458" t="str">
            <v>диск</v>
          </cell>
          <cell r="C458" t="str">
            <v>51406</v>
          </cell>
          <cell r="D458" t="str">
            <v>51406`810`3`0400`0000004</v>
          </cell>
          <cell r="E458" t="str">
            <v>КБ «Олимпийский»</v>
          </cell>
          <cell r="F458" t="str">
            <v>банк</v>
          </cell>
          <cell r="G458" t="str">
            <v>ЕАМ</v>
          </cell>
          <cell r="H458" t="str">
            <v>0007112</v>
          </cell>
          <cell r="I458">
            <v>37686</v>
          </cell>
          <cell r="J458">
            <v>1000000</v>
          </cell>
          <cell r="K458" t="str">
            <v>Рубли РФ</v>
          </cell>
          <cell r="L458" t="str">
            <v>21 августа 2005г.</v>
          </cell>
          <cell r="M458">
            <v>38585</v>
          </cell>
          <cell r="N458">
            <v>0.20130687241288703</v>
          </cell>
          <cell r="P458">
            <v>671500</v>
          </cell>
          <cell r="Q458">
            <v>0.67149999999999999</v>
          </cell>
          <cell r="R458">
            <v>671500</v>
          </cell>
          <cell r="S458">
            <v>37698</v>
          </cell>
          <cell r="T458" t="str">
            <v>0547/03</v>
          </cell>
          <cell r="U458" t="str">
            <v>ОАО ИФ «ОЛМА»</v>
          </cell>
          <cell r="V458">
            <v>0.67604399999999998</v>
          </cell>
          <cell r="W458">
            <v>676044</v>
          </cell>
          <cell r="X458">
            <v>37711</v>
          </cell>
          <cell r="Y458" t="str">
            <v>31/03-0576-03</v>
          </cell>
          <cell r="Z458" t="str">
            <v>ОАО ИФ «ОЛМА»</v>
          </cell>
          <cell r="AA458">
            <v>4544</v>
          </cell>
          <cell r="AB458">
            <v>0.20130687241288703</v>
          </cell>
          <cell r="AC458">
            <v>0.18999484506558223</v>
          </cell>
          <cell r="AD458" t="str">
            <v>продан</v>
          </cell>
          <cell r="AF458" t="str">
            <v/>
          </cell>
          <cell r="AG458" t="str">
            <v/>
          </cell>
          <cell r="AI458" t="str">
            <v/>
          </cell>
        </row>
        <row r="459">
          <cell r="A459">
            <v>455</v>
          </cell>
          <cell r="B459" t="str">
            <v>диск</v>
          </cell>
          <cell r="C459" t="str">
            <v>51406</v>
          </cell>
          <cell r="D459" t="str">
            <v>51406`810`3`0400`0000004</v>
          </cell>
          <cell r="E459" t="str">
            <v>КБ «Олимпийский»</v>
          </cell>
          <cell r="F459" t="str">
            <v>банк</v>
          </cell>
          <cell r="G459" t="str">
            <v>ЕАМ</v>
          </cell>
          <cell r="H459" t="str">
            <v>0007113</v>
          </cell>
          <cell r="I459">
            <v>37686</v>
          </cell>
          <cell r="J459">
            <v>1000000</v>
          </cell>
          <cell r="K459" t="str">
            <v>Рубли РФ</v>
          </cell>
          <cell r="L459" t="str">
            <v>21 августа 2005г.</v>
          </cell>
          <cell r="M459">
            <v>38585</v>
          </cell>
          <cell r="N459">
            <v>0.20130687241288703</v>
          </cell>
          <cell r="P459">
            <v>671500</v>
          </cell>
          <cell r="Q459">
            <v>0.67149999999999999</v>
          </cell>
          <cell r="R459">
            <v>671500</v>
          </cell>
          <cell r="S459">
            <v>37698</v>
          </cell>
          <cell r="T459" t="str">
            <v>0547/03</v>
          </cell>
          <cell r="U459" t="str">
            <v>ОАО ИФ «ОЛМА»</v>
          </cell>
          <cell r="V459">
            <v>0.67604399999999998</v>
          </cell>
          <cell r="W459">
            <v>676044</v>
          </cell>
          <cell r="X459">
            <v>37711</v>
          </cell>
          <cell r="Y459" t="str">
            <v>31/03-0576-03</v>
          </cell>
          <cell r="Z459" t="str">
            <v>ОАО ИФ «ОЛМА»</v>
          </cell>
          <cell r="AA459">
            <v>4544</v>
          </cell>
          <cell r="AB459">
            <v>0.20130687241288703</v>
          </cell>
          <cell r="AC459">
            <v>0.18999484506558223</v>
          </cell>
          <cell r="AD459" t="str">
            <v>продан</v>
          </cell>
          <cell r="AF459" t="str">
            <v/>
          </cell>
          <cell r="AG459" t="str">
            <v/>
          </cell>
          <cell r="AI459" t="str">
            <v/>
          </cell>
        </row>
        <row r="460">
          <cell r="A460">
            <v>456</v>
          </cell>
          <cell r="B460" t="str">
            <v>диск</v>
          </cell>
          <cell r="C460" t="str">
            <v>51503</v>
          </cell>
          <cell r="D460" t="str">
            <v>51503`810`5`0400`0000011</v>
          </cell>
          <cell r="E460" t="str">
            <v>ЗАО «Стройметресурс»</v>
          </cell>
          <cell r="F460" t="str">
            <v>прочие</v>
          </cell>
          <cell r="H460" t="str">
            <v>0010674</v>
          </cell>
          <cell r="I460">
            <v>37692</v>
          </cell>
          <cell r="J460">
            <v>1000000</v>
          </cell>
          <cell r="K460" t="str">
            <v>Рубли РФ</v>
          </cell>
          <cell r="L460" t="str">
            <v>29 мая 2003г.</v>
          </cell>
          <cell r="M460">
            <v>37770</v>
          </cell>
          <cell r="N460">
            <v>0.20024832524832525</v>
          </cell>
          <cell r="P460">
            <v>962000</v>
          </cell>
          <cell r="Q460">
            <v>0.96199999999999997</v>
          </cell>
          <cell r="R460">
            <v>962000</v>
          </cell>
          <cell r="S460">
            <v>37698</v>
          </cell>
          <cell r="T460" t="str">
            <v>0547/03</v>
          </cell>
          <cell r="U460" t="str">
            <v>ОАО ИФ «ОЛМА»</v>
          </cell>
          <cell r="V460">
            <v>0.96850999999999998</v>
          </cell>
          <cell r="W460">
            <v>968510</v>
          </cell>
          <cell r="X460">
            <v>37711</v>
          </cell>
          <cell r="Y460" t="str">
            <v>31/03-0575-03</v>
          </cell>
          <cell r="Z460" t="str">
            <v>ОАО ИФ «ОЛМА»</v>
          </cell>
          <cell r="AA460">
            <v>6510</v>
          </cell>
          <cell r="AB460">
            <v>0.20024832524832525</v>
          </cell>
          <cell r="AC460">
            <v>0.19000079961618421</v>
          </cell>
          <cell r="AD460" t="str">
            <v>продан</v>
          </cell>
          <cell r="AF460" t="str">
            <v/>
          </cell>
          <cell r="AG460" t="str">
            <v/>
          </cell>
          <cell r="AI460" t="str">
            <v/>
          </cell>
        </row>
        <row r="461">
          <cell r="A461">
            <v>457</v>
          </cell>
          <cell r="B461" t="str">
            <v>диск</v>
          </cell>
          <cell r="C461" t="str">
            <v>51503</v>
          </cell>
          <cell r="D461" t="str">
            <v>51503`810`5`0400`0000011</v>
          </cell>
          <cell r="E461" t="str">
            <v>ЗАО «Стройметресурс»</v>
          </cell>
          <cell r="F461" t="str">
            <v>прочие</v>
          </cell>
          <cell r="H461" t="str">
            <v>0010675</v>
          </cell>
          <cell r="I461">
            <v>37692</v>
          </cell>
          <cell r="J461">
            <v>1000000</v>
          </cell>
          <cell r="K461" t="str">
            <v>Рубли РФ</v>
          </cell>
          <cell r="L461" t="str">
            <v>29 мая 2003г.</v>
          </cell>
          <cell r="M461">
            <v>37770</v>
          </cell>
          <cell r="N461">
            <v>0.20024832524832525</v>
          </cell>
          <cell r="P461">
            <v>962000</v>
          </cell>
          <cell r="Q461">
            <v>0.96199999999999997</v>
          </cell>
          <cell r="R461">
            <v>962000</v>
          </cell>
          <cell r="S461">
            <v>37698</v>
          </cell>
          <cell r="T461" t="str">
            <v>0547/03</v>
          </cell>
          <cell r="U461" t="str">
            <v>ОАО ИФ «ОЛМА»</v>
          </cell>
          <cell r="V461">
            <v>0.96850999999999998</v>
          </cell>
          <cell r="W461">
            <v>968510</v>
          </cell>
          <cell r="X461">
            <v>37711</v>
          </cell>
          <cell r="Y461" t="str">
            <v>31/03-0575-03</v>
          </cell>
          <cell r="Z461" t="str">
            <v>ОАО ИФ «ОЛМА»</v>
          </cell>
          <cell r="AA461">
            <v>6510</v>
          </cell>
          <cell r="AB461">
            <v>0.20024832524832525</v>
          </cell>
          <cell r="AC461">
            <v>0.19000079961618421</v>
          </cell>
          <cell r="AD461" t="str">
            <v>продан</v>
          </cell>
          <cell r="AF461" t="str">
            <v/>
          </cell>
          <cell r="AG461" t="str">
            <v/>
          </cell>
          <cell r="AI461" t="str">
            <v/>
          </cell>
        </row>
        <row r="462">
          <cell r="A462">
            <v>458</v>
          </cell>
          <cell r="B462" t="str">
            <v>диск</v>
          </cell>
          <cell r="C462" t="str">
            <v>51503</v>
          </cell>
          <cell r="D462" t="str">
            <v>51503`810`5`0400`0000011</v>
          </cell>
          <cell r="E462" t="str">
            <v>ЗАО «Стройметресурс»</v>
          </cell>
          <cell r="F462" t="str">
            <v>прочие</v>
          </cell>
          <cell r="H462" t="str">
            <v>0010676</v>
          </cell>
          <cell r="I462">
            <v>37692</v>
          </cell>
          <cell r="J462">
            <v>1000000</v>
          </cell>
          <cell r="K462" t="str">
            <v>Рубли РФ</v>
          </cell>
          <cell r="L462" t="str">
            <v>29 мая 2003г.</v>
          </cell>
          <cell r="M462">
            <v>37770</v>
          </cell>
          <cell r="N462">
            <v>0.20024832524832525</v>
          </cell>
          <cell r="P462">
            <v>962000</v>
          </cell>
          <cell r="Q462">
            <v>0.96199999999999997</v>
          </cell>
          <cell r="R462">
            <v>962000</v>
          </cell>
          <cell r="S462">
            <v>37698</v>
          </cell>
          <cell r="T462" t="str">
            <v>0547/03</v>
          </cell>
          <cell r="U462" t="str">
            <v>ОАО ИФ «ОЛМА»</v>
          </cell>
          <cell r="V462">
            <v>0.96850999999999998</v>
          </cell>
          <cell r="W462">
            <v>968510</v>
          </cell>
          <cell r="X462">
            <v>37711</v>
          </cell>
          <cell r="Y462" t="str">
            <v>31/03-0575-03</v>
          </cell>
          <cell r="Z462" t="str">
            <v>ОАО ИФ «ОЛМА»</v>
          </cell>
          <cell r="AA462">
            <v>6510</v>
          </cell>
          <cell r="AB462">
            <v>0.20024832524832525</v>
          </cell>
          <cell r="AC462">
            <v>0.19000079961618421</v>
          </cell>
          <cell r="AD462" t="str">
            <v>продан</v>
          </cell>
          <cell r="AF462" t="str">
            <v/>
          </cell>
          <cell r="AG462" t="str">
            <v/>
          </cell>
          <cell r="AI462" t="str">
            <v/>
          </cell>
        </row>
        <row r="463">
          <cell r="A463">
            <v>459</v>
          </cell>
          <cell r="B463" t="str">
            <v>диск</v>
          </cell>
          <cell r="C463" t="str">
            <v>51503</v>
          </cell>
          <cell r="D463" t="str">
            <v>51503`810`5`0400`0000011</v>
          </cell>
          <cell r="E463" t="str">
            <v>ЗАО «Стройметресурс»</v>
          </cell>
          <cell r="F463" t="str">
            <v>прочие</v>
          </cell>
          <cell r="H463" t="str">
            <v>0010677</v>
          </cell>
          <cell r="I463">
            <v>37692</v>
          </cell>
          <cell r="J463">
            <v>1000000</v>
          </cell>
          <cell r="K463" t="str">
            <v>Рубли РФ</v>
          </cell>
          <cell r="L463" t="str">
            <v>29 мая 2003г.</v>
          </cell>
          <cell r="M463">
            <v>37770</v>
          </cell>
          <cell r="N463">
            <v>0.20024832524832525</v>
          </cell>
          <cell r="P463">
            <v>962000</v>
          </cell>
          <cell r="Q463">
            <v>0.96199999999999997</v>
          </cell>
          <cell r="R463">
            <v>962000</v>
          </cell>
          <cell r="S463">
            <v>37698</v>
          </cell>
          <cell r="T463" t="str">
            <v>0547/03</v>
          </cell>
          <cell r="U463" t="str">
            <v>ОАО ИФ «ОЛМА»</v>
          </cell>
          <cell r="V463">
            <v>0.96850999999999998</v>
          </cell>
          <cell r="W463">
            <v>968510</v>
          </cell>
          <cell r="X463">
            <v>37711</v>
          </cell>
          <cell r="Y463" t="str">
            <v>31/03-0575-03</v>
          </cell>
          <cell r="Z463" t="str">
            <v>ОАО ИФ «ОЛМА»</v>
          </cell>
          <cell r="AA463">
            <v>6510</v>
          </cell>
          <cell r="AB463">
            <v>0.20024832524832525</v>
          </cell>
          <cell r="AC463">
            <v>0.19000079961618421</v>
          </cell>
          <cell r="AD463" t="str">
            <v>продан</v>
          </cell>
          <cell r="AF463" t="str">
            <v/>
          </cell>
          <cell r="AG463" t="str">
            <v/>
          </cell>
          <cell r="AI463" t="str">
            <v/>
          </cell>
        </row>
        <row r="464">
          <cell r="A464">
            <v>460</v>
          </cell>
          <cell r="B464" t="str">
            <v>диск</v>
          </cell>
          <cell r="C464" t="str">
            <v>51503</v>
          </cell>
          <cell r="D464" t="str">
            <v>51503`810`5`0400`0000011</v>
          </cell>
          <cell r="E464" t="str">
            <v>ЗАО «Стройметресурс»</v>
          </cell>
          <cell r="F464" t="str">
            <v>прочие</v>
          </cell>
          <cell r="H464" t="str">
            <v>0010678</v>
          </cell>
          <cell r="I464">
            <v>37692</v>
          </cell>
          <cell r="J464">
            <v>1000000</v>
          </cell>
          <cell r="K464" t="str">
            <v>Рубли РФ</v>
          </cell>
          <cell r="L464" t="str">
            <v>29 мая 2003г.</v>
          </cell>
          <cell r="M464">
            <v>37770</v>
          </cell>
          <cell r="N464">
            <v>0.20024832524832525</v>
          </cell>
          <cell r="P464">
            <v>962000</v>
          </cell>
          <cell r="Q464">
            <v>0.96199999999999997</v>
          </cell>
          <cell r="R464">
            <v>962000</v>
          </cell>
          <cell r="S464">
            <v>37698</v>
          </cell>
          <cell r="T464" t="str">
            <v>0547/03</v>
          </cell>
          <cell r="U464" t="str">
            <v>ОАО ИФ «ОЛМА»</v>
          </cell>
          <cell r="V464">
            <v>0.96850999999999998</v>
          </cell>
          <cell r="W464">
            <v>968510</v>
          </cell>
          <cell r="X464">
            <v>37711</v>
          </cell>
          <cell r="Y464" t="str">
            <v>31/03-0575-03</v>
          </cell>
          <cell r="Z464" t="str">
            <v>ОАО ИФ «ОЛМА»</v>
          </cell>
          <cell r="AA464">
            <v>6510</v>
          </cell>
          <cell r="AB464">
            <v>0.20024832524832525</v>
          </cell>
          <cell r="AC464">
            <v>0.19000079961618421</v>
          </cell>
          <cell r="AD464" t="str">
            <v>продан</v>
          </cell>
          <cell r="AF464" t="str">
            <v/>
          </cell>
          <cell r="AG464" t="str">
            <v/>
          </cell>
          <cell r="AI464" t="str">
            <v/>
          </cell>
        </row>
        <row r="465">
          <cell r="A465">
            <v>461</v>
          </cell>
          <cell r="B465" t="str">
            <v>диск</v>
          </cell>
          <cell r="C465" t="str">
            <v>51503</v>
          </cell>
          <cell r="D465" t="str">
            <v>51503`810`5`0400`0000011</v>
          </cell>
          <cell r="E465" t="str">
            <v>ЗАО «Стройметресурс»</v>
          </cell>
          <cell r="F465" t="str">
            <v>прочие</v>
          </cell>
          <cell r="H465" t="str">
            <v>0010679</v>
          </cell>
          <cell r="I465">
            <v>37692</v>
          </cell>
          <cell r="J465">
            <v>1000000</v>
          </cell>
          <cell r="K465" t="str">
            <v>Рубли РФ</v>
          </cell>
          <cell r="L465" t="str">
            <v>29 мая 2003г.</v>
          </cell>
          <cell r="M465">
            <v>37770</v>
          </cell>
          <cell r="N465">
            <v>0.20024832524832525</v>
          </cell>
          <cell r="P465">
            <v>962000</v>
          </cell>
          <cell r="Q465">
            <v>0.96199999999999997</v>
          </cell>
          <cell r="R465">
            <v>962000</v>
          </cell>
          <cell r="S465">
            <v>37698</v>
          </cell>
          <cell r="T465" t="str">
            <v>0547/03</v>
          </cell>
          <cell r="U465" t="str">
            <v>ОАО ИФ «ОЛМА»</v>
          </cell>
          <cell r="V465">
            <v>0.96850999999999998</v>
          </cell>
          <cell r="W465">
            <v>968510</v>
          </cell>
          <cell r="X465">
            <v>37711</v>
          </cell>
          <cell r="Y465" t="str">
            <v>31/03-0575-03</v>
          </cell>
          <cell r="Z465" t="str">
            <v>ОАО ИФ «ОЛМА»</v>
          </cell>
          <cell r="AA465">
            <v>6510</v>
          </cell>
          <cell r="AB465">
            <v>0.20024832524832525</v>
          </cell>
          <cell r="AC465">
            <v>0.19000079961618421</v>
          </cell>
          <cell r="AD465" t="str">
            <v>продан</v>
          </cell>
          <cell r="AF465" t="str">
            <v/>
          </cell>
          <cell r="AG465" t="str">
            <v/>
          </cell>
          <cell r="AI465" t="str">
            <v/>
          </cell>
        </row>
        <row r="466">
          <cell r="A466">
            <v>462</v>
          </cell>
          <cell r="B466" t="str">
            <v>диск</v>
          </cell>
          <cell r="C466" t="str">
            <v>51503</v>
          </cell>
          <cell r="D466" t="str">
            <v>51503`810`5`0400`0000011</v>
          </cell>
          <cell r="E466" t="str">
            <v>ЗАО «Стройметресурс»</v>
          </cell>
          <cell r="F466" t="str">
            <v>прочие</v>
          </cell>
          <cell r="H466" t="str">
            <v>0010680</v>
          </cell>
          <cell r="I466">
            <v>37692</v>
          </cell>
          <cell r="J466">
            <v>1000000</v>
          </cell>
          <cell r="K466" t="str">
            <v>Рубли РФ</v>
          </cell>
          <cell r="L466" t="str">
            <v>29 мая 2003г.</v>
          </cell>
          <cell r="M466">
            <v>37770</v>
          </cell>
          <cell r="N466">
            <v>0.20024832524832525</v>
          </cell>
          <cell r="P466">
            <v>962000</v>
          </cell>
          <cell r="Q466">
            <v>0.96199999999999997</v>
          </cell>
          <cell r="R466">
            <v>962000</v>
          </cell>
          <cell r="S466">
            <v>37698</v>
          </cell>
          <cell r="T466" t="str">
            <v>0547/03</v>
          </cell>
          <cell r="U466" t="str">
            <v>ОАО ИФ «ОЛМА»</v>
          </cell>
          <cell r="V466">
            <v>0.96850999999999998</v>
          </cell>
          <cell r="W466">
            <v>968510</v>
          </cell>
          <cell r="X466">
            <v>37711</v>
          </cell>
          <cell r="Y466" t="str">
            <v>31/03-0575-03</v>
          </cell>
          <cell r="Z466" t="str">
            <v>ОАО ИФ «ОЛМА»</v>
          </cell>
          <cell r="AA466">
            <v>6510</v>
          </cell>
          <cell r="AB466">
            <v>0.20024832524832525</v>
          </cell>
          <cell r="AC466">
            <v>0.19000079961618421</v>
          </cell>
          <cell r="AD466" t="str">
            <v>продан</v>
          </cell>
          <cell r="AF466" t="str">
            <v/>
          </cell>
          <cell r="AG466" t="str">
            <v/>
          </cell>
          <cell r="AI466" t="str">
            <v/>
          </cell>
        </row>
        <row r="467">
          <cell r="A467">
            <v>463</v>
          </cell>
          <cell r="B467" t="str">
            <v>диск</v>
          </cell>
          <cell r="C467" t="str">
            <v>51503</v>
          </cell>
          <cell r="D467" t="str">
            <v>51503`810`5`0400`0000011</v>
          </cell>
          <cell r="E467" t="str">
            <v>ЗАО «Стройметресурс»</v>
          </cell>
          <cell r="F467" t="str">
            <v>прочие</v>
          </cell>
          <cell r="H467" t="str">
            <v>0010681</v>
          </cell>
          <cell r="I467">
            <v>37692</v>
          </cell>
          <cell r="J467">
            <v>1000000</v>
          </cell>
          <cell r="K467" t="str">
            <v>Рубли РФ</v>
          </cell>
          <cell r="L467" t="str">
            <v>29 мая 2003г.</v>
          </cell>
          <cell r="M467">
            <v>37770</v>
          </cell>
          <cell r="N467">
            <v>0.20024832524832525</v>
          </cell>
          <cell r="P467">
            <v>962000</v>
          </cell>
          <cell r="Q467">
            <v>0.96199999999999997</v>
          </cell>
          <cell r="R467">
            <v>962000</v>
          </cell>
          <cell r="S467">
            <v>37698</v>
          </cell>
          <cell r="T467" t="str">
            <v>0547/03</v>
          </cell>
          <cell r="U467" t="str">
            <v>ОАО ИФ «ОЛМА»</v>
          </cell>
          <cell r="V467">
            <v>0.96850999999999998</v>
          </cell>
          <cell r="W467">
            <v>968510</v>
          </cell>
          <cell r="X467">
            <v>37711</v>
          </cell>
          <cell r="Y467" t="str">
            <v>31/03-0575-03</v>
          </cell>
          <cell r="Z467" t="str">
            <v>ОАО ИФ «ОЛМА»</v>
          </cell>
          <cell r="AA467">
            <v>6510</v>
          </cell>
          <cell r="AB467">
            <v>0.20024832524832525</v>
          </cell>
          <cell r="AC467">
            <v>0.19000079961618421</v>
          </cell>
          <cell r="AD467" t="str">
            <v>продан</v>
          </cell>
          <cell r="AF467" t="str">
            <v/>
          </cell>
          <cell r="AG467" t="str">
            <v/>
          </cell>
          <cell r="AI467" t="str">
            <v/>
          </cell>
        </row>
        <row r="468">
          <cell r="A468">
            <v>464</v>
          </cell>
          <cell r="B468" t="str">
            <v>диск</v>
          </cell>
          <cell r="C468" t="str">
            <v>51503</v>
          </cell>
          <cell r="D468" t="str">
            <v>51503`810`5`0400`0000011</v>
          </cell>
          <cell r="E468" t="str">
            <v>ЗАО «Стройметресурс»</v>
          </cell>
          <cell r="F468" t="str">
            <v>прочие</v>
          </cell>
          <cell r="H468" t="str">
            <v>0010682</v>
          </cell>
          <cell r="I468">
            <v>37692</v>
          </cell>
          <cell r="J468">
            <v>1000000</v>
          </cell>
          <cell r="K468" t="str">
            <v>Рубли РФ</v>
          </cell>
          <cell r="L468" t="str">
            <v>29 мая 2003г.</v>
          </cell>
          <cell r="M468">
            <v>37770</v>
          </cell>
          <cell r="N468">
            <v>0.20024832524832525</v>
          </cell>
          <cell r="P468">
            <v>962000</v>
          </cell>
          <cell r="Q468">
            <v>0.96199999999999997</v>
          </cell>
          <cell r="R468">
            <v>962000</v>
          </cell>
          <cell r="S468">
            <v>37698</v>
          </cell>
          <cell r="T468" t="str">
            <v>0547/03</v>
          </cell>
          <cell r="U468" t="str">
            <v>ОАО ИФ «ОЛМА»</v>
          </cell>
          <cell r="V468">
            <v>0.96850999999999998</v>
          </cell>
          <cell r="W468">
            <v>968510</v>
          </cell>
          <cell r="X468">
            <v>37711</v>
          </cell>
          <cell r="Y468" t="str">
            <v>31/03-0575-03</v>
          </cell>
          <cell r="Z468" t="str">
            <v>ОАО ИФ «ОЛМА»</v>
          </cell>
          <cell r="AA468">
            <v>6510</v>
          </cell>
          <cell r="AB468">
            <v>0.20024832524832525</v>
          </cell>
          <cell r="AC468">
            <v>0.19000079961618421</v>
          </cell>
          <cell r="AD468" t="str">
            <v>продан</v>
          </cell>
          <cell r="AF468" t="str">
            <v/>
          </cell>
          <cell r="AG468" t="str">
            <v/>
          </cell>
          <cell r="AI468" t="str">
            <v/>
          </cell>
        </row>
        <row r="469">
          <cell r="A469">
            <v>465</v>
          </cell>
          <cell r="B469" t="str">
            <v>диск</v>
          </cell>
          <cell r="C469" t="str">
            <v>51404</v>
          </cell>
          <cell r="D469" t="str">
            <v>51404`810`8`0400`0000001</v>
          </cell>
          <cell r="E469" t="str">
            <v>АКБ «Башкомснаббанк»</v>
          </cell>
          <cell r="F469" t="str">
            <v>банк</v>
          </cell>
          <cell r="G469">
            <v>2001</v>
          </cell>
          <cell r="H469" t="str">
            <v>000418</v>
          </cell>
          <cell r="I469">
            <v>37705</v>
          </cell>
          <cell r="J469">
            <v>519845.21</v>
          </cell>
          <cell r="K469" t="str">
            <v>Рубли РФ</v>
          </cell>
          <cell r="L469" t="str">
            <v>24 июня 2003г.</v>
          </cell>
          <cell r="M469">
            <v>37796</v>
          </cell>
          <cell r="N469">
            <v>0.16086658069821352</v>
          </cell>
          <cell r="P469">
            <v>499800</v>
          </cell>
          <cell r="Q469">
            <v>0.96144004096911839</v>
          </cell>
          <cell r="R469">
            <v>499800</v>
          </cell>
          <cell r="S469">
            <v>37705</v>
          </cell>
          <cell r="T469" t="str">
            <v>04/50-В</v>
          </cell>
          <cell r="U469" t="str">
            <v>ОАО АКБ «Башкомснаббанк»</v>
          </cell>
          <cell r="V469">
            <v>0.96163200000000004</v>
          </cell>
          <cell r="W469">
            <v>499900</v>
          </cell>
          <cell r="X469">
            <v>37705</v>
          </cell>
          <cell r="Y469" t="str">
            <v>04/50</v>
          </cell>
          <cell r="Z469" t="str">
            <v>Башкирский экономико-юридический техникум</v>
          </cell>
          <cell r="AA469">
            <v>100</v>
          </cell>
          <cell r="AB469">
            <v>0.16086658069821352</v>
          </cell>
          <cell r="AC469">
            <v>7.302921168467387E-2</v>
          </cell>
          <cell r="AD469" t="str">
            <v>продан</v>
          </cell>
          <cell r="AF469" t="str">
            <v/>
          </cell>
          <cell r="AG469" t="str">
            <v/>
          </cell>
          <cell r="AI469" t="str">
            <v/>
          </cell>
        </row>
        <row r="470">
          <cell r="A470">
            <v>466</v>
          </cell>
          <cell r="B470" t="str">
            <v>диск</v>
          </cell>
          <cell r="C470" t="str">
            <v>51404</v>
          </cell>
          <cell r="D470" t="str">
            <v>51404`810`8`0400`0000001</v>
          </cell>
          <cell r="E470" t="str">
            <v>АКБ «Башкомснаббанк»</v>
          </cell>
          <cell r="F470" t="str">
            <v>банк</v>
          </cell>
          <cell r="G470">
            <v>2001</v>
          </cell>
          <cell r="H470" t="str">
            <v>000419</v>
          </cell>
          <cell r="I470">
            <v>37705</v>
          </cell>
          <cell r="J470">
            <v>519845.21</v>
          </cell>
          <cell r="K470" t="str">
            <v>Рубли РФ</v>
          </cell>
          <cell r="L470" t="str">
            <v>24 июня 2003г.</v>
          </cell>
          <cell r="M470">
            <v>37796</v>
          </cell>
          <cell r="N470">
            <v>0.16086658069821352</v>
          </cell>
          <cell r="P470">
            <v>499800</v>
          </cell>
          <cell r="Q470">
            <v>0.96144004096911839</v>
          </cell>
          <cell r="R470">
            <v>499800</v>
          </cell>
          <cell r="S470">
            <v>37705</v>
          </cell>
          <cell r="T470" t="str">
            <v>04/50-В</v>
          </cell>
          <cell r="U470" t="str">
            <v>ОАО АКБ «Башкомснаббанк»</v>
          </cell>
          <cell r="V470">
            <v>0.96163200000000004</v>
          </cell>
          <cell r="W470">
            <v>499900</v>
          </cell>
          <cell r="X470">
            <v>37705</v>
          </cell>
          <cell r="Y470" t="str">
            <v>04/50</v>
          </cell>
          <cell r="Z470" t="str">
            <v>Башкирский экономико-юридический техникум</v>
          </cell>
          <cell r="AA470">
            <v>100</v>
          </cell>
          <cell r="AB470">
            <v>0.16086658069821352</v>
          </cell>
          <cell r="AC470">
            <v>7.302921168467387E-2</v>
          </cell>
          <cell r="AD470" t="str">
            <v>продан</v>
          </cell>
          <cell r="AF470" t="str">
            <v/>
          </cell>
          <cell r="AG470" t="str">
            <v/>
          </cell>
          <cell r="AI470" t="str">
            <v/>
          </cell>
        </row>
        <row r="471">
          <cell r="A471">
            <v>467</v>
          </cell>
          <cell r="B471" t="str">
            <v>диск</v>
          </cell>
          <cell r="C471" t="str">
            <v>51402</v>
          </cell>
          <cell r="D471" t="str">
            <v>51402`810`6`0400`0000038</v>
          </cell>
          <cell r="E471" t="str">
            <v>АКБ «Гранит»</v>
          </cell>
          <cell r="F471" t="str">
            <v>банк</v>
          </cell>
          <cell r="H471" t="str">
            <v>0001483</v>
          </cell>
          <cell r="I471">
            <v>37699</v>
          </cell>
          <cell r="J471">
            <v>1000000</v>
          </cell>
          <cell r="K471" t="str">
            <v>Рубли РФ</v>
          </cell>
          <cell r="L471" t="str">
            <v>24 апреля 2003г.</v>
          </cell>
          <cell r="M471">
            <v>37735</v>
          </cell>
          <cell r="N471">
            <v>0.20465377067563781</v>
          </cell>
          <cell r="P471">
            <v>984000</v>
          </cell>
          <cell r="Q471">
            <v>0.98399999999999999</v>
          </cell>
          <cell r="R471">
            <v>984000</v>
          </cell>
          <cell r="S471">
            <v>37706</v>
          </cell>
          <cell r="T471" t="str">
            <v>26/03-0568-03</v>
          </cell>
          <cell r="U471" t="str">
            <v>ЗАО «ОЛМА-ХОЛДИНГ»</v>
          </cell>
          <cell r="V471">
            <v>0.98502599999999996</v>
          </cell>
          <cell r="W471">
            <v>985025.51</v>
          </cell>
          <cell r="X471">
            <v>37708</v>
          </cell>
          <cell r="Y471" t="str">
            <v>28/03-04</v>
          </cell>
          <cell r="Z471" t="str">
            <v>ООО «ТПК «Экском»</v>
          </cell>
          <cell r="AA471">
            <v>1025.5100000000093</v>
          </cell>
          <cell r="AB471">
            <v>0.20465377067563781</v>
          </cell>
          <cell r="AC471">
            <v>0.19019875508130255</v>
          </cell>
          <cell r="AD471" t="str">
            <v>обменен</v>
          </cell>
          <cell r="AF471" t="str">
            <v/>
          </cell>
          <cell r="AG471" t="str">
            <v/>
          </cell>
          <cell r="AI471" t="str">
            <v/>
          </cell>
        </row>
        <row r="472">
          <cell r="A472">
            <v>468</v>
          </cell>
          <cell r="B472" t="str">
            <v>диск</v>
          </cell>
          <cell r="C472" t="str">
            <v>51402</v>
          </cell>
          <cell r="D472" t="str">
            <v>51402`810`6`0400`0000038</v>
          </cell>
          <cell r="E472" t="str">
            <v>АКБ «Гранит»</v>
          </cell>
          <cell r="F472" t="str">
            <v>банк</v>
          </cell>
          <cell r="H472" t="str">
            <v>0001484</v>
          </cell>
          <cell r="I472">
            <v>37699</v>
          </cell>
          <cell r="J472">
            <v>1000000</v>
          </cell>
          <cell r="K472" t="str">
            <v>Рубли РФ</v>
          </cell>
          <cell r="L472" t="str">
            <v>24 апреля 2003г.</v>
          </cell>
          <cell r="M472">
            <v>37735</v>
          </cell>
          <cell r="N472">
            <v>0.20465377067563781</v>
          </cell>
          <cell r="P472">
            <v>984000</v>
          </cell>
          <cell r="Q472">
            <v>0.98399999999999999</v>
          </cell>
          <cell r="R472">
            <v>984000</v>
          </cell>
          <cell r="S472">
            <v>37706</v>
          </cell>
          <cell r="T472" t="str">
            <v>26/03-0568-03</v>
          </cell>
          <cell r="U472" t="str">
            <v>ЗАО «ОЛМА-ХОЛДИНГ»</v>
          </cell>
          <cell r="V472">
            <v>0.98502599999999996</v>
          </cell>
          <cell r="W472">
            <v>985025.51</v>
          </cell>
          <cell r="X472">
            <v>37708</v>
          </cell>
          <cell r="Y472" t="str">
            <v>28/03-04</v>
          </cell>
          <cell r="Z472" t="str">
            <v>ООО «ТПК «Экском»</v>
          </cell>
          <cell r="AA472">
            <v>1025.5100000000093</v>
          </cell>
          <cell r="AB472">
            <v>0.20465377067563781</v>
          </cell>
          <cell r="AC472">
            <v>0.19019875508130255</v>
          </cell>
          <cell r="AD472" t="str">
            <v>обменен</v>
          </cell>
          <cell r="AF472" t="str">
            <v/>
          </cell>
          <cell r="AG472" t="str">
            <v/>
          </cell>
          <cell r="AI472" t="str">
            <v/>
          </cell>
        </row>
        <row r="473">
          <cell r="A473">
            <v>469</v>
          </cell>
          <cell r="B473" t="str">
            <v>диск</v>
          </cell>
          <cell r="C473" t="str">
            <v>51402</v>
          </cell>
          <cell r="D473" t="str">
            <v>51402`810`6`0400`0000038</v>
          </cell>
          <cell r="E473" t="str">
            <v>АКБ «Гранит»</v>
          </cell>
          <cell r="F473" t="str">
            <v>банк</v>
          </cell>
          <cell r="H473" t="str">
            <v>0001485</v>
          </cell>
          <cell r="I473">
            <v>37699</v>
          </cell>
          <cell r="J473">
            <v>1000000</v>
          </cell>
          <cell r="K473" t="str">
            <v>Рубли РФ</v>
          </cell>
          <cell r="L473" t="str">
            <v>24 апреля 2003г.</v>
          </cell>
          <cell r="M473">
            <v>37735</v>
          </cell>
          <cell r="N473">
            <v>0.20465377067563781</v>
          </cell>
          <cell r="P473">
            <v>984000</v>
          </cell>
          <cell r="Q473">
            <v>0.98399999999999999</v>
          </cell>
          <cell r="R473">
            <v>984000</v>
          </cell>
          <cell r="S473">
            <v>37706</v>
          </cell>
          <cell r="T473" t="str">
            <v>26/03-0568-03</v>
          </cell>
          <cell r="U473" t="str">
            <v>ЗАО «ОЛМА-ХОЛДИНГ»</v>
          </cell>
          <cell r="V473">
            <v>0.98502599999999996</v>
          </cell>
          <cell r="W473">
            <v>985025.51</v>
          </cell>
          <cell r="X473">
            <v>37708</v>
          </cell>
          <cell r="Y473" t="str">
            <v>28/03-04</v>
          </cell>
          <cell r="Z473" t="str">
            <v>ООО «ТПК «Экском»</v>
          </cell>
          <cell r="AA473">
            <v>1025.5100000000093</v>
          </cell>
          <cell r="AB473">
            <v>0.20465377067563781</v>
          </cell>
          <cell r="AC473">
            <v>0.19019875508130255</v>
          </cell>
          <cell r="AD473" t="str">
            <v>обменен</v>
          </cell>
          <cell r="AF473" t="str">
            <v/>
          </cell>
          <cell r="AG473" t="str">
            <v/>
          </cell>
          <cell r="AI473" t="str">
            <v/>
          </cell>
        </row>
        <row r="474">
          <cell r="A474">
            <v>470</v>
          </cell>
          <cell r="B474" t="str">
            <v>диск</v>
          </cell>
          <cell r="C474" t="str">
            <v>51402</v>
          </cell>
          <cell r="D474" t="str">
            <v>51402`810`6`0400`0000038</v>
          </cell>
          <cell r="E474" t="str">
            <v>АКБ «Гранит»</v>
          </cell>
          <cell r="F474" t="str">
            <v>банк</v>
          </cell>
          <cell r="H474" t="str">
            <v>0001486</v>
          </cell>
          <cell r="I474">
            <v>37699</v>
          </cell>
          <cell r="J474">
            <v>1000000</v>
          </cell>
          <cell r="K474" t="str">
            <v>Рубли РФ</v>
          </cell>
          <cell r="L474" t="str">
            <v>24 апреля 2003г.</v>
          </cell>
          <cell r="M474">
            <v>37735</v>
          </cell>
          <cell r="N474">
            <v>0.20465377067563781</v>
          </cell>
          <cell r="P474">
            <v>984000</v>
          </cell>
          <cell r="Q474">
            <v>0.98399999999999999</v>
          </cell>
          <cell r="R474">
            <v>984000</v>
          </cell>
          <cell r="S474">
            <v>37706</v>
          </cell>
          <cell r="T474" t="str">
            <v>26/03-0568-03</v>
          </cell>
          <cell r="U474" t="str">
            <v>ЗАО «ОЛМА-ХОЛДИНГ»</v>
          </cell>
          <cell r="V474">
            <v>0.98497100000000004</v>
          </cell>
          <cell r="W474">
            <v>984971.48</v>
          </cell>
          <cell r="X474">
            <v>37708</v>
          </cell>
          <cell r="Y474" t="str">
            <v>28/03-02</v>
          </cell>
          <cell r="Z474" t="str">
            <v>ООО «Регистр»</v>
          </cell>
          <cell r="AA474">
            <v>971.47999999998137</v>
          </cell>
          <cell r="AB474">
            <v>0.20465377067563781</v>
          </cell>
          <cell r="AC474">
            <v>0.18017794715446808</v>
          </cell>
          <cell r="AD474" t="str">
            <v>обменен</v>
          </cell>
          <cell r="AF474" t="str">
            <v/>
          </cell>
          <cell r="AG474" t="str">
            <v/>
          </cell>
          <cell r="AI474" t="str">
            <v/>
          </cell>
        </row>
        <row r="475">
          <cell r="A475">
            <v>471</v>
          </cell>
          <cell r="B475" t="str">
            <v>диск</v>
          </cell>
          <cell r="C475" t="str">
            <v>51402</v>
          </cell>
          <cell r="D475" t="str">
            <v>51402`810`6`0400`0000038</v>
          </cell>
          <cell r="E475" t="str">
            <v>АКБ «Гранит»</v>
          </cell>
          <cell r="F475" t="str">
            <v>банк</v>
          </cell>
          <cell r="H475" t="str">
            <v>0001487</v>
          </cell>
          <cell r="I475">
            <v>37699</v>
          </cell>
          <cell r="J475">
            <v>1000000</v>
          </cell>
          <cell r="K475" t="str">
            <v>Рубли РФ</v>
          </cell>
          <cell r="L475" t="str">
            <v>24 апреля 2003г.</v>
          </cell>
          <cell r="M475">
            <v>37735</v>
          </cell>
          <cell r="N475">
            <v>0.20465377067563781</v>
          </cell>
          <cell r="P475">
            <v>984000</v>
          </cell>
          <cell r="Q475">
            <v>0.98399999999999999</v>
          </cell>
          <cell r="R475">
            <v>984000</v>
          </cell>
          <cell r="S475">
            <v>37706</v>
          </cell>
          <cell r="T475" t="str">
            <v>26/03-0568-03</v>
          </cell>
          <cell r="U475" t="str">
            <v>ЗАО «ОЛМА-ХОЛДИНГ»</v>
          </cell>
          <cell r="V475">
            <v>0.98497100000000004</v>
          </cell>
          <cell r="W475">
            <v>984971.48</v>
          </cell>
          <cell r="X475">
            <v>37708</v>
          </cell>
          <cell r="Y475" t="str">
            <v>28/03-02</v>
          </cell>
          <cell r="Z475" t="str">
            <v>ООО «Регистр»</v>
          </cell>
          <cell r="AA475">
            <v>971.47999999998137</v>
          </cell>
          <cell r="AB475">
            <v>0.20465377067563781</v>
          </cell>
          <cell r="AC475">
            <v>0.18017794715446808</v>
          </cell>
          <cell r="AD475" t="str">
            <v>обменен</v>
          </cell>
          <cell r="AF475" t="str">
            <v/>
          </cell>
          <cell r="AG475" t="str">
            <v/>
          </cell>
          <cell r="AI475" t="str">
            <v/>
          </cell>
        </row>
        <row r="476">
          <cell r="A476">
            <v>472</v>
          </cell>
          <cell r="B476" t="str">
            <v>диск</v>
          </cell>
          <cell r="C476" t="str">
            <v>51402</v>
          </cell>
          <cell r="D476" t="str">
            <v>51402`810`6`0400`0000038</v>
          </cell>
          <cell r="E476" t="str">
            <v>АКБ «Гранит»</v>
          </cell>
          <cell r="F476" t="str">
            <v>банк</v>
          </cell>
          <cell r="H476" t="str">
            <v>0001488</v>
          </cell>
          <cell r="I476">
            <v>37699</v>
          </cell>
          <cell r="J476">
            <v>1000000</v>
          </cell>
          <cell r="K476" t="str">
            <v>Рубли РФ</v>
          </cell>
          <cell r="L476" t="str">
            <v>24 апреля 2003г.</v>
          </cell>
          <cell r="M476">
            <v>37735</v>
          </cell>
          <cell r="N476">
            <v>0.20465377067563781</v>
          </cell>
          <cell r="P476">
            <v>984000</v>
          </cell>
          <cell r="Q476">
            <v>0.98399999999999999</v>
          </cell>
          <cell r="R476">
            <v>984000</v>
          </cell>
          <cell r="S476">
            <v>37706</v>
          </cell>
          <cell r="T476" t="str">
            <v>26/03-0568-03</v>
          </cell>
          <cell r="U476" t="str">
            <v>ЗАО «ОЛМА-ХОЛДИНГ»</v>
          </cell>
          <cell r="V476">
            <v>0.98497100000000004</v>
          </cell>
          <cell r="W476">
            <v>984971.48</v>
          </cell>
          <cell r="X476">
            <v>37708</v>
          </cell>
          <cell r="Y476" t="str">
            <v>28/03-02</v>
          </cell>
          <cell r="Z476" t="str">
            <v>ООО «Регистр»</v>
          </cell>
          <cell r="AA476">
            <v>971.47999999998137</v>
          </cell>
          <cell r="AB476">
            <v>0.20465377067563781</v>
          </cell>
          <cell r="AC476">
            <v>0.18017794715446808</v>
          </cell>
          <cell r="AD476" t="str">
            <v>обменен</v>
          </cell>
          <cell r="AF476" t="str">
            <v/>
          </cell>
          <cell r="AG476" t="str">
            <v/>
          </cell>
          <cell r="AI476" t="str">
            <v/>
          </cell>
        </row>
        <row r="477">
          <cell r="A477">
            <v>473</v>
          </cell>
          <cell r="B477" t="str">
            <v>диск</v>
          </cell>
          <cell r="C477" t="str">
            <v>51402</v>
          </cell>
          <cell r="D477" t="str">
            <v>51402`810`6`0400`0000038</v>
          </cell>
          <cell r="E477" t="str">
            <v>АКБ «Гранит»</v>
          </cell>
          <cell r="F477" t="str">
            <v>банк</v>
          </cell>
          <cell r="H477" t="str">
            <v>0001489</v>
          </cell>
          <cell r="I477">
            <v>37699</v>
          </cell>
          <cell r="J477">
            <v>1000000</v>
          </cell>
          <cell r="K477" t="str">
            <v>Рубли РФ</v>
          </cell>
          <cell r="L477" t="str">
            <v>24 апреля 2003г.</v>
          </cell>
          <cell r="M477">
            <v>37735</v>
          </cell>
          <cell r="N477">
            <v>0.20465377067563781</v>
          </cell>
          <cell r="P477">
            <v>984000</v>
          </cell>
          <cell r="Q477">
            <v>0.98399999999999999</v>
          </cell>
          <cell r="R477">
            <v>984000</v>
          </cell>
          <cell r="S477">
            <v>37706</v>
          </cell>
          <cell r="T477" t="str">
            <v>26/03-0568-03</v>
          </cell>
          <cell r="U477" t="str">
            <v>ЗАО «ОЛМА-ХОЛДИНГ»</v>
          </cell>
          <cell r="V477">
            <v>0.98502599999999996</v>
          </cell>
          <cell r="W477">
            <v>985025.51</v>
          </cell>
          <cell r="X477">
            <v>37708</v>
          </cell>
          <cell r="Y477" t="str">
            <v>28/03-03</v>
          </cell>
          <cell r="Z477" t="str">
            <v>ООО «Уральская нефтепромышленная компания»</v>
          </cell>
          <cell r="AA477">
            <v>1025.5100000000093</v>
          </cell>
          <cell r="AB477">
            <v>0.20465377067563781</v>
          </cell>
          <cell r="AC477">
            <v>0.19019875508130255</v>
          </cell>
          <cell r="AD477" t="str">
            <v>обменен</v>
          </cell>
          <cell r="AF477" t="str">
            <v/>
          </cell>
          <cell r="AG477" t="str">
            <v/>
          </cell>
          <cell r="AI477" t="str">
            <v/>
          </cell>
        </row>
        <row r="478">
          <cell r="A478">
            <v>474</v>
          </cell>
          <cell r="B478" t="str">
            <v>диск</v>
          </cell>
          <cell r="C478" t="str">
            <v>51402</v>
          </cell>
          <cell r="D478" t="str">
            <v>51402`810`6`0400`0000038</v>
          </cell>
          <cell r="E478" t="str">
            <v>АКБ «Гранит»</v>
          </cell>
          <cell r="F478" t="str">
            <v>банк</v>
          </cell>
          <cell r="H478" t="str">
            <v>0001490</v>
          </cell>
          <cell r="I478">
            <v>37699</v>
          </cell>
          <cell r="J478">
            <v>1000000</v>
          </cell>
          <cell r="K478" t="str">
            <v>Рубли РФ</v>
          </cell>
          <cell r="L478" t="str">
            <v>24 апреля 2003г.</v>
          </cell>
          <cell r="M478">
            <v>37735</v>
          </cell>
          <cell r="N478">
            <v>0.20465377067563781</v>
          </cell>
          <cell r="P478">
            <v>984000</v>
          </cell>
          <cell r="Q478">
            <v>0.98399999999999999</v>
          </cell>
          <cell r="R478">
            <v>984000</v>
          </cell>
          <cell r="S478">
            <v>37706</v>
          </cell>
          <cell r="T478" t="str">
            <v>26/03-0568-03</v>
          </cell>
          <cell r="U478" t="str">
            <v>ЗАО «ОЛМА-ХОЛДИНГ»</v>
          </cell>
          <cell r="V478">
            <v>0.98502599999999996</v>
          </cell>
          <cell r="W478">
            <v>985025.51</v>
          </cell>
          <cell r="X478">
            <v>37708</v>
          </cell>
          <cell r="Y478" t="str">
            <v>28/03-03</v>
          </cell>
          <cell r="Z478" t="str">
            <v>ООО «Уральская нефтепромышленная компания»</v>
          </cell>
          <cell r="AA478">
            <v>1025.5100000000093</v>
          </cell>
          <cell r="AB478">
            <v>0.20465377067563781</v>
          </cell>
          <cell r="AC478">
            <v>0.19019875508130255</v>
          </cell>
          <cell r="AD478" t="str">
            <v>обменен</v>
          </cell>
          <cell r="AF478" t="str">
            <v/>
          </cell>
          <cell r="AG478" t="str">
            <v/>
          </cell>
          <cell r="AI478" t="str">
            <v/>
          </cell>
        </row>
        <row r="479">
          <cell r="A479">
            <v>475</v>
          </cell>
          <cell r="B479" t="str">
            <v>диск</v>
          </cell>
          <cell r="C479" t="str">
            <v>51402</v>
          </cell>
          <cell r="D479" t="str">
            <v>51402`810`6`0400`0000038</v>
          </cell>
          <cell r="E479" t="str">
            <v>АКБ «Гранит»</v>
          </cell>
          <cell r="F479" t="str">
            <v>банк</v>
          </cell>
          <cell r="H479" t="str">
            <v>0001491</v>
          </cell>
          <cell r="I479">
            <v>37699</v>
          </cell>
          <cell r="J479">
            <v>1000000</v>
          </cell>
          <cell r="K479" t="str">
            <v>Рубли РФ</v>
          </cell>
          <cell r="L479" t="str">
            <v>24 апреля 2003г.</v>
          </cell>
          <cell r="M479">
            <v>37735</v>
          </cell>
          <cell r="N479">
            <v>0.20465377067563781</v>
          </cell>
          <cell r="P479">
            <v>984000</v>
          </cell>
          <cell r="Q479">
            <v>0.98399999999999999</v>
          </cell>
          <cell r="R479">
            <v>984000</v>
          </cell>
          <cell r="S479">
            <v>37706</v>
          </cell>
          <cell r="T479" t="str">
            <v>26/03-0568-03</v>
          </cell>
          <cell r="U479" t="str">
            <v>ЗАО «ОЛМА-ХОЛДИНГ»</v>
          </cell>
          <cell r="V479">
            <v>0.98502599999999996</v>
          </cell>
          <cell r="W479">
            <v>985025.51</v>
          </cell>
          <cell r="X479">
            <v>37708</v>
          </cell>
          <cell r="Y479" t="str">
            <v>28/03-03</v>
          </cell>
          <cell r="Z479" t="str">
            <v>ООО «Уральская нефтепромышленная компания»</v>
          </cell>
          <cell r="AA479">
            <v>1025.5100000000093</v>
          </cell>
          <cell r="AB479">
            <v>0.20465377067563781</v>
          </cell>
          <cell r="AC479">
            <v>0.19019875508130255</v>
          </cell>
          <cell r="AD479" t="str">
            <v>обменен</v>
          </cell>
          <cell r="AF479" t="str">
            <v/>
          </cell>
          <cell r="AG479" t="str">
            <v/>
          </cell>
          <cell r="AI479" t="str">
            <v/>
          </cell>
        </row>
        <row r="480">
          <cell r="A480">
            <v>476</v>
          </cell>
          <cell r="B480" t="str">
            <v>диск</v>
          </cell>
          <cell r="C480" t="str">
            <v>51402</v>
          </cell>
          <cell r="D480" t="str">
            <v>51402`810`6`0400`0000038</v>
          </cell>
          <cell r="E480" t="str">
            <v>АКБ «Гранит»</v>
          </cell>
          <cell r="F480" t="str">
            <v>банк</v>
          </cell>
          <cell r="H480" t="str">
            <v>0001492</v>
          </cell>
          <cell r="I480">
            <v>37699</v>
          </cell>
          <cell r="J480">
            <v>1000000</v>
          </cell>
          <cell r="K480" t="str">
            <v>Рубли РФ</v>
          </cell>
          <cell r="L480" t="str">
            <v>24 апреля 2003г.</v>
          </cell>
          <cell r="M480">
            <v>37735</v>
          </cell>
          <cell r="N480">
            <v>0.20465377067563781</v>
          </cell>
          <cell r="P480">
            <v>984000</v>
          </cell>
          <cell r="Q480">
            <v>0.98399999999999999</v>
          </cell>
          <cell r="R480">
            <v>984000</v>
          </cell>
          <cell r="S480">
            <v>37706</v>
          </cell>
          <cell r="T480" t="str">
            <v>26/03-0568-03</v>
          </cell>
          <cell r="U480" t="str">
            <v>ЗАО «ОЛМА-ХОЛДИНГ»</v>
          </cell>
          <cell r="V480">
            <v>0.99885400000000002</v>
          </cell>
          <cell r="W480">
            <v>998854</v>
          </cell>
          <cell r="X480">
            <v>37735</v>
          </cell>
          <cell r="Y480" t="str">
            <v>0569/03</v>
          </cell>
          <cell r="Z480" t="str">
            <v>ОАО ИФ «ОЛМА»</v>
          </cell>
          <cell r="AA480">
            <v>14854</v>
          </cell>
          <cell r="AB480">
            <v>0.20465377067563781</v>
          </cell>
          <cell r="AC480">
            <v>0.18999544435099522</v>
          </cell>
          <cell r="AD480" t="str">
            <v>обменен</v>
          </cell>
          <cell r="AE480">
            <v>1</v>
          </cell>
          <cell r="AF480">
            <v>9840</v>
          </cell>
          <cell r="AG480" t="str">
            <v>51410`810`1`0400`0000009</v>
          </cell>
          <cell r="AI480" t="str">
            <v/>
          </cell>
        </row>
        <row r="481">
          <cell r="A481">
            <v>477</v>
          </cell>
          <cell r="B481" t="str">
            <v>диск</v>
          </cell>
          <cell r="C481" t="str">
            <v>51503</v>
          </cell>
          <cell r="D481" t="str">
            <v>51503`810`5`0400`0000011</v>
          </cell>
          <cell r="E481" t="str">
            <v>ЗАО «Стройметресурс»</v>
          </cell>
          <cell r="F481" t="str">
            <v>прочие</v>
          </cell>
          <cell r="H481" t="str">
            <v>0010683</v>
          </cell>
          <cell r="I481">
            <v>37692</v>
          </cell>
          <cell r="J481">
            <v>1000000</v>
          </cell>
          <cell r="K481" t="str">
            <v>Рубли РФ</v>
          </cell>
          <cell r="L481" t="str">
            <v>29 мая 2003г.</v>
          </cell>
          <cell r="M481">
            <v>37770</v>
          </cell>
          <cell r="N481">
            <v>0.20684909326424869</v>
          </cell>
          <cell r="P481">
            <v>965000</v>
          </cell>
          <cell r="Q481">
            <v>0.96499999999999997</v>
          </cell>
          <cell r="R481">
            <v>965000</v>
          </cell>
          <cell r="S481">
            <v>37706</v>
          </cell>
          <cell r="T481" t="str">
            <v>26/03-0568-03</v>
          </cell>
          <cell r="U481" t="str">
            <v>ЗАО «ОЛМА-ХОЛДИНГ»</v>
          </cell>
          <cell r="V481">
            <v>0.97956799999999999</v>
          </cell>
          <cell r="W481">
            <v>979568</v>
          </cell>
          <cell r="X481">
            <v>37735</v>
          </cell>
          <cell r="Y481" t="str">
            <v>0569/03</v>
          </cell>
          <cell r="Z481" t="str">
            <v>ОАО ИФ «ОЛМА»</v>
          </cell>
          <cell r="AA481">
            <v>14568</v>
          </cell>
          <cell r="AB481">
            <v>0.20684909326424869</v>
          </cell>
          <cell r="AC481">
            <v>0.19000607468286582</v>
          </cell>
          <cell r="AD481" t="str">
            <v>обменен</v>
          </cell>
          <cell r="AE481">
            <v>1</v>
          </cell>
          <cell r="AF481">
            <v>9650</v>
          </cell>
          <cell r="AG481" t="str">
            <v>51510`810`6`0400`0000027</v>
          </cell>
          <cell r="AI481" t="str">
            <v/>
          </cell>
        </row>
        <row r="482">
          <cell r="A482">
            <v>478</v>
          </cell>
          <cell r="B482" t="str">
            <v>диск</v>
          </cell>
          <cell r="C482" t="str">
            <v>51403</v>
          </cell>
          <cell r="D482" t="str">
            <v>51403`810`4`0400`0000004</v>
          </cell>
          <cell r="E482" t="str">
            <v>КБ «Красбанк»</v>
          </cell>
          <cell r="F482" t="str">
            <v>банк</v>
          </cell>
          <cell r="G482" t="str">
            <v>Д</v>
          </cell>
          <cell r="H482" t="str">
            <v>014492</v>
          </cell>
          <cell r="I482">
            <v>37561</v>
          </cell>
          <cell r="J482">
            <v>1000000</v>
          </cell>
          <cell r="K482" t="str">
            <v>Рубли РФ</v>
          </cell>
          <cell r="L482" t="str">
            <v>29 апреля 2003г.</v>
          </cell>
          <cell r="M482">
            <v>37740</v>
          </cell>
          <cell r="N482">
            <v>0.20792108892486658</v>
          </cell>
          <cell r="P482">
            <v>981000</v>
          </cell>
          <cell r="Q482">
            <v>0.98099999999999998</v>
          </cell>
          <cell r="R482">
            <v>981000</v>
          </cell>
          <cell r="S482">
            <v>37706</v>
          </cell>
          <cell r="T482" t="str">
            <v>26/03-0568-03</v>
          </cell>
          <cell r="U482" t="str">
            <v>ЗАО «ОЛМА-ХОЛДИНГ»</v>
          </cell>
          <cell r="V482">
            <v>0.99580900000000006</v>
          </cell>
          <cell r="W482">
            <v>995809</v>
          </cell>
          <cell r="X482">
            <v>37735</v>
          </cell>
          <cell r="Y482" t="str">
            <v>0569/03</v>
          </cell>
          <cell r="Z482" t="str">
            <v>ОАО ИФ «ОЛМА»</v>
          </cell>
          <cell r="AA482">
            <v>14809</v>
          </cell>
          <cell r="AB482">
            <v>0.20792108892486658</v>
          </cell>
          <cell r="AC482">
            <v>0.18999912123448978</v>
          </cell>
          <cell r="AD482" t="str">
            <v>обменен</v>
          </cell>
          <cell r="AE482">
            <v>1</v>
          </cell>
          <cell r="AF482">
            <v>9810</v>
          </cell>
          <cell r="AG482" t="str">
            <v>51410`810`0`0400`0000015</v>
          </cell>
          <cell r="AI482" t="str">
            <v/>
          </cell>
        </row>
        <row r="483">
          <cell r="A483">
            <v>479</v>
          </cell>
          <cell r="B483" t="str">
            <v>диск</v>
          </cell>
          <cell r="C483" t="str">
            <v>51403</v>
          </cell>
          <cell r="D483" t="str">
            <v>51403`810`4`0400`0000004</v>
          </cell>
          <cell r="E483" t="str">
            <v>КБ «Красбанк»</v>
          </cell>
          <cell r="F483" t="str">
            <v>банк</v>
          </cell>
          <cell r="G483" t="str">
            <v>Д</v>
          </cell>
          <cell r="H483" t="str">
            <v>014493</v>
          </cell>
          <cell r="I483">
            <v>37561</v>
          </cell>
          <cell r="J483">
            <v>1000000</v>
          </cell>
          <cell r="K483" t="str">
            <v>Рубли РФ</v>
          </cell>
          <cell r="L483" t="str">
            <v>29 апреля 2003г.</v>
          </cell>
          <cell r="M483">
            <v>37740</v>
          </cell>
          <cell r="N483">
            <v>0.20792108892486658</v>
          </cell>
          <cell r="P483">
            <v>981000</v>
          </cell>
          <cell r="Q483">
            <v>0.98099999999999998</v>
          </cell>
          <cell r="R483">
            <v>981000</v>
          </cell>
          <cell r="S483">
            <v>37706</v>
          </cell>
          <cell r="T483" t="str">
            <v>26/03-0568-03</v>
          </cell>
          <cell r="U483" t="str">
            <v>ЗАО «ОЛМА-ХОЛДИНГ»</v>
          </cell>
          <cell r="V483">
            <v>0.99580900000000006</v>
          </cell>
          <cell r="W483">
            <v>995809</v>
          </cell>
          <cell r="X483">
            <v>37735</v>
          </cell>
          <cell r="Y483" t="str">
            <v>0569/03</v>
          </cell>
          <cell r="Z483" t="str">
            <v>ОАО ИФ «ОЛМА»</v>
          </cell>
          <cell r="AA483">
            <v>14809</v>
          </cell>
          <cell r="AB483">
            <v>0.20792108892486658</v>
          </cell>
          <cell r="AC483">
            <v>0.18999912123448978</v>
          </cell>
          <cell r="AD483" t="str">
            <v>обменен</v>
          </cell>
          <cell r="AE483">
            <v>1</v>
          </cell>
          <cell r="AF483">
            <v>9810</v>
          </cell>
          <cell r="AG483" t="str">
            <v>51410`810`0`0400`0000015</v>
          </cell>
          <cell r="AI483" t="str">
            <v/>
          </cell>
        </row>
        <row r="484">
          <cell r="A484">
            <v>480</v>
          </cell>
          <cell r="B484" t="str">
            <v>диск</v>
          </cell>
          <cell r="C484" t="str">
            <v>51403</v>
          </cell>
          <cell r="D484" t="str">
            <v>51403`810`4`0400`0000004</v>
          </cell>
          <cell r="E484" t="str">
            <v>КБ «Красбанк»</v>
          </cell>
          <cell r="F484" t="str">
            <v>банк</v>
          </cell>
          <cell r="G484" t="str">
            <v>Д</v>
          </cell>
          <cell r="H484" t="str">
            <v>014494</v>
          </cell>
          <cell r="I484">
            <v>37561</v>
          </cell>
          <cell r="J484">
            <v>1000000</v>
          </cell>
          <cell r="K484" t="str">
            <v>Рубли РФ</v>
          </cell>
          <cell r="L484" t="str">
            <v>29 апреля 2003г.</v>
          </cell>
          <cell r="M484">
            <v>37740</v>
          </cell>
          <cell r="N484">
            <v>0.20792108892486658</v>
          </cell>
          <cell r="P484">
            <v>981000</v>
          </cell>
          <cell r="Q484">
            <v>0.98099999999999998</v>
          </cell>
          <cell r="R484">
            <v>981000</v>
          </cell>
          <cell r="S484">
            <v>37706</v>
          </cell>
          <cell r="T484" t="str">
            <v>26/03-0568-03</v>
          </cell>
          <cell r="U484" t="str">
            <v>ЗАО «ОЛМА-ХОЛДИНГ»</v>
          </cell>
          <cell r="V484">
            <v>0.99580900000000006</v>
          </cell>
          <cell r="W484">
            <v>995809</v>
          </cell>
          <cell r="X484">
            <v>37735</v>
          </cell>
          <cell r="Y484" t="str">
            <v>0569/03</v>
          </cell>
          <cell r="Z484" t="str">
            <v>ОАО ИФ «ОЛМА»</v>
          </cell>
          <cell r="AA484">
            <v>14809</v>
          </cell>
          <cell r="AB484">
            <v>0.20792108892486658</v>
          </cell>
          <cell r="AC484">
            <v>0.18999912123448978</v>
          </cell>
          <cell r="AD484" t="str">
            <v>обменен</v>
          </cell>
          <cell r="AE484">
            <v>1</v>
          </cell>
          <cell r="AF484">
            <v>9810</v>
          </cell>
          <cell r="AG484" t="str">
            <v>51410`810`0`0400`0000015</v>
          </cell>
          <cell r="AI484" t="str">
            <v/>
          </cell>
        </row>
        <row r="485">
          <cell r="A485">
            <v>481</v>
          </cell>
          <cell r="B485" t="str">
            <v>диск</v>
          </cell>
          <cell r="C485" t="str">
            <v>51403</v>
          </cell>
          <cell r="D485" t="str">
            <v>51403`810`4`0400`0000004</v>
          </cell>
          <cell r="E485" t="str">
            <v>КБ «Красбанк»</v>
          </cell>
          <cell r="F485" t="str">
            <v>банк</v>
          </cell>
          <cell r="G485" t="str">
            <v>Д</v>
          </cell>
          <cell r="H485" t="str">
            <v>014495</v>
          </cell>
          <cell r="I485">
            <v>37561</v>
          </cell>
          <cell r="J485">
            <v>1000000</v>
          </cell>
          <cell r="K485" t="str">
            <v>Рубли РФ</v>
          </cell>
          <cell r="L485" t="str">
            <v>29 апреля 2003г.</v>
          </cell>
          <cell r="M485">
            <v>37740</v>
          </cell>
          <cell r="N485">
            <v>0.20792108892486658</v>
          </cell>
          <cell r="P485">
            <v>981000</v>
          </cell>
          <cell r="Q485">
            <v>0.98099999999999998</v>
          </cell>
          <cell r="R485">
            <v>981000</v>
          </cell>
          <cell r="S485">
            <v>37706</v>
          </cell>
          <cell r="T485" t="str">
            <v>26/03-0568-03</v>
          </cell>
          <cell r="U485" t="str">
            <v>ЗАО «ОЛМА-ХОЛДИНГ»</v>
          </cell>
          <cell r="V485">
            <v>0.99580900000000006</v>
          </cell>
          <cell r="W485">
            <v>995809</v>
          </cell>
          <cell r="X485">
            <v>37735</v>
          </cell>
          <cell r="Y485" t="str">
            <v>0569/03</v>
          </cell>
          <cell r="Z485" t="str">
            <v>ОАО ИФ «ОЛМА»</v>
          </cell>
          <cell r="AA485">
            <v>14809</v>
          </cell>
          <cell r="AB485">
            <v>0.20792108892486658</v>
          </cell>
          <cell r="AC485">
            <v>0.18999912123448978</v>
          </cell>
          <cell r="AD485" t="str">
            <v>обменен</v>
          </cell>
          <cell r="AE485">
            <v>1</v>
          </cell>
          <cell r="AF485">
            <v>9810</v>
          </cell>
          <cell r="AG485" t="str">
            <v>51410`810`0`0400`0000015</v>
          </cell>
          <cell r="AI485" t="str">
            <v/>
          </cell>
        </row>
        <row r="486">
          <cell r="A486">
            <v>482</v>
          </cell>
          <cell r="B486" t="str">
            <v>диск</v>
          </cell>
          <cell r="C486" t="str">
            <v>51404</v>
          </cell>
          <cell r="D486" t="str">
            <v>51404`810`8`0400`0000001</v>
          </cell>
          <cell r="E486" t="str">
            <v>АКБ «Башкомснаббанк»</v>
          </cell>
          <cell r="F486" t="str">
            <v>банк</v>
          </cell>
          <cell r="G486">
            <v>2001</v>
          </cell>
          <cell r="H486" t="str">
            <v>000421</v>
          </cell>
          <cell r="I486">
            <v>37706</v>
          </cell>
          <cell r="J486">
            <v>519945.21</v>
          </cell>
          <cell r="K486" t="str">
            <v>Рубли РФ</v>
          </cell>
          <cell r="L486" t="str">
            <v>25 июня 2003г.</v>
          </cell>
          <cell r="M486">
            <v>37797</v>
          </cell>
          <cell r="N486">
            <v>0.1616690995079352</v>
          </cell>
          <cell r="P486">
            <v>499800</v>
          </cell>
          <cell r="Q486">
            <v>0.96125512917024469</v>
          </cell>
          <cell r="R486">
            <v>499800</v>
          </cell>
          <cell r="S486">
            <v>37706</v>
          </cell>
          <cell r="T486" t="str">
            <v>04/51-В</v>
          </cell>
          <cell r="U486" t="str">
            <v>ОАО АКБ «Башкомснаббанк»</v>
          </cell>
          <cell r="V486">
            <v>0.96164000000000005</v>
          </cell>
          <cell r="W486">
            <v>500000</v>
          </cell>
          <cell r="X486">
            <v>37706</v>
          </cell>
          <cell r="Y486" t="str">
            <v>04/51</v>
          </cell>
          <cell r="Z486" t="str">
            <v>Башкирский экономико-юридический техникум</v>
          </cell>
          <cell r="AA486">
            <v>200</v>
          </cell>
          <cell r="AB486">
            <v>0.1616690995079352</v>
          </cell>
          <cell r="AC486">
            <v>0.14605842336934774</v>
          </cell>
          <cell r="AD486" t="str">
            <v>продан</v>
          </cell>
          <cell r="AF486" t="str">
            <v/>
          </cell>
          <cell r="AG486" t="str">
            <v/>
          </cell>
          <cell r="AI486" t="str">
            <v/>
          </cell>
        </row>
        <row r="487">
          <cell r="A487">
            <v>483</v>
          </cell>
          <cell r="B487" t="str">
            <v>диск</v>
          </cell>
          <cell r="C487" t="str">
            <v>51404</v>
          </cell>
          <cell r="D487" t="str">
            <v>51404`810`8`0400`0000001</v>
          </cell>
          <cell r="E487" t="str">
            <v>АКБ «Башкомснаббанк»</v>
          </cell>
          <cell r="F487" t="str">
            <v>банк</v>
          </cell>
          <cell r="G487">
            <v>2001</v>
          </cell>
          <cell r="H487" t="str">
            <v>000421</v>
          </cell>
          <cell r="I487">
            <v>37707</v>
          </cell>
          <cell r="J487">
            <v>519945.21</v>
          </cell>
          <cell r="K487" t="str">
            <v>Рубли РФ</v>
          </cell>
          <cell r="L487" t="str">
            <v>26 июня 2003г.</v>
          </cell>
          <cell r="M487">
            <v>37798</v>
          </cell>
          <cell r="N487">
            <v>0.1616690995079352</v>
          </cell>
          <cell r="P487">
            <v>499800</v>
          </cell>
          <cell r="Q487">
            <v>0.96125512917024469</v>
          </cell>
          <cell r="R487">
            <v>499800</v>
          </cell>
          <cell r="S487">
            <v>37707</v>
          </cell>
          <cell r="T487" t="str">
            <v>27/03-04-53-В</v>
          </cell>
          <cell r="U487" t="str">
            <v>ОАО АКБ «Башкомснаббанк»</v>
          </cell>
          <cell r="V487">
            <v>0.96164000000000005</v>
          </cell>
          <cell r="W487">
            <v>500000</v>
          </cell>
          <cell r="X487">
            <v>37707</v>
          </cell>
          <cell r="Y487" t="str">
            <v>27/03-04-53</v>
          </cell>
          <cell r="Z487" t="str">
            <v>Башкирский экономико-юридический техникум</v>
          </cell>
          <cell r="AA487">
            <v>200</v>
          </cell>
          <cell r="AB487">
            <v>0.1616690995079352</v>
          </cell>
          <cell r="AC487">
            <v>0.14605842336934774</v>
          </cell>
          <cell r="AD487" t="str">
            <v>продан</v>
          </cell>
          <cell r="AF487" t="str">
            <v/>
          </cell>
          <cell r="AG487" t="str">
            <v/>
          </cell>
          <cell r="AI487" t="str">
            <v/>
          </cell>
        </row>
        <row r="488">
          <cell r="A488">
            <v>484</v>
          </cell>
          <cell r="B488" t="str">
            <v>диск</v>
          </cell>
          <cell r="C488" t="str">
            <v>51405</v>
          </cell>
          <cell r="D488" t="str">
            <v>51405`810`2`0400`0000011</v>
          </cell>
          <cell r="E488" t="str">
            <v>ОАО АИКБ «Татфондбанк»</v>
          </cell>
          <cell r="F488" t="str">
            <v>банк</v>
          </cell>
          <cell r="G488" t="str">
            <v>ТФБ</v>
          </cell>
          <cell r="H488" t="str">
            <v>0001305</v>
          </cell>
          <cell r="I488">
            <v>37705</v>
          </cell>
          <cell r="J488">
            <v>1000000</v>
          </cell>
          <cell r="K488" t="str">
            <v>Рубли РФ</v>
          </cell>
          <cell r="L488" t="str">
            <v>По предъявлении, но не ранее 08.10.2003г.</v>
          </cell>
          <cell r="M488">
            <v>37902</v>
          </cell>
          <cell r="N488">
            <v>8.9999825681018358E-2</v>
          </cell>
          <cell r="P488">
            <v>953675</v>
          </cell>
          <cell r="Q488">
            <v>0.95367500000000005</v>
          </cell>
          <cell r="R488">
            <v>953675</v>
          </cell>
          <cell r="S488">
            <v>37705</v>
          </cell>
          <cell r="T488" t="str">
            <v>25/03-02</v>
          </cell>
          <cell r="U488" t="str">
            <v>ОАО ИФ «ОЛМА»</v>
          </cell>
          <cell r="V488">
            <v>0.96137600000000001</v>
          </cell>
          <cell r="W488">
            <v>961376</v>
          </cell>
          <cell r="X488">
            <v>37746</v>
          </cell>
          <cell r="Y488" t="str">
            <v>05/05-04</v>
          </cell>
          <cell r="Z488" t="str">
            <v>ООО «Уральская нефтепромышленная компания»</v>
          </cell>
          <cell r="AA488">
            <v>7701</v>
          </cell>
          <cell r="AB488">
            <v>8.9999825681018358E-2</v>
          </cell>
          <cell r="AC488">
            <v>7.1887889403443803E-2</v>
          </cell>
          <cell r="AD488" t="str">
            <v>продан</v>
          </cell>
          <cell r="AE488">
            <v>1</v>
          </cell>
          <cell r="AF488">
            <v>9536.75</v>
          </cell>
          <cell r="AG488" t="str">
            <v>51410`810`7`0400`0000014</v>
          </cell>
          <cell r="AI488" t="str">
            <v/>
          </cell>
        </row>
        <row r="489">
          <cell r="A489">
            <v>485</v>
          </cell>
          <cell r="B489" t="str">
            <v>диск</v>
          </cell>
          <cell r="C489" t="str">
            <v>51405</v>
          </cell>
          <cell r="D489" t="str">
            <v>51405`810`2`0400`0000011</v>
          </cell>
          <cell r="E489" t="str">
            <v>ОАО АИКБ «Татфондбанк»</v>
          </cell>
          <cell r="F489" t="str">
            <v>банк</v>
          </cell>
          <cell r="G489" t="str">
            <v>ТФБ</v>
          </cell>
          <cell r="H489" t="str">
            <v>0001306</v>
          </cell>
          <cell r="I489">
            <v>37705</v>
          </cell>
          <cell r="J489">
            <v>1000000</v>
          </cell>
          <cell r="K489" t="str">
            <v>Рубли РФ</v>
          </cell>
          <cell r="L489" t="str">
            <v>По предъявлении, но не ранее 08.10.2003г.</v>
          </cell>
          <cell r="M489">
            <v>37902</v>
          </cell>
          <cell r="N489">
            <v>8.9999825681018358E-2</v>
          </cell>
          <cell r="P489">
            <v>953675</v>
          </cell>
          <cell r="Q489">
            <v>0.95367500000000005</v>
          </cell>
          <cell r="R489">
            <v>953675</v>
          </cell>
          <cell r="S489">
            <v>37705</v>
          </cell>
          <cell r="T489" t="str">
            <v>25/03-02</v>
          </cell>
          <cell r="U489" t="str">
            <v>ОАО ИФ «ОЛМА»</v>
          </cell>
          <cell r="V489">
            <v>0.96137600000000001</v>
          </cell>
          <cell r="W489">
            <v>961376</v>
          </cell>
          <cell r="X489">
            <v>37746</v>
          </cell>
          <cell r="Y489" t="str">
            <v>05/05-04</v>
          </cell>
          <cell r="Z489" t="str">
            <v>ООО «Уральская нефтепромышленная компания»</v>
          </cell>
          <cell r="AA489">
            <v>7701</v>
          </cell>
          <cell r="AB489">
            <v>8.9999825681018358E-2</v>
          </cell>
          <cell r="AC489">
            <v>7.1887889403443803E-2</v>
          </cell>
          <cell r="AD489" t="str">
            <v>продан</v>
          </cell>
          <cell r="AE489">
            <v>1</v>
          </cell>
          <cell r="AF489">
            <v>9536.75</v>
          </cell>
          <cell r="AG489" t="str">
            <v>51410`810`7`0400`0000014</v>
          </cell>
          <cell r="AI489" t="str">
            <v/>
          </cell>
        </row>
        <row r="490">
          <cell r="A490">
            <v>486</v>
          </cell>
          <cell r="B490" t="str">
            <v>диск</v>
          </cell>
          <cell r="C490" t="str">
            <v>51405</v>
          </cell>
          <cell r="D490" t="str">
            <v>51405`810`2`0400`0000011</v>
          </cell>
          <cell r="E490" t="str">
            <v>ОАО АИКБ «Татфондбанк»</v>
          </cell>
          <cell r="F490" t="str">
            <v>банк</v>
          </cell>
          <cell r="G490" t="str">
            <v>ТФБ</v>
          </cell>
          <cell r="H490" t="str">
            <v>0001307</v>
          </cell>
          <cell r="I490">
            <v>37705</v>
          </cell>
          <cell r="J490">
            <v>1000000</v>
          </cell>
          <cell r="K490" t="str">
            <v>Рубли РФ</v>
          </cell>
          <cell r="L490" t="str">
            <v>По предъявлении, но не ранее 08.10.2003г.</v>
          </cell>
          <cell r="M490">
            <v>37902</v>
          </cell>
          <cell r="N490">
            <v>8.9999825681018358E-2</v>
          </cell>
          <cell r="P490">
            <v>953675</v>
          </cell>
          <cell r="Q490">
            <v>0.95367500000000005</v>
          </cell>
          <cell r="R490">
            <v>953675</v>
          </cell>
          <cell r="S490">
            <v>37705</v>
          </cell>
          <cell r="T490" t="str">
            <v>25/03-02</v>
          </cell>
          <cell r="U490" t="str">
            <v>ОАО ИФ «ОЛМА»</v>
          </cell>
          <cell r="V490">
            <v>0.96137600000000001</v>
          </cell>
          <cell r="W490">
            <v>961376</v>
          </cell>
          <cell r="X490">
            <v>37746</v>
          </cell>
          <cell r="Y490" t="str">
            <v>05/05-04</v>
          </cell>
          <cell r="Z490" t="str">
            <v>ООО «Уральская нефтепромышленная компания»</v>
          </cell>
          <cell r="AA490">
            <v>7701</v>
          </cell>
          <cell r="AB490">
            <v>8.9999825681018358E-2</v>
          </cell>
          <cell r="AC490">
            <v>7.1887889403443803E-2</v>
          </cell>
          <cell r="AD490" t="str">
            <v>продан</v>
          </cell>
          <cell r="AE490">
            <v>1</v>
          </cell>
          <cell r="AF490">
            <v>9536.75</v>
          </cell>
          <cell r="AG490" t="str">
            <v>51410`810`7`0400`0000014</v>
          </cell>
          <cell r="AI490" t="str">
            <v/>
          </cell>
        </row>
        <row r="491">
          <cell r="A491">
            <v>487</v>
          </cell>
          <cell r="B491" t="str">
            <v>диск</v>
          </cell>
          <cell r="C491" t="str">
            <v>51405</v>
          </cell>
          <cell r="D491" t="str">
            <v>51405`810`2`0400`0000011</v>
          </cell>
          <cell r="E491" t="str">
            <v>ОАО АИКБ «Татфондбанк»</v>
          </cell>
          <cell r="F491" t="str">
            <v>банк</v>
          </cell>
          <cell r="G491" t="str">
            <v>ТФБ</v>
          </cell>
          <cell r="H491" t="str">
            <v>0001308</v>
          </cell>
          <cell r="I491">
            <v>37705</v>
          </cell>
          <cell r="J491">
            <v>1000000</v>
          </cell>
          <cell r="K491" t="str">
            <v>Рубли РФ</v>
          </cell>
          <cell r="L491" t="str">
            <v>По предъявлении, но не ранее 08.10.2003г.</v>
          </cell>
          <cell r="M491">
            <v>37902</v>
          </cell>
          <cell r="N491">
            <v>8.9999825681018358E-2</v>
          </cell>
          <cell r="P491">
            <v>953675</v>
          </cell>
          <cell r="Q491">
            <v>0.95367500000000005</v>
          </cell>
          <cell r="R491">
            <v>953675</v>
          </cell>
          <cell r="S491">
            <v>37705</v>
          </cell>
          <cell r="T491" t="str">
            <v>25/03-02</v>
          </cell>
          <cell r="U491" t="str">
            <v>ОАО ИФ «ОЛМА»</v>
          </cell>
          <cell r="V491">
            <v>0.96137600000000001</v>
          </cell>
          <cell r="W491">
            <v>961376</v>
          </cell>
          <cell r="X491">
            <v>37746</v>
          </cell>
          <cell r="Y491" t="str">
            <v>05/05-04</v>
          </cell>
          <cell r="Z491" t="str">
            <v>ООО «Уральская нефтепромышленная компания»</v>
          </cell>
          <cell r="AA491">
            <v>7701</v>
          </cell>
          <cell r="AB491">
            <v>8.9999825681018358E-2</v>
          </cell>
          <cell r="AC491">
            <v>7.1887889403443803E-2</v>
          </cell>
          <cell r="AD491" t="str">
            <v>продан</v>
          </cell>
          <cell r="AE491">
            <v>1</v>
          </cell>
          <cell r="AF491">
            <v>9536.75</v>
          </cell>
          <cell r="AG491" t="str">
            <v>51410`810`7`0400`0000014</v>
          </cell>
          <cell r="AI491" t="str">
            <v/>
          </cell>
        </row>
        <row r="492">
          <cell r="A492">
            <v>488</v>
          </cell>
          <cell r="B492" t="str">
            <v>диск</v>
          </cell>
          <cell r="C492" t="str">
            <v>51405</v>
          </cell>
          <cell r="D492" t="str">
            <v>51405`810`2`0400`0000011</v>
          </cell>
          <cell r="E492" t="str">
            <v>ОАО АИКБ «Татфондбанк»</v>
          </cell>
          <cell r="F492" t="str">
            <v>банк</v>
          </cell>
          <cell r="G492" t="str">
            <v>ТФБ</v>
          </cell>
          <cell r="H492" t="str">
            <v>0001309</v>
          </cell>
          <cell r="I492">
            <v>37705</v>
          </cell>
          <cell r="J492">
            <v>1000000</v>
          </cell>
          <cell r="K492" t="str">
            <v>Рубли РФ</v>
          </cell>
          <cell r="L492" t="str">
            <v>По предъявлении, но не ранее 08.10.2003г.</v>
          </cell>
          <cell r="M492">
            <v>37902</v>
          </cell>
          <cell r="N492">
            <v>8.9999825681018358E-2</v>
          </cell>
          <cell r="P492">
            <v>953675</v>
          </cell>
          <cell r="Q492">
            <v>0.95367500000000005</v>
          </cell>
          <cell r="R492">
            <v>953675</v>
          </cell>
          <cell r="S492">
            <v>37705</v>
          </cell>
          <cell r="T492" t="str">
            <v>25/03-02</v>
          </cell>
          <cell r="U492" t="str">
            <v>ОАО ИФ «ОЛМА»</v>
          </cell>
          <cell r="V492">
            <v>0.96137600000000001</v>
          </cell>
          <cell r="W492">
            <v>961376</v>
          </cell>
          <cell r="X492">
            <v>37746</v>
          </cell>
          <cell r="Y492" t="str">
            <v>05/05-04</v>
          </cell>
          <cell r="Z492" t="str">
            <v>ООО «Уральская нефтепромышленная компания»</v>
          </cell>
          <cell r="AA492">
            <v>7701</v>
          </cell>
          <cell r="AB492">
            <v>8.9999825681018358E-2</v>
          </cell>
          <cell r="AC492">
            <v>7.1887889403443803E-2</v>
          </cell>
          <cell r="AD492" t="str">
            <v>продан</v>
          </cell>
          <cell r="AE492">
            <v>1</v>
          </cell>
          <cell r="AF492">
            <v>9536.75</v>
          </cell>
          <cell r="AG492" t="str">
            <v>51410`810`7`0400`0000014</v>
          </cell>
          <cell r="AI492" t="str">
            <v/>
          </cell>
        </row>
        <row r="493">
          <cell r="A493">
            <v>489</v>
          </cell>
          <cell r="B493" t="str">
            <v>диск</v>
          </cell>
          <cell r="C493" t="str">
            <v>51405</v>
          </cell>
          <cell r="D493" t="str">
            <v>51405`810`2`0400`0000011</v>
          </cell>
          <cell r="E493" t="str">
            <v>ОАО АИКБ «Татфондбанк»</v>
          </cell>
          <cell r="F493" t="str">
            <v>банк</v>
          </cell>
          <cell r="G493" t="str">
            <v>ТФБ</v>
          </cell>
          <cell r="H493" t="str">
            <v>0001310</v>
          </cell>
          <cell r="I493">
            <v>37705</v>
          </cell>
          <cell r="J493">
            <v>1000000</v>
          </cell>
          <cell r="K493" t="str">
            <v>Рубли РФ</v>
          </cell>
          <cell r="L493" t="str">
            <v>По предъявлении, но не ранее 08.10.2003г.</v>
          </cell>
          <cell r="M493">
            <v>37902</v>
          </cell>
          <cell r="N493">
            <v>8.9999825681018358E-2</v>
          </cell>
          <cell r="P493">
            <v>953675</v>
          </cell>
          <cell r="Q493">
            <v>0.95367500000000005</v>
          </cell>
          <cell r="R493">
            <v>953675</v>
          </cell>
          <cell r="S493">
            <v>37705</v>
          </cell>
          <cell r="T493" t="str">
            <v>25/03-02</v>
          </cell>
          <cell r="U493" t="str">
            <v>ОАО ИФ «ОЛМА»</v>
          </cell>
          <cell r="V493">
            <v>0.96137600000000001</v>
          </cell>
          <cell r="W493">
            <v>961376</v>
          </cell>
          <cell r="X493">
            <v>37746</v>
          </cell>
          <cell r="Y493" t="str">
            <v>05/05-04</v>
          </cell>
          <cell r="Z493" t="str">
            <v>ООО «Уральская нефтепромышленная компания»</v>
          </cell>
          <cell r="AA493">
            <v>7701</v>
          </cell>
          <cell r="AB493">
            <v>8.9999825681018358E-2</v>
          </cell>
          <cell r="AC493">
            <v>7.1887889403443803E-2</v>
          </cell>
          <cell r="AD493" t="str">
            <v>продан</v>
          </cell>
          <cell r="AE493">
            <v>1</v>
          </cell>
          <cell r="AF493">
            <v>9536.75</v>
          </cell>
          <cell r="AG493" t="str">
            <v>51410`810`7`0400`0000014</v>
          </cell>
          <cell r="AI493" t="str">
            <v/>
          </cell>
        </row>
        <row r="494">
          <cell r="A494">
            <v>490</v>
          </cell>
          <cell r="B494" t="str">
            <v>диск</v>
          </cell>
          <cell r="C494" t="str">
            <v>51405</v>
          </cell>
          <cell r="D494" t="str">
            <v>51405`810`2`0400`0000011</v>
          </cell>
          <cell r="E494" t="str">
            <v>ОАО АИКБ «Татфондбанк»</v>
          </cell>
          <cell r="F494" t="str">
            <v>банк</v>
          </cell>
          <cell r="G494" t="str">
            <v>ТФБ</v>
          </cell>
          <cell r="H494" t="str">
            <v>0001311</v>
          </cell>
          <cell r="I494">
            <v>37705</v>
          </cell>
          <cell r="J494">
            <v>1000000</v>
          </cell>
          <cell r="K494" t="str">
            <v>Рубли РФ</v>
          </cell>
          <cell r="L494" t="str">
            <v>По предъявлении, но не ранее 08.10.2003г.</v>
          </cell>
          <cell r="M494">
            <v>37902</v>
          </cell>
          <cell r="N494">
            <v>8.9999825681018358E-2</v>
          </cell>
          <cell r="P494">
            <v>953675</v>
          </cell>
          <cell r="Q494">
            <v>0.95367500000000005</v>
          </cell>
          <cell r="R494">
            <v>953675</v>
          </cell>
          <cell r="S494">
            <v>37705</v>
          </cell>
          <cell r="T494" t="str">
            <v>25/03-02</v>
          </cell>
          <cell r="U494" t="str">
            <v>ОАО ИФ «ОЛМА»</v>
          </cell>
          <cell r="V494">
            <v>0.96137600000000001</v>
          </cell>
          <cell r="W494">
            <v>961376</v>
          </cell>
          <cell r="X494">
            <v>37746</v>
          </cell>
          <cell r="Y494" t="str">
            <v>05/05-04</v>
          </cell>
          <cell r="Z494" t="str">
            <v>ООО «Уральская нефтепромышленная компания»</v>
          </cell>
          <cell r="AA494">
            <v>7701</v>
          </cell>
          <cell r="AB494">
            <v>8.9999825681018358E-2</v>
          </cell>
          <cell r="AC494">
            <v>7.1887889403443803E-2</v>
          </cell>
          <cell r="AD494" t="str">
            <v>продан</v>
          </cell>
          <cell r="AE494">
            <v>1</v>
          </cell>
          <cell r="AF494">
            <v>9536.75</v>
          </cell>
          <cell r="AG494" t="str">
            <v>51410`810`7`0400`0000014</v>
          </cell>
          <cell r="AI494" t="str">
            <v/>
          </cell>
        </row>
        <row r="495">
          <cell r="A495">
            <v>491</v>
          </cell>
          <cell r="B495" t="str">
            <v>диск</v>
          </cell>
          <cell r="C495" t="str">
            <v>51405</v>
          </cell>
          <cell r="D495" t="str">
            <v>51405`810`2`0400`0000011</v>
          </cell>
          <cell r="E495" t="str">
            <v>ОАО АИКБ «Татфондбанк»</v>
          </cell>
          <cell r="F495" t="str">
            <v>банк</v>
          </cell>
          <cell r="G495" t="str">
            <v>ТФБ</v>
          </cell>
          <cell r="H495" t="str">
            <v>0001312</v>
          </cell>
          <cell r="I495">
            <v>37705</v>
          </cell>
          <cell r="J495">
            <v>1000000</v>
          </cell>
          <cell r="K495" t="str">
            <v>Рубли РФ</v>
          </cell>
          <cell r="L495" t="str">
            <v>По предъявлении, но не ранее 08.10.2003г.</v>
          </cell>
          <cell r="M495">
            <v>37902</v>
          </cell>
          <cell r="N495">
            <v>8.9999825681018358E-2</v>
          </cell>
          <cell r="P495">
            <v>953675</v>
          </cell>
          <cell r="Q495">
            <v>0.95367500000000005</v>
          </cell>
          <cell r="R495">
            <v>953675</v>
          </cell>
          <cell r="S495">
            <v>37705</v>
          </cell>
          <cell r="T495" t="str">
            <v>25/03-02</v>
          </cell>
          <cell r="U495" t="str">
            <v>ОАО ИФ «ОЛМА»</v>
          </cell>
          <cell r="V495">
            <v>0.96137600000000001</v>
          </cell>
          <cell r="W495">
            <v>961376</v>
          </cell>
          <cell r="X495">
            <v>37746</v>
          </cell>
          <cell r="Y495" t="str">
            <v>05/05-04</v>
          </cell>
          <cell r="Z495" t="str">
            <v>ООО «Уральская нефтепромышленная компания»</v>
          </cell>
          <cell r="AA495">
            <v>7701</v>
          </cell>
          <cell r="AB495">
            <v>8.9999825681018358E-2</v>
          </cell>
          <cell r="AC495">
            <v>7.1887889403443803E-2</v>
          </cell>
          <cell r="AD495" t="str">
            <v>продан</v>
          </cell>
          <cell r="AE495">
            <v>1</v>
          </cell>
          <cell r="AF495">
            <v>9536.75</v>
          </cell>
          <cell r="AG495" t="str">
            <v>51410`810`7`0400`0000014</v>
          </cell>
          <cell r="AI495" t="str">
            <v/>
          </cell>
        </row>
        <row r="496">
          <cell r="A496">
            <v>492</v>
          </cell>
          <cell r="B496" t="str">
            <v>диск</v>
          </cell>
          <cell r="C496" t="str">
            <v>51405</v>
          </cell>
          <cell r="D496" t="str">
            <v>51405`810`2`0400`0000011</v>
          </cell>
          <cell r="E496" t="str">
            <v>ОАО АИКБ «Татфондбанк»</v>
          </cell>
          <cell r="F496" t="str">
            <v>банк</v>
          </cell>
          <cell r="G496" t="str">
            <v>ТФБ</v>
          </cell>
          <cell r="H496" t="str">
            <v>0001313</v>
          </cell>
          <cell r="I496">
            <v>37705</v>
          </cell>
          <cell r="J496">
            <v>1000000</v>
          </cell>
          <cell r="K496" t="str">
            <v>Рубли РФ</v>
          </cell>
          <cell r="L496" t="str">
            <v>По предъявлении, но не ранее 08.10.2003г.</v>
          </cell>
          <cell r="M496">
            <v>37902</v>
          </cell>
          <cell r="N496">
            <v>8.9999825681018358E-2</v>
          </cell>
          <cell r="P496">
            <v>953675</v>
          </cell>
          <cell r="Q496">
            <v>0.95367500000000005</v>
          </cell>
          <cell r="R496">
            <v>953675</v>
          </cell>
          <cell r="S496">
            <v>37705</v>
          </cell>
          <cell r="T496" t="str">
            <v>25/03-02</v>
          </cell>
          <cell r="U496" t="str">
            <v>ОАО ИФ «ОЛМА»</v>
          </cell>
          <cell r="V496">
            <v>0.95438100000000003</v>
          </cell>
          <cell r="W496">
            <v>954380.98</v>
          </cell>
          <cell r="X496">
            <v>37708</v>
          </cell>
          <cell r="Y496" t="str">
            <v>28/03-05</v>
          </cell>
          <cell r="Z496" t="str">
            <v>ЗАО «Уралпромэнерго»</v>
          </cell>
          <cell r="AA496">
            <v>705.97999999998137</v>
          </cell>
          <cell r="AB496">
            <v>8.9999825681018358E-2</v>
          </cell>
          <cell r="AC496">
            <v>9.0066567052015697E-2</v>
          </cell>
          <cell r="AD496" t="str">
            <v>обменен</v>
          </cell>
          <cell r="AF496" t="str">
            <v/>
          </cell>
          <cell r="AG496" t="str">
            <v/>
          </cell>
          <cell r="AI496" t="str">
            <v/>
          </cell>
        </row>
        <row r="497">
          <cell r="A497">
            <v>493</v>
          </cell>
          <cell r="B497" t="str">
            <v>диск</v>
          </cell>
          <cell r="C497" t="str">
            <v>51405</v>
          </cell>
          <cell r="D497" t="str">
            <v>51405`810`2`0400`0000011</v>
          </cell>
          <cell r="E497" t="str">
            <v>ОАО АИКБ «Татфондбанк»</v>
          </cell>
          <cell r="F497" t="str">
            <v>банк</v>
          </cell>
          <cell r="G497" t="str">
            <v>ТФБ</v>
          </cell>
          <cell r="H497" t="str">
            <v>0001314</v>
          </cell>
          <cell r="I497">
            <v>37705</v>
          </cell>
          <cell r="J497">
            <v>1000000</v>
          </cell>
          <cell r="K497" t="str">
            <v>Рубли РФ</v>
          </cell>
          <cell r="L497" t="str">
            <v>По предъявлении, но не ранее 08.10.2003г.</v>
          </cell>
          <cell r="M497">
            <v>37902</v>
          </cell>
          <cell r="N497">
            <v>8.9999825681018358E-2</v>
          </cell>
          <cell r="P497">
            <v>953675</v>
          </cell>
          <cell r="Q497">
            <v>0.95367500000000005</v>
          </cell>
          <cell r="R497">
            <v>953675</v>
          </cell>
          <cell r="S497">
            <v>37705</v>
          </cell>
          <cell r="T497" t="str">
            <v>25/03-02</v>
          </cell>
          <cell r="U497" t="str">
            <v>ОАО ИФ «ОЛМА»</v>
          </cell>
          <cell r="V497">
            <v>0.95438100000000003</v>
          </cell>
          <cell r="W497">
            <v>954380.98</v>
          </cell>
          <cell r="X497">
            <v>37708</v>
          </cell>
          <cell r="Y497" t="str">
            <v>28/03-05</v>
          </cell>
          <cell r="Z497" t="str">
            <v>ЗАО «Уралпромэнерго»</v>
          </cell>
          <cell r="AA497">
            <v>705.97999999998137</v>
          </cell>
          <cell r="AB497">
            <v>8.9999825681018358E-2</v>
          </cell>
          <cell r="AC497">
            <v>9.0066567052015697E-2</v>
          </cell>
          <cell r="AD497" t="str">
            <v>обменен</v>
          </cell>
          <cell r="AF497" t="str">
            <v/>
          </cell>
          <cell r="AG497" t="str">
            <v/>
          </cell>
          <cell r="AI497" t="str">
            <v/>
          </cell>
        </row>
        <row r="498">
          <cell r="A498">
            <v>494</v>
          </cell>
          <cell r="B498" t="str">
            <v>диск</v>
          </cell>
          <cell r="C498" t="str">
            <v>51405</v>
          </cell>
          <cell r="D498" t="str">
            <v>51405`810`2`0400`0000011</v>
          </cell>
          <cell r="E498" t="str">
            <v>ОАО АИКБ «Татфондбанк»</v>
          </cell>
          <cell r="F498" t="str">
            <v>банк</v>
          </cell>
          <cell r="G498" t="str">
            <v>ТФБ</v>
          </cell>
          <cell r="H498" t="str">
            <v>0001315</v>
          </cell>
          <cell r="I498">
            <v>37705</v>
          </cell>
          <cell r="J498">
            <v>1000000</v>
          </cell>
          <cell r="K498" t="str">
            <v>Рубли РФ</v>
          </cell>
          <cell r="L498" t="str">
            <v>По предъявлении, но не ранее 08.10.2003г.</v>
          </cell>
          <cell r="M498">
            <v>37902</v>
          </cell>
          <cell r="N498">
            <v>8.9999825681018358E-2</v>
          </cell>
          <cell r="P498">
            <v>953675</v>
          </cell>
          <cell r="Q498">
            <v>0.95367500000000005</v>
          </cell>
          <cell r="R498">
            <v>953675</v>
          </cell>
          <cell r="S498">
            <v>37705</v>
          </cell>
          <cell r="T498" t="str">
            <v>25/03-02</v>
          </cell>
          <cell r="U498" t="str">
            <v>ОАО ИФ «ОЛМА»</v>
          </cell>
          <cell r="V498">
            <v>0.95438100000000003</v>
          </cell>
          <cell r="W498">
            <v>954380.98</v>
          </cell>
          <cell r="X498">
            <v>37708</v>
          </cell>
          <cell r="Y498" t="str">
            <v>28/03-05</v>
          </cell>
          <cell r="Z498" t="str">
            <v>ЗАО «Уралпромэнерго»</v>
          </cell>
          <cell r="AA498">
            <v>705.97999999998137</v>
          </cell>
          <cell r="AB498">
            <v>8.9999825681018358E-2</v>
          </cell>
          <cell r="AC498">
            <v>9.0066567052015697E-2</v>
          </cell>
          <cell r="AD498" t="str">
            <v>обменен</v>
          </cell>
          <cell r="AF498" t="str">
            <v/>
          </cell>
          <cell r="AG498" t="str">
            <v/>
          </cell>
          <cell r="AI498" t="str">
            <v/>
          </cell>
        </row>
        <row r="499">
          <cell r="A499">
            <v>495</v>
          </cell>
          <cell r="B499" t="str">
            <v>диск</v>
          </cell>
          <cell r="C499" t="str">
            <v>51405</v>
          </cell>
          <cell r="D499" t="str">
            <v>51405`810`2`0400`0000011</v>
          </cell>
          <cell r="E499" t="str">
            <v>ОАО АИКБ «Татфондбанк»</v>
          </cell>
          <cell r="F499" t="str">
            <v>банк</v>
          </cell>
          <cell r="G499" t="str">
            <v>ТФБ</v>
          </cell>
          <cell r="H499" t="str">
            <v>0001316</v>
          </cell>
          <cell r="I499">
            <v>37705</v>
          </cell>
          <cell r="J499">
            <v>500000</v>
          </cell>
          <cell r="K499" t="str">
            <v>Рубли РФ</v>
          </cell>
          <cell r="L499" t="str">
            <v>По предъявлении, но не ранее 08.10.2003г.</v>
          </cell>
          <cell r="M499">
            <v>37902</v>
          </cell>
          <cell r="N499">
            <v>8.9999825681018358E-2</v>
          </cell>
          <cell r="P499">
            <v>476837.5</v>
          </cell>
          <cell r="Q499">
            <v>0.95367500000000005</v>
          </cell>
          <cell r="R499">
            <v>476837.5</v>
          </cell>
          <cell r="S499">
            <v>37705</v>
          </cell>
          <cell r="T499" t="str">
            <v>25/03-02</v>
          </cell>
          <cell r="U499" t="str">
            <v>ОАО ИФ «ОЛМА»</v>
          </cell>
          <cell r="V499">
            <v>0.95438100000000003</v>
          </cell>
          <cell r="W499">
            <v>477190.49</v>
          </cell>
          <cell r="X499">
            <v>37708</v>
          </cell>
          <cell r="Y499" t="str">
            <v>28/03-05</v>
          </cell>
          <cell r="Z499" t="str">
            <v>ЗАО «Уралпромэнерго»</v>
          </cell>
          <cell r="AA499">
            <v>352.98999999999069</v>
          </cell>
          <cell r="AB499">
            <v>8.9999825681018358E-2</v>
          </cell>
          <cell r="AC499">
            <v>9.0066567052015697E-2</v>
          </cell>
          <cell r="AD499" t="str">
            <v>обменен</v>
          </cell>
          <cell r="AF499" t="str">
            <v/>
          </cell>
          <cell r="AG499" t="str">
            <v/>
          </cell>
          <cell r="AI499" t="str">
            <v/>
          </cell>
        </row>
        <row r="500">
          <cell r="A500">
            <v>496</v>
          </cell>
          <cell r="B500" t="str">
            <v>диск</v>
          </cell>
          <cell r="C500" t="str">
            <v>51506</v>
          </cell>
          <cell r="D500" t="str">
            <v>51506`810`3`0400`0000001</v>
          </cell>
          <cell r="E500" t="str">
            <v>ООО «ИнвестКапиталСервис»</v>
          </cell>
          <cell r="F500" t="str">
            <v>прочие</v>
          </cell>
          <cell r="H500" t="str">
            <v>0000301</v>
          </cell>
          <cell r="I500">
            <v>37694</v>
          </cell>
          <cell r="J500">
            <v>296000</v>
          </cell>
          <cell r="K500" t="str">
            <v>Рубли РФ</v>
          </cell>
          <cell r="L500" t="str">
            <v>по предъявлении, но не ранее 13.03.2006г.</v>
          </cell>
          <cell r="M500">
            <v>38789</v>
          </cell>
          <cell r="N500">
            <v>0.16</v>
          </cell>
          <cell r="P500">
            <v>200000</v>
          </cell>
          <cell r="Q500">
            <v>0.67567567567567566</v>
          </cell>
          <cell r="R500">
            <v>200000</v>
          </cell>
          <cell r="S500">
            <v>37694</v>
          </cell>
          <cell r="T500" t="str">
            <v>14/03-05</v>
          </cell>
          <cell r="U500" t="str">
            <v>ООО «ИнвестКапиталСервис»</v>
          </cell>
          <cell r="V500">
            <v>0.67567600000000005</v>
          </cell>
          <cell r="W500">
            <v>200000</v>
          </cell>
          <cell r="X500">
            <v>37778</v>
          </cell>
          <cell r="Y500" t="str">
            <v>06/06-02-1</v>
          </cell>
          <cell r="Z500" t="str">
            <v>ООО «Фирма «Башкирские инвестиции»</v>
          </cell>
          <cell r="AA500">
            <v>0</v>
          </cell>
          <cell r="AB500">
            <v>0.16</v>
          </cell>
          <cell r="AC500">
            <v>0</v>
          </cell>
          <cell r="AD500" t="str">
            <v>продан</v>
          </cell>
          <cell r="AE500">
            <v>1</v>
          </cell>
          <cell r="AF500">
            <v>2000</v>
          </cell>
          <cell r="AG500" t="str">
            <v>51510`810`4`0400`0000052</v>
          </cell>
          <cell r="AI500" t="str">
            <v/>
          </cell>
        </row>
        <row r="501">
          <cell r="A501">
            <v>497</v>
          </cell>
          <cell r="B501" t="str">
            <v>диск</v>
          </cell>
          <cell r="C501" t="str">
            <v>51506</v>
          </cell>
          <cell r="D501" t="str">
            <v>51506`810`3`0400`0000001</v>
          </cell>
          <cell r="E501" t="str">
            <v>ООО «ИнвестКапиталСервис»</v>
          </cell>
          <cell r="F501" t="str">
            <v>прочие</v>
          </cell>
          <cell r="H501" t="str">
            <v>0000302</v>
          </cell>
          <cell r="I501">
            <v>37694</v>
          </cell>
          <cell r="J501">
            <v>296000</v>
          </cell>
          <cell r="K501" t="str">
            <v>Рубли РФ</v>
          </cell>
          <cell r="L501" t="str">
            <v>по предъявлении, но не ранее 13.03.2006г.</v>
          </cell>
          <cell r="M501">
            <v>38789</v>
          </cell>
          <cell r="N501">
            <v>0.16</v>
          </cell>
          <cell r="P501">
            <v>200000</v>
          </cell>
          <cell r="Q501">
            <v>0.67567567567567566</v>
          </cell>
          <cell r="R501">
            <v>200000</v>
          </cell>
          <cell r="S501">
            <v>37694</v>
          </cell>
          <cell r="T501" t="str">
            <v>14/03-05</v>
          </cell>
          <cell r="U501" t="str">
            <v>ООО «ИнвестКапиталСервис»</v>
          </cell>
          <cell r="V501">
            <v>0.67567600000000005</v>
          </cell>
          <cell r="W501">
            <v>200000</v>
          </cell>
          <cell r="X501">
            <v>37778</v>
          </cell>
          <cell r="Y501" t="str">
            <v>06/06-02-1</v>
          </cell>
          <cell r="Z501" t="str">
            <v>ООО «Фирма «Башкирские инвестиции»</v>
          </cell>
          <cell r="AA501">
            <v>0</v>
          </cell>
          <cell r="AB501">
            <v>0.16</v>
          </cell>
          <cell r="AC501">
            <v>0</v>
          </cell>
          <cell r="AD501" t="str">
            <v>продан</v>
          </cell>
          <cell r="AE501">
            <v>1</v>
          </cell>
          <cell r="AF501">
            <v>2000</v>
          </cell>
          <cell r="AG501" t="str">
            <v>51510`810`4`0400`0000052</v>
          </cell>
          <cell r="AI501" t="str">
            <v/>
          </cell>
        </row>
        <row r="502">
          <cell r="A502">
            <v>498</v>
          </cell>
          <cell r="B502" t="str">
            <v>диск</v>
          </cell>
          <cell r="C502" t="str">
            <v>51506</v>
          </cell>
          <cell r="D502" t="str">
            <v>51506`810`3`0400`0000001</v>
          </cell>
          <cell r="E502" t="str">
            <v>ООО «ИнвестКапиталСервис»</v>
          </cell>
          <cell r="F502" t="str">
            <v>прочие</v>
          </cell>
          <cell r="H502" t="str">
            <v>0000303</v>
          </cell>
          <cell r="I502">
            <v>37694</v>
          </cell>
          <cell r="J502">
            <v>296000</v>
          </cell>
          <cell r="K502" t="str">
            <v>Рубли РФ</v>
          </cell>
          <cell r="L502" t="str">
            <v>по предъявлении, но не ранее 13.03.2006г.</v>
          </cell>
          <cell r="M502">
            <v>38789</v>
          </cell>
          <cell r="N502">
            <v>0.16</v>
          </cell>
          <cell r="P502">
            <v>200000</v>
          </cell>
          <cell r="Q502">
            <v>0.67567567567567566</v>
          </cell>
          <cell r="R502">
            <v>200000</v>
          </cell>
          <cell r="S502">
            <v>37694</v>
          </cell>
          <cell r="T502" t="str">
            <v>14/03-05</v>
          </cell>
          <cell r="U502" t="str">
            <v>ООО «ИнвестКапиталСервис»</v>
          </cell>
          <cell r="V502">
            <v>0.67567600000000005</v>
          </cell>
          <cell r="W502">
            <v>200000</v>
          </cell>
          <cell r="X502">
            <v>37778</v>
          </cell>
          <cell r="Y502" t="str">
            <v>06/06-02-1</v>
          </cell>
          <cell r="Z502" t="str">
            <v>ООО «Фирма «Башкирские инвестиции»</v>
          </cell>
          <cell r="AA502">
            <v>0</v>
          </cell>
          <cell r="AB502">
            <v>0.16</v>
          </cell>
          <cell r="AC502">
            <v>0</v>
          </cell>
          <cell r="AD502" t="str">
            <v>продан</v>
          </cell>
          <cell r="AE502">
            <v>1</v>
          </cell>
          <cell r="AF502">
            <v>2000</v>
          </cell>
          <cell r="AG502" t="str">
            <v>51510`810`4`0400`0000052</v>
          </cell>
          <cell r="AI502" t="str">
            <v/>
          </cell>
        </row>
        <row r="503">
          <cell r="A503">
            <v>499</v>
          </cell>
          <cell r="B503" t="str">
            <v>диск</v>
          </cell>
          <cell r="C503" t="str">
            <v>51506</v>
          </cell>
          <cell r="D503" t="str">
            <v>51506`810`3`0400`0000001</v>
          </cell>
          <cell r="E503" t="str">
            <v>ООО «ИнвестКапиталСервис»</v>
          </cell>
          <cell r="F503" t="str">
            <v>прочие</v>
          </cell>
          <cell r="H503" t="str">
            <v>0000304</v>
          </cell>
          <cell r="I503">
            <v>37694</v>
          </cell>
          <cell r="J503">
            <v>170200</v>
          </cell>
          <cell r="K503" t="str">
            <v>Рубли РФ</v>
          </cell>
          <cell r="L503" t="str">
            <v>по предъявлении, но не ранее 13.03.2006г.</v>
          </cell>
          <cell r="M503">
            <v>38789</v>
          </cell>
          <cell r="N503">
            <v>0.16</v>
          </cell>
          <cell r="P503">
            <v>115000</v>
          </cell>
          <cell r="Q503">
            <v>0.67567567567567566</v>
          </cell>
          <cell r="R503">
            <v>115000</v>
          </cell>
          <cell r="S503">
            <v>37694</v>
          </cell>
          <cell r="T503" t="str">
            <v>14/03-05</v>
          </cell>
          <cell r="U503" t="str">
            <v>ООО «ИнвестКапиталСервис»</v>
          </cell>
          <cell r="V503">
            <v>0.67567600000000005</v>
          </cell>
          <cell r="W503">
            <v>115000</v>
          </cell>
          <cell r="X503">
            <v>37778</v>
          </cell>
          <cell r="Y503" t="str">
            <v>06/06-02-1</v>
          </cell>
          <cell r="Z503" t="str">
            <v>ООО «Фирма «Башкирские инвестиции»</v>
          </cell>
          <cell r="AA503">
            <v>0</v>
          </cell>
          <cell r="AB503">
            <v>0.16</v>
          </cell>
          <cell r="AC503">
            <v>0</v>
          </cell>
          <cell r="AD503" t="str">
            <v>продан</v>
          </cell>
          <cell r="AE503">
            <v>1</v>
          </cell>
          <cell r="AF503">
            <v>1150</v>
          </cell>
          <cell r="AG503" t="str">
            <v>51510`810`4`0400`0000052</v>
          </cell>
          <cell r="AI503" t="str">
            <v/>
          </cell>
        </row>
        <row r="504">
          <cell r="A504">
            <v>500</v>
          </cell>
          <cell r="B504" t="str">
            <v>диск</v>
          </cell>
          <cell r="C504" t="str">
            <v>51506</v>
          </cell>
          <cell r="D504" t="str">
            <v>51506`810`3`0400`0000001</v>
          </cell>
          <cell r="E504" t="str">
            <v>ООО «ИнвестКапиталСервис»</v>
          </cell>
          <cell r="F504" t="str">
            <v>прочие</v>
          </cell>
          <cell r="H504" t="str">
            <v>0000305</v>
          </cell>
          <cell r="I504">
            <v>37701</v>
          </cell>
          <cell r="J504">
            <v>296000</v>
          </cell>
          <cell r="K504" t="str">
            <v>Рубли РФ</v>
          </cell>
          <cell r="L504" t="str">
            <v>по предъявлении, но не ранее 20.03.2006г.</v>
          </cell>
          <cell r="M504">
            <v>38796</v>
          </cell>
          <cell r="N504">
            <v>0.16</v>
          </cell>
          <cell r="P504">
            <v>200000</v>
          </cell>
          <cell r="Q504">
            <v>0.67567567567567566</v>
          </cell>
          <cell r="R504">
            <v>200000</v>
          </cell>
          <cell r="S504">
            <v>37701</v>
          </cell>
          <cell r="T504" t="str">
            <v>21/03-02</v>
          </cell>
          <cell r="U504" t="str">
            <v>ООО «ИнвестКапиталСервис»</v>
          </cell>
          <cell r="V504">
            <v>0.89514899999999997</v>
          </cell>
          <cell r="W504">
            <v>264964</v>
          </cell>
          <cell r="X504">
            <v>38442</v>
          </cell>
          <cell r="Y504" t="str">
            <v>31/03-05</v>
          </cell>
          <cell r="Z504" t="str">
            <v>ООО «ИнвестКапиталСервис»</v>
          </cell>
          <cell r="AA504">
            <v>64964</v>
          </cell>
          <cell r="AB504">
            <v>0.16</v>
          </cell>
          <cell r="AC504">
            <v>0.15999905533063427</v>
          </cell>
          <cell r="AD504" t="str">
            <v>продан</v>
          </cell>
          <cell r="AE504">
            <v>1</v>
          </cell>
          <cell r="AF504">
            <v>2000</v>
          </cell>
          <cell r="AG504" t="str">
            <v>51510`810`_`0400`0000500</v>
          </cell>
          <cell r="AI504" t="str">
            <v/>
          </cell>
        </row>
        <row r="505">
          <cell r="A505">
            <v>501</v>
          </cell>
          <cell r="B505" t="str">
            <v>диск</v>
          </cell>
          <cell r="C505" t="str">
            <v>51506</v>
          </cell>
          <cell r="D505" t="str">
            <v>51506`810`3`0400`0000001</v>
          </cell>
          <cell r="E505" t="str">
            <v>ООО «ИнвестКапиталСервис»</v>
          </cell>
          <cell r="F505" t="str">
            <v>прочие</v>
          </cell>
          <cell r="H505" t="str">
            <v>0000306</v>
          </cell>
          <cell r="I505">
            <v>37701</v>
          </cell>
          <cell r="J505">
            <v>296000</v>
          </cell>
          <cell r="K505" t="str">
            <v>Рубли РФ</v>
          </cell>
          <cell r="L505" t="str">
            <v>по предъявлении, но не ранее 20.03.2006г.</v>
          </cell>
          <cell r="M505">
            <v>38796</v>
          </cell>
          <cell r="N505">
            <v>0.16</v>
          </cell>
          <cell r="P505">
            <v>200000</v>
          </cell>
          <cell r="Q505">
            <v>0.67567567567567566</v>
          </cell>
          <cell r="R505">
            <v>200000</v>
          </cell>
          <cell r="S505">
            <v>37701</v>
          </cell>
          <cell r="T505" t="str">
            <v>21/03-02</v>
          </cell>
          <cell r="U505" t="str">
            <v>ООО «ИнвестКапиталСервис»</v>
          </cell>
          <cell r="V505" t="str">
            <v/>
          </cell>
          <cell r="Y505" t="str">
            <v/>
          </cell>
          <cell r="AA505" t="str">
            <v/>
          </cell>
          <cell r="AB505">
            <v>0.16</v>
          </cell>
          <cell r="AC505" t="str">
            <v/>
          </cell>
          <cell r="AD505" t="str">
            <v>куплен</v>
          </cell>
          <cell r="AE505">
            <v>1</v>
          </cell>
          <cell r="AF505">
            <v>2000</v>
          </cell>
          <cell r="AG505" t="str">
            <v>51510`810`_`0400`0000501</v>
          </cell>
          <cell r="AI505" t="str">
            <v/>
          </cell>
        </row>
        <row r="506">
          <cell r="A506">
            <v>502</v>
          </cell>
          <cell r="B506" t="str">
            <v>диск</v>
          </cell>
          <cell r="C506" t="str">
            <v>51506</v>
          </cell>
          <cell r="D506" t="str">
            <v>51506`810`3`0400`0000001</v>
          </cell>
          <cell r="E506" t="str">
            <v>ООО «ИнвестКапиталСервис»</v>
          </cell>
          <cell r="F506" t="str">
            <v>прочие</v>
          </cell>
          <cell r="H506" t="str">
            <v>0000307</v>
          </cell>
          <cell r="I506">
            <v>37701</v>
          </cell>
          <cell r="J506">
            <v>296000</v>
          </cell>
          <cell r="K506" t="str">
            <v>Рубли РФ</v>
          </cell>
          <cell r="L506" t="str">
            <v>по предъявлении, но не ранее 20.03.2006г.</v>
          </cell>
          <cell r="M506">
            <v>38796</v>
          </cell>
          <cell r="N506">
            <v>0.16</v>
          </cell>
          <cell r="P506">
            <v>200000</v>
          </cell>
          <cell r="Q506">
            <v>0.67567567567567566</v>
          </cell>
          <cell r="R506">
            <v>200000</v>
          </cell>
          <cell r="S506">
            <v>37701</v>
          </cell>
          <cell r="T506" t="str">
            <v>21/03-02</v>
          </cell>
          <cell r="U506" t="str">
            <v>ООО «ИнвестКапиталСервис»</v>
          </cell>
          <cell r="V506" t="str">
            <v/>
          </cell>
          <cell r="Y506" t="str">
            <v/>
          </cell>
          <cell r="AA506" t="str">
            <v/>
          </cell>
          <cell r="AB506">
            <v>0.16</v>
          </cell>
          <cell r="AC506" t="str">
            <v/>
          </cell>
          <cell r="AD506" t="str">
            <v>куплен</v>
          </cell>
          <cell r="AE506">
            <v>1</v>
          </cell>
          <cell r="AF506">
            <v>2000</v>
          </cell>
          <cell r="AG506" t="str">
            <v>51510`810`_`0400`0000502</v>
          </cell>
          <cell r="AI506" t="str">
            <v/>
          </cell>
        </row>
        <row r="507">
          <cell r="A507">
            <v>503</v>
          </cell>
          <cell r="B507" t="str">
            <v>диск</v>
          </cell>
          <cell r="C507" t="str">
            <v>51506</v>
          </cell>
          <cell r="D507" t="str">
            <v>51506`810`3`0400`0000001</v>
          </cell>
          <cell r="E507" t="str">
            <v>ООО «ИнвестКапиталСервис»</v>
          </cell>
          <cell r="F507" t="str">
            <v>прочие</v>
          </cell>
          <cell r="H507" t="str">
            <v>0000308</v>
          </cell>
          <cell r="I507">
            <v>37701</v>
          </cell>
          <cell r="J507">
            <v>296000</v>
          </cell>
          <cell r="K507" t="str">
            <v>Рубли РФ</v>
          </cell>
          <cell r="L507" t="str">
            <v>по предъявлении, но не ранее 20.03.2006г.</v>
          </cell>
          <cell r="M507">
            <v>38796</v>
          </cell>
          <cell r="N507">
            <v>0.16</v>
          </cell>
          <cell r="P507">
            <v>200000</v>
          </cell>
          <cell r="Q507">
            <v>0.67567567567567566</v>
          </cell>
          <cell r="R507">
            <v>200000</v>
          </cell>
          <cell r="S507">
            <v>37701</v>
          </cell>
          <cell r="T507" t="str">
            <v>21/03-02</v>
          </cell>
          <cell r="U507" t="str">
            <v>ООО «ИнвестКапиталСервис»</v>
          </cell>
          <cell r="V507" t="str">
            <v/>
          </cell>
          <cell r="Y507" t="str">
            <v/>
          </cell>
          <cell r="AA507" t="str">
            <v/>
          </cell>
          <cell r="AB507">
            <v>0.16</v>
          </cell>
          <cell r="AC507" t="str">
            <v/>
          </cell>
          <cell r="AD507" t="str">
            <v>куплен</v>
          </cell>
          <cell r="AE507">
            <v>1</v>
          </cell>
          <cell r="AF507">
            <v>2000</v>
          </cell>
          <cell r="AG507" t="str">
            <v>51510`810`_`0400`0000503</v>
          </cell>
          <cell r="AI507" t="str">
            <v/>
          </cell>
        </row>
        <row r="508">
          <cell r="A508">
            <v>504</v>
          </cell>
          <cell r="B508" t="str">
            <v>диск</v>
          </cell>
          <cell r="C508" t="str">
            <v>51506</v>
          </cell>
          <cell r="D508" t="str">
            <v>51506`810`3`0400`0000001</v>
          </cell>
          <cell r="E508" t="str">
            <v>ООО «ИнвестКапиталСервис»</v>
          </cell>
          <cell r="F508" t="str">
            <v>прочие</v>
          </cell>
          <cell r="H508" t="str">
            <v>0000309</v>
          </cell>
          <cell r="I508">
            <v>37701</v>
          </cell>
          <cell r="J508">
            <v>296000</v>
          </cell>
          <cell r="K508" t="str">
            <v>Рубли РФ</v>
          </cell>
          <cell r="L508" t="str">
            <v>по предъявлении, но не ранее 20.03.2006г.</v>
          </cell>
          <cell r="M508">
            <v>38796</v>
          </cell>
          <cell r="N508">
            <v>0.16</v>
          </cell>
          <cell r="P508">
            <v>200000</v>
          </cell>
          <cell r="Q508">
            <v>0.67567567567567566</v>
          </cell>
          <cell r="R508">
            <v>200000</v>
          </cell>
          <cell r="S508">
            <v>37701</v>
          </cell>
          <cell r="T508" t="str">
            <v>21/03-02</v>
          </cell>
          <cell r="U508" t="str">
            <v>ООО «ИнвестКапиталСервис»</v>
          </cell>
          <cell r="V508" t="str">
            <v/>
          </cell>
          <cell r="Y508" t="str">
            <v/>
          </cell>
          <cell r="AA508" t="str">
            <v/>
          </cell>
          <cell r="AB508">
            <v>0.16</v>
          </cell>
          <cell r="AC508" t="str">
            <v/>
          </cell>
          <cell r="AD508" t="str">
            <v>куплен</v>
          </cell>
          <cell r="AE508">
            <v>1</v>
          </cell>
          <cell r="AF508">
            <v>2000</v>
          </cell>
          <cell r="AG508" t="str">
            <v>51510`810`_`0400`0000504</v>
          </cell>
          <cell r="AI508" t="str">
            <v/>
          </cell>
        </row>
        <row r="509">
          <cell r="A509">
            <v>505</v>
          </cell>
          <cell r="B509" t="str">
            <v>диск</v>
          </cell>
          <cell r="C509" t="str">
            <v>51506</v>
          </cell>
          <cell r="D509" t="str">
            <v>51506`810`3`0400`0000001</v>
          </cell>
          <cell r="E509" t="str">
            <v>ООО «ИнвестКапиталСервис»</v>
          </cell>
          <cell r="F509" t="str">
            <v>прочие</v>
          </cell>
          <cell r="H509" t="str">
            <v>0000310</v>
          </cell>
          <cell r="I509">
            <v>37701</v>
          </cell>
          <cell r="J509">
            <v>296000</v>
          </cell>
          <cell r="K509" t="str">
            <v>Рубли РФ</v>
          </cell>
          <cell r="L509" t="str">
            <v>по предъявлении, но не ранее 20.03.2006г.</v>
          </cell>
          <cell r="M509">
            <v>38796</v>
          </cell>
          <cell r="N509">
            <v>0.16</v>
          </cell>
          <cell r="P509">
            <v>200000</v>
          </cell>
          <cell r="Q509">
            <v>0.67567567567567566</v>
          </cell>
          <cell r="R509">
            <v>200000</v>
          </cell>
          <cell r="S509">
            <v>37701</v>
          </cell>
          <cell r="T509" t="str">
            <v>21/03-02</v>
          </cell>
          <cell r="U509" t="str">
            <v>ООО «ИнвестКапиталСервис»</v>
          </cell>
          <cell r="V509" t="str">
            <v/>
          </cell>
          <cell r="Y509" t="str">
            <v/>
          </cell>
          <cell r="AA509" t="str">
            <v/>
          </cell>
          <cell r="AB509">
            <v>0.16</v>
          </cell>
          <cell r="AC509" t="str">
            <v/>
          </cell>
          <cell r="AD509" t="str">
            <v>куплен</v>
          </cell>
          <cell r="AE509">
            <v>1</v>
          </cell>
          <cell r="AF509">
            <v>2000</v>
          </cell>
          <cell r="AG509" t="str">
            <v>51510`810`_`0400`0000505</v>
          </cell>
          <cell r="AI509" t="str">
            <v/>
          </cell>
        </row>
        <row r="510">
          <cell r="A510">
            <v>506</v>
          </cell>
          <cell r="B510" t="str">
            <v>диск</v>
          </cell>
          <cell r="C510" t="str">
            <v>51506</v>
          </cell>
          <cell r="D510" t="str">
            <v>51506`810`3`0400`0000001</v>
          </cell>
          <cell r="E510" t="str">
            <v>ООО «ИнвестКапиталСервис»</v>
          </cell>
          <cell r="F510" t="str">
            <v>прочие</v>
          </cell>
          <cell r="H510" t="str">
            <v>0000311</v>
          </cell>
          <cell r="I510">
            <v>37701</v>
          </cell>
          <cell r="J510">
            <v>296000</v>
          </cell>
          <cell r="K510" t="str">
            <v>Рубли РФ</v>
          </cell>
          <cell r="L510" t="str">
            <v>по предъявлении, но не ранее 20.03.2006г.</v>
          </cell>
          <cell r="M510">
            <v>38796</v>
          </cell>
          <cell r="N510">
            <v>0.16</v>
          </cell>
          <cell r="P510">
            <v>200000</v>
          </cell>
          <cell r="Q510">
            <v>0.67567567567567566</v>
          </cell>
          <cell r="R510">
            <v>200000</v>
          </cell>
          <cell r="S510">
            <v>37701</v>
          </cell>
          <cell r="T510" t="str">
            <v>21/03-02</v>
          </cell>
          <cell r="U510" t="str">
            <v>ООО «ИнвестКапиталСервис»</v>
          </cell>
          <cell r="V510">
            <v>0.67567600000000005</v>
          </cell>
          <cell r="W510">
            <v>200000</v>
          </cell>
          <cell r="X510">
            <v>37893</v>
          </cell>
          <cell r="Y510" t="str">
            <v>29/09-13</v>
          </cell>
          <cell r="Z510" t="str">
            <v>ООО «ИнвестКапиталСервис»</v>
          </cell>
          <cell r="AA510">
            <v>0</v>
          </cell>
          <cell r="AB510">
            <v>0.16</v>
          </cell>
          <cell r="AC510">
            <v>0</v>
          </cell>
          <cell r="AD510" t="str">
            <v>обменен</v>
          </cell>
          <cell r="AE510">
            <v>1</v>
          </cell>
          <cell r="AF510">
            <v>2000</v>
          </cell>
          <cell r="AG510" t="str">
            <v>51510`810`4`0400`0000052</v>
          </cell>
          <cell r="AI510" t="str">
            <v/>
          </cell>
        </row>
        <row r="511">
          <cell r="A511">
            <v>507</v>
          </cell>
          <cell r="B511" t="str">
            <v>диск</v>
          </cell>
          <cell r="C511" t="str">
            <v>51506</v>
          </cell>
          <cell r="D511" t="str">
            <v>51506`810`3`0400`0000001</v>
          </cell>
          <cell r="E511" t="str">
            <v>ООО «ИнвестКапиталСервис»</v>
          </cell>
          <cell r="F511" t="str">
            <v>прочие</v>
          </cell>
          <cell r="H511" t="str">
            <v>0000312</v>
          </cell>
          <cell r="I511">
            <v>37701</v>
          </cell>
          <cell r="J511">
            <v>44400</v>
          </cell>
          <cell r="K511" t="str">
            <v>Рубли РФ</v>
          </cell>
          <cell r="L511" t="str">
            <v>по предъявлении, но не ранее 20.03.2006г.</v>
          </cell>
          <cell r="M511">
            <v>38796</v>
          </cell>
          <cell r="N511">
            <v>0.16</v>
          </cell>
          <cell r="P511">
            <v>30000</v>
          </cell>
          <cell r="Q511">
            <v>0.67567567567567566</v>
          </cell>
          <cell r="R511">
            <v>30000</v>
          </cell>
          <cell r="S511">
            <v>37701</v>
          </cell>
          <cell r="T511" t="str">
            <v>21/03-02</v>
          </cell>
          <cell r="U511" t="str">
            <v>ООО «ИнвестКапиталСервис»</v>
          </cell>
          <cell r="V511">
            <v>0.82</v>
          </cell>
          <cell r="W511">
            <v>36408</v>
          </cell>
          <cell r="X511">
            <v>38383</v>
          </cell>
          <cell r="Y511" t="str">
            <v>31/01-06</v>
          </cell>
          <cell r="Z511" t="str">
            <v>ООО «ИнвестКапиталСервис»</v>
          </cell>
          <cell r="AA511">
            <v>6408</v>
          </cell>
          <cell r="AB511">
            <v>0.16</v>
          </cell>
          <cell r="AC511">
            <v>0.114316715542522</v>
          </cell>
          <cell r="AD511" t="str">
            <v>продан</v>
          </cell>
          <cell r="AE511">
            <v>1</v>
          </cell>
          <cell r="AF511">
            <v>300</v>
          </cell>
          <cell r="AG511" t="str">
            <v>51510`810`_`0400`0000507</v>
          </cell>
          <cell r="AI511" t="str">
            <v/>
          </cell>
        </row>
        <row r="512">
          <cell r="A512">
            <v>508</v>
          </cell>
          <cell r="B512" t="str">
            <v>диск</v>
          </cell>
          <cell r="C512" t="str">
            <v>51506</v>
          </cell>
          <cell r="D512" t="str">
            <v>51506`810`3`0400`0000001</v>
          </cell>
          <cell r="E512" t="str">
            <v>ООО «ИнвестКапиталСервис»</v>
          </cell>
          <cell r="F512" t="str">
            <v>прочие</v>
          </cell>
          <cell r="H512" t="str">
            <v>0000313</v>
          </cell>
          <cell r="I512">
            <v>37704</v>
          </cell>
          <cell r="J512">
            <v>133200</v>
          </cell>
          <cell r="K512" t="str">
            <v>Рубли РФ</v>
          </cell>
          <cell r="L512" t="str">
            <v>по предъявлении, но не ранее 23.03.2006г.</v>
          </cell>
          <cell r="M512">
            <v>38799</v>
          </cell>
          <cell r="N512">
            <v>0.16</v>
          </cell>
          <cell r="P512">
            <v>90000</v>
          </cell>
          <cell r="Q512">
            <v>0.67567567567567566</v>
          </cell>
          <cell r="R512">
            <v>90000</v>
          </cell>
          <cell r="S512">
            <v>37704</v>
          </cell>
          <cell r="T512" t="str">
            <v>24/03-03</v>
          </cell>
          <cell r="U512" t="str">
            <v>ООО «ИнвестКапиталСервис»</v>
          </cell>
          <cell r="V512">
            <v>0.67567600000000005</v>
          </cell>
          <cell r="W512">
            <v>90000</v>
          </cell>
          <cell r="X512">
            <v>37802</v>
          </cell>
          <cell r="Y512" t="str">
            <v>30/06-03</v>
          </cell>
          <cell r="Z512" t="str">
            <v>ООО «ИнвестКапиталСервис»</v>
          </cell>
          <cell r="AA512">
            <v>0</v>
          </cell>
          <cell r="AB512">
            <v>0.16</v>
          </cell>
          <cell r="AC512">
            <v>0</v>
          </cell>
          <cell r="AD512" t="str">
            <v>продан</v>
          </cell>
          <cell r="AE512">
            <v>1</v>
          </cell>
          <cell r="AF512">
            <v>900</v>
          </cell>
          <cell r="AG512" t="str">
            <v>51510`810`4`0400`0000052</v>
          </cell>
          <cell r="AI512" t="str">
            <v/>
          </cell>
        </row>
        <row r="513">
          <cell r="A513">
            <v>509</v>
          </cell>
          <cell r="B513" t="str">
            <v>диск</v>
          </cell>
          <cell r="C513" t="str">
            <v>51503</v>
          </cell>
          <cell r="D513" t="str">
            <v>51503`810`4`0400`0000014</v>
          </cell>
          <cell r="E513" t="str">
            <v>ООО «Регистр»</v>
          </cell>
          <cell r="F513" t="str">
            <v>прочие</v>
          </cell>
          <cell r="H513" t="str">
            <v>0000301</v>
          </cell>
          <cell r="I513">
            <v>37708</v>
          </cell>
          <cell r="J513">
            <v>3009589.116639792</v>
          </cell>
          <cell r="K513" t="str">
            <v>Рубли РФ</v>
          </cell>
          <cell r="L513" t="str">
            <v>По предъявлении, но не ранее 30.04.2003г.</v>
          </cell>
          <cell r="M513">
            <v>37741</v>
          </cell>
          <cell r="N513">
            <v>0.20465400000000014</v>
          </cell>
          <cell r="P513">
            <v>2954914.44</v>
          </cell>
          <cell r="Q513">
            <v>0.98183317571907081</v>
          </cell>
          <cell r="R513">
            <v>2954914.44</v>
          </cell>
          <cell r="S513">
            <v>37708</v>
          </cell>
          <cell r="T513" t="str">
            <v>28/03-02</v>
          </cell>
          <cell r="U513" t="str">
            <v>ООО «Регистр»</v>
          </cell>
          <cell r="V513">
            <v>0.99512199999999995</v>
          </cell>
          <cell r="W513">
            <v>2994906.99</v>
          </cell>
          <cell r="X513">
            <v>37734</v>
          </cell>
          <cell r="Y513" t="str">
            <v>23/04-01</v>
          </cell>
          <cell r="Z513" t="str">
            <v>ООО «Регистр»</v>
          </cell>
          <cell r="AA513">
            <v>39992.550000000279</v>
          </cell>
          <cell r="AB513">
            <v>0.20465400000000014</v>
          </cell>
          <cell r="AC513">
            <v>0.19000004446829394</v>
          </cell>
          <cell r="AD513" t="str">
            <v>обменен</v>
          </cell>
          <cell r="AE513">
            <v>1</v>
          </cell>
          <cell r="AF513">
            <v>29549.144400000001</v>
          </cell>
          <cell r="AG513" t="str">
            <v>51510`810`4`0400`0000049</v>
          </cell>
          <cell r="AI513" t="str">
            <v/>
          </cell>
        </row>
        <row r="514">
          <cell r="A514">
            <v>510</v>
          </cell>
          <cell r="B514" t="str">
            <v>диск</v>
          </cell>
          <cell r="C514" t="str">
            <v>51503</v>
          </cell>
          <cell r="D514" t="str">
            <v>51503`810`1`0400`0000013</v>
          </cell>
          <cell r="E514" t="str">
            <v>ООО «Уральская нефтепромышленная компания»</v>
          </cell>
          <cell r="F514" t="str">
            <v>прочие</v>
          </cell>
          <cell r="H514" t="str">
            <v>0000301</v>
          </cell>
          <cell r="I514">
            <v>37708</v>
          </cell>
          <cell r="J514">
            <v>3009754.2057852889</v>
          </cell>
          <cell r="K514" t="str">
            <v>Рубли РФ</v>
          </cell>
          <cell r="L514" t="str">
            <v>По предъявлении, но не ранее 30.04.2003г.</v>
          </cell>
          <cell r="M514">
            <v>37741</v>
          </cell>
          <cell r="N514">
            <v>0.20465400000000081</v>
          </cell>
          <cell r="P514">
            <v>2955076.53</v>
          </cell>
          <cell r="Q514">
            <v>0.98183317571907069</v>
          </cell>
          <cell r="R514">
            <v>2955076.53</v>
          </cell>
          <cell r="S514">
            <v>37708</v>
          </cell>
          <cell r="T514" t="str">
            <v>28/03-03</v>
          </cell>
          <cell r="U514" t="str">
            <v>ООО «Уральская нефтепромышленная компания»</v>
          </cell>
          <cell r="V514">
            <v>0.99512199999999995</v>
          </cell>
          <cell r="W514">
            <v>2995071.27</v>
          </cell>
          <cell r="X514">
            <v>37734</v>
          </cell>
          <cell r="Y514" t="str">
            <v>23/04-02</v>
          </cell>
          <cell r="Z514" t="str">
            <v>ООО «Уральская нефтепромышленная компания»</v>
          </cell>
          <cell r="AA514">
            <v>39994.740000000224</v>
          </cell>
          <cell r="AB514">
            <v>0.20465400000000081</v>
          </cell>
          <cell r="AC514">
            <v>0.19000002657486925</v>
          </cell>
          <cell r="AD514" t="str">
            <v>обменен</v>
          </cell>
          <cell r="AE514">
            <v>1</v>
          </cell>
          <cell r="AF514">
            <v>29550.765299999999</v>
          </cell>
          <cell r="AG514" t="str">
            <v>51510`810`3`0400`0000026</v>
          </cell>
          <cell r="AI514" t="str">
            <v/>
          </cell>
        </row>
        <row r="515">
          <cell r="A515">
            <v>511</v>
          </cell>
          <cell r="B515" t="str">
            <v>диск</v>
          </cell>
          <cell r="C515" t="str">
            <v>51503</v>
          </cell>
          <cell r="D515" t="str">
            <v>51503`810`8`0400`0000009</v>
          </cell>
          <cell r="E515" t="str">
            <v>ООО «ТПК «Экском»</v>
          </cell>
          <cell r="F515" t="str">
            <v>прочие</v>
          </cell>
          <cell r="H515" t="str">
            <v>0000301</v>
          </cell>
          <cell r="I515">
            <v>37708</v>
          </cell>
          <cell r="J515">
            <v>3009754.2057852889</v>
          </cell>
          <cell r="K515" t="str">
            <v>Рубли РФ</v>
          </cell>
          <cell r="L515" t="str">
            <v>По предъявлении, но не ранее 30.04.2003г.</v>
          </cell>
          <cell r="M515">
            <v>37741</v>
          </cell>
          <cell r="N515">
            <v>0.20465400000000081</v>
          </cell>
          <cell r="P515">
            <v>2955076.53</v>
          </cell>
          <cell r="Q515">
            <v>0.98183317571907069</v>
          </cell>
          <cell r="R515">
            <v>2955076.53</v>
          </cell>
          <cell r="S515">
            <v>37708</v>
          </cell>
          <cell r="T515" t="str">
            <v>28/03-04</v>
          </cell>
          <cell r="U515" t="str">
            <v>ООО «ТПК «Экском»</v>
          </cell>
          <cell r="V515">
            <v>0.99512199999999995</v>
          </cell>
          <cell r="W515">
            <v>2995071.27</v>
          </cell>
          <cell r="X515">
            <v>37734</v>
          </cell>
          <cell r="Y515" t="str">
            <v>23/04-03</v>
          </cell>
          <cell r="Z515" t="str">
            <v>ООО «ТПК «Экском»</v>
          </cell>
          <cell r="AA515">
            <v>39994.740000000224</v>
          </cell>
          <cell r="AB515">
            <v>0.20465400000000081</v>
          </cell>
          <cell r="AC515">
            <v>0.19000002657486925</v>
          </cell>
          <cell r="AD515" t="str">
            <v>обменен</v>
          </cell>
          <cell r="AE515">
            <v>1</v>
          </cell>
          <cell r="AF515">
            <v>29550.765299999999</v>
          </cell>
          <cell r="AG515" t="str">
            <v>51510`810`0`0400`0000041</v>
          </cell>
          <cell r="AI515" t="str">
            <v/>
          </cell>
        </row>
        <row r="516">
          <cell r="A516">
            <v>512</v>
          </cell>
          <cell r="B516" t="str">
            <v>диск</v>
          </cell>
          <cell r="C516" t="str">
            <v>51505</v>
          </cell>
          <cell r="D516" t="str">
            <v>51505`810`0`0400`0000014</v>
          </cell>
          <cell r="E516" t="str">
            <v>ЗАО «Уралпромэнерго»</v>
          </cell>
          <cell r="F516" t="str">
            <v>прочие</v>
          </cell>
          <cell r="H516" t="str">
            <v>0000301</v>
          </cell>
          <cell r="I516">
            <v>37708</v>
          </cell>
          <cell r="J516">
            <v>8781039.041600002</v>
          </cell>
          <cell r="K516" t="str">
            <v>Рубли РФ</v>
          </cell>
          <cell r="L516" t="str">
            <v>По предъявлении, но не ранее 27.03.2004г.</v>
          </cell>
          <cell r="M516">
            <v>38073</v>
          </cell>
          <cell r="N516">
            <v>0.12000000000000004</v>
          </cell>
          <cell r="P516">
            <v>7840213.4300000016</v>
          </cell>
          <cell r="Q516">
            <v>0.89285714285714279</v>
          </cell>
          <cell r="R516">
            <v>7840213.4300000016</v>
          </cell>
          <cell r="S516">
            <v>37708</v>
          </cell>
          <cell r="T516" t="str">
            <v>28/03-05</v>
          </cell>
          <cell r="U516" t="str">
            <v>ЗАО «Уралпромэнерго»</v>
          </cell>
          <cell r="V516">
            <v>0.89555200000000001</v>
          </cell>
          <cell r="W516">
            <v>7863880</v>
          </cell>
          <cell r="X516">
            <v>37746</v>
          </cell>
          <cell r="Y516" t="str">
            <v>05/05-03</v>
          </cell>
          <cell r="Z516" t="str">
            <v>ЗАО «Уралпромэнерго»</v>
          </cell>
          <cell r="AA516">
            <v>23666.569999998435</v>
          </cell>
          <cell r="AB516">
            <v>0.12000000000000004</v>
          </cell>
          <cell r="AC516">
            <v>2.899457201316543E-2</v>
          </cell>
          <cell r="AD516" t="str">
            <v>обменен</v>
          </cell>
          <cell r="AE516">
            <v>1</v>
          </cell>
          <cell r="AF516">
            <v>78402.13430000002</v>
          </cell>
          <cell r="AG516" t="str">
            <v>51510`810`1`0400`0000048</v>
          </cell>
          <cell r="AI516" t="str">
            <v/>
          </cell>
        </row>
        <row r="517">
          <cell r="A517">
            <v>513</v>
          </cell>
          <cell r="B517" t="str">
            <v>диск</v>
          </cell>
          <cell r="C517" t="str">
            <v>51401</v>
          </cell>
          <cell r="D517" t="str">
            <v>51401`810`1`0400`0000005</v>
          </cell>
          <cell r="E517" t="str">
            <v>ОАО «УралСиб»</v>
          </cell>
          <cell r="F517" t="str">
            <v>банк</v>
          </cell>
          <cell r="G517" t="str">
            <v>0004</v>
          </cell>
          <cell r="H517" t="str">
            <v>0061527</v>
          </cell>
          <cell r="I517">
            <v>37694</v>
          </cell>
          <cell r="J517">
            <v>19000</v>
          </cell>
          <cell r="K517" t="str">
            <v>Рубли РФ</v>
          </cell>
          <cell r="L517" t="str">
            <v>по предъявлении</v>
          </cell>
          <cell r="M517">
            <v>37694</v>
          </cell>
          <cell r="N517">
            <v>0</v>
          </cell>
          <cell r="P517">
            <v>18943</v>
          </cell>
          <cell r="Q517">
            <v>0.997</v>
          </cell>
          <cell r="R517">
            <v>18943</v>
          </cell>
          <cell r="S517">
            <v>37711</v>
          </cell>
          <cell r="T517" t="str">
            <v>31/03-02</v>
          </cell>
          <cell r="U517" t="str">
            <v>ООО «Метелица»</v>
          </cell>
          <cell r="V517">
            <v>1</v>
          </cell>
          <cell r="W517">
            <v>19000</v>
          </cell>
          <cell r="X517">
            <v>37714</v>
          </cell>
          <cell r="Z517" t="str">
            <v>ОАО «УралСиб»</v>
          </cell>
          <cell r="AA517">
            <v>57</v>
          </cell>
          <cell r="AB517">
            <v>1.0982948846539617</v>
          </cell>
          <cell r="AC517">
            <v>0.3660982948846539</v>
          </cell>
          <cell r="AD517" t="str">
            <v>предъявлен</v>
          </cell>
          <cell r="AF517" t="str">
            <v/>
          </cell>
          <cell r="AG517" t="str">
            <v>51410`810`3`0400`0000003</v>
          </cell>
          <cell r="AI517" t="str">
            <v/>
          </cell>
        </row>
        <row r="518">
          <cell r="A518">
            <v>514</v>
          </cell>
          <cell r="B518" t="str">
            <v>диск</v>
          </cell>
          <cell r="C518" t="str">
            <v>51401</v>
          </cell>
          <cell r="D518" t="str">
            <v>51401`810`2`0400`0000002</v>
          </cell>
          <cell r="E518" t="str">
            <v>Сбербанк РФ</v>
          </cell>
          <cell r="F518" t="str">
            <v>банк</v>
          </cell>
          <cell r="G518" t="str">
            <v>ВК</v>
          </cell>
          <cell r="H518" t="str">
            <v>2132657</v>
          </cell>
          <cell r="I518">
            <v>37692</v>
          </cell>
          <cell r="J518">
            <v>69000</v>
          </cell>
          <cell r="K518" t="str">
            <v>Рубли РФ</v>
          </cell>
          <cell r="L518" t="str">
            <v>по предъявлении</v>
          </cell>
          <cell r="M518">
            <v>37692</v>
          </cell>
          <cell r="N518">
            <v>0</v>
          </cell>
          <cell r="P518">
            <v>68793</v>
          </cell>
          <cell r="Q518">
            <v>0.997</v>
          </cell>
          <cell r="R518">
            <v>68793</v>
          </cell>
          <cell r="S518">
            <v>37711</v>
          </cell>
          <cell r="T518" t="str">
            <v>31/03-02</v>
          </cell>
          <cell r="U518" t="str">
            <v>ООО «Метелица»</v>
          </cell>
          <cell r="V518">
            <v>1</v>
          </cell>
          <cell r="W518">
            <v>69000</v>
          </cell>
          <cell r="X518">
            <v>37714</v>
          </cell>
          <cell r="Z518" t="str">
            <v>Сбербанк РФ</v>
          </cell>
          <cell r="AA518">
            <v>207</v>
          </cell>
          <cell r="AB518">
            <v>1.0982948846539617</v>
          </cell>
          <cell r="AC518">
            <v>0.3660982948846539</v>
          </cell>
          <cell r="AD518" t="str">
            <v>предъявлен</v>
          </cell>
          <cell r="AE518">
            <v>1</v>
          </cell>
          <cell r="AF518">
            <v>687.93000000000006</v>
          </cell>
          <cell r="AG518" t="str">
            <v>51410`810`2`0400`0000006</v>
          </cell>
          <cell r="AI518" t="str">
            <v/>
          </cell>
        </row>
        <row r="519">
          <cell r="A519">
            <v>515</v>
          </cell>
          <cell r="B519" t="str">
            <v>диск</v>
          </cell>
          <cell r="C519" t="str">
            <v>51401</v>
          </cell>
          <cell r="D519" t="str">
            <v>51401`810`4`0400`0000006</v>
          </cell>
          <cell r="E519" t="str">
            <v>ОАО «Социнвестбанк»</v>
          </cell>
          <cell r="F519" t="str">
            <v>банк</v>
          </cell>
          <cell r="G519" t="str">
            <v>ПР</v>
          </cell>
          <cell r="H519" t="str">
            <v>0027137</v>
          </cell>
          <cell r="I519">
            <v>37707</v>
          </cell>
          <cell r="J519">
            <v>20000</v>
          </cell>
          <cell r="K519" t="str">
            <v>Рубли РФ</v>
          </cell>
          <cell r="L519" t="str">
            <v>по предъявлении</v>
          </cell>
          <cell r="M519">
            <v>37707</v>
          </cell>
          <cell r="N519">
            <v>0</v>
          </cell>
          <cell r="P519">
            <v>19940</v>
          </cell>
          <cell r="Q519">
            <v>0.997</v>
          </cell>
          <cell r="R519">
            <v>19940</v>
          </cell>
          <cell r="S519">
            <v>37711</v>
          </cell>
          <cell r="T519" t="str">
            <v>31/03-02</v>
          </cell>
          <cell r="U519" t="str">
            <v>ООО «Метелица»</v>
          </cell>
          <cell r="V519">
            <v>1</v>
          </cell>
          <cell r="W519">
            <v>20000</v>
          </cell>
          <cell r="X519">
            <v>37715</v>
          </cell>
          <cell r="Z519" t="str">
            <v>ОАО «Социнвестбанк»</v>
          </cell>
          <cell r="AA519">
            <v>60</v>
          </cell>
          <cell r="AB519">
            <v>1.0982948846539617</v>
          </cell>
          <cell r="AC519">
            <v>0.27457372116349044</v>
          </cell>
          <cell r="AD519" t="str">
            <v>предъявлен</v>
          </cell>
          <cell r="AE519">
            <v>1</v>
          </cell>
          <cell r="AF519">
            <v>199.4</v>
          </cell>
          <cell r="AG519" t="str">
            <v>51410`810`5`0400`0000007</v>
          </cell>
          <cell r="AI519" t="str">
            <v/>
          </cell>
        </row>
        <row r="520">
          <cell r="A520">
            <v>516</v>
          </cell>
          <cell r="B520" t="str">
            <v>диск</v>
          </cell>
          <cell r="C520" t="str">
            <v>51401</v>
          </cell>
          <cell r="D520" t="str">
            <v>51401`810`4`0400`0000006</v>
          </cell>
          <cell r="E520" t="str">
            <v>ОАО «Социнвестбанк»</v>
          </cell>
          <cell r="F520" t="str">
            <v>банк</v>
          </cell>
          <cell r="G520" t="str">
            <v>ПР</v>
          </cell>
          <cell r="H520" t="str">
            <v>0027138</v>
          </cell>
          <cell r="I520">
            <v>37707</v>
          </cell>
          <cell r="J520">
            <v>15000</v>
          </cell>
          <cell r="K520" t="str">
            <v>Рубли РФ</v>
          </cell>
          <cell r="L520" t="str">
            <v>по предъявлении</v>
          </cell>
          <cell r="M520">
            <v>37707</v>
          </cell>
          <cell r="N520">
            <v>0</v>
          </cell>
          <cell r="P520">
            <v>14955</v>
          </cell>
          <cell r="Q520">
            <v>0.997</v>
          </cell>
          <cell r="R520">
            <v>14955</v>
          </cell>
          <cell r="S520">
            <v>37711</v>
          </cell>
          <cell r="T520" t="str">
            <v>31/03-02</v>
          </cell>
          <cell r="U520" t="str">
            <v>ООО «Метелица»</v>
          </cell>
          <cell r="V520">
            <v>1</v>
          </cell>
          <cell r="W520">
            <v>15000</v>
          </cell>
          <cell r="X520">
            <v>37715</v>
          </cell>
          <cell r="Z520" t="str">
            <v>ОАО «Социнвестбанк»</v>
          </cell>
          <cell r="AA520">
            <v>45</v>
          </cell>
          <cell r="AB520">
            <v>1.0982948846539617</v>
          </cell>
          <cell r="AC520">
            <v>0.27457372116349044</v>
          </cell>
          <cell r="AD520" t="str">
            <v>предъявлен</v>
          </cell>
          <cell r="AE520">
            <v>1</v>
          </cell>
          <cell r="AF520">
            <v>149.55000000000001</v>
          </cell>
          <cell r="AG520" t="str">
            <v>51410`810`5`0400`0000007</v>
          </cell>
          <cell r="AI520" t="str">
            <v/>
          </cell>
        </row>
        <row r="521">
          <cell r="A521">
            <v>517</v>
          </cell>
          <cell r="B521" t="str">
            <v>диск</v>
          </cell>
          <cell r="C521" t="str">
            <v>51401</v>
          </cell>
          <cell r="D521" t="str">
            <v>51401`810`4`0400`0000006</v>
          </cell>
          <cell r="E521" t="str">
            <v>ОАО «Социнвестбанк»</v>
          </cell>
          <cell r="F521" t="str">
            <v>банк</v>
          </cell>
          <cell r="G521" t="str">
            <v>ПР</v>
          </cell>
          <cell r="H521" t="str">
            <v>0027139</v>
          </cell>
          <cell r="I521">
            <v>37707</v>
          </cell>
          <cell r="J521">
            <v>15000</v>
          </cell>
          <cell r="K521" t="str">
            <v>Рубли РФ</v>
          </cell>
          <cell r="L521" t="str">
            <v>по предъявлении</v>
          </cell>
          <cell r="M521">
            <v>37707</v>
          </cell>
          <cell r="N521">
            <v>0</v>
          </cell>
          <cell r="P521">
            <v>14955</v>
          </cell>
          <cell r="Q521">
            <v>0.997</v>
          </cell>
          <cell r="R521">
            <v>14955</v>
          </cell>
          <cell r="S521">
            <v>37711</v>
          </cell>
          <cell r="T521" t="str">
            <v>31/03-02</v>
          </cell>
          <cell r="U521" t="str">
            <v>ООО «Метелица»</v>
          </cell>
          <cell r="V521">
            <v>1</v>
          </cell>
          <cell r="W521">
            <v>15000</v>
          </cell>
          <cell r="X521">
            <v>37715</v>
          </cell>
          <cell r="Z521" t="str">
            <v>ОАО «Социнвестбанк»</v>
          </cell>
          <cell r="AA521">
            <v>45</v>
          </cell>
          <cell r="AB521">
            <v>1.0982948846539617</v>
          </cell>
          <cell r="AC521">
            <v>0.27457372116349044</v>
          </cell>
          <cell r="AD521" t="str">
            <v>предъявлен</v>
          </cell>
          <cell r="AE521">
            <v>1</v>
          </cell>
          <cell r="AF521">
            <v>149.55000000000001</v>
          </cell>
          <cell r="AG521" t="str">
            <v>51410`810`5`0400`0000007</v>
          </cell>
          <cell r="AI521" t="str">
            <v/>
          </cell>
        </row>
        <row r="522">
          <cell r="A522">
            <v>518</v>
          </cell>
          <cell r="B522" t="str">
            <v>диск</v>
          </cell>
          <cell r="C522" t="str">
            <v>51505</v>
          </cell>
          <cell r="D522" t="str">
            <v>51505`810`1`0400`0000008</v>
          </cell>
          <cell r="E522" t="str">
            <v>ЗАО «Компания «Уфаойл»</v>
          </cell>
          <cell r="F522" t="str">
            <v>прочие</v>
          </cell>
          <cell r="H522" t="str">
            <v>0000401</v>
          </cell>
          <cell r="I522">
            <v>37712</v>
          </cell>
          <cell r="J522">
            <v>1849006.1</v>
          </cell>
          <cell r="K522" t="str">
            <v>Рубли РФ</v>
          </cell>
          <cell r="L522" t="str">
            <v>по предъявлении, но не ранее 17.02.2004г.</v>
          </cell>
          <cell r="M522">
            <v>38034</v>
          </cell>
          <cell r="N522">
            <v>0.19799999755089803</v>
          </cell>
          <cell r="P522">
            <v>1574058.97</v>
          </cell>
          <cell r="Q522">
            <v>0.85130004168185269</v>
          </cell>
          <cell r="R522">
            <v>1574058.97</v>
          </cell>
          <cell r="S522">
            <v>37712</v>
          </cell>
          <cell r="T522" t="str">
            <v>01/04-03</v>
          </cell>
          <cell r="U522" t="str">
            <v>ЗАО «Компания «Уфаойл»</v>
          </cell>
          <cell r="V522">
            <v>0.87806200000000001</v>
          </cell>
          <cell r="W522">
            <v>1623541.99</v>
          </cell>
          <cell r="X522">
            <v>37778</v>
          </cell>
          <cell r="Y522" t="str">
            <v>06/06-02-1</v>
          </cell>
          <cell r="Z522" t="str">
            <v>ООО «Фирма «Башкирские инвестиции»</v>
          </cell>
          <cell r="AA522">
            <v>49483.020000000019</v>
          </cell>
          <cell r="AB522">
            <v>0.19799999755089803</v>
          </cell>
          <cell r="AC522">
            <v>0.173853775919555</v>
          </cell>
          <cell r="AD522" t="str">
            <v>продан</v>
          </cell>
          <cell r="AE522">
            <v>1</v>
          </cell>
          <cell r="AF522">
            <v>15740.5897</v>
          </cell>
          <cell r="AG522" t="str">
            <v/>
          </cell>
          <cell r="AI522" t="str">
            <v/>
          </cell>
        </row>
        <row r="523">
          <cell r="A523">
            <v>519</v>
          </cell>
          <cell r="B523" t="str">
            <v>диск</v>
          </cell>
          <cell r="C523" t="str">
            <v>51501</v>
          </cell>
          <cell r="D523" t="str">
            <v>51501`810`9`0400`0000011</v>
          </cell>
          <cell r="E523" t="str">
            <v>ООО «Фирма «Башкирские инвестиции»</v>
          </cell>
          <cell r="F523" t="str">
            <v>прочие</v>
          </cell>
          <cell r="H523" t="str">
            <v>0000301</v>
          </cell>
          <cell r="I523">
            <v>37713</v>
          </cell>
          <cell r="J523">
            <v>3000000</v>
          </cell>
          <cell r="K523" t="str">
            <v>Рубли РФ</v>
          </cell>
          <cell r="L523" t="str">
            <v>по предъявлении</v>
          </cell>
          <cell r="M523">
            <v>37713</v>
          </cell>
          <cell r="N523">
            <v>0</v>
          </cell>
          <cell r="P523">
            <v>3000000</v>
          </cell>
          <cell r="Q523">
            <v>1</v>
          </cell>
          <cell r="R523">
            <v>3000000</v>
          </cell>
          <cell r="S523">
            <v>37713</v>
          </cell>
          <cell r="T523" t="str">
            <v>02/04-01</v>
          </cell>
          <cell r="U523" t="str">
            <v>ООО «Фирма «Башкирские инвестиции»</v>
          </cell>
          <cell r="V523">
            <v>1</v>
          </cell>
          <cell r="W523">
            <v>3000000</v>
          </cell>
          <cell r="X523">
            <v>37714</v>
          </cell>
          <cell r="Y523" t="str">
            <v>03/04-201</v>
          </cell>
          <cell r="Z523" t="str">
            <v>ООО «Фирма «Башкирские инвестиции»</v>
          </cell>
          <cell r="AA523">
            <v>0</v>
          </cell>
          <cell r="AB523">
            <v>0</v>
          </cell>
          <cell r="AC523">
            <v>0</v>
          </cell>
          <cell r="AD523" t="str">
            <v>предъявлен</v>
          </cell>
          <cell r="AE523">
            <v>1</v>
          </cell>
          <cell r="AF523">
            <v>30000</v>
          </cell>
          <cell r="AG523" t="str">
            <v/>
          </cell>
          <cell r="AI523" t="str">
            <v/>
          </cell>
        </row>
        <row r="524">
          <cell r="A524">
            <v>520</v>
          </cell>
          <cell r="B524" t="str">
            <v>диск</v>
          </cell>
          <cell r="C524" t="str">
            <v>51506</v>
          </cell>
          <cell r="D524" t="str">
            <v>51506`810`3`0400`0000001</v>
          </cell>
          <cell r="E524" t="str">
            <v>ООО «ИнвестКапиталСервис»</v>
          </cell>
          <cell r="F524" t="str">
            <v>прочие</v>
          </cell>
          <cell r="H524" t="str">
            <v>0000401</v>
          </cell>
          <cell r="I524">
            <v>37713</v>
          </cell>
          <cell r="J524">
            <v>1314145.6399999999</v>
          </cell>
          <cell r="K524" t="str">
            <v>Рубли РФ</v>
          </cell>
          <cell r="L524" t="str">
            <v>по предъявлении, но не ранее 02.04.2004г.</v>
          </cell>
          <cell r="M524">
            <v>38079</v>
          </cell>
          <cell r="N524">
            <v>0.11999999673901388</v>
          </cell>
          <cell r="P524">
            <v>1173000</v>
          </cell>
          <cell r="Q524">
            <v>0.89259513123674794</v>
          </cell>
          <cell r="R524">
            <v>1173000</v>
          </cell>
          <cell r="S524">
            <v>37713</v>
          </cell>
          <cell r="T524" t="str">
            <v>02/04-03</v>
          </cell>
          <cell r="U524" t="str">
            <v>ООО «ИнвестКапиталСервис»</v>
          </cell>
          <cell r="V524">
            <v>0.89259500000000003</v>
          </cell>
          <cell r="W524">
            <v>1173000</v>
          </cell>
          <cell r="X524">
            <v>37771</v>
          </cell>
          <cell r="Y524" t="str">
            <v>30/05-04</v>
          </cell>
          <cell r="Z524" t="str">
            <v>ООО «ИнвестКапиталСервис»</v>
          </cell>
          <cell r="AA524">
            <v>0</v>
          </cell>
          <cell r="AB524">
            <v>0.11999999673901388</v>
          </cell>
          <cell r="AC524">
            <v>0</v>
          </cell>
          <cell r="AD524" t="str">
            <v>продан</v>
          </cell>
          <cell r="AE524">
            <v>1</v>
          </cell>
          <cell r="AF524">
            <v>11730</v>
          </cell>
          <cell r="AG524" t="str">
            <v/>
          </cell>
          <cell r="AI524" t="str">
            <v/>
          </cell>
        </row>
        <row r="525">
          <cell r="A525">
            <v>521</v>
          </cell>
          <cell r="B525" t="str">
            <v>диск</v>
          </cell>
          <cell r="C525" t="str">
            <v>51502</v>
          </cell>
          <cell r="D525" t="str">
            <v>51502`810`5`0400`0000012</v>
          </cell>
          <cell r="E525" t="str">
            <v>ОАО «Стеклонит»</v>
          </cell>
          <cell r="F525" t="str">
            <v>прочие</v>
          </cell>
          <cell r="H525" t="str">
            <v>000003</v>
          </cell>
          <cell r="I525">
            <v>37714</v>
          </cell>
          <cell r="J525">
            <v>998712.47</v>
          </cell>
          <cell r="K525" t="str">
            <v>Рубли РФ</v>
          </cell>
          <cell r="L525" t="str">
            <v>по предъявлении, но не ранее 30.04.2003г.</v>
          </cell>
          <cell r="M525">
            <v>37741</v>
          </cell>
          <cell r="N525">
            <v>0.18000001688029346</v>
          </cell>
          <cell r="P525">
            <v>985589.28</v>
          </cell>
          <cell r="Q525">
            <v>0.98685989171638167</v>
          </cell>
          <cell r="R525">
            <v>985589.28</v>
          </cell>
          <cell r="S525">
            <v>37714</v>
          </cell>
          <cell r="T525" t="str">
            <v>03/04-01</v>
          </cell>
          <cell r="U525" t="str">
            <v>ОАО «Стеклонит»</v>
          </cell>
          <cell r="V525">
            <v>1</v>
          </cell>
          <cell r="W525">
            <v>998712.47</v>
          </cell>
          <cell r="X525">
            <v>37741</v>
          </cell>
          <cell r="Y525" t="str">
            <v>30/04-105</v>
          </cell>
          <cell r="Z525" t="str">
            <v>ОАО «Стеклонит»</v>
          </cell>
          <cell r="AA525">
            <v>13123.189999999944</v>
          </cell>
          <cell r="AB525">
            <v>0.18000001688029346</v>
          </cell>
          <cell r="AC525">
            <v>0.18000001688029346</v>
          </cell>
          <cell r="AD525" t="str">
            <v>предъявлен</v>
          </cell>
          <cell r="AE525">
            <v>1</v>
          </cell>
          <cell r="AF525">
            <v>9855.8927999999996</v>
          </cell>
          <cell r="AG525" t="str">
            <v/>
          </cell>
          <cell r="AI525" t="str">
            <v/>
          </cell>
        </row>
        <row r="526">
          <cell r="A526">
            <v>522</v>
          </cell>
          <cell r="B526" t="str">
            <v>диск</v>
          </cell>
          <cell r="C526" t="str">
            <v>51502</v>
          </cell>
          <cell r="D526" t="str">
            <v>51502`810`1`0400`0000014</v>
          </cell>
          <cell r="E526" t="str">
            <v>ООО фирма «Авеста»</v>
          </cell>
          <cell r="F526" t="str">
            <v>прочие</v>
          </cell>
          <cell r="H526" t="str">
            <v>000005</v>
          </cell>
          <cell r="I526">
            <v>37714</v>
          </cell>
          <cell r="J526">
            <v>600000</v>
          </cell>
          <cell r="K526" t="str">
            <v>Рубли РФ</v>
          </cell>
          <cell r="L526" t="str">
            <v>по предъявлении, но не ранее 14.04.2003г.</v>
          </cell>
          <cell r="M526">
            <v>37725</v>
          </cell>
          <cell r="N526">
            <v>0.14999928945392679</v>
          </cell>
          <cell r="P526">
            <v>597299.89</v>
          </cell>
          <cell r="Q526">
            <v>0.99549981666666665</v>
          </cell>
          <cell r="R526">
            <v>597299.89</v>
          </cell>
          <cell r="S526">
            <v>37714</v>
          </cell>
          <cell r="T526" t="str">
            <v>03/04-02</v>
          </cell>
          <cell r="U526" t="str">
            <v>ООО фирма «Авеста»</v>
          </cell>
          <cell r="V526">
            <v>0.99794899999999997</v>
          </cell>
          <cell r="W526">
            <v>598769.4</v>
          </cell>
          <cell r="X526">
            <v>37720</v>
          </cell>
          <cell r="Y526" t="str">
            <v>09/04-01</v>
          </cell>
          <cell r="Z526" t="str">
            <v>ООО «Евроинвест 2003»</v>
          </cell>
          <cell r="AA526">
            <v>1469.5100000000093</v>
          </cell>
          <cell r="AB526">
            <v>0.14999928945392679</v>
          </cell>
          <cell r="AC526">
            <v>0.14966550833730644</v>
          </cell>
          <cell r="AD526" t="str">
            <v>продан</v>
          </cell>
          <cell r="AE526">
            <v>1</v>
          </cell>
          <cell r="AF526">
            <v>5972.9989000000005</v>
          </cell>
          <cell r="AG526" t="str">
            <v/>
          </cell>
          <cell r="AI526" t="str">
            <v/>
          </cell>
        </row>
        <row r="527">
          <cell r="A527">
            <v>523</v>
          </cell>
          <cell r="B527" t="str">
            <v>диск</v>
          </cell>
          <cell r="C527" t="str">
            <v>51502</v>
          </cell>
          <cell r="D527" t="str">
            <v>51502`810`1`0400`0000014</v>
          </cell>
          <cell r="E527" t="str">
            <v>ООО фирма «Авеста»</v>
          </cell>
          <cell r="F527" t="str">
            <v>прочие</v>
          </cell>
          <cell r="H527" t="str">
            <v>000006</v>
          </cell>
          <cell r="I527">
            <v>37714</v>
          </cell>
          <cell r="J527">
            <v>1500000</v>
          </cell>
          <cell r="K527" t="str">
            <v>Рубли РФ</v>
          </cell>
          <cell r="L527" t="str">
            <v>по предъявлении, но не ранее 14.04.2003г.</v>
          </cell>
          <cell r="M527">
            <v>37725</v>
          </cell>
          <cell r="N527">
            <v>0.15000018232047921</v>
          </cell>
          <cell r="P527">
            <v>1493249.6850000001</v>
          </cell>
          <cell r="Q527">
            <v>0.99549979</v>
          </cell>
          <cell r="R527">
            <v>1493249.6850000001</v>
          </cell>
          <cell r="S527">
            <v>37714</v>
          </cell>
          <cell r="T527" t="str">
            <v>03/04-02</v>
          </cell>
          <cell r="U527" t="str">
            <v>ООО фирма «Авеста»</v>
          </cell>
          <cell r="V527">
            <v>1</v>
          </cell>
          <cell r="W527">
            <v>1500000</v>
          </cell>
          <cell r="X527">
            <v>37725</v>
          </cell>
          <cell r="Z527" t="str">
            <v>ООО фирма «Авеста»</v>
          </cell>
          <cell r="AA527">
            <v>6750.3149999999441</v>
          </cell>
          <cell r="AB527">
            <v>0.15000018232047921</v>
          </cell>
          <cell r="AC527">
            <v>0.15000018232047921</v>
          </cell>
          <cell r="AD527" t="str">
            <v>предъявлен</v>
          </cell>
          <cell r="AE527">
            <v>1</v>
          </cell>
          <cell r="AF527">
            <v>14932.496850000001</v>
          </cell>
          <cell r="AG527" t="str">
            <v/>
          </cell>
          <cell r="AI527" t="str">
            <v/>
          </cell>
        </row>
        <row r="528">
          <cell r="A528">
            <v>524</v>
          </cell>
          <cell r="B528" t="str">
            <v>диск</v>
          </cell>
          <cell r="C528" t="str">
            <v>51501</v>
          </cell>
          <cell r="D528" t="str">
            <v>51501`810`0`0400`0000021</v>
          </cell>
          <cell r="E528" t="str">
            <v>ООО фирма «Авеста»</v>
          </cell>
          <cell r="F528" t="str">
            <v>прочие</v>
          </cell>
          <cell r="H528" t="str">
            <v>000007</v>
          </cell>
          <cell r="I528">
            <v>37714</v>
          </cell>
          <cell r="J528">
            <v>300000</v>
          </cell>
          <cell r="K528" t="str">
            <v>Рубли РФ</v>
          </cell>
          <cell r="L528" t="str">
            <v>по предъявлении, но не ранее 14.04.2003г.</v>
          </cell>
          <cell r="M528">
            <v>37725</v>
          </cell>
          <cell r="N528">
            <v>0.14999984749551723</v>
          </cell>
          <cell r="P528">
            <v>298649.94</v>
          </cell>
          <cell r="Q528">
            <v>0.99549980000000005</v>
          </cell>
          <cell r="R528">
            <v>298649.94</v>
          </cell>
          <cell r="S528">
            <v>37714</v>
          </cell>
          <cell r="T528" t="str">
            <v>03/04-02</v>
          </cell>
          <cell r="U528" t="str">
            <v>ООО фирма «Авеста»</v>
          </cell>
          <cell r="V528">
            <v>1</v>
          </cell>
          <cell r="W528">
            <v>300000</v>
          </cell>
          <cell r="X528">
            <v>37755</v>
          </cell>
          <cell r="Y528" t="str">
            <v>14/05-01</v>
          </cell>
          <cell r="Z528" t="str">
            <v>Мусин Радик Ахняфович</v>
          </cell>
          <cell r="AA528">
            <v>1350.0599999999977</v>
          </cell>
          <cell r="AB528">
            <v>0.14999984749551723</v>
          </cell>
          <cell r="AC528">
            <v>4.0243861523187548E-2</v>
          </cell>
          <cell r="AD528" t="str">
            <v>продан</v>
          </cell>
          <cell r="AE528">
            <v>1</v>
          </cell>
          <cell r="AF528">
            <v>2986.4994000000002</v>
          </cell>
          <cell r="AG528" t="str">
            <v/>
          </cell>
          <cell r="AI528" t="str">
            <v/>
          </cell>
        </row>
        <row r="529">
          <cell r="A529">
            <v>525</v>
          </cell>
          <cell r="B529" t="str">
            <v>диск</v>
          </cell>
          <cell r="C529" t="str">
            <v>51501</v>
          </cell>
          <cell r="D529" t="str">
            <v>51501`810`0`0400`0000021</v>
          </cell>
          <cell r="E529" t="str">
            <v>ООО фирма «Авеста»</v>
          </cell>
          <cell r="F529" t="str">
            <v>прочие</v>
          </cell>
          <cell r="H529" t="str">
            <v>000008</v>
          </cell>
          <cell r="I529">
            <v>37714</v>
          </cell>
          <cell r="J529">
            <v>300000</v>
          </cell>
          <cell r="K529" t="str">
            <v>Рубли РФ</v>
          </cell>
          <cell r="L529" t="str">
            <v>по предъявлении, но не ранее 14.04.2003г.</v>
          </cell>
          <cell r="M529">
            <v>37725</v>
          </cell>
          <cell r="N529">
            <v>0.14999984749551723</v>
          </cell>
          <cell r="P529">
            <v>298649.94</v>
          </cell>
          <cell r="Q529">
            <v>0.99549980000000005</v>
          </cell>
          <cell r="R529">
            <v>298649.94</v>
          </cell>
          <cell r="S529">
            <v>37714</v>
          </cell>
          <cell r="T529" t="str">
            <v>03/04-02</v>
          </cell>
          <cell r="U529" t="str">
            <v>ООО фирма «Авеста»</v>
          </cell>
          <cell r="V529">
            <v>1</v>
          </cell>
          <cell r="W529">
            <v>300000</v>
          </cell>
          <cell r="X529">
            <v>37757</v>
          </cell>
          <cell r="Y529" t="str">
            <v>16/05-01</v>
          </cell>
          <cell r="Z529" t="str">
            <v>Мусина Назира Фатклисламовна</v>
          </cell>
          <cell r="AA529">
            <v>1350.0599999999977</v>
          </cell>
          <cell r="AB529">
            <v>0.14999984749551723</v>
          </cell>
          <cell r="AC529">
            <v>3.8372054010481153E-2</v>
          </cell>
          <cell r="AD529" t="str">
            <v>продан</v>
          </cell>
          <cell r="AE529">
            <v>1</v>
          </cell>
          <cell r="AF529">
            <v>2986.4994000000002</v>
          </cell>
          <cell r="AG529" t="str">
            <v/>
          </cell>
          <cell r="AI529" t="str">
            <v/>
          </cell>
        </row>
        <row r="530">
          <cell r="A530">
            <v>526</v>
          </cell>
          <cell r="B530" t="str">
            <v>диск</v>
          </cell>
          <cell r="C530" t="str">
            <v>51501</v>
          </cell>
          <cell r="D530" t="str">
            <v>51501`810`0`0400`0000021</v>
          </cell>
          <cell r="E530" t="str">
            <v>ООО фирма «Авеста»</v>
          </cell>
          <cell r="F530" t="str">
            <v>прочие</v>
          </cell>
          <cell r="H530" t="str">
            <v>000009</v>
          </cell>
          <cell r="I530">
            <v>37714</v>
          </cell>
          <cell r="J530">
            <v>300000</v>
          </cell>
          <cell r="K530" t="str">
            <v>Рубли РФ</v>
          </cell>
          <cell r="L530" t="str">
            <v>по предъявлении, но не ранее 14.04.2003г.</v>
          </cell>
          <cell r="M530">
            <v>37725</v>
          </cell>
          <cell r="N530">
            <v>0.14999984749551723</v>
          </cell>
          <cell r="P530">
            <v>298649.94</v>
          </cell>
          <cell r="Q530">
            <v>0.99549980000000005</v>
          </cell>
          <cell r="R530">
            <v>298649.94</v>
          </cell>
          <cell r="S530">
            <v>37714</v>
          </cell>
          <cell r="T530" t="str">
            <v>03/04-02</v>
          </cell>
          <cell r="U530" t="str">
            <v>ООО фирма «Авеста»</v>
          </cell>
          <cell r="V530">
            <v>1</v>
          </cell>
          <cell r="W530">
            <v>300000</v>
          </cell>
          <cell r="X530">
            <v>37757</v>
          </cell>
          <cell r="Y530" t="str">
            <v>16/05-02</v>
          </cell>
          <cell r="Z530" t="str">
            <v>Мусина Назира Фатклисламовна</v>
          </cell>
          <cell r="AA530">
            <v>1350.0599999999977</v>
          </cell>
          <cell r="AB530">
            <v>0.14999984749551723</v>
          </cell>
          <cell r="AC530">
            <v>3.8372054010481153E-2</v>
          </cell>
          <cell r="AD530" t="str">
            <v>продан</v>
          </cell>
          <cell r="AE530">
            <v>1</v>
          </cell>
          <cell r="AF530">
            <v>2986.4994000000002</v>
          </cell>
          <cell r="AG530" t="str">
            <v/>
          </cell>
          <cell r="AI530" t="str">
            <v/>
          </cell>
        </row>
        <row r="531">
          <cell r="A531">
            <v>527</v>
          </cell>
          <cell r="B531" t="str">
            <v>диск</v>
          </cell>
          <cell r="C531" t="str">
            <v>51501</v>
          </cell>
          <cell r="D531" t="str">
            <v>51501`810`0`0400`0000021</v>
          </cell>
          <cell r="E531" t="str">
            <v>ООО фирма «Авеста»</v>
          </cell>
          <cell r="F531" t="str">
            <v>прочие</v>
          </cell>
          <cell r="H531" t="str">
            <v>000010</v>
          </cell>
          <cell r="I531">
            <v>37714</v>
          </cell>
          <cell r="J531">
            <v>300000</v>
          </cell>
          <cell r="K531" t="str">
            <v>Рубли РФ</v>
          </cell>
          <cell r="L531" t="str">
            <v>по предъявлении, но не ранее 14.04.2003г.</v>
          </cell>
          <cell r="M531">
            <v>37725</v>
          </cell>
          <cell r="N531">
            <v>0.14999984749551723</v>
          </cell>
          <cell r="P531">
            <v>298649.94</v>
          </cell>
          <cell r="Q531">
            <v>0.99549980000000005</v>
          </cell>
          <cell r="R531">
            <v>298649.94</v>
          </cell>
          <cell r="S531">
            <v>37714</v>
          </cell>
          <cell r="T531" t="str">
            <v>03/04-02</v>
          </cell>
          <cell r="U531" t="str">
            <v>ООО фирма «Авеста»</v>
          </cell>
          <cell r="V531">
            <v>1</v>
          </cell>
          <cell r="W531">
            <v>300000</v>
          </cell>
          <cell r="X531">
            <v>37757</v>
          </cell>
          <cell r="Y531" t="str">
            <v>16/05-03</v>
          </cell>
          <cell r="Z531" t="str">
            <v>Мусина Назира Фатклисламовна</v>
          </cell>
          <cell r="AA531">
            <v>1350.0599999999977</v>
          </cell>
          <cell r="AB531">
            <v>0.14999984749551723</v>
          </cell>
          <cell r="AC531">
            <v>3.8372054010481153E-2</v>
          </cell>
          <cell r="AD531" t="str">
            <v>продан</v>
          </cell>
          <cell r="AE531">
            <v>1</v>
          </cell>
          <cell r="AF531">
            <v>2986.4994000000002</v>
          </cell>
          <cell r="AG531" t="str">
            <v/>
          </cell>
          <cell r="AI531" t="str">
            <v/>
          </cell>
        </row>
        <row r="532">
          <cell r="A532">
            <v>528</v>
          </cell>
          <cell r="B532" t="str">
            <v>диск</v>
          </cell>
          <cell r="C532" t="str">
            <v>51501</v>
          </cell>
          <cell r="D532" t="str">
            <v>51501`810`0`0400`0000021</v>
          </cell>
          <cell r="E532" t="str">
            <v>ООО фирма «Авеста»</v>
          </cell>
          <cell r="F532" t="str">
            <v>прочие</v>
          </cell>
          <cell r="H532" t="str">
            <v>000011</v>
          </cell>
          <cell r="I532">
            <v>37714</v>
          </cell>
          <cell r="J532">
            <v>300000</v>
          </cell>
          <cell r="K532" t="str">
            <v>Рубли РФ</v>
          </cell>
          <cell r="L532" t="str">
            <v>по предъявлении, но не ранее 14.04.2003г.</v>
          </cell>
          <cell r="M532">
            <v>37725</v>
          </cell>
          <cell r="N532">
            <v>0.14999984749551723</v>
          </cell>
          <cell r="P532">
            <v>298649.94</v>
          </cell>
          <cell r="Q532">
            <v>0.99549980000000005</v>
          </cell>
          <cell r="R532">
            <v>298649.94</v>
          </cell>
          <cell r="S532">
            <v>37714</v>
          </cell>
          <cell r="T532" t="str">
            <v>03/04-02</v>
          </cell>
          <cell r="U532" t="str">
            <v>ООО фирма «Авеста»</v>
          </cell>
          <cell r="V532">
            <v>1</v>
          </cell>
          <cell r="W532">
            <v>300000</v>
          </cell>
          <cell r="X532">
            <v>37757</v>
          </cell>
          <cell r="Y532" t="str">
            <v>16/05-04</v>
          </cell>
          <cell r="Z532" t="str">
            <v>Мусина Назира Фатклисламовна</v>
          </cell>
          <cell r="AA532">
            <v>1350.0599999999977</v>
          </cell>
          <cell r="AB532">
            <v>0.14999984749551723</v>
          </cell>
          <cell r="AC532">
            <v>3.8372054010481153E-2</v>
          </cell>
          <cell r="AD532" t="str">
            <v>продан</v>
          </cell>
          <cell r="AE532">
            <v>1</v>
          </cell>
          <cell r="AF532">
            <v>2986.4994000000002</v>
          </cell>
          <cell r="AG532" t="str">
            <v/>
          </cell>
          <cell r="AI532" t="str">
            <v/>
          </cell>
        </row>
        <row r="533">
          <cell r="A533">
            <v>529</v>
          </cell>
          <cell r="B533" t="str">
            <v>диск</v>
          </cell>
          <cell r="C533" t="str">
            <v>51501</v>
          </cell>
          <cell r="D533" t="str">
            <v>51501`810`0`0400`0000021</v>
          </cell>
          <cell r="E533" t="str">
            <v>ООО фирма «Авеста»</v>
          </cell>
          <cell r="F533" t="str">
            <v>прочие</v>
          </cell>
          <cell r="H533" t="str">
            <v>000012</v>
          </cell>
          <cell r="I533">
            <v>37714</v>
          </cell>
          <cell r="J533">
            <v>200000</v>
          </cell>
          <cell r="K533" t="str">
            <v>Рубли РФ</v>
          </cell>
          <cell r="L533" t="str">
            <v>по предъявлении, но не ранее 14.04.2003г.</v>
          </cell>
          <cell r="M533">
            <v>37725</v>
          </cell>
          <cell r="N533">
            <v>0.15000152162039751</v>
          </cell>
          <cell r="P533">
            <v>199099.95</v>
          </cell>
          <cell r="Q533">
            <v>0.99549975000000002</v>
          </cell>
          <cell r="R533">
            <v>199099.95</v>
          </cell>
          <cell r="S533">
            <v>37714</v>
          </cell>
          <cell r="T533" t="str">
            <v>03/04-02</v>
          </cell>
          <cell r="U533" t="str">
            <v>ООО фирма «Авеста»</v>
          </cell>
          <cell r="V533">
            <v>1</v>
          </cell>
          <cell r="W533">
            <v>200000</v>
          </cell>
          <cell r="X533">
            <v>37755</v>
          </cell>
          <cell r="Y533" t="str">
            <v>14/05-02</v>
          </cell>
          <cell r="Z533" t="str">
            <v>Мусин Радик Ахняфович</v>
          </cell>
          <cell r="AA533">
            <v>900.04999999998836</v>
          </cell>
          <cell r="AB533">
            <v>0.15000152162039751</v>
          </cell>
          <cell r="AC533">
            <v>4.0244310678643237E-2</v>
          </cell>
          <cell r="AD533" t="str">
            <v>продан</v>
          </cell>
          <cell r="AE533">
            <v>1</v>
          </cell>
          <cell r="AF533">
            <v>1990.9995000000001</v>
          </cell>
          <cell r="AG533" t="str">
            <v/>
          </cell>
          <cell r="AI533" t="str">
            <v/>
          </cell>
        </row>
        <row r="534">
          <cell r="A534">
            <v>530</v>
          </cell>
          <cell r="B534" t="str">
            <v>диск</v>
          </cell>
          <cell r="C534" t="str">
            <v>51501</v>
          </cell>
          <cell r="D534" t="str">
            <v>51501`810`0`0400`0000021</v>
          </cell>
          <cell r="E534" t="str">
            <v>ООО фирма «Авеста»</v>
          </cell>
          <cell r="F534" t="str">
            <v>прочие</v>
          </cell>
          <cell r="H534" t="str">
            <v>000013</v>
          </cell>
          <cell r="I534">
            <v>37714</v>
          </cell>
          <cell r="J534">
            <v>200000</v>
          </cell>
          <cell r="K534" t="str">
            <v>Рубли РФ</v>
          </cell>
          <cell r="L534" t="str">
            <v>по предъявлении, но не ранее 14.04.2003г.</v>
          </cell>
          <cell r="M534">
            <v>37725</v>
          </cell>
          <cell r="N534">
            <v>0.15000152162039751</v>
          </cell>
          <cell r="P534">
            <v>199099.95</v>
          </cell>
          <cell r="Q534">
            <v>0.99549975000000002</v>
          </cell>
          <cell r="R534">
            <v>199099.95</v>
          </cell>
          <cell r="S534">
            <v>37714</v>
          </cell>
          <cell r="T534" t="str">
            <v>03/04-02</v>
          </cell>
          <cell r="U534" t="str">
            <v>ООО фирма «Авеста»</v>
          </cell>
          <cell r="V534">
            <v>1</v>
          </cell>
          <cell r="W534">
            <v>200000</v>
          </cell>
          <cell r="X534">
            <v>37757</v>
          </cell>
          <cell r="Y534" t="str">
            <v>16/05-05</v>
          </cell>
          <cell r="Z534" t="str">
            <v>Мусина Назира Фатклисламовна</v>
          </cell>
          <cell r="AA534">
            <v>900.04999999998836</v>
          </cell>
          <cell r="AB534">
            <v>0.15000152162039751</v>
          </cell>
          <cell r="AC534">
            <v>3.8372482274985409E-2</v>
          </cell>
          <cell r="AD534" t="str">
            <v>продан</v>
          </cell>
          <cell r="AE534">
            <v>1</v>
          </cell>
          <cell r="AF534">
            <v>1990.9995000000001</v>
          </cell>
          <cell r="AG534" t="str">
            <v/>
          </cell>
          <cell r="AI534" t="str">
            <v/>
          </cell>
        </row>
        <row r="535">
          <cell r="A535">
            <v>531</v>
          </cell>
          <cell r="B535" t="str">
            <v>диск</v>
          </cell>
          <cell r="C535" t="str">
            <v>51501</v>
          </cell>
          <cell r="D535" t="str">
            <v>51501`810`9`0400`0000011</v>
          </cell>
          <cell r="E535" t="str">
            <v>ООО «Фирма «Башкирские инвестиции»</v>
          </cell>
          <cell r="F535" t="str">
            <v>прочие</v>
          </cell>
          <cell r="H535" t="str">
            <v>0000401</v>
          </cell>
          <cell r="I535">
            <v>37715</v>
          </cell>
          <cell r="J535">
            <v>1100000</v>
          </cell>
          <cell r="K535" t="str">
            <v>Рубли РФ</v>
          </cell>
          <cell r="L535" t="str">
            <v>по предъявлении</v>
          </cell>
          <cell r="M535">
            <v>37715</v>
          </cell>
          <cell r="N535">
            <v>0</v>
          </cell>
          <cell r="P535">
            <v>1100000</v>
          </cell>
          <cell r="Q535">
            <v>1</v>
          </cell>
          <cell r="R535">
            <v>1100000</v>
          </cell>
          <cell r="S535">
            <v>37715</v>
          </cell>
          <cell r="T535" t="str">
            <v>04/04-01</v>
          </cell>
          <cell r="U535" t="str">
            <v>ООО «Фирма «Башкирские инвестиции»</v>
          </cell>
          <cell r="V535">
            <v>1</v>
          </cell>
          <cell r="W535">
            <v>1100000</v>
          </cell>
          <cell r="X535">
            <v>37718</v>
          </cell>
          <cell r="Z535" t="str">
            <v>ООО «Фирма «Башкирские инвестиции»</v>
          </cell>
          <cell r="AA535">
            <v>0</v>
          </cell>
          <cell r="AB535">
            <v>0</v>
          </cell>
          <cell r="AC535">
            <v>0</v>
          </cell>
          <cell r="AD535" t="str">
            <v>предъявлен</v>
          </cell>
          <cell r="AE535">
            <v>1</v>
          </cell>
          <cell r="AF535">
            <v>11000</v>
          </cell>
          <cell r="AG535" t="str">
            <v/>
          </cell>
          <cell r="AI535" t="str">
            <v/>
          </cell>
        </row>
        <row r="536">
          <cell r="A536">
            <v>532</v>
          </cell>
          <cell r="B536" t="str">
            <v>диск</v>
          </cell>
          <cell r="C536" t="str">
            <v>51501</v>
          </cell>
          <cell r="D536" t="str">
            <v>51501`810`9`0400`0000011</v>
          </cell>
          <cell r="E536" t="str">
            <v>ООО «Фирма «Башкирские инвестиции»</v>
          </cell>
          <cell r="F536" t="str">
            <v>прочие</v>
          </cell>
          <cell r="H536" t="str">
            <v>0000402</v>
          </cell>
          <cell r="I536">
            <v>37715</v>
          </cell>
          <cell r="J536">
            <v>200000</v>
          </cell>
          <cell r="K536" t="str">
            <v>Рубли РФ</v>
          </cell>
          <cell r="L536" t="str">
            <v>по предъявлении</v>
          </cell>
          <cell r="M536">
            <v>37715</v>
          </cell>
          <cell r="N536">
            <v>0</v>
          </cell>
          <cell r="P536">
            <v>200000</v>
          </cell>
          <cell r="Q536">
            <v>1</v>
          </cell>
          <cell r="R536">
            <v>200000</v>
          </cell>
          <cell r="S536">
            <v>37715</v>
          </cell>
          <cell r="T536" t="str">
            <v>04/04-01</v>
          </cell>
          <cell r="U536" t="str">
            <v>ООО «Фирма «Башкирские инвестиции»</v>
          </cell>
          <cell r="V536">
            <v>1</v>
          </cell>
          <cell r="W536">
            <v>200000</v>
          </cell>
          <cell r="X536">
            <v>37726</v>
          </cell>
          <cell r="Z536" t="str">
            <v>ООО «Фирма «Башкирские инвестиции»</v>
          </cell>
          <cell r="AA536">
            <v>0</v>
          </cell>
          <cell r="AB536">
            <v>0</v>
          </cell>
          <cell r="AC536">
            <v>0</v>
          </cell>
          <cell r="AD536" t="str">
            <v>предъявлен</v>
          </cell>
          <cell r="AE536">
            <v>1</v>
          </cell>
          <cell r="AF536">
            <v>2000</v>
          </cell>
          <cell r="AG536" t="str">
            <v/>
          </cell>
          <cell r="AI536" t="str">
            <v/>
          </cell>
        </row>
        <row r="537">
          <cell r="A537">
            <v>533</v>
          </cell>
          <cell r="B537" t="str">
            <v>диск</v>
          </cell>
          <cell r="C537" t="str">
            <v>51505</v>
          </cell>
          <cell r="D537" t="str">
            <v>51505`810`1`0400`0000008</v>
          </cell>
          <cell r="E537" t="str">
            <v>ЗАО «Компания «Уфаойл»</v>
          </cell>
          <cell r="F537" t="str">
            <v>прочие</v>
          </cell>
          <cell r="H537" t="str">
            <v>0000402</v>
          </cell>
          <cell r="I537">
            <v>37718</v>
          </cell>
          <cell r="J537">
            <v>36909.32</v>
          </cell>
          <cell r="K537" t="str">
            <v>Рубли РФ</v>
          </cell>
          <cell r="L537" t="str">
            <v>по предъявлении, но не ранее 17.02.2004г.</v>
          </cell>
          <cell r="M537">
            <v>38034</v>
          </cell>
          <cell r="N537">
            <v>0.19799994643951732</v>
          </cell>
          <cell r="P537">
            <v>31508.21</v>
          </cell>
          <cell r="Q537">
            <v>0.85366541567278942</v>
          </cell>
          <cell r="R537">
            <v>31508.21</v>
          </cell>
          <cell r="S537">
            <v>37718</v>
          </cell>
          <cell r="T537" t="str">
            <v>07/04-03</v>
          </cell>
          <cell r="U537" t="str">
            <v>ЗАО «Компания «Уфаойл»</v>
          </cell>
          <cell r="V537">
            <v>0.87806200000000001</v>
          </cell>
          <cell r="W537">
            <v>32408.67</v>
          </cell>
          <cell r="X537">
            <v>37778</v>
          </cell>
          <cell r="Y537" t="str">
            <v>06/06-02-1</v>
          </cell>
          <cell r="Z537" t="str">
            <v>ООО «Фирма «Башкирские инвестиции»</v>
          </cell>
          <cell r="AA537">
            <v>900.45999999999913</v>
          </cell>
          <cell r="AB537">
            <v>0.19799994643951732</v>
          </cell>
          <cell r="AC537">
            <v>0.17385304761309284</v>
          </cell>
          <cell r="AD537" t="str">
            <v>продан</v>
          </cell>
          <cell r="AE537">
            <v>1</v>
          </cell>
          <cell r="AF537">
            <v>315.08210000000003</v>
          </cell>
          <cell r="AG537" t="str">
            <v/>
          </cell>
          <cell r="AI537" t="str">
            <v/>
          </cell>
        </row>
        <row r="538">
          <cell r="A538">
            <v>534</v>
          </cell>
          <cell r="B538" t="str">
            <v>диск</v>
          </cell>
          <cell r="C538" t="str">
            <v>51501</v>
          </cell>
          <cell r="D538" t="str">
            <v>51501`810`9`0400`0000011</v>
          </cell>
          <cell r="E538" t="str">
            <v>ООО «Фирма «Башкирские инвестиции»</v>
          </cell>
          <cell r="F538" t="str">
            <v>прочие</v>
          </cell>
          <cell r="H538" t="str">
            <v>0000403</v>
          </cell>
          <cell r="I538">
            <v>37719</v>
          </cell>
          <cell r="J538">
            <v>300000</v>
          </cell>
          <cell r="K538" t="str">
            <v>Рубли РФ</v>
          </cell>
          <cell r="L538" t="str">
            <v>по предъявлении</v>
          </cell>
          <cell r="M538">
            <v>37719</v>
          </cell>
          <cell r="N538">
            <v>0</v>
          </cell>
          <cell r="P538">
            <v>300000</v>
          </cell>
          <cell r="Q538">
            <v>1</v>
          </cell>
          <cell r="R538">
            <v>300000</v>
          </cell>
          <cell r="S538">
            <v>37719</v>
          </cell>
          <cell r="T538" t="str">
            <v>08/04-01</v>
          </cell>
          <cell r="U538" t="str">
            <v>ООО «Фирма «Башкирские инвестиции»</v>
          </cell>
          <cell r="V538">
            <v>1</v>
          </cell>
          <cell r="W538">
            <v>300000</v>
          </cell>
          <cell r="X538">
            <v>37726</v>
          </cell>
          <cell r="Z538" t="str">
            <v>ООО «Фирма «Башкирские инвестиции»</v>
          </cell>
          <cell r="AA538">
            <v>0</v>
          </cell>
          <cell r="AB538">
            <v>0</v>
          </cell>
          <cell r="AC538">
            <v>0</v>
          </cell>
          <cell r="AD538" t="str">
            <v>предъявлен</v>
          </cell>
          <cell r="AE538">
            <v>1</v>
          </cell>
          <cell r="AF538">
            <v>3000</v>
          </cell>
          <cell r="AG538" t="str">
            <v/>
          </cell>
          <cell r="AI538" t="str">
            <v/>
          </cell>
        </row>
        <row r="539">
          <cell r="A539">
            <v>535</v>
          </cell>
          <cell r="B539" t="str">
            <v>диск</v>
          </cell>
          <cell r="C539" t="str">
            <v>51403</v>
          </cell>
          <cell r="D539" t="str">
            <v>51403`810`8`0400`0000002</v>
          </cell>
          <cell r="E539" t="str">
            <v>АКБ «Башкомснаббанк»</v>
          </cell>
          <cell r="F539" t="str">
            <v>банк</v>
          </cell>
          <cell r="G539" t="str">
            <v>2001</v>
          </cell>
          <cell r="H539" t="str">
            <v>000445</v>
          </cell>
          <cell r="I539">
            <v>37720</v>
          </cell>
          <cell r="J539">
            <v>2090000</v>
          </cell>
          <cell r="K539" t="str">
            <v>Рубли РФ</v>
          </cell>
          <cell r="L539" t="str">
            <v>по предъявлении, но не ранее 07.07.2003г.</v>
          </cell>
          <cell r="M539">
            <v>37809</v>
          </cell>
          <cell r="N539">
            <v>0.18585939914093358</v>
          </cell>
          <cell r="P539">
            <v>1999389.39</v>
          </cell>
          <cell r="Q539">
            <v>0.95664564114832529</v>
          </cell>
          <cell r="R539">
            <v>1999389.39</v>
          </cell>
          <cell r="S539">
            <v>37720</v>
          </cell>
          <cell r="T539" t="str">
            <v>09/04-04-71-В</v>
          </cell>
          <cell r="U539" t="str">
            <v>ОАО АКБ «Башкомснаббанк»</v>
          </cell>
          <cell r="V539">
            <v>0.95683700000000005</v>
          </cell>
          <cell r="W539">
            <v>1999789.39</v>
          </cell>
          <cell r="X539">
            <v>37720</v>
          </cell>
          <cell r="Y539" t="str">
            <v>04/71</v>
          </cell>
          <cell r="Z539" t="str">
            <v>ОАО Страховая компания «Восток»</v>
          </cell>
          <cell r="AA539">
            <v>400</v>
          </cell>
          <cell r="AB539">
            <v>0.18585939914093358</v>
          </cell>
          <cell r="AC539">
            <v>7.3022294071491495E-2</v>
          </cell>
          <cell r="AD539" t="str">
            <v>продан</v>
          </cell>
          <cell r="AE539">
            <v>1</v>
          </cell>
          <cell r="AF539">
            <v>19993.893899999999</v>
          </cell>
          <cell r="AG539" t="str">
            <v/>
          </cell>
          <cell r="AI539" t="str">
            <v/>
          </cell>
        </row>
        <row r="540">
          <cell r="A540">
            <v>536</v>
          </cell>
          <cell r="B540" t="str">
            <v>диск</v>
          </cell>
          <cell r="C540" t="str">
            <v>51403</v>
          </cell>
          <cell r="D540" t="str">
            <v>51403`810`8`0400`0000002</v>
          </cell>
          <cell r="E540" t="str">
            <v>АКБ «Башкомснаббанк»</v>
          </cell>
          <cell r="F540" t="str">
            <v>банк</v>
          </cell>
          <cell r="G540" t="str">
            <v>2001</v>
          </cell>
          <cell r="H540" t="str">
            <v>000446</v>
          </cell>
          <cell r="I540">
            <v>37720</v>
          </cell>
          <cell r="J540">
            <v>1045000</v>
          </cell>
          <cell r="K540" t="str">
            <v>Рубли РФ</v>
          </cell>
          <cell r="L540" t="str">
            <v>по предъявлении, но не ранее 07.07.2003г.</v>
          </cell>
          <cell r="M540">
            <v>37809</v>
          </cell>
          <cell r="N540">
            <v>0.18589810132771825</v>
          </cell>
          <cell r="P540">
            <v>999685.67</v>
          </cell>
          <cell r="Q540">
            <v>0.95663700478468905</v>
          </cell>
          <cell r="R540">
            <v>999685.67</v>
          </cell>
          <cell r="S540">
            <v>37720</v>
          </cell>
          <cell r="T540" t="str">
            <v>09/04-04-71-В</v>
          </cell>
          <cell r="U540" t="str">
            <v>ОАО АКБ «Башкомснаббанк»</v>
          </cell>
          <cell r="V540">
            <v>0.95683700000000005</v>
          </cell>
          <cell r="W540">
            <v>999894.67</v>
          </cell>
          <cell r="X540">
            <v>37720</v>
          </cell>
          <cell r="Y540" t="str">
            <v>04/72</v>
          </cell>
          <cell r="Z540" t="str">
            <v>ОАО Страховая компания «Аккорд-Гарант»</v>
          </cell>
          <cell r="AA540">
            <v>209</v>
          </cell>
          <cell r="AB540">
            <v>0.18589810132771825</v>
          </cell>
          <cell r="AC540">
            <v>7.6308986203633383E-2</v>
          </cell>
          <cell r="AD540" t="str">
            <v>продан</v>
          </cell>
          <cell r="AF540" t="str">
            <v/>
          </cell>
          <cell r="AG540" t="str">
            <v/>
          </cell>
          <cell r="AI540" t="str">
            <v/>
          </cell>
        </row>
        <row r="541">
          <cell r="A541">
            <v>537</v>
          </cell>
          <cell r="B541" t="str">
            <v>диск</v>
          </cell>
          <cell r="C541" t="str">
            <v>51502</v>
          </cell>
          <cell r="D541" t="str">
            <v>51502`810`9`0400`0000010</v>
          </cell>
          <cell r="E541" t="str">
            <v>ООО «Аккорд-Инвест»</v>
          </cell>
          <cell r="F541" t="str">
            <v>прочие</v>
          </cell>
          <cell r="H541" t="str">
            <v>4655305</v>
          </cell>
          <cell r="I541">
            <v>37722</v>
          </cell>
          <cell r="J541">
            <v>10089000</v>
          </cell>
          <cell r="K541" t="str">
            <v>Рубли РФ</v>
          </cell>
          <cell r="L541" t="str">
            <v>по предъявлении, но не ранее 30.04.2003г.</v>
          </cell>
          <cell r="M541">
            <v>37741</v>
          </cell>
          <cell r="N541">
            <v>0.17000078175022981</v>
          </cell>
          <cell r="P541">
            <v>10000502</v>
          </cell>
          <cell r="Q541">
            <v>0.99122826841114087</v>
          </cell>
          <cell r="R541">
            <v>10000502</v>
          </cell>
          <cell r="S541">
            <v>37722</v>
          </cell>
          <cell r="T541" t="str">
            <v>219</v>
          </cell>
          <cell r="U541" t="str">
            <v>ООО «Шаг»</v>
          </cell>
          <cell r="V541">
            <v>1</v>
          </cell>
          <cell r="W541">
            <v>10089000</v>
          </cell>
          <cell r="X541">
            <v>37741</v>
          </cell>
          <cell r="Y541" t="str">
            <v>30/04-103</v>
          </cell>
          <cell r="Z541" t="str">
            <v>ОАО ИФ «ОЛМА»</v>
          </cell>
          <cell r="AA541">
            <v>88498</v>
          </cell>
          <cell r="AB541">
            <v>0.17000078175022981</v>
          </cell>
          <cell r="AC541">
            <v>0.17000078175022981</v>
          </cell>
          <cell r="AD541" t="str">
            <v>предъявлен</v>
          </cell>
          <cell r="AF541" t="str">
            <v/>
          </cell>
          <cell r="AG541" t="str">
            <v/>
          </cell>
          <cell r="AI541" t="str">
            <v/>
          </cell>
        </row>
        <row r="542">
          <cell r="A542">
            <v>538</v>
          </cell>
          <cell r="B542" t="str">
            <v>диск</v>
          </cell>
          <cell r="C542" t="str">
            <v>51403</v>
          </cell>
          <cell r="D542" t="str">
            <v>51403`810`8`0400`0000002</v>
          </cell>
          <cell r="E542" t="str">
            <v>АКБ «Башкомснаббанк»</v>
          </cell>
          <cell r="F542" t="str">
            <v>банк</v>
          </cell>
          <cell r="G542" t="str">
            <v>2001</v>
          </cell>
          <cell r="H542" t="str">
            <v>000450</v>
          </cell>
          <cell r="I542">
            <v>37722</v>
          </cell>
          <cell r="J542">
            <v>8696353.2100000009</v>
          </cell>
          <cell r="K542" t="str">
            <v>Рубли РФ</v>
          </cell>
          <cell r="L542" t="str">
            <v>по предъявлении, но не ранее 11.06.2003г.</v>
          </cell>
          <cell r="M542">
            <v>37783</v>
          </cell>
          <cell r="N542">
            <v>0.52213910333296243</v>
          </cell>
          <cell r="P542">
            <v>8372778.1100000003</v>
          </cell>
          <cell r="Q542">
            <v>0.91974185119373719</v>
          </cell>
          <cell r="R542">
            <v>7998400</v>
          </cell>
          <cell r="S542">
            <v>37722</v>
          </cell>
          <cell r="T542" t="str">
            <v>04/73-В</v>
          </cell>
          <cell r="U542" t="str">
            <v>ОАО АКБ «Башкомснаббанк»</v>
          </cell>
          <cell r="V542">
            <v>0.91992600000000002</v>
          </cell>
          <cell r="W542">
            <v>8000000</v>
          </cell>
          <cell r="X542">
            <v>37722</v>
          </cell>
          <cell r="Y542" t="str">
            <v>04/73</v>
          </cell>
          <cell r="Z542" t="str">
            <v>ООО «Фирма «Башкирские инвестиции»</v>
          </cell>
          <cell r="AA542">
            <v>1600</v>
          </cell>
          <cell r="AB542">
            <v>0.52213910333296243</v>
          </cell>
          <cell r="AC542">
            <v>7.3014602920584121E-2</v>
          </cell>
          <cell r="AD542" t="str">
            <v>продан</v>
          </cell>
          <cell r="AF542" t="str">
            <v/>
          </cell>
          <cell r="AG542" t="str">
            <v/>
          </cell>
          <cell r="AI542" t="str">
            <v/>
          </cell>
        </row>
        <row r="543">
          <cell r="A543">
            <v>539</v>
          </cell>
          <cell r="B543" t="str">
            <v>диск</v>
          </cell>
          <cell r="C543" t="str">
            <v>51502</v>
          </cell>
          <cell r="D543" t="str">
            <v>51502`810`4`0400`0000015</v>
          </cell>
          <cell r="E543" t="str">
            <v>Поварго Дмитрий Александрович</v>
          </cell>
          <cell r="F543" t="str">
            <v>прочие</v>
          </cell>
          <cell r="H543" t="str">
            <v>0000401</v>
          </cell>
          <cell r="I543">
            <v>37725</v>
          </cell>
          <cell r="J543">
            <v>40280.550000000003</v>
          </cell>
          <cell r="K543" t="str">
            <v>Рубли РФ</v>
          </cell>
          <cell r="L543" t="str">
            <v>по предъявлении, но не ранее 30.04.2003г.</v>
          </cell>
          <cell r="M543">
            <v>37741</v>
          </cell>
          <cell r="N543">
            <v>0.16000117187500165</v>
          </cell>
          <cell r="P543">
            <v>40000</v>
          </cell>
          <cell r="Q543">
            <v>0.99303510006690565</v>
          </cell>
          <cell r="R543">
            <v>40000</v>
          </cell>
          <cell r="S543">
            <v>37725</v>
          </cell>
          <cell r="T543" t="str">
            <v>14/04-06</v>
          </cell>
          <cell r="U543" t="str">
            <v>Поварго Дмитрий Александрович</v>
          </cell>
          <cell r="V543">
            <v>1</v>
          </cell>
          <cell r="W543">
            <v>40280.550000000003</v>
          </cell>
          <cell r="X543">
            <v>37741</v>
          </cell>
          <cell r="Y543" t="str">
            <v>30/04-101</v>
          </cell>
          <cell r="Z543" t="str">
            <v>Поварго Дмитрий Александрович</v>
          </cell>
          <cell r="AA543">
            <v>280.55000000000291</v>
          </cell>
          <cell r="AB543">
            <v>0.16000117187500165</v>
          </cell>
          <cell r="AC543">
            <v>0.16000117187500165</v>
          </cell>
          <cell r="AD543" t="str">
            <v>предъявлен</v>
          </cell>
          <cell r="AF543" t="str">
            <v/>
          </cell>
          <cell r="AG543" t="str">
            <v/>
          </cell>
          <cell r="AI543" t="str">
            <v/>
          </cell>
        </row>
        <row r="544">
          <cell r="A544">
            <v>540</v>
          </cell>
          <cell r="B544" t="str">
            <v>диск</v>
          </cell>
          <cell r="C544" t="str">
            <v>51505</v>
          </cell>
          <cell r="D544" t="str">
            <v>51505`810`3`0400`0000015</v>
          </cell>
          <cell r="E544" t="str">
            <v>ООО «Народная компания»</v>
          </cell>
          <cell r="F544" t="str">
            <v>прочие</v>
          </cell>
          <cell r="H544" t="str">
            <v>0000401</v>
          </cell>
          <cell r="I544">
            <v>37718</v>
          </cell>
          <cell r="J544">
            <v>3296000</v>
          </cell>
          <cell r="K544" t="str">
            <v>Рубли РФ</v>
          </cell>
          <cell r="L544" t="str">
            <v>по предъявлении, но не ранее 07.04.2004г.</v>
          </cell>
          <cell r="M544">
            <v>38084</v>
          </cell>
          <cell r="N544">
            <v>0.1224922218442884</v>
          </cell>
          <cell r="P544">
            <v>2941600</v>
          </cell>
          <cell r="Q544">
            <v>0.89247572815533982</v>
          </cell>
          <cell r="R544">
            <v>2941600</v>
          </cell>
          <cell r="S544">
            <v>37725</v>
          </cell>
          <cell r="T544" t="str">
            <v>14/04-09</v>
          </cell>
          <cell r="U544" t="str">
            <v>ЗАО ИК «Нефтегазинвест»</v>
          </cell>
          <cell r="V544">
            <v>0.89247600000000005</v>
          </cell>
          <cell r="W544">
            <v>2941600</v>
          </cell>
          <cell r="X544">
            <v>37778</v>
          </cell>
          <cell r="Y544" t="str">
            <v>06/06-02-1</v>
          </cell>
          <cell r="Z544" t="str">
            <v>ООО «Фирма «Башкирские инвестиции»</v>
          </cell>
          <cell r="AA544">
            <v>0</v>
          </cell>
          <cell r="AB544">
            <v>0.1224922218442884</v>
          </cell>
          <cell r="AC544">
            <v>0</v>
          </cell>
          <cell r="AD544" t="str">
            <v>продан</v>
          </cell>
          <cell r="AE544">
            <v>1</v>
          </cell>
          <cell r="AF544">
            <v>29416</v>
          </cell>
          <cell r="AG544" t="str">
            <v/>
          </cell>
          <cell r="AI544" t="str">
            <v/>
          </cell>
        </row>
        <row r="545">
          <cell r="A545">
            <v>541</v>
          </cell>
          <cell r="B545" t="str">
            <v>диск</v>
          </cell>
          <cell r="C545" t="str">
            <v>51501</v>
          </cell>
          <cell r="D545" t="str">
            <v xml:space="preserve">51501`810`5`0400`0000042
</v>
          </cell>
          <cell r="E545" t="str">
            <v>ООО «Народная компания»</v>
          </cell>
          <cell r="F545" t="str">
            <v>прочие</v>
          </cell>
          <cell r="H545" t="str">
            <v>0000402</v>
          </cell>
          <cell r="I545">
            <v>37726</v>
          </cell>
          <cell r="J545">
            <v>3248000</v>
          </cell>
          <cell r="K545" t="str">
            <v>Рубли РФ</v>
          </cell>
          <cell r="L545" t="str">
            <v>по предъявлении, но не ранее 14.04.2004г.</v>
          </cell>
          <cell r="M545">
            <v>38091</v>
          </cell>
          <cell r="N545">
            <v>0.12</v>
          </cell>
          <cell r="P545">
            <v>2900000</v>
          </cell>
          <cell r="Q545">
            <v>0.8928571428571429</v>
          </cell>
          <cell r="R545">
            <v>2900000</v>
          </cell>
          <cell r="S545">
            <v>37726</v>
          </cell>
          <cell r="T545" t="str">
            <v>15/04-04</v>
          </cell>
          <cell r="U545" t="str">
            <v>ООО «Народная компания»</v>
          </cell>
          <cell r="V545">
            <v>0.89285700000000001</v>
          </cell>
          <cell r="W545">
            <v>2900000</v>
          </cell>
          <cell r="X545">
            <v>37775</v>
          </cell>
          <cell r="Y545" t="str">
            <v>03/06-02</v>
          </cell>
          <cell r="Z545" t="str">
            <v>ООО «Фирма «Башкирские инвестиции»</v>
          </cell>
          <cell r="AA545">
            <v>0</v>
          </cell>
          <cell r="AB545">
            <v>0.12</v>
          </cell>
          <cell r="AC545">
            <v>0</v>
          </cell>
          <cell r="AD545" t="str">
            <v>продан</v>
          </cell>
          <cell r="AE545">
            <v>1</v>
          </cell>
          <cell r="AF545">
            <v>29000</v>
          </cell>
          <cell r="AG545" t="str">
            <v/>
          </cell>
          <cell r="AI545" t="str">
            <v/>
          </cell>
        </row>
        <row r="546">
          <cell r="A546">
            <v>542</v>
          </cell>
          <cell r="B546" t="str">
            <v>диск</v>
          </cell>
          <cell r="C546" t="str">
            <v>51501</v>
          </cell>
          <cell r="D546" t="str">
            <v xml:space="preserve">51501`810`8`0400`0000043 </v>
          </cell>
          <cell r="E546" t="str">
            <v>ООО «Легпроминвест»</v>
          </cell>
          <cell r="F546" t="str">
            <v>прочие</v>
          </cell>
          <cell r="H546" t="str">
            <v>0000401</v>
          </cell>
          <cell r="I546">
            <v>37727</v>
          </cell>
          <cell r="J546">
            <v>1792000</v>
          </cell>
          <cell r="K546" t="str">
            <v>Рубли РФ</v>
          </cell>
          <cell r="L546" t="str">
            <v>по предъявлении, но не ранее 15.04.2004г.</v>
          </cell>
          <cell r="M546">
            <v>38092</v>
          </cell>
          <cell r="N546">
            <v>0.12</v>
          </cell>
          <cell r="P546">
            <v>1600000</v>
          </cell>
          <cell r="Q546">
            <v>0.8928571428571429</v>
          </cell>
          <cell r="R546">
            <v>1600000</v>
          </cell>
          <cell r="S546">
            <v>37727</v>
          </cell>
          <cell r="T546" t="str">
            <v>16/04-08</v>
          </cell>
          <cell r="U546" t="str">
            <v>ООО «Легпроминвест»</v>
          </cell>
          <cell r="V546">
            <v>0.89285700000000001</v>
          </cell>
          <cell r="W546">
            <v>1600000</v>
          </cell>
          <cell r="X546">
            <v>38100</v>
          </cell>
          <cell r="Y546" t="str">
            <v>22/04-07</v>
          </cell>
          <cell r="Z546" t="str">
            <v>ООО "Проф-Трейд"</v>
          </cell>
          <cell r="AA546">
            <v>0</v>
          </cell>
          <cell r="AB546">
            <v>0.12</v>
          </cell>
          <cell r="AC546">
            <v>0</v>
          </cell>
          <cell r="AD546" t="str">
            <v>продан</v>
          </cell>
          <cell r="AE546">
            <v>1</v>
          </cell>
          <cell r="AF546">
            <v>16000</v>
          </cell>
          <cell r="AG546" t="str">
            <v/>
          </cell>
          <cell r="AI546" t="str">
            <v/>
          </cell>
        </row>
        <row r="547">
          <cell r="A547">
            <v>543</v>
          </cell>
          <cell r="B547" t="str">
            <v>диск</v>
          </cell>
          <cell r="C547" t="str">
            <v>51502</v>
          </cell>
          <cell r="D547" t="str">
            <v>51502`810`7`0400`0000016</v>
          </cell>
          <cell r="E547" t="str">
            <v>ООО «Фирма «Башкирские инвестиции»</v>
          </cell>
          <cell r="F547" t="str">
            <v>прочие</v>
          </cell>
          <cell r="H547" t="str">
            <v>0000404</v>
          </cell>
          <cell r="I547">
            <v>37727</v>
          </cell>
          <cell r="J547">
            <v>80500</v>
          </cell>
          <cell r="K547" t="str">
            <v>Рубли РФ</v>
          </cell>
          <cell r="L547" t="str">
            <v>по предъявлении, но не ранее 06.05.2003г.</v>
          </cell>
          <cell r="M547">
            <v>37747</v>
          </cell>
          <cell r="N547">
            <v>0.1140625</v>
          </cell>
          <cell r="P547">
            <v>80000</v>
          </cell>
          <cell r="Q547">
            <v>0.99378881987577639</v>
          </cell>
          <cell r="R547">
            <v>80000</v>
          </cell>
          <cell r="S547">
            <v>37727</v>
          </cell>
          <cell r="T547" t="str">
            <v>16/04-09</v>
          </cell>
          <cell r="U547" t="str">
            <v>ООО «Фирма «Башкирские инвестиции»</v>
          </cell>
          <cell r="V547">
            <v>0.99770400000000004</v>
          </cell>
          <cell r="W547">
            <v>80315.165099497055</v>
          </cell>
          <cell r="X547">
            <v>37740</v>
          </cell>
          <cell r="Y547" t="str">
            <v>29/04-05</v>
          </cell>
          <cell r="Z547" t="str">
            <v>ООО «Уральская нефтепромышленная компания»</v>
          </cell>
          <cell r="AA547">
            <v>315.16509949705505</v>
          </cell>
          <cell r="AB547">
            <v>0.1140625</v>
          </cell>
          <cell r="AC547">
            <v>0.11061082818887027</v>
          </cell>
          <cell r="AD547" t="str">
            <v>обменен</v>
          </cell>
          <cell r="AE547">
            <v>1</v>
          </cell>
          <cell r="AF547">
            <v>800</v>
          </cell>
          <cell r="AG547" t="str">
            <v/>
          </cell>
          <cell r="AI547" t="str">
            <v/>
          </cell>
        </row>
        <row r="548">
          <cell r="A548">
            <v>544</v>
          </cell>
          <cell r="B548" t="str">
            <v>диск</v>
          </cell>
          <cell r="C548" t="str">
            <v>51406</v>
          </cell>
          <cell r="D548" t="str">
            <v>51406`810`3`0400`0000004</v>
          </cell>
          <cell r="E548" t="str">
            <v>КБ «Олимпийский»</v>
          </cell>
          <cell r="F548" t="str">
            <v>банк</v>
          </cell>
          <cell r="G548" t="str">
            <v>2ТР</v>
          </cell>
          <cell r="H548" t="str">
            <v>0006323</v>
          </cell>
          <cell r="I548">
            <v>37551</v>
          </cell>
          <cell r="J548">
            <v>2000000</v>
          </cell>
          <cell r="K548" t="str">
            <v>Рубли РФ</v>
          </cell>
          <cell r="L548" t="str">
            <v>по предъявлении, но не ранее 30.04.2004г.</v>
          </cell>
          <cell r="M548">
            <v>38107</v>
          </cell>
          <cell r="N548">
            <v>0.21199974737685037</v>
          </cell>
          <cell r="P548">
            <v>1638388</v>
          </cell>
          <cell r="Q548">
            <v>0.81919399999999998</v>
          </cell>
          <cell r="R548">
            <v>1638388</v>
          </cell>
          <cell r="S548">
            <v>37727</v>
          </cell>
          <cell r="T548" t="str">
            <v>0596/03</v>
          </cell>
          <cell r="U548" t="str">
            <v>ОАО ИФ «ОЛМА»</v>
          </cell>
          <cell r="V548">
            <v>0.82932499999999998</v>
          </cell>
          <cell r="W548">
            <v>1658650</v>
          </cell>
          <cell r="X548">
            <v>37797</v>
          </cell>
          <cell r="Y548" t="str">
            <v>25/06-02</v>
          </cell>
          <cell r="Z548" t="str">
            <v>ООО «Фирма «Башкирские инвестиции»</v>
          </cell>
          <cell r="AA548">
            <v>20262</v>
          </cell>
          <cell r="AB548">
            <v>0.21199974737685037</v>
          </cell>
          <cell r="AC548">
            <v>6.4485248392235017E-2</v>
          </cell>
          <cell r="AD548" t="str">
            <v>продан</v>
          </cell>
          <cell r="AE548">
            <v>1</v>
          </cell>
          <cell r="AF548">
            <v>16383.880000000001</v>
          </cell>
          <cell r="AG548" t="str">
            <v/>
          </cell>
          <cell r="AI548" t="str">
            <v/>
          </cell>
        </row>
        <row r="549">
          <cell r="A549">
            <v>545</v>
          </cell>
          <cell r="B549" t="str">
            <v>диск</v>
          </cell>
          <cell r="C549" t="str">
            <v>51406</v>
          </cell>
          <cell r="D549" t="str">
            <v>51406`810`3`0400`0000004</v>
          </cell>
          <cell r="E549" t="str">
            <v>КБ «Олимпийский»</v>
          </cell>
          <cell r="F549" t="str">
            <v>банк</v>
          </cell>
          <cell r="G549" t="str">
            <v>2ТР</v>
          </cell>
          <cell r="H549" t="str">
            <v>0006334</v>
          </cell>
          <cell r="I549">
            <v>37551</v>
          </cell>
          <cell r="J549">
            <v>2000000</v>
          </cell>
          <cell r="K549" t="str">
            <v>Рубли РФ</v>
          </cell>
          <cell r="L549" t="str">
            <v>по предъявлении, но не ранее 30.04.2004г.</v>
          </cell>
          <cell r="M549">
            <v>38107</v>
          </cell>
          <cell r="N549">
            <v>0.21199974737685037</v>
          </cell>
          <cell r="P549">
            <v>1638388</v>
          </cell>
          <cell r="Q549">
            <v>0.81919399999999998</v>
          </cell>
          <cell r="R549">
            <v>1638388</v>
          </cell>
          <cell r="S549">
            <v>37727</v>
          </cell>
          <cell r="T549" t="str">
            <v>0596/03</v>
          </cell>
          <cell r="U549" t="str">
            <v>ОАО ИФ «ОЛМА»</v>
          </cell>
          <cell r="V549">
            <v>0.82389800000000002</v>
          </cell>
          <cell r="W549">
            <v>1647796.02</v>
          </cell>
          <cell r="X549">
            <v>37739</v>
          </cell>
          <cell r="Y549" t="str">
            <v>28/04-04</v>
          </cell>
          <cell r="Z549" t="str">
            <v>ООО «Легпроминвест»</v>
          </cell>
          <cell r="AA549">
            <v>9408.0200000000186</v>
          </cell>
          <cell r="AB549">
            <v>0.21199974737685037</v>
          </cell>
          <cell r="AC549">
            <v>0.174659853669176</v>
          </cell>
          <cell r="AD549" t="str">
            <v>обменен</v>
          </cell>
          <cell r="AE549">
            <v>1</v>
          </cell>
          <cell r="AF549">
            <v>16383.880000000001</v>
          </cell>
          <cell r="AG549" t="str">
            <v/>
          </cell>
          <cell r="AI549" t="str">
            <v/>
          </cell>
        </row>
        <row r="550">
          <cell r="A550">
            <v>546</v>
          </cell>
          <cell r="B550" t="str">
            <v>диск</v>
          </cell>
          <cell r="C550" t="str">
            <v>51406</v>
          </cell>
          <cell r="D550" t="str">
            <v>51406`810`3`0400`0000004</v>
          </cell>
          <cell r="E550" t="str">
            <v>КБ «Олимпийский»</v>
          </cell>
          <cell r="F550" t="str">
            <v>банк</v>
          </cell>
          <cell r="G550" t="str">
            <v>2ТР</v>
          </cell>
          <cell r="H550" t="str">
            <v>0006336</v>
          </cell>
          <cell r="I550">
            <v>37551</v>
          </cell>
          <cell r="J550">
            <v>2000000</v>
          </cell>
          <cell r="K550" t="str">
            <v>Рубли РФ</v>
          </cell>
          <cell r="L550" t="str">
            <v>по предъявлении, но не ранее 30.04.2004г.</v>
          </cell>
          <cell r="M550">
            <v>38107</v>
          </cell>
          <cell r="N550">
            <v>0.21199974737685037</v>
          </cell>
          <cell r="P550">
            <v>1638388</v>
          </cell>
          <cell r="Q550">
            <v>0.81919399999999998</v>
          </cell>
          <cell r="R550">
            <v>1638388</v>
          </cell>
          <cell r="S550">
            <v>37727</v>
          </cell>
          <cell r="T550" t="str">
            <v>0596/03</v>
          </cell>
          <cell r="U550" t="str">
            <v>ОАО ИФ «ОЛМА»</v>
          </cell>
          <cell r="V550">
            <v>0.82389800000000002</v>
          </cell>
          <cell r="W550">
            <v>1647796.02</v>
          </cell>
          <cell r="X550">
            <v>37739</v>
          </cell>
          <cell r="Y550" t="str">
            <v>28/04-04</v>
          </cell>
          <cell r="Z550" t="str">
            <v>ООО «Легпроминвест»</v>
          </cell>
          <cell r="AA550">
            <v>9408.0200000000186</v>
          </cell>
          <cell r="AB550">
            <v>0.21199974737685037</v>
          </cell>
          <cell r="AC550">
            <v>0.174659853669176</v>
          </cell>
          <cell r="AD550" t="str">
            <v>обменен</v>
          </cell>
          <cell r="AF550" t="str">
            <v/>
          </cell>
          <cell r="AG550" t="str">
            <v/>
          </cell>
          <cell r="AI550" t="str">
            <v/>
          </cell>
        </row>
        <row r="551">
          <cell r="A551">
            <v>547</v>
          </cell>
          <cell r="B551" t="str">
            <v>диск</v>
          </cell>
          <cell r="C551" t="str">
            <v>51406</v>
          </cell>
          <cell r="D551" t="str">
            <v>51406`810`3`0400`0000004</v>
          </cell>
          <cell r="E551" t="str">
            <v>КБ «Олимпийский»</v>
          </cell>
          <cell r="F551" t="str">
            <v>банк</v>
          </cell>
          <cell r="G551" t="str">
            <v>2ТР</v>
          </cell>
          <cell r="H551" t="str">
            <v>0006338</v>
          </cell>
          <cell r="I551">
            <v>37551</v>
          </cell>
          <cell r="J551">
            <v>2000000</v>
          </cell>
          <cell r="K551" t="str">
            <v>Рубли РФ</v>
          </cell>
          <cell r="L551" t="str">
            <v>по предъявлении, но не ранее 30.04.2004г.</v>
          </cell>
          <cell r="M551">
            <v>38107</v>
          </cell>
          <cell r="N551">
            <v>0.21199974737685037</v>
          </cell>
          <cell r="P551">
            <v>1638388</v>
          </cell>
          <cell r="Q551">
            <v>0.81919399999999998</v>
          </cell>
          <cell r="R551">
            <v>1638388</v>
          </cell>
          <cell r="S551">
            <v>37727</v>
          </cell>
          <cell r="T551" t="str">
            <v>0596/03</v>
          </cell>
          <cell r="U551" t="str">
            <v>ОАО ИФ «ОЛМА»</v>
          </cell>
          <cell r="V551">
            <v>0.82389800000000002</v>
          </cell>
          <cell r="W551">
            <v>1647796.02</v>
          </cell>
          <cell r="X551">
            <v>37739</v>
          </cell>
          <cell r="Y551" t="str">
            <v>28/04-03</v>
          </cell>
          <cell r="Z551" t="str">
            <v>ООО «Регистр»</v>
          </cell>
          <cell r="AA551">
            <v>9408.0200000000186</v>
          </cell>
          <cell r="AB551">
            <v>0.21199974737685037</v>
          </cell>
          <cell r="AC551">
            <v>0.174659853669176</v>
          </cell>
          <cell r="AD551" t="str">
            <v>обменен</v>
          </cell>
          <cell r="AF551" t="str">
            <v/>
          </cell>
          <cell r="AG551" t="str">
            <v/>
          </cell>
          <cell r="AI551" t="str">
            <v/>
          </cell>
        </row>
        <row r="552">
          <cell r="A552">
            <v>548</v>
          </cell>
          <cell r="B552" t="str">
            <v>диск</v>
          </cell>
          <cell r="C552" t="str">
            <v>51406</v>
          </cell>
          <cell r="D552" t="str">
            <v>51406`810`3`0400`0000004</v>
          </cell>
          <cell r="E552" t="str">
            <v>КБ «Олимпийский»</v>
          </cell>
          <cell r="F552" t="str">
            <v>банк</v>
          </cell>
          <cell r="G552" t="str">
            <v>2ТР</v>
          </cell>
          <cell r="H552" t="str">
            <v>0006541</v>
          </cell>
          <cell r="I552">
            <v>37559</v>
          </cell>
          <cell r="J552">
            <v>1000000</v>
          </cell>
          <cell r="K552" t="str">
            <v>Рубли РФ</v>
          </cell>
          <cell r="L552" t="str">
            <v>по предъявлении, но не ранее 30.04.2004г.</v>
          </cell>
          <cell r="M552">
            <v>38107</v>
          </cell>
          <cell r="N552">
            <v>0.21199974737685037</v>
          </cell>
          <cell r="P552">
            <v>819194</v>
          </cell>
          <cell r="Q552">
            <v>0.81919399999999998</v>
          </cell>
          <cell r="R552">
            <v>819194</v>
          </cell>
          <cell r="S552">
            <v>37727</v>
          </cell>
          <cell r="T552" t="str">
            <v>0596/03</v>
          </cell>
          <cell r="U552" t="str">
            <v>ОАО ИФ «ОЛМА»</v>
          </cell>
          <cell r="V552">
            <v>0.82389800000000002</v>
          </cell>
          <cell r="W552">
            <v>823898.01</v>
          </cell>
          <cell r="X552">
            <v>37739</v>
          </cell>
          <cell r="Y552" t="str">
            <v>28/04-03</v>
          </cell>
          <cell r="Z552" t="str">
            <v>ООО «Регистр»</v>
          </cell>
          <cell r="AA552">
            <v>4704.0100000000093</v>
          </cell>
          <cell r="AB552">
            <v>0.21199974737685037</v>
          </cell>
          <cell r="AC552">
            <v>0.174659853669176</v>
          </cell>
          <cell r="AD552" t="str">
            <v>обменен</v>
          </cell>
          <cell r="AF552" t="str">
            <v/>
          </cell>
          <cell r="AG552" t="str">
            <v/>
          </cell>
          <cell r="AI552" t="str">
            <v/>
          </cell>
        </row>
        <row r="553">
          <cell r="A553">
            <v>549</v>
          </cell>
          <cell r="B553" t="str">
            <v>диск</v>
          </cell>
          <cell r="C553" t="str">
            <v>51406</v>
          </cell>
          <cell r="D553" t="str">
            <v>51406`810`3`0400`0000004</v>
          </cell>
          <cell r="E553" t="str">
            <v>КБ «Олимпийский»</v>
          </cell>
          <cell r="F553" t="str">
            <v>банк</v>
          </cell>
          <cell r="G553" t="str">
            <v>2ТР</v>
          </cell>
          <cell r="H553" t="str">
            <v>0006546</v>
          </cell>
          <cell r="I553">
            <v>37559</v>
          </cell>
          <cell r="J553">
            <v>1000000</v>
          </cell>
          <cell r="K553" t="str">
            <v>Рубли РФ</v>
          </cell>
          <cell r="L553" t="str">
            <v>по предъявлении, но не ранее 30.04.2004г.</v>
          </cell>
          <cell r="M553">
            <v>38107</v>
          </cell>
          <cell r="N553">
            <v>0.21199974737685037</v>
          </cell>
          <cell r="P553">
            <v>819194</v>
          </cell>
          <cell r="Q553">
            <v>0.81919399999999998</v>
          </cell>
          <cell r="R553">
            <v>819194</v>
          </cell>
          <cell r="S553">
            <v>37727</v>
          </cell>
          <cell r="T553" t="str">
            <v>0596/03</v>
          </cell>
          <cell r="U553" t="str">
            <v>ОАО ИФ «ОЛМА»</v>
          </cell>
          <cell r="V553">
            <v>0.82389800000000002</v>
          </cell>
          <cell r="W553">
            <v>823898.01</v>
          </cell>
          <cell r="X553">
            <v>37739</v>
          </cell>
          <cell r="Y553" t="str">
            <v>28/04-04</v>
          </cell>
          <cell r="Z553" t="str">
            <v>ООО «Легпроминвест»</v>
          </cell>
          <cell r="AA553">
            <v>4704.0100000000093</v>
          </cell>
          <cell r="AB553">
            <v>0.21199974737685037</v>
          </cell>
          <cell r="AC553">
            <v>0.174659853669176</v>
          </cell>
          <cell r="AD553" t="str">
            <v>обменен</v>
          </cell>
          <cell r="AF553" t="str">
            <v/>
          </cell>
          <cell r="AG553" t="str">
            <v/>
          </cell>
          <cell r="AI553" t="str">
            <v/>
          </cell>
        </row>
        <row r="554">
          <cell r="A554">
            <v>550</v>
          </cell>
          <cell r="B554" t="str">
            <v>диск</v>
          </cell>
          <cell r="C554" t="str">
            <v>51401</v>
          </cell>
          <cell r="D554" t="str">
            <v>51401`810`6`0400`0000026</v>
          </cell>
          <cell r="E554" t="str">
            <v>КБ «Олимпийский»</v>
          </cell>
          <cell r="F554" t="str">
            <v>банк</v>
          </cell>
          <cell r="G554" t="str">
            <v>2ТР</v>
          </cell>
          <cell r="H554" t="str">
            <v>0006550</v>
          </cell>
          <cell r="I554">
            <v>37559</v>
          </cell>
          <cell r="J554">
            <v>1000000</v>
          </cell>
          <cell r="K554" t="str">
            <v>Рубли РФ</v>
          </cell>
          <cell r="L554" t="str">
            <v>по предъявлении, но не ранее 30.04.2004г.</v>
          </cell>
          <cell r="M554">
            <v>38107</v>
          </cell>
          <cell r="N554">
            <v>0.21199974737685037</v>
          </cell>
          <cell r="P554">
            <v>819194</v>
          </cell>
          <cell r="Q554">
            <v>0.81919399999999998</v>
          </cell>
          <cell r="R554">
            <v>819194</v>
          </cell>
          <cell r="S554">
            <v>37727</v>
          </cell>
          <cell r="T554" t="str">
            <v>0596/03</v>
          </cell>
          <cell r="U554" t="str">
            <v>ОАО ИФ «ОЛМА»</v>
          </cell>
          <cell r="V554">
            <v>0.99950000000000006</v>
          </cell>
          <cell r="W554">
            <v>999500</v>
          </cell>
          <cell r="X554">
            <v>38118</v>
          </cell>
          <cell r="Y554" t="str">
            <v>11/05-310</v>
          </cell>
          <cell r="Z554" t="str">
            <v>ОАО АКБ «РУССОБАНК»</v>
          </cell>
          <cell r="AA554">
            <v>180306</v>
          </cell>
          <cell r="AB554">
            <v>0.21199974737685037</v>
          </cell>
          <cell r="AC554">
            <v>0.20546579041228016</v>
          </cell>
          <cell r="AD554" t="str">
            <v>продан</v>
          </cell>
          <cell r="AE554">
            <v>1</v>
          </cell>
          <cell r="AF554">
            <v>8191.9400000000005</v>
          </cell>
          <cell r="AG554" t="str">
            <v>51410`810`_`0400`0000550</v>
          </cell>
          <cell r="AI554" t="str">
            <v/>
          </cell>
        </row>
        <row r="555">
          <cell r="A555">
            <v>551</v>
          </cell>
          <cell r="B555" t="str">
            <v>диск</v>
          </cell>
          <cell r="C555" t="str">
            <v>51406</v>
          </cell>
          <cell r="D555" t="str">
            <v>51406`810`3`0400`0000004</v>
          </cell>
          <cell r="E555" t="str">
            <v>КБ «Олимпийский»</v>
          </cell>
          <cell r="F555" t="str">
            <v>банк</v>
          </cell>
          <cell r="G555" t="str">
            <v>2ТР</v>
          </cell>
          <cell r="H555" t="str">
            <v>0006551</v>
          </cell>
          <cell r="I555">
            <v>37559</v>
          </cell>
          <cell r="J555">
            <v>1000000</v>
          </cell>
          <cell r="K555" t="str">
            <v>Рубли РФ</v>
          </cell>
          <cell r="L555" t="str">
            <v>по предъявлении, но не ранее 30.04.2004г.</v>
          </cell>
          <cell r="M555">
            <v>38107</v>
          </cell>
          <cell r="N555">
            <v>0.21199974737685037</v>
          </cell>
          <cell r="P555">
            <v>819194</v>
          </cell>
          <cell r="Q555">
            <v>0.81919399999999998</v>
          </cell>
          <cell r="R555">
            <v>819194</v>
          </cell>
          <cell r="S555">
            <v>37727</v>
          </cell>
          <cell r="T555" t="str">
            <v>0596/03</v>
          </cell>
          <cell r="U555" t="str">
            <v>ОАО ИФ «ОЛМА»</v>
          </cell>
          <cell r="V555">
            <v>0.82932499999999998</v>
          </cell>
          <cell r="W555">
            <v>829325</v>
          </cell>
          <cell r="X555">
            <v>37797</v>
          </cell>
          <cell r="Y555" t="str">
            <v>25/06-02</v>
          </cell>
          <cell r="Z555" t="str">
            <v>ООО «Фирма «Башкирские инвестиции»</v>
          </cell>
          <cell r="AA555">
            <v>10131</v>
          </cell>
          <cell r="AB555">
            <v>0.21199974737685037</v>
          </cell>
          <cell r="AC555">
            <v>6.4485248392235017E-2</v>
          </cell>
          <cell r="AD555" t="str">
            <v>продан</v>
          </cell>
          <cell r="AE555">
            <v>1</v>
          </cell>
          <cell r="AF555">
            <v>8191.9400000000005</v>
          </cell>
          <cell r="AG555" t="str">
            <v/>
          </cell>
          <cell r="AI555" t="str">
            <v/>
          </cell>
        </row>
        <row r="556">
          <cell r="A556">
            <v>552</v>
          </cell>
          <cell r="B556" t="str">
            <v>диск</v>
          </cell>
          <cell r="C556" t="str">
            <v>51501</v>
          </cell>
          <cell r="D556" t="str">
            <v>51501`810`9`0400`0000024</v>
          </cell>
          <cell r="E556" t="str">
            <v>Стерлитамакское ОАО «Продтовары»</v>
          </cell>
          <cell r="F556" t="str">
            <v>прочие</v>
          </cell>
          <cell r="H556" t="str">
            <v>0000401</v>
          </cell>
          <cell r="I556">
            <v>37728</v>
          </cell>
          <cell r="J556">
            <v>1272000</v>
          </cell>
          <cell r="K556" t="str">
            <v>Рубли РФ</v>
          </cell>
          <cell r="L556" t="str">
            <v>по предъявлении, но не ранее 15.05.2003г.</v>
          </cell>
          <cell r="M556">
            <v>37756</v>
          </cell>
          <cell r="N556">
            <v>0.22942857142857145</v>
          </cell>
          <cell r="P556">
            <v>1250000</v>
          </cell>
          <cell r="Q556">
            <v>0.98270440251572322</v>
          </cell>
          <cell r="R556">
            <v>1250000</v>
          </cell>
          <cell r="S556">
            <v>37728</v>
          </cell>
          <cell r="T556" t="str">
            <v>17/04-02</v>
          </cell>
          <cell r="U556" t="str">
            <v>Стерлитамакское ОАО «Подтовары»</v>
          </cell>
          <cell r="V556">
            <v>0.98270400000000002</v>
          </cell>
          <cell r="W556">
            <v>1250000</v>
          </cell>
          <cell r="X556">
            <v>37775</v>
          </cell>
          <cell r="Y556" t="str">
            <v>03/06-02</v>
          </cell>
          <cell r="Z556" t="str">
            <v>ООО «Фирма «Башкирские инвестиции»</v>
          </cell>
          <cell r="AA556">
            <v>0</v>
          </cell>
          <cell r="AB556">
            <v>0.22942857142857145</v>
          </cell>
          <cell r="AC556">
            <v>0</v>
          </cell>
          <cell r="AD556" t="str">
            <v>продан</v>
          </cell>
          <cell r="AE556">
            <v>1</v>
          </cell>
          <cell r="AF556">
            <v>12500</v>
          </cell>
          <cell r="AG556" t="str">
            <v/>
          </cell>
          <cell r="AI556" t="str">
            <v/>
          </cell>
        </row>
        <row r="557">
          <cell r="A557">
            <v>553</v>
          </cell>
          <cell r="B557" t="str">
            <v>диск</v>
          </cell>
          <cell r="C557" t="str">
            <v>51501</v>
          </cell>
          <cell r="D557" t="str">
            <v>51501`810`9`0400`0000024</v>
          </cell>
          <cell r="E557" t="str">
            <v>Стерлитамакское ОАО «Продтовары»</v>
          </cell>
          <cell r="F557" t="str">
            <v>прочие</v>
          </cell>
          <cell r="H557" t="str">
            <v>0000402</v>
          </cell>
          <cell r="I557">
            <v>37728</v>
          </cell>
          <cell r="J557">
            <v>1272000</v>
          </cell>
          <cell r="K557" t="str">
            <v>Рубли РФ</v>
          </cell>
          <cell r="L557" t="str">
            <v>по предъявлении, но не ранее 15.05.2003г.</v>
          </cell>
          <cell r="M557">
            <v>37756</v>
          </cell>
          <cell r="N557">
            <v>0.22942857142857145</v>
          </cell>
          <cell r="P557">
            <v>1250000</v>
          </cell>
          <cell r="Q557">
            <v>0.98270440251572322</v>
          </cell>
          <cell r="R557">
            <v>1250000</v>
          </cell>
          <cell r="S557">
            <v>37728</v>
          </cell>
          <cell r="T557" t="str">
            <v>17/04-02</v>
          </cell>
          <cell r="U557" t="str">
            <v>Стерлитамакское ОАО «Подтовары»</v>
          </cell>
          <cell r="V557">
            <v>0.98270400000000002</v>
          </cell>
          <cell r="W557">
            <v>1250000</v>
          </cell>
          <cell r="X557">
            <v>37775</v>
          </cell>
          <cell r="Y557" t="str">
            <v>03/06-02</v>
          </cell>
          <cell r="Z557" t="str">
            <v>ООО «Фирма «Башкирские инвестиции»</v>
          </cell>
          <cell r="AA557">
            <v>0</v>
          </cell>
          <cell r="AB557">
            <v>0.22942857142857145</v>
          </cell>
          <cell r="AC557">
            <v>0</v>
          </cell>
          <cell r="AD557" t="str">
            <v>продан</v>
          </cell>
          <cell r="AE557">
            <v>1</v>
          </cell>
          <cell r="AF557">
            <v>12500</v>
          </cell>
          <cell r="AG557" t="str">
            <v/>
          </cell>
          <cell r="AI557" t="str">
            <v/>
          </cell>
        </row>
        <row r="558">
          <cell r="A558">
            <v>554</v>
          </cell>
          <cell r="B558" t="str">
            <v>диск</v>
          </cell>
          <cell r="C558" t="str">
            <v>51501</v>
          </cell>
          <cell r="D558" t="str">
            <v>51501`810`9`0400`0000024</v>
          </cell>
          <cell r="E558" t="str">
            <v>Стерлитамакское ОАО «Продтовары»</v>
          </cell>
          <cell r="F558" t="str">
            <v>прочие</v>
          </cell>
          <cell r="H558" t="str">
            <v>0000403</v>
          </cell>
          <cell r="I558">
            <v>37728</v>
          </cell>
          <cell r="J558">
            <v>1272000</v>
          </cell>
          <cell r="K558" t="str">
            <v>Рубли РФ</v>
          </cell>
          <cell r="L558" t="str">
            <v>по предъявлении, но не ранее 15.05.2003г.</v>
          </cell>
          <cell r="M558">
            <v>37756</v>
          </cell>
          <cell r="N558">
            <v>0.22942857142857145</v>
          </cell>
          <cell r="P558">
            <v>1250000</v>
          </cell>
          <cell r="Q558">
            <v>0.98270440251572322</v>
          </cell>
          <cell r="R558">
            <v>1250000</v>
          </cell>
          <cell r="S558">
            <v>37728</v>
          </cell>
          <cell r="T558" t="str">
            <v>17/04-02</v>
          </cell>
          <cell r="U558" t="str">
            <v>Стерлитамакское ОАО «Подтовары»</v>
          </cell>
          <cell r="V558">
            <v>0.98270400000000002</v>
          </cell>
          <cell r="W558">
            <v>1250000</v>
          </cell>
          <cell r="X558">
            <v>37775</v>
          </cell>
          <cell r="Y558" t="str">
            <v>03/06-02</v>
          </cell>
          <cell r="Z558" t="str">
            <v>ООО «Фирма «Башкирские инвестиции»</v>
          </cell>
          <cell r="AA558">
            <v>0</v>
          </cell>
          <cell r="AB558">
            <v>0.22942857142857145</v>
          </cell>
          <cell r="AC558">
            <v>0</v>
          </cell>
          <cell r="AD558" t="str">
            <v>продан</v>
          </cell>
          <cell r="AE558">
            <v>1</v>
          </cell>
          <cell r="AF558">
            <v>12500</v>
          </cell>
          <cell r="AG558" t="str">
            <v/>
          </cell>
          <cell r="AI558" t="str">
            <v/>
          </cell>
        </row>
        <row r="559">
          <cell r="A559">
            <v>555</v>
          </cell>
          <cell r="B559" t="str">
            <v>диск</v>
          </cell>
          <cell r="C559" t="str">
            <v>51501</v>
          </cell>
          <cell r="D559" t="str">
            <v>51501`810`9`0400`0000024</v>
          </cell>
          <cell r="E559" t="str">
            <v>Стерлитамакское ОАО «Продтовары»</v>
          </cell>
          <cell r="F559" t="str">
            <v>прочие</v>
          </cell>
          <cell r="H559" t="str">
            <v>0000404</v>
          </cell>
          <cell r="I559">
            <v>37728</v>
          </cell>
          <cell r="J559">
            <v>1272000</v>
          </cell>
          <cell r="K559" t="str">
            <v>Рубли РФ</v>
          </cell>
          <cell r="L559" t="str">
            <v>по предъявлении, но не ранее 15.05.2003г.</v>
          </cell>
          <cell r="M559">
            <v>37756</v>
          </cell>
          <cell r="N559">
            <v>0.22942857142857145</v>
          </cell>
          <cell r="P559">
            <v>1250000</v>
          </cell>
          <cell r="Q559">
            <v>0.98270440251572322</v>
          </cell>
          <cell r="R559">
            <v>1250000</v>
          </cell>
          <cell r="S559">
            <v>37728</v>
          </cell>
          <cell r="T559" t="str">
            <v>17/04-02</v>
          </cell>
          <cell r="U559" t="str">
            <v>Стерлитамакское ОАО «Подтовары»</v>
          </cell>
          <cell r="V559">
            <v>0.98270400000000002</v>
          </cell>
          <cell r="W559">
            <v>1250000</v>
          </cell>
          <cell r="X559">
            <v>37775</v>
          </cell>
          <cell r="Y559" t="str">
            <v>03/06-02</v>
          </cell>
          <cell r="Z559" t="str">
            <v>ООО «Фирма «Башкирские инвестиции»</v>
          </cell>
          <cell r="AA559">
            <v>0</v>
          </cell>
          <cell r="AB559">
            <v>0.22942857142857145</v>
          </cell>
          <cell r="AC559">
            <v>0</v>
          </cell>
          <cell r="AD559" t="str">
            <v>продан</v>
          </cell>
          <cell r="AE559">
            <v>1</v>
          </cell>
          <cell r="AF559">
            <v>12500</v>
          </cell>
          <cell r="AG559" t="str">
            <v/>
          </cell>
          <cell r="AI559" t="str">
            <v/>
          </cell>
        </row>
        <row r="560">
          <cell r="A560">
            <v>556</v>
          </cell>
          <cell r="B560" t="str">
            <v>диск</v>
          </cell>
          <cell r="C560" t="str">
            <v>51505</v>
          </cell>
          <cell r="D560" t="str">
            <v>51505`810`6`0400`0000016</v>
          </cell>
          <cell r="E560" t="str">
            <v>ООО «Легпроминвест»</v>
          </cell>
          <cell r="F560" t="str">
            <v>прочие</v>
          </cell>
          <cell r="H560" t="str">
            <v>0000402</v>
          </cell>
          <cell r="I560">
            <v>37726</v>
          </cell>
          <cell r="J560">
            <v>3250000</v>
          </cell>
          <cell r="K560" t="str">
            <v>Рубли РФ</v>
          </cell>
          <cell r="L560" t="str">
            <v>по предъявлении, но не ранее 14.04.2004г.</v>
          </cell>
          <cell r="M560">
            <v>38091</v>
          </cell>
          <cell r="N560">
            <v>0.12122246233793141</v>
          </cell>
          <cell r="P560">
            <v>2901200</v>
          </cell>
          <cell r="Q560">
            <v>0.89267692307692303</v>
          </cell>
          <cell r="R560">
            <v>2901200</v>
          </cell>
          <cell r="S560">
            <v>37729</v>
          </cell>
          <cell r="T560" t="str">
            <v>18/04-01</v>
          </cell>
          <cell r="U560" t="str">
            <v>ЗАО ИК «Нефтегазинвест»</v>
          </cell>
          <cell r="V560">
            <v>0.89267700000000005</v>
          </cell>
          <cell r="W560">
            <v>2901200</v>
          </cell>
          <cell r="X560">
            <v>37775</v>
          </cell>
          <cell r="Y560" t="str">
            <v>03/06-02</v>
          </cell>
          <cell r="Z560" t="str">
            <v>ООО «Фирма «Башкирские инвестиции»</v>
          </cell>
          <cell r="AA560">
            <v>0</v>
          </cell>
          <cell r="AB560">
            <v>0.12122246233793141</v>
          </cell>
          <cell r="AC560">
            <v>0</v>
          </cell>
          <cell r="AD560" t="str">
            <v>продан</v>
          </cell>
          <cell r="AE560">
            <v>1</v>
          </cell>
          <cell r="AF560">
            <v>29012</v>
          </cell>
          <cell r="AG560" t="str">
            <v/>
          </cell>
          <cell r="AI560" t="str">
            <v/>
          </cell>
        </row>
        <row r="561">
          <cell r="A561">
            <v>557</v>
          </cell>
          <cell r="B561" t="str">
            <v>диск</v>
          </cell>
          <cell r="C561" t="str">
            <v>51503</v>
          </cell>
          <cell r="D561" t="str">
            <v>51503`810`5`0400`0000011</v>
          </cell>
          <cell r="E561" t="str">
            <v>ЗАО «Стройметресурс»</v>
          </cell>
          <cell r="F561" t="str">
            <v>прочие</v>
          </cell>
          <cell r="H561" t="str">
            <v>0010674</v>
          </cell>
          <cell r="I561">
            <v>37692</v>
          </cell>
          <cell r="J561">
            <v>1000000</v>
          </cell>
          <cell r="K561" t="str">
            <v>Рубли РФ</v>
          </cell>
          <cell r="L561" t="str">
            <v>по предъявлении, но не ранее 29.05.2003г.</v>
          </cell>
          <cell r="M561">
            <v>37770</v>
          </cell>
          <cell r="N561">
            <v>0.25644886078490414</v>
          </cell>
          <cell r="P561">
            <v>972000</v>
          </cell>
          <cell r="Q561">
            <v>0.97199999999999998</v>
          </cell>
          <cell r="R561">
            <v>972000</v>
          </cell>
          <cell r="S561">
            <v>37729</v>
          </cell>
          <cell r="T561" t="str">
            <v>0600/03</v>
          </cell>
          <cell r="U561" t="str">
            <v>ОАО ИФ «ОЛМА»</v>
          </cell>
          <cell r="V561">
            <v>0.97551500000000002</v>
          </cell>
          <cell r="W561">
            <v>975515</v>
          </cell>
          <cell r="X561">
            <v>37740</v>
          </cell>
          <cell r="Y561" t="str">
            <v>29/04-0601-03</v>
          </cell>
          <cell r="Z561" t="str">
            <v>ОАО ИФ «ОЛМА»</v>
          </cell>
          <cell r="AA561">
            <v>3515</v>
          </cell>
          <cell r="AB561">
            <v>0.25644886078490414</v>
          </cell>
          <cell r="AC561">
            <v>0.11999392068836513</v>
          </cell>
          <cell r="AD561" t="str">
            <v>продан</v>
          </cell>
          <cell r="AE561">
            <v>1</v>
          </cell>
          <cell r="AF561">
            <v>9720</v>
          </cell>
          <cell r="AG561" t="str">
            <v/>
          </cell>
          <cell r="AI561" t="str">
            <v/>
          </cell>
        </row>
        <row r="562">
          <cell r="A562">
            <v>558</v>
          </cell>
          <cell r="B562" t="str">
            <v>диск</v>
          </cell>
          <cell r="C562" t="str">
            <v>51503</v>
          </cell>
          <cell r="D562" t="str">
            <v>51503`810`5`0400`0000011</v>
          </cell>
          <cell r="E562" t="str">
            <v>ЗАО «Стройметресурс»</v>
          </cell>
          <cell r="F562" t="str">
            <v>прочие</v>
          </cell>
          <cell r="H562" t="str">
            <v>0010675</v>
          </cell>
          <cell r="I562">
            <v>37692</v>
          </cell>
          <cell r="J562">
            <v>1000000</v>
          </cell>
          <cell r="K562" t="str">
            <v>Рубли РФ</v>
          </cell>
          <cell r="L562" t="str">
            <v>по предъявлении, но не ранее 29.05.2003г.</v>
          </cell>
          <cell r="M562">
            <v>37770</v>
          </cell>
          <cell r="N562">
            <v>0.25644886078490414</v>
          </cell>
          <cell r="P562">
            <v>972000</v>
          </cell>
          <cell r="Q562">
            <v>0.97199999999999998</v>
          </cell>
          <cell r="R562">
            <v>972000</v>
          </cell>
          <cell r="S562">
            <v>37729</v>
          </cell>
          <cell r="T562" t="str">
            <v>0600/03</v>
          </cell>
          <cell r="U562" t="str">
            <v>ОАО ИФ «ОЛМА»</v>
          </cell>
          <cell r="V562">
            <v>0.97551500000000002</v>
          </cell>
          <cell r="W562">
            <v>975515</v>
          </cell>
          <cell r="X562">
            <v>37740</v>
          </cell>
          <cell r="Y562" t="str">
            <v>29/04-0601-03</v>
          </cell>
          <cell r="Z562" t="str">
            <v>ОАО ИФ «ОЛМА»</v>
          </cell>
          <cell r="AA562">
            <v>3515</v>
          </cell>
          <cell r="AB562">
            <v>0.25644886078490414</v>
          </cell>
          <cell r="AC562">
            <v>0.11999392068836513</v>
          </cell>
          <cell r="AD562" t="str">
            <v>продан</v>
          </cell>
          <cell r="AE562">
            <v>1</v>
          </cell>
          <cell r="AF562">
            <v>9720</v>
          </cell>
          <cell r="AG562" t="str">
            <v/>
          </cell>
          <cell r="AI562" t="str">
            <v/>
          </cell>
        </row>
        <row r="563">
          <cell r="A563">
            <v>559</v>
          </cell>
          <cell r="B563" t="str">
            <v>диск</v>
          </cell>
          <cell r="C563" t="str">
            <v>51503</v>
          </cell>
          <cell r="D563" t="str">
            <v>51503`810`5`0400`0000011</v>
          </cell>
          <cell r="E563" t="str">
            <v>ЗАО «Стройметресурс»</v>
          </cell>
          <cell r="F563" t="str">
            <v>прочие</v>
          </cell>
          <cell r="H563" t="str">
            <v>0010676</v>
          </cell>
          <cell r="I563">
            <v>37692</v>
          </cell>
          <cell r="J563">
            <v>1000000</v>
          </cell>
          <cell r="K563" t="str">
            <v>Рубли РФ</v>
          </cell>
          <cell r="L563" t="str">
            <v>по предъявлении, но не ранее 29.05.2003г.</v>
          </cell>
          <cell r="M563">
            <v>37770</v>
          </cell>
          <cell r="N563">
            <v>0.25644886078490414</v>
          </cell>
          <cell r="P563">
            <v>972000</v>
          </cell>
          <cell r="Q563">
            <v>0.97199999999999998</v>
          </cell>
          <cell r="R563">
            <v>972000</v>
          </cell>
          <cell r="S563">
            <v>37729</v>
          </cell>
          <cell r="T563" t="str">
            <v>0600/03</v>
          </cell>
          <cell r="U563" t="str">
            <v>ОАО ИФ «ОЛМА»</v>
          </cell>
          <cell r="V563">
            <v>0.97551500000000002</v>
          </cell>
          <cell r="W563">
            <v>975515</v>
          </cell>
          <cell r="X563">
            <v>37740</v>
          </cell>
          <cell r="Y563" t="str">
            <v>29/04-0601-03</v>
          </cell>
          <cell r="Z563" t="str">
            <v>ОАО ИФ «ОЛМА»</v>
          </cell>
          <cell r="AA563">
            <v>3515</v>
          </cell>
          <cell r="AB563">
            <v>0.25644886078490414</v>
          </cell>
          <cell r="AC563">
            <v>0.11999392068836513</v>
          </cell>
          <cell r="AD563" t="str">
            <v>продан</v>
          </cell>
          <cell r="AE563">
            <v>1</v>
          </cell>
          <cell r="AF563">
            <v>9720</v>
          </cell>
          <cell r="AG563" t="str">
            <v/>
          </cell>
          <cell r="AI563" t="str">
            <v/>
          </cell>
        </row>
        <row r="564">
          <cell r="A564">
            <v>560</v>
          </cell>
          <cell r="B564" t="str">
            <v>диск</v>
          </cell>
          <cell r="C564" t="str">
            <v>51503</v>
          </cell>
          <cell r="D564" t="str">
            <v>51503`810`5`0400`0000011</v>
          </cell>
          <cell r="E564" t="str">
            <v>ЗАО «Стройметресурс»</v>
          </cell>
          <cell r="F564" t="str">
            <v>прочие</v>
          </cell>
          <cell r="H564" t="str">
            <v>0010677</v>
          </cell>
          <cell r="I564">
            <v>37692</v>
          </cell>
          <cell r="J564">
            <v>1000000</v>
          </cell>
          <cell r="K564" t="str">
            <v>Рубли РФ</v>
          </cell>
          <cell r="L564" t="str">
            <v>по предъявлении, но не ранее 29.05.2003г.</v>
          </cell>
          <cell r="M564">
            <v>37770</v>
          </cell>
          <cell r="N564">
            <v>0.25644886078490414</v>
          </cell>
          <cell r="P564">
            <v>972000</v>
          </cell>
          <cell r="Q564">
            <v>0.97199999999999998</v>
          </cell>
          <cell r="R564">
            <v>972000</v>
          </cell>
          <cell r="S564">
            <v>37729</v>
          </cell>
          <cell r="T564" t="str">
            <v>0600/03</v>
          </cell>
          <cell r="U564" t="str">
            <v>ОАО ИФ «ОЛМА»</v>
          </cell>
          <cell r="V564">
            <v>0.97551500000000002</v>
          </cell>
          <cell r="W564">
            <v>975515</v>
          </cell>
          <cell r="X564">
            <v>37740</v>
          </cell>
          <cell r="Y564" t="str">
            <v>29/04-0601-03</v>
          </cell>
          <cell r="Z564" t="str">
            <v>ОАО ИФ «ОЛМА»</v>
          </cell>
          <cell r="AA564">
            <v>3515</v>
          </cell>
          <cell r="AB564">
            <v>0.25644886078490414</v>
          </cell>
          <cell r="AC564">
            <v>0.11999392068836513</v>
          </cell>
          <cell r="AD564" t="str">
            <v>продан</v>
          </cell>
          <cell r="AE564">
            <v>1</v>
          </cell>
          <cell r="AF564">
            <v>9720</v>
          </cell>
          <cell r="AG564" t="str">
            <v/>
          </cell>
          <cell r="AI564" t="str">
            <v/>
          </cell>
        </row>
        <row r="565">
          <cell r="A565">
            <v>561</v>
          </cell>
          <cell r="B565" t="str">
            <v>диск</v>
          </cell>
          <cell r="C565" t="str">
            <v>51503</v>
          </cell>
          <cell r="D565" t="str">
            <v>51503`810`5`0400`0000011</v>
          </cell>
          <cell r="E565" t="str">
            <v>ЗАО «Стройметресурс»</v>
          </cell>
          <cell r="F565" t="str">
            <v>прочие</v>
          </cell>
          <cell r="H565" t="str">
            <v>0010678</v>
          </cell>
          <cell r="I565">
            <v>37692</v>
          </cell>
          <cell r="J565">
            <v>1000000</v>
          </cell>
          <cell r="K565" t="str">
            <v>Рубли РФ</v>
          </cell>
          <cell r="L565" t="str">
            <v>по предъявлении, но не ранее 29.05.2003г.</v>
          </cell>
          <cell r="M565">
            <v>37770</v>
          </cell>
          <cell r="N565">
            <v>0.25644886078490414</v>
          </cell>
          <cell r="P565">
            <v>972000</v>
          </cell>
          <cell r="Q565">
            <v>0.97199999999999998</v>
          </cell>
          <cell r="R565">
            <v>972000</v>
          </cell>
          <cell r="S565">
            <v>37729</v>
          </cell>
          <cell r="T565" t="str">
            <v>0600/03</v>
          </cell>
          <cell r="U565" t="str">
            <v>ОАО ИФ «ОЛМА»</v>
          </cell>
          <cell r="V565">
            <v>0.97551500000000002</v>
          </cell>
          <cell r="W565">
            <v>975515</v>
          </cell>
          <cell r="X565">
            <v>37740</v>
          </cell>
          <cell r="Y565" t="str">
            <v>29/04-0601-03</v>
          </cell>
          <cell r="Z565" t="str">
            <v>ОАО ИФ «ОЛМА»</v>
          </cell>
          <cell r="AA565">
            <v>3515</v>
          </cell>
          <cell r="AB565">
            <v>0.25644886078490414</v>
          </cell>
          <cell r="AC565">
            <v>0.11999392068836513</v>
          </cell>
          <cell r="AD565" t="str">
            <v>продан</v>
          </cell>
          <cell r="AE565">
            <v>1</v>
          </cell>
          <cell r="AF565">
            <v>9720</v>
          </cell>
          <cell r="AG565" t="str">
            <v/>
          </cell>
          <cell r="AI565" t="str">
            <v/>
          </cell>
        </row>
        <row r="566">
          <cell r="A566">
            <v>562</v>
          </cell>
          <cell r="B566" t="str">
            <v>диск</v>
          </cell>
          <cell r="C566" t="str">
            <v>51503</v>
          </cell>
          <cell r="D566" t="str">
            <v>51503`810`5`0400`0000011</v>
          </cell>
          <cell r="E566" t="str">
            <v>ЗАО «Стройметресурс»</v>
          </cell>
          <cell r="F566" t="str">
            <v>прочие</v>
          </cell>
          <cell r="H566" t="str">
            <v>0010679</v>
          </cell>
          <cell r="I566">
            <v>37692</v>
          </cell>
          <cell r="J566">
            <v>1000000</v>
          </cell>
          <cell r="K566" t="str">
            <v>Рубли РФ</v>
          </cell>
          <cell r="L566" t="str">
            <v>по предъявлении, но не ранее 29.05.2003г.</v>
          </cell>
          <cell r="M566">
            <v>37770</v>
          </cell>
          <cell r="N566">
            <v>0.25644886078490414</v>
          </cell>
          <cell r="P566">
            <v>972000</v>
          </cell>
          <cell r="Q566">
            <v>0.97199999999999998</v>
          </cell>
          <cell r="R566">
            <v>972000</v>
          </cell>
          <cell r="S566">
            <v>37729</v>
          </cell>
          <cell r="T566" t="str">
            <v>0600/03</v>
          </cell>
          <cell r="U566" t="str">
            <v>ОАО ИФ «ОЛМА»</v>
          </cell>
          <cell r="V566">
            <v>0.97551500000000002</v>
          </cell>
          <cell r="W566">
            <v>975515</v>
          </cell>
          <cell r="X566">
            <v>37740</v>
          </cell>
          <cell r="Y566" t="str">
            <v>29/04-0601-03</v>
          </cell>
          <cell r="Z566" t="str">
            <v>ОАО ИФ «ОЛМА»</v>
          </cell>
          <cell r="AA566">
            <v>3515</v>
          </cell>
          <cell r="AB566">
            <v>0.25644886078490414</v>
          </cell>
          <cell r="AC566">
            <v>0.11999392068836513</v>
          </cell>
          <cell r="AD566" t="str">
            <v>продан</v>
          </cell>
          <cell r="AF566" t="str">
            <v/>
          </cell>
          <cell r="AG566" t="str">
            <v/>
          </cell>
          <cell r="AI566" t="str">
            <v/>
          </cell>
        </row>
        <row r="567">
          <cell r="A567">
            <v>563</v>
          </cell>
          <cell r="B567" t="str">
            <v>диск</v>
          </cell>
          <cell r="C567" t="str">
            <v>51503</v>
          </cell>
          <cell r="D567" t="str">
            <v>51503`810`5`0400`0000011</v>
          </cell>
          <cell r="E567" t="str">
            <v>ЗАО «Стройметресурс»</v>
          </cell>
          <cell r="F567" t="str">
            <v>прочие</v>
          </cell>
          <cell r="H567" t="str">
            <v>0010680</v>
          </cell>
          <cell r="I567">
            <v>37692</v>
          </cell>
          <cell r="J567">
            <v>1000000</v>
          </cell>
          <cell r="K567" t="str">
            <v>Рубли РФ</v>
          </cell>
          <cell r="L567" t="str">
            <v>по предъявлении, но не ранее 29.05.2003г.</v>
          </cell>
          <cell r="M567">
            <v>37770</v>
          </cell>
          <cell r="N567">
            <v>0.25644886078490414</v>
          </cell>
          <cell r="P567">
            <v>972000</v>
          </cell>
          <cell r="Q567">
            <v>0.97199999999999998</v>
          </cell>
          <cell r="R567">
            <v>972000</v>
          </cell>
          <cell r="S567">
            <v>37729</v>
          </cell>
          <cell r="T567" t="str">
            <v>0600/03</v>
          </cell>
          <cell r="U567" t="str">
            <v>ОАО ИФ «ОЛМА»</v>
          </cell>
          <cell r="V567">
            <v>0.97551500000000002</v>
          </cell>
          <cell r="W567">
            <v>975515</v>
          </cell>
          <cell r="X567">
            <v>37740</v>
          </cell>
          <cell r="Y567" t="str">
            <v>29/04-0601-03</v>
          </cell>
          <cell r="Z567" t="str">
            <v>ОАО ИФ «ОЛМА»</v>
          </cell>
          <cell r="AA567">
            <v>3515</v>
          </cell>
          <cell r="AB567">
            <v>0.25644886078490414</v>
          </cell>
          <cell r="AC567">
            <v>0.11999392068836513</v>
          </cell>
          <cell r="AD567" t="str">
            <v>продан</v>
          </cell>
          <cell r="AF567" t="str">
            <v/>
          </cell>
          <cell r="AG567" t="str">
            <v/>
          </cell>
          <cell r="AI567" t="str">
            <v/>
          </cell>
        </row>
        <row r="568">
          <cell r="A568">
            <v>564</v>
          </cell>
          <cell r="B568" t="str">
            <v>диск</v>
          </cell>
          <cell r="C568" t="str">
            <v>51503</v>
          </cell>
          <cell r="D568" t="str">
            <v>51503`810`5`0400`0000011</v>
          </cell>
          <cell r="E568" t="str">
            <v>ЗАО «Стройметресурс»</v>
          </cell>
          <cell r="F568" t="str">
            <v>прочие</v>
          </cell>
          <cell r="H568" t="str">
            <v>0010681</v>
          </cell>
          <cell r="I568">
            <v>37692</v>
          </cell>
          <cell r="J568">
            <v>1000000</v>
          </cell>
          <cell r="K568" t="str">
            <v>Рубли РФ</v>
          </cell>
          <cell r="L568" t="str">
            <v>по предъявлении, но не ранее 29.05.2003г.</v>
          </cell>
          <cell r="M568">
            <v>37770</v>
          </cell>
          <cell r="N568">
            <v>0.25644886078490414</v>
          </cell>
          <cell r="P568">
            <v>972000</v>
          </cell>
          <cell r="Q568">
            <v>0.97199999999999998</v>
          </cell>
          <cell r="R568">
            <v>972000</v>
          </cell>
          <cell r="S568">
            <v>37729</v>
          </cell>
          <cell r="T568" t="str">
            <v>0600/03</v>
          </cell>
          <cell r="U568" t="str">
            <v>ОАО ИФ «ОЛМА»</v>
          </cell>
          <cell r="V568">
            <v>0.97551500000000002</v>
          </cell>
          <cell r="W568">
            <v>975515</v>
          </cell>
          <cell r="X568">
            <v>37740</v>
          </cell>
          <cell r="Y568" t="str">
            <v>29/04-0601-03</v>
          </cell>
          <cell r="Z568" t="str">
            <v>ОАО ИФ «ОЛМА»</v>
          </cell>
          <cell r="AA568">
            <v>3515</v>
          </cell>
          <cell r="AB568">
            <v>0.25644886078490414</v>
          </cell>
          <cell r="AC568">
            <v>0.11999392068836513</v>
          </cell>
          <cell r="AD568" t="str">
            <v>продан</v>
          </cell>
          <cell r="AF568" t="str">
            <v/>
          </cell>
          <cell r="AG568" t="str">
            <v/>
          </cell>
          <cell r="AI568" t="str">
            <v/>
          </cell>
        </row>
        <row r="569">
          <cell r="A569">
            <v>565</v>
          </cell>
          <cell r="B569" t="str">
            <v>диск</v>
          </cell>
          <cell r="C569" t="str">
            <v>51502</v>
          </cell>
          <cell r="D569" t="str">
            <v>51502`810`5`0400`0000012</v>
          </cell>
          <cell r="E569" t="str">
            <v>ОАО «Стеклонит»</v>
          </cell>
          <cell r="F569" t="str">
            <v>прочие</v>
          </cell>
          <cell r="H569" t="str">
            <v>000004</v>
          </cell>
          <cell r="I569">
            <v>37729</v>
          </cell>
          <cell r="J569">
            <v>664019.57999999996</v>
          </cell>
          <cell r="K569" t="str">
            <v>Рубли РФ</v>
          </cell>
          <cell r="L569" t="str">
            <v>по предъявлении, но не ранее 16.05.2003г.</v>
          </cell>
          <cell r="M569">
            <v>37757</v>
          </cell>
          <cell r="N569">
            <v>0.18000008608827472</v>
          </cell>
          <cell r="P569">
            <v>654975.53</v>
          </cell>
          <cell r="Q569">
            <v>0.98637984440157633</v>
          </cell>
          <cell r="R569">
            <v>654975.53</v>
          </cell>
          <cell r="S569">
            <v>37729</v>
          </cell>
          <cell r="T569" t="str">
            <v>18/04-04</v>
          </cell>
          <cell r="U569" t="str">
            <v>ОАО «Стеклонит»</v>
          </cell>
          <cell r="V569">
            <v>1</v>
          </cell>
          <cell r="W569">
            <v>664019.57999999996</v>
          </cell>
          <cell r="X569">
            <v>37757</v>
          </cell>
          <cell r="Y569" t="str">
            <v>16/05-103</v>
          </cell>
          <cell r="Z569" t="str">
            <v>ОАО «Стеклонит»</v>
          </cell>
          <cell r="AA569">
            <v>9044.0499999999302</v>
          </cell>
          <cell r="AB569">
            <v>0.18000008608827472</v>
          </cell>
          <cell r="AC569">
            <v>0.18000008608827472</v>
          </cell>
          <cell r="AD569" t="str">
            <v>предъявлен</v>
          </cell>
          <cell r="AE569">
            <v>1</v>
          </cell>
          <cell r="AF569">
            <v>6549.7553000000007</v>
          </cell>
          <cell r="AG569" t="str">
            <v/>
          </cell>
          <cell r="AI569" t="str">
            <v/>
          </cell>
        </row>
        <row r="570">
          <cell r="A570">
            <v>566</v>
          </cell>
          <cell r="B570" t="str">
            <v>диск</v>
          </cell>
          <cell r="C570" t="str">
            <v>51503</v>
          </cell>
          <cell r="D570" t="str">
            <v>51503`810`0`0400`0000016</v>
          </cell>
          <cell r="E570" t="str">
            <v>Общество с ограниченной ответственностью Торгово-производственное предприятие «ПРОФИ»</v>
          </cell>
          <cell r="F570" t="str">
            <v>прочие</v>
          </cell>
          <cell r="H570" t="str">
            <v>0000401</v>
          </cell>
          <cell r="I570">
            <v>37732</v>
          </cell>
          <cell r="J570">
            <v>1532301.37</v>
          </cell>
          <cell r="K570" t="str">
            <v>Рубли РФ</v>
          </cell>
          <cell r="L570" t="str">
            <v>по предъявлении, но не ранее 30.05.2003г.</v>
          </cell>
          <cell r="M570">
            <v>37771</v>
          </cell>
          <cell r="N570">
            <v>0.20153846239316311</v>
          </cell>
          <cell r="P570">
            <v>1500000</v>
          </cell>
          <cell r="Q570">
            <v>0.97891970167722286</v>
          </cell>
          <cell r="R570">
            <v>1500000</v>
          </cell>
          <cell r="S570">
            <v>37732</v>
          </cell>
          <cell r="T570" t="str">
            <v>21/04-02</v>
          </cell>
          <cell r="U570" t="str">
            <v>Общество с ограниченной ответственностью Торгово-производственное предприятие «ПРОФИ»</v>
          </cell>
          <cell r="V570">
            <v>1</v>
          </cell>
          <cell r="W570">
            <v>1532301.37</v>
          </cell>
          <cell r="X570">
            <v>37771</v>
          </cell>
          <cell r="Y570" t="str">
            <v>30/05-101</v>
          </cell>
          <cell r="Z570" t="str">
            <v>Общество с ограниченной ответственностью Торгово производственное предприятие «ПРОФИ»</v>
          </cell>
          <cell r="AA570">
            <v>32301.370000000112</v>
          </cell>
          <cell r="AB570">
            <v>0.20153846239316311</v>
          </cell>
          <cell r="AC570">
            <v>0.20153846239316311</v>
          </cell>
          <cell r="AD570" t="str">
            <v>предъявлен</v>
          </cell>
          <cell r="AE570">
            <v>1</v>
          </cell>
          <cell r="AF570">
            <v>15000</v>
          </cell>
          <cell r="AG570" t="str">
            <v/>
          </cell>
          <cell r="AI570" t="str">
            <v/>
          </cell>
        </row>
        <row r="571">
          <cell r="A571">
            <v>567</v>
          </cell>
          <cell r="B571" t="str">
            <v>диск</v>
          </cell>
          <cell r="C571" t="str">
            <v>51501</v>
          </cell>
          <cell r="D571" t="str">
            <v>51501`810`6`0400`0000023</v>
          </cell>
          <cell r="E571" t="str">
            <v>ОАО «Стеклонит»</v>
          </cell>
          <cell r="F571" t="str">
            <v>прочие</v>
          </cell>
          <cell r="H571" t="str">
            <v>0000005</v>
          </cell>
          <cell r="I571">
            <v>37736</v>
          </cell>
          <cell r="J571">
            <v>453050</v>
          </cell>
          <cell r="K571" t="str">
            <v>Рубли РФ</v>
          </cell>
          <cell r="L571" t="str">
            <v>По предъявлении, но не ранее 26.05.2003г.</v>
          </cell>
          <cell r="M571">
            <v>37767</v>
          </cell>
          <cell r="N571">
            <v>0.18048517156293228</v>
          </cell>
          <cell r="P571">
            <v>446210.1</v>
          </cell>
          <cell r="Q571">
            <v>0.98490254938748478</v>
          </cell>
          <cell r="R571">
            <v>446210.1</v>
          </cell>
          <cell r="S571">
            <v>37736</v>
          </cell>
          <cell r="T571" t="str">
            <v>25/04-02</v>
          </cell>
          <cell r="U571" t="str">
            <v>ОАО «Стеклонит»</v>
          </cell>
          <cell r="V571">
            <v>1</v>
          </cell>
          <cell r="W571">
            <v>453050</v>
          </cell>
          <cell r="X571">
            <v>37768</v>
          </cell>
          <cell r="Y571" t="str">
            <v>27/05-101</v>
          </cell>
          <cell r="Z571" t="str">
            <v>ОАО «Стеклонит»</v>
          </cell>
          <cell r="AA571">
            <v>6839.9000000000233</v>
          </cell>
          <cell r="AB571">
            <v>0.18048517156293228</v>
          </cell>
          <cell r="AC571">
            <v>0.17484500995159066</v>
          </cell>
          <cell r="AD571" t="str">
            <v>предъявлен</v>
          </cell>
          <cell r="AE571">
            <v>1</v>
          </cell>
          <cell r="AF571">
            <v>4462.1009999999997</v>
          </cell>
          <cell r="AG571" t="str">
            <v/>
          </cell>
          <cell r="AI571" t="str">
            <v/>
          </cell>
        </row>
        <row r="572">
          <cell r="A572">
            <v>568</v>
          </cell>
          <cell r="B572" t="str">
            <v>диск</v>
          </cell>
          <cell r="C572" t="str">
            <v>51402</v>
          </cell>
          <cell r="D572" t="str">
            <v>51402`810`6`0400`0000038</v>
          </cell>
          <cell r="E572" t="str">
            <v>АКБ «Гранит»</v>
          </cell>
          <cell r="F572" t="str">
            <v>банк</v>
          </cell>
          <cell r="H572" t="str">
            <v>0001486</v>
          </cell>
          <cell r="I572">
            <v>37699</v>
          </cell>
          <cell r="J572">
            <v>1000000</v>
          </cell>
          <cell r="K572" t="str">
            <v>Рубли РФ</v>
          </cell>
          <cell r="L572" t="str">
            <v>24 апреля 2003г.</v>
          </cell>
          <cell r="M572">
            <v>37735</v>
          </cell>
          <cell r="N572">
            <v>0.62070329937025726</v>
          </cell>
          <cell r="P572">
            <v>998302.33</v>
          </cell>
          <cell r="Q572">
            <v>0.9983023299999999</v>
          </cell>
          <cell r="R572">
            <v>998302.33</v>
          </cell>
          <cell r="S572">
            <v>37734</v>
          </cell>
          <cell r="T572" t="str">
            <v>23/04-01</v>
          </cell>
          <cell r="U572" t="str">
            <v>ООО «Регистр»</v>
          </cell>
          <cell r="V572">
            <v>0.99885400000000002</v>
          </cell>
          <cell r="W572">
            <v>998854</v>
          </cell>
          <cell r="X572">
            <v>37735</v>
          </cell>
          <cell r="Y572" t="str">
            <v>0569/03</v>
          </cell>
          <cell r="Z572" t="str">
            <v>ОАО ИФ «ОЛМА»</v>
          </cell>
          <cell r="AA572">
            <v>551.67000000004191</v>
          </cell>
          <cell r="AB572">
            <v>0.62070329937025726</v>
          </cell>
          <cell r="AC572">
            <v>0.20170197338917892</v>
          </cell>
          <cell r="AD572" t="str">
            <v>обменен</v>
          </cell>
          <cell r="AE572">
            <v>1</v>
          </cell>
          <cell r="AF572">
            <v>9983.0232999999989</v>
          </cell>
          <cell r="AG572" t="str">
            <v/>
          </cell>
          <cell r="AI572" t="str">
            <v/>
          </cell>
        </row>
        <row r="573">
          <cell r="A573">
            <v>569</v>
          </cell>
          <cell r="B573" t="str">
            <v>диск</v>
          </cell>
          <cell r="C573" t="str">
            <v>51402</v>
          </cell>
          <cell r="D573" t="str">
            <v>51402`810`6`0400`0000038</v>
          </cell>
          <cell r="E573" t="str">
            <v>АКБ «Гранит»</v>
          </cell>
          <cell r="F573" t="str">
            <v>банк</v>
          </cell>
          <cell r="H573" t="str">
            <v>0001487</v>
          </cell>
          <cell r="I573">
            <v>37699</v>
          </cell>
          <cell r="J573">
            <v>1000000</v>
          </cell>
          <cell r="K573" t="str">
            <v>Рубли РФ</v>
          </cell>
          <cell r="L573" t="str">
            <v>24 апреля 2003г.</v>
          </cell>
          <cell r="M573">
            <v>37735</v>
          </cell>
          <cell r="N573">
            <v>0.62070329937025726</v>
          </cell>
          <cell r="P573">
            <v>998302.33</v>
          </cell>
          <cell r="Q573">
            <v>0.9983023299999999</v>
          </cell>
          <cell r="R573">
            <v>998302.33</v>
          </cell>
          <cell r="S573">
            <v>37734</v>
          </cell>
          <cell r="T573" t="str">
            <v>23/04-01</v>
          </cell>
          <cell r="U573" t="str">
            <v>ООО «Регистр»</v>
          </cell>
          <cell r="V573">
            <v>0.99885400000000002</v>
          </cell>
          <cell r="W573">
            <v>998854</v>
          </cell>
          <cell r="X573">
            <v>37735</v>
          </cell>
          <cell r="Y573" t="str">
            <v>0569/03</v>
          </cell>
          <cell r="Z573" t="str">
            <v>ОАО ИФ «ОЛМА»</v>
          </cell>
          <cell r="AA573">
            <v>551.67000000004191</v>
          </cell>
          <cell r="AB573">
            <v>0.62070329937025726</v>
          </cell>
          <cell r="AC573">
            <v>0.20170197338917892</v>
          </cell>
          <cell r="AD573" t="str">
            <v>обменен</v>
          </cell>
          <cell r="AE573">
            <v>1</v>
          </cell>
          <cell r="AF573">
            <v>9983.0232999999989</v>
          </cell>
          <cell r="AG573" t="str">
            <v/>
          </cell>
          <cell r="AI573" t="str">
            <v/>
          </cell>
        </row>
        <row r="574">
          <cell r="A574">
            <v>570</v>
          </cell>
          <cell r="B574" t="str">
            <v>диск</v>
          </cell>
          <cell r="C574" t="str">
            <v>51402</v>
          </cell>
          <cell r="D574" t="str">
            <v>51402`810`6`0400`0000038</v>
          </cell>
          <cell r="E574" t="str">
            <v>АКБ «Гранит»</v>
          </cell>
          <cell r="F574" t="str">
            <v>банк</v>
          </cell>
          <cell r="H574" t="str">
            <v>0001488</v>
          </cell>
          <cell r="I574">
            <v>37699</v>
          </cell>
          <cell r="J574">
            <v>1000000</v>
          </cell>
          <cell r="K574" t="str">
            <v>Рубли РФ</v>
          </cell>
          <cell r="L574" t="str">
            <v>24 апреля 2003г.</v>
          </cell>
          <cell r="M574">
            <v>37735</v>
          </cell>
          <cell r="N574">
            <v>0.62070329937025726</v>
          </cell>
          <cell r="P574">
            <v>998302.33</v>
          </cell>
          <cell r="Q574">
            <v>0.9983023299999999</v>
          </cell>
          <cell r="R574">
            <v>998302.33</v>
          </cell>
          <cell r="S574">
            <v>37734</v>
          </cell>
          <cell r="T574" t="str">
            <v>23/04-01</v>
          </cell>
          <cell r="U574" t="str">
            <v>ООО «Регистр»</v>
          </cell>
          <cell r="V574">
            <v>0.99885400000000002</v>
          </cell>
          <cell r="W574">
            <v>998854</v>
          </cell>
          <cell r="X574">
            <v>37735</v>
          </cell>
          <cell r="Y574" t="str">
            <v>0569/03</v>
          </cell>
          <cell r="Z574" t="str">
            <v>ОАО ИФ «ОЛМА»</v>
          </cell>
          <cell r="AA574">
            <v>551.67000000004191</v>
          </cell>
          <cell r="AB574">
            <v>0.62070329937025726</v>
          </cell>
          <cell r="AC574">
            <v>0.20170197338917892</v>
          </cell>
          <cell r="AD574" t="str">
            <v>обменен</v>
          </cell>
          <cell r="AE574">
            <v>1</v>
          </cell>
          <cell r="AF574">
            <v>9983.0232999999989</v>
          </cell>
          <cell r="AG574" t="str">
            <v/>
          </cell>
          <cell r="AI574" t="str">
            <v/>
          </cell>
        </row>
        <row r="575">
          <cell r="A575">
            <v>571</v>
          </cell>
          <cell r="B575" t="str">
            <v>диск</v>
          </cell>
          <cell r="C575" t="str">
            <v>51402</v>
          </cell>
          <cell r="D575" t="str">
            <v>51402`810`6`0400`0000038</v>
          </cell>
          <cell r="E575" t="str">
            <v>АКБ «Гранит»</v>
          </cell>
          <cell r="F575" t="str">
            <v>банк</v>
          </cell>
          <cell r="H575" t="str">
            <v>0001489</v>
          </cell>
          <cell r="I575">
            <v>37699</v>
          </cell>
          <cell r="J575">
            <v>1000000</v>
          </cell>
          <cell r="K575" t="str">
            <v>Рубли РФ</v>
          </cell>
          <cell r="L575" t="str">
            <v>24 апреля 2003г.</v>
          </cell>
          <cell r="M575">
            <v>37735</v>
          </cell>
          <cell r="N575">
            <v>0.60064896218647768</v>
          </cell>
          <cell r="P575">
            <v>998357.09</v>
          </cell>
          <cell r="Q575">
            <v>0.99835708999999995</v>
          </cell>
          <cell r="R575">
            <v>998357.09</v>
          </cell>
          <cell r="S575">
            <v>37734</v>
          </cell>
          <cell r="T575" t="str">
            <v>23/04-02</v>
          </cell>
          <cell r="U575" t="str">
            <v>ООО «Уральская нефтепромышленная компания»</v>
          </cell>
          <cell r="V575">
            <v>0.99885400000000002</v>
          </cell>
          <cell r="W575">
            <v>998854</v>
          </cell>
          <cell r="X575">
            <v>37735</v>
          </cell>
          <cell r="Y575" t="str">
            <v>0569/03</v>
          </cell>
          <cell r="Z575" t="str">
            <v>ОАО ИФ «ОЛМА»</v>
          </cell>
          <cell r="AA575">
            <v>496.9100000000326</v>
          </cell>
          <cell r="AB575">
            <v>0.60064896218647768</v>
          </cell>
          <cell r="AC575">
            <v>0.18167061847581198</v>
          </cell>
          <cell r="AD575" t="str">
            <v>обменен</v>
          </cell>
          <cell r="AF575" t="str">
            <v/>
          </cell>
          <cell r="AG575" t="str">
            <v/>
          </cell>
          <cell r="AI575" t="str">
            <v/>
          </cell>
        </row>
        <row r="576">
          <cell r="A576">
            <v>572</v>
          </cell>
          <cell r="B576" t="str">
            <v>диск</v>
          </cell>
          <cell r="C576" t="str">
            <v>51402</v>
          </cell>
          <cell r="D576" t="str">
            <v>51402`810`6`0400`0000038</v>
          </cell>
          <cell r="E576" t="str">
            <v>АКБ «Гранит»</v>
          </cell>
          <cell r="F576" t="str">
            <v>банк</v>
          </cell>
          <cell r="H576" t="str">
            <v>0001490</v>
          </cell>
          <cell r="I576">
            <v>37699</v>
          </cell>
          <cell r="J576">
            <v>1000000</v>
          </cell>
          <cell r="K576" t="str">
            <v>Рубли РФ</v>
          </cell>
          <cell r="L576" t="str">
            <v>24 апреля 2003г.</v>
          </cell>
          <cell r="M576">
            <v>37735</v>
          </cell>
          <cell r="N576">
            <v>0.60064896218647768</v>
          </cell>
          <cell r="P576">
            <v>998357.09</v>
          </cell>
          <cell r="Q576">
            <v>0.99835708999999995</v>
          </cell>
          <cell r="R576">
            <v>998357.09</v>
          </cell>
          <cell r="S576">
            <v>37734</v>
          </cell>
          <cell r="T576" t="str">
            <v>23/04-02</v>
          </cell>
          <cell r="U576" t="str">
            <v>ООО «Уральская нефтепромышленная компания»</v>
          </cell>
          <cell r="V576">
            <v>0.99885400000000002</v>
          </cell>
          <cell r="W576">
            <v>998854</v>
          </cell>
          <cell r="X576">
            <v>37735</v>
          </cell>
          <cell r="Y576" t="str">
            <v>0569/03</v>
          </cell>
          <cell r="Z576" t="str">
            <v>ОАО ИФ «ОЛМА»</v>
          </cell>
          <cell r="AA576">
            <v>496.9100000000326</v>
          </cell>
          <cell r="AB576">
            <v>0.60064896218647768</v>
          </cell>
          <cell r="AC576">
            <v>0.18167061847581198</v>
          </cell>
          <cell r="AD576" t="str">
            <v>обменен</v>
          </cell>
          <cell r="AF576" t="str">
            <v/>
          </cell>
          <cell r="AG576" t="str">
            <v/>
          </cell>
          <cell r="AI576" t="str">
            <v/>
          </cell>
        </row>
        <row r="577">
          <cell r="A577">
            <v>573</v>
          </cell>
          <cell r="B577" t="str">
            <v>диск</v>
          </cell>
          <cell r="C577" t="str">
            <v>51402</v>
          </cell>
          <cell r="D577" t="str">
            <v>51402`810`6`0400`0000038</v>
          </cell>
          <cell r="E577" t="str">
            <v>АКБ «Гранит»</v>
          </cell>
          <cell r="F577" t="str">
            <v>банк</v>
          </cell>
          <cell r="H577" t="str">
            <v>0001491</v>
          </cell>
          <cell r="I577">
            <v>37699</v>
          </cell>
          <cell r="J577">
            <v>1000000</v>
          </cell>
          <cell r="K577" t="str">
            <v>Рубли РФ</v>
          </cell>
          <cell r="L577" t="str">
            <v>24 апреля 2003г.</v>
          </cell>
          <cell r="M577">
            <v>37735</v>
          </cell>
          <cell r="N577">
            <v>0.60064896218647768</v>
          </cell>
          <cell r="P577">
            <v>998357.09</v>
          </cell>
          <cell r="Q577">
            <v>0.99835708999999995</v>
          </cell>
          <cell r="R577">
            <v>998357.09</v>
          </cell>
          <cell r="S577">
            <v>37734</v>
          </cell>
          <cell r="T577" t="str">
            <v>23/04-02</v>
          </cell>
          <cell r="U577" t="str">
            <v>ООО «Уральская нефтепромышленная компания»</v>
          </cell>
          <cell r="V577">
            <v>0.99885400000000002</v>
          </cell>
          <cell r="W577">
            <v>998854</v>
          </cell>
          <cell r="X577">
            <v>37735</v>
          </cell>
          <cell r="Y577" t="str">
            <v>0569/03</v>
          </cell>
          <cell r="Z577" t="str">
            <v>ОАО ИФ «ОЛМА»</v>
          </cell>
          <cell r="AA577">
            <v>496.9100000000326</v>
          </cell>
          <cell r="AB577">
            <v>0.60064896218647768</v>
          </cell>
          <cell r="AC577">
            <v>0.18167061847581198</v>
          </cell>
          <cell r="AD577" t="str">
            <v>обменен</v>
          </cell>
          <cell r="AF577" t="str">
            <v/>
          </cell>
          <cell r="AG577" t="str">
            <v/>
          </cell>
          <cell r="AI577" t="str">
            <v/>
          </cell>
        </row>
        <row r="578">
          <cell r="A578">
            <v>574</v>
          </cell>
          <cell r="B578" t="str">
            <v>диск</v>
          </cell>
          <cell r="C578" t="str">
            <v>51402</v>
          </cell>
          <cell r="D578" t="str">
            <v>51402`810`6`0400`0000038</v>
          </cell>
          <cell r="E578" t="str">
            <v>АКБ «Гранит»</v>
          </cell>
          <cell r="F578" t="str">
            <v>банк</v>
          </cell>
          <cell r="H578" t="str">
            <v>0001483</v>
          </cell>
          <cell r="I578">
            <v>37699</v>
          </cell>
          <cell r="J578">
            <v>1000000</v>
          </cell>
          <cell r="K578" t="str">
            <v>Рубли РФ</v>
          </cell>
          <cell r="L578" t="str">
            <v>24 апреля 2003г.</v>
          </cell>
          <cell r="M578">
            <v>37735</v>
          </cell>
          <cell r="N578">
            <v>0.60064896218647768</v>
          </cell>
          <cell r="P578">
            <v>998357.09</v>
          </cell>
          <cell r="Q578">
            <v>0.99835708999999995</v>
          </cell>
          <cell r="R578">
            <v>998357.09</v>
          </cell>
          <cell r="S578">
            <v>37734</v>
          </cell>
          <cell r="T578" t="str">
            <v>23/04-03</v>
          </cell>
          <cell r="U578" t="str">
            <v>ООО «ТПК «Экском»</v>
          </cell>
          <cell r="V578">
            <v>0.99885400000000002</v>
          </cell>
          <cell r="W578">
            <v>998854</v>
          </cell>
          <cell r="X578">
            <v>37735</v>
          </cell>
          <cell r="Y578" t="str">
            <v>0569/03</v>
          </cell>
          <cell r="Z578" t="str">
            <v>ОАО ИФ «ОЛМА»</v>
          </cell>
          <cell r="AA578">
            <v>496.9100000000326</v>
          </cell>
          <cell r="AB578">
            <v>0.60064896218647768</v>
          </cell>
          <cell r="AC578">
            <v>0.18167061847581198</v>
          </cell>
          <cell r="AD578" t="str">
            <v>обменен</v>
          </cell>
          <cell r="AF578" t="str">
            <v/>
          </cell>
          <cell r="AG578" t="str">
            <v/>
          </cell>
          <cell r="AI578" t="str">
            <v/>
          </cell>
        </row>
        <row r="579">
          <cell r="A579">
            <v>575</v>
          </cell>
          <cell r="B579" t="str">
            <v>диск</v>
          </cell>
          <cell r="C579" t="str">
            <v>51402</v>
          </cell>
          <cell r="D579" t="str">
            <v>51402`810`6`0400`0000038</v>
          </cell>
          <cell r="E579" t="str">
            <v>АКБ «Гранит»</v>
          </cell>
          <cell r="F579" t="str">
            <v>банк</v>
          </cell>
          <cell r="H579" t="str">
            <v>0001484</v>
          </cell>
          <cell r="I579">
            <v>37699</v>
          </cell>
          <cell r="J579">
            <v>1000000</v>
          </cell>
          <cell r="K579" t="str">
            <v>Рубли РФ</v>
          </cell>
          <cell r="L579" t="str">
            <v>24 апреля 2003г.</v>
          </cell>
          <cell r="M579">
            <v>37735</v>
          </cell>
          <cell r="N579">
            <v>0.60064896218647768</v>
          </cell>
          <cell r="P579">
            <v>998357.09</v>
          </cell>
          <cell r="Q579">
            <v>0.99835708999999995</v>
          </cell>
          <cell r="R579">
            <v>998357.09</v>
          </cell>
          <cell r="S579">
            <v>37734</v>
          </cell>
          <cell r="T579" t="str">
            <v>23/04-03</v>
          </cell>
          <cell r="U579" t="str">
            <v>ООО «ТПК «Экском»</v>
          </cell>
          <cell r="V579">
            <v>0.99885400000000002</v>
          </cell>
          <cell r="W579">
            <v>998854</v>
          </cell>
          <cell r="X579">
            <v>37735</v>
          </cell>
          <cell r="Y579" t="str">
            <v>0569/03</v>
          </cell>
          <cell r="Z579" t="str">
            <v>ОАО ИФ «ОЛМА»</v>
          </cell>
          <cell r="AA579">
            <v>496.9100000000326</v>
          </cell>
          <cell r="AB579">
            <v>0.60064896218647768</v>
          </cell>
          <cell r="AC579">
            <v>0.18167061847581198</v>
          </cell>
          <cell r="AD579" t="str">
            <v>обменен</v>
          </cell>
          <cell r="AF579" t="str">
            <v/>
          </cell>
          <cell r="AG579" t="str">
            <v/>
          </cell>
          <cell r="AI579" t="str">
            <v/>
          </cell>
        </row>
        <row r="580">
          <cell r="A580">
            <v>576</v>
          </cell>
          <cell r="B580" t="str">
            <v>диск</v>
          </cell>
          <cell r="C580" t="str">
            <v>51402</v>
          </cell>
          <cell r="D580" t="str">
            <v>51402`810`6`0400`0000038</v>
          </cell>
          <cell r="E580" t="str">
            <v>АКБ «Гранит»</v>
          </cell>
          <cell r="F580" t="str">
            <v>банк</v>
          </cell>
          <cell r="H580" t="str">
            <v>0001485</v>
          </cell>
          <cell r="I580">
            <v>37699</v>
          </cell>
          <cell r="J580">
            <v>1000000</v>
          </cell>
          <cell r="K580" t="str">
            <v>Рубли РФ</v>
          </cell>
          <cell r="L580" t="str">
            <v>24 апреля 2003г.</v>
          </cell>
          <cell r="M580">
            <v>37735</v>
          </cell>
          <cell r="N580">
            <v>0.60064896218647768</v>
          </cell>
          <cell r="P580">
            <v>998357.09</v>
          </cell>
          <cell r="Q580">
            <v>0.99835708999999995</v>
          </cell>
          <cell r="R580">
            <v>998357.09</v>
          </cell>
          <cell r="S580">
            <v>37734</v>
          </cell>
          <cell r="T580" t="str">
            <v>23/04-03</v>
          </cell>
          <cell r="U580" t="str">
            <v>ООО «ТПК «Экском»</v>
          </cell>
          <cell r="V580">
            <v>0.99885400000000002</v>
          </cell>
          <cell r="W580">
            <v>998854</v>
          </cell>
          <cell r="X580">
            <v>37735</v>
          </cell>
          <cell r="Y580" t="str">
            <v>0569/03</v>
          </cell>
          <cell r="Z580" t="str">
            <v>ОАО ИФ «ОЛМА»</v>
          </cell>
          <cell r="AA580">
            <v>496.9100000000326</v>
          </cell>
          <cell r="AB580">
            <v>0.60064896218647768</v>
          </cell>
          <cell r="AC580">
            <v>0.18167061847581198</v>
          </cell>
          <cell r="AD580" t="str">
            <v>обменен</v>
          </cell>
          <cell r="AF580" t="str">
            <v/>
          </cell>
          <cell r="AG580" t="str">
            <v/>
          </cell>
          <cell r="AI580" t="str">
            <v/>
          </cell>
        </row>
        <row r="581">
          <cell r="A581">
            <v>577</v>
          </cell>
          <cell r="B581" t="str">
            <v>диск</v>
          </cell>
          <cell r="C581" t="str">
            <v>51404</v>
          </cell>
          <cell r="D581" t="str">
            <v>51404`810`7`0400`0000004</v>
          </cell>
          <cell r="E581" t="str">
            <v>АКБ «Гранит»</v>
          </cell>
          <cell r="F581" t="str">
            <v>банк</v>
          </cell>
          <cell r="H581" t="str">
            <v>0001529</v>
          </cell>
          <cell r="I581">
            <v>37734</v>
          </cell>
          <cell r="J581">
            <v>500000</v>
          </cell>
          <cell r="K581" t="str">
            <v>Рубли РФ</v>
          </cell>
          <cell r="L581" t="str">
            <v>По предъявлении, но не ранее 29.07.2003г.</v>
          </cell>
          <cell r="M581">
            <v>37831</v>
          </cell>
          <cell r="N581">
            <v>0.20200210634640303</v>
          </cell>
          <cell r="P581">
            <v>474775.5</v>
          </cell>
          <cell r="Q581">
            <v>0.94955100000000003</v>
          </cell>
          <cell r="R581">
            <v>474775.5</v>
          </cell>
          <cell r="S581">
            <v>37735</v>
          </cell>
          <cell r="T581" t="str">
            <v>0607/03</v>
          </cell>
          <cell r="U581" t="str">
            <v>ОАО ИФ «ОЛМА»</v>
          </cell>
          <cell r="V581">
            <v>0.98488900000000001</v>
          </cell>
          <cell r="W581">
            <v>492444.5</v>
          </cell>
          <cell r="X581">
            <v>37803</v>
          </cell>
          <cell r="Y581" t="str">
            <v>01/07-04</v>
          </cell>
          <cell r="Z581" t="str">
            <v>ОАО ИФ «ОЛМА»</v>
          </cell>
          <cell r="AA581">
            <v>17669</v>
          </cell>
          <cell r="AB581">
            <v>0.20200210634640303</v>
          </cell>
          <cell r="AC581">
            <v>0.19975958296574473</v>
          </cell>
          <cell r="AD581" t="str">
            <v>продан</v>
          </cell>
          <cell r="AE581">
            <v>1</v>
          </cell>
          <cell r="AF581">
            <v>4747.7550000000001</v>
          </cell>
          <cell r="AG581" t="str">
            <v/>
          </cell>
          <cell r="AI581" t="str">
            <v/>
          </cell>
        </row>
        <row r="582">
          <cell r="A582">
            <v>578</v>
          </cell>
          <cell r="B582" t="str">
            <v>диск</v>
          </cell>
          <cell r="C582" t="str">
            <v>51404</v>
          </cell>
          <cell r="D582" t="str">
            <v>51404`810`7`0400`0000004</v>
          </cell>
          <cell r="E582" t="str">
            <v>АКБ «Гранит»</v>
          </cell>
          <cell r="F582" t="str">
            <v>банк</v>
          </cell>
          <cell r="H582" t="str">
            <v>0001530</v>
          </cell>
          <cell r="I582">
            <v>37734</v>
          </cell>
          <cell r="J582">
            <v>500000</v>
          </cell>
          <cell r="K582" t="str">
            <v>Рубли РФ</v>
          </cell>
          <cell r="L582" t="str">
            <v>По предъявлении, но не ранее 29.07.2003г.</v>
          </cell>
          <cell r="M582">
            <v>37831</v>
          </cell>
          <cell r="N582">
            <v>0.20200210634640303</v>
          </cell>
          <cell r="P582">
            <v>474775.5</v>
          </cell>
          <cell r="Q582">
            <v>0.94955100000000003</v>
          </cell>
          <cell r="R582">
            <v>474775.5</v>
          </cell>
          <cell r="S582">
            <v>37735</v>
          </cell>
          <cell r="T582" t="str">
            <v>0607/03</v>
          </cell>
          <cell r="U582" t="str">
            <v>ОАО ИФ «ОЛМА»</v>
          </cell>
          <cell r="V582">
            <v>0.95205300000000004</v>
          </cell>
          <cell r="W582">
            <v>476026.52</v>
          </cell>
          <cell r="X582">
            <v>37740</v>
          </cell>
          <cell r="Y582" t="str">
            <v>29/04-02</v>
          </cell>
          <cell r="Z582" t="str">
            <v>ООО «Уральская нефтепромышленная компания»</v>
          </cell>
          <cell r="AA582">
            <v>1251.0200000000186</v>
          </cell>
          <cell r="AB582">
            <v>0.20200210634640303</v>
          </cell>
          <cell r="AC582">
            <v>0.19235293312313156</v>
          </cell>
          <cell r="AD582" t="str">
            <v>обменен</v>
          </cell>
          <cell r="AE582">
            <v>1</v>
          </cell>
          <cell r="AF582">
            <v>4747.7550000000001</v>
          </cell>
          <cell r="AG582" t="str">
            <v/>
          </cell>
          <cell r="AI582" t="str">
            <v/>
          </cell>
        </row>
        <row r="583">
          <cell r="A583">
            <v>579</v>
          </cell>
          <cell r="B583" t="str">
            <v>диск</v>
          </cell>
          <cell r="C583" t="str">
            <v>51404</v>
          </cell>
          <cell r="D583" t="str">
            <v>51404`810`7`0400`0000004</v>
          </cell>
          <cell r="E583" t="str">
            <v>АКБ «Гранит»</v>
          </cell>
          <cell r="F583" t="str">
            <v>банк</v>
          </cell>
          <cell r="H583" t="str">
            <v>0001531</v>
          </cell>
          <cell r="I583">
            <v>37734</v>
          </cell>
          <cell r="J583">
            <v>500000</v>
          </cell>
          <cell r="K583" t="str">
            <v>Рубли РФ</v>
          </cell>
          <cell r="L583" t="str">
            <v>По предъявлении, но не ранее 29.07.2003г.</v>
          </cell>
          <cell r="M583">
            <v>37831</v>
          </cell>
          <cell r="N583">
            <v>0.20200210634640303</v>
          </cell>
          <cell r="P583">
            <v>474775.5</v>
          </cell>
          <cell r="Q583">
            <v>0.94955100000000003</v>
          </cell>
          <cell r="R583">
            <v>474775.5</v>
          </cell>
          <cell r="S583">
            <v>37735</v>
          </cell>
          <cell r="T583" t="str">
            <v>0607/03</v>
          </cell>
          <cell r="U583" t="str">
            <v>ОАО ИФ «ОЛМА»</v>
          </cell>
          <cell r="V583">
            <v>0.95205300000000004</v>
          </cell>
          <cell r="W583">
            <v>476026.52</v>
          </cell>
          <cell r="X583">
            <v>37740</v>
          </cell>
          <cell r="Y583" t="str">
            <v>29/04-02</v>
          </cell>
          <cell r="Z583" t="str">
            <v>ООО «Уральская нефтепромышленная компания»</v>
          </cell>
          <cell r="AA583">
            <v>1251.0200000000186</v>
          </cell>
          <cell r="AB583">
            <v>0.20200210634640303</v>
          </cell>
          <cell r="AC583">
            <v>0.19235293312313156</v>
          </cell>
          <cell r="AD583" t="str">
            <v>обменен</v>
          </cell>
          <cell r="AE583">
            <v>1</v>
          </cell>
          <cell r="AF583">
            <v>4747.7550000000001</v>
          </cell>
          <cell r="AG583" t="str">
            <v/>
          </cell>
          <cell r="AI583" t="str">
            <v/>
          </cell>
        </row>
        <row r="584">
          <cell r="A584">
            <v>580</v>
          </cell>
          <cell r="B584" t="str">
            <v>диск</v>
          </cell>
          <cell r="C584" t="str">
            <v>51404</v>
          </cell>
          <cell r="D584" t="str">
            <v>51404`810`7`0400`0000004</v>
          </cell>
          <cell r="E584" t="str">
            <v>АКБ «Гранит»</v>
          </cell>
          <cell r="F584" t="str">
            <v>банк</v>
          </cell>
          <cell r="H584" t="str">
            <v>0001532</v>
          </cell>
          <cell r="I584">
            <v>37734</v>
          </cell>
          <cell r="J584">
            <v>500000</v>
          </cell>
          <cell r="K584" t="str">
            <v>Рубли РФ</v>
          </cell>
          <cell r="L584" t="str">
            <v>По предъявлении, но не ранее 29.07.2003г.</v>
          </cell>
          <cell r="M584">
            <v>37831</v>
          </cell>
          <cell r="N584">
            <v>0.20200210634640303</v>
          </cell>
          <cell r="P584">
            <v>474775.5</v>
          </cell>
          <cell r="Q584">
            <v>0.94955100000000003</v>
          </cell>
          <cell r="R584">
            <v>474775.5</v>
          </cell>
          <cell r="S584">
            <v>37735</v>
          </cell>
          <cell r="T584" t="str">
            <v>0607/03</v>
          </cell>
          <cell r="U584" t="str">
            <v>ОАО ИФ «ОЛМА»</v>
          </cell>
          <cell r="V584">
            <v>0.95155199999999995</v>
          </cell>
          <cell r="W584">
            <v>475775.84</v>
          </cell>
          <cell r="X584">
            <v>37739</v>
          </cell>
          <cell r="Y584" t="str">
            <v>28/04-02</v>
          </cell>
          <cell r="Z584" t="str">
            <v>ООО «ТПК «Экском»</v>
          </cell>
          <cell r="AA584">
            <v>1000.3400000000256</v>
          </cell>
          <cell r="AB584">
            <v>0.20200210634640303</v>
          </cell>
          <cell r="AC584">
            <v>0.19226144777900786</v>
          </cell>
          <cell r="AD584" t="str">
            <v>обменен</v>
          </cell>
          <cell r="AE584">
            <v>1</v>
          </cell>
          <cell r="AF584">
            <v>4747.7550000000001</v>
          </cell>
          <cell r="AG584" t="str">
            <v/>
          </cell>
          <cell r="AI584" t="str">
            <v/>
          </cell>
        </row>
        <row r="585">
          <cell r="A585">
            <v>581</v>
          </cell>
          <cell r="B585" t="str">
            <v>диск</v>
          </cell>
          <cell r="C585" t="str">
            <v>51404</v>
          </cell>
          <cell r="D585" t="str">
            <v>51404`810`7`0400`0000004</v>
          </cell>
          <cell r="E585" t="str">
            <v>АКБ «Гранит»</v>
          </cell>
          <cell r="F585" t="str">
            <v>банк</v>
          </cell>
          <cell r="H585" t="str">
            <v>0001533</v>
          </cell>
          <cell r="I585">
            <v>37734</v>
          </cell>
          <cell r="J585">
            <v>1000000</v>
          </cell>
          <cell r="K585" t="str">
            <v>Рубли РФ</v>
          </cell>
          <cell r="L585" t="str">
            <v>По предъявлении, но не ранее 29.07.2003г.</v>
          </cell>
          <cell r="M585">
            <v>37831</v>
          </cell>
          <cell r="N585">
            <v>0.20200210634640303</v>
          </cell>
          <cell r="P585">
            <v>949551</v>
          </cell>
          <cell r="Q585">
            <v>0.94955100000000003</v>
          </cell>
          <cell r="R585">
            <v>949551</v>
          </cell>
          <cell r="S585">
            <v>37735</v>
          </cell>
          <cell r="T585" t="str">
            <v>0607/03</v>
          </cell>
          <cell r="U585" t="str">
            <v>ОАО ИФ «ОЛМА»</v>
          </cell>
          <cell r="V585">
            <v>0.95155199999999995</v>
          </cell>
          <cell r="W585">
            <v>951551.68</v>
          </cell>
          <cell r="X585">
            <v>37739</v>
          </cell>
          <cell r="Y585" t="str">
            <v>28/04-02</v>
          </cell>
          <cell r="Z585" t="str">
            <v>ООО «ТПК «Экском»</v>
          </cell>
          <cell r="AA585">
            <v>2000.6800000000512</v>
          </cell>
          <cell r="AB585">
            <v>0.20200210634640303</v>
          </cell>
          <cell r="AC585">
            <v>0.19226144777900786</v>
          </cell>
          <cell r="AD585" t="str">
            <v>обменен</v>
          </cell>
          <cell r="AE585">
            <v>1</v>
          </cell>
          <cell r="AF585">
            <v>9495.51</v>
          </cell>
          <cell r="AG585" t="str">
            <v/>
          </cell>
          <cell r="AI585" t="str">
            <v/>
          </cell>
        </row>
        <row r="586">
          <cell r="A586">
            <v>582</v>
          </cell>
          <cell r="B586" t="str">
            <v>диск</v>
          </cell>
          <cell r="C586" t="str">
            <v>51404</v>
          </cell>
          <cell r="D586" t="str">
            <v>51404`810`7`0400`0000004</v>
          </cell>
          <cell r="E586" t="str">
            <v>АКБ «Гранит»</v>
          </cell>
          <cell r="F586" t="str">
            <v>банк</v>
          </cell>
          <cell r="H586" t="str">
            <v>0001534</v>
          </cell>
          <cell r="I586">
            <v>37734</v>
          </cell>
          <cell r="J586">
            <v>1000000</v>
          </cell>
          <cell r="K586" t="str">
            <v>Рубли РФ</v>
          </cell>
          <cell r="L586" t="str">
            <v>По предъявлении, но не ранее 29.07.2003г.</v>
          </cell>
          <cell r="M586">
            <v>37831</v>
          </cell>
          <cell r="N586">
            <v>0.20200210634640303</v>
          </cell>
          <cell r="P586">
            <v>949551</v>
          </cell>
          <cell r="Q586">
            <v>0.94955100000000003</v>
          </cell>
          <cell r="R586">
            <v>949551</v>
          </cell>
          <cell r="S586">
            <v>37735</v>
          </cell>
          <cell r="T586" t="str">
            <v>0607/03</v>
          </cell>
          <cell r="U586" t="str">
            <v>ОАО ИФ «ОЛМА»</v>
          </cell>
          <cell r="V586">
            <v>0.95155199999999995</v>
          </cell>
          <cell r="W586">
            <v>951551.68</v>
          </cell>
          <cell r="X586">
            <v>37739</v>
          </cell>
          <cell r="Y586" t="str">
            <v>28/04-02</v>
          </cell>
          <cell r="Z586" t="str">
            <v>ООО «ТПК «Экском»</v>
          </cell>
          <cell r="AA586">
            <v>2000.6800000000512</v>
          </cell>
          <cell r="AB586">
            <v>0.20200210634640303</v>
          </cell>
          <cell r="AC586">
            <v>0.19226144777900786</v>
          </cell>
          <cell r="AD586" t="str">
            <v>обменен</v>
          </cell>
          <cell r="AE586">
            <v>1</v>
          </cell>
          <cell r="AF586">
            <v>9495.51</v>
          </cell>
          <cell r="AG586" t="str">
            <v/>
          </cell>
          <cell r="AI586" t="str">
            <v/>
          </cell>
        </row>
        <row r="587">
          <cell r="A587">
            <v>583</v>
          </cell>
          <cell r="B587" t="str">
            <v>диск</v>
          </cell>
          <cell r="C587" t="str">
            <v>51404</v>
          </cell>
          <cell r="D587" t="str">
            <v>51404`810`7`0400`0000004</v>
          </cell>
          <cell r="E587" t="str">
            <v>АКБ «Гранит»</v>
          </cell>
          <cell r="F587" t="str">
            <v>банк</v>
          </cell>
          <cell r="H587" t="str">
            <v>0001535</v>
          </cell>
          <cell r="I587">
            <v>37734</v>
          </cell>
          <cell r="J587">
            <v>1000000</v>
          </cell>
          <cell r="K587" t="str">
            <v>Рубли РФ</v>
          </cell>
          <cell r="L587" t="str">
            <v>По предъявлении, но не ранее 29.07.2003г.</v>
          </cell>
          <cell r="M587">
            <v>37831</v>
          </cell>
          <cell r="N587">
            <v>0.20200210634640303</v>
          </cell>
          <cell r="P587">
            <v>949551</v>
          </cell>
          <cell r="Q587">
            <v>0.94955100000000003</v>
          </cell>
          <cell r="R587">
            <v>949551</v>
          </cell>
          <cell r="S587">
            <v>37735</v>
          </cell>
          <cell r="T587" t="str">
            <v>0607/03</v>
          </cell>
          <cell r="U587" t="str">
            <v>ОАО ИФ «ОЛМА»</v>
          </cell>
          <cell r="V587">
            <v>0.95155199999999995</v>
          </cell>
          <cell r="W587">
            <v>951551.68</v>
          </cell>
          <cell r="X587">
            <v>37739</v>
          </cell>
          <cell r="Y587" t="str">
            <v>28/04-02</v>
          </cell>
          <cell r="Z587" t="str">
            <v>ООО «ТПК «Экском»</v>
          </cell>
          <cell r="AA587">
            <v>2000.6800000000512</v>
          </cell>
          <cell r="AB587">
            <v>0.20200210634640303</v>
          </cell>
          <cell r="AC587">
            <v>0.19226144777900786</v>
          </cell>
          <cell r="AD587" t="str">
            <v>обменен</v>
          </cell>
          <cell r="AF587" t="str">
            <v/>
          </cell>
          <cell r="AG587" t="str">
            <v/>
          </cell>
          <cell r="AI587" t="str">
            <v/>
          </cell>
        </row>
        <row r="588">
          <cell r="A588">
            <v>584</v>
          </cell>
          <cell r="B588" t="str">
            <v>диск</v>
          </cell>
          <cell r="C588" t="str">
            <v>51404</v>
          </cell>
          <cell r="D588" t="str">
            <v>51404`810`7`0400`0000004</v>
          </cell>
          <cell r="E588" t="str">
            <v>АКБ «Гранит»</v>
          </cell>
          <cell r="F588" t="str">
            <v>банк</v>
          </cell>
          <cell r="H588" t="str">
            <v>0001536</v>
          </cell>
          <cell r="I588">
            <v>37734</v>
          </cell>
          <cell r="J588">
            <v>1000000</v>
          </cell>
          <cell r="K588" t="str">
            <v>Рубли РФ</v>
          </cell>
          <cell r="L588" t="str">
            <v>По предъявлении, но не ранее 29.07.2003г.</v>
          </cell>
          <cell r="M588">
            <v>37831</v>
          </cell>
          <cell r="N588">
            <v>0.20200210634640303</v>
          </cell>
          <cell r="P588">
            <v>949551</v>
          </cell>
          <cell r="Q588">
            <v>0.94955100000000003</v>
          </cell>
          <cell r="R588">
            <v>949551</v>
          </cell>
          <cell r="S588">
            <v>37735</v>
          </cell>
          <cell r="T588" t="str">
            <v>0607/03</v>
          </cell>
          <cell r="U588" t="str">
            <v>ОАО ИФ «ОЛМА»</v>
          </cell>
          <cell r="V588">
            <v>0.95155199999999995</v>
          </cell>
          <cell r="W588">
            <v>951551.68</v>
          </cell>
          <cell r="X588">
            <v>37739</v>
          </cell>
          <cell r="Y588" t="str">
            <v>28/04-02</v>
          </cell>
          <cell r="Z588" t="str">
            <v>ООО «ТПК «Экском»</v>
          </cell>
          <cell r="AA588">
            <v>2000.6800000000512</v>
          </cell>
          <cell r="AB588">
            <v>0.20200210634640303</v>
          </cell>
          <cell r="AC588">
            <v>0.19226144777900786</v>
          </cell>
          <cell r="AD588" t="str">
            <v>обменен</v>
          </cell>
          <cell r="AF588" t="str">
            <v/>
          </cell>
          <cell r="AG588" t="str">
            <v/>
          </cell>
          <cell r="AI588" t="str">
            <v/>
          </cell>
        </row>
        <row r="589">
          <cell r="A589">
            <v>585</v>
          </cell>
          <cell r="B589" t="str">
            <v>диск</v>
          </cell>
          <cell r="C589" t="str">
            <v>51404</v>
          </cell>
          <cell r="D589" t="str">
            <v>51404`810`7`0400`0000004</v>
          </cell>
          <cell r="E589" t="str">
            <v>АКБ «Гранит»</v>
          </cell>
          <cell r="F589" t="str">
            <v>банк</v>
          </cell>
          <cell r="H589" t="str">
            <v>0001537</v>
          </cell>
          <cell r="I589">
            <v>37734</v>
          </cell>
          <cell r="J589">
            <v>1000000</v>
          </cell>
          <cell r="K589" t="str">
            <v>Рубли РФ</v>
          </cell>
          <cell r="L589" t="str">
            <v>По предъявлении, но не ранее 29.07.2003г.</v>
          </cell>
          <cell r="M589">
            <v>37831</v>
          </cell>
          <cell r="N589">
            <v>0.20200210634640303</v>
          </cell>
          <cell r="P589">
            <v>949551</v>
          </cell>
          <cell r="Q589">
            <v>0.94955100000000003</v>
          </cell>
          <cell r="R589">
            <v>949551</v>
          </cell>
          <cell r="S589">
            <v>37735</v>
          </cell>
          <cell r="T589" t="str">
            <v>0607/03</v>
          </cell>
          <cell r="U589" t="str">
            <v>ОАО ИФ «ОЛМА»</v>
          </cell>
          <cell r="V589">
            <v>0.95205300000000004</v>
          </cell>
          <cell r="W589">
            <v>952053.04</v>
          </cell>
          <cell r="X589">
            <v>37740</v>
          </cell>
          <cell r="Y589" t="str">
            <v>29/04-02</v>
          </cell>
          <cell r="Z589" t="str">
            <v>ООО «Уральская нефтепромышленная компания»</v>
          </cell>
          <cell r="AA589">
            <v>2502.0400000000373</v>
          </cell>
          <cell r="AB589">
            <v>0.20200210634640303</v>
          </cell>
          <cell r="AC589">
            <v>0.19235293312313156</v>
          </cell>
          <cell r="AD589" t="str">
            <v>обменен</v>
          </cell>
          <cell r="AF589" t="str">
            <v/>
          </cell>
          <cell r="AG589" t="str">
            <v/>
          </cell>
          <cell r="AI589" t="str">
            <v/>
          </cell>
        </row>
        <row r="590">
          <cell r="A590">
            <v>586</v>
          </cell>
          <cell r="B590" t="str">
            <v>диск</v>
          </cell>
          <cell r="C590" t="str">
            <v>51404</v>
          </cell>
          <cell r="D590" t="str">
            <v>51404`810`7`0400`0000004</v>
          </cell>
          <cell r="E590" t="str">
            <v>АКБ «Гранит»</v>
          </cell>
          <cell r="F590" t="str">
            <v>банк</v>
          </cell>
          <cell r="H590" t="str">
            <v>0001538</v>
          </cell>
          <cell r="I590">
            <v>37734</v>
          </cell>
          <cell r="J590">
            <v>1000000</v>
          </cell>
          <cell r="K590" t="str">
            <v>Рубли РФ</v>
          </cell>
          <cell r="L590" t="str">
            <v>По предъявлении, но не ранее 29.07.2003г.</v>
          </cell>
          <cell r="M590">
            <v>37831</v>
          </cell>
          <cell r="N590">
            <v>0.20200210634640303</v>
          </cell>
          <cell r="P590">
            <v>949551</v>
          </cell>
          <cell r="Q590">
            <v>0.94955100000000003</v>
          </cell>
          <cell r="R590">
            <v>949551</v>
          </cell>
          <cell r="S590">
            <v>37735</v>
          </cell>
          <cell r="T590" t="str">
            <v>0607/03</v>
          </cell>
          <cell r="U590" t="str">
            <v>ОАО ИФ «ОЛМА»</v>
          </cell>
          <cell r="V590">
            <v>0.95205300000000004</v>
          </cell>
          <cell r="W590">
            <v>952053.04</v>
          </cell>
          <cell r="X590">
            <v>37740</v>
          </cell>
          <cell r="Y590" t="str">
            <v>29/04-02</v>
          </cell>
          <cell r="Z590" t="str">
            <v>ООО «Уральская нефтепромышленная компания»</v>
          </cell>
          <cell r="AA590">
            <v>2502.0400000000373</v>
          </cell>
          <cell r="AB590">
            <v>0.20200210634640303</v>
          </cell>
          <cell r="AC590">
            <v>0.19235293312313156</v>
          </cell>
          <cell r="AD590" t="str">
            <v>обменен</v>
          </cell>
          <cell r="AF590" t="str">
            <v/>
          </cell>
          <cell r="AG590" t="str">
            <v/>
          </cell>
          <cell r="AI590" t="str">
            <v/>
          </cell>
        </row>
        <row r="591">
          <cell r="A591">
            <v>587</v>
          </cell>
          <cell r="B591" t="str">
            <v>диск</v>
          </cell>
          <cell r="C591" t="str">
            <v>51404</v>
          </cell>
          <cell r="D591" t="str">
            <v>51404`810`7`0400`0000004</v>
          </cell>
          <cell r="E591" t="str">
            <v>АКБ «Гранит»</v>
          </cell>
          <cell r="F591" t="str">
            <v>банк</v>
          </cell>
          <cell r="H591" t="str">
            <v>0001539</v>
          </cell>
          <cell r="I591">
            <v>37734</v>
          </cell>
          <cell r="J591">
            <v>1000000</v>
          </cell>
          <cell r="K591" t="str">
            <v>Рубли РФ</v>
          </cell>
          <cell r="L591" t="str">
            <v>По предъявлении, но не ранее 29.07.2003г.</v>
          </cell>
          <cell r="M591">
            <v>37831</v>
          </cell>
          <cell r="N591">
            <v>0.20200210634640303</v>
          </cell>
          <cell r="P591">
            <v>949551</v>
          </cell>
          <cell r="Q591">
            <v>0.94955100000000003</v>
          </cell>
          <cell r="R591">
            <v>949551</v>
          </cell>
          <cell r="S591">
            <v>37735</v>
          </cell>
          <cell r="T591" t="str">
            <v>0607/03</v>
          </cell>
          <cell r="U591" t="str">
            <v>ОАО ИФ «ОЛМА»</v>
          </cell>
          <cell r="V591">
            <v>0.95205300000000004</v>
          </cell>
          <cell r="W591">
            <v>952053.04</v>
          </cell>
          <cell r="X591">
            <v>37740</v>
          </cell>
          <cell r="Y591" t="str">
            <v>29/04-02</v>
          </cell>
          <cell r="Z591" t="str">
            <v>ООО «Уральская нефтепромышленная компания»</v>
          </cell>
          <cell r="AA591">
            <v>2502.0400000000373</v>
          </cell>
          <cell r="AB591">
            <v>0.20200210634640303</v>
          </cell>
          <cell r="AC591">
            <v>0.19235293312313156</v>
          </cell>
          <cell r="AD591" t="str">
            <v>обменен</v>
          </cell>
          <cell r="AF591" t="str">
            <v/>
          </cell>
          <cell r="AG591" t="str">
            <v/>
          </cell>
          <cell r="AI591" t="str">
            <v/>
          </cell>
        </row>
        <row r="592">
          <cell r="A592">
            <v>588</v>
          </cell>
          <cell r="B592" t="str">
            <v>диск</v>
          </cell>
          <cell r="C592" t="str">
            <v>51404</v>
          </cell>
          <cell r="D592" t="str">
            <v>51404`810`7`0400`0000004</v>
          </cell>
          <cell r="E592" t="str">
            <v>АКБ «Гранит»</v>
          </cell>
          <cell r="F592" t="str">
            <v>банк</v>
          </cell>
          <cell r="H592" t="str">
            <v>0001540</v>
          </cell>
          <cell r="I592">
            <v>37734</v>
          </cell>
          <cell r="J592">
            <v>1000000</v>
          </cell>
          <cell r="K592" t="str">
            <v>Рубли РФ</v>
          </cell>
          <cell r="L592" t="str">
            <v>По предъявлении, но не ранее 29.07.2003г.</v>
          </cell>
          <cell r="M592">
            <v>37831</v>
          </cell>
          <cell r="N592">
            <v>0.20200210634640303</v>
          </cell>
          <cell r="P592">
            <v>949551</v>
          </cell>
          <cell r="Q592">
            <v>0.94955100000000003</v>
          </cell>
          <cell r="R592">
            <v>949551</v>
          </cell>
          <cell r="S592">
            <v>37735</v>
          </cell>
          <cell r="T592" t="str">
            <v>0607/03</v>
          </cell>
          <cell r="U592" t="str">
            <v>ОАО ИФ «ОЛМА»</v>
          </cell>
          <cell r="V592">
            <v>0.95205300000000004</v>
          </cell>
          <cell r="W592">
            <v>952053.04</v>
          </cell>
          <cell r="X592">
            <v>37740</v>
          </cell>
          <cell r="Y592" t="str">
            <v>29/04-02</v>
          </cell>
          <cell r="Z592" t="str">
            <v>ООО «Уральская нефтепромышленная компания»</v>
          </cell>
          <cell r="AA592">
            <v>2502.0400000000373</v>
          </cell>
          <cell r="AB592">
            <v>0.20200210634640303</v>
          </cell>
          <cell r="AC592">
            <v>0.19235293312313156</v>
          </cell>
          <cell r="AD592" t="str">
            <v>обменен</v>
          </cell>
          <cell r="AF592" t="str">
            <v/>
          </cell>
          <cell r="AG592" t="str">
            <v/>
          </cell>
          <cell r="AI592" t="str">
            <v/>
          </cell>
        </row>
        <row r="593">
          <cell r="A593">
            <v>589</v>
          </cell>
          <cell r="B593" t="str">
            <v>диск</v>
          </cell>
          <cell r="C593" t="str">
            <v>51404</v>
          </cell>
          <cell r="D593" t="str">
            <v>51404`810`7`0400`0000004</v>
          </cell>
          <cell r="E593" t="str">
            <v>АКБ «Гранит»</v>
          </cell>
          <cell r="F593" t="str">
            <v>банк</v>
          </cell>
          <cell r="H593" t="str">
            <v>0001541</v>
          </cell>
          <cell r="I593">
            <v>37734</v>
          </cell>
          <cell r="J593">
            <v>1000000</v>
          </cell>
          <cell r="K593" t="str">
            <v>Рубли РФ</v>
          </cell>
          <cell r="L593" t="str">
            <v>По предъявлении, но не ранее 29.07.2003г.</v>
          </cell>
          <cell r="M593">
            <v>37831</v>
          </cell>
          <cell r="N593">
            <v>0.20200210634640303</v>
          </cell>
          <cell r="P593">
            <v>949551</v>
          </cell>
          <cell r="Q593">
            <v>0.94955100000000003</v>
          </cell>
          <cell r="R593">
            <v>949551</v>
          </cell>
          <cell r="S593">
            <v>37735</v>
          </cell>
          <cell r="T593" t="str">
            <v>0607/03</v>
          </cell>
          <cell r="U593" t="str">
            <v>ОАО ИФ «ОЛМА»</v>
          </cell>
          <cell r="V593">
            <v>0.95205300000000004</v>
          </cell>
          <cell r="W593">
            <v>952053.04</v>
          </cell>
          <cell r="X593">
            <v>37740</v>
          </cell>
          <cell r="Y593" t="str">
            <v>29/04-02</v>
          </cell>
          <cell r="Z593" t="str">
            <v>ООО «Уральская нефтепромышленная компания»</v>
          </cell>
          <cell r="AA593">
            <v>2502.0400000000373</v>
          </cell>
          <cell r="AB593">
            <v>0.20200210634640303</v>
          </cell>
          <cell r="AC593">
            <v>0.19235293312313156</v>
          </cell>
          <cell r="AD593" t="str">
            <v>обменен</v>
          </cell>
          <cell r="AF593" t="str">
            <v/>
          </cell>
          <cell r="AG593" t="str">
            <v/>
          </cell>
          <cell r="AI593" t="str">
            <v/>
          </cell>
        </row>
        <row r="594">
          <cell r="A594">
            <v>590</v>
          </cell>
          <cell r="B594" t="str">
            <v>диск</v>
          </cell>
          <cell r="C594" t="str">
            <v>51404</v>
          </cell>
          <cell r="D594" t="str">
            <v>51404`810`7`0400`0000004</v>
          </cell>
          <cell r="E594" t="str">
            <v>АКБ «Гранит»</v>
          </cell>
          <cell r="F594" t="str">
            <v>банк</v>
          </cell>
          <cell r="H594" t="str">
            <v>0001542</v>
          </cell>
          <cell r="I594">
            <v>37734</v>
          </cell>
          <cell r="J594">
            <v>1000000</v>
          </cell>
          <cell r="K594" t="str">
            <v>Рубли РФ</v>
          </cell>
          <cell r="L594" t="str">
            <v>По предъявлении, но не ранее 29.07.2003г.</v>
          </cell>
          <cell r="M594">
            <v>37831</v>
          </cell>
          <cell r="N594">
            <v>0.20200210634640303</v>
          </cell>
          <cell r="P594">
            <v>949551</v>
          </cell>
          <cell r="Q594">
            <v>0.94955100000000003</v>
          </cell>
          <cell r="R594">
            <v>949551</v>
          </cell>
          <cell r="S594">
            <v>37735</v>
          </cell>
          <cell r="T594" t="str">
            <v>0607/03</v>
          </cell>
          <cell r="U594" t="str">
            <v>ОАО ИФ «ОЛМА»</v>
          </cell>
          <cell r="V594">
            <v>0.95205300000000004</v>
          </cell>
          <cell r="W594">
            <v>952053.04</v>
          </cell>
          <cell r="X594">
            <v>37740</v>
          </cell>
          <cell r="Y594" t="str">
            <v>29/04-02</v>
          </cell>
          <cell r="Z594" t="str">
            <v>ООО «Уральская нефтепромышленная компания»</v>
          </cell>
          <cell r="AA594">
            <v>2502.0400000000373</v>
          </cell>
          <cell r="AB594">
            <v>0.20200210634640303</v>
          </cell>
          <cell r="AC594">
            <v>0.19235293312313156</v>
          </cell>
          <cell r="AD594" t="str">
            <v>обменен</v>
          </cell>
          <cell r="AF594" t="str">
            <v/>
          </cell>
          <cell r="AG594" t="str">
            <v/>
          </cell>
          <cell r="AI594" t="str">
            <v/>
          </cell>
        </row>
        <row r="595">
          <cell r="A595">
            <v>591</v>
          </cell>
          <cell r="B595" t="str">
            <v>диск</v>
          </cell>
          <cell r="C595" t="str">
            <v>51404</v>
          </cell>
          <cell r="D595" t="str">
            <v>51404`810`7`0400`0000004</v>
          </cell>
          <cell r="E595" t="str">
            <v>АКБ «Гранит»</v>
          </cell>
          <cell r="F595" t="str">
            <v>банк</v>
          </cell>
          <cell r="H595" t="str">
            <v>0001543</v>
          </cell>
          <cell r="I595">
            <v>37734</v>
          </cell>
          <cell r="J595">
            <v>1000000</v>
          </cell>
          <cell r="K595" t="str">
            <v>Рубли РФ</v>
          </cell>
          <cell r="L595" t="str">
            <v>По предъявлении, но не ранее 29.07.2003г.</v>
          </cell>
          <cell r="M595">
            <v>37831</v>
          </cell>
          <cell r="N595">
            <v>0.20200210634640303</v>
          </cell>
          <cell r="P595">
            <v>949551</v>
          </cell>
          <cell r="Q595">
            <v>0.94955100000000003</v>
          </cell>
          <cell r="R595">
            <v>949551</v>
          </cell>
          <cell r="S595">
            <v>37735</v>
          </cell>
          <cell r="T595" t="str">
            <v>0607/03</v>
          </cell>
          <cell r="U595" t="str">
            <v>ОАО ИФ «ОЛМА»</v>
          </cell>
          <cell r="V595">
            <v>0.95205300000000004</v>
          </cell>
          <cell r="W595">
            <v>952053.04</v>
          </cell>
          <cell r="X595">
            <v>37740</v>
          </cell>
          <cell r="Y595" t="str">
            <v>29/04-02</v>
          </cell>
          <cell r="Z595" t="str">
            <v>ООО «Уральская нефтепромышленная компания»</v>
          </cell>
          <cell r="AA595">
            <v>2502.0400000000373</v>
          </cell>
          <cell r="AB595">
            <v>0.20200210634640303</v>
          </cell>
          <cell r="AC595">
            <v>0.19235293312313156</v>
          </cell>
          <cell r="AD595" t="str">
            <v>обменен</v>
          </cell>
          <cell r="AF595" t="str">
            <v/>
          </cell>
          <cell r="AG595" t="str">
            <v/>
          </cell>
          <cell r="AI595" t="str">
            <v/>
          </cell>
        </row>
        <row r="596">
          <cell r="A596">
            <v>592</v>
          </cell>
          <cell r="B596" t="str">
            <v>диск</v>
          </cell>
          <cell r="C596" t="str">
            <v>51404</v>
          </cell>
          <cell r="D596" t="str">
            <v>51404`810`7`0400`0000004</v>
          </cell>
          <cell r="E596" t="str">
            <v>АКБ «Гранит»</v>
          </cell>
          <cell r="F596" t="str">
            <v>банк</v>
          </cell>
          <cell r="H596" t="str">
            <v>0001544</v>
          </cell>
          <cell r="I596">
            <v>37734</v>
          </cell>
          <cell r="J596">
            <v>1000000</v>
          </cell>
          <cell r="K596" t="str">
            <v>Рубли РФ</v>
          </cell>
          <cell r="L596" t="str">
            <v>По предъявлении, но не ранее 29.07.2003г.</v>
          </cell>
          <cell r="M596">
            <v>37831</v>
          </cell>
          <cell r="N596">
            <v>0.20200210634640303</v>
          </cell>
          <cell r="P596">
            <v>949551</v>
          </cell>
          <cell r="Q596">
            <v>0.94955100000000003</v>
          </cell>
          <cell r="R596">
            <v>949551</v>
          </cell>
          <cell r="S596">
            <v>37735</v>
          </cell>
          <cell r="T596" t="str">
            <v>0607/03</v>
          </cell>
          <cell r="U596" t="str">
            <v>ОАО ИФ «ОЛМА»</v>
          </cell>
          <cell r="V596">
            <v>0.95205300000000004</v>
          </cell>
          <cell r="W596">
            <v>952053.04</v>
          </cell>
          <cell r="X596">
            <v>37740</v>
          </cell>
          <cell r="Y596" t="str">
            <v>29/04-02</v>
          </cell>
          <cell r="Z596" t="str">
            <v>ООО «Уральская нефтепромышленная компания»</v>
          </cell>
          <cell r="AA596">
            <v>2502.0400000000373</v>
          </cell>
          <cell r="AB596">
            <v>0.20200210634640303</v>
          </cell>
          <cell r="AC596">
            <v>0.19235293312313156</v>
          </cell>
          <cell r="AD596" t="str">
            <v>обменен</v>
          </cell>
          <cell r="AF596" t="str">
            <v/>
          </cell>
          <cell r="AG596" t="str">
            <v/>
          </cell>
          <cell r="AI596" t="str">
            <v/>
          </cell>
        </row>
        <row r="597">
          <cell r="A597">
            <v>593</v>
          </cell>
          <cell r="B597" t="str">
            <v>диск</v>
          </cell>
          <cell r="C597" t="str">
            <v>51404</v>
          </cell>
          <cell r="D597" t="str">
            <v>51404`810`7`0400`0000004</v>
          </cell>
          <cell r="E597" t="str">
            <v>АКБ «Гранит»</v>
          </cell>
          <cell r="F597" t="str">
            <v>банк</v>
          </cell>
          <cell r="H597" t="str">
            <v>0001545</v>
          </cell>
          <cell r="I597">
            <v>37734</v>
          </cell>
          <cell r="J597">
            <v>1000000</v>
          </cell>
          <cell r="K597" t="str">
            <v>Рубли РФ</v>
          </cell>
          <cell r="L597" t="str">
            <v>По предъявлении, но не ранее 29.07.2003г.</v>
          </cell>
          <cell r="M597">
            <v>37831</v>
          </cell>
          <cell r="N597">
            <v>0.20200210634640303</v>
          </cell>
          <cell r="P597">
            <v>949551</v>
          </cell>
          <cell r="Q597">
            <v>0.94955100000000003</v>
          </cell>
          <cell r="R597">
            <v>949551</v>
          </cell>
          <cell r="S597">
            <v>37735</v>
          </cell>
          <cell r="T597" t="str">
            <v>0607/03</v>
          </cell>
          <cell r="U597" t="str">
            <v>ОАО ИФ «ОЛМА»</v>
          </cell>
          <cell r="V597">
            <v>0.95155199999999995</v>
          </cell>
          <cell r="W597">
            <v>951551.68</v>
          </cell>
          <cell r="X597">
            <v>37739</v>
          </cell>
          <cell r="Y597" t="str">
            <v>28/04-03</v>
          </cell>
          <cell r="Z597" t="str">
            <v>ООО «Регистр»</v>
          </cell>
          <cell r="AA597">
            <v>2000.6800000000512</v>
          </cell>
          <cell r="AB597">
            <v>0.20200210634640303</v>
          </cell>
          <cell r="AC597">
            <v>0.19226144777900786</v>
          </cell>
          <cell r="AD597" t="str">
            <v>обменен</v>
          </cell>
          <cell r="AF597" t="str">
            <v/>
          </cell>
          <cell r="AG597" t="str">
            <v/>
          </cell>
          <cell r="AI597" t="str">
            <v/>
          </cell>
        </row>
        <row r="598">
          <cell r="A598">
            <v>594</v>
          </cell>
          <cell r="B598" t="str">
            <v>диск</v>
          </cell>
          <cell r="C598" t="str">
            <v>51404</v>
          </cell>
          <cell r="D598" t="str">
            <v>51404`810`7`0400`0000004</v>
          </cell>
          <cell r="E598" t="str">
            <v>АКБ «Гранит»</v>
          </cell>
          <cell r="F598" t="str">
            <v>банк</v>
          </cell>
          <cell r="H598" t="str">
            <v>0001547</v>
          </cell>
          <cell r="I598">
            <v>37734</v>
          </cell>
          <cell r="J598">
            <v>1000000</v>
          </cell>
          <cell r="K598" t="str">
            <v>Рубли РФ</v>
          </cell>
          <cell r="L598" t="str">
            <v>По предъявлении, но не ранее 29.07.2003г.</v>
          </cell>
          <cell r="M598">
            <v>37831</v>
          </cell>
          <cell r="N598">
            <v>0.20200210634640303</v>
          </cell>
          <cell r="P598">
            <v>949551</v>
          </cell>
          <cell r="Q598">
            <v>0.94955100000000003</v>
          </cell>
          <cell r="R598">
            <v>949551</v>
          </cell>
          <cell r="S598">
            <v>37735</v>
          </cell>
          <cell r="T598" t="str">
            <v>0607/03</v>
          </cell>
          <cell r="U598" t="str">
            <v>ОАО ИФ «ОЛМА»</v>
          </cell>
          <cell r="V598">
            <v>0.973217</v>
          </cell>
          <cell r="W598">
            <v>973217</v>
          </cell>
          <cell r="X598">
            <v>37782</v>
          </cell>
          <cell r="Y598" t="str">
            <v>10/06-01</v>
          </cell>
          <cell r="Z598" t="str">
            <v>ОАО ИФ «ОЛМА»</v>
          </cell>
          <cell r="AA598">
            <v>23666</v>
          </cell>
          <cell r="AB598">
            <v>0.20200210634640303</v>
          </cell>
          <cell r="AC598">
            <v>0.19355374164860048</v>
          </cell>
          <cell r="AD598" t="str">
            <v>продан</v>
          </cell>
          <cell r="AE598">
            <v>1</v>
          </cell>
          <cell r="AF598">
            <v>9495.51</v>
          </cell>
          <cell r="AG598" t="str">
            <v/>
          </cell>
          <cell r="AI598" t="str">
            <v/>
          </cell>
        </row>
        <row r="599">
          <cell r="A599">
            <v>595</v>
          </cell>
          <cell r="B599" t="str">
            <v>диск</v>
          </cell>
          <cell r="C599" t="str">
            <v>51404</v>
          </cell>
          <cell r="D599" t="str">
            <v>51404`810`7`0400`0000004</v>
          </cell>
          <cell r="E599" t="str">
            <v>АКБ «Гранит»</v>
          </cell>
          <cell r="F599" t="str">
            <v>банк</v>
          </cell>
          <cell r="H599" t="str">
            <v>0001548</v>
          </cell>
          <cell r="I599">
            <v>37734</v>
          </cell>
          <cell r="J599">
            <v>1000000</v>
          </cell>
          <cell r="K599" t="str">
            <v>Рубли РФ</v>
          </cell>
          <cell r="L599" t="str">
            <v>По предъявлении, но не ранее 29.07.2003г.</v>
          </cell>
          <cell r="M599">
            <v>37831</v>
          </cell>
          <cell r="N599">
            <v>0.20200210634640303</v>
          </cell>
          <cell r="P599">
            <v>949551</v>
          </cell>
          <cell r="Q599">
            <v>0.94955100000000003</v>
          </cell>
          <cell r="R599">
            <v>949551</v>
          </cell>
          <cell r="S599">
            <v>37735</v>
          </cell>
          <cell r="T599" t="str">
            <v>0607/03</v>
          </cell>
          <cell r="U599" t="str">
            <v>ОАО ИФ «ОЛМА»</v>
          </cell>
          <cell r="V599">
            <v>0.973217</v>
          </cell>
          <cell r="W599">
            <v>973217</v>
          </cell>
          <cell r="X599">
            <v>37782</v>
          </cell>
          <cell r="Y599" t="str">
            <v>10/06-01</v>
          </cell>
          <cell r="Z599" t="str">
            <v>ОАО ИФ «ОЛМА»</v>
          </cell>
          <cell r="AA599">
            <v>23666</v>
          </cell>
          <cell r="AB599">
            <v>0.20200210634640303</v>
          </cell>
          <cell r="AC599">
            <v>0.19355374164860048</v>
          </cell>
          <cell r="AD599" t="str">
            <v>продан</v>
          </cell>
          <cell r="AE599">
            <v>1</v>
          </cell>
          <cell r="AF599">
            <v>9495.51</v>
          </cell>
          <cell r="AG599" t="str">
            <v/>
          </cell>
          <cell r="AI599" t="str">
            <v/>
          </cell>
        </row>
        <row r="600">
          <cell r="A600">
            <v>596</v>
          </cell>
          <cell r="B600" t="str">
            <v>диск</v>
          </cell>
          <cell r="C600" t="str">
            <v>51505</v>
          </cell>
          <cell r="D600" t="str">
            <v>51505`810`8`0400`0000010</v>
          </cell>
          <cell r="E600" t="str">
            <v>ЗАО «Стройметресурс»</v>
          </cell>
          <cell r="F600" t="str">
            <v>прочие</v>
          </cell>
          <cell r="H600" t="str">
            <v>0011101</v>
          </cell>
          <cell r="I600">
            <v>37736</v>
          </cell>
          <cell r="J600">
            <v>1000000</v>
          </cell>
          <cell r="K600" t="str">
            <v>Рубли РФ</v>
          </cell>
          <cell r="L600" t="str">
            <v>По предъявлении, но не ранее 24.12.2003г.</v>
          </cell>
          <cell r="M600">
            <v>37979</v>
          </cell>
          <cell r="N600">
            <v>0.24500063376506764</v>
          </cell>
          <cell r="P600">
            <v>861255</v>
          </cell>
          <cell r="Q600">
            <v>0.86125499999999999</v>
          </cell>
          <cell r="R600">
            <v>861255</v>
          </cell>
          <cell r="S600">
            <v>37739</v>
          </cell>
          <cell r="T600" t="str">
            <v>0607/03</v>
          </cell>
          <cell r="U600" t="str">
            <v>ОАО ИФ «ОЛМА»</v>
          </cell>
          <cell r="V600">
            <v>0.86206899999999997</v>
          </cell>
          <cell r="W600">
            <v>862069</v>
          </cell>
          <cell r="X600">
            <v>37833</v>
          </cell>
          <cell r="Y600" t="str">
            <v>31/07-02</v>
          </cell>
          <cell r="Z600" t="str">
            <v>ЧП Леднев Антон Владимирович</v>
          </cell>
          <cell r="AA600">
            <v>814</v>
          </cell>
          <cell r="AB600">
            <v>0.24500063376506764</v>
          </cell>
          <cell r="AC600">
            <v>3.6699289767270593E-3</v>
          </cell>
          <cell r="AD600" t="str">
            <v>обменен</v>
          </cell>
          <cell r="AE600">
            <v>1</v>
          </cell>
          <cell r="AF600">
            <v>8612.5499999999993</v>
          </cell>
          <cell r="AG600" t="str">
            <v/>
          </cell>
          <cell r="AI600" t="str">
            <v/>
          </cell>
        </row>
        <row r="601">
          <cell r="A601">
            <v>597</v>
          </cell>
          <cell r="B601" t="str">
            <v>диск</v>
          </cell>
          <cell r="C601" t="str">
            <v>51505</v>
          </cell>
          <cell r="D601" t="str">
            <v>51505`810`8`0400`0000010</v>
          </cell>
          <cell r="E601" t="str">
            <v>ЗАО «Стройметресурс»</v>
          </cell>
          <cell r="F601" t="str">
            <v>прочие</v>
          </cell>
          <cell r="H601" t="str">
            <v>0011102</v>
          </cell>
          <cell r="I601">
            <v>37736</v>
          </cell>
          <cell r="J601">
            <v>1000000</v>
          </cell>
          <cell r="K601" t="str">
            <v>Рубли РФ</v>
          </cell>
          <cell r="L601" t="str">
            <v>По предъявлении, но не ранее 24.12.2003г.</v>
          </cell>
          <cell r="M601">
            <v>37979</v>
          </cell>
          <cell r="N601">
            <v>0.24500063376506764</v>
          </cell>
          <cell r="P601">
            <v>861255</v>
          </cell>
          <cell r="Q601">
            <v>0.86125499999999999</v>
          </cell>
          <cell r="R601">
            <v>861255</v>
          </cell>
          <cell r="S601">
            <v>37739</v>
          </cell>
          <cell r="T601" t="str">
            <v>28/04-01</v>
          </cell>
          <cell r="U601" t="str">
            <v>ОАО ИФ «ОЛМА»</v>
          </cell>
          <cell r="V601">
            <v>0.86206899999999997</v>
          </cell>
          <cell r="W601">
            <v>862069</v>
          </cell>
          <cell r="X601">
            <v>37833</v>
          </cell>
          <cell r="Y601" t="str">
            <v>31/07-02</v>
          </cell>
          <cell r="Z601" t="str">
            <v>ЧП Леднев Антон Владимирович</v>
          </cell>
          <cell r="AA601">
            <v>814</v>
          </cell>
          <cell r="AB601">
            <v>0.24500063376506764</v>
          </cell>
          <cell r="AC601">
            <v>3.6699289767270593E-3</v>
          </cell>
          <cell r="AD601" t="str">
            <v>обменен</v>
          </cell>
          <cell r="AE601">
            <v>1</v>
          </cell>
          <cell r="AF601">
            <v>8612.5499999999993</v>
          </cell>
          <cell r="AG601" t="str">
            <v/>
          </cell>
          <cell r="AI601" t="str">
            <v/>
          </cell>
        </row>
        <row r="602">
          <cell r="A602">
            <v>598</v>
          </cell>
          <cell r="B602" t="str">
            <v>диск</v>
          </cell>
          <cell r="C602" t="str">
            <v>51505</v>
          </cell>
          <cell r="D602" t="str">
            <v>51505`810`8`0400`0000010</v>
          </cell>
          <cell r="E602" t="str">
            <v>ЗАО «Стройметресурс»</v>
          </cell>
          <cell r="F602" t="str">
            <v>прочие</v>
          </cell>
          <cell r="H602" t="str">
            <v>0011103</v>
          </cell>
          <cell r="I602">
            <v>37736</v>
          </cell>
          <cell r="J602">
            <v>1000000</v>
          </cell>
          <cell r="K602" t="str">
            <v>Рубли РФ</v>
          </cell>
          <cell r="L602" t="str">
            <v>По предъявлении, но не ранее 24.12.2003г.</v>
          </cell>
          <cell r="M602">
            <v>37979</v>
          </cell>
          <cell r="N602">
            <v>0.24500063376506764</v>
          </cell>
          <cell r="P602">
            <v>861255</v>
          </cell>
          <cell r="Q602">
            <v>0.86125499999999999</v>
          </cell>
          <cell r="R602">
            <v>861255</v>
          </cell>
          <cell r="S602">
            <v>37739</v>
          </cell>
          <cell r="T602" t="str">
            <v>28/04-01</v>
          </cell>
          <cell r="U602" t="str">
            <v>ОАО ИФ «ОЛМА»</v>
          </cell>
          <cell r="V602">
            <v>0.86206899999999997</v>
          </cell>
          <cell r="W602">
            <v>862069</v>
          </cell>
          <cell r="X602">
            <v>37833</v>
          </cell>
          <cell r="Y602" t="str">
            <v>31/07-02</v>
          </cell>
          <cell r="Z602" t="str">
            <v>ЧП Леднев Антон Владимирович</v>
          </cell>
          <cell r="AA602">
            <v>814</v>
          </cell>
          <cell r="AB602">
            <v>0.24500063376506764</v>
          </cell>
          <cell r="AC602">
            <v>3.6699289767270593E-3</v>
          </cell>
          <cell r="AD602" t="str">
            <v>обменен</v>
          </cell>
          <cell r="AE602">
            <v>1</v>
          </cell>
          <cell r="AF602">
            <v>8612.5499999999993</v>
          </cell>
          <cell r="AG602" t="str">
            <v/>
          </cell>
          <cell r="AI602" t="str">
            <v/>
          </cell>
        </row>
        <row r="603">
          <cell r="A603">
            <v>599</v>
          </cell>
          <cell r="B603" t="str">
            <v>диск</v>
          </cell>
          <cell r="C603" t="str">
            <v>51505</v>
          </cell>
          <cell r="D603" t="str">
            <v>51505`810`8`0400`0000010</v>
          </cell>
          <cell r="E603" t="str">
            <v>ЗАО «Стройметресурс»</v>
          </cell>
          <cell r="F603" t="str">
            <v>прочие</v>
          </cell>
          <cell r="H603" t="str">
            <v>0011104</v>
          </cell>
          <cell r="I603">
            <v>37736</v>
          </cell>
          <cell r="J603">
            <v>1000000</v>
          </cell>
          <cell r="K603" t="str">
            <v>Рубли РФ</v>
          </cell>
          <cell r="L603" t="str">
            <v>По предъявлении, но не ранее 24.12.2003г.</v>
          </cell>
          <cell r="M603">
            <v>37979</v>
          </cell>
          <cell r="N603">
            <v>0.24500063376506764</v>
          </cell>
          <cell r="P603">
            <v>861255</v>
          </cell>
          <cell r="Q603">
            <v>0.86125499999999999</v>
          </cell>
          <cell r="R603">
            <v>861255</v>
          </cell>
          <cell r="S603">
            <v>37739</v>
          </cell>
          <cell r="T603" t="str">
            <v>28/04-01</v>
          </cell>
          <cell r="U603" t="str">
            <v>ОАО ИФ «ОЛМА»</v>
          </cell>
          <cell r="V603">
            <v>0.86206899999999997</v>
          </cell>
          <cell r="W603">
            <v>862069</v>
          </cell>
          <cell r="X603">
            <v>37833</v>
          </cell>
          <cell r="Y603" t="str">
            <v>31/07-02</v>
          </cell>
          <cell r="Z603" t="str">
            <v>ЧП Леднев Антон Владимирович</v>
          </cell>
          <cell r="AA603">
            <v>814</v>
          </cell>
          <cell r="AB603">
            <v>0.24500063376506764</v>
          </cell>
          <cell r="AC603">
            <v>3.6699289767270593E-3</v>
          </cell>
          <cell r="AD603" t="str">
            <v>обменен</v>
          </cell>
          <cell r="AE603">
            <v>1</v>
          </cell>
          <cell r="AF603">
            <v>8612.5499999999993</v>
          </cell>
          <cell r="AG603" t="str">
            <v/>
          </cell>
          <cell r="AI603" t="str">
            <v/>
          </cell>
        </row>
        <row r="604">
          <cell r="A604">
            <v>600</v>
          </cell>
          <cell r="B604" t="str">
            <v>диск</v>
          </cell>
          <cell r="C604" t="str">
            <v>51505</v>
          </cell>
          <cell r="D604" t="str">
            <v>51505`810`8`0400`0000010</v>
          </cell>
          <cell r="E604" t="str">
            <v>ЗАО «Стройметресурс»</v>
          </cell>
          <cell r="F604" t="str">
            <v>прочие</v>
          </cell>
          <cell r="H604" t="str">
            <v>0011105</v>
          </cell>
          <cell r="I604">
            <v>37736</v>
          </cell>
          <cell r="J604">
            <v>1000000</v>
          </cell>
          <cell r="K604" t="str">
            <v>Рубли РФ</v>
          </cell>
          <cell r="L604" t="str">
            <v>По предъявлении, но не ранее 24.12.2003г.</v>
          </cell>
          <cell r="M604">
            <v>37979</v>
          </cell>
          <cell r="N604">
            <v>0.24500063376506764</v>
          </cell>
          <cell r="P604">
            <v>861255</v>
          </cell>
          <cell r="Q604">
            <v>0.86125499999999999</v>
          </cell>
          <cell r="R604">
            <v>861255</v>
          </cell>
          <cell r="S604">
            <v>37739</v>
          </cell>
          <cell r="T604" t="str">
            <v>28/04-01</v>
          </cell>
          <cell r="U604" t="str">
            <v>ОАО ИФ «ОЛМА»</v>
          </cell>
          <cell r="V604">
            <v>0.86206899999999997</v>
          </cell>
          <cell r="W604">
            <v>862069</v>
          </cell>
          <cell r="X604">
            <v>37833</v>
          </cell>
          <cell r="Y604" t="str">
            <v>31/07-02</v>
          </cell>
          <cell r="Z604" t="str">
            <v>ЧП Леднев Антон Владимирович</v>
          </cell>
          <cell r="AA604">
            <v>814</v>
          </cell>
          <cell r="AB604">
            <v>0.24500063376506764</v>
          </cell>
          <cell r="AC604">
            <v>3.6699289767270593E-3</v>
          </cell>
          <cell r="AD604" t="str">
            <v>обменен</v>
          </cell>
          <cell r="AE604">
            <v>1</v>
          </cell>
          <cell r="AF604">
            <v>8612.5499999999993</v>
          </cell>
          <cell r="AG604" t="str">
            <v/>
          </cell>
          <cell r="AI604" t="str">
            <v/>
          </cell>
        </row>
        <row r="605">
          <cell r="A605">
            <v>601</v>
          </cell>
          <cell r="B605" t="str">
            <v>диск</v>
          </cell>
          <cell r="C605" t="str">
            <v>51505</v>
          </cell>
          <cell r="D605" t="str">
            <v>51505`810`8`0400`0000010</v>
          </cell>
          <cell r="E605" t="str">
            <v>ЗАО «Стройметресурс»</v>
          </cell>
          <cell r="F605" t="str">
            <v>прочие</v>
          </cell>
          <cell r="H605" t="str">
            <v>0011106</v>
          </cell>
          <cell r="I605">
            <v>37736</v>
          </cell>
          <cell r="J605">
            <v>1000000</v>
          </cell>
          <cell r="K605" t="str">
            <v>Рубли РФ</v>
          </cell>
          <cell r="L605" t="str">
            <v>По предъявлении, но не ранее 24.12.2003г.</v>
          </cell>
          <cell r="M605">
            <v>37979</v>
          </cell>
          <cell r="N605">
            <v>0.24500063376506764</v>
          </cell>
          <cell r="P605">
            <v>861255</v>
          </cell>
          <cell r="Q605">
            <v>0.86125499999999999</v>
          </cell>
          <cell r="R605">
            <v>861255</v>
          </cell>
          <cell r="S605">
            <v>37739</v>
          </cell>
          <cell r="T605" t="str">
            <v>28/04-01</v>
          </cell>
          <cell r="U605" t="str">
            <v>ОАО ИФ «ОЛМА»</v>
          </cell>
          <cell r="V605">
            <v>0.86206899999999997</v>
          </cell>
          <cell r="W605">
            <v>862069</v>
          </cell>
          <cell r="X605">
            <v>37833</v>
          </cell>
          <cell r="Y605" t="str">
            <v>31/07-02</v>
          </cell>
          <cell r="Z605" t="str">
            <v>ЧП Леднев Антон Владимирович</v>
          </cell>
          <cell r="AA605">
            <v>814</v>
          </cell>
          <cell r="AB605">
            <v>0.24500063376506764</v>
          </cell>
          <cell r="AC605">
            <v>3.6699289767270593E-3</v>
          </cell>
          <cell r="AD605" t="str">
            <v>обменен</v>
          </cell>
          <cell r="AE605">
            <v>1</v>
          </cell>
          <cell r="AF605">
            <v>8612.5499999999993</v>
          </cell>
          <cell r="AG605" t="str">
            <v/>
          </cell>
          <cell r="AI605" t="str">
            <v/>
          </cell>
        </row>
        <row r="606">
          <cell r="A606">
            <v>602</v>
          </cell>
          <cell r="B606" t="str">
            <v>диск</v>
          </cell>
          <cell r="C606" t="str">
            <v>51505</v>
          </cell>
          <cell r="D606" t="str">
            <v>51505`810`8`0400`0000010</v>
          </cell>
          <cell r="E606" t="str">
            <v>ЗАО «Стройметресурс»</v>
          </cell>
          <cell r="F606" t="str">
            <v>прочие</v>
          </cell>
          <cell r="H606" t="str">
            <v>0011107</v>
          </cell>
          <cell r="I606">
            <v>37736</v>
          </cell>
          <cell r="J606">
            <v>1000000</v>
          </cell>
          <cell r="K606" t="str">
            <v>Рубли РФ</v>
          </cell>
          <cell r="L606" t="str">
            <v>По предъявлении, но не ранее 24.12.2003г.</v>
          </cell>
          <cell r="M606">
            <v>37979</v>
          </cell>
          <cell r="N606">
            <v>0.24500063376506764</v>
          </cell>
          <cell r="P606">
            <v>861255</v>
          </cell>
          <cell r="Q606">
            <v>0.86125499999999999</v>
          </cell>
          <cell r="R606">
            <v>861255</v>
          </cell>
          <cell r="S606">
            <v>37739</v>
          </cell>
          <cell r="T606" t="str">
            <v>28/04-01</v>
          </cell>
          <cell r="U606" t="str">
            <v>ОАО ИФ «ОЛМА»</v>
          </cell>
          <cell r="V606">
            <v>0.86206899999999997</v>
          </cell>
          <cell r="W606">
            <v>862069</v>
          </cell>
          <cell r="X606">
            <v>37833</v>
          </cell>
          <cell r="Y606" t="str">
            <v>31/07-02</v>
          </cell>
          <cell r="Z606" t="str">
            <v>ЧП Леднев Антон Владимирович</v>
          </cell>
          <cell r="AA606">
            <v>814</v>
          </cell>
          <cell r="AB606">
            <v>0.24500063376506764</v>
          </cell>
          <cell r="AC606">
            <v>3.6699289767270593E-3</v>
          </cell>
          <cell r="AD606" t="str">
            <v>обменен</v>
          </cell>
          <cell r="AE606">
            <v>1</v>
          </cell>
          <cell r="AF606">
            <v>8612.5499999999993</v>
          </cell>
          <cell r="AG606" t="str">
            <v/>
          </cell>
          <cell r="AI606" t="str">
            <v/>
          </cell>
        </row>
        <row r="607">
          <cell r="A607">
            <v>603</v>
          </cell>
          <cell r="B607" t="str">
            <v>диск</v>
          </cell>
          <cell r="C607" t="str">
            <v>51502</v>
          </cell>
          <cell r="D607" t="str">
            <v>51502`810`8`0400`0000013</v>
          </cell>
          <cell r="E607" t="str">
            <v>ЗАО «Стройметресурс»</v>
          </cell>
          <cell r="F607" t="str">
            <v>прочие</v>
          </cell>
          <cell r="H607" t="str">
            <v>0010222</v>
          </cell>
          <cell r="I607">
            <v>37580</v>
          </cell>
          <cell r="J607">
            <v>1000000</v>
          </cell>
          <cell r="K607" t="str">
            <v>Рубли РФ</v>
          </cell>
          <cell r="L607" t="str">
            <v>По предъявлении, но не ранее 30.04.2003г.</v>
          </cell>
          <cell r="M607">
            <v>37741</v>
          </cell>
          <cell r="N607">
            <v>0.36536536536536535</v>
          </cell>
          <cell r="P607">
            <v>999000</v>
          </cell>
          <cell r="Q607">
            <v>0.999</v>
          </cell>
          <cell r="R607">
            <v>999000</v>
          </cell>
          <cell r="S607">
            <v>37740</v>
          </cell>
          <cell r="T607" t="str">
            <v>29/04-01</v>
          </cell>
          <cell r="U607" t="str">
            <v>ООО «Уральская нефтепромышленная компания»</v>
          </cell>
          <cell r="V607">
            <v>1</v>
          </cell>
          <cell r="W607">
            <v>1000000</v>
          </cell>
          <cell r="X607">
            <v>37741</v>
          </cell>
          <cell r="Y607" t="str">
            <v>30/04-104</v>
          </cell>
          <cell r="Z607" t="str">
            <v>ОАО АКБ «РУССОБАНК»</v>
          </cell>
          <cell r="AA607">
            <v>1000</v>
          </cell>
          <cell r="AB607">
            <v>0.36536536536536535</v>
          </cell>
          <cell r="AC607">
            <v>0.36536536536536535</v>
          </cell>
          <cell r="AD607" t="str">
            <v>предъявлен</v>
          </cell>
          <cell r="AE607">
            <v>1</v>
          </cell>
          <cell r="AF607">
            <v>9990</v>
          </cell>
          <cell r="AG607" t="str">
            <v/>
          </cell>
          <cell r="AI607" t="str">
            <v/>
          </cell>
        </row>
        <row r="608">
          <cell r="A608">
            <v>604</v>
          </cell>
          <cell r="B608" t="str">
            <v>диск</v>
          </cell>
          <cell r="C608" t="str">
            <v>51502</v>
          </cell>
          <cell r="D608" t="str">
            <v>51502`810`8`0400`0000013</v>
          </cell>
          <cell r="E608" t="str">
            <v>ЗАО «Стройметресурс»</v>
          </cell>
          <cell r="F608" t="str">
            <v>прочие</v>
          </cell>
          <cell r="H608" t="str">
            <v>0010226</v>
          </cell>
          <cell r="I608">
            <v>37580</v>
          </cell>
          <cell r="J608">
            <v>2000000</v>
          </cell>
          <cell r="K608" t="str">
            <v>Рубли РФ</v>
          </cell>
          <cell r="L608" t="str">
            <v>По предъявлении, но не ранее 30.04.2003г.</v>
          </cell>
          <cell r="M608">
            <v>37741</v>
          </cell>
          <cell r="N608">
            <v>0.36536536536536535</v>
          </cell>
          <cell r="P608">
            <v>1998000</v>
          </cell>
          <cell r="Q608">
            <v>0.999</v>
          </cell>
          <cell r="R608">
            <v>1998000</v>
          </cell>
          <cell r="S608">
            <v>37740</v>
          </cell>
          <cell r="T608" t="str">
            <v>29/04-01</v>
          </cell>
          <cell r="U608" t="str">
            <v>ООО «Уральская нефтепромышленная компания»</v>
          </cell>
          <cell r="V608">
            <v>1</v>
          </cell>
          <cell r="W608">
            <v>2000000</v>
          </cell>
          <cell r="X608">
            <v>37741</v>
          </cell>
          <cell r="Y608" t="str">
            <v>30/04-104</v>
          </cell>
          <cell r="Z608" t="str">
            <v>ОАО АКБ «РУССОБАНК»</v>
          </cell>
          <cell r="AA608">
            <v>2000</v>
          </cell>
          <cell r="AB608">
            <v>0.36536536536536535</v>
          </cell>
          <cell r="AC608">
            <v>0.36536536536536535</v>
          </cell>
          <cell r="AD608" t="str">
            <v>предъявлен</v>
          </cell>
          <cell r="AE608">
            <v>1</v>
          </cell>
          <cell r="AF608">
            <v>19980</v>
          </cell>
          <cell r="AG608" t="str">
            <v/>
          </cell>
          <cell r="AI608" t="str">
            <v/>
          </cell>
        </row>
        <row r="609">
          <cell r="A609">
            <v>605</v>
          </cell>
          <cell r="B609" t="str">
            <v>диск</v>
          </cell>
          <cell r="C609" t="str">
            <v>51502</v>
          </cell>
          <cell r="D609" t="str">
            <v>51502`810`8`0400`0000013</v>
          </cell>
          <cell r="E609" t="str">
            <v>ЗАО «Стройметресурс»</v>
          </cell>
          <cell r="F609" t="str">
            <v>прочие</v>
          </cell>
          <cell r="H609" t="str">
            <v>0010227</v>
          </cell>
          <cell r="I609">
            <v>37580</v>
          </cell>
          <cell r="J609">
            <v>2000000</v>
          </cell>
          <cell r="K609" t="str">
            <v>Рубли РФ</v>
          </cell>
          <cell r="L609" t="str">
            <v>По предъявлении, но не ранее 30.04.2003г.</v>
          </cell>
          <cell r="M609">
            <v>37741</v>
          </cell>
          <cell r="N609">
            <v>0.36536536536536535</v>
          </cell>
          <cell r="P609">
            <v>1998000</v>
          </cell>
          <cell r="Q609">
            <v>0.999</v>
          </cell>
          <cell r="R609">
            <v>1998000</v>
          </cell>
          <cell r="S609">
            <v>37740</v>
          </cell>
          <cell r="T609" t="str">
            <v>29/04-01</v>
          </cell>
          <cell r="U609" t="str">
            <v>ООО «Уральская нефтепромышленная компания»</v>
          </cell>
          <cell r="V609">
            <v>1</v>
          </cell>
          <cell r="W609">
            <v>2000000</v>
          </cell>
          <cell r="X609">
            <v>37741</v>
          </cell>
          <cell r="Y609" t="str">
            <v>30/04-104</v>
          </cell>
          <cell r="Z609" t="str">
            <v>ОАО АКБ «РУССОБАНК»</v>
          </cell>
          <cell r="AA609">
            <v>2000</v>
          </cell>
          <cell r="AB609">
            <v>0.36536536536536535</v>
          </cell>
          <cell r="AC609">
            <v>0.36536536536536535</v>
          </cell>
          <cell r="AD609" t="str">
            <v>предъявлен</v>
          </cell>
          <cell r="AE609">
            <v>1</v>
          </cell>
          <cell r="AF609">
            <v>19980</v>
          </cell>
          <cell r="AG609" t="str">
            <v/>
          </cell>
          <cell r="AI609" t="str">
            <v/>
          </cell>
        </row>
        <row r="610">
          <cell r="A610">
            <v>606</v>
          </cell>
          <cell r="B610" t="str">
            <v>диск</v>
          </cell>
          <cell r="C610" t="str">
            <v>51504</v>
          </cell>
          <cell r="D610" t="str">
            <v>51504`810`1`0400`0000009</v>
          </cell>
          <cell r="E610" t="str">
            <v>ООО «ТПК «Экском»</v>
          </cell>
          <cell r="F610" t="str">
            <v>прочие</v>
          </cell>
          <cell r="H610" t="str">
            <v>0004001</v>
          </cell>
          <cell r="I610">
            <v>37739</v>
          </cell>
          <cell r="J610">
            <v>4550000</v>
          </cell>
          <cell r="K610" t="str">
            <v>Рубли РФ</v>
          </cell>
          <cell r="L610" t="str">
            <v>По предъявлении, но не ранее 15.08.2003г.</v>
          </cell>
          <cell r="M610">
            <v>37848</v>
          </cell>
          <cell r="N610">
            <v>0.20959674171595691</v>
          </cell>
          <cell r="P610">
            <v>4281982.5599999996</v>
          </cell>
          <cell r="Q610">
            <v>0.94109506813186805</v>
          </cell>
          <cell r="R610">
            <v>4281982.5599999996</v>
          </cell>
          <cell r="S610">
            <v>37739</v>
          </cell>
          <cell r="T610" t="str">
            <v>28/04-02</v>
          </cell>
          <cell r="U610" t="str">
            <v>ООО «ТПК «Экском»</v>
          </cell>
          <cell r="V610">
            <v>0.96527499999999999</v>
          </cell>
          <cell r="W610">
            <v>4392000</v>
          </cell>
          <cell r="X610">
            <v>37789</v>
          </cell>
          <cell r="Y610" t="str">
            <v>17/06-01</v>
          </cell>
          <cell r="Z610" t="str">
            <v>ООО «ТПК «Экском»</v>
          </cell>
          <cell r="AA610">
            <v>110017.44000000041</v>
          </cell>
          <cell r="AB610">
            <v>0.20959674171595691</v>
          </cell>
          <cell r="AC610">
            <v>0.18755968777229282</v>
          </cell>
          <cell r="AD610" t="str">
            <v>обменен</v>
          </cell>
          <cell r="AE610">
            <v>1</v>
          </cell>
          <cell r="AF610">
            <v>42819.825599999996</v>
          </cell>
          <cell r="AG610" t="str">
            <v/>
          </cell>
          <cell r="AI610" t="str">
            <v/>
          </cell>
        </row>
        <row r="611">
          <cell r="A611">
            <v>607</v>
          </cell>
          <cell r="B611" t="str">
            <v>диск</v>
          </cell>
          <cell r="C611" t="str">
            <v>51504</v>
          </cell>
          <cell r="D611" t="str">
            <v>51504`810`5`0400`0000007</v>
          </cell>
          <cell r="E611" t="str">
            <v>ООО «Уральская нефтепромышленная компания»</v>
          </cell>
          <cell r="F611" t="str">
            <v>прочие</v>
          </cell>
          <cell r="H611" t="str">
            <v>0004001</v>
          </cell>
          <cell r="I611">
            <v>37740</v>
          </cell>
          <cell r="J611">
            <v>9115000</v>
          </cell>
          <cell r="K611" t="str">
            <v>Рубли РФ</v>
          </cell>
          <cell r="L611" t="str">
            <v>По предъявлении, но не ранее 18.08.2003г.</v>
          </cell>
          <cell r="M611">
            <v>37851</v>
          </cell>
          <cell r="N611">
            <v>0.20973668026315453</v>
          </cell>
          <cell r="P611">
            <v>8568477.3599999994</v>
          </cell>
          <cell r="Q611">
            <v>0.94004139989029067</v>
          </cell>
          <cell r="R611">
            <v>8568477.3599999994</v>
          </cell>
          <cell r="S611">
            <v>37740</v>
          </cell>
          <cell r="T611" t="str">
            <v>29/04-02</v>
          </cell>
          <cell r="U611" t="str">
            <v>ООО «Уральская нефтепромышленная компания»</v>
          </cell>
          <cell r="V611">
            <v>0.96601700000000001</v>
          </cell>
          <cell r="W611">
            <v>8805249</v>
          </cell>
          <cell r="X611">
            <v>37793</v>
          </cell>
          <cell r="Y611" t="str">
            <v>21/06-01</v>
          </cell>
          <cell r="Z611" t="str">
            <v>ООО «Уральская нефтепромышленная компания»</v>
          </cell>
          <cell r="AA611">
            <v>236771.6400000006</v>
          </cell>
          <cell r="AB611">
            <v>0.20973668026315453</v>
          </cell>
          <cell r="AC611">
            <v>0.19030185584761011</v>
          </cell>
          <cell r="AD611" t="str">
            <v>обменен</v>
          </cell>
          <cell r="AE611">
            <v>1</v>
          </cell>
          <cell r="AF611">
            <v>85684.7736</v>
          </cell>
          <cell r="AG611" t="str">
            <v/>
          </cell>
          <cell r="AI611" t="str">
            <v/>
          </cell>
        </row>
        <row r="612">
          <cell r="A612">
            <v>608</v>
          </cell>
          <cell r="B612" t="str">
            <v>диск</v>
          </cell>
          <cell r="C612" t="str">
            <v>51504</v>
          </cell>
          <cell r="D612" t="str">
            <v>51504`810`5`0400`0000010</v>
          </cell>
          <cell r="E612" t="str">
            <v>ООО «Регистр»</v>
          </cell>
          <cell r="F612" t="str">
            <v>прочие</v>
          </cell>
          <cell r="H612" t="str">
            <v>0004001</v>
          </cell>
          <cell r="I612">
            <v>37739</v>
          </cell>
          <cell r="J612">
            <v>3640000</v>
          </cell>
          <cell r="K612" t="str">
            <v>Рубли РФ</v>
          </cell>
          <cell r="L612" t="str">
            <v>По предъявлении, но не ранее 15.08.2003г.</v>
          </cell>
          <cell r="M612">
            <v>37848</v>
          </cell>
          <cell r="N612">
            <v>0.21202935671825224</v>
          </cell>
          <cell r="P612">
            <v>3423245.71</v>
          </cell>
          <cell r="Q612">
            <v>0.94045211813186813</v>
          </cell>
          <cell r="R612">
            <v>3423245.71</v>
          </cell>
          <cell r="S612">
            <v>37739</v>
          </cell>
          <cell r="T612" t="str">
            <v>28/04-03</v>
          </cell>
          <cell r="U612" t="str">
            <v>ООО «Регистр»</v>
          </cell>
          <cell r="V612">
            <v>0.95256300000000005</v>
          </cell>
          <cell r="W612">
            <v>3467328</v>
          </cell>
          <cell r="X612">
            <v>37796</v>
          </cell>
          <cell r="Y612" t="str">
            <v>24/06-02</v>
          </cell>
          <cell r="Z612" t="str">
            <v>ООО «Регистр»</v>
          </cell>
          <cell r="AA612">
            <v>44082.290000000037</v>
          </cell>
          <cell r="AB612">
            <v>0.21202935671825224</v>
          </cell>
          <cell r="AC612">
            <v>8.246014297984898E-2</v>
          </cell>
          <cell r="AD612" t="str">
            <v>обменен</v>
          </cell>
          <cell r="AE612">
            <v>1</v>
          </cell>
          <cell r="AF612">
            <v>34232.4571</v>
          </cell>
          <cell r="AG612" t="str">
            <v/>
          </cell>
          <cell r="AI612" t="str">
            <v/>
          </cell>
        </row>
        <row r="613">
          <cell r="A613">
            <v>609</v>
          </cell>
          <cell r="B613" t="str">
            <v>диск</v>
          </cell>
          <cell r="C613" t="str">
            <v>51506</v>
          </cell>
          <cell r="D613" t="str">
            <v>51506`810`8`0400`000000</v>
          </cell>
          <cell r="E613" t="str">
            <v>ООО «Легпроминвест»</v>
          </cell>
          <cell r="F613" t="str">
            <v>прочие</v>
          </cell>
          <cell r="H613" t="str">
            <v>0004001</v>
          </cell>
          <cell r="I613">
            <v>37739</v>
          </cell>
          <cell r="J613">
            <v>5024000</v>
          </cell>
          <cell r="K613" t="str">
            <v>Рубли РФ</v>
          </cell>
          <cell r="L613" t="str">
            <v>По предъявлении, но не ранее 10.05.2004г.</v>
          </cell>
          <cell r="M613">
            <v>38117</v>
          </cell>
          <cell r="N613">
            <v>0.21201713181637374</v>
          </cell>
          <cell r="P613">
            <v>4119490.05</v>
          </cell>
          <cell r="Q613">
            <v>0.81996219148089167</v>
          </cell>
          <cell r="R613">
            <v>4119490.05</v>
          </cell>
          <cell r="S613">
            <v>37739</v>
          </cell>
          <cell r="T613" t="str">
            <v>28/04-04</v>
          </cell>
          <cell r="U613" t="str">
            <v>ООО «Легпроминвест»</v>
          </cell>
          <cell r="V613">
            <v>0.82105899999999998</v>
          </cell>
          <cell r="W613">
            <v>4125000</v>
          </cell>
          <cell r="X613">
            <v>37861</v>
          </cell>
          <cell r="Y613" t="str">
            <v>28/08-03</v>
          </cell>
          <cell r="Z613" t="str">
            <v>ООО «Легпроминвест»</v>
          </cell>
          <cell r="AA613">
            <v>5509.9500000001863</v>
          </cell>
          <cell r="AB613">
            <v>0.21201713181637374</v>
          </cell>
          <cell r="AC613">
            <v>4.0016327932168192E-3</v>
          </cell>
          <cell r="AD613" t="str">
            <v>обменен</v>
          </cell>
          <cell r="AE613">
            <v>1</v>
          </cell>
          <cell r="AF613">
            <v>41194.900499999996</v>
          </cell>
          <cell r="AG613" t="str">
            <v/>
          </cell>
          <cell r="AI613" t="str">
            <v/>
          </cell>
        </row>
        <row r="614">
          <cell r="A614">
            <v>610</v>
          </cell>
          <cell r="B614" t="str">
            <v>диск</v>
          </cell>
          <cell r="C614" t="str">
            <v>51502</v>
          </cell>
          <cell r="D614" t="str">
            <v>51502`810`3`0400`0000018</v>
          </cell>
          <cell r="E614" t="str">
            <v>Общество с ограниченной ответственностью Торгово-производственное предприятие «ПРОФИ»</v>
          </cell>
          <cell r="F614" t="str">
            <v>прочие</v>
          </cell>
          <cell r="H614" t="str">
            <v>0000402</v>
          </cell>
          <cell r="I614">
            <v>37741</v>
          </cell>
          <cell r="J614">
            <v>1016849.32</v>
          </cell>
          <cell r="K614" t="str">
            <v>Рубли РФ</v>
          </cell>
          <cell r="L614" t="str">
            <v>По предъявлении, но не ранее 30.05.2003г.</v>
          </cell>
          <cell r="M614">
            <v>37771</v>
          </cell>
          <cell r="N614">
            <v>0.20500005999999937</v>
          </cell>
          <cell r="P614">
            <v>1000000</v>
          </cell>
          <cell r="Q614">
            <v>0.98342987533295501</v>
          </cell>
          <cell r="R614">
            <v>1000000</v>
          </cell>
          <cell r="S614">
            <v>37741</v>
          </cell>
          <cell r="T614" t="str">
            <v>30/04-02</v>
          </cell>
          <cell r="U614" t="str">
            <v>Общество с ограниченной ответственностью Торгово производственное предприятие «ПРОФИ»</v>
          </cell>
          <cell r="V614">
            <v>1</v>
          </cell>
          <cell r="W614">
            <v>1016849.32</v>
          </cell>
          <cell r="X614">
            <v>37771</v>
          </cell>
          <cell r="Y614" t="str">
            <v>30/05-101</v>
          </cell>
          <cell r="Z614" t="str">
            <v>Общество с ограниченной ответственностью Торгово производственное предприятие «ПРОФИ»</v>
          </cell>
          <cell r="AA614">
            <v>16849.319999999949</v>
          </cell>
          <cell r="AB614">
            <v>0.20500005999999937</v>
          </cell>
          <cell r="AC614">
            <v>0.20500005999999937</v>
          </cell>
          <cell r="AD614" t="str">
            <v>предъявлен</v>
          </cell>
          <cell r="AE614">
            <v>1</v>
          </cell>
          <cell r="AF614">
            <v>10000</v>
          </cell>
          <cell r="AG614" t="str">
            <v/>
          </cell>
          <cell r="AI614" t="str">
            <v/>
          </cell>
        </row>
        <row r="615">
          <cell r="A615">
            <v>611</v>
          </cell>
          <cell r="B615" t="str">
            <v>диск</v>
          </cell>
          <cell r="C615" t="str">
            <v>51505</v>
          </cell>
          <cell r="D615" t="str">
            <v>51505`810`1`0400`0000008</v>
          </cell>
          <cell r="E615" t="str">
            <v>ЗАО «Компания «Уфаойл»</v>
          </cell>
          <cell r="F615" t="str">
            <v>прочие</v>
          </cell>
          <cell r="H615" t="str">
            <v>00006</v>
          </cell>
          <cell r="I615">
            <v>37746</v>
          </cell>
          <cell r="J615">
            <v>1761265.54</v>
          </cell>
          <cell r="K615" t="str">
            <v>Рубли РФ</v>
          </cell>
          <cell r="L615" t="str">
            <v>По предъявлении, но не ранее 17.02.2004г.</v>
          </cell>
          <cell r="M615">
            <v>38034</v>
          </cell>
          <cell r="N615">
            <v>0.19800000139410157</v>
          </cell>
          <cell r="P615">
            <v>1523282.85</v>
          </cell>
          <cell r="Q615">
            <v>0.86487972165741689</v>
          </cell>
          <cell r="R615">
            <v>1523282.85</v>
          </cell>
          <cell r="S615">
            <v>37746</v>
          </cell>
          <cell r="T615" t="str">
            <v>05/05-01</v>
          </cell>
          <cell r="U615" t="str">
            <v>ЗАО «Компания «Уфаойл»</v>
          </cell>
          <cell r="V615">
            <v>0.87806200000000001</v>
          </cell>
          <cell r="W615">
            <v>1546500.34</v>
          </cell>
          <cell r="X615">
            <v>37778</v>
          </cell>
          <cell r="Y615" t="str">
            <v>06/06-02-1</v>
          </cell>
          <cell r="Z615" t="str">
            <v>ООО «Фирма «Башкирские инвестиции»</v>
          </cell>
          <cell r="AA615">
            <v>23217.489999999991</v>
          </cell>
          <cell r="AB615">
            <v>0.19800000139410157</v>
          </cell>
          <cell r="AC615">
            <v>0.1738511631720267</v>
          </cell>
          <cell r="AD615" t="str">
            <v>продан</v>
          </cell>
          <cell r="AE615">
            <v>1</v>
          </cell>
          <cell r="AF615">
            <v>15232.828500000001</v>
          </cell>
          <cell r="AG615" t="str">
            <v/>
          </cell>
          <cell r="AI615" t="str">
            <v/>
          </cell>
        </row>
        <row r="616">
          <cell r="A616">
            <v>612</v>
          </cell>
          <cell r="B616" t="str">
            <v>диск</v>
          </cell>
          <cell r="C616" t="str">
            <v>51401</v>
          </cell>
          <cell r="D616" t="str">
            <v>51401`810`2`0400`0000002</v>
          </cell>
          <cell r="E616" t="str">
            <v>Сбербанк РФ</v>
          </cell>
          <cell r="F616" t="str">
            <v>банк</v>
          </cell>
          <cell r="G616" t="str">
            <v>ВК</v>
          </cell>
          <cell r="H616" t="str">
            <v>2146206</v>
          </cell>
          <cell r="I616">
            <v>37746</v>
          </cell>
          <cell r="J616">
            <v>15000</v>
          </cell>
          <cell r="K616" t="str">
            <v>Рубли РФ</v>
          </cell>
          <cell r="L616" t="str">
            <v>по предъявлении</v>
          </cell>
          <cell r="M616">
            <v>37746</v>
          </cell>
          <cell r="N616">
            <v>0</v>
          </cell>
          <cell r="P616">
            <v>15000</v>
          </cell>
          <cell r="Q616">
            <v>1</v>
          </cell>
          <cell r="R616">
            <v>15000</v>
          </cell>
          <cell r="S616">
            <v>37747</v>
          </cell>
          <cell r="T616" t="str">
            <v>06/05-100</v>
          </cell>
          <cell r="U616" t="str">
            <v>Сбербанк РФ</v>
          </cell>
          <cell r="V616">
            <v>1.016667</v>
          </cell>
          <cell r="W616">
            <v>15250</v>
          </cell>
          <cell r="X616">
            <v>37748</v>
          </cell>
          <cell r="Y616" t="str">
            <v>07/05-03</v>
          </cell>
          <cell r="Z616" t="str">
            <v>ООО «Кинотеатр «Октябрь»</v>
          </cell>
          <cell r="AA616">
            <v>250</v>
          </cell>
          <cell r="AB616">
            <v>0</v>
          </cell>
          <cell r="AC616">
            <v>6.083333333333333</v>
          </cell>
          <cell r="AD616" t="str">
            <v>продан</v>
          </cell>
          <cell r="AF616" t="str">
            <v/>
          </cell>
          <cell r="AG616" t="str">
            <v/>
          </cell>
          <cell r="AI616" t="str">
            <v/>
          </cell>
        </row>
        <row r="617">
          <cell r="A617">
            <v>613</v>
          </cell>
          <cell r="B617" t="str">
            <v>диск</v>
          </cell>
          <cell r="C617" t="str">
            <v>51501</v>
          </cell>
          <cell r="D617" t="str">
            <v>51501`810`8`0400`0000014</v>
          </cell>
          <cell r="E617" t="str">
            <v>ООО «Уральская нефтепромышленная компания»</v>
          </cell>
          <cell r="F617" t="str">
            <v>прочие</v>
          </cell>
          <cell r="H617" t="str">
            <v>0000410</v>
          </cell>
          <cell r="I617">
            <v>37740</v>
          </cell>
          <cell r="J617">
            <v>80500</v>
          </cell>
          <cell r="K617" t="str">
            <v>Рубли РФ</v>
          </cell>
          <cell r="L617" t="str">
            <v>по предъявлении, но не ранее 06.05.2003г.</v>
          </cell>
          <cell r="M617">
            <v>37747</v>
          </cell>
          <cell r="N617">
            <v>0.11999999999999533</v>
          </cell>
          <cell r="P617">
            <v>80315.165099497055</v>
          </cell>
          <cell r="Q617">
            <v>0.99770391427946648</v>
          </cell>
          <cell r="R617">
            <v>80315.165099497055</v>
          </cell>
          <cell r="S617">
            <v>37740</v>
          </cell>
          <cell r="T617" t="str">
            <v>29/04-05</v>
          </cell>
          <cell r="U617" t="str">
            <v>ООО «Уральская нефтепромышленная компания»</v>
          </cell>
          <cell r="V617">
            <v>1</v>
          </cell>
          <cell r="W617">
            <v>80500</v>
          </cell>
          <cell r="X617">
            <v>37748</v>
          </cell>
          <cell r="Y617" t="str">
            <v>07/05-101</v>
          </cell>
          <cell r="Z617" t="str">
            <v>ООО «Уральская нефтепромышленная компания»</v>
          </cell>
          <cell r="AA617">
            <v>184.83490050294495</v>
          </cell>
          <cell r="AB617">
            <v>0.11999999999999533</v>
          </cell>
          <cell r="AC617">
            <v>0.10499999999999592</v>
          </cell>
          <cell r="AD617" t="str">
            <v>предъявлен</v>
          </cell>
          <cell r="AE617">
            <v>1</v>
          </cell>
          <cell r="AF617">
            <v>803.15165099497062</v>
          </cell>
          <cell r="AG617" t="str">
            <v/>
          </cell>
          <cell r="AI617" t="str">
            <v/>
          </cell>
        </row>
        <row r="618">
          <cell r="A618">
            <v>614</v>
          </cell>
          <cell r="B618" t="str">
            <v>диск</v>
          </cell>
          <cell r="C618" t="str">
            <v>51401</v>
          </cell>
          <cell r="D618" t="str">
            <v>51401`810`1`0400`0000005</v>
          </cell>
          <cell r="E618" t="str">
            <v>ОАО «УралСиб»</v>
          </cell>
          <cell r="F618" t="str">
            <v>банк</v>
          </cell>
          <cell r="G618" t="str">
            <v>0001</v>
          </cell>
          <cell r="H618" t="str">
            <v>0125798</v>
          </cell>
          <cell r="I618">
            <v>37748</v>
          </cell>
          <cell r="J618">
            <v>200000</v>
          </cell>
          <cell r="K618" t="str">
            <v>Рубли РФ</v>
          </cell>
          <cell r="L618" t="str">
            <v>по предъявлении</v>
          </cell>
          <cell r="M618">
            <v>37748</v>
          </cell>
          <cell r="N618">
            <v>0</v>
          </cell>
          <cell r="P618">
            <v>198400</v>
          </cell>
          <cell r="Q618">
            <v>0.99199999999999999</v>
          </cell>
          <cell r="R618">
            <v>198400</v>
          </cell>
          <cell r="S618">
            <v>37749</v>
          </cell>
          <cell r="T618" t="str">
            <v>08/05-02</v>
          </cell>
          <cell r="U618" t="str">
            <v>ОАО «Уфимский краностроительный завод»</v>
          </cell>
          <cell r="V618">
            <v>1</v>
          </cell>
          <cell r="W618">
            <v>200000</v>
          </cell>
          <cell r="X618">
            <v>37753</v>
          </cell>
          <cell r="Y618" t="str">
            <v>12/05-101</v>
          </cell>
          <cell r="Z618" t="str">
            <v>ОАО «УралСиб»</v>
          </cell>
          <cell r="AA618">
            <v>1600</v>
          </cell>
          <cell r="AB618">
            <v>2.943548387096774</v>
          </cell>
          <cell r="AC618">
            <v>0.73588709677419351</v>
          </cell>
          <cell r="AD618" t="str">
            <v>предъявлен</v>
          </cell>
          <cell r="AF618" t="str">
            <v/>
          </cell>
          <cell r="AG618" t="str">
            <v/>
          </cell>
          <cell r="AI618" t="str">
            <v/>
          </cell>
        </row>
        <row r="619">
          <cell r="A619">
            <v>615</v>
          </cell>
          <cell r="B619" t="str">
            <v>диск</v>
          </cell>
          <cell r="C619" t="str">
            <v>51502</v>
          </cell>
          <cell r="D619" t="str">
            <v>51502`810`0`0400`0000020</v>
          </cell>
          <cell r="E619" t="str">
            <v>ОАО «Уфимский лакокрасочный завод»</v>
          </cell>
          <cell r="F619" t="str">
            <v>прочие</v>
          </cell>
          <cell r="H619" t="str">
            <v>0000501</v>
          </cell>
          <cell r="I619">
            <v>37753</v>
          </cell>
          <cell r="J619">
            <v>1722638.9</v>
          </cell>
          <cell r="K619" t="str">
            <v>Рубли РФ</v>
          </cell>
          <cell r="L619" t="str">
            <v>по предъявлении, но не ранее 14.05.2003г.</v>
          </cell>
          <cell r="M619">
            <v>37755</v>
          </cell>
          <cell r="N619">
            <v>0.27999956395347847</v>
          </cell>
          <cell r="P619">
            <v>1720000</v>
          </cell>
          <cell r="Q619">
            <v>0.99846810611324299</v>
          </cell>
          <cell r="R619">
            <v>1720000</v>
          </cell>
          <cell r="S619">
            <v>37753</v>
          </cell>
          <cell r="T619" t="str">
            <v>12/05-03</v>
          </cell>
          <cell r="U619" t="str">
            <v>ОАО «Уфимский лакокрасочный завод»</v>
          </cell>
          <cell r="V619">
            <v>1</v>
          </cell>
          <cell r="W619">
            <v>1722638.9</v>
          </cell>
          <cell r="X619">
            <v>37755</v>
          </cell>
          <cell r="Y619" t="str">
            <v>14/05-101</v>
          </cell>
          <cell r="Z619" t="str">
            <v>ОАО «Уфимский лакокрасочный завод»</v>
          </cell>
          <cell r="AA619">
            <v>2638.8999999999069</v>
          </cell>
          <cell r="AB619">
            <v>0.27999956395347847</v>
          </cell>
          <cell r="AC619">
            <v>0.27999956395347847</v>
          </cell>
          <cell r="AD619" t="str">
            <v>предъявлен</v>
          </cell>
          <cell r="AF619" t="str">
            <v/>
          </cell>
          <cell r="AG619" t="str">
            <v/>
          </cell>
          <cell r="AI619" t="str">
            <v/>
          </cell>
        </row>
        <row r="620">
          <cell r="A620">
            <v>616</v>
          </cell>
          <cell r="B620" t="str">
            <v>диск</v>
          </cell>
          <cell r="C620" t="str">
            <v>51401</v>
          </cell>
          <cell r="D620" t="str">
            <v>51401`810`2`0400`0000002</v>
          </cell>
          <cell r="E620" t="str">
            <v>Сбербанк РФ</v>
          </cell>
          <cell r="F620" t="str">
            <v>банк</v>
          </cell>
          <cell r="G620" t="str">
            <v>ВК</v>
          </cell>
          <cell r="H620" t="str">
            <v>2146338</v>
          </cell>
          <cell r="I620">
            <v>37754</v>
          </cell>
          <cell r="J620">
            <v>200000</v>
          </cell>
          <cell r="K620" t="str">
            <v>Рубли РФ</v>
          </cell>
          <cell r="L620" t="str">
            <v>по предъявлении</v>
          </cell>
          <cell r="M620">
            <v>37754</v>
          </cell>
          <cell r="N620">
            <v>0</v>
          </cell>
          <cell r="P620">
            <v>200000</v>
          </cell>
          <cell r="Q620">
            <v>1</v>
          </cell>
          <cell r="R620">
            <v>200000</v>
          </cell>
          <cell r="S620">
            <v>37755</v>
          </cell>
          <cell r="T620" t="str">
            <v>14/05-у4</v>
          </cell>
          <cell r="U620" t="str">
            <v>Сбербанк РФ</v>
          </cell>
          <cell r="V620">
            <v>1.00125</v>
          </cell>
          <cell r="W620">
            <v>200250</v>
          </cell>
          <cell r="X620">
            <v>37756</v>
          </cell>
          <cell r="Y620" t="str">
            <v>15/05-01</v>
          </cell>
          <cell r="Z620" t="str">
            <v>ООО «Проект-Инжиниринг»</v>
          </cell>
          <cell r="AA620">
            <v>250</v>
          </cell>
          <cell r="AB620">
            <v>0</v>
          </cell>
          <cell r="AC620">
            <v>0.45624999999999999</v>
          </cell>
          <cell r="AD620" t="str">
            <v>продан</v>
          </cell>
          <cell r="AF620" t="str">
            <v/>
          </cell>
          <cell r="AG620" t="str">
            <v/>
          </cell>
          <cell r="AI620" t="str">
            <v/>
          </cell>
        </row>
        <row r="621">
          <cell r="A621">
            <v>617</v>
          </cell>
          <cell r="B621" t="str">
            <v>диск</v>
          </cell>
          <cell r="C621" t="str">
            <v>51501</v>
          </cell>
          <cell r="D621" t="str">
            <v>51501`810`6`0400`0000023</v>
          </cell>
          <cell r="E621" t="str">
            <v>ОАО «Стеклонит»</v>
          </cell>
          <cell r="F621" t="str">
            <v>прочие</v>
          </cell>
          <cell r="H621" t="str">
            <v>0000501</v>
          </cell>
          <cell r="I621">
            <v>37753</v>
          </cell>
          <cell r="J621">
            <v>510000</v>
          </cell>
          <cell r="K621" t="str">
            <v>Рубли РФ</v>
          </cell>
          <cell r="L621" t="str">
            <v>по предъявлении</v>
          </cell>
          <cell r="M621">
            <v>37753</v>
          </cell>
          <cell r="N621">
            <v>0</v>
          </cell>
          <cell r="P621">
            <v>510000</v>
          </cell>
          <cell r="Q621">
            <v>1</v>
          </cell>
          <cell r="R621">
            <v>510000</v>
          </cell>
          <cell r="S621">
            <v>37753</v>
          </cell>
          <cell r="T621" t="str">
            <v>12/05-04</v>
          </cell>
          <cell r="U621" t="str">
            <v>ОАО «Стеклонит»</v>
          </cell>
          <cell r="V621">
            <v>1</v>
          </cell>
          <cell r="W621">
            <v>510000</v>
          </cell>
          <cell r="X621">
            <v>37754</v>
          </cell>
          <cell r="Y621" t="str">
            <v>13/05-105</v>
          </cell>
          <cell r="Z621" t="str">
            <v>ОАО «Стеклонит»</v>
          </cell>
          <cell r="AA621">
            <v>0</v>
          </cell>
          <cell r="AB621">
            <v>0</v>
          </cell>
          <cell r="AC621">
            <v>0</v>
          </cell>
          <cell r="AD621" t="str">
            <v>предъявлен</v>
          </cell>
          <cell r="AF621" t="str">
            <v/>
          </cell>
          <cell r="AG621" t="str">
            <v/>
          </cell>
          <cell r="AI621" t="str">
            <v/>
          </cell>
        </row>
        <row r="622">
          <cell r="A622">
            <v>618</v>
          </cell>
          <cell r="B622" t="str">
            <v>диск</v>
          </cell>
          <cell r="C622" t="str">
            <v>51502</v>
          </cell>
          <cell r="D622" t="str">
            <v>51502`810`3`0400`0000021</v>
          </cell>
          <cell r="E622" t="str">
            <v>ЗАО «Стелк»</v>
          </cell>
          <cell r="F622" t="str">
            <v>прочие</v>
          </cell>
          <cell r="H622" t="str">
            <v>0000501</v>
          </cell>
          <cell r="I622">
            <v>37756</v>
          </cell>
          <cell r="J622">
            <v>6303100</v>
          </cell>
          <cell r="K622" t="str">
            <v>Рубли РФ</v>
          </cell>
          <cell r="L622" t="str">
            <v>по предъявлении, но не ранее 16.05.2003г.</v>
          </cell>
          <cell r="M622">
            <v>37757</v>
          </cell>
          <cell r="N622">
            <v>0.17960317460317463</v>
          </cell>
          <cell r="P622">
            <v>6300000</v>
          </cell>
          <cell r="Q622">
            <v>0.99950817851533369</v>
          </cell>
          <cell r="R622">
            <v>6300000</v>
          </cell>
          <cell r="S622">
            <v>37756</v>
          </cell>
          <cell r="T622" t="str">
            <v>15/05-02</v>
          </cell>
          <cell r="U622" t="str">
            <v>ЗАО «Стелк»</v>
          </cell>
          <cell r="V622">
            <v>1</v>
          </cell>
          <cell r="W622">
            <v>6303100</v>
          </cell>
          <cell r="X622">
            <v>37757</v>
          </cell>
          <cell r="Y622" t="str">
            <v>16/05-101</v>
          </cell>
          <cell r="Z622" t="str">
            <v>ЗАО «Стелк»</v>
          </cell>
          <cell r="AA622">
            <v>3100</v>
          </cell>
          <cell r="AB622">
            <v>0.17960317460317463</v>
          </cell>
          <cell r="AC622">
            <v>0.17960317460317463</v>
          </cell>
          <cell r="AD622" t="str">
            <v>предъявлен</v>
          </cell>
          <cell r="AF622" t="str">
            <v/>
          </cell>
          <cell r="AG622" t="str">
            <v/>
          </cell>
          <cell r="AI622" t="str">
            <v/>
          </cell>
        </row>
        <row r="623">
          <cell r="A623">
            <v>619</v>
          </cell>
          <cell r="B623" t="str">
            <v>диск</v>
          </cell>
          <cell r="C623" t="str">
            <v>51401</v>
          </cell>
          <cell r="D623" t="str">
            <v>51401`810`2`0400`0000015</v>
          </cell>
          <cell r="E623" t="str">
            <v>ОАО «Башэкономбанк»</v>
          </cell>
          <cell r="F623" t="str">
            <v>банк</v>
          </cell>
          <cell r="G623" t="str">
            <v>БЭБ</v>
          </cell>
          <cell r="H623" t="str">
            <v>0014806</v>
          </cell>
          <cell r="I623">
            <v>37756</v>
          </cell>
          <cell r="J623">
            <v>203500</v>
          </cell>
          <cell r="K623" t="str">
            <v>Рубли РФ</v>
          </cell>
          <cell r="L623" t="str">
            <v>по предъявлении</v>
          </cell>
          <cell r="M623">
            <v>37756</v>
          </cell>
          <cell r="N623">
            <v>0</v>
          </cell>
          <cell r="P623">
            <v>201872</v>
          </cell>
          <cell r="Q623">
            <v>0.99199999999999999</v>
          </cell>
          <cell r="R623">
            <v>201872</v>
          </cell>
          <cell r="S623">
            <v>37756</v>
          </cell>
          <cell r="T623" t="str">
            <v>15/05-03</v>
          </cell>
          <cell r="U623" t="str">
            <v>ООО «КПДЖИЛСТРОЙ»</v>
          </cell>
          <cell r="V623">
            <v>1</v>
          </cell>
          <cell r="W623">
            <v>203500</v>
          </cell>
          <cell r="X623">
            <v>37757</v>
          </cell>
          <cell r="Y623" t="str">
            <v>16/05-102</v>
          </cell>
          <cell r="Z623" t="str">
            <v>ОАО АКБ «Башкомснаббанк»</v>
          </cell>
          <cell r="AA623">
            <v>1628</v>
          </cell>
          <cell r="AB623">
            <v>2.943548387096774</v>
          </cell>
          <cell r="AC623">
            <v>2.943548387096774</v>
          </cell>
          <cell r="AD623" t="str">
            <v>предъявлен</v>
          </cell>
          <cell r="AF623" t="str">
            <v/>
          </cell>
          <cell r="AG623" t="str">
            <v/>
          </cell>
          <cell r="AI623" t="str">
            <v/>
          </cell>
        </row>
        <row r="624">
          <cell r="A624">
            <v>620</v>
          </cell>
          <cell r="B624" t="str">
            <v>диск</v>
          </cell>
          <cell r="C624" t="str">
            <v>51401</v>
          </cell>
          <cell r="D624" t="str">
            <v>51401`810`4`0400`0000006</v>
          </cell>
          <cell r="E624" t="str">
            <v>ОАО «Социнвестбанк»</v>
          </cell>
          <cell r="F624" t="str">
            <v>банк</v>
          </cell>
          <cell r="G624" t="str">
            <v>КН</v>
          </cell>
          <cell r="H624" t="str">
            <v>0027279</v>
          </cell>
          <cell r="I624">
            <v>37726</v>
          </cell>
          <cell r="J624">
            <v>8043400</v>
          </cell>
          <cell r="K624" t="str">
            <v>Рубли РФ</v>
          </cell>
          <cell r="L624" t="str">
            <v>по предъявлении, но не ранее 19.05.2003г.</v>
          </cell>
          <cell r="M624">
            <v>37760</v>
          </cell>
          <cell r="N624">
            <v>0</v>
          </cell>
          <cell r="P624">
            <v>8043400</v>
          </cell>
          <cell r="Q624">
            <v>1</v>
          </cell>
          <cell r="R624">
            <v>8043400</v>
          </cell>
          <cell r="S624">
            <v>37760</v>
          </cell>
          <cell r="T624" t="str">
            <v>19/05-01</v>
          </cell>
          <cell r="U624" t="str">
            <v>ГУП «Центральная база материально-технического снабжения» ГУИН МЮ РФ по РБ</v>
          </cell>
          <cell r="V624">
            <v>1</v>
          </cell>
          <cell r="W624">
            <v>8043400</v>
          </cell>
          <cell r="X624">
            <v>37761</v>
          </cell>
          <cell r="Y624" t="str">
            <v>20/05-101</v>
          </cell>
          <cell r="Z624" t="str">
            <v>ОАО «Социнвестбанк»</v>
          </cell>
          <cell r="AA624">
            <v>0</v>
          </cell>
          <cell r="AB624">
            <v>0</v>
          </cell>
          <cell r="AC624">
            <v>0</v>
          </cell>
          <cell r="AD624" t="str">
            <v>предъявлен</v>
          </cell>
          <cell r="AF624" t="str">
            <v/>
          </cell>
          <cell r="AG624" t="str">
            <v/>
          </cell>
          <cell r="AI624" t="str">
            <v/>
          </cell>
        </row>
        <row r="625">
          <cell r="A625">
            <v>621</v>
          </cell>
          <cell r="B625" t="str">
            <v>диск</v>
          </cell>
          <cell r="C625" t="str">
            <v>51501</v>
          </cell>
          <cell r="D625" t="str">
            <v>51501`810`3`0400`0000019</v>
          </cell>
          <cell r="E625" t="str">
            <v>ООО «Связь времен»</v>
          </cell>
          <cell r="F625" t="str">
            <v>прочие</v>
          </cell>
          <cell r="H625" t="str">
            <v>002379</v>
          </cell>
          <cell r="I625">
            <v>37650</v>
          </cell>
          <cell r="J625">
            <v>4499880</v>
          </cell>
          <cell r="K625" t="str">
            <v>Рубли РФ</v>
          </cell>
          <cell r="L625" t="str">
            <v>по предъявлении</v>
          </cell>
          <cell r="M625">
            <v>37650</v>
          </cell>
          <cell r="N625">
            <v>0</v>
          </cell>
          <cell r="P625">
            <v>4499880</v>
          </cell>
          <cell r="Q625">
            <v>1</v>
          </cell>
          <cell r="R625">
            <v>4499880</v>
          </cell>
          <cell r="S625">
            <v>37746</v>
          </cell>
          <cell r="T625" t="str">
            <v>05/05-03</v>
          </cell>
          <cell r="U625" t="str">
            <v>ЗАО «Уралпромэнерго»</v>
          </cell>
          <cell r="V625">
            <v>1</v>
          </cell>
          <cell r="W625">
            <v>4499880</v>
          </cell>
          <cell r="X625">
            <v>37775</v>
          </cell>
          <cell r="Y625" t="str">
            <v>03/06-02</v>
          </cell>
          <cell r="Z625" t="str">
            <v>ООО «Фирма «Башкирские инвестиции»</v>
          </cell>
          <cell r="AA625">
            <v>0</v>
          </cell>
          <cell r="AB625">
            <v>0</v>
          </cell>
          <cell r="AC625">
            <v>0</v>
          </cell>
          <cell r="AD625" t="str">
            <v>продан</v>
          </cell>
          <cell r="AE625">
            <v>1</v>
          </cell>
          <cell r="AF625">
            <v>44998.8</v>
          </cell>
          <cell r="AG625" t="str">
            <v/>
          </cell>
          <cell r="AI625" t="str">
            <v/>
          </cell>
        </row>
        <row r="626">
          <cell r="A626">
            <v>622</v>
          </cell>
          <cell r="B626" t="str">
            <v>диск</v>
          </cell>
          <cell r="C626" t="str">
            <v>51404</v>
          </cell>
          <cell r="D626" t="str">
            <v>51404`810`0`0400`0000005</v>
          </cell>
          <cell r="E626" t="str">
            <v>ОАО АИКБ «Татфондбанк»</v>
          </cell>
          <cell r="F626" t="str">
            <v>банк</v>
          </cell>
          <cell r="G626" t="str">
            <v>ТФБ</v>
          </cell>
          <cell r="H626" t="str">
            <v>0001313</v>
          </cell>
          <cell r="I626">
            <v>37705</v>
          </cell>
          <cell r="J626">
            <v>1000000</v>
          </cell>
          <cell r="K626" t="str">
            <v>Рубли РФ</v>
          </cell>
          <cell r="L626" t="str">
            <v>по предъявлении, но не ранее 08.10.2003г.</v>
          </cell>
          <cell r="M626">
            <v>37902</v>
          </cell>
          <cell r="N626">
            <v>9.4591291278769182E-2</v>
          </cell>
          <cell r="P626">
            <v>961142.86</v>
          </cell>
          <cell r="Q626">
            <v>0.96114285999999993</v>
          </cell>
          <cell r="R626">
            <v>961142.86</v>
          </cell>
          <cell r="S626">
            <v>37746</v>
          </cell>
          <cell r="T626" t="str">
            <v>05/05-03</v>
          </cell>
          <cell r="U626" t="str">
            <v>ЗАО «Уралпромэнерго»</v>
          </cell>
          <cell r="V626">
            <v>0.96137600000000001</v>
          </cell>
          <cell r="W626">
            <v>961376</v>
          </cell>
          <cell r="X626">
            <v>37746</v>
          </cell>
          <cell r="Y626" t="str">
            <v>05/05-04</v>
          </cell>
          <cell r="Z626" t="str">
            <v>ООО «Уральская нефтепромышленная компания»</v>
          </cell>
          <cell r="AA626">
            <v>233.14000000001397</v>
          </cell>
          <cell r="AB626">
            <v>9.4591291278769182E-2</v>
          </cell>
          <cell r="AC626">
            <v>8.8536370129207537E-2</v>
          </cell>
          <cell r="AD626" t="str">
            <v>продан</v>
          </cell>
          <cell r="AF626" t="str">
            <v/>
          </cell>
          <cell r="AG626" t="str">
            <v/>
          </cell>
          <cell r="AI626" t="str">
            <v/>
          </cell>
        </row>
        <row r="627">
          <cell r="A627">
            <v>623</v>
          </cell>
          <cell r="B627" t="str">
            <v>диск</v>
          </cell>
          <cell r="C627" t="str">
            <v>51404</v>
          </cell>
          <cell r="D627" t="str">
            <v>51404`810`0`0400`0000005</v>
          </cell>
          <cell r="E627" t="str">
            <v>ОАО АИКБ «Татфондбанк»</v>
          </cell>
          <cell r="F627" t="str">
            <v>банк</v>
          </cell>
          <cell r="G627" t="str">
            <v>ТФБ</v>
          </cell>
          <cell r="H627" t="str">
            <v>0001314</v>
          </cell>
          <cell r="I627">
            <v>37705</v>
          </cell>
          <cell r="J627">
            <v>1000000</v>
          </cell>
          <cell r="K627" t="str">
            <v>Рубли РФ</v>
          </cell>
          <cell r="L627" t="str">
            <v>по предъявлении, но не ранее 08.10.2003г.</v>
          </cell>
          <cell r="M627">
            <v>37902</v>
          </cell>
          <cell r="N627">
            <v>9.4591291278769182E-2</v>
          </cell>
          <cell r="P627">
            <v>961142.86</v>
          </cell>
          <cell r="Q627">
            <v>0.96114285999999993</v>
          </cell>
          <cell r="R627">
            <v>961142.86</v>
          </cell>
          <cell r="S627">
            <v>37746</v>
          </cell>
          <cell r="T627" t="str">
            <v>05/05-03</v>
          </cell>
          <cell r="U627" t="str">
            <v>ЗАО «Уралпромэнерго»</v>
          </cell>
          <cell r="V627">
            <v>0.96137600000000001</v>
          </cell>
          <cell r="W627">
            <v>961376</v>
          </cell>
          <cell r="X627">
            <v>37746</v>
          </cell>
          <cell r="Y627" t="str">
            <v>05/05-04</v>
          </cell>
          <cell r="Z627" t="str">
            <v>ООО «Уральская нефтепромышленная компания»</v>
          </cell>
          <cell r="AA627">
            <v>233.14000000001397</v>
          </cell>
          <cell r="AB627">
            <v>9.4591291278769182E-2</v>
          </cell>
          <cell r="AC627">
            <v>8.8536370129207537E-2</v>
          </cell>
          <cell r="AD627" t="str">
            <v>продан</v>
          </cell>
          <cell r="AF627" t="str">
            <v/>
          </cell>
          <cell r="AG627" t="str">
            <v/>
          </cell>
          <cell r="AI627" t="str">
            <v/>
          </cell>
        </row>
        <row r="628">
          <cell r="A628">
            <v>624</v>
          </cell>
          <cell r="B628" t="str">
            <v>диск</v>
          </cell>
          <cell r="C628" t="str">
            <v>51404</v>
          </cell>
          <cell r="D628" t="str">
            <v>51404`810`0`0400`0000005</v>
          </cell>
          <cell r="E628" t="str">
            <v>ОАО АИКБ «Татфондбанк»</v>
          </cell>
          <cell r="F628" t="str">
            <v>банк</v>
          </cell>
          <cell r="G628" t="str">
            <v>ТФБ</v>
          </cell>
          <cell r="H628" t="str">
            <v>0001315</v>
          </cell>
          <cell r="I628">
            <v>37705</v>
          </cell>
          <cell r="J628">
            <v>1000000</v>
          </cell>
          <cell r="K628" t="str">
            <v>Рубли РФ</v>
          </cell>
          <cell r="L628" t="str">
            <v>по предъявлении, но не ранее 08.10.2003г.</v>
          </cell>
          <cell r="M628">
            <v>37902</v>
          </cell>
          <cell r="N628">
            <v>9.4591291278769182E-2</v>
          </cell>
          <cell r="P628">
            <v>961142.86</v>
          </cell>
          <cell r="Q628">
            <v>0.96114285999999993</v>
          </cell>
          <cell r="R628">
            <v>961142.86</v>
          </cell>
          <cell r="S628">
            <v>37746</v>
          </cell>
          <cell r="T628" t="str">
            <v>05/05-03</v>
          </cell>
          <cell r="U628" t="str">
            <v>ЗАО «Уралпромэнерго»</v>
          </cell>
          <cell r="V628">
            <v>0.96137600000000001</v>
          </cell>
          <cell r="W628">
            <v>961376</v>
          </cell>
          <cell r="X628">
            <v>37746</v>
          </cell>
          <cell r="Y628" t="str">
            <v>05/05-04</v>
          </cell>
          <cell r="Z628" t="str">
            <v>ООО «Уральская нефтепромышленная компания»</v>
          </cell>
          <cell r="AA628">
            <v>233.14000000001397</v>
          </cell>
          <cell r="AB628">
            <v>9.4591291278769182E-2</v>
          </cell>
          <cell r="AC628">
            <v>8.8536370129207537E-2</v>
          </cell>
          <cell r="AD628" t="str">
            <v>продан</v>
          </cell>
          <cell r="AF628" t="str">
            <v/>
          </cell>
          <cell r="AG628" t="str">
            <v/>
          </cell>
          <cell r="AI628" t="str">
            <v/>
          </cell>
        </row>
        <row r="629">
          <cell r="A629">
            <v>625</v>
          </cell>
          <cell r="B629" t="str">
            <v>диск</v>
          </cell>
          <cell r="C629" t="str">
            <v>51404</v>
          </cell>
          <cell r="D629" t="str">
            <v>51404`810`0`0400`0000005</v>
          </cell>
          <cell r="E629" t="str">
            <v>ОАО АИКБ «Татфондбанк»</v>
          </cell>
          <cell r="F629" t="str">
            <v>банк</v>
          </cell>
          <cell r="G629" t="str">
            <v>ТФБ</v>
          </cell>
          <cell r="H629" t="str">
            <v>0001316</v>
          </cell>
          <cell r="I629">
            <v>37705</v>
          </cell>
          <cell r="J629">
            <v>500000</v>
          </cell>
          <cell r="K629" t="str">
            <v>Рубли РФ</v>
          </cell>
          <cell r="L629" t="str">
            <v>по предъявлении, но не ранее 08.10.2003г.</v>
          </cell>
          <cell r="M629">
            <v>37902</v>
          </cell>
          <cell r="N629">
            <v>9.4591341933776565E-2</v>
          </cell>
          <cell r="P629">
            <v>480571.42</v>
          </cell>
          <cell r="Q629">
            <v>0.96114283999999994</v>
          </cell>
          <cell r="R629">
            <v>480571.42</v>
          </cell>
          <cell r="S629">
            <v>37746</v>
          </cell>
          <cell r="T629" t="str">
            <v>05/05-03</v>
          </cell>
          <cell r="U629" t="str">
            <v>ЗАО «Уралпромэнерго»</v>
          </cell>
          <cell r="V629">
            <v>0.96137600000000001</v>
          </cell>
          <cell r="W629">
            <v>480688</v>
          </cell>
          <cell r="X629">
            <v>37746</v>
          </cell>
          <cell r="Y629" t="str">
            <v>05/05-04</v>
          </cell>
          <cell r="Z629" t="str">
            <v>ООО «Уральская нефтепромышленная компания»</v>
          </cell>
          <cell r="AA629">
            <v>116.5800000000163</v>
          </cell>
          <cell r="AB629">
            <v>9.4591341933776565E-2</v>
          </cell>
          <cell r="AC629">
            <v>8.8543967096515963E-2</v>
          </cell>
          <cell r="AD629" t="str">
            <v>продан</v>
          </cell>
          <cell r="AF629" t="str">
            <v/>
          </cell>
          <cell r="AG629" t="str">
            <v/>
          </cell>
          <cell r="AI629" t="str">
            <v/>
          </cell>
        </row>
        <row r="630">
          <cell r="A630">
            <v>626</v>
          </cell>
          <cell r="B630" t="str">
            <v>диск</v>
          </cell>
          <cell r="C630" t="str">
            <v>51502</v>
          </cell>
          <cell r="D630" t="str">
            <v>51502`810`3`0400`0000018</v>
          </cell>
          <cell r="E630" t="str">
            <v>ООО «Уральская нефтепромышленная компания»</v>
          </cell>
          <cell r="F630" t="str">
            <v>прочие</v>
          </cell>
          <cell r="H630" t="str">
            <v>0000501</v>
          </cell>
          <cell r="I630">
            <v>37746</v>
          </cell>
          <cell r="J630">
            <v>19397950</v>
          </cell>
          <cell r="K630" t="str">
            <v>Рубли РФ</v>
          </cell>
          <cell r="L630" t="str">
            <v>по предъявлении, но не ранее 30.05.2003г.</v>
          </cell>
          <cell r="M630">
            <v>37771</v>
          </cell>
          <cell r="N630">
            <v>0.12000052640841835</v>
          </cell>
          <cell r="P630">
            <v>19239813.850000001</v>
          </cell>
          <cell r="Q630">
            <v>0.99184779061704986</v>
          </cell>
          <cell r="R630">
            <v>19239813.850000001</v>
          </cell>
          <cell r="S630">
            <v>37746</v>
          </cell>
          <cell r="T630" t="str">
            <v>05/05-04</v>
          </cell>
          <cell r="U630" t="str">
            <v>ООО «Уральская нефтепромышленная компания»</v>
          </cell>
          <cell r="V630">
            <v>0.993336</v>
          </cell>
          <cell r="W630">
            <v>19268687.649999999</v>
          </cell>
          <cell r="X630">
            <v>37755</v>
          </cell>
          <cell r="Y630" t="str">
            <v>14/05-03</v>
          </cell>
          <cell r="Z630" t="str">
            <v>ООО «Уральская нефтепромышленная компания»</v>
          </cell>
          <cell r="AA630">
            <v>28873.79999999702</v>
          </cell>
          <cell r="AB630">
            <v>0.12000052640841835</v>
          </cell>
          <cell r="AC630">
            <v>6.0863010896536257E-2</v>
          </cell>
          <cell r="AD630" t="str">
            <v>обменен</v>
          </cell>
          <cell r="AF630" t="str">
            <v/>
          </cell>
          <cell r="AG630" t="str">
            <v/>
          </cell>
          <cell r="AI630" t="str">
            <v/>
          </cell>
        </row>
        <row r="631">
          <cell r="A631">
            <v>627</v>
          </cell>
          <cell r="B631" t="str">
            <v>диск</v>
          </cell>
          <cell r="C631" t="str">
            <v>51402</v>
          </cell>
          <cell r="D631" t="str">
            <v>51402`810`6`0400`0000038</v>
          </cell>
          <cell r="E631" t="str">
            <v>АКБ «Гранит»</v>
          </cell>
          <cell r="F631" t="str">
            <v>банк</v>
          </cell>
          <cell r="G631" t="str">
            <v/>
          </cell>
          <cell r="H631" t="str">
            <v>0001398</v>
          </cell>
          <cell r="I631" t="str">
            <v>02.12.02</v>
          </cell>
          <cell r="J631">
            <v>5000000</v>
          </cell>
          <cell r="K631" t="str">
            <v>Рубли РФ</v>
          </cell>
          <cell r="L631" t="str">
            <v>по предъявлении, но не ранее 15.05.2003г.</v>
          </cell>
          <cell r="M631">
            <v>37756</v>
          </cell>
          <cell r="N631">
            <v>7.9952509599602317E-2</v>
          </cell>
          <cell r="P631">
            <v>4998905</v>
          </cell>
          <cell r="Q631">
            <v>0.99978100000000003</v>
          </cell>
          <cell r="R631">
            <v>4998905</v>
          </cell>
          <cell r="S631">
            <v>37755</v>
          </cell>
          <cell r="T631" t="str">
            <v>14/05-03</v>
          </cell>
          <cell r="U631" t="str">
            <v>ООО «Уральская нефтепромышленная компания»</v>
          </cell>
          <cell r="V631">
            <v>0.99990000000000001</v>
          </cell>
          <cell r="W631">
            <v>4999500</v>
          </cell>
          <cell r="X631">
            <v>37756</v>
          </cell>
          <cell r="Y631" t="str">
            <v>15/05-011</v>
          </cell>
          <cell r="Z631" t="str">
            <v>ОАО ИФ «ОЛМА»</v>
          </cell>
          <cell r="AA631">
            <v>595</v>
          </cell>
          <cell r="AB631">
            <v>7.9952509599602317E-2</v>
          </cell>
          <cell r="AC631">
            <v>4.3444514348642355E-2</v>
          </cell>
          <cell r="AD631" t="str">
            <v>продан</v>
          </cell>
          <cell r="AF631" t="str">
            <v/>
          </cell>
          <cell r="AG631" t="str">
            <v/>
          </cell>
          <cell r="AI631" t="str">
            <v/>
          </cell>
        </row>
        <row r="632">
          <cell r="A632">
            <v>628</v>
          </cell>
          <cell r="B632" t="str">
            <v>диск</v>
          </cell>
          <cell r="C632" t="str">
            <v>51402</v>
          </cell>
          <cell r="D632" t="str">
            <v>51402`810`6`0400`0000038</v>
          </cell>
          <cell r="E632" t="str">
            <v>АКБ «Гранит»</v>
          </cell>
          <cell r="F632" t="str">
            <v>банк</v>
          </cell>
          <cell r="G632" t="str">
            <v/>
          </cell>
          <cell r="H632" t="str">
            <v>0001405</v>
          </cell>
          <cell r="I632" t="str">
            <v>02.12.02</v>
          </cell>
          <cell r="J632">
            <v>1000000</v>
          </cell>
          <cell r="K632" t="str">
            <v>Рубли РФ</v>
          </cell>
          <cell r="L632" t="str">
            <v>по предъявлении, но не ранее 15.05.2003г.</v>
          </cell>
          <cell r="M632">
            <v>37756</v>
          </cell>
          <cell r="N632">
            <v>7.9952509599602317E-2</v>
          </cell>
          <cell r="P632">
            <v>999781</v>
          </cell>
          <cell r="Q632">
            <v>0.99978100000000003</v>
          </cell>
          <cell r="R632">
            <v>999781</v>
          </cell>
          <cell r="S632">
            <v>37755</v>
          </cell>
          <cell r="T632" t="str">
            <v>14/05-03</v>
          </cell>
          <cell r="U632" t="str">
            <v>ООО «Уральская нефтепромышленная компания»</v>
          </cell>
          <cell r="V632">
            <v>0.99990000000000001</v>
          </cell>
          <cell r="W632">
            <v>999900</v>
          </cell>
          <cell r="X632">
            <v>37756</v>
          </cell>
          <cell r="Y632" t="str">
            <v>15/05-011</v>
          </cell>
          <cell r="Z632" t="str">
            <v>ОАО ИФ «ОЛМА»</v>
          </cell>
          <cell r="AA632">
            <v>119</v>
          </cell>
          <cell r="AB632">
            <v>7.9952509599602317E-2</v>
          </cell>
          <cell r="AC632">
            <v>4.3444514348642355E-2</v>
          </cell>
          <cell r="AD632" t="str">
            <v>продан</v>
          </cell>
          <cell r="AF632" t="str">
            <v/>
          </cell>
          <cell r="AG632" t="str">
            <v/>
          </cell>
          <cell r="AI632" t="str">
            <v/>
          </cell>
        </row>
        <row r="633">
          <cell r="A633">
            <v>629</v>
          </cell>
          <cell r="B633" t="str">
            <v>диск</v>
          </cell>
          <cell r="C633" t="str">
            <v>51402</v>
          </cell>
          <cell r="D633" t="str">
            <v>51402`810`6`0400`0000038</v>
          </cell>
          <cell r="E633" t="str">
            <v>АКБ «Гранит»</v>
          </cell>
          <cell r="F633" t="str">
            <v>банк</v>
          </cell>
          <cell r="G633" t="str">
            <v/>
          </cell>
          <cell r="H633" t="str">
            <v>0001406</v>
          </cell>
          <cell r="I633" t="str">
            <v>02.12.02</v>
          </cell>
          <cell r="J633">
            <v>650000</v>
          </cell>
          <cell r="K633" t="str">
            <v>Рубли РФ</v>
          </cell>
          <cell r="L633" t="str">
            <v>по предъявлении, но не ранее 15.05.2003г.</v>
          </cell>
          <cell r="M633">
            <v>37756</v>
          </cell>
          <cell r="N633">
            <v>7.995250959958923E-2</v>
          </cell>
          <cell r="P633">
            <v>649857.65</v>
          </cell>
          <cell r="Q633">
            <v>0.99978100000000003</v>
          </cell>
          <cell r="R633">
            <v>649857.65</v>
          </cell>
          <cell r="S633">
            <v>37755</v>
          </cell>
          <cell r="T633" t="str">
            <v>14/05-03</v>
          </cell>
          <cell r="U633" t="str">
            <v>ООО «Уральская нефтепромышленная компания»</v>
          </cell>
          <cell r="V633">
            <v>0.99990000000000001</v>
          </cell>
          <cell r="W633">
            <v>649935</v>
          </cell>
          <cell r="X633">
            <v>37756</v>
          </cell>
          <cell r="Y633" t="str">
            <v>15/05-011</v>
          </cell>
          <cell r="Z633" t="str">
            <v>ОАО ИФ «ОЛМА»</v>
          </cell>
          <cell r="AA633">
            <v>77.349999999976717</v>
          </cell>
          <cell r="AB633">
            <v>7.995250959958923E-2</v>
          </cell>
          <cell r="AC633">
            <v>4.3444514348629275E-2</v>
          </cell>
          <cell r="AD633" t="str">
            <v>продан</v>
          </cell>
          <cell r="AF633" t="str">
            <v/>
          </cell>
          <cell r="AG633" t="str">
            <v/>
          </cell>
          <cell r="AI633" t="str">
            <v/>
          </cell>
        </row>
        <row r="634">
          <cell r="A634">
            <v>630</v>
          </cell>
          <cell r="B634" t="str">
            <v>диск</v>
          </cell>
          <cell r="C634" t="str">
            <v>51504</v>
          </cell>
          <cell r="D634" t="str">
            <v>51504`810`9`0400`0000005</v>
          </cell>
          <cell r="E634" t="str">
            <v>ЗАО «Стройметресурс»</v>
          </cell>
          <cell r="F634" t="str">
            <v>прочие</v>
          </cell>
          <cell r="G634" t="str">
            <v/>
          </cell>
          <cell r="H634" t="str">
            <v>0010629</v>
          </cell>
          <cell r="I634" t="str">
            <v>27.02.03</v>
          </cell>
          <cell r="J634">
            <v>1000000</v>
          </cell>
          <cell r="K634" t="str">
            <v>Рубли РФ</v>
          </cell>
          <cell r="L634" t="str">
            <v>по предъявлении, но не ранее 23.10.2003г.</v>
          </cell>
          <cell r="M634">
            <v>37917</v>
          </cell>
          <cell r="N634">
            <v>0.18999873227307454</v>
          </cell>
          <cell r="P634">
            <v>922230</v>
          </cell>
          <cell r="Q634">
            <v>0.92222999999999999</v>
          </cell>
          <cell r="R634">
            <v>922230</v>
          </cell>
          <cell r="S634">
            <v>37755</v>
          </cell>
          <cell r="T634" t="str">
            <v>14/05-03</v>
          </cell>
          <cell r="U634" t="str">
            <v>ООО «Уральская нефтепромышленная компания»</v>
          </cell>
          <cell r="V634">
            <v>0.92300000000000004</v>
          </cell>
          <cell r="W634">
            <v>923000</v>
          </cell>
          <cell r="X634">
            <v>37883</v>
          </cell>
          <cell r="Y634" t="str">
            <v>19/09-02</v>
          </cell>
          <cell r="Z634" t="str">
            <v>ООО "Вэст Протекшн"</v>
          </cell>
          <cell r="AA634">
            <v>770</v>
          </cell>
          <cell r="AB634">
            <v>0.18999873227307454</v>
          </cell>
          <cell r="AC634">
            <v>2.3808628270604944E-3</v>
          </cell>
          <cell r="AD634" t="str">
            <v>продан</v>
          </cell>
          <cell r="AE634">
            <v>1</v>
          </cell>
          <cell r="AF634">
            <v>9222.3000000000011</v>
          </cell>
          <cell r="AG634" t="str">
            <v/>
          </cell>
          <cell r="AI634" t="str">
            <v/>
          </cell>
        </row>
        <row r="635">
          <cell r="A635">
            <v>631</v>
          </cell>
          <cell r="B635" t="str">
            <v>диск</v>
          </cell>
          <cell r="C635" t="str">
            <v>51504</v>
          </cell>
          <cell r="D635" t="str">
            <v>51504`810`9`0400`0000005</v>
          </cell>
          <cell r="E635" t="str">
            <v>ЗАО «Стройметресурс»</v>
          </cell>
          <cell r="F635" t="str">
            <v>прочие</v>
          </cell>
          <cell r="G635" t="str">
            <v/>
          </cell>
          <cell r="H635" t="str">
            <v>0010630</v>
          </cell>
          <cell r="I635" t="str">
            <v>27.02.03</v>
          </cell>
          <cell r="J635">
            <v>1000000</v>
          </cell>
          <cell r="K635" t="str">
            <v>Рубли РФ</v>
          </cell>
          <cell r="L635" t="str">
            <v>по предъявлении, но не ранее 23.10.2003г.</v>
          </cell>
          <cell r="M635">
            <v>37917</v>
          </cell>
          <cell r="N635">
            <v>0.18999873227307454</v>
          </cell>
          <cell r="P635">
            <v>922230</v>
          </cell>
          <cell r="Q635">
            <v>0.92222999999999999</v>
          </cell>
          <cell r="R635">
            <v>922230</v>
          </cell>
          <cell r="S635">
            <v>37755</v>
          </cell>
          <cell r="T635" t="str">
            <v>14/05-03</v>
          </cell>
          <cell r="U635" t="str">
            <v>ООО «Уральская нефтепромышленная компания»</v>
          </cell>
          <cell r="V635">
            <v>0.92405000000000004</v>
          </cell>
          <cell r="W635">
            <v>924050</v>
          </cell>
          <cell r="X635">
            <v>37797</v>
          </cell>
          <cell r="Y635" t="str">
            <v>25/06-02</v>
          </cell>
          <cell r="Z635" t="str">
            <v>ООО «Фирма «Башкирские инвестиции»</v>
          </cell>
          <cell r="AA635">
            <v>1820</v>
          </cell>
          <cell r="AB635">
            <v>0.18999873227307454</v>
          </cell>
          <cell r="AC635">
            <v>1.715045776722365E-2</v>
          </cell>
          <cell r="AD635" t="str">
            <v>продан</v>
          </cell>
          <cell r="AE635">
            <v>1</v>
          </cell>
          <cell r="AF635">
            <v>9222.3000000000011</v>
          </cell>
          <cell r="AG635" t="str">
            <v/>
          </cell>
          <cell r="AI635" t="str">
            <v/>
          </cell>
        </row>
        <row r="636">
          <cell r="A636">
            <v>632</v>
          </cell>
          <cell r="B636" t="str">
            <v>диск</v>
          </cell>
          <cell r="C636" t="str">
            <v>51405</v>
          </cell>
          <cell r="D636" t="str">
            <v>51405`810`2`0400`0000011</v>
          </cell>
          <cell r="E636" t="str">
            <v>ОАО АИКБ «Татфондбанк»</v>
          </cell>
          <cell r="F636" t="str">
            <v>банк</v>
          </cell>
          <cell r="G636" t="str">
            <v>ТФБ</v>
          </cell>
          <cell r="H636" t="str">
            <v>0001305</v>
          </cell>
          <cell r="I636" t="str">
            <v>25.03.03</v>
          </cell>
          <cell r="J636">
            <v>1000000</v>
          </cell>
          <cell r="K636" t="str">
            <v>Рубли РФ</v>
          </cell>
          <cell r="L636" t="str">
            <v>По предъявлении, но не ранее 08.10.2003г.</v>
          </cell>
          <cell r="M636">
            <v>37902</v>
          </cell>
          <cell r="N636">
            <v>0.16690093182764751</v>
          </cell>
          <cell r="P636">
            <v>937016</v>
          </cell>
          <cell r="Q636">
            <v>0.93701599999999996</v>
          </cell>
          <cell r="R636">
            <v>937016</v>
          </cell>
          <cell r="S636">
            <v>37755</v>
          </cell>
          <cell r="T636" t="str">
            <v>14/05-03</v>
          </cell>
          <cell r="U636" t="str">
            <v>ООО «Уральская нефтепромышленная компания»</v>
          </cell>
          <cell r="V636">
            <v>0.93743600000000005</v>
          </cell>
          <cell r="W636">
            <v>937436</v>
          </cell>
          <cell r="X636">
            <v>37757</v>
          </cell>
          <cell r="Y636" t="str">
            <v>16/05-011</v>
          </cell>
          <cell r="Z636" t="str">
            <v>ЗАО «ОЛМА-ХОЛДИНГ»</v>
          </cell>
          <cell r="AA636">
            <v>420</v>
          </cell>
          <cell r="AB636">
            <v>0.16690093182764751</v>
          </cell>
          <cell r="AC636">
            <v>8.180223176551947E-2</v>
          </cell>
          <cell r="AD636" t="str">
            <v>продан</v>
          </cell>
          <cell r="AF636" t="str">
            <v/>
          </cell>
          <cell r="AG636" t="str">
            <v/>
          </cell>
          <cell r="AI636" t="str">
            <v/>
          </cell>
        </row>
        <row r="637">
          <cell r="A637">
            <v>633</v>
          </cell>
          <cell r="B637" t="str">
            <v>диск</v>
          </cell>
          <cell r="C637" t="str">
            <v>51405</v>
          </cell>
          <cell r="D637" t="str">
            <v>51405`810`2`0400`0000011</v>
          </cell>
          <cell r="E637" t="str">
            <v>ОАО АИКБ «Татфондбанк»</v>
          </cell>
          <cell r="F637" t="str">
            <v>банк</v>
          </cell>
          <cell r="G637" t="str">
            <v>ТФБ</v>
          </cell>
          <cell r="H637" t="str">
            <v>0001306</v>
          </cell>
          <cell r="I637" t="str">
            <v>25.03.03</v>
          </cell>
          <cell r="J637">
            <v>1000000</v>
          </cell>
          <cell r="K637" t="str">
            <v>Рубли РФ</v>
          </cell>
          <cell r="L637" t="str">
            <v>По предъявлении, но не ранее 08.10.2003г.</v>
          </cell>
          <cell r="M637">
            <v>37902</v>
          </cell>
          <cell r="N637">
            <v>0.16690093182764751</v>
          </cell>
          <cell r="P637">
            <v>937016</v>
          </cell>
          <cell r="Q637">
            <v>0.93701599999999996</v>
          </cell>
          <cell r="R637">
            <v>937016</v>
          </cell>
          <cell r="S637">
            <v>37755</v>
          </cell>
          <cell r="T637" t="str">
            <v>14/05-03</v>
          </cell>
          <cell r="U637" t="str">
            <v>ООО «Уральская нефтепромышленная компания»</v>
          </cell>
          <cell r="V637">
            <v>0.93743600000000005</v>
          </cell>
          <cell r="W637">
            <v>937436</v>
          </cell>
          <cell r="X637">
            <v>37757</v>
          </cell>
          <cell r="Y637" t="str">
            <v>16/05-011</v>
          </cell>
          <cell r="Z637" t="str">
            <v>ЗАО «ОЛМА-ХОЛДИНГ»</v>
          </cell>
          <cell r="AA637">
            <v>420</v>
          </cell>
          <cell r="AB637">
            <v>0.16690093182764751</v>
          </cell>
          <cell r="AC637">
            <v>8.180223176551947E-2</v>
          </cell>
          <cell r="AD637" t="str">
            <v>продан</v>
          </cell>
          <cell r="AF637" t="str">
            <v/>
          </cell>
          <cell r="AG637" t="str">
            <v/>
          </cell>
          <cell r="AI637" t="str">
            <v/>
          </cell>
        </row>
        <row r="638">
          <cell r="A638">
            <v>634</v>
          </cell>
          <cell r="B638" t="str">
            <v>диск</v>
          </cell>
          <cell r="C638" t="str">
            <v>51405</v>
          </cell>
          <cell r="D638" t="str">
            <v>51405`810`2`0400`0000011</v>
          </cell>
          <cell r="E638" t="str">
            <v>ОАО АИКБ «Татфондбанк»</v>
          </cell>
          <cell r="F638" t="str">
            <v>банк</v>
          </cell>
          <cell r="G638" t="str">
            <v>ТФБ</v>
          </cell>
          <cell r="H638" t="str">
            <v>0001307</v>
          </cell>
          <cell r="I638" t="str">
            <v>25.03.03</v>
          </cell>
          <cell r="J638">
            <v>1000000</v>
          </cell>
          <cell r="K638" t="str">
            <v>Рубли РФ</v>
          </cell>
          <cell r="L638" t="str">
            <v>По предъявлении, но не ранее 08.10.2003г.</v>
          </cell>
          <cell r="M638">
            <v>37902</v>
          </cell>
          <cell r="N638">
            <v>0.16690093182764751</v>
          </cell>
          <cell r="P638">
            <v>937016</v>
          </cell>
          <cell r="Q638">
            <v>0.93701599999999996</v>
          </cell>
          <cell r="R638">
            <v>937016</v>
          </cell>
          <cell r="S638">
            <v>37755</v>
          </cell>
          <cell r="T638" t="str">
            <v>14/05-03</v>
          </cell>
          <cell r="U638" t="str">
            <v>ООО «Уральская нефтепромышленная компания»</v>
          </cell>
          <cell r="V638">
            <v>0.93743600000000005</v>
          </cell>
          <cell r="W638">
            <v>937436</v>
          </cell>
          <cell r="X638">
            <v>37757</v>
          </cell>
          <cell r="Y638" t="str">
            <v>16/05-011</v>
          </cell>
          <cell r="Z638" t="str">
            <v>ЗАО «ОЛМА-ХОЛДИНГ»</v>
          </cell>
          <cell r="AA638">
            <v>420</v>
          </cell>
          <cell r="AB638">
            <v>0.16690093182764751</v>
          </cell>
          <cell r="AC638">
            <v>8.180223176551947E-2</v>
          </cell>
          <cell r="AD638" t="str">
            <v>продан</v>
          </cell>
          <cell r="AF638" t="str">
            <v/>
          </cell>
          <cell r="AG638" t="str">
            <v/>
          </cell>
          <cell r="AI638" t="str">
            <v/>
          </cell>
        </row>
        <row r="639">
          <cell r="A639">
            <v>635</v>
          </cell>
          <cell r="B639" t="str">
            <v>диск</v>
          </cell>
          <cell r="C639" t="str">
            <v>51405</v>
          </cell>
          <cell r="D639" t="str">
            <v>51405`810`2`0400`0000011</v>
          </cell>
          <cell r="E639" t="str">
            <v>ОАО АИКБ «Татфондбанк»</v>
          </cell>
          <cell r="F639" t="str">
            <v>банк</v>
          </cell>
          <cell r="G639" t="str">
            <v>ТФБ</v>
          </cell>
          <cell r="H639" t="str">
            <v>0001308</v>
          </cell>
          <cell r="I639" t="str">
            <v>25.03.03</v>
          </cell>
          <cell r="J639">
            <v>1000000</v>
          </cell>
          <cell r="K639" t="str">
            <v>Рубли РФ</v>
          </cell>
          <cell r="L639" t="str">
            <v>По предъявлении, но не ранее 08.10.2003г.</v>
          </cell>
          <cell r="M639">
            <v>37902</v>
          </cell>
          <cell r="N639">
            <v>0.16690093182764751</v>
          </cell>
          <cell r="P639">
            <v>937016</v>
          </cell>
          <cell r="Q639">
            <v>0.93701599999999996</v>
          </cell>
          <cell r="R639">
            <v>937016</v>
          </cell>
          <cell r="S639">
            <v>37755</v>
          </cell>
          <cell r="T639" t="str">
            <v>14/05-03</v>
          </cell>
          <cell r="U639" t="str">
            <v>ООО «Уральская нефтепромышленная компания»</v>
          </cell>
          <cell r="V639">
            <v>0.93743600000000005</v>
          </cell>
          <cell r="W639">
            <v>937436</v>
          </cell>
          <cell r="X639">
            <v>37757</v>
          </cell>
          <cell r="Y639" t="str">
            <v>16/05-011</v>
          </cell>
          <cell r="Z639" t="str">
            <v>ЗАО «ОЛМА-ХОЛДИНГ»</v>
          </cell>
          <cell r="AA639">
            <v>420</v>
          </cell>
          <cell r="AB639">
            <v>0.16690093182764751</v>
          </cell>
          <cell r="AC639">
            <v>8.180223176551947E-2</v>
          </cell>
          <cell r="AD639" t="str">
            <v>продан</v>
          </cell>
          <cell r="AF639" t="str">
            <v/>
          </cell>
          <cell r="AG639" t="str">
            <v/>
          </cell>
          <cell r="AI639" t="str">
            <v/>
          </cell>
        </row>
        <row r="640">
          <cell r="A640">
            <v>636</v>
          </cell>
          <cell r="B640" t="str">
            <v>диск</v>
          </cell>
          <cell r="C640" t="str">
            <v>51405</v>
          </cell>
          <cell r="D640" t="str">
            <v>51405`810`2`0400`0000011</v>
          </cell>
          <cell r="E640" t="str">
            <v>ОАО АИКБ «Татфондбанк»</v>
          </cell>
          <cell r="F640" t="str">
            <v>банк</v>
          </cell>
          <cell r="G640" t="str">
            <v>ТФБ</v>
          </cell>
          <cell r="H640" t="str">
            <v>0001309</v>
          </cell>
          <cell r="I640" t="str">
            <v>25.03.03</v>
          </cell>
          <cell r="J640">
            <v>1000000</v>
          </cell>
          <cell r="K640" t="str">
            <v>Рубли РФ</v>
          </cell>
          <cell r="L640" t="str">
            <v>По предъявлении, но не ранее 08.10.2003г.</v>
          </cell>
          <cell r="M640">
            <v>37902</v>
          </cell>
          <cell r="N640">
            <v>0.16690093182764751</v>
          </cell>
          <cell r="P640">
            <v>937016</v>
          </cell>
          <cell r="Q640">
            <v>0.93701599999999996</v>
          </cell>
          <cell r="R640">
            <v>937016</v>
          </cell>
          <cell r="S640">
            <v>37755</v>
          </cell>
          <cell r="T640" t="str">
            <v>14/05-03</v>
          </cell>
          <cell r="U640" t="str">
            <v>ООО «Уральская нефтепромышленная компания»</v>
          </cell>
          <cell r="V640">
            <v>0.93743600000000005</v>
          </cell>
          <cell r="W640">
            <v>937436</v>
          </cell>
          <cell r="X640">
            <v>37757</v>
          </cell>
          <cell r="Y640" t="str">
            <v>16/05-011</v>
          </cell>
          <cell r="Z640" t="str">
            <v>ЗАО «ОЛМА-ХОЛДИНГ»</v>
          </cell>
          <cell r="AA640">
            <v>420</v>
          </cell>
          <cell r="AB640">
            <v>0.16690093182764751</v>
          </cell>
          <cell r="AC640">
            <v>8.180223176551947E-2</v>
          </cell>
          <cell r="AD640" t="str">
            <v>продан</v>
          </cell>
          <cell r="AF640" t="str">
            <v/>
          </cell>
          <cell r="AG640" t="str">
            <v/>
          </cell>
          <cell r="AI640" t="str">
            <v/>
          </cell>
        </row>
        <row r="641">
          <cell r="A641">
            <v>637</v>
          </cell>
          <cell r="B641" t="str">
            <v>диск</v>
          </cell>
          <cell r="C641" t="str">
            <v>51405</v>
          </cell>
          <cell r="D641" t="str">
            <v>51405`810`2`0400`0000011</v>
          </cell>
          <cell r="E641" t="str">
            <v>ОАО АИКБ «Татфондбанк»</v>
          </cell>
          <cell r="F641" t="str">
            <v>банк</v>
          </cell>
          <cell r="G641" t="str">
            <v>ТФБ</v>
          </cell>
          <cell r="H641" t="str">
            <v>0001310</v>
          </cell>
          <cell r="I641" t="str">
            <v>25.03.03</v>
          </cell>
          <cell r="J641">
            <v>1000000</v>
          </cell>
          <cell r="K641" t="str">
            <v>Рубли РФ</v>
          </cell>
          <cell r="L641" t="str">
            <v>По предъявлении, но не ранее 08.10.2003г.</v>
          </cell>
          <cell r="M641">
            <v>37902</v>
          </cell>
          <cell r="N641">
            <v>0.16690093182764751</v>
          </cell>
          <cell r="P641">
            <v>937016</v>
          </cell>
          <cell r="Q641">
            <v>0.93701599999999996</v>
          </cell>
          <cell r="R641">
            <v>937016</v>
          </cell>
          <cell r="S641">
            <v>37755</v>
          </cell>
          <cell r="T641" t="str">
            <v>14/05-03</v>
          </cell>
          <cell r="U641" t="str">
            <v>ООО «Уральская нефтепромышленная компания»</v>
          </cell>
          <cell r="V641">
            <v>0.93743600000000005</v>
          </cell>
          <cell r="W641">
            <v>937436</v>
          </cell>
          <cell r="X641">
            <v>37757</v>
          </cell>
          <cell r="Y641" t="str">
            <v>16/05-011</v>
          </cell>
          <cell r="Z641" t="str">
            <v>ЗАО «ОЛМА-ХОЛДИНГ»</v>
          </cell>
          <cell r="AA641">
            <v>420</v>
          </cell>
          <cell r="AB641">
            <v>0.16690093182764751</v>
          </cell>
          <cell r="AC641">
            <v>8.180223176551947E-2</v>
          </cell>
          <cell r="AD641" t="str">
            <v>продан</v>
          </cell>
          <cell r="AF641" t="str">
            <v/>
          </cell>
          <cell r="AG641" t="str">
            <v/>
          </cell>
          <cell r="AI641" t="str">
            <v/>
          </cell>
        </row>
        <row r="642">
          <cell r="A642">
            <v>638</v>
          </cell>
          <cell r="B642" t="str">
            <v>диск</v>
          </cell>
          <cell r="C642" t="str">
            <v>51405</v>
          </cell>
          <cell r="D642" t="str">
            <v>51405`810`2`0400`0000011</v>
          </cell>
          <cell r="E642" t="str">
            <v>ОАО АИКБ «Татфондбанк»</v>
          </cell>
          <cell r="F642" t="str">
            <v>банк</v>
          </cell>
          <cell r="G642" t="str">
            <v>ТФБ</v>
          </cell>
          <cell r="H642" t="str">
            <v>0001311</v>
          </cell>
          <cell r="I642" t="str">
            <v>25.03.03</v>
          </cell>
          <cell r="J642">
            <v>1000000</v>
          </cell>
          <cell r="K642" t="str">
            <v>Рубли РФ</v>
          </cell>
          <cell r="L642" t="str">
            <v>По предъявлении, но не ранее 08.10.2003г.</v>
          </cell>
          <cell r="M642">
            <v>37902</v>
          </cell>
          <cell r="N642">
            <v>0.16690093182764751</v>
          </cell>
          <cell r="P642">
            <v>937016</v>
          </cell>
          <cell r="Q642">
            <v>0.93701599999999996</v>
          </cell>
          <cell r="R642">
            <v>937016</v>
          </cell>
          <cell r="S642">
            <v>37755</v>
          </cell>
          <cell r="T642" t="str">
            <v>14/05-03</v>
          </cell>
          <cell r="U642" t="str">
            <v>ООО «Уральская нефтепромышленная компания»</v>
          </cell>
          <cell r="V642">
            <v>0.93743600000000005</v>
          </cell>
          <cell r="W642">
            <v>937436</v>
          </cell>
          <cell r="X642">
            <v>37757</v>
          </cell>
          <cell r="Y642" t="str">
            <v>16/05-011</v>
          </cell>
          <cell r="Z642" t="str">
            <v>ЗАО «ОЛМА-ХОЛДИНГ»</v>
          </cell>
          <cell r="AA642">
            <v>420</v>
          </cell>
          <cell r="AB642">
            <v>0.16690093182764751</v>
          </cell>
          <cell r="AC642">
            <v>8.180223176551947E-2</v>
          </cell>
          <cell r="AD642" t="str">
            <v>продан</v>
          </cell>
          <cell r="AF642" t="str">
            <v/>
          </cell>
          <cell r="AG642" t="str">
            <v/>
          </cell>
          <cell r="AI642" t="str">
            <v/>
          </cell>
        </row>
        <row r="643">
          <cell r="A643">
            <v>639</v>
          </cell>
          <cell r="B643" t="str">
            <v>диск</v>
          </cell>
          <cell r="C643" t="str">
            <v>51405</v>
          </cell>
          <cell r="D643" t="str">
            <v>51405`810`2`0400`0000011</v>
          </cell>
          <cell r="E643" t="str">
            <v>ОАО АИКБ «Татфондбанк»</v>
          </cell>
          <cell r="F643" t="str">
            <v>банк</v>
          </cell>
          <cell r="G643" t="str">
            <v>ТФБ</v>
          </cell>
          <cell r="H643" t="str">
            <v>0001312</v>
          </cell>
          <cell r="I643" t="str">
            <v>25.03.03</v>
          </cell>
          <cell r="J643">
            <v>1000000</v>
          </cell>
          <cell r="K643" t="str">
            <v>Рубли РФ</v>
          </cell>
          <cell r="L643" t="str">
            <v>По предъявлении, но не ранее 08.10.2003г.</v>
          </cell>
          <cell r="M643">
            <v>37902</v>
          </cell>
          <cell r="N643">
            <v>0.16690093182764751</v>
          </cell>
          <cell r="P643">
            <v>937016</v>
          </cell>
          <cell r="Q643">
            <v>0.93701599999999996</v>
          </cell>
          <cell r="R643">
            <v>937016</v>
          </cell>
          <cell r="S643">
            <v>37755</v>
          </cell>
          <cell r="T643" t="str">
            <v>14/05-03</v>
          </cell>
          <cell r="U643" t="str">
            <v>ООО «Уральская нефтепромышленная компания»</v>
          </cell>
          <cell r="V643">
            <v>0.93743600000000005</v>
          </cell>
          <cell r="W643">
            <v>937436</v>
          </cell>
          <cell r="X643">
            <v>37757</v>
          </cell>
          <cell r="Y643" t="str">
            <v>16/05-011</v>
          </cell>
          <cell r="Z643" t="str">
            <v>ЗАО «ОЛМА-ХОЛДИНГ»</v>
          </cell>
          <cell r="AA643">
            <v>420</v>
          </cell>
          <cell r="AB643">
            <v>0.16690093182764751</v>
          </cell>
          <cell r="AC643">
            <v>8.180223176551947E-2</v>
          </cell>
          <cell r="AD643" t="str">
            <v>продан</v>
          </cell>
          <cell r="AF643" t="str">
            <v/>
          </cell>
          <cell r="AG643" t="str">
            <v/>
          </cell>
          <cell r="AI643" t="str">
            <v/>
          </cell>
        </row>
        <row r="644">
          <cell r="A644">
            <v>640</v>
          </cell>
          <cell r="B644" t="str">
            <v>диск</v>
          </cell>
          <cell r="C644" t="str">
            <v>51405</v>
          </cell>
          <cell r="D644" t="str">
            <v>51405`810`2`0400`0000011</v>
          </cell>
          <cell r="E644" t="str">
            <v>ОАО АИКБ «Татфондбанк»</v>
          </cell>
          <cell r="F644" t="str">
            <v>банк</v>
          </cell>
          <cell r="G644" t="str">
            <v>ТФБ</v>
          </cell>
          <cell r="H644" t="str">
            <v>0001313</v>
          </cell>
          <cell r="I644" t="str">
            <v>25.03.03</v>
          </cell>
          <cell r="J644">
            <v>1000000</v>
          </cell>
          <cell r="K644" t="str">
            <v>Рубли РФ</v>
          </cell>
          <cell r="L644" t="str">
            <v>по предъявлении, но не ранее 08.10.2003г.</v>
          </cell>
          <cell r="M644">
            <v>37902</v>
          </cell>
          <cell r="N644">
            <v>0.16690093182764751</v>
          </cell>
          <cell r="P644">
            <v>937016</v>
          </cell>
          <cell r="Q644">
            <v>0.93701599999999996</v>
          </cell>
          <cell r="R644">
            <v>937016</v>
          </cell>
          <cell r="S644">
            <v>37755</v>
          </cell>
          <cell r="T644" t="str">
            <v>14/05-03</v>
          </cell>
          <cell r="U644" t="str">
            <v>ООО «Уральская нефтепромышленная компания»</v>
          </cell>
          <cell r="V644">
            <v>0.93743600000000005</v>
          </cell>
          <cell r="W644">
            <v>937436</v>
          </cell>
          <cell r="X644">
            <v>37757</v>
          </cell>
          <cell r="Y644" t="str">
            <v>16/05-011</v>
          </cell>
          <cell r="Z644" t="str">
            <v>ЗАО «ОЛМА-ХОЛДИНГ»</v>
          </cell>
          <cell r="AA644">
            <v>420</v>
          </cell>
          <cell r="AB644">
            <v>0.16690093182764751</v>
          </cell>
          <cell r="AC644">
            <v>8.180223176551947E-2</v>
          </cell>
          <cell r="AD644" t="str">
            <v>продан</v>
          </cell>
          <cell r="AF644" t="str">
            <v/>
          </cell>
          <cell r="AG644" t="str">
            <v/>
          </cell>
          <cell r="AI644" t="str">
            <v/>
          </cell>
        </row>
        <row r="645">
          <cell r="A645">
            <v>641</v>
          </cell>
          <cell r="B645" t="str">
            <v>диск</v>
          </cell>
          <cell r="C645" t="str">
            <v>51405</v>
          </cell>
          <cell r="D645" t="str">
            <v>51405`810`2`0400`0000011</v>
          </cell>
          <cell r="E645" t="str">
            <v>ОАО АИКБ «Татфондбанк»</v>
          </cell>
          <cell r="F645" t="str">
            <v>банк</v>
          </cell>
          <cell r="G645" t="str">
            <v>ТФБ</v>
          </cell>
          <cell r="H645" t="str">
            <v>0001314</v>
          </cell>
          <cell r="I645" t="str">
            <v>25.03.03</v>
          </cell>
          <cell r="J645">
            <v>1000000</v>
          </cell>
          <cell r="K645" t="str">
            <v>Рубли РФ</v>
          </cell>
          <cell r="L645" t="str">
            <v>по предъявлении, но не ранее 08.10.2003г.</v>
          </cell>
          <cell r="M645">
            <v>37902</v>
          </cell>
          <cell r="N645">
            <v>0.16690093182764751</v>
          </cell>
          <cell r="P645">
            <v>937016</v>
          </cell>
          <cell r="Q645">
            <v>0.93701599999999996</v>
          </cell>
          <cell r="R645">
            <v>937016</v>
          </cell>
          <cell r="S645">
            <v>37755</v>
          </cell>
          <cell r="T645" t="str">
            <v>14/05-03</v>
          </cell>
          <cell r="U645" t="str">
            <v>ООО «Уральская нефтепромышленная компания»</v>
          </cell>
          <cell r="V645">
            <v>0.93743600000000005</v>
          </cell>
          <cell r="W645">
            <v>937436</v>
          </cell>
          <cell r="X645">
            <v>37757</v>
          </cell>
          <cell r="Y645" t="str">
            <v>16/05-011</v>
          </cell>
          <cell r="Z645" t="str">
            <v>ЗАО «ОЛМА-ХОЛДИНГ»</v>
          </cell>
          <cell r="AA645">
            <v>420</v>
          </cell>
          <cell r="AB645">
            <v>0.16690093182764751</v>
          </cell>
          <cell r="AC645">
            <v>8.180223176551947E-2</v>
          </cell>
          <cell r="AD645" t="str">
            <v>продан</v>
          </cell>
          <cell r="AF645" t="str">
            <v/>
          </cell>
          <cell r="AG645" t="str">
            <v/>
          </cell>
          <cell r="AI645" t="str">
            <v/>
          </cell>
        </row>
        <row r="646">
          <cell r="A646">
            <v>642</v>
          </cell>
          <cell r="B646" t="str">
            <v>диск</v>
          </cell>
          <cell r="C646" t="str">
            <v>51405</v>
          </cell>
          <cell r="D646" t="str">
            <v>51405`810`2`0400`0000011</v>
          </cell>
          <cell r="E646" t="str">
            <v>ОАО АИКБ «Татфондбанк»</v>
          </cell>
          <cell r="F646" t="str">
            <v>банк</v>
          </cell>
          <cell r="G646" t="str">
            <v>ТФБ</v>
          </cell>
          <cell r="H646" t="str">
            <v>0001315</v>
          </cell>
          <cell r="I646" t="str">
            <v>25.03.03</v>
          </cell>
          <cell r="J646">
            <v>1000000</v>
          </cell>
          <cell r="K646" t="str">
            <v>Рубли РФ</v>
          </cell>
          <cell r="L646" t="str">
            <v>по предъявлении, но не ранее 08.10.2003г.</v>
          </cell>
          <cell r="M646">
            <v>37902</v>
          </cell>
          <cell r="N646">
            <v>0.16690093182764751</v>
          </cell>
          <cell r="P646">
            <v>937016</v>
          </cell>
          <cell r="Q646">
            <v>0.93701599999999996</v>
          </cell>
          <cell r="R646">
            <v>937016</v>
          </cell>
          <cell r="S646">
            <v>37755</v>
          </cell>
          <cell r="T646" t="str">
            <v>14/05-03</v>
          </cell>
          <cell r="U646" t="str">
            <v>ООО «Уральская нефтепромышленная компания»</v>
          </cell>
          <cell r="V646">
            <v>0.93743600000000005</v>
          </cell>
          <cell r="W646">
            <v>937436</v>
          </cell>
          <cell r="X646">
            <v>37757</v>
          </cell>
          <cell r="Y646" t="str">
            <v>16/05-011</v>
          </cell>
          <cell r="Z646" t="str">
            <v>ЗАО «ОЛМА-ХОЛДИНГ»</v>
          </cell>
          <cell r="AA646">
            <v>420</v>
          </cell>
          <cell r="AB646">
            <v>0.16690093182764751</v>
          </cell>
          <cell r="AC646">
            <v>8.180223176551947E-2</v>
          </cell>
          <cell r="AD646" t="str">
            <v>продан</v>
          </cell>
          <cell r="AF646" t="str">
            <v/>
          </cell>
          <cell r="AG646" t="str">
            <v/>
          </cell>
          <cell r="AI646" t="str">
            <v/>
          </cell>
        </row>
        <row r="647">
          <cell r="A647">
            <v>643</v>
          </cell>
          <cell r="B647" t="str">
            <v>диск</v>
          </cell>
          <cell r="C647" t="str">
            <v>51405</v>
          </cell>
          <cell r="D647" t="str">
            <v>51405`810`2`0400`0000011</v>
          </cell>
          <cell r="E647" t="str">
            <v>ОАО АИКБ «Татфондбанк»</v>
          </cell>
          <cell r="F647" t="str">
            <v>банк</v>
          </cell>
          <cell r="G647" t="str">
            <v>ТФБ</v>
          </cell>
          <cell r="H647" t="str">
            <v>0001316</v>
          </cell>
          <cell r="I647" t="str">
            <v>25.03.03</v>
          </cell>
          <cell r="J647">
            <v>500000</v>
          </cell>
          <cell r="K647" t="str">
            <v>Рубли РФ</v>
          </cell>
          <cell r="L647" t="str">
            <v>по предъявлении, но не ранее 08.10.2003г.</v>
          </cell>
          <cell r="M647">
            <v>37902</v>
          </cell>
          <cell r="N647">
            <v>0.16690093182764751</v>
          </cell>
          <cell r="P647">
            <v>468508</v>
          </cell>
          <cell r="Q647">
            <v>0.93701599999999996</v>
          </cell>
          <cell r="R647">
            <v>468508</v>
          </cell>
          <cell r="S647">
            <v>37755</v>
          </cell>
          <cell r="T647" t="str">
            <v>14/05-03</v>
          </cell>
          <cell r="U647" t="str">
            <v>ООО «Уральская нефтепромышленная компания»</v>
          </cell>
          <cell r="V647">
            <v>0.93743600000000005</v>
          </cell>
          <cell r="W647">
            <v>468718</v>
          </cell>
          <cell r="X647">
            <v>37757</v>
          </cell>
          <cell r="Y647" t="str">
            <v>16/05-011</v>
          </cell>
          <cell r="Z647" t="str">
            <v>ЗАО «ОЛМА-ХОЛДИНГ»</v>
          </cell>
          <cell r="AA647">
            <v>210</v>
          </cell>
          <cell r="AB647">
            <v>0.16690093182764751</v>
          </cell>
          <cell r="AC647">
            <v>8.180223176551947E-2</v>
          </cell>
          <cell r="AD647" t="str">
            <v>продан</v>
          </cell>
          <cell r="AF647" t="str">
            <v/>
          </cell>
          <cell r="AG647" t="str">
            <v/>
          </cell>
          <cell r="AI647" t="str">
            <v/>
          </cell>
        </row>
        <row r="648">
          <cell r="A648">
            <v>644</v>
          </cell>
          <cell r="B648" t="str">
            <v>диск</v>
          </cell>
          <cell r="C648" t="str">
            <v>51404</v>
          </cell>
          <cell r="D648" t="str">
            <v>51404`810`8`0400`0000001</v>
          </cell>
          <cell r="E648" t="str">
            <v>АКБ «Башкомснаббанк»</v>
          </cell>
          <cell r="F648" t="str">
            <v>банк</v>
          </cell>
          <cell r="G648" t="str">
            <v>2001</v>
          </cell>
          <cell r="H648" t="str">
            <v>000493</v>
          </cell>
          <cell r="I648">
            <v>37768</v>
          </cell>
          <cell r="J648">
            <v>1036150.68</v>
          </cell>
          <cell r="K648" t="str">
            <v>Рубли РФ</v>
          </cell>
          <cell r="L648" t="str">
            <v>26 Августа 2003г.</v>
          </cell>
          <cell r="M648">
            <v>37859</v>
          </cell>
          <cell r="N648">
            <v>0.14583134429083638</v>
          </cell>
          <cell r="P648">
            <v>999800</v>
          </cell>
          <cell r="Q648">
            <v>0.96491757357144226</v>
          </cell>
          <cell r="R648">
            <v>999800</v>
          </cell>
          <cell r="S648">
            <v>37768</v>
          </cell>
          <cell r="T648" t="str">
            <v>27/05-04-104-В</v>
          </cell>
          <cell r="U648" t="str">
            <v>ОАО АКБ «Башкомснаббанк»</v>
          </cell>
          <cell r="V648">
            <v>0.96511100000000005</v>
          </cell>
          <cell r="W648">
            <v>1000000</v>
          </cell>
          <cell r="X648">
            <v>37768</v>
          </cell>
          <cell r="Y648" t="str">
            <v>27/05-04-104</v>
          </cell>
          <cell r="Z648" t="str">
            <v>Башкирский экономико-юридический техникум</v>
          </cell>
          <cell r="AA648">
            <v>200</v>
          </cell>
          <cell r="AB648">
            <v>0.14583134429083638</v>
          </cell>
          <cell r="AC648">
            <v>7.3014602920584121E-2</v>
          </cell>
          <cell r="AD648" t="str">
            <v>продан</v>
          </cell>
          <cell r="AF648" t="str">
            <v/>
          </cell>
          <cell r="AG648" t="str">
            <v/>
          </cell>
          <cell r="AI648" t="str">
            <v/>
          </cell>
        </row>
        <row r="649">
          <cell r="A649">
            <v>645</v>
          </cell>
          <cell r="B649" t="str">
            <v>диск</v>
          </cell>
          <cell r="C649" t="str">
            <v>51404</v>
          </cell>
          <cell r="D649" t="str">
            <v>51404`810`8`0400`0000001</v>
          </cell>
          <cell r="E649" t="str">
            <v>АКБ «Башкомснаббанк»</v>
          </cell>
          <cell r="F649" t="str">
            <v>банк</v>
          </cell>
          <cell r="G649" t="str">
            <v>2001</v>
          </cell>
          <cell r="H649" t="str">
            <v>000493</v>
          </cell>
          <cell r="I649">
            <v>37768</v>
          </cell>
          <cell r="J649">
            <v>1036150.68</v>
          </cell>
          <cell r="K649" t="str">
            <v>Рубли РФ</v>
          </cell>
          <cell r="L649" t="str">
            <v>26 Августа 2003г.</v>
          </cell>
          <cell r="M649">
            <v>37859</v>
          </cell>
          <cell r="N649">
            <v>0.14583134429083638</v>
          </cell>
          <cell r="P649">
            <v>999800</v>
          </cell>
          <cell r="Q649">
            <v>0.96491757357144226</v>
          </cell>
          <cell r="R649">
            <v>999800</v>
          </cell>
          <cell r="S649">
            <v>37768</v>
          </cell>
          <cell r="T649" t="str">
            <v>27/05-04-104-В</v>
          </cell>
          <cell r="U649" t="str">
            <v>ОАО АКБ «Башкомснаббанк»</v>
          </cell>
          <cell r="V649">
            <v>0.96511100000000005</v>
          </cell>
          <cell r="W649">
            <v>1000000</v>
          </cell>
          <cell r="X649">
            <v>37768</v>
          </cell>
          <cell r="Y649" t="str">
            <v>27/05-04-104</v>
          </cell>
          <cell r="Z649" t="str">
            <v>Башкирский экономико-юридический техникум</v>
          </cell>
          <cell r="AA649">
            <v>200</v>
          </cell>
          <cell r="AB649">
            <v>0.14583134429083638</v>
          </cell>
          <cell r="AC649">
            <v>7.3014602920584121E-2</v>
          </cell>
          <cell r="AD649" t="str">
            <v>продан</v>
          </cell>
          <cell r="AF649" t="str">
            <v/>
          </cell>
          <cell r="AG649" t="str">
            <v/>
          </cell>
          <cell r="AI649" t="str">
            <v/>
          </cell>
        </row>
        <row r="650">
          <cell r="A650">
            <v>646</v>
          </cell>
          <cell r="B650" t="str">
            <v>диск</v>
          </cell>
          <cell r="C650" t="str">
            <v>51404</v>
          </cell>
          <cell r="D650" t="str">
            <v>51404`810`8`0400`0000001</v>
          </cell>
          <cell r="E650" t="str">
            <v>АКБ «Башкомснаббанк»</v>
          </cell>
          <cell r="F650" t="str">
            <v>банк</v>
          </cell>
          <cell r="G650" t="str">
            <v>2001</v>
          </cell>
          <cell r="H650" t="str">
            <v>000493</v>
          </cell>
          <cell r="I650">
            <v>37768</v>
          </cell>
          <cell r="J650">
            <v>1036150.68</v>
          </cell>
          <cell r="K650" t="str">
            <v>Рубли РФ</v>
          </cell>
          <cell r="L650" t="str">
            <v>26 Августа 2003г.</v>
          </cell>
          <cell r="M650">
            <v>37859</v>
          </cell>
          <cell r="N650">
            <v>0.14583134429083638</v>
          </cell>
          <cell r="P650">
            <v>999800</v>
          </cell>
          <cell r="Q650">
            <v>0.96491757357144226</v>
          </cell>
          <cell r="R650">
            <v>999800</v>
          </cell>
          <cell r="S650">
            <v>37768</v>
          </cell>
          <cell r="T650" t="str">
            <v>27/05-04-104-В</v>
          </cell>
          <cell r="U650" t="str">
            <v>ОАО АКБ «Башкомснаббанк»</v>
          </cell>
          <cell r="V650">
            <v>0.96511100000000005</v>
          </cell>
          <cell r="W650">
            <v>1000000</v>
          </cell>
          <cell r="X650">
            <v>37768</v>
          </cell>
          <cell r="Y650" t="str">
            <v>27/05-04-104</v>
          </cell>
          <cell r="Z650" t="str">
            <v>Башкирский экономико-юридический техникум</v>
          </cell>
          <cell r="AA650">
            <v>200</v>
          </cell>
          <cell r="AB650">
            <v>0.14583134429083638</v>
          </cell>
          <cell r="AC650">
            <v>7.3014602920584121E-2</v>
          </cell>
          <cell r="AD650" t="str">
            <v>продан</v>
          </cell>
          <cell r="AF650" t="str">
            <v/>
          </cell>
          <cell r="AG650" t="str">
            <v/>
          </cell>
          <cell r="AI650" t="str">
            <v/>
          </cell>
        </row>
        <row r="651">
          <cell r="A651">
            <v>647</v>
          </cell>
          <cell r="B651" t="str">
            <v>диск</v>
          </cell>
          <cell r="C651" t="str">
            <v>51502</v>
          </cell>
          <cell r="D651" t="str">
            <v>51502`810`6`0400`0000022</v>
          </cell>
          <cell r="E651" t="str">
            <v>ООО  «Строительная компания Уфимская»</v>
          </cell>
          <cell r="F651" t="str">
            <v>прочие</v>
          </cell>
          <cell r="G651" t="str">
            <v>---</v>
          </cell>
          <cell r="H651" t="str">
            <v>0005001</v>
          </cell>
          <cell r="I651">
            <v>37761</v>
          </cell>
          <cell r="J651">
            <v>25007000</v>
          </cell>
          <cell r="K651" t="str">
            <v>Рубли РФ</v>
          </cell>
          <cell r="L651" t="str">
            <v>по предъявлении, но не ранее 30.05.2003г.</v>
          </cell>
          <cell r="M651">
            <v>37771</v>
          </cell>
          <cell r="N651">
            <v>0.10025663131303006</v>
          </cell>
          <cell r="P651">
            <v>24938500</v>
          </cell>
          <cell r="Q651">
            <v>0.99726076698524413</v>
          </cell>
          <cell r="R651">
            <v>24938500</v>
          </cell>
          <cell r="S651">
            <v>37761</v>
          </cell>
          <cell r="T651" t="str">
            <v>20/05-01</v>
          </cell>
          <cell r="U651" t="str">
            <v>ООО  «Строительная компания Уфимская»</v>
          </cell>
          <cell r="V651">
            <v>1</v>
          </cell>
          <cell r="W651">
            <v>25007000</v>
          </cell>
          <cell r="X651">
            <v>37771</v>
          </cell>
          <cell r="Y651" t="str">
            <v>30/05-102</v>
          </cell>
          <cell r="Z651" t="str">
            <v>ООО  «Строительная компания Уфимская»</v>
          </cell>
          <cell r="AA651">
            <v>68500</v>
          </cell>
          <cell r="AB651">
            <v>0.10025663131303006</v>
          </cell>
          <cell r="AC651">
            <v>0.10025663131303006</v>
          </cell>
          <cell r="AD651" t="str">
            <v>предъявлен</v>
          </cell>
          <cell r="AF651" t="str">
            <v/>
          </cell>
          <cell r="AG651" t="str">
            <v/>
          </cell>
          <cell r="AI651" t="str">
            <v/>
          </cell>
        </row>
        <row r="652">
          <cell r="A652">
            <v>648</v>
          </cell>
          <cell r="B652" t="str">
            <v>диск</v>
          </cell>
          <cell r="C652" t="str">
            <v>51502</v>
          </cell>
          <cell r="D652" t="str">
            <v>51502`810`6`0400`0000019</v>
          </cell>
          <cell r="E652" t="str">
            <v>Общество с ограниченной ответственностью Торгово-производственное предприятие «ПРОФИ»</v>
          </cell>
          <cell r="F652" t="str">
            <v>прочие</v>
          </cell>
          <cell r="G652" t="str">
            <v>---</v>
          </cell>
          <cell r="H652" t="str">
            <v>0000501</v>
          </cell>
          <cell r="I652">
            <v>37756</v>
          </cell>
          <cell r="J652">
            <v>100000</v>
          </cell>
          <cell r="K652" t="str">
            <v>Рубли РФ</v>
          </cell>
          <cell r="L652">
            <v>37773</v>
          </cell>
          <cell r="M652">
            <v>37773</v>
          </cell>
          <cell r="N652">
            <v>0</v>
          </cell>
          <cell r="P652">
            <v>100000</v>
          </cell>
          <cell r="Q652">
            <v>1</v>
          </cell>
          <cell r="R652">
            <v>100000</v>
          </cell>
          <cell r="S652">
            <v>37771</v>
          </cell>
          <cell r="T652" t="str">
            <v>30/05-03</v>
          </cell>
          <cell r="U652" t="str">
            <v>ООО «ИнвестКапиталСервис»</v>
          </cell>
          <cell r="V652">
            <v>1</v>
          </cell>
          <cell r="W652">
            <v>100000</v>
          </cell>
          <cell r="X652">
            <v>37781</v>
          </cell>
          <cell r="Y652" t="str">
            <v/>
          </cell>
          <cell r="Z652" t="str">
            <v>Общество с ограниченной ответственностью Торгово производственное предприятие «ПРОФИ»</v>
          </cell>
          <cell r="AA652">
            <v>0</v>
          </cell>
          <cell r="AB652">
            <v>0</v>
          </cell>
          <cell r="AC652">
            <v>0</v>
          </cell>
          <cell r="AD652" t="str">
            <v>предъявлен</v>
          </cell>
          <cell r="AE652">
            <v>1</v>
          </cell>
          <cell r="AF652">
            <v>1000</v>
          </cell>
          <cell r="AG652" t="str">
            <v/>
          </cell>
          <cell r="AI652" t="str">
            <v/>
          </cell>
        </row>
        <row r="653">
          <cell r="A653">
            <v>649</v>
          </cell>
          <cell r="B653" t="str">
            <v>диск</v>
          </cell>
          <cell r="C653" t="str">
            <v>51502</v>
          </cell>
          <cell r="D653" t="str">
            <v>51502`810`6`0400`0000019</v>
          </cell>
          <cell r="E653" t="str">
            <v>Общество с ограниченной ответственностью Торгово-производственное предприятие «ПРОФИ»</v>
          </cell>
          <cell r="F653" t="str">
            <v>прочие</v>
          </cell>
          <cell r="G653" t="str">
            <v>---</v>
          </cell>
          <cell r="H653" t="str">
            <v>0000502</v>
          </cell>
          <cell r="I653">
            <v>37756</v>
          </cell>
          <cell r="J653">
            <v>138500</v>
          </cell>
          <cell r="K653" t="str">
            <v>Рубли РФ</v>
          </cell>
          <cell r="L653">
            <v>37787</v>
          </cell>
          <cell r="M653">
            <v>37787</v>
          </cell>
          <cell r="N653">
            <v>0</v>
          </cell>
          <cell r="P653">
            <v>138500</v>
          </cell>
          <cell r="Q653">
            <v>1</v>
          </cell>
          <cell r="R653">
            <v>138500</v>
          </cell>
          <cell r="S653">
            <v>37771</v>
          </cell>
          <cell r="T653" t="str">
            <v>30/05-03</v>
          </cell>
          <cell r="U653" t="str">
            <v>ООО «ИнвестКапиталСервис»</v>
          </cell>
          <cell r="V653">
            <v>1</v>
          </cell>
          <cell r="W653">
            <v>138500</v>
          </cell>
          <cell r="X653">
            <v>37797</v>
          </cell>
          <cell r="Y653" t="str">
            <v>25/06-100</v>
          </cell>
          <cell r="Z653" t="str">
            <v>Общество с ограниченной ответственностью Торгово производственное предприятие «ПРОФИ»</v>
          </cell>
          <cell r="AA653">
            <v>0</v>
          </cell>
          <cell r="AB653">
            <v>0</v>
          </cell>
          <cell r="AC653">
            <v>0</v>
          </cell>
          <cell r="AD653" t="str">
            <v>предъявлен</v>
          </cell>
          <cell r="AE653">
            <v>1</v>
          </cell>
          <cell r="AF653">
            <v>1385</v>
          </cell>
          <cell r="AG653" t="str">
            <v/>
          </cell>
          <cell r="AI653" t="str">
            <v/>
          </cell>
        </row>
        <row r="654">
          <cell r="A654">
            <v>650</v>
          </cell>
          <cell r="B654" t="str">
            <v>диск</v>
          </cell>
          <cell r="C654" t="str">
            <v>51401</v>
          </cell>
          <cell r="D654" t="str">
            <v>51401`810`0`0400`0000008</v>
          </cell>
          <cell r="E654" t="str">
            <v>АКБ «Башкомснаббанк»</v>
          </cell>
          <cell r="F654" t="str">
            <v>банк</v>
          </cell>
          <cell r="G654" t="str">
            <v>2001</v>
          </cell>
          <cell r="H654" t="str">
            <v>000506</v>
          </cell>
          <cell r="I654">
            <v>37771</v>
          </cell>
          <cell r="J654">
            <v>500000</v>
          </cell>
          <cell r="K654" t="str">
            <v>Рубли РФ</v>
          </cell>
          <cell r="L654" t="str">
            <v>по предъявлении</v>
          </cell>
          <cell r="M654">
            <v>37771</v>
          </cell>
          <cell r="N654">
            <v>0</v>
          </cell>
          <cell r="P654">
            <v>499950</v>
          </cell>
          <cell r="Q654">
            <v>0.99990000000000001</v>
          </cell>
          <cell r="R654">
            <v>499950</v>
          </cell>
          <cell r="S654">
            <v>37771</v>
          </cell>
          <cell r="T654" t="str">
            <v>30/05-04-113-В</v>
          </cell>
          <cell r="U654" t="str">
            <v>ОАО АКБ «Башкомснаббанк»</v>
          </cell>
          <cell r="V654">
            <v>1</v>
          </cell>
          <cell r="W654">
            <v>500000</v>
          </cell>
          <cell r="X654">
            <v>37771</v>
          </cell>
          <cell r="Y654" t="str">
            <v>30/05-04-113</v>
          </cell>
          <cell r="Z654" t="str">
            <v>ВЭГУ</v>
          </cell>
          <cell r="AA654">
            <v>50</v>
          </cell>
          <cell r="AB654">
            <v>3.6503650365036507E-2</v>
          </cell>
          <cell r="AC654">
            <v>3.6503650365036507E-2</v>
          </cell>
          <cell r="AD654" t="str">
            <v>продан</v>
          </cell>
          <cell r="AF654" t="str">
            <v/>
          </cell>
          <cell r="AG654" t="str">
            <v/>
          </cell>
          <cell r="AI654" t="str">
            <v/>
          </cell>
        </row>
        <row r="655">
          <cell r="A655">
            <v>651</v>
          </cell>
          <cell r="B655" t="str">
            <v>диск</v>
          </cell>
          <cell r="C655" t="str">
            <v>51401</v>
          </cell>
          <cell r="D655" t="str">
            <v>51401`810`0`0400`0000008</v>
          </cell>
          <cell r="E655" t="str">
            <v>АКБ «Башкомснаббанк»</v>
          </cell>
          <cell r="F655" t="str">
            <v>банк</v>
          </cell>
          <cell r="G655" t="str">
            <v>2001</v>
          </cell>
          <cell r="H655" t="str">
            <v>000507</v>
          </cell>
          <cell r="I655">
            <v>37771</v>
          </cell>
          <cell r="J655">
            <v>500000</v>
          </cell>
          <cell r="K655" t="str">
            <v>Рубли РФ</v>
          </cell>
          <cell r="L655" t="str">
            <v>по предъявлении</v>
          </cell>
          <cell r="M655">
            <v>37771</v>
          </cell>
          <cell r="N655">
            <v>0</v>
          </cell>
          <cell r="P655">
            <v>499950</v>
          </cell>
          <cell r="Q655">
            <v>0.99990000000000001</v>
          </cell>
          <cell r="R655">
            <v>499950</v>
          </cell>
          <cell r="S655">
            <v>37771</v>
          </cell>
          <cell r="T655" t="str">
            <v>30/05-04-113-В</v>
          </cell>
          <cell r="U655" t="str">
            <v>ОАО АКБ «Башкомснаббанк»</v>
          </cell>
          <cell r="V655">
            <v>1</v>
          </cell>
          <cell r="W655">
            <v>500000</v>
          </cell>
          <cell r="X655">
            <v>37771</v>
          </cell>
          <cell r="Y655" t="str">
            <v>30/05-04-113</v>
          </cell>
          <cell r="Z655" t="str">
            <v>ВЭГУ</v>
          </cell>
          <cell r="AA655">
            <v>50</v>
          </cell>
          <cell r="AB655">
            <v>3.6503650365036507E-2</v>
          </cell>
          <cell r="AC655">
            <v>3.6503650365036507E-2</v>
          </cell>
          <cell r="AD655" t="str">
            <v>продан</v>
          </cell>
          <cell r="AF655" t="str">
            <v/>
          </cell>
          <cell r="AG655" t="str">
            <v/>
          </cell>
          <cell r="AI655" t="str">
            <v/>
          </cell>
        </row>
        <row r="656">
          <cell r="A656">
            <v>652</v>
          </cell>
          <cell r="B656" t="str">
            <v>диск</v>
          </cell>
          <cell r="C656" t="str">
            <v>51401</v>
          </cell>
          <cell r="D656" t="str">
            <v>51401`810`0`0400`0000008</v>
          </cell>
          <cell r="E656" t="str">
            <v>АКБ «Башкомснаббанк»</v>
          </cell>
          <cell r="F656" t="str">
            <v>банк</v>
          </cell>
          <cell r="G656" t="str">
            <v>2001</v>
          </cell>
          <cell r="H656" t="str">
            <v>000508</v>
          </cell>
          <cell r="I656">
            <v>37771</v>
          </cell>
          <cell r="J656">
            <v>500000</v>
          </cell>
          <cell r="K656" t="str">
            <v>Рубли РФ</v>
          </cell>
          <cell r="L656" t="str">
            <v>по предъявлении</v>
          </cell>
          <cell r="M656">
            <v>37771</v>
          </cell>
          <cell r="N656">
            <v>0</v>
          </cell>
          <cell r="P656">
            <v>499950</v>
          </cell>
          <cell r="Q656">
            <v>0.99990000000000001</v>
          </cell>
          <cell r="R656">
            <v>499950</v>
          </cell>
          <cell r="S656">
            <v>37771</v>
          </cell>
          <cell r="T656" t="str">
            <v>30/05-04-113-В</v>
          </cell>
          <cell r="U656" t="str">
            <v>ОАО АКБ «Башкомснаббанк»</v>
          </cell>
          <cell r="V656">
            <v>1</v>
          </cell>
          <cell r="W656">
            <v>500000</v>
          </cell>
          <cell r="X656">
            <v>37771</v>
          </cell>
          <cell r="Y656" t="str">
            <v>30/05-04-113</v>
          </cell>
          <cell r="Z656" t="str">
            <v>ВЭГУ</v>
          </cell>
          <cell r="AA656">
            <v>50</v>
          </cell>
          <cell r="AB656">
            <v>3.6503650365036507E-2</v>
          </cell>
          <cell r="AC656">
            <v>3.6503650365036507E-2</v>
          </cell>
          <cell r="AD656" t="str">
            <v>продан</v>
          </cell>
          <cell r="AF656" t="str">
            <v/>
          </cell>
          <cell r="AG656" t="str">
            <v/>
          </cell>
          <cell r="AI656" t="str">
            <v/>
          </cell>
        </row>
        <row r="657">
          <cell r="A657">
            <v>653</v>
          </cell>
          <cell r="B657" t="str">
            <v>диск</v>
          </cell>
          <cell r="C657" t="str">
            <v>51401</v>
          </cell>
          <cell r="D657" t="str">
            <v>51401`810`2`0400`0000002</v>
          </cell>
          <cell r="E657" t="str">
            <v>Сбербанк РФ</v>
          </cell>
          <cell r="F657" t="str">
            <v>банк</v>
          </cell>
          <cell r="G657" t="str">
            <v>ВЛ</v>
          </cell>
          <cell r="H657" t="str">
            <v>2357087</v>
          </cell>
          <cell r="I657">
            <v>37764</v>
          </cell>
          <cell r="J657">
            <v>57000</v>
          </cell>
          <cell r="K657" t="str">
            <v>Рубли РФ</v>
          </cell>
          <cell r="L657" t="str">
            <v>по предъявлении</v>
          </cell>
          <cell r="M657">
            <v>37771</v>
          </cell>
          <cell r="N657">
            <v>0</v>
          </cell>
          <cell r="P657">
            <v>56829</v>
          </cell>
          <cell r="Q657">
            <v>0.997</v>
          </cell>
          <cell r="R657">
            <v>56829</v>
          </cell>
          <cell r="S657">
            <v>37771</v>
          </cell>
          <cell r="T657" t="str">
            <v>30/05-05</v>
          </cell>
          <cell r="U657" t="str">
            <v>ЧП Грицаенко Сергей Николаевич</v>
          </cell>
          <cell r="V657">
            <v>1.0009999999999999</v>
          </cell>
          <cell r="W657">
            <v>57057</v>
          </cell>
          <cell r="X657">
            <v>37774</v>
          </cell>
          <cell r="Y657" t="str">
            <v>02/06-01</v>
          </cell>
          <cell r="Z657" t="str">
            <v>ЧП Грицаенко Сергей Николаевич</v>
          </cell>
          <cell r="AA657">
            <v>228</v>
          </cell>
          <cell r="AB657">
            <v>1.0982948846539617</v>
          </cell>
          <cell r="AC657">
            <v>0.48813105984620525</v>
          </cell>
          <cell r="AD657" t="str">
            <v>продан</v>
          </cell>
          <cell r="AF657" t="str">
            <v/>
          </cell>
          <cell r="AG657" t="str">
            <v/>
          </cell>
          <cell r="AI657" t="str">
            <v/>
          </cell>
        </row>
        <row r="658">
          <cell r="A658">
            <v>654</v>
          </cell>
          <cell r="B658" t="str">
            <v>диск</v>
          </cell>
          <cell r="C658" t="str">
            <v>51401</v>
          </cell>
          <cell r="D658" t="str">
            <v>51401`810`2`0400`0000002</v>
          </cell>
          <cell r="E658" t="str">
            <v>Сбербанк РФ</v>
          </cell>
          <cell r="F658" t="str">
            <v>банк</v>
          </cell>
          <cell r="G658" t="str">
            <v>ВЛ</v>
          </cell>
          <cell r="H658" t="str">
            <v>2341079</v>
          </cell>
          <cell r="I658">
            <v>37768</v>
          </cell>
          <cell r="J658">
            <v>150000</v>
          </cell>
          <cell r="K658" t="str">
            <v>Рубли РФ</v>
          </cell>
          <cell r="L658" t="str">
            <v>по предъявлении</v>
          </cell>
          <cell r="M658">
            <v>37771</v>
          </cell>
          <cell r="N658">
            <v>0</v>
          </cell>
          <cell r="P658">
            <v>149550</v>
          </cell>
          <cell r="Q658">
            <v>0.997</v>
          </cell>
          <cell r="R658">
            <v>149550</v>
          </cell>
          <cell r="S658">
            <v>37771</v>
          </cell>
          <cell r="T658" t="str">
            <v>30/05-05</v>
          </cell>
          <cell r="U658" t="str">
            <v>ЧП Грицаенко Сергей Николаевич</v>
          </cell>
          <cell r="V658">
            <v>1.0009999999999999</v>
          </cell>
          <cell r="W658">
            <v>150150</v>
          </cell>
          <cell r="X658">
            <v>37774</v>
          </cell>
          <cell r="Y658" t="str">
            <v>02/06-01</v>
          </cell>
          <cell r="Z658" t="str">
            <v>ЧП Грицаенко Сергей Николаевич</v>
          </cell>
          <cell r="AA658">
            <v>600</v>
          </cell>
          <cell r="AB658">
            <v>1.0982948846539617</v>
          </cell>
          <cell r="AC658">
            <v>0.48813105984620525</v>
          </cell>
          <cell r="AD658" t="str">
            <v>продан</v>
          </cell>
          <cell r="AF658" t="str">
            <v/>
          </cell>
          <cell r="AG658" t="str">
            <v/>
          </cell>
          <cell r="AI658" t="str">
            <v/>
          </cell>
        </row>
        <row r="659">
          <cell r="A659">
            <v>655</v>
          </cell>
          <cell r="B659" t="str">
            <v>диск</v>
          </cell>
          <cell r="C659" t="str">
            <v>51401</v>
          </cell>
          <cell r="D659" t="str">
            <v>51401`810`2`0400`0000002</v>
          </cell>
          <cell r="E659" t="str">
            <v>Сбербанк РФ</v>
          </cell>
          <cell r="F659" t="str">
            <v>банк</v>
          </cell>
          <cell r="G659" t="str">
            <v>ВЛ</v>
          </cell>
          <cell r="H659" t="str">
            <v>2364251</v>
          </cell>
          <cell r="I659">
            <v>37771</v>
          </cell>
          <cell r="J659">
            <v>70000</v>
          </cell>
          <cell r="K659" t="str">
            <v>Рубли РФ</v>
          </cell>
          <cell r="L659" t="str">
            <v>по предъявлении</v>
          </cell>
          <cell r="M659">
            <v>37771</v>
          </cell>
          <cell r="N659">
            <v>0</v>
          </cell>
          <cell r="P659">
            <v>69790</v>
          </cell>
          <cell r="Q659">
            <v>0.997</v>
          </cell>
          <cell r="R659">
            <v>69790</v>
          </cell>
          <cell r="S659">
            <v>37771</v>
          </cell>
          <cell r="T659" t="str">
            <v>30/05-05</v>
          </cell>
          <cell r="U659" t="str">
            <v>ЧП Грицаенко Сергей Николаевич</v>
          </cell>
          <cell r="V659">
            <v>1.0009999999999999</v>
          </cell>
          <cell r="W659">
            <v>70070</v>
          </cell>
          <cell r="X659">
            <v>37774</v>
          </cell>
          <cell r="Y659" t="str">
            <v>02/06-01</v>
          </cell>
          <cell r="Z659" t="str">
            <v>ЧП Грицаенко Сергей Николаевич</v>
          </cell>
          <cell r="AA659">
            <v>280</v>
          </cell>
          <cell r="AB659">
            <v>1.0982948846539617</v>
          </cell>
          <cell r="AC659">
            <v>0.48813105984620525</v>
          </cell>
          <cell r="AD659" t="str">
            <v>продан</v>
          </cell>
          <cell r="AF659" t="str">
            <v/>
          </cell>
          <cell r="AG659" t="str">
            <v/>
          </cell>
          <cell r="AI659" t="str">
            <v/>
          </cell>
        </row>
        <row r="660">
          <cell r="A660">
            <v>656</v>
          </cell>
          <cell r="B660" t="str">
            <v>диск</v>
          </cell>
          <cell r="C660" t="str">
            <v>51401</v>
          </cell>
          <cell r="D660" t="str">
            <v>51401`810`2`0400`0000002</v>
          </cell>
          <cell r="E660" t="str">
            <v>Сбербанк РФ</v>
          </cell>
          <cell r="F660" t="str">
            <v>банк</v>
          </cell>
          <cell r="G660" t="str">
            <v>ВЛ</v>
          </cell>
          <cell r="H660" t="str">
            <v>2341298</v>
          </cell>
          <cell r="I660">
            <v>37770</v>
          </cell>
          <cell r="J660">
            <v>50000</v>
          </cell>
          <cell r="K660" t="str">
            <v>Рубли РФ</v>
          </cell>
          <cell r="L660" t="str">
            <v>по предъявлении</v>
          </cell>
          <cell r="M660">
            <v>37771</v>
          </cell>
          <cell r="N660">
            <v>0</v>
          </cell>
          <cell r="P660">
            <v>49850</v>
          </cell>
          <cell r="Q660">
            <v>0.997</v>
          </cell>
          <cell r="R660">
            <v>49850</v>
          </cell>
          <cell r="S660">
            <v>37771</v>
          </cell>
          <cell r="T660" t="str">
            <v>30/05-05</v>
          </cell>
          <cell r="U660" t="str">
            <v>ЧП Грицаенко Сергей Николаевич</v>
          </cell>
          <cell r="V660">
            <v>1.0009999999999999</v>
          </cell>
          <cell r="W660">
            <v>50050</v>
          </cell>
          <cell r="X660">
            <v>37774</v>
          </cell>
          <cell r="Y660" t="str">
            <v>02/06-01</v>
          </cell>
          <cell r="Z660" t="str">
            <v>ЧП Грицаенко Сергей Николаевич</v>
          </cell>
          <cell r="AA660">
            <v>200</v>
          </cell>
          <cell r="AB660">
            <v>1.0982948846539617</v>
          </cell>
          <cell r="AC660">
            <v>0.48813105984620525</v>
          </cell>
          <cell r="AD660" t="str">
            <v>продан</v>
          </cell>
          <cell r="AF660" t="str">
            <v/>
          </cell>
          <cell r="AG660" t="str">
            <v/>
          </cell>
          <cell r="AI660" t="str">
            <v/>
          </cell>
        </row>
        <row r="661">
          <cell r="A661">
            <v>657</v>
          </cell>
          <cell r="B661" t="str">
            <v>диск</v>
          </cell>
          <cell r="C661" t="str">
            <v>51401</v>
          </cell>
          <cell r="D661" t="str">
            <v>51401`810`2`0400`0000002</v>
          </cell>
          <cell r="E661" t="str">
            <v>Сбербанк РФ</v>
          </cell>
          <cell r="F661" t="str">
            <v>банк</v>
          </cell>
          <cell r="G661" t="str">
            <v>ВЛ</v>
          </cell>
          <cell r="H661" t="str">
            <v>2341339</v>
          </cell>
          <cell r="I661">
            <v>37769</v>
          </cell>
          <cell r="J661">
            <v>50000</v>
          </cell>
          <cell r="K661" t="str">
            <v>Рубли РФ</v>
          </cell>
          <cell r="L661" t="str">
            <v>по предъявлении</v>
          </cell>
          <cell r="M661">
            <v>37771</v>
          </cell>
          <cell r="N661">
            <v>0</v>
          </cell>
          <cell r="P661">
            <v>49850</v>
          </cell>
          <cell r="Q661">
            <v>0.997</v>
          </cell>
          <cell r="R661">
            <v>49850</v>
          </cell>
          <cell r="S661">
            <v>37771</v>
          </cell>
          <cell r="T661" t="str">
            <v>30/05-05</v>
          </cell>
          <cell r="U661" t="str">
            <v>ЧП Грицаенко Сергей Николаевич</v>
          </cell>
          <cell r="V661">
            <v>1.0009999999999999</v>
          </cell>
          <cell r="W661">
            <v>50050</v>
          </cell>
          <cell r="X661">
            <v>37774</v>
          </cell>
          <cell r="Y661" t="str">
            <v>02/06-01</v>
          </cell>
          <cell r="Z661" t="str">
            <v>ЧП Грицаенко Сергей Николаевич</v>
          </cell>
          <cell r="AA661">
            <v>200</v>
          </cell>
          <cell r="AB661">
            <v>1.0982948846539617</v>
          </cell>
          <cell r="AC661">
            <v>0.48813105984620525</v>
          </cell>
          <cell r="AD661" t="str">
            <v>продан</v>
          </cell>
          <cell r="AF661" t="str">
            <v/>
          </cell>
          <cell r="AG661" t="str">
            <v/>
          </cell>
          <cell r="AI661" t="str">
            <v/>
          </cell>
        </row>
        <row r="662">
          <cell r="A662">
            <v>658</v>
          </cell>
          <cell r="B662" t="str">
            <v>диск</v>
          </cell>
          <cell r="C662" t="str">
            <v>51401</v>
          </cell>
          <cell r="D662" t="str">
            <v>51401`810`2`0400`0000002</v>
          </cell>
          <cell r="E662" t="str">
            <v>Сбербанк РФ</v>
          </cell>
          <cell r="F662" t="str">
            <v>банк</v>
          </cell>
          <cell r="G662" t="str">
            <v>ВЛ</v>
          </cell>
          <cell r="H662" t="str">
            <v>2125920</v>
          </cell>
          <cell r="I662">
            <v>37755</v>
          </cell>
          <cell r="J662">
            <v>450000</v>
          </cell>
          <cell r="K662" t="str">
            <v>Рубли РФ</v>
          </cell>
          <cell r="L662" t="str">
            <v>по предъявлении</v>
          </cell>
          <cell r="M662">
            <v>37771</v>
          </cell>
          <cell r="N662">
            <v>0</v>
          </cell>
          <cell r="P662">
            <v>448650</v>
          </cell>
          <cell r="Q662">
            <v>0.997</v>
          </cell>
          <cell r="R662">
            <v>448650</v>
          </cell>
          <cell r="S662">
            <v>37771</v>
          </cell>
          <cell r="T662" t="str">
            <v>30/05-05</v>
          </cell>
          <cell r="U662" t="str">
            <v>ЧП Грицаенко Сергей Николаевич</v>
          </cell>
          <cell r="V662">
            <v>1.0009999999999999</v>
          </cell>
          <cell r="W662">
            <v>450450</v>
          </cell>
          <cell r="X662">
            <v>37774</v>
          </cell>
          <cell r="Y662" t="str">
            <v>02/06-01</v>
          </cell>
          <cell r="Z662" t="str">
            <v>ЧП Грицаенко Сергей Николаевич</v>
          </cell>
          <cell r="AA662">
            <v>1800</v>
          </cell>
          <cell r="AB662">
            <v>1.0982948846539617</v>
          </cell>
          <cell r="AC662">
            <v>0.48813105984620525</v>
          </cell>
          <cell r="AD662" t="str">
            <v>продан</v>
          </cell>
          <cell r="AF662" t="str">
            <v/>
          </cell>
          <cell r="AG662" t="str">
            <v/>
          </cell>
          <cell r="AI662" t="str">
            <v/>
          </cell>
        </row>
        <row r="663">
          <cell r="A663">
            <v>659</v>
          </cell>
          <cell r="B663" t="str">
            <v>диск</v>
          </cell>
          <cell r="C663" t="str">
            <v>51402</v>
          </cell>
          <cell r="D663" t="str">
            <v>51402`810`9`0400`0000039</v>
          </cell>
          <cell r="E663" t="str">
            <v>АБ «Газпромбанк» (ЗАО)</v>
          </cell>
          <cell r="F663" t="str">
            <v>банк</v>
          </cell>
          <cell r="G663" t="str">
            <v>ГПБ</v>
          </cell>
          <cell r="H663" t="str">
            <v>0122530</v>
          </cell>
          <cell r="I663">
            <v>37746</v>
          </cell>
          <cell r="J663">
            <v>50000</v>
          </cell>
          <cell r="K663" t="str">
            <v>Рубли РФ</v>
          </cell>
          <cell r="L663" t="str">
            <v>по предъявлении, но не ранее 04 июня 2003г.</v>
          </cell>
          <cell r="M663">
            <v>37776</v>
          </cell>
          <cell r="N663">
            <v>0.21965897693079234</v>
          </cell>
          <cell r="P663">
            <v>49850</v>
          </cell>
          <cell r="Q663">
            <v>0.997</v>
          </cell>
          <cell r="R663">
            <v>49850</v>
          </cell>
          <cell r="S663">
            <v>37771</v>
          </cell>
          <cell r="T663" t="str">
            <v>30/05-05</v>
          </cell>
          <cell r="U663" t="str">
            <v>ЧП Грицаенко Сергей Николаевич</v>
          </cell>
          <cell r="V663">
            <v>1.0009999999999999</v>
          </cell>
          <cell r="W663">
            <v>50050</v>
          </cell>
          <cell r="X663">
            <v>37774</v>
          </cell>
          <cell r="Y663" t="str">
            <v>02/06-01</v>
          </cell>
          <cell r="Z663" t="str">
            <v>ЧП Грицаенко Сергей Николаевич</v>
          </cell>
          <cell r="AA663">
            <v>200</v>
          </cell>
          <cell r="AB663">
            <v>0.21965897693079234</v>
          </cell>
          <cell r="AC663">
            <v>0.48813105984620525</v>
          </cell>
          <cell r="AD663" t="str">
            <v>продан</v>
          </cell>
          <cell r="AF663" t="str">
            <v/>
          </cell>
          <cell r="AG663" t="str">
            <v/>
          </cell>
          <cell r="AI663" t="str">
            <v/>
          </cell>
        </row>
        <row r="664">
          <cell r="A664">
            <v>660</v>
          </cell>
          <cell r="B664" t="str">
            <v>диск</v>
          </cell>
          <cell r="C664" t="str">
            <v>51402</v>
          </cell>
          <cell r="D664" t="str">
            <v>51402`810`9`0400`0000039</v>
          </cell>
          <cell r="E664" t="str">
            <v>АБ «Газпромбанк» (ЗАО)</v>
          </cell>
          <cell r="F664" t="str">
            <v>банк</v>
          </cell>
          <cell r="G664" t="str">
            <v>ГПБ</v>
          </cell>
          <cell r="H664" t="str">
            <v>0122533</v>
          </cell>
          <cell r="I664">
            <v>37746</v>
          </cell>
          <cell r="J664">
            <v>50000</v>
          </cell>
          <cell r="K664" t="str">
            <v>Рубли РФ</v>
          </cell>
          <cell r="L664" t="str">
            <v>по предъявлении, но не ранее 04 июня 2003г.</v>
          </cell>
          <cell r="M664">
            <v>37776</v>
          </cell>
          <cell r="N664">
            <v>0.21965897693079234</v>
          </cell>
          <cell r="P664">
            <v>49850</v>
          </cell>
          <cell r="Q664">
            <v>0.997</v>
          </cell>
          <cell r="R664">
            <v>49850</v>
          </cell>
          <cell r="S664">
            <v>37771</v>
          </cell>
          <cell r="T664" t="str">
            <v>30/05-05</v>
          </cell>
          <cell r="U664" t="str">
            <v>ЧП Грицаенко Сергей Николаевич</v>
          </cell>
          <cell r="V664">
            <v>1.0009999999999999</v>
          </cell>
          <cell r="W664">
            <v>50050</v>
          </cell>
          <cell r="X664">
            <v>37774</v>
          </cell>
          <cell r="Y664" t="str">
            <v>02/06-01</v>
          </cell>
          <cell r="Z664" t="str">
            <v>ЧП Грицаенко Сергей Николаевич</v>
          </cell>
          <cell r="AA664">
            <v>200</v>
          </cell>
          <cell r="AB664">
            <v>0.21965897693079234</v>
          </cell>
          <cell r="AC664">
            <v>0.48813105984620525</v>
          </cell>
          <cell r="AD664" t="str">
            <v>продан</v>
          </cell>
          <cell r="AF664" t="str">
            <v/>
          </cell>
          <cell r="AG664" t="str">
            <v/>
          </cell>
          <cell r="AI664" t="str">
            <v/>
          </cell>
        </row>
        <row r="665">
          <cell r="A665">
            <v>661</v>
          </cell>
          <cell r="B665" t="str">
            <v>диск</v>
          </cell>
          <cell r="C665" t="str">
            <v>51401</v>
          </cell>
          <cell r="D665" t="str">
            <v>51401`810`4`0400`0000006</v>
          </cell>
          <cell r="E665" t="str">
            <v>ОАО «Социнвестбанк»</v>
          </cell>
          <cell r="F665" t="str">
            <v>банк</v>
          </cell>
          <cell r="G665" t="str">
            <v>КР</v>
          </cell>
          <cell r="H665" t="str">
            <v>0025995</v>
          </cell>
          <cell r="I665">
            <v>37771</v>
          </cell>
          <cell r="J665">
            <v>14900</v>
          </cell>
          <cell r="K665" t="str">
            <v>Рубли РФ</v>
          </cell>
          <cell r="L665" t="str">
            <v>по предъявлении</v>
          </cell>
          <cell r="M665">
            <v>37771</v>
          </cell>
          <cell r="N665">
            <v>0</v>
          </cell>
          <cell r="P665">
            <v>14855.3</v>
          </cell>
          <cell r="Q665">
            <v>0.997</v>
          </cell>
          <cell r="R665">
            <v>14855.3</v>
          </cell>
          <cell r="S665">
            <v>37771</v>
          </cell>
          <cell r="T665" t="str">
            <v>30/05-05</v>
          </cell>
          <cell r="U665" t="str">
            <v>ЧП Грицаенко Сергей Николаевич</v>
          </cell>
          <cell r="V665">
            <v>1.0009999999999999</v>
          </cell>
          <cell r="W665">
            <v>14914.9</v>
          </cell>
          <cell r="X665">
            <v>37774</v>
          </cell>
          <cell r="Y665" t="str">
            <v>02/06-01</v>
          </cell>
          <cell r="Z665" t="str">
            <v>ЧП Грицаенко Сергей Николаевич</v>
          </cell>
          <cell r="AA665">
            <v>59.600000000000364</v>
          </cell>
          <cell r="AB665">
            <v>1.09829488465398</v>
          </cell>
          <cell r="AC665">
            <v>0.48813105984620825</v>
          </cell>
          <cell r="AD665" t="str">
            <v>продан</v>
          </cell>
          <cell r="AF665" t="str">
            <v/>
          </cell>
          <cell r="AG665" t="str">
            <v/>
          </cell>
          <cell r="AI665" t="str">
            <v/>
          </cell>
        </row>
        <row r="666">
          <cell r="A666">
            <v>662</v>
          </cell>
          <cell r="B666" t="str">
            <v>диск</v>
          </cell>
          <cell r="C666" t="str">
            <v>51401</v>
          </cell>
          <cell r="D666" t="str">
            <v>51401`810`4`0400`0000006</v>
          </cell>
          <cell r="E666" t="str">
            <v>ОАО «Социнвестбанк»</v>
          </cell>
          <cell r="F666" t="str">
            <v>банк</v>
          </cell>
          <cell r="G666" t="str">
            <v>ПР</v>
          </cell>
          <cell r="H666" t="str">
            <v>0031153</v>
          </cell>
          <cell r="I666">
            <v>37771</v>
          </cell>
          <cell r="J666">
            <v>150000</v>
          </cell>
          <cell r="K666" t="str">
            <v>Рубли РФ</v>
          </cell>
          <cell r="L666" t="str">
            <v>по предъявлении</v>
          </cell>
          <cell r="M666">
            <v>37771</v>
          </cell>
          <cell r="N666">
            <v>0</v>
          </cell>
          <cell r="P666">
            <v>149550</v>
          </cell>
          <cell r="Q666">
            <v>0.997</v>
          </cell>
          <cell r="R666">
            <v>149550</v>
          </cell>
          <cell r="S666">
            <v>37771</v>
          </cell>
          <cell r="T666" t="str">
            <v>30/05-05</v>
          </cell>
          <cell r="U666" t="str">
            <v>ЧП Грицаенко Сергей Николаевич</v>
          </cell>
          <cell r="V666">
            <v>1.0009999999999999</v>
          </cell>
          <cell r="W666">
            <v>150150</v>
          </cell>
          <cell r="X666">
            <v>37774</v>
          </cell>
          <cell r="Y666" t="str">
            <v>02/06-01</v>
          </cell>
          <cell r="Z666" t="str">
            <v>ЧП Грицаенко Сергей Николаевич</v>
          </cell>
          <cell r="AA666">
            <v>600</v>
          </cell>
          <cell r="AB666">
            <v>1.0982948846539617</v>
          </cell>
          <cell r="AC666">
            <v>0.48813105984620525</v>
          </cell>
          <cell r="AD666" t="str">
            <v>продан</v>
          </cell>
          <cell r="AF666" t="str">
            <v/>
          </cell>
          <cell r="AG666" t="str">
            <v/>
          </cell>
          <cell r="AI666" t="str">
            <v/>
          </cell>
        </row>
        <row r="667">
          <cell r="A667">
            <v>663</v>
          </cell>
          <cell r="B667" t="str">
            <v>диск</v>
          </cell>
          <cell r="C667" t="str">
            <v>51401</v>
          </cell>
          <cell r="D667" t="str">
            <v>51401`810`4`0400`0000006</v>
          </cell>
          <cell r="E667" t="str">
            <v>ОАО «Социнвестбанк»</v>
          </cell>
          <cell r="F667" t="str">
            <v>банк</v>
          </cell>
          <cell r="G667" t="str">
            <v>КА</v>
          </cell>
          <cell r="H667" t="str">
            <v>0026570</v>
          </cell>
          <cell r="I667">
            <v>37771</v>
          </cell>
          <cell r="J667">
            <v>30000</v>
          </cell>
          <cell r="K667" t="str">
            <v>Рубли РФ</v>
          </cell>
          <cell r="L667" t="str">
            <v>по предъявлении</v>
          </cell>
          <cell r="M667">
            <v>37771</v>
          </cell>
          <cell r="N667">
            <v>0</v>
          </cell>
          <cell r="P667">
            <v>29910</v>
          </cell>
          <cell r="Q667">
            <v>0.997</v>
          </cell>
          <cell r="R667">
            <v>29910</v>
          </cell>
          <cell r="S667">
            <v>37771</v>
          </cell>
          <cell r="T667" t="str">
            <v>30/05-05</v>
          </cell>
          <cell r="U667" t="str">
            <v>ЧП Грицаенко Сергей Николаевич</v>
          </cell>
          <cell r="V667">
            <v>1.0009999999999999</v>
          </cell>
          <cell r="W667">
            <v>30030</v>
          </cell>
          <cell r="X667">
            <v>37774</v>
          </cell>
          <cell r="Y667" t="str">
            <v>02/06-01</v>
          </cell>
          <cell r="Z667" t="str">
            <v>ЧП Грицаенко Сергей Николаевич</v>
          </cell>
          <cell r="AA667">
            <v>120</v>
          </cell>
          <cell r="AB667">
            <v>1.0982948846539617</v>
          </cell>
          <cell r="AC667">
            <v>0.48813105984620525</v>
          </cell>
          <cell r="AD667" t="str">
            <v>продан</v>
          </cell>
          <cell r="AF667" t="str">
            <v/>
          </cell>
          <cell r="AG667" t="str">
            <v/>
          </cell>
          <cell r="AI667" t="str">
            <v/>
          </cell>
        </row>
        <row r="668">
          <cell r="A668">
            <v>664</v>
          </cell>
          <cell r="B668" t="str">
            <v>диск</v>
          </cell>
          <cell r="C668" t="str">
            <v>51401</v>
          </cell>
          <cell r="D668" t="str">
            <v>51401`810`4`0400`0000006</v>
          </cell>
          <cell r="E668" t="str">
            <v>ОАО «Социнвестбанк»</v>
          </cell>
          <cell r="F668" t="str">
            <v>банк</v>
          </cell>
          <cell r="G668" t="str">
            <v>КР</v>
          </cell>
          <cell r="H668" t="str">
            <v>0025970</v>
          </cell>
          <cell r="I668">
            <v>37769</v>
          </cell>
          <cell r="J668">
            <v>100000</v>
          </cell>
          <cell r="K668" t="str">
            <v>Рубли РФ</v>
          </cell>
          <cell r="L668" t="str">
            <v>по предъявлении</v>
          </cell>
          <cell r="M668">
            <v>37771</v>
          </cell>
          <cell r="N668">
            <v>0</v>
          </cell>
          <cell r="P668">
            <v>99700</v>
          </cell>
          <cell r="Q668">
            <v>0.997</v>
          </cell>
          <cell r="R668">
            <v>99700</v>
          </cell>
          <cell r="S668">
            <v>37771</v>
          </cell>
          <cell r="T668" t="str">
            <v>30/05-05</v>
          </cell>
          <cell r="U668" t="str">
            <v>ЧП Грицаенко Сергей Николаевич</v>
          </cell>
          <cell r="V668">
            <v>1.0009999999999999</v>
          </cell>
          <cell r="W668">
            <v>100100</v>
          </cell>
          <cell r="X668">
            <v>37774</v>
          </cell>
          <cell r="Y668" t="str">
            <v>02/06-01</v>
          </cell>
          <cell r="Z668" t="str">
            <v>ЧП Грицаенко Сергей Николаевич</v>
          </cell>
          <cell r="AA668">
            <v>400</v>
          </cell>
          <cell r="AB668">
            <v>1.0982948846539617</v>
          </cell>
          <cell r="AC668">
            <v>0.48813105984620525</v>
          </cell>
          <cell r="AD668" t="str">
            <v>продан</v>
          </cell>
          <cell r="AF668" t="str">
            <v/>
          </cell>
          <cell r="AG668" t="str">
            <v/>
          </cell>
          <cell r="AI668" t="str">
            <v/>
          </cell>
        </row>
        <row r="669">
          <cell r="A669">
            <v>665</v>
          </cell>
          <cell r="B669" t="str">
            <v>диск</v>
          </cell>
          <cell r="C669" t="str">
            <v>51401</v>
          </cell>
          <cell r="D669" t="str">
            <v>51401`810`1`0400`0000005</v>
          </cell>
          <cell r="E669" t="str">
            <v>ОАО «УралСиб»</v>
          </cell>
          <cell r="F669" t="str">
            <v>банк</v>
          </cell>
          <cell r="G669" t="str">
            <v>0051</v>
          </cell>
          <cell r="H669" t="str">
            <v>0110158</v>
          </cell>
          <cell r="I669">
            <v>37770</v>
          </cell>
          <cell r="J669">
            <v>169776.89</v>
          </cell>
          <cell r="K669" t="str">
            <v>Рубли РФ</v>
          </cell>
          <cell r="L669" t="str">
            <v>по предъявлении</v>
          </cell>
          <cell r="M669">
            <v>37771</v>
          </cell>
          <cell r="N669">
            <v>0</v>
          </cell>
          <cell r="P669">
            <v>169267.55933000002</v>
          </cell>
          <cell r="Q669">
            <v>0.997</v>
          </cell>
          <cell r="R669">
            <v>169267.55933000002</v>
          </cell>
          <cell r="S669">
            <v>37771</v>
          </cell>
          <cell r="T669" t="str">
            <v>30/05-05</v>
          </cell>
          <cell r="U669" t="str">
            <v>ЧП Грицаенко Сергей Николаевич</v>
          </cell>
          <cell r="V669">
            <v>1.0009999999999999</v>
          </cell>
          <cell r="W669">
            <v>169946.66688999999</v>
          </cell>
          <cell r="X669">
            <v>37774</v>
          </cell>
          <cell r="Y669" t="str">
            <v>02/06-01</v>
          </cell>
          <cell r="Z669" t="str">
            <v>ЧП Грицаенко Сергей Николаевич</v>
          </cell>
          <cell r="AA669">
            <v>679.10755999997491</v>
          </cell>
          <cell r="AB669">
            <v>1.0982948846539526</v>
          </cell>
          <cell r="AC669">
            <v>0.48813105984618721</v>
          </cell>
          <cell r="AD669" t="str">
            <v>продан</v>
          </cell>
          <cell r="AF669" t="str">
            <v/>
          </cell>
          <cell r="AG669" t="str">
            <v/>
          </cell>
          <cell r="AI669" t="str">
            <v/>
          </cell>
        </row>
        <row r="670">
          <cell r="A670">
            <v>666</v>
          </cell>
          <cell r="B670" t="str">
            <v>диск</v>
          </cell>
          <cell r="C670" t="str">
            <v>51401</v>
          </cell>
          <cell r="D670" t="str">
            <v>51401`810`1`0400`0000005</v>
          </cell>
          <cell r="E670" t="str">
            <v>ОАО «УралСиб»</v>
          </cell>
          <cell r="F670" t="str">
            <v>банк</v>
          </cell>
          <cell r="G670" t="str">
            <v>8300</v>
          </cell>
          <cell r="H670" t="str">
            <v>0124725</v>
          </cell>
          <cell r="I670">
            <v>37729</v>
          </cell>
          <cell r="J670">
            <v>200000</v>
          </cell>
          <cell r="K670" t="str">
            <v>Рубли РФ</v>
          </cell>
          <cell r="L670" t="str">
            <v>по предъявлении</v>
          </cell>
          <cell r="M670">
            <v>37771</v>
          </cell>
          <cell r="N670">
            <v>0</v>
          </cell>
          <cell r="P670">
            <v>199400</v>
          </cell>
          <cell r="Q670">
            <v>0.997</v>
          </cell>
          <cell r="R670">
            <v>199400</v>
          </cell>
          <cell r="S670">
            <v>37771</v>
          </cell>
          <cell r="T670" t="str">
            <v>30/05-05</v>
          </cell>
          <cell r="U670" t="str">
            <v>ЧП Грицаенко Сергей Николаевич</v>
          </cell>
          <cell r="V670">
            <v>1.0009999999999999</v>
          </cell>
          <cell r="W670">
            <v>200200</v>
          </cell>
          <cell r="X670">
            <v>37774</v>
          </cell>
          <cell r="Y670" t="str">
            <v>02/06-01</v>
          </cell>
          <cell r="Z670" t="str">
            <v>ЧП Грицаенко Сергей Николаевич</v>
          </cell>
          <cell r="AA670">
            <v>800</v>
          </cell>
          <cell r="AB670">
            <v>1.0982948846539617</v>
          </cell>
          <cell r="AC670">
            <v>0.48813105984620525</v>
          </cell>
          <cell r="AD670" t="str">
            <v>продан</v>
          </cell>
          <cell r="AF670" t="str">
            <v/>
          </cell>
          <cell r="AG670" t="str">
            <v/>
          </cell>
          <cell r="AI670" t="str">
            <v/>
          </cell>
        </row>
        <row r="671">
          <cell r="A671">
            <v>667</v>
          </cell>
          <cell r="B671" t="str">
            <v>диск</v>
          </cell>
          <cell r="C671" t="str">
            <v>51401</v>
          </cell>
          <cell r="D671" t="str">
            <v>51401`810`1`0400`0000005</v>
          </cell>
          <cell r="E671" t="str">
            <v>ОАО «УралСиб»</v>
          </cell>
          <cell r="F671" t="str">
            <v>банк</v>
          </cell>
          <cell r="G671" t="str">
            <v>0028</v>
          </cell>
          <cell r="H671" t="str">
            <v>0093011</v>
          </cell>
          <cell r="I671">
            <v>37741</v>
          </cell>
          <cell r="J671">
            <v>100000</v>
          </cell>
          <cell r="K671" t="str">
            <v>Рубли РФ</v>
          </cell>
          <cell r="L671" t="str">
            <v>по предъявлении</v>
          </cell>
          <cell r="M671">
            <v>37771</v>
          </cell>
          <cell r="N671">
            <v>0</v>
          </cell>
          <cell r="P671">
            <v>99700</v>
          </cell>
          <cell r="Q671">
            <v>0.997</v>
          </cell>
          <cell r="R671">
            <v>99700</v>
          </cell>
          <cell r="S671">
            <v>37771</v>
          </cell>
          <cell r="T671" t="str">
            <v>30/05-05</v>
          </cell>
          <cell r="U671" t="str">
            <v>ЧП Грицаенко Сергей Николаевич</v>
          </cell>
          <cell r="V671">
            <v>1.0009999999999999</v>
          </cell>
          <cell r="W671">
            <v>100100</v>
          </cell>
          <cell r="X671">
            <v>37774</v>
          </cell>
          <cell r="Y671" t="str">
            <v>02/06-01</v>
          </cell>
          <cell r="Z671" t="str">
            <v>ЧП Грицаенко Сергей Николаевич</v>
          </cell>
          <cell r="AA671">
            <v>400</v>
          </cell>
          <cell r="AB671">
            <v>1.0982948846539617</v>
          </cell>
          <cell r="AC671">
            <v>0.48813105984620525</v>
          </cell>
          <cell r="AD671" t="str">
            <v>продан</v>
          </cell>
          <cell r="AF671" t="str">
            <v/>
          </cell>
          <cell r="AG671" t="str">
            <v/>
          </cell>
          <cell r="AI671" t="str">
            <v/>
          </cell>
        </row>
        <row r="672">
          <cell r="A672">
            <v>668</v>
          </cell>
          <cell r="B672" t="str">
            <v>диск</v>
          </cell>
          <cell r="C672" t="str">
            <v>51401</v>
          </cell>
          <cell r="D672" t="str">
            <v>51401`810`1`0400`0000005</v>
          </cell>
          <cell r="E672" t="str">
            <v>ОАО «УралСиб»</v>
          </cell>
          <cell r="F672" t="str">
            <v>банк</v>
          </cell>
          <cell r="G672" t="str">
            <v>0000</v>
          </cell>
          <cell r="H672" t="str">
            <v>0096337</v>
          </cell>
          <cell r="I672">
            <v>37756</v>
          </cell>
          <cell r="J672">
            <v>50000</v>
          </cell>
          <cell r="K672" t="str">
            <v>Рубли РФ</v>
          </cell>
          <cell r="L672" t="str">
            <v>по предъявлении</v>
          </cell>
          <cell r="M672">
            <v>37771</v>
          </cell>
          <cell r="N672">
            <v>0</v>
          </cell>
          <cell r="P672">
            <v>49850</v>
          </cell>
          <cell r="Q672">
            <v>0.997</v>
          </cell>
          <cell r="R672">
            <v>49850</v>
          </cell>
          <cell r="S672">
            <v>37771</v>
          </cell>
          <cell r="T672" t="str">
            <v>30/05-05</v>
          </cell>
          <cell r="U672" t="str">
            <v>ЧП Грицаенко Сергей Николаевич</v>
          </cell>
          <cell r="V672">
            <v>1.0009999999999999</v>
          </cell>
          <cell r="W672">
            <v>50050</v>
          </cell>
          <cell r="X672">
            <v>37774</v>
          </cell>
          <cell r="Y672" t="str">
            <v>02/06-01</v>
          </cell>
          <cell r="Z672" t="str">
            <v>ЧП Грицаенко Сергей Николаевич</v>
          </cell>
          <cell r="AA672">
            <v>200</v>
          </cell>
          <cell r="AB672">
            <v>1.0982948846539617</v>
          </cell>
          <cell r="AC672">
            <v>0.48813105984620525</v>
          </cell>
          <cell r="AD672" t="str">
            <v>продан</v>
          </cell>
          <cell r="AF672" t="str">
            <v/>
          </cell>
          <cell r="AG672" t="str">
            <v/>
          </cell>
          <cell r="AI672" t="str">
            <v/>
          </cell>
        </row>
        <row r="673">
          <cell r="A673">
            <v>669</v>
          </cell>
          <cell r="B673" t="str">
            <v>диск</v>
          </cell>
          <cell r="C673" t="str">
            <v>51401</v>
          </cell>
          <cell r="D673" t="str">
            <v>51401`810`1`0400`0000005</v>
          </cell>
          <cell r="E673" t="str">
            <v>ОАО «УралСиб»</v>
          </cell>
          <cell r="F673" t="str">
            <v>банк</v>
          </cell>
          <cell r="G673" t="str">
            <v>4201</v>
          </cell>
          <cell r="H673" t="str">
            <v>0096861</v>
          </cell>
          <cell r="I673">
            <v>37747</v>
          </cell>
          <cell r="J673">
            <v>100000</v>
          </cell>
          <cell r="K673" t="str">
            <v>Рубли РФ</v>
          </cell>
          <cell r="L673" t="str">
            <v>по предъявлении</v>
          </cell>
          <cell r="M673">
            <v>37771</v>
          </cell>
          <cell r="N673">
            <v>0</v>
          </cell>
          <cell r="P673">
            <v>99700</v>
          </cell>
          <cell r="Q673">
            <v>0.997</v>
          </cell>
          <cell r="R673">
            <v>99700</v>
          </cell>
          <cell r="S673">
            <v>37771</v>
          </cell>
          <cell r="T673" t="str">
            <v>30/05-05</v>
          </cell>
          <cell r="U673" t="str">
            <v>ЧП Грицаенко Сергей Николаевич</v>
          </cell>
          <cell r="V673">
            <v>1.0009999999999999</v>
          </cell>
          <cell r="W673">
            <v>100100</v>
          </cell>
          <cell r="X673">
            <v>37774</v>
          </cell>
          <cell r="Y673" t="str">
            <v>02/06-01</v>
          </cell>
          <cell r="Z673" t="str">
            <v>ЧП Грицаенко Сергей Николаевич</v>
          </cell>
          <cell r="AA673">
            <v>400</v>
          </cell>
          <cell r="AB673">
            <v>1.0982948846539617</v>
          </cell>
          <cell r="AC673">
            <v>0.48813105984620525</v>
          </cell>
          <cell r="AD673" t="str">
            <v>продан</v>
          </cell>
          <cell r="AF673" t="str">
            <v/>
          </cell>
          <cell r="AG673" t="str">
            <v/>
          </cell>
          <cell r="AI673" t="str">
            <v/>
          </cell>
        </row>
        <row r="674">
          <cell r="A674">
            <v>670</v>
          </cell>
          <cell r="B674" t="str">
            <v>диск</v>
          </cell>
          <cell r="C674" t="str">
            <v>51401</v>
          </cell>
          <cell r="D674" t="str">
            <v>51401`810`1`0400`0000005</v>
          </cell>
          <cell r="E674" t="str">
            <v>ОАО «УралСиб»</v>
          </cell>
          <cell r="F674" t="str">
            <v>банк</v>
          </cell>
          <cell r="G674" t="str">
            <v>0000</v>
          </cell>
          <cell r="H674" t="str">
            <v>0103185</v>
          </cell>
          <cell r="I674">
            <v>37770</v>
          </cell>
          <cell r="J674">
            <v>25000</v>
          </cell>
          <cell r="K674" t="str">
            <v>Рубли РФ</v>
          </cell>
          <cell r="L674" t="str">
            <v>по предъявлении</v>
          </cell>
          <cell r="M674">
            <v>37771</v>
          </cell>
          <cell r="N674">
            <v>0</v>
          </cell>
          <cell r="P674">
            <v>24925</v>
          </cell>
          <cell r="Q674">
            <v>0.997</v>
          </cell>
          <cell r="R674">
            <v>24925</v>
          </cell>
          <cell r="S674">
            <v>37771</v>
          </cell>
          <cell r="T674" t="str">
            <v>30/05-05</v>
          </cell>
          <cell r="U674" t="str">
            <v>ЧП Грицаенко Сергей Николаевич</v>
          </cell>
          <cell r="V674">
            <v>1.0009999999999999</v>
          </cell>
          <cell r="W674">
            <v>25025</v>
          </cell>
          <cell r="X674">
            <v>37774</v>
          </cell>
          <cell r="Y674" t="str">
            <v>02/06-01</v>
          </cell>
          <cell r="Z674" t="str">
            <v>ЧП Грицаенко Сергей Николаевич</v>
          </cell>
          <cell r="AA674">
            <v>100</v>
          </cell>
          <cell r="AB674">
            <v>1.0982948846539617</v>
          </cell>
          <cell r="AC674">
            <v>0.48813105984620525</v>
          </cell>
          <cell r="AD674" t="str">
            <v>продан</v>
          </cell>
          <cell r="AF674" t="str">
            <v/>
          </cell>
          <cell r="AG674" t="str">
            <v/>
          </cell>
          <cell r="AI674" t="str">
            <v/>
          </cell>
        </row>
        <row r="675">
          <cell r="A675">
            <v>671</v>
          </cell>
          <cell r="B675" t="str">
            <v>диск</v>
          </cell>
          <cell r="C675" t="str">
            <v>51401</v>
          </cell>
          <cell r="D675" t="str">
            <v>51401`810`1`0400`0000005</v>
          </cell>
          <cell r="E675" t="str">
            <v>ОАО «УралСиб»</v>
          </cell>
          <cell r="F675" t="str">
            <v>банк</v>
          </cell>
          <cell r="G675" t="str">
            <v>0081</v>
          </cell>
          <cell r="H675" t="str">
            <v>0094975</v>
          </cell>
          <cell r="I675">
            <v>37770</v>
          </cell>
          <cell r="J675">
            <v>25000</v>
          </cell>
          <cell r="K675" t="str">
            <v>Рубли РФ</v>
          </cell>
          <cell r="L675" t="str">
            <v>по предъявлении</v>
          </cell>
          <cell r="M675">
            <v>37771</v>
          </cell>
          <cell r="N675">
            <v>0</v>
          </cell>
          <cell r="P675">
            <v>24925</v>
          </cell>
          <cell r="Q675">
            <v>0.997</v>
          </cell>
          <cell r="R675">
            <v>24925</v>
          </cell>
          <cell r="S675">
            <v>37771</v>
          </cell>
          <cell r="T675" t="str">
            <v>30/05-05</v>
          </cell>
          <cell r="U675" t="str">
            <v>ЧП Грицаенко Сергей Николаевич</v>
          </cell>
          <cell r="V675">
            <v>1.0009999999999999</v>
          </cell>
          <cell r="W675">
            <v>25025</v>
          </cell>
          <cell r="X675">
            <v>37774</v>
          </cell>
          <cell r="Y675" t="str">
            <v>02/06-01</v>
          </cell>
          <cell r="Z675" t="str">
            <v>ЧП Грицаенко Сергей Николаевич</v>
          </cell>
          <cell r="AA675">
            <v>100</v>
          </cell>
          <cell r="AB675">
            <v>1.0982948846539617</v>
          </cell>
          <cell r="AC675">
            <v>0.48813105984620525</v>
          </cell>
          <cell r="AD675" t="str">
            <v>продан</v>
          </cell>
          <cell r="AF675" t="str">
            <v/>
          </cell>
          <cell r="AG675" t="str">
            <v/>
          </cell>
          <cell r="AI675" t="str">
            <v/>
          </cell>
        </row>
        <row r="676">
          <cell r="A676">
            <v>672</v>
          </cell>
          <cell r="B676" t="str">
            <v>диск</v>
          </cell>
          <cell r="C676" t="str">
            <v>51501</v>
          </cell>
          <cell r="D676" t="str">
            <v>51501`810`9`0400`0000011</v>
          </cell>
          <cell r="E676" t="str">
            <v>ООО «Фирма «Башкирские инвестиции»</v>
          </cell>
          <cell r="F676" t="str">
            <v>прочие</v>
          </cell>
          <cell r="G676" t="str">
            <v>---</v>
          </cell>
          <cell r="H676" t="str">
            <v>0000405</v>
          </cell>
          <cell r="I676">
            <v>37774</v>
          </cell>
          <cell r="J676">
            <v>920000</v>
          </cell>
          <cell r="K676" t="str">
            <v>Рубли РФ</v>
          </cell>
          <cell r="L676" t="str">
            <v>по предъявлении</v>
          </cell>
          <cell r="M676">
            <v>37774</v>
          </cell>
          <cell r="N676">
            <v>0</v>
          </cell>
          <cell r="P676">
            <v>920000</v>
          </cell>
          <cell r="Q676">
            <v>1</v>
          </cell>
          <cell r="R676">
            <v>920000</v>
          </cell>
          <cell r="S676">
            <v>37774</v>
          </cell>
          <cell r="T676" t="str">
            <v>02/06-03</v>
          </cell>
          <cell r="U676" t="str">
            <v>ООО «Фирма «Башкирские инвестиции»</v>
          </cell>
          <cell r="V676">
            <v>1</v>
          </cell>
          <cell r="W676">
            <v>920000</v>
          </cell>
          <cell r="X676">
            <v>37775</v>
          </cell>
          <cell r="Y676" t="str">
            <v/>
          </cell>
          <cell r="Z676" t="str">
            <v>ООО «Фирма «Башкирские инвестиции»</v>
          </cell>
          <cell r="AA676">
            <v>0</v>
          </cell>
          <cell r="AB676">
            <v>0</v>
          </cell>
          <cell r="AC676">
            <v>0</v>
          </cell>
          <cell r="AD676" t="str">
            <v>предъявлен</v>
          </cell>
          <cell r="AF676" t="str">
            <v/>
          </cell>
          <cell r="AG676" t="str">
            <v/>
          </cell>
          <cell r="AI676" t="str">
            <v/>
          </cell>
        </row>
        <row r="677">
          <cell r="A677">
            <v>673</v>
          </cell>
          <cell r="B677" t="str">
            <v>диск</v>
          </cell>
          <cell r="C677" t="str">
            <v>51505</v>
          </cell>
          <cell r="D677" t="str">
            <v>51505`810`1`0400`0000008</v>
          </cell>
          <cell r="E677" t="str">
            <v>ЗАО «Компания «Уфаойл»</v>
          </cell>
          <cell r="F677" t="str">
            <v>прочие</v>
          </cell>
          <cell r="G677" t="str">
            <v>---</v>
          </cell>
          <cell r="H677" t="str">
            <v>0000601</v>
          </cell>
          <cell r="I677">
            <v>37774</v>
          </cell>
          <cell r="J677">
            <v>1796065.95</v>
          </cell>
          <cell r="K677" t="str">
            <v>Рубли РФ</v>
          </cell>
          <cell r="L677" t="str">
            <v>по предъявлении, но не ранее 17.02.2004г.</v>
          </cell>
          <cell r="M677">
            <v>38034</v>
          </cell>
          <cell r="N677">
            <v>0.19800000062063947</v>
          </cell>
          <cell r="P677">
            <v>1574058.95</v>
          </cell>
          <cell r="Q677">
            <v>0.87639262355594461</v>
          </cell>
          <cell r="R677">
            <v>1574058.95</v>
          </cell>
          <cell r="S677">
            <v>37774</v>
          </cell>
          <cell r="T677" t="str">
            <v>02/06-02</v>
          </cell>
          <cell r="U677" t="str">
            <v>ЗАО «Компания «Уфаойл»</v>
          </cell>
          <cell r="V677">
            <v>0.87806200000000001</v>
          </cell>
          <cell r="W677">
            <v>1577057.26</v>
          </cell>
          <cell r="X677">
            <v>37778</v>
          </cell>
          <cell r="Y677" t="str">
            <v>06/06-02-1</v>
          </cell>
          <cell r="Z677" t="str">
            <v>ООО «Фирма «Башкирские инвестиции»</v>
          </cell>
          <cell r="AA677">
            <v>2998.3100000000559</v>
          </cell>
          <cell r="AB677">
            <v>0.19800000062063947</v>
          </cell>
          <cell r="AC677">
            <v>0.17381546447164836</v>
          </cell>
          <cell r="AD677" t="str">
            <v>продан</v>
          </cell>
          <cell r="AF677" t="str">
            <v/>
          </cell>
          <cell r="AG677" t="str">
            <v/>
          </cell>
          <cell r="AI677" t="str">
            <v/>
          </cell>
        </row>
        <row r="678">
          <cell r="A678">
            <v>674</v>
          </cell>
          <cell r="B678" t="str">
            <v>диск</v>
          </cell>
          <cell r="C678" t="str">
            <v>51502</v>
          </cell>
          <cell r="D678" t="str">
            <v>51502`810`0`0400`0000020</v>
          </cell>
          <cell r="E678" t="str">
            <v>ОАО «Уфимский лакокрасочный завод»</v>
          </cell>
          <cell r="F678" t="str">
            <v>прочие</v>
          </cell>
          <cell r="G678" t="str">
            <v>---</v>
          </cell>
          <cell r="H678" t="str">
            <v>0000601</v>
          </cell>
          <cell r="I678">
            <v>37775</v>
          </cell>
          <cell r="J678">
            <v>201282.19</v>
          </cell>
          <cell r="K678" t="str">
            <v>Рубли РФ</v>
          </cell>
          <cell r="L678" t="str">
            <v>по предъявлении, но не ранее 16.06.2003г.</v>
          </cell>
          <cell r="M678">
            <v>37788</v>
          </cell>
          <cell r="N678">
            <v>0.17999975000000032</v>
          </cell>
          <cell r="P678">
            <v>200000</v>
          </cell>
          <cell r="Q678">
            <v>0.99362988846653544</v>
          </cell>
          <cell r="R678">
            <v>200000</v>
          </cell>
          <cell r="S678">
            <v>37775</v>
          </cell>
          <cell r="T678" t="str">
            <v>03/06-01</v>
          </cell>
          <cell r="U678" t="str">
            <v>ОАО «Уфимский лакокрасочный завод»</v>
          </cell>
          <cell r="V678">
            <v>0.99363000000000001</v>
          </cell>
          <cell r="W678">
            <v>200000</v>
          </cell>
          <cell r="X678">
            <v>37788</v>
          </cell>
          <cell r="Y678" t="str">
            <v/>
          </cell>
          <cell r="Z678" t="str">
            <v>ОАО «Уфимский лакокрасочный завод»</v>
          </cell>
          <cell r="AA678">
            <v>0</v>
          </cell>
          <cell r="AB678">
            <v>0.17999975000000032</v>
          </cell>
          <cell r="AC678">
            <v>0</v>
          </cell>
          <cell r="AD678" t="str">
            <v>предъявлен</v>
          </cell>
          <cell r="AF678" t="str">
            <v/>
          </cell>
          <cell r="AG678" t="str">
            <v/>
          </cell>
          <cell r="AI678" t="str">
            <v/>
          </cell>
        </row>
        <row r="679">
          <cell r="A679">
            <v>675</v>
          </cell>
          <cell r="B679" t="str">
            <v>диск</v>
          </cell>
          <cell r="C679" t="str">
            <v>51401</v>
          </cell>
          <cell r="D679" t="str">
            <v>51401`810`2`0400`0000002</v>
          </cell>
          <cell r="E679" t="str">
            <v>Сбербанк РФ</v>
          </cell>
          <cell r="F679" t="str">
            <v>банк</v>
          </cell>
          <cell r="G679" t="str">
            <v>ВЛ</v>
          </cell>
          <cell r="H679" t="str">
            <v>2328259</v>
          </cell>
          <cell r="I679">
            <v>37782</v>
          </cell>
          <cell r="J679">
            <v>200400</v>
          </cell>
          <cell r="K679" t="str">
            <v>Рубли РФ</v>
          </cell>
          <cell r="L679" t="str">
            <v>по предъявлении</v>
          </cell>
          <cell r="M679">
            <v>37782</v>
          </cell>
          <cell r="N679">
            <v>0</v>
          </cell>
          <cell r="P679">
            <v>200400</v>
          </cell>
          <cell r="Q679">
            <v>1</v>
          </cell>
          <cell r="R679">
            <v>200400</v>
          </cell>
          <cell r="S679">
            <v>37783</v>
          </cell>
          <cell r="T679" t="str">
            <v>11/06-01</v>
          </cell>
          <cell r="U679" t="str">
            <v>Сбербанк РФ</v>
          </cell>
          <cell r="V679">
            <v>1.0017469999999999</v>
          </cell>
          <cell r="W679">
            <v>200750</v>
          </cell>
          <cell r="X679">
            <v>37783</v>
          </cell>
          <cell r="Y679" t="str">
            <v>11/06-02</v>
          </cell>
          <cell r="Z679" t="str">
            <v>ЗАО ИК «Нефтегазинвест»</v>
          </cell>
          <cell r="AA679">
            <v>350</v>
          </cell>
          <cell r="AB679">
            <v>0</v>
          </cell>
          <cell r="AC679">
            <v>0.63747504990019954</v>
          </cell>
          <cell r="AD679" t="str">
            <v>продан</v>
          </cell>
          <cell r="AF679" t="str">
            <v/>
          </cell>
          <cell r="AG679" t="str">
            <v/>
          </cell>
          <cell r="AI679" t="str">
            <v/>
          </cell>
        </row>
        <row r="680">
          <cell r="A680">
            <v>676</v>
          </cell>
          <cell r="B680" t="str">
            <v>диск</v>
          </cell>
          <cell r="C680" t="str">
            <v>51403</v>
          </cell>
          <cell r="D680" t="str">
            <v>51403`810`5`0400`0000001</v>
          </cell>
          <cell r="E680" t="str">
            <v>АКБ «Гранит»</v>
          </cell>
          <cell r="F680" t="str">
            <v>банк</v>
          </cell>
          <cell r="G680" t="str">
            <v>---</v>
          </cell>
          <cell r="H680" t="str">
            <v>0001532</v>
          </cell>
          <cell r="I680">
            <v>37735</v>
          </cell>
          <cell r="J680">
            <v>500000</v>
          </cell>
          <cell r="K680" t="str">
            <v>Рубли РФ</v>
          </cell>
          <cell r="L680" t="str">
            <v>по предъявлении, но не ранее 29.07.2003г.</v>
          </cell>
          <cell r="M680">
            <v>37831</v>
          </cell>
          <cell r="N680">
            <v>0.21370023419203746</v>
          </cell>
          <cell r="P680">
            <v>488000</v>
          </cell>
          <cell r="Q680">
            <v>0.97599999999999998</v>
          </cell>
          <cell r="R680">
            <v>488000</v>
          </cell>
          <cell r="S680">
            <v>37789</v>
          </cell>
          <cell r="T680" t="str">
            <v>17/06-01</v>
          </cell>
          <cell r="U680" t="str">
            <v>ООО «ТПК «Экском»</v>
          </cell>
          <cell r="V680">
            <v>0.98488900000000001</v>
          </cell>
          <cell r="W680">
            <v>492444.5</v>
          </cell>
          <cell r="X680">
            <v>37803</v>
          </cell>
          <cell r="Y680" t="str">
            <v>01/07-04</v>
          </cell>
          <cell r="Z680" t="str">
            <v>ОАО ИФ «ОЛМА»</v>
          </cell>
          <cell r="AA680">
            <v>4444.5</v>
          </cell>
          <cell r="AB680">
            <v>0.21370023419203746</v>
          </cell>
          <cell r="AC680">
            <v>0.23744767271662764</v>
          </cell>
          <cell r="AD680" t="str">
            <v>продан</v>
          </cell>
          <cell r="AF680" t="str">
            <v/>
          </cell>
          <cell r="AG680" t="str">
            <v/>
          </cell>
          <cell r="AI680" t="str">
            <v/>
          </cell>
        </row>
        <row r="681">
          <cell r="A681">
            <v>677</v>
          </cell>
          <cell r="B681" t="str">
            <v>диск</v>
          </cell>
          <cell r="C681" t="str">
            <v>51403</v>
          </cell>
          <cell r="D681" t="str">
            <v>51403`810`5`0400`0000001</v>
          </cell>
          <cell r="E681" t="str">
            <v>АКБ «Гранит»</v>
          </cell>
          <cell r="F681" t="str">
            <v>банк</v>
          </cell>
          <cell r="G681" t="str">
            <v>---</v>
          </cell>
          <cell r="H681" t="str">
            <v>0001533</v>
          </cell>
          <cell r="I681">
            <v>37735</v>
          </cell>
          <cell r="J681">
            <v>1000000</v>
          </cell>
          <cell r="K681" t="str">
            <v>Рубли РФ</v>
          </cell>
          <cell r="L681" t="str">
            <v>по предъявлении, но не ранее 29.07.2003г.</v>
          </cell>
          <cell r="M681">
            <v>37831</v>
          </cell>
          <cell r="N681">
            <v>0.21370023419203746</v>
          </cell>
          <cell r="P681">
            <v>976000</v>
          </cell>
          <cell r="Q681">
            <v>0.97599999999999998</v>
          </cell>
          <cell r="R681">
            <v>976000</v>
          </cell>
          <cell r="S681">
            <v>37789</v>
          </cell>
          <cell r="T681" t="str">
            <v>17/06-01</v>
          </cell>
          <cell r="U681" t="str">
            <v>ООО «ТПК «Экском»</v>
          </cell>
          <cell r="V681">
            <v>0.97695500000000002</v>
          </cell>
          <cell r="W681">
            <v>976955</v>
          </cell>
          <cell r="X681">
            <v>37789</v>
          </cell>
          <cell r="Y681" t="str">
            <v>17/06-02</v>
          </cell>
          <cell r="Z681" t="str">
            <v>ОАО ИФ «ОЛМА»</v>
          </cell>
          <cell r="AA681">
            <v>955</v>
          </cell>
          <cell r="AB681">
            <v>0.21370023419203746</v>
          </cell>
          <cell r="AC681">
            <v>0.35714651639344264</v>
          </cell>
          <cell r="AD681" t="str">
            <v>продан</v>
          </cell>
          <cell r="AF681" t="str">
            <v/>
          </cell>
          <cell r="AG681" t="str">
            <v/>
          </cell>
          <cell r="AI681" t="str">
            <v/>
          </cell>
        </row>
        <row r="682">
          <cell r="A682">
            <v>678</v>
          </cell>
          <cell r="B682" t="str">
            <v>диск</v>
          </cell>
          <cell r="C682" t="str">
            <v>51403</v>
          </cell>
          <cell r="D682" t="str">
            <v>51403`810`5`0400`0000001</v>
          </cell>
          <cell r="E682" t="str">
            <v>АКБ «Гранит»</v>
          </cell>
          <cell r="F682" t="str">
            <v>банк</v>
          </cell>
          <cell r="G682" t="str">
            <v>---</v>
          </cell>
          <cell r="H682" t="str">
            <v>0001534</v>
          </cell>
          <cell r="I682">
            <v>37735</v>
          </cell>
          <cell r="J682">
            <v>1000000</v>
          </cell>
          <cell r="K682" t="str">
            <v>Рубли РФ</v>
          </cell>
          <cell r="L682" t="str">
            <v>по предъявлении, но не ранее 29.07.2003г.</v>
          </cell>
          <cell r="M682">
            <v>37831</v>
          </cell>
          <cell r="N682">
            <v>0.21370023419203746</v>
          </cell>
          <cell r="P682">
            <v>976000</v>
          </cell>
          <cell r="Q682">
            <v>0.97599999999999998</v>
          </cell>
          <cell r="R682">
            <v>976000</v>
          </cell>
          <cell r="S682">
            <v>37789</v>
          </cell>
          <cell r="T682" t="str">
            <v>17/06-01</v>
          </cell>
          <cell r="U682" t="str">
            <v>ООО «ТПК «Экском»</v>
          </cell>
          <cell r="V682">
            <v>0.97695500000000002</v>
          </cell>
          <cell r="W682">
            <v>976955</v>
          </cell>
          <cell r="X682">
            <v>37789</v>
          </cell>
          <cell r="Y682" t="str">
            <v>17/06-02</v>
          </cell>
          <cell r="Z682" t="str">
            <v>ОАО ИФ «ОЛМА»</v>
          </cell>
          <cell r="AA682">
            <v>955</v>
          </cell>
          <cell r="AB682">
            <v>0.21370023419203746</v>
          </cell>
          <cell r="AC682">
            <v>0.35714651639344264</v>
          </cell>
          <cell r="AD682" t="str">
            <v>продан</v>
          </cell>
          <cell r="AF682" t="str">
            <v/>
          </cell>
          <cell r="AG682" t="str">
            <v/>
          </cell>
          <cell r="AI682" t="str">
            <v/>
          </cell>
        </row>
        <row r="683">
          <cell r="A683">
            <v>679</v>
          </cell>
          <cell r="B683" t="str">
            <v>диск</v>
          </cell>
          <cell r="C683" t="str">
            <v>51403</v>
          </cell>
          <cell r="D683" t="str">
            <v>51403`810`5`0400`0000001</v>
          </cell>
          <cell r="E683" t="str">
            <v>АКБ «Гранит»</v>
          </cell>
          <cell r="F683" t="str">
            <v>банк</v>
          </cell>
          <cell r="G683" t="str">
            <v>---</v>
          </cell>
          <cell r="H683" t="str">
            <v>0001535</v>
          </cell>
          <cell r="I683">
            <v>37735</v>
          </cell>
          <cell r="J683">
            <v>1000000</v>
          </cell>
          <cell r="K683" t="str">
            <v>Рубли РФ</v>
          </cell>
          <cell r="L683" t="str">
            <v>по предъявлении, но не ранее 29.07.2003г.</v>
          </cell>
          <cell r="M683">
            <v>37831</v>
          </cell>
          <cell r="N683">
            <v>0.21370023419203746</v>
          </cell>
          <cell r="P683">
            <v>976000</v>
          </cell>
          <cell r="Q683">
            <v>0.97599999999999998</v>
          </cell>
          <cell r="R683">
            <v>976000</v>
          </cell>
          <cell r="S683">
            <v>37789</v>
          </cell>
          <cell r="T683" t="str">
            <v>17/06-01</v>
          </cell>
          <cell r="U683" t="str">
            <v>ООО «ТПК «Экском»</v>
          </cell>
          <cell r="V683">
            <v>0.97695500000000002</v>
          </cell>
          <cell r="W683">
            <v>976955</v>
          </cell>
          <cell r="X683">
            <v>37789</v>
          </cell>
          <cell r="Y683" t="str">
            <v>17/06-02</v>
          </cell>
          <cell r="Z683" t="str">
            <v>ОАО ИФ «ОЛМА»</v>
          </cell>
          <cell r="AA683">
            <v>955</v>
          </cell>
          <cell r="AB683">
            <v>0.21370023419203746</v>
          </cell>
          <cell r="AC683">
            <v>0.35714651639344264</v>
          </cell>
          <cell r="AD683" t="str">
            <v>продан</v>
          </cell>
          <cell r="AF683" t="str">
            <v/>
          </cell>
          <cell r="AG683" t="str">
            <v/>
          </cell>
          <cell r="AI683" t="str">
            <v/>
          </cell>
        </row>
        <row r="684">
          <cell r="A684">
            <v>680</v>
          </cell>
          <cell r="B684" t="str">
            <v>диск</v>
          </cell>
          <cell r="C684" t="str">
            <v>51403</v>
          </cell>
          <cell r="D684" t="str">
            <v>51403`810`5`0400`0000001</v>
          </cell>
          <cell r="E684" t="str">
            <v>АКБ «Гранит»</v>
          </cell>
          <cell r="F684" t="str">
            <v>банк</v>
          </cell>
          <cell r="G684" t="str">
            <v>---</v>
          </cell>
          <cell r="H684" t="str">
            <v>0001536</v>
          </cell>
          <cell r="I684">
            <v>37735</v>
          </cell>
          <cell r="J684">
            <v>1000000</v>
          </cell>
          <cell r="K684" t="str">
            <v>Рубли РФ</v>
          </cell>
          <cell r="L684" t="str">
            <v>по предъявлении, но не ранее 29.07.2003г.</v>
          </cell>
          <cell r="M684">
            <v>37831</v>
          </cell>
          <cell r="N684">
            <v>0.21370023419203746</v>
          </cell>
          <cell r="P684">
            <v>976000</v>
          </cell>
          <cell r="Q684">
            <v>0.97599999999999998</v>
          </cell>
          <cell r="R684">
            <v>976000</v>
          </cell>
          <cell r="S684">
            <v>37789</v>
          </cell>
          <cell r="T684" t="str">
            <v>17/06-01</v>
          </cell>
          <cell r="U684" t="str">
            <v>ООО «ТПК «Экском»</v>
          </cell>
          <cell r="V684">
            <v>0.98488900000000001</v>
          </cell>
          <cell r="W684">
            <v>984889</v>
          </cell>
          <cell r="X684">
            <v>37803</v>
          </cell>
          <cell r="Y684" t="str">
            <v>01/07-04</v>
          </cell>
          <cell r="Z684" t="str">
            <v>ОАО ИФ «ОЛМА»</v>
          </cell>
          <cell r="AA684">
            <v>8889</v>
          </cell>
          <cell r="AB684">
            <v>0.21370023419203746</v>
          </cell>
          <cell r="AC684">
            <v>0.23744767271662764</v>
          </cell>
          <cell r="AD684" t="str">
            <v>продан</v>
          </cell>
          <cell r="AF684" t="str">
            <v/>
          </cell>
          <cell r="AG684" t="str">
            <v/>
          </cell>
          <cell r="AI684" t="str">
            <v/>
          </cell>
        </row>
        <row r="685">
          <cell r="A685">
            <v>681</v>
          </cell>
          <cell r="B685" t="str">
            <v>диск</v>
          </cell>
          <cell r="C685" t="str">
            <v>51403</v>
          </cell>
          <cell r="D685" t="str">
            <v>51403`810`5`0400`0000001</v>
          </cell>
          <cell r="E685" t="str">
            <v>АКБ «Гранит»</v>
          </cell>
          <cell r="F685" t="str">
            <v>банк</v>
          </cell>
          <cell r="G685" t="str">
            <v>---</v>
          </cell>
          <cell r="H685" t="str">
            <v>0001530</v>
          </cell>
          <cell r="I685">
            <v>37735</v>
          </cell>
          <cell r="J685">
            <v>500000</v>
          </cell>
          <cell r="K685" t="str">
            <v>Рубли РФ</v>
          </cell>
          <cell r="L685" t="str">
            <v>по предъявлении, но не ранее 29.07.2003г.</v>
          </cell>
          <cell r="M685">
            <v>37831</v>
          </cell>
          <cell r="N685">
            <v>0.21244539538440743</v>
          </cell>
          <cell r="P685">
            <v>489180.5</v>
          </cell>
          <cell r="Q685">
            <v>0.97836100000000004</v>
          </cell>
          <cell r="R685">
            <v>489180.5</v>
          </cell>
          <cell r="S685">
            <v>37793</v>
          </cell>
          <cell r="T685" t="str">
            <v>21/06-01</v>
          </cell>
          <cell r="U685" t="str">
            <v>ООО «Уральская нефтепромышленная компания»</v>
          </cell>
          <cell r="V685">
            <v>0.978904</v>
          </cell>
          <cell r="W685">
            <v>489452</v>
          </cell>
          <cell r="X685">
            <v>37793</v>
          </cell>
          <cell r="Y685" t="str">
            <v>21/06-02</v>
          </cell>
          <cell r="Z685" t="str">
            <v>ОАО ИФ «ОЛМА»</v>
          </cell>
          <cell r="AA685">
            <v>271.5</v>
          </cell>
          <cell r="AB685">
            <v>0.21244539538440743</v>
          </cell>
          <cell r="AC685">
            <v>0.20257859828836183</v>
          </cell>
          <cell r="AD685" t="str">
            <v>продан</v>
          </cell>
          <cell r="AF685" t="str">
            <v/>
          </cell>
          <cell r="AG685" t="str">
            <v/>
          </cell>
          <cell r="AI685" t="str">
            <v/>
          </cell>
        </row>
        <row r="686">
          <cell r="A686">
            <v>682</v>
          </cell>
          <cell r="B686" t="str">
            <v>диск</v>
          </cell>
          <cell r="C686" t="str">
            <v>51403</v>
          </cell>
          <cell r="D686" t="str">
            <v>51403`810`5`0400`0000001</v>
          </cell>
          <cell r="E686" t="str">
            <v>АКБ «Гранит»</v>
          </cell>
          <cell r="F686" t="str">
            <v>банк</v>
          </cell>
          <cell r="G686" t="str">
            <v>---</v>
          </cell>
          <cell r="H686" t="str">
            <v>0001531</v>
          </cell>
          <cell r="I686">
            <v>37735</v>
          </cell>
          <cell r="J686">
            <v>500000</v>
          </cell>
          <cell r="K686" t="str">
            <v>Рубли РФ</v>
          </cell>
          <cell r="L686" t="str">
            <v>по предъявлении, но не ранее 29.07.2003г.</v>
          </cell>
          <cell r="M686">
            <v>37831</v>
          </cell>
          <cell r="N686">
            <v>0.21244539538440743</v>
          </cell>
          <cell r="P686">
            <v>489180.5</v>
          </cell>
          <cell r="Q686">
            <v>0.97836100000000004</v>
          </cell>
          <cell r="R686">
            <v>489180.5</v>
          </cell>
          <cell r="S686">
            <v>37793</v>
          </cell>
          <cell r="T686" t="str">
            <v>21/06-01</v>
          </cell>
          <cell r="U686" t="str">
            <v>ООО «Уральская нефтепромышленная компания»</v>
          </cell>
          <cell r="V686">
            <v>0.978904</v>
          </cell>
          <cell r="W686">
            <v>489452</v>
          </cell>
          <cell r="X686">
            <v>37793</v>
          </cell>
          <cell r="Y686" t="str">
            <v>21/06-02</v>
          </cell>
          <cell r="Z686" t="str">
            <v>ОАО ИФ «ОЛМА»</v>
          </cell>
          <cell r="AA686">
            <v>271.5</v>
          </cell>
          <cell r="AB686">
            <v>0.21244539538440743</v>
          </cell>
          <cell r="AC686">
            <v>0.20257859828836183</v>
          </cell>
          <cell r="AD686" t="str">
            <v>продан</v>
          </cell>
          <cell r="AF686" t="str">
            <v/>
          </cell>
          <cell r="AG686" t="str">
            <v/>
          </cell>
          <cell r="AI686" t="str">
            <v/>
          </cell>
        </row>
        <row r="687">
          <cell r="A687">
            <v>683</v>
          </cell>
          <cell r="B687" t="str">
            <v>диск</v>
          </cell>
          <cell r="C687" t="str">
            <v>51403</v>
          </cell>
          <cell r="D687" t="str">
            <v>51403`810`5`0400`0000001</v>
          </cell>
          <cell r="E687" t="str">
            <v>АКБ «Гранит»</v>
          </cell>
          <cell r="F687" t="str">
            <v>банк</v>
          </cell>
          <cell r="G687" t="str">
            <v>---</v>
          </cell>
          <cell r="H687" t="str">
            <v>0001537</v>
          </cell>
          <cell r="I687">
            <v>37735</v>
          </cell>
          <cell r="J687">
            <v>1000000</v>
          </cell>
          <cell r="K687" t="str">
            <v>Рубли РФ</v>
          </cell>
          <cell r="L687" t="str">
            <v>по предъявлении, но не ранее 29.07.2003г.</v>
          </cell>
          <cell r="M687">
            <v>37831</v>
          </cell>
          <cell r="N687">
            <v>0.21244539538440743</v>
          </cell>
          <cell r="P687">
            <v>978361</v>
          </cell>
          <cell r="Q687">
            <v>0.97836100000000004</v>
          </cell>
          <cell r="R687">
            <v>978361</v>
          </cell>
          <cell r="S687">
            <v>37793</v>
          </cell>
          <cell r="T687" t="str">
            <v>21/06-01</v>
          </cell>
          <cell r="U687" t="str">
            <v>ООО «Уральская нефтепромышленная компания»</v>
          </cell>
          <cell r="V687">
            <v>0.978904</v>
          </cell>
          <cell r="W687">
            <v>978904</v>
          </cell>
          <cell r="X687">
            <v>37793</v>
          </cell>
          <cell r="Y687" t="str">
            <v>21/06-02</v>
          </cell>
          <cell r="Z687" t="str">
            <v>ОАО ИФ «ОЛМА»</v>
          </cell>
          <cell r="AA687">
            <v>543</v>
          </cell>
          <cell r="AB687">
            <v>0.21244539538440743</v>
          </cell>
          <cell r="AC687">
            <v>0.20257859828836183</v>
          </cell>
          <cell r="AD687" t="str">
            <v>продан</v>
          </cell>
          <cell r="AF687" t="str">
            <v/>
          </cell>
          <cell r="AG687" t="str">
            <v/>
          </cell>
          <cell r="AI687" t="str">
            <v/>
          </cell>
        </row>
        <row r="688">
          <cell r="A688">
            <v>684</v>
          </cell>
          <cell r="B688" t="str">
            <v>диск</v>
          </cell>
          <cell r="C688" t="str">
            <v>51403</v>
          </cell>
          <cell r="D688" t="str">
            <v>51403`810`5`0400`0000001</v>
          </cell>
          <cell r="E688" t="str">
            <v>АКБ «Гранит»</v>
          </cell>
          <cell r="F688" t="str">
            <v>банк</v>
          </cell>
          <cell r="G688" t="str">
            <v>---</v>
          </cell>
          <cell r="H688" t="str">
            <v>0001538</v>
          </cell>
          <cell r="I688">
            <v>37735</v>
          </cell>
          <cell r="J688">
            <v>1000000</v>
          </cell>
          <cell r="K688" t="str">
            <v>Рубли РФ</v>
          </cell>
          <cell r="L688" t="str">
            <v>по предъявлении, но не ранее 29.07.2003г.</v>
          </cell>
          <cell r="M688">
            <v>37831</v>
          </cell>
          <cell r="N688">
            <v>0.21244539538440743</v>
          </cell>
          <cell r="P688">
            <v>978361</v>
          </cell>
          <cell r="Q688">
            <v>0.97836100000000004</v>
          </cell>
          <cell r="R688">
            <v>978361</v>
          </cell>
          <cell r="S688">
            <v>37793</v>
          </cell>
          <cell r="T688" t="str">
            <v>21/06-01</v>
          </cell>
          <cell r="U688" t="str">
            <v>ООО «Уральская нефтепромышленная компания»</v>
          </cell>
          <cell r="V688">
            <v>0.978904</v>
          </cell>
          <cell r="W688">
            <v>978904</v>
          </cell>
          <cell r="X688">
            <v>37793</v>
          </cell>
          <cell r="Y688" t="str">
            <v>21/06-02</v>
          </cell>
          <cell r="Z688" t="str">
            <v>ОАО ИФ «ОЛМА»</v>
          </cell>
          <cell r="AA688">
            <v>543</v>
          </cell>
          <cell r="AB688">
            <v>0.21244539538440743</v>
          </cell>
          <cell r="AC688">
            <v>0.20257859828836183</v>
          </cell>
          <cell r="AD688" t="str">
            <v>продан</v>
          </cell>
          <cell r="AF688" t="str">
            <v/>
          </cell>
          <cell r="AG688" t="str">
            <v/>
          </cell>
          <cell r="AI688" t="str">
            <v/>
          </cell>
        </row>
        <row r="689">
          <cell r="A689">
            <v>685</v>
          </cell>
          <cell r="B689" t="str">
            <v>диск</v>
          </cell>
          <cell r="C689" t="str">
            <v>51403</v>
          </cell>
          <cell r="D689" t="str">
            <v>51403`810`5`0400`0000001</v>
          </cell>
          <cell r="E689" t="str">
            <v>АКБ «Гранит»</v>
          </cell>
          <cell r="F689" t="str">
            <v>банк</v>
          </cell>
          <cell r="G689" t="str">
            <v>---</v>
          </cell>
          <cell r="H689" t="str">
            <v>0001539</v>
          </cell>
          <cell r="I689">
            <v>37735</v>
          </cell>
          <cell r="J689">
            <v>1000000</v>
          </cell>
          <cell r="K689" t="str">
            <v>Рубли РФ</v>
          </cell>
          <cell r="L689" t="str">
            <v>по предъявлении, но не ранее 29.07.2003г.</v>
          </cell>
          <cell r="M689">
            <v>37831</v>
          </cell>
          <cell r="N689">
            <v>0.21244539538440743</v>
          </cell>
          <cell r="P689">
            <v>978361</v>
          </cell>
          <cell r="Q689">
            <v>0.97836100000000004</v>
          </cell>
          <cell r="R689">
            <v>978361</v>
          </cell>
          <cell r="S689">
            <v>37793</v>
          </cell>
          <cell r="T689" t="str">
            <v>21/06-01</v>
          </cell>
          <cell r="U689" t="str">
            <v>ООО «Уральская нефтепромышленная компания»</v>
          </cell>
          <cell r="V689">
            <v>0.978904</v>
          </cell>
          <cell r="W689">
            <v>978904</v>
          </cell>
          <cell r="X689">
            <v>37793</v>
          </cell>
          <cell r="Y689" t="str">
            <v>21/06-02</v>
          </cell>
          <cell r="Z689" t="str">
            <v>ОАО ИФ «ОЛМА»</v>
          </cell>
          <cell r="AA689">
            <v>543</v>
          </cell>
          <cell r="AB689">
            <v>0.21244539538440743</v>
          </cell>
          <cell r="AC689">
            <v>0.20257859828836183</v>
          </cell>
          <cell r="AD689" t="str">
            <v>продан</v>
          </cell>
          <cell r="AF689" t="str">
            <v/>
          </cell>
          <cell r="AG689" t="str">
            <v/>
          </cell>
          <cell r="AI689" t="str">
            <v/>
          </cell>
        </row>
        <row r="690">
          <cell r="A690">
            <v>686</v>
          </cell>
          <cell r="B690" t="str">
            <v>диск</v>
          </cell>
          <cell r="C690" t="str">
            <v>51403</v>
          </cell>
          <cell r="D690" t="str">
            <v>51403`810`5`0400`0000001</v>
          </cell>
          <cell r="E690" t="str">
            <v>АКБ «Гранит»</v>
          </cell>
          <cell r="F690" t="str">
            <v>банк</v>
          </cell>
          <cell r="G690" t="str">
            <v>---</v>
          </cell>
          <cell r="H690" t="str">
            <v>0001540</v>
          </cell>
          <cell r="I690">
            <v>37735</v>
          </cell>
          <cell r="J690">
            <v>1000000</v>
          </cell>
          <cell r="K690" t="str">
            <v>Рубли РФ</v>
          </cell>
          <cell r="L690" t="str">
            <v>по предъявлении, но не ранее 29.07.2003г.</v>
          </cell>
          <cell r="M690">
            <v>37831</v>
          </cell>
          <cell r="N690">
            <v>0.21244539538440743</v>
          </cell>
          <cell r="P690">
            <v>978361</v>
          </cell>
          <cell r="Q690">
            <v>0.97836100000000004</v>
          </cell>
          <cell r="R690">
            <v>978361</v>
          </cell>
          <cell r="S690">
            <v>37793</v>
          </cell>
          <cell r="T690" t="str">
            <v>21/06-01</v>
          </cell>
          <cell r="U690" t="str">
            <v>ООО «Уральская нефтепромышленная компания»</v>
          </cell>
          <cell r="V690">
            <v>0.978904</v>
          </cell>
          <cell r="W690">
            <v>978904</v>
          </cell>
          <cell r="X690">
            <v>37793</v>
          </cell>
          <cell r="Y690" t="str">
            <v>21/06-02</v>
          </cell>
          <cell r="Z690" t="str">
            <v>ОАО ИФ «ОЛМА»</v>
          </cell>
          <cell r="AA690">
            <v>543</v>
          </cell>
          <cell r="AB690">
            <v>0.21244539538440743</v>
          </cell>
          <cell r="AC690">
            <v>0.20257859828836183</v>
          </cell>
          <cell r="AD690" t="str">
            <v>продан</v>
          </cell>
          <cell r="AF690" t="str">
            <v/>
          </cell>
          <cell r="AG690" t="str">
            <v/>
          </cell>
          <cell r="AI690" t="str">
            <v/>
          </cell>
        </row>
        <row r="691">
          <cell r="A691">
            <v>687</v>
          </cell>
          <cell r="B691" t="str">
            <v>диск</v>
          </cell>
          <cell r="C691" t="str">
            <v>51403</v>
          </cell>
          <cell r="D691" t="str">
            <v>51403`810`5`0400`0000001</v>
          </cell>
          <cell r="E691" t="str">
            <v>АКБ «Гранит»</v>
          </cell>
          <cell r="F691" t="str">
            <v>банк</v>
          </cell>
          <cell r="G691" t="str">
            <v>---</v>
          </cell>
          <cell r="H691" t="str">
            <v>0001541</v>
          </cell>
          <cell r="I691">
            <v>37735</v>
          </cell>
          <cell r="J691">
            <v>1000000</v>
          </cell>
          <cell r="K691" t="str">
            <v>Рубли РФ</v>
          </cell>
          <cell r="L691" t="str">
            <v>по предъявлении, но не ранее 29.07.2003г.</v>
          </cell>
          <cell r="M691">
            <v>37831</v>
          </cell>
          <cell r="N691">
            <v>0.21244539538440743</v>
          </cell>
          <cell r="P691">
            <v>978361</v>
          </cell>
          <cell r="Q691">
            <v>0.97836100000000004</v>
          </cell>
          <cell r="R691">
            <v>978361</v>
          </cell>
          <cell r="S691">
            <v>37793</v>
          </cell>
          <cell r="T691" t="str">
            <v>21/06-01</v>
          </cell>
          <cell r="U691" t="str">
            <v>ООО «Уральская нефтепромышленная компания»</v>
          </cell>
          <cell r="V691">
            <v>0.978904</v>
          </cell>
          <cell r="W691">
            <v>978904</v>
          </cell>
          <cell r="X691">
            <v>37793</v>
          </cell>
          <cell r="Y691" t="str">
            <v>21/06-02</v>
          </cell>
          <cell r="Z691" t="str">
            <v>ОАО ИФ «ОЛМА»</v>
          </cell>
          <cell r="AA691">
            <v>543</v>
          </cell>
          <cell r="AB691">
            <v>0.21244539538440743</v>
          </cell>
          <cell r="AC691">
            <v>0.20257859828836183</v>
          </cell>
          <cell r="AD691" t="str">
            <v>продан</v>
          </cell>
          <cell r="AF691" t="str">
            <v/>
          </cell>
          <cell r="AG691" t="str">
            <v/>
          </cell>
          <cell r="AI691" t="str">
            <v/>
          </cell>
        </row>
        <row r="692">
          <cell r="A692">
            <v>688</v>
          </cell>
          <cell r="B692" t="str">
            <v>диск</v>
          </cell>
          <cell r="C692" t="str">
            <v>51403</v>
          </cell>
          <cell r="D692" t="str">
            <v>51403`810`5`0400`0000001</v>
          </cell>
          <cell r="E692" t="str">
            <v>АКБ «Гранит»</v>
          </cell>
          <cell r="F692" t="str">
            <v>банк</v>
          </cell>
          <cell r="G692" t="str">
            <v>---</v>
          </cell>
          <cell r="H692" t="str">
            <v>0001542</v>
          </cell>
          <cell r="I692">
            <v>37735</v>
          </cell>
          <cell r="J692">
            <v>1000000</v>
          </cell>
          <cell r="K692" t="str">
            <v>Рубли РФ</v>
          </cell>
          <cell r="L692" t="str">
            <v>по предъявлении, но не ранее 29.07.2003г.</v>
          </cell>
          <cell r="M692">
            <v>37831</v>
          </cell>
          <cell r="N692">
            <v>0.21244539538440743</v>
          </cell>
          <cell r="P692">
            <v>978361</v>
          </cell>
          <cell r="Q692">
            <v>0.97836100000000004</v>
          </cell>
          <cell r="R692">
            <v>978361</v>
          </cell>
          <cell r="S692">
            <v>37793</v>
          </cell>
          <cell r="T692" t="str">
            <v>21/06-01</v>
          </cell>
          <cell r="U692" t="str">
            <v>ООО «Уральская нефтепромышленная компания»</v>
          </cell>
          <cell r="V692">
            <v>0.978904</v>
          </cell>
          <cell r="W692">
            <v>978904</v>
          </cell>
          <cell r="X692">
            <v>37793</v>
          </cell>
          <cell r="Y692" t="str">
            <v>21/06-02</v>
          </cell>
          <cell r="Z692" t="str">
            <v>ОАО ИФ «ОЛМА»</v>
          </cell>
          <cell r="AA692">
            <v>543</v>
          </cell>
          <cell r="AB692">
            <v>0.21244539538440743</v>
          </cell>
          <cell r="AC692">
            <v>0.20257859828836183</v>
          </cell>
          <cell r="AD692" t="str">
            <v>продан</v>
          </cell>
          <cell r="AF692" t="str">
            <v/>
          </cell>
          <cell r="AG692" t="str">
            <v/>
          </cell>
          <cell r="AI692" t="str">
            <v/>
          </cell>
        </row>
        <row r="693">
          <cell r="A693">
            <v>689</v>
          </cell>
          <cell r="B693" t="str">
            <v>диск</v>
          </cell>
          <cell r="C693" t="str">
            <v>51403</v>
          </cell>
          <cell r="D693" t="str">
            <v>51403`810`5`0400`0000001</v>
          </cell>
          <cell r="E693" t="str">
            <v>АКБ «Гранит»</v>
          </cell>
          <cell r="F693" t="str">
            <v>банк</v>
          </cell>
          <cell r="G693" t="str">
            <v>---</v>
          </cell>
          <cell r="H693" t="str">
            <v>0001543</v>
          </cell>
          <cell r="I693">
            <v>37735</v>
          </cell>
          <cell r="J693">
            <v>1000000</v>
          </cell>
          <cell r="K693" t="str">
            <v>Рубли РФ</v>
          </cell>
          <cell r="L693" t="str">
            <v>по предъявлении, но не ранее 29.07.2003г.</v>
          </cell>
          <cell r="M693">
            <v>37831</v>
          </cell>
          <cell r="N693">
            <v>0.21244539538440743</v>
          </cell>
          <cell r="P693">
            <v>978361</v>
          </cell>
          <cell r="Q693">
            <v>0.97836100000000004</v>
          </cell>
          <cell r="R693">
            <v>978361</v>
          </cell>
          <cell r="S693">
            <v>37793</v>
          </cell>
          <cell r="T693" t="str">
            <v>21/06-01</v>
          </cell>
          <cell r="U693" t="str">
            <v>ООО «Уральская нефтепромышленная компания»</v>
          </cell>
          <cell r="V693">
            <v>0.978904</v>
          </cell>
          <cell r="W693">
            <v>978904</v>
          </cell>
          <cell r="X693">
            <v>37793</v>
          </cell>
          <cell r="Y693" t="str">
            <v>21/06-02</v>
          </cell>
          <cell r="Z693" t="str">
            <v>ОАО ИФ «ОЛМА»</v>
          </cell>
          <cell r="AA693">
            <v>543</v>
          </cell>
          <cell r="AB693">
            <v>0.21244539538440743</v>
          </cell>
          <cell r="AC693">
            <v>0.20257859828836183</v>
          </cell>
          <cell r="AD693" t="str">
            <v>продан</v>
          </cell>
          <cell r="AF693" t="str">
            <v/>
          </cell>
          <cell r="AG693" t="str">
            <v/>
          </cell>
          <cell r="AI693" t="str">
            <v/>
          </cell>
        </row>
        <row r="694">
          <cell r="A694">
            <v>690</v>
          </cell>
          <cell r="B694" t="str">
            <v>диск</v>
          </cell>
          <cell r="C694" t="str">
            <v>51403</v>
          </cell>
          <cell r="D694" t="str">
            <v>51403`810`5`0400`0000001</v>
          </cell>
          <cell r="E694" t="str">
            <v>АКБ «Гранит»</v>
          </cell>
          <cell r="F694" t="str">
            <v>банк</v>
          </cell>
          <cell r="G694" t="str">
            <v>---</v>
          </cell>
          <cell r="H694" t="str">
            <v>0001544</v>
          </cell>
          <cell r="I694">
            <v>37735</v>
          </cell>
          <cell r="J694">
            <v>1000000</v>
          </cell>
          <cell r="K694" t="str">
            <v>Рубли РФ</v>
          </cell>
          <cell r="L694" t="str">
            <v>по предъявлении, но не ранее 29.07.2003г.</v>
          </cell>
          <cell r="M694">
            <v>37831</v>
          </cell>
          <cell r="N694">
            <v>0.21244539538440743</v>
          </cell>
          <cell r="P694">
            <v>978361</v>
          </cell>
          <cell r="Q694">
            <v>0.97836100000000004</v>
          </cell>
          <cell r="R694">
            <v>978361</v>
          </cell>
          <cell r="S694">
            <v>37793</v>
          </cell>
          <cell r="T694" t="str">
            <v>21/06-01</v>
          </cell>
          <cell r="U694" t="str">
            <v>ООО «Уральская нефтепромышленная компания»</v>
          </cell>
          <cell r="V694">
            <v>0.978904</v>
          </cell>
          <cell r="W694">
            <v>978904</v>
          </cell>
          <cell r="X694">
            <v>37793</v>
          </cell>
          <cell r="Y694" t="str">
            <v>21/06-02</v>
          </cell>
          <cell r="Z694" t="str">
            <v>ОАО ИФ «ОЛМА»</v>
          </cell>
          <cell r="AA694">
            <v>543</v>
          </cell>
          <cell r="AB694">
            <v>0.21244539538440743</v>
          </cell>
          <cell r="AC694">
            <v>0.20257859828836183</v>
          </cell>
          <cell r="AD694" t="str">
            <v>продан</v>
          </cell>
          <cell r="AF694" t="str">
            <v/>
          </cell>
          <cell r="AG694" t="str">
            <v/>
          </cell>
          <cell r="AI694" t="str">
            <v/>
          </cell>
        </row>
        <row r="695">
          <cell r="A695">
            <v>691</v>
          </cell>
          <cell r="B695" t="str">
            <v>диск</v>
          </cell>
          <cell r="C695" t="str">
            <v>51502</v>
          </cell>
          <cell r="D695" t="str">
            <v>51502`810`4`0400`0000015</v>
          </cell>
          <cell r="E695" t="str">
            <v>Поварго Дмитрий Александрович</v>
          </cell>
          <cell r="F695" t="str">
            <v>прочие</v>
          </cell>
          <cell r="G695" t="str">
            <v>---</v>
          </cell>
          <cell r="H695" t="str">
            <v>0000601</v>
          </cell>
          <cell r="I695">
            <v>37777</v>
          </cell>
          <cell r="J695">
            <v>70420</v>
          </cell>
          <cell r="K695" t="str">
            <v>Рубли РФ</v>
          </cell>
          <cell r="L695" t="str">
            <v>по предъявлении, но не ранее 16.06.2003г.</v>
          </cell>
          <cell r="M695">
            <v>37788</v>
          </cell>
          <cell r="N695">
            <v>0.1990909090909091</v>
          </cell>
          <cell r="P695">
            <v>70000</v>
          </cell>
          <cell r="Q695">
            <v>0.99403578528827041</v>
          </cell>
          <cell r="R695">
            <v>70000</v>
          </cell>
          <cell r="S695">
            <v>37777</v>
          </cell>
          <cell r="T695" t="str">
            <v>05/06-01</v>
          </cell>
          <cell r="U695" t="str">
            <v>Поварго Дмитрий Александрович</v>
          </cell>
          <cell r="V695">
            <v>1</v>
          </cell>
          <cell r="W695">
            <v>70420</v>
          </cell>
          <cell r="X695">
            <v>37795</v>
          </cell>
          <cell r="Y695" t="str">
            <v/>
          </cell>
          <cell r="Z695" t="str">
            <v>Поварго Дмитрий Александрович</v>
          </cell>
          <cell r="AA695">
            <v>420</v>
          </cell>
          <cell r="AB695">
            <v>0.1990909090909091</v>
          </cell>
          <cell r="AC695">
            <v>0.12166666666666666</v>
          </cell>
          <cell r="AD695" t="str">
            <v>предъявлен</v>
          </cell>
          <cell r="AF695" t="str">
            <v/>
          </cell>
          <cell r="AG695" t="str">
            <v/>
          </cell>
          <cell r="AI695" t="str">
            <v/>
          </cell>
        </row>
        <row r="696">
          <cell r="A696">
            <v>692</v>
          </cell>
          <cell r="B696" t="str">
            <v>диск</v>
          </cell>
          <cell r="C696" t="str">
            <v>51404</v>
          </cell>
          <cell r="D696" t="str">
            <v>51404`810`8`0400`0000001</v>
          </cell>
          <cell r="E696" t="str">
            <v>АКБ «Башкомснаббанк»</v>
          </cell>
          <cell r="F696" t="str">
            <v>банк</v>
          </cell>
          <cell r="G696" t="str">
            <v>2001</v>
          </cell>
          <cell r="H696" t="str">
            <v>000533</v>
          </cell>
          <cell r="I696">
            <v>37796</v>
          </cell>
          <cell r="J696">
            <v>519946</v>
          </cell>
          <cell r="K696" t="str">
            <v>Рубли РФ</v>
          </cell>
          <cell r="L696" t="str">
            <v>по предъявлении, но не ранее 23.09.2003г.</v>
          </cell>
          <cell r="M696">
            <v>37887</v>
          </cell>
          <cell r="N696">
            <v>0.16084073957648673</v>
          </cell>
          <cell r="P696">
            <v>499900</v>
          </cell>
          <cell r="Q696">
            <v>0.96144599631500194</v>
          </cell>
          <cell r="R696">
            <v>499900</v>
          </cell>
          <cell r="S696">
            <v>37796</v>
          </cell>
          <cell r="T696" t="str">
            <v>24/06-04-129-В</v>
          </cell>
          <cell r="U696" t="str">
            <v>ОАО АКБ «Башкомснаббанк»</v>
          </cell>
          <cell r="V696">
            <v>0.96163799999999999</v>
          </cell>
          <cell r="W696">
            <v>500000</v>
          </cell>
          <cell r="X696">
            <v>37796</v>
          </cell>
          <cell r="Y696" t="str">
            <v>24/06-04-129</v>
          </cell>
          <cell r="Z696" t="str">
            <v>Башкирский экономико-юридический техникум</v>
          </cell>
          <cell r="AA696">
            <v>100</v>
          </cell>
          <cell r="AB696">
            <v>0.16084073957648673</v>
          </cell>
          <cell r="AC696">
            <v>7.3014602920584121E-2</v>
          </cell>
          <cell r="AD696" t="str">
            <v>продан</v>
          </cell>
          <cell r="AF696" t="str">
            <v/>
          </cell>
          <cell r="AG696" t="str">
            <v/>
          </cell>
          <cell r="AI696" t="str">
            <v/>
          </cell>
        </row>
        <row r="697">
          <cell r="A697">
            <v>693</v>
          </cell>
          <cell r="B697" t="str">
            <v>диск</v>
          </cell>
          <cell r="C697" t="str">
            <v>51404</v>
          </cell>
          <cell r="D697" t="str">
            <v>51404`810`8`0400`0000001</v>
          </cell>
          <cell r="E697" t="str">
            <v>АКБ «Башкомснаббанк»</v>
          </cell>
          <cell r="F697" t="str">
            <v>банк</v>
          </cell>
          <cell r="G697" t="str">
            <v>2001</v>
          </cell>
          <cell r="H697" t="str">
            <v>000534</v>
          </cell>
          <cell r="I697">
            <v>37796</v>
          </cell>
          <cell r="J697">
            <v>519946</v>
          </cell>
          <cell r="K697" t="str">
            <v>Рубли РФ</v>
          </cell>
          <cell r="L697" t="str">
            <v>по предъявлении, но не ранее 23.09.2003г.</v>
          </cell>
          <cell r="M697">
            <v>37887</v>
          </cell>
          <cell r="N697">
            <v>0.16084073957648673</v>
          </cell>
          <cell r="P697">
            <v>499900</v>
          </cell>
          <cell r="Q697">
            <v>0.96144599631500194</v>
          </cell>
          <cell r="R697">
            <v>499900</v>
          </cell>
          <cell r="S697">
            <v>37796</v>
          </cell>
          <cell r="T697" t="str">
            <v>24/06-04-129-В</v>
          </cell>
          <cell r="U697" t="str">
            <v>ОАО АКБ «Башкомснаббанк»</v>
          </cell>
          <cell r="V697">
            <v>0.96163799999999999</v>
          </cell>
          <cell r="W697">
            <v>500000</v>
          </cell>
          <cell r="X697">
            <v>37796</v>
          </cell>
          <cell r="Y697" t="str">
            <v>24/06-04-129</v>
          </cell>
          <cell r="Z697" t="str">
            <v>Башкирский экономико-юридический техникум</v>
          </cell>
          <cell r="AA697">
            <v>100</v>
          </cell>
          <cell r="AB697">
            <v>0.16084073957648673</v>
          </cell>
          <cell r="AC697">
            <v>7.3014602920584121E-2</v>
          </cell>
          <cell r="AD697" t="str">
            <v>продан</v>
          </cell>
          <cell r="AF697" t="str">
            <v/>
          </cell>
          <cell r="AG697" t="str">
            <v/>
          </cell>
          <cell r="AI697" t="str">
            <v/>
          </cell>
        </row>
        <row r="698">
          <cell r="A698">
            <v>694</v>
          </cell>
          <cell r="B698" t="str">
            <v>диск</v>
          </cell>
          <cell r="C698" t="str">
            <v>51405</v>
          </cell>
          <cell r="D698" t="str">
            <v>51405`810`3`0400`0000010</v>
          </cell>
          <cell r="E698" t="str">
            <v>КБ «Олимпийский»</v>
          </cell>
          <cell r="F698" t="str">
            <v>банк</v>
          </cell>
          <cell r="G698" t="str">
            <v>2ТР</v>
          </cell>
          <cell r="H698" t="str">
            <v>0006338</v>
          </cell>
          <cell r="I698">
            <v>37551</v>
          </cell>
          <cell r="J698">
            <v>2000000</v>
          </cell>
          <cell r="K698" t="str">
            <v>Рубли РФ</v>
          </cell>
          <cell r="L698" t="str">
            <v>по предъявлении, но не ранее 30 апреля 2004г.</v>
          </cell>
          <cell r="M698">
            <v>38107</v>
          </cell>
          <cell r="N698">
            <v>0.24231219204564491</v>
          </cell>
          <cell r="P698">
            <v>1657738</v>
          </cell>
          <cell r="Q698">
            <v>0.82886899999999997</v>
          </cell>
          <cell r="R698">
            <v>1657738</v>
          </cell>
          <cell r="S698">
            <v>37796</v>
          </cell>
          <cell r="T698" t="str">
            <v>24/06-02</v>
          </cell>
          <cell r="U698" t="str">
            <v>ООО «Регистр»</v>
          </cell>
          <cell r="V698">
            <v>0.82932499999999998</v>
          </cell>
          <cell r="W698">
            <v>1658650</v>
          </cell>
          <cell r="X698">
            <v>37797</v>
          </cell>
          <cell r="Y698" t="str">
            <v>25/06-02</v>
          </cell>
          <cell r="Z698" t="str">
            <v>ООО «Фирма «Башкирские инвестиции»</v>
          </cell>
          <cell r="AA698">
            <v>912</v>
          </cell>
          <cell r="AB698">
            <v>0.24231219204564491</v>
          </cell>
          <cell r="AC698">
            <v>0.20080374582714516</v>
          </cell>
          <cell r="AD698" t="str">
            <v>продан</v>
          </cell>
          <cell r="AF698" t="str">
            <v/>
          </cell>
          <cell r="AG698" t="str">
            <v/>
          </cell>
          <cell r="AI698" t="str">
            <v/>
          </cell>
        </row>
        <row r="699">
          <cell r="A699">
            <v>695</v>
          </cell>
          <cell r="B699" t="str">
            <v>диск</v>
          </cell>
          <cell r="C699" t="str">
            <v>51405</v>
          </cell>
          <cell r="D699" t="str">
            <v>51405`810`3`0400`0000010</v>
          </cell>
          <cell r="E699" t="str">
            <v>КБ «Олимпийский»</v>
          </cell>
          <cell r="F699" t="str">
            <v>банк</v>
          </cell>
          <cell r="G699" t="str">
            <v>2ТР</v>
          </cell>
          <cell r="H699" t="str">
            <v>0006541</v>
          </cell>
          <cell r="I699">
            <v>37559</v>
          </cell>
          <cell r="J699">
            <v>1000000</v>
          </cell>
          <cell r="K699" t="str">
            <v>Рубли РФ</v>
          </cell>
          <cell r="L699" t="str">
            <v>по предъявлении, но не ранее 30 апреля 2004г.</v>
          </cell>
          <cell r="M699">
            <v>38107</v>
          </cell>
          <cell r="N699">
            <v>0.24231219204564491</v>
          </cell>
          <cell r="P699">
            <v>828869</v>
          </cell>
          <cell r="Q699">
            <v>0.82886899999999997</v>
          </cell>
          <cell r="R699">
            <v>828869</v>
          </cell>
          <cell r="S699">
            <v>37796</v>
          </cell>
          <cell r="T699" t="str">
            <v>24/06-02</v>
          </cell>
          <cell r="U699" t="str">
            <v>ООО «Регистр»</v>
          </cell>
          <cell r="V699">
            <v>0.82932499999999998</v>
          </cell>
          <cell r="W699">
            <v>829325</v>
          </cell>
          <cell r="X699">
            <v>37797</v>
          </cell>
          <cell r="Y699" t="str">
            <v>25/06-02</v>
          </cell>
          <cell r="Z699" t="str">
            <v>ООО «Фирма «Башкирские инвестиции»</v>
          </cell>
          <cell r="AA699">
            <v>456</v>
          </cell>
          <cell r="AB699">
            <v>0.24231219204564491</v>
          </cell>
          <cell r="AC699">
            <v>0.20080374582714516</v>
          </cell>
          <cell r="AD699" t="str">
            <v>продан</v>
          </cell>
          <cell r="AF699" t="str">
            <v/>
          </cell>
          <cell r="AG699" t="str">
            <v/>
          </cell>
          <cell r="AI699" t="str">
            <v/>
          </cell>
        </row>
        <row r="700">
          <cell r="A700">
            <v>696</v>
          </cell>
          <cell r="B700" t="str">
            <v>диск</v>
          </cell>
          <cell r="C700" t="str">
            <v>51403</v>
          </cell>
          <cell r="D700" t="str">
            <v>51403`810`5`0400`0000001</v>
          </cell>
          <cell r="E700" t="str">
            <v>АКБ «Гранит»</v>
          </cell>
          <cell r="F700" t="str">
            <v>банк</v>
          </cell>
          <cell r="H700" t="str">
            <v>0001545</v>
          </cell>
          <cell r="I700">
            <v>37734</v>
          </cell>
          <cell r="J700">
            <v>1000000</v>
          </cell>
          <cell r="K700" t="str">
            <v>Рубли РФ</v>
          </cell>
          <cell r="L700" t="str">
            <v>по предъявлении, но не ранее 29 июля 2003г.</v>
          </cell>
          <cell r="M700">
            <v>37831</v>
          </cell>
          <cell r="N700">
            <v>0.20500471446153246</v>
          </cell>
          <cell r="P700">
            <v>980721</v>
          </cell>
          <cell r="Q700">
            <v>0.98072099999999995</v>
          </cell>
          <cell r="R700">
            <v>980721</v>
          </cell>
          <cell r="S700">
            <v>37796</v>
          </cell>
          <cell r="T700" t="str">
            <v>24/06-02</v>
          </cell>
          <cell r="U700" t="str">
            <v>ООО «Регистр»</v>
          </cell>
          <cell r="V700">
            <v>0.98488900000000001</v>
          </cell>
          <cell r="W700">
            <v>984889</v>
          </cell>
          <cell r="X700">
            <v>37803</v>
          </cell>
          <cell r="Y700" t="str">
            <v>01/07-04</v>
          </cell>
          <cell r="Z700" t="str">
            <v>ОАО ИФ «ОЛМА»</v>
          </cell>
          <cell r="AA700">
            <v>4168</v>
          </cell>
          <cell r="AB700">
            <v>0.20500471446153246</v>
          </cell>
          <cell r="AC700">
            <v>0.2216037268208069</v>
          </cell>
          <cell r="AD700" t="str">
            <v>продан</v>
          </cell>
          <cell r="AF700" t="str">
            <v/>
          </cell>
          <cell r="AG700" t="str">
            <v/>
          </cell>
          <cell r="AI700" t="str">
            <v/>
          </cell>
        </row>
        <row r="701">
          <cell r="A701">
            <v>697</v>
          </cell>
          <cell r="B701" t="str">
            <v>диск</v>
          </cell>
          <cell r="C701" t="str">
            <v>51404</v>
          </cell>
          <cell r="D701" t="str">
            <v>51404`810`4`0400`0000003</v>
          </cell>
          <cell r="E701" t="str">
            <v>ОАО «УралСиб»</v>
          </cell>
          <cell r="F701" t="str">
            <v>банк</v>
          </cell>
          <cell r="G701" t="str">
            <v>1000</v>
          </cell>
          <cell r="H701" t="str">
            <v>0069384</v>
          </cell>
          <cell r="I701">
            <v>37739</v>
          </cell>
          <cell r="J701">
            <v>5000000</v>
          </cell>
          <cell r="K701" t="str">
            <v>Рубли РФ</v>
          </cell>
          <cell r="L701" t="str">
            <v>по предъявлении, но не ранее 18 ноября 2003г.</v>
          </cell>
          <cell r="M701">
            <v>37943</v>
          </cell>
          <cell r="N701">
            <v>8.1000180631176935E-2</v>
          </cell>
          <cell r="P701">
            <v>4844125</v>
          </cell>
          <cell r="Q701">
            <v>0.96882500000000005</v>
          </cell>
          <cell r="R701">
            <v>4844125</v>
          </cell>
          <cell r="S701">
            <v>37798</v>
          </cell>
          <cell r="T701" t="str">
            <v>26/06-01</v>
          </cell>
          <cell r="U701" t="str">
            <v>ЗАО «ОЛМА-ХОЛДИНГ»</v>
          </cell>
          <cell r="V701">
            <v>0.96904000000000001</v>
          </cell>
          <cell r="W701">
            <v>4845199.9976027394</v>
          </cell>
          <cell r="X701">
            <v>37799</v>
          </cell>
          <cell r="Y701" t="str">
            <v>27/06-01</v>
          </cell>
          <cell r="Z701" t="str">
            <v>ООО «Народная компания»</v>
          </cell>
          <cell r="AA701">
            <v>1074.9976027393714</v>
          </cell>
          <cell r="AB701">
            <v>8.1000180631176935E-2</v>
          </cell>
          <cell r="AC701">
            <v>8.0999999999973274E-2</v>
          </cell>
          <cell r="AD701" t="str">
            <v>продан</v>
          </cell>
          <cell r="AF701" t="str">
            <v/>
          </cell>
          <cell r="AG701" t="str">
            <v/>
          </cell>
          <cell r="AI701" t="str">
            <v/>
          </cell>
        </row>
        <row r="702">
          <cell r="A702">
            <v>698</v>
          </cell>
          <cell r="B702" t="str">
            <v>диск</v>
          </cell>
          <cell r="C702" t="str">
            <v>51501</v>
          </cell>
          <cell r="D702" t="str">
            <v>51501`810`9`0400`0000011</v>
          </cell>
          <cell r="E702" t="str">
            <v>ООО «Фирма «Башкирские инвестиции»</v>
          </cell>
          <cell r="F702" t="str">
            <v>прочие</v>
          </cell>
          <cell r="H702" t="str">
            <v>0000406</v>
          </cell>
          <cell r="I702">
            <v>37775</v>
          </cell>
          <cell r="J702">
            <v>300000</v>
          </cell>
          <cell r="K702" t="str">
            <v>Рубли РФ</v>
          </cell>
          <cell r="L702" t="str">
            <v>по предъявлении</v>
          </cell>
          <cell r="M702">
            <v>37775</v>
          </cell>
          <cell r="N702">
            <v>0</v>
          </cell>
          <cell r="P702">
            <v>300000</v>
          </cell>
          <cell r="Q702">
            <v>1</v>
          </cell>
          <cell r="R702">
            <v>300000</v>
          </cell>
          <cell r="S702">
            <v>37775</v>
          </cell>
          <cell r="T702" t="str">
            <v>03/06-03</v>
          </cell>
          <cell r="U702" t="str">
            <v>ООО «Фирма «Башкирские инвестиции»</v>
          </cell>
          <cell r="V702">
            <v>1</v>
          </cell>
          <cell r="W702">
            <v>300000</v>
          </cell>
          <cell r="X702">
            <v>37777</v>
          </cell>
          <cell r="Y702" t="str">
            <v>05/06-1000</v>
          </cell>
          <cell r="Z702" t="str">
            <v>ООО «Фирма «Башкирские инвестиции»</v>
          </cell>
          <cell r="AA702">
            <v>0</v>
          </cell>
          <cell r="AB702">
            <v>0</v>
          </cell>
          <cell r="AC702">
            <v>0</v>
          </cell>
          <cell r="AD702" t="str">
            <v>предъявлен</v>
          </cell>
          <cell r="AF702" t="str">
            <v/>
          </cell>
          <cell r="AG702" t="str">
            <v/>
          </cell>
          <cell r="AI702" t="str">
            <v/>
          </cell>
        </row>
        <row r="703">
          <cell r="A703">
            <v>699</v>
          </cell>
          <cell r="B703" t="str">
            <v>диск</v>
          </cell>
          <cell r="C703" t="str">
            <v>51401</v>
          </cell>
          <cell r="D703" t="str">
            <v>51401`810`0`0400`0000008</v>
          </cell>
          <cell r="E703" t="str">
            <v>АКБ «Башкомснаббанк»</v>
          </cell>
          <cell r="F703" t="str">
            <v>банк</v>
          </cell>
          <cell r="G703" t="str">
            <v>2001</v>
          </cell>
          <cell r="H703" t="str">
            <v>000511</v>
          </cell>
          <cell r="I703">
            <v>37776</v>
          </cell>
          <cell r="J703">
            <v>500000</v>
          </cell>
          <cell r="K703" t="str">
            <v>Рубли РФ</v>
          </cell>
          <cell r="L703" t="str">
            <v>по предъявлении</v>
          </cell>
          <cell r="M703">
            <v>37776</v>
          </cell>
          <cell r="N703">
            <v>0</v>
          </cell>
          <cell r="P703">
            <v>499950</v>
          </cell>
          <cell r="Q703">
            <v>0.99990000000000001</v>
          </cell>
          <cell r="R703">
            <v>499950</v>
          </cell>
          <cell r="S703">
            <v>37776</v>
          </cell>
          <cell r="T703" t="str">
            <v>04/06-04-116-В</v>
          </cell>
          <cell r="U703" t="str">
            <v>ОАО АКБ «Башкомснаббанк»</v>
          </cell>
          <cell r="V703">
            <v>1</v>
          </cell>
          <cell r="W703">
            <v>500000</v>
          </cell>
          <cell r="X703">
            <v>37776</v>
          </cell>
          <cell r="Y703" t="str">
            <v>04/06-04-116</v>
          </cell>
          <cell r="Z703" t="str">
            <v>ВЭГУ</v>
          </cell>
          <cell r="AA703">
            <v>50</v>
          </cell>
          <cell r="AB703">
            <v>3.6503650365036507E-2</v>
          </cell>
          <cell r="AC703">
            <v>3.6503650365036507E-2</v>
          </cell>
          <cell r="AD703" t="str">
            <v>продан</v>
          </cell>
          <cell r="AF703" t="str">
            <v/>
          </cell>
          <cell r="AG703" t="str">
            <v/>
          </cell>
          <cell r="AI703" t="str">
            <v/>
          </cell>
        </row>
        <row r="704">
          <cell r="A704">
            <v>700</v>
          </cell>
          <cell r="B704" t="str">
            <v>диск</v>
          </cell>
          <cell r="C704" t="str">
            <v>51401</v>
          </cell>
          <cell r="D704" t="str">
            <v>51401`810`0`0400`0000008</v>
          </cell>
          <cell r="E704" t="str">
            <v>АКБ «Башкомснаббанк»</v>
          </cell>
          <cell r="F704" t="str">
            <v>банк</v>
          </cell>
          <cell r="G704" t="str">
            <v>2001</v>
          </cell>
          <cell r="H704" t="str">
            <v>000512</v>
          </cell>
          <cell r="I704">
            <v>37776</v>
          </cell>
          <cell r="J704">
            <v>500000</v>
          </cell>
          <cell r="K704" t="str">
            <v>Рубли РФ</v>
          </cell>
          <cell r="L704" t="str">
            <v>по предъявлении</v>
          </cell>
          <cell r="M704">
            <v>37776</v>
          </cell>
          <cell r="N704">
            <v>0</v>
          </cell>
          <cell r="P704">
            <v>499950</v>
          </cell>
          <cell r="Q704">
            <v>0.99990000000000001</v>
          </cell>
          <cell r="R704">
            <v>499950</v>
          </cell>
          <cell r="S704">
            <v>37776</v>
          </cell>
          <cell r="T704" t="str">
            <v>04/06-04-116-В</v>
          </cell>
          <cell r="U704" t="str">
            <v>ОАО АКБ «Башкомснаббанк»</v>
          </cell>
          <cell r="V704">
            <v>1</v>
          </cell>
          <cell r="W704">
            <v>500000</v>
          </cell>
          <cell r="X704">
            <v>37776</v>
          </cell>
          <cell r="Y704" t="str">
            <v>04/06-04-116</v>
          </cell>
          <cell r="Z704" t="str">
            <v>ВЭГУ</v>
          </cell>
          <cell r="AA704">
            <v>50</v>
          </cell>
          <cell r="AB704">
            <v>3.6503650365036507E-2</v>
          </cell>
          <cell r="AC704">
            <v>3.6503650365036507E-2</v>
          </cell>
          <cell r="AD704" t="str">
            <v>продан</v>
          </cell>
          <cell r="AF704" t="str">
            <v/>
          </cell>
          <cell r="AG704" t="str">
            <v/>
          </cell>
          <cell r="AI704" t="str">
            <v/>
          </cell>
        </row>
        <row r="705">
          <cell r="A705">
            <v>701</v>
          </cell>
          <cell r="B705" t="str">
            <v>диск</v>
          </cell>
          <cell r="C705" t="str">
            <v>51401</v>
          </cell>
          <cell r="D705" t="str">
            <v>51401`810`0`0400`0000008</v>
          </cell>
          <cell r="E705" t="str">
            <v>АКБ «Башкомснаббанк»</v>
          </cell>
          <cell r="F705" t="str">
            <v>банк</v>
          </cell>
          <cell r="G705" t="str">
            <v>2001</v>
          </cell>
          <cell r="H705" t="str">
            <v>000513</v>
          </cell>
          <cell r="I705">
            <v>37776</v>
          </cell>
          <cell r="J705">
            <v>500000</v>
          </cell>
          <cell r="K705" t="str">
            <v>Рубли РФ</v>
          </cell>
          <cell r="L705" t="str">
            <v>по предъявлении</v>
          </cell>
          <cell r="M705">
            <v>37776</v>
          </cell>
          <cell r="N705">
            <v>0</v>
          </cell>
          <cell r="P705">
            <v>499950</v>
          </cell>
          <cell r="Q705">
            <v>0.99990000000000001</v>
          </cell>
          <cell r="R705">
            <v>499950</v>
          </cell>
          <cell r="S705">
            <v>37776</v>
          </cell>
          <cell r="T705" t="str">
            <v>04/06-04-116-В</v>
          </cell>
          <cell r="U705" t="str">
            <v>ОАО АКБ «Башкомснаббанк»</v>
          </cell>
          <cell r="V705">
            <v>1</v>
          </cell>
          <cell r="W705">
            <v>500000</v>
          </cell>
          <cell r="X705">
            <v>37776</v>
          </cell>
          <cell r="Y705" t="str">
            <v>04/06-04-116</v>
          </cell>
          <cell r="Z705" t="str">
            <v>ВЭГУ</v>
          </cell>
          <cell r="AA705">
            <v>50</v>
          </cell>
          <cell r="AB705">
            <v>3.6503650365036507E-2</v>
          </cell>
          <cell r="AC705">
            <v>3.6503650365036507E-2</v>
          </cell>
          <cell r="AD705" t="str">
            <v>продан</v>
          </cell>
          <cell r="AF705" t="str">
            <v/>
          </cell>
          <cell r="AG705" t="str">
            <v/>
          </cell>
          <cell r="AI705" t="str">
            <v/>
          </cell>
        </row>
        <row r="706">
          <cell r="A706">
            <v>702</v>
          </cell>
          <cell r="B706" t="str">
            <v>диск</v>
          </cell>
          <cell r="C706" t="str">
            <v>51401</v>
          </cell>
          <cell r="D706" t="str">
            <v>51401`810`0`0400`0000008</v>
          </cell>
          <cell r="E706" t="str">
            <v>АКБ «Башкомснаббанк»</v>
          </cell>
          <cell r="F706" t="str">
            <v>банк</v>
          </cell>
          <cell r="G706" t="str">
            <v>2001</v>
          </cell>
          <cell r="H706" t="str">
            <v>000514</v>
          </cell>
          <cell r="I706">
            <v>37776</v>
          </cell>
          <cell r="J706">
            <v>500000</v>
          </cell>
          <cell r="K706" t="str">
            <v>Рубли РФ</v>
          </cell>
          <cell r="L706" t="str">
            <v>по предъявлении</v>
          </cell>
          <cell r="M706">
            <v>37776</v>
          </cell>
          <cell r="N706">
            <v>0</v>
          </cell>
          <cell r="P706">
            <v>499950</v>
          </cell>
          <cell r="Q706">
            <v>0.99990000000000001</v>
          </cell>
          <cell r="R706">
            <v>499950</v>
          </cell>
          <cell r="S706">
            <v>37776</v>
          </cell>
          <cell r="T706" t="str">
            <v>04/06-04-116-В</v>
          </cell>
          <cell r="U706" t="str">
            <v>ОАО АКБ «Башкомснаббанк»</v>
          </cell>
          <cell r="V706">
            <v>1</v>
          </cell>
          <cell r="W706">
            <v>500000</v>
          </cell>
          <cell r="X706">
            <v>37776</v>
          </cell>
          <cell r="Y706" t="str">
            <v>04/06-04-116</v>
          </cell>
          <cell r="Z706" t="str">
            <v>ВЭГУ</v>
          </cell>
          <cell r="AA706">
            <v>50</v>
          </cell>
          <cell r="AB706">
            <v>3.6503650365036507E-2</v>
          </cell>
          <cell r="AC706">
            <v>3.6503650365036507E-2</v>
          </cell>
          <cell r="AD706" t="str">
            <v>продан</v>
          </cell>
          <cell r="AF706" t="str">
            <v/>
          </cell>
          <cell r="AG706" t="str">
            <v/>
          </cell>
          <cell r="AI706" t="str">
            <v/>
          </cell>
        </row>
        <row r="707">
          <cell r="A707">
            <v>703</v>
          </cell>
          <cell r="B707" t="str">
            <v>диск</v>
          </cell>
          <cell r="C707" t="str">
            <v>51401</v>
          </cell>
          <cell r="D707" t="str">
            <v>51401`810`0`0400`0000008</v>
          </cell>
          <cell r="E707" t="str">
            <v>АКБ «Башкомснаббанк»</v>
          </cell>
          <cell r="F707" t="str">
            <v>банк</v>
          </cell>
          <cell r="G707" t="str">
            <v>2001</v>
          </cell>
          <cell r="H707" t="str">
            <v>000515</v>
          </cell>
          <cell r="I707">
            <v>37776</v>
          </cell>
          <cell r="J707">
            <v>500000</v>
          </cell>
          <cell r="K707" t="str">
            <v>Рубли РФ</v>
          </cell>
          <cell r="L707" t="str">
            <v>по предъявлении</v>
          </cell>
          <cell r="M707">
            <v>37776</v>
          </cell>
          <cell r="N707">
            <v>0</v>
          </cell>
          <cell r="P707">
            <v>499950</v>
          </cell>
          <cell r="Q707">
            <v>0.99990000000000001</v>
          </cell>
          <cell r="R707">
            <v>499950</v>
          </cell>
          <cell r="S707">
            <v>37776</v>
          </cell>
          <cell r="T707" t="str">
            <v>04/06-04-117-В</v>
          </cell>
          <cell r="U707" t="str">
            <v>ОАО АКБ «Башкомснаббанк»</v>
          </cell>
          <cell r="V707">
            <v>1</v>
          </cell>
          <cell r="W707">
            <v>500000</v>
          </cell>
          <cell r="X707">
            <v>37776</v>
          </cell>
          <cell r="Y707" t="str">
            <v>04/06-04-117</v>
          </cell>
          <cell r="Z707" t="str">
            <v>ВЭГУ</v>
          </cell>
          <cell r="AA707">
            <v>50</v>
          </cell>
          <cell r="AB707">
            <v>3.6503650365036507E-2</v>
          </cell>
          <cell r="AC707">
            <v>3.6503650365036507E-2</v>
          </cell>
          <cell r="AD707" t="str">
            <v>продан</v>
          </cell>
          <cell r="AF707" t="str">
            <v/>
          </cell>
          <cell r="AG707" t="str">
            <v/>
          </cell>
          <cell r="AI707" t="str">
            <v/>
          </cell>
        </row>
        <row r="708">
          <cell r="A708">
            <v>704</v>
          </cell>
          <cell r="B708" t="str">
            <v>диск</v>
          </cell>
          <cell r="C708" t="str">
            <v>51401</v>
          </cell>
          <cell r="D708" t="str">
            <v>51401`810`0`0400`0000008</v>
          </cell>
          <cell r="E708" t="str">
            <v>АКБ «Башкомснаббанк»</v>
          </cell>
          <cell r="F708" t="str">
            <v>банк</v>
          </cell>
          <cell r="G708" t="str">
            <v>2001</v>
          </cell>
          <cell r="H708" t="str">
            <v>000516</v>
          </cell>
          <cell r="I708">
            <v>37776</v>
          </cell>
          <cell r="J708">
            <v>500000</v>
          </cell>
          <cell r="K708" t="str">
            <v>Рубли РФ</v>
          </cell>
          <cell r="L708" t="str">
            <v>по предъявлении</v>
          </cell>
          <cell r="M708">
            <v>37776</v>
          </cell>
          <cell r="N708">
            <v>0</v>
          </cell>
          <cell r="P708">
            <v>499950</v>
          </cell>
          <cell r="Q708">
            <v>0.99990000000000001</v>
          </cell>
          <cell r="R708">
            <v>499950</v>
          </cell>
          <cell r="S708">
            <v>37776</v>
          </cell>
          <cell r="T708" t="str">
            <v>04/06-04-117-В</v>
          </cell>
          <cell r="U708" t="str">
            <v>ОАО АКБ «Башкомснаббанк»</v>
          </cell>
          <cell r="V708">
            <v>1</v>
          </cell>
          <cell r="W708">
            <v>500000</v>
          </cell>
          <cell r="X708">
            <v>37776</v>
          </cell>
          <cell r="Y708" t="str">
            <v>04/06-04-117</v>
          </cell>
          <cell r="Z708" t="str">
            <v>ВЭГУ</v>
          </cell>
          <cell r="AA708">
            <v>50</v>
          </cell>
          <cell r="AB708">
            <v>3.6503650365036507E-2</v>
          </cell>
          <cell r="AC708">
            <v>3.6503650365036507E-2</v>
          </cell>
          <cell r="AD708" t="str">
            <v>продан</v>
          </cell>
          <cell r="AF708" t="str">
            <v/>
          </cell>
          <cell r="AG708" t="str">
            <v/>
          </cell>
          <cell r="AI708" t="str">
            <v/>
          </cell>
        </row>
        <row r="709">
          <cell r="A709">
            <v>705</v>
          </cell>
          <cell r="B709" t="str">
            <v>диск</v>
          </cell>
          <cell r="C709" t="str">
            <v>51401</v>
          </cell>
          <cell r="D709" t="str">
            <v>51401`810`0`0400`0000008</v>
          </cell>
          <cell r="E709" t="str">
            <v>АКБ «Башкомснаббанк»</v>
          </cell>
          <cell r="F709" t="str">
            <v>банк</v>
          </cell>
          <cell r="G709" t="str">
            <v>2001</v>
          </cell>
          <cell r="H709" t="str">
            <v>000517</v>
          </cell>
          <cell r="I709">
            <v>37776</v>
          </cell>
          <cell r="J709">
            <v>500000</v>
          </cell>
          <cell r="K709" t="str">
            <v>Рубли РФ</v>
          </cell>
          <cell r="L709" t="str">
            <v>по предъявлении</v>
          </cell>
          <cell r="M709">
            <v>37776</v>
          </cell>
          <cell r="N709">
            <v>0</v>
          </cell>
          <cell r="P709">
            <v>499950</v>
          </cell>
          <cell r="Q709">
            <v>0.99990000000000001</v>
          </cell>
          <cell r="R709">
            <v>499950</v>
          </cell>
          <cell r="S709">
            <v>37776</v>
          </cell>
          <cell r="T709" t="str">
            <v>04/06-04-117-В</v>
          </cell>
          <cell r="U709" t="str">
            <v>ОАО АКБ «Башкомснаббанк»</v>
          </cell>
          <cell r="V709">
            <v>1</v>
          </cell>
          <cell r="W709">
            <v>500000</v>
          </cell>
          <cell r="X709">
            <v>37776</v>
          </cell>
          <cell r="Y709" t="str">
            <v>04/06-04-117</v>
          </cell>
          <cell r="Z709" t="str">
            <v>ВЭГУ</v>
          </cell>
          <cell r="AA709">
            <v>50</v>
          </cell>
          <cell r="AB709">
            <v>3.6503650365036507E-2</v>
          </cell>
          <cell r="AC709">
            <v>3.6503650365036507E-2</v>
          </cell>
          <cell r="AD709" t="str">
            <v>продан</v>
          </cell>
          <cell r="AF709" t="str">
            <v/>
          </cell>
          <cell r="AG709" t="str">
            <v/>
          </cell>
          <cell r="AI709" t="str">
            <v/>
          </cell>
        </row>
        <row r="710">
          <cell r="A710">
            <v>706</v>
          </cell>
          <cell r="B710" t="str">
            <v>диск</v>
          </cell>
          <cell r="C710" t="str">
            <v>51404</v>
          </cell>
          <cell r="D710" t="str">
            <v>51404`810`8`0400`0000001</v>
          </cell>
          <cell r="E710" t="str">
            <v>АКБ «Башкомснаббанк»</v>
          </cell>
          <cell r="F710" t="str">
            <v>банк</v>
          </cell>
          <cell r="G710" t="str">
            <v>2001</v>
          </cell>
          <cell r="H710" t="str">
            <v>000522</v>
          </cell>
          <cell r="I710">
            <v>37777</v>
          </cell>
          <cell r="J710">
            <v>1450610.96</v>
          </cell>
          <cell r="K710" t="str">
            <v>Рубли РФ</v>
          </cell>
          <cell r="L710" t="str">
            <v>04 сентября 2003г.</v>
          </cell>
          <cell r="M710">
            <v>37868</v>
          </cell>
          <cell r="N710">
            <v>0.14583136721535817</v>
          </cell>
          <cell r="P710">
            <v>1399720</v>
          </cell>
          <cell r="Q710">
            <v>0.96491756825000141</v>
          </cell>
          <cell r="R710">
            <v>1399720</v>
          </cell>
          <cell r="S710">
            <v>37777</v>
          </cell>
          <cell r="T710" t="str">
            <v>05/06-04-120-В</v>
          </cell>
          <cell r="U710" t="str">
            <v>ОАО АКБ «Башкомснаббанк»</v>
          </cell>
          <cell r="V710">
            <v>0.96511100000000005</v>
          </cell>
          <cell r="W710">
            <v>1400000</v>
          </cell>
          <cell r="X710">
            <v>37777</v>
          </cell>
          <cell r="Y710" t="str">
            <v>05/06-04-120</v>
          </cell>
          <cell r="Z710" t="str">
            <v>ООО Цефал-ИФК</v>
          </cell>
          <cell r="AA710">
            <v>280</v>
          </cell>
          <cell r="AB710">
            <v>0.14583136721535817</v>
          </cell>
          <cell r="AC710">
            <v>7.3014602920584121E-2</v>
          </cell>
          <cell r="AD710" t="str">
            <v>продан</v>
          </cell>
          <cell r="AF710" t="str">
            <v/>
          </cell>
          <cell r="AG710" t="str">
            <v/>
          </cell>
          <cell r="AI710" t="str">
            <v/>
          </cell>
        </row>
        <row r="711">
          <cell r="A711">
            <v>707</v>
          </cell>
          <cell r="B711" t="str">
            <v>диск</v>
          </cell>
          <cell r="C711" t="str">
            <v>51501</v>
          </cell>
          <cell r="D711" t="str">
            <v>51501`810`2`0400`0000025</v>
          </cell>
          <cell r="E711" t="str">
            <v>Общество с ограниченной ответственностью Торгово-производственное предприятие «ПРОФИ»</v>
          </cell>
          <cell r="F711" t="str">
            <v>прочие</v>
          </cell>
          <cell r="G711" t="str">
            <v>---</v>
          </cell>
          <cell r="H711" t="str">
            <v>0000601</v>
          </cell>
          <cell r="I711">
            <v>37781</v>
          </cell>
          <cell r="J711">
            <v>1209470</v>
          </cell>
          <cell r="K711" t="str">
            <v>Рубли РФ</v>
          </cell>
          <cell r="L711" t="str">
            <v>по предъявлении, но не ранее 25.06.2003г.</v>
          </cell>
          <cell r="M711">
            <v>37797</v>
          </cell>
          <cell r="N711">
            <v>0.18002864583333333</v>
          </cell>
          <cell r="P711">
            <v>1200000</v>
          </cell>
          <cell r="Q711">
            <v>0.99217012410394634</v>
          </cell>
          <cell r="R711">
            <v>1200000</v>
          </cell>
          <cell r="S711">
            <v>37781</v>
          </cell>
          <cell r="T711" t="str">
            <v>09/06-03</v>
          </cell>
          <cell r="U711" t="str">
            <v>Общество с ограниченной ответственностью Торгово производственное предприятие «ПРОФИ»</v>
          </cell>
          <cell r="V711">
            <v>1</v>
          </cell>
          <cell r="W711">
            <v>1209470</v>
          </cell>
          <cell r="X711">
            <v>37803</v>
          </cell>
          <cell r="Y711" t="str">
            <v>01/07-101</v>
          </cell>
          <cell r="Z711" t="str">
            <v>Общество с ограниченной ответственностью Торгово производственное предприятие «ПРОФИ»</v>
          </cell>
          <cell r="AA711">
            <v>9470</v>
          </cell>
          <cell r="AB711">
            <v>0.18002864583333333</v>
          </cell>
          <cell r="AC711">
            <v>0.13092992424242425</v>
          </cell>
          <cell r="AD711" t="str">
            <v>предъявлен</v>
          </cell>
          <cell r="AF711" t="str">
            <v/>
          </cell>
          <cell r="AG711" t="str">
            <v/>
          </cell>
          <cell r="AI711" t="str">
            <v/>
          </cell>
        </row>
        <row r="712">
          <cell r="A712">
            <v>708</v>
          </cell>
          <cell r="B712" t="str">
            <v>диск</v>
          </cell>
          <cell r="C712" t="str">
            <v>51504</v>
          </cell>
          <cell r="D712" t="str">
            <v>51504`810`8`0400`0000011</v>
          </cell>
          <cell r="E712" t="str">
            <v>ООО «Народная компания»</v>
          </cell>
          <cell r="F712" t="str">
            <v>прочие</v>
          </cell>
          <cell r="H712" t="str">
            <v>0000601</v>
          </cell>
          <cell r="I712">
            <v>37799</v>
          </cell>
          <cell r="J712">
            <v>5117593.1591118025</v>
          </cell>
          <cell r="K712" t="str">
            <v>Рубли РФ</v>
          </cell>
          <cell r="L712" t="str">
            <v>по предъявлении, но не ранее 15 декабря 2003г.</v>
          </cell>
          <cell r="M712">
            <v>37970</v>
          </cell>
          <cell r="N712">
            <v>0.12000046419110789</v>
          </cell>
          <cell r="P712">
            <v>4845199</v>
          </cell>
          <cell r="Q712">
            <v>0.94677299452247221</v>
          </cell>
          <cell r="R712">
            <v>4845199</v>
          </cell>
          <cell r="S712">
            <v>37799</v>
          </cell>
          <cell r="T712" t="str">
            <v>27/06-01</v>
          </cell>
          <cell r="U712" t="str">
            <v>ООО «Народная компания»</v>
          </cell>
          <cell r="V712">
            <v>0.94677299999999998</v>
          </cell>
          <cell r="W712">
            <v>4845199</v>
          </cell>
          <cell r="X712">
            <v>37895</v>
          </cell>
          <cell r="Y712" t="str">
            <v>01/10-09</v>
          </cell>
          <cell r="Z712" t="str">
            <v>ООО «Фирма «Башкирские инвестиции»</v>
          </cell>
          <cell r="AA712">
            <v>0</v>
          </cell>
          <cell r="AB712">
            <v>0.12000046419110789</v>
          </cell>
          <cell r="AC712">
            <v>0</v>
          </cell>
          <cell r="AD712" t="str">
            <v>продан</v>
          </cell>
          <cell r="AF712" t="str">
            <v/>
          </cell>
          <cell r="AG712" t="str">
            <v/>
          </cell>
          <cell r="AI712" t="str">
            <v/>
          </cell>
        </row>
        <row r="713">
          <cell r="A713">
            <v>709</v>
          </cell>
          <cell r="B713" t="str">
            <v>диск</v>
          </cell>
          <cell r="C713" t="str">
            <v>51404</v>
          </cell>
          <cell r="D713" t="str">
            <v>51404`810`4`0400`0000003</v>
          </cell>
          <cell r="E713" t="str">
            <v>ОАО «УралСиб»</v>
          </cell>
          <cell r="F713" t="str">
            <v>банк</v>
          </cell>
          <cell r="G713" t="str">
            <v>1000</v>
          </cell>
          <cell r="H713" t="str">
            <v>0069383</v>
          </cell>
          <cell r="I713">
            <v>37739</v>
          </cell>
          <cell r="J713">
            <v>5000000</v>
          </cell>
          <cell r="K713" t="str">
            <v>Рубли РФ</v>
          </cell>
          <cell r="L713" t="str">
            <v>по предъявлении, но не ранее 18.11.2003г.</v>
          </cell>
          <cell r="M713">
            <v>37943</v>
          </cell>
          <cell r="N713">
            <v>8.0999731102736061E-2</v>
          </cell>
          <cell r="P713">
            <v>4837885</v>
          </cell>
          <cell r="Q713">
            <v>0.96757700000000002</v>
          </cell>
          <cell r="R713">
            <v>4837885</v>
          </cell>
          <cell r="S713">
            <v>37792</v>
          </cell>
          <cell r="T713" t="str">
            <v>20/06-01</v>
          </cell>
          <cell r="U713" t="str">
            <v>ЗАО «ОЛМА-ХОЛДИНГ»</v>
          </cell>
          <cell r="V713">
            <v>1</v>
          </cell>
          <cell r="W713">
            <v>5000000</v>
          </cell>
          <cell r="X713">
            <v>37943</v>
          </cell>
          <cell r="Y713" t="str">
            <v>18/11-преду</v>
          </cell>
          <cell r="Z713" t="str">
            <v>ОАО «УралСиб»</v>
          </cell>
          <cell r="AA713">
            <v>162115</v>
          </cell>
          <cell r="AB713">
            <v>8.0999731102736061E-2</v>
          </cell>
          <cell r="AC713">
            <v>8.0999731102736061E-2</v>
          </cell>
          <cell r="AD713" t="str">
            <v>предъявлен</v>
          </cell>
          <cell r="AG713" t="str">
            <v/>
          </cell>
          <cell r="AI713" t="str">
            <v/>
          </cell>
        </row>
        <row r="714">
          <cell r="A714">
            <v>710</v>
          </cell>
          <cell r="B714" t="str">
            <v>диск</v>
          </cell>
          <cell r="C714" t="str">
            <v>51405</v>
          </cell>
          <cell r="D714" t="str">
            <v>51405`810`5`0400`0000012</v>
          </cell>
          <cell r="E714" t="str">
            <v>ОАО «Башэкономбанк»</v>
          </cell>
          <cell r="F714" t="str">
            <v>банк</v>
          </cell>
          <cell r="G714" t="str">
            <v>БЭБ</v>
          </cell>
          <cell r="H714" t="str">
            <v>0015582</v>
          </cell>
          <cell r="I714">
            <v>37802</v>
          </cell>
          <cell r="J714">
            <v>9000000</v>
          </cell>
          <cell r="K714" t="str">
            <v>Рубли РФ</v>
          </cell>
          <cell r="L714" t="str">
            <v>по предъявлении, но не ранее 29.06.2004г.</v>
          </cell>
          <cell r="M714">
            <v>38167</v>
          </cell>
          <cell r="N714">
            <v>0.19000019040003047</v>
          </cell>
          <cell r="P714">
            <v>7563024</v>
          </cell>
          <cell r="Q714">
            <v>0.84033599999999997</v>
          </cell>
          <cell r="R714">
            <v>7563024</v>
          </cell>
          <cell r="S714">
            <v>37802</v>
          </cell>
          <cell r="T714" t="str">
            <v>90-В-2003</v>
          </cell>
          <cell r="U714" t="str">
            <v>ОАО «Башэкономбанк»</v>
          </cell>
          <cell r="V714">
            <v>0.84645999999999999</v>
          </cell>
          <cell r="W714">
            <v>7618140.8300000001</v>
          </cell>
          <cell r="X714">
            <v>37816</v>
          </cell>
          <cell r="Y714" t="str">
            <v>14/07-1000</v>
          </cell>
          <cell r="Z714" t="str">
            <v>ОАО «Башэкономбанк»</v>
          </cell>
          <cell r="AA714">
            <v>55116.830000000075</v>
          </cell>
          <cell r="AB714">
            <v>0.19000019040003047</v>
          </cell>
          <cell r="AC714">
            <v>0.18999999159444333</v>
          </cell>
          <cell r="AD714" t="str">
            <v>продан</v>
          </cell>
          <cell r="AF714" t="str">
            <v/>
          </cell>
          <cell r="AG714" t="str">
            <v/>
          </cell>
          <cell r="AI714" t="str">
            <v/>
          </cell>
        </row>
        <row r="715">
          <cell r="A715">
            <v>711</v>
          </cell>
          <cell r="B715" t="str">
            <v>диск</v>
          </cell>
          <cell r="C715" t="str">
            <v>51405</v>
          </cell>
          <cell r="D715" t="str">
            <v>51405`810`5`0400`0000012</v>
          </cell>
          <cell r="E715" t="str">
            <v>ОАО «Башэкономбанк»</v>
          </cell>
          <cell r="F715" t="str">
            <v>банк</v>
          </cell>
          <cell r="G715" t="str">
            <v>БЭБ</v>
          </cell>
          <cell r="H715" t="str">
            <v>0015583</v>
          </cell>
          <cell r="I715">
            <v>37802</v>
          </cell>
          <cell r="J715">
            <v>1000000</v>
          </cell>
          <cell r="K715" t="str">
            <v>Рубли РФ</v>
          </cell>
          <cell r="L715" t="str">
            <v>по предъявлении, но не ранее 29.06.2004г.</v>
          </cell>
          <cell r="M715">
            <v>38167</v>
          </cell>
          <cell r="N715">
            <v>0.19000019040003047</v>
          </cell>
          <cell r="P715">
            <v>840336</v>
          </cell>
          <cell r="Q715">
            <v>0.84033599999999997</v>
          </cell>
          <cell r="R715">
            <v>840336</v>
          </cell>
          <cell r="S715">
            <v>37802</v>
          </cell>
          <cell r="T715" t="str">
            <v>90-В-2003</v>
          </cell>
          <cell r="U715" t="str">
            <v>ОАО «Башэкономбанк»</v>
          </cell>
          <cell r="V715">
            <v>0.84033599999999997</v>
          </cell>
          <cell r="W715">
            <v>840336</v>
          </cell>
          <cell r="X715">
            <v>37802</v>
          </cell>
          <cell r="Y715" t="str">
            <v>30/06-04</v>
          </cell>
          <cell r="Z715" t="str">
            <v>ООО «Народная компания»</v>
          </cell>
          <cell r="AA715">
            <v>0</v>
          </cell>
          <cell r="AB715">
            <v>0.19000019040003047</v>
          </cell>
          <cell r="AC715">
            <v>0</v>
          </cell>
          <cell r="AD715" t="str">
            <v>обменен</v>
          </cell>
          <cell r="AF715" t="str">
            <v/>
          </cell>
          <cell r="AG715" t="str">
            <v/>
          </cell>
          <cell r="AI715" t="str">
            <v/>
          </cell>
        </row>
        <row r="716">
          <cell r="A716">
            <v>712</v>
          </cell>
          <cell r="B716" t="str">
            <v>диск</v>
          </cell>
          <cell r="C716" t="str">
            <v>51504</v>
          </cell>
          <cell r="D716" t="str">
            <v>51504`810`8`0400`0000011</v>
          </cell>
          <cell r="E716" t="str">
            <v>ООО «Народная компания»</v>
          </cell>
          <cell r="F716" t="str">
            <v>прочие</v>
          </cell>
          <cell r="H716" t="str">
            <v>0000602</v>
          </cell>
          <cell r="I716">
            <v>37802</v>
          </cell>
          <cell r="J716">
            <v>865753.29</v>
          </cell>
          <cell r="K716" t="str">
            <v>Рубли РФ</v>
          </cell>
          <cell r="L716" t="str">
            <v>по предъявлении, но не ранее 30.09.2003г.</v>
          </cell>
          <cell r="M716">
            <v>37894</v>
          </cell>
          <cell r="N716">
            <v>0.12000001823804655</v>
          </cell>
          <cell r="P716">
            <v>840336</v>
          </cell>
          <cell r="Q716">
            <v>0.97064141679438487</v>
          </cell>
          <cell r="R716">
            <v>840336</v>
          </cell>
          <cell r="S716">
            <v>37802</v>
          </cell>
          <cell r="T716" t="str">
            <v>30/06-04</v>
          </cell>
          <cell r="U716" t="str">
            <v>ООО «Народная компания»</v>
          </cell>
          <cell r="V716">
            <v>0.97064099999999998</v>
          </cell>
          <cell r="W716">
            <v>840336</v>
          </cell>
          <cell r="X716">
            <v>37812</v>
          </cell>
          <cell r="Y716" t="str">
            <v>10/07-01</v>
          </cell>
          <cell r="Z716" t="str">
            <v>ООО «Народная компания»</v>
          </cell>
          <cell r="AA716">
            <v>0</v>
          </cell>
          <cell r="AB716">
            <v>0.12000001823804655</v>
          </cell>
          <cell r="AC716">
            <v>0</v>
          </cell>
          <cell r="AD716" t="str">
            <v>обменен</v>
          </cell>
          <cell r="AF716" t="str">
            <v/>
          </cell>
          <cell r="AG716" t="str">
            <v/>
          </cell>
          <cell r="AI716" t="str">
            <v/>
          </cell>
        </row>
        <row r="717">
          <cell r="A717">
            <v>713</v>
          </cell>
          <cell r="B717" t="str">
            <v>диск</v>
          </cell>
          <cell r="C717" t="str">
            <v>51403</v>
          </cell>
          <cell r="D717" t="str">
            <v>51403`810`8`0400`0000002</v>
          </cell>
          <cell r="E717" t="str">
            <v>АКБ «Башкомснаббанк»</v>
          </cell>
          <cell r="F717" t="str">
            <v>банк</v>
          </cell>
          <cell r="G717" t="str">
            <v>2001</v>
          </cell>
          <cell r="H717" t="str">
            <v>000539</v>
          </cell>
          <cell r="I717">
            <v>37803</v>
          </cell>
          <cell r="J717">
            <v>5178360</v>
          </cell>
          <cell r="K717" t="str">
            <v>Рубли РФ</v>
          </cell>
          <cell r="L717" t="str">
            <v>01 сентября 2003г.</v>
          </cell>
          <cell r="M717">
            <v>37865</v>
          </cell>
          <cell r="N717">
            <v>0.21122418031993492</v>
          </cell>
          <cell r="P717">
            <v>4999000</v>
          </cell>
          <cell r="Q717">
            <v>0.96536355139465002</v>
          </cell>
          <cell r="R717">
            <v>4999000</v>
          </cell>
          <cell r="S717">
            <v>37803</v>
          </cell>
          <cell r="T717" t="str">
            <v>04-135-В</v>
          </cell>
          <cell r="U717" t="str">
            <v>ОАО АКБ «Башкомснаббанк»</v>
          </cell>
          <cell r="V717">
            <v>0.965557</v>
          </cell>
          <cell r="W717">
            <v>5000000</v>
          </cell>
          <cell r="X717">
            <v>37803</v>
          </cell>
          <cell r="Y717" t="str">
            <v>04-135</v>
          </cell>
          <cell r="Z717" t="str">
            <v>ООО «Фирма «Башкирские инвестиции»</v>
          </cell>
          <cell r="AA717">
            <v>1000</v>
          </cell>
          <cell r="AB717">
            <v>0.21122418031993492</v>
          </cell>
          <cell r="AC717">
            <v>7.3014602920584121E-2</v>
          </cell>
          <cell r="AD717" t="str">
            <v>продан</v>
          </cell>
          <cell r="AF717" t="str">
            <v/>
          </cell>
          <cell r="AG717" t="str">
            <v/>
          </cell>
          <cell r="AI717" t="str">
            <v/>
          </cell>
        </row>
        <row r="718">
          <cell r="A718">
            <v>714</v>
          </cell>
          <cell r="B718" t="str">
            <v>диск</v>
          </cell>
          <cell r="C718" t="str">
            <v>51403</v>
          </cell>
          <cell r="D718" t="str">
            <v>51403`810`8`0400`0000002</v>
          </cell>
          <cell r="E718" t="str">
            <v>АКБ «Башкомснаббанк»</v>
          </cell>
          <cell r="F718" t="str">
            <v>банк</v>
          </cell>
          <cell r="G718" t="str">
            <v>2001</v>
          </cell>
          <cell r="H718" t="str">
            <v>000540</v>
          </cell>
          <cell r="I718">
            <v>37803</v>
          </cell>
          <cell r="J718">
            <v>5178360</v>
          </cell>
          <cell r="K718" t="str">
            <v>Рубли РФ</v>
          </cell>
          <cell r="L718" t="str">
            <v>01 сентября 2003г.</v>
          </cell>
          <cell r="M718">
            <v>37865</v>
          </cell>
          <cell r="N718">
            <v>0.21122418031993492</v>
          </cell>
          <cell r="P718">
            <v>4999000</v>
          </cell>
          <cell r="Q718">
            <v>0.96536355139465002</v>
          </cell>
          <cell r="R718">
            <v>4999000</v>
          </cell>
          <cell r="S718">
            <v>37803</v>
          </cell>
          <cell r="T718" t="str">
            <v>04-135-В</v>
          </cell>
          <cell r="U718" t="str">
            <v>ОАО АКБ «Башкомснаббанк»</v>
          </cell>
          <cell r="V718">
            <v>0.965557</v>
          </cell>
          <cell r="W718">
            <v>5000000</v>
          </cell>
          <cell r="X718">
            <v>37803</v>
          </cell>
          <cell r="Y718" t="str">
            <v>04-135</v>
          </cell>
          <cell r="Z718" t="str">
            <v>ООО «Фирма «Башкирские инвестиции»</v>
          </cell>
          <cell r="AA718">
            <v>1000</v>
          </cell>
          <cell r="AB718">
            <v>0.21122418031993492</v>
          </cell>
          <cell r="AC718">
            <v>7.3014602920584121E-2</v>
          </cell>
          <cell r="AD718" t="str">
            <v>продан</v>
          </cell>
          <cell r="AF718" t="str">
            <v/>
          </cell>
          <cell r="AG718" t="str">
            <v/>
          </cell>
          <cell r="AI718" t="str">
            <v/>
          </cell>
        </row>
        <row r="719">
          <cell r="A719">
            <v>715</v>
          </cell>
          <cell r="B719" t="str">
            <v>диск</v>
          </cell>
          <cell r="C719" t="str">
            <v>51403</v>
          </cell>
          <cell r="D719" t="str">
            <v>51403`810`8`0400`0000002</v>
          </cell>
          <cell r="E719" t="str">
            <v>АКБ «Башкомснаббанк»</v>
          </cell>
          <cell r="F719" t="str">
            <v>банк</v>
          </cell>
          <cell r="G719" t="str">
            <v>2001</v>
          </cell>
          <cell r="H719" t="str">
            <v>000541</v>
          </cell>
          <cell r="I719">
            <v>37803</v>
          </cell>
          <cell r="J719">
            <v>5178360</v>
          </cell>
          <cell r="K719" t="str">
            <v>Рубли РФ</v>
          </cell>
          <cell r="L719" t="str">
            <v>01 сентября 2003г.</v>
          </cell>
          <cell r="M719">
            <v>37865</v>
          </cell>
          <cell r="N719">
            <v>0.21122418031993492</v>
          </cell>
          <cell r="P719">
            <v>4999000</v>
          </cell>
          <cell r="Q719">
            <v>0.96536355139465002</v>
          </cell>
          <cell r="R719">
            <v>4999000</v>
          </cell>
          <cell r="S719">
            <v>37803</v>
          </cell>
          <cell r="T719" t="str">
            <v>04-135-В</v>
          </cell>
          <cell r="U719" t="str">
            <v>ОАО АКБ «Башкомснаббанк»</v>
          </cell>
          <cell r="V719">
            <v>0.965557</v>
          </cell>
          <cell r="W719">
            <v>5000000</v>
          </cell>
          <cell r="X719">
            <v>37803</v>
          </cell>
          <cell r="Y719" t="str">
            <v>04-135</v>
          </cell>
          <cell r="Z719" t="str">
            <v>ООО «Фирма «Башкирские инвестиции»</v>
          </cell>
          <cell r="AA719">
            <v>1000</v>
          </cell>
          <cell r="AB719">
            <v>0.21122418031993492</v>
          </cell>
          <cell r="AC719">
            <v>7.3014602920584121E-2</v>
          </cell>
          <cell r="AD719" t="str">
            <v>продан</v>
          </cell>
          <cell r="AF719" t="str">
            <v/>
          </cell>
          <cell r="AG719" t="str">
            <v/>
          </cell>
          <cell r="AI719" t="str">
            <v/>
          </cell>
        </row>
        <row r="720">
          <cell r="A720">
            <v>716</v>
          </cell>
          <cell r="B720" t="str">
            <v>диск</v>
          </cell>
          <cell r="C720" t="str">
            <v>51502</v>
          </cell>
          <cell r="D720" t="str">
            <v>51502`810`3`0400`0000018</v>
          </cell>
          <cell r="E720" t="str">
            <v>Общество с ограниченной ответственностью Торгово-производственное предприятие «ПРОФИ»</v>
          </cell>
          <cell r="F720" t="str">
            <v>прочие</v>
          </cell>
          <cell r="H720" t="str">
            <v>0000701</v>
          </cell>
          <cell r="I720">
            <v>37804</v>
          </cell>
          <cell r="J720">
            <v>2028602.74</v>
          </cell>
          <cell r="K720" t="str">
            <v>Рубли РФ</v>
          </cell>
          <cell r="L720" t="str">
            <v>по предъявлению, но не ранее 31.07.2003г.</v>
          </cell>
          <cell r="M720">
            <v>37833</v>
          </cell>
          <cell r="N720">
            <v>0.18000000172413788</v>
          </cell>
          <cell r="P720">
            <v>2000000</v>
          </cell>
          <cell r="Q720">
            <v>0.98590027537870717</v>
          </cell>
          <cell r="R720">
            <v>2000000</v>
          </cell>
          <cell r="S720">
            <v>37804</v>
          </cell>
          <cell r="T720" t="str">
            <v>02/07-01</v>
          </cell>
          <cell r="U720" t="str">
            <v>Общество с ограниченной ответственностью Торгово производственное предприятие «ПРОФИ»</v>
          </cell>
          <cell r="V720">
            <v>1</v>
          </cell>
          <cell r="W720">
            <v>2028602.74</v>
          </cell>
          <cell r="X720">
            <v>37832</v>
          </cell>
          <cell r="Y720" t="str">
            <v>30/07-1007</v>
          </cell>
          <cell r="Z720" t="str">
            <v>Общество с ограниченной ответственностью Торгово производственное предприятие «ПРОФИ»</v>
          </cell>
          <cell r="AA720">
            <v>28602.739999999991</v>
          </cell>
          <cell r="AB720">
            <v>0.18000000172413788</v>
          </cell>
          <cell r="AC720">
            <v>0.18642857321428566</v>
          </cell>
          <cell r="AD720" t="str">
            <v>предъявлен</v>
          </cell>
          <cell r="AF720" t="str">
            <v/>
          </cell>
          <cell r="AG720" t="str">
            <v/>
          </cell>
          <cell r="AI720" t="str">
            <v/>
          </cell>
        </row>
        <row r="721">
          <cell r="A721">
            <v>717</v>
          </cell>
          <cell r="B721" t="str">
            <v>диск</v>
          </cell>
          <cell r="C721" t="str">
            <v>51505</v>
          </cell>
          <cell r="D721" t="str">
            <v>51505`810`1`0400`0000008</v>
          </cell>
          <cell r="E721" t="str">
            <v>ЗАО «Компания «Уфаойл»</v>
          </cell>
          <cell r="F721" t="str">
            <v>прочие</v>
          </cell>
          <cell r="H721" t="str">
            <v>00011</v>
          </cell>
          <cell r="I721">
            <v>37803</v>
          </cell>
          <cell r="J721">
            <v>1714164.8</v>
          </cell>
          <cell r="K721" t="str">
            <v>Рубли РФ</v>
          </cell>
          <cell r="L721" t="str">
            <v>по предъявлении, но не ранее 17.02.2004г.</v>
          </cell>
          <cell r="M721">
            <v>38034</v>
          </cell>
          <cell r="N721">
            <v>0.1980000021504591</v>
          </cell>
          <cell r="P721">
            <v>1523282.85</v>
          </cell>
          <cell r="Q721">
            <v>0.88864434154755723</v>
          </cell>
          <cell r="R721">
            <v>1523282.85</v>
          </cell>
          <cell r="S721">
            <v>37803</v>
          </cell>
          <cell r="T721" t="str">
            <v>01/07-05</v>
          </cell>
          <cell r="U721" t="str">
            <v>ЗАО «Компания «Уфаойл»</v>
          </cell>
          <cell r="V721">
            <v>0.92581500000000005</v>
          </cell>
          <cell r="W721">
            <v>1587000</v>
          </cell>
          <cell r="X721">
            <v>37925</v>
          </cell>
          <cell r="Y721" t="str">
            <v>31/10-06</v>
          </cell>
          <cell r="Z721" t="str">
            <v>ООО «Народная компания»</v>
          </cell>
          <cell r="AA721">
            <v>63717.149999999907</v>
          </cell>
          <cell r="AB721">
            <v>0.1980000021504591</v>
          </cell>
          <cell r="AC721">
            <v>0.12514365160658655</v>
          </cell>
          <cell r="AD721" t="str">
            <v>продан</v>
          </cell>
          <cell r="AF721" t="str">
            <v/>
          </cell>
          <cell r="AG721" t="str">
            <v/>
          </cell>
          <cell r="AI721" t="str">
            <v/>
          </cell>
        </row>
        <row r="722">
          <cell r="A722">
            <v>718</v>
          </cell>
          <cell r="B722" t="str">
            <v>диск</v>
          </cell>
          <cell r="C722" t="str">
            <v>51505</v>
          </cell>
          <cell r="D722" t="str">
            <v>51505`810`8`0400`0000007</v>
          </cell>
          <cell r="E722" t="str">
            <v>ЗАО «Правовед»</v>
          </cell>
          <cell r="F722" t="str">
            <v>прочие</v>
          </cell>
          <cell r="G722" t="str">
            <v>---</v>
          </cell>
          <cell r="H722" t="str">
            <v>0000004</v>
          </cell>
          <cell r="I722">
            <v>37643</v>
          </cell>
          <cell r="J722">
            <v>5232500</v>
          </cell>
          <cell r="K722" t="str">
            <v>Рубли РФ</v>
          </cell>
          <cell r="L722" t="str">
            <v>по предъявлении, но не ранее 22.01.2004г.</v>
          </cell>
          <cell r="M722">
            <v>38008</v>
          </cell>
          <cell r="N722">
            <v>0.26970443349753692</v>
          </cell>
          <cell r="P722">
            <v>4550000</v>
          </cell>
          <cell r="Q722">
            <v>0.86956521739130432</v>
          </cell>
          <cell r="R722">
            <v>4550000</v>
          </cell>
          <cell r="S722">
            <v>37805</v>
          </cell>
          <cell r="T722" t="str">
            <v>03/07-03</v>
          </cell>
          <cell r="U722" t="str">
            <v>ООО «Фирма «Башкирские инвестиции»</v>
          </cell>
          <cell r="V722">
            <v>0.86956500000000003</v>
          </cell>
          <cell r="W722">
            <v>4550000</v>
          </cell>
          <cell r="X722">
            <v>37895</v>
          </cell>
          <cell r="Y722" t="str">
            <v>01/10-09</v>
          </cell>
          <cell r="Z722" t="str">
            <v>ООО «Фирма «Башкирские инвестиции»</v>
          </cell>
          <cell r="AA722">
            <v>0</v>
          </cell>
          <cell r="AB722">
            <v>0.26970443349753692</v>
          </cell>
          <cell r="AC722">
            <v>0</v>
          </cell>
          <cell r="AD722" t="str">
            <v>продан</v>
          </cell>
          <cell r="AF722" t="str">
            <v/>
          </cell>
          <cell r="AG722" t="str">
            <v/>
          </cell>
          <cell r="AI722" t="str">
            <v/>
          </cell>
        </row>
        <row r="723">
          <cell r="A723">
            <v>719</v>
          </cell>
          <cell r="B723" t="str">
            <v>диск</v>
          </cell>
          <cell r="C723" t="str">
            <v>51501</v>
          </cell>
          <cell r="D723" t="str">
            <v>51501`810`1`0400`0000015</v>
          </cell>
          <cell r="E723" t="str">
            <v>ЗАО «Правовед»</v>
          </cell>
          <cell r="F723" t="str">
            <v>прочие</v>
          </cell>
          <cell r="G723" t="str">
            <v>---</v>
          </cell>
          <cell r="H723" t="str">
            <v>0000203</v>
          </cell>
          <cell r="I723">
            <v>37672</v>
          </cell>
          <cell r="J723">
            <v>296800</v>
          </cell>
          <cell r="K723" t="str">
            <v>Рубли РФ</v>
          </cell>
          <cell r="L723" t="str">
            <v>по предъявлении, но не ранее 20.02.2004г.</v>
          </cell>
          <cell r="M723">
            <v>38039</v>
          </cell>
          <cell r="N723">
            <v>0.18717948717948718</v>
          </cell>
          <cell r="P723">
            <v>265000</v>
          </cell>
          <cell r="Q723">
            <v>0.8928571428571429</v>
          </cell>
          <cell r="R723">
            <v>265000</v>
          </cell>
          <cell r="S723">
            <v>37805</v>
          </cell>
          <cell r="T723" t="str">
            <v>03/07-03</v>
          </cell>
          <cell r="U723" t="str">
            <v>ООО «Фирма «Башкирские инвестиции»</v>
          </cell>
          <cell r="V723">
            <v>0.89285700000000001</v>
          </cell>
          <cell r="W723">
            <v>265000</v>
          </cell>
          <cell r="X723">
            <v>38044</v>
          </cell>
          <cell r="Y723" t="str">
            <v>27/02-09</v>
          </cell>
          <cell r="Z723" t="str">
            <v>ООО "Проф-Трейд"</v>
          </cell>
          <cell r="AA723">
            <v>0</v>
          </cell>
          <cell r="AB723">
            <v>0.18717948717948718</v>
          </cell>
          <cell r="AC723">
            <v>0</v>
          </cell>
          <cell r="AD723" t="str">
            <v>продан</v>
          </cell>
          <cell r="AE723">
            <v>1</v>
          </cell>
          <cell r="AF723">
            <v>2650</v>
          </cell>
          <cell r="AG723" t="str">
            <v/>
          </cell>
          <cell r="AI723" t="str">
            <v/>
          </cell>
        </row>
        <row r="724">
          <cell r="A724">
            <v>720</v>
          </cell>
          <cell r="B724" t="str">
            <v>диск</v>
          </cell>
          <cell r="C724" t="str">
            <v>51501</v>
          </cell>
          <cell r="D724" t="str">
            <v>51501`810`7`0400`0000033</v>
          </cell>
          <cell r="E724" t="str">
            <v>ОАО «Сибайский мясокомбинат»</v>
          </cell>
          <cell r="F724" t="str">
            <v>прочие</v>
          </cell>
          <cell r="G724" t="str">
            <v>СМ</v>
          </cell>
          <cell r="H724" t="str">
            <v>0000201</v>
          </cell>
          <cell r="I724">
            <v>37644</v>
          </cell>
          <cell r="J724">
            <v>3281545</v>
          </cell>
          <cell r="K724" t="str">
            <v>Рубли РФ</v>
          </cell>
          <cell r="L724" t="str">
            <v>по предъявлении, но не ранее 25.11.2003г.</v>
          </cell>
          <cell r="M724">
            <v>37950</v>
          </cell>
          <cell r="N724">
            <v>0.21167862798036063</v>
          </cell>
          <cell r="P724">
            <v>3027000</v>
          </cell>
          <cell r="Q724">
            <v>0.92243135474296412</v>
          </cell>
          <cell r="R724">
            <v>3027000</v>
          </cell>
          <cell r="S724">
            <v>37805</v>
          </cell>
          <cell r="T724" t="str">
            <v>03/07-03</v>
          </cell>
          <cell r="U724" t="str">
            <v>ООО «Фирма «Башкирские инвестиции»</v>
          </cell>
          <cell r="V724">
            <v>1</v>
          </cell>
          <cell r="W724">
            <v>3281545</v>
          </cell>
          <cell r="X724">
            <v>38103</v>
          </cell>
          <cell r="Y724" t="str">
            <v>26/04-предсиб</v>
          </cell>
          <cell r="Z724" t="str">
            <v>ОАО «Сибайский мясокомбинат»</v>
          </cell>
          <cell r="AA724">
            <v>254545</v>
          </cell>
          <cell r="AB724">
            <v>0.21167862798036063</v>
          </cell>
          <cell r="AC724">
            <v>0.10299799012467213</v>
          </cell>
          <cell r="AD724" t="str">
            <v>предъявлен</v>
          </cell>
          <cell r="AE724">
            <v>1</v>
          </cell>
          <cell r="AF724">
            <v>30270</v>
          </cell>
          <cell r="AG724" t="str">
            <v/>
          </cell>
          <cell r="AI724" t="str">
            <v/>
          </cell>
        </row>
        <row r="725">
          <cell r="A725">
            <v>721</v>
          </cell>
          <cell r="B725" t="str">
            <v>диск</v>
          </cell>
          <cell r="C725" t="str">
            <v>51506</v>
          </cell>
          <cell r="D725" t="str">
            <v>51506`810`3`0400`0000001</v>
          </cell>
          <cell r="E725" t="str">
            <v>ООО «ИнвестКапиталСервис»</v>
          </cell>
          <cell r="F725" t="str">
            <v>прочие</v>
          </cell>
          <cell r="G725" t="str">
            <v>---</v>
          </cell>
          <cell r="H725" t="str">
            <v>0000301</v>
          </cell>
          <cell r="I725">
            <v>37694</v>
          </cell>
          <cell r="J725">
            <v>296000</v>
          </cell>
          <cell r="K725" t="str">
            <v>Рубли РФ</v>
          </cell>
          <cell r="L725" t="str">
            <v>по предъявлении, но не ранее 13.03.2006г.</v>
          </cell>
          <cell r="M725">
            <v>38789</v>
          </cell>
          <cell r="N725">
            <v>0.17804878048780487</v>
          </cell>
          <cell r="P725">
            <v>200000</v>
          </cell>
          <cell r="Q725">
            <v>0.67567567567567566</v>
          </cell>
          <cell r="R725">
            <v>200000</v>
          </cell>
          <cell r="S725">
            <v>37805</v>
          </cell>
          <cell r="T725" t="str">
            <v>03/07-03</v>
          </cell>
          <cell r="U725" t="str">
            <v>ООО «Фирма «Башкирские инвестиции»</v>
          </cell>
          <cell r="V725">
            <v>0.82683799999999996</v>
          </cell>
          <cell r="W725">
            <v>244744</v>
          </cell>
          <cell r="X725">
            <v>38351</v>
          </cell>
          <cell r="Y725" t="str">
            <v>30/12-04</v>
          </cell>
          <cell r="Z725" t="str">
            <v>ООО «ИнвестКапиталСервис»</v>
          </cell>
          <cell r="AA725">
            <v>44744</v>
          </cell>
          <cell r="AB725">
            <v>0.17804878048780487</v>
          </cell>
          <cell r="AC725">
            <v>0.14955641025641025</v>
          </cell>
          <cell r="AD725" t="str">
            <v>продан</v>
          </cell>
          <cell r="AE725">
            <v>1</v>
          </cell>
          <cell r="AF725">
            <v>2000</v>
          </cell>
          <cell r="AG725" t="str">
            <v>51510`810`_`0400`0000721</v>
          </cell>
          <cell r="AI725" t="str">
            <v/>
          </cell>
        </row>
        <row r="726">
          <cell r="A726">
            <v>722</v>
          </cell>
          <cell r="B726" t="str">
            <v>диск</v>
          </cell>
          <cell r="C726" t="str">
            <v>51506</v>
          </cell>
          <cell r="D726" t="str">
            <v>51506`810`3`0400`0000001</v>
          </cell>
          <cell r="E726" t="str">
            <v>ООО «ИнвестКапиталСервис»</v>
          </cell>
          <cell r="F726" t="str">
            <v>прочие</v>
          </cell>
          <cell r="G726" t="str">
            <v>---</v>
          </cell>
          <cell r="H726" t="str">
            <v>0000302</v>
          </cell>
          <cell r="I726">
            <v>37694</v>
          </cell>
          <cell r="J726">
            <v>296000</v>
          </cell>
          <cell r="K726" t="str">
            <v>Рубли РФ</v>
          </cell>
          <cell r="L726" t="str">
            <v>по предъявлении, но не ранее 13.03.2006г.</v>
          </cell>
          <cell r="M726">
            <v>38789</v>
          </cell>
          <cell r="N726">
            <v>0.17804878048780487</v>
          </cell>
          <cell r="P726">
            <v>200000</v>
          </cell>
          <cell r="Q726">
            <v>0.67567567567567566</v>
          </cell>
          <cell r="R726">
            <v>200000</v>
          </cell>
          <cell r="S726">
            <v>37805</v>
          </cell>
          <cell r="T726" t="str">
            <v>03/07-03</v>
          </cell>
          <cell r="U726" t="str">
            <v>ООО «Фирма «Башкирские инвестиции»</v>
          </cell>
          <cell r="V726">
            <v>0.82683799999999996</v>
          </cell>
          <cell r="W726">
            <v>244744</v>
          </cell>
          <cell r="X726">
            <v>38351</v>
          </cell>
          <cell r="Y726" t="str">
            <v>30/12-04</v>
          </cell>
          <cell r="Z726" t="str">
            <v>ООО «ИнвестКапиталСервис»</v>
          </cell>
          <cell r="AA726">
            <v>44744</v>
          </cell>
          <cell r="AB726">
            <v>0.17804878048780487</v>
          </cell>
          <cell r="AC726">
            <v>0.14955641025641025</v>
          </cell>
          <cell r="AD726" t="str">
            <v>продан</v>
          </cell>
          <cell r="AE726">
            <v>1</v>
          </cell>
          <cell r="AF726">
            <v>2000</v>
          </cell>
          <cell r="AG726" t="str">
            <v>51510`810`_`0400`0000722</v>
          </cell>
          <cell r="AI726" t="str">
            <v/>
          </cell>
        </row>
        <row r="727">
          <cell r="A727">
            <v>723</v>
          </cell>
          <cell r="B727" t="str">
            <v>диск</v>
          </cell>
          <cell r="C727" t="str">
            <v>51506</v>
          </cell>
          <cell r="D727" t="str">
            <v>51506`810`3`0400`0000001</v>
          </cell>
          <cell r="E727" t="str">
            <v>ООО «ИнвестКапиталСервис»</v>
          </cell>
          <cell r="F727" t="str">
            <v>прочие</v>
          </cell>
          <cell r="G727" t="str">
            <v>---</v>
          </cell>
          <cell r="H727" t="str">
            <v>0000303</v>
          </cell>
          <cell r="I727">
            <v>37694</v>
          </cell>
          <cell r="J727">
            <v>296000</v>
          </cell>
          <cell r="K727" t="str">
            <v>Рубли РФ</v>
          </cell>
          <cell r="L727" t="str">
            <v>по предъявлении, но не ранее 13.03.2006г.</v>
          </cell>
          <cell r="M727">
            <v>38789</v>
          </cell>
          <cell r="N727">
            <v>0.17804878048780487</v>
          </cell>
          <cell r="P727">
            <v>200000</v>
          </cell>
          <cell r="Q727">
            <v>0.67567567567567566</v>
          </cell>
          <cell r="R727">
            <v>200000</v>
          </cell>
          <cell r="S727">
            <v>37805</v>
          </cell>
          <cell r="T727" t="str">
            <v>03/07-03</v>
          </cell>
          <cell r="U727" t="str">
            <v>ООО «Фирма «Башкирские инвестиции»</v>
          </cell>
          <cell r="V727">
            <v>0.67567600000000005</v>
          </cell>
          <cell r="W727">
            <v>200000</v>
          </cell>
          <cell r="X727">
            <v>37834</v>
          </cell>
          <cell r="Y727" t="str">
            <v>01/08-04</v>
          </cell>
          <cell r="Z727" t="str">
            <v>ООО «ИнвестКапиталСервис»</v>
          </cell>
          <cell r="AA727">
            <v>0</v>
          </cell>
          <cell r="AB727">
            <v>0.17804878048780487</v>
          </cell>
          <cell r="AC727">
            <v>0</v>
          </cell>
          <cell r="AD727" t="str">
            <v>продан</v>
          </cell>
          <cell r="AF727" t="str">
            <v/>
          </cell>
          <cell r="AG727" t="str">
            <v/>
          </cell>
          <cell r="AI727" t="str">
            <v/>
          </cell>
        </row>
        <row r="728">
          <cell r="A728">
            <v>724</v>
          </cell>
          <cell r="B728" t="str">
            <v>диск</v>
          </cell>
          <cell r="C728" t="str">
            <v>51506</v>
          </cell>
          <cell r="D728" t="str">
            <v>51506`810`3`0400`0000001</v>
          </cell>
          <cell r="E728" t="str">
            <v>ООО «ИнвестКапиталСервис»</v>
          </cell>
          <cell r="F728" t="str">
            <v>прочие</v>
          </cell>
          <cell r="G728" t="str">
            <v>---</v>
          </cell>
          <cell r="H728" t="str">
            <v>0000304</v>
          </cell>
          <cell r="I728">
            <v>37694</v>
          </cell>
          <cell r="J728">
            <v>170200</v>
          </cell>
          <cell r="K728" t="str">
            <v>Рубли РФ</v>
          </cell>
          <cell r="L728" t="str">
            <v>по предъявлении, но не ранее 13.03.2006г.</v>
          </cell>
          <cell r="M728">
            <v>38789</v>
          </cell>
          <cell r="N728">
            <v>0.17804878048780487</v>
          </cell>
          <cell r="P728">
            <v>115000</v>
          </cell>
          <cell r="Q728">
            <v>0.67567567567567566</v>
          </cell>
          <cell r="R728">
            <v>115000</v>
          </cell>
          <cell r="S728">
            <v>37805</v>
          </cell>
          <cell r="T728" t="str">
            <v>03/07-03</v>
          </cell>
          <cell r="U728" t="str">
            <v>ООО «Фирма «Башкирские инвестиции»</v>
          </cell>
          <cell r="V728">
            <v>0.67567600000000005</v>
          </cell>
          <cell r="W728">
            <v>115000</v>
          </cell>
          <cell r="X728">
            <v>37862</v>
          </cell>
          <cell r="Y728" t="str">
            <v>29/08-04</v>
          </cell>
          <cell r="Z728" t="str">
            <v>ООО «ИнвестКапиталСервис»</v>
          </cell>
          <cell r="AA728">
            <v>0</v>
          </cell>
          <cell r="AB728">
            <v>0.17804878048780487</v>
          </cell>
          <cell r="AC728">
            <v>0</v>
          </cell>
          <cell r="AD728" t="str">
            <v>продан</v>
          </cell>
          <cell r="AF728" t="str">
            <v/>
          </cell>
          <cell r="AG728" t="str">
            <v/>
          </cell>
          <cell r="AI728" t="str">
            <v/>
          </cell>
        </row>
        <row r="729">
          <cell r="A729">
            <v>725</v>
          </cell>
          <cell r="B729" t="str">
            <v>диск</v>
          </cell>
          <cell r="C729" t="str">
            <v>51501</v>
          </cell>
          <cell r="D729" t="str">
            <v xml:space="preserve">51501`810`5`0400`0000042
</v>
          </cell>
          <cell r="E729" t="str">
            <v>ООО «Народная компания»</v>
          </cell>
          <cell r="F729" t="str">
            <v>прочие</v>
          </cell>
          <cell r="G729" t="str">
            <v>---</v>
          </cell>
          <cell r="H729" t="str">
            <v>0000402</v>
          </cell>
          <cell r="I729">
            <v>37726</v>
          </cell>
          <cell r="J729">
            <v>3248000</v>
          </cell>
          <cell r="K729" t="str">
            <v>Рубли РФ</v>
          </cell>
          <cell r="L729" t="str">
            <v>по предъявлении, но не ранее 14.04.2004г.</v>
          </cell>
          <cell r="M729">
            <v>38091</v>
          </cell>
          <cell r="N729">
            <v>0.15314685314685314</v>
          </cell>
          <cell r="P729">
            <v>2900000</v>
          </cell>
          <cell r="Q729">
            <v>0.8928571428571429</v>
          </cell>
          <cell r="R729">
            <v>2900000</v>
          </cell>
          <cell r="S729">
            <v>37805</v>
          </cell>
          <cell r="T729" t="str">
            <v>03/07-03</v>
          </cell>
          <cell r="U729" t="str">
            <v>ООО «Фирма «Башкирские инвестиции»</v>
          </cell>
          <cell r="V729">
            <v>0.89285700000000001</v>
          </cell>
          <cell r="W729">
            <v>2900000</v>
          </cell>
          <cell r="X729">
            <v>38100</v>
          </cell>
          <cell r="Y729" t="str">
            <v>22/04-07</v>
          </cell>
          <cell r="Z729" t="str">
            <v>ООО "Проф-Трейд"</v>
          </cell>
          <cell r="AA729">
            <v>0</v>
          </cell>
          <cell r="AB729">
            <v>0.15314685314685314</v>
          </cell>
          <cell r="AC729">
            <v>0</v>
          </cell>
          <cell r="AD729" t="str">
            <v>продан</v>
          </cell>
          <cell r="AE729">
            <v>1</v>
          </cell>
          <cell r="AF729">
            <v>29000</v>
          </cell>
          <cell r="AG729" t="str">
            <v/>
          </cell>
          <cell r="AI729" t="str">
            <v/>
          </cell>
        </row>
        <row r="730">
          <cell r="A730">
            <v>726</v>
          </cell>
          <cell r="B730" t="str">
            <v>диск</v>
          </cell>
          <cell r="C730" t="str">
            <v>51401</v>
          </cell>
          <cell r="D730" t="str">
            <v>51401`810`6`0400`0000026</v>
          </cell>
          <cell r="E730" t="str">
            <v>КБ «Олимпийский»</v>
          </cell>
          <cell r="F730" t="str">
            <v>банк</v>
          </cell>
          <cell r="G730" t="str">
            <v>2ТР</v>
          </cell>
          <cell r="H730" t="str">
            <v>0006323</v>
          </cell>
          <cell r="I730">
            <v>37916</v>
          </cell>
          <cell r="J730">
            <v>2000000</v>
          </cell>
          <cell r="K730" t="str">
            <v>Рубли РФ</v>
          </cell>
          <cell r="L730" t="str">
            <v>по предъявлении, но не ранее 30.04.2004г.</v>
          </cell>
          <cell r="M730">
            <v>38107</v>
          </cell>
          <cell r="N730">
            <v>0.25298588291026303</v>
          </cell>
          <cell r="P730">
            <v>1653822.22</v>
          </cell>
          <cell r="Q730">
            <v>0.82691110999999995</v>
          </cell>
          <cell r="R730">
            <v>1653822.22</v>
          </cell>
          <cell r="S730">
            <v>37805</v>
          </cell>
          <cell r="T730" t="str">
            <v>03/07-03</v>
          </cell>
          <cell r="U730" t="str">
            <v>ООО «Фирма «Башкирские инвестиции»</v>
          </cell>
          <cell r="V730">
            <v>0.99950000000000006</v>
          </cell>
          <cell r="W730">
            <v>1999000</v>
          </cell>
          <cell r="X730">
            <v>38118</v>
          </cell>
          <cell r="Y730" t="str">
            <v>11/05-310</v>
          </cell>
          <cell r="Z730" t="str">
            <v>ОАО АКБ «РУССОБАНК»</v>
          </cell>
          <cell r="AA730">
            <v>345177.78</v>
          </cell>
          <cell r="AB730">
            <v>0.25298588291026303</v>
          </cell>
          <cell r="AC730">
            <v>0.24338989064083066</v>
          </cell>
          <cell r="AD730" t="str">
            <v>продан</v>
          </cell>
          <cell r="AE730">
            <v>1</v>
          </cell>
          <cell r="AF730">
            <v>16538.2222</v>
          </cell>
          <cell r="AG730" t="str">
            <v>51410`810`_`0400`0000726</v>
          </cell>
          <cell r="AI730" t="str">
            <v/>
          </cell>
        </row>
        <row r="731">
          <cell r="A731">
            <v>727</v>
          </cell>
          <cell r="B731" t="str">
            <v>диск</v>
          </cell>
          <cell r="C731" t="str">
            <v>51504</v>
          </cell>
          <cell r="D731" t="str">
            <v>51504`810`9`0400`0000005</v>
          </cell>
          <cell r="E731" t="str">
            <v>ЗАО «Стройметресурс»</v>
          </cell>
          <cell r="F731" t="str">
            <v>прочие</v>
          </cell>
          <cell r="G731" t="str">
            <v>---</v>
          </cell>
          <cell r="H731" t="str">
            <v>0010630</v>
          </cell>
          <cell r="I731">
            <v>37679</v>
          </cell>
          <cell r="J731">
            <v>1000000</v>
          </cell>
          <cell r="K731" t="str">
            <v>Рубли РФ</v>
          </cell>
          <cell r="L731" t="str">
            <v>по предъявлении, но не ранее 23.10.2003г.</v>
          </cell>
          <cell r="M731">
            <v>37917</v>
          </cell>
          <cell r="N731">
            <v>0.2500044606710326</v>
          </cell>
          <cell r="P731">
            <v>928752</v>
          </cell>
          <cell r="Q731">
            <v>0.92875200000000002</v>
          </cell>
          <cell r="R731">
            <v>928752</v>
          </cell>
          <cell r="S731">
            <v>37805</v>
          </cell>
          <cell r="T731" t="str">
            <v>03/07-03</v>
          </cell>
          <cell r="U731" t="str">
            <v>ООО «Фирма «Башкирские инвестиции»</v>
          </cell>
          <cell r="V731">
            <v>0.92900000000000005</v>
          </cell>
          <cell r="W731">
            <v>929000</v>
          </cell>
          <cell r="X731">
            <v>37883</v>
          </cell>
          <cell r="Y731" t="str">
            <v>19/09-02</v>
          </cell>
          <cell r="Z731" t="str">
            <v>ООО "Вэст Протекшн"</v>
          </cell>
          <cell r="AA731">
            <v>248</v>
          </cell>
          <cell r="AB731">
            <v>0.2500044606710326</v>
          </cell>
          <cell r="AC731">
            <v>1.2495400499948537E-3</v>
          </cell>
          <cell r="AD731" t="str">
            <v>продан</v>
          </cell>
          <cell r="AF731" t="str">
            <v/>
          </cell>
          <cell r="AG731" t="str">
            <v/>
          </cell>
          <cell r="AI731" t="str">
            <v/>
          </cell>
        </row>
        <row r="732">
          <cell r="A732">
            <v>728</v>
          </cell>
          <cell r="B732" t="str">
            <v>диск</v>
          </cell>
          <cell r="C732" t="str">
            <v>51501</v>
          </cell>
          <cell r="D732" t="str">
            <v>51501`810`7`0400`0000020</v>
          </cell>
          <cell r="E732" t="str">
            <v>ООО «Лизинговая компания «Блик»</v>
          </cell>
          <cell r="F732" t="str">
            <v>прочие</v>
          </cell>
          <cell r="G732" t="str">
            <v>НО</v>
          </cell>
          <cell r="H732" t="str">
            <v>011</v>
          </cell>
          <cell r="I732">
            <v>36832</v>
          </cell>
          <cell r="J732">
            <v>13752</v>
          </cell>
          <cell r="K732" t="str">
            <v>Рубли РФ</v>
          </cell>
          <cell r="L732" t="str">
            <v>по предъявлении, но не ранее 02.05.2003г.</v>
          </cell>
          <cell r="M732">
            <v>37743</v>
          </cell>
          <cell r="N732">
            <v>0</v>
          </cell>
          <cell r="P732">
            <v>13752</v>
          </cell>
          <cell r="Q732">
            <v>1</v>
          </cell>
          <cell r="R732">
            <v>13752</v>
          </cell>
          <cell r="S732">
            <v>37805</v>
          </cell>
          <cell r="T732" t="str">
            <v>03/07-03</v>
          </cell>
          <cell r="U732" t="str">
            <v>ООО «Фирма «Башкирские инвестиции»</v>
          </cell>
          <cell r="V732">
            <v>1</v>
          </cell>
          <cell r="W732">
            <v>13752</v>
          </cell>
          <cell r="X732">
            <v>37743</v>
          </cell>
          <cell r="Y732" t="str">
            <v>02/05-01</v>
          </cell>
          <cell r="Z732" t="str">
            <v>ООО «Лизинговая компания «Блик»</v>
          </cell>
          <cell r="AA732">
            <v>0</v>
          </cell>
          <cell r="AB732">
            <v>0</v>
          </cell>
          <cell r="AC732">
            <v>0</v>
          </cell>
          <cell r="AD732" t="str">
            <v>продан</v>
          </cell>
          <cell r="AE732">
            <v>1</v>
          </cell>
          <cell r="AF732">
            <v>137.52000000000001</v>
          </cell>
          <cell r="AG732" t="str">
            <v>51510`810`1`0100`0600001</v>
          </cell>
          <cell r="AI732" t="str">
            <v/>
          </cell>
        </row>
        <row r="733">
          <cell r="A733">
            <v>729</v>
          </cell>
          <cell r="B733" t="str">
            <v>диск</v>
          </cell>
          <cell r="C733" t="str">
            <v>51501</v>
          </cell>
          <cell r="D733" t="str">
            <v>51501`810`7`0400`0000020</v>
          </cell>
          <cell r="E733" t="str">
            <v>ООО «Лизинговая компания «Блик»</v>
          </cell>
          <cell r="F733" t="str">
            <v>прочие</v>
          </cell>
          <cell r="G733" t="str">
            <v>НО</v>
          </cell>
          <cell r="H733" t="str">
            <v>012</v>
          </cell>
          <cell r="I733">
            <v>36832</v>
          </cell>
          <cell r="J733">
            <v>13752</v>
          </cell>
          <cell r="K733" t="str">
            <v>Рубли РФ</v>
          </cell>
          <cell r="L733" t="str">
            <v>по предъявлении, но не ранее 02.08.2003г.</v>
          </cell>
          <cell r="M733">
            <v>37835</v>
          </cell>
          <cell r="N733">
            <v>0</v>
          </cell>
          <cell r="P733">
            <v>13752</v>
          </cell>
          <cell r="Q733">
            <v>1</v>
          </cell>
          <cell r="R733">
            <v>13752</v>
          </cell>
          <cell r="S733">
            <v>37805</v>
          </cell>
          <cell r="T733" t="str">
            <v>03/07-03</v>
          </cell>
          <cell r="U733" t="str">
            <v>ООО «Фирма «Башкирские инвестиции»</v>
          </cell>
          <cell r="V733">
            <v>1</v>
          </cell>
          <cell r="W733">
            <v>13752</v>
          </cell>
          <cell r="X733">
            <v>37835</v>
          </cell>
          <cell r="Y733" t="str">
            <v>02/08-01</v>
          </cell>
          <cell r="Z733" t="str">
            <v>ООО «Лизинговая компания «Блик»</v>
          </cell>
          <cell r="AA733">
            <v>0</v>
          </cell>
          <cell r="AB733">
            <v>0</v>
          </cell>
          <cell r="AC733">
            <v>0</v>
          </cell>
          <cell r="AD733" t="str">
            <v>продан</v>
          </cell>
          <cell r="AE733">
            <v>1</v>
          </cell>
          <cell r="AF733">
            <v>137.52000000000001</v>
          </cell>
          <cell r="AG733" t="str">
            <v>51510`810`1`0100`0600001</v>
          </cell>
          <cell r="AI733" t="str">
            <v/>
          </cell>
        </row>
        <row r="734">
          <cell r="A734">
            <v>730</v>
          </cell>
          <cell r="B734" t="str">
            <v>диск</v>
          </cell>
          <cell r="C734" t="str">
            <v>51505</v>
          </cell>
          <cell r="D734" t="str">
            <v>51505`810`1`0400`0000008</v>
          </cell>
          <cell r="E734" t="str">
            <v>ЗАО «Компания «Уфаойл»</v>
          </cell>
          <cell r="F734" t="str">
            <v>прочие</v>
          </cell>
          <cell r="G734" t="str">
            <v>---</v>
          </cell>
          <cell r="H734" t="str">
            <v>00003</v>
          </cell>
          <cell r="I734">
            <v>37684</v>
          </cell>
          <cell r="J734">
            <v>1553748.02</v>
          </cell>
          <cell r="K734" t="str">
            <v>Рубли РФ</v>
          </cell>
          <cell r="L734" t="str">
            <v>по предъявлении, но не ранее 17.02.2004г.</v>
          </cell>
          <cell r="M734">
            <v>38034</v>
          </cell>
          <cell r="N734">
            <v>0.19799985594039518</v>
          </cell>
          <cell r="P734">
            <v>1382061.97</v>
          </cell>
          <cell r="Q734">
            <v>0.88950199917229822</v>
          </cell>
          <cell r="R734">
            <v>1382061.97</v>
          </cell>
          <cell r="S734">
            <v>37805</v>
          </cell>
          <cell r="T734" t="str">
            <v>03/07-03</v>
          </cell>
          <cell r="U734" t="str">
            <v>ООО «Фирма «Башкирские инвестиции»</v>
          </cell>
          <cell r="V734">
            <v>0.89773199999999997</v>
          </cell>
          <cell r="W734">
            <v>1394849.32</v>
          </cell>
          <cell r="X734">
            <v>37840</v>
          </cell>
          <cell r="Y734" t="str">
            <v>07/08-07</v>
          </cell>
          <cell r="Z734" t="str">
            <v>ООО «Фирма «Башкирские инвестиции»</v>
          </cell>
          <cell r="AA734">
            <v>12787.350000000093</v>
          </cell>
          <cell r="AB734">
            <v>0.19799985594039518</v>
          </cell>
          <cell r="AC734">
            <v>9.6489011167237182E-2</v>
          </cell>
          <cell r="AD734" t="str">
            <v>продан</v>
          </cell>
          <cell r="AF734" t="str">
            <v/>
          </cell>
          <cell r="AG734" t="str">
            <v/>
          </cell>
          <cell r="AI734" t="str">
            <v/>
          </cell>
        </row>
        <row r="735">
          <cell r="A735">
            <v>731</v>
          </cell>
          <cell r="B735" t="str">
            <v>диск</v>
          </cell>
          <cell r="C735" t="str">
            <v>51401</v>
          </cell>
          <cell r="D735" t="str">
            <v>51401`810`2`0400`0000002</v>
          </cell>
          <cell r="E735" t="str">
            <v>Сбербанк РФ</v>
          </cell>
          <cell r="F735" t="str">
            <v>банк</v>
          </cell>
          <cell r="G735" t="str">
            <v>ВЛ</v>
          </cell>
          <cell r="H735" t="str">
            <v>2330160</v>
          </cell>
          <cell r="I735">
            <v>37806</v>
          </cell>
          <cell r="J735">
            <v>63000</v>
          </cell>
          <cell r="K735" t="str">
            <v>Рубли РФ</v>
          </cell>
          <cell r="L735" t="str">
            <v>по предъявлении</v>
          </cell>
          <cell r="M735">
            <v>37806</v>
          </cell>
          <cell r="N735">
            <v>0</v>
          </cell>
          <cell r="P735">
            <v>63000</v>
          </cell>
          <cell r="Q735">
            <v>1</v>
          </cell>
          <cell r="R735">
            <v>63000</v>
          </cell>
          <cell r="S735">
            <v>37806</v>
          </cell>
          <cell r="T735" t="str">
            <v>04/07-804</v>
          </cell>
          <cell r="U735" t="str">
            <v>Сбербанк РФ</v>
          </cell>
          <cell r="V735">
            <v>1.0055559999999999</v>
          </cell>
          <cell r="W735">
            <v>63350</v>
          </cell>
          <cell r="X735">
            <v>37809</v>
          </cell>
          <cell r="Y735" t="str">
            <v>07/07-01</v>
          </cell>
          <cell r="Z735" t="str">
            <v>ОАО «Кинотеатр «Октябрь»</v>
          </cell>
          <cell r="AA735">
            <v>350</v>
          </cell>
          <cell r="AB735">
            <v>0</v>
          </cell>
          <cell r="AC735">
            <v>0.67592592592592593</v>
          </cell>
          <cell r="AD735" t="str">
            <v>продан</v>
          </cell>
          <cell r="AF735" t="str">
            <v/>
          </cell>
          <cell r="AG735" t="str">
            <v/>
          </cell>
          <cell r="AI735" t="str">
            <v/>
          </cell>
        </row>
        <row r="736">
          <cell r="A736">
            <v>732</v>
          </cell>
          <cell r="B736" t="str">
            <v>диск</v>
          </cell>
          <cell r="C736" t="str">
            <v>51503</v>
          </cell>
          <cell r="D736" t="str">
            <v>51503`810`6`0400`0000018</v>
          </cell>
          <cell r="E736" t="str">
            <v>ОАО «Уфимский хлебокомбинат №1»</v>
          </cell>
          <cell r="F736" t="str">
            <v>прочие</v>
          </cell>
          <cell r="H736" t="str">
            <v>4049617</v>
          </cell>
          <cell r="I736">
            <v>37797</v>
          </cell>
          <cell r="J736">
            <v>15040000</v>
          </cell>
          <cell r="K736" t="str">
            <v>Рубли РФ</v>
          </cell>
          <cell r="L736" t="str">
            <v>по предъявлении, но не ранее 01.09.2003г.</v>
          </cell>
          <cell r="M736">
            <v>37865</v>
          </cell>
          <cell r="N736">
            <v>0.11981879459009936</v>
          </cell>
          <cell r="P736">
            <v>14740000</v>
          </cell>
          <cell r="Q736">
            <v>0.98005319148936165</v>
          </cell>
          <cell r="R736">
            <v>14740000</v>
          </cell>
          <cell r="S736">
            <v>37803</v>
          </cell>
          <cell r="T736" t="str">
            <v>01/07-03</v>
          </cell>
          <cell r="U736" t="str">
            <v>ООО «Фирма «Башкирские инвестиции»</v>
          </cell>
          <cell r="V736">
            <v>0.98005299999999995</v>
          </cell>
          <cell r="W736">
            <v>14740000</v>
          </cell>
          <cell r="X736">
            <v>37833</v>
          </cell>
          <cell r="Y736" t="str">
            <v>31/07-04</v>
          </cell>
          <cell r="Z736" t="str">
            <v>ООО «Башкирская аудиторская компания»</v>
          </cell>
          <cell r="AA736">
            <v>0</v>
          </cell>
          <cell r="AB736">
            <v>0.11981879459009936</v>
          </cell>
          <cell r="AC736">
            <v>0</v>
          </cell>
          <cell r="AD736" t="str">
            <v>обменен</v>
          </cell>
          <cell r="AF736" t="str">
            <v/>
          </cell>
          <cell r="AG736" t="str">
            <v/>
          </cell>
          <cell r="AI736" t="str">
            <v/>
          </cell>
        </row>
        <row r="737">
          <cell r="A737">
            <v>733</v>
          </cell>
          <cell r="B737" t="str">
            <v>диск</v>
          </cell>
          <cell r="C737" t="str">
            <v>51404</v>
          </cell>
          <cell r="D737" t="str">
            <v>51404`810`8`0400`0000001</v>
          </cell>
          <cell r="E737" t="str">
            <v>АКБ «Башкомснаббанк»</v>
          </cell>
          <cell r="F737" t="str">
            <v>банк</v>
          </cell>
          <cell r="G737" t="str">
            <v>2001</v>
          </cell>
          <cell r="H737" t="str">
            <v>000548</v>
          </cell>
          <cell r="I737">
            <v>37810</v>
          </cell>
          <cell r="J737">
            <v>1058000</v>
          </cell>
          <cell r="K737" t="str">
            <v>Рубли РФ</v>
          </cell>
          <cell r="L737" t="str">
            <v>01 декабря 2003 г.</v>
          </cell>
          <cell r="M737">
            <v>37956</v>
          </cell>
          <cell r="N737">
            <v>0.14552910582116424</v>
          </cell>
          <cell r="P737">
            <v>999800</v>
          </cell>
          <cell r="Q737">
            <v>0.94499054820415884</v>
          </cell>
          <cell r="R737">
            <v>999800</v>
          </cell>
          <cell r="S737">
            <v>37810</v>
          </cell>
          <cell r="T737" t="str">
            <v>08/07-04-141-В</v>
          </cell>
          <cell r="U737" t="str">
            <v>ОАО АКБ «Башкомснаббанк»</v>
          </cell>
          <cell r="V737">
            <v>0.94518000000000002</v>
          </cell>
          <cell r="W737">
            <v>1000000</v>
          </cell>
          <cell r="X737">
            <v>37810</v>
          </cell>
          <cell r="Y737" t="str">
            <v>08/07-04-142</v>
          </cell>
          <cell r="Z737" t="str">
            <v>ОАО Страховая компания «Аккорд-Гарант»</v>
          </cell>
          <cell r="AA737">
            <v>200</v>
          </cell>
          <cell r="AB737">
            <v>0.14552910582116424</v>
          </cell>
          <cell r="AC737">
            <v>7.3014602920584121E-2</v>
          </cell>
          <cell r="AD737" t="str">
            <v>продан</v>
          </cell>
          <cell r="AF737" t="str">
            <v/>
          </cell>
          <cell r="AG737" t="str">
            <v/>
          </cell>
          <cell r="AI737" t="str">
            <v/>
          </cell>
        </row>
        <row r="738">
          <cell r="A738">
            <v>734</v>
          </cell>
          <cell r="B738" t="str">
            <v>диск</v>
          </cell>
          <cell r="C738" t="str">
            <v>51404</v>
          </cell>
          <cell r="D738" t="str">
            <v>51404`810`8`0400`0000001</v>
          </cell>
          <cell r="E738" t="str">
            <v>АКБ «Башкомснаббанк»</v>
          </cell>
          <cell r="F738" t="str">
            <v>банк</v>
          </cell>
          <cell r="G738" t="str">
            <v>2001</v>
          </cell>
          <cell r="H738" t="str">
            <v>000549</v>
          </cell>
          <cell r="I738">
            <v>37810</v>
          </cell>
          <cell r="J738">
            <v>2116000</v>
          </cell>
          <cell r="K738" t="str">
            <v>Рубли РФ</v>
          </cell>
          <cell r="L738" t="str">
            <v>01 декабря 2003 г.</v>
          </cell>
          <cell r="M738">
            <v>37956</v>
          </cell>
          <cell r="N738">
            <v>0.14552910582116424</v>
          </cell>
          <cell r="P738">
            <v>1999600</v>
          </cell>
          <cell r="Q738">
            <v>0.94499054820415884</v>
          </cell>
          <cell r="R738">
            <v>1999600</v>
          </cell>
          <cell r="S738">
            <v>37810</v>
          </cell>
          <cell r="T738" t="str">
            <v>08/07-04-141-В</v>
          </cell>
          <cell r="U738" t="str">
            <v>ОАО АКБ «Башкомснаббанк»</v>
          </cell>
          <cell r="V738">
            <v>0.94518000000000002</v>
          </cell>
          <cell r="W738">
            <v>2000000</v>
          </cell>
          <cell r="X738">
            <v>37810</v>
          </cell>
          <cell r="Y738" t="str">
            <v>08/07-04-141</v>
          </cell>
          <cell r="Z738" t="str">
            <v>ОАО Страховая компания «Восток»</v>
          </cell>
          <cell r="AA738">
            <v>400</v>
          </cell>
          <cell r="AB738">
            <v>0.14552910582116424</v>
          </cell>
          <cell r="AC738">
            <v>7.3014602920584121E-2</v>
          </cell>
          <cell r="AD738" t="str">
            <v>продан</v>
          </cell>
          <cell r="AF738" t="str">
            <v/>
          </cell>
          <cell r="AG738" t="str">
            <v/>
          </cell>
          <cell r="AI738" t="str">
            <v/>
          </cell>
        </row>
        <row r="739">
          <cell r="A739">
            <v>735</v>
          </cell>
          <cell r="B739" t="str">
            <v>диск</v>
          </cell>
          <cell r="C739" t="str">
            <v>51405</v>
          </cell>
          <cell r="D739" t="str">
            <v>51405`810`5`0400`0000012</v>
          </cell>
          <cell r="E739" t="str">
            <v>ОАО «Башэкономбанк»</v>
          </cell>
          <cell r="F739" t="str">
            <v>банк</v>
          </cell>
          <cell r="G739" t="str">
            <v>БЭБ</v>
          </cell>
          <cell r="H739" t="str">
            <v>0015583</v>
          </cell>
          <cell r="I739">
            <v>37802</v>
          </cell>
          <cell r="J739">
            <v>1000000</v>
          </cell>
          <cell r="K739" t="str">
            <v>Рубли РФ</v>
          </cell>
          <cell r="L739" t="str">
            <v>по предъявлении, но не ранее 29.06.2004г.</v>
          </cell>
          <cell r="M739">
            <v>38167</v>
          </cell>
          <cell r="N739">
            <v>0.19535230843946794</v>
          </cell>
          <cell r="P739">
            <v>840336</v>
          </cell>
          <cell r="Q739">
            <v>0.84033599999999997</v>
          </cell>
          <cell r="R739">
            <v>840336</v>
          </cell>
          <cell r="S739">
            <v>37812</v>
          </cell>
          <cell r="T739" t="str">
            <v>10/07-01</v>
          </cell>
          <cell r="U739" t="str">
            <v>ООО «Народная компания»</v>
          </cell>
          <cell r="V739">
            <v>0.84645999999999999</v>
          </cell>
          <cell r="W739">
            <v>846460.09</v>
          </cell>
          <cell r="X739">
            <v>37816</v>
          </cell>
          <cell r="Y739" t="str">
            <v>14/07-1000</v>
          </cell>
          <cell r="Z739" t="str">
            <v>ОАО «Башэкономбанк»</v>
          </cell>
          <cell r="AA739">
            <v>6124.0899999999674</v>
          </cell>
          <cell r="AB739">
            <v>0.19535230843946794</v>
          </cell>
          <cell r="AC739">
            <v>0.6649997292749531</v>
          </cell>
          <cell r="AD739" t="str">
            <v>продан</v>
          </cell>
          <cell r="AF739" t="str">
            <v/>
          </cell>
          <cell r="AG739" t="str">
            <v/>
          </cell>
          <cell r="AI739" t="str">
            <v/>
          </cell>
        </row>
        <row r="740">
          <cell r="A740">
            <v>736</v>
          </cell>
          <cell r="B740" t="str">
            <v>диск</v>
          </cell>
          <cell r="C740" t="str">
            <v>51501</v>
          </cell>
          <cell r="D740" t="str">
            <v>51501`810`5`0400`0000026</v>
          </cell>
          <cell r="E740" t="str">
            <v>ООО «Металэкс»</v>
          </cell>
          <cell r="F740" t="str">
            <v>прочие</v>
          </cell>
          <cell r="H740" t="str">
            <v>0000701</v>
          </cell>
          <cell r="I740">
            <v>37817</v>
          </cell>
          <cell r="J740">
            <v>1100000</v>
          </cell>
          <cell r="K740" t="str">
            <v>Рубли РФ</v>
          </cell>
          <cell r="L740" t="str">
            <v>по предъявлении</v>
          </cell>
          <cell r="M740">
            <v>37817</v>
          </cell>
          <cell r="N740">
            <v>0</v>
          </cell>
          <cell r="P740">
            <v>1100000</v>
          </cell>
          <cell r="Q740">
            <v>1</v>
          </cell>
          <cell r="R740">
            <v>1100000</v>
          </cell>
          <cell r="S740">
            <v>37817</v>
          </cell>
          <cell r="T740" t="str">
            <v>15/07-01</v>
          </cell>
          <cell r="U740" t="str">
            <v>ООО «Металэкс»</v>
          </cell>
          <cell r="V740">
            <v>1</v>
          </cell>
          <cell r="W740">
            <v>1100000</v>
          </cell>
          <cell r="X740">
            <v>37818</v>
          </cell>
          <cell r="Y740" t="str">
            <v>16/07-03</v>
          </cell>
          <cell r="Z740" t="str">
            <v>ИП Гаряева Наталья Владиславовна</v>
          </cell>
          <cell r="AA740">
            <v>0</v>
          </cell>
          <cell r="AB740">
            <v>0</v>
          </cell>
          <cell r="AC740">
            <v>0</v>
          </cell>
          <cell r="AD740" t="str">
            <v>продан</v>
          </cell>
          <cell r="AF740" t="str">
            <v/>
          </cell>
          <cell r="AG740" t="str">
            <v/>
          </cell>
          <cell r="AI740" t="str">
            <v/>
          </cell>
        </row>
        <row r="741">
          <cell r="A741">
            <v>737</v>
          </cell>
          <cell r="B741" t="str">
            <v>диск</v>
          </cell>
          <cell r="C741" t="str">
            <v>51502</v>
          </cell>
          <cell r="D741" t="str">
            <v>51502`810`2`0400`0000024</v>
          </cell>
          <cell r="E741" t="str">
            <v>Мусина Назира Фатклисламовна</v>
          </cell>
          <cell r="F741" t="str">
            <v>прочие</v>
          </cell>
          <cell r="H741" t="str">
            <v>0000701</v>
          </cell>
          <cell r="I741">
            <v>37820</v>
          </cell>
          <cell r="J741">
            <v>251151</v>
          </cell>
          <cell r="K741" t="str">
            <v>Рубли РФ</v>
          </cell>
          <cell r="L741" t="str">
            <v>по предъявлении, но не ранее 25.07.2003 г.</v>
          </cell>
          <cell r="M741">
            <v>37827</v>
          </cell>
          <cell r="N741">
            <v>0.24006571428571427</v>
          </cell>
          <cell r="P741">
            <v>250000</v>
          </cell>
          <cell r="Q741">
            <v>0.99541709967310499</v>
          </cell>
          <cell r="R741">
            <v>250000</v>
          </cell>
          <cell r="S741">
            <v>37820</v>
          </cell>
          <cell r="T741" t="str">
            <v>18/07-01</v>
          </cell>
          <cell r="U741" t="str">
            <v>Мусина Назира Фатклисламовна</v>
          </cell>
          <cell r="V741">
            <v>1</v>
          </cell>
          <cell r="W741">
            <v>251151</v>
          </cell>
          <cell r="X741">
            <v>37826</v>
          </cell>
          <cell r="Y741" t="str">
            <v>24/07-101</v>
          </cell>
          <cell r="Z741" t="str">
            <v>Мусина Назира Фатклисламовна</v>
          </cell>
          <cell r="AA741">
            <v>1151</v>
          </cell>
          <cell r="AB741">
            <v>0.24006571428571427</v>
          </cell>
          <cell r="AC741">
            <v>0.28007666666666664</v>
          </cell>
          <cell r="AD741" t="str">
            <v>предъявлен</v>
          </cell>
          <cell r="AF741" t="str">
            <v/>
          </cell>
          <cell r="AG741" t="str">
            <v/>
          </cell>
          <cell r="AI741" t="str">
            <v/>
          </cell>
        </row>
        <row r="742">
          <cell r="A742">
            <v>738</v>
          </cell>
          <cell r="B742" t="str">
            <v>диск</v>
          </cell>
          <cell r="C742" t="str">
            <v>51502</v>
          </cell>
          <cell r="D742" t="str">
            <v>51502`810`2`0400`0000024</v>
          </cell>
          <cell r="E742" t="str">
            <v>Мусина Назира Фатклисламовна</v>
          </cell>
          <cell r="F742" t="str">
            <v>прочие</v>
          </cell>
          <cell r="H742" t="str">
            <v>0000702</v>
          </cell>
          <cell r="I742">
            <v>37820</v>
          </cell>
          <cell r="J742">
            <v>251151</v>
          </cell>
          <cell r="K742" t="str">
            <v>Рубли РФ</v>
          </cell>
          <cell r="L742" t="str">
            <v>по предъявлении, но не ранее 25.07.2003 г.</v>
          </cell>
          <cell r="M742">
            <v>37827</v>
          </cell>
          <cell r="N742">
            <v>0.24006571428571427</v>
          </cell>
          <cell r="P742">
            <v>250000</v>
          </cell>
          <cell r="Q742">
            <v>0.99541709967310499</v>
          </cell>
          <cell r="R742">
            <v>250000</v>
          </cell>
          <cell r="S742">
            <v>37820</v>
          </cell>
          <cell r="T742" t="str">
            <v>18/07-02</v>
          </cell>
          <cell r="U742" t="str">
            <v>Мусина Назира Фатклисламовна</v>
          </cell>
          <cell r="V742">
            <v>1</v>
          </cell>
          <cell r="W742">
            <v>251151</v>
          </cell>
          <cell r="X742">
            <v>37826</v>
          </cell>
          <cell r="Y742" t="str">
            <v>24/07-102</v>
          </cell>
          <cell r="Z742" t="str">
            <v>Мусина Назира Фатклисламовна</v>
          </cell>
          <cell r="AA742">
            <v>1151</v>
          </cell>
          <cell r="AB742">
            <v>0.24006571428571427</v>
          </cell>
          <cell r="AC742">
            <v>0.28007666666666664</v>
          </cell>
          <cell r="AD742" t="str">
            <v>предъявлен</v>
          </cell>
          <cell r="AF742" t="str">
            <v/>
          </cell>
          <cell r="AG742" t="str">
            <v/>
          </cell>
          <cell r="AI742" t="str">
            <v/>
          </cell>
        </row>
        <row r="743">
          <cell r="A743">
            <v>739</v>
          </cell>
          <cell r="B743" t="str">
            <v>диск</v>
          </cell>
          <cell r="C743" t="str">
            <v>51401</v>
          </cell>
          <cell r="D743" t="str">
            <v>51401`810`2`0400`0000002</v>
          </cell>
          <cell r="E743" t="str">
            <v>Сбербанк РФ</v>
          </cell>
          <cell r="F743" t="str">
            <v>банк</v>
          </cell>
          <cell r="G743" t="str">
            <v>ВЛ</v>
          </cell>
          <cell r="H743" t="str">
            <v>0868142</v>
          </cell>
          <cell r="I743">
            <v>37232</v>
          </cell>
          <cell r="J743">
            <v>500000</v>
          </cell>
          <cell r="K743" t="str">
            <v>Рубли РФ</v>
          </cell>
          <cell r="L743" t="str">
            <v>по предъявлении</v>
          </cell>
          <cell r="M743">
            <v>37232</v>
          </cell>
          <cell r="N743">
            <v>0</v>
          </cell>
          <cell r="P743">
            <v>500000</v>
          </cell>
          <cell r="Q743">
            <v>1</v>
          </cell>
          <cell r="R743">
            <v>500000</v>
          </cell>
          <cell r="S743">
            <v>37823</v>
          </cell>
          <cell r="T743" t="str">
            <v>21/07-04</v>
          </cell>
          <cell r="U743" t="str">
            <v>ООО «СтройИнвест»</v>
          </cell>
          <cell r="V743">
            <v>1</v>
          </cell>
          <cell r="W743">
            <v>500000</v>
          </cell>
          <cell r="X743">
            <v>37823</v>
          </cell>
          <cell r="Y743" t="str">
            <v>21/07-101</v>
          </cell>
          <cell r="Z743" t="str">
            <v>Сбербанк РФ</v>
          </cell>
          <cell r="AA743">
            <v>0</v>
          </cell>
          <cell r="AB743">
            <v>0</v>
          </cell>
          <cell r="AC743">
            <v>0</v>
          </cell>
          <cell r="AD743" t="str">
            <v>предъявлен</v>
          </cell>
          <cell r="AF743" t="str">
            <v/>
          </cell>
          <cell r="AG743" t="str">
            <v/>
          </cell>
          <cell r="AI743" t="str">
            <v/>
          </cell>
        </row>
        <row r="744">
          <cell r="A744">
            <v>740</v>
          </cell>
          <cell r="B744" t="str">
            <v>диск</v>
          </cell>
          <cell r="C744" t="str">
            <v>51401</v>
          </cell>
          <cell r="D744" t="str">
            <v>51401`810`2`0400`0000002</v>
          </cell>
          <cell r="E744" t="str">
            <v>Сбербанк РФ</v>
          </cell>
          <cell r="F744" t="str">
            <v>банк</v>
          </cell>
          <cell r="G744" t="str">
            <v>ВК</v>
          </cell>
          <cell r="H744" t="str">
            <v>2100113</v>
          </cell>
          <cell r="I744">
            <v>37760</v>
          </cell>
          <cell r="J744">
            <v>500000</v>
          </cell>
          <cell r="K744" t="str">
            <v>Рубли РФ</v>
          </cell>
          <cell r="L744" t="str">
            <v>по предъявлении</v>
          </cell>
          <cell r="M744">
            <v>37760</v>
          </cell>
          <cell r="N744">
            <v>0</v>
          </cell>
          <cell r="P744">
            <v>500000</v>
          </cell>
          <cell r="Q744">
            <v>1</v>
          </cell>
          <cell r="R744">
            <v>500000</v>
          </cell>
          <cell r="S744">
            <v>37823</v>
          </cell>
          <cell r="T744" t="str">
            <v>21/07-04</v>
          </cell>
          <cell r="U744" t="str">
            <v>ООО «СтройИнвест»</v>
          </cell>
          <cell r="V744">
            <v>1</v>
          </cell>
          <cell r="W744">
            <v>500000</v>
          </cell>
          <cell r="X744">
            <v>37823</v>
          </cell>
          <cell r="Y744" t="str">
            <v>21/07-101</v>
          </cell>
          <cell r="Z744" t="str">
            <v>Сбербанк РФ</v>
          </cell>
          <cell r="AA744">
            <v>0</v>
          </cell>
          <cell r="AB744">
            <v>0</v>
          </cell>
          <cell r="AC744">
            <v>0</v>
          </cell>
          <cell r="AD744" t="str">
            <v>предъявлен</v>
          </cell>
          <cell r="AF744" t="str">
            <v/>
          </cell>
          <cell r="AG744" t="str">
            <v/>
          </cell>
          <cell r="AI744" t="str">
            <v/>
          </cell>
        </row>
        <row r="745">
          <cell r="A745">
            <v>741</v>
          </cell>
          <cell r="B745" t="str">
            <v>диск</v>
          </cell>
          <cell r="C745" t="str">
            <v>51401</v>
          </cell>
          <cell r="D745" t="str">
            <v>51401`810`2`0400`0000002</v>
          </cell>
          <cell r="E745" t="str">
            <v>Сбербанк РФ</v>
          </cell>
          <cell r="F745" t="str">
            <v>банк</v>
          </cell>
          <cell r="G745" t="str">
            <v>ВЛ</v>
          </cell>
          <cell r="H745" t="str">
            <v>2357494</v>
          </cell>
          <cell r="I745">
            <v>37768</v>
          </cell>
          <cell r="J745">
            <v>500000</v>
          </cell>
          <cell r="K745" t="str">
            <v>Рубли РФ</v>
          </cell>
          <cell r="L745" t="str">
            <v>по предъявлении</v>
          </cell>
          <cell r="M745">
            <v>37768</v>
          </cell>
          <cell r="N745">
            <v>0</v>
          </cell>
          <cell r="P745">
            <v>500000</v>
          </cell>
          <cell r="Q745">
            <v>1</v>
          </cell>
          <cell r="R745">
            <v>500000</v>
          </cell>
          <cell r="S745">
            <v>37823</v>
          </cell>
          <cell r="T745" t="str">
            <v>21/07-04</v>
          </cell>
          <cell r="U745" t="str">
            <v>ООО «СтройИнвест»</v>
          </cell>
          <cell r="V745">
            <v>1</v>
          </cell>
          <cell r="W745">
            <v>500000</v>
          </cell>
          <cell r="X745">
            <v>37823</v>
          </cell>
          <cell r="Y745" t="str">
            <v>21/07-101</v>
          </cell>
          <cell r="Z745" t="str">
            <v>Сбербанк РФ</v>
          </cell>
          <cell r="AA745">
            <v>0</v>
          </cell>
          <cell r="AB745">
            <v>0</v>
          </cell>
          <cell r="AC745">
            <v>0</v>
          </cell>
          <cell r="AD745" t="str">
            <v>предъявлен</v>
          </cell>
          <cell r="AF745" t="str">
            <v/>
          </cell>
          <cell r="AG745" t="str">
            <v/>
          </cell>
          <cell r="AI745" t="str">
            <v/>
          </cell>
        </row>
        <row r="746">
          <cell r="A746">
            <v>742</v>
          </cell>
          <cell r="B746" t="str">
            <v>диск</v>
          </cell>
          <cell r="C746" t="str">
            <v>51401</v>
          </cell>
          <cell r="D746" t="str">
            <v>51401`810`2`0400`0000002</v>
          </cell>
          <cell r="E746" t="str">
            <v>Сбербанк РФ</v>
          </cell>
          <cell r="F746" t="str">
            <v>банк</v>
          </cell>
          <cell r="G746" t="str">
            <v>ВЛ</v>
          </cell>
          <cell r="H746" t="str">
            <v>2341407</v>
          </cell>
          <cell r="I746">
            <v>37775</v>
          </cell>
          <cell r="J746">
            <v>500000</v>
          </cell>
          <cell r="K746" t="str">
            <v>Рубли РФ</v>
          </cell>
          <cell r="L746" t="str">
            <v>по предъявлении</v>
          </cell>
          <cell r="M746">
            <v>37775</v>
          </cell>
          <cell r="N746">
            <v>0</v>
          </cell>
          <cell r="P746">
            <v>500000</v>
          </cell>
          <cell r="Q746">
            <v>1</v>
          </cell>
          <cell r="R746">
            <v>500000</v>
          </cell>
          <cell r="S746">
            <v>37823</v>
          </cell>
          <cell r="T746" t="str">
            <v>21/07-04</v>
          </cell>
          <cell r="U746" t="str">
            <v>ООО «СтройИнвест»</v>
          </cell>
          <cell r="V746">
            <v>1</v>
          </cell>
          <cell r="W746">
            <v>500000</v>
          </cell>
          <cell r="X746">
            <v>37823</v>
          </cell>
          <cell r="Y746" t="str">
            <v>21/07-101</v>
          </cell>
          <cell r="Z746" t="str">
            <v>Сбербанк РФ</v>
          </cell>
          <cell r="AA746">
            <v>0</v>
          </cell>
          <cell r="AB746">
            <v>0</v>
          </cell>
          <cell r="AC746">
            <v>0</v>
          </cell>
          <cell r="AD746" t="str">
            <v>предъявлен</v>
          </cell>
          <cell r="AF746" t="str">
            <v/>
          </cell>
          <cell r="AG746" t="str">
            <v/>
          </cell>
          <cell r="AI746" t="str">
            <v/>
          </cell>
        </row>
        <row r="747">
          <cell r="A747">
            <v>743</v>
          </cell>
          <cell r="B747" t="str">
            <v>диск</v>
          </cell>
          <cell r="C747" t="str">
            <v>51401</v>
          </cell>
          <cell r="D747" t="str">
            <v>51401`810`2`0400`0000002</v>
          </cell>
          <cell r="E747" t="str">
            <v>Сбербанк РФ</v>
          </cell>
          <cell r="F747" t="str">
            <v>банк</v>
          </cell>
          <cell r="G747" t="str">
            <v>ВЛ</v>
          </cell>
          <cell r="H747" t="str">
            <v>2334524</v>
          </cell>
          <cell r="I747">
            <v>37799</v>
          </cell>
          <cell r="J747">
            <v>500000</v>
          </cell>
          <cell r="K747" t="str">
            <v>Рубли РФ</v>
          </cell>
          <cell r="L747" t="str">
            <v>по предъявлении</v>
          </cell>
          <cell r="M747">
            <v>37799</v>
          </cell>
          <cell r="N747">
            <v>0</v>
          </cell>
          <cell r="P747">
            <v>500000</v>
          </cell>
          <cell r="Q747">
            <v>1</v>
          </cell>
          <cell r="R747">
            <v>500000</v>
          </cell>
          <cell r="S747">
            <v>37823</v>
          </cell>
          <cell r="T747" t="str">
            <v>21/07-04</v>
          </cell>
          <cell r="U747" t="str">
            <v>ООО «СтройИнвест»</v>
          </cell>
          <cell r="V747">
            <v>1</v>
          </cell>
          <cell r="W747">
            <v>500000</v>
          </cell>
          <cell r="X747">
            <v>37823</v>
          </cell>
          <cell r="Y747" t="str">
            <v>21/07-101</v>
          </cell>
          <cell r="Z747" t="str">
            <v>Сбербанк РФ</v>
          </cell>
          <cell r="AA747">
            <v>0</v>
          </cell>
          <cell r="AB747">
            <v>0</v>
          </cell>
          <cell r="AC747">
            <v>0</v>
          </cell>
          <cell r="AD747" t="str">
            <v>предъявлен</v>
          </cell>
          <cell r="AF747" t="str">
            <v/>
          </cell>
          <cell r="AG747" t="str">
            <v/>
          </cell>
          <cell r="AI747" t="str">
            <v/>
          </cell>
        </row>
        <row r="748">
          <cell r="A748">
            <v>744</v>
          </cell>
          <cell r="B748" t="str">
            <v>диск</v>
          </cell>
          <cell r="C748" t="str">
            <v>51401</v>
          </cell>
          <cell r="D748" t="str">
            <v>51401`810`2`0400`0000002</v>
          </cell>
          <cell r="E748" t="str">
            <v>Сбербанк РФ</v>
          </cell>
          <cell r="F748" t="str">
            <v>банк</v>
          </cell>
          <cell r="G748" t="str">
            <v>ВЗ</v>
          </cell>
          <cell r="H748" t="str">
            <v>0035848</v>
          </cell>
          <cell r="I748">
            <v>37438</v>
          </cell>
          <cell r="J748">
            <v>700000</v>
          </cell>
          <cell r="K748" t="str">
            <v>Рубли РФ</v>
          </cell>
          <cell r="L748" t="str">
            <v>по предъявлении</v>
          </cell>
          <cell r="M748">
            <v>37438</v>
          </cell>
          <cell r="N748">
            <v>0</v>
          </cell>
          <cell r="P748">
            <v>700000</v>
          </cell>
          <cell r="Q748">
            <v>1</v>
          </cell>
          <cell r="R748">
            <v>700000</v>
          </cell>
          <cell r="S748">
            <v>37823</v>
          </cell>
          <cell r="T748" t="str">
            <v>21/07-04</v>
          </cell>
          <cell r="U748" t="str">
            <v>ООО «СтройИнвест»</v>
          </cell>
          <cell r="V748">
            <v>1</v>
          </cell>
          <cell r="W748">
            <v>700000</v>
          </cell>
          <cell r="X748">
            <v>37823</v>
          </cell>
          <cell r="Y748" t="str">
            <v>21/07-101</v>
          </cell>
          <cell r="Z748" t="str">
            <v>Сбербанк РФ</v>
          </cell>
          <cell r="AA748">
            <v>0</v>
          </cell>
          <cell r="AB748">
            <v>0</v>
          </cell>
          <cell r="AC748">
            <v>0</v>
          </cell>
          <cell r="AD748" t="str">
            <v>предъявлен</v>
          </cell>
          <cell r="AF748" t="str">
            <v/>
          </cell>
          <cell r="AG748" t="str">
            <v/>
          </cell>
          <cell r="AI748" t="str">
            <v/>
          </cell>
        </row>
        <row r="749">
          <cell r="A749">
            <v>745</v>
          </cell>
          <cell r="B749" t="str">
            <v>диск</v>
          </cell>
          <cell r="C749" t="str">
            <v>51401</v>
          </cell>
          <cell r="D749" t="str">
            <v>51401`810`1`0400`0000005</v>
          </cell>
          <cell r="E749" t="str">
            <v>ОАО «УралСиб»</v>
          </cell>
          <cell r="F749" t="str">
            <v>банк</v>
          </cell>
          <cell r="G749" t="str">
            <v>4200</v>
          </cell>
          <cell r="H749" t="str">
            <v>0095876</v>
          </cell>
          <cell r="I749">
            <v>37739</v>
          </cell>
          <cell r="J749">
            <v>100000</v>
          </cell>
          <cell r="K749" t="str">
            <v>Рубли РФ</v>
          </cell>
          <cell r="L749" t="str">
            <v>по предъявлении</v>
          </cell>
          <cell r="M749">
            <v>37739</v>
          </cell>
          <cell r="N749">
            <v>0</v>
          </cell>
          <cell r="P749">
            <v>100000</v>
          </cell>
          <cell r="Q749">
            <v>1</v>
          </cell>
          <cell r="R749">
            <v>100000</v>
          </cell>
          <cell r="S749">
            <v>37823</v>
          </cell>
          <cell r="T749" t="str">
            <v>21/07-04</v>
          </cell>
          <cell r="U749" t="str">
            <v>ООО «СтройИнвест»</v>
          </cell>
          <cell r="V749">
            <v>1</v>
          </cell>
          <cell r="W749">
            <v>100000</v>
          </cell>
          <cell r="X749">
            <v>37823</v>
          </cell>
          <cell r="Y749" t="str">
            <v>21/07-102</v>
          </cell>
          <cell r="Z749" t="str">
            <v>ОАО «УралСиб»</v>
          </cell>
          <cell r="AA749">
            <v>0</v>
          </cell>
          <cell r="AB749">
            <v>0</v>
          </cell>
          <cell r="AC749">
            <v>0</v>
          </cell>
          <cell r="AD749" t="str">
            <v>предъявлен</v>
          </cell>
          <cell r="AF749" t="str">
            <v/>
          </cell>
          <cell r="AG749" t="str">
            <v/>
          </cell>
          <cell r="AI749" t="str">
            <v/>
          </cell>
        </row>
        <row r="750">
          <cell r="A750">
            <v>746</v>
          </cell>
          <cell r="B750" t="str">
            <v>диск</v>
          </cell>
          <cell r="C750" t="str">
            <v>51401</v>
          </cell>
          <cell r="D750" t="str">
            <v>51401`810`1`0400`0000005</v>
          </cell>
          <cell r="E750" t="str">
            <v>ОАО «УралСиб»</v>
          </cell>
          <cell r="F750" t="str">
            <v>банк</v>
          </cell>
          <cell r="G750" t="str">
            <v>0082</v>
          </cell>
          <cell r="H750" t="str">
            <v>0110098</v>
          </cell>
          <cell r="I750">
            <v>37763</v>
          </cell>
          <cell r="J750">
            <v>400000</v>
          </cell>
          <cell r="K750" t="str">
            <v>Рубли РФ</v>
          </cell>
          <cell r="L750" t="str">
            <v>по предъявлении</v>
          </cell>
          <cell r="M750">
            <v>37763</v>
          </cell>
          <cell r="N750">
            <v>0</v>
          </cell>
          <cell r="P750">
            <v>400000</v>
          </cell>
          <cell r="Q750">
            <v>1</v>
          </cell>
          <cell r="R750">
            <v>400000</v>
          </cell>
          <cell r="S750">
            <v>37823</v>
          </cell>
          <cell r="T750" t="str">
            <v>21/07-04</v>
          </cell>
          <cell r="U750" t="str">
            <v>ООО «СтройИнвест»</v>
          </cell>
          <cell r="V750">
            <v>1</v>
          </cell>
          <cell r="W750">
            <v>400000</v>
          </cell>
          <cell r="X750">
            <v>37823</v>
          </cell>
          <cell r="Y750" t="str">
            <v>21/07-102</v>
          </cell>
          <cell r="Z750" t="str">
            <v>ОАО «УралСиб»</v>
          </cell>
          <cell r="AA750">
            <v>0</v>
          </cell>
          <cell r="AB750">
            <v>0</v>
          </cell>
          <cell r="AC750">
            <v>0</v>
          </cell>
          <cell r="AD750" t="str">
            <v>предъявлен</v>
          </cell>
          <cell r="AF750" t="str">
            <v/>
          </cell>
          <cell r="AG750" t="str">
            <v/>
          </cell>
          <cell r="AI750" t="str">
            <v/>
          </cell>
        </row>
        <row r="751">
          <cell r="A751">
            <v>747</v>
          </cell>
          <cell r="B751" t="str">
            <v>диск</v>
          </cell>
          <cell r="C751" t="str">
            <v>51401</v>
          </cell>
          <cell r="D751" t="str">
            <v>51401`810`1`0400`0000005</v>
          </cell>
          <cell r="E751" t="str">
            <v>ОАО «УралСиб»</v>
          </cell>
          <cell r="F751" t="str">
            <v>банк</v>
          </cell>
          <cell r="G751" t="str">
            <v>0082</v>
          </cell>
          <cell r="H751" t="str">
            <v>0110312</v>
          </cell>
          <cell r="I751">
            <v>37768</v>
          </cell>
          <cell r="J751">
            <v>580000</v>
          </cell>
          <cell r="K751" t="str">
            <v>Рубли РФ</v>
          </cell>
          <cell r="L751" t="str">
            <v>по предъявлении</v>
          </cell>
          <cell r="M751">
            <v>37768</v>
          </cell>
          <cell r="N751">
            <v>0</v>
          </cell>
          <cell r="P751">
            <v>580000</v>
          </cell>
          <cell r="Q751">
            <v>1</v>
          </cell>
          <cell r="R751">
            <v>580000</v>
          </cell>
          <cell r="S751">
            <v>37823</v>
          </cell>
          <cell r="T751" t="str">
            <v>21/07-04</v>
          </cell>
          <cell r="U751" t="str">
            <v>ООО «СтройИнвест»</v>
          </cell>
          <cell r="V751">
            <v>1</v>
          </cell>
          <cell r="W751">
            <v>580000</v>
          </cell>
          <cell r="X751">
            <v>37823</v>
          </cell>
          <cell r="Y751" t="str">
            <v>21/07-102</v>
          </cell>
          <cell r="Z751" t="str">
            <v>ОАО «УралСиб»</v>
          </cell>
          <cell r="AA751">
            <v>0</v>
          </cell>
          <cell r="AB751">
            <v>0</v>
          </cell>
          <cell r="AC751">
            <v>0</v>
          </cell>
          <cell r="AD751" t="str">
            <v>предъявлен</v>
          </cell>
          <cell r="AF751" t="str">
            <v/>
          </cell>
          <cell r="AG751" t="str">
            <v/>
          </cell>
          <cell r="AI751" t="str">
            <v/>
          </cell>
        </row>
        <row r="752">
          <cell r="A752">
            <v>748</v>
          </cell>
          <cell r="B752" t="str">
            <v>диск</v>
          </cell>
          <cell r="C752" t="str">
            <v>51401</v>
          </cell>
          <cell r="D752" t="str">
            <v>51401`810`1`0400`0000005</v>
          </cell>
          <cell r="E752" t="str">
            <v>ОАО «УралСиб»</v>
          </cell>
          <cell r="F752" t="str">
            <v>банк</v>
          </cell>
          <cell r="G752" t="str">
            <v>0000</v>
          </cell>
          <cell r="H752" t="str">
            <v>0103123</v>
          </cell>
          <cell r="I752">
            <v>37771</v>
          </cell>
          <cell r="J752">
            <v>320000</v>
          </cell>
          <cell r="K752" t="str">
            <v>Рубли РФ</v>
          </cell>
          <cell r="L752" t="str">
            <v>по предъявлении</v>
          </cell>
          <cell r="M752">
            <v>37771</v>
          </cell>
          <cell r="N752">
            <v>0</v>
          </cell>
          <cell r="P752">
            <v>320000</v>
          </cell>
          <cell r="Q752">
            <v>1</v>
          </cell>
          <cell r="R752">
            <v>320000</v>
          </cell>
          <cell r="S752">
            <v>37823</v>
          </cell>
          <cell r="T752" t="str">
            <v>21/07-04</v>
          </cell>
          <cell r="U752" t="str">
            <v>ООО «СтройИнвест»</v>
          </cell>
          <cell r="V752">
            <v>1</v>
          </cell>
          <cell r="W752">
            <v>320000</v>
          </cell>
          <cell r="X752">
            <v>37823</v>
          </cell>
          <cell r="Y752" t="str">
            <v>21/07-102</v>
          </cell>
          <cell r="Z752" t="str">
            <v>ОАО «УралСиб»</v>
          </cell>
          <cell r="AA752">
            <v>0</v>
          </cell>
          <cell r="AB752">
            <v>0</v>
          </cell>
          <cell r="AC752">
            <v>0</v>
          </cell>
          <cell r="AD752" t="str">
            <v>предъявлен</v>
          </cell>
          <cell r="AF752" t="str">
            <v/>
          </cell>
          <cell r="AG752" t="str">
            <v/>
          </cell>
          <cell r="AI752" t="str">
            <v/>
          </cell>
        </row>
        <row r="753">
          <cell r="A753">
            <v>749</v>
          </cell>
          <cell r="B753" t="str">
            <v>диск</v>
          </cell>
          <cell r="C753" t="str">
            <v>51401</v>
          </cell>
          <cell r="D753" t="str">
            <v>51401`810`1`0400`0000005</v>
          </cell>
          <cell r="E753" t="str">
            <v>ОАО «УралСиб»</v>
          </cell>
          <cell r="F753" t="str">
            <v>банк</v>
          </cell>
          <cell r="G753" t="str">
            <v>0000</v>
          </cell>
          <cell r="H753" t="str">
            <v>0103863</v>
          </cell>
          <cell r="I753">
            <v>37802</v>
          </cell>
          <cell r="J753">
            <v>300000</v>
          </cell>
          <cell r="K753" t="str">
            <v>Рубли РФ</v>
          </cell>
          <cell r="L753" t="str">
            <v>по предъявлении</v>
          </cell>
          <cell r="M753">
            <v>37802</v>
          </cell>
          <cell r="N753">
            <v>0</v>
          </cell>
          <cell r="P753">
            <v>300000</v>
          </cell>
          <cell r="Q753">
            <v>1</v>
          </cell>
          <cell r="R753">
            <v>300000</v>
          </cell>
          <cell r="S753">
            <v>37823</v>
          </cell>
          <cell r="T753" t="str">
            <v>21/07-04</v>
          </cell>
          <cell r="U753" t="str">
            <v>ООО «СтройИнвест»</v>
          </cell>
          <cell r="V753">
            <v>1</v>
          </cell>
          <cell r="W753">
            <v>300000</v>
          </cell>
          <cell r="X753">
            <v>37823</v>
          </cell>
          <cell r="Y753" t="str">
            <v>21/07-102</v>
          </cell>
          <cell r="Z753" t="str">
            <v>ОАО «УралСиб»</v>
          </cell>
          <cell r="AA753">
            <v>0</v>
          </cell>
          <cell r="AB753">
            <v>0</v>
          </cell>
          <cell r="AC753">
            <v>0</v>
          </cell>
          <cell r="AD753" t="str">
            <v>предъявлен</v>
          </cell>
          <cell r="AF753" t="str">
            <v/>
          </cell>
          <cell r="AG753" t="str">
            <v/>
          </cell>
          <cell r="AI753" t="str">
            <v/>
          </cell>
        </row>
        <row r="754">
          <cell r="A754">
            <v>750</v>
          </cell>
          <cell r="B754" t="str">
            <v>диск</v>
          </cell>
          <cell r="C754" t="str">
            <v>51401</v>
          </cell>
          <cell r="D754" t="str">
            <v>51401`810`4`0400`0000006</v>
          </cell>
          <cell r="E754" t="str">
            <v>ОАО «Социнвестбанк»</v>
          </cell>
          <cell r="F754" t="str">
            <v>банк</v>
          </cell>
          <cell r="G754" t="str">
            <v>КН</v>
          </cell>
          <cell r="H754" t="str">
            <v>0033181</v>
          </cell>
          <cell r="I754">
            <v>37813</v>
          </cell>
          <cell r="J754">
            <v>100000</v>
          </cell>
          <cell r="K754" t="str">
            <v>Рубли РФ</v>
          </cell>
          <cell r="L754" t="str">
            <v>по предъявлении</v>
          </cell>
          <cell r="M754">
            <v>37813</v>
          </cell>
          <cell r="N754">
            <v>0</v>
          </cell>
          <cell r="P754">
            <v>100000</v>
          </cell>
          <cell r="Q754">
            <v>1</v>
          </cell>
          <cell r="R754">
            <v>100000</v>
          </cell>
          <cell r="S754">
            <v>37823</v>
          </cell>
          <cell r="T754" t="str">
            <v>21/07-04</v>
          </cell>
          <cell r="U754" t="str">
            <v>ООО «СтройИнвест»</v>
          </cell>
          <cell r="V754">
            <v>1</v>
          </cell>
          <cell r="W754">
            <v>100000</v>
          </cell>
          <cell r="X754">
            <v>37823</v>
          </cell>
          <cell r="Y754" t="str">
            <v>21/07-103</v>
          </cell>
          <cell r="Z754" t="str">
            <v>ОАО «Социнвестбанк»</v>
          </cell>
          <cell r="AA754">
            <v>0</v>
          </cell>
          <cell r="AB754">
            <v>0</v>
          </cell>
          <cell r="AC754">
            <v>0</v>
          </cell>
          <cell r="AD754" t="str">
            <v>предъявлен</v>
          </cell>
          <cell r="AF754" t="str">
            <v/>
          </cell>
          <cell r="AG754" t="str">
            <v/>
          </cell>
          <cell r="AI754" t="str">
            <v/>
          </cell>
        </row>
        <row r="755">
          <cell r="A755">
            <v>751</v>
          </cell>
          <cell r="B755" t="str">
            <v>диск</v>
          </cell>
          <cell r="C755" t="str">
            <v>51401</v>
          </cell>
          <cell r="D755" t="str">
            <v>51401`810`2`0400`0000002</v>
          </cell>
          <cell r="E755" t="str">
            <v>Сбербанк РФ</v>
          </cell>
          <cell r="F755" t="str">
            <v>банк</v>
          </cell>
          <cell r="G755" t="str">
            <v>ВЛ</v>
          </cell>
          <cell r="H755" t="str">
            <v>0052230</v>
          </cell>
          <cell r="I755">
            <v>37823</v>
          </cell>
          <cell r="J755">
            <v>16400</v>
          </cell>
          <cell r="K755" t="str">
            <v>Рубли РФ</v>
          </cell>
          <cell r="L755" t="str">
            <v>по предъявлении</v>
          </cell>
          <cell r="M755">
            <v>37823</v>
          </cell>
          <cell r="N755">
            <v>0</v>
          </cell>
          <cell r="P755">
            <v>16400</v>
          </cell>
          <cell r="Q755">
            <v>1</v>
          </cell>
          <cell r="R755">
            <v>16400</v>
          </cell>
          <cell r="S755">
            <v>37823</v>
          </cell>
          <cell r="T755" t="str">
            <v>21/07-900</v>
          </cell>
          <cell r="U755" t="str">
            <v>Сбербанк РФ</v>
          </cell>
          <cell r="V755">
            <v>1.015244</v>
          </cell>
          <cell r="W755">
            <v>16650</v>
          </cell>
          <cell r="X755">
            <v>37824</v>
          </cell>
          <cell r="Y755" t="str">
            <v>22/07-01</v>
          </cell>
          <cell r="Z755" t="str">
            <v>ООО «Проект-Инжиниринг»</v>
          </cell>
          <cell r="AA755">
            <v>250</v>
          </cell>
          <cell r="AB755">
            <v>0</v>
          </cell>
          <cell r="AC755">
            <v>5.5640243902439019</v>
          </cell>
          <cell r="AD755" t="str">
            <v>продан</v>
          </cell>
          <cell r="AF755" t="str">
            <v/>
          </cell>
          <cell r="AG755" t="str">
            <v/>
          </cell>
          <cell r="AI755" t="str">
            <v/>
          </cell>
        </row>
        <row r="756">
          <cell r="A756">
            <v>752</v>
          </cell>
          <cell r="B756" t="str">
            <v>диск</v>
          </cell>
          <cell r="C756" t="str">
            <v>51401</v>
          </cell>
          <cell r="D756" t="str">
            <v>51401`810`2`0400`0000002</v>
          </cell>
          <cell r="E756" t="str">
            <v>Сбербанк РФ</v>
          </cell>
          <cell r="F756" t="str">
            <v>банк</v>
          </cell>
          <cell r="G756" t="str">
            <v>ВЛ</v>
          </cell>
          <cell r="H756" t="str">
            <v>0052231</v>
          </cell>
          <cell r="I756">
            <v>37823</v>
          </cell>
          <cell r="J756">
            <v>31220</v>
          </cell>
          <cell r="K756" t="str">
            <v>Рубли РФ</v>
          </cell>
          <cell r="L756" t="str">
            <v>по предъявлении</v>
          </cell>
          <cell r="M756">
            <v>37823</v>
          </cell>
          <cell r="N756">
            <v>0</v>
          </cell>
          <cell r="P756">
            <v>31220</v>
          </cell>
          <cell r="Q756">
            <v>1</v>
          </cell>
          <cell r="R756">
            <v>31220</v>
          </cell>
          <cell r="S756">
            <v>37823</v>
          </cell>
          <cell r="T756" t="str">
            <v>21/07-900</v>
          </cell>
          <cell r="U756" t="str">
            <v>Сбербанк РФ</v>
          </cell>
          <cell r="V756">
            <v>1.008008</v>
          </cell>
          <cell r="W756">
            <v>31470</v>
          </cell>
          <cell r="X756">
            <v>37824</v>
          </cell>
          <cell r="Y756" t="str">
            <v>22/07-02</v>
          </cell>
          <cell r="Z756" t="str">
            <v>ЗАО «Объединенный капитал»</v>
          </cell>
          <cell r="AA756">
            <v>250</v>
          </cell>
          <cell r="AB756">
            <v>0</v>
          </cell>
          <cell r="AC756">
            <v>2.9228058936579115</v>
          </cell>
          <cell r="AD756" t="str">
            <v>продан</v>
          </cell>
          <cell r="AF756" t="str">
            <v/>
          </cell>
          <cell r="AG756" t="str">
            <v/>
          </cell>
          <cell r="AI756" t="str">
            <v/>
          </cell>
        </row>
        <row r="757">
          <cell r="A757">
            <v>753</v>
          </cell>
          <cell r="B757" t="str">
            <v>диск</v>
          </cell>
          <cell r="C757" t="str">
            <v>51406</v>
          </cell>
          <cell r="D757" t="str">
            <v>51406`810`6`0400`0000005</v>
          </cell>
          <cell r="E757" t="str">
            <v>АКБ «Башкомснаббанк»</v>
          </cell>
          <cell r="F757" t="str">
            <v>банк</v>
          </cell>
          <cell r="G757" t="str">
            <v>2001</v>
          </cell>
          <cell r="H757" t="str">
            <v>000563</v>
          </cell>
          <cell r="I757">
            <v>37824</v>
          </cell>
          <cell r="J757">
            <v>1500000</v>
          </cell>
          <cell r="K757" t="str">
            <v>Рубли РФ</v>
          </cell>
          <cell r="L757" t="str">
            <v>22 июля 2004 г.</v>
          </cell>
          <cell r="M757">
            <v>38190</v>
          </cell>
          <cell r="N757">
            <v>0.18971827231463931</v>
          </cell>
          <cell r="P757">
            <v>1260252.1000000001</v>
          </cell>
          <cell r="Q757">
            <v>0.84016806666666677</v>
          </cell>
          <cell r="R757">
            <v>1260252.1000000001</v>
          </cell>
          <cell r="S757">
            <v>37824</v>
          </cell>
          <cell r="T757" t="str">
            <v>22/07-04-156-В</v>
          </cell>
          <cell r="U757" t="str">
            <v>ОАО АКБ «Башкомснаббанк»</v>
          </cell>
          <cell r="V757">
            <v>0.84033599999999997</v>
          </cell>
          <cell r="W757">
            <v>1260504.2</v>
          </cell>
          <cell r="X757">
            <v>37824</v>
          </cell>
          <cell r="Y757" t="str">
            <v>22/07-04-156</v>
          </cell>
          <cell r="Z757" t="str">
            <v>ООО Цефал-ИФК</v>
          </cell>
          <cell r="AA757">
            <v>252.0999999998603</v>
          </cell>
          <cell r="AB757">
            <v>0.18971827231463931</v>
          </cell>
          <cell r="AC757">
            <v>7.3014359587219899E-2</v>
          </cell>
          <cell r="AD757" t="str">
            <v>продан</v>
          </cell>
          <cell r="AF757" t="str">
            <v/>
          </cell>
          <cell r="AG757" t="str">
            <v/>
          </cell>
          <cell r="AI757" t="str">
            <v/>
          </cell>
        </row>
        <row r="758">
          <cell r="A758">
            <v>754</v>
          </cell>
          <cell r="B758" t="str">
            <v>диск</v>
          </cell>
          <cell r="C758" t="str">
            <v>51401</v>
          </cell>
          <cell r="D758" t="str">
            <v>51401`810`0`0400`0000008</v>
          </cell>
          <cell r="E758" t="str">
            <v>АКБ «Башкомснаббанк»</v>
          </cell>
          <cell r="F758" t="str">
            <v>банк</v>
          </cell>
          <cell r="G758" t="str">
            <v>2001</v>
          </cell>
          <cell r="H758" t="str">
            <v>000564</v>
          </cell>
          <cell r="I758">
            <v>37824</v>
          </cell>
          <cell r="J758">
            <v>33000</v>
          </cell>
          <cell r="K758" t="str">
            <v>Рубли РФ</v>
          </cell>
          <cell r="L758" t="str">
            <v>по предъявлении</v>
          </cell>
          <cell r="M758">
            <v>37824</v>
          </cell>
          <cell r="N758">
            <v>0</v>
          </cell>
          <cell r="P758">
            <v>32996.699999999997</v>
          </cell>
          <cell r="Q758">
            <v>0.9998999999999999</v>
          </cell>
          <cell r="R758">
            <v>32996.699999999997</v>
          </cell>
          <cell r="S758">
            <v>37824</v>
          </cell>
          <cell r="T758" t="str">
            <v>22/07-04-156-В</v>
          </cell>
          <cell r="U758" t="str">
            <v>ОАО АКБ «Башкомснаббанк»</v>
          </cell>
          <cell r="V758">
            <v>1</v>
          </cell>
          <cell r="W758">
            <v>33000</v>
          </cell>
          <cell r="X758">
            <v>37824</v>
          </cell>
          <cell r="Y758" t="str">
            <v>22/07-04-156</v>
          </cell>
          <cell r="Z758" t="str">
            <v>ООО Цефал-ИФК</v>
          </cell>
          <cell r="AA758">
            <v>3.3000000000029104</v>
          </cell>
          <cell r="AB758">
            <v>3.6503650365068703E-2</v>
          </cell>
          <cell r="AC758">
            <v>3.6503650365068703E-2</v>
          </cell>
          <cell r="AD758" t="str">
            <v>продан</v>
          </cell>
          <cell r="AF758" t="str">
            <v/>
          </cell>
          <cell r="AG758" t="str">
            <v/>
          </cell>
          <cell r="AI758" t="str">
            <v/>
          </cell>
        </row>
        <row r="759">
          <cell r="A759">
            <v>755</v>
          </cell>
          <cell r="B759" t="str">
            <v>диск</v>
          </cell>
          <cell r="C759" t="str">
            <v>51406</v>
          </cell>
          <cell r="D759" t="str">
            <v>51406`810`6`0400`0000005</v>
          </cell>
          <cell r="E759" t="str">
            <v>АКБ «Башкомснаббанк»</v>
          </cell>
          <cell r="F759" t="str">
            <v>банк</v>
          </cell>
          <cell r="G759" t="str">
            <v>2001</v>
          </cell>
          <cell r="H759" t="str">
            <v>000565</v>
          </cell>
          <cell r="I759">
            <v>37824</v>
          </cell>
          <cell r="J759">
            <v>232000</v>
          </cell>
          <cell r="K759" t="str">
            <v>Рубли РФ</v>
          </cell>
          <cell r="L759" t="str">
            <v>22 июля 2004 г.</v>
          </cell>
          <cell r="M759">
            <v>38190</v>
          </cell>
          <cell r="N759">
            <v>0.19191405718186785</v>
          </cell>
          <cell r="P759">
            <v>194559.08</v>
          </cell>
          <cell r="Q759">
            <v>0.83861672413793098</v>
          </cell>
          <cell r="R759">
            <v>194559.08</v>
          </cell>
          <cell r="S759">
            <v>37824</v>
          </cell>
          <cell r="T759" t="str">
            <v>22/07-04-157-В</v>
          </cell>
          <cell r="U759" t="str">
            <v>ОАО АКБ «Башкомснаббанк»</v>
          </cell>
          <cell r="V759">
            <v>0.83878399999999997</v>
          </cell>
          <cell r="W759">
            <v>194598</v>
          </cell>
          <cell r="X759">
            <v>37824</v>
          </cell>
          <cell r="Y759" t="str">
            <v>22/07-04-156</v>
          </cell>
          <cell r="Z759" t="str">
            <v>ООО Цефал-ИФК</v>
          </cell>
          <cell r="AA759">
            <v>38.920000000012806</v>
          </cell>
          <cell r="AB759">
            <v>0.19191405718186785</v>
          </cell>
          <cell r="AC759">
            <v>7.3015353485453752E-2</v>
          </cell>
          <cell r="AD759" t="str">
            <v>продан</v>
          </cell>
          <cell r="AF759" t="str">
            <v/>
          </cell>
          <cell r="AG759" t="str">
            <v/>
          </cell>
          <cell r="AI759" t="str">
            <v/>
          </cell>
        </row>
        <row r="760">
          <cell r="A760">
            <v>756</v>
          </cell>
          <cell r="B760" t="str">
            <v>диск</v>
          </cell>
          <cell r="C760" t="str">
            <v>51401</v>
          </cell>
          <cell r="D760" t="str">
            <v>51401`810`0`0400`0000008</v>
          </cell>
          <cell r="E760" t="str">
            <v>АКБ «Башкомснаббанк»</v>
          </cell>
          <cell r="F760" t="str">
            <v>банк</v>
          </cell>
          <cell r="G760" t="str">
            <v>2001</v>
          </cell>
          <cell r="H760" t="str">
            <v>000566</v>
          </cell>
          <cell r="I760">
            <v>37824</v>
          </cell>
          <cell r="J760">
            <v>5000</v>
          </cell>
          <cell r="K760" t="str">
            <v>Рубли РФ</v>
          </cell>
          <cell r="L760" t="str">
            <v>по предъявлении</v>
          </cell>
          <cell r="M760">
            <v>37824</v>
          </cell>
          <cell r="N760">
            <v>0</v>
          </cell>
          <cell r="P760">
            <v>4999.5</v>
          </cell>
          <cell r="Q760">
            <v>0.99990000000000001</v>
          </cell>
          <cell r="R760">
            <v>4999.5</v>
          </cell>
          <cell r="S760">
            <v>37824</v>
          </cell>
          <cell r="T760" t="str">
            <v>22/07-04-157-В</v>
          </cell>
          <cell r="U760" t="str">
            <v>ОАО АКБ «Башкомснаббанк»</v>
          </cell>
          <cell r="V760">
            <v>1</v>
          </cell>
          <cell r="W760">
            <v>5000</v>
          </cell>
          <cell r="X760">
            <v>37824</v>
          </cell>
          <cell r="Y760" t="str">
            <v>22/07-04-156</v>
          </cell>
          <cell r="Z760" t="str">
            <v>ООО Цефал-ИФК</v>
          </cell>
          <cell r="AA760">
            <v>0.5</v>
          </cell>
          <cell r="AB760">
            <v>3.6503650365036507E-2</v>
          </cell>
          <cell r="AC760">
            <v>3.6503650365036507E-2</v>
          </cell>
          <cell r="AD760" t="str">
            <v>продан</v>
          </cell>
          <cell r="AF760" t="str">
            <v/>
          </cell>
          <cell r="AG760" t="str">
            <v/>
          </cell>
          <cell r="AI760" t="str">
            <v/>
          </cell>
        </row>
        <row r="761">
          <cell r="A761">
            <v>757</v>
          </cell>
          <cell r="B761" t="str">
            <v>диск</v>
          </cell>
          <cell r="C761" t="str">
            <v>51501</v>
          </cell>
          <cell r="D761" t="str">
            <v>51501`810`8`0400`0000027</v>
          </cell>
          <cell r="E761" t="str">
            <v>МУП «Уфимское предприятие тепловых сетей»</v>
          </cell>
          <cell r="F761" t="str">
            <v>прочие</v>
          </cell>
          <cell r="H761" t="str">
            <v>4785178</v>
          </cell>
          <cell r="I761">
            <v>37795</v>
          </cell>
          <cell r="J761">
            <v>5000000</v>
          </cell>
          <cell r="K761" t="str">
            <v>Рубли РФ</v>
          </cell>
          <cell r="L761" t="str">
            <v>по предъявлении</v>
          </cell>
          <cell r="M761">
            <v>37795</v>
          </cell>
          <cell r="N761">
            <v>0</v>
          </cell>
          <cell r="P761">
            <v>5000000</v>
          </cell>
          <cell r="Q761">
            <v>1</v>
          </cell>
          <cell r="R761">
            <v>5000000</v>
          </cell>
          <cell r="S761">
            <v>37825</v>
          </cell>
          <cell r="T761" t="str">
            <v>23/07-292-511</v>
          </cell>
          <cell r="U761" t="str">
            <v>ОАО «Башкирэнерго»</v>
          </cell>
          <cell r="V761">
            <v>1</v>
          </cell>
          <cell r="W761">
            <v>5000000</v>
          </cell>
          <cell r="X761">
            <v>37833</v>
          </cell>
          <cell r="Y761" t="str">
            <v>31/07-03</v>
          </cell>
          <cell r="Z761" t="str">
            <v>ООО «Легпроминвест»</v>
          </cell>
          <cell r="AA761">
            <v>0</v>
          </cell>
          <cell r="AB761">
            <v>0</v>
          </cell>
          <cell r="AC761">
            <v>0</v>
          </cell>
          <cell r="AD761" t="str">
            <v>обменен</v>
          </cell>
          <cell r="AF761" t="str">
            <v/>
          </cell>
          <cell r="AG761" t="str">
            <v/>
          </cell>
          <cell r="AI761" t="str">
            <v/>
          </cell>
        </row>
        <row r="762">
          <cell r="A762">
            <v>758</v>
          </cell>
          <cell r="B762" t="str">
            <v>диск</v>
          </cell>
          <cell r="C762" t="str">
            <v>51501</v>
          </cell>
          <cell r="D762" t="str">
            <v>51501`810`8`0400`0000027</v>
          </cell>
          <cell r="E762" t="str">
            <v>МУП «Уфимское предприятие тепловых сетей»</v>
          </cell>
          <cell r="F762" t="str">
            <v>прочие</v>
          </cell>
          <cell r="H762" t="str">
            <v>4785184</v>
          </cell>
          <cell r="I762">
            <v>37795</v>
          </cell>
          <cell r="J762">
            <v>5000000</v>
          </cell>
          <cell r="K762" t="str">
            <v>Рубли РФ</v>
          </cell>
          <cell r="L762" t="str">
            <v>по предъявлении</v>
          </cell>
          <cell r="M762">
            <v>37795</v>
          </cell>
          <cell r="N762">
            <v>0</v>
          </cell>
          <cell r="P762">
            <v>5000000</v>
          </cell>
          <cell r="Q762">
            <v>1</v>
          </cell>
          <cell r="R762">
            <v>5000000</v>
          </cell>
          <cell r="S762">
            <v>37825</v>
          </cell>
          <cell r="T762" t="str">
            <v>23/07-292-511</v>
          </cell>
          <cell r="U762" t="str">
            <v>ОАО «Башкирэнерго»</v>
          </cell>
          <cell r="V762">
            <v>1</v>
          </cell>
          <cell r="W762">
            <v>5000000</v>
          </cell>
          <cell r="X762">
            <v>37833</v>
          </cell>
          <cell r="Y762" t="str">
            <v>31/07-03</v>
          </cell>
          <cell r="Z762" t="str">
            <v>ООО «Легпроминвест»</v>
          </cell>
          <cell r="AA762">
            <v>0</v>
          </cell>
          <cell r="AB762">
            <v>0</v>
          </cell>
          <cell r="AC762">
            <v>0</v>
          </cell>
          <cell r="AD762" t="str">
            <v>обменен</v>
          </cell>
          <cell r="AF762" t="str">
            <v/>
          </cell>
          <cell r="AG762" t="str">
            <v/>
          </cell>
          <cell r="AI762" t="str">
            <v/>
          </cell>
        </row>
        <row r="763">
          <cell r="A763">
            <v>759</v>
          </cell>
          <cell r="B763" t="str">
            <v>диск</v>
          </cell>
          <cell r="C763" t="str">
            <v>51501</v>
          </cell>
          <cell r="D763" t="str">
            <v>51501`810`8`0400`0000027</v>
          </cell>
          <cell r="E763" t="str">
            <v>МУП «Уфимское предприятие тепловых сетей»</v>
          </cell>
          <cell r="F763" t="str">
            <v>прочие</v>
          </cell>
          <cell r="H763" t="str">
            <v>4785185</v>
          </cell>
          <cell r="I763">
            <v>37795</v>
          </cell>
          <cell r="J763">
            <v>5000000</v>
          </cell>
          <cell r="K763" t="str">
            <v>Рубли РФ</v>
          </cell>
          <cell r="L763" t="str">
            <v>по предъявлении</v>
          </cell>
          <cell r="M763">
            <v>37795</v>
          </cell>
          <cell r="N763">
            <v>0</v>
          </cell>
          <cell r="P763">
            <v>5000000</v>
          </cell>
          <cell r="Q763">
            <v>1</v>
          </cell>
          <cell r="R763">
            <v>5000000</v>
          </cell>
          <cell r="S763">
            <v>37825</v>
          </cell>
          <cell r="T763" t="str">
            <v>23/07-292-511</v>
          </cell>
          <cell r="U763" t="str">
            <v>ОАО «Башкирэнерго»</v>
          </cell>
          <cell r="V763">
            <v>1</v>
          </cell>
          <cell r="W763">
            <v>5000000</v>
          </cell>
          <cell r="X763">
            <v>37833</v>
          </cell>
          <cell r="Y763" t="str">
            <v>31/07-03</v>
          </cell>
          <cell r="Z763" t="str">
            <v>ООО «Легпроминвест»</v>
          </cell>
          <cell r="AA763">
            <v>0</v>
          </cell>
          <cell r="AB763">
            <v>0</v>
          </cell>
          <cell r="AC763">
            <v>0</v>
          </cell>
          <cell r="AD763" t="str">
            <v>обменен</v>
          </cell>
          <cell r="AF763" t="str">
            <v/>
          </cell>
          <cell r="AG763" t="str">
            <v/>
          </cell>
          <cell r="AI763" t="str">
            <v/>
          </cell>
        </row>
        <row r="764">
          <cell r="A764">
            <v>760</v>
          </cell>
          <cell r="B764" t="str">
            <v>диск</v>
          </cell>
          <cell r="C764" t="str">
            <v>51501</v>
          </cell>
          <cell r="D764" t="str">
            <v>51501`810`8`0400`0000027</v>
          </cell>
          <cell r="E764" t="str">
            <v>МУП «Уфимское предприятие тепловых сетей»</v>
          </cell>
          <cell r="F764" t="str">
            <v>прочие</v>
          </cell>
          <cell r="H764" t="str">
            <v>4785186</v>
          </cell>
          <cell r="I764">
            <v>37795</v>
          </cell>
          <cell r="J764">
            <v>5000000</v>
          </cell>
          <cell r="K764" t="str">
            <v>Рубли РФ</v>
          </cell>
          <cell r="L764" t="str">
            <v>по предъявлении</v>
          </cell>
          <cell r="M764">
            <v>37795</v>
          </cell>
          <cell r="N764">
            <v>0</v>
          </cell>
          <cell r="P764">
            <v>5000000</v>
          </cell>
          <cell r="Q764">
            <v>1</v>
          </cell>
          <cell r="R764">
            <v>5000000</v>
          </cell>
          <cell r="S764">
            <v>37825</v>
          </cell>
          <cell r="T764" t="str">
            <v>23/07-292-511</v>
          </cell>
          <cell r="U764" t="str">
            <v>ОАО «Башкирэнерго»</v>
          </cell>
          <cell r="V764">
            <v>1</v>
          </cell>
          <cell r="W764">
            <v>5000000</v>
          </cell>
          <cell r="X764">
            <v>37833</v>
          </cell>
          <cell r="Y764" t="str">
            <v>31/07-03</v>
          </cell>
          <cell r="Z764" t="str">
            <v>ООО «Легпроминвест»</v>
          </cell>
          <cell r="AA764">
            <v>0</v>
          </cell>
          <cell r="AB764">
            <v>0</v>
          </cell>
          <cell r="AC764">
            <v>0</v>
          </cell>
          <cell r="AD764" t="str">
            <v>обменен</v>
          </cell>
          <cell r="AF764" t="str">
            <v/>
          </cell>
          <cell r="AG764" t="str">
            <v/>
          </cell>
          <cell r="AI764" t="str">
            <v/>
          </cell>
        </row>
        <row r="765">
          <cell r="A765">
            <v>761</v>
          </cell>
          <cell r="B765" t="str">
            <v>диск</v>
          </cell>
          <cell r="C765" t="str">
            <v>51501</v>
          </cell>
          <cell r="D765" t="str">
            <v>51501`810`8`0400`0000027</v>
          </cell>
          <cell r="E765" t="str">
            <v>МУП «Уфимское предприятие тепловых сетей»</v>
          </cell>
          <cell r="F765" t="str">
            <v>прочие</v>
          </cell>
          <cell r="H765" t="str">
            <v>4785187</v>
          </cell>
          <cell r="I765">
            <v>37795</v>
          </cell>
          <cell r="J765">
            <v>5000000</v>
          </cell>
          <cell r="K765" t="str">
            <v>Рубли РФ</v>
          </cell>
          <cell r="L765" t="str">
            <v>по предъявлении</v>
          </cell>
          <cell r="M765">
            <v>37795</v>
          </cell>
          <cell r="N765">
            <v>0</v>
          </cell>
          <cell r="P765">
            <v>5000000</v>
          </cell>
          <cell r="Q765">
            <v>1</v>
          </cell>
          <cell r="R765">
            <v>5000000</v>
          </cell>
          <cell r="S765">
            <v>37825</v>
          </cell>
          <cell r="T765" t="str">
            <v>23/07-292-511</v>
          </cell>
          <cell r="U765" t="str">
            <v>ОАО «Башкирэнерго»</v>
          </cell>
          <cell r="V765">
            <v>1</v>
          </cell>
          <cell r="W765">
            <v>5000000</v>
          </cell>
          <cell r="X765">
            <v>37833</v>
          </cell>
          <cell r="Y765" t="str">
            <v>31/07-03</v>
          </cell>
          <cell r="Z765" t="str">
            <v>ООО «Легпроминвест»</v>
          </cell>
          <cell r="AA765">
            <v>0</v>
          </cell>
          <cell r="AB765">
            <v>0</v>
          </cell>
          <cell r="AC765">
            <v>0</v>
          </cell>
          <cell r="AD765" t="str">
            <v>обменен</v>
          </cell>
          <cell r="AF765" t="str">
            <v/>
          </cell>
          <cell r="AG765" t="str">
            <v/>
          </cell>
          <cell r="AI765" t="str">
            <v/>
          </cell>
        </row>
        <row r="766">
          <cell r="A766">
            <v>762</v>
          </cell>
          <cell r="B766" t="str">
            <v>диск</v>
          </cell>
          <cell r="C766" t="str">
            <v>51502</v>
          </cell>
          <cell r="D766" t="str">
            <v>51502`810`2`0400`0000024</v>
          </cell>
          <cell r="E766" t="str">
            <v>Мусина Назира Фатклисламовна</v>
          </cell>
          <cell r="F766" t="str">
            <v>прочие</v>
          </cell>
          <cell r="H766" t="str">
            <v>0000703</v>
          </cell>
          <cell r="I766">
            <v>37826</v>
          </cell>
          <cell r="J766">
            <v>301380.82</v>
          </cell>
          <cell r="K766" t="str">
            <v>Рубли РФ</v>
          </cell>
          <cell r="L766" t="str">
            <v>по предъявлении, но не ранее 31.07.2003г.</v>
          </cell>
          <cell r="M766">
            <v>37833</v>
          </cell>
          <cell r="N766">
            <v>0.23999966666666792</v>
          </cell>
          <cell r="P766">
            <v>300000</v>
          </cell>
          <cell r="Q766">
            <v>0.99541835475794371</v>
          </cell>
          <cell r="R766">
            <v>300000</v>
          </cell>
          <cell r="S766">
            <v>37826</v>
          </cell>
          <cell r="T766" t="str">
            <v>24/07-02</v>
          </cell>
          <cell r="U766" t="str">
            <v>Мусина Назира Фатклисламовна</v>
          </cell>
          <cell r="V766">
            <v>1</v>
          </cell>
          <cell r="W766">
            <v>301380.82</v>
          </cell>
          <cell r="X766">
            <v>37833</v>
          </cell>
          <cell r="Y766" t="str">
            <v>31/07-1001</v>
          </cell>
          <cell r="Z766" t="str">
            <v>Мусина Назира Фатклисламовна</v>
          </cell>
          <cell r="AA766">
            <v>1380.820000000007</v>
          </cell>
          <cell r="AB766">
            <v>0.23999966666666792</v>
          </cell>
          <cell r="AC766">
            <v>0.23999966666666792</v>
          </cell>
          <cell r="AD766" t="str">
            <v>предъявлен</v>
          </cell>
          <cell r="AF766" t="str">
            <v/>
          </cell>
          <cell r="AG766" t="str">
            <v/>
          </cell>
          <cell r="AI766" t="str">
            <v/>
          </cell>
        </row>
        <row r="767">
          <cell r="A767">
            <v>763</v>
          </cell>
          <cell r="B767" t="str">
            <v>диск</v>
          </cell>
          <cell r="C767" t="str">
            <v>51502</v>
          </cell>
          <cell r="D767" t="str">
            <v>51502`810`2`0400`0000024</v>
          </cell>
          <cell r="E767" t="str">
            <v>Мусина Назира Фатклисламовна</v>
          </cell>
          <cell r="F767" t="str">
            <v>прочие</v>
          </cell>
          <cell r="H767" t="str">
            <v>0000704</v>
          </cell>
          <cell r="I767">
            <v>37826</v>
          </cell>
          <cell r="J767">
            <v>301380.82</v>
          </cell>
          <cell r="K767" t="str">
            <v>Рубли РФ</v>
          </cell>
          <cell r="L767" t="str">
            <v>по предъявлении, но не ранее 31.07.2003г.</v>
          </cell>
          <cell r="M767">
            <v>37833</v>
          </cell>
          <cell r="N767">
            <v>0.23999966666666792</v>
          </cell>
          <cell r="P767">
            <v>300000</v>
          </cell>
          <cell r="Q767">
            <v>0.99541835475794371</v>
          </cell>
          <cell r="R767">
            <v>300000</v>
          </cell>
          <cell r="S767">
            <v>37826</v>
          </cell>
          <cell r="T767" t="str">
            <v>24/07-03</v>
          </cell>
          <cell r="U767" t="str">
            <v>Мусина Назира Фатклисламовна</v>
          </cell>
          <cell r="V767">
            <v>1</v>
          </cell>
          <cell r="W767">
            <v>301380.82</v>
          </cell>
          <cell r="X767">
            <v>37833</v>
          </cell>
          <cell r="Y767" t="str">
            <v>31/07-1002</v>
          </cell>
          <cell r="Z767" t="str">
            <v>Мусина Назира Фатклисламовна</v>
          </cell>
          <cell r="AA767">
            <v>1380.820000000007</v>
          </cell>
          <cell r="AB767">
            <v>0.23999966666666792</v>
          </cell>
          <cell r="AC767">
            <v>0.23999966666666792</v>
          </cell>
          <cell r="AD767" t="str">
            <v>предъявлен</v>
          </cell>
          <cell r="AF767" t="str">
            <v/>
          </cell>
          <cell r="AG767" t="str">
            <v/>
          </cell>
          <cell r="AI767" t="str">
            <v/>
          </cell>
        </row>
        <row r="768">
          <cell r="A768">
            <v>764</v>
          </cell>
          <cell r="B768" t="str">
            <v>диск</v>
          </cell>
          <cell r="C768" t="str">
            <v>51502</v>
          </cell>
          <cell r="D768" t="str">
            <v>51502`810`2`0400`0000024</v>
          </cell>
          <cell r="E768" t="str">
            <v>Мусина Назира Фатклисламовна</v>
          </cell>
          <cell r="F768" t="str">
            <v>прочие</v>
          </cell>
          <cell r="H768" t="str">
            <v>0000705</v>
          </cell>
          <cell r="I768">
            <v>37826</v>
          </cell>
          <cell r="J768">
            <v>301380.82</v>
          </cell>
          <cell r="K768" t="str">
            <v>Рубли РФ</v>
          </cell>
          <cell r="L768" t="str">
            <v>по предъявлении, но не ранее 31.07.2003г.</v>
          </cell>
          <cell r="M768">
            <v>37833</v>
          </cell>
          <cell r="N768">
            <v>0.23999966666666792</v>
          </cell>
          <cell r="P768">
            <v>300000</v>
          </cell>
          <cell r="Q768">
            <v>0.99541835475794371</v>
          </cell>
          <cell r="R768">
            <v>300000</v>
          </cell>
          <cell r="S768">
            <v>37826</v>
          </cell>
          <cell r="T768" t="str">
            <v>24/07-04</v>
          </cell>
          <cell r="U768" t="str">
            <v>Мусина Назира Фатклисламовна</v>
          </cell>
          <cell r="V768">
            <v>1</v>
          </cell>
          <cell r="W768">
            <v>301380.82</v>
          </cell>
          <cell r="X768">
            <v>37833</v>
          </cell>
          <cell r="Y768" t="str">
            <v>31/07-1003</v>
          </cell>
          <cell r="Z768" t="str">
            <v>Мусина Назира Фатклисламовна</v>
          </cell>
          <cell r="AA768">
            <v>1380.820000000007</v>
          </cell>
          <cell r="AB768">
            <v>0.23999966666666792</v>
          </cell>
          <cell r="AC768">
            <v>0.23999966666666792</v>
          </cell>
          <cell r="AD768" t="str">
            <v>предъявлен</v>
          </cell>
          <cell r="AF768" t="str">
            <v/>
          </cell>
          <cell r="AG768" t="str">
            <v/>
          </cell>
          <cell r="AI768" t="str">
            <v/>
          </cell>
        </row>
        <row r="769">
          <cell r="A769">
            <v>765</v>
          </cell>
          <cell r="B769" t="str">
            <v>диск</v>
          </cell>
          <cell r="C769" t="str">
            <v>51502</v>
          </cell>
          <cell r="D769" t="str">
            <v>51502`810`2`0400`0000024</v>
          </cell>
          <cell r="E769" t="str">
            <v>Мусина Назира Фатклисламовна</v>
          </cell>
          <cell r="F769" t="str">
            <v>прочие</v>
          </cell>
          <cell r="H769" t="str">
            <v>0000706</v>
          </cell>
          <cell r="I769">
            <v>37826</v>
          </cell>
          <cell r="J769">
            <v>301380.82</v>
          </cell>
          <cell r="K769" t="str">
            <v>Рубли РФ</v>
          </cell>
          <cell r="L769" t="str">
            <v>по предъявлении, но не ранее 31.07.2003г.</v>
          </cell>
          <cell r="M769">
            <v>37833</v>
          </cell>
          <cell r="N769">
            <v>0.23999966666666792</v>
          </cell>
          <cell r="P769">
            <v>300000</v>
          </cell>
          <cell r="Q769">
            <v>0.99541835475794371</v>
          </cell>
          <cell r="R769">
            <v>300000</v>
          </cell>
          <cell r="S769">
            <v>37826</v>
          </cell>
          <cell r="T769" t="str">
            <v>24/07-05</v>
          </cell>
          <cell r="U769" t="str">
            <v>Мусина Назира Фатклисламовна</v>
          </cell>
          <cell r="V769">
            <v>0.99575000000000002</v>
          </cell>
          <cell r="W769">
            <v>300100</v>
          </cell>
          <cell r="X769">
            <v>37839</v>
          </cell>
          <cell r="Y769" t="str">
            <v>06/08-06</v>
          </cell>
          <cell r="Z769" t="str">
            <v>ООО фирма «Авеста»</v>
          </cell>
          <cell r="AA769">
            <v>100</v>
          </cell>
          <cell r="AB769">
            <v>0.23999966666666792</v>
          </cell>
          <cell r="AC769">
            <v>9.358974358974358E-3</v>
          </cell>
          <cell r="AD769" t="str">
            <v>обменен</v>
          </cell>
          <cell r="AF769" t="str">
            <v/>
          </cell>
          <cell r="AG769" t="str">
            <v/>
          </cell>
          <cell r="AI769" t="str">
            <v/>
          </cell>
        </row>
        <row r="770">
          <cell r="A770">
            <v>766</v>
          </cell>
          <cell r="B770" t="str">
            <v>диск</v>
          </cell>
          <cell r="C770" t="str">
            <v>51401</v>
          </cell>
          <cell r="D770" t="str">
            <v>51401`810`2`0400`0000002</v>
          </cell>
          <cell r="E770" t="str">
            <v>Сбербанк РФ</v>
          </cell>
          <cell r="F770" t="str">
            <v>банк</v>
          </cell>
          <cell r="G770" t="str">
            <v>ВЛ</v>
          </cell>
          <cell r="H770" t="str">
            <v>0052268</v>
          </cell>
          <cell r="I770">
            <v>37825</v>
          </cell>
          <cell r="J770">
            <v>5200000</v>
          </cell>
          <cell r="K770" t="str">
            <v>Рубли РФ</v>
          </cell>
          <cell r="L770" t="str">
            <v>по предъявлении</v>
          </cell>
          <cell r="M770">
            <v>37825</v>
          </cell>
          <cell r="N770">
            <v>0</v>
          </cell>
          <cell r="P770">
            <v>5200000</v>
          </cell>
          <cell r="Q770">
            <v>1</v>
          </cell>
          <cell r="R770">
            <v>5200000</v>
          </cell>
          <cell r="S770">
            <v>37825</v>
          </cell>
          <cell r="T770" t="str">
            <v>23/07-914</v>
          </cell>
          <cell r="U770" t="str">
            <v>Сбербанк РФ</v>
          </cell>
          <cell r="V770">
            <v>1</v>
          </cell>
          <cell r="W770">
            <v>5200000</v>
          </cell>
          <cell r="X770">
            <v>37826</v>
          </cell>
          <cell r="Y770" t="str">
            <v>24/07-917</v>
          </cell>
          <cell r="Z770" t="str">
            <v>Сбербанк РФ</v>
          </cell>
          <cell r="AA770">
            <v>0</v>
          </cell>
          <cell r="AB770">
            <v>0</v>
          </cell>
          <cell r="AC770">
            <v>0</v>
          </cell>
          <cell r="AD770" t="str">
            <v>обменен</v>
          </cell>
          <cell r="AF770" t="str">
            <v/>
          </cell>
          <cell r="AG770" t="str">
            <v/>
          </cell>
          <cell r="AI770" t="str">
            <v/>
          </cell>
        </row>
        <row r="771">
          <cell r="A771">
            <v>767</v>
          </cell>
          <cell r="B771" t="str">
            <v>диск</v>
          </cell>
          <cell r="C771" t="str">
            <v>51401</v>
          </cell>
          <cell r="D771" t="str">
            <v>51401`810`2`0400`0000002</v>
          </cell>
          <cell r="E771" t="str">
            <v>Сбербанк РФ</v>
          </cell>
          <cell r="F771" t="str">
            <v>банк</v>
          </cell>
          <cell r="G771" t="str">
            <v>ВЛ</v>
          </cell>
          <cell r="H771" t="str">
            <v>0052294</v>
          </cell>
          <cell r="I771">
            <v>37826</v>
          </cell>
          <cell r="J771">
            <v>5040000</v>
          </cell>
          <cell r="K771" t="str">
            <v>Рубли РФ</v>
          </cell>
          <cell r="L771" t="str">
            <v>по предъявлении</v>
          </cell>
          <cell r="M771">
            <v>37826</v>
          </cell>
          <cell r="N771">
            <v>0</v>
          </cell>
          <cell r="P771">
            <v>5040000</v>
          </cell>
          <cell r="Q771">
            <v>1</v>
          </cell>
          <cell r="R771">
            <v>5040000</v>
          </cell>
          <cell r="S771">
            <v>37826</v>
          </cell>
          <cell r="T771" t="str">
            <v>24/07-917</v>
          </cell>
          <cell r="U771" t="str">
            <v>Сбербанк РФ</v>
          </cell>
          <cell r="V771">
            <v>1.000569</v>
          </cell>
          <cell r="W771">
            <v>5042870</v>
          </cell>
          <cell r="X771">
            <v>37826</v>
          </cell>
          <cell r="Y771" t="str">
            <v>24/07-07</v>
          </cell>
          <cell r="Z771" t="str">
            <v>ООО «Фирма «Башкирские инвестиции»</v>
          </cell>
          <cell r="AA771">
            <v>2870</v>
          </cell>
          <cell r="AB771">
            <v>0</v>
          </cell>
          <cell r="AC771">
            <v>0.20784722222222224</v>
          </cell>
          <cell r="AD771" t="str">
            <v>продан</v>
          </cell>
          <cell r="AF771" t="str">
            <v/>
          </cell>
          <cell r="AG771" t="str">
            <v/>
          </cell>
          <cell r="AI771" t="str">
            <v/>
          </cell>
        </row>
        <row r="772">
          <cell r="A772">
            <v>768</v>
          </cell>
          <cell r="B772" t="str">
            <v>диск</v>
          </cell>
          <cell r="C772" t="str">
            <v>51401</v>
          </cell>
          <cell r="D772" t="str">
            <v>51401`810`2`0400`0000002</v>
          </cell>
          <cell r="E772" t="str">
            <v>Сбербанк РФ</v>
          </cell>
          <cell r="F772" t="str">
            <v>банк</v>
          </cell>
          <cell r="G772" t="str">
            <v>ВЛ</v>
          </cell>
          <cell r="H772" t="str">
            <v>0052295</v>
          </cell>
          <cell r="I772">
            <v>37826</v>
          </cell>
          <cell r="J772">
            <v>160000</v>
          </cell>
          <cell r="K772" t="str">
            <v>Рубли РФ</v>
          </cell>
          <cell r="L772" t="str">
            <v>по предъявлении</v>
          </cell>
          <cell r="M772">
            <v>37826</v>
          </cell>
          <cell r="N772">
            <v>0</v>
          </cell>
          <cell r="P772">
            <v>160000</v>
          </cell>
          <cell r="Q772">
            <v>1</v>
          </cell>
          <cell r="R772">
            <v>160000</v>
          </cell>
          <cell r="S772">
            <v>37826</v>
          </cell>
          <cell r="T772" t="str">
            <v>24/07-917</v>
          </cell>
          <cell r="U772" t="str">
            <v>Сбербанк РФ</v>
          </cell>
          <cell r="V772">
            <v>1.0017499999999999</v>
          </cell>
          <cell r="W772">
            <v>160280</v>
          </cell>
          <cell r="X772">
            <v>37826</v>
          </cell>
          <cell r="Y772" t="str">
            <v>24/07-06</v>
          </cell>
          <cell r="Z772" t="str">
            <v>Исанбирдин Ирек Махмутович</v>
          </cell>
          <cell r="AA772">
            <v>280</v>
          </cell>
          <cell r="AB772">
            <v>0</v>
          </cell>
          <cell r="AC772">
            <v>0.63875000000000004</v>
          </cell>
          <cell r="AD772" t="str">
            <v>продан</v>
          </cell>
          <cell r="AF772" t="str">
            <v/>
          </cell>
          <cell r="AG772" t="str">
            <v/>
          </cell>
          <cell r="AI772" t="str">
            <v/>
          </cell>
        </row>
        <row r="773">
          <cell r="A773">
            <v>769</v>
          </cell>
          <cell r="B773" t="str">
            <v>диск</v>
          </cell>
          <cell r="C773" t="str">
            <v>51401</v>
          </cell>
          <cell r="D773" t="str">
            <v>51401`810`1`0400`0000005</v>
          </cell>
          <cell r="E773" t="str">
            <v>ОАО «УралСиб»</v>
          </cell>
          <cell r="F773" t="str">
            <v>банк</v>
          </cell>
          <cell r="G773" t="str">
            <v>0000</v>
          </cell>
          <cell r="H773" t="str">
            <v>0103467</v>
          </cell>
          <cell r="I773">
            <v>37768</v>
          </cell>
          <cell r="J773">
            <v>440000</v>
          </cell>
          <cell r="K773" t="str">
            <v>Рубли РФ</v>
          </cell>
          <cell r="L773" t="str">
            <v>по предъявлении</v>
          </cell>
          <cell r="M773">
            <v>37768</v>
          </cell>
          <cell r="N773">
            <v>0</v>
          </cell>
          <cell r="P773">
            <v>440000</v>
          </cell>
          <cell r="Q773">
            <v>1</v>
          </cell>
          <cell r="R773">
            <v>440000</v>
          </cell>
          <cell r="S773">
            <v>37827</v>
          </cell>
          <cell r="T773" t="str">
            <v>25/07-02</v>
          </cell>
          <cell r="U773" t="str">
            <v>ООО «СтройИнвест»</v>
          </cell>
          <cell r="V773">
            <v>1</v>
          </cell>
          <cell r="W773">
            <v>440000</v>
          </cell>
          <cell r="X773">
            <v>37827</v>
          </cell>
          <cell r="Y773" t="str">
            <v>25/07-101</v>
          </cell>
          <cell r="Z773" t="str">
            <v>ОАО «УралСиб»</v>
          </cell>
          <cell r="AA773">
            <v>0</v>
          </cell>
          <cell r="AB773">
            <v>0</v>
          </cell>
          <cell r="AC773">
            <v>0</v>
          </cell>
          <cell r="AD773" t="str">
            <v>предъявлен</v>
          </cell>
          <cell r="AF773" t="str">
            <v/>
          </cell>
          <cell r="AG773" t="str">
            <v/>
          </cell>
          <cell r="AI773" t="str">
            <v/>
          </cell>
        </row>
        <row r="774">
          <cell r="A774">
            <v>770</v>
          </cell>
          <cell r="B774" t="str">
            <v>диск</v>
          </cell>
          <cell r="C774" t="str">
            <v>51401</v>
          </cell>
          <cell r="D774" t="str">
            <v>51401`810`1`0400`0000005</v>
          </cell>
          <cell r="E774" t="str">
            <v>ОАО «УралСиб»</v>
          </cell>
          <cell r="F774" t="str">
            <v>банк</v>
          </cell>
          <cell r="G774" t="str">
            <v>0082</v>
          </cell>
          <cell r="H774" t="str">
            <v>0110343</v>
          </cell>
          <cell r="I774">
            <v>37770</v>
          </cell>
          <cell r="J774">
            <v>200000</v>
          </cell>
          <cell r="K774" t="str">
            <v>Рубли РФ</v>
          </cell>
          <cell r="L774" t="str">
            <v>по предъявлении</v>
          </cell>
          <cell r="M774">
            <v>37770</v>
          </cell>
          <cell r="N774">
            <v>0</v>
          </cell>
          <cell r="P774">
            <v>200000</v>
          </cell>
          <cell r="Q774">
            <v>1</v>
          </cell>
          <cell r="R774">
            <v>200000</v>
          </cell>
          <cell r="S774">
            <v>37827</v>
          </cell>
          <cell r="T774" t="str">
            <v>25/07-02</v>
          </cell>
          <cell r="U774" t="str">
            <v>ООО «СтройИнвест»</v>
          </cell>
          <cell r="V774">
            <v>1</v>
          </cell>
          <cell r="W774">
            <v>200000</v>
          </cell>
          <cell r="X774">
            <v>37827</v>
          </cell>
          <cell r="Y774" t="str">
            <v>25/07-101</v>
          </cell>
          <cell r="Z774" t="str">
            <v>ОАО «УралСиб»</v>
          </cell>
          <cell r="AA774">
            <v>0</v>
          </cell>
          <cell r="AB774">
            <v>0</v>
          </cell>
          <cell r="AC774">
            <v>0</v>
          </cell>
          <cell r="AD774" t="str">
            <v>предъявлен</v>
          </cell>
          <cell r="AF774" t="str">
            <v/>
          </cell>
          <cell r="AG774" t="str">
            <v/>
          </cell>
          <cell r="AI774" t="str">
            <v/>
          </cell>
        </row>
        <row r="775">
          <cell r="A775">
            <v>771</v>
          </cell>
          <cell r="B775" t="str">
            <v>диск</v>
          </cell>
          <cell r="C775" t="str">
            <v>51401</v>
          </cell>
          <cell r="D775" t="str">
            <v>51401`810`1`0400`0000005</v>
          </cell>
          <cell r="E775" t="str">
            <v>ОАО «УралСиб»</v>
          </cell>
          <cell r="F775" t="str">
            <v>банк</v>
          </cell>
          <cell r="G775" t="str">
            <v>0000</v>
          </cell>
          <cell r="H775" t="str">
            <v>0103864</v>
          </cell>
          <cell r="I775">
            <v>37802</v>
          </cell>
          <cell r="J775">
            <v>300000</v>
          </cell>
          <cell r="K775" t="str">
            <v>Рубли РФ</v>
          </cell>
          <cell r="L775" t="str">
            <v>по предъявлении</v>
          </cell>
          <cell r="M775">
            <v>37802</v>
          </cell>
          <cell r="N775">
            <v>0</v>
          </cell>
          <cell r="P775">
            <v>300000</v>
          </cell>
          <cell r="Q775">
            <v>1</v>
          </cell>
          <cell r="R775">
            <v>300000</v>
          </cell>
          <cell r="S775">
            <v>37827</v>
          </cell>
          <cell r="T775" t="str">
            <v>25/07-02</v>
          </cell>
          <cell r="U775" t="str">
            <v>ООО «СтройИнвест»</v>
          </cell>
          <cell r="V775">
            <v>1</v>
          </cell>
          <cell r="W775">
            <v>300000</v>
          </cell>
          <cell r="X775">
            <v>37827</v>
          </cell>
          <cell r="Y775" t="str">
            <v>25/07-101</v>
          </cell>
          <cell r="Z775" t="str">
            <v>ОАО «УралСиб»</v>
          </cell>
          <cell r="AA775">
            <v>0</v>
          </cell>
          <cell r="AB775">
            <v>0</v>
          </cell>
          <cell r="AC775">
            <v>0</v>
          </cell>
          <cell r="AD775" t="str">
            <v>предъявлен</v>
          </cell>
          <cell r="AF775" t="str">
            <v/>
          </cell>
          <cell r="AG775" t="str">
            <v/>
          </cell>
          <cell r="AI775" t="str">
            <v/>
          </cell>
        </row>
        <row r="776">
          <cell r="A776">
            <v>772</v>
          </cell>
          <cell r="B776" t="str">
            <v>диск</v>
          </cell>
          <cell r="C776" t="str">
            <v>51401</v>
          </cell>
          <cell r="D776" t="str">
            <v>51401`810`1`0400`0000005</v>
          </cell>
          <cell r="E776" t="str">
            <v>ОАО «УралСиб»</v>
          </cell>
          <cell r="F776" t="str">
            <v>банк</v>
          </cell>
          <cell r="G776" t="str">
            <v>0021</v>
          </cell>
          <cell r="H776" t="str">
            <v>0089128</v>
          </cell>
          <cell r="I776">
            <v>37803</v>
          </cell>
          <cell r="J776">
            <v>180000</v>
          </cell>
          <cell r="K776" t="str">
            <v>Рубли РФ</v>
          </cell>
          <cell r="L776" t="str">
            <v>по предъявлении</v>
          </cell>
          <cell r="M776">
            <v>37803</v>
          </cell>
          <cell r="N776">
            <v>0</v>
          </cell>
          <cell r="P776">
            <v>180000</v>
          </cell>
          <cell r="Q776">
            <v>1</v>
          </cell>
          <cell r="R776">
            <v>180000</v>
          </cell>
          <cell r="S776">
            <v>37827</v>
          </cell>
          <cell r="T776" t="str">
            <v>25/07-02</v>
          </cell>
          <cell r="U776" t="str">
            <v>ООО «СтройИнвест»</v>
          </cell>
          <cell r="V776">
            <v>1</v>
          </cell>
          <cell r="W776">
            <v>180000</v>
          </cell>
          <cell r="X776">
            <v>37827</v>
          </cell>
          <cell r="Y776" t="str">
            <v>25/07-101</v>
          </cell>
          <cell r="Z776" t="str">
            <v>ОАО «УралСиб»</v>
          </cell>
          <cell r="AA776">
            <v>0</v>
          </cell>
          <cell r="AB776">
            <v>0</v>
          </cell>
          <cell r="AC776">
            <v>0</v>
          </cell>
          <cell r="AD776" t="str">
            <v>предъявлен</v>
          </cell>
          <cell r="AF776" t="str">
            <v/>
          </cell>
          <cell r="AG776" t="str">
            <v/>
          </cell>
          <cell r="AI776" t="str">
            <v/>
          </cell>
        </row>
        <row r="777">
          <cell r="A777">
            <v>773</v>
          </cell>
          <cell r="B777" t="str">
            <v>диск</v>
          </cell>
          <cell r="C777" t="str">
            <v>51401</v>
          </cell>
          <cell r="D777" t="str">
            <v>51401`810`1`0400`0000005</v>
          </cell>
          <cell r="E777" t="str">
            <v>ОАО «УралСиб»</v>
          </cell>
          <cell r="F777" t="str">
            <v>банк</v>
          </cell>
          <cell r="G777" t="str">
            <v>0021</v>
          </cell>
          <cell r="H777" t="str">
            <v>0089131</v>
          </cell>
          <cell r="I777">
            <v>37805</v>
          </cell>
          <cell r="J777">
            <v>230000</v>
          </cell>
          <cell r="K777" t="str">
            <v>Рубли РФ</v>
          </cell>
          <cell r="L777" t="str">
            <v>по предъявлении</v>
          </cell>
          <cell r="M777">
            <v>37805</v>
          </cell>
          <cell r="N777">
            <v>0</v>
          </cell>
          <cell r="P777">
            <v>230000</v>
          </cell>
          <cell r="Q777">
            <v>1</v>
          </cell>
          <cell r="R777">
            <v>230000</v>
          </cell>
          <cell r="S777">
            <v>37827</v>
          </cell>
          <cell r="T777" t="str">
            <v>25/07-02</v>
          </cell>
          <cell r="U777" t="str">
            <v>ООО «СтройИнвест»</v>
          </cell>
          <cell r="V777">
            <v>1</v>
          </cell>
          <cell r="W777">
            <v>230000</v>
          </cell>
          <cell r="X777">
            <v>37827</v>
          </cell>
          <cell r="Y777" t="str">
            <v>25/07-101</v>
          </cell>
          <cell r="Z777" t="str">
            <v>ОАО «УралСиб»</v>
          </cell>
          <cell r="AA777">
            <v>0</v>
          </cell>
          <cell r="AB777">
            <v>0</v>
          </cell>
          <cell r="AC777">
            <v>0</v>
          </cell>
          <cell r="AD777" t="str">
            <v>предъявлен</v>
          </cell>
          <cell r="AF777" t="str">
            <v/>
          </cell>
          <cell r="AG777" t="str">
            <v/>
          </cell>
          <cell r="AI777" t="str">
            <v/>
          </cell>
        </row>
        <row r="778">
          <cell r="A778">
            <v>774</v>
          </cell>
          <cell r="B778" t="str">
            <v>диск</v>
          </cell>
          <cell r="C778" t="str">
            <v>51401</v>
          </cell>
          <cell r="D778" t="str">
            <v>51401`810`1`0400`0000005</v>
          </cell>
          <cell r="E778" t="str">
            <v>ОАО «УралСиб»</v>
          </cell>
          <cell r="F778" t="str">
            <v>банк</v>
          </cell>
          <cell r="G778" t="str">
            <v>0001</v>
          </cell>
          <cell r="H778" t="str">
            <v>0115947</v>
          </cell>
          <cell r="I778">
            <v>37818</v>
          </cell>
          <cell r="J778">
            <v>226000</v>
          </cell>
          <cell r="K778" t="str">
            <v>Рубли РФ</v>
          </cell>
          <cell r="L778" t="str">
            <v>по предъявлении</v>
          </cell>
          <cell r="M778">
            <v>37818</v>
          </cell>
          <cell r="N778">
            <v>0</v>
          </cell>
          <cell r="P778">
            <v>226000</v>
          </cell>
          <cell r="Q778">
            <v>1</v>
          </cell>
          <cell r="R778">
            <v>226000</v>
          </cell>
          <cell r="S778">
            <v>37827</v>
          </cell>
          <cell r="T778" t="str">
            <v>25/07-02</v>
          </cell>
          <cell r="U778" t="str">
            <v>ООО «СтройИнвест»</v>
          </cell>
          <cell r="V778">
            <v>1</v>
          </cell>
          <cell r="W778">
            <v>226000</v>
          </cell>
          <cell r="X778">
            <v>37827</v>
          </cell>
          <cell r="Y778" t="str">
            <v>25/07-101</v>
          </cell>
          <cell r="Z778" t="str">
            <v>ОАО «УралСиб»</v>
          </cell>
          <cell r="AA778">
            <v>0</v>
          </cell>
          <cell r="AB778">
            <v>0</v>
          </cell>
          <cell r="AC778">
            <v>0</v>
          </cell>
          <cell r="AD778" t="str">
            <v>предъявлен</v>
          </cell>
          <cell r="AF778" t="str">
            <v/>
          </cell>
          <cell r="AG778" t="str">
            <v/>
          </cell>
          <cell r="AI778" t="str">
            <v/>
          </cell>
        </row>
        <row r="779">
          <cell r="A779">
            <v>775</v>
          </cell>
          <cell r="B779" t="str">
            <v>диск</v>
          </cell>
          <cell r="C779" t="str">
            <v>51401</v>
          </cell>
          <cell r="D779" t="str">
            <v>51401`810`2`0400`0000002</v>
          </cell>
          <cell r="E779" t="str">
            <v>Сбербанк РФ</v>
          </cell>
          <cell r="F779" t="str">
            <v>банк</v>
          </cell>
          <cell r="G779" t="str">
            <v>ВЛ</v>
          </cell>
          <cell r="H779" t="str">
            <v>0858134</v>
          </cell>
          <cell r="I779">
            <v>37306</v>
          </cell>
          <cell r="J779">
            <v>515000</v>
          </cell>
          <cell r="K779" t="str">
            <v>Рубли РФ</v>
          </cell>
          <cell r="L779" t="str">
            <v>по предъявлении</v>
          </cell>
          <cell r="M779">
            <v>37306</v>
          </cell>
          <cell r="N779">
            <v>0</v>
          </cell>
          <cell r="P779">
            <v>515000</v>
          </cell>
          <cell r="Q779">
            <v>1</v>
          </cell>
          <cell r="R779">
            <v>515000</v>
          </cell>
          <cell r="S779">
            <v>37827</v>
          </cell>
          <cell r="T779" t="str">
            <v>25/07-02</v>
          </cell>
          <cell r="U779" t="str">
            <v>ООО «СтройИнвест»</v>
          </cell>
          <cell r="V779">
            <v>1</v>
          </cell>
          <cell r="W779">
            <v>515000</v>
          </cell>
          <cell r="X779">
            <v>37827</v>
          </cell>
          <cell r="Y779" t="str">
            <v>25/07-102</v>
          </cell>
          <cell r="Z779" t="str">
            <v>Сбербанк РФ</v>
          </cell>
          <cell r="AA779">
            <v>0</v>
          </cell>
          <cell r="AB779">
            <v>0</v>
          </cell>
          <cell r="AC779">
            <v>0</v>
          </cell>
          <cell r="AD779" t="str">
            <v>предъявлен</v>
          </cell>
          <cell r="AF779" t="str">
            <v/>
          </cell>
          <cell r="AG779" t="str">
            <v/>
          </cell>
          <cell r="AI779" t="str">
            <v/>
          </cell>
        </row>
        <row r="780">
          <cell r="A780">
            <v>776</v>
          </cell>
          <cell r="B780" t="str">
            <v>диск</v>
          </cell>
          <cell r="C780" t="str">
            <v>51401</v>
          </cell>
          <cell r="D780" t="str">
            <v>51401`810`2`0400`0000002</v>
          </cell>
          <cell r="E780" t="str">
            <v>Сбербанк РФ</v>
          </cell>
          <cell r="F780" t="str">
            <v>банк</v>
          </cell>
          <cell r="G780" t="str">
            <v>ВК</v>
          </cell>
          <cell r="H780" t="str">
            <v>2100111</v>
          </cell>
          <cell r="I780">
            <v>37760</v>
          </cell>
          <cell r="J780">
            <v>500000</v>
          </cell>
          <cell r="K780" t="str">
            <v>Рубли РФ</v>
          </cell>
          <cell r="L780" t="str">
            <v>по предъявлении</v>
          </cell>
          <cell r="M780">
            <v>37760</v>
          </cell>
          <cell r="N780">
            <v>0</v>
          </cell>
          <cell r="P780">
            <v>500000</v>
          </cell>
          <cell r="Q780">
            <v>1</v>
          </cell>
          <cell r="R780">
            <v>500000</v>
          </cell>
          <cell r="S780">
            <v>37827</v>
          </cell>
          <cell r="T780" t="str">
            <v>25/07-02</v>
          </cell>
          <cell r="U780" t="str">
            <v>ООО «СтройИнвест»</v>
          </cell>
          <cell r="V780">
            <v>1</v>
          </cell>
          <cell r="W780">
            <v>500000</v>
          </cell>
          <cell r="X780">
            <v>37827</v>
          </cell>
          <cell r="Y780" t="str">
            <v>25/07-102</v>
          </cell>
          <cell r="Z780" t="str">
            <v>Сбербанк РФ</v>
          </cell>
          <cell r="AA780">
            <v>0</v>
          </cell>
          <cell r="AB780">
            <v>0</v>
          </cell>
          <cell r="AC780">
            <v>0</v>
          </cell>
          <cell r="AD780" t="str">
            <v>предъявлен</v>
          </cell>
          <cell r="AF780" t="str">
            <v/>
          </cell>
          <cell r="AG780" t="str">
            <v/>
          </cell>
          <cell r="AI780" t="str">
            <v/>
          </cell>
        </row>
        <row r="781">
          <cell r="A781">
            <v>777</v>
          </cell>
          <cell r="B781" t="str">
            <v>диск</v>
          </cell>
          <cell r="C781" t="str">
            <v>51401</v>
          </cell>
          <cell r="D781" t="str">
            <v>51401`810`2`0400`0000002</v>
          </cell>
          <cell r="E781" t="str">
            <v>Сбербанк РФ</v>
          </cell>
          <cell r="F781" t="str">
            <v>банк</v>
          </cell>
          <cell r="G781" t="str">
            <v>ВЛ</v>
          </cell>
          <cell r="H781" t="str">
            <v>2341002</v>
          </cell>
          <cell r="I781">
            <v>37768</v>
          </cell>
          <cell r="J781">
            <v>200000</v>
          </cell>
          <cell r="K781" t="str">
            <v>Рубли РФ</v>
          </cell>
          <cell r="L781" t="str">
            <v>по предъявлении</v>
          </cell>
          <cell r="M781">
            <v>37768</v>
          </cell>
          <cell r="N781">
            <v>0</v>
          </cell>
          <cell r="P781">
            <v>200000</v>
          </cell>
          <cell r="Q781">
            <v>1</v>
          </cell>
          <cell r="R781">
            <v>200000</v>
          </cell>
          <cell r="S781">
            <v>37827</v>
          </cell>
          <cell r="T781" t="str">
            <v>25/07-02</v>
          </cell>
          <cell r="U781" t="str">
            <v>ООО «СтройИнвест»</v>
          </cell>
          <cell r="V781">
            <v>1</v>
          </cell>
          <cell r="W781">
            <v>200000</v>
          </cell>
          <cell r="X781">
            <v>37827</v>
          </cell>
          <cell r="Y781" t="str">
            <v>25/07-102</v>
          </cell>
          <cell r="Z781" t="str">
            <v>Сбербанк РФ</v>
          </cell>
          <cell r="AA781">
            <v>0</v>
          </cell>
          <cell r="AB781">
            <v>0</v>
          </cell>
          <cell r="AC781">
            <v>0</v>
          </cell>
          <cell r="AD781" t="str">
            <v>предъявлен</v>
          </cell>
          <cell r="AF781" t="str">
            <v/>
          </cell>
          <cell r="AG781" t="str">
            <v/>
          </cell>
          <cell r="AI781" t="str">
            <v/>
          </cell>
        </row>
        <row r="782">
          <cell r="A782">
            <v>778</v>
          </cell>
          <cell r="B782" t="str">
            <v>диск</v>
          </cell>
          <cell r="C782" t="str">
            <v>51401</v>
          </cell>
          <cell r="D782" t="str">
            <v>51401`810`2`0400`0000002</v>
          </cell>
          <cell r="E782" t="str">
            <v>Сбербанк РФ</v>
          </cell>
          <cell r="F782" t="str">
            <v>банк</v>
          </cell>
          <cell r="G782" t="str">
            <v>ВЛ</v>
          </cell>
          <cell r="H782" t="str">
            <v>2341403</v>
          </cell>
          <cell r="I782">
            <v>37775</v>
          </cell>
          <cell r="J782">
            <v>500000</v>
          </cell>
          <cell r="K782" t="str">
            <v>Рубли РФ</v>
          </cell>
          <cell r="L782" t="str">
            <v>по предъявлении</v>
          </cell>
          <cell r="M782">
            <v>37775</v>
          </cell>
          <cell r="N782">
            <v>0</v>
          </cell>
          <cell r="P782">
            <v>500000</v>
          </cell>
          <cell r="Q782">
            <v>1</v>
          </cell>
          <cell r="R782">
            <v>500000</v>
          </cell>
          <cell r="S782">
            <v>37827</v>
          </cell>
          <cell r="T782" t="str">
            <v>25/07-02</v>
          </cell>
          <cell r="U782" t="str">
            <v>ООО «СтройИнвест»</v>
          </cell>
          <cell r="V782">
            <v>1</v>
          </cell>
          <cell r="W782">
            <v>500000</v>
          </cell>
          <cell r="X782">
            <v>37827</v>
          </cell>
          <cell r="Y782" t="str">
            <v>25/07-102</v>
          </cell>
          <cell r="Z782" t="str">
            <v>Сбербанк РФ</v>
          </cell>
          <cell r="AA782">
            <v>0</v>
          </cell>
          <cell r="AB782">
            <v>0</v>
          </cell>
          <cell r="AC782">
            <v>0</v>
          </cell>
          <cell r="AD782" t="str">
            <v>предъявлен</v>
          </cell>
          <cell r="AF782" t="str">
            <v/>
          </cell>
          <cell r="AG782" t="str">
            <v/>
          </cell>
          <cell r="AI782" t="str">
            <v/>
          </cell>
        </row>
        <row r="783">
          <cell r="A783">
            <v>779</v>
          </cell>
          <cell r="B783" t="str">
            <v>диск</v>
          </cell>
          <cell r="C783" t="str">
            <v>51401</v>
          </cell>
          <cell r="D783" t="str">
            <v>51401`810`2`0400`0000002</v>
          </cell>
          <cell r="E783" t="str">
            <v>Сбербанк РФ</v>
          </cell>
          <cell r="F783" t="str">
            <v>банк</v>
          </cell>
          <cell r="G783" t="str">
            <v>ВЛ</v>
          </cell>
          <cell r="H783" t="str">
            <v>2341404</v>
          </cell>
          <cell r="I783">
            <v>37775</v>
          </cell>
          <cell r="J783">
            <v>500000</v>
          </cell>
          <cell r="K783" t="str">
            <v>Рубли РФ</v>
          </cell>
          <cell r="L783" t="str">
            <v>по предъявлении</v>
          </cell>
          <cell r="M783">
            <v>37775</v>
          </cell>
          <cell r="N783">
            <v>0</v>
          </cell>
          <cell r="P783">
            <v>500000</v>
          </cell>
          <cell r="Q783">
            <v>1</v>
          </cell>
          <cell r="R783">
            <v>500000</v>
          </cell>
          <cell r="S783">
            <v>37827</v>
          </cell>
          <cell r="T783" t="str">
            <v>25/07-02</v>
          </cell>
          <cell r="U783" t="str">
            <v>ООО «СтройИнвест»</v>
          </cell>
          <cell r="V783">
            <v>1</v>
          </cell>
          <cell r="W783">
            <v>500000</v>
          </cell>
          <cell r="X783">
            <v>37827</v>
          </cell>
          <cell r="Y783" t="str">
            <v>25/07-102</v>
          </cell>
          <cell r="Z783" t="str">
            <v>Сбербанк РФ</v>
          </cell>
          <cell r="AA783">
            <v>0</v>
          </cell>
          <cell r="AB783">
            <v>0</v>
          </cell>
          <cell r="AC783">
            <v>0</v>
          </cell>
          <cell r="AD783" t="str">
            <v>предъявлен</v>
          </cell>
          <cell r="AF783" t="str">
            <v/>
          </cell>
          <cell r="AG783" t="str">
            <v/>
          </cell>
          <cell r="AI783" t="str">
            <v/>
          </cell>
        </row>
        <row r="784">
          <cell r="A784">
            <v>780</v>
          </cell>
          <cell r="B784" t="str">
            <v>диск</v>
          </cell>
          <cell r="C784" t="str">
            <v>51401</v>
          </cell>
          <cell r="D784" t="str">
            <v>51401`810`2`0400`0000002</v>
          </cell>
          <cell r="E784" t="str">
            <v>Сбербанк РФ</v>
          </cell>
          <cell r="F784" t="str">
            <v>банк</v>
          </cell>
          <cell r="G784" t="str">
            <v>ВЛ</v>
          </cell>
          <cell r="H784" t="str">
            <v>2341395</v>
          </cell>
          <cell r="I784">
            <v>37775</v>
          </cell>
          <cell r="J784">
            <v>209238.86</v>
          </cell>
          <cell r="K784" t="str">
            <v>Рубли РФ</v>
          </cell>
          <cell r="L784" t="str">
            <v>по предъявлении</v>
          </cell>
          <cell r="M784">
            <v>37775</v>
          </cell>
          <cell r="N784">
            <v>0</v>
          </cell>
          <cell r="P784">
            <v>209238.86</v>
          </cell>
          <cell r="Q784">
            <v>1</v>
          </cell>
          <cell r="R784">
            <v>209238.86</v>
          </cell>
          <cell r="S784">
            <v>37827</v>
          </cell>
          <cell r="T784" t="str">
            <v>25/07-02</v>
          </cell>
          <cell r="U784" t="str">
            <v>ООО «СтройИнвест»</v>
          </cell>
          <cell r="V784">
            <v>1</v>
          </cell>
          <cell r="W784">
            <v>209238.86</v>
          </cell>
          <cell r="X784">
            <v>37827</v>
          </cell>
          <cell r="Y784" t="str">
            <v>25/07-102</v>
          </cell>
          <cell r="Z784" t="str">
            <v>Сбербанк РФ</v>
          </cell>
          <cell r="AA784">
            <v>0</v>
          </cell>
          <cell r="AB784">
            <v>0</v>
          </cell>
          <cell r="AC784">
            <v>0</v>
          </cell>
          <cell r="AD784" t="str">
            <v>предъявлен</v>
          </cell>
          <cell r="AF784" t="str">
            <v/>
          </cell>
          <cell r="AG784" t="str">
            <v/>
          </cell>
          <cell r="AI784" t="str">
            <v/>
          </cell>
        </row>
        <row r="785">
          <cell r="A785">
            <v>781</v>
          </cell>
          <cell r="B785" t="str">
            <v>диск</v>
          </cell>
          <cell r="C785" t="str">
            <v>51501</v>
          </cell>
          <cell r="D785" t="str">
            <v>51501`810`9`0400`0000011</v>
          </cell>
          <cell r="E785" t="str">
            <v>ООО «Фирма «Башкирские инвестиции»</v>
          </cell>
          <cell r="F785" t="str">
            <v>прочие</v>
          </cell>
          <cell r="H785" t="str">
            <v>0000701</v>
          </cell>
          <cell r="I785">
            <v>37819</v>
          </cell>
          <cell r="J785">
            <v>2000000</v>
          </cell>
          <cell r="K785" t="str">
            <v>Рубли РФ</v>
          </cell>
          <cell r="L785" t="str">
            <v>по предъявлении</v>
          </cell>
          <cell r="M785">
            <v>37819</v>
          </cell>
          <cell r="N785">
            <v>0</v>
          </cell>
          <cell r="P785">
            <v>2000000</v>
          </cell>
          <cell r="Q785">
            <v>1</v>
          </cell>
          <cell r="R785">
            <v>2000000</v>
          </cell>
          <cell r="S785">
            <v>37819</v>
          </cell>
          <cell r="T785" t="str">
            <v>17/07-01</v>
          </cell>
          <cell r="U785" t="str">
            <v>ООО «Фирма «Башкирские инвестиции»</v>
          </cell>
          <cell r="V785">
            <v>1</v>
          </cell>
          <cell r="W785">
            <v>2000000</v>
          </cell>
          <cell r="X785">
            <v>37833</v>
          </cell>
          <cell r="Y785" t="str">
            <v>31/07-1006</v>
          </cell>
          <cell r="Z785" t="str">
            <v>ООО «Фирма «Башкирские инвестиции»</v>
          </cell>
          <cell r="AA785">
            <v>0</v>
          </cell>
          <cell r="AB785">
            <v>0</v>
          </cell>
          <cell r="AC785">
            <v>0</v>
          </cell>
          <cell r="AD785" t="str">
            <v>предъявлен</v>
          </cell>
          <cell r="AF785" t="str">
            <v/>
          </cell>
          <cell r="AG785" t="str">
            <v/>
          </cell>
          <cell r="AI785" t="str">
            <v/>
          </cell>
        </row>
        <row r="786">
          <cell r="A786">
            <v>782</v>
          </cell>
          <cell r="B786" t="str">
            <v>диск</v>
          </cell>
          <cell r="C786" t="str">
            <v>51502</v>
          </cell>
          <cell r="D786" t="str">
            <v>51502`810`5`0400`0000025</v>
          </cell>
          <cell r="E786" t="str">
            <v>ООО «Эффект»</v>
          </cell>
          <cell r="F786" t="str">
            <v>прочие</v>
          </cell>
          <cell r="H786" t="str">
            <v>0000701</v>
          </cell>
          <cell r="I786">
            <v>37826</v>
          </cell>
          <cell r="J786">
            <v>2004383.56</v>
          </cell>
          <cell r="K786" t="str">
            <v>Рубли РФ</v>
          </cell>
          <cell r="L786" t="str">
            <v>по предъявлении, но не ранее 29.07.2003г.</v>
          </cell>
          <cell r="M786">
            <v>37831</v>
          </cell>
          <cell r="N786">
            <v>0.15999994000000206</v>
          </cell>
          <cell r="P786">
            <v>2000000</v>
          </cell>
          <cell r="Q786">
            <v>0.99781301339350437</v>
          </cell>
          <cell r="R786">
            <v>2000000</v>
          </cell>
          <cell r="S786">
            <v>37826</v>
          </cell>
          <cell r="T786" t="str">
            <v>24/07-08</v>
          </cell>
          <cell r="U786" t="str">
            <v>ООО «Эффект»</v>
          </cell>
          <cell r="V786">
            <v>1</v>
          </cell>
          <cell r="W786">
            <v>2004383.56</v>
          </cell>
          <cell r="X786">
            <v>37831</v>
          </cell>
          <cell r="Y786" t="str">
            <v>29/07-101</v>
          </cell>
          <cell r="Z786" t="str">
            <v>ООО «Эффект»</v>
          </cell>
          <cell r="AA786">
            <v>4383.5600000000559</v>
          </cell>
          <cell r="AB786">
            <v>0.15999994000000206</v>
          </cell>
          <cell r="AC786">
            <v>0.15999994000000206</v>
          </cell>
          <cell r="AD786" t="str">
            <v>предъявлен</v>
          </cell>
          <cell r="AF786" t="str">
            <v/>
          </cell>
          <cell r="AG786" t="str">
            <v/>
          </cell>
          <cell r="AI786" t="str">
            <v/>
          </cell>
        </row>
        <row r="787">
          <cell r="A787">
            <v>783</v>
          </cell>
          <cell r="B787" t="str">
            <v>диск</v>
          </cell>
          <cell r="C787" t="str">
            <v>51503</v>
          </cell>
          <cell r="D787" t="str">
            <v>51503`810`5`0400`0000011</v>
          </cell>
          <cell r="E787" t="str">
            <v>ЗАО «Стройметресурс»</v>
          </cell>
          <cell r="F787" t="str">
            <v>прочие</v>
          </cell>
          <cell r="H787" t="str">
            <v>0010624</v>
          </cell>
          <cell r="I787">
            <v>37679</v>
          </cell>
          <cell r="J787">
            <v>1000000</v>
          </cell>
          <cell r="K787" t="str">
            <v>Рубли РФ</v>
          </cell>
          <cell r="L787" t="str">
            <v>по предъявлении, но не ранее 23.10.2003г.</v>
          </cell>
          <cell r="M787">
            <v>37917</v>
          </cell>
          <cell r="N787">
            <v>0.24999797453898229</v>
          </cell>
          <cell r="P787">
            <v>944373</v>
          </cell>
          <cell r="Q787">
            <v>0.94437300000000002</v>
          </cell>
          <cell r="R787">
            <v>944373</v>
          </cell>
          <cell r="S787">
            <v>37831</v>
          </cell>
          <cell r="T787" t="str">
            <v>29/07-01</v>
          </cell>
          <cell r="U787" t="str">
            <v>ООО «ТПК «Экском»</v>
          </cell>
          <cell r="V787">
            <v>0.94527799999999995</v>
          </cell>
          <cell r="W787">
            <v>945278</v>
          </cell>
          <cell r="X787">
            <v>37883</v>
          </cell>
          <cell r="Y787" t="str">
            <v>19/09-02</v>
          </cell>
          <cell r="Z787" t="str">
            <v>ООО "Вэст Протекшн"</v>
          </cell>
          <cell r="AA787">
            <v>905</v>
          </cell>
          <cell r="AB787">
            <v>0.24999797453898229</v>
          </cell>
          <cell r="AC787">
            <v>6.7265835068917122E-3</v>
          </cell>
          <cell r="AD787" t="str">
            <v>продан</v>
          </cell>
          <cell r="AF787" t="str">
            <v/>
          </cell>
          <cell r="AG787" t="str">
            <v/>
          </cell>
          <cell r="AI787" t="str">
            <v/>
          </cell>
        </row>
        <row r="788">
          <cell r="A788">
            <v>784</v>
          </cell>
          <cell r="B788" t="str">
            <v>диск</v>
          </cell>
          <cell r="C788" t="str">
            <v>51503</v>
          </cell>
          <cell r="D788" t="str">
            <v>51503`810`5`0400`0000011</v>
          </cell>
          <cell r="E788" t="str">
            <v>ЗАО «Стройметресурс»</v>
          </cell>
          <cell r="F788" t="str">
            <v>прочие</v>
          </cell>
          <cell r="H788" t="str">
            <v>0010625</v>
          </cell>
          <cell r="I788">
            <v>37679</v>
          </cell>
          <cell r="J788">
            <v>1000000</v>
          </cell>
          <cell r="K788" t="str">
            <v>Рубли РФ</v>
          </cell>
          <cell r="L788" t="str">
            <v>по предъявлении, но не ранее 23.10.2003г.</v>
          </cell>
          <cell r="M788">
            <v>37917</v>
          </cell>
          <cell r="N788">
            <v>0.24999797453898229</v>
          </cell>
          <cell r="P788">
            <v>944373</v>
          </cell>
          <cell r="Q788">
            <v>0.94437300000000002</v>
          </cell>
          <cell r="R788">
            <v>944373</v>
          </cell>
          <cell r="S788">
            <v>37831</v>
          </cell>
          <cell r="T788" t="str">
            <v>29/07-01</v>
          </cell>
          <cell r="U788" t="str">
            <v>ООО «ТПК «Экском»</v>
          </cell>
          <cell r="V788">
            <v>0.94527799999999995</v>
          </cell>
          <cell r="W788">
            <v>945278</v>
          </cell>
          <cell r="X788">
            <v>37883</v>
          </cell>
          <cell r="Y788" t="str">
            <v>19/09-02</v>
          </cell>
          <cell r="Z788" t="str">
            <v>ООО "Вэст Протекшн"</v>
          </cell>
          <cell r="AA788">
            <v>905</v>
          </cell>
          <cell r="AB788">
            <v>0.24999797453898229</v>
          </cell>
          <cell r="AC788">
            <v>6.7265835068917122E-3</v>
          </cell>
          <cell r="AD788" t="str">
            <v>продан</v>
          </cell>
          <cell r="AF788" t="str">
            <v/>
          </cell>
          <cell r="AG788" t="str">
            <v/>
          </cell>
          <cell r="AI788" t="str">
            <v/>
          </cell>
        </row>
        <row r="789">
          <cell r="A789">
            <v>785</v>
          </cell>
          <cell r="B789" t="str">
            <v>диск</v>
          </cell>
          <cell r="C789" t="str">
            <v>51503</v>
          </cell>
          <cell r="D789" t="str">
            <v>51503`810`5`0400`0000011</v>
          </cell>
          <cell r="E789" t="str">
            <v>ЗАО «Стройметресурс»</v>
          </cell>
          <cell r="F789" t="str">
            <v>прочие</v>
          </cell>
          <cell r="H789" t="str">
            <v>0010626</v>
          </cell>
          <cell r="I789">
            <v>37679</v>
          </cell>
          <cell r="J789">
            <v>1000000</v>
          </cell>
          <cell r="K789" t="str">
            <v>Рубли РФ</v>
          </cell>
          <cell r="L789" t="str">
            <v>по предъявлении, но не ранее 23.10.2003г.</v>
          </cell>
          <cell r="M789">
            <v>37917</v>
          </cell>
          <cell r="N789">
            <v>0.24999797453898229</v>
          </cell>
          <cell r="P789">
            <v>944373</v>
          </cell>
          <cell r="Q789">
            <v>0.94437300000000002</v>
          </cell>
          <cell r="R789">
            <v>944373</v>
          </cell>
          <cell r="S789">
            <v>37831</v>
          </cell>
          <cell r="T789" t="str">
            <v>29/07-01</v>
          </cell>
          <cell r="U789" t="str">
            <v>ООО «ТПК «Экском»</v>
          </cell>
          <cell r="V789">
            <v>0.94527799999999995</v>
          </cell>
          <cell r="W789">
            <v>945278</v>
          </cell>
          <cell r="X789">
            <v>37883</v>
          </cell>
          <cell r="Y789" t="str">
            <v>19/09-02</v>
          </cell>
          <cell r="Z789" t="str">
            <v>ООО "Вэст Протекшн"</v>
          </cell>
          <cell r="AA789">
            <v>905</v>
          </cell>
          <cell r="AB789">
            <v>0.24999797453898229</v>
          </cell>
          <cell r="AC789">
            <v>6.7265835068917122E-3</v>
          </cell>
          <cell r="AD789" t="str">
            <v>продан</v>
          </cell>
          <cell r="AF789" t="str">
            <v/>
          </cell>
          <cell r="AG789" t="str">
            <v/>
          </cell>
          <cell r="AI789" t="str">
            <v/>
          </cell>
        </row>
        <row r="790">
          <cell r="A790">
            <v>786</v>
          </cell>
          <cell r="B790" t="str">
            <v>диск</v>
          </cell>
          <cell r="C790" t="str">
            <v>51503</v>
          </cell>
          <cell r="D790" t="str">
            <v>51503`810`5`0400`0000011</v>
          </cell>
          <cell r="E790" t="str">
            <v>ЗАО «Стройметресурс»</v>
          </cell>
          <cell r="F790" t="str">
            <v>прочие</v>
          </cell>
          <cell r="H790" t="str">
            <v>0010627</v>
          </cell>
          <cell r="I790">
            <v>37679</v>
          </cell>
          <cell r="J790">
            <v>1000000</v>
          </cell>
          <cell r="K790" t="str">
            <v>Рубли РФ</v>
          </cell>
          <cell r="L790" t="str">
            <v>по предъявлении, но не ранее 23.10.2003г.</v>
          </cell>
          <cell r="M790">
            <v>37917</v>
          </cell>
          <cell r="N790">
            <v>0.24999797453898229</v>
          </cell>
          <cell r="P790">
            <v>944373</v>
          </cell>
          <cell r="Q790">
            <v>0.94437300000000002</v>
          </cell>
          <cell r="R790">
            <v>944373</v>
          </cell>
          <cell r="S790">
            <v>37831</v>
          </cell>
          <cell r="T790" t="str">
            <v>29/07-01</v>
          </cell>
          <cell r="U790" t="str">
            <v>ООО «ТПК «Экском»</v>
          </cell>
          <cell r="V790">
            <v>0.94527799999999995</v>
          </cell>
          <cell r="W790">
            <v>945278</v>
          </cell>
          <cell r="X790">
            <v>37883</v>
          </cell>
          <cell r="Y790" t="str">
            <v>19/09-02</v>
          </cell>
          <cell r="Z790" t="str">
            <v>ООО "Вэст Протекшн"</v>
          </cell>
          <cell r="AA790">
            <v>905</v>
          </cell>
          <cell r="AB790">
            <v>0.24999797453898229</v>
          </cell>
          <cell r="AC790">
            <v>6.7265835068917122E-3</v>
          </cell>
          <cell r="AD790" t="str">
            <v>продан</v>
          </cell>
          <cell r="AF790" t="str">
            <v/>
          </cell>
          <cell r="AG790" t="str">
            <v/>
          </cell>
          <cell r="AI790" t="str">
            <v/>
          </cell>
        </row>
        <row r="791">
          <cell r="A791">
            <v>787</v>
          </cell>
          <cell r="B791" t="str">
            <v>диск</v>
          </cell>
          <cell r="C791" t="str">
            <v>51503</v>
          </cell>
          <cell r="D791" t="str">
            <v>51503`810`5`0400`0000011</v>
          </cell>
          <cell r="E791" t="str">
            <v>ЗАО «Стройметресурс»</v>
          </cell>
          <cell r="F791" t="str">
            <v>прочие</v>
          </cell>
          <cell r="H791" t="str">
            <v>0010628</v>
          </cell>
          <cell r="I791">
            <v>37679</v>
          </cell>
          <cell r="J791">
            <v>1000000</v>
          </cell>
          <cell r="K791" t="str">
            <v>Рубли РФ</v>
          </cell>
          <cell r="L791" t="str">
            <v>по предъявлении, но не ранее 23.10.2003г.</v>
          </cell>
          <cell r="M791">
            <v>37917</v>
          </cell>
          <cell r="N791">
            <v>0.24999797453898229</v>
          </cell>
          <cell r="P791">
            <v>944373</v>
          </cell>
          <cell r="Q791">
            <v>0.94437300000000002</v>
          </cell>
          <cell r="R791">
            <v>944373</v>
          </cell>
          <cell r="S791">
            <v>37831</v>
          </cell>
          <cell r="T791" t="str">
            <v>29/07-01</v>
          </cell>
          <cell r="U791" t="str">
            <v>ООО «ТПК «Экском»</v>
          </cell>
          <cell r="V791">
            <v>0.94527799999999995</v>
          </cell>
          <cell r="W791">
            <v>945278</v>
          </cell>
          <cell r="X791">
            <v>37883</v>
          </cell>
          <cell r="Y791" t="str">
            <v>19/09-02</v>
          </cell>
          <cell r="Z791" t="str">
            <v>ООО "Вэст Протекшн"</v>
          </cell>
          <cell r="AA791">
            <v>905</v>
          </cell>
          <cell r="AB791">
            <v>0.24999797453898229</v>
          </cell>
          <cell r="AC791">
            <v>6.7265835068917122E-3</v>
          </cell>
          <cell r="AD791" t="str">
            <v>продан</v>
          </cell>
          <cell r="AF791" t="str">
            <v/>
          </cell>
          <cell r="AG791" t="str">
            <v/>
          </cell>
          <cell r="AI791" t="str">
            <v/>
          </cell>
        </row>
        <row r="792">
          <cell r="A792">
            <v>788</v>
          </cell>
          <cell r="B792" t="str">
            <v>диск</v>
          </cell>
          <cell r="C792" t="str">
            <v>51403</v>
          </cell>
          <cell r="D792" t="str">
            <v>51403`810`8`0400`0000002</v>
          </cell>
          <cell r="E792" t="str">
            <v>АКБ «Башкомснаббанк»</v>
          </cell>
          <cell r="F792" t="str">
            <v>банк</v>
          </cell>
          <cell r="G792" t="str">
            <v>2001</v>
          </cell>
          <cell r="H792" t="str">
            <v>000579</v>
          </cell>
          <cell r="I792">
            <v>37832</v>
          </cell>
          <cell r="J792">
            <v>5063698.63</v>
          </cell>
          <cell r="K792" t="str">
            <v>Рубли РФ</v>
          </cell>
          <cell r="L792" t="str">
            <v>30.08.2003 г.</v>
          </cell>
          <cell r="M792">
            <v>37863</v>
          </cell>
          <cell r="N792">
            <v>0.15119253828608642</v>
          </cell>
          <cell r="P792">
            <v>4999500</v>
          </cell>
          <cell r="Q792">
            <v>0.98732179090997763</v>
          </cell>
          <cell r="R792">
            <v>4999500</v>
          </cell>
          <cell r="S792">
            <v>37832</v>
          </cell>
          <cell r="T792" t="str">
            <v>04/167-В</v>
          </cell>
          <cell r="U792" t="str">
            <v>ОАО АКБ «Башкомснаббанк»</v>
          </cell>
          <cell r="V792">
            <v>0.98742099999999999</v>
          </cell>
          <cell r="W792">
            <v>5000000</v>
          </cell>
          <cell r="X792">
            <v>37832</v>
          </cell>
          <cell r="Y792" t="str">
            <v>04/167</v>
          </cell>
          <cell r="Z792" t="str">
            <v>ООО «Ларсен»</v>
          </cell>
          <cell r="AA792">
            <v>500</v>
          </cell>
          <cell r="AB792">
            <v>0.15119253828608642</v>
          </cell>
          <cell r="AC792">
            <v>3.6503650365036507E-2</v>
          </cell>
          <cell r="AD792" t="str">
            <v>продан</v>
          </cell>
          <cell r="AF792" t="str">
            <v/>
          </cell>
          <cell r="AG792" t="str">
            <v/>
          </cell>
          <cell r="AI792" t="str">
            <v/>
          </cell>
        </row>
        <row r="793">
          <cell r="A793">
            <v>789</v>
          </cell>
          <cell r="B793" t="str">
            <v>диск</v>
          </cell>
          <cell r="C793" t="str">
            <v>51403</v>
          </cell>
          <cell r="D793" t="str">
            <v>51403`810`8`0400`0000002</v>
          </cell>
          <cell r="E793" t="str">
            <v>АКБ «Башкомснаббанк»</v>
          </cell>
          <cell r="F793" t="str">
            <v>банк</v>
          </cell>
          <cell r="G793" t="str">
            <v>2001</v>
          </cell>
          <cell r="H793" t="str">
            <v>000580</v>
          </cell>
          <cell r="I793">
            <v>37833</v>
          </cell>
          <cell r="J793">
            <v>5063698.63</v>
          </cell>
          <cell r="K793" t="str">
            <v>Рубли РФ</v>
          </cell>
          <cell r="L793" t="str">
            <v>31.08.2003 г.</v>
          </cell>
          <cell r="M793">
            <v>37864</v>
          </cell>
          <cell r="N793">
            <v>0.15119253828608642</v>
          </cell>
          <cell r="P793">
            <v>4999500</v>
          </cell>
          <cell r="Q793">
            <v>0.98732179090997763</v>
          </cell>
          <cell r="R793">
            <v>4999500</v>
          </cell>
          <cell r="S793">
            <v>37833</v>
          </cell>
          <cell r="T793" t="str">
            <v>04/168-В</v>
          </cell>
          <cell r="U793" t="str">
            <v>ОАО АКБ «Башкомснаббанк»</v>
          </cell>
          <cell r="V793">
            <v>0.98742099999999999</v>
          </cell>
          <cell r="W793">
            <v>5000000</v>
          </cell>
          <cell r="X793">
            <v>37833</v>
          </cell>
          <cell r="Y793" t="str">
            <v>04/168</v>
          </cell>
          <cell r="Z793" t="str">
            <v>ООО «Аль Сар»</v>
          </cell>
          <cell r="AA793">
            <v>500</v>
          </cell>
          <cell r="AB793">
            <v>0.15119253828608642</v>
          </cell>
          <cell r="AC793">
            <v>3.6503650365036507E-2</v>
          </cell>
          <cell r="AD793" t="str">
            <v>продан</v>
          </cell>
          <cell r="AF793" t="str">
            <v/>
          </cell>
          <cell r="AG793" t="str">
            <v/>
          </cell>
          <cell r="AI793" t="str">
            <v/>
          </cell>
        </row>
        <row r="794">
          <cell r="A794">
            <v>790</v>
          </cell>
          <cell r="B794" t="str">
            <v>диск</v>
          </cell>
          <cell r="C794" t="str">
            <v>51501</v>
          </cell>
          <cell r="D794" t="str">
            <v>51501`810`8`0400`0000027</v>
          </cell>
          <cell r="E794" t="str">
            <v>МУП «Уфимское предприятие тепловых сетей»</v>
          </cell>
          <cell r="F794" t="str">
            <v>прочие</v>
          </cell>
          <cell r="H794" t="str">
            <v>4049618</v>
          </cell>
          <cell r="I794">
            <v>37833</v>
          </cell>
          <cell r="J794">
            <v>2500000</v>
          </cell>
          <cell r="K794" t="str">
            <v>Рубли РФ</v>
          </cell>
          <cell r="L794" t="str">
            <v>по предъявлении</v>
          </cell>
          <cell r="M794">
            <v>37833</v>
          </cell>
          <cell r="N794">
            <v>0</v>
          </cell>
          <cell r="P794">
            <v>2500000</v>
          </cell>
          <cell r="Q794">
            <v>1</v>
          </cell>
          <cell r="R794">
            <v>2500000</v>
          </cell>
          <cell r="S794">
            <v>37833</v>
          </cell>
          <cell r="T794" t="str">
            <v>31/07-292-511</v>
          </cell>
          <cell r="U794" t="str">
            <v>ОАО «Башкирэнерго»</v>
          </cell>
          <cell r="V794">
            <v>1</v>
          </cell>
          <cell r="W794">
            <v>2500000</v>
          </cell>
          <cell r="X794">
            <v>37845</v>
          </cell>
          <cell r="Y794" t="str">
            <v>12/08-03</v>
          </cell>
          <cell r="Z794" t="str">
            <v>ООО «Легпроминвест»</v>
          </cell>
          <cell r="AA794">
            <v>0</v>
          </cell>
          <cell r="AB794">
            <v>0</v>
          </cell>
          <cell r="AC794">
            <v>0</v>
          </cell>
          <cell r="AD794" t="str">
            <v>обменен</v>
          </cell>
          <cell r="AF794" t="str">
            <v/>
          </cell>
          <cell r="AG794" t="str">
            <v/>
          </cell>
          <cell r="AI794" t="str">
            <v/>
          </cell>
        </row>
        <row r="795">
          <cell r="A795">
            <v>791</v>
          </cell>
          <cell r="B795" t="str">
            <v>диск</v>
          </cell>
          <cell r="C795" t="str">
            <v>51504</v>
          </cell>
          <cell r="D795" t="str">
            <v>51504`810`4`0400`0000013</v>
          </cell>
          <cell r="E795" t="str">
            <v>ЧП Леднев Антон Владимирович</v>
          </cell>
          <cell r="F795" t="str">
            <v>прочие</v>
          </cell>
          <cell r="H795" t="str">
            <v>0000701</v>
          </cell>
          <cell r="I795">
            <v>37833</v>
          </cell>
          <cell r="J795">
            <v>6617761.25</v>
          </cell>
          <cell r="K795" t="str">
            <v>Рубли РФ</v>
          </cell>
          <cell r="L795" t="str">
            <v>по предъявлении, но не ранее 25.12.2003г.</v>
          </cell>
          <cell r="M795">
            <v>37980</v>
          </cell>
          <cell r="N795">
            <v>0.24000000113858108</v>
          </cell>
          <cell r="P795">
            <v>6034483</v>
          </cell>
          <cell r="Q795">
            <v>0.91186169643094939</v>
          </cell>
          <cell r="R795">
            <v>6034483</v>
          </cell>
          <cell r="S795">
            <v>37833</v>
          </cell>
          <cell r="T795" t="str">
            <v>31/07-02</v>
          </cell>
          <cell r="U795" t="str">
            <v>ЧП Леднев Антон Владимирович</v>
          </cell>
          <cell r="V795">
            <v>0.91194699999999995</v>
          </cell>
          <cell r="W795">
            <v>6035050</v>
          </cell>
          <cell r="X795">
            <v>37883</v>
          </cell>
          <cell r="Y795" t="str">
            <v>19/09-01</v>
          </cell>
          <cell r="Z795" t="str">
            <v>ЧП Леднев Антон Владимирович</v>
          </cell>
          <cell r="AA795">
            <v>567</v>
          </cell>
          <cell r="AB795">
            <v>0.24000000113858108</v>
          </cell>
          <cell r="AC795">
            <v>6.8590797256368099E-4</v>
          </cell>
          <cell r="AD795" t="str">
            <v>обменен</v>
          </cell>
          <cell r="AF795" t="str">
            <v/>
          </cell>
          <cell r="AG795" t="str">
            <v/>
          </cell>
          <cell r="AI795" t="str">
            <v/>
          </cell>
        </row>
        <row r="796">
          <cell r="A796">
            <v>792</v>
          </cell>
          <cell r="B796" t="str">
            <v>диск</v>
          </cell>
          <cell r="C796" t="str">
            <v>51501</v>
          </cell>
          <cell r="D796" t="str">
            <v>51501`810`5`0400`0000042</v>
          </cell>
          <cell r="E796" t="str">
            <v>ООО «Народная компания»</v>
          </cell>
          <cell r="F796" t="str">
            <v>прочие</v>
          </cell>
          <cell r="H796" t="str">
            <v>0000710</v>
          </cell>
          <cell r="I796">
            <v>37833</v>
          </cell>
          <cell r="J796">
            <v>700000</v>
          </cell>
          <cell r="K796" t="str">
            <v>Рубли РФ</v>
          </cell>
          <cell r="L796" t="str">
            <v>по предъявлении, но не ранее 28.02.2004г.</v>
          </cell>
          <cell r="M796">
            <v>38045</v>
          </cell>
          <cell r="N796">
            <v>0.13243831640058057</v>
          </cell>
          <cell r="P796">
            <v>650000</v>
          </cell>
          <cell r="Q796">
            <v>0.9285714285714286</v>
          </cell>
          <cell r="R796">
            <v>650000</v>
          </cell>
          <cell r="S796">
            <v>37833</v>
          </cell>
          <cell r="T796" t="str">
            <v>31/07-03</v>
          </cell>
          <cell r="U796" t="str">
            <v>ООО «Легпроминвест»</v>
          </cell>
          <cell r="V796">
            <v>0.92857100000000004</v>
          </cell>
          <cell r="W796">
            <v>650000</v>
          </cell>
          <cell r="X796">
            <v>38051</v>
          </cell>
          <cell r="Y796" t="str">
            <v>04/03-07</v>
          </cell>
          <cell r="Z796" t="str">
            <v>ООО "Проф-Трейд"</v>
          </cell>
          <cell r="AA796">
            <v>0</v>
          </cell>
          <cell r="AB796">
            <v>0.13243831640058057</v>
          </cell>
          <cell r="AC796">
            <v>0</v>
          </cell>
          <cell r="AD796" t="str">
            <v>продан</v>
          </cell>
          <cell r="AE796">
            <v>1</v>
          </cell>
          <cell r="AF796">
            <v>6500</v>
          </cell>
          <cell r="AG796" t="str">
            <v/>
          </cell>
          <cell r="AI796" t="str">
            <v/>
          </cell>
        </row>
        <row r="797">
          <cell r="A797">
            <v>793</v>
          </cell>
          <cell r="B797" t="str">
            <v>диск</v>
          </cell>
          <cell r="C797" t="str">
            <v>51501</v>
          </cell>
          <cell r="D797" t="str">
            <v>51501`810`8`0400`0000043</v>
          </cell>
          <cell r="E797" t="str">
            <v>ООО «Легпроминвест»</v>
          </cell>
          <cell r="F797" t="str">
            <v>прочие</v>
          </cell>
          <cell r="H797" t="str">
            <v>0000720</v>
          </cell>
          <cell r="I797">
            <v>37833</v>
          </cell>
          <cell r="J797">
            <v>2800000</v>
          </cell>
          <cell r="K797" t="str">
            <v>Рубли РФ</v>
          </cell>
          <cell r="L797" t="str">
            <v>по предъявлении, но не ранее 28.02.2004г.</v>
          </cell>
          <cell r="M797">
            <v>38045</v>
          </cell>
          <cell r="N797">
            <v>0.12526358059005907</v>
          </cell>
          <cell r="P797">
            <v>2610100</v>
          </cell>
          <cell r="Q797">
            <v>0.93217857142857141</v>
          </cell>
          <cell r="R797">
            <v>2610100</v>
          </cell>
          <cell r="S797">
            <v>37833</v>
          </cell>
          <cell r="T797" t="str">
            <v>31/07-03</v>
          </cell>
          <cell r="U797" t="str">
            <v>ООО «Легпроминвест»</v>
          </cell>
          <cell r="V797">
            <v>0.93217899999999998</v>
          </cell>
          <cell r="W797">
            <v>2610100</v>
          </cell>
          <cell r="X797">
            <v>38062</v>
          </cell>
          <cell r="Y797" t="str">
            <v>02/03-03</v>
          </cell>
          <cell r="Z797" t="str">
            <v>ООО "Проф-Трейд"</v>
          </cell>
          <cell r="AA797">
            <v>0</v>
          </cell>
          <cell r="AB797">
            <v>0.12526358059005907</v>
          </cell>
          <cell r="AC797">
            <v>0</v>
          </cell>
          <cell r="AD797" t="str">
            <v>продан</v>
          </cell>
          <cell r="AE797">
            <v>1</v>
          </cell>
          <cell r="AF797">
            <v>26101</v>
          </cell>
          <cell r="AG797" t="str">
            <v/>
          </cell>
          <cell r="AI797" t="str">
            <v/>
          </cell>
        </row>
        <row r="798">
          <cell r="A798">
            <v>794</v>
          </cell>
          <cell r="B798" t="str">
            <v>диск</v>
          </cell>
          <cell r="C798" t="str">
            <v>51505</v>
          </cell>
          <cell r="D798" t="str">
            <v>51505`810`1`0400`0000011</v>
          </cell>
          <cell r="E798" t="str">
            <v>ООО «Башкирская аудиторская компания»</v>
          </cell>
          <cell r="F798" t="str">
            <v>прочие</v>
          </cell>
          <cell r="H798" t="str">
            <v>0000710</v>
          </cell>
          <cell r="I798">
            <v>37833</v>
          </cell>
          <cell r="J798">
            <v>8483945.2100000009</v>
          </cell>
          <cell r="K798" t="str">
            <v>Рубли РФ</v>
          </cell>
          <cell r="L798" t="str">
            <v>по предъявлении, но не ранее 31.01.2004г.</v>
          </cell>
          <cell r="M798">
            <v>38017</v>
          </cell>
          <cell r="N798">
            <v>0.12000000112092414</v>
          </cell>
          <cell r="P798">
            <v>8000000</v>
          </cell>
          <cell r="Q798">
            <v>0.94295752765711216</v>
          </cell>
          <cell r="R798">
            <v>8000000</v>
          </cell>
          <cell r="S798">
            <v>37833</v>
          </cell>
          <cell r="T798" t="str">
            <v>31/07-04</v>
          </cell>
          <cell r="U798" t="str">
            <v>ООО «Башкирская аудиторская компания»</v>
          </cell>
          <cell r="V798">
            <v>0.94295799999999996</v>
          </cell>
          <cell r="W798">
            <v>8000000</v>
          </cell>
          <cell r="X798">
            <v>37860</v>
          </cell>
          <cell r="Y798" t="str">
            <v>27/08-01</v>
          </cell>
          <cell r="Z798" t="str">
            <v>ООО «Башкирская аудиторская компания»</v>
          </cell>
          <cell r="AA798">
            <v>0</v>
          </cell>
          <cell r="AB798">
            <v>0.12000000112092414</v>
          </cell>
          <cell r="AC798">
            <v>0</v>
          </cell>
          <cell r="AD798" t="str">
            <v>обменен</v>
          </cell>
          <cell r="AF798" t="str">
            <v/>
          </cell>
          <cell r="AG798" t="str">
            <v/>
          </cell>
          <cell r="AI798" t="str">
            <v/>
          </cell>
        </row>
        <row r="799">
          <cell r="A799">
            <v>795</v>
          </cell>
          <cell r="B799" t="str">
            <v>диск</v>
          </cell>
          <cell r="C799" t="str">
            <v>51505</v>
          </cell>
          <cell r="D799" t="str">
            <v>51505`810`1`0400`0000011</v>
          </cell>
          <cell r="E799" t="str">
            <v>ООО «Башкирская аудиторская компания»</v>
          </cell>
          <cell r="F799" t="str">
            <v>прочие</v>
          </cell>
          <cell r="H799" t="str">
            <v>0000711</v>
          </cell>
          <cell r="I799">
            <v>37833</v>
          </cell>
          <cell r="J799">
            <v>530246.57999999996</v>
          </cell>
          <cell r="K799" t="str">
            <v>Рубли РФ</v>
          </cell>
          <cell r="L799" t="str">
            <v>по предъявлении, но не ранее 31.01.2004г.</v>
          </cell>
          <cell r="M799">
            <v>38017</v>
          </cell>
          <cell r="N799">
            <v>0.12000001847826069</v>
          </cell>
          <cell r="P799">
            <v>500000</v>
          </cell>
          <cell r="Q799">
            <v>0.94295751987688448</v>
          </cell>
          <cell r="R799">
            <v>500000</v>
          </cell>
          <cell r="S799">
            <v>37833</v>
          </cell>
          <cell r="T799" t="str">
            <v>31/07-04</v>
          </cell>
          <cell r="U799" t="str">
            <v>ООО «Башкирская аудиторская компания»</v>
          </cell>
          <cell r="V799">
            <v>0.94295799999999996</v>
          </cell>
          <cell r="W799">
            <v>500000</v>
          </cell>
          <cell r="X799">
            <v>37860</v>
          </cell>
          <cell r="Y799" t="str">
            <v>27/08-01</v>
          </cell>
          <cell r="Z799" t="str">
            <v>ООО «Башкирская аудиторская компания»</v>
          </cell>
          <cell r="AA799">
            <v>0</v>
          </cell>
          <cell r="AB799">
            <v>0.12000001847826069</v>
          </cell>
          <cell r="AC799">
            <v>0</v>
          </cell>
          <cell r="AD799" t="str">
            <v>обменен</v>
          </cell>
          <cell r="AF799" t="str">
            <v/>
          </cell>
          <cell r="AG799" t="str">
            <v/>
          </cell>
          <cell r="AI799" t="str">
            <v/>
          </cell>
        </row>
        <row r="800">
          <cell r="A800">
            <v>796</v>
          </cell>
          <cell r="B800" t="str">
            <v>диск</v>
          </cell>
          <cell r="C800" t="str">
            <v>51505</v>
          </cell>
          <cell r="D800" t="str">
            <v>51505`810`1`0400`0000011</v>
          </cell>
          <cell r="E800" t="str">
            <v>ООО «Башкирская аудиторская компания»</v>
          </cell>
          <cell r="F800" t="str">
            <v>прочие</v>
          </cell>
          <cell r="H800" t="str">
            <v>0000712</v>
          </cell>
          <cell r="I800">
            <v>37833</v>
          </cell>
          <cell r="J800">
            <v>6617477.2599999998</v>
          </cell>
          <cell r="K800" t="str">
            <v>Рубли РФ</v>
          </cell>
          <cell r="L800" t="str">
            <v>по предъявлении, но не ранее 31.01.2004г.</v>
          </cell>
          <cell r="M800">
            <v>38017</v>
          </cell>
          <cell r="N800">
            <v>0.11999999991290405</v>
          </cell>
          <cell r="P800">
            <v>6240000</v>
          </cell>
          <cell r="Q800">
            <v>0.94295752819859335</v>
          </cell>
          <cell r="R800">
            <v>6240000</v>
          </cell>
          <cell r="S800">
            <v>37833</v>
          </cell>
          <cell r="T800" t="str">
            <v>31/07-04</v>
          </cell>
          <cell r="U800" t="str">
            <v>ООО «Башкирская аудиторская компания»</v>
          </cell>
          <cell r="V800">
            <v>0.94295799999999996</v>
          </cell>
          <cell r="W800">
            <v>6240000</v>
          </cell>
          <cell r="X800">
            <v>37833</v>
          </cell>
          <cell r="Y800" t="str">
            <v>31/07-05</v>
          </cell>
          <cell r="Z800" t="str">
            <v>ОАО «Башнефтегеофизика»</v>
          </cell>
          <cell r="AA800">
            <v>0</v>
          </cell>
          <cell r="AB800">
            <v>0.11999999991290405</v>
          </cell>
          <cell r="AC800">
            <v>0</v>
          </cell>
          <cell r="AD800" t="str">
            <v>обменен</v>
          </cell>
          <cell r="AF800" t="str">
            <v/>
          </cell>
          <cell r="AG800" t="str">
            <v/>
          </cell>
          <cell r="AI800" t="str">
            <v/>
          </cell>
        </row>
        <row r="801">
          <cell r="A801">
            <v>797</v>
          </cell>
          <cell r="B801" t="str">
            <v>диск</v>
          </cell>
          <cell r="C801" t="str">
            <v>51503</v>
          </cell>
          <cell r="D801" t="str">
            <v>51503`810`9`0400`0000019</v>
          </cell>
          <cell r="E801" t="str">
            <v>ОАО «Башнефтегеофизика»</v>
          </cell>
          <cell r="F801" t="str">
            <v>прочие</v>
          </cell>
          <cell r="H801" t="str">
            <v>0000710</v>
          </cell>
          <cell r="I801">
            <v>37833</v>
          </cell>
          <cell r="J801">
            <v>6300000</v>
          </cell>
          <cell r="K801" t="str">
            <v>Рубли РФ</v>
          </cell>
          <cell r="L801" t="str">
            <v>по предъявлении, но не ранее 31.08.2003г.</v>
          </cell>
          <cell r="M801">
            <v>37864</v>
          </cell>
          <cell r="N801">
            <v>0.1132133995037221</v>
          </cell>
          <cell r="P801">
            <v>6240000</v>
          </cell>
          <cell r="Q801">
            <v>0.99047619047619051</v>
          </cell>
          <cell r="R801">
            <v>6240000</v>
          </cell>
          <cell r="S801">
            <v>37833</v>
          </cell>
          <cell r="T801" t="str">
            <v>31/07-05</v>
          </cell>
          <cell r="U801" t="str">
            <v>ОАО «Башнефтегеофизика»</v>
          </cell>
          <cell r="V801">
            <v>0.99047600000000002</v>
          </cell>
          <cell r="W801">
            <v>6240000</v>
          </cell>
          <cell r="X801">
            <v>37834</v>
          </cell>
          <cell r="Y801" t="str">
            <v>01/08-02</v>
          </cell>
          <cell r="Z801" t="str">
            <v>ОАО «Башнефтегеофизика»</v>
          </cell>
          <cell r="AA801">
            <v>0</v>
          </cell>
          <cell r="AB801">
            <v>0.1132133995037221</v>
          </cell>
          <cell r="AC801">
            <v>0</v>
          </cell>
          <cell r="AD801" t="str">
            <v>обменен</v>
          </cell>
          <cell r="AF801" t="str">
            <v/>
          </cell>
          <cell r="AG801" t="str">
            <v/>
          </cell>
          <cell r="AI801" t="str">
            <v/>
          </cell>
        </row>
        <row r="802">
          <cell r="A802">
            <v>798</v>
          </cell>
          <cell r="B802" t="str">
            <v>диск</v>
          </cell>
          <cell r="C802" t="str">
            <v>51401</v>
          </cell>
          <cell r="D802" t="str">
            <v>51401`810`2`0400`0000002</v>
          </cell>
          <cell r="E802" t="str">
            <v>Сбербанк РФ</v>
          </cell>
          <cell r="F802" t="str">
            <v>прочие</v>
          </cell>
          <cell r="G802" t="str">
            <v>ВН</v>
          </cell>
          <cell r="H802" t="str">
            <v>0067906</v>
          </cell>
          <cell r="I802">
            <v>37834</v>
          </cell>
          <cell r="J802">
            <v>20000</v>
          </cell>
          <cell r="K802" t="str">
            <v>Рубли РФ</v>
          </cell>
          <cell r="L802" t="str">
            <v>по предъявлении</v>
          </cell>
          <cell r="M802">
            <v>37834</v>
          </cell>
          <cell r="N802">
            <v>0</v>
          </cell>
          <cell r="P802">
            <v>20000</v>
          </cell>
          <cell r="Q802">
            <v>1</v>
          </cell>
          <cell r="R802">
            <v>20000</v>
          </cell>
          <cell r="S802">
            <v>37834</v>
          </cell>
          <cell r="T802" t="str">
            <v>01/08-990</v>
          </cell>
          <cell r="U802" t="str">
            <v>Сбербанк РФ</v>
          </cell>
          <cell r="V802">
            <v>1</v>
          </cell>
          <cell r="W802">
            <v>20000</v>
          </cell>
          <cell r="X802">
            <v>37834</v>
          </cell>
          <cell r="Y802" t="str">
            <v>01/08-03</v>
          </cell>
          <cell r="Z802" t="str">
            <v>ОАО «Уфимская макаронная фабрика»</v>
          </cell>
          <cell r="AA802">
            <v>0</v>
          </cell>
          <cell r="AB802">
            <v>0</v>
          </cell>
          <cell r="AC802">
            <v>0</v>
          </cell>
          <cell r="AD802" t="str">
            <v>обменен</v>
          </cell>
          <cell r="AF802" t="str">
            <v/>
          </cell>
          <cell r="AG802" t="str">
            <v/>
          </cell>
          <cell r="AI802" t="str">
            <v/>
          </cell>
        </row>
        <row r="803">
          <cell r="A803">
            <v>799</v>
          </cell>
          <cell r="B803" t="str">
            <v>диск</v>
          </cell>
          <cell r="C803" t="str">
            <v>51401</v>
          </cell>
          <cell r="D803" t="str">
            <v>51401`810`2`0400`0000002</v>
          </cell>
          <cell r="E803" t="str">
            <v>Сбербанк РФ</v>
          </cell>
          <cell r="F803" t="str">
            <v>прочие</v>
          </cell>
          <cell r="G803" t="str">
            <v>ВН</v>
          </cell>
          <cell r="H803" t="str">
            <v>0067905</v>
          </cell>
          <cell r="I803">
            <v>37834</v>
          </cell>
          <cell r="J803">
            <v>10000</v>
          </cell>
          <cell r="K803" t="str">
            <v>Рубли РФ</v>
          </cell>
          <cell r="L803" t="str">
            <v>по предъявлении</v>
          </cell>
          <cell r="M803">
            <v>37834</v>
          </cell>
          <cell r="N803">
            <v>0</v>
          </cell>
          <cell r="P803">
            <v>10000</v>
          </cell>
          <cell r="Q803">
            <v>1</v>
          </cell>
          <cell r="R803">
            <v>10000</v>
          </cell>
          <cell r="S803">
            <v>37834</v>
          </cell>
          <cell r="T803" t="str">
            <v>01/08-990</v>
          </cell>
          <cell r="U803" t="str">
            <v>Сбербанк РФ</v>
          </cell>
          <cell r="V803">
            <v>1</v>
          </cell>
          <cell r="W803">
            <v>10000</v>
          </cell>
          <cell r="X803">
            <v>37834</v>
          </cell>
          <cell r="Y803" t="str">
            <v>01/08-03</v>
          </cell>
          <cell r="Z803" t="str">
            <v>ОАО «Уфимская макаронная фабрика»</v>
          </cell>
          <cell r="AA803">
            <v>0</v>
          </cell>
          <cell r="AB803">
            <v>0</v>
          </cell>
          <cell r="AC803">
            <v>0</v>
          </cell>
          <cell r="AD803" t="str">
            <v>обменен</v>
          </cell>
          <cell r="AF803" t="str">
            <v/>
          </cell>
          <cell r="AG803" t="str">
            <v/>
          </cell>
          <cell r="AI803" t="str">
            <v/>
          </cell>
        </row>
        <row r="804">
          <cell r="A804">
            <v>800</v>
          </cell>
          <cell r="B804" t="str">
            <v>диск</v>
          </cell>
          <cell r="C804" t="str">
            <v>51401</v>
          </cell>
          <cell r="D804" t="str">
            <v>51401`810`2`0400`0000002</v>
          </cell>
          <cell r="E804" t="str">
            <v>Сбербанк РФ</v>
          </cell>
          <cell r="F804" t="str">
            <v>банк</v>
          </cell>
          <cell r="G804" t="str">
            <v>ВН</v>
          </cell>
          <cell r="H804" t="str">
            <v>0068055</v>
          </cell>
          <cell r="I804">
            <v>37831</v>
          </cell>
          <cell r="J804">
            <v>93850</v>
          </cell>
          <cell r="K804" t="str">
            <v>Рубли РФ</v>
          </cell>
          <cell r="L804" t="str">
            <v>по предъявлении</v>
          </cell>
          <cell r="M804">
            <v>37831</v>
          </cell>
          <cell r="N804">
            <v>0</v>
          </cell>
          <cell r="P804">
            <v>92599.2</v>
          </cell>
          <cell r="Q804">
            <v>0.98667234949387317</v>
          </cell>
          <cell r="R804">
            <v>92599.2</v>
          </cell>
          <cell r="S804">
            <v>37834</v>
          </cell>
          <cell r="T804" t="str">
            <v>01/08-03</v>
          </cell>
          <cell r="U804" t="str">
            <v>ОАО «Уфимская макаронная фабрика»</v>
          </cell>
          <cell r="V804">
            <v>1</v>
          </cell>
          <cell r="W804">
            <v>93850</v>
          </cell>
          <cell r="X804">
            <v>37838</v>
          </cell>
          <cell r="Y804" t="str">
            <v>05/08-101</v>
          </cell>
          <cell r="Z804" t="str">
            <v>Сбербанк РФ</v>
          </cell>
          <cell r="AA804">
            <v>1250.8000000000029</v>
          </cell>
          <cell r="AB804">
            <v>4.9303017736654429</v>
          </cell>
          <cell r="AC804">
            <v>1.2325754434163607</v>
          </cell>
          <cell r="AD804" t="str">
            <v>предъявлен</v>
          </cell>
          <cell r="AF804" t="str">
            <v/>
          </cell>
          <cell r="AG804" t="str">
            <v/>
          </cell>
          <cell r="AI804" t="str">
            <v/>
          </cell>
        </row>
        <row r="805">
          <cell r="A805">
            <v>801</v>
          </cell>
          <cell r="B805" t="str">
            <v>диск</v>
          </cell>
          <cell r="C805" t="str">
            <v>51403</v>
          </cell>
          <cell r="D805" t="str">
            <v>51403`810`8`0400`0000002</v>
          </cell>
          <cell r="E805" t="str">
            <v>АКБ «Башкомснаббанк»</v>
          </cell>
          <cell r="F805" t="str">
            <v>банк</v>
          </cell>
          <cell r="G805" t="str">
            <v>2001</v>
          </cell>
          <cell r="H805" t="str">
            <v>000588</v>
          </cell>
          <cell r="I805">
            <v>37837</v>
          </cell>
          <cell r="J805">
            <v>3960000</v>
          </cell>
          <cell r="K805" t="str">
            <v>Рубли РФ</v>
          </cell>
          <cell r="L805" t="str">
            <v>15 сентября 2003г.</v>
          </cell>
          <cell r="M805">
            <v>37879</v>
          </cell>
          <cell r="N805">
            <v>8.7791455606386405E-4</v>
          </cell>
          <cell r="P805">
            <v>3959600</v>
          </cell>
          <cell r="Q805">
            <v>0.99989898989898995</v>
          </cell>
          <cell r="R805">
            <v>3959600</v>
          </cell>
          <cell r="S805">
            <v>37837</v>
          </cell>
          <cell r="T805" t="str">
            <v>04/08-04-172-В</v>
          </cell>
          <cell r="U805" t="str">
            <v>ОАО АКБ «Башкомснаббанк»</v>
          </cell>
          <cell r="V805">
            <v>1</v>
          </cell>
          <cell r="W805">
            <v>3960000</v>
          </cell>
          <cell r="X805">
            <v>37837</v>
          </cell>
          <cell r="Y805" t="str">
            <v>04/08-04-172</v>
          </cell>
          <cell r="Z805" t="str">
            <v>ООО Цефал-ИФК</v>
          </cell>
          <cell r="AA805">
            <v>400</v>
          </cell>
          <cell r="AB805">
            <v>8.7791455606386405E-4</v>
          </cell>
          <cell r="AC805">
            <v>3.6872411354682291E-2</v>
          </cell>
          <cell r="AD805" t="str">
            <v>продан</v>
          </cell>
          <cell r="AF805" t="str">
            <v/>
          </cell>
          <cell r="AG805" t="str">
            <v/>
          </cell>
          <cell r="AI805" t="str">
            <v/>
          </cell>
        </row>
        <row r="806">
          <cell r="A806">
            <v>802</v>
          </cell>
          <cell r="B806" t="str">
            <v>диск</v>
          </cell>
          <cell r="C806" t="str">
            <v>51505</v>
          </cell>
          <cell r="D806" t="str">
            <v>51505`810`1`0400`0000011</v>
          </cell>
          <cell r="E806" t="str">
            <v>ООО «Башкирская аудиторская компания»</v>
          </cell>
          <cell r="F806" t="str">
            <v>прочие</v>
          </cell>
          <cell r="H806" t="str">
            <v>0000712</v>
          </cell>
          <cell r="I806">
            <v>37833</v>
          </cell>
          <cell r="J806">
            <v>6617477.2599999998</v>
          </cell>
          <cell r="K806" t="str">
            <v>Рубли РФ</v>
          </cell>
          <cell r="L806" t="str">
            <v>по предъявлении, но не ранее 31.01.2004г.</v>
          </cell>
          <cell r="M806">
            <v>38017</v>
          </cell>
          <cell r="N806">
            <v>0.12065573761734616</v>
          </cell>
          <cell r="P806">
            <v>6240000</v>
          </cell>
          <cell r="Q806">
            <v>0.94295752819859335</v>
          </cell>
          <cell r="R806">
            <v>6240000</v>
          </cell>
          <cell r="S806">
            <v>37834</v>
          </cell>
          <cell r="T806" t="str">
            <v>01/08-02</v>
          </cell>
          <cell r="U806" t="str">
            <v>ОАО «Башнефтегеофизика»</v>
          </cell>
          <cell r="V806">
            <v>0.94295799999999996</v>
          </cell>
          <cell r="W806">
            <v>6240000</v>
          </cell>
          <cell r="X806">
            <v>37860</v>
          </cell>
          <cell r="Y806" t="str">
            <v>27/08-01</v>
          </cell>
          <cell r="Z806" t="str">
            <v>ООО «Башкирская аудиторская компания»</v>
          </cell>
          <cell r="AA806">
            <v>0</v>
          </cell>
          <cell r="AB806">
            <v>0.12065573761734616</v>
          </cell>
          <cell r="AC806">
            <v>0</v>
          </cell>
          <cell r="AD806" t="str">
            <v>обменен</v>
          </cell>
          <cell r="AF806" t="str">
            <v/>
          </cell>
          <cell r="AG806" t="str">
            <v/>
          </cell>
          <cell r="AI806" t="str">
            <v/>
          </cell>
        </row>
        <row r="807">
          <cell r="A807">
            <v>803</v>
          </cell>
          <cell r="B807" t="str">
            <v>диск</v>
          </cell>
          <cell r="C807" t="str">
            <v>51502</v>
          </cell>
          <cell r="D807" t="str">
            <v>51502`810`2`0400`0000024</v>
          </cell>
          <cell r="E807" t="str">
            <v>Мусина Назира Фатклисламовна</v>
          </cell>
          <cell r="F807" t="str">
            <v>прочие</v>
          </cell>
          <cell r="H807" t="str">
            <v>0000801</v>
          </cell>
          <cell r="I807">
            <v>37839</v>
          </cell>
          <cell r="J807">
            <v>304339.73</v>
          </cell>
          <cell r="K807" t="str">
            <v>Рубли РФ</v>
          </cell>
          <cell r="L807" t="str">
            <v>по предъявлении, но не ранее 28.08.2003г.</v>
          </cell>
          <cell r="M807">
            <v>37861</v>
          </cell>
          <cell r="N807">
            <v>0.24000021969696866</v>
          </cell>
          <cell r="P807">
            <v>300000</v>
          </cell>
          <cell r="Q807">
            <v>0.98574050781999456</v>
          </cell>
          <cell r="R807">
            <v>300000</v>
          </cell>
          <cell r="S807">
            <v>37839</v>
          </cell>
          <cell r="T807" t="str">
            <v>06/08-01</v>
          </cell>
          <cell r="U807" t="str">
            <v>Мусина Назира Фатклисламовна</v>
          </cell>
          <cell r="V807">
            <v>0.98606899999999997</v>
          </cell>
          <cell r="W807">
            <v>300100</v>
          </cell>
          <cell r="X807">
            <v>37839</v>
          </cell>
          <cell r="Y807" t="str">
            <v>06/08-06</v>
          </cell>
          <cell r="Z807" t="str">
            <v>ООО фирма «Авеста»</v>
          </cell>
          <cell r="AA807">
            <v>100</v>
          </cell>
          <cell r="AB807">
            <v>0.24000021969696866</v>
          </cell>
          <cell r="AC807">
            <v>0.12166666666666666</v>
          </cell>
          <cell r="AD807" t="str">
            <v>обменен</v>
          </cell>
          <cell r="AF807" t="str">
            <v/>
          </cell>
          <cell r="AG807" t="str">
            <v/>
          </cell>
          <cell r="AI807" t="str">
            <v/>
          </cell>
        </row>
        <row r="808">
          <cell r="A808">
            <v>804</v>
          </cell>
          <cell r="B808" t="str">
            <v>диск</v>
          </cell>
          <cell r="C808" t="str">
            <v>51502</v>
          </cell>
          <cell r="D808" t="str">
            <v>51502`810`2`0400`0000024</v>
          </cell>
          <cell r="E808" t="str">
            <v>Мусина Назира Фатклисламовна</v>
          </cell>
          <cell r="F808" t="str">
            <v>прочие</v>
          </cell>
          <cell r="H808" t="str">
            <v>0000802</v>
          </cell>
          <cell r="I808">
            <v>37839</v>
          </cell>
          <cell r="J808">
            <v>304339.73</v>
          </cell>
          <cell r="K808" t="str">
            <v>Рубли РФ</v>
          </cell>
          <cell r="L808" t="str">
            <v>по предъявлении, но не ранее 28.08.2003г.</v>
          </cell>
          <cell r="M808">
            <v>37861</v>
          </cell>
          <cell r="N808">
            <v>0.24000021969696866</v>
          </cell>
          <cell r="P808">
            <v>300000</v>
          </cell>
          <cell r="Q808">
            <v>0.98574050781999456</v>
          </cell>
          <cell r="R808">
            <v>300000</v>
          </cell>
          <cell r="S808">
            <v>37839</v>
          </cell>
          <cell r="T808" t="str">
            <v>06/08-02</v>
          </cell>
          <cell r="U808" t="str">
            <v>Мусина Назира Фатклисламовна</v>
          </cell>
          <cell r="V808">
            <v>1</v>
          </cell>
          <cell r="W808">
            <v>304339.73</v>
          </cell>
          <cell r="X808">
            <v>37861</v>
          </cell>
          <cell r="Y808" t="str">
            <v>28/08-05</v>
          </cell>
          <cell r="Z808" t="str">
            <v>ООО фирма «Авеста»</v>
          </cell>
          <cell r="AA808">
            <v>4339.7299999999814</v>
          </cell>
          <cell r="AB808">
            <v>0.24000021969696866</v>
          </cell>
          <cell r="AC808">
            <v>0.24000021969696866</v>
          </cell>
          <cell r="AD808" t="str">
            <v>продан</v>
          </cell>
          <cell r="AF808" t="str">
            <v/>
          </cell>
          <cell r="AG808" t="str">
            <v/>
          </cell>
          <cell r="AI808" t="str">
            <v/>
          </cell>
        </row>
        <row r="809">
          <cell r="A809">
            <v>805</v>
          </cell>
          <cell r="B809" t="str">
            <v>диск</v>
          </cell>
          <cell r="C809" t="str">
            <v>51502</v>
          </cell>
          <cell r="D809" t="str">
            <v>51502`810`2`0400`0000024</v>
          </cell>
          <cell r="E809" t="str">
            <v>Мусина Назира Фатклисламовна</v>
          </cell>
          <cell r="F809" t="str">
            <v>прочие</v>
          </cell>
          <cell r="H809" t="str">
            <v>0000803</v>
          </cell>
          <cell r="I809">
            <v>37839</v>
          </cell>
          <cell r="J809">
            <v>304339.73</v>
          </cell>
          <cell r="K809" t="str">
            <v>Рубли РФ</v>
          </cell>
          <cell r="L809" t="str">
            <v>по предъявлении, но не ранее 28.08.2003г.</v>
          </cell>
          <cell r="M809">
            <v>37861</v>
          </cell>
          <cell r="N809">
            <v>0.24000021969696866</v>
          </cell>
          <cell r="P809">
            <v>300000</v>
          </cell>
          <cell r="Q809">
            <v>0.98574050781999456</v>
          </cell>
          <cell r="R809">
            <v>300000</v>
          </cell>
          <cell r="S809">
            <v>37839</v>
          </cell>
          <cell r="T809" t="str">
            <v>06/08-03</v>
          </cell>
          <cell r="U809" t="str">
            <v>Мусина Назира Фатклисламовна</v>
          </cell>
          <cell r="V809">
            <v>1</v>
          </cell>
          <cell r="W809">
            <v>304339.73</v>
          </cell>
          <cell r="X809">
            <v>37861</v>
          </cell>
          <cell r="Y809" t="str">
            <v>28/08-05</v>
          </cell>
          <cell r="Z809" t="str">
            <v>ООО фирма «Авеста»</v>
          </cell>
          <cell r="AA809">
            <v>4339.7299999999814</v>
          </cell>
          <cell r="AB809">
            <v>0.24000021969696866</v>
          </cell>
          <cell r="AC809">
            <v>0.24000021969696866</v>
          </cell>
          <cell r="AD809" t="str">
            <v>продан</v>
          </cell>
          <cell r="AF809" t="str">
            <v/>
          </cell>
          <cell r="AG809" t="str">
            <v/>
          </cell>
          <cell r="AI809" t="str">
            <v/>
          </cell>
        </row>
        <row r="810">
          <cell r="A810">
            <v>806</v>
          </cell>
          <cell r="B810" t="str">
            <v>диск</v>
          </cell>
          <cell r="C810" t="str">
            <v>51502</v>
          </cell>
          <cell r="D810" t="str">
            <v>51502`810`2`0400`0000024</v>
          </cell>
          <cell r="E810" t="str">
            <v>Мусина Назира Фатклисламовна</v>
          </cell>
          <cell r="F810" t="str">
            <v>прочие</v>
          </cell>
          <cell r="H810" t="str">
            <v>0000804</v>
          </cell>
          <cell r="I810">
            <v>37839</v>
          </cell>
          <cell r="J810">
            <v>304339.73</v>
          </cell>
          <cell r="K810" t="str">
            <v>Рубли РФ</v>
          </cell>
          <cell r="L810" t="str">
            <v>по предъявлении, но не ранее 28.08.2003г.</v>
          </cell>
          <cell r="M810">
            <v>37861</v>
          </cell>
          <cell r="N810">
            <v>0.24000021969696866</v>
          </cell>
          <cell r="P810">
            <v>300000</v>
          </cell>
          <cell r="Q810">
            <v>0.98574050781999456</v>
          </cell>
          <cell r="R810">
            <v>300000</v>
          </cell>
          <cell r="S810">
            <v>37839</v>
          </cell>
          <cell r="T810" t="str">
            <v>06/08-04</v>
          </cell>
          <cell r="U810" t="str">
            <v>Мусина Назира Фатклисламовна</v>
          </cell>
          <cell r="V810">
            <v>0.99934199999999995</v>
          </cell>
          <cell r="W810">
            <v>304139.62</v>
          </cell>
          <cell r="X810">
            <v>37860</v>
          </cell>
          <cell r="Y810" t="str">
            <v>27/08-03</v>
          </cell>
          <cell r="Z810" t="str">
            <v>ООО фирма «Авеста»</v>
          </cell>
          <cell r="AA810">
            <v>4139.6199999999953</v>
          </cell>
          <cell r="AB810">
            <v>0.24000021969696866</v>
          </cell>
          <cell r="AC810">
            <v>0.23983512698412673</v>
          </cell>
          <cell r="AD810" t="str">
            <v>обменен</v>
          </cell>
          <cell r="AF810" t="str">
            <v/>
          </cell>
          <cell r="AG810" t="str">
            <v/>
          </cell>
          <cell r="AI810" t="str">
            <v/>
          </cell>
        </row>
        <row r="811">
          <cell r="A811">
            <v>807</v>
          </cell>
          <cell r="B811" t="str">
            <v>диск</v>
          </cell>
          <cell r="C811" t="str">
            <v>51502</v>
          </cell>
          <cell r="D811" t="str">
            <v>51502`810`2`0400`0000024</v>
          </cell>
          <cell r="E811" t="str">
            <v>Мусина Назира Фатклисламовна</v>
          </cell>
          <cell r="F811" t="str">
            <v>прочие</v>
          </cell>
          <cell r="H811" t="str">
            <v>0000805</v>
          </cell>
          <cell r="I811">
            <v>37839</v>
          </cell>
          <cell r="J811">
            <v>101446.58</v>
          </cell>
          <cell r="K811" t="str">
            <v>Рубли РФ</v>
          </cell>
          <cell r="L811" t="str">
            <v>по предъявлении, но не ранее 28.08.2003г.</v>
          </cell>
          <cell r="M811">
            <v>37861</v>
          </cell>
          <cell r="N811">
            <v>0.24000077272727305</v>
          </cell>
          <cell r="P811">
            <v>100000</v>
          </cell>
          <cell r="Q811">
            <v>0.98574047543051724</v>
          </cell>
          <cell r="R811">
            <v>100000</v>
          </cell>
          <cell r="S811">
            <v>37839</v>
          </cell>
          <cell r="T811" t="str">
            <v>06/08-05</v>
          </cell>
          <cell r="U811" t="str">
            <v>Мусина Назира Фатклисламовна</v>
          </cell>
          <cell r="V811">
            <v>0.98623300000000003</v>
          </cell>
          <cell r="W811">
            <v>100050</v>
          </cell>
          <cell r="X811">
            <v>37839</v>
          </cell>
          <cell r="Y811" t="str">
            <v>06/08-06</v>
          </cell>
          <cell r="Z811" t="str">
            <v>ООО фирма «Авеста»</v>
          </cell>
          <cell r="AA811">
            <v>50</v>
          </cell>
          <cell r="AB811">
            <v>0.24000077272727305</v>
          </cell>
          <cell r="AC811">
            <v>0.1825</v>
          </cell>
          <cell r="AD811" t="str">
            <v>обменен</v>
          </cell>
          <cell r="AF811" t="str">
            <v/>
          </cell>
          <cell r="AG811" t="str">
            <v/>
          </cell>
          <cell r="AI811" t="str">
            <v/>
          </cell>
        </row>
        <row r="812">
          <cell r="A812">
            <v>808</v>
          </cell>
          <cell r="B812" t="str">
            <v>диск</v>
          </cell>
          <cell r="C812" t="str">
            <v>51502</v>
          </cell>
          <cell r="D812" t="str">
            <v>51502`810`2`0400`0000024</v>
          </cell>
          <cell r="E812" t="str">
            <v>Мусина Назира Фатклисламовна</v>
          </cell>
          <cell r="F812" t="str">
            <v>прочие</v>
          </cell>
          <cell r="H812" t="str">
            <v>0000806</v>
          </cell>
          <cell r="I812">
            <v>37839</v>
          </cell>
          <cell r="J812">
            <v>101446.58</v>
          </cell>
          <cell r="K812" t="str">
            <v>Рубли РФ</v>
          </cell>
          <cell r="L812" t="str">
            <v>по предъявлении, но не ранее 28.08.2003г.</v>
          </cell>
          <cell r="M812">
            <v>37861</v>
          </cell>
          <cell r="N812">
            <v>0.24000077272727305</v>
          </cell>
          <cell r="P812">
            <v>100000</v>
          </cell>
          <cell r="Q812">
            <v>0.98574047543051724</v>
          </cell>
          <cell r="R812">
            <v>100000</v>
          </cell>
          <cell r="S812">
            <v>37839</v>
          </cell>
          <cell r="T812" t="str">
            <v>06/08-05</v>
          </cell>
          <cell r="U812" t="str">
            <v>Мусина Назира Фатклисламовна</v>
          </cell>
          <cell r="V812">
            <v>0.98623300000000003</v>
          </cell>
          <cell r="W812">
            <v>100050</v>
          </cell>
          <cell r="X812">
            <v>37839</v>
          </cell>
          <cell r="Y812" t="str">
            <v>06/08-06</v>
          </cell>
          <cell r="Z812" t="str">
            <v>ООО фирма «Авеста»</v>
          </cell>
          <cell r="AA812">
            <v>50</v>
          </cell>
          <cell r="AB812">
            <v>0.24000077272727305</v>
          </cell>
          <cell r="AC812">
            <v>0.1825</v>
          </cell>
          <cell r="AD812" t="str">
            <v>обменен</v>
          </cell>
          <cell r="AF812" t="str">
            <v/>
          </cell>
          <cell r="AG812" t="str">
            <v/>
          </cell>
          <cell r="AI812" t="str">
            <v/>
          </cell>
        </row>
        <row r="813">
          <cell r="A813">
            <v>809</v>
          </cell>
          <cell r="B813" t="str">
            <v>диск</v>
          </cell>
          <cell r="C813" t="str">
            <v>51502</v>
          </cell>
          <cell r="D813" t="str">
            <v>51502`810`2`0400`0000024</v>
          </cell>
          <cell r="E813" t="str">
            <v>Мусина Назира Фатклисламовна</v>
          </cell>
          <cell r="F813" t="str">
            <v>прочие</v>
          </cell>
          <cell r="H813" t="str">
            <v>0000807</v>
          </cell>
          <cell r="I813">
            <v>37839</v>
          </cell>
          <cell r="J813">
            <v>101446.58</v>
          </cell>
          <cell r="K813" t="str">
            <v>Рубли РФ</v>
          </cell>
          <cell r="L813" t="str">
            <v>по предъявлении, но не ранее 28.08.2003г.</v>
          </cell>
          <cell r="M813">
            <v>37861</v>
          </cell>
          <cell r="N813">
            <v>0.24000077272727305</v>
          </cell>
          <cell r="P813">
            <v>100000</v>
          </cell>
          <cell r="Q813">
            <v>0.98574047543051724</v>
          </cell>
          <cell r="R813">
            <v>100000</v>
          </cell>
          <cell r="S813">
            <v>37839</v>
          </cell>
          <cell r="T813" t="str">
            <v>06/08-05</v>
          </cell>
          <cell r="U813" t="str">
            <v>Мусина Назира Фатклисламовна</v>
          </cell>
          <cell r="V813">
            <v>0.98623300000000003</v>
          </cell>
          <cell r="W813">
            <v>100050</v>
          </cell>
          <cell r="X813">
            <v>37839</v>
          </cell>
          <cell r="Y813" t="str">
            <v>06/08-06</v>
          </cell>
          <cell r="Z813" t="str">
            <v>ООО фирма «Авеста»</v>
          </cell>
          <cell r="AA813">
            <v>50</v>
          </cell>
          <cell r="AB813">
            <v>0.24000077272727305</v>
          </cell>
          <cell r="AC813">
            <v>0.1825</v>
          </cell>
          <cell r="AD813" t="str">
            <v>обменен</v>
          </cell>
          <cell r="AF813" t="str">
            <v/>
          </cell>
          <cell r="AG813" t="str">
            <v/>
          </cell>
          <cell r="AI813" t="str">
            <v/>
          </cell>
        </row>
        <row r="814">
          <cell r="A814">
            <v>810</v>
          </cell>
          <cell r="B814" t="str">
            <v>диск</v>
          </cell>
          <cell r="C814" t="str">
            <v>51501</v>
          </cell>
          <cell r="D814" t="str">
            <v>51501`810`0`0400`0000021</v>
          </cell>
          <cell r="E814" t="str">
            <v>ООО фирма «Авеста»</v>
          </cell>
          <cell r="F814" t="str">
            <v>прочие</v>
          </cell>
          <cell r="H814" t="str">
            <v>0000801</v>
          </cell>
          <cell r="I814">
            <v>37839</v>
          </cell>
          <cell r="J814">
            <v>101446.58</v>
          </cell>
          <cell r="K814" t="str">
            <v>Рубли РФ</v>
          </cell>
          <cell r="L814" t="str">
            <v>по предъявлении, но не ранее 28.08.2003г.</v>
          </cell>
          <cell r="M814">
            <v>37861</v>
          </cell>
          <cell r="N814">
            <v>0.23158952342010844</v>
          </cell>
          <cell r="P814">
            <v>100050</v>
          </cell>
          <cell r="Q814">
            <v>0.98623334566823251</v>
          </cell>
          <cell r="R814">
            <v>100050</v>
          </cell>
          <cell r="S814">
            <v>37839</v>
          </cell>
          <cell r="T814" t="str">
            <v>06/08-06</v>
          </cell>
          <cell r="U814" t="str">
            <v>ООО фирма «Авеста»</v>
          </cell>
          <cell r="V814">
            <v>1</v>
          </cell>
          <cell r="W814">
            <v>101446.58</v>
          </cell>
          <cell r="X814">
            <v>37893</v>
          </cell>
          <cell r="Y814" t="str">
            <v>29/09-11</v>
          </cell>
          <cell r="Z814" t="str">
            <v>ЧП Мусин Рафаиль Ахняфович</v>
          </cell>
          <cell r="AA814">
            <v>1396.5800000000017</v>
          </cell>
          <cell r="AB814">
            <v>0.23158952342010844</v>
          </cell>
          <cell r="AC814">
            <v>9.4351287319303437E-2</v>
          </cell>
          <cell r="AD814" t="str">
            <v>продан</v>
          </cell>
          <cell r="AF814" t="str">
            <v/>
          </cell>
          <cell r="AG814" t="str">
            <v/>
          </cell>
          <cell r="AI814" t="str">
            <v/>
          </cell>
        </row>
        <row r="815">
          <cell r="A815">
            <v>811</v>
          </cell>
          <cell r="B815" t="str">
            <v>диск</v>
          </cell>
          <cell r="C815" t="str">
            <v>51501</v>
          </cell>
          <cell r="D815" t="str">
            <v>51501`810`0`0400`0000021</v>
          </cell>
          <cell r="E815" t="str">
            <v>ООО фирма «Авеста»</v>
          </cell>
          <cell r="F815" t="str">
            <v>прочие</v>
          </cell>
          <cell r="H815" t="str">
            <v>0000802</v>
          </cell>
          <cell r="I815">
            <v>37839</v>
          </cell>
          <cell r="J815">
            <v>101446.58</v>
          </cell>
          <cell r="K815" t="str">
            <v>Рубли РФ</v>
          </cell>
          <cell r="L815" t="str">
            <v>по предъявлении, но не ранее 28.08.2003г.</v>
          </cell>
          <cell r="M815">
            <v>37861</v>
          </cell>
          <cell r="N815">
            <v>0.23158952342010844</v>
          </cell>
          <cell r="P815">
            <v>100050</v>
          </cell>
          <cell r="Q815">
            <v>0.98623334566823251</v>
          </cell>
          <cell r="R815">
            <v>100050</v>
          </cell>
          <cell r="S815">
            <v>37839</v>
          </cell>
          <cell r="T815" t="str">
            <v>06/08-06</v>
          </cell>
          <cell r="U815" t="str">
            <v>ООО фирма «Авеста»</v>
          </cell>
          <cell r="V815">
            <v>1</v>
          </cell>
          <cell r="W815">
            <v>101446.58</v>
          </cell>
          <cell r="X815">
            <v>37893</v>
          </cell>
          <cell r="Y815" t="str">
            <v>29/09-11</v>
          </cell>
          <cell r="Z815" t="str">
            <v>ЧП Мусин Рафаиль Ахняфович</v>
          </cell>
          <cell r="AA815">
            <v>1396.5800000000017</v>
          </cell>
          <cell r="AB815">
            <v>0.23158952342010844</v>
          </cell>
          <cell r="AC815">
            <v>9.4351287319303437E-2</v>
          </cell>
          <cell r="AD815" t="str">
            <v>продан</v>
          </cell>
          <cell r="AF815" t="str">
            <v/>
          </cell>
          <cell r="AG815" t="str">
            <v/>
          </cell>
          <cell r="AI815" t="str">
            <v/>
          </cell>
        </row>
        <row r="816">
          <cell r="A816">
            <v>812</v>
          </cell>
          <cell r="B816" t="str">
            <v>диск</v>
          </cell>
          <cell r="C816" t="str">
            <v>51501</v>
          </cell>
          <cell r="D816" t="str">
            <v>51501`810`0`0400`0000021</v>
          </cell>
          <cell r="E816" t="str">
            <v>ООО фирма «Авеста»</v>
          </cell>
          <cell r="F816" t="str">
            <v>прочие</v>
          </cell>
          <cell r="H816" t="str">
            <v>0000803</v>
          </cell>
          <cell r="I816">
            <v>37839</v>
          </cell>
          <cell r="J816">
            <v>101446.58</v>
          </cell>
          <cell r="K816" t="str">
            <v>Рубли РФ</v>
          </cell>
          <cell r="L816" t="str">
            <v>по предъявлении, но не ранее 28.08.2003г.</v>
          </cell>
          <cell r="M816">
            <v>37861</v>
          </cell>
          <cell r="N816">
            <v>0.23158952342010844</v>
          </cell>
          <cell r="P816">
            <v>100050</v>
          </cell>
          <cell r="Q816">
            <v>0.98623334566823251</v>
          </cell>
          <cell r="R816">
            <v>100050</v>
          </cell>
          <cell r="S816">
            <v>37839</v>
          </cell>
          <cell r="T816" t="str">
            <v>06/08-06</v>
          </cell>
          <cell r="U816" t="str">
            <v>ООО фирма «Авеста»</v>
          </cell>
          <cell r="V816">
            <v>1</v>
          </cell>
          <cell r="W816">
            <v>101446.58</v>
          </cell>
          <cell r="X816">
            <v>37893</v>
          </cell>
          <cell r="Y816" t="str">
            <v>29/09-11</v>
          </cell>
          <cell r="Z816" t="str">
            <v>ЧП Мусин Рафаиль Ахняфович</v>
          </cell>
          <cell r="AA816">
            <v>1396.5800000000017</v>
          </cell>
          <cell r="AB816">
            <v>0.23158952342010844</v>
          </cell>
          <cell r="AC816">
            <v>9.4351287319303437E-2</v>
          </cell>
          <cell r="AD816" t="str">
            <v>продан</v>
          </cell>
          <cell r="AF816" t="str">
            <v/>
          </cell>
          <cell r="AG816" t="str">
            <v/>
          </cell>
          <cell r="AI816" t="str">
            <v/>
          </cell>
        </row>
        <row r="817">
          <cell r="A817">
            <v>813</v>
          </cell>
          <cell r="B817" t="str">
            <v>диск</v>
          </cell>
          <cell r="C817" t="str">
            <v>51501</v>
          </cell>
          <cell r="D817" t="str">
            <v>51501`810`0`0400`0000021</v>
          </cell>
          <cell r="E817" t="str">
            <v>ООО фирма «Авеста»</v>
          </cell>
          <cell r="F817" t="str">
            <v>прочие</v>
          </cell>
          <cell r="H817" t="str">
            <v>0000804</v>
          </cell>
          <cell r="I817">
            <v>37839</v>
          </cell>
          <cell r="J817">
            <v>304339.73</v>
          </cell>
          <cell r="K817" t="str">
            <v>Рубли РФ</v>
          </cell>
          <cell r="L817" t="str">
            <v>по предъявлении, но не ранее 28.08.2003г.</v>
          </cell>
          <cell r="M817">
            <v>37861</v>
          </cell>
          <cell r="N817">
            <v>0.23439178607130851</v>
          </cell>
          <cell r="P817">
            <v>300100</v>
          </cell>
          <cell r="Q817">
            <v>0.98606908798926785</v>
          </cell>
          <cell r="R817">
            <v>300100</v>
          </cell>
          <cell r="S817">
            <v>37839</v>
          </cell>
          <cell r="T817" t="str">
            <v>06/08-06</v>
          </cell>
          <cell r="U817" t="str">
            <v>ООО фирма «Авеста»</v>
          </cell>
          <cell r="V817">
            <v>1</v>
          </cell>
          <cell r="W817">
            <v>304339.73</v>
          </cell>
          <cell r="X817">
            <v>37893</v>
          </cell>
          <cell r="Y817" t="str">
            <v>29/09-11</v>
          </cell>
          <cell r="Z817" t="str">
            <v>ЧП Мусин Рафаиль Ахняфович</v>
          </cell>
          <cell r="AA817">
            <v>4239.7299999999814</v>
          </cell>
          <cell r="AB817">
            <v>0.23439178607130851</v>
          </cell>
          <cell r="AC817">
            <v>9.5492949880903469E-2</v>
          </cell>
          <cell r="AD817" t="str">
            <v>продан</v>
          </cell>
          <cell r="AF817" t="str">
            <v/>
          </cell>
          <cell r="AG817" t="str">
            <v/>
          </cell>
          <cell r="AI817" t="str">
            <v/>
          </cell>
        </row>
        <row r="818">
          <cell r="A818">
            <v>814</v>
          </cell>
          <cell r="B818" t="str">
            <v>диск</v>
          </cell>
          <cell r="C818" t="str">
            <v>51502</v>
          </cell>
          <cell r="D818" t="str">
            <v>51502`810`1`0400`0000014</v>
          </cell>
          <cell r="E818" t="str">
            <v>ООО фирма «Авеста»</v>
          </cell>
          <cell r="F818" t="str">
            <v>прочие</v>
          </cell>
          <cell r="H818" t="str">
            <v>0000805</v>
          </cell>
          <cell r="I818">
            <v>37839</v>
          </cell>
          <cell r="J818">
            <v>304339.73</v>
          </cell>
          <cell r="K818" t="str">
            <v>Рубли РФ</v>
          </cell>
          <cell r="L818" t="str">
            <v>по предъявлении, но не ранее 28.08.2003г.</v>
          </cell>
          <cell r="M818">
            <v>37861</v>
          </cell>
          <cell r="N818">
            <v>0.23439178607130851</v>
          </cell>
          <cell r="P818">
            <v>300100</v>
          </cell>
          <cell r="Q818">
            <v>0.98606908798926785</v>
          </cell>
          <cell r="R818">
            <v>300100</v>
          </cell>
          <cell r="S818">
            <v>37839</v>
          </cell>
          <cell r="T818" t="str">
            <v>06/08-06</v>
          </cell>
          <cell r="U818" t="str">
            <v>ООО фирма «Авеста»</v>
          </cell>
          <cell r="V818">
            <v>1</v>
          </cell>
          <cell r="W818">
            <v>304339.73</v>
          </cell>
          <cell r="X818">
            <v>37861</v>
          </cell>
          <cell r="Y818" t="str">
            <v>28/08-05</v>
          </cell>
          <cell r="Z818" t="str">
            <v>ООО фирма «Авеста»</v>
          </cell>
          <cell r="AA818">
            <v>4239.7299999999814</v>
          </cell>
          <cell r="AB818">
            <v>0.23439178607130851</v>
          </cell>
          <cell r="AC818">
            <v>0.23439178607130851</v>
          </cell>
          <cell r="AD818" t="str">
            <v>продан</v>
          </cell>
          <cell r="AF818" t="str">
            <v/>
          </cell>
          <cell r="AG818" t="str">
            <v/>
          </cell>
          <cell r="AI818" t="str">
            <v/>
          </cell>
        </row>
        <row r="819">
          <cell r="A819">
            <v>815</v>
          </cell>
          <cell r="B819" t="str">
            <v>диск</v>
          </cell>
          <cell r="C819" t="str">
            <v>51502</v>
          </cell>
          <cell r="D819" t="str">
            <v>51502`810`3`0400`0000018</v>
          </cell>
          <cell r="E819" t="str">
            <v>Общество с ограниченной ответственностью Торгово-производственное предприятие «ПРОФИ»</v>
          </cell>
          <cell r="F819" t="str">
            <v>прочие</v>
          </cell>
          <cell r="H819" t="str">
            <v>0000801</v>
          </cell>
          <cell r="I819">
            <v>37834</v>
          </cell>
          <cell r="J819">
            <v>3041424.66</v>
          </cell>
          <cell r="K819" t="str">
            <v>Рубли РФ</v>
          </cell>
          <cell r="L819" t="str">
            <v>по предъявлении, но не ранее 29.08.2003г.</v>
          </cell>
          <cell r="M819">
            <v>37862</v>
          </cell>
          <cell r="N819">
            <v>0.18000001071428634</v>
          </cell>
          <cell r="P819">
            <v>3000000</v>
          </cell>
          <cell r="Q819">
            <v>0.98637985002725659</v>
          </cell>
          <cell r="R819">
            <v>3000000</v>
          </cell>
          <cell r="S819">
            <v>37834</v>
          </cell>
          <cell r="T819" t="str">
            <v>01/08-01</v>
          </cell>
          <cell r="U819" t="str">
            <v>Общество с ограниченной ответственностью Торгово производственное предприятие «ПРОФИ»</v>
          </cell>
          <cell r="V819">
            <v>1</v>
          </cell>
          <cell r="W819">
            <v>3041424.66</v>
          </cell>
          <cell r="X819">
            <v>37861</v>
          </cell>
          <cell r="Y819" t="str">
            <v>28/08-07</v>
          </cell>
          <cell r="Z819" t="str">
            <v>Общество с ограниченной ответственностью Торгово производственное предприятие «ПРОФИ»</v>
          </cell>
          <cell r="AA819">
            <v>41424.660000000149</v>
          </cell>
          <cell r="AB819">
            <v>0.18000001071428634</v>
          </cell>
          <cell r="AC819">
            <v>0.18666667777777843</v>
          </cell>
          <cell r="AD819" t="str">
            <v>предъявлен</v>
          </cell>
          <cell r="AF819" t="str">
            <v/>
          </cell>
          <cell r="AG819" t="str">
            <v/>
          </cell>
          <cell r="AI819" t="str">
            <v/>
          </cell>
        </row>
        <row r="820">
          <cell r="A820">
            <v>816</v>
          </cell>
          <cell r="B820" t="str">
            <v>диск</v>
          </cell>
          <cell r="C820" t="str">
            <v>51401</v>
          </cell>
          <cell r="D820" t="str">
            <v>51401`810`4`0400`0000006</v>
          </cell>
          <cell r="E820" t="str">
            <v>ОАО «Социнвестбанк»</v>
          </cell>
          <cell r="F820" t="str">
            <v>банк</v>
          </cell>
          <cell r="G820" t="str">
            <v>ИЗ</v>
          </cell>
          <cell r="H820" t="str">
            <v>0043243</v>
          </cell>
          <cell r="I820">
            <v>37839</v>
          </cell>
          <cell r="J820">
            <v>100000</v>
          </cell>
          <cell r="K820" t="str">
            <v>Рубли РФ</v>
          </cell>
          <cell r="L820" t="str">
            <v>по предъявлении</v>
          </cell>
          <cell r="M820">
            <v>37839</v>
          </cell>
          <cell r="N820">
            <v>0</v>
          </cell>
          <cell r="P820">
            <v>99900</v>
          </cell>
          <cell r="Q820">
            <v>0.999</v>
          </cell>
          <cell r="R820">
            <v>99900</v>
          </cell>
          <cell r="S820">
            <v>37839</v>
          </cell>
          <cell r="T820" t="str">
            <v>06/08-09</v>
          </cell>
          <cell r="U820" t="str">
            <v>ООО «ИМПОРТТЕХСЕРВИС»</v>
          </cell>
          <cell r="V820">
            <v>1</v>
          </cell>
          <cell r="W820">
            <v>100000</v>
          </cell>
          <cell r="X820">
            <v>37840</v>
          </cell>
          <cell r="Y820" t="str">
            <v>07/08-101</v>
          </cell>
          <cell r="Z820" t="str">
            <v>ОАО «Социнвестбанк»</v>
          </cell>
          <cell r="AA820">
            <v>100</v>
          </cell>
          <cell r="AB820">
            <v>0.36536536536536535</v>
          </cell>
          <cell r="AC820">
            <v>0.36536536536536535</v>
          </cell>
          <cell r="AD820" t="str">
            <v>предъявлен</v>
          </cell>
          <cell r="AF820" t="str">
            <v/>
          </cell>
          <cell r="AG820" t="str">
            <v/>
          </cell>
          <cell r="AI820" t="str">
            <v/>
          </cell>
        </row>
        <row r="821">
          <cell r="A821">
            <v>817</v>
          </cell>
          <cell r="B821" t="str">
            <v>диск</v>
          </cell>
          <cell r="C821" t="str">
            <v>51402</v>
          </cell>
          <cell r="D821" t="str">
            <v>51402`810`1`0400`0000101</v>
          </cell>
          <cell r="E821" t="str">
            <v>АКБ «Башкомснаббанк»</v>
          </cell>
          <cell r="F821" t="str">
            <v>банк</v>
          </cell>
          <cell r="G821" t="str">
            <v>2001</v>
          </cell>
          <cell r="H821" t="str">
            <v>000592</v>
          </cell>
          <cell r="I821">
            <v>37840</v>
          </cell>
          <cell r="J821">
            <v>2500000</v>
          </cell>
          <cell r="K821" t="str">
            <v>Рубли РФ</v>
          </cell>
          <cell r="L821" t="str">
            <v>06 сентября 2003г.</v>
          </cell>
          <cell r="M821">
            <v>37870</v>
          </cell>
          <cell r="N821">
            <v>1.2167883455012169E-3</v>
          </cell>
          <cell r="P821">
            <v>2499750</v>
          </cell>
          <cell r="Q821">
            <v>0.99990000000000001</v>
          </cell>
          <cell r="R821">
            <v>2499750</v>
          </cell>
          <cell r="S821">
            <v>37840</v>
          </cell>
          <cell r="T821" t="str">
            <v>07/08-04-176-В</v>
          </cell>
          <cell r="U821" t="str">
            <v>ОАО АКБ «Башкомснаббанк»</v>
          </cell>
          <cell r="V821">
            <v>1</v>
          </cell>
          <cell r="W821">
            <v>2500000</v>
          </cell>
          <cell r="X821">
            <v>37840</v>
          </cell>
          <cell r="Y821" t="str">
            <v>07/08-101</v>
          </cell>
          <cell r="Z821" t="str">
            <v>ОАО «Социнвестбанк»</v>
          </cell>
          <cell r="AA821">
            <v>250</v>
          </cell>
          <cell r="AB821">
            <v>1.2167883455012169E-3</v>
          </cell>
          <cell r="AC821">
            <v>3.6503650365036507E-2</v>
          </cell>
          <cell r="AD821" t="str">
            <v>предъявлен</v>
          </cell>
          <cell r="AF821" t="str">
            <v/>
          </cell>
          <cell r="AG821" t="str">
            <v/>
          </cell>
          <cell r="AI821" t="str">
            <v/>
          </cell>
        </row>
        <row r="822">
          <cell r="A822">
            <v>818</v>
          </cell>
          <cell r="B822" t="str">
            <v>диск</v>
          </cell>
          <cell r="C822" t="str">
            <v>51505</v>
          </cell>
          <cell r="D822" t="str">
            <v>51505`810`1`0400`0000008</v>
          </cell>
          <cell r="E822" t="str">
            <v>ЗАО «Компания «Уфаойл»</v>
          </cell>
          <cell r="F822" t="str">
            <v>прочие</v>
          </cell>
          <cell r="H822" t="str">
            <v>00013</v>
          </cell>
          <cell r="I822">
            <v>37840</v>
          </cell>
          <cell r="J822">
            <v>1739710.33</v>
          </cell>
          <cell r="K822" t="str">
            <v>Рубли РФ</v>
          </cell>
          <cell r="L822" t="str">
            <v>по предъявлении, но не ранее 17.02.2004г.</v>
          </cell>
          <cell r="M822">
            <v>38034</v>
          </cell>
          <cell r="N822">
            <v>0.19800000429842834</v>
          </cell>
          <cell r="P822">
            <v>1574058.95</v>
          </cell>
          <cell r="Q822">
            <v>0.90478220589746106</v>
          </cell>
          <cell r="R822">
            <v>1574058.95</v>
          </cell>
          <cell r="S822">
            <v>37840</v>
          </cell>
          <cell r="T822" t="str">
            <v>07/08-04</v>
          </cell>
          <cell r="U822" t="str">
            <v>ЗАО «Компания «Уфаойл»</v>
          </cell>
          <cell r="V822">
            <v>0.93118999999999996</v>
          </cell>
          <cell r="W822">
            <v>1620000</v>
          </cell>
          <cell r="X822">
            <v>37925</v>
          </cell>
          <cell r="Y822" t="str">
            <v>31/10-06</v>
          </cell>
          <cell r="Z822" t="str">
            <v>ООО «Народная компания»</v>
          </cell>
          <cell r="AA822">
            <v>45941.050000000047</v>
          </cell>
          <cell r="AB822">
            <v>0.19800000429842834</v>
          </cell>
          <cell r="AC822">
            <v>0.12532966032143331</v>
          </cell>
          <cell r="AD822" t="str">
            <v>продан</v>
          </cell>
          <cell r="AF822" t="str">
            <v/>
          </cell>
          <cell r="AG822" t="str">
            <v/>
          </cell>
          <cell r="AI822" t="str">
            <v/>
          </cell>
        </row>
        <row r="823">
          <cell r="A823">
            <v>819</v>
          </cell>
          <cell r="B823" t="str">
            <v>диск</v>
          </cell>
          <cell r="C823" t="str">
            <v>51501</v>
          </cell>
          <cell r="D823" t="str">
            <v>51501`810`8`0400`0000030</v>
          </cell>
          <cell r="E823" t="str">
            <v>ООО «Шаг»</v>
          </cell>
          <cell r="F823" t="str">
            <v>прочие</v>
          </cell>
          <cell r="H823" t="str">
            <v>4044970</v>
          </cell>
          <cell r="I823">
            <v>37839</v>
          </cell>
          <cell r="J823">
            <v>5053570</v>
          </cell>
          <cell r="K823" t="str">
            <v>Рубли РФ</v>
          </cell>
          <cell r="L823" t="str">
            <v>по предъявлении, но не ранее 29.08.2003г.</v>
          </cell>
          <cell r="M823">
            <v>37862</v>
          </cell>
          <cell r="N823">
            <v>0.17002652173913041</v>
          </cell>
          <cell r="P823">
            <v>5000000</v>
          </cell>
          <cell r="Q823">
            <v>0.98939957297514436</v>
          </cell>
          <cell r="R823">
            <v>5000000</v>
          </cell>
          <cell r="S823">
            <v>37839</v>
          </cell>
          <cell r="T823" t="str">
            <v>06/08-060803Д-ВнБ002</v>
          </cell>
          <cell r="U823" t="str">
            <v>Филиал ООО «Аккорд-Инвест» в г.Уфа</v>
          </cell>
          <cell r="V823">
            <v>1</v>
          </cell>
          <cell r="W823">
            <v>5053570</v>
          </cell>
          <cell r="X823">
            <v>37865</v>
          </cell>
          <cell r="Y823" t="str">
            <v>01/09-05</v>
          </cell>
          <cell r="Z823" t="str">
            <v>ООО «Шаг»</v>
          </cell>
          <cell r="AA823">
            <v>53570</v>
          </cell>
          <cell r="AB823">
            <v>0.17002652173913041</v>
          </cell>
          <cell r="AC823">
            <v>0.15040807692307692</v>
          </cell>
          <cell r="AD823" t="str">
            <v>предъявлен</v>
          </cell>
          <cell r="AF823" t="str">
            <v/>
          </cell>
          <cell r="AG823" t="str">
            <v/>
          </cell>
          <cell r="AI823" t="str">
            <v/>
          </cell>
        </row>
        <row r="824">
          <cell r="A824">
            <v>820</v>
          </cell>
          <cell r="B824" t="str">
            <v>диск</v>
          </cell>
          <cell r="C824" t="str">
            <v>51401</v>
          </cell>
          <cell r="D824" t="str">
            <v>51401`810`2`0400`0000002</v>
          </cell>
          <cell r="E824" t="str">
            <v>Сбербанк РФ</v>
          </cell>
          <cell r="F824" t="str">
            <v>банк</v>
          </cell>
          <cell r="G824" t="str">
            <v>ВЛ</v>
          </cell>
          <cell r="H824" t="str">
            <v>2380668</v>
          </cell>
          <cell r="I824">
            <v>37796</v>
          </cell>
          <cell r="J824">
            <v>38400</v>
          </cell>
          <cell r="K824" t="str">
            <v>Рубли РФ</v>
          </cell>
          <cell r="L824" t="str">
            <v>по предъявлении</v>
          </cell>
          <cell r="M824">
            <v>37796</v>
          </cell>
          <cell r="N824">
            <v>0</v>
          </cell>
          <cell r="P824">
            <v>38284.800000000003</v>
          </cell>
          <cell r="Q824">
            <v>0.99700000000000011</v>
          </cell>
          <cell r="R824">
            <v>38284.800000000003</v>
          </cell>
          <cell r="S824">
            <v>37840</v>
          </cell>
          <cell r="T824" t="str">
            <v>07/08-02</v>
          </cell>
          <cell r="U824" t="str">
            <v>ООО «Планета Люкс»</v>
          </cell>
          <cell r="V824">
            <v>1</v>
          </cell>
          <cell r="W824">
            <v>38400</v>
          </cell>
          <cell r="X824">
            <v>37841</v>
          </cell>
          <cell r="Y824" t="str">
            <v>08/08-101</v>
          </cell>
          <cell r="Z824" t="str">
            <v>Сбербанк РФ</v>
          </cell>
          <cell r="AA824">
            <v>115.19999999999709</v>
          </cell>
          <cell r="AB824">
            <v>1.0982948846539342</v>
          </cell>
          <cell r="AC824">
            <v>1.0982948846539342</v>
          </cell>
          <cell r="AD824" t="str">
            <v>предъявлен</v>
          </cell>
          <cell r="AF824" t="str">
            <v/>
          </cell>
          <cell r="AG824" t="str">
            <v/>
          </cell>
          <cell r="AI824" t="str">
            <v/>
          </cell>
        </row>
        <row r="825">
          <cell r="A825">
            <v>821</v>
          </cell>
          <cell r="B825" t="str">
            <v>диск</v>
          </cell>
          <cell r="C825" t="str">
            <v>51401</v>
          </cell>
          <cell r="D825" t="str">
            <v>51401`810`2`0400`0000002</v>
          </cell>
          <cell r="E825" t="str">
            <v>Сбербанк РФ</v>
          </cell>
          <cell r="F825" t="str">
            <v>банк</v>
          </cell>
          <cell r="G825" t="str">
            <v>ВН</v>
          </cell>
          <cell r="H825" t="str">
            <v>0067906</v>
          </cell>
          <cell r="I825">
            <v>37834</v>
          </cell>
          <cell r="J825">
            <v>20000</v>
          </cell>
          <cell r="K825" t="str">
            <v>Рубли РФ</v>
          </cell>
          <cell r="L825" t="str">
            <v>по предъявлении</v>
          </cell>
          <cell r="M825">
            <v>37834</v>
          </cell>
          <cell r="N825">
            <v>0</v>
          </cell>
          <cell r="P825">
            <v>19740</v>
          </cell>
          <cell r="Q825">
            <v>0.98699999999999999</v>
          </cell>
          <cell r="R825">
            <v>19740</v>
          </cell>
          <cell r="S825">
            <v>37840</v>
          </cell>
          <cell r="T825" t="str">
            <v>07/08-01</v>
          </cell>
          <cell r="U825" t="str">
            <v>ОАО «Уфимская макаронная фабрика»</v>
          </cell>
          <cell r="V825">
            <v>1</v>
          </cell>
          <cell r="W825">
            <v>20000</v>
          </cell>
          <cell r="X825">
            <v>37841</v>
          </cell>
          <cell r="Y825" t="str">
            <v>08/08-101</v>
          </cell>
          <cell r="Z825" t="str">
            <v>Сбербанк РФ</v>
          </cell>
          <cell r="AA825">
            <v>260</v>
          </cell>
          <cell r="AB825">
            <v>4.8074974670719355</v>
          </cell>
          <cell r="AC825">
            <v>4.8074974670719355</v>
          </cell>
          <cell r="AD825" t="str">
            <v>предъявлен</v>
          </cell>
          <cell r="AF825" t="str">
            <v/>
          </cell>
          <cell r="AG825" t="str">
            <v/>
          </cell>
          <cell r="AI825" t="str">
            <v/>
          </cell>
        </row>
        <row r="826">
          <cell r="A826">
            <v>822</v>
          </cell>
          <cell r="B826" t="str">
            <v>диск</v>
          </cell>
          <cell r="C826" t="str">
            <v>51501</v>
          </cell>
          <cell r="D826" t="str">
            <v>51501`810`3`0400`0000019</v>
          </cell>
          <cell r="E826" t="str">
            <v>ООО «Связь времен»</v>
          </cell>
          <cell r="F826" t="str">
            <v>прочие</v>
          </cell>
          <cell r="G826" t="str">
            <v>---</v>
          </cell>
          <cell r="H826" t="str">
            <v>002379</v>
          </cell>
          <cell r="I826">
            <v>37650</v>
          </cell>
          <cell r="J826">
            <v>4499880</v>
          </cell>
          <cell r="K826" t="str">
            <v>Рубли РФ</v>
          </cell>
          <cell r="L826" t="str">
            <v>по предъявлении</v>
          </cell>
          <cell r="M826">
            <v>37839</v>
          </cell>
          <cell r="N826">
            <v>0</v>
          </cell>
          <cell r="P826">
            <v>4499880</v>
          </cell>
          <cell r="Q826">
            <v>1</v>
          </cell>
          <cell r="R826">
            <v>4499880</v>
          </cell>
          <cell r="S826">
            <v>37839</v>
          </cell>
          <cell r="T826" t="str">
            <v>06/08-08</v>
          </cell>
          <cell r="U826" t="str">
            <v>ООО «Фирма «Башкирские инвестиции»</v>
          </cell>
          <cell r="V826">
            <v>1</v>
          </cell>
          <cell r="W826">
            <v>4499880</v>
          </cell>
          <cell r="X826">
            <v>37840</v>
          </cell>
          <cell r="Y826" t="str">
            <v>07/08-03</v>
          </cell>
          <cell r="Z826" t="str">
            <v>ООО «Связь времен»</v>
          </cell>
          <cell r="AA826">
            <v>0</v>
          </cell>
          <cell r="AB826">
            <v>0</v>
          </cell>
          <cell r="AC826">
            <v>0</v>
          </cell>
          <cell r="AD826" t="str">
            <v>продан</v>
          </cell>
          <cell r="AF826" t="str">
            <v/>
          </cell>
          <cell r="AG826" t="str">
            <v/>
          </cell>
          <cell r="AI826" t="str">
            <v/>
          </cell>
        </row>
        <row r="827">
          <cell r="A827">
            <v>823</v>
          </cell>
          <cell r="B827" t="str">
            <v>диск</v>
          </cell>
          <cell r="C827" t="str">
            <v>51504</v>
          </cell>
          <cell r="D827" t="str">
            <v>51504`810`7`0400`0000014</v>
          </cell>
          <cell r="E827" t="str">
            <v>Стерлитамакское ОАО «Продтовары»</v>
          </cell>
          <cell r="F827" t="str">
            <v>прочие</v>
          </cell>
          <cell r="G827" t="str">
            <v>---</v>
          </cell>
          <cell r="H827" t="str">
            <v>0000801</v>
          </cell>
          <cell r="I827">
            <v>37835</v>
          </cell>
          <cell r="J827">
            <v>1477550</v>
          </cell>
          <cell r="K827" t="str">
            <v>Рубли РФ</v>
          </cell>
          <cell r="L827" t="str">
            <v>по предъявлении, но не ранее 29.12.2003г.</v>
          </cell>
          <cell r="M827">
            <v>37984</v>
          </cell>
          <cell r="N827">
            <v>0.215830876004038</v>
          </cell>
          <cell r="P827">
            <v>1360867.79</v>
          </cell>
          <cell r="Q827">
            <v>0.9210299414571419</v>
          </cell>
          <cell r="R827">
            <v>1360867.79</v>
          </cell>
          <cell r="S827">
            <v>37839</v>
          </cell>
          <cell r="T827" t="str">
            <v>06/08-08</v>
          </cell>
          <cell r="U827" t="str">
            <v>ООО «Фирма «Башкирские инвестиции»</v>
          </cell>
          <cell r="V827">
            <v>1</v>
          </cell>
          <cell r="W827">
            <v>1477550</v>
          </cell>
          <cell r="X827">
            <v>37986</v>
          </cell>
          <cell r="Y827" t="str">
            <v>31/12-09</v>
          </cell>
          <cell r="Z827" t="str">
            <v>ООО Фирма "Мир"</v>
          </cell>
          <cell r="AA827">
            <v>116682.20999999996</v>
          </cell>
          <cell r="AB827">
            <v>0.215830876004038</v>
          </cell>
          <cell r="AC827">
            <v>0.2128944015005817</v>
          </cell>
          <cell r="AD827" t="str">
            <v>продан</v>
          </cell>
          <cell r="AE827">
            <v>1</v>
          </cell>
          <cell r="AF827">
            <v>13608.677900000001</v>
          </cell>
          <cell r="AG827" t="str">
            <v/>
          </cell>
          <cell r="AI827" t="str">
            <v/>
          </cell>
        </row>
        <row r="828">
          <cell r="A828">
            <v>824</v>
          </cell>
          <cell r="B828" t="str">
            <v>диск</v>
          </cell>
          <cell r="C828" t="str">
            <v>51504</v>
          </cell>
          <cell r="D828" t="str">
            <v>51504`810`7`0400`0000014</v>
          </cell>
          <cell r="E828" t="str">
            <v>Стерлитамакское ОАО «Продтовары»</v>
          </cell>
          <cell r="F828" t="str">
            <v>прочие</v>
          </cell>
          <cell r="G828" t="str">
            <v>---</v>
          </cell>
          <cell r="H828" t="str">
            <v>0000802</v>
          </cell>
          <cell r="I828">
            <v>37835</v>
          </cell>
          <cell r="J828">
            <v>1477550</v>
          </cell>
          <cell r="K828" t="str">
            <v>Рубли РФ</v>
          </cell>
          <cell r="L828" t="str">
            <v>по предъявлении, но не ранее 29.12.2003г.</v>
          </cell>
          <cell r="M828">
            <v>37984</v>
          </cell>
          <cell r="N828">
            <v>0.215830876004038</v>
          </cell>
          <cell r="P828">
            <v>1360867.79</v>
          </cell>
          <cell r="Q828">
            <v>0.9210299414571419</v>
          </cell>
          <cell r="R828">
            <v>1360867.79</v>
          </cell>
          <cell r="S828">
            <v>37839</v>
          </cell>
          <cell r="T828" t="str">
            <v>06/08-08</v>
          </cell>
          <cell r="U828" t="str">
            <v>ООО «Фирма «Башкирские инвестиции»</v>
          </cell>
          <cell r="V828">
            <v>1</v>
          </cell>
          <cell r="W828">
            <v>1477550</v>
          </cell>
          <cell r="X828">
            <v>37986</v>
          </cell>
          <cell r="Y828" t="str">
            <v>31/12-09</v>
          </cell>
          <cell r="Z828" t="str">
            <v>ООО Фирма "Мир"</v>
          </cell>
          <cell r="AA828">
            <v>116682.20999999996</v>
          </cell>
          <cell r="AB828">
            <v>0.215830876004038</v>
          </cell>
          <cell r="AC828">
            <v>0.2128944015005817</v>
          </cell>
          <cell r="AD828" t="str">
            <v>продан</v>
          </cell>
          <cell r="AE828">
            <v>1</v>
          </cell>
          <cell r="AF828">
            <v>13608.677900000001</v>
          </cell>
          <cell r="AG828" t="str">
            <v/>
          </cell>
          <cell r="AI828" t="str">
            <v/>
          </cell>
        </row>
        <row r="829">
          <cell r="A829">
            <v>825</v>
          </cell>
          <cell r="B829" t="str">
            <v>диск</v>
          </cell>
          <cell r="C829" t="str">
            <v>51504</v>
          </cell>
          <cell r="D829" t="str">
            <v>51504`810`7`0400`0000014</v>
          </cell>
          <cell r="E829" t="str">
            <v>Стерлитамакское ОАО «Продтовары»</v>
          </cell>
          <cell r="F829" t="str">
            <v>прочие</v>
          </cell>
          <cell r="G829" t="str">
            <v>---</v>
          </cell>
          <cell r="H829" t="str">
            <v>0000803</v>
          </cell>
          <cell r="I829">
            <v>37835</v>
          </cell>
          <cell r="J829">
            <v>1477550</v>
          </cell>
          <cell r="K829" t="str">
            <v>Рубли РФ</v>
          </cell>
          <cell r="L829" t="str">
            <v>по предъявлении, но не ранее 29.12.2003г.</v>
          </cell>
          <cell r="M829">
            <v>37984</v>
          </cell>
          <cell r="N829">
            <v>0.2158308960873429</v>
          </cell>
          <cell r="P829">
            <v>1360867.78</v>
          </cell>
          <cell r="Q829">
            <v>0.92102993468918148</v>
          </cell>
          <cell r="R829">
            <v>1360867.78</v>
          </cell>
          <cell r="S829">
            <v>37839</v>
          </cell>
          <cell r="T829" t="str">
            <v>06/08-08</v>
          </cell>
          <cell r="U829" t="str">
            <v>ООО «Фирма «Башкирские инвестиции»</v>
          </cell>
          <cell r="V829">
            <v>1</v>
          </cell>
          <cell r="W829">
            <v>1477550</v>
          </cell>
          <cell r="X829">
            <v>37986</v>
          </cell>
          <cell r="Y829" t="str">
            <v>31/12-09</v>
          </cell>
          <cell r="Z829" t="str">
            <v>ООО Фирма "Мир"</v>
          </cell>
          <cell r="AA829">
            <v>116682.21999999997</v>
          </cell>
          <cell r="AB829">
            <v>0.2158308960873429</v>
          </cell>
          <cell r="AC829">
            <v>0.21289442131064437</v>
          </cell>
          <cell r="AD829" t="str">
            <v>продан</v>
          </cell>
          <cell r="AE829">
            <v>1</v>
          </cell>
          <cell r="AF829">
            <v>13608.677800000001</v>
          </cell>
          <cell r="AG829" t="str">
            <v/>
          </cell>
          <cell r="AI829" t="str">
            <v/>
          </cell>
        </row>
        <row r="830">
          <cell r="A830">
            <v>826</v>
          </cell>
          <cell r="B830" t="str">
            <v>диск</v>
          </cell>
          <cell r="C830" t="str">
            <v>51504</v>
          </cell>
          <cell r="D830" t="str">
            <v>51504`810`7`0400`0000014</v>
          </cell>
          <cell r="E830" t="str">
            <v>Стерлитамакское ОАО «Продтовары»</v>
          </cell>
          <cell r="F830" t="str">
            <v>прочие</v>
          </cell>
          <cell r="G830" t="str">
            <v>---</v>
          </cell>
          <cell r="H830" t="str">
            <v>0000804</v>
          </cell>
          <cell r="I830">
            <v>37835</v>
          </cell>
          <cell r="J830">
            <v>1477550</v>
          </cell>
          <cell r="K830" t="str">
            <v>Рубли РФ</v>
          </cell>
          <cell r="L830" t="str">
            <v>по предъявлении, но не ранее 29.12.2003г.</v>
          </cell>
          <cell r="M830">
            <v>37984</v>
          </cell>
          <cell r="N830">
            <v>0.2158308960873429</v>
          </cell>
          <cell r="P830">
            <v>1360867.78</v>
          </cell>
          <cell r="Q830">
            <v>0.92102993468918148</v>
          </cell>
          <cell r="R830">
            <v>1360867.78</v>
          </cell>
          <cell r="S830">
            <v>37839</v>
          </cell>
          <cell r="T830" t="str">
            <v>06/08-08</v>
          </cell>
          <cell r="U830" t="str">
            <v>ООО «Фирма «Башкирские инвестиции»</v>
          </cell>
          <cell r="V830">
            <v>1</v>
          </cell>
          <cell r="W830">
            <v>1477550</v>
          </cell>
          <cell r="X830">
            <v>37986</v>
          </cell>
          <cell r="Y830" t="str">
            <v>31/12-09</v>
          </cell>
          <cell r="Z830" t="str">
            <v>ООО Фирма "Мир"</v>
          </cell>
          <cell r="AA830">
            <v>116682.21999999997</v>
          </cell>
          <cell r="AB830">
            <v>0.2158308960873429</v>
          </cell>
          <cell r="AC830">
            <v>0.21289442131064437</v>
          </cell>
          <cell r="AD830" t="str">
            <v>продан</v>
          </cell>
          <cell r="AE830">
            <v>1</v>
          </cell>
          <cell r="AF830">
            <v>13608.677800000001</v>
          </cell>
          <cell r="AG830" t="str">
            <v/>
          </cell>
          <cell r="AI830" t="str">
            <v/>
          </cell>
        </row>
        <row r="831">
          <cell r="A831">
            <v>827</v>
          </cell>
          <cell r="B831" t="str">
            <v>диск</v>
          </cell>
          <cell r="C831" t="str">
            <v>51505</v>
          </cell>
          <cell r="D831" t="str">
            <v>51505`810`1`0400`0000008</v>
          </cell>
          <cell r="E831" t="str">
            <v>ЗАО «Компания «Уфаойл»</v>
          </cell>
          <cell r="F831" t="str">
            <v>прочие</v>
          </cell>
          <cell r="G831" t="str">
            <v>---</v>
          </cell>
          <cell r="H831" t="str">
            <v>00001</v>
          </cell>
          <cell r="I831">
            <v>37664</v>
          </cell>
          <cell r="J831">
            <v>362039.32</v>
          </cell>
          <cell r="K831" t="str">
            <v>Рубли РФ</v>
          </cell>
          <cell r="L831" t="str">
            <v>по предъявлении, но не ранее 12.02.2004г.</v>
          </cell>
          <cell r="M831">
            <v>38029</v>
          </cell>
          <cell r="N831">
            <v>0.19800004400569721</v>
          </cell>
          <cell r="P831">
            <v>328211.09000000003</v>
          </cell>
          <cell r="Q831">
            <v>0.90656199995072362</v>
          </cell>
          <cell r="R831">
            <v>328211.09000000003</v>
          </cell>
          <cell r="S831">
            <v>37839</v>
          </cell>
          <cell r="T831" t="str">
            <v>06/08-08</v>
          </cell>
          <cell r="U831" t="str">
            <v>ООО «Фирма «Башкирские инвестиции»</v>
          </cell>
          <cell r="V831">
            <v>0.90700800000000004</v>
          </cell>
          <cell r="W831">
            <v>328372.56</v>
          </cell>
          <cell r="X831">
            <v>37840</v>
          </cell>
          <cell r="Y831" t="str">
            <v>07/08-07</v>
          </cell>
          <cell r="Z831" t="str">
            <v>ООО «Фирма «Башкирские инвестиции»</v>
          </cell>
          <cell r="AA831">
            <v>161.46999999997206</v>
          </cell>
          <cell r="AB831">
            <v>0.19800004400569721</v>
          </cell>
          <cell r="AC831">
            <v>0.17956903893768425</v>
          </cell>
          <cell r="AD831" t="str">
            <v>продан</v>
          </cell>
          <cell r="AF831" t="str">
            <v/>
          </cell>
          <cell r="AG831" t="str">
            <v/>
          </cell>
          <cell r="AI831" t="str">
            <v/>
          </cell>
        </row>
        <row r="832">
          <cell r="A832">
            <v>828</v>
          </cell>
          <cell r="B832" t="str">
            <v>диск</v>
          </cell>
          <cell r="C832" t="str">
            <v>51505</v>
          </cell>
          <cell r="D832" t="str">
            <v>51505`810`1`0400`0000008</v>
          </cell>
          <cell r="E832" t="str">
            <v>ЗАО «Компания «Уфаойл»</v>
          </cell>
          <cell r="F832" t="str">
            <v>прочие</v>
          </cell>
          <cell r="G832" t="str">
            <v>---</v>
          </cell>
          <cell r="H832" t="str">
            <v>0000401</v>
          </cell>
          <cell r="I832">
            <v>37712</v>
          </cell>
          <cell r="J832">
            <v>1849006.1</v>
          </cell>
          <cell r="K832" t="str">
            <v>Рубли РФ</v>
          </cell>
          <cell r="L832" t="str">
            <v>по предъявлении, но не ранее 17.02.2004г.</v>
          </cell>
          <cell r="M832">
            <v>38034</v>
          </cell>
          <cell r="N832">
            <v>0.19800079096948808</v>
          </cell>
          <cell r="P832">
            <v>1672126.48</v>
          </cell>
          <cell r="Q832">
            <v>0.9043380008319063</v>
          </cell>
          <cell r="R832">
            <v>1672126.48</v>
          </cell>
          <cell r="S832">
            <v>37839</v>
          </cell>
          <cell r="T832" t="str">
            <v>06/08-08</v>
          </cell>
          <cell r="U832" t="str">
            <v>ООО «Фирма «Башкирские инвестиции»</v>
          </cell>
          <cell r="V832">
            <v>0.90478199999999998</v>
          </cell>
          <cell r="W832">
            <v>1672947.43</v>
          </cell>
          <cell r="X832">
            <v>37840</v>
          </cell>
          <cell r="Y832" t="str">
            <v>07/08-07</v>
          </cell>
          <cell r="Z832" t="str">
            <v>ООО «Фирма «Башкирские инвестиции»</v>
          </cell>
          <cell r="AA832">
            <v>820.94999999995343</v>
          </cell>
          <cell r="AB832">
            <v>0.19800079096948808</v>
          </cell>
          <cell r="AC832">
            <v>0.17920100756970428</v>
          </cell>
          <cell r="AD832" t="str">
            <v>продан</v>
          </cell>
          <cell r="AF832" t="str">
            <v/>
          </cell>
          <cell r="AG832" t="str">
            <v/>
          </cell>
          <cell r="AI832" t="str">
            <v/>
          </cell>
        </row>
        <row r="833">
          <cell r="A833">
            <v>829</v>
          </cell>
          <cell r="B833" t="str">
            <v>диск</v>
          </cell>
          <cell r="C833" t="str">
            <v>51505</v>
          </cell>
          <cell r="D833" t="str">
            <v>51505`810`1`0400`0000008</v>
          </cell>
          <cell r="E833" t="str">
            <v>ЗАО «Компания «Уфаойл»</v>
          </cell>
          <cell r="F833" t="str">
            <v>прочие</v>
          </cell>
          <cell r="G833" t="str">
            <v>---</v>
          </cell>
          <cell r="H833" t="str">
            <v>0000402</v>
          </cell>
          <cell r="I833">
            <v>37718</v>
          </cell>
          <cell r="J833">
            <v>36909.32</v>
          </cell>
          <cell r="K833" t="str">
            <v>Рубли РФ</v>
          </cell>
          <cell r="L833" t="str">
            <v>по предъявлении, но не ранее 17.02.2004г.</v>
          </cell>
          <cell r="M833">
            <v>38034</v>
          </cell>
          <cell r="N833">
            <v>0.19800083194963131</v>
          </cell>
          <cell r="P833">
            <v>33378.5</v>
          </cell>
          <cell r="Q833">
            <v>0.90433798292680545</v>
          </cell>
          <cell r="R833">
            <v>33378.5</v>
          </cell>
          <cell r="S833">
            <v>37839</v>
          </cell>
          <cell r="T833" t="str">
            <v>06/08-08</v>
          </cell>
          <cell r="U833" t="str">
            <v>ООО «Фирма «Башкирские инвестиции»</v>
          </cell>
          <cell r="V833">
            <v>0.90478199999999998</v>
          </cell>
          <cell r="W833">
            <v>33394.89</v>
          </cell>
          <cell r="X833">
            <v>37840</v>
          </cell>
          <cell r="Y833" t="str">
            <v>07/08-07</v>
          </cell>
          <cell r="Z833" t="str">
            <v>ООО «Фирма «Башкирские инвестиции»</v>
          </cell>
          <cell r="AA833">
            <v>16.389999999999418</v>
          </cell>
          <cell r="AB833">
            <v>0.19800083194963131</v>
          </cell>
          <cell r="AC833">
            <v>0.17922764653893336</v>
          </cell>
          <cell r="AD833" t="str">
            <v>продан</v>
          </cell>
          <cell r="AF833" t="str">
            <v/>
          </cell>
          <cell r="AG833" t="str">
            <v/>
          </cell>
          <cell r="AI833" t="str">
            <v/>
          </cell>
        </row>
        <row r="834">
          <cell r="A834">
            <v>830</v>
          </cell>
          <cell r="B834" t="str">
            <v>диск</v>
          </cell>
          <cell r="C834" t="str">
            <v>51505</v>
          </cell>
          <cell r="D834" t="str">
            <v>51505`810`1`0400`0000008</v>
          </cell>
          <cell r="E834" t="str">
            <v>ЗАО «Компания «Уфаойл»</v>
          </cell>
          <cell r="F834" t="str">
            <v>прочие</v>
          </cell>
          <cell r="G834" t="str">
            <v>---</v>
          </cell>
          <cell r="H834" t="str">
            <v>00006</v>
          </cell>
          <cell r="I834">
            <v>37746</v>
          </cell>
          <cell r="J834">
            <v>1761265.54</v>
          </cell>
          <cell r="K834" t="str">
            <v>Рубли РФ</v>
          </cell>
          <cell r="L834" t="str">
            <v>по предъявлении, но не ранее 17.02.2004г.</v>
          </cell>
          <cell r="M834">
            <v>38034</v>
          </cell>
          <cell r="N834">
            <v>0.19800078756188022</v>
          </cell>
          <cell r="P834">
            <v>1592779.36</v>
          </cell>
          <cell r="Q834">
            <v>0.90433800232076311</v>
          </cell>
          <cell r="R834">
            <v>1592779.36</v>
          </cell>
          <cell r="S834">
            <v>37839</v>
          </cell>
          <cell r="T834" t="str">
            <v>06/08-08</v>
          </cell>
          <cell r="U834" t="str">
            <v>ООО «Фирма «Башкирские инвестиции»</v>
          </cell>
          <cell r="V834">
            <v>0.90478199999999998</v>
          </cell>
          <cell r="W834">
            <v>1593561.36</v>
          </cell>
          <cell r="X834">
            <v>37840</v>
          </cell>
          <cell r="Y834" t="str">
            <v>07/08-07</v>
          </cell>
          <cell r="Z834" t="str">
            <v>ООО «Фирма «Башкирские инвестиции»</v>
          </cell>
          <cell r="AA834">
            <v>782</v>
          </cell>
          <cell r="AB834">
            <v>0.19800078756188022</v>
          </cell>
          <cell r="AC834">
            <v>0.17920247283967816</v>
          </cell>
          <cell r="AD834" t="str">
            <v>продан</v>
          </cell>
          <cell r="AF834" t="str">
            <v/>
          </cell>
          <cell r="AG834" t="str">
            <v/>
          </cell>
          <cell r="AI834" t="str">
            <v/>
          </cell>
        </row>
        <row r="835">
          <cell r="A835">
            <v>831</v>
          </cell>
          <cell r="B835" t="str">
            <v>диск</v>
          </cell>
          <cell r="C835" t="str">
            <v>51505</v>
          </cell>
          <cell r="D835" t="str">
            <v>51505`810`1`0400`0000008</v>
          </cell>
          <cell r="E835" t="str">
            <v>ЗАО «Компания «Уфаойл»</v>
          </cell>
          <cell r="F835" t="str">
            <v>прочие</v>
          </cell>
          <cell r="G835" t="str">
            <v>---</v>
          </cell>
          <cell r="H835" t="str">
            <v>0000601</v>
          </cell>
          <cell r="I835">
            <v>37774</v>
          </cell>
          <cell r="J835">
            <v>1796065.95</v>
          </cell>
          <cell r="K835" t="str">
            <v>Рубли РФ</v>
          </cell>
          <cell r="L835" t="str">
            <v>по предъявлении, но не ранее 17.02.2004г.</v>
          </cell>
          <cell r="M835">
            <v>38034</v>
          </cell>
          <cell r="N835">
            <v>0.19800079171528787</v>
          </cell>
          <cell r="P835">
            <v>1624250.69</v>
          </cell>
          <cell r="Q835">
            <v>0.9043380005060504</v>
          </cell>
          <cell r="R835">
            <v>1624250.69</v>
          </cell>
          <cell r="S835">
            <v>37839</v>
          </cell>
          <cell r="T835" t="str">
            <v>06/08-08</v>
          </cell>
          <cell r="U835" t="str">
            <v>ООО «Фирма «Башкирские инвестиции»</v>
          </cell>
          <cell r="V835">
            <v>0.90478199999999998</v>
          </cell>
          <cell r="W835">
            <v>1625048.14</v>
          </cell>
          <cell r="X835">
            <v>37840</v>
          </cell>
          <cell r="Y835" t="str">
            <v>07/08-07</v>
          </cell>
          <cell r="Z835" t="str">
            <v>ООО «Фирма «Башкирские инвестиции»</v>
          </cell>
          <cell r="AA835">
            <v>797.44999999995343</v>
          </cell>
          <cell r="AB835">
            <v>0.19800079171528787</v>
          </cell>
          <cell r="AC835">
            <v>0.17920217106386638</v>
          </cell>
          <cell r="AD835" t="str">
            <v>продан</v>
          </cell>
          <cell r="AF835" t="str">
            <v/>
          </cell>
          <cell r="AG835" t="str">
            <v/>
          </cell>
          <cell r="AI835" t="str">
            <v/>
          </cell>
        </row>
        <row r="836">
          <cell r="A836">
            <v>832</v>
          </cell>
          <cell r="B836" t="str">
            <v>диск</v>
          </cell>
          <cell r="C836" t="str">
            <v>51405</v>
          </cell>
          <cell r="D836" t="str">
            <v>51405`810`3`0400`0000010</v>
          </cell>
          <cell r="E836" t="str">
            <v>КБ «Олимпийский»</v>
          </cell>
          <cell r="F836" t="str">
            <v>банк</v>
          </cell>
          <cell r="G836" t="str">
            <v>2ТР</v>
          </cell>
          <cell r="H836" t="str">
            <v>0006551</v>
          </cell>
          <cell r="I836">
            <v>37559</v>
          </cell>
          <cell r="J836">
            <v>1000000</v>
          </cell>
          <cell r="K836" t="str">
            <v>Рубли РФ</v>
          </cell>
          <cell r="L836" t="str">
            <v>по предъявлении, но не ранее 30.04.2004г.</v>
          </cell>
          <cell r="M836">
            <v>38107</v>
          </cell>
          <cell r="N836">
            <v>0.28028717384350066</v>
          </cell>
          <cell r="P836">
            <v>829325</v>
          </cell>
          <cell r="Q836">
            <v>0.82932499999999998</v>
          </cell>
          <cell r="R836">
            <v>829325</v>
          </cell>
          <cell r="S836">
            <v>37839</v>
          </cell>
          <cell r="T836" t="str">
            <v>06/08-08</v>
          </cell>
          <cell r="U836" t="str">
            <v>ООО «Фирма «Башкирские инвестиции»</v>
          </cell>
          <cell r="V836">
            <v>0.83795699999999995</v>
          </cell>
          <cell r="W836">
            <v>837956.57</v>
          </cell>
          <cell r="X836">
            <v>37840</v>
          </cell>
          <cell r="Y836" t="str">
            <v>07/08-07</v>
          </cell>
          <cell r="Z836" t="str">
            <v>ООО «Фирма «Башкирские инвестиции»</v>
          </cell>
          <cell r="AA836">
            <v>8631.5699999999488</v>
          </cell>
          <cell r="AB836">
            <v>0.28028717384350066</v>
          </cell>
          <cell r="AC836">
            <v>3.7989003707834454</v>
          </cell>
          <cell r="AD836" t="str">
            <v>продан</v>
          </cell>
          <cell r="AF836" t="str">
            <v/>
          </cell>
          <cell r="AG836" t="str">
            <v/>
          </cell>
          <cell r="AI836" t="str">
            <v/>
          </cell>
        </row>
        <row r="837">
          <cell r="A837">
            <v>833</v>
          </cell>
          <cell r="B837" t="str">
            <v>диск</v>
          </cell>
          <cell r="C837" t="str">
            <v>51405</v>
          </cell>
          <cell r="D837" t="str">
            <v>51405`810`3`0400`0000010</v>
          </cell>
          <cell r="E837" t="str">
            <v>КБ «Олимпийский»</v>
          </cell>
          <cell r="F837" t="str">
            <v>банк</v>
          </cell>
          <cell r="G837" t="str">
            <v>2ТР</v>
          </cell>
          <cell r="H837" t="str">
            <v>0006338</v>
          </cell>
          <cell r="I837">
            <v>37551</v>
          </cell>
          <cell r="J837">
            <v>2000000</v>
          </cell>
          <cell r="K837" t="str">
            <v>Рубли РФ</v>
          </cell>
          <cell r="L837" t="str">
            <v>по предъявлении, но не ранее 30.04.2004г.</v>
          </cell>
          <cell r="M837">
            <v>38107</v>
          </cell>
          <cell r="N837">
            <v>0.28028717384350066</v>
          </cell>
          <cell r="P837">
            <v>1658650</v>
          </cell>
          <cell r="Q837">
            <v>0.82932499999999998</v>
          </cell>
          <cell r="R837">
            <v>1658650</v>
          </cell>
          <cell r="S837">
            <v>37839</v>
          </cell>
          <cell r="T837" t="str">
            <v>06/08-08</v>
          </cell>
          <cell r="U837" t="str">
            <v>ООО «Фирма «Башкирские инвестиции»</v>
          </cell>
          <cell r="V837">
            <v>0.83795699999999995</v>
          </cell>
          <cell r="W837">
            <v>1675913.16</v>
          </cell>
          <cell r="X837">
            <v>37840</v>
          </cell>
          <cell r="Y837" t="str">
            <v>07/08-07</v>
          </cell>
          <cell r="Z837" t="str">
            <v>ООО «Фирма «Башкирские инвестиции»</v>
          </cell>
          <cell r="AA837">
            <v>17263.159999999916</v>
          </cell>
          <cell r="AB837">
            <v>0.28028717384350066</v>
          </cell>
          <cell r="AC837">
            <v>3.7989047719530755</v>
          </cell>
          <cell r="AD837" t="str">
            <v>продан</v>
          </cell>
          <cell r="AF837" t="str">
            <v/>
          </cell>
          <cell r="AG837" t="str">
            <v/>
          </cell>
          <cell r="AI837" t="str">
            <v/>
          </cell>
        </row>
        <row r="838">
          <cell r="A838">
            <v>834</v>
          </cell>
          <cell r="B838" t="str">
            <v>диск</v>
          </cell>
          <cell r="C838" t="str">
            <v>51405</v>
          </cell>
          <cell r="D838" t="str">
            <v>51405`810`3`0400`0000010</v>
          </cell>
          <cell r="E838" t="str">
            <v>КБ «Олимпийский»</v>
          </cell>
          <cell r="F838" t="str">
            <v>банк</v>
          </cell>
          <cell r="G838" t="str">
            <v>2ТР</v>
          </cell>
          <cell r="H838" t="str">
            <v>0006541</v>
          </cell>
          <cell r="I838">
            <v>37559</v>
          </cell>
          <cell r="J838">
            <v>1000000</v>
          </cell>
          <cell r="K838" t="str">
            <v>Рубли РФ</v>
          </cell>
          <cell r="L838" t="str">
            <v>по предъявлении, но не ранее 30.04.2004г.</v>
          </cell>
          <cell r="M838">
            <v>38107</v>
          </cell>
          <cell r="N838">
            <v>0.28028717384350066</v>
          </cell>
          <cell r="P838">
            <v>829325</v>
          </cell>
          <cell r="Q838">
            <v>0.82932499999999998</v>
          </cell>
          <cell r="R838">
            <v>829325</v>
          </cell>
          <cell r="S838">
            <v>37839</v>
          </cell>
          <cell r="T838" t="str">
            <v>06/08-08</v>
          </cell>
          <cell r="U838" t="str">
            <v>ООО «Фирма «Башкирские инвестиции»</v>
          </cell>
          <cell r="V838">
            <v>0.83795699999999995</v>
          </cell>
          <cell r="W838">
            <v>837956.57</v>
          </cell>
          <cell r="X838">
            <v>37840</v>
          </cell>
          <cell r="Y838" t="str">
            <v>07/08-07</v>
          </cell>
          <cell r="Z838" t="str">
            <v>ООО «Фирма «Башкирские инвестиции»</v>
          </cell>
          <cell r="AA838">
            <v>8631.5699999999488</v>
          </cell>
          <cell r="AB838">
            <v>0.28028717384350066</v>
          </cell>
          <cell r="AC838">
            <v>3.7989003707834454</v>
          </cell>
          <cell r="AD838" t="str">
            <v>продан</v>
          </cell>
          <cell r="AF838" t="str">
            <v/>
          </cell>
          <cell r="AG838" t="str">
            <v/>
          </cell>
          <cell r="AI838" t="str">
            <v/>
          </cell>
        </row>
        <row r="839">
          <cell r="A839">
            <v>835</v>
          </cell>
          <cell r="B839" t="str">
            <v>диск</v>
          </cell>
          <cell r="C839" t="str">
            <v>51401</v>
          </cell>
          <cell r="D839" t="str">
            <v>51401`810`2`0400`0000002</v>
          </cell>
          <cell r="E839" t="str">
            <v>Сбербанк РФ</v>
          </cell>
          <cell r="F839" t="str">
            <v>банк</v>
          </cell>
          <cell r="G839" t="str">
            <v>ВЛ</v>
          </cell>
          <cell r="H839" t="str">
            <v>2342675</v>
          </cell>
          <cell r="I839">
            <v>37811</v>
          </cell>
          <cell r="J839">
            <v>10000</v>
          </cell>
          <cell r="K839" t="str">
            <v>Рубли РФ</v>
          </cell>
          <cell r="L839" t="str">
            <v>по предъявлении</v>
          </cell>
          <cell r="M839">
            <v>37811</v>
          </cell>
          <cell r="N839">
            <v>0</v>
          </cell>
          <cell r="P839">
            <v>9920</v>
          </cell>
          <cell r="Q839">
            <v>0.99199999999999999</v>
          </cell>
          <cell r="R839">
            <v>9920</v>
          </cell>
          <cell r="S839">
            <v>37845</v>
          </cell>
          <cell r="T839" t="str">
            <v>12/08-04</v>
          </cell>
          <cell r="U839" t="str">
            <v>ОАО «Уфимская макаронная фабрика»</v>
          </cell>
          <cell r="V839">
            <v>1</v>
          </cell>
          <cell r="W839">
            <v>10000</v>
          </cell>
          <cell r="X839">
            <v>37846</v>
          </cell>
          <cell r="Y839" t="str">
            <v>13/08-05</v>
          </cell>
          <cell r="Z839" t="str">
            <v>Сбербанк РФ</v>
          </cell>
          <cell r="AA839">
            <v>80</v>
          </cell>
          <cell r="AB839">
            <v>2.943548387096774</v>
          </cell>
          <cell r="AC839">
            <v>2.943548387096774</v>
          </cell>
          <cell r="AD839" t="str">
            <v>предъявлен</v>
          </cell>
          <cell r="AF839" t="str">
            <v/>
          </cell>
          <cell r="AG839" t="str">
            <v/>
          </cell>
          <cell r="AI839" t="str">
            <v/>
          </cell>
        </row>
        <row r="840">
          <cell r="A840">
            <v>836</v>
          </cell>
          <cell r="B840" t="str">
            <v>диск</v>
          </cell>
          <cell r="C840" t="str">
            <v>51401</v>
          </cell>
          <cell r="D840" t="str">
            <v>51401`810`2`0400`0000002</v>
          </cell>
          <cell r="E840" t="str">
            <v>Сбербанк РФ</v>
          </cell>
          <cell r="F840" t="str">
            <v>банк</v>
          </cell>
          <cell r="G840" t="str">
            <v>ВЛ</v>
          </cell>
          <cell r="H840" t="str">
            <v>2342665</v>
          </cell>
          <cell r="I840">
            <v>37811</v>
          </cell>
          <cell r="J840">
            <v>10000</v>
          </cell>
          <cell r="K840" t="str">
            <v>Рубли РФ</v>
          </cell>
          <cell r="L840" t="str">
            <v>по предъявлении</v>
          </cell>
          <cell r="M840">
            <v>37811</v>
          </cell>
          <cell r="N840">
            <v>0</v>
          </cell>
          <cell r="P840">
            <v>9920</v>
          </cell>
          <cell r="Q840">
            <v>0.99199999999999999</v>
          </cell>
          <cell r="R840">
            <v>9920</v>
          </cell>
          <cell r="S840">
            <v>37845</v>
          </cell>
          <cell r="T840" t="str">
            <v>12/08-04</v>
          </cell>
          <cell r="U840" t="str">
            <v>ОАО «Уфимская макаронная фабрика»</v>
          </cell>
          <cell r="V840">
            <v>1</v>
          </cell>
          <cell r="W840">
            <v>10000</v>
          </cell>
          <cell r="X840">
            <v>37846</v>
          </cell>
          <cell r="Y840" t="str">
            <v>13/08-05</v>
          </cell>
          <cell r="Z840" t="str">
            <v>Сбербанк РФ</v>
          </cell>
          <cell r="AA840">
            <v>80</v>
          </cell>
          <cell r="AB840">
            <v>2.943548387096774</v>
          </cell>
          <cell r="AC840">
            <v>2.943548387096774</v>
          </cell>
          <cell r="AD840" t="str">
            <v>предъявлен</v>
          </cell>
          <cell r="AF840" t="str">
            <v/>
          </cell>
          <cell r="AG840" t="str">
            <v/>
          </cell>
          <cell r="AI840" t="str">
            <v/>
          </cell>
        </row>
        <row r="841">
          <cell r="A841">
            <v>837</v>
          </cell>
          <cell r="B841" t="str">
            <v>диск</v>
          </cell>
          <cell r="C841" t="str">
            <v>51401</v>
          </cell>
          <cell r="D841" t="str">
            <v>51401`810`2`0400`0000002</v>
          </cell>
          <cell r="E841" t="str">
            <v>Сбербанк РФ</v>
          </cell>
          <cell r="F841" t="str">
            <v>банк</v>
          </cell>
          <cell r="G841" t="str">
            <v>ВЛ</v>
          </cell>
          <cell r="H841" t="str">
            <v>2342688</v>
          </cell>
          <cell r="I841">
            <v>37811</v>
          </cell>
          <cell r="J841">
            <v>50000</v>
          </cell>
          <cell r="K841" t="str">
            <v>Рубли РФ</v>
          </cell>
          <cell r="L841" t="str">
            <v>по предъявлении</v>
          </cell>
          <cell r="M841">
            <v>37811</v>
          </cell>
          <cell r="N841">
            <v>0</v>
          </cell>
          <cell r="P841">
            <v>49600</v>
          </cell>
          <cell r="Q841">
            <v>0.99199999999999999</v>
          </cell>
          <cell r="R841">
            <v>49600</v>
          </cell>
          <cell r="S841">
            <v>37845</v>
          </cell>
          <cell r="T841" t="str">
            <v>12/08-04</v>
          </cell>
          <cell r="U841" t="str">
            <v>ОАО «Уфимская макаронная фабрика»</v>
          </cell>
          <cell r="V841">
            <v>1</v>
          </cell>
          <cell r="W841">
            <v>50000</v>
          </cell>
          <cell r="X841">
            <v>37846</v>
          </cell>
          <cell r="Y841" t="str">
            <v>13/08-05</v>
          </cell>
          <cell r="Z841" t="str">
            <v>Сбербанк РФ</v>
          </cell>
          <cell r="AA841">
            <v>400</v>
          </cell>
          <cell r="AB841">
            <v>2.943548387096774</v>
          </cell>
          <cell r="AC841">
            <v>2.943548387096774</v>
          </cell>
          <cell r="AD841" t="str">
            <v>предъявлен</v>
          </cell>
          <cell r="AF841" t="str">
            <v/>
          </cell>
          <cell r="AG841" t="str">
            <v/>
          </cell>
          <cell r="AI841" t="str">
            <v/>
          </cell>
        </row>
        <row r="842">
          <cell r="A842">
            <v>838</v>
          </cell>
          <cell r="B842" t="str">
            <v>диск</v>
          </cell>
          <cell r="C842" t="str">
            <v>51401</v>
          </cell>
          <cell r="D842" t="str">
            <v>51401`810`4`0400`0000006</v>
          </cell>
          <cell r="E842" t="str">
            <v>ОАО «Социнвестбанк»</v>
          </cell>
          <cell r="F842" t="str">
            <v>банк</v>
          </cell>
          <cell r="G842" t="str">
            <v>УР</v>
          </cell>
          <cell r="H842" t="str">
            <v>0029247</v>
          </cell>
          <cell r="I842">
            <v>37844</v>
          </cell>
          <cell r="J842">
            <v>30000</v>
          </cell>
          <cell r="K842" t="str">
            <v>Рубли РФ</v>
          </cell>
          <cell r="L842" t="str">
            <v>по предъявлении</v>
          </cell>
          <cell r="M842">
            <v>37844</v>
          </cell>
          <cell r="N842">
            <v>0</v>
          </cell>
          <cell r="P842">
            <v>29970</v>
          </cell>
          <cell r="Q842">
            <v>0.999</v>
          </cell>
          <cell r="R842">
            <v>29970</v>
          </cell>
          <cell r="S842">
            <v>37845</v>
          </cell>
          <cell r="T842" t="str">
            <v>12/08-02</v>
          </cell>
          <cell r="U842" t="str">
            <v>ООО "Новый стиль"</v>
          </cell>
          <cell r="V842">
            <v>1</v>
          </cell>
          <cell r="W842">
            <v>30000</v>
          </cell>
          <cell r="X842">
            <v>37846</v>
          </cell>
          <cell r="Y842" t="str">
            <v>13/08-06</v>
          </cell>
          <cell r="Z842" t="str">
            <v>ОАО «Социнвестбанк»</v>
          </cell>
          <cell r="AA842">
            <v>30</v>
          </cell>
          <cell r="AB842">
            <v>0.36536536536536535</v>
          </cell>
          <cell r="AC842">
            <v>0.36536536536536535</v>
          </cell>
          <cell r="AD842" t="str">
            <v>предъявлен</v>
          </cell>
          <cell r="AF842" t="str">
            <v/>
          </cell>
          <cell r="AG842" t="str">
            <v/>
          </cell>
          <cell r="AI842" t="str">
            <v/>
          </cell>
        </row>
        <row r="843">
          <cell r="A843">
            <v>839</v>
          </cell>
          <cell r="B843" t="str">
            <v>диск</v>
          </cell>
          <cell r="C843" t="str">
            <v>51501</v>
          </cell>
          <cell r="D843" t="str">
            <v>51501`810`8`0400`0000043</v>
          </cell>
          <cell r="E843" t="str">
            <v>ООО «Легпроминвест»</v>
          </cell>
          <cell r="F843" t="str">
            <v>прочие</v>
          </cell>
          <cell r="G843" t="str">
            <v>---</v>
          </cell>
          <cell r="H843" t="str">
            <v>000801</v>
          </cell>
          <cell r="I843">
            <v>37845</v>
          </cell>
          <cell r="J843">
            <v>341800</v>
          </cell>
          <cell r="K843" t="str">
            <v>Рубли РФ</v>
          </cell>
          <cell r="L843" t="str">
            <v>по предъявлении, но не ранее 28.02.2004г.</v>
          </cell>
          <cell r="M843">
            <v>38045</v>
          </cell>
          <cell r="N843">
            <v>0.12014909374390959</v>
          </cell>
          <cell r="P843">
            <v>320687.5</v>
          </cell>
          <cell r="Q843">
            <v>0.93823142188414277</v>
          </cell>
          <cell r="R843">
            <v>320687.5</v>
          </cell>
          <cell r="S843">
            <v>37845</v>
          </cell>
          <cell r="T843" t="str">
            <v>12/08-03</v>
          </cell>
          <cell r="U843" t="str">
            <v>ООО «Легпроминвест»</v>
          </cell>
          <cell r="V843">
            <v>0.93823100000000004</v>
          </cell>
          <cell r="W843">
            <v>320687.5</v>
          </cell>
          <cell r="X843">
            <v>38062</v>
          </cell>
          <cell r="Y843" t="str">
            <v>02/03-03</v>
          </cell>
          <cell r="Z843" t="str">
            <v>ООО "Проф-Трейд"</v>
          </cell>
          <cell r="AA843">
            <v>0</v>
          </cell>
          <cell r="AB843">
            <v>0.12014909374390959</v>
          </cell>
          <cell r="AC843">
            <v>0</v>
          </cell>
          <cell r="AD843" t="str">
            <v>продан</v>
          </cell>
          <cell r="AE843">
            <v>1</v>
          </cell>
          <cell r="AF843">
            <v>3206.875</v>
          </cell>
          <cell r="AG843" t="str">
            <v/>
          </cell>
          <cell r="AI843" t="str">
            <v/>
          </cell>
        </row>
        <row r="844">
          <cell r="A844">
            <v>840</v>
          </cell>
          <cell r="B844" t="str">
            <v>диск</v>
          </cell>
          <cell r="C844" t="str">
            <v>51503</v>
          </cell>
          <cell r="D844" t="str">
            <v>51503`810`3`0400`0000020</v>
          </cell>
          <cell r="E844" t="str">
            <v>ОАО «Уфимский лакокрасочный завод»</v>
          </cell>
          <cell r="F844" t="str">
            <v>прочие</v>
          </cell>
          <cell r="G844" t="str">
            <v>---</v>
          </cell>
          <cell r="H844" t="str">
            <v>0000801</v>
          </cell>
          <cell r="I844">
            <v>37852</v>
          </cell>
          <cell r="J844">
            <v>823934.25</v>
          </cell>
          <cell r="K844" t="str">
            <v>Рубли РФ</v>
          </cell>
          <cell r="L844" t="str">
            <v>по предъявлении, но не ранее 30.09.2003г.</v>
          </cell>
          <cell r="M844">
            <v>37894</v>
          </cell>
          <cell r="N844">
            <v>0.26000003720238096</v>
          </cell>
          <cell r="P844">
            <v>400000</v>
          </cell>
          <cell r="Q844">
            <v>0.97095126219112748</v>
          </cell>
          <cell r="R844">
            <v>800000</v>
          </cell>
          <cell r="S844">
            <v>37852</v>
          </cell>
          <cell r="T844" t="str">
            <v>19/08-03</v>
          </cell>
          <cell r="U844" t="str">
            <v>ОАО «Уфимский лакокрасочный завод»</v>
          </cell>
          <cell r="V844">
            <v>1</v>
          </cell>
          <cell r="W844">
            <v>823934.25</v>
          </cell>
          <cell r="X844">
            <v>37894</v>
          </cell>
          <cell r="Y844" t="str">
            <v>30/09-пред</v>
          </cell>
          <cell r="Z844" t="str">
            <v>ОАО «Уфимский лакокрасочный завод»</v>
          </cell>
          <cell r="AA844">
            <v>23934.25</v>
          </cell>
          <cell r="AB844">
            <v>0.26000003720238096</v>
          </cell>
          <cell r="AC844">
            <v>0.26000003720238096</v>
          </cell>
          <cell r="AD844" t="str">
            <v>предъявлен</v>
          </cell>
          <cell r="AF844" t="str">
            <v/>
          </cell>
          <cell r="AG844" t="str">
            <v/>
          </cell>
          <cell r="AI844" t="str">
            <v>Частично погашен 400 000=00</v>
          </cell>
        </row>
        <row r="845">
          <cell r="A845">
            <v>841</v>
          </cell>
          <cell r="B845" t="str">
            <v>диск</v>
          </cell>
          <cell r="C845" t="str">
            <v>51501</v>
          </cell>
          <cell r="D845" t="str">
            <v>51501`810`8`0400`0000014</v>
          </cell>
          <cell r="E845" t="str">
            <v>ООО «Уральская нефтепромышленная компания»</v>
          </cell>
          <cell r="F845" t="str">
            <v>прочие</v>
          </cell>
          <cell r="G845" t="str">
            <v>---</v>
          </cell>
          <cell r="H845" t="str">
            <v>0000010</v>
          </cell>
          <cell r="I845">
            <v>37616</v>
          </cell>
          <cell r="J845">
            <v>464700</v>
          </cell>
          <cell r="K845" t="str">
            <v>Рубли РФ</v>
          </cell>
          <cell r="L845" t="str">
            <v>по предъявлении</v>
          </cell>
          <cell r="M845">
            <v>37616</v>
          </cell>
          <cell r="N845">
            <v>0</v>
          </cell>
          <cell r="P845">
            <v>464700</v>
          </cell>
          <cell r="Q845">
            <v>1</v>
          </cell>
          <cell r="R845">
            <v>464700</v>
          </cell>
          <cell r="S845">
            <v>37852</v>
          </cell>
          <cell r="T845" t="str">
            <v>19/08-02</v>
          </cell>
          <cell r="U845" t="str">
            <v>ООО «Альта»</v>
          </cell>
          <cell r="V845">
            <v>1</v>
          </cell>
          <cell r="W845">
            <v>464700</v>
          </cell>
          <cell r="X845">
            <v>37852</v>
          </cell>
          <cell r="Y845" t="str">
            <v>19/08-07</v>
          </cell>
          <cell r="Z845" t="str">
            <v>ООО «Уральская нефтепромышленная компания»</v>
          </cell>
          <cell r="AA845">
            <v>0</v>
          </cell>
          <cell r="AB845">
            <v>0</v>
          </cell>
          <cell r="AC845">
            <v>0</v>
          </cell>
          <cell r="AD845" t="str">
            <v>предъявлен</v>
          </cell>
          <cell r="AF845" t="str">
            <v/>
          </cell>
          <cell r="AG845" t="str">
            <v/>
          </cell>
          <cell r="AI845" t="str">
            <v/>
          </cell>
        </row>
        <row r="846">
          <cell r="A846">
            <v>842</v>
          </cell>
          <cell r="B846" t="str">
            <v>диск</v>
          </cell>
          <cell r="C846" t="str">
            <v>51505</v>
          </cell>
          <cell r="D846" t="str">
            <v>51505`810`4`0400`0000012</v>
          </cell>
          <cell r="E846" t="str">
            <v>ООО «Альта»</v>
          </cell>
          <cell r="F846" t="str">
            <v>прочие</v>
          </cell>
          <cell r="G846" t="str">
            <v>---</v>
          </cell>
          <cell r="H846" t="str">
            <v>0000801</v>
          </cell>
          <cell r="I846">
            <v>37852</v>
          </cell>
          <cell r="J846">
            <v>625000</v>
          </cell>
          <cell r="K846" t="str">
            <v>Рубли РФ</v>
          </cell>
          <cell r="L846" t="str">
            <v>по предъявлении, но не ранее 28.02.2004г.</v>
          </cell>
          <cell r="M846">
            <v>38045</v>
          </cell>
          <cell r="N846">
            <v>0.31690621403522695</v>
          </cell>
          <cell r="P846">
            <v>535300</v>
          </cell>
          <cell r="Q846">
            <v>0.85648000000000002</v>
          </cell>
          <cell r="R846">
            <v>535300</v>
          </cell>
          <cell r="S846">
            <v>37852</v>
          </cell>
          <cell r="T846" t="str">
            <v>19/08-02</v>
          </cell>
          <cell r="U846" t="str">
            <v>ООО «Альта»</v>
          </cell>
          <cell r="V846">
            <v>0.85648000000000002</v>
          </cell>
          <cell r="W846">
            <v>535300</v>
          </cell>
          <cell r="X846">
            <v>37981</v>
          </cell>
          <cell r="Y846" t="str">
            <v>26/12-15</v>
          </cell>
          <cell r="Z846" t="str">
            <v>ООО «Альта»</v>
          </cell>
          <cell r="AA846">
            <v>0</v>
          </cell>
          <cell r="AB846">
            <v>0.31690621403522695</v>
          </cell>
          <cell r="AC846">
            <v>0</v>
          </cell>
          <cell r="AD846" t="str">
            <v>обменен</v>
          </cell>
          <cell r="AE846">
            <v>1</v>
          </cell>
          <cell r="AF846">
            <v>5353</v>
          </cell>
          <cell r="AG846" t="str">
            <v/>
          </cell>
          <cell r="AI846" t="str">
            <v/>
          </cell>
        </row>
        <row r="847">
          <cell r="A847">
            <v>843</v>
          </cell>
          <cell r="B847" t="str">
            <v>диск</v>
          </cell>
          <cell r="C847" t="str">
            <v>51401</v>
          </cell>
          <cell r="D847" t="str">
            <v>51401`810`2`0400`0000002</v>
          </cell>
          <cell r="E847" t="str">
            <v>Сбербанк РФ</v>
          </cell>
          <cell r="F847" t="str">
            <v>банк</v>
          </cell>
          <cell r="G847" t="str">
            <v>ВН</v>
          </cell>
          <cell r="H847" t="str">
            <v>0074765</v>
          </cell>
          <cell r="I847">
            <v>37852</v>
          </cell>
          <cell r="J847">
            <v>17500</v>
          </cell>
          <cell r="K847" t="str">
            <v>Рубли РФ</v>
          </cell>
          <cell r="L847" t="str">
            <v>по предъявлении</v>
          </cell>
          <cell r="M847">
            <v>37852</v>
          </cell>
          <cell r="N847">
            <v>0</v>
          </cell>
          <cell r="P847">
            <v>17500</v>
          </cell>
          <cell r="Q847">
            <v>1</v>
          </cell>
          <cell r="R847">
            <v>17500</v>
          </cell>
          <cell r="S847">
            <v>37852</v>
          </cell>
          <cell r="T847" t="str">
            <v>19/08-04</v>
          </cell>
          <cell r="U847" t="str">
            <v>Сбербанк РФ</v>
          </cell>
          <cell r="V847">
            <v>1.02</v>
          </cell>
          <cell r="W847">
            <v>17850</v>
          </cell>
          <cell r="X847">
            <v>37852</v>
          </cell>
          <cell r="Y847" t="str">
            <v>19/08-05</v>
          </cell>
          <cell r="Z847" t="str">
            <v>ОАО «Уфимская макаронная фабрика»</v>
          </cell>
          <cell r="AA847">
            <v>350</v>
          </cell>
          <cell r="AB847">
            <v>0</v>
          </cell>
          <cell r="AC847">
            <v>7.3</v>
          </cell>
          <cell r="AD847" t="str">
            <v>продан</v>
          </cell>
          <cell r="AF847" t="str">
            <v/>
          </cell>
          <cell r="AG847" t="str">
            <v/>
          </cell>
          <cell r="AI847" t="str">
            <v/>
          </cell>
        </row>
        <row r="848">
          <cell r="A848">
            <v>844</v>
          </cell>
          <cell r="B848" t="str">
            <v>диск</v>
          </cell>
          <cell r="C848" t="str">
            <v>51401</v>
          </cell>
          <cell r="D848" t="str">
            <v>51401`810`2`0400`0000002</v>
          </cell>
          <cell r="E848" t="str">
            <v>Сбербанк РФ</v>
          </cell>
          <cell r="F848" t="str">
            <v>прочие</v>
          </cell>
          <cell r="G848" t="str">
            <v>ВН</v>
          </cell>
          <cell r="H848" t="str">
            <v>0074766</v>
          </cell>
          <cell r="I848">
            <v>37852</v>
          </cell>
          <cell r="J848">
            <v>15500</v>
          </cell>
          <cell r="K848" t="str">
            <v>Рубли РФ</v>
          </cell>
          <cell r="L848" t="str">
            <v>по предъявлении</v>
          </cell>
          <cell r="M848">
            <v>37852</v>
          </cell>
          <cell r="N848">
            <v>0</v>
          </cell>
          <cell r="P848">
            <v>15500</v>
          </cell>
          <cell r="Q848">
            <v>1</v>
          </cell>
          <cell r="R848">
            <v>15500</v>
          </cell>
          <cell r="S848">
            <v>37852</v>
          </cell>
          <cell r="T848" t="str">
            <v>19/08-04</v>
          </cell>
          <cell r="U848" t="str">
            <v>Сбербанк РФ</v>
          </cell>
          <cell r="V848">
            <v>1.0215479999999999</v>
          </cell>
          <cell r="W848">
            <v>15834</v>
          </cell>
          <cell r="X848">
            <v>37852</v>
          </cell>
          <cell r="Y848" t="str">
            <v>19/08-05</v>
          </cell>
          <cell r="Z848" t="str">
            <v>ОАО «Уфимская макаронная фабрика»</v>
          </cell>
          <cell r="AA848">
            <v>334</v>
          </cell>
          <cell r="AB848">
            <v>0</v>
          </cell>
          <cell r="AC848">
            <v>7.8651612903225816</v>
          </cell>
          <cell r="AD848" t="str">
            <v>продан</v>
          </cell>
          <cell r="AF848" t="str">
            <v/>
          </cell>
          <cell r="AG848" t="str">
            <v/>
          </cell>
          <cell r="AI848" t="str">
            <v/>
          </cell>
        </row>
        <row r="849">
          <cell r="A849">
            <v>845</v>
          </cell>
          <cell r="B849" t="str">
            <v>диск</v>
          </cell>
          <cell r="C849" t="str">
            <v>51401</v>
          </cell>
          <cell r="D849" t="str">
            <v>51401`810`2`0400`0000002</v>
          </cell>
          <cell r="E849" t="str">
            <v>Сбербанк РФ</v>
          </cell>
          <cell r="F849" t="str">
            <v>прочие</v>
          </cell>
          <cell r="G849" t="str">
            <v>ВН</v>
          </cell>
          <cell r="H849" t="str">
            <v>0000807</v>
          </cell>
          <cell r="I849">
            <v>37852</v>
          </cell>
          <cell r="J849">
            <v>10000</v>
          </cell>
          <cell r="K849" t="str">
            <v>Рубли РФ</v>
          </cell>
          <cell r="L849" t="str">
            <v>по предъявлении</v>
          </cell>
          <cell r="M849">
            <v>37852</v>
          </cell>
          <cell r="N849">
            <v>0</v>
          </cell>
          <cell r="P849">
            <v>10000</v>
          </cell>
          <cell r="Q849">
            <v>1</v>
          </cell>
          <cell r="R849">
            <v>10000</v>
          </cell>
          <cell r="S849">
            <v>37852</v>
          </cell>
          <cell r="T849" t="str">
            <v>19/08-04</v>
          </cell>
          <cell r="U849" t="str">
            <v>Сбербанк РФ</v>
          </cell>
          <cell r="V849">
            <v>1.0289999999999999</v>
          </cell>
          <cell r="W849">
            <v>10290</v>
          </cell>
          <cell r="X849">
            <v>37852</v>
          </cell>
          <cell r="Y849" t="str">
            <v>19/08-05</v>
          </cell>
          <cell r="Z849" t="str">
            <v>ОАО «Уфимская макаронная фабрика»</v>
          </cell>
          <cell r="AA849">
            <v>290</v>
          </cell>
          <cell r="AB849">
            <v>0</v>
          </cell>
          <cell r="AC849">
            <v>10.585000000000001</v>
          </cell>
          <cell r="AD849" t="str">
            <v>продан</v>
          </cell>
          <cell r="AF849" t="str">
            <v/>
          </cell>
          <cell r="AG849" t="str">
            <v/>
          </cell>
          <cell r="AI849" t="str">
            <v/>
          </cell>
        </row>
        <row r="850">
          <cell r="A850">
            <v>846</v>
          </cell>
          <cell r="B850" t="str">
            <v>диск</v>
          </cell>
          <cell r="C850" t="str">
            <v>51401</v>
          </cell>
          <cell r="D850" t="str">
            <v>51401`810`2`0400`0000002</v>
          </cell>
          <cell r="E850" t="str">
            <v>Сбербанк РФ</v>
          </cell>
          <cell r="F850" t="str">
            <v>банк</v>
          </cell>
          <cell r="G850" t="str">
            <v>ВН</v>
          </cell>
          <cell r="H850" t="str">
            <v>0094819</v>
          </cell>
          <cell r="I850">
            <v>37845</v>
          </cell>
          <cell r="J850">
            <v>43000</v>
          </cell>
          <cell r="K850" t="str">
            <v>Рубли РФ</v>
          </cell>
          <cell r="L850" t="str">
            <v>по предъявлении</v>
          </cell>
          <cell r="M850">
            <v>37845</v>
          </cell>
          <cell r="N850">
            <v>0</v>
          </cell>
          <cell r="P850">
            <v>43000</v>
          </cell>
          <cell r="Q850">
            <v>1</v>
          </cell>
          <cell r="R850">
            <v>43000</v>
          </cell>
          <cell r="S850">
            <v>37852</v>
          </cell>
          <cell r="T850" t="str">
            <v>19/08-01</v>
          </cell>
          <cell r="U850" t="str">
            <v>ОАО «Уфимская макаронная фабрика»</v>
          </cell>
          <cell r="V850">
            <v>1</v>
          </cell>
          <cell r="W850">
            <v>43000</v>
          </cell>
          <cell r="X850">
            <v>37852</v>
          </cell>
          <cell r="Y850" t="str">
            <v>19/08-06</v>
          </cell>
          <cell r="Z850" t="str">
            <v>Сбербанк РФ</v>
          </cell>
          <cell r="AA850">
            <v>0</v>
          </cell>
          <cell r="AB850">
            <v>0</v>
          </cell>
          <cell r="AC850">
            <v>0</v>
          </cell>
          <cell r="AD850" t="str">
            <v>предъявлен</v>
          </cell>
          <cell r="AF850" t="str">
            <v/>
          </cell>
          <cell r="AG850" t="str">
            <v/>
          </cell>
          <cell r="AI850" t="str">
            <v/>
          </cell>
        </row>
        <row r="851">
          <cell r="A851">
            <v>847</v>
          </cell>
          <cell r="B851" t="str">
            <v>диск</v>
          </cell>
          <cell r="C851" t="str">
            <v>51502</v>
          </cell>
          <cell r="D851" t="str">
            <v>51502`810`0`0400`0000017</v>
          </cell>
          <cell r="E851" t="str">
            <v>Стерлитамакское ОАО «Продтовары»</v>
          </cell>
          <cell r="F851" t="str">
            <v>прочие</v>
          </cell>
          <cell r="G851" t="str">
            <v>---</v>
          </cell>
          <cell r="H851" t="str">
            <v>0000805</v>
          </cell>
          <cell r="I851">
            <v>37853</v>
          </cell>
          <cell r="J851">
            <v>202191.78</v>
          </cell>
          <cell r="K851" t="str">
            <v>Рубли РФ</v>
          </cell>
          <cell r="L851" t="str">
            <v>по предъявлении, но не ранее 05.09.2003г.</v>
          </cell>
          <cell r="M851">
            <v>37869</v>
          </cell>
          <cell r="N851">
            <v>0.24999990624999985</v>
          </cell>
          <cell r="P851">
            <v>200000</v>
          </cell>
          <cell r="Q851">
            <v>0.98915989561989115</v>
          </cell>
          <cell r="R851">
            <v>200000</v>
          </cell>
          <cell r="S851">
            <v>37853</v>
          </cell>
          <cell r="T851" t="str">
            <v>20/08-01</v>
          </cell>
          <cell r="U851" t="str">
            <v>Стерлитамакское ОАО «Продтовары»</v>
          </cell>
          <cell r="V851">
            <v>1</v>
          </cell>
          <cell r="W851">
            <v>202191.78</v>
          </cell>
          <cell r="X851">
            <v>37869</v>
          </cell>
          <cell r="Y851" t="str">
            <v>05/09-пред</v>
          </cell>
          <cell r="Z851" t="str">
            <v>Стерлитамакское ОАО «Продтовары»</v>
          </cell>
          <cell r="AA851">
            <v>2191.7799999999988</v>
          </cell>
          <cell r="AB851">
            <v>0.24999990624999985</v>
          </cell>
          <cell r="AC851">
            <v>0.24999990624999985</v>
          </cell>
          <cell r="AD851" t="str">
            <v>предъявлен</v>
          </cell>
          <cell r="AF851" t="str">
            <v/>
          </cell>
          <cell r="AG851" t="str">
            <v/>
          </cell>
          <cell r="AI851" t="str">
            <v/>
          </cell>
        </row>
        <row r="852">
          <cell r="A852">
            <v>848</v>
          </cell>
          <cell r="B852" t="str">
            <v>диск</v>
          </cell>
          <cell r="C852" t="str">
            <v>51503</v>
          </cell>
          <cell r="D852" t="str">
            <v>51503`810`6`0400`0000021</v>
          </cell>
          <cell r="E852" t="str">
            <v>Стерлитамакское ОАО «Продтовары»</v>
          </cell>
          <cell r="F852" t="str">
            <v>прочие</v>
          </cell>
          <cell r="G852" t="str">
            <v>---</v>
          </cell>
          <cell r="H852" t="str">
            <v>0000806</v>
          </cell>
          <cell r="I852">
            <v>37853</v>
          </cell>
          <cell r="J852">
            <v>204246.58</v>
          </cell>
          <cell r="K852" t="str">
            <v>Рубли РФ</v>
          </cell>
          <cell r="L852" t="str">
            <v>по предъявлении, но не ранее 20.09.2003г.</v>
          </cell>
          <cell r="M852">
            <v>37884</v>
          </cell>
          <cell r="N852">
            <v>0.25000027419354764</v>
          </cell>
          <cell r="P852">
            <v>200000</v>
          </cell>
          <cell r="Q852">
            <v>0.97920856251301747</v>
          </cell>
          <cell r="R852">
            <v>200000</v>
          </cell>
          <cell r="S852">
            <v>37853</v>
          </cell>
          <cell r="T852" t="str">
            <v>20/08-01</v>
          </cell>
          <cell r="U852" t="str">
            <v>Стерлитамакское ОАО «Продтовары»</v>
          </cell>
          <cell r="V852">
            <v>1</v>
          </cell>
          <cell r="W852">
            <v>204246.58</v>
          </cell>
          <cell r="X852">
            <v>37883</v>
          </cell>
          <cell r="Y852" t="str">
            <v>19/09-пред</v>
          </cell>
          <cell r="Z852" t="str">
            <v>Стерлитамакское ОАО «Продтовары»</v>
          </cell>
          <cell r="AA852">
            <v>4246.5799999999872</v>
          </cell>
          <cell r="AB852">
            <v>0.25000027419354764</v>
          </cell>
          <cell r="AC852">
            <v>0.25833361666666588</v>
          </cell>
          <cell r="AD852" t="str">
            <v>продан</v>
          </cell>
          <cell r="AF852" t="str">
            <v/>
          </cell>
          <cell r="AG852" t="str">
            <v/>
          </cell>
          <cell r="AI852" t="str">
            <v/>
          </cell>
        </row>
        <row r="853">
          <cell r="A853">
            <v>849</v>
          </cell>
          <cell r="B853" t="str">
            <v>диск</v>
          </cell>
          <cell r="C853" t="str">
            <v>51503</v>
          </cell>
          <cell r="D853" t="str">
            <v>51503`810`6`0400`0000021</v>
          </cell>
          <cell r="E853" t="str">
            <v>Стерлитамакское ОАО «Продтовары»</v>
          </cell>
          <cell r="F853" t="str">
            <v>прочие</v>
          </cell>
          <cell r="G853" t="str">
            <v>---</v>
          </cell>
          <cell r="H853" t="str">
            <v>0000807</v>
          </cell>
          <cell r="I853">
            <v>37853</v>
          </cell>
          <cell r="J853">
            <v>206438.36</v>
          </cell>
          <cell r="K853" t="str">
            <v>Рубли РФ</v>
          </cell>
          <cell r="L853" t="str">
            <v>по предъявлении, но не ранее 06.10.2003г.</v>
          </cell>
          <cell r="M853">
            <v>37900</v>
          </cell>
          <cell r="N853">
            <v>0.25000014893616967</v>
          </cell>
          <cell r="P853">
            <v>200000</v>
          </cell>
          <cell r="Q853">
            <v>0.96881219168763022</v>
          </cell>
          <cell r="R853">
            <v>200000</v>
          </cell>
          <cell r="S853">
            <v>37853</v>
          </cell>
          <cell r="T853" t="str">
            <v>20/08-01</v>
          </cell>
          <cell r="U853" t="str">
            <v>Стерлитамакское ОАО «Продтовары»</v>
          </cell>
          <cell r="V853">
            <v>1</v>
          </cell>
          <cell r="W853">
            <v>206438.36</v>
          </cell>
          <cell r="X853">
            <v>37900</v>
          </cell>
          <cell r="Y853" t="str">
            <v>06/10-пред</v>
          </cell>
          <cell r="Z853" t="str">
            <v>Стерлитамакское ОАО «Продтовары»</v>
          </cell>
          <cell r="AA853">
            <v>6438.359999999986</v>
          </cell>
          <cell r="AB853">
            <v>0.25000014893616967</v>
          </cell>
          <cell r="AC853">
            <v>0.25000014893616967</v>
          </cell>
          <cell r="AD853" t="str">
            <v>предъявлен</v>
          </cell>
          <cell r="AF853" t="str">
            <v/>
          </cell>
          <cell r="AG853" t="str">
            <v/>
          </cell>
          <cell r="AI853" t="str">
            <v/>
          </cell>
        </row>
        <row r="854">
          <cell r="A854">
            <v>850</v>
          </cell>
          <cell r="B854" t="str">
            <v>диск</v>
          </cell>
          <cell r="C854" t="str">
            <v>51503</v>
          </cell>
          <cell r="D854" t="str">
            <v>51503`810`6`0400`0000021</v>
          </cell>
          <cell r="E854" t="str">
            <v>Стерлитамакское ОАО «Продтовары»</v>
          </cell>
          <cell r="F854" t="str">
            <v>прочие</v>
          </cell>
          <cell r="G854" t="str">
            <v>---</v>
          </cell>
          <cell r="H854" t="str">
            <v>0000808</v>
          </cell>
          <cell r="I854">
            <v>37853</v>
          </cell>
          <cell r="J854">
            <v>208356.16</v>
          </cell>
          <cell r="K854" t="str">
            <v>Рубли РФ</v>
          </cell>
          <cell r="L854" t="str">
            <v>по предъявлении, но не ранее 20.10.2003г.</v>
          </cell>
          <cell r="M854">
            <v>37914</v>
          </cell>
          <cell r="N854">
            <v>0.24999986885245915</v>
          </cell>
          <cell r="P854">
            <v>200000</v>
          </cell>
          <cell r="Q854">
            <v>0.95989482624367817</v>
          </cell>
          <cell r="R854">
            <v>200000</v>
          </cell>
          <cell r="S854">
            <v>37853</v>
          </cell>
          <cell r="T854" t="str">
            <v>20/08-01</v>
          </cell>
          <cell r="U854" t="str">
            <v>Стерлитамакское ОАО «Продтовары»</v>
          </cell>
          <cell r="V854">
            <v>1</v>
          </cell>
          <cell r="W854">
            <v>208356.16</v>
          </cell>
          <cell r="X854">
            <v>37914</v>
          </cell>
          <cell r="Y854" t="str">
            <v>20/10-пред</v>
          </cell>
          <cell r="Z854" t="str">
            <v>Стерлитамакское ОАО «Продтовары»</v>
          </cell>
          <cell r="AA854">
            <v>8356.1600000000035</v>
          </cell>
          <cell r="AB854">
            <v>0.24999986885245915</v>
          </cell>
          <cell r="AC854">
            <v>0.24999986885245915</v>
          </cell>
          <cell r="AD854" t="str">
            <v>предъявлен</v>
          </cell>
          <cell r="AF854" t="str">
            <v/>
          </cell>
          <cell r="AG854" t="str">
            <v/>
          </cell>
          <cell r="AI854" t="str">
            <v/>
          </cell>
        </row>
        <row r="855">
          <cell r="A855">
            <v>851</v>
          </cell>
          <cell r="B855" t="str">
            <v>диск</v>
          </cell>
          <cell r="C855" t="str">
            <v>51503</v>
          </cell>
          <cell r="D855" t="str">
            <v>51503`810`6`0400`0000021</v>
          </cell>
          <cell r="E855" t="str">
            <v>Стерлитамакское ОАО «Продтовары»</v>
          </cell>
          <cell r="F855" t="str">
            <v>прочие</v>
          </cell>
          <cell r="G855" t="str">
            <v>---</v>
          </cell>
          <cell r="H855" t="str">
            <v>0000809</v>
          </cell>
          <cell r="I855">
            <v>37853</v>
          </cell>
          <cell r="J855">
            <v>210547.95</v>
          </cell>
          <cell r="K855" t="str">
            <v>Рубли РФ</v>
          </cell>
          <cell r="L855" t="str">
            <v>по предъявлении, но не ранее 05.11.2003г.</v>
          </cell>
          <cell r="M855">
            <v>37930</v>
          </cell>
          <cell r="N855">
            <v>0.25000011363636393</v>
          </cell>
          <cell r="P855">
            <v>200000</v>
          </cell>
          <cell r="Q855">
            <v>0.94990238565609397</v>
          </cell>
          <cell r="R855">
            <v>200000</v>
          </cell>
          <cell r="S855">
            <v>37853</v>
          </cell>
          <cell r="T855" t="str">
            <v>20/08-01</v>
          </cell>
          <cell r="U855" t="str">
            <v>Стерлитамакское ОАО «Продтовары»</v>
          </cell>
          <cell r="V855">
            <v>1</v>
          </cell>
          <cell r="W855">
            <v>210547.95</v>
          </cell>
          <cell r="X855">
            <v>37930</v>
          </cell>
          <cell r="Y855" t="str">
            <v>05/11-пред</v>
          </cell>
          <cell r="Z855" t="str">
            <v>Стерлитамакское ОАО «Продтовары»</v>
          </cell>
          <cell r="AA855">
            <v>10547.950000000012</v>
          </cell>
          <cell r="AB855">
            <v>0.25000011363636393</v>
          </cell>
          <cell r="AC855">
            <v>0.25000011363636393</v>
          </cell>
          <cell r="AD855" t="str">
            <v>предъявлен</v>
          </cell>
          <cell r="AE855">
            <v>1</v>
          </cell>
          <cell r="AF855">
            <v>2000</v>
          </cell>
          <cell r="AG855" t="str">
            <v/>
          </cell>
          <cell r="AI855" t="str">
            <v/>
          </cell>
        </row>
        <row r="856">
          <cell r="A856">
            <v>852</v>
          </cell>
          <cell r="B856" t="str">
            <v>диск</v>
          </cell>
          <cell r="C856" t="str">
            <v>51504</v>
          </cell>
          <cell r="D856" t="str">
            <v>51504`810`7`0400`0000014</v>
          </cell>
          <cell r="E856" t="str">
            <v>Стерлитамакское ОАО «Продтовары»</v>
          </cell>
          <cell r="F856" t="str">
            <v>прочие</v>
          </cell>
          <cell r="G856" t="str">
            <v>---</v>
          </cell>
          <cell r="H856" t="str">
            <v>0000810</v>
          </cell>
          <cell r="I856">
            <v>37853</v>
          </cell>
          <cell r="J856">
            <v>212602.74</v>
          </cell>
          <cell r="K856" t="str">
            <v>Рубли РФ</v>
          </cell>
          <cell r="L856" t="str">
            <v>по предъявлении, но не ранее 20.11.2003г.</v>
          </cell>
          <cell r="M856">
            <v>37945</v>
          </cell>
          <cell r="N856">
            <v>0.2500000054347824</v>
          </cell>
          <cell r="P856">
            <v>200000</v>
          </cell>
          <cell r="Q856">
            <v>0.94072164827226601</v>
          </cell>
          <cell r="R856">
            <v>200000</v>
          </cell>
          <cell r="S856">
            <v>37853</v>
          </cell>
          <cell r="T856" t="str">
            <v>20/08-01</v>
          </cell>
          <cell r="U856" t="str">
            <v>Стерлитамакское ОАО «Продтовары»</v>
          </cell>
          <cell r="V856">
            <v>0.94072199999999995</v>
          </cell>
          <cell r="W856">
            <v>200000</v>
          </cell>
          <cell r="X856">
            <v>37869</v>
          </cell>
          <cell r="Y856" t="str">
            <v>05/09-11</v>
          </cell>
          <cell r="Z856" t="str">
            <v>ООО «Фирма «Башкирские инвестиции»</v>
          </cell>
          <cell r="AA856">
            <v>0</v>
          </cell>
          <cell r="AB856">
            <v>0.2500000054347824</v>
          </cell>
          <cell r="AC856">
            <v>0</v>
          </cell>
          <cell r="AD856" t="str">
            <v>продан</v>
          </cell>
          <cell r="AF856" t="str">
            <v/>
          </cell>
          <cell r="AG856" t="str">
            <v/>
          </cell>
          <cell r="AI856" t="str">
            <v/>
          </cell>
        </row>
        <row r="857">
          <cell r="A857">
            <v>853</v>
          </cell>
          <cell r="B857" t="str">
            <v>диск</v>
          </cell>
          <cell r="C857" t="str">
            <v>51403</v>
          </cell>
          <cell r="D857" t="str">
            <v>51403`810`8`0400`0000002</v>
          </cell>
          <cell r="E857" t="str">
            <v>АКБ «Башкомснаббанк»</v>
          </cell>
          <cell r="F857" t="str">
            <v>банк</v>
          </cell>
          <cell r="G857" t="str">
            <v>2001</v>
          </cell>
          <cell r="H857" t="str">
            <v>000597</v>
          </cell>
          <cell r="I857">
            <v>37848</v>
          </cell>
          <cell r="J857">
            <v>3611137</v>
          </cell>
          <cell r="K857" t="str">
            <v>Рубли РФ</v>
          </cell>
          <cell r="L857" t="str">
            <v>по предъявлении, но не ранее 15.10.2003г.</v>
          </cell>
          <cell r="M857">
            <v>37909</v>
          </cell>
          <cell r="N857">
            <v>0.19123499172902497</v>
          </cell>
          <cell r="P857">
            <v>3499300</v>
          </cell>
          <cell r="Q857">
            <v>0.96902997587740369</v>
          </cell>
          <cell r="R857">
            <v>3499300</v>
          </cell>
          <cell r="S857">
            <v>37848</v>
          </cell>
          <cell r="T857" t="str">
            <v>15/08-04</v>
          </cell>
          <cell r="U857" t="str">
            <v>ОАО АКБ «Башкомснаббанк»</v>
          </cell>
          <cell r="V857">
            <v>0.96922399999999997</v>
          </cell>
          <cell r="W857">
            <v>3500000</v>
          </cell>
          <cell r="X857">
            <v>37848</v>
          </cell>
          <cell r="Y857" t="str">
            <v>15/08-05</v>
          </cell>
          <cell r="Z857" t="str">
            <v>ООО «Фирма «Башкирские инвестиции»</v>
          </cell>
          <cell r="AA857">
            <v>700</v>
          </cell>
          <cell r="AB857">
            <v>0.19123499172902497</v>
          </cell>
          <cell r="AC857">
            <v>7.3014602920584121E-2</v>
          </cell>
          <cell r="AD857" t="str">
            <v>продан</v>
          </cell>
          <cell r="AF857" t="str">
            <v/>
          </cell>
          <cell r="AG857" t="str">
            <v/>
          </cell>
          <cell r="AI857" t="str">
            <v/>
          </cell>
        </row>
        <row r="858">
          <cell r="A858">
            <v>854</v>
          </cell>
          <cell r="B858" t="str">
            <v>диск</v>
          </cell>
          <cell r="C858" t="str">
            <v>51401</v>
          </cell>
          <cell r="D858" t="str">
            <v>51401`810`2`0400`0000002</v>
          </cell>
          <cell r="E858" t="str">
            <v>Сбербанк РФ</v>
          </cell>
          <cell r="F858" t="str">
            <v>банк</v>
          </cell>
          <cell r="G858" t="str">
            <v>ВН</v>
          </cell>
          <cell r="H858" t="str">
            <v>0074800</v>
          </cell>
          <cell r="I858">
            <v>37853</v>
          </cell>
          <cell r="J858">
            <v>67000</v>
          </cell>
          <cell r="K858" t="str">
            <v>Рубли РФ</v>
          </cell>
          <cell r="L858" t="str">
            <v>по предъявлении</v>
          </cell>
          <cell r="M858">
            <v>37853</v>
          </cell>
          <cell r="N858">
            <v>0</v>
          </cell>
          <cell r="P858">
            <v>67000</v>
          </cell>
          <cell r="Q858">
            <v>1</v>
          </cell>
          <cell r="R858">
            <v>67000</v>
          </cell>
          <cell r="S858">
            <v>37853</v>
          </cell>
          <cell r="T858" t="str">
            <v>20/08-04</v>
          </cell>
          <cell r="U858" t="str">
            <v>Сбербанк РФ</v>
          </cell>
          <cell r="V858">
            <v>1.0102390000000001</v>
          </cell>
          <cell r="W858">
            <v>67686</v>
          </cell>
          <cell r="X858">
            <v>37853</v>
          </cell>
          <cell r="Y858" t="str">
            <v>20/08-03</v>
          </cell>
          <cell r="Z858" t="str">
            <v>ООО "Элеватортехснаб"</v>
          </cell>
          <cell r="AA858">
            <v>686</v>
          </cell>
          <cell r="AB858">
            <v>0</v>
          </cell>
          <cell r="AC858">
            <v>3.7371641791044778</v>
          </cell>
          <cell r="AD858" t="str">
            <v>продан</v>
          </cell>
          <cell r="AF858" t="str">
            <v/>
          </cell>
          <cell r="AG858" t="str">
            <v/>
          </cell>
          <cell r="AI858" t="str">
            <v/>
          </cell>
        </row>
        <row r="859">
          <cell r="A859">
            <v>855</v>
          </cell>
          <cell r="B859" t="str">
            <v>диск</v>
          </cell>
          <cell r="C859" t="str">
            <v>51401</v>
          </cell>
          <cell r="D859" t="str">
            <v>51401`810`0`0400`0000008</v>
          </cell>
          <cell r="E859" t="str">
            <v>АКБ «Башкомснаббанк»</v>
          </cell>
          <cell r="F859" t="str">
            <v>банк</v>
          </cell>
          <cell r="G859" t="str">
            <v>2001</v>
          </cell>
          <cell r="H859" t="str">
            <v>000601</v>
          </cell>
          <cell r="I859">
            <v>37851</v>
          </cell>
          <cell r="J859">
            <v>500000</v>
          </cell>
          <cell r="K859" t="str">
            <v>Рубли РФ</v>
          </cell>
          <cell r="L859" t="str">
            <v>по предъявлении</v>
          </cell>
          <cell r="M859">
            <v>37851</v>
          </cell>
          <cell r="N859">
            <v>0</v>
          </cell>
          <cell r="P859">
            <v>499950</v>
          </cell>
          <cell r="Q859">
            <v>0.99990000000000001</v>
          </cell>
          <cell r="R859">
            <v>499950</v>
          </cell>
          <cell r="S859">
            <v>37851</v>
          </cell>
          <cell r="T859" t="str">
            <v>18/08-01</v>
          </cell>
          <cell r="U859" t="str">
            <v>ОАО АКБ «Башкомснаббанк»</v>
          </cell>
          <cell r="V859">
            <v>1</v>
          </cell>
          <cell r="W859">
            <v>500000</v>
          </cell>
          <cell r="X859">
            <v>37851</v>
          </cell>
          <cell r="Y859" t="str">
            <v>18/08-02</v>
          </cell>
          <cell r="Z859" t="str">
            <v>ООО «Фирма «Башкирские инвестиции»</v>
          </cell>
          <cell r="AA859">
            <v>50</v>
          </cell>
          <cell r="AB859">
            <v>3.6503650365036507E-2</v>
          </cell>
          <cell r="AC859">
            <v>3.6503650365036507E-2</v>
          </cell>
          <cell r="AD859" t="str">
            <v>продан</v>
          </cell>
          <cell r="AF859" t="str">
            <v/>
          </cell>
          <cell r="AG859" t="str">
            <v/>
          </cell>
          <cell r="AI859" t="str">
            <v/>
          </cell>
        </row>
        <row r="860">
          <cell r="A860">
            <v>856</v>
          </cell>
          <cell r="B860" t="str">
            <v>диск</v>
          </cell>
          <cell r="C860" t="str">
            <v>51401</v>
          </cell>
          <cell r="D860" t="str">
            <v>51401`810`0`0400`0000008</v>
          </cell>
          <cell r="E860" t="str">
            <v>АКБ «Башкомснаббанк»</v>
          </cell>
          <cell r="F860" t="str">
            <v>банк</v>
          </cell>
          <cell r="G860" t="str">
            <v>2001</v>
          </cell>
          <cell r="H860" t="str">
            <v>000602</v>
          </cell>
          <cell r="I860">
            <v>37851</v>
          </cell>
          <cell r="J860">
            <v>500000</v>
          </cell>
          <cell r="K860" t="str">
            <v>Рубли РФ</v>
          </cell>
          <cell r="L860" t="str">
            <v>по предъявлении</v>
          </cell>
          <cell r="M860">
            <v>37851</v>
          </cell>
          <cell r="N860">
            <v>0</v>
          </cell>
          <cell r="P860">
            <v>499950</v>
          </cell>
          <cell r="Q860">
            <v>0.99990000000000001</v>
          </cell>
          <cell r="R860">
            <v>499950</v>
          </cell>
          <cell r="S860">
            <v>37851</v>
          </cell>
          <cell r="T860" t="str">
            <v>18/08-01</v>
          </cell>
          <cell r="U860" t="str">
            <v>ОАО АКБ «Башкомснаббанк»</v>
          </cell>
          <cell r="V860">
            <v>1</v>
          </cell>
          <cell r="W860">
            <v>500000</v>
          </cell>
          <cell r="X860">
            <v>37851</v>
          </cell>
          <cell r="Y860" t="str">
            <v>18/08-02</v>
          </cell>
          <cell r="Z860" t="str">
            <v>ООО «Фирма «Башкирские инвестиции»</v>
          </cell>
          <cell r="AA860">
            <v>50</v>
          </cell>
          <cell r="AB860">
            <v>3.6503650365036507E-2</v>
          </cell>
          <cell r="AC860">
            <v>3.6503650365036507E-2</v>
          </cell>
          <cell r="AD860" t="str">
            <v>продан</v>
          </cell>
          <cell r="AF860" t="str">
            <v/>
          </cell>
          <cell r="AG860" t="str">
            <v/>
          </cell>
          <cell r="AI860" t="str">
            <v/>
          </cell>
        </row>
        <row r="861">
          <cell r="A861">
            <v>857</v>
          </cell>
          <cell r="B861" t="str">
            <v>диск</v>
          </cell>
          <cell r="C861" t="str">
            <v>51401</v>
          </cell>
          <cell r="D861" t="str">
            <v>51401`810`2`0400`0000002</v>
          </cell>
          <cell r="E861" t="str">
            <v>Сбербанк РФ</v>
          </cell>
          <cell r="F861" t="str">
            <v>банк</v>
          </cell>
          <cell r="G861" t="str">
            <v>ВН</v>
          </cell>
          <cell r="H861" t="str">
            <v>0068840</v>
          </cell>
          <cell r="I861">
            <v>37831</v>
          </cell>
          <cell r="J861">
            <v>165000</v>
          </cell>
          <cell r="K861" t="str">
            <v>Рубли РФ</v>
          </cell>
          <cell r="L861" t="str">
            <v>по предъявлении</v>
          </cell>
          <cell r="M861">
            <v>37831</v>
          </cell>
          <cell r="N861">
            <v>0</v>
          </cell>
          <cell r="P861">
            <v>164505</v>
          </cell>
          <cell r="Q861">
            <v>0.997</v>
          </cell>
          <cell r="R861">
            <v>164505</v>
          </cell>
          <cell r="S861">
            <v>37855</v>
          </cell>
          <cell r="T861" t="str">
            <v>22/08-01</v>
          </cell>
          <cell r="U861" t="str">
            <v>ООО ПТФ "Квалитет"</v>
          </cell>
          <cell r="V861">
            <v>1</v>
          </cell>
          <cell r="W861">
            <v>165000</v>
          </cell>
          <cell r="X861">
            <v>37858</v>
          </cell>
          <cell r="Y861" t="str">
            <v>25/08-погаш СБ РФ</v>
          </cell>
          <cell r="Z861" t="str">
            <v>Сбербанк РФ</v>
          </cell>
          <cell r="AA861">
            <v>495</v>
          </cell>
          <cell r="AB861">
            <v>1.0982948846539617</v>
          </cell>
          <cell r="AC861">
            <v>0.3660982948846539</v>
          </cell>
          <cell r="AD861" t="str">
            <v>предъявлен</v>
          </cell>
          <cell r="AF861" t="str">
            <v/>
          </cell>
          <cell r="AG861" t="str">
            <v/>
          </cell>
          <cell r="AI861" t="str">
            <v/>
          </cell>
        </row>
        <row r="862">
          <cell r="A862">
            <v>858</v>
          </cell>
          <cell r="B862" t="str">
            <v>диск</v>
          </cell>
          <cell r="C862" t="str">
            <v>51401</v>
          </cell>
          <cell r="D862" t="str">
            <v>51401`810`2`0400`0000002</v>
          </cell>
          <cell r="E862" t="str">
            <v>Сбербанк РФ</v>
          </cell>
          <cell r="F862" t="str">
            <v>банк</v>
          </cell>
          <cell r="G862" t="str">
            <v>ВН</v>
          </cell>
          <cell r="H862" t="str">
            <v>0068837</v>
          </cell>
          <cell r="I862">
            <v>37831</v>
          </cell>
          <cell r="J862">
            <v>500000</v>
          </cell>
          <cell r="K862" t="str">
            <v>Рубли РФ</v>
          </cell>
          <cell r="L862" t="str">
            <v>по предъявлении</v>
          </cell>
          <cell r="M862">
            <v>37831</v>
          </cell>
          <cell r="N862">
            <v>0</v>
          </cell>
          <cell r="P862">
            <v>498500</v>
          </cell>
          <cell r="Q862">
            <v>0.997</v>
          </cell>
          <cell r="R862">
            <v>498500</v>
          </cell>
          <cell r="S862">
            <v>37855</v>
          </cell>
          <cell r="T862" t="str">
            <v>22/08-01</v>
          </cell>
          <cell r="U862" t="str">
            <v>ООО ПТФ "Квалитет"</v>
          </cell>
          <cell r="V862">
            <v>1</v>
          </cell>
          <cell r="W862">
            <v>500000</v>
          </cell>
          <cell r="X862">
            <v>37858</v>
          </cell>
          <cell r="Y862" t="str">
            <v>25/08-погаш СБ РФ</v>
          </cell>
          <cell r="Z862" t="str">
            <v>Сбербанк РФ</v>
          </cell>
          <cell r="AA862">
            <v>1500</v>
          </cell>
          <cell r="AB862">
            <v>1.0982948846539617</v>
          </cell>
          <cell r="AC862">
            <v>0.3660982948846539</v>
          </cell>
          <cell r="AD862" t="str">
            <v>предъявлен</v>
          </cell>
          <cell r="AF862" t="str">
            <v/>
          </cell>
          <cell r="AG862" t="str">
            <v/>
          </cell>
          <cell r="AI862" t="str">
            <v/>
          </cell>
        </row>
        <row r="863">
          <cell r="A863">
            <v>859</v>
          </cell>
          <cell r="B863" t="str">
            <v>диск</v>
          </cell>
          <cell r="C863" t="str">
            <v>51401</v>
          </cell>
          <cell r="D863" t="str">
            <v>51401`810`2`0400`0000002</v>
          </cell>
          <cell r="E863" t="str">
            <v>Сбербанк РФ</v>
          </cell>
          <cell r="F863" t="str">
            <v>банк</v>
          </cell>
          <cell r="G863" t="str">
            <v>ВН</v>
          </cell>
          <cell r="H863" t="str">
            <v>0068839</v>
          </cell>
          <cell r="I863">
            <v>37831</v>
          </cell>
          <cell r="J863">
            <v>500000</v>
          </cell>
          <cell r="K863" t="str">
            <v>Рубли РФ</v>
          </cell>
          <cell r="L863" t="str">
            <v>по предъявлении</v>
          </cell>
          <cell r="M863">
            <v>37831</v>
          </cell>
          <cell r="N863">
            <v>0</v>
          </cell>
          <cell r="P863">
            <v>498500</v>
          </cell>
          <cell r="Q863">
            <v>0.997</v>
          </cell>
          <cell r="R863">
            <v>498500</v>
          </cell>
          <cell r="S863">
            <v>37855</v>
          </cell>
          <cell r="T863" t="str">
            <v>22/08-01</v>
          </cell>
          <cell r="U863" t="str">
            <v>ООО ПТФ "Квалитет"</v>
          </cell>
          <cell r="V863">
            <v>1</v>
          </cell>
          <cell r="W863">
            <v>500000</v>
          </cell>
          <cell r="X863">
            <v>37858</v>
          </cell>
          <cell r="Y863" t="str">
            <v>25/08-погаш СБ РФ</v>
          </cell>
          <cell r="Z863" t="str">
            <v>Сбербанк РФ</v>
          </cell>
          <cell r="AA863">
            <v>1500</v>
          </cell>
          <cell r="AB863">
            <v>1.0982948846539617</v>
          </cell>
          <cell r="AC863">
            <v>0.3660982948846539</v>
          </cell>
          <cell r="AD863" t="str">
            <v>предъявлен</v>
          </cell>
          <cell r="AF863" t="str">
            <v/>
          </cell>
          <cell r="AG863" t="str">
            <v/>
          </cell>
          <cell r="AI863" t="str">
            <v/>
          </cell>
        </row>
        <row r="864">
          <cell r="A864">
            <v>860</v>
          </cell>
          <cell r="B864" t="str">
            <v>диск</v>
          </cell>
          <cell r="C864" t="str">
            <v>51401</v>
          </cell>
          <cell r="D864" t="str">
            <v>51401`810`2`0400`0000002</v>
          </cell>
          <cell r="E864" t="str">
            <v>Сбербанк РФ</v>
          </cell>
          <cell r="F864" t="str">
            <v>банк</v>
          </cell>
          <cell r="G864" t="str">
            <v>ВН</v>
          </cell>
          <cell r="H864" t="str">
            <v>0068838</v>
          </cell>
          <cell r="I864">
            <v>37831</v>
          </cell>
          <cell r="J864">
            <v>500000</v>
          </cell>
          <cell r="K864" t="str">
            <v>Рубли РФ</v>
          </cell>
          <cell r="L864" t="str">
            <v>по предъявлении</v>
          </cell>
          <cell r="M864">
            <v>37831</v>
          </cell>
          <cell r="N864">
            <v>0</v>
          </cell>
          <cell r="P864">
            <v>498500</v>
          </cell>
          <cell r="Q864">
            <v>0.997</v>
          </cell>
          <cell r="R864">
            <v>498500</v>
          </cell>
          <cell r="S864">
            <v>37855</v>
          </cell>
          <cell r="T864" t="str">
            <v>22/08-01</v>
          </cell>
          <cell r="U864" t="str">
            <v>ООО ПТФ "Квалитет"</v>
          </cell>
          <cell r="V864">
            <v>1</v>
          </cell>
          <cell r="W864">
            <v>500000</v>
          </cell>
          <cell r="X864">
            <v>37858</v>
          </cell>
          <cell r="Y864" t="str">
            <v>25/08-погаш СБ РФ</v>
          </cell>
          <cell r="Z864" t="str">
            <v>Сбербанк РФ</v>
          </cell>
          <cell r="AA864">
            <v>1500</v>
          </cell>
          <cell r="AB864">
            <v>1.0982948846539617</v>
          </cell>
          <cell r="AC864">
            <v>0.3660982948846539</v>
          </cell>
          <cell r="AD864" t="str">
            <v>предъявлен</v>
          </cell>
          <cell r="AF864" t="str">
            <v/>
          </cell>
          <cell r="AG864" t="str">
            <v/>
          </cell>
          <cell r="AI864" t="str">
            <v/>
          </cell>
        </row>
        <row r="865">
          <cell r="A865">
            <v>861</v>
          </cell>
          <cell r="B865" t="str">
            <v>диск</v>
          </cell>
          <cell r="C865" t="str">
            <v>51505</v>
          </cell>
          <cell r="D865" t="str">
            <v>51505`810`3`0400`0000015</v>
          </cell>
          <cell r="E865" t="str">
            <v>ООО «Народная компания»</v>
          </cell>
          <cell r="F865" t="str">
            <v>прочие</v>
          </cell>
          <cell r="G865" t="str">
            <v>---</v>
          </cell>
          <cell r="H865" t="str">
            <v>0000801</v>
          </cell>
          <cell r="I865">
            <v>37853</v>
          </cell>
          <cell r="J865">
            <v>494000</v>
          </cell>
          <cell r="K865" t="str">
            <v>Рубли РФ</v>
          </cell>
          <cell r="L865" t="str">
            <v>по предъявлении, но не ранее 28.02.2004г.</v>
          </cell>
          <cell r="M865">
            <v>38045</v>
          </cell>
          <cell r="N865">
            <v>0.11986339753245823</v>
          </cell>
          <cell r="P865">
            <v>464700</v>
          </cell>
          <cell r="Q865">
            <v>0.94068825910931175</v>
          </cell>
          <cell r="R865">
            <v>464700</v>
          </cell>
          <cell r="S865">
            <v>37853</v>
          </cell>
          <cell r="T865" t="str">
            <v>20/08-05</v>
          </cell>
          <cell r="U865" t="str">
            <v>ООО «Народная компания»</v>
          </cell>
          <cell r="V865">
            <v>0.94068799999999997</v>
          </cell>
          <cell r="W865">
            <v>464700</v>
          </cell>
          <cell r="X865">
            <v>37869</v>
          </cell>
          <cell r="Y865" t="str">
            <v>05/09-11</v>
          </cell>
          <cell r="Z865" t="str">
            <v>ООО «Фирма «Башкирские инвестиции»</v>
          </cell>
          <cell r="AA865">
            <v>0</v>
          </cell>
          <cell r="AB865">
            <v>0.11986339753245823</v>
          </cell>
          <cell r="AC865">
            <v>0</v>
          </cell>
          <cell r="AD865" t="str">
            <v>продан</v>
          </cell>
          <cell r="AF865" t="str">
            <v/>
          </cell>
          <cell r="AG865" t="str">
            <v/>
          </cell>
          <cell r="AI865" t="str">
            <v/>
          </cell>
        </row>
        <row r="866">
          <cell r="A866">
            <v>862</v>
          </cell>
          <cell r="B866" t="str">
            <v>диск</v>
          </cell>
          <cell r="C866" t="str">
            <v>51502</v>
          </cell>
          <cell r="D866" t="str">
            <v>51502`810`1`0400`0000027</v>
          </cell>
          <cell r="E866" t="str">
            <v>ОАО «Уфимский хлебокомбинат №1»</v>
          </cell>
          <cell r="F866" t="str">
            <v>прочие</v>
          </cell>
          <cell r="G866" t="str">
            <v>---</v>
          </cell>
          <cell r="H866" t="str">
            <v>4049617</v>
          </cell>
          <cell r="I866">
            <v>37797</v>
          </cell>
          <cell r="J866">
            <v>15040000</v>
          </cell>
          <cell r="K866" t="str">
            <v>Рубли РФ</v>
          </cell>
          <cell r="L866" t="str">
            <v>по предъявлении, но не ранее 01.09.2003г.</v>
          </cell>
          <cell r="M866">
            <v>37865</v>
          </cell>
          <cell r="N866">
            <v>1.485753052917232</v>
          </cell>
          <cell r="P866">
            <v>14740000</v>
          </cell>
          <cell r="Q866">
            <v>0.98005319148936165</v>
          </cell>
          <cell r="R866">
            <v>14740000</v>
          </cell>
          <cell r="S866">
            <v>37860</v>
          </cell>
          <cell r="T866" t="str">
            <v>27/08-01</v>
          </cell>
          <cell r="U866" t="str">
            <v>ООО «Башкирская аудиторская компания»</v>
          </cell>
          <cell r="V866">
            <v>1</v>
          </cell>
          <cell r="W866">
            <v>15040000</v>
          </cell>
          <cell r="X866">
            <v>37860</v>
          </cell>
          <cell r="Y866" t="str">
            <v>27/08-02</v>
          </cell>
          <cell r="Z866" t="str">
            <v>Рязанцев Эдуард Владимирович</v>
          </cell>
          <cell r="AA866">
            <v>300000</v>
          </cell>
          <cell r="AB866">
            <v>0.12</v>
          </cell>
          <cell r="AC866">
            <v>7.4287652645861604</v>
          </cell>
          <cell r="AD866" t="str">
            <v>продан</v>
          </cell>
          <cell r="AF866" t="str">
            <v/>
          </cell>
          <cell r="AG866" t="str">
            <v/>
          </cell>
          <cell r="AI866" t="str">
            <v/>
          </cell>
        </row>
        <row r="867">
          <cell r="A867">
            <v>863</v>
          </cell>
          <cell r="B867" t="str">
            <v>диск</v>
          </cell>
          <cell r="C867" t="str">
            <v>51401</v>
          </cell>
          <cell r="D867" t="str">
            <v>51401`810`4`0400`0000022</v>
          </cell>
          <cell r="E867" t="str">
            <v>ОАО Банк "Менатеп СПб"</v>
          </cell>
          <cell r="F867" t="str">
            <v>банк</v>
          </cell>
          <cell r="G867" t="str">
            <v>Г</v>
          </cell>
          <cell r="H867" t="str">
            <v>070263</v>
          </cell>
          <cell r="I867">
            <v>37503</v>
          </cell>
          <cell r="J867">
            <v>500000</v>
          </cell>
          <cell r="K867" t="str">
            <v>Рубли РФ</v>
          </cell>
          <cell r="L867" t="str">
            <v>по предъявлении, но не ранее 20.08.2003г.</v>
          </cell>
          <cell r="M867">
            <v>37853</v>
          </cell>
          <cell r="N867">
            <v>0</v>
          </cell>
          <cell r="P867">
            <v>499000</v>
          </cell>
          <cell r="Q867">
            <v>0.998</v>
          </cell>
          <cell r="R867">
            <v>499000</v>
          </cell>
          <cell r="S867">
            <v>37859</v>
          </cell>
          <cell r="T867" t="str">
            <v>26/08-04</v>
          </cell>
          <cell r="U867" t="str">
            <v>ООО «Фирма «Башкирские инвестиции»</v>
          </cell>
          <cell r="V867">
            <v>1</v>
          </cell>
          <cell r="W867">
            <v>500000</v>
          </cell>
          <cell r="X867">
            <v>37882</v>
          </cell>
          <cell r="Y867" t="str">
            <v>18/09-пред</v>
          </cell>
          <cell r="Z867" t="str">
            <v>ОАО Банк "МЕНАТЕП СПб"</v>
          </cell>
          <cell r="AA867">
            <v>1000</v>
          </cell>
          <cell r="AB867">
            <v>0.73146292585170336</v>
          </cell>
          <cell r="AC867">
            <v>3.1802735906595797E-2</v>
          </cell>
          <cell r="AD867" t="str">
            <v>предъявлен</v>
          </cell>
          <cell r="AF867" t="str">
            <v/>
          </cell>
          <cell r="AG867" t="str">
            <v/>
          </cell>
          <cell r="AI867" t="str">
            <v/>
          </cell>
        </row>
        <row r="868">
          <cell r="A868">
            <v>864</v>
          </cell>
          <cell r="B868" t="str">
            <v>диск</v>
          </cell>
          <cell r="C868" t="str">
            <v>51401</v>
          </cell>
          <cell r="D868" t="str">
            <v>51401`810`4`0400`0000022</v>
          </cell>
          <cell r="E868" t="str">
            <v>ОАО Банк "Менатеп СПб"</v>
          </cell>
          <cell r="F868" t="str">
            <v>банк</v>
          </cell>
          <cell r="G868" t="str">
            <v>Г</v>
          </cell>
          <cell r="H868" t="str">
            <v>070297</v>
          </cell>
          <cell r="I868">
            <v>37517</v>
          </cell>
          <cell r="J868">
            <v>200000</v>
          </cell>
          <cell r="K868" t="str">
            <v>Рубли РФ</v>
          </cell>
          <cell r="L868" t="str">
            <v>по предъявлении, но не ранее 03.09.2003г.</v>
          </cell>
          <cell r="M868">
            <v>37867</v>
          </cell>
          <cell r="N868">
            <v>0.2615533541184753</v>
          </cell>
          <cell r="P868">
            <v>198860</v>
          </cell>
          <cell r="Q868">
            <v>0.99429999999999996</v>
          </cell>
          <cell r="R868">
            <v>198860</v>
          </cell>
          <cell r="S868">
            <v>37859</v>
          </cell>
          <cell r="T868" t="str">
            <v>26/08-04</v>
          </cell>
          <cell r="U868" t="str">
            <v>ООО «Фирма «Башкирские инвестиции»</v>
          </cell>
          <cell r="V868">
            <v>1</v>
          </cell>
          <cell r="W868">
            <v>200000</v>
          </cell>
          <cell r="X868">
            <v>37882</v>
          </cell>
          <cell r="Y868" t="str">
            <v>18/09-пред</v>
          </cell>
          <cell r="Z868" t="str">
            <v>ОАО Банк "МЕНАТЕП СПб"</v>
          </cell>
          <cell r="AA868">
            <v>1140</v>
          </cell>
          <cell r="AB868">
            <v>0.2615533541184753</v>
          </cell>
          <cell r="AC868">
            <v>9.0975079693382713E-2</v>
          </cell>
          <cell r="AD868" t="str">
            <v>предъявлен</v>
          </cell>
          <cell r="AF868" t="str">
            <v/>
          </cell>
          <cell r="AG868" t="str">
            <v/>
          </cell>
          <cell r="AI868" t="str">
            <v/>
          </cell>
        </row>
        <row r="869">
          <cell r="A869">
            <v>865</v>
          </cell>
          <cell r="B869" t="str">
            <v>диск</v>
          </cell>
          <cell r="C869" t="str">
            <v>51401</v>
          </cell>
          <cell r="D869" t="str">
            <v>51401`810`4`0400`0000022</v>
          </cell>
          <cell r="E869" t="str">
            <v>ОАО Банк "Менатеп СПб"</v>
          </cell>
          <cell r="F869" t="str">
            <v>банк</v>
          </cell>
          <cell r="G869" t="str">
            <v>Г</v>
          </cell>
          <cell r="H869" t="str">
            <v>070302</v>
          </cell>
          <cell r="I869">
            <v>37517</v>
          </cell>
          <cell r="J869">
            <v>500000</v>
          </cell>
          <cell r="K869" t="str">
            <v>Рубли РФ</v>
          </cell>
          <cell r="L869" t="str">
            <v>по предъявлении, но не ранее 03.09.2003г.</v>
          </cell>
          <cell r="M869">
            <v>37867</v>
          </cell>
          <cell r="N869">
            <v>0.26247636480669428</v>
          </cell>
          <cell r="P869">
            <v>497140</v>
          </cell>
          <cell r="Q869">
            <v>0.99428000000000005</v>
          </cell>
          <cell r="R869">
            <v>497140</v>
          </cell>
          <cell r="S869">
            <v>37859</v>
          </cell>
          <cell r="T869" t="str">
            <v>26/08-04</v>
          </cell>
          <cell r="U869" t="str">
            <v>ООО «Фирма «Башкирские инвестиции»</v>
          </cell>
          <cell r="V869">
            <v>1</v>
          </cell>
          <cell r="W869">
            <v>500000</v>
          </cell>
          <cell r="X869">
            <v>37882</v>
          </cell>
          <cell r="Y869" t="str">
            <v>18/09-пред</v>
          </cell>
          <cell r="Z869" t="str">
            <v>ОАО Банк "МЕНАТЕП СПб"</v>
          </cell>
          <cell r="AA869">
            <v>2860</v>
          </cell>
          <cell r="AB869">
            <v>0.26247636480669428</v>
          </cell>
          <cell r="AC869">
            <v>9.129612688928497E-2</v>
          </cell>
          <cell r="AD869" t="str">
            <v>предъявлен</v>
          </cell>
          <cell r="AF869" t="str">
            <v/>
          </cell>
          <cell r="AG869" t="str">
            <v/>
          </cell>
          <cell r="AI869" t="str">
            <v/>
          </cell>
        </row>
        <row r="870">
          <cell r="A870">
            <v>866</v>
          </cell>
          <cell r="B870" t="str">
            <v>диск</v>
          </cell>
          <cell r="C870" t="str">
            <v>51405</v>
          </cell>
          <cell r="D870" t="str">
            <v>51405`810`3`0400`0000010</v>
          </cell>
          <cell r="E870" t="str">
            <v>КБ «Олимпийский»</v>
          </cell>
          <cell r="F870" t="str">
            <v>банк</v>
          </cell>
          <cell r="G870" t="str">
            <v>2ТР</v>
          </cell>
          <cell r="H870" t="str">
            <v>0006334</v>
          </cell>
          <cell r="I870">
            <v>37551</v>
          </cell>
          <cell r="J870">
            <v>2000000</v>
          </cell>
          <cell r="K870" t="str">
            <v>Рубли РФ</v>
          </cell>
          <cell r="L870" t="str">
            <v>по предъявлении, но не ранее 30.04.2004г.</v>
          </cell>
          <cell r="M870">
            <v>38107</v>
          </cell>
          <cell r="N870">
            <v>0.31473269278147326</v>
          </cell>
          <cell r="P870">
            <v>1650000</v>
          </cell>
          <cell r="Q870">
            <v>0.82499999999999996</v>
          </cell>
          <cell r="R870">
            <v>1650000</v>
          </cell>
          <cell r="S870">
            <v>37861</v>
          </cell>
          <cell r="T870" t="str">
            <v>28/08-03</v>
          </cell>
          <cell r="U870" t="str">
            <v>ООО «Легпроминвест»</v>
          </cell>
          <cell r="V870">
            <v>0.82501500000000005</v>
          </cell>
          <cell r="W870">
            <v>1650030</v>
          </cell>
          <cell r="X870">
            <v>37861</v>
          </cell>
          <cell r="Y870" t="str">
            <v>28/08-04</v>
          </cell>
          <cell r="Z870" t="str">
            <v>ОАО АКБ «РУССОБАНК»</v>
          </cell>
          <cell r="AA870">
            <v>30</v>
          </cell>
          <cell r="AB870">
            <v>0.31473269278147326</v>
          </cell>
          <cell r="AC870">
            <v>6.6363636363636364E-3</v>
          </cell>
          <cell r="AD870" t="str">
            <v>продан</v>
          </cell>
          <cell r="AF870" t="str">
            <v/>
          </cell>
          <cell r="AG870" t="str">
            <v/>
          </cell>
          <cell r="AI870" t="str">
            <v/>
          </cell>
        </row>
        <row r="871">
          <cell r="A871">
            <v>867</v>
          </cell>
          <cell r="B871" t="str">
            <v>диск</v>
          </cell>
          <cell r="C871" t="str">
            <v>51405</v>
          </cell>
          <cell r="D871" t="str">
            <v>51405`810`3`0400`0000010</v>
          </cell>
          <cell r="E871" t="str">
            <v>КБ «Олимпийский»</v>
          </cell>
          <cell r="F871" t="str">
            <v>банк</v>
          </cell>
          <cell r="G871" t="str">
            <v>2ТР</v>
          </cell>
          <cell r="H871" t="str">
            <v>0006336</v>
          </cell>
          <cell r="I871">
            <v>37551</v>
          </cell>
          <cell r="J871">
            <v>2000000</v>
          </cell>
          <cell r="K871" t="str">
            <v>Рубли РФ</v>
          </cell>
          <cell r="L871" t="str">
            <v>по предъявлении, но не ранее 30.04.2004г.</v>
          </cell>
          <cell r="M871">
            <v>38107</v>
          </cell>
          <cell r="N871">
            <v>0.31473269278147326</v>
          </cell>
          <cell r="P871">
            <v>1650000</v>
          </cell>
          <cell r="Q871">
            <v>0.82499999999999996</v>
          </cell>
          <cell r="R871">
            <v>1650000</v>
          </cell>
          <cell r="S871">
            <v>37861</v>
          </cell>
          <cell r="T871" t="str">
            <v>28/08-03</v>
          </cell>
          <cell r="U871" t="str">
            <v>ООО «Легпроминвест»</v>
          </cell>
          <cell r="V871">
            <v>0.82501500000000005</v>
          </cell>
          <cell r="W871">
            <v>1650030</v>
          </cell>
          <cell r="X871">
            <v>37861</v>
          </cell>
          <cell r="Y871" t="str">
            <v>28/08-04</v>
          </cell>
          <cell r="Z871" t="str">
            <v>ОАО АКБ «РУССОБАНК»</v>
          </cell>
          <cell r="AA871">
            <v>30</v>
          </cell>
          <cell r="AB871">
            <v>0.31473269278147326</v>
          </cell>
          <cell r="AC871">
            <v>6.6363636363636364E-3</v>
          </cell>
          <cell r="AD871" t="str">
            <v>продан</v>
          </cell>
          <cell r="AF871" t="str">
            <v/>
          </cell>
          <cell r="AG871" t="str">
            <v/>
          </cell>
          <cell r="AI871" t="str">
            <v/>
          </cell>
        </row>
        <row r="872">
          <cell r="A872">
            <v>868</v>
          </cell>
          <cell r="B872" t="str">
            <v>диск</v>
          </cell>
          <cell r="C872" t="str">
            <v>51405</v>
          </cell>
          <cell r="D872" t="str">
            <v>51405`810`3`0400`0000010</v>
          </cell>
          <cell r="E872" t="str">
            <v>КБ «Олимпийский»</v>
          </cell>
          <cell r="F872" t="str">
            <v>банк</v>
          </cell>
          <cell r="G872" t="str">
            <v>2ТР</v>
          </cell>
          <cell r="H872" t="str">
            <v>0006546</v>
          </cell>
          <cell r="I872">
            <v>37559</v>
          </cell>
          <cell r="J872">
            <v>1000000</v>
          </cell>
          <cell r="K872" t="str">
            <v>Рубли РФ</v>
          </cell>
          <cell r="L872" t="str">
            <v>по предъявлении, но не ранее 30.04.2004г.</v>
          </cell>
          <cell r="M872">
            <v>38107</v>
          </cell>
          <cell r="N872">
            <v>0.31473269278147326</v>
          </cell>
          <cell r="P872">
            <v>825000</v>
          </cell>
          <cell r="Q872">
            <v>0.82499999999999996</v>
          </cell>
          <cell r="R872">
            <v>825000</v>
          </cell>
          <cell r="S872">
            <v>37861</v>
          </cell>
          <cell r="T872" t="str">
            <v>28/08-03</v>
          </cell>
          <cell r="U872" t="str">
            <v>ООО «Легпроминвест»</v>
          </cell>
          <cell r="V872">
            <v>0.82501500000000005</v>
          </cell>
          <cell r="W872">
            <v>825015</v>
          </cell>
          <cell r="X872">
            <v>37861</v>
          </cell>
          <cell r="Y872" t="str">
            <v>28/08-04</v>
          </cell>
          <cell r="Z872" t="str">
            <v>ОАО АКБ «РУССОБАНК»</v>
          </cell>
          <cell r="AA872">
            <v>15</v>
          </cell>
          <cell r="AB872">
            <v>0.31473269278147326</v>
          </cell>
          <cell r="AC872">
            <v>6.6363636363636364E-3</v>
          </cell>
          <cell r="AD872" t="str">
            <v>продан</v>
          </cell>
          <cell r="AF872" t="str">
            <v/>
          </cell>
          <cell r="AG872" t="str">
            <v/>
          </cell>
          <cell r="AI872" t="str">
            <v/>
          </cell>
        </row>
        <row r="873">
          <cell r="A873">
            <v>869</v>
          </cell>
          <cell r="B873" t="str">
            <v>диск</v>
          </cell>
          <cell r="C873" t="str">
            <v>51502</v>
          </cell>
          <cell r="D873" t="str">
            <v>51502`810`1`0400`0000014</v>
          </cell>
          <cell r="E873" t="str">
            <v>ООО фирма «Авеста»</v>
          </cell>
          <cell r="F873" t="str">
            <v>прочие</v>
          </cell>
          <cell r="G873" t="str">
            <v>---</v>
          </cell>
          <cell r="H873" t="str">
            <v>0000806</v>
          </cell>
          <cell r="I873">
            <v>37860</v>
          </cell>
          <cell r="J873">
            <v>86980.81</v>
          </cell>
          <cell r="K873" t="str">
            <v>Рубли РФ</v>
          </cell>
          <cell r="L873" t="str">
            <v>по предъявлении, но не ранее 28.08.2003г.</v>
          </cell>
          <cell r="M873">
            <v>37861</v>
          </cell>
          <cell r="N873">
            <v>0.24018790752016556</v>
          </cell>
          <cell r="P873">
            <v>86923.61</v>
          </cell>
          <cell r="Q873">
            <v>0.99934238368210182</v>
          </cell>
          <cell r="R873">
            <v>86923.61</v>
          </cell>
          <cell r="S873">
            <v>37860</v>
          </cell>
          <cell r="T873" t="str">
            <v>27/08-03</v>
          </cell>
          <cell r="U873" t="str">
            <v>ООО фирма «Авеста»</v>
          </cell>
          <cell r="V873">
            <v>1</v>
          </cell>
          <cell r="W873">
            <v>86980.81</v>
          </cell>
          <cell r="X873">
            <v>37861</v>
          </cell>
          <cell r="Y873" t="str">
            <v>28/08-05</v>
          </cell>
          <cell r="Z873" t="str">
            <v>ООО фирма «Авеста»</v>
          </cell>
          <cell r="AA873">
            <v>57.19999999999709</v>
          </cell>
          <cell r="AB873">
            <v>0.24018790752016556</v>
          </cell>
          <cell r="AC873">
            <v>0.24018790752016556</v>
          </cell>
          <cell r="AD873" t="str">
            <v>продан</v>
          </cell>
          <cell r="AF873" t="str">
            <v/>
          </cell>
          <cell r="AG873" t="str">
            <v/>
          </cell>
          <cell r="AI873" t="str">
            <v/>
          </cell>
        </row>
        <row r="874">
          <cell r="A874">
            <v>870</v>
          </cell>
          <cell r="B874" t="str">
            <v>диск</v>
          </cell>
          <cell r="C874" t="str">
            <v>51501</v>
          </cell>
          <cell r="D874" t="str">
            <v>51501`810`0`0400`0000021</v>
          </cell>
          <cell r="E874" t="str">
            <v>ООО фирма «Авеста»</v>
          </cell>
          <cell r="F874" t="str">
            <v>прочие</v>
          </cell>
          <cell r="G874" t="str">
            <v>---</v>
          </cell>
          <cell r="H874" t="str">
            <v>0000807</v>
          </cell>
          <cell r="I874">
            <v>37860</v>
          </cell>
          <cell r="J874">
            <v>217358.92</v>
          </cell>
          <cell r="K874" t="str">
            <v>Рубли РФ</v>
          </cell>
          <cell r="L874" t="str">
            <v>по предъявлении, но не ранее 28.08.2003г.</v>
          </cell>
          <cell r="M874">
            <v>37861</v>
          </cell>
          <cell r="N874">
            <v>0.2401395274685382</v>
          </cell>
          <cell r="P874">
            <v>217216.01</v>
          </cell>
          <cell r="Q874">
            <v>0.99934251605593183</v>
          </cell>
          <cell r="R874">
            <v>217216.01</v>
          </cell>
          <cell r="S874">
            <v>37860</v>
          </cell>
          <cell r="T874" t="str">
            <v>27/08-03</v>
          </cell>
          <cell r="U874" t="str">
            <v>ООО фирма «Авеста»</v>
          </cell>
          <cell r="V874">
            <v>1</v>
          </cell>
          <cell r="W874">
            <v>217358.92</v>
          </cell>
          <cell r="X874">
            <v>37893</v>
          </cell>
          <cell r="Y874" t="str">
            <v>29/09-11</v>
          </cell>
          <cell r="Z874" t="str">
            <v>ЧП Мусин Рафаиль Ахняфович</v>
          </cell>
          <cell r="AA874">
            <v>142.91000000000349</v>
          </cell>
          <cell r="AB874">
            <v>0.2401395274685382</v>
          </cell>
          <cell r="AC874">
            <v>7.276955377834491E-3</v>
          </cell>
          <cell r="AD874" t="str">
            <v>продан</v>
          </cell>
          <cell r="AF874" t="str">
            <v/>
          </cell>
          <cell r="AG874" t="str">
            <v/>
          </cell>
          <cell r="AI874" t="str">
            <v/>
          </cell>
        </row>
        <row r="875">
          <cell r="A875">
            <v>871</v>
          </cell>
          <cell r="B875" t="str">
            <v>диск</v>
          </cell>
          <cell r="C875" t="str">
            <v>51502</v>
          </cell>
          <cell r="D875" t="str">
            <v>51502`810`4`0400`0000028</v>
          </cell>
          <cell r="E875" t="str">
            <v>ООО «Связь времен»</v>
          </cell>
          <cell r="F875" t="str">
            <v>прочие</v>
          </cell>
          <cell r="G875" t="str">
            <v>---</v>
          </cell>
          <cell r="H875" t="str">
            <v>0000801</v>
          </cell>
          <cell r="I875">
            <v>37862</v>
          </cell>
          <cell r="J875">
            <v>300739.73</v>
          </cell>
          <cell r="K875" t="str">
            <v>Рубли РФ</v>
          </cell>
          <cell r="L875" t="str">
            <v>по предъявлении, но не ранее 08.09.2003г.</v>
          </cell>
          <cell r="M875">
            <v>37872</v>
          </cell>
          <cell r="N875">
            <v>9.0000483333331077E-2</v>
          </cell>
          <cell r="P875">
            <v>300000</v>
          </cell>
          <cell r="Q875">
            <v>0.99754029838358904</v>
          </cell>
          <cell r="R875">
            <v>300000</v>
          </cell>
          <cell r="S875">
            <v>37862</v>
          </cell>
          <cell r="T875" t="str">
            <v>29/08-01</v>
          </cell>
          <cell r="U875" t="str">
            <v>ООО «Связь времен»</v>
          </cell>
          <cell r="V875">
            <v>1</v>
          </cell>
          <cell r="W875">
            <v>300739.73</v>
          </cell>
          <cell r="X875">
            <v>37872</v>
          </cell>
          <cell r="Y875" t="str">
            <v>08/09-03</v>
          </cell>
          <cell r="Z875" t="str">
            <v>ЗАО ИК «Нефтегазинвест»</v>
          </cell>
          <cell r="AA875">
            <v>739.72999999998137</v>
          </cell>
          <cell r="AB875">
            <v>9.0000483333331077E-2</v>
          </cell>
          <cell r="AC875">
            <v>9.0000483333331077E-2</v>
          </cell>
          <cell r="AD875" t="str">
            <v>продан</v>
          </cell>
          <cell r="AF875" t="str">
            <v/>
          </cell>
          <cell r="AG875" t="str">
            <v/>
          </cell>
          <cell r="AI875" t="str">
            <v/>
          </cell>
        </row>
        <row r="876">
          <cell r="A876">
            <v>872</v>
          </cell>
          <cell r="B876" t="str">
            <v>диск</v>
          </cell>
          <cell r="C876" t="str">
            <v>51401</v>
          </cell>
          <cell r="D876" t="str">
            <v>51401`810`1`0400`0000005</v>
          </cell>
          <cell r="E876" t="str">
            <v>ОАО «УралСиб»</v>
          </cell>
          <cell r="F876" t="str">
            <v>банк</v>
          </cell>
          <cell r="G876" t="str">
            <v>0082</v>
          </cell>
          <cell r="H876" t="str">
            <v>0128692</v>
          </cell>
          <cell r="I876">
            <v>37803</v>
          </cell>
          <cell r="J876">
            <v>100000</v>
          </cell>
          <cell r="K876" t="str">
            <v>Рубли РФ</v>
          </cell>
          <cell r="L876" t="str">
            <v>по предъявлении, но не ранее 28.12.2003</v>
          </cell>
          <cell r="M876">
            <v>37983</v>
          </cell>
          <cell r="N876">
            <v>0.12568870523415976</v>
          </cell>
          <cell r="P876">
            <v>96000</v>
          </cell>
          <cell r="Q876">
            <v>0.96</v>
          </cell>
          <cell r="R876">
            <v>96000</v>
          </cell>
          <cell r="S876">
            <v>37862</v>
          </cell>
          <cell r="T876" t="str">
            <v>29/08-0</v>
          </cell>
          <cell r="U876" t="str">
            <v>ООО «ИМПОРТТЕХСЕРВИС»</v>
          </cell>
          <cell r="V876">
            <v>1</v>
          </cell>
          <cell r="W876">
            <v>100000</v>
          </cell>
          <cell r="X876">
            <v>37991</v>
          </cell>
          <cell r="Y876" t="str">
            <v>05/01-пред УралСиб</v>
          </cell>
          <cell r="Z876" t="str">
            <v>ОАО «УралСиб»</v>
          </cell>
          <cell r="AA876">
            <v>4000</v>
          </cell>
          <cell r="AB876">
            <v>0.12568870523415976</v>
          </cell>
          <cell r="AC876">
            <v>0.11789405684754521</v>
          </cell>
          <cell r="AD876" t="str">
            <v>предъявлен</v>
          </cell>
          <cell r="AE876">
            <v>1</v>
          </cell>
          <cell r="AF876">
            <v>960</v>
          </cell>
          <cell r="AG876" t="str">
            <v/>
          </cell>
          <cell r="AI876" t="str">
            <v/>
          </cell>
        </row>
        <row r="877">
          <cell r="A877">
            <v>873</v>
          </cell>
          <cell r="B877" t="str">
            <v>диск</v>
          </cell>
          <cell r="C877" t="str">
            <v>51504</v>
          </cell>
          <cell r="D877" t="str">
            <v>51504`810`0`0400`0000015</v>
          </cell>
          <cell r="E877" t="str">
            <v>ЗАО «Компания «Уфаойл»</v>
          </cell>
          <cell r="F877" t="str">
            <v>прочие</v>
          </cell>
          <cell r="G877" t="str">
            <v>----</v>
          </cell>
          <cell r="H877" t="str">
            <v>0000901</v>
          </cell>
          <cell r="I877">
            <v>37865</v>
          </cell>
          <cell r="J877">
            <v>1718363.5</v>
          </cell>
          <cell r="K877" t="str">
            <v>Рубли РФ</v>
          </cell>
          <cell r="L877" t="str">
            <v>по предъявлении, но не ранее 17.02.2004</v>
          </cell>
          <cell r="M877">
            <v>38034</v>
          </cell>
          <cell r="N877">
            <v>0.19800000062063949</v>
          </cell>
          <cell r="P877">
            <v>1574058.95</v>
          </cell>
          <cell r="Q877">
            <v>0.91602210475257417</v>
          </cell>
          <cell r="R877">
            <v>1574058.95</v>
          </cell>
          <cell r="S877">
            <v>37865</v>
          </cell>
          <cell r="T877" t="str">
            <v>01/09-01</v>
          </cell>
          <cell r="U877" t="str">
            <v>ЗАО «Компания «Уфаойл»</v>
          </cell>
          <cell r="V877">
            <v>0.93461000000000005</v>
          </cell>
          <cell r="W877">
            <v>1606000</v>
          </cell>
          <cell r="X877">
            <v>37925</v>
          </cell>
          <cell r="Y877" t="str">
            <v>31/10-06</v>
          </cell>
          <cell r="Z877" t="str">
            <v>ООО «Народная компания»</v>
          </cell>
          <cell r="AA877">
            <v>31941.050000000047</v>
          </cell>
          <cell r="AB877">
            <v>0.19800000062063949</v>
          </cell>
          <cell r="AC877">
            <v>0.12344394990204589</v>
          </cell>
          <cell r="AD877" t="str">
            <v>продан</v>
          </cell>
          <cell r="AF877" t="str">
            <v/>
          </cell>
          <cell r="AG877" t="str">
            <v/>
          </cell>
          <cell r="AI877" t="str">
            <v/>
          </cell>
        </row>
        <row r="878">
          <cell r="A878">
            <v>874</v>
          </cell>
          <cell r="B878" t="str">
            <v>диск</v>
          </cell>
          <cell r="C878" t="str">
            <v>51502</v>
          </cell>
          <cell r="D878" t="str">
            <v>51502`810`4`0400`0000015</v>
          </cell>
          <cell r="E878" t="str">
            <v>Поварго Дмитрий Александрович</v>
          </cell>
          <cell r="F878" t="str">
            <v>прочие</v>
          </cell>
          <cell r="G878" t="str">
            <v>----</v>
          </cell>
          <cell r="H878" t="str">
            <v>0000901</v>
          </cell>
          <cell r="I878">
            <v>37865</v>
          </cell>
          <cell r="J878">
            <v>101589.04</v>
          </cell>
          <cell r="K878" t="str">
            <v>Рубли РФ</v>
          </cell>
          <cell r="L878" t="str">
            <v>по предъявлении, но не ранее 30.09.2003</v>
          </cell>
          <cell r="M878">
            <v>37894</v>
          </cell>
          <cell r="N878">
            <v>0.19999986206896472</v>
          </cell>
          <cell r="P878">
            <v>100000</v>
          </cell>
          <cell r="Q878">
            <v>0.98435815517106973</v>
          </cell>
          <cell r="R878">
            <v>100000</v>
          </cell>
          <cell r="S878">
            <v>37865</v>
          </cell>
          <cell r="T878" t="str">
            <v>01/09-02</v>
          </cell>
          <cell r="U878" t="str">
            <v>Поварго Дмитрий Александрович</v>
          </cell>
          <cell r="V878">
            <v>0.9849</v>
          </cell>
          <cell r="W878">
            <v>100055</v>
          </cell>
          <cell r="X878">
            <v>37866</v>
          </cell>
          <cell r="Y878" t="str">
            <v>02/09-02</v>
          </cell>
          <cell r="Z878" t="str">
            <v>Поварго Дмитрий Александрович</v>
          </cell>
          <cell r="AA878">
            <v>55</v>
          </cell>
          <cell r="AB878">
            <v>0.19999986206896472</v>
          </cell>
          <cell r="AC878">
            <v>0.20075000000000001</v>
          </cell>
          <cell r="AD878" t="str">
            <v>продан</v>
          </cell>
          <cell r="AF878" t="str">
            <v/>
          </cell>
          <cell r="AG878" t="str">
            <v/>
          </cell>
          <cell r="AI878" t="str">
            <v/>
          </cell>
        </row>
        <row r="879">
          <cell r="A879">
            <v>875</v>
          </cell>
          <cell r="B879" t="str">
            <v>диск</v>
          </cell>
          <cell r="C879" t="str">
            <v>51403</v>
          </cell>
          <cell r="D879" t="str">
            <v>51403`810`8`0400`0000002</v>
          </cell>
          <cell r="E879" t="str">
            <v>АКБ «Башкомснаббанк»</v>
          </cell>
          <cell r="F879" t="str">
            <v>банк</v>
          </cell>
          <cell r="G879" t="str">
            <v>2001</v>
          </cell>
          <cell r="H879" t="str">
            <v>000630</v>
          </cell>
          <cell r="I879">
            <v>37865</v>
          </cell>
          <cell r="J879">
            <v>5133698.63</v>
          </cell>
          <cell r="K879" t="str">
            <v>Рубли РФ</v>
          </cell>
          <cell r="L879" t="str">
            <v>по предъявлении, но не ранее 01.11.2003</v>
          </cell>
          <cell r="M879">
            <v>37926</v>
          </cell>
          <cell r="N879">
            <v>0.16122896694092906</v>
          </cell>
          <cell r="P879">
            <v>4999000</v>
          </cell>
          <cell r="Q879">
            <v>0.97376187429218064</v>
          </cell>
          <cell r="R879">
            <v>4999000</v>
          </cell>
          <cell r="S879">
            <v>37865</v>
          </cell>
          <cell r="T879" t="str">
            <v>01/09-03</v>
          </cell>
          <cell r="U879" t="str">
            <v>ОАО АКБ «Башкомснаббанк»</v>
          </cell>
          <cell r="V879">
            <v>0.97395699999999996</v>
          </cell>
          <cell r="W879">
            <v>5000000</v>
          </cell>
          <cell r="X879">
            <v>37865</v>
          </cell>
          <cell r="Y879" t="str">
            <v>01/09-04</v>
          </cell>
          <cell r="Z879" t="str">
            <v>ООО «Ларсен»</v>
          </cell>
          <cell r="AA879">
            <v>1000</v>
          </cell>
          <cell r="AB879">
            <v>0.16122896694092906</v>
          </cell>
          <cell r="AC879">
            <v>7.3014602920584121E-2</v>
          </cell>
          <cell r="AD879" t="str">
            <v>продан</v>
          </cell>
          <cell r="AF879" t="str">
            <v/>
          </cell>
          <cell r="AG879" t="str">
            <v/>
          </cell>
          <cell r="AI879" t="str">
            <v/>
          </cell>
        </row>
        <row r="880">
          <cell r="A880">
            <v>876</v>
          </cell>
          <cell r="B880" t="str">
            <v>диск</v>
          </cell>
          <cell r="C880" t="str">
            <v>51403</v>
          </cell>
          <cell r="D880" t="str">
            <v>51403`810`8`0400`0000002</v>
          </cell>
          <cell r="E880" t="str">
            <v>АКБ «Башкомснаббанк»</v>
          </cell>
          <cell r="F880" t="str">
            <v>банк</v>
          </cell>
          <cell r="G880" t="str">
            <v>2001</v>
          </cell>
          <cell r="H880" t="str">
            <v>000631</v>
          </cell>
          <cell r="I880">
            <v>37865</v>
          </cell>
          <cell r="J880">
            <v>5133698.63</v>
          </cell>
          <cell r="K880" t="str">
            <v>Рубли РФ</v>
          </cell>
          <cell r="L880" t="str">
            <v>по предъявлении, но не ранее 01.11.2003</v>
          </cell>
          <cell r="M880">
            <v>37926</v>
          </cell>
          <cell r="N880">
            <v>0.16122896694092906</v>
          </cell>
          <cell r="P880">
            <v>4999000</v>
          </cell>
          <cell r="Q880">
            <v>0.97376187429218064</v>
          </cell>
          <cell r="R880">
            <v>4999000</v>
          </cell>
          <cell r="S880">
            <v>37865</v>
          </cell>
          <cell r="T880" t="str">
            <v>01/09-03</v>
          </cell>
          <cell r="U880" t="str">
            <v>ОАО АКБ «Башкомснаббанк»</v>
          </cell>
          <cell r="V880">
            <v>0.97395699999999996</v>
          </cell>
          <cell r="W880">
            <v>5000000</v>
          </cell>
          <cell r="X880">
            <v>37865</v>
          </cell>
          <cell r="Y880" t="str">
            <v>01/09-06</v>
          </cell>
          <cell r="Z880" t="str">
            <v>ООО «Аль Сар»</v>
          </cell>
          <cell r="AA880">
            <v>1000</v>
          </cell>
          <cell r="AB880">
            <v>0.16122896694092906</v>
          </cell>
          <cell r="AC880">
            <v>7.3014602920584121E-2</v>
          </cell>
          <cell r="AD880" t="str">
            <v>продан</v>
          </cell>
          <cell r="AF880" t="str">
            <v/>
          </cell>
          <cell r="AG880" t="str">
            <v/>
          </cell>
          <cell r="AI880" t="str">
            <v/>
          </cell>
        </row>
        <row r="881">
          <cell r="A881">
            <v>877</v>
          </cell>
          <cell r="B881" t="str">
            <v>диск</v>
          </cell>
          <cell r="C881" t="str">
            <v>51401</v>
          </cell>
          <cell r="D881" t="str">
            <v>51401`810`2`0400`0000002</v>
          </cell>
          <cell r="E881" t="str">
            <v>Сбербанк РФ</v>
          </cell>
          <cell r="F881" t="str">
            <v>банк</v>
          </cell>
          <cell r="G881" t="str">
            <v>ВН</v>
          </cell>
          <cell r="H881" t="str">
            <v>0081813</v>
          </cell>
          <cell r="I881">
            <v>37867</v>
          </cell>
          <cell r="J881">
            <v>5000000</v>
          </cell>
          <cell r="K881" t="str">
            <v>Рубли РФ</v>
          </cell>
          <cell r="L881" t="str">
            <v>по предъявлении</v>
          </cell>
          <cell r="M881">
            <v>37867</v>
          </cell>
          <cell r="N881">
            <v>0</v>
          </cell>
          <cell r="P881">
            <v>5000000</v>
          </cell>
          <cell r="Q881">
            <v>1</v>
          </cell>
          <cell r="R881">
            <v>5000000</v>
          </cell>
          <cell r="S881">
            <v>37867</v>
          </cell>
          <cell r="T881" t="str">
            <v>03/09-01</v>
          </cell>
          <cell r="U881" t="str">
            <v>Сбербанк РФ</v>
          </cell>
          <cell r="V881">
            <v>1</v>
          </cell>
          <cell r="W881">
            <v>5000000</v>
          </cell>
          <cell r="X881">
            <v>37867</v>
          </cell>
          <cell r="Y881" t="str">
            <v>03/09-02</v>
          </cell>
          <cell r="Z881" t="str">
            <v>ООО Инвестиционная компания "Центр-Инвест"</v>
          </cell>
          <cell r="AA881">
            <v>0</v>
          </cell>
          <cell r="AB881">
            <v>0</v>
          </cell>
          <cell r="AC881">
            <v>0</v>
          </cell>
          <cell r="AD881" t="str">
            <v>обменен</v>
          </cell>
          <cell r="AF881" t="str">
            <v/>
          </cell>
          <cell r="AG881" t="str">
            <v/>
          </cell>
          <cell r="AI881" t="str">
            <v/>
          </cell>
        </row>
        <row r="882">
          <cell r="A882">
            <v>878</v>
          </cell>
          <cell r="B882" t="str">
            <v>диск</v>
          </cell>
          <cell r="C882" t="str">
            <v>51401</v>
          </cell>
          <cell r="D882" t="str">
            <v>51401`810`2`0400`0000002</v>
          </cell>
          <cell r="E882" t="str">
            <v>Сбербанк РФ</v>
          </cell>
          <cell r="F882" t="str">
            <v>банк</v>
          </cell>
          <cell r="G882" t="str">
            <v>ВН</v>
          </cell>
          <cell r="H882" t="str">
            <v>0081814</v>
          </cell>
          <cell r="I882">
            <v>37867</v>
          </cell>
          <cell r="J882">
            <v>3000000</v>
          </cell>
          <cell r="K882" t="str">
            <v>Рубли РФ</v>
          </cell>
          <cell r="L882" t="str">
            <v>по предъявлении</v>
          </cell>
          <cell r="M882">
            <v>37867</v>
          </cell>
          <cell r="N882">
            <v>0</v>
          </cell>
          <cell r="P882">
            <v>3000000</v>
          </cell>
          <cell r="Q882">
            <v>1</v>
          </cell>
          <cell r="R882">
            <v>3000000</v>
          </cell>
          <cell r="S882">
            <v>37867</v>
          </cell>
          <cell r="T882" t="str">
            <v>03/09-01</v>
          </cell>
          <cell r="U882" t="str">
            <v>Сбербанк РФ</v>
          </cell>
          <cell r="V882">
            <v>1</v>
          </cell>
          <cell r="W882">
            <v>3000000</v>
          </cell>
          <cell r="X882">
            <v>37867</v>
          </cell>
          <cell r="Y882" t="str">
            <v>03/09-02</v>
          </cell>
          <cell r="Z882" t="str">
            <v>ООО Инвестиционная компания "Центр-Инвест"</v>
          </cell>
          <cell r="AA882">
            <v>0</v>
          </cell>
          <cell r="AB882">
            <v>0</v>
          </cell>
          <cell r="AC882">
            <v>0</v>
          </cell>
          <cell r="AD882" t="str">
            <v>обменен</v>
          </cell>
          <cell r="AF882" t="str">
            <v/>
          </cell>
          <cell r="AG882" t="str">
            <v/>
          </cell>
          <cell r="AI882" t="str">
            <v/>
          </cell>
        </row>
        <row r="883">
          <cell r="A883">
            <v>879</v>
          </cell>
          <cell r="B883" t="str">
            <v>диск</v>
          </cell>
          <cell r="C883" t="str">
            <v>51401</v>
          </cell>
          <cell r="D883" t="str">
            <v>51401`810`2`0400`0000002</v>
          </cell>
          <cell r="E883" t="str">
            <v>Сбербанк РФ</v>
          </cell>
          <cell r="F883" t="str">
            <v>банк</v>
          </cell>
          <cell r="G883" t="str">
            <v>ВН</v>
          </cell>
          <cell r="H883" t="str">
            <v>0081815</v>
          </cell>
          <cell r="I883">
            <v>37867</v>
          </cell>
          <cell r="J883">
            <v>2281150</v>
          </cell>
          <cell r="K883" t="str">
            <v>Рубли РФ</v>
          </cell>
          <cell r="L883" t="str">
            <v>по предъявлении</v>
          </cell>
          <cell r="M883">
            <v>37867</v>
          </cell>
          <cell r="N883">
            <v>0</v>
          </cell>
          <cell r="P883">
            <v>2281150</v>
          </cell>
          <cell r="Q883">
            <v>1</v>
          </cell>
          <cell r="R883">
            <v>2281150</v>
          </cell>
          <cell r="S883">
            <v>37867</v>
          </cell>
          <cell r="T883" t="str">
            <v>03/09-01</v>
          </cell>
          <cell r="U883" t="str">
            <v>Сбербанк РФ</v>
          </cell>
          <cell r="V883">
            <v>1</v>
          </cell>
          <cell r="W883">
            <v>2281150</v>
          </cell>
          <cell r="X883">
            <v>37867</v>
          </cell>
          <cell r="Y883" t="str">
            <v>03/09-02</v>
          </cell>
          <cell r="Z883" t="str">
            <v>ООО Инвестиционная компания "Центр-Инвест"</v>
          </cell>
          <cell r="AA883">
            <v>0</v>
          </cell>
          <cell r="AB883">
            <v>0</v>
          </cell>
          <cell r="AC883">
            <v>0</v>
          </cell>
          <cell r="AD883" t="str">
            <v>обменен</v>
          </cell>
          <cell r="AF883" t="str">
            <v/>
          </cell>
          <cell r="AG883" t="str">
            <v/>
          </cell>
          <cell r="AI883" t="str">
            <v/>
          </cell>
        </row>
        <row r="884">
          <cell r="A884">
            <v>880</v>
          </cell>
          <cell r="B884" t="str">
            <v>диск</v>
          </cell>
          <cell r="C884" t="str">
            <v>51502</v>
          </cell>
          <cell r="D884" t="str">
            <v>51502`810`8`0400`0000026</v>
          </cell>
          <cell r="E884" t="str">
            <v>ООО «Шаг»</v>
          </cell>
          <cell r="F884" t="str">
            <v>прочие</v>
          </cell>
          <cell r="G884" t="str">
            <v>---</v>
          </cell>
          <cell r="H884" t="str">
            <v>000503</v>
          </cell>
          <cell r="I884">
            <v>37866</v>
          </cell>
          <cell r="J884">
            <v>5051600</v>
          </cell>
          <cell r="K884" t="str">
            <v>Рубли РФ</v>
          </cell>
          <cell r="L884" t="str">
            <v>по предъявлении, но не ранее 22.09.2003г.</v>
          </cell>
          <cell r="M884">
            <v>37886</v>
          </cell>
          <cell r="N884">
            <v>0.18834000000000001</v>
          </cell>
          <cell r="P884">
            <v>5000000</v>
          </cell>
          <cell r="Q884">
            <v>0.98978541452213165</v>
          </cell>
          <cell r="R884">
            <v>5000000</v>
          </cell>
          <cell r="S884">
            <v>37866</v>
          </cell>
          <cell r="T884" t="str">
            <v>02/09-03</v>
          </cell>
          <cell r="U884" t="str">
            <v>Филиал ООО «Аккорд-Инвест» в г.Уфа</v>
          </cell>
          <cell r="V884">
            <v>1</v>
          </cell>
          <cell r="W884">
            <v>5051600</v>
          </cell>
          <cell r="X884">
            <v>37886</v>
          </cell>
          <cell r="Y884" t="str">
            <v>22/09-07</v>
          </cell>
          <cell r="Z884" t="str">
            <v>Филиал ООО «Аккорд-Инвест» в г.Уфа</v>
          </cell>
          <cell r="AA884">
            <v>51600</v>
          </cell>
          <cell r="AB884">
            <v>0.18834000000000001</v>
          </cell>
          <cell r="AC884">
            <v>0.18834000000000001</v>
          </cell>
          <cell r="AD884" t="str">
            <v>продан</v>
          </cell>
          <cell r="AF884" t="str">
            <v/>
          </cell>
          <cell r="AG884" t="str">
            <v/>
          </cell>
          <cell r="AI884" t="str">
            <v/>
          </cell>
        </row>
        <row r="885">
          <cell r="A885">
            <v>881</v>
          </cell>
          <cell r="B885" t="str">
            <v>диск</v>
          </cell>
          <cell r="C885" t="str">
            <v>51502</v>
          </cell>
          <cell r="D885" t="str">
            <v>51502`810`2`0400`0000024</v>
          </cell>
          <cell r="E885" t="str">
            <v>Мусина Назира Фатклисламовна</v>
          </cell>
          <cell r="F885" t="str">
            <v>прочие</v>
          </cell>
          <cell r="G885" t="str">
            <v>---</v>
          </cell>
          <cell r="H885" t="str">
            <v>0000901</v>
          </cell>
          <cell r="I885">
            <v>37868</v>
          </cell>
          <cell r="J885">
            <v>508219.18</v>
          </cell>
          <cell r="K885" t="str">
            <v>Рубли РФ</v>
          </cell>
          <cell r="L885" t="str">
            <v>по предъявлении, но не ранее 29.09.2003г.</v>
          </cell>
          <cell r="M885">
            <v>37893</v>
          </cell>
          <cell r="N885">
            <v>0.2400000559999998</v>
          </cell>
          <cell r="P885">
            <v>500000</v>
          </cell>
          <cell r="Q885">
            <v>0.98382748954889898</v>
          </cell>
          <cell r="R885">
            <v>500000</v>
          </cell>
          <cell r="S885">
            <v>37868</v>
          </cell>
          <cell r="T885" t="str">
            <v>04/09-01</v>
          </cell>
          <cell r="U885" t="str">
            <v>Мусина Назира Фатклисламовна</v>
          </cell>
          <cell r="V885">
            <v>1</v>
          </cell>
          <cell r="W885">
            <v>508219.18</v>
          </cell>
          <cell r="X885">
            <v>37893</v>
          </cell>
          <cell r="Y885" t="str">
            <v>29/09-11</v>
          </cell>
          <cell r="Z885" t="str">
            <v>ЧП Мусин Рафаиль Ахняфович</v>
          </cell>
          <cell r="AA885">
            <v>8219.179999999993</v>
          </cell>
          <cell r="AB885">
            <v>0.2400000559999998</v>
          </cell>
          <cell r="AC885">
            <v>0.2400000559999998</v>
          </cell>
          <cell r="AD885" t="str">
            <v>продан</v>
          </cell>
          <cell r="AF885" t="str">
            <v/>
          </cell>
          <cell r="AG885" t="str">
            <v/>
          </cell>
          <cell r="AI885" t="str">
            <v/>
          </cell>
        </row>
        <row r="886">
          <cell r="A886">
            <v>882</v>
          </cell>
          <cell r="B886" t="str">
            <v>диск</v>
          </cell>
          <cell r="C886" t="str">
            <v>51502</v>
          </cell>
          <cell r="D886" t="str">
            <v>51502`810`2`0400`0000024</v>
          </cell>
          <cell r="E886" t="str">
            <v>Мусина Назира Фатклисламовна</v>
          </cell>
          <cell r="F886" t="str">
            <v>прочие</v>
          </cell>
          <cell r="G886" t="str">
            <v>---</v>
          </cell>
          <cell r="H886" t="str">
            <v>0000902</v>
          </cell>
          <cell r="I886">
            <v>37868</v>
          </cell>
          <cell r="J886">
            <v>508219.18</v>
          </cell>
          <cell r="K886" t="str">
            <v>Рубли РФ</v>
          </cell>
          <cell r="L886" t="str">
            <v>по предъявлении, но не ранее 29.09.2003г.</v>
          </cell>
          <cell r="M886">
            <v>37893</v>
          </cell>
          <cell r="N886">
            <v>0.2400000559999998</v>
          </cell>
          <cell r="P886">
            <v>500000</v>
          </cell>
          <cell r="Q886">
            <v>0.98382748954889898</v>
          </cell>
          <cell r="R886">
            <v>500000</v>
          </cell>
          <cell r="S886">
            <v>37868</v>
          </cell>
          <cell r="T886" t="str">
            <v>04/09-02</v>
          </cell>
          <cell r="U886" t="str">
            <v>Мусина Назира Фатклисламовна</v>
          </cell>
          <cell r="V886">
            <v>1</v>
          </cell>
          <cell r="W886">
            <v>508219.18</v>
          </cell>
          <cell r="X886">
            <v>37893</v>
          </cell>
          <cell r="Y886" t="str">
            <v>29/09-11</v>
          </cell>
          <cell r="Z886" t="str">
            <v>ЧП Мусин Рафаиль Ахняфович</v>
          </cell>
          <cell r="AA886">
            <v>8219.179999999993</v>
          </cell>
          <cell r="AB886">
            <v>0.2400000559999998</v>
          </cell>
          <cell r="AC886">
            <v>0.2400000559999998</v>
          </cell>
          <cell r="AD886" t="str">
            <v>продан</v>
          </cell>
          <cell r="AF886" t="str">
            <v/>
          </cell>
          <cell r="AG886" t="str">
            <v/>
          </cell>
          <cell r="AI886" t="str">
            <v/>
          </cell>
        </row>
        <row r="887">
          <cell r="A887">
            <v>883</v>
          </cell>
          <cell r="B887" t="str">
            <v>диск</v>
          </cell>
          <cell r="C887" t="str">
            <v>51501</v>
          </cell>
          <cell r="D887" t="str">
            <v>51501`810`0`0400`0000021</v>
          </cell>
          <cell r="E887" t="str">
            <v>ООО фирма «Авеста»</v>
          </cell>
          <cell r="F887" t="str">
            <v>прочие</v>
          </cell>
          <cell r="G887" t="str">
            <v>---</v>
          </cell>
          <cell r="H887" t="str">
            <v>0000901</v>
          </cell>
          <cell r="I887">
            <v>37868</v>
          </cell>
          <cell r="J887">
            <v>508219.18</v>
          </cell>
          <cell r="K887" t="str">
            <v>Рубли РФ</v>
          </cell>
          <cell r="L887" t="str">
            <v>по предъявлении, но не ранее 29.09.2003г.</v>
          </cell>
          <cell r="M887">
            <v>37893</v>
          </cell>
          <cell r="N887">
            <v>0.2400000559999998</v>
          </cell>
          <cell r="P887">
            <v>500000</v>
          </cell>
          <cell r="Q887">
            <v>0.98382748954889898</v>
          </cell>
          <cell r="R887">
            <v>500000</v>
          </cell>
          <cell r="S887">
            <v>37868</v>
          </cell>
          <cell r="T887" t="str">
            <v>04/09-03</v>
          </cell>
          <cell r="U887" t="str">
            <v>ООО фирма «Авеста»</v>
          </cell>
          <cell r="V887">
            <v>0.98382700000000001</v>
          </cell>
          <cell r="W887">
            <v>500000</v>
          </cell>
          <cell r="X887">
            <v>37904</v>
          </cell>
          <cell r="Y887" t="str">
            <v>10/10-03</v>
          </cell>
          <cell r="Z887" t="str">
            <v>ЧП Мусин Рафаиль Ахняфович</v>
          </cell>
          <cell r="AA887">
            <v>0</v>
          </cell>
          <cell r="AB887">
            <v>0.2400000559999998</v>
          </cell>
          <cell r="AC887">
            <v>0</v>
          </cell>
          <cell r="AD887" t="str">
            <v>продан</v>
          </cell>
          <cell r="AF887" t="str">
            <v/>
          </cell>
          <cell r="AG887" t="str">
            <v/>
          </cell>
          <cell r="AI887" t="str">
            <v/>
          </cell>
        </row>
        <row r="888">
          <cell r="A888">
            <v>884</v>
          </cell>
          <cell r="B888" t="str">
            <v>диск</v>
          </cell>
          <cell r="C888" t="str">
            <v>51501</v>
          </cell>
          <cell r="D888" t="str">
            <v>51501`810`0`0400`0000021</v>
          </cell>
          <cell r="E888" t="str">
            <v>ООО фирма «Авеста»</v>
          </cell>
          <cell r="F888" t="str">
            <v>прочие</v>
          </cell>
          <cell r="G888" t="str">
            <v>---</v>
          </cell>
          <cell r="H888" t="str">
            <v>0000902</v>
          </cell>
          <cell r="I888">
            <v>37868</v>
          </cell>
          <cell r="J888">
            <v>304931.51</v>
          </cell>
          <cell r="K888" t="str">
            <v>Рубли РФ</v>
          </cell>
          <cell r="L888" t="str">
            <v>по предъявлении, но не ранее 29.09.2003г.</v>
          </cell>
          <cell r="M888">
            <v>37893</v>
          </cell>
          <cell r="N888">
            <v>0.24000015333333377</v>
          </cell>
          <cell r="P888">
            <v>300000</v>
          </cell>
          <cell r="Q888">
            <v>0.98382748309612211</v>
          </cell>
          <cell r="R888">
            <v>300000</v>
          </cell>
          <cell r="S888">
            <v>37868</v>
          </cell>
          <cell r="T888" t="str">
            <v>04/09-03</v>
          </cell>
          <cell r="U888" t="str">
            <v>ООО фирма «Авеста»</v>
          </cell>
          <cell r="V888">
            <v>0.98382700000000001</v>
          </cell>
          <cell r="W888">
            <v>300000</v>
          </cell>
          <cell r="X888">
            <v>37904</v>
          </cell>
          <cell r="Y888" t="str">
            <v>10/10-04</v>
          </cell>
          <cell r="Z888" t="str">
            <v>ЧП Мусин Рафаиль Ахняфович</v>
          </cell>
          <cell r="AA888">
            <v>0</v>
          </cell>
          <cell r="AB888">
            <v>0.24000015333333377</v>
          </cell>
          <cell r="AC888">
            <v>0</v>
          </cell>
          <cell r="AD888" t="str">
            <v>продан</v>
          </cell>
          <cell r="AF888" t="str">
            <v/>
          </cell>
          <cell r="AG888" t="str">
            <v/>
          </cell>
          <cell r="AI888" t="str">
            <v/>
          </cell>
        </row>
        <row r="889">
          <cell r="A889">
            <v>885</v>
          </cell>
          <cell r="B889" t="str">
            <v>диск</v>
          </cell>
          <cell r="C889" t="str">
            <v>51502</v>
          </cell>
          <cell r="D889" t="str">
            <v>51502`810`1`0400`0000014</v>
          </cell>
          <cell r="E889" t="str">
            <v>ООО фирма «Авеста»</v>
          </cell>
          <cell r="F889" t="str">
            <v>прочие</v>
          </cell>
          <cell r="G889" t="str">
            <v>---</v>
          </cell>
          <cell r="H889" t="str">
            <v>0000903</v>
          </cell>
          <cell r="I889">
            <v>37868</v>
          </cell>
          <cell r="J889">
            <v>203287.67</v>
          </cell>
          <cell r="K889" t="str">
            <v>Рубли РФ</v>
          </cell>
          <cell r="L889" t="str">
            <v>по предъявлении, но не ранее 29.09.2003г.</v>
          </cell>
          <cell r="M889">
            <v>37893</v>
          </cell>
          <cell r="N889">
            <v>0.23999991000000093</v>
          </cell>
          <cell r="P889">
            <v>200000</v>
          </cell>
          <cell r="Q889">
            <v>0.98382749922806434</v>
          </cell>
          <cell r="R889">
            <v>200000</v>
          </cell>
          <cell r="S889">
            <v>37868</v>
          </cell>
          <cell r="T889" t="str">
            <v>04/09-03</v>
          </cell>
          <cell r="U889" t="str">
            <v>ООО фирма «Авеста»</v>
          </cell>
          <cell r="V889">
            <v>0.98382700000000001</v>
          </cell>
          <cell r="W889">
            <v>200000</v>
          </cell>
          <cell r="X889">
            <v>37886</v>
          </cell>
          <cell r="Y889" t="str">
            <v>22/09-11</v>
          </cell>
          <cell r="Z889" t="str">
            <v>ООО "Ремстрой"</v>
          </cell>
          <cell r="AA889">
            <v>0</v>
          </cell>
          <cell r="AB889">
            <v>0.23999991000000093</v>
          </cell>
          <cell r="AC889">
            <v>0</v>
          </cell>
          <cell r="AD889" t="str">
            <v>продан</v>
          </cell>
          <cell r="AF889" t="str">
            <v/>
          </cell>
          <cell r="AG889" t="str">
            <v/>
          </cell>
          <cell r="AI889" t="str">
            <v/>
          </cell>
        </row>
        <row r="890">
          <cell r="A890">
            <v>886</v>
          </cell>
          <cell r="B890" t="str">
            <v>диск</v>
          </cell>
          <cell r="C890" t="str">
            <v>51401</v>
          </cell>
          <cell r="D890" t="str">
            <v>51401`810`2`0400`0000002</v>
          </cell>
          <cell r="E890" t="str">
            <v>Сбербанк РФ</v>
          </cell>
          <cell r="F890" t="str">
            <v>банк</v>
          </cell>
          <cell r="G890" t="str">
            <v>ВН</v>
          </cell>
          <cell r="H890" t="str">
            <v>0081892</v>
          </cell>
          <cell r="I890">
            <v>37872</v>
          </cell>
          <cell r="J890">
            <v>500000</v>
          </cell>
          <cell r="K890" t="str">
            <v>Рубли РФ</v>
          </cell>
          <cell r="L890" t="str">
            <v>по предъявлении</v>
          </cell>
          <cell r="M890">
            <v>37872</v>
          </cell>
          <cell r="N890">
            <v>0</v>
          </cell>
          <cell r="P890">
            <v>500000</v>
          </cell>
          <cell r="Q890">
            <v>1</v>
          </cell>
          <cell r="R890">
            <v>500000</v>
          </cell>
          <cell r="S890">
            <v>37872</v>
          </cell>
          <cell r="T890" t="str">
            <v>08/09-01-у</v>
          </cell>
          <cell r="U890" t="str">
            <v>Сбербанк РФ</v>
          </cell>
          <cell r="V890">
            <v>1.0004999999999999</v>
          </cell>
          <cell r="W890">
            <v>500250</v>
          </cell>
          <cell r="X890">
            <v>37872</v>
          </cell>
          <cell r="Y890" t="str">
            <v>08/09-02</v>
          </cell>
          <cell r="Z890" t="str">
            <v>ЗАО «Компания «Уфаойл»</v>
          </cell>
          <cell r="AA890">
            <v>250</v>
          </cell>
          <cell r="AB890">
            <v>0</v>
          </cell>
          <cell r="AC890">
            <v>0.1825</v>
          </cell>
          <cell r="AD890" t="str">
            <v>продан</v>
          </cell>
          <cell r="AF890" t="str">
            <v/>
          </cell>
          <cell r="AG890" t="str">
            <v/>
          </cell>
          <cell r="AI890" t="str">
            <v/>
          </cell>
        </row>
        <row r="891">
          <cell r="A891">
            <v>887</v>
          </cell>
          <cell r="B891" t="str">
            <v>диск</v>
          </cell>
          <cell r="C891" t="str">
            <v>51401</v>
          </cell>
          <cell r="D891" t="str">
            <v>51401`810`2`0400`0000002</v>
          </cell>
          <cell r="E891" t="str">
            <v>Сбербанк РФ</v>
          </cell>
          <cell r="F891" t="str">
            <v>банк</v>
          </cell>
          <cell r="G891" t="str">
            <v>ВН</v>
          </cell>
          <cell r="H891" t="str">
            <v>0081893</v>
          </cell>
          <cell r="I891">
            <v>37872</v>
          </cell>
          <cell r="J891">
            <v>500000</v>
          </cell>
          <cell r="K891" t="str">
            <v>Рубли РФ</v>
          </cell>
          <cell r="L891" t="str">
            <v>по предъявлении</v>
          </cell>
          <cell r="M891">
            <v>37872</v>
          </cell>
          <cell r="N891">
            <v>0</v>
          </cell>
          <cell r="P891">
            <v>500000</v>
          </cell>
          <cell r="Q891">
            <v>1</v>
          </cell>
          <cell r="R891">
            <v>500000</v>
          </cell>
          <cell r="S891">
            <v>37872</v>
          </cell>
          <cell r="T891" t="str">
            <v>08/09-01-у</v>
          </cell>
          <cell r="U891" t="str">
            <v>Сбербанк РФ</v>
          </cell>
          <cell r="V891">
            <v>1.0004999999999999</v>
          </cell>
          <cell r="W891">
            <v>500250</v>
          </cell>
          <cell r="X891">
            <v>37872</v>
          </cell>
          <cell r="Y891" t="str">
            <v>08/09-02</v>
          </cell>
          <cell r="Z891" t="str">
            <v>ЗАО «Компания «Уфаойл»</v>
          </cell>
          <cell r="AA891">
            <v>250</v>
          </cell>
          <cell r="AB891">
            <v>0</v>
          </cell>
          <cell r="AC891">
            <v>0.1825</v>
          </cell>
          <cell r="AD891" t="str">
            <v>продан</v>
          </cell>
          <cell r="AF891" t="str">
            <v/>
          </cell>
          <cell r="AG891" t="str">
            <v/>
          </cell>
          <cell r="AI891" t="str">
            <v/>
          </cell>
        </row>
        <row r="892">
          <cell r="A892">
            <v>888</v>
          </cell>
          <cell r="B892" t="str">
            <v>диск</v>
          </cell>
          <cell r="C892" t="str">
            <v>51401</v>
          </cell>
          <cell r="D892" t="str">
            <v>51401`810`2`0400`0000002</v>
          </cell>
          <cell r="E892" t="str">
            <v>Сбербанк РФ</v>
          </cell>
          <cell r="F892" t="str">
            <v>банк</v>
          </cell>
          <cell r="G892" t="str">
            <v>ВН</v>
          </cell>
          <cell r="H892" t="str">
            <v>0081894</v>
          </cell>
          <cell r="I892">
            <v>37872</v>
          </cell>
          <cell r="J892">
            <v>500000</v>
          </cell>
          <cell r="K892" t="str">
            <v>Рубли РФ</v>
          </cell>
          <cell r="L892" t="str">
            <v>по предъявлении</v>
          </cell>
          <cell r="M892">
            <v>37872</v>
          </cell>
          <cell r="N892">
            <v>0</v>
          </cell>
          <cell r="P892">
            <v>500000</v>
          </cell>
          <cell r="Q892">
            <v>1</v>
          </cell>
          <cell r="R892">
            <v>500000</v>
          </cell>
          <cell r="S892">
            <v>37872</v>
          </cell>
          <cell r="T892" t="str">
            <v>08/09-01-у</v>
          </cell>
          <cell r="U892" t="str">
            <v>Сбербанк РФ</v>
          </cell>
          <cell r="V892">
            <v>1.0004999999999999</v>
          </cell>
          <cell r="W892">
            <v>500250</v>
          </cell>
          <cell r="X892">
            <v>37872</v>
          </cell>
          <cell r="Y892" t="str">
            <v>08/09-02</v>
          </cell>
          <cell r="Z892" t="str">
            <v>ЗАО «Компания «Уфаойл»</v>
          </cell>
          <cell r="AA892">
            <v>250</v>
          </cell>
          <cell r="AB892">
            <v>0</v>
          </cell>
          <cell r="AC892">
            <v>0.1825</v>
          </cell>
          <cell r="AD892" t="str">
            <v>продан</v>
          </cell>
          <cell r="AF892" t="str">
            <v/>
          </cell>
          <cell r="AG892" t="str">
            <v/>
          </cell>
          <cell r="AI892" t="str">
            <v/>
          </cell>
        </row>
        <row r="893">
          <cell r="A893">
            <v>889</v>
          </cell>
          <cell r="B893" t="str">
            <v>диск</v>
          </cell>
          <cell r="C893" t="str">
            <v>51401</v>
          </cell>
          <cell r="D893" t="str">
            <v>51401`810`2`0400`0000002</v>
          </cell>
          <cell r="E893" t="str">
            <v>Сбербанк РФ</v>
          </cell>
          <cell r="F893" t="str">
            <v>банк</v>
          </cell>
          <cell r="G893" t="str">
            <v>ВН</v>
          </cell>
          <cell r="H893" t="str">
            <v>0081895</v>
          </cell>
          <cell r="I893">
            <v>37872</v>
          </cell>
          <cell r="J893">
            <v>500000</v>
          </cell>
          <cell r="K893" t="str">
            <v>Рубли РФ</v>
          </cell>
          <cell r="L893" t="str">
            <v>по предъявлении</v>
          </cell>
          <cell r="M893">
            <v>37872</v>
          </cell>
          <cell r="N893">
            <v>0</v>
          </cell>
          <cell r="P893">
            <v>500000</v>
          </cell>
          <cell r="Q893">
            <v>1</v>
          </cell>
          <cell r="R893">
            <v>500000</v>
          </cell>
          <cell r="S893">
            <v>37872</v>
          </cell>
          <cell r="T893" t="str">
            <v>08/09-01-у</v>
          </cell>
          <cell r="U893" t="str">
            <v>Сбербанк РФ</v>
          </cell>
          <cell r="V893">
            <v>1.0004999999999999</v>
          </cell>
          <cell r="W893">
            <v>500250</v>
          </cell>
          <cell r="X893">
            <v>37872</v>
          </cell>
          <cell r="Y893" t="str">
            <v>08/09-02</v>
          </cell>
          <cell r="Z893" t="str">
            <v>ЗАО «Компания «Уфаойл»</v>
          </cell>
          <cell r="AA893">
            <v>250</v>
          </cell>
          <cell r="AB893">
            <v>0</v>
          </cell>
          <cell r="AC893">
            <v>0.1825</v>
          </cell>
          <cell r="AD893" t="str">
            <v>продан</v>
          </cell>
          <cell r="AF893" t="str">
            <v/>
          </cell>
          <cell r="AG893" t="str">
            <v/>
          </cell>
          <cell r="AI893" t="str">
            <v/>
          </cell>
        </row>
        <row r="894">
          <cell r="A894">
            <v>890</v>
          </cell>
          <cell r="B894" t="str">
            <v>диск</v>
          </cell>
          <cell r="C894" t="str">
            <v>51401</v>
          </cell>
          <cell r="D894" t="str">
            <v>51401`810`2`0400`0000002</v>
          </cell>
          <cell r="E894" t="str">
            <v>Сбербанк РФ</v>
          </cell>
          <cell r="F894" t="str">
            <v>банк</v>
          </cell>
          <cell r="G894" t="str">
            <v>ВН</v>
          </cell>
          <cell r="H894" t="str">
            <v>0081896</v>
          </cell>
          <cell r="I894">
            <v>37872</v>
          </cell>
          <cell r="J894">
            <v>100000</v>
          </cell>
          <cell r="K894" t="str">
            <v>Рубли РФ</v>
          </cell>
          <cell r="L894" t="str">
            <v>по предъявлении</v>
          </cell>
          <cell r="M894">
            <v>37872</v>
          </cell>
          <cell r="N894">
            <v>0</v>
          </cell>
          <cell r="P894">
            <v>100000</v>
          </cell>
          <cell r="Q894">
            <v>1</v>
          </cell>
          <cell r="R894">
            <v>100000</v>
          </cell>
          <cell r="S894">
            <v>37872</v>
          </cell>
          <cell r="T894" t="str">
            <v>08/09-01-у</v>
          </cell>
          <cell r="U894" t="str">
            <v>Сбербанк РФ</v>
          </cell>
          <cell r="V894">
            <v>1.0017</v>
          </cell>
          <cell r="W894">
            <v>100170</v>
          </cell>
          <cell r="X894">
            <v>37872</v>
          </cell>
          <cell r="Y894" t="str">
            <v>08/09-02</v>
          </cell>
          <cell r="Z894" t="str">
            <v>ЗАО «Компания «Уфаойл»</v>
          </cell>
          <cell r="AA894">
            <v>170</v>
          </cell>
          <cell r="AB894">
            <v>0</v>
          </cell>
          <cell r="AC894">
            <v>0.62049999999999994</v>
          </cell>
          <cell r="AD894" t="str">
            <v>продан</v>
          </cell>
          <cell r="AF894" t="str">
            <v/>
          </cell>
          <cell r="AG894" t="str">
            <v/>
          </cell>
          <cell r="AI894" t="str">
            <v/>
          </cell>
        </row>
        <row r="895">
          <cell r="A895">
            <v>891</v>
          </cell>
          <cell r="B895" t="str">
            <v>диск</v>
          </cell>
          <cell r="C895" t="str">
            <v>51401</v>
          </cell>
          <cell r="D895" t="str">
            <v>51401`810`2`0400`0000002</v>
          </cell>
          <cell r="E895" t="str">
            <v>Сбербанк РФ</v>
          </cell>
          <cell r="F895" t="str">
            <v>банк</v>
          </cell>
          <cell r="G895" t="str">
            <v>ВН</v>
          </cell>
          <cell r="H895" t="str">
            <v>0081745</v>
          </cell>
          <cell r="I895">
            <v>37862</v>
          </cell>
          <cell r="J895">
            <v>500000</v>
          </cell>
          <cell r="K895" t="str">
            <v>Рубли РФ</v>
          </cell>
          <cell r="L895" t="str">
            <v>по предъявлении</v>
          </cell>
          <cell r="M895">
            <v>37862</v>
          </cell>
          <cell r="N895">
            <v>0</v>
          </cell>
          <cell r="P895">
            <v>500000</v>
          </cell>
          <cell r="Q895">
            <v>1</v>
          </cell>
          <cell r="R895">
            <v>500000</v>
          </cell>
          <cell r="S895">
            <v>37876</v>
          </cell>
          <cell r="T895" t="str">
            <v>12/09-01</v>
          </cell>
          <cell r="U895" t="str">
            <v>ООО "БАШСТРОЙСЕРВИС"</v>
          </cell>
          <cell r="V895">
            <v>1</v>
          </cell>
          <cell r="W895">
            <v>500000</v>
          </cell>
          <cell r="X895">
            <v>37876</v>
          </cell>
          <cell r="Y895" t="str">
            <v>12/09-пред</v>
          </cell>
          <cell r="Z895" t="str">
            <v>Сбербанк РФ</v>
          </cell>
          <cell r="AA895">
            <v>0</v>
          </cell>
          <cell r="AB895">
            <v>0</v>
          </cell>
          <cell r="AC895">
            <v>0</v>
          </cell>
          <cell r="AD895" t="str">
            <v>предъявлен</v>
          </cell>
          <cell r="AF895" t="str">
            <v/>
          </cell>
          <cell r="AG895" t="str">
            <v/>
          </cell>
          <cell r="AI895" t="str">
            <v/>
          </cell>
        </row>
        <row r="896">
          <cell r="A896">
            <v>892</v>
          </cell>
          <cell r="B896" t="str">
            <v>диск</v>
          </cell>
          <cell r="C896" t="str">
            <v>51401</v>
          </cell>
          <cell r="D896" t="str">
            <v>51401`810`2`0400`0000002</v>
          </cell>
          <cell r="E896" t="str">
            <v>Сбербанк РФ</v>
          </cell>
          <cell r="F896" t="str">
            <v>банк</v>
          </cell>
          <cell r="G896" t="str">
            <v>ВН</v>
          </cell>
          <cell r="H896" t="str">
            <v>0081746</v>
          </cell>
          <cell r="I896">
            <v>37862</v>
          </cell>
          <cell r="J896">
            <v>500000</v>
          </cell>
          <cell r="K896" t="str">
            <v>Рубли РФ</v>
          </cell>
          <cell r="L896" t="str">
            <v>по предъявлении</v>
          </cell>
          <cell r="M896">
            <v>37862</v>
          </cell>
          <cell r="N896">
            <v>0</v>
          </cell>
          <cell r="P896">
            <v>500000</v>
          </cell>
          <cell r="Q896">
            <v>1</v>
          </cell>
          <cell r="R896">
            <v>500000</v>
          </cell>
          <cell r="S896">
            <v>37876</v>
          </cell>
          <cell r="T896" t="str">
            <v>12/09-01</v>
          </cell>
          <cell r="U896" t="str">
            <v>ООО "БАШСТРОЙСЕРВИС"</v>
          </cell>
          <cell r="V896">
            <v>1</v>
          </cell>
          <cell r="W896">
            <v>500000</v>
          </cell>
          <cell r="X896">
            <v>37876</v>
          </cell>
          <cell r="Y896" t="str">
            <v>12/09-пред</v>
          </cell>
          <cell r="Z896" t="str">
            <v>Сбербанк РФ</v>
          </cell>
          <cell r="AA896">
            <v>0</v>
          </cell>
          <cell r="AB896">
            <v>0</v>
          </cell>
          <cell r="AC896">
            <v>0</v>
          </cell>
          <cell r="AD896" t="str">
            <v>предъявлен</v>
          </cell>
          <cell r="AF896" t="str">
            <v/>
          </cell>
          <cell r="AG896" t="str">
            <v/>
          </cell>
          <cell r="AI896" t="str">
            <v/>
          </cell>
        </row>
        <row r="897">
          <cell r="A897">
            <v>893</v>
          </cell>
          <cell r="B897" t="str">
            <v>диск</v>
          </cell>
          <cell r="C897" t="str">
            <v>51401</v>
          </cell>
          <cell r="D897" t="str">
            <v>51401`810`2`0400`0000002</v>
          </cell>
          <cell r="E897" t="str">
            <v>Сбербанк РФ</v>
          </cell>
          <cell r="F897" t="str">
            <v>банк</v>
          </cell>
          <cell r="G897" t="str">
            <v>ВН</v>
          </cell>
          <cell r="H897" t="str">
            <v>1009188</v>
          </cell>
          <cell r="I897">
            <v>37869</v>
          </cell>
          <cell r="J897">
            <v>300000</v>
          </cell>
          <cell r="K897" t="str">
            <v>Рубли РФ</v>
          </cell>
          <cell r="L897" t="str">
            <v>по предъявлении</v>
          </cell>
          <cell r="M897">
            <v>37869</v>
          </cell>
          <cell r="N897">
            <v>0</v>
          </cell>
          <cell r="P897">
            <v>299625</v>
          </cell>
          <cell r="Q897">
            <v>0.99875000000000003</v>
          </cell>
          <cell r="R897">
            <v>299625</v>
          </cell>
          <cell r="S897">
            <v>37875</v>
          </cell>
          <cell r="T897" t="str">
            <v>11/09-01</v>
          </cell>
          <cell r="U897" t="str">
            <v>ООО ПТФ "Квалитет"</v>
          </cell>
          <cell r="V897">
            <v>1</v>
          </cell>
          <cell r="W897">
            <v>300000</v>
          </cell>
          <cell r="X897">
            <v>37876</v>
          </cell>
          <cell r="Y897" t="str">
            <v>12/09-пред</v>
          </cell>
          <cell r="Z897" t="str">
            <v>Сбербанк РФ</v>
          </cell>
          <cell r="AA897">
            <v>375</v>
          </cell>
          <cell r="AB897">
            <v>0.45682102628285359</v>
          </cell>
          <cell r="AC897">
            <v>0.45682102628285359</v>
          </cell>
          <cell r="AD897" t="str">
            <v>предъявлен</v>
          </cell>
          <cell r="AF897" t="str">
            <v/>
          </cell>
          <cell r="AG897" t="str">
            <v/>
          </cell>
          <cell r="AI897" t="str">
            <v/>
          </cell>
        </row>
        <row r="898">
          <cell r="A898">
            <v>894</v>
          </cell>
          <cell r="B898" t="str">
            <v>диск</v>
          </cell>
          <cell r="C898" t="str">
            <v>51401</v>
          </cell>
          <cell r="D898" t="str">
            <v>51401`810`2`0400`0000002</v>
          </cell>
          <cell r="E898" t="str">
            <v>Сбербанк РФ</v>
          </cell>
          <cell r="F898" t="str">
            <v>банк</v>
          </cell>
          <cell r="G898" t="str">
            <v>ВН</v>
          </cell>
          <cell r="H898" t="str">
            <v>1009187</v>
          </cell>
          <cell r="I898">
            <v>37869</v>
          </cell>
          <cell r="J898">
            <v>500000</v>
          </cell>
          <cell r="K898" t="str">
            <v>Рубли РФ</v>
          </cell>
          <cell r="L898" t="str">
            <v>по предъявлении</v>
          </cell>
          <cell r="M898">
            <v>37869</v>
          </cell>
          <cell r="N898">
            <v>0</v>
          </cell>
          <cell r="P898">
            <v>499375</v>
          </cell>
          <cell r="Q898">
            <v>0.99875000000000003</v>
          </cell>
          <cell r="R898">
            <v>499375</v>
          </cell>
          <cell r="S898">
            <v>37875</v>
          </cell>
          <cell r="T898" t="str">
            <v>11/09-01</v>
          </cell>
          <cell r="U898" t="str">
            <v>ООО ПТФ "Квалитет"</v>
          </cell>
          <cell r="V898">
            <v>1</v>
          </cell>
          <cell r="W898">
            <v>500000</v>
          </cell>
          <cell r="X898">
            <v>37876</v>
          </cell>
          <cell r="Y898" t="str">
            <v>12/09-пред</v>
          </cell>
          <cell r="Z898" t="str">
            <v>Сбербанк РФ</v>
          </cell>
          <cell r="AA898">
            <v>625</v>
          </cell>
          <cell r="AB898">
            <v>0.45682102628285359</v>
          </cell>
          <cell r="AC898">
            <v>0.45682102628285359</v>
          </cell>
          <cell r="AD898" t="str">
            <v>предъявлен</v>
          </cell>
          <cell r="AF898" t="str">
            <v/>
          </cell>
          <cell r="AG898" t="str">
            <v/>
          </cell>
          <cell r="AI898" t="str">
            <v/>
          </cell>
        </row>
        <row r="899">
          <cell r="A899">
            <v>895</v>
          </cell>
          <cell r="B899" t="str">
            <v>диск</v>
          </cell>
          <cell r="C899" t="str">
            <v>51401</v>
          </cell>
          <cell r="D899" t="str">
            <v>51401`810`7`0400`0000023</v>
          </cell>
          <cell r="E899" t="str">
            <v>Банк Русский Стандарт</v>
          </cell>
          <cell r="F899" t="str">
            <v>банк</v>
          </cell>
          <cell r="G899" t="str">
            <v>АА</v>
          </cell>
          <cell r="H899" t="str">
            <v>05010448ВД</v>
          </cell>
          <cell r="I899">
            <v>37672</v>
          </cell>
          <cell r="J899">
            <v>2000000</v>
          </cell>
          <cell r="K899" t="str">
            <v>Рубли РФ</v>
          </cell>
          <cell r="L899" t="str">
            <v>15 сентября 2003г.</v>
          </cell>
          <cell r="M899">
            <v>37879</v>
          </cell>
          <cell r="N899">
            <v>0</v>
          </cell>
          <cell r="P899">
            <v>1998138</v>
          </cell>
          <cell r="Q899">
            <v>0.99906899999999998</v>
          </cell>
          <cell r="R899">
            <v>1998138</v>
          </cell>
          <cell r="S899">
            <v>37880</v>
          </cell>
          <cell r="T899" t="str">
            <v>16/09-01</v>
          </cell>
          <cell r="U899" t="str">
            <v>ООО «Легпроминвест»</v>
          </cell>
          <cell r="V899">
            <v>1</v>
          </cell>
          <cell r="W899">
            <v>2000000</v>
          </cell>
          <cell r="X899">
            <v>37881</v>
          </cell>
          <cell r="Y899" t="str">
            <v>17/09-пред</v>
          </cell>
          <cell r="Z899" t="str">
            <v>ЗАО "Банк Русский Стандарт"</v>
          </cell>
          <cell r="AA899">
            <v>1862</v>
          </cell>
          <cell r="AB899">
            <v>0.34013166257785998</v>
          </cell>
          <cell r="AC899">
            <v>0.34013166257785998</v>
          </cell>
          <cell r="AD899" t="str">
            <v>предъявлен</v>
          </cell>
          <cell r="AF899" t="str">
            <v/>
          </cell>
          <cell r="AG899" t="str">
            <v/>
          </cell>
          <cell r="AI899" t="str">
            <v/>
          </cell>
        </row>
        <row r="900">
          <cell r="A900">
            <v>896</v>
          </cell>
          <cell r="B900" t="str">
            <v>диск</v>
          </cell>
          <cell r="C900" t="str">
            <v>51504</v>
          </cell>
          <cell r="D900" t="str">
            <v>51504`810`0`0400`0000015</v>
          </cell>
          <cell r="E900" t="str">
            <v>ЗАО «Компания «Уфаойл»</v>
          </cell>
          <cell r="F900" t="str">
            <v>прочие</v>
          </cell>
          <cell r="G900" t="str">
            <v>---</v>
          </cell>
          <cell r="H900" t="str">
            <v>00003</v>
          </cell>
          <cell r="I900">
            <v>37684</v>
          </cell>
          <cell r="J900">
            <v>1553748.02</v>
          </cell>
          <cell r="K900" t="str">
            <v>Рубли РФ</v>
          </cell>
          <cell r="L900" t="str">
            <v>по предъявлении, но не ранее 17.02.2004г.</v>
          </cell>
          <cell r="M900">
            <v>38034</v>
          </cell>
          <cell r="N900">
            <v>0.18966435132221049</v>
          </cell>
          <cell r="P900">
            <v>1431051.55</v>
          </cell>
          <cell r="Q900">
            <v>0.92103193798438443</v>
          </cell>
          <cell r="R900">
            <v>1431051.55</v>
          </cell>
          <cell r="S900">
            <v>37869</v>
          </cell>
          <cell r="T900" t="str">
            <v>05/09-03</v>
          </cell>
          <cell r="U900" t="str">
            <v>ООО «Фирма «Башкирские инвестиции»</v>
          </cell>
          <cell r="V900">
            <v>0.93901999999999997</v>
          </cell>
          <cell r="W900">
            <v>1459000</v>
          </cell>
          <cell r="X900">
            <v>37925</v>
          </cell>
          <cell r="Y900" t="str">
            <v>31/10-07</v>
          </cell>
          <cell r="Z900" t="str">
            <v>ООО «Легпроминвест»</v>
          </cell>
          <cell r="AA900">
            <v>27948.449999999953</v>
          </cell>
          <cell r="AB900">
            <v>0.18966435132221049</v>
          </cell>
          <cell r="AC900">
            <v>0.12729381025043116</v>
          </cell>
          <cell r="AD900" t="str">
            <v>продан</v>
          </cell>
          <cell r="AF900" t="str">
            <v/>
          </cell>
          <cell r="AG900" t="str">
            <v/>
          </cell>
          <cell r="AI900" t="str">
            <v/>
          </cell>
        </row>
        <row r="901">
          <cell r="A901">
            <v>897</v>
          </cell>
          <cell r="B901" t="str">
            <v>диск</v>
          </cell>
          <cell r="C901" t="str">
            <v>51504</v>
          </cell>
          <cell r="D901" t="str">
            <v>51504`810`0`0400`0000015</v>
          </cell>
          <cell r="E901" t="str">
            <v>ЗАО «Компания «Уфаойл»</v>
          </cell>
          <cell r="F901" t="str">
            <v>прочие</v>
          </cell>
          <cell r="G901" t="str">
            <v>---</v>
          </cell>
          <cell r="H901" t="str">
            <v>00001</v>
          </cell>
          <cell r="I901">
            <v>37664</v>
          </cell>
          <cell r="J901">
            <v>362039.32</v>
          </cell>
          <cell r="K901" t="str">
            <v>Рубли РФ</v>
          </cell>
          <cell r="L901" t="str">
            <v>по предъявлении, но не ранее 12.02.2004г.</v>
          </cell>
          <cell r="M901">
            <v>38029</v>
          </cell>
          <cell r="N901">
            <v>0.18356492404904473</v>
          </cell>
          <cell r="P901">
            <v>335076.76</v>
          </cell>
          <cell r="Q901">
            <v>0.92552587934371333</v>
          </cell>
          <cell r="R901">
            <v>335076.76</v>
          </cell>
          <cell r="S901">
            <v>37869</v>
          </cell>
          <cell r="T901" t="str">
            <v>05/09-03</v>
          </cell>
          <cell r="U901" t="str">
            <v>ООО «Фирма «Башкирские инвестиции»</v>
          </cell>
          <cell r="V901">
            <v>0.943268</v>
          </cell>
          <cell r="W901">
            <v>341500</v>
          </cell>
          <cell r="X901">
            <v>37925</v>
          </cell>
          <cell r="Y901" t="str">
            <v>31/10-07</v>
          </cell>
          <cell r="Z901" t="str">
            <v>ООО «Легпроминвест»</v>
          </cell>
          <cell r="AA901">
            <v>6423.2399999999907</v>
          </cell>
          <cell r="AB901">
            <v>0.18356492404904473</v>
          </cell>
          <cell r="AC901">
            <v>0.12494379113098042</v>
          </cell>
          <cell r="AD901" t="str">
            <v>продан</v>
          </cell>
          <cell r="AF901" t="str">
            <v/>
          </cell>
          <cell r="AG901" t="str">
            <v/>
          </cell>
          <cell r="AI901" t="str">
            <v/>
          </cell>
        </row>
        <row r="902">
          <cell r="A902">
            <v>898</v>
          </cell>
          <cell r="B902" t="str">
            <v>диск</v>
          </cell>
          <cell r="C902" t="str">
            <v>51504</v>
          </cell>
          <cell r="D902" t="str">
            <v>51504`810`0`0400`0000015</v>
          </cell>
          <cell r="E902" t="str">
            <v>ЗАО «Компания «Уфаойл»</v>
          </cell>
          <cell r="F902" t="str">
            <v>прочие</v>
          </cell>
          <cell r="G902" t="str">
            <v>---</v>
          </cell>
          <cell r="H902" t="str">
            <v>00004</v>
          </cell>
          <cell r="I902">
            <v>37712</v>
          </cell>
          <cell r="J902">
            <v>1849006.1</v>
          </cell>
          <cell r="K902" t="str">
            <v>Рубли РФ</v>
          </cell>
          <cell r="L902" t="str">
            <v>по предъявлении, но не ранее 17.02.2004г.</v>
          </cell>
          <cell r="M902">
            <v>38034</v>
          </cell>
          <cell r="N902">
            <v>0.18388270292742895</v>
          </cell>
          <cell r="P902">
            <v>1707103.06</v>
          </cell>
          <cell r="Q902">
            <v>0.92325442301136806</v>
          </cell>
          <cell r="R902">
            <v>1707103.06</v>
          </cell>
          <cell r="S902">
            <v>37869</v>
          </cell>
          <cell r="T902" t="str">
            <v>05/09-03</v>
          </cell>
          <cell r="U902" t="str">
            <v>ООО «Фирма «Башкирские инвестиции»</v>
          </cell>
          <cell r="V902">
            <v>0.94104600000000005</v>
          </cell>
          <cell r="W902">
            <v>1740000</v>
          </cell>
          <cell r="X902">
            <v>37925</v>
          </cell>
          <cell r="Y902" t="str">
            <v>31/10-07</v>
          </cell>
          <cell r="Z902" t="str">
            <v>ООО «Легпроминвест»</v>
          </cell>
          <cell r="AA902">
            <v>32896.939999999944</v>
          </cell>
          <cell r="AB902">
            <v>0.18388270292742895</v>
          </cell>
          <cell r="AC902">
            <v>0.12560316970970836</v>
          </cell>
          <cell r="AD902" t="str">
            <v>продан</v>
          </cell>
          <cell r="AF902" t="str">
            <v/>
          </cell>
          <cell r="AG902" t="str">
            <v/>
          </cell>
          <cell r="AI902" t="str">
            <v/>
          </cell>
        </row>
        <row r="903">
          <cell r="A903">
            <v>899</v>
          </cell>
          <cell r="B903" t="str">
            <v>диск</v>
          </cell>
          <cell r="C903" t="str">
            <v>51504</v>
          </cell>
          <cell r="D903" t="str">
            <v>51504`810`0`0400`0000015</v>
          </cell>
          <cell r="E903" t="str">
            <v>ЗАО «Компания «Уфаойл»</v>
          </cell>
          <cell r="F903" t="str">
            <v>прочие</v>
          </cell>
          <cell r="G903" t="str">
            <v>---</v>
          </cell>
          <cell r="H903" t="str">
            <v>00004</v>
          </cell>
          <cell r="I903">
            <v>37718</v>
          </cell>
          <cell r="J903">
            <v>36909.32</v>
          </cell>
          <cell r="K903" t="str">
            <v>Рубли РФ</v>
          </cell>
          <cell r="L903" t="str">
            <v>по предъявлении, но не ранее 17.02.2004г.</v>
          </cell>
          <cell r="M903">
            <v>38034</v>
          </cell>
          <cell r="N903">
            <v>0.18388290966907006</v>
          </cell>
          <cell r="P903">
            <v>34076.69</v>
          </cell>
          <cell r="Q903">
            <v>0.92325434334742562</v>
          </cell>
          <cell r="R903">
            <v>34076.69</v>
          </cell>
          <cell r="S903">
            <v>37869</v>
          </cell>
          <cell r="T903" t="str">
            <v>05/09-03</v>
          </cell>
          <cell r="U903" t="str">
            <v>ООО «Фирма «Башкирские инвестиции»</v>
          </cell>
          <cell r="V903">
            <v>0.94285099999999999</v>
          </cell>
          <cell r="W903">
            <v>34800</v>
          </cell>
          <cell r="X903">
            <v>37925</v>
          </cell>
          <cell r="Y903" t="str">
            <v>31/10-07</v>
          </cell>
          <cell r="Z903" t="str">
            <v>ООО «Легпроминвест»</v>
          </cell>
          <cell r="AA903">
            <v>723.30999999999767</v>
          </cell>
          <cell r="AB903">
            <v>0.18388290966907006</v>
          </cell>
          <cell r="AC903">
            <v>0.13834768723135915</v>
          </cell>
          <cell r="AD903" t="str">
            <v>продан</v>
          </cell>
          <cell r="AF903" t="str">
            <v/>
          </cell>
          <cell r="AG903" t="str">
            <v/>
          </cell>
          <cell r="AI903" t="str">
            <v/>
          </cell>
        </row>
        <row r="904">
          <cell r="A904">
            <v>900</v>
          </cell>
          <cell r="B904" t="str">
            <v>диск</v>
          </cell>
          <cell r="C904" t="str">
            <v>51504</v>
          </cell>
          <cell r="D904" t="str">
            <v>51504`810`0`0400`0000015</v>
          </cell>
          <cell r="E904" t="str">
            <v>ЗАО «Компания «Уфаойл»</v>
          </cell>
          <cell r="F904" t="str">
            <v>прочие</v>
          </cell>
          <cell r="G904" t="str">
            <v>---</v>
          </cell>
          <cell r="H904" t="str">
            <v>00006</v>
          </cell>
          <cell r="I904">
            <v>37746</v>
          </cell>
          <cell r="J904">
            <v>1761265.54</v>
          </cell>
          <cell r="K904" t="str">
            <v>Рубли РФ</v>
          </cell>
          <cell r="L904" t="str">
            <v>по предъявлении, но не ранее 17.02.2004г.</v>
          </cell>
          <cell r="M904">
            <v>38034</v>
          </cell>
          <cell r="N904">
            <v>0.18388268804907446</v>
          </cell>
          <cell r="P904">
            <v>1626096.21</v>
          </cell>
          <cell r="Q904">
            <v>0.92325442874445829</v>
          </cell>
          <cell r="R904">
            <v>1626096.21</v>
          </cell>
          <cell r="S904">
            <v>37869</v>
          </cell>
          <cell r="T904" t="str">
            <v>05/09-03</v>
          </cell>
          <cell r="U904" t="str">
            <v>ООО «Фирма «Башкирские инвестиции»</v>
          </cell>
          <cell r="V904">
            <v>0.940801</v>
          </cell>
          <cell r="W904">
            <v>1657000</v>
          </cell>
          <cell r="X904">
            <v>37925</v>
          </cell>
          <cell r="Y904" t="str">
            <v>31/10-07</v>
          </cell>
          <cell r="Z904" t="str">
            <v>ООО «Легпроминвест»</v>
          </cell>
          <cell r="AA904">
            <v>30903.790000000037</v>
          </cell>
          <cell r="AB904">
            <v>0.18388268804907446</v>
          </cell>
          <cell r="AC904">
            <v>0.12387119972000758</v>
          </cell>
          <cell r="AD904" t="str">
            <v>продан</v>
          </cell>
          <cell r="AF904" t="str">
            <v/>
          </cell>
          <cell r="AG904" t="str">
            <v/>
          </cell>
          <cell r="AI904" t="str">
            <v/>
          </cell>
        </row>
        <row r="905">
          <cell r="A905">
            <v>901</v>
          </cell>
          <cell r="B905" t="str">
            <v>диск</v>
          </cell>
          <cell r="C905" t="str">
            <v>51504</v>
          </cell>
          <cell r="D905" t="str">
            <v>51504`810`0`0400`0000015</v>
          </cell>
          <cell r="E905" t="str">
            <v>ЗАО «Компания «Уфаойл»</v>
          </cell>
          <cell r="F905" t="str">
            <v>прочие</v>
          </cell>
          <cell r="G905" t="str">
            <v>---</v>
          </cell>
          <cell r="H905" t="str">
            <v>00009</v>
          </cell>
          <cell r="I905">
            <v>37774</v>
          </cell>
          <cell r="J905">
            <v>1796065.95</v>
          </cell>
          <cell r="K905" t="str">
            <v>Рубли РФ</v>
          </cell>
          <cell r="L905" t="str">
            <v>по предъявлении, но не ранее 17.02.2004г.</v>
          </cell>
          <cell r="M905">
            <v>38034</v>
          </cell>
          <cell r="N905">
            <v>0.18388269188479231</v>
          </cell>
          <cell r="P905">
            <v>1658225.84</v>
          </cell>
          <cell r="Q905">
            <v>0.92325442726643758</v>
          </cell>
          <cell r="R905">
            <v>1658225.84</v>
          </cell>
          <cell r="S905">
            <v>37869</v>
          </cell>
          <cell r="T905" t="str">
            <v>05/09-03</v>
          </cell>
          <cell r="U905" t="str">
            <v>ООО «Фирма «Башкирские инвестиции»</v>
          </cell>
          <cell r="V905">
            <v>0.94094500000000003</v>
          </cell>
          <cell r="W905">
            <v>1690000</v>
          </cell>
          <cell r="X905">
            <v>37925</v>
          </cell>
          <cell r="Y905" t="str">
            <v>31/10-07</v>
          </cell>
          <cell r="Z905" t="str">
            <v>ООО «Легпроминвест»</v>
          </cell>
          <cell r="AA905">
            <v>31774.159999999916</v>
          </cell>
          <cell r="AB905">
            <v>0.18388269188479231</v>
          </cell>
          <cell r="AC905">
            <v>0.12489217736124843</v>
          </cell>
          <cell r="AD905" t="str">
            <v>продан</v>
          </cell>
          <cell r="AF905" t="str">
            <v/>
          </cell>
          <cell r="AG905" t="str">
            <v/>
          </cell>
          <cell r="AI905" t="str">
            <v/>
          </cell>
        </row>
        <row r="906">
          <cell r="A906">
            <v>902</v>
          </cell>
          <cell r="B906" t="str">
            <v>диск</v>
          </cell>
          <cell r="C906" t="str">
            <v>51401</v>
          </cell>
          <cell r="D906" t="str">
            <v>51401`810`6`0400`0000026</v>
          </cell>
          <cell r="E906" t="str">
            <v>КБ «Олимпийский»</v>
          </cell>
          <cell r="F906" t="str">
            <v>банк</v>
          </cell>
          <cell r="G906" t="str">
            <v>2ТР</v>
          </cell>
          <cell r="H906" t="str">
            <v>0006551</v>
          </cell>
          <cell r="I906">
            <v>37559</v>
          </cell>
          <cell r="J906">
            <v>1000000</v>
          </cell>
          <cell r="K906" t="str">
            <v>Рубли РФ</v>
          </cell>
          <cell r="L906" t="str">
            <v>по предъявлении, но не ранее 30.04.2004г.</v>
          </cell>
          <cell r="M906">
            <v>38107</v>
          </cell>
          <cell r="N906">
            <v>0.25995085112563737</v>
          </cell>
          <cell r="P906">
            <v>855064.66</v>
          </cell>
          <cell r="Q906">
            <v>0.85506466000000003</v>
          </cell>
          <cell r="R906">
            <v>855064.66</v>
          </cell>
          <cell r="S906">
            <v>37869</v>
          </cell>
          <cell r="T906" t="str">
            <v>05/09-03</v>
          </cell>
          <cell r="U906" t="str">
            <v>ООО «Фирма «Башкирские инвестиции»</v>
          </cell>
          <cell r="V906">
            <v>0.99950000000000006</v>
          </cell>
          <cell r="W906">
            <v>999500</v>
          </cell>
          <cell r="X906">
            <v>38118</v>
          </cell>
          <cell r="Y906" t="str">
            <v>11/05-310</v>
          </cell>
          <cell r="Z906" t="str">
            <v>ОАО АКБ «РУССОБАНК»</v>
          </cell>
          <cell r="AA906">
            <v>144435.33999999997</v>
          </cell>
          <cell r="AB906">
            <v>0.25995085112563737</v>
          </cell>
          <cell r="AC906">
            <v>0.24760991331974996</v>
          </cell>
          <cell r="AD906" t="str">
            <v>продан</v>
          </cell>
          <cell r="AE906">
            <v>1</v>
          </cell>
          <cell r="AF906">
            <v>8550.6466</v>
          </cell>
          <cell r="AG906" t="str">
            <v>51410`810`_`0400`0000902</v>
          </cell>
          <cell r="AI906" t="str">
            <v/>
          </cell>
        </row>
        <row r="907">
          <cell r="A907">
            <v>903</v>
          </cell>
          <cell r="B907" t="str">
            <v>диск</v>
          </cell>
          <cell r="C907" t="str">
            <v>51401</v>
          </cell>
          <cell r="D907" t="str">
            <v>51401`810`6`0400`0000026</v>
          </cell>
          <cell r="E907" t="str">
            <v>КБ «Олимпийский»</v>
          </cell>
          <cell r="F907" t="str">
            <v>банк</v>
          </cell>
          <cell r="G907" t="str">
            <v>2ТР</v>
          </cell>
          <cell r="H907" t="str">
            <v>0006338</v>
          </cell>
          <cell r="I907">
            <v>37551</v>
          </cell>
          <cell r="J907">
            <v>2000000</v>
          </cell>
          <cell r="K907" t="str">
            <v>Рубли РФ</v>
          </cell>
          <cell r="L907" t="str">
            <v>по предъявлении, но не ранее 30.04.2004г.</v>
          </cell>
          <cell r="M907">
            <v>38107</v>
          </cell>
          <cell r="N907">
            <v>0.2599508301498637</v>
          </cell>
          <cell r="P907">
            <v>1710129.34</v>
          </cell>
          <cell r="Q907">
            <v>0.85506467000000008</v>
          </cell>
          <cell r="R907">
            <v>1710129.34</v>
          </cell>
          <cell r="S907">
            <v>37869</v>
          </cell>
          <cell r="T907" t="str">
            <v>05/09-03</v>
          </cell>
          <cell r="U907" t="str">
            <v>ООО «Фирма «Башкирские инвестиции»</v>
          </cell>
          <cell r="V907">
            <v>0.99950000000000006</v>
          </cell>
          <cell r="W907">
            <v>1999000</v>
          </cell>
          <cell r="X907">
            <v>38118</v>
          </cell>
          <cell r="Y907" t="str">
            <v>11/05-310</v>
          </cell>
          <cell r="Z907" t="str">
            <v>ОАО АКБ «РУССОБАНК»</v>
          </cell>
          <cell r="AA907">
            <v>288870.65999999992</v>
          </cell>
          <cell r="AB907">
            <v>0.2599508301498637</v>
          </cell>
          <cell r="AC907">
            <v>0.24760989328064145</v>
          </cell>
          <cell r="AD907" t="str">
            <v>продан</v>
          </cell>
          <cell r="AE907">
            <v>1</v>
          </cell>
          <cell r="AF907">
            <v>17101.293400000002</v>
          </cell>
          <cell r="AG907" t="str">
            <v>51410`810`_`0400`0000903</v>
          </cell>
          <cell r="AI907" t="str">
            <v/>
          </cell>
        </row>
        <row r="908">
          <cell r="A908">
            <v>904</v>
          </cell>
          <cell r="B908" t="str">
            <v>диск</v>
          </cell>
          <cell r="C908" t="str">
            <v>51401</v>
          </cell>
          <cell r="D908" t="str">
            <v>51401`810`6`0400`0000026</v>
          </cell>
          <cell r="E908" t="str">
            <v>КБ «Олимпийский»</v>
          </cell>
          <cell r="F908" t="str">
            <v>банк</v>
          </cell>
          <cell r="G908" t="str">
            <v>2ТР</v>
          </cell>
          <cell r="H908" t="str">
            <v>0006541</v>
          </cell>
          <cell r="I908">
            <v>37559</v>
          </cell>
          <cell r="J908">
            <v>1000000</v>
          </cell>
          <cell r="K908" t="str">
            <v>Рубли РФ</v>
          </cell>
          <cell r="L908" t="str">
            <v>по предъявлении, но не ранее 30.04.2004г.</v>
          </cell>
          <cell r="M908">
            <v>38107</v>
          </cell>
          <cell r="N908">
            <v>0.25995085112563737</v>
          </cell>
          <cell r="P908">
            <v>855064.66</v>
          </cell>
          <cell r="Q908">
            <v>0.85506466000000003</v>
          </cell>
          <cell r="R908">
            <v>855064.66</v>
          </cell>
          <cell r="S908">
            <v>37869</v>
          </cell>
          <cell r="T908" t="str">
            <v>05/09-03</v>
          </cell>
          <cell r="U908" t="str">
            <v>ООО «Фирма «Башкирские инвестиции»</v>
          </cell>
          <cell r="V908">
            <v>0.99950000000000006</v>
          </cell>
          <cell r="W908">
            <v>999500</v>
          </cell>
          <cell r="X908">
            <v>38118</v>
          </cell>
          <cell r="Y908" t="str">
            <v>11/05-310</v>
          </cell>
          <cell r="Z908" t="str">
            <v>ОАО АКБ «РУССОБАНК»</v>
          </cell>
          <cell r="AA908">
            <v>144435.33999999997</v>
          </cell>
          <cell r="AB908">
            <v>0.25995085112563737</v>
          </cell>
          <cell r="AC908">
            <v>0.24760991331974996</v>
          </cell>
          <cell r="AD908" t="str">
            <v>продан</v>
          </cell>
          <cell r="AE908">
            <v>1</v>
          </cell>
          <cell r="AF908">
            <v>8550.6466</v>
          </cell>
          <cell r="AG908" t="str">
            <v>51410`810`_`0400`0000904</v>
          </cell>
          <cell r="AI908" t="str">
            <v/>
          </cell>
        </row>
        <row r="909">
          <cell r="A909">
            <v>905</v>
          </cell>
          <cell r="B909" t="str">
            <v>диск</v>
          </cell>
          <cell r="C909" t="str">
            <v>51402</v>
          </cell>
          <cell r="D909" t="str">
            <v>51402`810`8`0400`0000045</v>
          </cell>
          <cell r="E909" t="str">
            <v>КБ «Олимпийский»</v>
          </cell>
          <cell r="F909" t="str">
            <v>банк</v>
          </cell>
          <cell r="G909" t="str">
            <v>ПРО</v>
          </cell>
          <cell r="H909" t="str">
            <v>0002372</v>
          </cell>
          <cell r="I909" t="str">
            <v>25.09.00</v>
          </cell>
          <cell r="J909">
            <v>3000000</v>
          </cell>
          <cell r="K909" t="str">
            <v>Рубли РФ</v>
          </cell>
          <cell r="L909" t="str">
            <v>по предъявлении, но не ранее 25.09.2003г.</v>
          </cell>
          <cell r="M909">
            <v>37889</v>
          </cell>
          <cell r="N909">
            <v>0.33151535492091011</v>
          </cell>
          <cell r="P909">
            <v>2946476.59</v>
          </cell>
          <cell r="Q909">
            <v>0.98215886333333324</v>
          </cell>
          <cell r="R909">
            <v>2946476.59</v>
          </cell>
          <cell r="S909">
            <v>37869</v>
          </cell>
          <cell r="T909" t="str">
            <v>05/09-01</v>
          </cell>
          <cell r="U909" t="str">
            <v>ОАО АКБ «РУССОБАНК»</v>
          </cell>
          <cell r="V909">
            <v>0.99966699999999997</v>
          </cell>
          <cell r="W909">
            <v>2999000</v>
          </cell>
          <cell r="X909">
            <v>37889</v>
          </cell>
          <cell r="Y909" t="str">
            <v>25/09-04</v>
          </cell>
          <cell r="Z909" t="str">
            <v>ЗАО «ОЛМА-ХОЛДИНГ»</v>
          </cell>
          <cell r="AA909">
            <v>52523.410000000149</v>
          </cell>
          <cell r="AB909">
            <v>0.33151535492091011</v>
          </cell>
          <cell r="AC909">
            <v>0.32532151646926971</v>
          </cell>
          <cell r="AD909" t="str">
            <v>продан</v>
          </cell>
          <cell r="AF909" t="str">
            <v/>
          </cell>
          <cell r="AG909" t="str">
            <v/>
          </cell>
          <cell r="AI909" t="str">
            <v/>
          </cell>
        </row>
        <row r="910">
          <cell r="A910">
            <v>906</v>
          </cell>
          <cell r="B910" t="str">
            <v>диск</v>
          </cell>
          <cell r="C910" t="str">
            <v>51402</v>
          </cell>
          <cell r="D910" t="str">
            <v>51402`810`8`0400`0000045</v>
          </cell>
          <cell r="E910" t="str">
            <v>КБ «Олимпийский»</v>
          </cell>
          <cell r="F910" t="str">
            <v>банк</v>
          </cell>
          <cell r="G910" t="str">
            <v>ПРО</v>
          </cell>
          <cell r="H910" t="str">
            <v>0002374</v>
          </cell>
          <cell r="I910" t="str">
            <v>25.09.00</v>
          </cell>
          <cell r="J910">
            <v>3000000</v>
          </cell>
          <cell r="K910" t="str">
            <v>Рубли РФ</v>
          </cell>
          <cell r="L910" t="str">
            <v>по предъявлении, но не ранее 25.09.2003г.</v>
          </cell>
          <cell r="M910">
            <v>37889</v>
          </cell>
          <cell r="N910">
            <v>0.33151535492091011</v>
          </cell>
          <cell r="P910">
            <v>2946476.59</v>
          </cell>
          <cell r="Q910">
            <v>0.98215886333333324</v>
          </cell>
          <cell r="R910">
            <v>2946476.59</v>
          </cell>
          <cell r="S910">
            <v>37869</v>
          </cell>
          <cell r="T910" t="str">
            <v>05/09-01</v>
          </cell>
          <cell r="U910" t="str">
            <v>ОАО АКБ «РУССОБАНК»</v>
          </cell>
          <cell r="V910">
            <v>0.99966699999999997</v>
          </cell>
          <cell r="W910">
            <v>2999000</v>
          </cell>
          <cell r="X910">
            <v>37889</v>
          </cell>
          <cell r="Y910" t="str">
            <v>25/09-04</v>
          </cell>
          <cell r="Z910" t="str">
            <v>ЗАО «ОЛМА-ХОЛДИНГ»</v>
          </cell>
          <cell r="AA910">
            <v>52523.410000000149</v>
          </cell>
          <cell r="AB910">
            <v>0.33151535492091011</v>
          </cell>
          <cell r="AC910">
            <v>0.32532151646926971</v>
          </cell>
          <cell r="AD910" t="str">
            <v>продан</v>
          </cell>
          <cell r="AF910" t="str">
            <v/>
          </cell>
          <cell r="AG910" t="str">
            <v/>
          </cell>
          <cell r="AI910" t="str">
            <v/>
          </cell>
        </row>
        <row r="911">
          <cell r="A911">
            <v>907</v>
          </cell>
          <cell r="B911" t="str">
            <v>диск</v>
          </cell>
          <cell r="C911" t="str">
            <v>51401</v>
          </cell>
          <cell r="D911" t="str">
            <v>51401`810`6`0400`0000026</v>
          </cell>
          <cell r="E911" t="str">
            <v>КБ «Олимпийский»</v>
          </cell>
          <cell r="F911" t="str">
            <v>банк</v>
          </cell>
          <cell r="G911" t="str">
            <v>2ТР</v>
          </cell>
          <cell r="H911" t="str">
            <v>0006334</v>
          </cell>
          <cell r="I911" t="str">
            <v>22.10.02</v>
          </cell>
          <cell r="J911">
            <v>2000000</v>
          </cell>
          <cell r="K911" t="str">
            <v>Рубли РФ</v>
          </cell>
          <cell r="L911" t="str">
            <v>по предъявлении, но не ранее 30.04.2004г.</v>
          </cell>
          <cell r="M911">
            <v>38107</v>
          </cell>
          <cell r="N911">
            <v>0.319591593192943</v>
          </cell>
          <cell r="P911">
            <v>1655093.11</v>
          </cell>
          <cell r="Q911">
            <v>0.82754655500000007</v>
          </cell>
          <cell r="R911">
            <v>1655093.11</v>
          </cell>
          <cell r="S911">
            <v>37869</v>
          </cell>
          <cell r="T911" t="str">
            <v>05/09-01</v>
          </cell>
          <cell r="U911" t="str">
            <v>ОАО АКБ «РУССОБАНК»</v>
          </cell>
          <cell r="V911">
            <v>0.99950000000000006</v>
          </cell>
          <cell r="W911">
            <v>1999000</v>
          </cell>
          <cell r="X911">
            <v>38118</v>
          </cell>
          <cell r="Y911" t="str">
            <v>11/05-310</v>
          </cell>
          <cell r="Z911" t="str">
            <v>ОАО АКБ «РУССОБАНК»</v>
          </cell>
          <cell r="AA911">
            <v>343906.8899999999</v>
          </cell>
          <cell r="AB911">
            <v>0.319591593192943</v>
          </cell>
          <cell r="AC911">
            <v>0.30458742080454004</v>
          </cell>
          <cell r="AD911" t="str">
            <v>продан</v>
          </cell>
          <cell r="AE911">
            <v>1</v>
          </cell>
          <cell r="AF911">
            <v>16550.931100000002</v>
          </cell>
          <cell r="AG911" t="str">
            <v>51410`810`_`0400`0000907</v>
          </cell>
          <cell r="AI911" t="str">
            <v/>
          </cell>
        </row>
        <row r="912">
          <cell r="A912">
            <v>908</v>
          </cell>
          <cell r="B912" t="str">
            <v>диск</v>
          </cell>
          <cell r="C912" t="str">
            <v>51401</v>
          </cell>
          <cell r="D912" t="str">
            <v>51401`810`6`0400`0000026</v>
          </cell>
          <cell r="E912" t="str">
            <v>КБ «Олимпийский»</v>
          </cell>
          <cell r="F912" t="str">
            <v>банк</v>
          </cell>
          <cell r="G912" t="str">
            <v>2ТР</v>
          </cell>
          <cell r="H912" t="str">
            <v>0006336</v>
          </cell>
          <cell r="I912" t="str">
            <v>22.10.02</v>
          </cell>
          <cell r="J912">
            <v>2000000</v>
          </cell>
          <cell r="K912" t="str">
            <v>Рубли РФ</v>
          </cell>
          <cell r="L912" t="str">
            <v>по предъявлении, но не ранее 30.04.2004г.</v>
          </cell>
          <cell r="M912">
            <v>38107</v>
          </cell>
          <cell r="N912">
            <v>0.319591593192943</v>
          </cell>
          <cell r="P912">
            <v>1655093.11</v>
          </cell>
          <cell r="Q912">
            <v>0.82754655500000007</v>
          </cell>
          <cell r="R912">
            <v>1655093.11</v>
          </cell>
          <cell r="S912">
            <v>37869</v>
          </cell>
          <cell r="T912" t="str">
            <v>05/09-01</v>
          </cell>
          <cell r="U912" t="str">
            <v>ОАО АКБ «РУССОБАНК»</v>
          </cell>
          <cell r="V912">
            <v>0.99950000000000006</v>
          </cell>
          <cell r="W912">
            <v>1999000</v>
          </cell>
          <cell r="X912">
            <v>38118</v>
          </cell>
          <cell r="Y912" t="str">
            <v>11/05-310</v>
          </cell>
          <cell r="Z912" t="str">
            <v>ОАО АКБ «РУССОБАНК»</v>
          </cell>
          <cell r="AA912">
            <v>343906.8899999999</v>
          </cell>
          <cell r="AB912">
            <v>0.319591593192943</v>
          </cell>
          <cell r="AC912">
            <v>0.30458742080454004</v>
          </cell>
          <cell r="AD912" t="str">
            <v>продан</v>
          </cell>
          <cell r="AE912">
            <v>1</v>
          </cell>
          <cell r="AF912">
            <v>16550.931100000002</v>
          </cell>
          <cell r="AG912" t="str">
            <v>51410`810`_`0400`0000908</v>
          </cell>
          <cell r="AI912" t="str">
            <v/>
          </cell>
        </row>
        <row r="913">
          <cell r="A913">
            <v>909</v>
          </cell>
          <cell r="B913" t="str">
            <v>диск</v>
          </cell>
          <cell r="C913" t="str">
            <v>51401</v>
          </cell>
          <cell r="D913" t="str">
            <v>51401`810`6`0400`0000026</v>
          </cell>
          <cell r="E913" t="str">
            <v>КБ «Олимпийский»</v>
          </cell>
          <cell r="F913" t="str">
            <v>банк</v>
          </cell>
          <cell r="G913" t="str">
            <v>2ТР</v>
          </cell>
          <cell r="H913" t="str">
            <v>0006546</v>
          </cell>
          <cell r="I913" t="str">
            <v>30.10.02</v>
          </cell>
          <cell r="J913">
            <v>1000000</v>
          </cell>
          <cell r="K913" t="str">
            <v>Рубли РФ</v>
          </cell>
          <cell r="L913" t="str">
            <v>по предъявлении, но не ранее 30.04.2004г.</v>
          </cell>
          <cell r="M913">
            <v>38107</v>
          </cell>
          <cell r="N913">
            <v>0.31959388857742116</v>
          </cell>
          <cell r="P913">
            <v>827545.53</v>
          </cell>
          <cell r="Q913">
            <v>0.82754552999999997</v>
          </cell>
          <cell r="R913">
            <v>827545.53</v>
          </cell>
          <cell r="S913">
            <v>37869</v>
          </cell>
          <cell r="T913" t="str">
            <v>05/09-01</v>
          </cell>
          <cell r="U913" t="str">
            <v>ОАО АКБ «РУССОБАНК»</v>
          </cell>
          <cell r="V913">
            <v>0.99950000000000006</v>
          </cell>
          <cell r="W913">
            <v>999500</v>
          </cell>
          <cell r="X913">
            <v>38118</v>
          </cell>
          <cell r="Y913" t="str">
            <v>11/05-310</v>
          </cell>
          <cell r="Z913" t="str">
            <v>ОАО АКБ «РУССОБАНК»</v>
          </cell>
          <cell r="AA913">
            <v>171954.46999999997</v>
          </cell>
          <cell r="AB913">
            <v>0.31959388857742116</v>
          </cell>
          <cell r="AC913">
            <v>0.30458961368950016</v>
          </cell>
          <cell r="AD913" t="str">
            <v>продан</v>
          </cell>
          <cell r="AE913">
            <v>1</v>
          </cell>
          <cell r="AF913">
            <v>8275.4552999999996</v>
          </cell>
          <cell r="AG913" t="str">
            <v>51410`810`_`0400`0000909</v>
          </cell>
          <cell r="AI913" t="str">
            <v/>
          </cell>
        </row>
        <row r="914">
          <cell r="A914">
            <v>910</v>
          </cell>
          <cell r="B914" t="str">
            <v>диск</v>
          </cell>
          <cell r="C914" t="str">
            <v>51401</v>
          </cell>
          <cell r="D914" t="str">
            <v>51401`810`1`0400`0000005</v>
          </cell>
          <cell r="E914" t="str">
            <v>ОАО «УралСиб»</v>
          </cell>
          <cell r="F914" t="str">
            <v>банк</v>
          </cell>
          <cell r="G914" t="str">
            <v>0082</v>
          </cell>
          <cell r="H914" t="str">
            <v>0132054</v>
          </cell>
          <cell r="I914">
            <v>37862</v>
          </cell>
          <cell r="J914">
            <v>1000000</v>
          </cell>
          <cell r="K914" t="str">
            <v>Рубли РФ</v>
          </cell>
          <cell r="L914" t="str">
            <v>по предъявлении</v>
          </cell>
          <cell r="M914">
            <v>37862</v>
          </cell>
          <cell r="N914">
            <v>0</v>
          </cell>
          <cell r="P914">
            <v>1000000</v>
          </cell>
          <cell r="Q914">
            <v>1</v>
          </cell>
          <cell r="R914">
            <v>1000000</v>
          </cell>
          <cell r="S914">
            <v>37886</v>
          </cell>
          <cell r="T914" t="str">
            <v>22/09-03</v>
          </cell>
          <cell r="U914" t="str">
            <v>ООО «Легпроминвест»</v>
          </cell>
          <cell r="V914">
            <v>1</v>
          </cell>
          <cell r="W914">
            <v>1000000</v>
          </cell>
          <cell r="X914">
            <v>37886</v>
          </cell>
          <cell r="Y914" t="str">
            <v>22/09-пред</v>
          </cell>
          <cell r="Z914" t="str">
            <v>ОАО «УралСиб»</v>
          </cell>
          <cell r="AA914">
            <v>0</v>
          </cell>
          <cell r="AB914">
            <v>0</v>
          </cell>
          <cell r="AC914">
            <v>0</v>
          </cell>
          <cell r="AD914" t="str">
            <v>предъявлен</v>
          </cell>
          <cell r="AF914" t="str">
            <v/>
          </cell>
          <cell r="AG914" t="str">
            <v/>
          </cell>
          <cell r="AI914" t="str">
            <v/>
          </cell>
        </row>
        <row r="915">
          <cell r="A915">
            <v>911</v>
          </cell>
          <cell r="B915" t="str">
            <v>диск</v>
          </cell>
          <cell r="C915" t="str">
            <v>51406</v>
          </cell>
          <cell r="D915" t="str">
            <v>51406`810`6`0400`0000005</v>
          </cell>
          <cell r="E915" t="str">
            <v>АКБ «Башкомснаббанк»</v>
          </cell>
          <cell r="F915" t="str">
            <v>банк</v>
          </cell>
          <cell r="G915" t="str">
            <v>2001</v>
          </cell>
          <cell r="H915" t="str">
            <v>000664</v>
          </cell>
          <cell r="I915">
            <v>37886</v>
          </cell>
          <cell r="J915">
            <v>2000000</v>
          </cell>
          <cell r="K915" t="str">
            <v>Рубли РФ</v>
          </cell>
          <cell r="L915" t="str">
            <v>21 сентября 2005г.</v>
          </cell>
          <cell r="M915">
            <v>38616</v>
          </cell>
          <cell r="N915">
            <v>0.11378688091920723</v>
          </cell>
          <cell r="P915">
            <v>1629230</v>
          </cell>
          <cell r="Q915">
            <v>0.81461499999999998</v>
          </cell>
          <cell r="R915">
            <v>1629230</v>
          </cell>
          <cell r="S915">
            <v>37886</v>
          </cell>
          <cell r="T915" t="str">
            <v>22/09-04</v>
          </cell>
          <cell r="U915" t="str">
            <v>ОАО АКБ «Башкомснаббанк»</v>
          </cell>
          <cell r="V915">
            <v>0.81481499999999996</v>
          </cell>
          <cell r="W915">
            <v>1629630</v>
          </cell>
          <cell r="X915">
            <v>37886</v>
          </cell>
          <cell r="Y915" t="str">
            <v>22/09-05</v>
          </cell>
          <cell r="Z915" t="str">
            <v>ООО Промышленная группа Горизонт</v>
          </cell>
          <cell r="AA915">
            <v>400</v>
          </cell>
          <cell r="AB915">
            <v>0.11378688091920723</v>
          </cell>
          <cell r="AC915">
            <v>8.9612884614204261E-2</v>
          </cell>
          <cell r="AD915" t="str">
            <v>продан</v>
          </cell>
          <cell r="AF915" t="str">
            <v/>
          </cell>
          <cell r="AG915" t="str">
            <v/>
          </cell>
          <cell r="AI915" t="str">
            <v/>
          </cell>
        </row>
        <row r="916">
          <cell r="A916">
            <v>912</v>
          </cell>
          <cell r="B916" t="str">
            <v>диск</v>
          </cell>
          <cell r="C916" t="str">
            <v>51406</v>
          </cell>
          <cell r="D916" t="str">
            <v>51406`810`6`0400`0000005</v>
          </cell>
          <cell r="E916" t="str">
            <v>АКБ «Башкомснаббанк»</v>
          </cell>
          <cell r="F916" t="str">
            <v>банк</v>
          </cell>
          <cell r="G916" t="str">
            <v>2001</v>
          </cell>
          <cell r="H916" t="str">
            <v>000665</v>
          </cell>
          <cell r="I916">
            <v>37886</v>
          </cell>
          <cell r="J916">
            <v>2000000</v>
          </cell>
          <cell r="K916" t="str">
            <v>Рубли РФ</v>
          </cell>
          <cell r="L916" t="str">
            <v>21 сентября 2005г.</v>
          </cell>
          <cell r="M916">
            <v>38616</v>
          </cell>
          <cell r="N916">
            <v>0.11378688091920723</v>
          </cell>
          <cell r="P916">
            <v>1629230</v>
          </cell>
          <cell r="Q916">
            <v>0.81461499999999998</v>
          </cell>
          <cell r="R916">
            <v>1629230</v>
          </cell>
          <cell r="S916">
            <v>37886</v>
          </cell>
          <cell r="T916" t="str">
            <v>22/09-04</v>
          </cell>
          <cell r="U916" t="str">
            <v>ОАО АКБ «Башкомснаббанк»</v>
          </cell>
          <cell r="V916">
            <v>0.81481499999999996</v>
          </cell>
          <cell r="W916">
            <v>1629630</v>
          </cell>
          <cell r="X916">
            <v>37886</v>
          </cell>
          <cell r="Y916" t="str">
            <v>22/09-05</v>
          </cell>
          <cell r="Z916" t="str">
            <v>ООО Промышленная группа Горизонт</v>
          </cell>
          <cell r="AA916">
            <v>400</v>
          </cell>
          <cell r="AB916">
            <v>0.11378688091920723</v>
          </cell>
          <cell r="AC916">
            <v>8.9612884614204261E-2</v>
          </cell>
          <cell r="AD916" t="str">
            <v>продан</v>
          </cell>
          <cell r="AF916" t="str">
            <v/>
          </cell>
          <cell r="AG916" t="str">
            <v/>
          </cell>
          <cell r="AI916" t="str">
            <v/>
          </cell>
        </row>
        <row r="917">
          <cell r="A917">
            <v>913</v>
          </cell>
          <cell r="B917" t="str">
            <v>диск</v>
          </cell>
          <cell r="C917" t="str">
            <v>51406</v>
          </cell>
          <cell r="D917" t="str">
            <v>51406`810`6`0400`0000005</v>
          </cell>
          <cell r="E917" t="str">
            <v>АКБ «Башкомснаббанк»</v>
          </cell>
          <cell r="F917" t="str">
            <v>банк</v>
          </cell>
          <cell r="G917" t="str">
            <v>2001</v>
          </cell>
          <cell r="H917" t="str">
            <v>000666</v>
          </cell>
          <cell r="I917">
            <v>37886</v>
          </cell>
          <cell r="J917">
            <v>2000000</v>
          </cell>
          <cell r="K917" t="str">
            <v>Рубли РФ</v>
          </cell>
          <cell r="L917" t="str">
            <v>21 сентября 2005г.</v>
          </cell>
          <cell r="M917">
            <v>38616</v>
          </cell>
          <cell r="N917">
            <v>0.11378688091920723</v>
          </cell>
          <cell r="P917">
            <v>1629230</v>
          </cell>
          <cell r="Q917">
            <v>0.81461499999999998</v>
          </cell>
          <cell r="R917">
            <v>1629230</v>
          </cell>
          <cell r="S917">
            <v>37886</v>
          </cell>
          <cell r="T917" t="str">
            <v>22/09-04</v>
          </cell>
          <cell r="U917" t="str">
            <v>ОАО АКБ «Башкомснаббанк»</v>
          </cell>
          <cell r="V917">
            <v>0.81481499999999996</v>
          </cell>
          <cell r="W917">
            <v>1629630</v>
          </cell>
          <cell r="X917">
            <v>37886</v>
          </cell>
          <cell r="Y917" t="str">
            <v>22/09-05</v>
          </cell>
          <cell r="Z917" t="str">
            <v>ООО Промышленная группа Горизонт</v>
          </cell>
          <cell r="AA917">
            <v>400</v>
          </cell>
          <cell r="AB917">
            <v>0.11378688091920723</v>
          </cell>
          <cell r="AC917">
            <v>8.9612884614204261E-2</v>
          </cell>
          <cell r="AD917" t="str">
            <v>продан</v>
          </cell>
          <cell r="AF917" t="str">
            <v/>
          </cell>
          <cell r="AG917" t="str">
            <v/>
          </cell>
          <cell r="AI917" t="str">
            <v/>
          </cell>
        </row>
        <row r="918">
          <cell r="A918">
            <v>914</v>
          </cell>
          <cell r="B918" t="str">
            <v>диск</v>
          </cell>
          <cell r="C918" t="str">
            <v>51406</v>
          </cell>
          <cell r="D918" t="str">
            <v>51406`810`6`0400`0000005</v>
          </cell>
          <cell r="E918" t="str">
            <v>АКБ «Башкомснаббанк»</v>
          </cell>
          <cell r="F918" t="str">
            <v>банк</v>
          </cell>
          <cell r="G918" t="str">
            <v>2001</v>
          </cell>
          <cell r="H918" t="str">
            <v>000667</v>
          </cell>
          <cell r="I918">
            <v>37886</v>
          </cell>
          <cell r="J918">
            <v>2000000</v>
          </cell>
          <cell r="K918" t="str">
            <v>Рубли РФ</v>
          </cell>
          <cell r="L918" t="str">
            <v>21 сентября 2005г.</v>
          </cell>
          <cell r="M918">
            <v>38616</v>
          </cell>
          <cell r="N918">
            <v>0.11378688091920723</v>
          </cell>
          <cell r="P918">
            <v>1629230</v>
          </cell>
          <cell r="Q918">
            <v>0.81461499999999998</v>
          </cell>
          <cell r="R918">
            <v>1629230</v>
          </cell>
          <cell r="S918">
            <v>37886</v>
          </cell>
          <cell r="T918" t="str">
            <v>22/09-04</v>
          </cell>
          <cell r="U918" t="str">
            <v>ОАО АКБ «Башкомснаббанк»</v>
          </cell>
          <cell r="V918">
            <v>0.81481499999999996</v>
          </cell>
          <cell r="W918">
            <v>1629630</v>
          </cell>
          <cell r="X918">
            <v>37886</v>
          </cell>
          <cell r="Y918" t="str">
            <v>22/09-05</v>
          </cell>
          <cell r="Z918" t="str">
            <v>ООО Промышленная группа Горизонт</v>
          </cell>
          <cell r="AA918">
            <v>400</v>
          </cell>
          <cell r="AB918">
            <v>0.11378688091920723</v>
          </cell>
          <cell r="AC918">
            <v>8.9612884614204261E-2</v>
          </cell>
          <cell r="AD918" t="str">
            <v>продан</v>
          </cell>
          <cell r="AF918" t="str">
            <v/>
          </cell>
          <cell r="AG918" t="str">
            <v/>
          </cell>
          <cell r="AI918" t="str">
            <v/>
          </cell>
        </row>
        <row r="919">
          <cell r="A919">
            <v>915</v>
          </cell>
          <cell r="B919" t="str">
            <v>диск</v>
          </cell>
          <cell r="C919" t="str">
            <v>51406</v>
          </cell>
          <cell r="D919" t="str">
            <v>51406`810`6`0400`0000005</v>
          </cell>
          <cell r="E919" t="str">
            <v>АКБ «Башкомснаббанк»</v>
          </cell>
          <cell r="F919" t="str">
            <v>банк</v>
          </cell>
          <cell r="G919" t="str">
            <v>2001</v>
          </cell>
          <cell r="H919" t="str">
            <v>000668</v>
          </cell>
          <cell r="I919">
            <v>37886</v>
          </cell>
          <cell r="J919">
            <v>2000000</v>
          </cell>
          <cell r="K919" t="str">
            <v>Рубли РФ</v>
          </cell>
          <cell r="L919" t="str">
            <v>21 сентября 2005г.</v>
          </cell>
          <cell r="M919">
            <v>38616</v>
          </cell>
          <cell r="N919">
            <v>0.11378688091920723</v>
          </cell>
          <cell r="P919">
            <v>1629230</v>
          </cell>
          <cell r="Q919">
            <v>0.81461499999999998</v>
          </cell>
          <cell r="R919">
            <v>1629230</v>
          </cell>
          <cell r="S919">
            <v>37886</v>
          </cell>
          <cell r="T919" t="str">
            <v>22/09-04</v>
          </cell>
          <cell r="U919" t="str">
            <v>ОАО АКБ «Башкомснаббанк»</v>
          </cell>
          <cell r="V919">
            <v>0.81481499999999996</v>
          </cell>
          <cell r="W919">
            <v>1629630</v>
          </cell>
          <cell r="X919">
            <v>37886</v>
          </cell>
          <cell r="Y919" t="str">
            <v>22/09-05</v>
          </cell>
          <cell r="Z919" t="str">
            <v>ООО Промышленная группа Горизонт</v>
          </cell>
          <cell r="AA919">
            <v>400</v>
          </cell>
          <cell r="AB919">
            <v>0.11378688091920723</v>
          </cell>
          <cell r="AC919">
            <v>8.9612884614204261E-2</v>
          </cell>
          <cell r="AD919" t="str">
            <v>продан</v>
          </cell>
          <cell r="AF919" t="str">
            <v/>
          </cell>
          <cell r="AG919" t="str">
            <v/>
          </cell>
          <cell r="AI919" t="str">
            <v/>
          </cell>
        </row>
        <row r="920">
          <cell r="A920">
            <v>916</v>
          </cell>
          <cell r="B920" t="str">
            <v>диск</v>
          </cell>
          <cell r="C920" t="str">
            <v>51406</v>
          </cell>
          <cell r="D920" t="str">
            <v>51406`810`6`0400`0000005</v>
          </cell>
          <cell r="E920" t="str">
            <v>АКБ «Башкомснаббанк»</v>
          </cell>
          <cell r="F920" t="str">
            <v>банк</v>
          </cell>
          <cell r="G920" t="str">
            <v>2001</v>
          </cell>
          <cell r="H920" t="str">
            <v>000669</v>
          </cell>
          <cell r="I920">
            <v>37886</v>
          </cell>
          <cell r="J920">
            <v>3500000</v>
          </cell>
          <cell r="K920" t="str">
            <v>Рубли РФ</v>
          </cell>
          <cell r="L920" t="str">
            <v>21 сентября 2005г.</v>
          </cell>
          <cell r="M920">
            <v>38616</v>
          </cell>
          <cell r="N920">
            <v>0.11378741911158653</v>
          </cell>
          <cell r="P920">
            <v>2851150</v>
          </cell>
          <cell r="Q920">
            <v>0.81461428571428574</v>
          </cell>
          <cell r="R920">
            <v>2851150</v>
          </cell>
          <cell r="S920">
            <v>37886</v>
          </cell>
          <cell r="T920" t="str">
            <v>22/09-04</v>
          </cell>
          <cell r="U920" t="str">
            <v>ОАО АКБ «Башкомснаббанк»</v>
          </cell>
          <cell r="V920">
            <v>0.81481400000000004</v>
          </cell>
          <cell r="W920">
            <v>2851850</v>
          </cell>
          <cell r="X920">
            <v>37886</v>
          </cell>
          <cell r="Y920" t="str">
            <v>22/09-05</v>
          </cell>
          <cell r="Z920" t="str">
            <v>ООО Промышленная группа Горизонт</v>
          </cell>
          <cell r="AA920">
            <v>700</v>
          </cell>
          <cell r="AB920">
            <v>0.11378741911158653</v>
          </cell>
          <cell r="AC920">
            <v>8.9612963190291633E-2</v>
          </cell>
          <cell r="AD920" t="str">
            <v>продан</v>
          </cell>
          <cell r="AF920" t="str">
            <v/>
          </cell>
          <cell r="AG920" t="str">
            <v/>
          </cell>
          <cell r="AI920" t="str">
            <v/>
          </cell>
        </row>
        <row r="921">
          <cell r="A921">
            <v>917</v>
          </cell>
          <cell r="B921" t="str">
            <v>диск</v>
          </cell>
          <cell r="C921" t="str">
            <v>51503</v>
          </cell>
          <cell r="D921" t="str">
            <v>51503`810`6`0400`0000021</v>
          </cell>
          <cell r="E921" t="str">
            <v>Стерлитамакское ОАО «Продтовары»</v>
          </cell>
          <cell r="F921" t="str">
            <v>прочие</v>
          </cell>
          <cell r="G921" t="str">
            <v>---</v>
          </cell>
          <cell r="H921" t="str">
            <v>0000810</v>
          </cell>
          <cell r="I921">
            <v>37853</v>
          </cell>
          <cell r="J921">
            <v>212602.74</v>
          </cell>
          <cell r="K921" t="str">
            <v>Рубли РФ</v>
          </cell>
          <cell r="L921" t="str">
            <v>по предъявлении, но не ранее 20.11.2003г.</v>
          </cell>
          <cell r="M921">
            <v>37945</v>
          </cell>
          <cell r="N921">
            <v>0.38983051694915222</v>
          </cell>
          <cell r="P921">
            <v>200000</v>
          </cell>
          <cell r="Q921">
            <v>0.94072164827226601</v>
          </cell>
          <cell r="R921">
            <v>200000</v>
          </cell>
          <cell r="S921">
            <v>37886</v>
          </cell>
          <cell r="T921" t="str">
            <v>22/09-06</v>
          </cell>
          <cell r="U921" t="str">
            <v>ООО «Фирма «Башкирские инвестиции»</v>
          </cell>
          <cell r="V921">
            <v>1</v>
          </cell>
          <cell r="W921">
            <v>212602.74</v>
          </cell>
          <cell r="X921">
            <v>37945</v>
          </cell>
          <cell r="Y921" t="str">
            <v>20/11-пред</v>
          </cell>
          <cell r="Z921" t="str">
            <v>Стерлитамакское ОАО «Продтовары»</v>
          </cell>
          <cell r="AA921">
            <v>12602.739999999991</v>
          </cell>
          <cell r="AB921">
            <v>0.38983051694915222</v>
          </cell>
          <cell r="AC921">
            <v>0.38983051694915222</v>
          </cell>
          <cell r="AD921" t="str">
            <v>предъявлен</v>
          </cell>
          <cell r="AE921">
            <v>1</v>
          </cell>
          <cell r="AF921">
            <v>2000</v>
          </cell>
          <cell r="AG921" t="str">
            <v/>
          </cell>
          <cell r="AI921" t="str">
            <v/>
          </cell>
        </row>
        <row r="922">
          <cell r="A922">
            <v>918</v>
          </cell>
          <cell r="B922" t="str">
            <v>диск</v>
          </cell>
          <cell r="C922" t="str">
            <v>51504</v>
          </cell>
          <cell r="D922" t="str">
            <v>51504`810`8`0400`0000011</v>
          </cell>
          <cell r="E922" t="str">
            <v>ООО «Народная компания»</v>
          </cell>
          <cell r="F922" t="str">
            <v>прочие</v>
          </cell>
          <cell r="G922" t="str">
            <v>---</v>
          </cell>
          <cell r="H922" t="str">
            <v>0000801</v>
          </cell>
          <cell r="I922">
            <v>37853</v>
          </cell>
          <cell r="J922">
            <v>494000</v>
          </cell>
          <cell r="K922" t="str">
            <v>Рубли РФ</v>
          </cell>
          <cell r="L922" t="str">
            <v>по предъявлении, но не ранее 28.02.2004г.</v>
          </cell>
          <cell r="M922">
            <v>38616</v>
          </cell>
          <cell r="N922">
            <v>3.1525715515386271E-2</v>
          </cell>
          <cell r="P922">
            <v>464700</v>
          </cell>
          <cell r="Q922">
            <v>0.94068825910931175</v>
          </cell>
          <cell r="R922">
            <v>464700</v>
          </cell>
          <cell r="S922">
            <v>37886</v>
          </cell>
          <cell r="T922" t="str">
            <v>22/09-06</v>
          </cell>
          <cell r="U922" t="str">
            <v>ООО «Фирма «Башкирские инвестиции»</v>
          </cell>
          <cell r="V922">
            <v>0.94068799999999997</v>
          </cell>
          <cell r="W922">
            <v>464700</v>
          </cell>
          <cell r="X922">
            <v>38044</v>
          </cell>
          <cell r="Y922" t="str">
            <v>27/02-10</v>
          </cell>
          <cell r="Z922" t="str">
            <v>ООО "Проф-Трейд"</v>
          </cell>
          <cell r="AA922">
            <v>0</v>
          </cell>
          <cell r="AB922">
            <v>3.1525715515386271E-2</v>
          </cell>
          <cell r="AC922">
            <v>0</v>
          </cell>
          <cell r="AD922" t="str">
            <v>продан</v>
          </cell>
          <cell r="AE922">
            <v>1</v>
          </cell>
          <cell r="AF922">
            <v>4647</v>
          </cell>
          <cell r="AG922" t="str">
            <v/>
          </cell>
          <cell r="AI922" t="str">
            <v/>
          </cell>
        </row>
        <row r="923">
          <cell r="A923">
            <v>919</v>
          </cell>
          <cell r="B923" t="str">
            <v>диск</v>
          </cell>
          <cell r="C923" t="str">
            <v>51504</v>
          </cell>
          <cell r="D923" t="str">
            <v>51504`810`9`0400`0000005</v>
          </cell>
          <cell r="E923" t="str">
            <v>ЗАО «Стройметресурс»</v>
          </cell>
          <cell r="F923" t="str">
            <v>прочие</v>
          </cell>
          <cell r="G923" t="str">
            <v>---</v>
          </cell>
          <cell r="H923" t="str">
            <v>0011101</v>
          </cell>
          <cell r="I923">
            <v>37736</v>
          </cell>
          <cell r="J923">
            <v>1000000</v>
          </cell>
          <cell r="K923" t="str">
            <v>Рубли РФ</v>
          </cell>
          <cell r="L923" t="str">
            <v>По предъявлении, но не ранее 24.12.2003г.</v>
          </cell>
          <cell r="M923">
            <v>37979</v>
          </cell>
          <cell r="N923">
            <v>0.60791879313344543</v>
          </cell>
          <cell r="P923">
            <v>862150</v>
          </cell>
          <cell r="Q923">
            <v>0.86214999999999997</v>
          </cell>
          <cell r="R923">
            <v>862150</v>
          </cell>
          <cell r="S923">
            <v>37883</v>
          </cell>
          <cell r="T923" t="str">
            <v>19/09-01</v>
          </cell>
          <cell r="U923" t="str">
            <v>ЧП Леднев Антон Владимирович</v>
          </cell>
          <cell r="V923">
            <v>0.86229999999999996</v>
          </cell>
          <cell r="W923">
            <v>862300</v>
          </cell>
          <cell r="X923">
            <v>37883</v>
          </cell>
          <cell r="Y923" t="str">
            <v>19/09-02</v>
          </cell>
          <cell r="Z923" t="str">
            <v>ООО "Вэст Протекшн"</v>
          </cell>
          <cell r="AA923">
            <v>150</v>
          </cell>
          <cell r="AB923">
            <v>0.60791879313344543</v>
          </cell>
          <cell r="AC923">
            <v>6.3504030621121615E-2</v>
          </cell>
          <cell r="AD923" t="str">
            <v>продан</v>
          </cell>
          <cell r="AF923" t="str">
            <v/>
          </cell>
          <cell r="AG923" t="str">
            <v/>
          </cell>
          <cell r="AI923" t="str">
            <v/>
          </cell>
        </row>
        <row r="924">
          <cell r="A924">
            <v>920</v>
          </cell>
          <cell r="B924" t="str">
            <v>диск</v>
          </cell>
          <cell r="C924" t="str">
            <v>51504</v>
          </cell>
          <cell r="D924" t="str">
            <v>51504`810`9`0400`0000005</v>
          </cell>
          <cell r="E924" t="str">
            <v>ЗАО «Стройметресурс»</v>
          </cell>
          <cell r="F924" t="str">
            <v>прочие</v>
          </cell>
          <cell r="G924" t="str">
            <v>---</v>
          </cell>
          <cell r="H924" t="str">
            <v>0011102</v>
          </cell>
          <cell r="I924">
            <v>37736</v>
          </cell>
          <cell r="J924">
            <v>1000000</v>
          </cell>
          <cell r="K924" t="str">
            <v>Рубли РФ</v>
          </cell>
          <cell r="L924" t="str">
            <v>По предъявлении, но не ранее 24.12.2003г.</v>
          </cell>
          <cell r="M924">
            <v>37979</v>
          </cell>
          <cell r="N924">
            <v>0.60791879313344543</v>
          </cell>
          <cell r="P924">
            <v>862150</v>
          </cell>
          <cell r="Q924">
            <v>0.86214999999999997</v>
          </cell>
          <cell r="R924">
            <v>862150</v>
          </cell>
          <cell r="S924">
            <v>37883</v>
          </cell>
          <cell r="T924" t="str">
            <v>19/09-01</v>
          </cell>
          <cell r="U924" t="str">
            <v>ЧП Леднев Антон Владимирович</v>
          </cell>
          <cell r="V924">
            <v>0.86229999999999996</v>
          </cell>
          <cell r="W924">
            <v>862300</v>
          </cell>
          <cell r="X924">
            <v>37883</v>
          </cell>
          <cell r="Y924" t="str">
            <v>19/09-02</v>
          </cell>
          <cell r="Z924" t="str">
            <v>ООО "Вэст Протекшн"</v>
          </cell>
          <cell r="AA924">
            <v>150</v>
          </cell>
          <cell r="AB924">
            <v>0.60791879313344543</v>
          </cell>
          <cell r="AC924">
            <v>6.3504030621121615E-2</v>
          </cell>
          <cell r="AD924" t="str">
            <v>продан</v>
          </cell>
          <cell r="AF924" t="str">
            <v/>
          </cell>
          <cell r="AG924" t="str">
            <v/>
          </cell>
          <cell r="AI924" t="str">
            <v/>
          </cell>
        </row>
        <row r="925">
          <cell r="A925">
            <v>921</v>
          </cell>
          <cell r="B925" t="str">
            <v>диск</v>
          </cell>
          <cell r="C925" t="str">
            <v>51504</v>
          </cell>
          <cell r="D925" t="str">
            <v>51504`810`9`0400`0000005</v>
          </cell>
          <cell r="E925" t="str">
            <v>ЗАО «Стройметресурс»</v>
          </cell>
          <cell r="F925" t="str">
            <v>прочие</v>
          </cell>
          <cell r="G925" t="str">
            <v>---</v>
          </cell>
          <cell r="H925" t="str">
            <v>0011103</v>
          </cell>
          <cell r="I925">
            <v>37736</v>
          </cell>
          <cell r="J925">
            <v>1000000</v>
          </cell>
          <cell r="K925" t="str">
            <v>Рубли РФ</v>
          </cell>
          <cell r="L925" t="str">
            <v>По предъявлении, но не ранее 24.12.2003г.</v>
          </cell>
          <cell r="M925">
            <v>37979</v>
          </cell>
          <cell r="N925">
            <v>0.60791879313344543</v>
          </cell>
          <cell r="P925">
            <v>862150</v>
          </cell>
          <cell r="Q925">
            <v>0.86214999999999997</v>
          </cell>
          <cell r="R925">
            <v>862150</v>
          </cell>
          <cell r="S925">
            <v>37883</v>
          </cell>
          <cell r="T925" t="str">
            <v>19/09-01</v>
          </cell>
          <cell r="U925" t="str">
            <v>ЧП Леднев Антон Владимирович</v>
          </cell>
          <cell r="V925">
            <v>0.86229999999999996</v>
          </cell>
          <cell r="W925">
            <v>862300</v>
          </cell>
          <cell r="X925">
            <v>37883</v>
          </cell>
          <cell r="Y925" t="str">
            <v>19/09-02</v>
          </cell>
          <cell r="Z925" t="str">
            <v>ООО "Вэст Протекшн"</v>
          </cell>
          <cell r="AA925">
            <v>150</v>
          </cell>
          <cell r="AB925">
            <v>0.60791879313344543</v>
          </cell>
          <cell r="AC925">
            <v>6.3504030621121615E-2</v>
          </cell>
          <cell r="AD925" t="str">
            <v>продан</v>
          </cell>
          <cell r="AF925" t="str">
            <v/>
          </cell>
          <cell r="AG925" t="str">
            <v/>
          </cell>
          <cell r="AI925" t="str">
            <v/>
          </cell>
        </row>
        <row r="926">
          <cell r="A926">
            <v>922</v>
          </cell>
          <cell r="B926" t="str">
            <v>диск</v>
          </cell>
          <cell r="C926" t="str">
            <v>51504</v>
          </cell>
          <cell r="D926" t="str">
            <v>51504`810`9`0400`0000005</v>
          </cell>
          <cell r="E926" t="str">
            <v>ЗАО «Стройметресурс»</v>
          </cell>
          <cell r="F926" t="str">
            <v>прочие</v>
          </cell>
          <cell r="G926" t="str">
            <v>---</v>
          </cell>
          <cell r="H926" t="str">
            <v>0011104</v>
          </cell>
          <cell r="I926">
            <v>37736</v>
          </cell>
          <cell r="J926">
            <v>1000000</v>
          </cell>
          <cell r="K926" t="str">
            <v>Рубли РФ</v>
          </cell>
          <cell r="L926" t="str">
            <v>По предъявлении, но не ранее 24.12.2003г.</v>
          </cell>
          <cell r="M926">
            <v>37979</v>
          </cell>
          <cell r="N926">
            <v>0.60791879313344543</v>
          </cell>
          <cell r="P926">
            <v>862150</v>
          </cell>
          <cell r="Q926">
            <v>0.86214999999999997</v>
          </cell>
          <cell r="R926">
            <v>862150</v>
          </cell>
          <cell r="S926">
            <v>37883</v>
          </cell>
          <cell r="T926" t="str">
            <v>19/09-01</v>
          </cell>
          <cell r="U926" t="str">
            <v>ЧП Леднев Антон Владимирович</v>
          </cell>
          <cell r="V926">
            <v>0.86229999999999996</v>
          </cell>
          <cell r="W926">
            <v>862300</v>
          </cell>
          <cell r="X926">
            <v>37883</v>
          </cell>
          <cell r="Y926" t="str">
            <v>19/09-02</v>
          </cell>
          <cell r="Z926" t="str">
            <v>ООО "Вэст Протекшн"</v>
          </cell>
          <cell r="AA926">
            <v>150</v>
          </cell>
          <cell r="AB926">
            <v>0.60791879313344543</v>
          </cell>
          <cell r="AC926">
            <v>6.3504030621121615E-2</v>
          </cell>
          <cell r="AD926" t="str">
            <v>продан</v>
          </cell>
          <cell r="AF926" t="str">
            <v/>
          </cell>
          <cell r="AG926" t="str">
            <v/>
          </cell>
          <cell r="AI926" t="str">
            <v/>
          </cell>
        </row>
        <row r="927">
          <cell r="A927">
            <v>923</v>
          </cell>
          <cell r="B927" t="str">
            <v>диск</v>
          </cell>
          <cell r="C927" t="str">
            <v>51504</v>
          </cell>
          <cell r="D927" t="str">
            <v>51504`810`9`0400`0000005</v>
          </cell>
          <cell r="E927" t="str">
            <v>ЗАО «Стройметресурс»</v>
          </cell>
          <cell r="F927" t="str">
            <v>прочие</v>
          </cell>
          <cell r="G927" t="str">
            <v>---</v>
          </cell>
          <cell r="H927" t="str">
            <v>0011105</v>
          </cell>
          <cell r="I927">
            <v>37736</v>
          </cell>
          <cell r="J927">
            <v>1000000</v>
          </cell>
          <cell r="K927" t="str">
            <v>Рубли РФ</v>
          </cell>
          <cell r="L927" t="str">
            <v>По предъявлении, но не ранее 24.12.2003г.</v>
          </cell>
          <cell r="M927">
            <v>37979</v>
          </cell>
          <cell r="N927">
            <v>0.60791879313344543</v>
          </cell>
          <cell r="P927">
            <v>862150</v>
          </cell>
          <cell r="Q927">
            <v>0.86214999999999997</v>
          </cell>
          <cell r="R927">
            <v>862150</v>
          </cell>
          <cell r="S927">
            <v>37883</v>
          </cell>
          <cell r="T927" t="str">
            <v>19/09-01</v>
          </cell>
          <cell r="U927" t="str">
            <v>ЧП Леднев Антон Владимирович</v>
          </cell>
          <cell r="V927">
            <v>0.86229999999999996</v>
          </cell>
          <cell r="W927">
            <v>862300</v>
          </cell>
          <cell r="X927">
            <v>37883</v>
          </cell>
          <cell r="Y927" t="str">
            <v>19/09-02</v>
          </cell>
          <cell r="Z927" t="str">
            <v>ООО "Вэст Протекшн"</v>
          </cell>
          <cell r="AA927">
            <v>150</v>
          </cell>
          <cell r="AB927">
            <v>0.60791879313344543</v>
          </cell>
          <cell r="AC927">
            <v>6.3504030621121615E-2</v>
          </cell>
          <cell r="AD927" t="str">
            <v>продан</v>
          </cell>
          <cell r="AF927" t="str">
            <v/>
          </cell>
          <cell r="AG927" t="str">
            <v/>
          </cell>
          <cell r="AI927" t="str">
            <v/>
          </cell>
        </row>
        <row r="928">
          <cell r="A928">
            <v>924</v>
          </cell>
          <cell r="B928" t="str">
            <v>диск</v>
          </cell>
          <cell r="C928" t="str">
            <v>51504</v>
          </cell>
          <cell r="D928" t="str">
            <v>51504`810`9`0400`0000005</v>
          </cell>
          <cell r="E928" t="str">
            <v>ЗАО «Стройметресурс»</v>
          </cell>
          <cell r="F928" t="str">
            <v>прочие</v>
          </cell>
          <cell r="G928" t="str">
            <v>---</v>
          </cell>
          <cell r="H928" t="str">
            <v>0011106</v>
          </cell>
          <cell r="I928">
            <v>37736</v>
          </cell>
          <cell r="J928">
            <v>1000000</v>
          </cell>
          <cell r="K928" t="str">
            <v>Рубли РФ</v>
          </cell>
          <cell r="L928" t="str">
            <v>По предъявлении, но не ранее 24.12.2003г.</v>
          </cell>
          <cell r="M928">
            <v>37979</v>
          </cell>
          <cell r="N928">
            <v>0.60791879313344543</v>
          </cell>
          <cell r="P928">
            <v>862150</v>
          </cell>
          <cell r="Q928">
            <v>0.86214999999999997</v>
          </cell>
          <cell r="R928">
            <v>862150</v>
          </cell>
          <cell r="S928">
            <v>37883</v>
          </cell>
          <cell r="T928" t="str">
            <v>19/09-01</v>
          </cell>
          <cell r="U928" t="str">
            <v>ЧП Леднев Антон Владимирович</v>
          </cell>
          <cell r="V928">
            <v>0.86229999999999996</v>
          </cell>
          <cell r="W928">
            <v>862300</v>
          </cell>
          <cell r="X928">
            <v>37883</v>
          </cell>
          <cell r="Y928" t="str">
            <v>19/09-02</v>
          </cell>
          <cell r="Z928" t="str">
            <v>ООО "Вэст Протекшн"</v>
          </cell>
          <cell r="AA928">
            <v>150</v>
          </cell>
          <cell r="AB928">
            <v>0.60791879313344543</v>
          </cell>
          <cell r="AC928">
            <v>6.3504030621121615E-2</v>
          </cell>
          <cell r="AD928" t="str">
            <v>продан</v>
          </cell>
          <cell r="AF928" t="str">
            <v/>
          </cell>
          <cell r="AG928" t="str">
            <v/>
          </cell>
          <cell r="AI928" t="str">
            <v/>
          </cell>
        </row>
        <row r="929">
          <cell r="A929">
            <v>925</v>
          </cell>
          <cell r="B929" t="str">
            <v>диск</v>
          </cell>
          <cell r="C929" t="str">
            <v>51504</v>
          </cell>
          <cell r="D929" t="str">
            <v>51504`810`9`0400`0000005</v>
          </cell>
          <cell r="E929" t="str">
            <v>ЗАО «Стройметресурс»</v>
          </cell>
          <cell r="F929" t="str">
            <v>прочие</v>
          </cell>
          <cell r="G929" t="str">
            <v>---</v>
          </cell>
          <cell r="H929" t="str">
            <v>0011107</v>
          </cell>
          <cell r="I929">
            <v>37736</v>
          </cell>
          <cell r="J929">
            <v>1000000</v>
          </cell>
          <cell r="K929" t="str">
            <v>Рубли РФ</v>
          </cell>
          <cell r="L929" t="str">
            <v>По предъявлении, но не ранее 24.12.2003г.</v>
          </cell>
          <cell r="M929">
            <v>37979</v>
          </cell>
          <cell r="N929">
            <v>0.60791879313344543</v>
          </cell>
          <cell r="P929">
            <v>862150</v>
          </cell>
          <cell r="Q929">
            <v>0.86214999999999997</v>
          </cell>
          <cell r="R929">
            <v>862150</v>
          </cell>
          <cell r="S929">
            <v>37883</v>
          </cell>
          <cell r="T929" t="str">
            <v>19/09-01</v>
          </cell>
          <cell r="U929" t="str">
            <v>ЧП Леднев Антон Владимирович</v>
          </cell>
          <cell r="V929">
            <v>0.86229999999999996</v>
          </cell>
          <cell r="W929">
            <v>862300</v>
          </cell>
          <cell r="X929">
            <v>37883</v>
          </cell>
          <cell r="Y929" t="str">
            <v>19/09-02</v>
          </cell>
          <cell r="Z929" t="str">
            <v>ООО "Вэст Протекшн"</v>
          </cell>
          <cell r="AA929">
            <v>150</v>
          </cell>
          <cell r="AB929">
            <v>0.60791879313344543</v>
          </cell>
          <cell r="AC929">
            <v>6.3504030621121615E-2</v>
          </cell>
          <cell r="AD929" t="str">
            <v>продан</v>
          </cell>
          <cell r="AF929" t="str">
            <v/>
          </cell>
          <cell r="AG929" t="str">
            <v/>
          </cell>
          <cell r="AI929" t="str">
            <v/>
          </cell>
        </row>
        <row r="930">
          <cell r="A930">
            <v>926</v>
          </cell>
          <cell r="B930" t="str">
            <v>диск</v>
          </cell>
          <cell r="C930" t="str">
            <v>51501</v>
          </cell>
          <cell r="D930" t="str">
            <v>51501`810`1`0400`0000031</v>
          </cell>
          <cell r="E930" t="str">
            <v>ООО "КОСистем"</v>
          </cell>
          <cell r="F930" t="str">
            <v>прочие</v>
          </cell>
          <cell r="G930" t="str">
            <v>---</v>
          </cell>
          <cell r="H930" t="str">
            <v>0000901</v>
          </cell>
          <cell r="I930">
            <v>37887</v>
          </cell>
          <cell r="J930">
            <v>50000</v>
          </cell>
          <cell r="K930" t="str">
            <v>Рубли РФ</v>
          </cell>
          <cell r="L930" t="str">
            <v>По предъявлении</v>
          </cell>
          <cell r="M930">
            <v>37887</v>
          </cell>
          <cell r="N930">
            <v>0</v>
          </cell>
          <cell r="P930">
            <v>50000</v>
          </cell>
          <cell r="Q930">
            <v>1</v>
          </cell>
          <cell r="R930">
            <v>50000</v>
          </cell>
          <cell r="S930">
            <v>37886</v>
          </cell>
          <cell r="T930" t="str">
            <v>23/09-10</v>
          </cell>
          <cell r="U930" t="str">
            <v>ООО "КОСистем"</v>
          </cell>
          <cell r="V930">
            <v>1</v>
          </cell>
          <cell r="W930">
            <v>50000</v>
          </cell>
          <cell r="X930">
            <v>37887</v>
          </cell>
          <cell r="Y930" t="str">
            <v>23/09-01</v>
          </cell>
          <cell r="Z930" t="str">
            <v>ООО "КОСистем"</v>
          </cell>
          <cell r="AA930">
            <v>0</v>
          </cell>
          <cell r="AB930">
            <v>0</v>
          </cell>
          <cell r="AC930">
            <v>0</v>
          </cell>
          <cell r="AD930" t="str">
            <v>продан</v>
          </cell>
          <cell r="AF930" t="str">
            <v/>
          </cell>
          <cell r="AG930" t="str">
            <v/>
          </cell>
          <cell r="AI930" t="str">
            <v/>
          </cell>
        </row>
        <row r="931">
          <cell r="A931">
            <v>927</v>
          </cell>
          <cell r="B931" t="str">
            <v>диск</v>
          </cell>
          <cell r="C931" t="str">
            <v>51401</v>
          </cell>
          <cell r="D931" t="str">
            <v>51401`810`2`0400`0000002</v>
          </cell>
          <cell r="E931" t="str">
            <v>Сбербанк РФ</v>
          </cell>
          <cell r="F931" t="str">
            <v>банк</v>
          </cell>
          <cell r="G931" t="str">
            <v>ВН</v>
          </cell>
          <cell r="H931" t="str">
            <v>1011223</v>
          </cell>
          <cell r="I931">
            <v>37888</v>
          </cell>
          <cell r="J931">
            <v>150000</v>
          </cell>
          <cell r="K931" t="str">
            <v>Рубли РФ</v>
          </cell>
          <cell r="L931" t="str">
            <v>По предъявлении</v>
          </cell>
          <cell r="M931">
            <v>37888</v>
          </cell>
          <cell r="N931">
            <v>0</v>
          </cell>
          <cell r="P931">
            <v>150000</v>
          </cell>
          <cell r="Q931">
            <v>1</v>
          </cell>
          <cell r="R931">
            <v>150000</v>
          </cell>
          <cell r="S931">
            <v>37888</v>
          </cell>
          <cell r="T931" t="str">
            <v>24/09-02</v>
          </cell>
          <cell r="U931" t="str">
            <v>Сбербанк РФ</v>
          </cell>
          <cell r="V931">
            <v>1.0015000000000001</v>
          </cell>
          <cell r="W931">
            <v>150225</v>
          </cell>
          <cell r="X931">
            <v>37888</v>
          </cell>
          <cell r="Y931" t="str">
            <v>24/09-03</v>
          </cell>
          <cell r="Z931" t="str">
            <v>ООО "Таро"</v>
          </cell>
          <cell r="AA931">
            <v>225</v>
          </cell>
          <cell r="AB931">
            <v>0</v>
          </cell>
          <cell r="AC931">
            <v>0.54749999999999999</v>
          </cell>
          <cell r="AD931" t="str">
            <v>продан</v>
          </cell>
          <cell r="AF931" t="str">
            <v/>
          </cell>
          <cell r="AG931" t="str">
            <v/>
          </cell>
          <cell r="AI931" t="str">
            <v/>
          </cell>
        </row>
        <row r="932">
          <cell r="A932">
            <v>928</v>
          </cell>
          <cell r="B932" t="str">
            <v>диск</v>
          </cell>
          <cell r="C932" t="str">
            <v>51401</v>
          </cell>
          <cell r="D932" t="str">
            <v>51401`810`2`0400`0000002</v>
          </cell>
          <cell r="E932" t="str">
            <v>Сбербанк РФ</v>
          </cell>
          <cell r="F932" t="str">
            <v>банк</v>
          </cell>
          <cell r="G932" t="str">
            <v>ВН</v>
          </cell>
          <cell r="H932" t="str">
            <v>1011224</v>
          </cell>
          <cell r="I932">
            <v>37888</v>
          </cell>
          <cell r="J932">
            <v>150000</v>
          </cell>
          <cell r="K932" t="str">
            <v>Рубли РФ</v>
          </cell>
          <cell r="L932" t="str">
            <v>По предъявлении</v>
          </cell>
          <cell r="M932">
            <v>37888</v>
          </cell>
          <cell r="N932">
            <v>0</v>
          </cell>
          <cell r="P932">
            <v>150000</v>
          </cell>
          <cell r="Q932">
            <v>1</v>
          </cell>
          <cell r="R932">
            <v>150000</v>
          </cell>
          <cell r="S932">
            <v>37888</v>
          </cell>
          <cell r="T932" t="str">
            <v>24/09-02</v>
          </cell>
          <cell r="U932" t="str">
            <v>Сбербанк РФ</v>
          </cell>
          <cell r="V932">
            <v>1.0015000000000001</v>
          </cell>
          <cell r="W932">
            <v>150225</v>
          </cell>
          <cell r="X932">
            <v>37888</v>
          </cell>
          <cell r="Y932" t="str">
            <v>24/09-03</v>
          </cell>
          <cell r="Z932" t="str">
            <v>ООО "Таро"</v>
          </cell>
          <cell r="AA932">
            <v>225</v>
          </cell>
          <cell r="AB932">
            <v>0</v>
          </cell>
          <cell r="AC932">
            <v>0.54749999999999999</v>
          </cell>
          <cell r="AD932" t="str">
            <v>продан</v>
          </cell>
          <cell r="AF932" t="str">
            <v/>
          </cell>
          <cell r="AG932" t="str">
            <v/>
          </cell>
          <cell r="AI932" t="str">
            <v/>
          </cell>
        </row>
        <row r="933">
          <cell r="A933">
            <v>929</v>
          </cell>
          <cell r="B933" t="str">
            <v>диск</v>
          </cell>
          <cell r="C933" t="str">
            <v>51401</v>
          </cell>
          <cell r="D933" t="str">
            <v>51401`810`2`0400`0000002</v>
          </cell>
          <cell r="E933" t="str">
            <v>Сбербанк РФ</v>
          </cell>
          <cell r="F933" t="str">
            <v>банк</v>
          </cell>
          <cell r="G933" t="str">
            <v>ВН</v>
          </cell>
          <cell r="H933" t="str">
            <v>1011225</v>
          </cell>
          <cell r="I933">
            <v>37888</v>
          </cell>
          <cell r="J933">
            <v>150000</v>
          </cell>
          <cell r="K933" t="str">
            <v>Рубли РФ</v>
          </cell>
          <cell r="L933" t="str">
            <v>По предъявлении</v>
          </cell>
          <cell r="M933">
            <v>37888</v>
          </cell>
          <cell r="N933">
            <v>0</v>
          </cell>
          <cell r="P933">
            <v>150000</v>
          </cell>
          <cell r="Q933">
            <v>1</v>
          </cell>
          <cell r="R933">
            <v>150000</v>
          </cell>
          <cell r="S933">
            <v>37888</v>
          </cell>
          <cell r="T933" t="str">
            <v>24/09-02</v>
          </cell>
          <cell r="U933" t="str">
            <v>Сбербанк РФ</v>
          </cell>
          <cell r="V933">
            <v>1.0015000000000001</v>
          </cell>
          <cell r="W933">
            <v>150225</v>
          </cell>
          <cell r="X933">
            <v>37888</v>
          </cell>
          <cell r="Y933" t="str">
            <v>24/09-03</v>
          </cell>
          <cell r="Z933" t="str">
            <v>ООО "Таро"</v>
          </cell>
          <cell r="AA933">
            <v>225</v>
          </cell>
          <cell r="AB933">
            <v>0</v>
          </cell>
          <cell r="AC933">
            <v>0.54749999999999999</v>
          </cell>
          <cell r="AD933" t="str">
            <v>продан</v>
          </cell>
          <cell r="AF933" t="str">
            <v/>
          </cell>
          <cell r="AG933" t="str">
            <v/>
          </cell>
          <cell r="AI933" t="str">
            <v/>
          </cell>
        </row>
        <row r="934">
          <cell r="A934">
            <v>930</v>
          </cell>
          <cell r="B934" t="str">
            <v>диск</v>
          </cell>
          <cell r="C934" t="str">
            <v>51401</v>
          </cell>
          <cell r="D934" t="str">
            <v>51401`810`2`0400`0000002</v>
          </cell>
          <cell r="E934" t="str">
            <v>Сбербанк РФ</v>
          </cell>
          <cell r="F934" t="str">
            <v>банк</v>
          </cell>
          <cell r="G934" t="str">
            <v>ВН</v>
          </cell>
          <cell r="H934" t="str">
            <v>1011226</v>
          </cell>
          <cell r="I934">
            <v>37888</v>
          </cell>
          <cell r="J934">
            <v>150000</v>
          </cell>
          <cell r="K934" t="str">
            <v>Рубли РФ</v>
          </cell>
          <cell r="L934" t="str">
            <v>По предъявлении</v>
          </cell>
          <cell r="M934">
            <v>37888</v>
          </cell>
          <cell r="N934">
            <v>0</v>
          </cell>
          <cell r="P934">
            <v>150000</v>
          </cell>
          <cell r="Q934">
            <v>1</v>
          </cell>
          <cell r="R934">
            <v>150000</v>
          </cell>
          <cell r="S934">
            <v>37888</v>
          </cell>
          <cell r="T934" t="str">
            <v>24/09-02</v>
          </cell>
          <cell r="U934" t="str">
            <v>Сбербанк РФ</v>
          </cell>
          <cell r="V934">
            <v>1.0015000000000001</v>
          </cell>
          <cell r="W934">
            <v>150225</v>
          </cell>
          <cell r="X934">
            <v>37888</v>
          </cell>
          <cell r="Y934" t="str">
            <v>24/09-03</v>
          </cell>
          <cell r="Z934" t="str">
            <v>ООО "Таро"</v>
          </cell>
          <cell r="AA934">
            <v>225</v>
          </cell>
          <cell r="AB934">
            <v>0</v>
          </cell>
          <cell r="AC934">
            <v>0.54749999999999999</v>
          </cell>
          <cell r="AD934" t="str">
            <v>продан</v>
          </cell>
          <cell r="AF934" t="str">
            <v/>
          </cell>
          <cell r="AG934" t="str">
            <v/>
          </cell>
          <cell r="AI934" t="str">
            <v/>
          </cell>
        </row>
        <row r="935">
          <cell r="A935">
            <v>931</v>
          </cell>
          <cell r="B935" t="str">
            <v>диск</v>
          </cell>
          <cell r="C935" t="str">
            <v>51401</v>
          </cell>
          <cell r="D935" t="str">
            <v>51401`810`2`0400`0000002</v>
          </cell>
          <cell r="E935" t="str">
            <v>Сбербанк РФ</v>
          </cell>
          <cell r="F935" t="str">
            <v>банк</v>
          </cell>
          <cell r="G935" t="str">
            <v>ВН</v>
          </cell>
          <cell r="H935" t="str">
            <v>1011227</v>
          </cell>
          <cell r="I935">
            <v>37888</v>
          </cell>
          <cell r="J935">
            <v>150000</v>
          </cell>
          <cell r="K935" t="str">
            <v>Рубли РФ</v>
          </cell>
          <cell r="L935" t="str">
            <v>По предъявлении</v>
          </cell>
          <cell r="M935">
            <v>37888</v>
          </cell>
          <cell r="N935">
            <v>0</v>
          </cell>
          <cell r="P935">
            <v>150000</v>
          </cell>
          <cell r="Q935">
            <v>1</v>
          </cell>
          <cell r="R935">
            <v>150000</v>
          </cell>
          <cell r="S935">
            <v>37888</v>
          </cell>
          <cell r="T935" t="str">
            <v>24/09-02</v>
          </cell>
          <cell r="U935" t="str">
            <v>Сбербанк РФ</v>
          </cell>
          <cell r="V935">
            <v>1.0015000000000001</v>
          </cell>
          <cell r="W935">
            <v>150225</v>
          </cell>
          <cell r="X935">
            <v>37888</v>
          </cell>
          <cell r="Y935" t="str">
            <v>24/09-03</v>
          </cell>
          <cell r="Z935" t="str">
            <v>ООО "Таро"</v>
          </cell>
          <cell r="AA935">
            <v>225</v>
          </cell>
          <cell r="AB935">
            <v>0</v>
          </cell>
          <cell r="AC935">
            <v>0.54749999999999999</v>
          </cell>
          <cell r="AD935" t="str">
            <v>продан</v>
          </cell>
          <cell r="AF935" t="str">
            <v/>
          </cell>
          <cell r="AG935" t="str">
            <v/>
          </cell>
          <cell r="AI935" t="str">
            <v/>
          </cell>
        </row>
        <row r="936">
          <cell r="A936">
            <v>932</v>
          </cell>
          <cell r="B936" t="str">
            <v>диск</v>
          </cell>
          <cell r="C936" t="str">
            <v>51401</v>
          </cell>
          <cell r="D936" t="str">
            <v>51401`810`2`0400`0000002</v>
          </cell>
          <cell r="E936" t="str">
            <v>Сбербанк РФ</v>
          </cell>
          <cell r="F936" t="str">
            <v>банк</v>
          </cell>
          <cell r="G936" t="str">
            <v>ВН</v>
          </cell>
          <cell r="H936" t="str">
            <v>1011228</v>
          </cell>
          <cell r="I936">
            <v>37888</v>
          </cell>
          <cell r="J936">
            <v>150000</v>
          </cell>
          <cell r="K936" t="str">
            <v>Рубли РФ</v>
          </cell>
          <cell r="L936" t="str">
            <v>По предъявлении</v>
          </cell>
          <cell r="M936">
            <v>37888</v>
          </cell>
          <cell r="N936">
            <v>0</v>
          </cell>
          <cell r="P936">
            <v>150000</v>
          </cell>
          <cell r="Q936">
            <v>1</v>
          </cell>
          <cell r="R936">
            <v>150000</v>
          </cell>
          <cell r="S936">
            <v>37888</v>
          </cell>
          <cell r="T936" t="str">
            <v>24/09-02</v>
          </cell>
          <cell r="U936" t="str">
            <v>Сбербанк РФ</v>
          </cell>
          <cell r="V936">
            <v>1.0015000000000001</v>
          </cell>
          <cell r="W936">
            <v>150225</v>
          </cell>
          <cell r="X936">
            <v>37888</v>
          </cell>
          <cell r="Y936" t="str">
            <v>24/09-03</v>
          </cell>
          <cell r="Z936" t="str">
            <v>ООО "Таро"</v>
          </cell>
          <cell r="AA936">
            <v>225</v>
          </cell>
          <cell r="AB936">
            <v>0</v>
          </cell>
          <cell r="AC936">
            <v>0.54749999999999999</v>
          </cell>
          <cell r="AD936" t="str">
            <v>продан</v>
          </cell>
          <cell r="AF936" t="str">
            <v/>
          </cell>
          <cell r="AG936" t="str">
            <v/>
          </cell>
          <cell r="AI936" t="str">
            <v/>
          </cell>
        </row>
        <row r="937">
          <cell r="A937">
            <v>933</v>
          </cell>
          <cell r="B937" t="str">
            <v>диск</v>
          </cell>
          <cell r="C937" t="str">
            <v>51401</v>
          </cell>
          <cell r="D937" t="str">
            <v>51401`810`2`0400`0000002</v>
          </cell>
          <cell r="E937" t="str">
            <v>Сбербанк РФ</v>
          </cell>
          <cell r="F937" t="str">
            <v>банк</v>
          </cell>
          <cell r="G937" t="str">
            <v>ВН</v>
          </cell>
          <cell r="H937" t="str">
            <v>1011229</v>
          </cell>
          <cell r="I937">
            <v>37888</v>
          </cell>
          <cell r="J937">
            <v>150000</v>
          </cell>
          <cell r="K937" t="str">
            <v>Рубли РФ</v>
          </cell>
          <cell r="L937" t="str">
            <v>По предъявлении</v>
          </cell>
          <cell r="M937">
            <v>37888</v>
          </cell>
          <cell r="N937">
            <v>0</v>
          </cell>
          <cell r="P937">
            <v>150000</v>
          </cell>
          <cell r="Q937">
            <v>1</v>
          </cell>
          <cell r="R937">
            <v>150000</v>
          </cell>
          <cell r="S937">
            <v>37888</v>
          </cell>
          <cell r="T937" t="str">
            <v>24/09-02</v>
          </cell>
          <cell r="U937" t="str">
            <v>Сбербанк РФ</v>
          </cell>
          <cell r="V937">
            <v>1.0015000000000001</v>
          </cell>
          <cell r="W937">
            <v>150225</v>
          </cell>
          <cell r="X937">
            <v>37888</v>
          </cell>
          <cell r="Y937" t="str">
            <v>24/09-03</v>
          </cell>
          <cell r="Z937" t="str">
            <v>ООО "Таро"</v>
          </cell>
          <cell r="AA937">
            <v>225</v>
          </cell>
          <cell r="AB937">
            <v>0</v>
          </cell>
          <cell r="AC937">
            <v>0.54749999999999999</v>
          </cell>
          <cell r="AD937" t="str">
            <v>продан</v>
          </cell>
          <cell r="AF937" t="str">
            <v/>
          </cell>
          <cell r="AG937" t="str">
            <v/>
          </cell>
          <cell r="AI937" t="str">
            <v/>
          </cell>
        </row>
        <row r="938">
          <cell r="A938">
            <v>934</v>
          </cell>
          <cell r="B938" t="str">
            <v>диск</v>
          </cell>
          <cell r="C938" t="str">
            <v>51401</v>
          </cell>
          <cell r="D938" t="str">
            <v>51401`810`2`0400`0000002</v>
          </cell>
          <cell r="E938" t="str">
            <v>Сбербанк РФ</v>
          </cell>
          <cell r="F938" t="str">
            <v>банк</v>
          </cell>
          <cell r="G938" t="str">
            <v>ВН</v>
          </cell>
          <cell r="H938" t="str">
            <v>1011230</v>
          </cell>
          <cell r="I938">
            <v>37888</v>
          </cell>
          <cell r="J938">
            <v>150000</v>
          </cell>
          <cell r="K938" t="str">
            <v>Рубли РФ</v>
          </cell>
          <cell r="L938" t="str">
            <v>По предъявлении</v>
          </cell>
          <cell r="M938">
            <v>37888</v>
          </cell>
          <cell r="N938">
            <v>0</v>
          </cell>
          <cell r="P938">
            <v>150000</v>
          </cell>
          <cell r="Q938">
            <v>1</v>
          </cell>
          <cell r="R938">
            <v>150000</v>
          </cell>
          <cell r="S938">
            <v>37888</v>
          </cell>
          <cell r="T938" t="str">
            <v>24/09-02</v>
          </cell>
          <cell r="U938" t="str">
            <v>Сбербанк РФ</v>
          </cell>
          <cell r="V938">
            <v>1.0015000000000001</v>
          </cell>
          <cell r="W938">
            <v>150225</v>
          </cell>
          <cell r="X938">
            <v>37888</v>
          </cell>
          <cell r="Y938" t="str">
            <v>24/09-03</v>
          </cell>
          <cell r="Z938" t="str">
            <v>ООО "Таро"</v>
          </cell>
          <cell r="AA938">
            <v>225</v>
          </cell>
          <cell r="AB938">
            <v>0</v>
          </cell>
          <cell r="AC938">
            <v>0.54749999999999999</v>
          </cell>
          <cell r="AD938" t="str">
            <v>продан</v>
          </cell>
          <cell r="AF938" t="str">
            <v/>
          </cell>
          <cell r="AG938" t="str">
            <v/>
          </cell>
          <cell r="AI938" t="str">
            <v/>
          </cell>
        </row>
        <row r="939">
          <cell r="A939">
            <v>935</v>
          </cell>
          <cell r="B939" t="str">
            <v>диск</v>
          </cell>
          <cell r="C939" t="str">
            <v>51401</v>
          </cell>
          <cell r="D939" t="str">
            <v>51401`810`2`0400`0000002</v>
          </cell>
          <cell r="E939" t="str">
            <v>Сбербанк РФ</v>
          </cell>
          <cell r="F939" t="str">
            <v>банк</v>
          </cell>
          <cell r="G939" t="str">
            <v>ВН</v>
          </cell>
          <cell r="H939" t="str">
            <v>1011231</v>
          </cell>
          <cell r="I939">
            <v>37888</v>
          </cell>
          <cell r="J939">
            <v>150000</v>
          </cell>
          <cell r="K939" t="str">
            <v>Рубли РФ</v>
          </cell>
          <cell r="L939" t="str">
            <v>По предъявлении</v>
          </cell>
          <cell r="M939">
            <v>37888</v>
          </cell>
          <cell r="N939">
            <v>0</v>
          </cell>
          <cell r="P939">
            <v>150000</v>
          </cell>
          <cell r="Q939">
            <v>1</v>
          </cell>
          <cell r="R939">
            <v>150000</v>
          </cell>
          <cell r="S939">
            <v>37888</v>
          </cell>
          <cell r="T939" t="str">
            <v>24/09-02</v>
          </cell>
          <cell r="U939" t="str">
            <v>Сбербанк РФ</v>
          </cell>
          <cell r="V939">
            <v>1.0015000000000001</v>
          </cell>
          <cell r="W939">
            <v>150225</v>
          </cell>
          <cell r="X939">
            <v>37888</v>
          </cell>
          <cell r="Y939" t="str">
            <v>24/09-03</v>
          </cell>
          <cell r="Z939" t="str">
            <v>ООО "Таро"</v>
          </cell>
          <cell r="AA939">
            <v>225</v>
          </cell>
          <cell r="AB939">
            <v>0</v>
          </cell>
          <cell r="AC939">
            <v>0.54749999999999999</v>
          </cell>
          <cell r="AD939" t="str">
            <v>продан</v>
          </cell>
          <cell r="AF939" t="str">
            <v/>
          </cell>
          <cell r="AG939" t="str">
            <v/>
          </cell>
          <cell r="AI939" t="str">
            <v/>
          </cell>
        </row>
        <row r="940">
          <cell r="A940">
            <v>936</v>
          </cell>
          <cell r="B940" t="str">
            <v>диск</v>
          </cell>
          <cell r="C940" t="str">
            <v>51401</v>
          </cell>
          <cell r="D940" t="str">
            <v>51401`810`2`0400`0000002</v>
          </cell>
          <cell r="E940" t="str">
            <v>Сбербанк РФ</v>
          </cell>
          <cell r="F940" t="str">
            <v>банк</v>
          </cell>
          <cell r="G940" t="str">
            <v>ВН</v>
          </cell>
          <cell r="H940" t="str">
            <v>1011232</v>
          </cell>
          <cell r="I940">
            <v>37888</v>
          </cell>
          <cell r="J940">
            <v>150000</v>
          </cell>
          <cell r="K940" t="str">
            <v>Рубли РФ</v>
          </cell>
          <cell r="L940" t="str">
            <v>По предъявлении</v>
          </cell>
          <cell r="M940">
            <v>37888</v>
          </cell>
          <cell r="N940">
            <v>0</v>
          </cell>
          <cell r="P940">
            <v>150000</v>
          </cell>
          <cell r="Q940">
            <v>1</v>
          </cell>
          <cell r="R940">
            <v>150000</v>
          </cell>
          <cell r="S940">
            <v>37888</v>
          </cell>
          <cell r="T940" t="str">
            <v>24/09-02</v>
          </cell>
          <cell r="U940" t="str">
            <v>Сбербанк РФ</v>
          </cell>
          <cell r="V940">
            <v>1.0015000000000001</v>
          </cell>
          <cell r="W940">
            <v>150225</v>
          </cell>
          <cell r="X940">
            <v>37888</v>
          </cell>
          <cell r="Y940" t="str">
            <v>24/09-03</v>
          </cell>
          <cell r="Z940" t="str">
            <v>ООО "Таро"</v>
          </cell>
          <cell r="AA940">
            <v>225</v>
          </cell>
          <cell r="AB940">
            <v>0</v>
          </cell>
          <cell r="AC940">
            <v>0.54749999999999999</v>
          </cell>
          <cell r="AD940" t="str">
            <v>продан</v>
          </cell>
          <cell r="AF940" t="str">
            <v/>
          </cell>
          <cell r="AG940" t="str">
            <v/>
          </cell>
          <cell r="AI940" t="str">
            <v/>
          </cell>
        </row>
        <row r="941">
          <cell r="A941">
            <v>937</v>
          </cell>
          <cell r="B941" t="str">
            <v>диск</v>
          </cell>
          <cell r="C941" t="str">
            <v>51401</v>
          </cell>
          <cell r="D941" t="str">
            <v>51401`810`2`0400`0000002</v>
          </cell>
          <cell r="E941" t="str">
            <v>Сбербанк РФ</v>
          </cell>
          <cell r="F941" t="str">
            <v>банк</v>
          </cell>
          <cell r="G941" t="str">
            <v>ВН</v>
          </cell>
          <cell r="H941" t="str">
            <v>1011218</v>
          </cell>
          <cell r="I941">
            <v>37888</v>
          </cell>
          <cell r="J941">
            <v>1000000</v>
          </cell>
          <cell r="K941" t="str">
            <v>Рубли РФ</v>
          </cell>
          <cell r="L941" t="str">
            <v>По предъявлении</v>
          </cell>
          <cell r="M941">
            <v>37888</v>
          </cell>
          <cell r="N941">
            <v>0</v>
          </cell>
          <cell r="P941">
            <v>1000000</v>
          </cell>
          <cell r="Q941">
            <v>1</v>
          </cell>
          <cell r="R941">
            <v>1000000</v>
          </cell>
          <cell r="S941">
            <v>37888</v>
          </cell>
          <cell r="T941" t="str">
            <v>24/09-04</v>
          </cell>
          <cell r="U941" t="str">
            <v>Сбербанк РФ</v>
          </cell>
          <cell r="V941">
            <v>1</v>
          </cell>
          <cell r="W941">
            <v>1000000</v>
          </cell>
          <cell r="X941">
            <v>37890</v>
          </cell>
          <cell r="Y941" t="str">
            <v>26/09-01</v>
          </cell>
          <cell r="Z941" t="str">
            <v>ЗАО "Болгарцентр"</v>
          </cell>
          <cell r="AA941">
            <v>0</v>
          </cell>
          <cell r="AB941">
            <v>0</v>
          </cell>
          <cell r="AC941">
            <v>0</v>
          </cell>
          <cell r="AD941" t="str">
            <v>обменен</v>
          </cell>
          <cell r="AF941" t="str">
            <v/>
          </cell>
          <cell r="AG941" t="str">
            <v/>
          </cell>
          <cell r="AI941" t="str">
            <v/>
          </cell>
        </row>
        <row r="942">
          <cell r="A942">
            <v>938</v>
          </cell>
          <cell r="B942" t="str">
            <v>диск</v>
          </cell>
          <cell r="C942" t="str">
            <v>51503</v>
          </cell>
          <cell r="D942" t="str">
            <v>51503`810`9`0400`0000022</v>
          </cell>
          <cell r="E942" t="str">
            <v>ЗАО "БолгарЦентр"</v>
          </cell>
          <cell r="F942" t="str">
            <v>прочие</v>
          </cell>
          <cell r="G942" t="str">
            <v>---</v>
          </cell>
          <cell r="H942" t="str">
            <v>0000901</v>
          </cell>
          <cell r="I942">
            <v>37890</v>
          </cell>
          <cell r="J942">
            <v>30000000</v>
          </cell>
          <cell r="K942" t="str">
            <v>Рубли РФ</v>
          </cell>
          <cell r="L942" t="str">
            <v>По предъявлении, но не раннее 01.11.2003г.</v>
          </cell>
          <cell r="M942">
            <v>37926</v>
          </cell>
          <cell r="N942">
            <v>0.11968334270189246</v>
          </cell>
          <cell r="P942">
            <v>29650000</v>
          </cell>
          <cell r="Q942">
            <v>0.98833333333333329</v>
          </cell>
          <cell r="R942">
            <v>29650000</v>
          </cell>
          <cell r="S942">
            <v>37890</v>
          </cell>
          <cell r="T942" t="str">
            <v>26/09-01</v>
          </cell>
          <cell r="U942" t="str">
            <v>ЗАО "Болгарцентр"</v>
          </cell>
          <cell r="V942">
            <v>0.98833300000000002</v>
          </cell>
          <cell r="W942">
            <v>29650000</v>
          </cell>
          <cell r="X942">
            <v>37890</v>
          </cell>
          <cell r="Z942" t="str">
            <v>ЗАО "Болгарцентр"</v>
          </cell>
          <cell r="AA942">
            <v>0</v>
          </cell>
          <cell r="AB942">
            <v>0.11968334270189246</v>
          </cell>
          <cell r="AC942">
            <v>0</v>
          </cell>
          <cell r="AD942" t="str">
            <v>обменен</v>
          </cell>
          <cell r="AF942" t="str">
            <v/>
          </cell>
          <cell r="AG942" t="str">
            <v/>
          </cell>
          <cell r="AI942" t="str">
            <v/>
          </cell>
        </row>
        <row r="943">
          <cell r="A943">
            <v>939</v>
          </cell>
          <cell r="B943" t="str">
            <v>диск</v>
          </cell>
          <cell r="C943" t="str">
            <v>51401</v>
          </cell>
          <cell r="D943" t="str">
            <v>51401`810`2`0400`0000002</v>
          </cell>
          <cell r="E943" t="str">
            <v>Сбербанк РФ</v>
          </cell>
          <cell r="F943" t="str">
            <v>банк</v>
          </cell>
          <cell r="G943" t="str">
            <v>ВН</v>
          </cell>
          <cell r="H943" t="str">
            <v>1011331</v>
          </cell>
          <cell r="I943">
            <v>37893</v>
          </cell>
          <cell r="J943">
            <v>75000</v>
          </cell>
          <cell r="K943" t="str">
            <v>Рубли РФ</v>
          </cell>
          <cell r="L943" t="str">
            <v>По предъявлении</v>
          </cell>
          <cell r="M943">
            <v>37893</v>
          </cell>
          <cell r="N943">
            <v>0</v>
          </cell>
          <cell r="P943">
            <v>75000</v>
          </cell>
          <cell r="Q943">
            <v>1</v>
          </cell>
          <cell r="R943">
            <v>75000</v>
          </cell>
          <cell r="S943">
            <v>37893</v>
          </cell>
          <cell r="T943" t="str">
            <v>29/09-04</v>
          </cell>
          <cell r="U943" t="str">
            <v>Сбербанк РФ</v>
          </cell>
          <cell r="V943">
            <v>1.0027999999999999</v>
          </cell>
          <cell r="W943">
            <v>75210</v>
          </cell>
          <cell r="X943">
            <v>37893</v>
          </cell>
          <cell r="Y943" t="str">
            <v>29/09-08</v>
          </cell>
          <cell r="Z943" t="str">
            <v>ФГУП "СУ №609 при Спецстрое России"</v>
          </cell>
          <cell r="AA943">
            <v>210</v>
          </cell>
          <cell r="AB943">
            <v>0</v>
          </cell>
          <cell r="AC943">
            <v>1.022</v>
          </cell>
          <cell r="AD943" t="str">
            <v>продан</v>
          </cell>
          <cell r="AF943" t="str">
            <v/>
          </cell>
          <cell r="AG943" t="str">
            <v/>
          </cell>
          <cell r="AI943" t="str">
            <v/>
          </cell>
        </row>
        <row r="944">
          <cell r="A944">
            <v>940</v>
          </cell>
          <cell r="B944" t="str">
            <v>диск</v>
          </cell>
          <cell r="C944" t="str">
            <v>51401</v>
          </cell>
          <cell r="D944" t="str">
            <v>51401`810`2`0400`0000002</v>
          </cell>
          <cell r="E944" t="str">
            <v>Сбербанк РФ</v>
          </cell>
          <cell r="F944" t="str">
            <v>банк</v>
          </cell>
          <cell r="G944" t="str">
            <v>ВН</v>
          </cell>
          <cell r="H944" t="str">
            <v>1011329</v>
          </cell>
          <cell r="I944">
            <v>37893</v>
          </cell>
          <cell r="J944">
            <v>150000</v>
          </cell>
          <cell r="K944" t="str">
            <v>Рубли РФ</v>
          </cell>
          <cell r="L944" t="str">
            <v>По предъявлении</v>
          </cell>
          <cell r="M944">
            <v>37893</v>
          </cell>
          <cell r="N944">
            <v>0</v>
          </cell>
          <cell r="P944">
            <v>150000</v>
          </cell>
          <cell r="Q944">
            <v>1</v>
          </cell>
          <cell r="R944">
            <v>150000</v>
          </cell>
          <cell r="S944">
            <v>37893</v>
          </cell>
          <cell r="T944" t="str">
            <v>29/09-04</v>
          </cell>
          <cell r="U944" t="str">
            <v>Сбербанк РФ</v>
          </cell>
          <cell r="V944">
            <v>1.0018</v>
          </cell>
          <cell r="W944">
            <v>150270</v>
          </cell>
          <cell r="X944">
            <v>37893</v>
          </cell>
          <cell r="Y944" t="str">
            <v>29/09-08</v>
          </cell>
          <cell r="Z944" t="str">
            <v>ФГУП "СУ №609 при Спецстрое России"</v>
          </cell>
          <cell r="AA944">
            <v>270</v>
          </cell>
          <cell r="AB944">
            <v>0</v>
          </cell>
          <cell r="AC944">
            <v>0.65700000000000003</v>
          </cell>
          <cell r="AD944" t="str">
            <v>продан</v>
          </cell>
          <cell r="AF944" t="str">
            <v/>
          </cell>
          <cell r="AG944" t="str">
            <v/>
          </cell>
          <cell r="AI944" t="str">
            <v/>
          </cell>
        </row>
        <row r="945">
          <cell r="A945">
            <v>941</v>
          </cell>
          <cell r="B945" t="str">
            <v>диск</v>
          </cell>
          <cell r="C945" t="str">
            <v>51401</v>
          </cell>
          <cell r="D945" t="str">
            <v>51401`810`2`0400`0000002</v>
          </cell>
          <cell r="E945" t="str">
            <v>Сбербанк РФ</v>
          </cell>
          <cell r="F945" t="str">
            <v>банк</v>
          </cell>
          <cell r="G945" t="str">
            <v>ВН</v>
          </cell>
          <cell r="H945" t="str">
            <v>1011330</v>
          </cell>
          <cell r="I945">
            <v>37893</v>
          </cell>
          <cell r="J945">
            <v>75000</v>
          </cell>
          <cell r="K945" t="str">
            <v>Рубли РФ</v>
          </cell>
          <cell r="L945" t="str">
            <v>По предъявлении</v>
          </cell>
          <cell r="M945">
            <v>37893</v>
          </cell>
          <cell r="N945">
            <v>0</v>
          </cell>
          <cell r="P945">
            <v>75000</v>
          </cell>
          <cell r="Q945">
            <v>1</v>
          </cell>
          <cell r="R945">
            <v>75000</v>
          </cell>
          <cell r="S945">
            <v>37893</v>
          </cell>
          <cell r="T945" t="str">
            <v>29/09-04</v>
          </cell>
          <cell r="U945" t="str">
            <v>Сбербанк РФ</v>
          </cell>
          <cell r="V945">
            <v>1.0027999999999999</v>
          </cell>
          <cell r="W945">
            <v>75210</v>
          </cell>
          <cell r="X945">
            <v>37893</v>
          </cell>
          <cell r="Y945" t="str">
            <v>29/09-08</v>
          </cell>
          <cell r="Z945" t="str">
            <v>ФГУП "СУ №609 при Спецстрое России"</v>
          </cell>
          <cell r="AA945">
            <v>210</v>
          </cell>
          <cell r="AB945">
            <v>0</v>
          </cell>
          <cell r="AC945">
            <v>1.022</v>
          </cell>
          <cell r="AD945" t="str">
            <v>продан</v>
          </cell>
          <cell r="AF945" t="str">
            <v/>
          </cell>
          <cell r="AG945" t="str">
            <v/>
          </cell>
          <cell r="AI945" t="str">
            <v/>
          </cell>
        </row>
        <row r="946">
          <cell r="A946">
            <v>942</v>
          </cell>
          <cell r="B946" t="str">
            <v>диск</v>
          </cell>
          <cell r="C946" t="str">
            <v>51401</v>
          </cell>
          <cell r="D946" t="str">
            <v>51401`810`1`0400`0000005</v>
          </cell>
          <cell r="E946" t="str">
            <v>ОАО «УралСиб»</v>
          </cell>
          <cell r="F946" t="str">
            <v>банк</v>
          </cell>
          <cell r="G946" t="str">
            <v>0025</v>
          </cell>
          <cell r="H946" t="str">
            <v>0152503</v>
          </cell>
          <cell r="I946">
            <v>37888</v>
          </cell>
          <cell r="J946">
            <v>200000</v>
          </cell>
          <cell r="K946" t="str">
            <v>Рубли РФ</v>
          </cell>
          <cell r="L946" t="str">
            <v>По предъявлении</v>
          </cell>
          <cell r="M946">
            <v>37888</v>
          </cell>
          <cell r="N946">
            <v>0</v>
          </cell>
          <cell r="P946">
            <v>199000</v>
          </cell>
          <cell r="Q946">
            <v>0.995</v>
          </cell>
          <cell r="R946">
            <v>199000</v>
          </cell>
          <cell r="S946">
            <v>37893</v>
          </cell>
          <cell r="T946" t="str">
            <v>29/09-07</v>
          </cell>
          <cell r="U946" t="str">
            <v>ООО "Универсальный магазин "Чай-Торг"</v>
          </cell>
          <cell r="V946">
            <v>1</v>
          </cell>
          <cell r="W946">
            <v>200000</v>
          </cell>
          <cell r="X946">
            <v>37893</v>
          </cell>
          <cell r="Y946" t="str">
            <v>29/09-пред</v>
          </cell>
          <cell r="Z946" t="str">
            <v>ОАО «УралСиб»</v>
          </cell>
          <cell r="AA946">
            <v>1000</v>
          </cell>
          <cell r="AB946">
            <v>1.8341708542713568</v>
          </cell>
          <cell r="AC946">
            <v>1.8341708542713568</v>
          </cell>
          <cell r="AD946" t="str">
            <v>предъявлен</v>
          </cell>
          <cell r="AF946" t="str">
            <v/>
          </cell>
          <cell r="AG946" t="str">
            <v/>
          </cell>
          <cell r="AI946" t="str">
            <v/>
          </cell>
        </row>
        <row r="947">
          <cell r="A947">
            <v>943</v>
          </cell>
          <cell r="B947" t="str">
            <v>диск</v>
          </cell>
          <cell r="C947" t="str">
            <v>51401</v>
          </cell>
          <cell r="D947" t="str">
            <v>51401`810`4`0400`0000006</v>
          </cell>
          <cell r="E947" t="str">
            <v>ОАО «Социнвестбанк»</v>
          </cell>
          <cell r="F947" t="str">
            <v>банк</v>
          </cell>
          <cell r="G947" t="str">
            <v>БК</v>
          </cell>
          <cell r="H947" t="str">
            <v>0030950</v>
          </cell>
          <cell r="I947">
            <v>37881</v>
          </cell>
          <cell r="J947">
            <v>35500</v>
          </cell>
          <cell r="K947" t="str">
            <v>Рубли РФ</v>
          </cell>
          <cell r="L947" t="str">
            <v>По предъявлении</v>
          </cell>
          <cell r="M947">
            <v>37881</v>
          </cell>
          <cell r="N947">
            <v>0</v>
          </cell>
          <cell r="P947">
            <v>35500</v>
          </cell>
          <cell r="Q947">
            <v>1</v>
          </cell>
          <cell r="R947">
            <v>35500</v>
          </cell>
          <cell r="S947">
            <v>37893</v>
          </cell>
          <cell r="T947" t="str">
            <v>29/09-07</v>
          </cell>
          <cell r="U947" t="str">
            <v>ООО "Универсальный магазин "Чай-Торг"</v>
          </cell>
          <cell r="V947">
            <v>1</v>
          </cell>
          <cell r="W947">
            <v>35500</v>
          </cell>
          <cell r="X947">
            <v>37893</v>
          </cell>
          <cell r="Y947" t="str">
            <v>29/09-предс</v>
          </cell>
          <cell r="Z947" t="str">
            <v>ОАО «Социнвестбанк»</v>
          </cell>
          <cell r="AA947">
            <v>0</v>
          </cell>
          <cell r="AB947">
            <v>0</v>
          </cell>
          <cell r="AC947">
            <v>0</v>
          </cell>
          <cell r="AD947" t="str">
            <v>предъявлен</v>
          </cell>
          <cell r="AF947" t="str">
            <v/>
          </cell>
          <cell r="AG947" t="str">
            <v/>
          </cell>
          <cell r="AI947" t="str">
            <v/>
          </cell>
        </row>
        <row r="948">
          <cell r="A948">
            <v>944</v>
          </cell>
          <cell r="B948" t="str">
            <v>диск</v>
          </cell>
          <cell r="C948" t="str">
            <v>51401</v>
          </cell>
          <cell r="D948" t="str">
            <v>51401`810`4`0400`0000006</v>
          </cell>
          <cell r="E948" t="str">
            <v>ОАО «Социнвестбанк»</v>
          </cell>
          <cell r="F948" t="str">
            <v>банк</v>
          </cell>
          <cell r="G948" t="str">
            <v>БК</v>
          </cell>
          <cell r="H948" t="str">
            <v>0036594</v>
          </cell>
          <cell r="I948">
            <v>37893</v>
          </cell>
          <cell r="J948">
            <v>11000</v>
          </cell>
          <cell r="K948" t="str">
            <v>Рубли РФ</v>
          </cell>
          <cell r="L948" t="str">
            <v>По предъявлении</v>
          </cell>
          <cell r="M948">
            <v>37893</v>
          </cell>
          <cell r="N948">
            <v>0</v>
          </cell>
          <cell r="P948">
            <v>11000</v>
          </cell>
          <cell r="Q948">
            <v>1</v>
          </cell>
          <cell r="R948">
            <v>11000</v>
          </cell>
          <cell r="S948">
            <v>37893</v>
          </cell>
          <cell r="T948" t="str">
            <v>29/09-07</v>
          </cell>
          <cell r="U948" t="str">
            <v>ООО "Универсальный магазин "Чай-Торг"</v>
          </cell>
          <cell r="V948">
            <v>1</v>
          </cell>
          <cell r="W948">
            <v>11000</v>
          </cell>
          <cell r="X948">
            <v>37893</v>
          </cell>
          <cell r="Y948" t="str">
            <v>29/09-предс</v>
          </cell>
          <cell r="Z948" t="str">
            <v>ОАО «Социнвестбанк»</v>
          </cell>
          <cell r="AA948">
            <v>0</v>
          </cell>
          <cell r="AB948">
            <v>0</v>
          </cell>
          <cell r="AC948">
            <v>0</v>
          </cell>
          <cell r="AD948" t="str">
            <v>предъявлен</v>
          </cell>
          <cell r="AF948" t="str">
            <v/>
          </cell>
          <cell r="AG948" t="str">
            <v/>
          </cell>
          <cell r="AI948" t="str">
            <v/>
          </cell>
        </row>
        <row r="949">
          <cell r="A949">
            <v>945</v>
          </cell>
          <cell r="B949" t="str">
            <v>диск</v>
          </cell>
          <cell r="C949" t="str">
            <v>51501</v>
          </cell>
          <cell r="D949" t="str">
            <v>51501`810`1`0400`0000015</v>
          </cell>
          <cell r="E949" t="str">
            <v>ЗАО «Правовед»</v>
          </cell>
          <cell r="F949" t="str">
            <v>прочие</v>
          </cell>
          <cell r="G949" t="str">
            <v>---</v>
          </cell>
          <cell r="H949" t="str">
            <v>0000205</v>
          </cell>
          <cell r="I949">
            <v>37680</v>
          </cell>
          <cell r="J949">
            <v>3360000</v>
          </cell>
          <cell r="K949" t="str">
            <v>Рубли РФ</v>
          </cell>
          <cell r="L949" t="str">
            <v>По предъявлении, но не ранее 28.02.2004г.</v>
          </cell>
          <cell r="M949">
            <v>38045</v>
          </cell>
          <cell r="N949">
            <v>0.28258064516129028</v>
          </cell>
          <cell r="P949">
            <v>3000000</v>
          </cell>
          <cell r="Q949">
            <v>0.8928571428571429</v>
          </cell>
          <cell r="R949">
            <v>3000000</v>
          </cell>
          <cell r="S949">
            <v>37890</v>
          </cell>
          <cell r="T949" t="str">
            <v>26/09-07</v>
          </cell>
          <cell r="U949" t="str">
            <v>ООО «Альта»</v>
          </cell>
          <cell r="V949">
            <v>0.89285700000000001</v>
          </cell>
          <cell r="W949">
            <v>3000000</v>
          </cell>
          <cell r="X949">
            <v>38051</v>
          </cell>
          <cell r="Y949" t="str">
            <v>05/03-05</v>
          </cell>
          <cell r="Z949" t="str">
            <v>ООО "Проф-Трейд"</v>
          </cell>
          <cell r="AA949">
            <v>0</v>
          </cell>
          <cell r="AB949">
            <v>0.28258064516129028</v>
          </cell>
          <cell r="AC949">
            <v>0</v>
          </cell>
          <cell r="AD949" t="str">
            <v>продан</v>
          </cell>
          <cell r="AE949">
            <v>1</v>
          </cell>
          <cell r="AF949">
            <v>30000</v>
          </cell>
          <cell r="AG949" t="str">
            <v/>
          </cell>
          <cell r="AI949" t="str">
            <v/>
          </cell>
        </row>
        <row r="950">
          <cell r="A950">
            <v>946</v>
          </cell>
          <cell r="B950" t="str">
            <v>диск</v>
          </cell>
          <cell r="C950" t="str">
            <v>51504</v>
          </cell>
          <cell r="D950" t="str">
            <v>51504`810`3`0400`0000016</v>
          </cell>
          <cell r="E950" t="str">
            <v>ЗАО «Правовед»</v>
          </cell>
          <cell r="F950" t="str">
            <v>банк</v>
          </cell>
          <cell r="G950" t="str">
            <v>---</v>
          </cell>
          <cell r="H950" t="str">
            <v>0000207</v>
          </cell>
          <cell r="I950">
            <v>37680</v>
          </cell>
          <cell r="J950">
            <v>981120</v>
          </cell>
          <cell r="K950" t="str">
            <v>Рубли РФ</v>
          </cell>
          <cell r="L950" t="str">
            <v>По предъявлении, но не ранее 28.02.2004г.</v>
          </cell>
          <cell r="M950">
            <v>38045</v>
          </cell>
          <cell r="N950">
            <v>0.252812932352727</v>
          </cell>
          <cell r="P950">
            <v>886000</v>
          </cell>
          <cell r="Q950">
            <v>0.90304957599478153</v>
          </cell>
          <cell r="R950">
            <v>886000</v>
          </cell>
          <cell r="S950">
            <v>37890</v>
          </cell>
          <cell r="T950" t="str">
            <v>26/09-07</v>
          </cell>
          <cell r="U950" t="str">
            <v>ООО «Альта»</v>
          </cell>
          <cell r="V950">
            <v>0.90305000000000002</v>
          </cell>
          <cell r="W950">
            <v>886000</v>
          </cell>
          <cell r="X950">
            <v>37893</v>
          </cell>
          <cell r="Y950" t="str">
            <v>29/09-10</v>
          </cell>
          <cell r="Z950" t="str">
            <v>ООО «Альта»</v>
          </cell>
          <cell r="AA950">
            <v>0</v>
          </cell>
          <cell r="AB950">
            <v>0.252812932352727</v>
          </cell>
          <cell r="AC950">
            <v>0</v>
          </cell>
          <cell r="AD950" t="str">
            <v>продан</v>
          </cell>
          <cell r="AF950" t="str">
            <v/>
          </cell>
          <cell r="AG950" t="str">
            <v/>
          </cell>
          <cell r="AI950" t="str">
            <v/>
          </cell>
        </row>
        <row r="951">
          <cell r="A951">
            <v>947</v>
          </cell>
          <cell r="B951" t="str">
            <v>диск</v>
          </cell>
          <cell r="C951" t="str">
            <v>51501</v>
          </cell>
          <cell r="D951" t="str">
            <v>51501`810`1`0400`0000015</v>
          </cell>
          <cell r="E951" t="str">
            <v>ЗАО «Правовед»</v>
          </cell>
          <cell r="F951" t="str">
            <v>прочие</v>
          </cell>
          <cell r="G951" t="str">
            <v>---</v>
          </cell>
          <cell r="H951" t="str">
            <v>0000206</v>
          </cell>
          <cell r="I951">
            <v>37680</v>
          </cell>
          <cell r="J951">
            <v>1120000</v>
          </cell>
          <cell r="K951" t="str">
            <v>Рубли РФ</v>
          </cell>
          <cell r="L951" t="str">
            <v>По предъявлении, но не ранее 28.02.2004г.</v>
          </cell>
          <cell r="M951">
            <v>38045</v>
          </cell>
          <cell r="N951">
            <v>0.28258064516129028</v>
          </cell>
          <cell r="P951">
            <v>1000000</v>
          </cell>
          <cell r="Q951">
            <v>0.8928571428571429</v>
          </cell>
          <cell r="R951">
            <v>1000000</v>
          </cell>
          <cell r="S951">
            <v>37890</v>
          </cell>
          <cell r="T951" t="str">
            <v>26/09-07</v>
          </cell>
          <cell r="U951" t="str">
            <v>ООО «Альта»</v>
          </cell>
          <cell r="V951">
            <v>0.89285700000000001</v>
          </cell>
          <cell r="W951">
            <v>1000000</v>
          </cell>
          <cell r="X951">
            <v>38051</v>
          </cell>
          <cell r="Y951" t="str">
            <v>05/03-05</v>
          </cell>
          <cell r="Z951" t="str">
            <v>ООО "Проф-Трейд"</v>
          </cell>
          <cell r="AA951">
            <v>0</v>
          </cell>
          <cell r="AB951">
            <v>0.28258064516129028</v>
          </cell>
          <cell r="AC951">
            <v>0</v>
          </cell>
          <cell r="AD951" t="str">
            <v>продан</v>
          </cell>
          <cell r="AE951">
            <v>1</v>
          </cell>
          <cell r="AF951">
            <v>10000</v>
          </cell>
          <cell r="AG951" t="str">
            <v/>
          </cell>
          <cell r="AI951" t="str">
            <v/>
          </cell>
        </row>
        <row r="952">
          <cell r="A952">
            <v>948</v>
          </cell>
          <cell r="B952" t="str">
            <v>диск</v>
          </cell>
          <cell r="C952" t="str">
            <v>51501</v>
          </cell>
          <cell r="D952" t="str">
            <v>51501`810`2`0400`0000009</v>
          </cell>
          <cell r="E952" t="str">
            <v>ООО «Проект-Инжиниринг»</v>
          </cell>
          <cell r="F952" t="str">
            <v>прочие</v>
          </cell>
          <cell r="G952" t="str">
            <v>---</v>
          </cell>
          <cell r="H952" t="str">
            <v>0000001</v>
          </cell>
          <cell r="I952">
            <v>37497</v>
          </cell>
          <cell r="J952">
            <v>995529.48</v>
          </cell>
          <cell r="K952" t="str">
            <v>Рубли РФ</v>
          </cell>
          <cell r="L952" t="str">
            <v>По предъявлении</v>
          </cell>
          <cell r="M952">
            <v>37497</v>
          </cell>
          <cell r="N952">
            <v>0</v>
          </cell>
          <cell r="P952">
            <v>995529.48</v>
          </cell>
          <cell r="Q952">
            <v>1</v>
          </cell>
          <cell r="R952">
            <v>995529.48</v>
          </cell>
          <cell r="S952">
            <v>37890</v>
          </cell>
          <cell r="T952" t="str">
            <v>26/09-07</v>
          </cell>
          <cell r="U952" t="str">
            <v>ООО «Альта»</v>
          </cell>
          <cell r="V952">
            <v>1</v>
          </cell>
          <cell r="W952">
            <v>995529.48</v>
          </cell>
          <cell r="X952">
            <v>37893</v>
          </cell>
          <cell r="Y952" t="str">
            <v>29/09-10</v>
          </cell>
          <cell r="Z952" t="str">
            <v>ООО «Альта»</v>
          </cell>
          <cell r="AA952">
            <v>0</v>
          </cell>
          <cell r="AB952">
            <v>0</v>
          </cell>
          <cell r="AC952">
            <v>0</v>
          </cell>
          <cell r="AD952" t="str">
            <v>продан</v>
          </cell>
          <cell r="AF952" t="str">
            <v/>
          </cell>
          <cell r="AG952" t="str">
            <v/>
          </cell>
          <cell r="AI952" t="str">
            <v/>
          </cell>
        </row>
        <row r="953">
          <cell r="A953">
            <v>949</v>
          </cell>
          <cell r="B953" t="str">
            <v>диск</v>
          </cell>
          <cell r="C953" t="str">
            <v>51503</v>
          </cell>
          <cell r="D953" t="str">
            <v>51503`810`2`0400`0000023</v>
          </cell>
          <cell r="E953" t="str">
            <v>ЧП Усиева Зиля Ахнафовна</v>
          </cell>
          <cell r="F953" t="str">
            <v>прочие</v>
          </cell>
          <cell r="G953" t="str">
            <v>---</v>
          </cell>
          <cell r="H953" t="str">
            <v>0000901</v>
          </cell>
          <cell r="I953">
            <v>37894</v>
          </cell>
          <cell r="J953">
            <v>109860</v>
          </cell>
          <cell r="K953" t="str">
            <v>Рубли РФ</v>
          </cell>
          <cell r="L953" t="str">
            <v>По предъявлении, но не ранее 19.12.2003г.</v>
          </cell>
          <cell r="M953">
            <v>37974</v>
          </cell>
          <cell r="N953">
            <v>0.44986249999999994</v>
          </cell>
          <cell r="P953">
            <v>100000</v>
          </cell>
          <cell r="Q953">
            <v>0.91024940833788459</v>
          </cell>
          <cell r="R953">
            <v>100000</v>
          </cell>
          <cell r="S953">
            <v>37894</v>
          </cell>
          <cell r="T953" t="str">
            <v>30/09-01</v>
          </cell>
          <cell r="U953" t="str">
            <v>ЧП Усиева Зиля Ахнафовна</v>
          </cell>
          <cell r="V953">
            <v>1</v>
          </cell>
          <cell r="W953">
            <v>109860</v>
          </cell>
          <cell r="X953">
            <v>37972</v>
          </cell>
          <cell r="Y953" t="str">
            <v/>
          </cell>
          <cell r="Z953" t="str">
            <v>ЧП Усиева Зиля Ахнафовна</v>
          </cell>
          <cell r="AA953">
            <v>9860</v>
          </cell>
          <cell r="AB953">
            <v>0.44986249999999994</v>
          </cell>
          <cell r="AC953">
            <v>0.46139743589743587</v>
          </cell>
          <cell r="AD953" t="str">
            <v>предъявлен</v>
          </cell>
          <cell r="AE953">
            <v>1</v>
          </cell>
          <cell r="AF953">
            <v>1000</v>
          </cell>
          <cell r="AG953" t="str">
            <v/>
          </cell>
          <cell r="AI953" t="str">
            <v/>
          </cell>
        </row>
        <row r="954">
          <cell r="A954">
            <v>950</v>
          </cell>
          <cell r="B954" t="str">
            <v>диск</v>
          </cell>
          <cell r="C954" t="str">
            <v>51504</v>
          </cell>
          <cell r="D954" t="str">
            <v>51504`810`6`0400`0000017</v>
          </cell>
          <cell r="E954" t="str">
            <v>ООО «Альта»</v>
          </cell>
          <cell r="F954" t="str">
            <v>прочие</v>
          </cell>
          <cell r="G954" t="str">
            <v>---</v>
          </cell>
          <cell r="H954" t="str">
            <v>0000901</v>
          </cell>
          <cell r="I954">
            <v>37893</v>
          </cell>
          <cell r="J954">
            <v>2240000</v>
          </cell>
          <cell r="K954" t="str">
            <v>Рубли РФ</v>
          </cell>
          <cell r="L954" t="str">
            <v>По предъявлении, но не ранее 28.02.2004г.</v>
          </cell>
          <cell r="M954">
            <v>38045</v>
          </cell>
          <cell r="N954">
            <v>0.28815789473684211</v>
          </cell>
          <cell r="P954">
            <v>2000000</v>
          </cell>
          <cell r="Q954">
            <v>0.8928571428571429</v>
          </cell>
          <cell r="R954">
            <v>2000000</v>
          </cell>
          <cell r="S954">
            <v>37893</v>
          </cell>
          <cell r="T954" t="str">
            <v>29/09-09</v>
          </cell>
          <cell r="U954" t="str">
            <v>ООО «Альта»</v>
          </cell>
          <cell r="V954">
            <v>0.89285700000000001</v>
          </cell>
          <cell r="W954">
            <v>2000000</v>
          </cell>
          <cell r="X954">
            <v>37981</v>
          </cell>
          <cell r="Y954" t="str">
            <v>26/12-15</v>
          </cell>
          <cell r="Z954" t="str">
            <v>ООО «Альта»</v>
          </cell>
          <cell r="AA954">
            <v>0</v>
          </cell>
          <cell r="AB954">
            <v>0.28815789473684211</v>
          </cell>
          <cell r="AC954">
            <v>0</v>
          </cell>
          <cell r="AD954" t="str">
            <v>обменен</v>
          </cell>
          <cell r="AE954">
            <v>1</v>
          </cell>
          <cell r="AF954">
            <v>20000</v>
          </cell>
          <cell r="AG954" t="str">
            <v/>
          </cell>
          <cell r="AI954" t="str">
            <v/>
          </cell>
        </row>
        <row r="955">
          <cell r="A955">
            <v>951</v>
          </cell>
          <cell r="B955" t="str">
            <v>диск</v>
          </cell>
          <cell r="C955" t="str">
            <v>51401</v>
          </cell>
          <cell r="D955" t="str">
            <v>51401`810`9`0400`0000027</v>
          </cell>
          <cell r="E955" t="str">
            <v>Банк Внешней Торговли ВНЕШТОРГБАНК</v>
          </cell>
          <cell r="F955" t="str">
            <v>банк</v>
          </cell>
          <cell r="G955" t="str">
            <v>---</v>
          </cell>
          <cell r="H955" t="str">
            <v>000005</v>
          </cell>
          <cell r="I955">
            <v>37894</v>
          </cell>
          <cell r="J955">
            <v>136682.03</v>
          </cell>
          <cell r="K955" t="str">
            <v>Рубли РФ</v>
          </cell>
          <cell r="L955" t="str">
            <v>По предъявлении</v>
          </cell>
          <cell r="M955">
            <v>37894</v>
          </cell>
          <cell r="N955">
            <v>0</v>
          </cell>
          <cell r="P955">
            <v>135400</v>
          </cell>
          <cell r="Q955">
            <v>0.99062034709317681</v>
          </cell>
          <cell r="R955">
            <v>135400</v>
          </cell>
          <cell r="S955">
            <v>37894</v>
          </cell>
          <cell r="T955" t="str">
            <v>30/09-02</v>
          </cell>
          <cell r="U955" t="str">
            <v>Гарифуллина Елена Сергеевна</v>
          </cell>
          <cell r="V955">
            <v>1</v>
          </cell>
          <cell r="W955">
            <v>136682.03</v>
          </cell>
          <cell r="X955">
            <v>37895</v>
          </cell>
          <cell r="Y955" t="str">
            <v>01/10-03</v>
          </cell>
          <cell r="Z955" t="str">
            <v>Гарифуллина Елена Сергеевна</v>
          </cell>
          <cell r="AA955">
            <v>1282.0299999999988</v>
          </cell>
          <cell r="AB955">
            <v>3.455989290989657</v>
          </cell>
          <cell r="AC955">
            <v>3.455989290989657</v>
          </cell>
          <cell r="AD955" t="str">
            <v>продан</v>
          </cell>
          <cell r="AF955" t="str">
            <v/>
          </cell>
          <cell r="AG955" t="str">
            <v/>
          </cell>
          <cell r="AI955" t="str">
            <v/>
          </cell>
        </row>
        <row r="956">
          <cell r="A956">
            <v>952</v>
          </cell>
          <cell r="B956" t="str">
            <v>диск</v>
          </cell>
          <cell r="C956" t="str">
            <v>51401</v>
          </cell>
          <cell r="D956" t="str">
            <v>51401`810`1`0400`0000005</v>
          </cell>
          <cell r="E956" t="str">
            <v>ОАО «УралСиб»</v>
          </cell>
          <cell r="F956" t="str">
            <v>банк</v>
          </cell>
          <cell r="G956" t="str">
            <v>0081</v>
          </cell>
          <cell r="H956" t="str">
            <v>0132937</v>
          </cell>
          <cell r="I956">
            <v>37893</v>
          </cell>
          <cell r="J956">
            <v>150000</v>
          </cell>
          <cell r="K956" t="str">
            <v>Рубли РФ</v>
          </cell>
          <cell r="L956" t="str">
            <v>По предъявлении</v>
          </cell>
          <cell r="M956">
            <v>37893</v>
          </cell>
          <cell r="N956">
            <v>0</v>
          </cell>
          <cell r="P956">
            <v>149250</v>
          </cell>
          <cell r="Q956">
            <v>0.995</v>
          </cell>
          <cell r="R956">
            <v>149250</v>
          </cell>
          <cell r="S956">
            <v>37894</v>
          </cell>
          <cell r="T956" t="str">
            <v>30/09-04</v>
          </cell>
          <cell r="U956" t="str">
            <v>Индивидуальный предприниматель Воронин Вячеслав Викторович</v>
          </cell>
          <cell r="V956">
            <v>1</v>
          </cell>
          <cell r="W956">
            <v>150000</v>
          </cell>
          <cell r="X956">
            <v>37895</v>
          </cell>
          <cell r="Y956" t="str">
            <v>01/10-предсиу</v>
          </cell>
          <cell r="Z956" t="str">
            <v>Сбербанк РФ</v>
          </cell>
          <cell r="AA956">
            <v>750</v>
          </cell>
          <cell r="AB956">
            <v>1.8341708542713568</v>
          </cell>
          <cell r="AC956">
            <v>1.8341708542713568</v>
          </cell>
          <cell r="AD956" t="str">
            <v>предъявлен</v>
          </cell>
          <cell r="AF956" t="str">
            <v/>
          </cell>
          <cell r="AG956" t="str">
            <v/>
          </cell>
          <cell r="AI956" t="str">
            <v/>
          </cell>
        </row>
        <row r="957">
          <cell r="A957">
            <v>953</v>
          </cell>
          <cell r="B957" t="str">
            <v>диск</v>
          </cell>
          <cell r="C957" t="str">
            <v>51401</v>
          </cell>
          <cell r="D957" t="str">
            <v>51401`810`1`0400`0000005</v>
          </cell>
          <cell r="E957" t="str">
            <v>ОАО «УралСиб»</v>
          </cell>
          <cell r="F957" t="str">
            <v>банк</v>
          </cell>
          <cell r="G957" t="str">
            <v>0081</v>
          </cell>
          <cell r="H957" t="str">
            <v>0132938</v>
          </cell>
          <cell r="I957">
            <v>37893</v>
          </cell>
          <cell r="J957">
            <v>165000</v>
          </cell>
          <cell r="K957" t="str">
            <v>Рубли РФ</v>
          </cell>
          <cell r="L957" t="str">
            <v>По предъявлении</v>
          </cell>
          <cell r="M957">
            <v>37893</v>
          </cell>
          <cell r="N957">
            <v>0</v>
          </cell>
          <cell r="P957">
            <v>164175</v>
          </cell>
          <cell r="Q957">
            <v>0.995</v>
          </cell>
          <cell r="R957">
            <v>164175</v>
          </cell>
          <cell r="S957">
            <v>37894</v>
          </cell>
          <cell r="T957" t="str">
            <v>30/09-04</v>
          </cell>
          <cell r="U957" t="str">
            <v>Индивидуальный предприниматель Воронин Вячеслав Викторович</v>
          </cell>
          <cell r="V957">
            <v>1</v>
          </cell>
          <cell r="W957">
            <v>165000</v>
          </cell>
          <cell r="X957">
            <v>37895</v>
          </cell>
          <cell r="Y957" t="str">
            <v>01/10-предсиу</v>
          </cell>
          <cell r="Z957" t="str">
            <v>Сбербанк РФ</v>
          </cell>
          <cell r="AA957">
            <v>825</v>
          </cell>
          <cell r="AB957">
            <v>1.8341708542713568</v>
          </cell>
          <cell r="AC957">
            <v>1.8341708542713568</v>
          </cell>
          <cell r="AD957" t="str">
            <v>предъявлен</v>
          </cell>
          <cell r="AF957" t="str">
            <v/>
          </cell>
          <cell r="AG957" t="str">
            <v/>
          </cell>
          <cell r="AI957" t="str">
            <v/>
          </cell>
        </row>
        <row r="958">
          <cell r="A958">
            <v>954</v>
          </cell>
          <cell r="B958" t="str">
            <v>диск</v>
          </cell>
          <cell r="C958" t="str">
            <v>51401</v>
          </cell>
          <cell r="D958" t="str">
            <v>51401`810`1`0400`0000005</v>
          </cell>
          <cell r="E958" t="str">
            <v>ОАО «УралСиб»</v>
          </cell>
          <cell r="F958" t="str">
            <v>банк</v>
          </cell>
          <cell r="G958" t="str">
            <v>0035</v>
          </cell>
          <cell r="H958" t="str">
            <v>0101342</v>
          </cell>
          <cell r="I958">
            <v>37889</v>
          </cell>
          <cell r="J958">
            <v>40000</v>
          </cell>
          <cell r="K958" t="str">
            <v>Рубли РФ</v>
          </cell>
          <cell r="L958" t="str">
            <v>По предъявлении</v>
          </cell>
          <cell r="M958">
            <v>37889</v>
          </cell>
          <cell r="N958">
            <v>0</v>
          </cell>
          <cell r="P958">
            <v>39800</v>
          </cell>
          <cell r="Q958">
            <v>0.995</v>
          </cell>
          <cell r="R958">
            <v>39800</v>
          </cell>
          <cell r="S958">
            <v>37894</v>
          </cell>
          <cell r="T958" t="str">
            <v>30/09-04</v>
          </cell>
          <cell r="U958" t="str">
            <v>Индивидуальный предприниматель Воронин Вячеслав Викторович</v>
          </cell>
          <cell r="V958">
            <v>1</v>
          </cell>
          <cell r="W958">
            <v>40000</v>
          </cell>
          <cell r="X958">
            <v>37895</v>
          </cell>
          <cell r="Y958" t="str">
            <v>01/10-предсиу</v>
          </cell>
          <cell r="Z958" t="str">
            <v>Сбербанк РФ</v>
          </cell>
          <cell r="AA958">
            <v>200</v>
          </cell>
          <cell r="AB958">
            <v>1.8341708542713568</v>
          </cell>
          <cell r="AC958">
            <v>1.8341708542713568</v>
          </cell>
          <cell r="AD958" t="str">
            <v>предъявлен</v>
          </cell>
          <cell r="AF958" t="str">
            <v/>
          </cell>
          <cell r="AG958" t="str">
            <v/>
          </cell>
          <cell r="AI958" t="str">
            <v/>
          </cell>
        </row>
        <row r="959">
          <cell r="A959">
            <v>955</v>
          </cell>
          <cell r="B959" t="str">
            <v>диск</v>
          </cell>
          <cell r="C959" t="str">
            <v>51402</v>
          </cell>
          <cell r="D959" t="str">
            <v>51402`810`3`0400`0000037</v>
          </cell>
          <cell r="E959" t="str">
            <v>ОАО «УралСиб»</v>
          </cell>
          <cell r="F959" t="str">
            <v>банк</v>
          </cell>
          <cell r="G959" t="str">
            <v>0032</v>
          </cell>
          <cell r="H959" t="str">
            <v>0164032</v>
          </cell>
          <cell r="I959">
            <v>37888</v>
          </cell>
          <cell r="J959">
            <v>50000</v>
          </cell>
          <cell r="K959" t="str">
            <v>Рубли РФ</v>
          </cell>
          <cell r="L959" t="str">
            <v>По предъявлении, но не ранее 02.10.2003г.</v>
          </cell>
          <cell r="M959">
            <v>37896</v>
          </cell>
          <cell r="N959">
            <v>0.91708542713567842</v>
          </cell>
          <cell r="P959">
            <v>49750</v>
          </cell>
          <cell r="Q959">
            <v>0.995</v>
          </cell>
          <cell r="R959">
            <v>49750</v>
          </cell>
          <cell r="S959">
            <v>37894</v>
          </cell>
          <cell r="T959" t="str">
            <v>30/09-04</v>
          </cell>
          <cell r="U959" t="str">
            <v>Индивидуальный предприниматель Воронин Вячеслав Викторович</v>
          </cell>
          <cell r="V959">
            <v>1</v>
          </cell>
          <cell r="W959">
            <v>50000</v>
          </cell>
          <cell r="X959">
            <v>37896</v>
          </cell>
          <cell r="Y959" t="str">
            <v>02/10-предсиу</v>
          </cell>
          <cell r="Z959" t="str">
            <v>ОАО «УралСиб»</v>
          </cell>
          <cell r="AA959">
            <v>250</v>
          </cell>
          <cell r="AB959">
            <v>0.91708542713567842</v>
          </cell>
          <cell r="AC959">
            <v>0.91708542713567842</v>
          </cell>
          <cell r="AD959" t="str">
            <v>предъявлен</v>
          </cell>
          <cell r="AF959" t="str">
            <v/>
          </cell>
          <cell r="AG959" t="str">
            <v/>
          </cell>
          <cell r="AI959" t="str">
            <v/>
          </cell>
        </row>
        <row r="960">
          <cell r="A960">
            <v>956</v>
          </cell>
          <cell r="B960" t="str">
            <v>диск</v>
          </cell>
          <cell r="C960" t="str">
            <v>51401</v>
          </cell>
          <cell r="D960" t="str">
            <v>51401`810`4`0400`0000006</v>
          </cell>
          <cell r="E960" t="str">
            <v>ОАО «Социнвестбанк»</v>
          </cell>
          <cell r="F960" t="str">
            <v>банк</v>
          </cell>
          <cell r="G960" t="str">
            <v>СЛ</v>
          </cell>
          <cell r="H960" t="str">
            <v>0045457</v>
          </cell>
          <cell r="I960">
            <v>37894</v>
          </cell>
          <cell r="J960">
            <v>100000</v>
          </cell>
          <cell r="K960" t="str">
            <v>Рубли РФ</v>
          </cell>
          <cell r="L960" t="str">
            <v>По предъявлении</v>
          </cell>
          <cell r="M960">
            <v>37894</v>
          </cell>
          <cell r="N960">
            <v>0</v>
          </cell>
          <cell r="P960">
            <v>99500</v>
          </cell>
          <cell r="Q960">
            <v>0.995</v>
          </cell>
          <cell r="R960">
            <v>99500</v>
          </cell>
          <cell r="S960">
            <v>37894</v>
          </cell>
          <cell r="T960" t="str">
            <v>30/09-04</v>
          </cell>
          <cell r="U960" t="str">
            <v>Индивидуальный предприниматель Воронин Вячеслав Викторович</v>
          </cell>
          <cell r="V960">
            <v>1</v>
          </cell>
          <cell r="W960">
            <v>100000</v>
          </cell>
          <cell r="X960">
            <v>37895</v>
          </cell>
          <cell r="Y960" t="str">
            <v>01/10-предсиб</v>
          </cell>
          <cell r="Z960" t="str">
            <v>ОАО «Социнвестбанк»</v>
          </cell>
          <cell r="AA960">
            <v>500</v>
          </cell>
          <cell r="AB960">
            <v>1.8341708542713568</v>
          </cell>
          <cell r="AC960">
            <v>1.8341708542713568</v>
          </cell>
          <cell r="AD960" t="str">
            <v>предъявлен</v>
          </cell>
          <cell r="AF960" t="str">
            <v/>
          </cell>
          <cell r="AG960" t="str">
            <v/>
          </cell>
          <cell r="AI960" t="str">
            <v/>
          </cell>
        </row>
        <row r="961">
          <cell r="A961">
            <v>957</v>
          </cell>
          <cell r="B961" t="str">
            <v>диск</v>
          </cell>
          <cell r="C961" t="str">
            <v>51401</v>
          </cell>
          <cell r="D961" t="str">
            <v>51401`810`4`0400`0000006</v>
          </cell>
          <cell r="E961" t="str">
            <v>ОАО «Социнвестбанк»</v>
          </cell>
          <cell r="F961" t="str">
            <v>банк</v>
          </cell>
          <cell r="G961" t="str">
            <v>СЛ</v>
          </cell>
          <cell r="H961" t="str">
            <v>0045459</v>
          </cell>
          <cell r="I961">
            <v>37894</v>
          </cell>
          <cell r="J961">
            <v>100000</v>
          </cell>
          <cell r="K961" t="str">
            <v>Рубли РФ</v>
          </cell>
          <cell r="L961" t="str">
            <v>По предъявлении</v>
          </cell>
          <cell r="M961">
            <v>37894</v>
          </cell>
          <cell r="N961">
            <v>0</v>
          </cell>
          <cell r="P961">
            <v>99500</v>
          </cell>
          <cell r="Q961">
            <v>0.995</v>
          </cell>
          <cell r="R961">
            <v>99500</v>
          </cell>
          <cell r="S961">
            <v>37894</v>
          </cell>
          <cell r="T961" t="str">
            <v>30/09-04</v>
          </cell>
          <cell r="U961" t="str">
            <v>Индивидуальный предприниматель Воронин Вячеслав Викторович</v>
          </cell>
          <cell r="V961">
            <v>1</v>
          </cell>
          <cell r="W961">
            <v>100000</v>
          </cell>
          <cell r="X961">
            <v>37895</v>
          </cell>
          <cell r="Y961" t="str">
            <v>01/10-предсиб</v>
          </cell>
          <cell r="Z961" t="str">
            <v>ОАО «Социнвестбанк»</v>
          </cell>
          <cell r="AA961">
            <v>500</v>
          </cell>
          <cell r="AB961">
            <v>1.8341708542713568</v>
          </cell>
          <cell r="AC961">
            <v>1.8341708542713568</v>
          </cell>
          <cell r="AD961" t="str">
            <v>предъявлен</v>
          </cell>
          <cell r="AF961" t="str">
            <v/>
          </cell>
          <cell r="AG961" t="str">
            <v/>
          </cell>
          <cell r="AI961" t="str">
            <v/>
          </cell>
        </row>
        <row r="962">
          <cell r="A962">
            <v>958</v>
          </cell>
          <cell r="B962" t="str">
            <v>диск</v>
          </cell>
          <cell r="C962" t="str">
            <v>51401</v>
          </cell>
          <cell r="D962" t="str">
            <v>51401`810`4`0400`0000006</v>
          </cell>
          <cell r="E962" t="str">
            <v>ОАО «Социнвестбанк»</v>
          </cell>
          <cell r="F962" t="str">
            <v>банк</v>
          </cell>
          <cell r="G962" t="str">
            <v>СЛ</v>
          </cell>
          <cell r="H962" t="str">
            <v>0045458</v>
          </cell>
          <cell r="I962">
            <v>37894</v>
          </cell>
          <cell r="J962">
            <v>100000</v>
          </cell>
          <cell r="K962" t="str">
            <v>Рубли РФ</v>
          </cell>
          <cell r="L962" t="str">
            <v>По предъявлении</v>
          </cell>
          <cell r="M962">
            <v>37894</v>
          </cell>
          <cell r="N962">
            <v>0</v>
          </cell>
          <cell r="P962">
            <v>99500</v>
          </cell>
          <cell r="Q962">
            <v>0.995</v>
          </cell>
          <cell r="R962">
            <v>99500</v>
          </cell>
          <cell r="S962">
            <v>37894</v>
          </cell>
          <cell r="T962" t="str">
            <v>30/09-04</v>
          </cell>
          <cell r="U962" t="str">
            <v>Индивидуальный предприниматель Воронин Вячеслав Викторович</v>
          </cell>
          <cell r="V962">
            <v>1</v>
          </cell>
          <cell r="W962">
            <v>100000</v>
          </cell>
          <cell r="X962">
            <v>37895</v>
          </cell>
          <cell r="Y962" t="str">
            <v>01/10-предсиб</v>
          </cell>
          <cell r="Z962" t="str">
            <v>ОАО «Социнвестбанк»</v>
          </cell>
          <cell r="AA962">
            <v>500</v>
          </cell>
          <cell r="AB962">
            <v>1.8341708542713568</v>
          </cell>
          <cell r="AC962">
            <v>1.8341708542713568</v>
          </cell>
          <cell r="AD962" t="str">
            <v>предъявлен</v>
          </cell>
          <cell r="AF962" t="str">
            <v/>
          </cell>
          <cell r="AG962" t="str">
            <v/>
          </cell>
          <cell r="AI962" t="str">
            <v/>
          </cell>
        </row>
        <row r="963">
          <cell r="A963">
            <v>959</v>
          </cell>
          <cell r="B963" t="str">
            <v>диск</v>
          </cell>
          <cell r="C963" t="str">
            <v>51401</v>
          </cell>
          <cell r="D963" t="str">
            <v>51401`810`4`0400`0000006</v>
          </cell>
          <cell r="E963" t="str">
            <v>ОАО «Социнвестбанк»</v>
          </cell>
          <cell r="F963" t="str">
            <v>банк</v>
          </cell>
          <cell r="G963" t="str">
            <v>КР</v>
          </cell>
          <cell r="H963" t="str">
            <v>0049518</v>
          </cell>
          <cell r="I963">
            <v>37890</v>
          </cell>
          <cell r="J963">
            <v>50000</v>
          </cell>
          <cell r="K963" t="str">
            <v>Рубли РФ</v>
          </cell>
          <cell r="L963" t="str">
            <v>По предъявлении</v>
          </cell>
          <cell r="M963">
            <v>37890</v>
          </cell>
          <cell r="N963">
            <v>0</v>
          </cell>
          <cell r="P963">
            <v>49750</v>
          </cell>
          <cell r="Q963">
            <v>0.995</v>
          </cell>
          <cell r="R963">
            <v>49750</v>
          </cell>
          <cell r="S963">
            <v>37894</v>
          </cell>
          <cell r="T963" t="str">
            <v>30/09-04</v>
          </cell>
          <cell r="U963" t="str">
            <v>Индивидуальный предприниматель Воронин Вячеслав Викторович</v>
          </cell>
          <cell r="V963">
            <v>1</v>
          </cell>
          <cell r="W963">
            <v>50000</v>
          </cell>
          <cell r="X963">
            <v>37895</v>
          </cell>
          <cell r="Y963" t="str">
            <v>01/10-предсиб</v>
          </cell>
          <cell r="Z963" t="str">
            <v>ОАО «Социнвестбанк»</v>
          </cell>
          <cell r="AA963">
            <v>250</v>
          </cell>
          <cell r="AB963">
            <v>1.8341708542713568</v>
          </cell>
          <cell r="AC963">
            <v>1.8341708542713568</v>
          </cell>
          <cell r="AD963" t="str">
            <v>предъявлен</v>
          </cell>
          <cell r="AF963" t="str">
            <v/>
          </cell>
          <cell r="AG963" t="str">
            <v/>
          </cell>
          <cell r="AI963" t="str">
            <v/>
          </cell>
        </row>
        <row r="964">
          <cell r="A964">
            <v>960</v>
          </cell>
          <cell r="B964" t="str">
            <v>диск</v>
          </cell>
          <cell r="C964" t="str">
            <v>51401</v>
          </cell>
          <cell r="D964" t="str">
            <v>51401`810`2`0400`0000002</v>
          </cell>
          <cell r="E964" t="str">
            <v>Сбербанк РФ</v>
          </cell>
          <cell r="F964" t="str">
            <v>банк</v>
          </cell>
          <cell r="G964" t="str">
            <v>ВН</v>
          </cell>
          <cell r="H964" t="str">
            <v>0088370</v>
          </cell>
          <cell r="I964">
            <v>37862</v>
          </cell>
          <cell r="J964">
            <v>100000</v>
          </cell>
          <cell r="K964" t="str">
            <v>Рубли РФ</v>
          </cell>
          <cell r="L964" t="str">
            <v>По предъявлении</v>
          </cell>
          <cell r="M964">
            <v>37862</v>
          </cell>
          <cell r="N964">
            <v>0</v>
          </cell>
          <cell r="P964">
            <v>99600</v>
          </cell>
          <cell r="Q964">
            <v>0.996</v>
          </cell>
          <cell r="R964">
            <v>99600</v>
          </cell>
          <cell r="S964">
            <v>37894</v>
          </cell>
          <cell r="T964" t="str">
            <v>30/09-04</v>
          </cell>
          <cell r="U964" t="str">
            <v>Индивидуальный предприниматель Воронин Вячеслав Викторович</v>
          </cell>
          <cell r="V964">
            <v>1</v>
          </cell>
          <cell r="W964">
            <v>100000</v>
          </cell>
          <cell r="X964">
            <v>37895</v>
          </cell>
          <cell r="Y964" t="str">
            <v>01/10-предс</v>
          </cell>
          <cell r="Z964" t="str">
            <v>Сбербанк РФ</v>
          </cell>
          <cell r="AA964">
            <v>400</v>
          </cell>
          <cell r="AB964">
            <v>1.4658634538152608</v>
          </cell>
          <cell r="AC964">
            <v>1.4658634538152608</v>
          </cell>
          <cell r="AD964" t="str">
            <v>предъявлен</v>
          </cell>
          <cell r="AF964" t="str">
            <v/>
          </cell>
          <cell r="AG964" t="str">
            <v/>
          </cell>
          <cell r="AI964" t="str">
            <v/>
          </cell>
        </row>
        <row r="965">
          <cell r="A965">
            <v>961</v>
          </cell>
          <cell r="B965" t="str">
            <v>диск</v>
          </cell>
          <cell r="C965" t="str">
            <v>51401</v>
          </cell>
          <cell r="D965" t="str">
            <v>51401`810`2`0400`0000002</v>
          </cell>
          <cell r="E965" t="str">
            <v>Сбербанк РФ</v>
          </cell>
          <cell r="F965" t="str">
            <v>банк</v>
          </cell>
          <cell r="G965" t="str">
            <v>ВН</v>
          </cell>
          <cell r="H965" t="str">
            <v>0064287</v>
          </cell>
          <cell r="I965">
            <v>37880</v>
          </cell>
          <cell r="J965">
            <v>150000</v>
          </cell>
          <cell r="K965" t="str">
            <v>Рубли РФ</v>
          </cell>
          <cell r="L965" t="str">
            <v>По предъявлении</v>
          </cell>
          <cell r="M965">
            <v>37880</v>
          </cell>
          <cell r="N965">
            <v>0</v>
          </cell>
          <cell r="P965">
            <v>149400</v>
          </cell>
          <cell r="Q965">
            <v>0.996</v>
          </cell>
          <cell r="R965">
            <v>149400</v>
          </cell>
          <cell r="S965">
            <v>37894</v>
          </cell>
          <cell r="T965" t="str">
            <v>30/09-04</v>
          </cell>
          <cell r="U965" t="str">
            <v>Индивидуальный предприниматель Воронин Вячеслав Викторович</v>
          </cell>
          <cell r="V965">
            <v>1</v>
          </cell>
          <cell r="W965">
            <v>150000</v>
          </cell>
          <cell r="X965">
            <v>37895</v>
          </cell>
          <cell r="Y965" t="str">
            <v>01/10-предс</v>
          </cell>
          <cell r="Z965" t="str">
            <v>Сбербанк РФ</v>
          </cell>
          <cell r="AA965">
            <v>600</v>
          </cell>
          <cell r="AB965">
            <v>1.4658634538152608</v>
          </cell>
          <cell r="AC965">
            <v>1.4658634538152608</v>
          </cell>
          <cell r="AD965" t="str">
            <v>предъявлен</v>
          </cell>
          <cell r="AF965" t="str">
            <v/>
          </cell>
          <cell r="AG965" t="str">
            <v/>
          </cell>
          <cell r="AI965" t="str">
            <v/>
          </cell>
        </row>
        <row r="966">
          <cell r="A966">
            <v>962</v>
          </cell>
          <cell r="B966" t="str">
            <v>диск</v>
          </cell>
          <cell r="C966" t="str">
            <v>51401</v>
          </cell>
          <cell r="D966" t="str">
            <v>51401`810`2`0400`0000002</v>
          </cell>
          <cell r="E966" t="str">
            <v>Сбербанк РФ</v>
          </cell>
          <cell r="F966" t="str">
            <v>банк</v>
          </cell>
          <cell r="G966" t="str">
            <v>ВН</v>
          </cell>
          <cell r="H966" t="str">
            <v>1008107</v>
          </cell>
          <cell r="I966">
            <v>37881</v>
          </cell>
          <cell r="J966">
            <v>50000</v>
          </cell>
          <cell r="K966" t="str">
            <v>Рубли РФ</v>
          </cell>
          <cell r="L966" t="str">
            <v>По предъявлении</v>
          </cell>
          <cell r="M966">
            <v>37881</v>
          </cell>
          <cell r="N966">
            <v>0</v>
          </cell>
          <cell r="P966">
            <v>49800</v>
          </cell>
          <cell r="Q966">
            <v>0.996</v>
          </cell>
          <cell r="R966">
            <v>49800</v>
          </cell>
          <cell r="S966">
            <v>37894</v>
          </cell>
          <cell r="T966" t="str">
            <v>30/09-04</v>
          </cell>
          <cell r="U966" t="str">
            <v>Индивидуальный предприниматель Воронин Вячеслав Викторович</v>
          </cell>
          <cell r="V966">
            <v>1</v>
          </cell>
          <cell r="W966">
            <v>50000</v>
          </cell>
          <cell r="X966">
            <v>37895</v>
          </cell>
          <cell r="Y966" t="str">
            <v>01/10-предс</v>
          </cell>
          <cell r="Z966" t="str">
            <v>Сбербанк РФ</v>
          </cell>
          <cell r="AA966">
            <v>200</v>
          </cell>
          <cell r="AB966">
            <v>1.4658634538152608</v>
          </cell>
          <cell r="AC966">
            <v>1.4658634538152608</v>
          </cell>
          <cell r="AD966" t="str">
            <v>предъявлен</v>
          </cell>
          <cell r="AF966" t="str">
            <v/>
          </cell>
          <cell r="AG966" t="str">
            <v/>
          </cell>
          <cell r="AI966" t="str">
            <v/>
          </cell>
        </row>
        <row r="967">
          <cell r="A967">
            <v>963</v>
          </cell>
          <cell r="B967" t="str">
            <v>диск</v>
          </cell>
          <cell r="C967" t="str">
            <v>51401</v>
          </cell>
          <cell r="D967" t="str">
            <v>51401`810`2`0400`0000002</v>
          </cell>
          <cell r="E967" t="str">
            <v>Сбербанк РФ</v>
          </cell>
          <cell r="F967" t="str">
            <v>банк</v>
          </cell>
          <cell r="G967" t="str">
            <v>ВН</v>
          </cell>
          <cell r="H967" t="str">
            <v>1013530</v>
          </cell>
          <cell r="I967">
            <v>37888</v>
          </cell>
          <cell r="J967">
            <v>61000</v>
          </cell>
          <cell r="K967" t="str">
            <v>Рубли РФ</v>
          </cell>
          <cell r="L967" t="str">
            <v>По предъявлении</v>
          </cell>
          <cell r="M967">
            <v>37888</v>
          </cell>
          <cell r="N967">
            <v>0</v>
          </cell>
          <cell r="P967">
            <v>60756</v>
          </cell>
          <cell r="Q967">
            <v>0.996</v>
          </cell>
          <cell r="R967">
            <v>60756</v>
          </cell>
          <cell r="S967">
            <v>37894</v>
          </cell>
          <cell r="T967" t="str">
            <v>30/09-04</v>
          </cell>
          <cell r="U967" t="str">
            <v>Индивидуальный предприниматель Воронин Вячеслав Викторович</v>
          </cell>
          <cell r="V967">
            <v>1</v>
          </cell>
          <cell r="W967">
            <v>61000</v>
          </cell>
          <cell r="X967">
            <v>37895</v>
          </cell>
          <cell r="Y967" t="str">
            <v>01/10-предс</v>
          </cell>
          <cell r="Z967" t="str">
            <v>Сбербанк РФ</v>
          </cell>
          <cell r="AA967">
            <v>244</v>
          </cell>
          <cell r="AB967">
            <v>1.4658634538152608</v>
          </cell>
          <cell r="AC967">
            <v>1.4658634538152608</v>
          </cell>
          <cell r="AD967" t="str">
            <v>предъявлен</v>
          </cell>
          <cell r="AF967" t="str">
            <v/>
          </cell>
          <cell r="AG967" t="str">
            <v/>
          </cell>
          <cell r="AI967" t="str">
            <v/>
          </cell>
        </row>
        <row r="968">
          <cell r="A968">
            <v>964</v>
          </cell>
          <cell r="B968" t="str">
            <v>диск</v>
          </cell>
          <cell r="C968" t="str">
            <v>51401</v>
          </cell>
          <cell r="D968" t="str">
            <v>51401`810`2`0400`0000002</v>
          </cell>
          <cell r="E968" t="str">
            <v>Сбербанк РФ</v>
          </cell>
          <cell r="F968" t="str">
            <v>банк</v>
          </cell>
          <cell r="G968" t="str">
            <v>ВН</v>
          </cell>
          <cell r="H968" t="str">
            <v>1011223</v>
          </cell>
          <cell r="I968">
            <v>37888</v>
          </cell>
          <cell r="J968">
            <v>150000</v>
          </cell>
          <cell r="K968" t="str">
            <v>Рубли РФ</v>
          </cell>
          <cell r="L968" t="str">
            <v>По предъявлении</v>
          </cell>
          <cell r="M968">
            <v>37888</v>
          </cell>
          <cell r="N968">
            <v>0</v>
          </cell>
          <cell r="P968">
            <v>149400</v>
          </cell>
          <cell r="Q968">
            <v>0.996</v>
          </cell>
          <cell r="R968">
            <v>149400</v>
          </cell>
          <cell r="S968">
            <v>37894</v>
          </cell>
          <cell r="T968" t="str">
            <v>30/09-04</v>
          </cell>
          <cell r="U968" t="str">
            <v>Индивидуальный предприниматель Воронин Вячеслав Викторович</v>
          </cell>
          <cell r="V968">
            <v>1</v>
          </cell>
          <cell r="W968">
            <v>150000</v>
          </cell>
          <cell r="X968">
            <v>37895</v>
          </cell>
          <cell r="Y968" t="str">
            <v>01/10-предс</v>
          </cell>
          <cell r="Z968" t="str">
            <v>Сбербанк РФ</v>
          </cell>
          <cell r="AA968">
            <v>600</v>
          </cell>
          <cell r="AB968">
            <v>1.4658634538152608</v>
          </cell>
          <cell r="AC968">
            <v>1.4658634538152608</v>
          </cell>
          <cell r="AD968" t="str">
            <v>предъявлен</v>
          </cell>
          <cell r="AF968" t="str">
            <v/>
          </cell>
          <cell r="AG968" t="str">
            <v/>
          </cell>
          <cell r="AI968" t="str">
            <v/>
          </cell>
        </row>
        <row r="969">
          <cell r="A969">
            <v>965</v>
          </cell>
          <cell r="B969" t="str">
            <v>диск</v>
          </cell>
          <cell r="C969" t="str">
            <v>51401</v>
          </cell>
          <cell r="D969" t="str">
            <v>51401`810`2`0400`0000002</v>
          </cell>
          <cell r="E969" t="str">
            <v>Сбербанк РФ</v>
          </cell>
          <cell r="F969" t="str">
            <v>банк</v>
          </cell>
          <cell r="G969" t="str">
            <v>ВН</v>
          </cell>
          <cell r="H969" t="str">
            <v>1011224</v>
          </cell>
          <cell r="I969">
            <v>37888</v>
          </cell>
          <cell r="J969">
            <v>150000</v>
          </cell>
          <cell r="K969" t="str">
            <v>Рубли РФ</v>
          </cell>
          <cell r="L969" t="str">
            <v>По предъявлении</v>
          </cell>
          <cell r="M969">
            <v>37888</v>
          </cell>
          <cell r="N969">
            <v>0</v>
          </cell>
          <cell r="P969">
            <v>149400</v>
          </cell>
          <cell r="Q969">
            <v>0.996</v>
          </cell>
          <cell r="R969">
            <v>149400</v>
          </cell>
          <cell r="S969">
            <v>37894</v>
          </cell>
          <cell r="T969" t="str">
            <v>30/09-04</v>
          </cell>
          <cell r="U969" t="str">
            <v>Индивидуальный предприниматель Воронин Вячеслав Викторович</v>
          </cell>
          <cell r="V969">
            <v>1</v>
          </cell>
          <cell r="W969">
            <v>150000</v>
          </cell>
          <cell r="X969">
            <v>37895</v>
          </cell>
          <cell r="Y969" t="str">
            <v>01/10-предс</v>
          </cell>
          <cell r="Z969" t="str">
            <v>Сбербанк РФ</v>
          </cell>
          <cell r="AA969">
            <v>600</v>
          </cell>
          <cell r="AB969">
            <v>1.4658634538152608</v>
          </cell>
          <cell r="AC969">
            <v>1.4658634538152608</v>
          </cell>
          <cell r="AD969" t="str">
            <v>предъявлен</v>
          </cell>
          <cell r="AF969" t="str">
            <v/>
          </cell>
          <cell r="AG969" t="str">
            <v/>
          </cell>
          <cell r="AI969" t="str">
            <v/>
          </cell>
        </row>
        <row r="970">
          <cell r="A970">
            <v>966</v>
          </cell>
          <cell r="B970" t="str">
            <v>диск</v>
          </cell>
          <cell r="C970" t="str">
            <v>51401</v>
          </cell>
          <cell r="D970" t="str">
            <v>51401`810`2`0400`0000002</v>
          </cell>
          <cell r="E970" t="str">
            <v>Сбербанк РФ</v>
          </cell>
          <cell r="F970" t="str">
            <v>банк</v>
          </cell>
          <cell r="G970" t="str">
            <v>ВН</v>
          </cell>
          <cell r="H970" t="str">
            <v>1005858</v>
          </cell>
          <cell r="I970">
            <v>37889</v>
          </cell>
          <cell r="J970">
            <v>52000</v>
          </cell>
          <cell r="K970" t="str">
            <v>Рубли РФ</v>
          </cell>
          <cell r="L970" t="str">
            <v>По предъявлении</v>
          </cell>
          <cell r="M970">
            <v>37889</v>
          </cell>
          <cell r="N970">
            <v>0</v>
          </cell>
          <cell r="P970">
            <v>51792</v>
          </cell>
          <cell r="Q970">
            <v>0.996</v>
          </cell>
          <cell r="R970">
            <v>51792</v>
          </cell>
          <cell r="S970">
            <v>37894</v>
          </cell>
          <cell r="T970" t="str">
            <v>30/09-04</v>
          </cell>
          <cell r="U970" t="str">
            <v>Индивидуальный предприниматель Воронин Вячеслав Викторович</v>
          </cell>
          <cell r="V970">
            <v>1</v>
          </cell>
          <cell r="W970">
            <v>52000</v>
          </cell>
          <cell r="X970">
            <v>37895</v>
          </cell>
          <cell r="Y970" t="str">
            <v>01/10-предс</v>
          </cell>
          <cell r="Z970" t="str">
            <v>Сбербанк РФ</v>
          </cell>
          <cell r="AA970">
            <v>208</v>
          </cell>
          <cell r="AB970">
            <v>1.4658634538152608</v>
          </cell>
          <cell r="AC970">
            <v>1.4658634538152608</v>
          </cell>
          <cell r="AD970" t="str">
            <v>предъявлен</v>
          </cell>
          <cell r="AF970" t="str">
            <v/>
          </cell>
          <cell r="AG970" t="str">
            <v/>
          </cell>
          <cell r="AI970" t="str">
            <v/>
          </cell>
        </row>
        <row r="971">
          <cell r="A971">
            <v>967</v>
          </cell>
          <cell r="B971" t="str">
            <v>диск</v>
          </cell>
          <cell r="C971" t="str">
            <v>51401</v>
          </cell>
          <cell r="D971" t="str">
            <v>51401`810`2`0400`0000002</v>
          </cell>
          <cell r="E971" t="str">
            <v>Сбербанк РФ</v>
          </cell>
          <cell r="F971" t="str">
            <v>банк</v>
          </cell>
          <cell r="G971" t="str">
            <v>ВН</v>
          </cell>
          <cell r="H971" t="str">
            <v>1008506</v>
          </cell>
          <cell r="I971">
            <v>37889</v>
          </cell>
          <cell r="J971">
            <v>50000</v>
          </cell>
          <cell r="K971" t="str">
            <v>Рубли РФ</v>
          </cell>
          <cell r="L971" t="str">
            <v>По предъявлении</v>
          </cell>
          <cell r="M971">
            <v>37889</v>
          </cell>
          <cell r="N971">
            <v>0</v>
          </cell>
          <cell r="P971">
            <v>49800</v>
          </cell>
          <cell r="Q971">
            <v>0.996</v>
          </cell>
          <cell r="R971">
            <v>49800</v>
          </cell>
          <cell r="S971">
            <v>37894</v>
          </cell>
          <cell r="T971" t="str">
            <v>30/09-04</v>
          </cell>
          <cell r="U971" t="str">
            <v>Индивидуальный предприниматель Воронин Вячеслав Викторович</v>
          </cell>
          <cell r="V971">
            <v>1</v>
          </cell>
          <cell r="W971">
            <v>50000</v>
          </cell>
          <cell r="X971">
            <v>37895</v>
          </cell>
          <cell r="Y971" t="str">
            <v>01/10-предс</v>
          </cell>
          <cell r="Z971" t="str">
            <v>Сбербанк РФ</v>
          </cell>
          <cell r="AA971">
            <v>200</v>
          </cell>
          <cell r="AB971">
            <v>1.4658634538152608</v>
          </cell>
          <cell r="AC971">
            <v>1.4658634538152608</v>
          </cell>
          <cell r="AD971" t="str">
            <v>предъявлен</v>
          </cell>
          <cell r="AF971" t="str">
            <v/>
          </cell>
          <cell r="AG971" t="str">
            <v/>
          </cell>
          <cell r="AI971" t="str">
            <v/>
          </cell>
        </row>
        <row r="972">
          <cell r="A972">
            <v>968</v>
          </cell>
          <cell r="B972" t="str">
            <v>диск</v>
          </cell>
          <cell r="C972" t="str">
            <v>51401</v>
          </cell>
          <cell r="D972" t="str">
            <v>51401`810`2`0400`0000002</v>
          </cell>
          <cell r="E972" t="str">
            <v>Сбербанк РФ</v>
          </cell>
          <cell r="F972" t="str">
            <v>банк</v>
          </cell>
          <cell r="G972" t="str">
            <v>ВН</v>
          </cell>
          <cell r="H972" t="str">
            <v>1008504</v>
          </cell>
          <cell r="I972">
            <v>37889</v>
          </cell>
          <cell r="J972">
            <v>88000</v>
          </cell>
          <cell r="K972" t="str">
            <v>Рубли РФ</v>
          </cell>
          <cell r="L972" t="str">
            <v>По предъявлении</v>
          </cell>
          <cell r="M972">
            <v>37889</v>
          </cell>
          <cell r="N972">
            <v>0</v>
          </cell>
          <cell r="P972">
            <v>87648</v>
          </cell>
          <cell r="Q972">
            <v>0.996</v>
          </cell>
          <cell r="R972">
            <v>87648</v>
          </cell>
          <cell r="S972">
            <v>37894</v>
          </cell>
          <cell r="T972" t="str">
            <v>30/09-04</v>
          </cell>
          <cell r="U972" t="str">
            <v>Индивидуальный предприниматель Воронин Вячеслав Викторович</v>
          </cell>
          <cell r="V972">
            <v>1</v>
          </cell>
          <cell r="W972">
            <v>88000</v>
          </cell>
          <cell r="X972">
            <v>37895</v>
          </cell>
          <cell r="Y972" t="str">
            <v>01/10-предс</v>
          </cell>
          <cell r="Z972" t="str">
            <v>Сбербанк РФ</v>
          </cell>
          <cell r="AA972">
            <v>352</v>
          </cell>
          <cell r="AB972">
            <v>1.4658634538152608</v>
          </cell>
          <cell r="AC972">
            <v>1.4658634538152608</v>
          </cell>
          <cell r="AD972" t="str">
            <v>предъявлен</v>
          </cell>
          <cell r="AF972" t="str">
            <v/>
          </cell>
          <cell r="AG972" t="str">
            <v/>
          </cell>
          <cell r="AI972" t="str">
            <v/>
          </cell>
        </row>
        <row r="973">
          <cell r="A973">
            <v>969</v>
          </cell>
          <cell r="B973" t="str">
            <v>диск</v>
          </cell>
          <cell r="C973" t="str">
            <v>51401</v>
          </cell>
          <cell r="D973" t="str">
            <v>51401`810`2`0400`0000002</v>
          </cell>
          <cell r="E973" t="str">
            <v>Сбербанк РФ</v>
          </cell>
          <cell r="F973" t="str">
            <v>банк</v>
          </cell>
          <cell r="G973" t="str">
            <v>ВН</v>
          </cell>
          <cell r="H973" t="str">
            <v>1006649</v>
          </cell>
          <cell r="I973">
            <v>37890</v>
          </cell>
          <cell r="J973">
            <v>150000</v>
          </cell>
          <cell r="K973" t="str">
            <v>Рубли РФ</v>
          </cell>
          <cell r="L973" t="str">
            <v>По предъявлении</v>
          </cell>
          <cell r="M973">
            <v>37890</v>
          </cell>
          <cell r="N973">
            <v>0</v>
          </cell>
          <cell r="P973">
            <v>149400</v>
          </cell>
          <cell r="Q973">
            <v>0.996</v>
          </cell>
          <cell r="R973">
            <v>149400</v>
          </cell>
          <cell r="S973">
            <v>37894</v>
          </cell>
          <cell r="T973" t="str">
            <v>30/09-04</v>
          </cell>
          <cell r="U973" t="str">
            <v>Индивидуальный предприниматель Воронин Вячеслав Викторович</v>
          </cell>
          <cell r="V973">
            <v>1</v>
          </cell>
          <cell r="W973">
            <v>150000</v>
          </cell>
          <cell r="X973">
            <v>37895</v>
          </cell>
          <cell r="Y973" t="str">
            <v>01/10-предс</v>
          </cell>
          <cell r="Z973" t="str">
            <v>Сбербанк РФ</v>
          </cell>
          <cell r="AA973">
            <v>600</v>
          </cell>
          <cell r="AB973">
            <v>1.4658634538152608</v>
          </cell>
          <cell r="AC973">
            <v>1.4658634538152608</v>
          </cell>
          <cell r="AD973" t="str">
            <v>предъявлен</v>
          </cell>
          <cell r="AF973" t="str">
            <v/>
          </cell>
          <cell r="AG973" t="str">
            <v/>
          </cell>
          <cell r="AI973" t="str">
            <v/>
          </cell>
        </row>
        <row r="974">
          <cell r="A974">
            <v>970</v>
          </cell>
          <cell r="B974" t="str">
            <v>диск</v>
          </cell>
          <cell r="C974" t="str">
            <v>51401</v>
          </cell>
          <cell r="D974" t="str">
            <v>51401`810`2`0400`0000002</v>
          </cell>
          <cell r="E974" t="str">
            <v>Сбербанк РФ</v>
          </cell>
          <cell r="F974" t="str">
            <v>банк</v>
          </cell>
          <cell r="G974" t="str">
            <v>ВН</v>
          </cell>
          <cell r="H974" t="str">
            <v>1005892</v>
          </cell>
          <cell r="I974">
            <v>37890</v>
          </cell>
          <cell r="J974">
            <v>166470</v>
          </cell>
          <cell r="K974" t="str">
            <v>Рубли РФ</v>
          </cell>
          <cell r="L974" t="str">
            <v>По предъявлении</v>
          </cell>
          <cell r="M974">
            <v>37890</v>
          </cell>
          <cell r="N974">
            <v>0</v>
          </cell>
          <cell r="P974">
            <v>165804.12</v>
          </cell>
          <cell r="Q974">
            <v>0.996</v>
          </cell>
          <cell r="R974">
            <v>165804.12</v>
          </cell>
          <cell r="S974">
            <v>37894</v>
          </cell>
          <cell r="T974" t="str">
            <v>30/09-04</v>
          </cell>
          <cell r="U974" t="str">
            <v>Индивидуальный предприниматель Воронин Вячеслав Викторович</v>
          </cell>
          <cell r="V974">
            <v>1</v>
          </cell>
          <cell r="W974">
            <v>166470</v>
          </cell>
          <cell r="X974">
            <v>37895</v>
          </cell>
          <cell r="Y974" t="str">
            <v>01/10-предс</v>
          </cell>
          <cell r="Z974" t="str">
            <v>Сбербанк РФ</v>
          </cell>
          <cell r="AA974">
            <v>665.88000000000466</v>
          </cell>
          <cell r="AB974">
            <v>1.4658634538152713</v>
          </cell>
          <cell r="AC974">
            <v>1.4658634538152713</v>
          </cell>
          <cell r="AD974" t="str">
            <v>предъявлен</v>
          </cell>
          <cell r="AF974" t="str">
            <v/>
          </cell>
          <cell r="AG974" t="str">
            <v/>
          </cell>
          <cell r="AI974" t="str">
            <v/>
          </cell>
        </row>
        <row r="975">
          <cell r="A975">
            <v>971</v>
          </cell>
          <cell r="B975" t="str">
            <v>диск</v>
          </cell>
          <cell r="C975" t="str">
            <v>51401</v>
          </cell>
          <cell r="D975" t="str">
            <v>51401`810`2`0400`0000002</v>
          </cell>
          <cell r="E975" t="str">
            <v>Сбербанк РФ</v>
          </cell>
          <cell r="F975" t="str">
            <v>банк</v>
          </cell>
          <cell r="G975" t="str">
            <v>ВН</v>
          </cell>
          <cell r="H975" t="str">
            <v>1020262</v>
          </cell>
          <cell r="I975">
            <v>37893</v>
          </cell>
          <cell r="J975">
            <v>50000</v>
          </cell>
          <cell r="K975" t="str">
            <v>Рубли РФ</v>
          </cell>
          <cell r="L975" t="str">
            <v>По предъявлении</v>
          </cell>
          <cell r="M975">
            <v>37893</v>
          </cell>
          <cell r="N975">
            <v>0</v>
          </cell>
          <cell r="P975">
            <v>49800</v>
          </cell>
          <cell r="Q975">
            <v>0.996</v>
          </cell>
          <cell r="R975">
            <v>49800</v>
          </cell>
          <cell r="S975">
            <v>37894</v>
          </cell>
          <cell r="T975" t="str">
            <v>30/09-04</v>
          </cell>
          <cell r="U975" t="str">
            <v>Индивидуальный предприниматель Воронин Вячеслав Викторович</v>
          </cell>
          <cell r="V975">
            <v>1</v>
          </cell>
          <cell r="W975">
            <v>50000</v>
          </cell>
          <cell r="X975">
            <v>37895</v>
          </cell>
          <cell r="Y975" t="str">
            <v>01/10-предс</v>
          </cell>
          <cell r="Z975" t="str">
            <v>Сбербанк РФ</v>
          </cell>
          <cell r="AA975">
            <v>200</v>
          </cell>
          <cell r="AB975">
            <v>1.4658634538152608</v>
          </cell>
          <cell r="AC975">
            <v>1.4658634538152608</v>
          </cell>
          <cell r="AD975" t="str">
            <v>предъявлен</v>
          </cell>
          <cell r="AF975" t="str">
            <v/>
          </cell>
          <cell r="AG975" t="str">
            <v/>
          </cell>
          <cell r="AI975" t="str">
            <v/>
          </cell>
        </row>
        <row r="976">
          <cell r="A976">
            <v>972</v>
          </cell>
          <cell r="B976" t="str">
            <v>диск</v>
          </cell>
          <cell r="C976" t="str">
            <v>51401</v>
          </cell>
          <cell r="D976" t="str">
            <v>51401`810`2`0400`0000002</v>
          </cell>
          <cell r="E976" t="str">
            <v>Сбербанк РФ</v>
          </cell>
          <cell r="F976" t="str">
            <v>банк</v>
          </cell>
          <cell r="G976" t="str">
            <v>ВН</v>
          </cell>
          <cell r="H976" t="str">
            <v>1020263</v>
          </cell>
          <cell r="I976">
            <v>37893</v>
          </cell>
          <cell r="J976">
            <v>40000</v>
          </cell>
          <cell r="K976" t="str">
            <v>Рубли РФ</v>
          </cell>
          <cell r="L976" t="str">
            <v>По предъявлении</v>
          </cell>
          <cell r="M976">
            <v>37893</v>
          </cell>
          <cell r="N976">
            <v>0</v>
          </cell>
          <cell r="P976">
            <v>39840</v>
          </cell>
          <cell r="Q976">
            <v>0.996</v>
          </cell>
          <cell r="R976">
            <v>39840</v>
          </cell>
          <cell r="S976">
            <v>37894</v>
          </cell>
          <cell r="T976" t="str">
            <v>30/09-04</v>
          </cell>
          <cell r="U976" t="str">
            <v>Индивидуальный предприниматель Воронин Вячеслав Викторович</v>
          </cell>
          <cell r="V976">
            <v>1</v>
          </cell>
          <cell r="W976">
            <v>40000</v>
          </cell>
          <cell r="X976">
            <v>37895</v>
          </cell>
          <cell r="Y976" t="str">
            <v>01/10-предс</v>
          </cell>
          <cell r="Z976" t="str">
            <v>Сбербанк РФ</v>
          </cell>
          <cell r="AA976">
            <v>160</v>
          </cell>
          <cell r="AB976">
            <v>1.4658634538152608</v>
          </cell>
          <cell r="AC976">
            <v>1.4658634538152608</v>
          </cell>
          <cell r="AD976" t="str">
            <v>предъявлен</v>
          </cell>
          <cell r="AF976" t="str">
            <v/>
          </cell>
          <cell r="AG976" t="str">
            <v/>
          </cell>
          <cell r="AI976" t="str">
            <v/>
          </cell>
        </row>
        <row r="977">
          <cell r="A977">
            <v>973</v>
          </cell>
          <cell r="B977" t="str">
            <v>диск</v>
          </cell>
          <cell r="C977" t="str">
            <v>51506</v>
          </cell>
          <cell r="D977" t="str">
            <v>51506`810`3`0400`0000001</v>
          </cell>
          <cell r="E977" t="str">
            <v>ООО «ИнвестКапиталСервис»</v>
          </cell>
          <cell r="F977" t="str">
            <v>прочие</v>
          </cell>
          <cell r="G977" t="str">
            <v>---</v>
          </cell>
          <cell r="H977" t="str">
            <v>0000901</v>
          </cell>
          <cell r="I977">
            <v>37893</v>
          </cell>
          <cell r="J977">
            <v>148000</v>
          </cell>
          <cell r="K977" t="str">
            <v>Рубли РФ</v>
          </cell>
          <cell r="L977" t="str">
            <v>по предъявлении, но не ранее 20.03.2006г.</v>
          </cell>
          <cell r="M977">
            <v>38796</v>
          </cell>
          <cell r="N977">
            <v>0.19401993355481725</v>
          </cell>
          <cell r="P977">
            <v>100000</v>
          </cell>
          <cell r="Q977">
            <v>0.67567567567567566</v>
          </cell>
          <cell r="R977">
            <v>100000</v>
          </cell>
          <cell r="S977">
            <v>37893</v>
          </cell>
          <cell r="T977" t="str">
            <v>29/09-13</v>
          </cell>
          <cell r="U977" t="str">
            <v>ООО «ИнвестКапиталСервис»</v>
          </cell>
          <cell r="V977">
            <v>0.67567600000000005</v>
          </cell>
          <cell r="W977">
            <v>100000</v>
          </cell>
          <cell r="X977">
            <v>37894</v>
          </cell>
          <cell r="Y977" t="str">
            <v>01/10-предс</v>
          </cell>
          <cell r="Z977" t="str">
            <v>ООО «ИнвестКапиталСервис»</v>
          </cell>
          <cell r="AA977">
            <v>0</v>
          </cell>
          <cell r="AB977">
            <v>0.19401993355481725</v>
          </cell>
          <cell r="AC977">
            <v>0</v>
          </cell>
          <cell r="AD977" t="str">
            <v>предъявлен</v>
          </cell>
          <cell r="AF977" t="str">
            <v/>
          </cell>
          <cell r="AG977" t="str">
            <v/>
          </cell>
          <cell r="AI977" t="str">
            <v/>
          </cell>
        </row>
        <row r="978">
          <cell r="A978">
            <v>974</v>
          </cell>
          <cell r="B978" t="str">
            <v>диск</v>
          </cell>
          <cell r="C978" t="str">
            <v>51506</v>
          </cell>
          <cell r="D978" t="str">
            <v>51506`810`3`0400`0000001</v>
          </cell>
          <cell r="E978" t="str">
            <v>ООО «ИнвестКапиталСервис»</v>
          </cell>
          <cell r="F978" t="str">
            <v>прочие</v>
          </cell>
          <cell r="G978" t="str">
            <v>---</v>
          </cell>
          <cell r="H978" t="str">
            <v>0000902</v>
          </cell>
          <cell r="I978">
            <v>37893</v>
          </cell>
          <cell r="J978">
            <v>148000</v>
          </cell>
          <cell r="K978" t="str">
            <v>Рубли РФ</v>
          </cell>
          <cell r="L978" t="str">
            <v>по предъявлении, но не ранее 20.03.2006г.</v>
          </cell>
          <cell r="M978">
            <v>38796</v>
          </cell>
          <cell r="N978">
            <v>0.19401993355481725</v>
          </cell>
          <cell r="P978">
            <v>100000</v>
          </cell>
          <cell r="Q978">
            <v>0.67567567567567566</v>
          </cell>
          <cell r="R978">
            <v>100000</v>
          </cell>
          <cell r="S978">
            <v>37893</v>
          </cell>
          <cell r="T978" t="str">
            <v>29/09-13</v>
          </cell>
          <cell r="U978" t="str">
            <v>ООО «ИнвестКапиталСервис»</v>
          </cell>
          <cell r="V978">
            <v>0.82</v>
          </cell>
          <cell r="W978">
            <v>121360</v>
          </cell>
          <cell r="X978">
            <v>38383</v>
          </cell>
          <cell r="Y978" t="str">
            <v>31/01-06</v>
          </cell>
          <cell r="Z978" t="str">
            <v>ООО «ИнвестКапиталСервис»</v>
          </cell>
          <cell r="AA978">
            <v>21360</v>
          </cell>
          <cell r="AB978">
            <v>0.19401993355481725</v>
          </cell>
          <cell r="AC978">
            <v>0.15911020408163265</v>
          </cell>
          <cell r="AD978" t="str">
            <v>продан</v>
          </cell>
          <cell r="AE978">
            <v>1</v>
          </cell>
          <cell r="AF978">
            <v>1000</v>
          </cell>
          <cell r="AG978" t="str">
            <v>51510`810`_`0400`0000974</v>
          </cell>
          <cell r="AI978" t="str">
            <v/>
          </cell>
        </row>
        <row r="979">
          <cell r="A979">
            <v>975</v>
          </cell>
          <cell r="B979" t="str">
            <v>диск</v>
          </cell>
          <cell r="C979" t="str">
            <v>51503</v>
          </cell>
          <cell r="D979" t="str">
            <v>51503`810`2`0400`0000010</v>
          </cell>
          <cell r="E979" t="str">
            <v>ООО фирма «Авеста»</v>
          </cell>
          <cell r="F979" t="str">
            <v>прочие</v>
          </cell>
          <cell r="G979" t="str">
            <v>---</v>
          </cell>
          <cell r="H979" t="str">
            <v>0001001</v>
          </cell>
          <cell r="I979">
            <v>37897</v>
          </cell>
          <cell r="J979">
            <v>520050</v>
          </cell>
          <cell r="K979" t="str">
            <v>Рубли РФ</v>
          </cell>
          <cell r="L979" t="str">
            <v>по предъявлении, но не ранее 03.12.2003г.</v>
          </cell>
          <cell r="M979">
            <v>37958</v>
          </cell>
          <cell r="N979">
            <v>0.23994262295081964</v>
          </cell>
          <cell r="P979">
            <v>500000</v>
          </cell>
          <cell r="Q979">
            <v>0.96144601480626868</v>
          </cell>
          <cell r="R979">
            <v>500000</v>
          </cell>
          <cell r="S979">
            <v>37897</v>
          </cell>
          <cell r="T979" t="str">
            <v>03/10-01</v>
          </cell>
          <cell r="U979" t="str">
            <v>ЧП Мусин Рафаиль Ахняфович</v>
          </cell>
          <cell r="V979">
            <v>0.96288799999999997</v>
          </cell>
          <cell r="W979">
            <v>500750</v>
          </cell>
          <cell r="X979">
            <v>37921</v>
          </cell>
          <cell r="Y979" t="str">
            <v>27/10-01</v>
          </cell>
          <cell r="Z979" t="str">
            <v>ЧП Мусин Рафаиль Ахняфович</v>
          </cell>
          <cell r="AA979">
            <v>750</v>
          </cell>
          <cell r="AB979">
            <v>0.23994262295081964</v>
          </cell>
          <cell r="AC979">
            <v>2.2812499999999999E-2</v>
          </cell>
          <cell r="AD979" t="str">
            <v>обменен</v>
          </cell>
          <cell r="AF979" t="str">
            <v/>
          </cell>
          <cell r="AG979" t="str">
            <v/>
          </cell>
          <cell r="AI979" t="str">
            <v/>
          </cell>
        </row>
        <row r="980">
          <cell r="A980">
            <v>976</v>
          </cell>
          <cell r="B980" t="str">
            <v>диск</v>
          </cell>
          <cell r="C980" t="str">
            <v>51503</v>
          </cell>
          <cell r="D980" t="str">
            <v>51503`810`2`0400`0000010</v>
          </cell>
          <cell r="E980" t="str">
            <v>ООО фирма «Авеста»</v>
          </cell>
          <cell r="F980" t="str">
            <v>прочие</v>
          </cell>
          <cell r="G980" t="str">
            <v>---</v>
          </cell>
          <cell r="H980" t="str">
            <v>0001002</v>
          </cell>
          <cell r="I980">
            <v>37897</v>
          </cell>
          <cell r="J980">
            <v>520050</v>
          </cell>
          <cell r="K980" t="str">
            <v>Рубли РФ</v>
          </cell>
          <cell r="L980" t="str">
            <v>по предъявлении, но не ранее 03.12.2003г.</v>
          </cell>
          <cell r="M980">
            <v>37958</v>
          </cell>
          <cell r="N980">
            <v>0.23994262295081964</v>
          </cell>
          <cell r="P980">
            <v>500000</v>
          </cell>
          <cell r="Q980">
            <v>0.96144601480626868</v>
          </cell>
          <cell r="R980">
            <v>500000</v>
          </cell>
          <cell r="S980">
            <v>37897</v>
          </cell>
          <cell r="T980" t="str">
            <v>03/10-02</v>
          </cell>
          <cell r="U980" t="str">
            <v>ЧП Мусин Рафаиль Ахняфович</v>
          </cell>
          <cell r="V980">
            <v>0.96288799999999997</v>
          </cell>
          <cell r="W980">
            <v>500750</v>
          </cell>
          <cell r="X980">
            <v>37921</v>
          </cell>
          <cell r="Y980" t="str">
            <v>27/10-01</v>
          </cell>
          <cell r="Z980" t="str">
            <v>ЧП Мусин Рафаиль Ахняфович</v>
          </cell>
          <cell r="AA980">
            <v>750</v>
          </cell>
          <cell r="AB980">
            <v>0.23994262295081964</v>
          </cell>
          <cell r="AC980">
            <v>2.2812499999999999E-2</v>
          </cell>
          <cell r="AD980" t="str">
            <v>обменен</v>
          </cell>
          <cell r="AF980" t="str">
            <v/>
          </cell>
          <cell r="AG980" t="str">
            <v/>
          </cell>
          <cell r="AI980" t="str">
            <v/>
          </cell>
        </row>
        <row r="981">
          <cell r="A981">
            <v>977</v>
          </cell>
          <cell r="B981" t="str">
            <v>диск</v>
          </cell>
          <cell r="C981" t="str">
            <v>51503</v>
          </cell>
          <cell r="D981" t="str">
            <v>51503`810`2`0400`0000010</v>
          </cell>
          <cell r="E981" t="str">
            <v>ООО фирма «Авеста»</v>
          </cell>
          <cell r="F981" t="str">
            <v>прочие</v>
          </cell>
          <cell r="G981" t="str">
            <v>---</v>
          </cell>
          <cell r="H981" t="str">
            <v>0001003</v>
          </cell>
          <cell r="I981">
            <v>37897</v>
          </cell>
          <cell r="J981">
            <v>520050</v>
          </cell>
          <cell r="K981" t="str">
            <v>Рубли РФ</v>
          </cell>
          <cell r="L981" t="str">
            <v>по предъявлении, но не ранее 03.12.2003г.</v>
          </cell>
          <cell r="M981">
            <v>37958</v>
          </cell>
          <cell r="N981">
            <v>0.23994262295081964</v>
          </cell>
          <cell r="P981">
            <v>500000</v>
          </cell>
          <cell r="Q981">
            <v>0.96144601480626868</v>
          </cell>
          <cell r="R981">
            <v>500000</v>
          </cell>
          <cell r="S981">
            <v>37897</v>
          </cell>
          <cell r="T981" t="str">
            <v>03/10-03</v>
          </cell>
          <cell r="U981" t="str">
            <v>ЧП Мусин Рафаиль Ахняфович</v>
          </cell>
          <cell r="V981">
            <v>1</v>
          </cell>
          <cell r="W981">
            <v>520050</v>
          </cell>
          <cell r="X981">
            <v>37958</v>
          </cell>
          <cell r="Y981" t="str">
            <v>03/12-08</v>
          </cell>
          <cell r="Z981" t="str">
            <v>ЧП Мусин Рафаиль Ахняфович</v>
          </cell>
          <cell r="AA981">
            <v>20050</v>
          </cell>
          <cell r="AB981">
            <v>0.23994262295081964</v>
          </cell>
          <cell r="AC981">
            <v>0.23994262295081964</v>
          </cell>
          <cell r="AD981" t="str">
            <v>обменен</v>
          </cell>
          <cell r="AF981" t="str">
            <v/>
          </cell>
          <cell r="AG981" t="str">
            <v/>
          </cell>
          <cell r="AI981" t="str">
            <v/>
          </cell>
        </row>
        <row r="982">
          <cell r="A982">
            <v>978</v>
          </cell>
          <cell r="B982" t="str">
            <v>диск</v>
          </cell>
          <cell r="C982" t="str">
            <v>51503</v>
          </cell>
          <cell r="D982" t="str">
            <v>51503`810`2`0400`0000010</v>
          </cell>
          <cell r="E982" t="str">
            <v>ООО фирма «Авеста»</v>
          </cell>
          <cell r="F982" t="str">
            <v>прочие</v>
          </cell>
          <cell r="G982" t="str">
            <v>---</v>
          </cell>
          <cell r="H982" t="str">
            <v>0001004</v>
          </cell>
          <cell r="I982">
            <v>37897</v>
          </cell>
          <cell r="J982">
            <v>104000</v>
          </cell>
          <cell r="K982" t="str">
            <v>Рубли РФ</v>
          </cell>
          <cell r="L982" t="str">
            <v>по предъявлении, но не ранее 03.12.2003г.</v>
          </cell>
          <cell r="M982">
            <v>37958</v>
          </cell>
          <cell r="N982">
            <v>0.23934426229508196</v>
          </cell>
          <cell r="P982">
            <v>100000</v>
          </cell>
          <cell r="Q982">
            <v>0.96153846153846156</v>
          </cell>
          <cell r="R982">
            <v>100000</v>
          </cell>
          <cell r="S982">
            <v>37897</v>
          </cell>
          <cell r="T982" t="str">
            <v>03/10-04</v>
          </cell>
          <cell r="U982" t="str">
            <v>ЧП Мусин Рафаиль Ахняфович</v>
          </cell>
          <cell r="V982">
            <v>1</v>
          </cell>
          <cell r="W982">
            <v>104000</v>
          </cell>
          <cell r="X982">
            <v>37958</v>
          </cell>
          <cell r="Y982" t="str">
            <v>03/12-08</v>
          </cell>
          <cell r="Z982" t="str">
            <v>ЧП Мусин Рафаиль Ахняфович</v>
          </cell>
          <cell r="AA982">
            <v>4000</v>
          </cell>
          <cell r="AB982">
            <v>0.23934426229508196</v>
          </cell>
          <cell r="AC982">
            <v>0.23934426229508196</v>
          </cell>
          <cell r="AD982" t="str">
            <v>обменен</v>
          </cell>
          <cell r="AF982" t="str">
            <v/>
          </cell>
          <cell r="AG982" t="str">
            <v/>
          </cell>
          <cell r="AI982" t="str">
            <v/>
          </cell>
        </row>
        <row r="983">
          <cell r="A983">
            <v>979</v>
          </cell>
          <cell r="B983" t="str">
            <v>диск</v>
          </cell>
          <cell r="C983" t="str">
            <v>51503</v>
          </cell>
          <cell r="D983" t="str">
            <v>51503`810`2`0400`0000010</v>
          </cell>
          <cell r="E983" t="str">
            <v>ООО фирма «Авеста»</v>
          </cell>
          <cell r="F983" t="str">
            <v>прочие</v>
          </cell>
          <cell r="G983" t="str">
            <v>---</v>
          </cell>
          <cell r="H983" t="str">
            <v>0001005</v>
          </cell>
          <cell r="I983">
            <v>37897</v>
          </cell>
          <cell r="J983">
            <v>104000</v>
          </cell>
          <cell r="K983" t="str">
            <v>Рубли РФ</v>
          </cell>
          <cell r="L983" t="str">
            <v>по предъявлении, но не ранее 03.12.2003г.</v>
          </cell>
          <cell r="M983">
            <v>37958</v>
          </cell>
          <cell r="N983">
            <v>0.23934426229508196</v>
          </cell>
          <cell r="P983">
            <v>100000</v>
          </cell>
          <cell r="Q983">
            <v>0.96153846153846156</v>
          </cell>
          <cell r="R983">
            <v>100000</v>
          </cell>
          <cell r="S983">
            <v>37897</v>
          </cell>
          <cell r="T983" t="str">
            <v>03/10-04</v>
          </cell>
          <cell r="U983" t="str">
            <v>ЧП Мусин Рафаиль Ахняфович</v>
          </cell>
          <cell r="V983">
            <v>1</v>
          </cell>
          <cell r="W983">
            <v>104000</v>
          </cell>
          <cell r="X983">
            <v>37958</v>
          </cell>
          <cell r="Y983" t="str">
            <v>03/12-08</v>
          </cell>
          <cell r="Z983" t="str">
            <v>ЧП Мусин Рафаиль Ахняфович</v>
          </cell>
          <cell r="AA983">
            <v>4000</v>
          </cell>
          <cell r="AB983">
            <v>0.23934426229508196</v>
          </cell>
          <cell r="AC983">
            <v>0.23934426229508196</v>
          </cell>
          <cell r="AD983" t="str">
            <v>обменен</v>
          </cell>
          <cell r="AF983" t="str">
            <v/>
          </cell>
          <cell r="AG983" t="str">
            <v/>
          </cell>
          <cell r="AI983" t="str">
            <v/>
          </cell>
        </row>
        <row r="984">
          <cell r="A984">
            <v>980</v>
          </cell>
          <cell r="B984" t="str">
            <v>диск</v>
          </cell>
          <cell r="C984" t="str">
            <v>51503</v>
          </cell>
          <cell r="D984" t="str">
            <v>51503`810`2`0400`0000010</v>
          </cell>
          <cell r="E984" t="str">
            <v>ООО фирма «Авеста»</v>
          </cell>
          <cell r="F984" t="str">
            <v>прочие</v>
          </cell>
          <cell r="G984" t="str">
            <v>---</v>
          </cell>
          <cell r="H984" t="str">
            <v>0001006</v>
          </cell>
          <cell r="I984">
            <v>37897</v>
          </cell>
          <cell r="J984">
            <v>104000</v>
          </cell>
          <cell r="K984" t="str">
            <v>Рубли РФ</v>
          </cell>
          <cell r="L984" t="str">
            <v>по предъявлении, но не ранее 03.12.2003г.</v>
          </cell>
          <cell r="M984">
            <v>37958</v>
          </cell>
          <cell r="N984">
            <v>0.23934426229508196</v>
          </cell>
          <cell r="P984">
            <v>100000</v>
          </cell>
          <cell r="Q984">
            <v>0.96153846153846156</v>
          </cell>
          <cell r="R984">
            <v>100000</v>
          </cell>
          <cell r="S984">
            <v>37897</v>
          </cell>
          <cell r="T984" t="str">
            <v>03/10-04</v>
          </cell>
          <cell r="U984" t="str">
            <v>ЧП Мусин Рафаиль Ахняфович</v>
          </cell>
          <cell r="V984">
            <v>1</v>
          </cell>
          <cell r="W984">
            <v>104000</v>
          </cell>
          <cell r="X984">
            <v>37958</v>
          </cell>
          <cell r="Y984" t="str">
            <v>03/12-08</v>
          </cell>
          <cell r="Z984" t="str">
            <v>ЧП Мусин Рафаиль Ахняфович</v>
          </cell>
          <cell r="AA984">
            <v>4000</v>
          </cell>
          <cell r="AB984">
            <v>0.23934426229508196</v>
          </cell>
          <cell r="AC984">
            <v>0.23934426229508196</v>
          </cell>
          <cell r="AD984" t="str">
            <v>обменен</v>
          </cell>
          <cell r="AF984" t="str">
            <v/>
          </cell>
          <cell r="AG984" t="str">
            <v/>
          </cell>
          <cell r="AI984" t="str">
            <v/>
          </cell>
        </row>
        <row r="985">
          <cell r="A985">
            <v>981</v>
          </cell>
          <cell r="B985" t="str">
            <v>диск</v>
          </cell>
          <cell r="C985" t="str">
            <v>51503</v>
          </cell>
          <cell r="D985" t="str">
            <v>51503`810`2`0400`0000010</v>
          </cell>
          <cell r="E985" t="str">
            <v>ООО фирма «Авеста»</v>
          </cell>
          <cell r="F985" t="str">
            <v>прочие</v>
          </cell>
          <cell r="G985" t="str">
            <v>---</v>
          </cell>
          <cell r="H985" t="str">
            <v>0001007</v>
          </cell>
          <cell r="I985">
            <v>37897</v>
          </cell>
          <cell r="J985">
            <v>104000</v>
          </cell>
          <cell r="K985" t="str">
            <v>Рубли РФ</v>
          </cell>
          <cell r="L985" t="str">
            <v>по предъявлении, но не ранее 03.12.2003г.</v>
          </cell>
          <cell r="M985">
            <v>37958</v>
          </cell>
          <cell r="N985">
            <v>0.23934426229508196</v>
          </cell>
          <cell r="P985">
            <v>100000</v>
          </cell>
          <cell r="Q985">
            <v>0.96153846153846156</v>
          </cell>
          <cell r="R985">
            <v>100000</v>
          </cell>
          <cell r="S985">
            <v>37897</v>
          </cell>
          <cell r="T985" t="str">
            <v>03/10-04</v>
          </cell>
          <cell r="U985" t="str">
            <v>ЧП Мусин Рафаиль Ахняфович</v>
          </cell>
          <cell r="V985">
            <v>1</v>
          </cell>
          <cell r="W985">
            <v>104000</v>
          </cell>
          <cell r="X985">
            <v>37958</v>
          </cell>
          <cell r="Y985" t="str">
            <v>03/12-08</v>
          </cell>
          <cell r="Z985" t="str">
            <v>ЧП Мусин Рафаиль Ахняфович</v>
          </cell>
          <cell r="AA985">
            <v>4000</v>
          </cell>
          <cell r="AB985">
            <v>0.23934426229508196</v>
          </cell>
          <cell r="AC985">
            <v>0.23934426229508196</v>
          </cell>
          <cell r="AD985" t="str">
            <v>обменен</v>
          </cell>
          <cell r="AF985" t="str">
            <v/>
          </cell>
          <cell r="AG985" t="str">
            <v/>
          </cell>
          <cell r="AI985" t="str">
            <v/>
          </cell>
        </row>
        <row r="986">
          <cell r="A986">
            <v>982</v>
          </cell>
          <cell r="B986" t="str">
            <v>диск</v>
          </cell>
          <cell r="C986" t="str">
            <v>51503</v>
          </cell>
          <cell r="D986" t="str">
            <v>51503`810`2`0400`0000010</v>
          </cell>
          <cell r="E986" t="str">
            <v>ООО фирма «Авеста»</v>
          </cell>
          <cell r="F986" t="str">
            <v>прочие</v>
          </cell>
          <cell r="G986" t="str">
            <v>---</v>
          </cell>
          <cell r="H986" t="str">
            <v>0001008</v>
          </cell>
          <cell r="I986">
            <v>37897</v>
          </cell>
          <cell r="J986">
            <v>104000</v>
          </cell>
          <cell r="K986" t="str">
            <v>Рубли РФ</v>
          </cell>
          <cell r="L986" t="str">
            <v>по предъявлении, но не ранее 03.12.2003г.</v>
          </cell>
          <cell r="M986">
            <v>37958</v>
          </cell>
          <cell r="N986">
            <v>0.23934426229508196</v>
          </cell>
          <cell r="P986">
            <v>100000</v>
          </cell>
          <cell r="Q986">
            <v>0.96153846153846156</v>
          </cell>
          <cell r="R986">
            <v>100000</v>
          </cell>
          <cell r="S986">
            <v>37897</v>
          </cell>
          <cell r="T986" t="str">
            <v>03/10-04</v>
          </cell>
          <cell r="U986" t="str">
            <v>ЧП Мусин Рафаиль Ахняфович</v>
          </cell>
          <cell r="V986">
            <v>1</v>
          </cell>
          <cell r="W986">
            <v>104000</v>
          </cell>
          <cell r="X986">
            <v>37958</v>
          </cell>
          <cell r="Y986" t="str">
            <v>03/12-08</v>
          </cell>
          <cell r="Z986" t="str">
            <v>ЧП Мусин Рафаиль Ахняфович</v>
          </cell>
          <cell r="AA986">
            <v>4000</v>
          </cell>
          <cell r="AB986">
            <v>0.23934426229508196</v>
          </cell>
          <cell r="AC986">
            <v>0.23934426229508196</v>
          </cell>
          <cell r="AD986" t="str">
            <v>обменен</v>
          </cell>
          <cell r="AF986" t="str">
            <v/>
          </cell>
          <cell r="AG986" t="str">
            <v/>
          </cell>
          <cell r="AI986" t="str">
            <v/>
          </cell>
        </row>
        <row r="987">
          <cell r="A987">
            <v>983</v>
          </cell>
          <cell r="B987" t="str">
            <v>диск</v>
          </cell>
          <cell r="C987" t="str">
            <v>51401</v>
          </cell>
          <cell r="D987" t="str">
            <v>51401`810`1`0400`0000005</v>
          </cell>
          <cell r="E987" t="str">
            <v>ОАО «УралСиб»</v>
          </cell>
          <cell r="F987" t="str">
            <v>банк</v>
          </cell>
          <cell r="G987" t="str">
            <v>0001</v>
          </cell>
          <cell r="H987" t="str">
            <v>0159717</v>
          </cell>
          <cell r="I987">
            <v>37882</v>
          </cell>
          <cell r="J987">
            <v>50000</v>
          </cell>
          <cell r="K987" t="str">
            <v>Рубли РФ</v>
          </cell>
          <cell r="L987" t="str">
            <v>По предъявлении</v>
          </cell>
          <cell r="M987">
            <v>37882</v>
          </cell>
          <cell r="N987">
            <v>0</v>
          </cell>
          <cell r="P987">
            <v>49900</v>
          </cell>
          <cell r="Q987">
            <v>0.998</v>
          </cell>
          <cell r="R987">
            <v>49900</v>
          </cell>
          <cell r="S987">
            <v>37895</v>
          </cell>
          <cell r="T987" t="str">
            <v>01/10-05</v>
          </cell>
          <cell r="U987" t="str">
            <v>ЧП Иванов Александр Владимирович</v>
          </cell>
          <cell r="W987">
            <v>50000</v>
          </cell>
          <cell r="X987">
            <v>37895</v>
          </cell>
          <cell r="Y987" t="str">
            <v>01/10-предсиу</v>
          </cell>
          <cell r="Z987" t="str">
            <v>Сбербанк РФ</v>
          </cell>
          <cell r="AA987">
            <v>100</v>
          </cell>
          <cell r="AB987">
            <v>0.73146292585170336</v>
          </cell>
          <cell r="AC987">
            <v>0.73146292585170336</v>
          </cell>
          <cell r="AD987" t="str">
            <v>предъявлен</v>
          </cell>
          <cell r="AF987" t="str">
            <v/>
          </cell>
          <cell r="AG987" t="str">
            <v/>
          </cell>
          <cell r="AI987" t="str">
            <v/>
          </cell>
        </row>
        <row r="988">
          <cell r="A988">
            <v>984</v>
          </cell>
          <cell r="B988" t="str">
            <v>диск</v>
          </cell>
          <cell r="C988" t="str">
            <v>51503</v>
          </cell>
          <cell r="D988" t="str">
            <v>51503`810`9`0400`0000022</v>
          </cell>
          <cell r="E988" t="str">
            <v>ЗАО "БолгарЦентр"</v>
          </cell>
          <cell r="F988" t="str">
            <v>прочие</v>
          </cell>
          <cell r="G988" t="str">
            <v>----</v>
          </cell>
          <cell r="H988" t="str">
            <v>0001001</v>
          </cell>
          <cell r="I988">
            <v>37895</v>
          </cell>
          <cell r="J988">
            <v>30000000</v>
          </cell>
          <cell r="K988" t="str">
            <v>Рубли РФ</v>
          </cell>
          <cell r="L988" t="str">
            <v>По предъявлении, но не ранее 01.11.2003г.</v>
          </cell>
          <cell r="M988">
            <v>37926</v>
          </cell>
          <cell r="N988">
            <v>0.11893124796350604</v>
          </cell>
          <cell r="P988">
            <v>29700000</v>
          </cell>
          <cell r="Q988">
            <v>0.99</v>
          </cell>
          <cell r="R988">
            <v>29700000</v>
          </cell>
          <cell r="S988">
            <v>37895</v>
          </cell>
          <cell r="T988" t="str">
            <v>01/10-01</v>
          </cell>
          <cell r="U988" t="str">
            <v>ЗАО "Болгарцентр"</v>
          </cell>
          <cell r="V988">
            <v>0.99</v>
          </cell>
          <cell r="W988">
            <v>29700000</v>
          </cell>
          <cell r="X988">
            <v>37915</v>
          </cell>
          <cell r="Y988" t="str">
            <v>21/10-06</v>
          </cell>
          <cell r="Z988" t="str">
            <v>ЗАО "Болгарцентр"</v>
          </cell>
          <cell r="AA988">
            <v>0</v>
          </cell>
          <cell r="AB988">
            <v>0.11893124796350604</v>
          </cell>
          <cell r="AC988">
            <v>0</v>
          </cell>
          <cell r="AD988" t="str">
            <v>обменен</v>
          </cell>
          <cell r="AF988" t="str">
            <v/>
          </cell>
          <cell r="AG988" t="str">
            <v/>
          </cell>
          <cell r="AI988" t="str">
            <v/>
          </cell>
        </row>
        <row r="989">
          <cell r="A989">
            <v>985</v>
          </cell>
          <cell r="B989" t="str">
            <v>диск</v>
          </cell>
          <cell r="C989" t="str">
            <v>51502</v>
          </cell>
          <cell r="D989" t="str">
            <v>51502`810`3`0400`0000018</v>
          </cell>
          <cell r="E989" t="str">
            <v>Общество с ограниченной ответственностью Торгово-производственное предприятие «ПРОФИ»</v>
          </cell>
          <cell r="F989" t="str">
            <v>прочие</v>
          </cell>
          <cell r="G989" t="str">
            <v>---</v>
          </cell>
          <cell r="H989" t="str">
            <v>0001001</v>
          </cell>
          <cell r="I989">
            <v>37897</v>
          </cell>
          <cell r="J989">
            <v>1521863.01</v>
          </cell>
          <cell r="K989" t="str">
            <v>Рубли РФ</v>
          </cell>
          <cell r="L989" t="str">
            <v>по предъявлении, но не ранее 31.10.2003г.</v>
          </cell>
          <cell r="M989">
            <v>37925</v>
          </cell>
          <cell r="N989">
            <v>0.18999996785714293</v>
          </cell>
          <cell r="P989">
            <v>1500000</v>
          </cell>
          <cell r="Q989">
            <v>0.98563404862570381</v>
          </cell>
          <cell r="R989">
            <v>1500000</v>
          </cell>
          <cell r="S989">
            <v>37897</v>
          </cell>
          <cell r="T989" t="str">
            <v>03/10-06</v>
          </cell>
          <cell r="U989" t="str">
            <v>Общество с ограниченной ответственностью Торгово производственное предприятие «ПРОФИ»</v>
          </cell>
          <cell r="V989">
            <v>1</v>
          </cell>
          <cell r="W989">
            <v>1521863.01</v>
          </cell>
          <cell r="X989">
            <v>37925</v>
          </cell>
          <cell r="Y989" t="str">
            <v>31/10-предп</v>
          </cell>
          <cell r="Z989" t="str">
            <v>Общество с ограниченной ответственностью Торгово производственное предприятие «ПРОФИ»</v>
          </cell>
          <cell r="AA989">
            <v>21863.010000000009</v>
          </cell>
          <cell r="AB989">
            <v>0.18999996785714293</v>
          </cell>
          <cell r="AC989">
            <v>0.18999996785714293</v>
          </cell>
          <cell r="AD989" t="str">
            <v>предъявлен</v>
          </cell>
          <cell r="AF989" t="str">
            <v/>
          </cell>
          <cell r="AG989" t="str">
            <v/>
          </cell>
          <cell r="AI989" t="str">
            <v/>
          </cell>
        </row>
        <row r="990">
          <cell r="A990">
            <v>986</v>
          </cell>
          <cell r="B990" t="str">
            <v>диск</v>
          </cell>
          <cell r="C990" t="str">
            <v>51502</v>
          </cell>
          <cell r="D990" t="str">
            <v>51502`810`4`0400`0000015</v>
          </cell>
          <cell r="E990" t="str">
            <v>Поварго Дмитрий Александрович</v>
          </cell>
          <cell r="F990" t="str">
            <v>прочие</v>
          </cell>
          <cell r="G990" t="str">
            <v>---</v>
          </cell>
          <cell r="H990" t="str">
            <v>0001001</v>
          </cell>
          <cell r="I990">
            <v>37897</v>
          </cell>
          <cell r="J990">
            <v>50760</v>
          </cell>
          <cell r="K990" t="str">
            <v>Рубли РФ</v>
          </cell>
          <cell r="L990" t="str">
            <v>по предъявлении, но не ранее 31.10.2003г.</v>
          </cell>
          <cell r="M990">
            <v>37925</v>
          </cell>
          <cell r="N990">
            <v>0.19814285714285715</v>
          </cell>
          <cell r="P990">
            <v>50000</v>
          </cell>
          <cell r="Q990">
            <v>0.9850275807722616</v>
          </cell>
          <cell r="R990">
            <v>50000</v>
          </cell>
          <cell r="S990">
            <v>37897</v>
          </cell>
          <cell r="T990" t="str">
            <v>03/10-07</v>
          </cell>
          <cell r="U990" t="str">
            <v>Поварго Дмитрий Александрович</v>
          </cell>
          <cell r="V990">
            <v>1</v>
          </cell>
          <cell r="W990">
            <v>50760</v>
          </cell>
          <cell r="X990">
            <v>37925</v>
          </cell>
          <cell r="Y990" t="str">
            <v>31/10-пред</v>
          </cell>
          <cell r="Z990" t="str">
            <v>Поварго Дмитрий Александрович</v>
          </cell>
          <cell r="AA990">
            <v>760</v>
          </cell>
          <cell r="AB990">
            <v>0.19814285714285715</v>
          </cell>
          <cell r="AC990">
            <v>0.19814285714285715</v>
          </cell>
          <cell r="AD990" t="str">
            <v>предъявлен</v>
          </cell>
          <cell r="AF990" t="str">
            <v/>
          </cell>
          <cell r="AG990" t="str">
            <v/>
          </cell>
          <cell r="AI990" t="str">
            <v/>
          </cell>
        </row>
        <row r="991">
          <cell r="A991">
            <v>987</v>
          </cell>
          <cell r="B991" t="str">
            <v>диск</v>
          </cell>
          <cell r="C991" t="str">
            <v>51505</v>
          </cell>
          <cell r="D991" t="str">
            <v>51505`810`9`0400`0000017</v>
          </cell>
          <cell r="E991" t="str">
            <v>ЧП Усиева Зиля Ахнафовна</v>
          </cell>
          <cell r="F991" t="str">
            <v>прочие</v>
          </cell>
          <cell r="G991" t="str">
            <v>---</v>
          </cell>
          <cell r="H991" t="str">
            <v>0001001</v>
          </cell>
          <cell r="I991">
            <v>37901</v>
          </cell>
          <cell r="J991">
            <v>183750</v>
          </cell>
          <cell r="K991" t="str">
            <v>Рубли РФ</v>
          </cell>
          <cell r="L991" t="str">
            <v>по предъявлении, но не ранее 07.04.2004г.</v>
          </cell>
          <cell r="M991">
            <v>38084</v>
          </cell>
          <cell r="N991">
            <v>0.44877049180327871</v>
          </cell>
          <cell r="P991">
            <v>150000</v>
          </cell>
          <cell r="Q991">
            <v>0.81632653061224492</v>
          </cell>
          <cell r="R991">
            <v>150000</v>
          </cell>
          <cell r="S991">
            <v>37901</v>
          </cell>
          <cell r="T991" t="str">
            <v>07/10-01</v>
          </cell>
          <cell r="U991" t="str">
            <v>ЧП Усиева Зиля Ахнафовна</v>
          </cell>
          <cell r="V991">
            <v>1</v>
          </cell>
          <cell r="W991">
            <v>183750</v>
          </cell>
          <cell r="X991">
            <v>38084</v>
          </cell>
          <cell r="Y991" t="str">
            <v>07/04-предУсиева</v>
          </cell>
          <cell r="Z991" t="str">
            <v>ЧП Усиева Зиля Ахнафовна</v>
          </cell>
          <cell r="AA991">
            <v>33750</v>
          </cell>
          <cell r="AB991">
            <v>0.44877049180327871</v>
          </cell>
          <cell r="AC991">
            <v>0.44877049180327871</v>
          </cell>
          <cell r="AD991" t="str">
            <v>предъявлен</v>
          </cell>
          <cell r="AE991">
            <v>1</v>
          </cell>
          <cell r="AF991">
            <v>1500</v>
          </cell>
          <cell r="AG991" t="str">
            <v/>
          </cell>
          <cell r="AI991" t="str">
            <v/>
          </cell>
        </row>
        <row r="992">
          <cell r="A992">
            <v>988</v>
          </cell>
          <cell r="B992" t="str">
            <v>диск</v>
          </cell>
          <cell r="C992" t="str">
            <v>51505</v>
          </cell>
          <cell r="D992" t="str">
            <v>51505`810`1`0400`0000008</v>
          </cell>
          <cell r="E992" t="str">
            <v>ЗАО «Компания «Уфаойл»</v>
          </cell>
          <cell r="F992" t="str">
            <v>прочие</v>
          </cell>
          <cell r="G992" t="str">
            <v>---</v>
          </cell>
          <cell r="H992" t="str">
            <v>00016</v>
          </cell>
          <cell r="I992">
            <v>37895</v>
          </cell>
          <cell r="J992">
            <v>1638142.55</v>
          </cell>
          <cell r="K992" t="str">
            <v>Рубли РФ</v>
          </cell>
          <cell r="L992" t="str">
            <v>по предъявлении, но не ранее 17.02.2004г.</v>
          </cell>
          <cell r="M992">
            <v>38034</v>
          </cell>
          <cell r="N992">
            <v>0.19799999953857694</v>
          </cell>
          <cell r="P992">
            <v>1523282.85</v>
          </cell>
          <cell r="Q992">
            <v>0.92988418498744208</v>
          </cell>
          <cell r="R992">
            <v>1523282.85</v>
          </cell>
          <cell r="S992">
            <v>37895</v>
          </cell>
          <cell r="T992" t="str">
            <v>01/10-07</v>
          </cell>
          <cell r="U992" t="str">
            <v>ЗАО «Компания «Уфаойл»</v>
          </cell>
          <cell r="V992">
            <v>0.93947899999999995</v>
          </cell>
          <cell r="W992">
            <v>1539000</v>
          </cell>
          <cell r="X992">
            <v>37925</v>
          </cell>
          <cell r="Y992" t="str">
            <v>31/10-07</v>
          </cell>
          <cell r="Z992" t="str">
            <v>ООО «Легпроминвест»</v>
          </cell>
          <cell r="AA992">
            <v>15717.149999999907</v>
          </cell>
          <cell r="AB992">
            <v>0.19799999953857694</v>
          </cell>
          <cell r="AC992">
            <v>0.12553500815688881</v>
          </cell>
          <cell r="AD992" t="str">
            <v>продан</v>
          </cell>
          <cell r="AF992" t="str">
            <v/>
          </cell>
          <cell r="AG992" t="str">
            <v/>
          </cell>
          <cell r="AI992" t="str">
            <v/>
          </cell>
        </row>
        <row r="993">
          <cell r="A993">
            <v>989</v>
          </cell>
          <cell r="B993" t="str">
            <v>диск</v>
          </cell>
          <cell r="C993" t="str">
            <v>51401</v>
          </cell>
          <cell r="D993" t="str">
            <v>51401`810`0`0400`0000008</v>
          </cell>
          <cell r="E993" t="str">
            <v>АКБ «Башкомснаббанк»</v>
          </cell>
          <cell r="F993" t="str">
            <v>банк</v>
          </cell>
          <cell r="G993" t="str">
            <v>2001</v>
          </cell>
          <cell r="H993" t="str">
            <v>000695</v>
          </cell>
          <cell r="I993">
            <v>37897</v>
          </cell>
          <cell r="J993">
            <v>13000000</v>
          </cell>
          <cell r="K993" t="str">
            <v>Рубли РФ</v>
          </cell>
          <cell r="L993" t="str">
            <v>по предъявлении</v>
          </cell>
          <cell r="M993">
            <v>37897</v>
          </cell>
          <cell r="N993">
            <v>0</v>
          </cell>
          <cell r="P993">
            <v>12999350</v>
          </cell>
          <cell r="Q993">
            <v>0.99995000000000001</v>
          </cell>
          <cell r="R993">
            <v>12999350</v>
          </cell>
          <cell r="S993">
            <v>37897</v>
          </cell>
          <cell r="T993" t="str">
            <v>03/10-08</v>
          </cell>
          <cell r="U993" t="str">
            <v>ОАО АКБ «Башкомснаббанк»</v>
          </cell>
          <cell r="V993">
            <v>1</v>
          </cell>
          <cell r="W993">
            <v>13000000</v>
          </cell>
          <cell r="X993">
            <v>37897</v>
          </cell>
          <cell r="Y993" t="str">
            <v>03/10-09</v>
          </cell>
          <cell r="Z993" t="str">
            <v>ООО "ВЕСТКРАФТ"</v>
          </cell>
          <cell r="AA993">
            <v>650</v>
          </cell>
          <cell r="AB993">
            <v>1.8250912545627281E-2</v>
          </cell>
          <cell r="AC993">
            <v>1.8250912545627281E-2</v>
          </cell>
          <cell r="AD993" t="str">
            <v>продан</v>
          </cell>
          <cell r="AF993" t="str">
            <v/>
          </cell>
          <cell r="AG993" t="str">
            <v/>
          </cell>
          <cell r="AI993" t="str">
            <v/>
          </cell>
        </row>
        <row r="994">
          <cell r="A994">
            <v>990</v>
          </cell>
          <cell r="B994" t="str">
            <v>диск</v>
          </cell>
          <cell r="C994" t="str">
            <v>51401</v>
          </cell>
          <cell r="D994" t="str">
            <v>51401`810`2`0400`0000015</v>
          </cell>
          <cell r="E994" t="str">
            <v>ОАО «Башэкономбанк»</v>
          </cell>
          <cell r="F994" t="str">
            <v>банк</v>
          </cell>
          <cell r="G994" t="str">
            <v>БЭБ</v>
          </cell>
          <cell r="H994" t="str">
            <v>0017376</v>
          </cell>
          <cell r="I994">
            <v>37903</v>
          </cell>
          <cell r="J994">
            <v>100000</v>
          </cell>
          <cell r="K994" t="str">
            <v>Рубли РФ</v>
          </cell>
          <cell r="L994" t="str">
            <v>по предъявлении</v>
          </cell>
          <cell r="M994">
            <v>37903</v>
          </cell>
          <cell r="N994">
            <v>0</v>
          </cell>
          <cell r="P994">
            <v>99000</v>
          </cell>
          <cell r="Q994">
            <v>0.99</v>
          </cell>
          <cell r="R994">
            <v>99000</v>
          </cell>
          <cell r="S994">
            <v>37903</v>
          </cell>
          <cell r="T994" t="str">
            <v>09/10-01</v>
          </cell>
          <cell r="U994" t="str">
            <v>Маркелова Людмила Николаевна</v>
          </cell>
          <cell r="V994">
            <v>1</v>
          </cell>
          <cell r="W994">
            <v>100000</v>
          </cell>
          <cell r="X994">
            <v>37904</v>
          </cell>
          <cell r="Y994" t="str">
            <v>10/10-пред</v>
          </cell>
          <cell r="Z994" t="str">
            <v>ОАО «Башэкономбанк»</v>
          </cell>
          <cell r="AA994">
            <v>1000</v>
          </cell>
          <cell r="AB994">
            <v>3.6868686868686873</v>
          </cell>
          <cell r="AC994">
            <v>3.6868686868686873</v>
          </cell>
          <cell r="AD994" t="str">
            <v>предъявлен</v>
          </cell>
          <cell r="AF994" t="str">
            <v/>
          </cell>
          <cell r="AG994" t="str">
            <v/>
          </cell>
          <cell r="AI994" t="str">
            <v/>
          </cell>
        </row>
        <row r="995">
          <cell r="A995">
            <v>991</v>
          </cell>
          <cell r="B995" t="str">
            <v>диск</v>
          </cell>
          <cell r="C995" t="str">
            <v>51401</v>
          </cell>
          <cell r="D995" t="str">
            <v>51401`810`2`0400`0000015</v>
          </cell>
          <cell r="E995" t="str">
            <v>ОАО «Башэкономбанк»</v>
          </cell>
          <cell r="F995" t="str">
            <v>банк</v>
          </cell>
          <cell r="G995" t="str">
            <v>БЭБ</v>
          </cell>
          <cell r="H995" t="str">
            <v>0017381</v>
          </cell>
          <cell r="I995">
            <v>37903</v>
          </cell>
          <cell r="J995">
            <v>50000</v>
          </cell>
          <cell r="K995" t="str">
            <v>Рубли РФ</v>
          </cell>
          <cell r="L995" t="str">
            <v>по предъявлении</v>
          </cell>
          <cell r="M995">
            <v>37903</v>
          </cell>
          <cell r="N995">
            <v>0</v>
          </cell>
          <cell r="P995">
            <v>49500</v>
          </cell>
          <cell r="Q995">
            <v>0.99</v>
          </cell>
          <cell r="R995">
            <v>49500</v>
          </cell>
          <cell r="S995">
            <v>37903</v>
          </cell>
          <cell r="T995" t="str">
            <v>09/10-01</v>
          </cell>
          <cell r="U995" t="str">
            <v>Маркелова Людмила Николаевна</v>
          </cell>
          <cell r="V995">
            <v>1</v>
          </cell>
          <cell r="W995">
            <v>50000</v>
          </cell>
          <cell r="X995">
            <v>37904</v>
          </cell>
          <cell r="Y995" t="str">
            <v>10/10-пред</v>
          </cell>
          <cell r="Z995" t="str">
            <v>ОАО «Башэкономбанк»</v>
          </cell>
          <cell r="AA995">
            <v>500</v>
          </cell>
          <cell r="AB995">
            <v>3.6868686868686873</v>
          </cell>
          <cell r="AC995">
            <v>3.6868686868686873</v>
          </cell>
          <cell r="AD995" t="str">
            <v>предъявлен</v>
          </cell>
          <cell r="AF995" t="str">
            <v/>
          </cell>
          <cell r="AG995" t="str">
            <v/>
          </cell>
          <cell r="AI995" t="str">
            <v/>
          </cell>
        </row>
        <row r="996">
          <cell r="A996">
            <v>992</v>
          </cell>
          <cell r="B996" t="str">
            <v>диск</v>
          </cell>
          <cell r="C996" t="str">
            <v>51401</v>
          </cell>
          <cell r="D996" t="str">
            <v>51401`810`2`0400`0000002</v>
          </cell>
          <cell r="E996" t="str">
            <v>Сбербанк РФ</v>
          </cell>
          <cell r="F996" t="str">
            <v>банк</v>
          </cell>
          <cell r="G996" t="str">
            <v>ВН</v>
          </cell>
          <cell r="H996" t="str">
            <v>1011301</v>
          </cell>
          <cell r="I996">
            <v>37890</v>
          </cell>
          <cell r="J996">
            <v>10000</v>
          </cell>
          <cell r="K996" t="str">
            <v>Рубли РФ</v>
          </cell>
          <cell r="L996" t="str">
            <v>по предъявлении</v>
          </cell>
          <cell r="M996">
            <v>37890</v>
          </cell>
          <cell r="N996">
            <v>0</v>
          </cell>
          <cell r="P996">
            <v>9950</v>
          </cell>
          <cell r="Q996">
            <v>0.995</v>
          </cell>
          <cell r="R996">
            <v>9950</v>
          </cell>
          <cell r="S996">
            <v>37904</v>
          </cell>
          <cell r="T996" t="str">
            <v>10/10-02</v>
          </cell>
          <cell r="U996" t="str">
            <v>ЧП Мусин Рафаиль Ахняфович</v>
          </cell>
          <cell r="V996">
            <v>1</v>
          </cell>
          <cell r="W996">
            <v>10000</v>
          </cell>
          <cell r="X996">
            <v>37908</v>
          </cell>
          <cell r="Y996" t="str">
            <v>14/10-пред</v>
          </cell>
          <cell r="Z996" t="str">
            <v>Сбербанк РФ</v>
          </cell>
          <cell r="AA996">
            <v>50</v>
          </cell>
          <cell r="AB996">
            <v>1.8341708542713568</v>
          </cell>
          <cell r="AC996">
            <v>0.45854271356783921</v>
          </cell>
          <cell r="AD996" t="str">
            <v>предъявлен</v>
          </cell>
          <cell r="AF996" t="str">
            <v/>
          </cell>
          <cell r="AG996" t="str">
            <v/>
          </cell>
          <cell r="AI996" t="str">
            <v/>
          </cell>
        </row>
        <row r="997">
          <cell r="A997">
            <v>993</v>
          </cell>
          <cell r="B997" t="str">
            <v>диск</v>
          </cell>
          <cell r="C997" t="str">
            <v>51401</v>
          </cell>
          <cell r="D997" t="str">
            <v>51401`810`1`0400`0000005</v>
          </cell>
          <cell r="E997" t="str">
            <v>ОАО «УралСиб»</v>
          </cell>
          <cell r="F997" t="str">
            <v>банк</v>
          </cell>
          <cell r="G997" t="str">
            <v>0082</v>
          </cell>
          <cell r="H997" t="str">
            <v>0132064</v>
          </cell>
          <cell r="I997">
            <v>37862</v>
          </cell>
          <cell r="J997">
            <v>1000000</v>
          </cell>
          <cell r="K997" t="str">
            <v>Рубли РФ</v>
          </cell>
          <cell r="L997" t="str">
            <v>по предъявлении</v>
          </cell>
          <cell r="M997">
            <v>37862</v>
          </cell>
          <cell r="N997">
            <v>0</v>
          </cell>
          <cell r="P997">
            <v>1000000</v>
          </cell>
          <cell r="Q997">
            <v>1</v>
          </cell>
          <cell r="R997">
            <v>1000000</v>
          </cell>
          <cell r="S997">
            <v>37908</v>
          </cell>
          <cell r="T997" t="str">
            <v>14/10-02</v>
          </cell>
          <cell r="U997" t="str">
            <v>ООО «Легпроминвест»</v>
          </cell>
          <cell r="V997">
            <v>1</v>
          </cell>
          <cell r="W997">
            <v>1000000</v>
          </cell>
          <cell r="X997">
            <v>37908</v>
          </cell>
          <cell r="Y997" t="str">
            <v>14/10-преду</v>
          </cell>
          <cell r="Z997" t="str">
            <v>ОАО «УралСиб»</v>
          </cell>
          <cell r="AA997">
            <v>0</v>
          </cell>
          <cell r="AB997">
            <v>0</v>
          </cell>
          <cell r="AC997">
            <v>0</v>
          </cell>
          <cell r="AD997" t="str">
            <v>предъявлен</v>
          </cell>
          <cell r="AF997" t="str">
            <v/>
          </cell>
          <cell r="AG997" t="str">
            <v/>
          </cell>
          <cell r="AI997" t="str">
            <v/>
          </cell>
        </row>
        <row r="998">
          <cell r="A998">
            <v>994</v>
          </cell>
          <cell r="B998" t="str">
            <v>диск</v>
          </cell>
          <cell r="C998" t="str">
            <v>51401</v>
          </cell>
          <cell r="D998" t="str">
            <v>51401`810`2`0400`0000002</v>
          </cell>
          <cell r="E998" t="str">
            <v>Сбербанк РФ</v>
          </cell>
          <cell r="F998" t="str">
            <v>банк</v>
          </cell>
          <cell r="G998" t="str">
            <v>ВН</v>
          </cell>
          <cell r="H998" t="str">
            <v>1014055</v>
          </cell>
          <cell r="I998">
            <v>37882</v>
          </cell>
          <cell r="J998">
            <v>290000</v>
          </cell>
          <cell r="K998" t="str">
            <v>Рубли РФ</v>
          </cell>
          <cell r="L998" t="str">
            <v>по предъявлении</v>
          </cell>
          <cell r="M998">
            <v>37882</v>
          </cell>
          <cell r="N998">
            <v>0</v>
          </cell>
          <cell r="P998">
            <v>287680</v>
          </cell>
          <cell r="Q998">
            <v>0.99199999999999999</v>
          </cell>
          <cell r="R998">
            <v>287680</v>
          </cell>
          <cell r="S998">
            <v>37910</v>
          </cell>
          <cell r="T998" t="str">
            <v>16/10-03</v>
          </cell>
          <cell r="U998" t="str">
            <v>ИП Якупова Светлана Анатольевна</v>
          </cell>
          <cell r="V998">
            <v>1</v>
          </cell>
          <cell r="W998">
            <v>290000</v>
          </cell>
          <cell r="X998">
            <v>37911</v>
          </cell>
          <cell r="Y998" t="str">
            <v>17/10-пред</v>
          </cell>
          <cell r="Z998" t="str">
            <v>Сбербанк РФ</v>
          </cell>
          <cell r="AA998">
            <v>2320</v>
          </cell>
          <cell r="AB998">
            <v>2.943548387096774</v>
          </cell>
          <cell r="AC998">
            <v>2.943548387096774</v>
          </cell>
          <cell r="AD998" t="str">
            <v>предъявлен</v>
          </cell>
          <cell r="AF998" t="str">
            <v/>
          </cell>
          <cell r="AG998" t="str">
            <v/>
          </cell>
          <cell r="AI998" t="str">
            <v/>
          </cell>
        </row>
        <row r="999">
          <cell r="A999">
            <v>995</v>
          </cell>
          <cell r="B999" t="str">
            <v>диск</v>
          </cell>
          <cell r="C999" t="str">
            <v>51502</v>
          </cell>
          <cell r="D999" t="str">
            <v>51502`810`4`0400`0000015</v>
          </cell>
          <cell r="E999" t="str">
            <v>ООО "Фиштрейдплюс"</v>
          </cell>
          <cell r="G999" t="str">
            <v>---</v>
          </cell>
          <cell r="H999" t="str">
            <v>0001001</v>
          </cell>
          <cell r="I999">
            <v>37911</v>
          </cell>
          <cell r="J999">
            <v>160500</v>
          </cell>
          <cell r="K999" t="str">
            <v>Рубли РФ</v>
          </cell>
          <cell r="L999" t="str">
            <v>по предъявлении, но не ранее 20.10.2003г.</v>
          </cell>
          <cell r="M999">
            <v>37914</v>
          </cell>
          <cell r="N999">
            <v>0.38020833333333331</v>
          </cell>
          <cell r="P999">
            <v>160000</v>
          </cell>
          <cell r="Q999">
            <v>0.99688473520249221</v>
          </cell>
          <cell r="R999">
            <v>160000</v>
          </cell>
          <cell r="S999">
            <v>37911</v>
          </cell>
          <cell r="T999" t="str">
            <v>17/10-02</v>
          </cell>
          <cell r="U999" t="str">
            <v>Ершов Дмитрий Викторович</v>
          </cell>
          <cell r="V999">
            <v>1</v>
          </cell>
          <cell r="W999">
            <v>160500</v>
          </cell>
          <cell r="X999">
            <v>37915</v>
          </cell>
          <cell r="Y999" t="str">
            <v>21/10-01</v>
          </cell>
          <cell r="Z999" t="str">
            <v>ЧП Жукова Люция Ренатовна</v>
          </cell>
          <cell r="AA999">
            <v>500</v>
          </cell>
          <cell r="AB999">
            <v>0.38020833333333331</v>
          </cell>
          <cell r="AC999">
            <v>0.28515625</v>
          </cell>
          <cell r="AD999" t="str">
            <v>продан</v>
          </cell>
          <cell r="AF999" t="str">
            <v/>
          </cell>
          <cell r="AG999" t="str">
            <v/>
          </cell>
          <cell r="AI999" t="str">
            <v/>
          </cell>
        </row>
        <row r="1000">
          <cell r="A1000">
            <v>996</v>
          </cell>
          <cell r="B1000" t="str">
            <v>диск</v>
          </cell>
          <cell r="C1000" t="str">
            <v>51502</v>
          </cell>
          <cell r="D1000" t="str">
            <v>51502`810`4`0400`0000015</v>
          </cell>
          <cell r="E1000" t="str">
            <v>Поварго Дмитрий Александрович</v>
          </cell>
          <cell r="F1000" t="str">
            <v>прочие</v>
          </cell>
          <cell r="G1000" t="str">
            <v>---</v>
          </cell>
          <cell r="H1000" t="str">
            <v>0001002</v>
          </cell>
          <cell r="I1000">
            <v>37914</v>
          </cell>
          <cell r="J1000">
            <v>10050</v>
          </cell>
          <cell r="K1000" t="str">
            <v>Рубли РФ</v>
          </cell>
          <cell r="L1000" t="str">
            <v>по предъявлении, но не ранее 30.10.2003г.</v>
          </cell>
          <cell r="M1000">
            <v>37924</v>
          </cell>
          <cell r="N1000">
            <v>0.1825</v>
          </cell>
          <cell r="P1000">
            <v>10000</v>
          </cell>
          <cell r="Q1000">
            <v>0.99502487562189057</v>
          </cell>
          <cell r="R1000">
            <v>10000</v>
          </cell>
          <cell r="S1000">
            <v>37914</v>
          </cell>
          <cell r="T1000" t="str">
            <v>20/10-01</v>
          </cell>
          <cell r="U1000" t="str">
            <v>Поварго Дмитрий Александрович</v>
          </cell>
          <cell r="V1000">
            <v>1</v>
          </cell>
          <cell r="W1000">
            <v>10050</v>
          </cell>
          <cell r="X1000">
            <v>37925</v>
          </cell>
          <cell r="Y1000" t="str">
            <v>31/10-пред</v>
          </cell>
          <cell r="Z1000" t="str">
            <v>Поварго Дмитрий Александрович</v>
          </cell>
          <cell r="AA1000">
            <v>50</v>
          </cell>
          <cell r="AB1000">
            <v>0.1825</v>
          </cell>
          <cell r="AC1000">
            <v>0.16590909090909089</v>
          </cell>
          <cell r="AD1000" t="str">
            <v>предъявлен</v>
          </cell>
          <cell r="AF1000" t="str">
            <v/>
          </cell>
          <cell r="AG1000" t="str">
            <v/>
          </cell>
          <cell r="AI1000" t="str">
            <v/>
          </cell>
        </row>
        <row r="1001">
          <cell r="A1001">
            <v>997</v>
          </cell>
          <cell r="B1001" t="str">
            <v>диск</v>
          </cell>
          <cell r="C1001" t="str">
            <v>51504</v>
          </cell>
          <cell r="D1001" t="str">
            <v>51504`810`8`0400`0000011</v>
          </cell>
          <cell r="E1001" t="str">
            <v>ООО «Народная компания»</v>
          </cell>
          <cell r="F1001" t="str">
            <v>прочие</v>
          </cell>
          <cell r="G1001" t="str">
            <v/>
          </cell>
          <cell r="H1001" t="str">
            <v>0000601</v>
          </cell>
          <cell r="I1001" t="str">
            <v>27.06.03</v>
          </cell>
          <cell r="J1001">
            <v>5117593.16</v>
          </cell>
          <cell r="K1001" t="str">
            <v>Рубли РФ</v>
          </cell>
          <cell r="L1001" t="str">
            <v>по предъявлении, но не ранее 15 декабря 2003г.</v>
          </cell>
          <cell r="M1001">
            <v>37970</v>
          </cell>
          <cell r="N1001">
            <v>0.29314399205127756</v>
          </cell>
          <cell r="P1001">
            <v>4845199</v>
          </cell>
          <cell r="Q1001">
            <v>0.94677299435815254</v>
          </cell>
          <cell r="R1001">
            <v>4845199</v>
          </cell>
          <cell r="S1001">
            <v>37900</v>
          </cell>
          <cell r="T1001" t="str">
            <v>06/10-02</v>
          </cell>
          <cell r="U1001" t="str">
            <v>ООО «Фирма «Башкирские инвестиции»</v>
          </cell>
          <cell r="V1001">
            <v>0.97663100000000003</v>
          </cell>
          <cell r="W1001">
            <v>4998000</v>
          </cell>
          <cell r="X1001">
            <v>37943</v>
          </cell>
          <cell r="Y1001" t="str">
            <v>18/11-07</v>
          </cell>
          <cell r="Z1001" t="str">
            <v>ООО «Народная компания»</v>
          </cell>
          <cell r="AA1001">
            <v>152801</v>
          </cell>
          <cell r="AB1001">
            <v>0.29314399205127756</v>
          </cell>
          <cell r="AC1001">
            <v>0.26769421528115694</v>
          </cell>
          <cell r="AD1001" t="str">
            <v>обменен</v>
          </cell>
          <cell r="AE1001">
            <v>1</v>
          </cell>
          <cell r="AF1001">
            <v>48451.99</v>
          </cell>
          <cell r="AG1001" t="str">
            <v/>
          </cell>
          <cell r="AI1001" t="str">
            <v/>
          </cell>
        </row>
        <row r="1002">
          <cell r="A1002">
            <v>998</v>
          </cell>
          <cell r="B1002" t="str">
            <v>диск</v>
          </cell>
          <cell r="C1002" t="str">
            <v>51501</v>
          </cell>
          <cell r="D1002" t="str">
            <v>51501`810`1`0400`0000015</v>
          </cell>
          <cell r="E1002" t="str">
            <v>ЗАО «Правовед»</v>
          </cell>
          <cell r="F1002" t="str">
            <v>прочие</v>
          </cell>
          <cell r="G1002" t="str">
            <v>---</v>
          </cell>
          <cell r="H1002" t="str">
            <v>0000004</v>
          </cell>
          <cell r="I1002" t="str">
            <v>22.01.03</v>
          </cell>
          <cell r="J1002">
            <v>5232500</v>
          </cell>
          <cell r="K1002" t="str">
            <v>Рубли РФ</v>
          </cell>
          <cell r="L1002" t="str">
            <v>по предъявлении, но не ранее 22.01.2004г.</v>
          </cell>
          <cell r="M1002">
            <v>38008</v>
          </cell>
          <cell r="N1002">
            <v>0.50694444444444442</v>
          </cell>
          <cell r="P1002">
            <v>4550000</v>
          </cell>
          <cell r="Q1002">
            <v>0.86956521739130432</v>
          </cell>
          <cell r="R1002">
            <v>4550000</v>
          </cell>
          <cell r="S1002">
            <v>37900</v>
          </cell>
          <cell r="T1002" t="str">
            <v>06/10-02</v>
          </cell>
          <cell r="U1002" t="str">
            <v>ООО «Фирма «Башкирские инвестиции»</v>
          </cell>
          <cell r="V1002">
            <v>0.86956500000000003</v>
          </cell>
          <cell r="W1002">
            <v>4550000</v>
          </cell>
          <cell r="X1002">
            <v>38035</v>
          </cell>
          <cell r="Y1002" t="str">
            <v>18/02-11</v>
          </cell>
          <cell r="Z1002" t="str">
            <v>ООО "Проф-Трейд"</v>
          </cell>
          <cell r="AA1002">
            <v>0</v>
          </cell>
          <cell r="AB1002">
            <v>0.50694444444444442</v>
          </cell>
          <cell r="AC1002">
            <v>0</v>
          </cell>
          <cell r="AD1002" t="str">
            <v>продан</v>
          </cell>
          <cell r="AE1002">
            <v>1</v>
          </cell>
          <cell r="AF1002">
            <v>45500</v>
          </cell>
          <cell r="AG1002" t="str">
            <v/>
          </cell>
          <cell r="AI1002" t="str">
            <v/>
          </cell>
        </row>
        <row r="1003">
          <cell r="A1003">
            <v>999</v>
          </cell>
          <cell r="B1003" t="str">
            <v>диск</v>
          </cell>
          <cell r="C1003" t="str">
            <v>51401</v>
          </cell>
          <cell r="D1003" t="str">
            <v>51401`810`2`0400`0000002</v>
          </cell>
          <cell r="E1003" t="str">
            <v>Сбербанк РФ</v>
          </cell>
          <cell r="F1003" t="str">
            <v>банк</v>
          </cell>
          <cell r="G1003" t="str">
            <v>ВН</v>
          </cell>
          <cell r="H1003" t="str">
            <v>1027031</v>
          </cell>
          <cell r="I1003">
            <v>37914</v>
          </cell>
          <cell r="J1003">
            <v>200000</v>
          </cell>
          <cell r="K1003" t="str">
            <v>Рубли РФ</v>
          </cell>
          <cell r="L1003" t="str">
            <v>по предъявлении</v>
          </cell>
          <cell r="M1003">
            <v>37914</v>
          </cell>
          <cell r="N1003">
            <v>0</v>
          </cell>
          <cell r="P1003">
            <v>200000</v>
          </cell>
          <cell r="Q1003">
            <v>1</v>
          </cell>
          <cell r="R1003">
            <v>200000</v>
          </cell>
          <cell r="S1003">
            <v>37914</v>
          </cell>
          <cell r="T1003" t="str">
            <v>20/10-02</v>
          </cell>
          <cell r="U1003" t="str">
            <v>Сбербанк РФ</v>
          </cell>
          <cell r="V1003">
            <v>1.00325</v>
          </cell>
          <cell r="W1003">
            <v>200650</v>
          </cell>
          <cell r="X1003">
            <v>37915</v>
          </cell>
          <cell r="Y1003" t="str">
            <v>21/10-02</v>
          </cell>
          <cell r="Z1003" t="str">
            <v>ООО "Таро"</v>
          </cell>
          <cell r="AA1003">
            <v>650</v>
          </cell>
          <cell r="AB1003">
            <v>0</v>
          </cell>
          <cell r="AC1003">
            <v>1.18625</v>
          </cell>
          <cell r="AD1003" t="str">
            <v>продан</v>
          </cell>
          <cell r="AF1003" t="str">
            <v/>
          </cell>
          <cell r="AG1003" t="str">
            <v/>
          </cell>
          <cell r="AI1003" t="str">
            <v/>
          </cell>
        </row>
        <row r="1004">
          <cell r="A1004">
            <v>1000</v>
          </cell>
          <cell r="B1004" t="str">
            <v>диск</v>
          </cell>
          <cell r="C1004" t="str">
            <v>51401</v>
          </cell>
          <cell r="D1004" t="str">
            <v>51401`810`2`0400`0000002</v>
          </cell>
          <cell r="E1004" t="str">
            <v>Сбербанк РФ</v>
          </cell>
          <cell r="F1004" t="str">
            <v>банк</v>
          </cell>
          <cell r="G1004" t="str">
            <v>ВН</v>
          </cell>
          <cell r="H1004" t="str">
            <v>1027032</v>
          </cell>
          <cell r="I1004">
            <v>37914</v>
          </cell>
          <cell r="J1004">
            <v>200000</v>
          </cell>
          <cell r="K1004" t="str">
            <v>Рубли РФ</v>
          </cell>
          <cell r="L1004" t="str">
            <v>по предъявлении</v>
          </cell>
          <cell r="M1004">
            <v>37914</v>
          </cell>
          <cell r="N1004">
            <v>0</v>
          </cell>
          <cell r="P1004">
            <v>200000</v>
          </cell>
          <cell r="Q1004">
            <v>1</v>
          </cell>
          <cell r="R1004">
            <v>200000</v>
          </cell>
          <cell r="S1004">
            <v>37914</v>
          </cell>
          <cell r="T1004" t="str">
            <v>20/10-02</v>
          </cell>
          <cell r="U1004" t="str">
            <v>Сбербанк РФ</v>
          </cell>
          <cell r="V1004">
            <v>1.00325</v>
          </cell>
          <cell r="W1004">
            <v>200650</v>
          </cell>
          <cell r="X1004">
            <v>37915</v>
          </cell>
          <cell r="Y1004" t="str">
            <v>21/10-02</v>
          </cell>
          <cell r="Z1004" t="str">
            <v>ООО "Таро"</v>
          </cell>
          <cell r="AA1004">
            <v>650</v>
          </cell>
          <cell r="AB1004">
            <v>0</v>
          </cell>
          <cell r="AC1004">
            <v>1.18625</v>
          </cell>
          <cell r="AD1004" t="str">
            <v>продан</v>
          </cell>
          <cell r="AF1004" t="str">
            <v/>
          </cell>
          <cell r="AG1004" t="str">
            <v/>
          </cell>
          <cell r="AI1004" t="str">
            <v/>
          </cell>
        </row>
        <row r="1005">
          <cell r="A1005">
            <v>1001</v>
          </cell>
          <cell r="B1005" t="str">
            <v>диск</v>
          </cell>
          <cell r="C1005" t="str">
            <v>51401</v>
          </cell>
          <cell r="D1005" t="str">
            <v>51401`810`2`0400`0000002</v>
          </cell>
          <cell r="E1005" t="str">
            <v>Сбербанк РФ</v>
          </cell>
          <cell r="F1005" t="str">
            <v>банк</v>
          </cell>
          <cell r="G1005" t="str">
            <v>ВН</v>
          </cell>
          <cell r="H1005" t="str">
            <v>1027033</v>
          </cell>
          <cell r="I1005">
            <v>37914</v>
          </cell>
          <cell r="J1005">
            <v>200000</v>
          </cell>
          <cell r="K1005" t="str">
            <v>Рубли РФ</v>
          </cell>
          <cell r="L1005" t="str">
            <v>по предъявлении</v>
          </cell>
          <cell r="M1005">
            <v>37914</v>
          </cell>
          <cell r="N1005">
            <v>0</v>
          </cell>
          <cell r="P1005">
            <v>200000</v>
          </cell>
          <cell r="Q1005">
            <v>1</v>
          </cell>
          <cell r="R1005">
            <v>200000</v>
          </cell>
          <cell r="S1005">
            <v>37914</v>
          </cell>
          <cell r="T1005" t="str">
            <v>20/10-02</v>
          </cell>
          <cell r="U1005" t="str">
            <v>Сбербанк РФ</v>
          </cell>
          <cell r="V1005">
            <v>1.00325</v>
          </cell>
          <cell r="W1005">
            <v>200650</v>
          </cell>
          <cell r="X1005">
            <v>37915</v>
          </cell>
          <cell r="Y1005" t="str">
            <v>21/10-02</v>
          </cell>
          <cell r="Z1005" t="str">
            <v>ООО "Таро"</v>
          </cell>
          <cell r="AA1005">
            <v>650</v>
          </cell>
          <cell r="AB1005">
            <v>0</v>
          </cell>
          <cell r="AC1005">
            <v>1.18625</v>
          </cell>
          <cell r="AD1005" t="str">
            <v>продан</v>
          </cell>
          <cell r="AF1005" t="str">
            <v/>
          </cell>
          <cell r="AG1005" t="str">
            <v/>
          </cell>
          <cell r="AI1005" t="str">
            <v/>
          </cell>
        </row>
        <row r="1006">
          <cell r="A1006">
            <v>1002</v>
          </cell>
          <cell r="B1006" t="str">
            <v>диск</v>
          </cell>
          <cell r="C1006" t="str">
            <v>51401</v>
          </cell>
          <cell r="D1006" t="str">
            <v>51401`810`2`0400`0000002</v>
          </cell>
          <cell r="E1006" t="str">
            <v>Сбербанк РФ</v>
          </cell>
          <cell r="F1006" t="str">
            <v>банк</v>
          </cell>
          <cell r="G1006" t="str">
            <v>ВН</v>
          </cell>
          <cell r="H1006" t="str">
            <v>1027034</v>
          </cell>
          <cell r="I1006">
            <v>37914</v>
          </cell>
          <cell r="J1006">
            <v>200000</v>
          </cell>
          <cell r="K1006" t="str">
            <v>Рубли РФ</v>
          </cell>
          <cell r="L1006" t="str">
            <v>по предъявлении</v>
          </cell>
          <cell r="M1006">
            <v>37914</v>
          </cell>
          <cell r="N1006">
            <v>0</v>
          </cell>
          <cell r="P1006">
            <v>200000</v>
          </cell>
          <cell r="Q1006">
            <v>1</v>
          </cell>
          <cell r="R1006">
            <v>200000</v>
          </cell>
          <cell r="S1006">
            <v>37914</v>
          </cell>
          <cell r="T1006" t="str">
            <v>20/10-02</v>
          </cell>
          <cell r="U1006" t="str">
            <v>Сбербанк РФ</v>
          </cell>
          <cell r="V1006">
            <v>1.00325</v>
          </cell>
          <cell r="W1006">
            <v>200650</v>
          </cell>
          <cell r="X1006">
            <v>37915</v>
          </cell>
          <cell r="Y1006" t="str">
            <v>21/10-02</v>
          </cell>
          <cell r="Z1006" t="str">
            <v>ООО "Таро"</v>
          </cell>
          <cell r="AA1006">
            <v>650</v>
          </cell>
          <cell r="AB1006">
            <v>0</v>
          </cell>
          <cell r="AC1006">
            <v>1.18625</v>
          </cell>
          <cell r="AD1006" t="str">
            <v>продан</v>
          </cell>
          <cell r="AF1006" t="str">
            <v/>
          </cell>
          <cell r="AG1006" t="str">
            <v/>
          </cell>
          <cell r="AI1006" t="str">
            <v/>
          </cell>
        </row>
        <row r="1007">
          <cell r="A1007">
            <v>1003</v>
          </cell>
          <cell r="B1007" t="str">
            <v>диск</v>
          </cell>
          <cell r="C1007" t="str">
            <v>51401</v>
          </cell>
          <cell r="D1007" t="str">
            <v>51401`810`2`0400`0000002</v>
          </cell>
          <cell r="E1007" t="str">
            <v>Сбербанк РФ</v>
          </cell>
          <cell r="F1007" t="str">
            <v>банк</v>
          </cell>
          <cell r="G1007" t="str">
            <v>ВН</v>
          </cell>
          <cell r="H1007" t="str">
            <v>1027035</v>
          </cell>
          <cell r="I1007">
            <v>37914</v>
          </cell>
          <cell r="J1007">
            <v>200000</v>
          </cell>
          <cell r="K1007" t="str">
            <v>Рубли РФ</v>
          </cell>
          <cell r="L1007" t="str">
            <v>по предъявлении</v>
          </cell>
          <cell r="M1007">
            <v>37914</v>
          </cell>
          <cell r="N1007">
            <v>0</v>
          </cell>
          <cell r="P1007">
            <v>200000</v>
          </cell>
          <cell r="Q1007">
            <v>1</v>
          </cell>
          <cell r="R1007">
            <v>200000</v>
          </cell>
          <cell r="S1007">
            <v>37914</v>
          </cell>
          <cell r="T1007" t="str">
            <v>20/10-02</v>
          </cell>
          <cell r="U1007" t="str">
            <v>Сбербанк РФ</v>
          </cell>
          <cell r="V1007">
            <v>1.00325</v>
          </cell>
          <cell r="W1007">
            <v>200650</v>
          </cell>
          <cell r="X1007">
            <v>37915</v>
          </cell>
          <cell r="Y1007" t="str">
            <v>21/10-02</v>
          </cell>
          <cell r="Z1007" t="str">
            <v>ООО "Таро"</v>
          </cell>
          <cell r="AA1007">
            <v>650</v>
          </cell>
          <cell r="AB1007">
            <v>0</v>
          </cell>
          <cell r="AC1007">
            <v>1.18625</v>
          </cell>
          <cell r="AD1007" t="str">
            <v>продан</v>
          </cell>
          <cell r="AF1007" t="str">
            <v/>
          </cell>
          <cell r="AG1007" t="str">
            <v/>
          </cell>
          <cell r="AI1007" t="str">
            <v/>
          </cell>
        </row>
        <row r="1008">
          <cell r="A1008">
            <v>1004</v>
          </cell>
          <cell r="B1008" t="str">
            <v>диск</v>
          </cell>
          <cell r="C1008" t="str">
            <v>51401</v>
          </cell>
          <cell r="D1008" t="str">
            <v>51401`810`2`0400`0000002</v>
          </cell>
          <cell r="E1008" t="str">
            <v>Сбербанк РФ</v>
          </cell>
          <cell r="F1008" t="str">
            <v>банк</v>
          </cell>
          <cell r="G1008" t="str">
            <v>ВН</v>
          </cell>
          <cell r="H1008" t="str">
            <v>1027036</v>
          </cell>
          <cell r="I1008">
            <v>37914</v>
          </cell>
          <cell r="J1008">
            <v>200000</v>
          </cell>
          <cell r="K1008" t="str">
            <v>Рубли РФ</v>
          </cell>
          <cell r="L1008" t="str">
            <v>по предъявлении</v>
          </cell>
          <cell r="M1008">
            <v>37914</v>
          </cell>
          <cell r="N1008">
            <v>0</v>
          </cell>
          <cell r="P1008">
            <v>200000</v>
          </cell>
          <cell r="Q1008">
            <v>1</v>
          </cell>
          <cell r="R1008">
            <v>200000</v>
          </cell>
          <cell r="S1008">
            <v>37914</v>
          </cell>
          <cell r="T1008" t="str">
            <v>20/10-02</v>
          </cell>
          <cell r="U1008" t="str">
            <v>Сбербанк РФ</v>
          </cell>
          <cell r="V1008">
            <v>1.00325</v>
          </cell>
          <cell r="W1008">
            <v>200650</v>
          </cell>
          <cell r="X1008">
            <v>37915</v>
          </cell>
          <cell r="Y1008" t="str">
            <v>21/10-02</v>
          </cell>
          <cell r="Z1008" t="str">
            <v>ООО "Таро"</v>
          </cell>
          <cell r="AA1008">
            <v>650</v>
          </cell>
          <cell r="AB1008">
            <v>0</v>
          </cell>
          <cell r="AC1008">
            <v>1.18625</v>
          </cell>
          <cell r="AD1008" t="str">
            <v>продан</v>
          </cell>
          <cell r="AF1008" t="str">
            <v/>
          </cell>
          <cell r="AG1008" t="str">
            <v/>
          </cell>
          <cell r="AI1008" t="str">
            <v/>
          </cell>
        </row>
        <row r="1009">
          <cell r="A1009">
            <v>1005</v>
          </cell>
          <cell r="B1009" t="str">
            <v>диск</v>
          </cell>
          <cell r="C1009" t="str">
            <v>51401</v>
          </cell>
          <cell r="D1009" t="str">
            <v>51401`810`2`0400`0000002</v>
          </cell>
          <cell r="E1009" t="str">
            <v>Сбербанк РФ</v>
          </cell>
          <cell r="F1009" t="str">
            <v>банк</v>
          </cell>
          <cell r="G1009" t="str">
            <v>ВН</v>
          </cell>
          <cell r="H1009" t="str">
            <v>1027037</v>
          </cell>
          <cell r="I1009">
            <v>37914</v>
          </cell>
          <cell r="J1009">
            <v>200000</v>
          </cell>
          <cell r="K1009" t="str">
            <v>Рубли РФ</v>
          </cell>
          <cell r="L1009" t="str">
            <v>по предъявлении</v>
          </cell>
          <cell r="M1009">
            <v>37914</v>
          </cell>
          <cell r="N1009">
            <v>0</v>
          </cell>
          <cell r="P1009">
            <v>200000</v>
          </cell>
          <cell r="Q1009">
            <v>1</v>
          </cell>
          <cell r="R1009">
            <v>200000</v>
          </cell>
          <cell r="S1009">
            <v>37914</v>
          </cell>
          <cell r="T1009" t="str">
            <v>20/10-02</v>
          </cell>
          <cell r="U1009" t="str">
            <v>Сбербанк РФ</v>
          </cell>
          <cell r="V1009">
            <v>1.00325</v>
          </cell>
          <cell r="W1009">
            <v>200650</v>
          </cell>
          <cell r="X1009">
            <v>37915</v>
          </cell>
          <cell r="Y1009" t="str">
            <v>21/10-02</v>
          </cell>
          <cell r="Z1009" t="str">
            <v>ООО "Таро"</v>
          </cell>
          <cell r="AA1009">
            <v>650</v>
          </cell>
          <cell r="AB1009">
            <v>0</v>
          </cell>
          <cell r="AC1009">
            <v>1.18625</v>
          </cell>
          <cell r="AD1009" t="str">
            <v>продан</v>
          </cell>
          <cell r="AF1009" t="str">
            <v/>
          </cell>
          <cell r="AG1009" t="str">
            <v/>
          </cell>
          <cell r="AI1009" t="str">
            <v/>
          </cell>
        </row>
        <row r="1010">
          <cell r="A1010">
            <v>1006</v>
          </cell>
          <cell r="B1010" t="str">
            <v>диск</v>
          </cell>
          <cell r="C1010" t="str">
            <v>51406</v>
          </cell>
          <cell r="D1010" t="str">
            <v>51406`810`6`0400`0000005</v>
          </cell>
          <cell r="E1010" t="str">
            <v>АКБ «Башкомснаббанк»</v>
          </cell>
          <cell r="F1010" t="str">
            <v>банк</v>
          </cell>
          <cell r="G1010" t="str">
            <v>2001</v>
          </cell>
          <cell r="H1010" t="str">
            <v>000709</v>
          </cell>
          <cell r="I1010">
            <v>37915</v>
          </cell>
          <cell r="J1010">
            <v>400000</v>
          </cell>
          <cell r="K1010" t="str">
            <v>Рубли РФ</v>
          </cell>
          <cell r="L1010" t="str">
            <v>по предъявлении, но не ранее11.12.2004г.</v>
          </cell>
          <cell r="M1010">
            <v>38332</v>
          </cell>
          <cell r="N1010">
            <v>0.12485993654000425</v>
          </cell>
          <cell r="P1010">
            <v>350064</v>
          </cell>
          <cell r="Q1010">
            <v>0.87516000000000005</v>
          </cell>
          <cell r="R1010">
            <v>350064</v>
          </cell>
          <cell r="S1010">
            <v>37915</v>
          </cell>
          <cell r="T1010" t="str">
            <v>21/10-04</v>
          </cell>
          <cell r="U1010" t="str">
            <v>ОАО АКБ «Башкомснаббанк»</v>
          </cell>
          <cell r="V1010">
            <v>0.87533799999999995</v>
          </cell>
          <cell r="W1010">
            <v>350135</v>
          </cell>
          <cell r="X1010">
            <v>37916</v>
          </cell>
          <cell r="Y1010" t="str">
            <v>22/10-01</v>
          </cell>
          <cell r="Z1010" t="str">
            <v>ООО "ГеоКомЦентр"</v>
          </cell>
          <cell r="AA1010">
            <v>71</v>
          </cell>
          <cell r="AB1010">
            <v>0.12485993654000425</v>
          </cell>
          <cell r="AC1010">
            <v>7.4029320352849759E-2</v>
          </cell>
          <cell r="AD1010" t="str">
            <v>обменен</v>
          </cell>
          <cell r="AF1010" t="str">
            <v/>
          </cell>
          <cell r="AG1010" t="str">
            <v/>
          </cell>
          <cell r="AI1010" t="str">
            <v/>
          </cell>
        </row>
        <row r="1011">
          <cell r="A1011">
            <v>1007</v>
          </cell>
          <cell r="B1011" t="str">
            <v>диск</v>
          </cell>
          <cell r="C1011" t="str">
            <v>51406</v>
          </cell>
          <cell r="D1011" t="str">
            <v>51406`810`6`0400`0000005</v>
          </cell>
          <cell r="E1011" t="str">
            <v>АКБ «Башкомснаббанк»</v>
          </cell>
          <cell r="F1011" t="str">
            <v>банк</v>
          </cell>
          <cell r="G1011" t="str">
            <v>2001</v>
          </cell>
          <cell r="H1011" t="str">
            <v>000710</v>
          </cell>
          <cell r="I1011">
            <v>37915</v>
          </cell>
          <cell r="J1011">
            <v>4000000</v>
          </cell>
          <cell r="K1011" t="str">
            <v>Рубли РФ</v>
          </cell>
          <cell r="L1011" t="str">
            <v>по предъявлении, но не ранее11.12.2004г.</v>
          </cell>
          <cell r="M1011">
            <v>38332</v>
          </cell>
          <cell r="N1011">
            <v>0.12485850800369633</v>
          </cell>
          <cell r="P1011">
            <v>3500645</v>
          </cell>
          <cell r="Q1011">
            <v>0.87516125</v>
          </cell>
          <cell r="R1011">
            <v>3500645</v>
          </cell>
          <cell r="S1011">
            <v>37915</v>
          </cell>
          <cell r="T1011" t="str">
            <v>21/10-04</v>
          </cell>
          <cell r="U1011" t="str">
            <v>ОАО АКБ «Башкомснаббанк»</v>
          </cell>
          <cell r="V1011">
            <v>0.87533700000000003</v>
          </cell>
          <cell r="W1011">
            <v>3501346</v>
          </cell>
          <cell r="X1011">
            <v>37915</v>
          </cell>
          <cell r="Y1011" t="str">
            <v>21/10-05</v>
          </cell>
          <cell r="Z1011" t="str">
            <v>ООО Промышленная группа Горизонт</v>
          </cell>
          <cell r="AA1011">
            <v>701</v>
          </cell>
          <cell r="AB1011">
            <v>0.12485850800369633</v>
          </cell>
          <cell r="AC1011">
            <v>7.309081612102912E-2</v>
          </cell>
          <cell r="AD1011" t="str">
            <v>продан</v>
          </cell>
          <cell r="AF1011" t="str">
            <v/>
          </cell>
          <cell r="AG1011" t="str">
            <v/>
          </cell>
          <cell r="AI1011" t="str">
            <v/>
          </cell>
        </row>
        <row r="1012">
          <cell r="A1012">
            <v>1008</v>
          </cell>
          <cell r="B1012" t="str">
            <v>диск</v>
          </cell>
          <cell r="C1012" t="str">
            <v>51406</v>
          </cell>
          <cell r="D1012" t="str">
            <v>51406`810`6`0400`0000005</v>
          </cell>
          <cell r="E1012" t="str">
            <v>АКБ «Башкомснаббанк»</v>
          </cell>
          <cell r="F1012" t="str">
            <v>банк</v>
          </cell>
          <cell r="G1012" t="str">
            <v>2001</v>
          </cell>
          <cell r="H1012" t="str">
            <v>000711</v>
          </cell>
          <cell r="I1012">
            <v>37915</v>
          </cell>
          <cell r="J1012">
            <v>3200000</v>
          </cell>
          <cell r="K1012" t="str">
            <v>Рубли РФ</v>
          </cell>
          <cell r="L1012" t="str">
            <v>по предъявлении, но не ранее11.12.2004г.</v>
          </cell>
          <cell r="M1012">
            <v>38332</v>
          </cell>
          <cell r="N1012">
            <v>0.12485886513739075</v>
          </cell>
          <cell r="P1012">
            <v>2800515</v>
          </cell>
          <cell r="Q1012">
            <v>0.87516093750000001</v>
          </cell>
          <cell r="R1012">
            <v>2800515</v>
          </cell>
          <cell r="S1012">
            <v>37915</v>
          </cell>
          <cell r="T1012" t="str">
            <v>21/10-04</v>
          </cell>
          <cell r="U1012" t="str">
            <v>ОАО АКБ «Башкомснаббанк»</v>
          </cell>
          <cell r="V1012">
            <v>0.87533700000000003</v>
          </cell>
          <cell r="W1012">
            <v>2801077</v>
          </cell>
          <cell r="X1012">
            <v>37915</v>
          </cell>
          <cell r="Y1012" t="str">
            <v>21/10-05</v>
          </cell>
          <cell r="Z1012" t="str">
            <v>ООО Промышленная группа Горизонт</v>
          </cell>
          <cell r="AA1012">
            <v>562</v>
          </cell>
          <cell r="AB1012">
            <v>0.12485886513739075</v>
          </cell>
          <cell r="AC1012">
            <v>7.3247242025127529E-2</v>
          </cell>
          <cell r="AD1012" t="str">
            <v>продан</v>
          </cell>
          <cell r="AF1012" t="str">
            <v/>
          </cell>
          <cell r="AG1012" t="str">
            <v/>
          </cell>
          <cell r="AI1012" t="str">
            <v/>
          </cell>
        </row>
        <row r="1013">
          <cell r="A1013">
            <v>1009</v>
          </cell>
          <cell r="B1013" t="str">
            <v>диск</v>
          </cell>
          <cell r="C1013" t="str">
            <v>51406</v>
          </cell>
          <cell r="D1013" t="str">
            <v>51406`810`6`0400`0000005</v>
          </cell>
          <cell r="E1013" t="str">
            <v>АКБ «Башкомснаббанк»</v>
          </cell>
          <cell r="F1013" t="str">
            <v>банк</v>
          </cell>
          <cell r="G1013" t="str">
            <v>2001</v>
          </cell>
          <cell r="H1013" t="str">
            <v>000712</v>
          </cell>
          <cell r="I1013">
            <v>37915</v>
          </cell>
          <cell r="J1013">
            <v>200000</v>
          </cell>
          <cell r="K1013" t="str">
            <v>Рубли РФ</v>
          </cell>
          <cell r="L1013" t="str">
            <v>по предъявлении, но не ранее11.12.2004г.</v>
          </cell>
          <cell r="M1013">
            <v>38332</v>
          </cell>
          <cell r="N1013">
            <v>0.12485993654000425</v>
          </cell>
          <cell r="P1013">
            <v>175032</v>
          </cell>
          <cell r="Q1013">
            <v>0.87516000000000005</v>
          </cell>
          <cell r="R1013">
            <v>175032</v>
          </cell>
          <cell r="S1013">
            <v>37915</v>
          </cell>
          <cell r="T1013" t="str">
            <v>21/10-04</v>
          </cell>
          <cell r="U1013" t="str">
            <v>ОАО АКБ «Башкомснаббанк»</v>
          </cell>
          <cell r="V1013">
            <v>0.87532500000000002</v>
          </cell>
          <cell r="W1013">
            <v>175065</v>
          </cell>
          <cell r="X1013">
            <v>37915</v>
          </cell>
          <cell r="Y1013" t="str">
            <v>21/10-05</v>
          </cell>
          <cell r="Z1013" t="str">
            <v>ООО Промышленная группа Горизонт</v>
          </cell>
          <cell r="AA1013">
            <v>33</v>
          </cell>
          <cell r="AB1013">
            <v>0.12485993654000425</v>
          </cell>
          <cell r="AC1013">
            <v>6.8815987933634998E-2</v>
          </cell>
          <cell r="AD1013" t="str">
            <v>продан</v>
          </cell>
          <cell r="AF1013" t="str">
            <v/>
          </cell>
          <cell r="AG1013" t="str">
            <v/>
          </cell>
          <cell r="AI1013" t="str">
            <v/>
          </cell>
        </row>
        <row r="1014">
          <cell r="A1014">
            <v>1010</v>
          </cell>
          <cell r="B1014" t="str">
            <v>диск</v>
          </cell>
          <cell r="C1014" t="str">
            <v>51401</v>
          </cell>
          <cell r="D1014" t="str">
            <v>51401`810`1`0400`0000005</v>
          </cell>
          <cell r="E1014" t="str">
            <v>ОАО «УралСиб»</v>
          </cell>
          <cell r="F1014" t="str">
            <v>банк</v>
          </cell>
          <cell r="G1014" t="str">
            <v>0002</v>
          </cell>
          <cell r="H1014" t="str">
            <v>0164818</v>
          </cell>
          <cell r="I1014">
            <v>37888</v>
          </cell>
          <cell r="J1014">
            <v>500000</v>
          </cell>
          <cell r="K1014" t="str">
            <v>Рубли РФ</v>
          </cell>
          <cell r="L1014" t="str">
            <v>по предъявлении</v>
          </cell>
          <cell r="M1014">
            <v>37888</v>
          </cell>
          <cell r="N1014">
            <v>0</v>
          </cell>
          <cell r="P1014">
            <v>500000</v>
          </cell>
          <cell r="Q1014">
            <v>1</v>
          </cell>
          <cell r="R1014">
            <v>500000</v>
          </cell>
          <cell r="S1014">
            <v>37916</v>
          </cell>
          <cell r="T1014" t="str">
            <v>22/10-01</v>
          </cell>
          <cell r="U1014" t="str">
            <v>ООО "ГеоКомЦентр"</v>
          </cell>
          <cell r="V1014">
            <v>1</v>
          </cell>
          <cell r="W1014">
            <v>500000</v>
          </cell>
          <cell r="X1014">
            <v>37916</v>
          </cell>
          <cell r="Y1014" t="str">
            <v>22/10-пред</v>
          </cell>
          <cell r="Z1014" t="str">
            <v>ОАО «УралСиб»</v>
          </cell>
          <cell r="AA1014">
            <v>0</v>
          </cell>
          <cell r="AB1014">
            <v>0</v>
          </cell>
          <cell r="AC1014">
            <v>0</v>
          </cell>
          <cell r="AD1014" t="str">
            <v>предъявлен</v>
          </cell>
          <cell r="AF1014" t="str">
            <v/>
          </cell>
          <cell r="AG1014" t="str">
            <v/>
          </cell>
          <cell r="AI1014" t="str">
            <v/>
          </cell>
        </row>
        <row r="1015">
          <cell r="A1015">
            <v>1011</v>
          </cell>
          <cell r="B1015" t="str">
            <v>диск</v>
          </cell>
          <cell r="C1015" t="str">
            <v>51401</v>
          </cell>
          <cell r="D1015" t="str">
            <v>51401`810`2`0400`0000015</v>
          </cell>
          <cell r="E1015" t="str">
            <v>ОАО «Башэкономбанк»</v>
          </cell>
          <cell r="F1015" t="str">
            <v>банк</v>
          </cell>
          <cell r="G1015" t="str">
            <v>БЭБ</v>
          </cell>
          <cell r="H1015" t="str">
            <v>0017536</v>
          </cell>
          <cell r="I1015">
            <v>37915</v>
          </cell>
          <cell r="J1015">
            <v>100000</v>
          </cell>
          <cell r="K1015" t="str">
            <v>Рубли РФ</v>
          </cell>
          <cell r="L1015" t="str">
            <v>по предъявлении</v>
          </cell>
          <cell r="M1015">
            <v>37915</v>
          </cell>
          <cell r="N1015">
            <v>0</v>
          </cell>
          <cell r="P1015">
            <v>99000</v>
          </cell>
          <cell r="Q1015">
            <v>0.99</v>
          </cell>
          <cell r="R1015">
            <v>99000</v>
          </cell>
          <cell r="S1015">
            <v>37916</v>
          </cell>
          <cell r="T1015" t="str">
            <v>22/10-03</v>
          </cell>
          <cell r="U1015" t="str">
            <v>ООО «КПДЖИЛСТРОЙ»</v>
          </cell>
          <cell r="V1015">
            <v>0.99</v>
          </cell>
          <cell r="W1015">
            <v>99000</v>
          </cell>
          <cell r="X1015">
            <v>37917</v>
          </cell>
          <cell r="Y1015" t="str">
            <v>23/10-пред</v>
          </cell>
          <cell r="Z1015" t="str">
            <v>ОАО «Башэкономбанк»</v>
          </cell>
          <cell r="AA1015">
            <v>0</v>
          </cell>
          <cell r="AB1015">
            <v>3.6868686868686873</v>
          </cell>
          <cell r="AC1015">
            <v>0</v>
          </cell>
          <cell r="AD1015" t="str">
            <v>предъявлен</v>
          </cell>
          <cell r="AF1015" t="str">
            <v/>
          </cell>
          <cell r="AG1015" t="str">
            <v/>
          </cell>
          <cell r="AI1015" t="str">
            <v/>
          </cell>
        </row>
        <row r="1016">
          <cell r="A1016">
            <v>1012</v>
          </cell>
          <cell r="B1016" t="str">
            <v>диск</v>
          </cell>
          <cell r="C1016" t="str">
            <v>51502</v>
          </cell>
          <cell r="D1016" t="str">
            <v>51502`810`4`0400`0000015</v>
          </cell>
          <cell r="E1016" t="str">
            <v>ООО "Фирма "Мир"</v>
          </cell>
          <cell r="F1016" t="str">
            <v>прочие</v>
          </cell>
          <cell r="G1016" t="str">
            <v>---</v>
          </cell>
          <cell r="H1016" t="str">
            <v>0001001</v>
          </cell>
          <cell r="I1016">
            <v>37918</v>
          </cell>
          <cell r="J1016">
            <v>501730</v>
          </cell>
          <cell r="K1016" t="str">
            <v>Рубли РФ</v>
          </cell>
          <cell r="L1016" t="str">
            <v>по предъявлении, но не ранее 30.10.2003г.</v>
          </cell>
          <cell r="M1016">
            <v>37925</v>
          </cell>
          <cell r="N1016">
            <v>0.18041428571428569</v>
          </cell>
          <cell r="P1016">
            <v>500000</v>
          </cell>
          <cell r="Q1016">
            <v>0.99655193032108902</v>
          </cell>
          <cell r="R1016">
            <v>500000</v>
          </cell>
          <cell r="S1016">
            <v>37918</v>
          </cell>
          <cell r="T1016" t="str">
            <v>24/10-01</v>
          </cell>
          <cell r="U1016" t="str">
            <v>ООО «Фирма «Мир»</v>
          </cell>
          <cell r="V1016">
            <v>1</v>
          </cell>
          <cell r="W1016">
            <v>501730</v>
          </cell>
          <cell r="X1016">
            <v>37923</v>
          </cell>
          <cell r="Y1016" t="str">
            <v>29/10-09</v>
          </cell>
          <cell r="Z1016" t="str">
            <v>ООО «Фирма «Мир»</v>
          </cell>
          <cell r="AA1016">
            <v>1730</v>
          </cell>
          <cell r="AB1016">
            <v>0.18041428571428569</v>
          </cell>
          <cell r="AC1016">
            <v>0.25257999999999997</v>
          </cell>
          <cell r="AD1016" t="str">
            <v>продан</v>
          </cell>
          <cell r="AF1016" t="str">
            <v/>
          </cell>
          <cell r="AG1016" t="str">
            <v/>
          </cell>
          <cell r="AI1016" t="str">
            <v/>
          </cell>
        </row>
        <row r="1017">
          <cell r="A1017">
            <v>1013</v>
          </cell>
          <cell r="B1017" t="str">
            <v>диск</v>
          </cell>
          <cell r="C1017" t="str">
            <v>51401</v>
          </cell>
          <cell r="D1017" t="str">
            <v>51401`810`2`0400`0000002</v>
          </cell>
          <cell r="E1017" t="str">
            <v>АБ «Газпромбанк» (ЗАО)</v>
          </cell>
          <cell r="F1017" t="str">
            <v>банк</v>
          </cell>
          <cell r="G1017" t="str">
            <v>ГПБ</v>
          </cell>
          <cell r="H1017" t="str">
            <v>0113482</v>
          </cell>
          <cell r="I1017">
            <v>37851</v>
          </cell>
          <cell r="J1017">
            <v>201500</v>
          </cell>
          <cell r="K1017" t="str">
            <v>Рубли РФ</v>
          </cell>
          <cell r="L1017" t="str">
            <v>по предъявлении</v>
          </cell>
          <cell r="M1017">
            <v>37851</v>
          </cell>
          <cell r="N1017">
            <v>0</v>
          </cell>
          <cell r="P1017">
            <v>201500</v>
          </cell>
          <cell r="Q1017">
            <v>1</v>
          </cell>
          <cell r="R1017">
            <v>201500</v>
          </cell>
          <cell r="S1017">
            <v>37921</v>
          </cell>
          <cell r="T1017" t="str">
            <v>27/10-01</v>
          </cell>
          <cell r="U1017" t="str">
            <v>ЧП Мусин Рафаиль Ахняфович</v>
          </cell>
          <cell r="V1017">
            <v>1</v>
          </cell>
          <cell r="W1017">
            <v>201500</v>
          </cell>
          <cell r="X1017">
            <v>37921</v>
          </cell>
          <cell r="Y1017" t="str">
            <v>27/10-предг</v>
          </cell>
          <cell r="Z1017" t="str">
            <v>АБ «Газпромбанк» (ЗАО)</v>
          </cell>
          <cell r="AA1017">
            <v>0</v>
          </cell>
          <cell r="AB1017">
            <v>0</v>
          </cell>
          <cell r="AC1017">
            <v>0</v>
          </cell>
          <cell r="AD1017" t="str">
            <v>предъявлен</v>
          </cell>
          <cell r="AF1017" t="str">
            <v/>
          </cell>
          <cell r="AG1017" t="str">
            <v/>
          </cell>
          <cell r="AI1017" t="str">
            <v/>
          </cell>
        </row>
        <row r="1018">
          <cell r="A1018">
            <v>1014</v>
          </cell>
          <cell r="B1018" t="str">
            <v>диск</v>
          </cell>
          <cell r="C1018" t="str">
            <v>51401</v>
          </cell>
          <cell r="D1018" t="str">
            <v>51401`810`2`0400`0000002</v>
          </cell>
          <cell r="E1018" t="str">
            <v>Сбербанк РФ</v>
          </cell>
          <cell r="F1018" t="str">
            <v>банк</v>
          </cell>
          <cell r="G1018" t="str">
            <v>ВН</v>
          </cell>
          <cell r="H1018" t="str">
            <v>1011820</v>
          </cell>
          <cell r="I1018">
            <v>37894</v>
          </cell>
          <cell r="J1018">
            <v>800000</v>
          </cell>
          <cell r="K1018" t="str">
            <v>Рубли РФ</v>
          </cell>
          <cell r="L1018" t="str">
            <v>по предъявлении, но не ранее 08 октября 2003г.</v>
          </cell>
          <cell r="M1018">
            <v>37902</v>
          </cell>
          <cell r="N1018">
            <v>0</v>
          </cell>
          <cell r="P1018">
            <v>800000</v>
          </cell>
          <cell r="Q1018">
            <v>1</v>
          </cell>
          <cell r="R1018">
            <v>800000</v>
          </cell>
          <cell r="S1018">
            <v>37921</v>
          </cell>
          <cell r="T1018" t="str">
            <v>27/10-01</v>
          </cell>
          <cell r="U1018" t="str">
            <v>ЧП Мусин Рафаиль Ахняфович</v>
          </cell>
          <cell r="V1018">
            <v>1</v>
          </cell>
          <cell r="W1018">
            <v>800000</v>
          </cell>
          <cell r="X1018">
            <v>37921</v>
          </cell>
          <cell r="Y1018" t="str">
            <v>27/10-предс</v>
          </cell>
          <cell r="Z1018" t="str">
            <v>Сбербанк РФ</v>
          </cell>
          <cell r="AA1018">
            <v>0</v>
          </cell>
          <cell r="AB1018">
            <v>0</v>
          </cell>
          <cell r="AC1018">
            <v>0</v>
          </cell>
          <cell r="AD1018" t="str">
            <v>предъявлен</v>
          </cell>
          <cell r="AF1018" t="str">
            <v/>
          </cell>
          <cell r="AG1018" t="str">
            <v/>
          </cell>
          <cell r="AI1018" t="str">
            <v/>
          </cell>
        </row>
        <row r="1019">
          <cell r="A1019">
            <v>1015</v>
          </cell>
          <cell r="B1019" t="str">
            <v>диск</v>
          </cell>
          <cell r="C1019" t="str">
            <v>51401</v>
          </cell>
          <cell r="D1019" t="str">
            <v>51401`810`2`0400`0000002</v>
          </cell>
          <cell r="E1019" t="str">
            <v>Сбербанк РФ</v>
          </cell>
          <cell r="F1019" t="str">
            <v>банк</v>
          </cell>
          <cell r="G1019" t="str">
            <v>ВН</v>
          </cell>
          <cell r="H1019" t="str">
            <v>1028237</v>
          </cell>
          <cell r="I1019">
            <v>37918</v>
          </cell>
          <cell r="J1019">
            <v>800000</v>
          </cell>
          <cell r="K1019" t="str">
            <v>Рубли РФ</v>
          </cell>
          <cell r="L1019" t="str">
            <v>по предъявлении</v>
          </cell>
          <cell r="M1019">
            <v>37918</v>
          </cell>
          <cell r="N1019">
            <v>0</v>
          </cell>
          <cell r="P1019">
            <v>800000</v>
          </cell>
          <cell r="Q1019">
            <v>1</v>
          </cell>
          <cell r="R1019">
            <v>800000</v>
          </cell>
          <cell r="S1019">
            <v>37921</v>
          </cell>
          <cell r="T1019" t="str">
            <v>27/10-02</v>
          </cell>
          <cell r="U1019" t="str">
            <v>ООО «Народная компания»</v>
          </cell>
          <cell r="V1019">
            <v>1</v>
          </cell>
          <cell r="W1019">
            <v>800000</v>
          </cell>
          <cell r="X1019">
            <v>37921</v>
          </cell>
          <cell r="Y1019" t="str">
            <v>27/10-предс</v>
          </cell>
          <cell r="Z1019" t="str">
            <v>Сбербанк РФ</v>
          </cell>
          <cell r="AA1019">
            <v>0</v>
          </cell>
          <cell r="AB1019">
            <v>0</v>
          </cell>
          <cell r="AC1019">
            <v>0</v>
          </cell>
          <cell r="AD1019" t="str">
            <v>предъявлен</v>
          </cell>
          <cell r="AF1019" t="str">
            <v/>
          </cell>
          <cell r="AG1019" t="str">
            <v/>
          </cell>
          <cell r="AI1019" t="str">
            <v/>
          </cell>
        </row>
        <row r="1020">
          <cell r="A1020">
            <v>1016</v>
          </cell>
          <cell r="B1020" t="str">
            <v>диск</v>
          </cell>
          <cell r="C1020" t="str">
            <v>51401</v>
          </cell>
          <cell r="D1020" t="str">
            <v>51401`810`2`0400`0000002</v>
          </cell>
          <cell r="E1020" t="str">
            <v>Сбербанк РФ</v>
          </cell>
          <cell r="F1020" t="str">
            <v>банк</v>
          </cell>
          <cell r="G1020" t="str">
            <v>ВН</v>
          </cell>
          <cell r="H1020" t="str">
            <v>1028289</v>
          </cell>
          <cell r="I1020">
            <v>37918</v>
          </cell>
          <cell r="J1020">
            <v>1000000</v>
          </cell>
          <cell r="K1020" t="str">
            <v>Рубли РФ</v>
          </cell>
          <cell r="L1020" t="str">
            <v>по предъявлении</v>
          </cell>
          <cell r="M1020">
            <v>37918</v>
          </cell>
          <cell r="N1020">
            <v>0</v>
          </cell>
          <cell r="P1020">
            <v>1000000</v>
          </cell>
          <cell r="Q1020">
            <v>1</v>
          </cell>
          <cell r="R1020">
            <v>1000000</v>
          </cell>
          <cell r="S1020">
            <v>37921</v>
          </cell>
          <cell r="T1020" t="str">
            <v>27/10-02</v>
          </cell>
          <cell r="U1020" t="str">
            <v>ООО «Народная компания»</v>
          </cell>
          <cell r="V1020">
            <v>1</v>
          </cell>
          <cell r="W1020">
            <v>1000000</v>
          </cell>
          <cell r="X1020">
            <v>37921</v>
          </cell>
          <cell r="Y1020" t="str">
            <v>27/10-предс</v>
          </cell>
          <cell r="Z1020" t="str">
            <v>Сбербанк РФ</v>
          </cell>
          <cell r="AA1020">
            <v>0</v>
          </cell>
          <cell r="AB1020">
            <v>0</v>
          </cell>
          <cell r="AC1020">
            <v>0</v>
          </cell>
          <cell r="AD1020" t="str">
            <v>предъявлен</v>
          </cell>
          <cell r="AF1020" t="str">
            <v/>
          </cell>
          <cell r="AG1020" t="str">
            <v/>
          </cell>
          <cell r="AI1020" t="str">
            <v/>
          </cell>
        </row>
        <row r="1021">
          <cell r="A1021">
            <v>1017</v>
          </cell>
          <cell r="B1021" t="str">
            <v>диск</v>
          </cell>
          <cell r="C1021" t="str">
            <v>51401</v>
          </cell>
          <cell r="D1021" t="str">
            <v>51401`810`2`0400`0000002</v>
          </cell>
          <cell r="E1021" t="str">
            <v>Сбербанк РФ</v>
          </cell>
          <cell r="F1021" t="str">
            <v>банк</v>
          </cell>
          <cell r="G1021" t="str">
            <v>ВН</v>
          </cell>
          <cell r="H1021" t="str">
            <v>1028290</v>
          </cell>
          <cell r="I1021">
            <v>37918</v>
          </cell>
          <cell r="J1021">
            <v>900000</v>
          </cell>
          <cell r="K1021" t="str">
            <v>Рубли РФ</v>
          </cell>
          <cell r="L1021" t="str">
            <v>по предъявлении</v>
          </cell>
          <cell r="M1021">
            <v>37918</v>
          </cell>
          <cell r="N1021">
            <v>0</v>
          </cell>
          <cell r="P1021">
            <v>900000</v>
          </cell>
          <cell r="Q1021">
            <v>1</v>
          </cell>
          <cell r="R1021">
            <v>900000</v>
          </cell>
          <cell r="S1021">
            <v>37921</v>
          </cell>
          <cell r="T1021" t="str">
            <v>27/10-02</v>
          </cell>
          <cell r="U1021" t="str">
            <v>ООО «Народная компания»</v>
          </cell>
          <cell r="V1021">
            <v>1</v>
          </cell>
          <cell r="W1021">
            <v>900000</v>
          </cell>
          <cell r="X1021">
            <v>37921</v>
          </cell>
          <cell r="Y1021" t="str">
            <v>27/10-предс</v>
          </cell>
          <cell r="Z1021" t="str">
            <v>Сбербанк РФ</v>
          </cell>
          <cell r="AA1021">
            <v>0</v>
          </cell>
          <cell r="AB1021">
            <v>0</v>
          </cell>
          <cell r="AC1021">
            <v>0</v>
          </cell>
          <cell r="AD1021" t="str">
            <v>предъявлен</v>
          </cell>
          <cell r="AF1021" t="str">
            <v/>
          </cell>
          <cell r="AG1021" t="str">
            <v/>
          </cell>
          <cell r="AI1021" t="str">
            <v/>
          </cell>
        </row>
        <row r="1022">
          <cell r="A1022">
            <v>1018</v>
          </cell>
          <cell r="B1022" t="str">
            <v>диск</v>
          </cell>
          <cell r="C1022" t="str">
            <v>51401</v>
          </cell>
          <cell r="D1022" t="str">
            <v>51401`810`2`0400`0000002</v>
          </cell>
          <cell r="E1022" t="str">
            <v>Сбербанк РФ</v>
          </cell>
          <cell r="F1022" t="str">
            <v>банк</v>
          </cell>
          <cell r="G1022" t="str">
            <v>ВН</v>
          </cell>
          <cell r="H1022" t="str">
            <v>1028291</v>
          </cell>
          <cell r="I1022">
            <v>37918</v>
          </cell>
          <cell r="J1022">
            <v>800000</v>
          </cell>
          <cell r="K1022" t="str">
            <v>Рубли РФ</v>
          </cell>
          <cell r="L1022" t="str">
            <v>по предъявлении</v>
          </cell>
          <cell r="M1022">
            <v>37918</v>
          </cell>
          <cell r="N1022">
            <v>0</v>
          </cell>
          <cell r="P1022">
            <v>800000</v>
          </cell>
          <cell r="Q1022">
            <v>1</v>
          </cell>
          <cell r="R1022">
            <v>800000</v>
          </cell>
          <cell r="S1022">
            <v>37921</v>
          </cell>
          <cell r="T1022" t="str">
            <v>27/10-02</v>
          </cell>
          <cell r="U1022" t="str">
            <v>ООО «Народная компания»</v>
          </cell>
          <cell r="V1022">
            <v>1</v>
          </cell>
          <cell r="W1022">
            <v>800000</v>
          </cell>
          <cell r="X1022">
            <v>37921</v>
          </cell>
          <cell r="Y1022" t="str">
            <v>27/10-предс</v>
          </cell>
          <cell r="Z1022" t="str">
            <v>Сбербанк РФ</v>
          </cell>
          <cell r="AA1022">
            <v>0</v>
          </cell>
          <cell r="AB1022">
            <v>0</v>
          </cell>
          <cell r="AC1022">
            <v>0</v>
          </cell>
          <cell r="AD1022" t="str">
            <v>предъявлен</v>
          </cell>
          <cell r="AF1022" t="str">
            <v/>
          </cell>
          <cell r="AG1022" t="str">
            <v/>
          </cell>
          <cell r="AI1022" t="str">
            <v/>
          </cell>
        </row>
        <row r="1023">
          <cell r="A1023">
            <v>1019</v>
          </cell>
          <cell r="B1023" t="str">
            <v>диск</v>
          </cell>
          <cell r="C1023" t="str">
            <v>51401</v>
          </cell>
          <cell r="D1023" t="str">
            <v>51401`810`2`0400`0000002</v>
          </cell>
          <cell r="E1023" t="str">
            <v>Сбербанк РФ</v>
          </cell>
          <cell r="F1023" t="str">
            <v>банк</v>
          </cell>
          <cell r="G1023" t="str">
            <v>ВН</v>
          </cell>
          <cell r="H1023" t="str">
            <v>1024360</v>
          </cell>
          <cell r="I1023">
            <v>37921</v>
          </cell>
          <cell r="J1023">
            <v>98500</v>
          </cell>
          <cell r="K1023" t="str">
            <v>Рубли РФ</v>
          </cell>
          <cell r="L1023" t="str">
            <v>по предъявлении</v>
          </cell>
          <cell r="M1023">
            <v>37921</v>
          </cell>
          <cell r="N1023">
            <v>0</v>
          </cell>
          <cell r="P1023">
            <v>98200</v>
          </cell>
          <cell r="Q1023">
            <v>0.9969543147208122</v>
          </cell>
          <cell r="R1023">
            <v>98200</v>
          </cell>
          <cell r="S1023">
            <v>37922</v>
          </cell>
          <cell r="T1023" t="str">
            <v>28/10-02</v>
          </cell>
          <cell r="U1023" t="str">
            <v>ООО "Таро"</v>
          </cell>
          <cell r="V1023">
            <v>1</v>
          </cell>
          <cell r="W1023">
            <v>98500</v>
          </cell>
          <cell r="X1023">
            <v>37923</v>
          </cell>
          <cell r="Y1023" t="str">
            <v>29/10-сбер</v>
          </cell>
          <cell r="Z1023" t="str">
            <v>Сбербанк РФ</v>
          </cell>
          <cell r="AA1023">
            <v>300</v>
          </cell>
          <cell r="AB1023">
            <v>1.115071283095723</v>
          </cell>
          <cell r="AC1023">
            <v>1.115071283095723</v>
          </cell>
          <cell r="AD1023" t="str">
            <v>предъявлен</v>
          </cell>
          <cell r="AF1023" t="str">
            <v/>
          </cell>
          <cell r="AG1023" t="str">
            <v/>
          </cell>
          <cell r="AI1023" t="str">
            <v/>
          </cell>
        </row>
        <row r="1024">
          <cell r="A1024">
            <v>1020</v>
          </cell>
          <cell r="B1024" t="str">
            <v>диск</v>
          </cell>
          <cell r="C1024" t="str">
            <v>51401</v>
          </cell>
          <cell r="D1024" t="str">
            <v>51401`810`1`0400`0000005</v>
          </cell>
          <cell r="E1024" t="str">
            <v>ОАО «УралСиб»</v>
          </cell>
          <cell r="F1024" t="str">
            <v>банк</v>
          </cell>
          <cell r="G1024" t="str">
            <v>0033</v>
          </cell>
          <cell r="H1024" t="str">
            <v>0178040</v>
          </cell>
          <cell r="I1024">
            <v>37894</v>
          </cell>
          <cell r="J1024">
            <v>18910</v>
          </cell>
          <cell r="K1024" t="str">
            <v>Рубли РФ</v>
          </cell>
          <cell r="L1024" t="str">
            <v>по предъявлении, но не ранее 11 октября 2003г.</v>
          </cell>
          <cell r="M1024">
            <v>37905</v>
          </cell>
          <cell r="N1024">
            <v>0</v>
          </cell>
          <cell r="P1024">
            <v>18710</v>
          </cell>
          <cell r="Q1024">
            <v>0.98942358540454789</v>
          </cell>
          <cell r="R1024">
            <v>18710</v>
          </cell>
          <cell r="S1024">
            <v>37923</v>
          </cell>
          <cell r="T1024" t="str">
            <v>29/10-02</v>
          </cell>
          <cell r="U1024" t="str">
            <v>ООО "Краностроитель"</v>
          </cell>
          <cell r="V1024">
            <v>1</v>
          </cell>
          <cell r="W1024">
            <v>18910</v>
          </cell>
          <cell r="X1024">
            <v>37923</v>
          </cell>
          <cell r="Y1024" t="str">
            <v>29/10-уралсиб</v>
          </cell>
          <cell r="Z1024" t="str">
            <v>ОАО «УралСиб»</v>
          </cell>
          <cell r="AA1024">
            <v>200</v>
          </cell>
          <cell r="AB1024">
            <v>3.901656867985035</v>
          </cell>
          <cell r="AC1024">
            <v>3.901656867985035</v>
          </cell>
          <cell r="AD1024" t="str">
            <v>предъявлен</v>
          </cell>
          <cell r="AF1024" t="str">
            <v/>
          </cell>
          <cell r="AG1024" t="str">
            <v/>
          </cell>
          <cell r="AI1024" t="str">
            <v/>
          </cell>
        </row>
        <row r="1025">
          <cell r="A1025">
            <v>1021</v>
          </cell>
          <cell r="B1025" t="str">
            <v>диск</v>
          </cell>
          <cell r="C1025" t="str">
            <v>51502</v>
          </cell>
          <cell r="D1025" t="str">
            <v>51502`810`4`0400`0000015</v>
          </cell>
          <cell r="E1025" t="str">
            <v>ООО «Металресурсснаб»</v>
          </cell>
          <cell r="F1025" t="str">
            <v>прочие</v>
          </cell>
          <cell r="G1025" t="str">
            <v>---</v>
          </cell>
          <cell r="H1025" t="str">
            <v>0001001</v>
          </cell>
          <cell r="I1025">
            <v>37911</v>
          </cell>
          <cell r="J1025">
            <v>3065910</v>
          </cell>
          <cell r="K1025" t="str">
            <v>Рубли РФ</v>
          </cell>
          <cell r="L1025" t="str">
            <v>по предъявлении, но не ранее 23.10.2003г.</v>
          </cell>
          <cell r="M1025">
            <v>37917</v>
          </cell>
          <cell r="N1025">
            <v>0.11749183006535947</v>
          </cell>
          <cell r="P1025">
            <v>3060000</v>
          </cell>
          <cell r="Q1025">
            <v>0.99807235046038534</v>
          </cell>
          <cell r="R1025">
            <v>3060000</v>
          </cell>
          <cell r="S1025">
            <v>37911</v>
          </cell>
          <cell r="T1025" t="str">
            <v>17/10-01</v>
          </cell>
          <cell r="U1025" t="str">
            <v>ООО «Металресурсснаб»</v>
          </cell>
          <cell r="V1025">
            <v>1</v>
          </cell>
          <cell r="W1025">
            <v>3065910</v>
          </cell>
          <cell r="X1025">
            <v>37917</v>
          </cell>
          <cell r="Y1025" t="str">
            <v>23/10-предм</v>
          </cell>
          <cell r="Z1025" t="str">
            <v>ООО «Металресурсснаб»</v>
          </cell>
          <cell r="AA1025">
            <v>5910</v>
          </cell>
          <cell r="AB1025">
            <v>0.11749183006535947</v>
          </cell>
          <cell r="AC1025">
            <v>0.11749183006535947</v>
          </cell>
          <cell r="AD1025" t="str">
            <v>предъявлен</v>
          </cell>
          <cell r="AF1025" t="str">
            <v/>
          </cell>
          <cell r="AG1025" t="str">
            <v/>
          </cell>
          <cell r="AI1025" t="str">
            <v/>
          </cell>
        </row>
        <row r="1026">
          <cell r="A1026">
            <v>1022</v>
          </cell>
          <cell r="B1026" t="str">
            <v>диск</v>
          </cell>
          <cell r="C1026" t="str">
            <v>51401</v>
          </cell>
          <cell r="D1026" t="str">
            <v>51401`810`2`0400`0000002</v>
          </cell>
          <cell r="E1026" t="str">
            <v>Сбербанк РФ</v>
          </cell>
          <cell r="F1026" t="str">
            <v>банк</v>
          </cell>
          <cell r="G1026" t="str">
            <v>ВН</v>
          </cell>
          <cell r="H1026" t="str">
            <v>1024105</v>
          </cell>
          <cell r="I1026">
            <v>37911</v>
          </cell>
          <cell r="J1026">
            <v>10500</v>
          </cell>
          <cell r="K1026" t="str">
            <v>Рубли РФ</v>
          </cell>
          <cell r="L1026" t="str">
            <v>по предъявлении</v>
          </cell>
          <cell r="M1026">
            <v>37911</v>
          </cell>
          <cell r="N1026">
            <v>0</v>
          </cell>
          <cell r="P1026">
            <v>10400</v>
          </cell>
          <cell r="Q1026">
            <v>0.99047619047619051</v>
          </cell>
          <cell r="R1026">
            <v>10400</v>
          </cell>
          <cell r="S1026">
            <v>37923</v>
          </cell>
          <cell r="T1026" t="str">
            <v>29/10-04</v>
          </cell>
          <cell r="U1026" t="str">
            <v>ЧП Мусин Рафаиль Ахняфович</v>
          </cell>
          <cell r="V1026">
            <v>1</v>
          </cell>
          <cell r="W1026">
            <v>10500</v>
          </cell>
          <cell r="X1026">
            <v>37924</v>
          </cell>
          <cell r="Y1026" t="str">
            <v>30/10-пред</v>
          </cell>
          <cell r="Z1026" t="str">
            <v>Сбербанк РФ</v>
          </cell>
          <cell r="AA1026">
            <v>100</v>
          </cell>
          <cell r="AB1026">
            <v>3.509615384615385</v>
          </cell>
          <cell r="AC1026">
            <v>3.509615384615385</v>
          </cell>
          <cell r="AD1026" t="str">
            <v>предъявлен</v>
          </cell>
          <cell r="AF1026" t="str">
            <v/>
          </cell>
          <cell r="AG1026" t="str">
            <v/>
          </cell>
          <cell r="AI1026" t="str">
            <v/>
          </cell>
        </row>
        <row r="1027">
          <cell r="A1027">
            <v>1023</v>
          </cell>
          <cell r="B1027" t="str">
            <v>диск</v>
          </cell>
          <cell r="C1027" t="str">
            <v>51401</v>
          </cell>
          <cell r="D1027" t="str">
            <v>51401`810`2`0400`0000002</v>
          </cell>
          <cell r="E1027" t="str">
            <v>Сбербанк РФ</v>
          </cell>
          <cell r="F1027" t="str">
            <v>банк</v>
          </cell>
          <cell r="G1027" t="str">
            <v>ВН</v>
          </cell>
          <cell r="H1027" t="str">
            <v>1027628</v>
          </cell>
          <cell r="I1027">
            <v>37923</v>
          </cell>
          <cell r="J1027">
            <v>150000</v>
          </cell>
          <cell r="K1027" t="str">
            <v>Рубли РФ</v>
          </cell>
          <cell r="L1027" t="str">
            <v>по предъявлении</v>
          </cell>
          <cell r="M1027">
            <v>37923</v>
          </cell>
          <cell r="N1027">
            <v>0</v>
          </cell>
          <cell r="P1027">
            <v>150000</v>
          </cell>
          <cell r="Q1027">
            <v>1</v>
          </cell>
          <cell r="R1027">
            <v>150000</v>
          </cell>
          <cell r="S1027">
            <v>37923</v>
          </cell>
          <cell r="T1027" t="str">
            <v>29/10-06</v>
          </cell>
          <cell r="U1027" t="str">
            <v>Сбербанк РФ</v>
          </cell>
          <cell r="V1027">
            <v>1.004</v>
          </cell>
          <cell r="W1027">
            <v>150600</v>
          </cell>
          <cell r="X1027">
            <v>37923</v>
          </cell>
          <cell r="Y1027" t="str">
            <v>29/10-03</v>
          </cell>
          <cell r="Z1027" t="str">
            <v>ФГУП "СУ №609 при Спецстрое России"</v>
          </cell>
          <cell r="AA1027">
            <v>600</v>
          </cell>
          <cell r="AB1027">
            <v>0</v>
          </cell>
          <cell r="AC1027">
            <v>1.46</v>
          </cell>
          <cell r="AD1027" t="str">
            <v>продан</v>
          </cell>
          <cell r="AF1027" t="str">
            <v/>
          </cell>
          <cell r="AG1027" t="str">
            <v/>
          </cell>
          <cell r="AI1027" t="str">
            <v/>
          </cell>
        </row>
        <row r="1028">
          <cell r="A1028">
            <v>1024</v>
          </cell>
          <cell r="B1028" t="str">
            <v>диск</v>
          </cell>
          <cell r="C1028" t="str">
            <v>51401</v>
          </cell>
          <cell r="D1028" t="str">
            <v>51401`810`2`0400`0000002</v>
          </cell>
          <cell r="E1028" t="str">
            <v>Сбербанк РФ</v>
          </cell>
          <cell r="F1028" t="str">
            <v>банк</v>
          </cell>
          <cell r="G1028" t="str">
            <v>ВН</v>
          </cell>
          <cell r="H1028" t="str">
            <v>1027627</v>
          </cell>
          <cell r="I1028">
            <v>37923</v>
          </cell>
          <cell r="J1028">
            <v>50000</v>
          </cell>
          <cell r="K1028" t="str">
            <v>Рубли РФ</v>
          </cell>
          <cell r="L1028" t="str">
            <v>по предъявлении</v>
          </cell>
          <cell r="M1028">
            <v>37923</v>
          </cell>
          <cell r="N1028">
            <v>0</v>
          </cell>
          <cell r="P1028">
            <v>50000</v>
          </cell>
          <cell r="Q1028">
            <v>1</v>
          </cell>
          <cell r="R1028">
            <v>50000</v>
          </cell>
          <cell r="S1028">
            <v>37923</v>
          </cell>
          <cell r="T1028" t="str">
            <v>29/10-06</v>
          </cell>
          <cell r="U1028" t="str">
            <v>Сбербанк РФ</v>
          </cell>
          <cell r="V1028">
            <v>1.006</v>
          </cell>
          <cell r="W1028">
            <v>50300</v>
          </cell>
          <cell r="X1028">
            <v>37923</v>
          </cell>
          <cell r="Y1028" t="str">
            <v>29/10-03</v>
          </cell>
          <cell r="Z1028" t="str">
            <v>ФГУП "СУ №609 при Спецстрое России"</v>
          </cell>
          <cell r="AA1028">
            <v>300</v>
          </cell>
          <cell r="AB1028">
            <v>0</v>
          </cell>
          <cell r="AC1028">
            <v>2.19</v>
          </cell>
          <cell r="AD1028" t="str">
            <v>продан</v>
          </cell>
          <cell r="AF1028" t="str">
            <v/>
          </cell>
          <cell r="AG1028" t="str">
            <v/>
          </cell>
          <cell r="AI1028" t="str">
            <v/>
          </cell>
        </row>
        <row r="1029">
          <cell r="A1029">
            <v>1025</v>
          </cell>
          <cell r="B1029" t="str">
            <v>диск</v>
          </cell>
          <cell r="C1029" t="str">
            <v>51401</v>
          </cell>
          <cell r="D1029" t="str">
            <v>51401`810`2`0400`0000002</v>
          </cell>
          <cell r="E1029" t="str">
            <v>Сбербанк РФ</v>
          </cell>
          <cell r="F1029" t="str">
            <v>банк</v>
          </cell>
          <cell r="G1029" t="str">
            <v>ВН</v>
          </cell>
          <cell r="H1029" t="str">
            <v>1027626</v>
          </cell>
          <cell r="I1029">
            <v>37923</v>
          </cell>
          <cell r="J1029">
            <v>500000</v>
          </cell>
          <cell r="K1029" t="str">
            <v>Рубли РФ</v>
          </cell>
          <cell r="L1029" t="str">
            <v>по предъявлении</v>
          </cell>
          <cell r="M1029">
            <v>37923</v>
          </cell>
          <cell r="N1029">
            <v>0</v>
          </cell>
          <cell r="P1029">
            <v>500000</v>
          </cell>
          <cell r="Q1029">
            <v>1</v>
          </cell>
          <cell r="R1029">
            <v>500000</v>
          </cell>
          <cell r="S1029">
            <v>37923</v>
          </cell>
          <cell r="T1029" t="str">
            <v>29/10-06</v>
          </cell>
          <cell r="U1029" t="str">
            <v>Сбербанк РФ</v>
          </cell>
          <cell r="V1029">
            <v>1.0033000000000001</v>
          </cell>
          <cell r="W1029">
            <v>501650</v>
          </cell>
          <cell r="X1029">
            <v>37923</v>
          </cell>
          <cell r="Y1029" t="str">
            <v>29/10-03</v>
          </cell>
          <cell r="Z1029" t="str">
            <v>ФГУП "СУ №609 при Спецстрое России"</v>
          </cell>
          <cell r="AA1029">
            <v>1650</v>
          </cell>
          <cell r="AB1029">
            <v>0</v>
          </cell>
          <cell r="AC1029">
            <v>1.2044999999999999</v>
          </cell>
          <cell r="AD1029" t="str">
            <v>продан</v>
          </cell>
          <cell r="AF1029" t="str">
            <v/>
          </cell>
          <cell r="AG1029" t="str">
            <v/>
          </cell>
          <cell r="AI1029" t="str">
            <v/>
          </cell>
        </row>
        <row r="1030">
          <cell r="A1030">
            <v>1026</v>
          </cell>
          <cell r="B1030" t="str">
            <v>диск</v>
          </cell>
          <cell r="C1030" t="str">
            <v>51402</v>
          </cell>
          <cell r="D1030" t="str">
            <v>51402`810`3`0400`0000040</v>
          </cell>
          <cell r="E1030" t="str">
            <v>ЗАО «Международный Промышленный Банк»</v>
          </cell>
          <cell r="F1030" t="str">
            <v>банк</v>
          </cell>
          <cell r="G1030" t="str">
            <v>DL</v>
          </cell>
          <cell r="H1030" t="str">
            <v>016245</v>
          </cell>
          <cell r="I1030">
            <v>37638</v>
          </cell>
          <cell r="J1030">
            <v>1000000</v>
          </cell>
          <cell r="K1030" t="str">
            <v>Рубли РФ</v>
          </cell>
          <cell r="L1030" t="str">
            <v>по предъявлении, но не ранее 31 октября 2003г.</v>
          </cell>
          <cell r="M1030">
            <v>37925</v>
          </cell>
          <cell r="N1030">
            <v>0.18268268268268267</v>
          </cell>
          <cell r="P1030">
            <v>999000</v>
          </cell>
          <cell r="Q1030">
            <v>0.999</v>
          </cell>
          <cell r="R1030">
            <v>999000</v>
          </cell>
          <cell r="S1030">
            <v>37923</v>
          </cell>
          <cell r="T1030" t="str">
            <v>29/10-06</v>
          </cell>
          <cell r="U1030" t="str">
            <v>ООО «Легпроминвест»</v>
          </cell>
          <cell r="V1030">
            <v>1</v>
          </cell>
          <cell r="W1030">
            <v>1000000</v>
          </cell>
          <cell r="X1030">
            <v>37925</v>
          </cell>
          <cell r="Y1030" t="str">
            <v>31/10-предм</v>
          </cell>
          <cell r="Z1030" t="str">
            <v>ЗАО «Международный Промышленный Банк»</v>
          </cell>
          <cell r="AA1030">
            <v>1000</v>
          </cell>
          <cell r="AB1030">
            <v>0.18268268268268267</v>
          </cell>
          <cell r="AC1030">
            <v>0.18268268268268267</v>
          </cell>
          <cell r="AD1030" t="str">
            <v>предъявлен</v>
          </cell>
          <cell r="AF1030" t="str">
            <v/>
          </cell>
          <cell r="AG1030" t="str">
            <v/>
          </cell>
          <cell r="AI1030" t="str">
            <v/>
          </cell>
        </row>
        <row r="1031">
          <cell r="A1031">
            <v>1027</v>
          </cell>
          <cell r="B1031" t="str">
            <v>диск</v>
          </cell>
          <cell r="C1031" t="str">
            <v>51402</v>
          </cell>
          <cell r="D1031" t="str">
            <v>51402`810`3`0400`0000040</v>
          </cell>
          <cell r="E1031" t="str">
            <v>ЗАО «Международный Промышленный Банк»</v>
          </cell>
          <cell r="F1031" t="str">
            <v>банк</v>
          </cell>
          <cell r="G1031" t="str">
            <v>DL</v>
          </cell>
          <cell r="H1031" t="str">
            <v>016246</v>
          </cell>
          <cell r="I1031">
            <v>37638</v>
          </cell>
          <cell r="J1031">
            <v>1000000</v>
          </cell>
          <cell r="K1031" t="str">
            <v>Рубли РФ</v>
          </cell>
          <cell r="L1031" t="str">
            <v>по предъявлении, но не ранее 31 октября 2003г.</v>
          </cell>
          <cell r="M1031">
            <v>37925</v>
          </cell>
          <cell r="N1031">
            <v>0.18268268268268267</v>
          </cell>
          <cell r="P1031">
            <v>999000</v>
          </cell>
          <cell r="Q1031">
            <v>0.999</v>
          </cell>
          <cell r="R1031">
            <v>999000</v>
          </cell>
          <cell r="S1031">
            <v>37923</v>
          </cell>
          <cell r="T1031" t="str">
            <v>29/10-06</v>
          </cell>
          <cell r="U1031" t="str">
            <v>ООО «Легпроминвест»</v>
          </cell>
          <cell r="V1031">
            <v>1</v>
          </cell>
          <cell r="W1031">
            <v>1000000</v>
          </cell>
          <cell r="X1031">
            <v>37925</v>
          </cell>
          <cell r="Y1031" t="str">
            <v>31/10-предм</v>
          </cell>
          <cell r="Z1031" t="str">
            <v>ЗАО «Международный Промышленный Банк»</v>
          </cell>
          <cell r="AA1031">
            <v>1000</v>
          </cell>
          <cell r="AB1031">
            <v>0.18268268268268267</v>
          </cell>
          <cell r="AC1031">
            <v>0.18268268268268267</v>
          </cell>
          <cell r="AD1031" t="str">
            <v>предъявлен</v>
          </cell>
          <cell r="AF1031" t="str">
            <v/>
          </cell>
          <cell r="AG1031" t="str">
            <v/>
          </cell>
          <cell r="AI1031" t="str">
            <v/>
          </cell>
        </row>
        <row r="1032">
          <cell r="A1032">
            <v>1028</v>
          </cell>
          <cell r="B1032" t="str">
            <v>диск</v>
          </cell>
          <cell r="C1032" t="str">
            <v>51402</v>
          </cell>
          <cell r="D1032" t="str">
            <v>51402`810`3`0400`0000040</v>
          </cell>
          <cell r="E1032" t="str">
            <v>ЗАО «Международный Промышленный Банк»</v>
          </cell>
          <cell r="F1032" t="str">
            <v>банк</v>
          </cell>
          <cell r="G1032" t="str">
            <v>DL</v>
          </cell>
          <cell r="H1032" t="str">
            <v>016247</v>
          </cell>
          <cell r="I1032">
            <v>37638</v>
          </cell>
          <cell r="J1032">
            <v>1000000</v>
          </cell>
          <cell r="K1032" t="str">
            <v>Рубли РФ</v>
          </cell>
          <cell r="L1032" t="str">
            <v>по предъявлении, но не ранее 31 октября 2003г.</v>
          </cell>
          <cell r="M1032">
            <v>37925</v>
          </cell>
          <cell r="N1032">
            <v>0.18268268268268267</v>
          </cell>
          <cell r="P1032">
            <v>999000</v>
          </cell>
          <cell r="Q1032">
            <v>0.999</v>
          </cell>
          <cell r="R1032">
            <v>999000</v>
          </cell>
          <cell r="S1032">
            <v>37923</v>
          </cell>
          <cell r="T1032" t="str">
            <v>29/10-06</v>
          </cell>
          <cell r="U1032" t="str">
            <v>ООО «Легпроминвест»</v>
          </cell>
          <cell r="V1032">
            <v>1</v>
          </cell>
          <cell r="W1032">
            <v>1000000</v>
          </cell>
          <cell r="X1032">
            <v>37925</v>
          </cell>
          <cell r="Y1032" t="str">
            <v>31/10-предм</v>
          </cell>
          <cell r="Z1032" t="str">
            <v>ЗАО «Международный Промышленный Банк»</v>
          </cell>
          <cell r="AA1032">
            <v>1000</v>
          </cell>
          <cell r="AB1032">
            <v>0.18268268268268267</v>
          </cell>
          <cell r="AC1032">
            <v>0.18268268268268267</v>
          </cell>
          <cell r="AD1032" t="str">
            <v>предъявлен</v>
          </cell>
          <cell r="AF1032" t="str">
            <v/>
          </cell>
          <cell r="AG1032" t="str">
            <v/>
          </cell>
          <cell r="AI1032" t="str">
            <v/>
          </cell>
        </row>
        <row r="1033">
          <cell r="A1033">
            <v>1029</v>
          </cell>
          <cell r="B1033" t="str">
            <v>диск</v>
          </cell>
          <cell r="C1033" t="str">
            <v>51401</v>
          </cell>
          <cell r="D1033" t="str">
            <v>51401`810`1`0400`0000005</v>
          </cell>
          <cell r="E1033" t="str">
            <v>ОАО «УралСиб»</v>
          </cell>
          <cell r="F1033" t="str">
            <v>банк</v>
          </cell>
          <cell r="G1033" t="str">
            <v>0055</v>
          </cell>
          <cell r="H1033" t="str">
            <v>0164329</v>
          </cell>
          <cell r="I1033">
            <v>37903</v>
          </cell>
          <cell r="J1033">
            <v>316702</v>
          </cell>
          <cell r="K1033" t="str">
            <v>Рубли РФ</v>
          </cell>
          <cell r="L1033" t="str">
            <v>по предъявлении</v>
          </cell>
          <cell r="M1033">
            <v>37903</v>
          </cell>
          <cell r="N1033">
            <v>0</v>
          </cell>
          <cell r="P1033">
            <v>315122</v>
          </cell>
          <cell r="Q1033">
            <v>0.99501108297389973</v>
          </cell>
          <cell r="R1033">
            <v>315122</v>
          </cell>
          <cell r="S1033">
            <v>37924</v>
          </cell>
          <cell r="T1033" t="str">
            <v>30/10-02</v>
          </cell>
          <cell r="U1033" t="str">
            <v>ООО «Башмет»</v>
          </cell>
          <cell r="V1033">
            <v>1</v>
          </cell>
          <cell r="W1033">
            <v>316702</v>
          </cell>
          <cell r="X1033">
            <v>37925</v>
          </cell>
          <cell r="Y1033" t="str">
            <v>31/10-преду</v>
          </cell>
          <cell r="Z1033" t="str">
            <v>ОАО «УралСиб»</v>
          </cell>
          <cell r="AA1033">
            <v>1580</v>
          </cell>
          <cell r="AB1033">
            <v>1.8300848560240159</v>
          </cell>
          <cell r="AC1033">
            <v>1.8300848560240159</v>
          </cell>
          <cell r="AD1033" t="str">
            <v>предъявлен</v>
          </cell>
          <cell r="AF1033" t="str">
            <v/>
          </cell>
          <cell r="AG1033" t="str">
            <v/>
          </cell>
          <cell r="AI1033" t="str">
            <v/>
          </cell>
        </row>
        <row r="1034">
          <cell r="A1034">
            <v>1030</v>
          </cell>
          <cell r="B1034" t="str">
            <v>диск</v>
          </cell>
          <cell r="C1034" t="str">
            <v>51402</v>
          </cell>
          <cell r="D1034" t="str">
            <v>51402`810`3`0400`0000040</v>
          </cell>
          <cell r="E1034" t="str">
            <v>ОАО Банк "Менатеп СПб"</v>
          </cell>
          <cell r="F1034" t="str">
            <v>банк</v>
          </cell>
          <cell r="G1034" t="str">
            <v>Д</v>
          </cell>
          <cell r="H1034" t="str">
            <v>008774</v>
          </cell>
          <cell r="I1034">
            <v>37725</v>
          </cell>
          <cell r="J1034">
            <v>3000000</v>
          </cell>
          <cell r="K1034" t="str">
            <v>Рубли РФ</v>
          </cell>
          <cell r="L1034">
            <v>37928</v>
          </cell>
          <cell r="M1034">
            <v>37928</v>
          </cell>
          <cell r="N1034">
            <v>1.0224089635854341</v>
          </cell>
          <cell r="P1034">
            <v>2975000</v>
          </cell>
          <cell r="Q1034">
            <v>0.9916666666666667</v>
          </cell>
          <cell r="R1034">
            <v>2975000</v>
          </cell>
          <cell r="S1034">
            <v>37925</v>
          </cell>
          <cell r="T1034" t="str">
            <v>31/10-03</v>
          </cell>
          <cell r="U1034" t="str">
            <v>Индивидуальный предприниматель Воронин Вячеслав Викторович</v>
          </cell>
          <cell r="V1034">
            <v>1</v>
          </cell>
          <cell r="W1034">
            <v>3000000</v>
          </cell>
          <cell r="X1034">
            <v>37928</v>
          </cell>
          <cell r="Y1034" t="str">
            <v>03/11-предменатеп</v>
          </cell>
          <cell r="Z1034" t="str">
            <v>ОАО Банк "Менатеп СПб"</v>
          </cell>
          <cell r="AA1034">
            <v>25000</v>
          </cell>
          <cell r="AB1034">
            <v>1.0224089635854341</v>
          </cell>
          <cell r="AC1034">
            <v>1.0224089635854341</v>
          </cell>
          <cell r="AD1034" t="str">
            <v>предъявлен</v>
          </cell>
          <cell r="AE1034">
            <v>1</v>
          </cell>
          <cell r="AF1034">
            <v>29750</v>
          </cell>
          <cell r="AG1034" t="str">
            <v/>
          </cell>
          <cell r="AI1034" t="str">
            <v/>
          </cell>
        </row>
        <row r="1035">
          <cell r="A1035">
            <v>1031</v>
          </cell>
          <cell r="B1035" t="str">
            <v>диск</v>
          </cell>
          <cell r="C1035" t="str">
            <v>51402</v>
          </cell>
          <cell r="D1035" t="str">
            <v>51402`810`7`0400`0000019</v>
          </cell>
          <cell r="E1035" t="str">
            <v>Сбербанк РФ</v>
          </cell>
          <cell r="F1035" t="str">
            <v>банк</v>
          </cell>
          <cell r="G1035" t="str">
            <v>ВЛ</v>
          </cell>
          <cell r="H1035" t="str">
            <v>1505463</v>
          </cell>
          <cell r="I1035">
            <v>37665</v>
          </cell>
          <cell r="J1035">
            <v>2436000</v>
          </cell>
          <cell r="K1035" t="str">
            <v>Рубли РФ</v>
          </cell>
          <cell r="L1035" t="str">
            <v>по предъявлении, но не ранее 9 ноября 2003г.</v>
          </cell>
          <cell r="M1035">
            <v>37934</v>
          </cell>
          <cell r="N1035">
            <v>0.57583953121478482</v>
          </cell>
          <cell r="P1035">
            <v>2401896</v>
          </cell>
          <cell r="Q1035">
            <v>0.98599999999999999</v>
          </cell>
          <cell r="R1035">
            <v>2401896</v>
          </cell>
          <cell r="S1035">
            <v>37925</v>
          </cell>
          <cell r="T1035" t="str">
            <v>31/10-03</v>
          </cell>
          <cell r="U1035" t="str">
            <v>Индивидуальный предприниматель Воронин Вячеслав Викторович</v>
          </cell>
          <cell r="V1035">
            <v>0.996</v>
          </cell>
          <cell r="W1035">
            <v>2426256</v>
          </cell>
          <cell r="X1035">
            <v>37928</v>
          </cell>
          <cell r="Y1035" t="str">
            <v>03/11-0850</v>
          </cell>
          <cell r="Z1035" t="str">
            <v>ОАО ИФ «ОЛМА»</v>
          </cell>
          <cell r="AA1035">
            <v>24360</v>
          </cell>
          <cell r="AB1035">
            <v>0.57583953121478482</v>
          </cell>
          <cell r="AC1035">
            <v>1.2339418526031103</v>
          </cell>
          <cell r="AD1035" t="str">
            <v>продан</v>
          </cell>
          <cell r="AE1035">
            <v>1</v>
          </cell>
          <cell r="AF1035">
            <v>24018.959999999999</v>
          </cell>
          <cell r="AG1035" t="str">
            <v/>
          </cell>
          <cell r="AI1035" t="str">
            <v/>
          </cell>
        </row>
        <row r="1036">
          <cell r="A1036">
            <v>1032</v>
          </cell>
          <cell r="B1036" t="str">
            <v>диск</v>
          </cell>
          <cell r="C1036" t="str">
            <v>51402</v>
          </cell>
          <cell r="D1036" t="str">
            <v>51402`810`7`0400`0000019</v>
          </cell>
          <cell r="E1036" t="str">
            <v>Сбербанк РФ</v>
          </cell>
          <cell r="F1036" t="str">
            <v>банк</v>
          </cell>
          <cell r="G1036" t="str">
            <v>ВЛ</v>
          </cell>
          <cell r="H1036" t="str">
            <v>1505467</v>
          </cell>
          <cell r="I1036">
            <v>37665</v>
          </cell>
          <cell r="J1036">
            <v>2430000</v>
          </cell>
          <cell r="K1036" t="str">
            <v>Рубли РФ</v>
          </cell>
          <cell r="L1036" t="str">
            <v>по предъявлении, но не ранее 9 ноября 2003г.</v>
          </cell>
          <cell r="M1036">
            <v>37934</v>
          </cell>
          <cell r="N1036">
            <v>0.57583953121478482</v>
          </cell>
          <cell r="P1036">
            <v>2395980</v>
          </cell>
          <cell r="Q1036">
            <v>0.98599999999999999</v>
          </cell>
          <cell r="R1036">
            <v>2395980</v>
          </cell>
          <cell r="S1036">
            <v>37925</v>
          </cell>
          <cell r="T1036" t="str">
            <v>31/10-03</v>
          </cell>
          <cell r="U1036" t="str">
            <v>Индивидуальный предприниматель Воронин Вячеслав Викторович</v>
          </cell>
          <cell r="V1036">
            <v>0.996</v>
          </cell>
          <cell r="W1036">
            <v>2420280</v>
          </cell>
          <cell r="X1036">
            <v>37928</v>
          </cell>
          <cell r="Y1036" t="str">
            <v>03/11-0850</v>
          </cell>
          <cell r="Z1036" t="str">
            <v>ОАО ИФ «ОЛМА»</v>
          </cell>
          <cell r="AA1036">
            <v>24300</v>
          </cell>
          <cell r="AB1036">
            <v>0.57583953121478482</v>
          </cell>
          <cell r="AC1036">
            <v>1.2339418526031103</v>
          </cell>
          <cell r="AD1036" t="str">
            <v>продан</v>
          </cell>
          <cell r="AE1036">
            <v>1</v>
          </cell>
          <cell r="AF1036">
            <v>23959.8</v>
          </cell>
          <cell r="AG1036" t="str">
            <v/>
          </cell>
          <cell r="AI1036" t="str">
            <v/>
          </cell>
        </row>
        <row r="1037">
          <cell r="A1037">
            <v>1033</v>
          </cell>
          <cell r="B1037" t="str">
            <v>диск</v>
          </cell>
          <cell r="C1037" t="str">
            <v>51401</v>
          </cell>
          <cell r="D1037" t="str">
            <v>51401`810`2`0400`0000002</v>
          </cell>
          <cell r="E1037" t="str">
            <v>Сбербанк РФ</v>
          </cell>
          <cell r="F1037" t="str">
            <v>банк</v>
          </cell>
          <cell r="G1037" t="str">
            <v>ВН</v>
          </cell>
          <cell r="H1037" t="str">
            <v>0164329</v>
          </cell>
          <cell r="I1037">
            <v>37903</v>
          </cell>
          <cell r="J1037">
            <v>500000</v>
          </cell>
          <cell r="K1037" t="str">
            <v>Рубли РФ</v>
          </cell>
          <cell r="L1037" t="str">
            <v>по предъявлении</v>
          </cell>
          <cell r="M1037">
            <v>37903</v>
          </cell>
          <cell r="N1037">
            <v>0</v>
          </cell>
          <cell r="P1037">
            <v>498700</v>
          </cell>
          <cell r="Q1037">
            <v>0.99739999999999995</v>
          </cell>
          <cell r="R1037">
            <v>498700</v>
          </cell>
          <cell r="S1037">
            <v>37925</v>
          </cell>
          <cell r="T1037" t="str">
            <v>31/10-02</v>
          </cell>
          <cell r="U1037" t="str">
            <v>ООО ПТФ "Квалитет"</v>
          </cell>
          <cell r="V1037">
            <v>1</v>
          </cell>
          <cell r="W1037">
            <v>500000</v>
          </cell>
          <cell r="X1037">
            <v>37925</v>
          </cell>
          <cell r="Y1037" t="str">
            <v>31/10-предс</v>
          </cell>
          <cell r="Z1037" t="str">
            <v>Сбербанк РФ</v>
          </cell>
          <cell r="AA1037">
            <v>1300</v>
          </cell>
          <cell r="AB1037">
            <v>0.95147383196310398</v>
          </cell>
          <cell r="AC1037">
            <v>0.95147383196310398</v>
          </cell>
          <cell r="AD1037" t="str">
            <v>предъявлен</v>
          </cell>
          <cell r="AF1037" t="str">
            <v/>
          </cell>
          <cell r="AG1037" t="str">
            <v/>
          </cell>
          <cell r="AI1037" t="str">
            <v/>
          </cell>
        </row>
        <row r="1038">
          <cell r="A1038">
            <v>1034</v>
          </cell>
          <cell r="B1038" t="str">
            <v>диск</v>
          </cell>
          <cell r="C1038" t="str">
            <v>51401</v>
          </cell>
          <cell r="D1038" t="str">
            <v>51401`810`2`0400`0000002</v>
          </cell>
          <cell r="E1038" t="str">
            <v>Сбербанк РФ</v>
          </cell>
          <cell r="F1038" t="str">
            <v>банк</v>
          </cell>
          <cell r="G1038" t="str">
            <v>ВН</v>
          </cell>
          <cell r="H1038" t="str">
            <v>0164329</v>
          </cell>
          <cell r="I1038">
            <v>37903</v>
          </cell>
          <cell r="J1038">
            <v>500000</v>
          </cell>
          <cell r="K1038" t="str">
            <v>Рубли РФ</v>
          </cell>
          <cell r="L1038" t="str">
            <v>по предъявлении</v>
          </cell>
          <cell r="M1038">
            <v>37903</v>
          </cell>
          <cell r="N1038">
            <v>0</v>
          </cell>
          <cell r="P1038">
            <v>498700</v>
          </cell>
          <cell r="Q1038">
            <v>0.99739999999999995</v>
          </cell>
          <cell r="R1038">
            <v>498700</v>
          </cell>
          <cell r="S1038">
            <v>37925</v>
          </cell>
          <cell r="T1038" t="str">
            <v>31/10-02</v>
          </cell>
          <cell r="U1038" t="str">
            <v>ООО ПТФ "Квалитет"</v>
          </cell>
          <cell r="V1038">
            <v>1</v>
          </cell>
          <cell r="W1038">
            <v>500000</v>
          </cell>
          <cell r="X1038">
            <v>37925</v>
          </cell>
          <cell r="Y1038" t="str">
            <v>31/10-предс</v>
          </cell>
          <cell r="Z1038" t="str">
            <v>Сбербанк РФ</v>
          </cell>
          <cell r="AA1038">
            <v>1300</v>
          </cell>
          <cell r="AB1038">
            <v>0.95147383196310398</v>
          </cell>
          <cell r="AC1038">
            <v>0.95147383196310398</v>
          </cell>
          <cell r="AD1038" t="str">
            <v>предъявлен</v>
          </cell>
          <cell r="AF1038" t="str">
            <v/>
          </cell>
          <cell r="AG1038" t="str">
            <v/>
          </cell>
          <cell r="AI1038" t="str">
            <v/>
          </cell>
        </row>
        <row r="1039">
          <cell r="A1039">
            <v>1035</v>
          </cell>
          <cell r="B1039" t="str">
            <v>диск</v>
          </cell>
          <cell r="C1039" t="str">
            <v>51504</v>
          </cell>
          <cell r="D1039" t="str">
            <v>51504`810`9`0400`0000018</v>
          </cell>
          <cell r="E1039" t="str">
            <v>ООО «Легпроминвест»</v>
          </cell>
          <cell r="F1039" t="str">
            <v>прочие</v>
          </cell>
          <cell r="G1039" t="str">
            <v>---</v>
          </cell>
          <cell r="H1039" t="str">
            <v>0001001</v>
          </cell>
          <cell r="I1039">
            <v>37925</v>
          </cell>
          <cell r="J1039">
            <v>8880000</v>
          </cell>
          <cell r="K1039" t="str">
            <v>Рубли РФ</v>
          </cell>
          <cell r="L1039" t="str">
            <v>по предъявлении, но не ранее 28.02.04</v>
          </cell>
          <cell r="M1039">
            <v>38045</v>
          </cell>
          <cell r="N1039">
            <v>0.15025013787126762</v>
          </cell>
          <cell r="P1039">
            <v>8462000</v>
          </cell>
          <cell r="Q1039">
            <v>0.95292792792792791</v>
          </cell>
          <cell r="R1039">
            <v>8462000</v>
          </cell>
          <cell r="S1039">
            <v>37925</v>
          </cell>
          <cell r="T1039" t="str">
            <v>31/10-08</v>
          </cell>
          <cell r="U1039" t="str">
            <v>ООО «Легпроминвест»</v>
          </cell>
          <cell r="V1039">
            <v>0.952928</v>
          </cell>
          <cell r="W1039">
            <v>8462000</v>
          </cell>
          <cell r="X1039">
            <v>38020</v>
          </cell>
          <cell r="Y1039" t="str">
            <v>03/02-08</v>
          </cell>
          <cell r="Z1039" t="str">
            <v>ООО «Легпроминвест»</v>
          </cell>
          <cell r="AA1039">
            <v>0</v>
          </cell>
          <cell r="AB1039">
            <v>0.15025013787126762</v>
          </cell>
          <cell r="AC1039">
            <v>0</v>
          </cell>
          <cell r="AD1039" t="str">
            <v>продан</v>
          </cell>
          <cell r="AE1039">
            <v>1</v>
          </cell>
          <cell r="AF1039">
            <v>84620</v>
          </cell>
          <cell r="AG1039" t="str">
            <v/>
          </cell>
          <cell r="AI1039" t="str">
            <v/>
          </cell>
        </row>
        <row r="1040">
          <cell r="A1040">
            <v>1036</v>
          </cell>
          <cell r="B1040" t="str">
            <v>диск</v>
          </cell>
          <cell r="C1040" t="str">
            <v>51504</v>
          </cell>
          <cell r="D1040" t="str">
            <v>51504`810`8`0400`0000011</v>
          </cell>
          <cell r="E1040" t="str">
            <v>ООО «Народная компания»</v>
          </cell>
          <cell r="F1040" t="str">
            <v>прочие</v>
          </cell>
          <cell r="G1040" t="str">
            <v>---</v>
          </cell>
          <cell r="H1040" t="str">
            <v>0001001</v>
          </cell>
          <cell r="I1040">
            <v>37925</v>
          </cell>
          <cell r="J1040">
            <v>5050000</v>
          </cell>
          <cell r="K1040" t="str">
            <v>Рубли РФ</v>
          </cell>
          <cell r="L1040" t="str">
            <v>по предъявлении, но не ранее 28.02.04</v>
          </cell>
          <cell r="M1040">
            <v>38045</v>
          </cell>
          <cell r="N1040">
            <v>0.15010822510822514</v>
          </cell>
          <cell r="P1040">
            <v>4812500</v>
          </cell>
          <cell r="Q1040">
            <v>0.95297029702970293</v>
          </cell>
          <cell r="R1040">
            <v>4812500</v>
          </cell>
          <cell r="S1040">
            <v>37925</v>
          </cell>
          <cell r="T1040" t="str">
            <v>31/10-09</v>
          </cell>
          <cell r="U1040" t="str">
            <v>ООО «Народная компания»</v>
          </cell>
          <cell r="V1040">
            <v>0.95306900000000006</v>
          </cell>
          <cell r="W1040">
            <v>4813000</v>
          </cell>
          <cell r="X1040">
            <v>37990</v>
          </cell>
          <cell r="Y1040" t="str">
            <v>04/01-06</v>
          </cell>
          <cell r="Z1040" t="str">
            <v>ООО «Народная компания»</v>
          </cell>
          <cell r="AA1040">
            <v>500</v>
          </cell>
          <cell r="AB1040">
            <v>0.15010822510822514</v>
          </cell>
          <cell r="AC1040">
            <v>5.834165834165835E-4</v>
          </cell>
          <cell r="AD1040" t="str">
            <v>продан</v>
          </cell>
          <cell r="AE1040">
            <v>1</v>
          </cell>
          <cell r="AF1040">
            <v>48125</v>
          </cell>
          <cell r="AG1040" t="str">
            <v/>
          </cell>
          <cell r="AI1040" t="str">
            <v/>
          </cell>
        </row>
        <row r="1041">
          <cell r="A1041">
            <v>1037</v>
          </cell>
          <cell r="B1041" t="str">
            <v>диск</v>
          </cell>
          <cell r="C1041" t="str">
            <v>51502</v>
          </cell>
          <cell r="D1041" t="str">
            <v>51502`810`4`0400`0000015</v>
          </cell>
          <cell r="E1041" t="str">
            <v>Поварго Дмитрий Александрович</v>
          </cell>
          <cell r="F1041" t="str">
            <v>прочие</v>
          </cell>
          <cell r="G1041" t="str">
            <v>---</v>
          </cell>
          <cell r="H1041" t="str">
            <v>0001101</v>
          </cell>
          <cell r="I1041">
            <v>37929</v>
          </cell>
          <cell r="J1041">
            <v>55700</v>
          </cell>
          <cell r="K1041" t="str">
            <v>Рубли РФ</v>
          </cell>
          <cell r="L1041" t="str">
            <v>по предъявлении, но не ранее 28.11.2003г.</v>
          </cell>
          <cell r="M1041">
            <v>37953</v>
          </cell>
          <cell r="N1041">
            <v>0.19356060606060607</v>
          </cell>
          <cell r="P1041">
            <v>55000</v>
          </cell>
          <cell r="Q1041">
            <v>0.9874326750448833</v>
          </cell>
          <cell r="R1041">
            <v>55000</v>
          </cell>
          <cell r="S1041">
            <v>37929</v>
          </cell>
          <cell r="T1041" t="str">
            <v>04/11-06</v>
          </cell>
          <cell r="U1041" t="str">
            <v>Поварго Дмитрий Александрович</v>
          </cell>
          <cell r="V1041">
            <v>0.99551199999999995</v>
          </cell>
          <cell r="W1041">
            <v>55450</v>
          </cell>
          <cell r="X1041">
            <v>37944</v>
          </cell>
          <cell r="Y1041" t="str">
            <v>19/11-08</v>
          </cell>
          <cell r="Z1041" t="str">
            <v>Поварго Дмитрий Александрович</v>
          </cell>
          <cell r="AA1041">
            <v>450</v>
          </cell>
          <cell r="AB1041">
            <v>0.19356060606060607</v>
          </cell>
          <cell r="AC1041">
            <v>0.19909090909090912</v>
          </cell>
          <cell r="AD1041" t="str">
            <v>продан</v>
          </cell>
          <cell r="AE1041">
            <v>1</v>
          </cell>
          <cell r="AF1041">
            <v>550</v>
          </cell>
          <cell r="AG1041" t="str">
            <v/>
          </cell>
          <cell r="AI1041" t="str">
            <v/>
          </cell>
        </row>
        <row r="1042">
          <cell r="A1042">
            <v>1038</v>
          </cell>
          <cell r="B1042" t="str">
            <v>диск</v>
          </cell>
          <cell r="C1042" t="str">
            <v>51502</v>
          </cell>
          <cell r="D1042" t="str">
            <v>51502`810`3`0400`0000018</v>
          </cell>
          <cell r="E1042" t="str">
            <v>ЧП Ершов Дмитрий Викторович</v>
          </cell>
          <cell r="F1042" t="str">
            <v>прочие</v>
          </cell>
          <cell r="G1042" t="str">
            <v>---</v>
          </cell>
          <cell r="H1042" t="str">
            <v>0001101</v>
          </cell>
          <cell r="I1042">
            <v>37929</v>
          </cell>
          <cell r="J1042">
            <v>100500</v>
          </cell>
          <cell r="K1042" t="str">
            <v>Рубли РФ</v>
          </cell>
          <cell r="L1042" t="str">
            <v>по предъявлении, но не ранее 11.11.2003г.</v>
          </cell>
          <cell r="M1042">
            <v>37936</v>
          </cell>
          <cell r="N1042">
            <v>0.26071428571428573</v>
          </cell>
          <cell r="P1042">
            <v>100000</v>
          </cell>
          <cell r="Q1042">
            <v>0.99502487562189057</v>
          </cell>
          <cell r="R1042">
            <v>100000</v>
          </cell>
          <cell r="S1042">
            <v>37929</v>
          </cell>
          <cell r="T1042" t="str">
            <v>04/11-07</v>
          </cell>
          <cell r="U1042" t="str">
            <v>ЧП Ершов Дмитрий Викторович</v>
          </cell>
          <cell r="V1042">
            <v>1</v>
          </cell>
          <cell r="W1042">
            <v>100500</v>
          </cell>
          <cell r="X1042">
            <v>37936</v>
          </cell>
          <cell r="Y1042" t="str">
            <v>11/11-предп</v>
          </cell>
          <cell r="Z1042" t="str">
            <v>Ершов Дмитрий Викторович</v>
          </cell>
          <cell r="AA1042">
            <v>500</v>
          </cell>
          <cell r="AB1042">
            <v>0.26071428571428573</v>
          </cell>
          <cell r="AC1042">
            <v>0.26071428571428573</v>
          </cell>
          <cell r="AD1042" t="str">
            <v>предъявлен</v>
          </cell>
          <cell r="AE1042">
            <v>1</v>
          </cell>
          <cell r="AF1042">
            <v>1000</v>
          </cell>
          <cell r="AG1042" t="str">
            <v/>
          </cell>
          <cell r="AI1042" t="str">
            <v/>
          </cell>
        </row>
        <row r="1043">
          <cell r="A1043">
            <v>1039</v>
          </cell>
          <cell r="B1043" t="str">
            <v>диск</v>
          </cell>
          <cell r="C1043" t="str">
            <v>51502</v>
          </cell>
          <cell r="D1043" t="str">
            <v>51502`810`3`0400`0000018</v>
          </cell>
          <cell r="E1043" t="str">
            <v>Общество с ограниченной ответственностью Торгово-производственное предприятие «ПРОФИ»</v>
          </cell>
          <cell r="F1043" t="str">
            <v>прочие</v>
          </cell>
          <cell r="G1043" t="str">
            <v>---</v>
          </cell>
          <cell r="H1043" t="str">
            <v>0001101</v>
          </cell>
          <cell r="I1043">
            <v>37929</v>
          </cell>
          <cell r="J1043">
            <v>2025000</v>
          </cell>
          <cell r="K1043" t="str">
            <v>Рубли РФ</v>
          </cell>
          <cell r="L1043" t="str">
            <v>по предъявлении, но не ранее 28.11.2003г.</v>
          </cell>
          <cell r="M1043">
            <v>37953</v>
          </cell>
          <cell r="N1043">
            <v>0.19010416666666666</v>
          </cell>
          <cell r="P1043">
            <v>2000000</v>
          </cell>
          <cell r="Q1043">
            <v>0.98765432098765427</v>
          </cell>
          <cell r="R1043">
            <v>2000000</v>
          </cell>
          <cell r="S1043">
            <v>37929</v>
          </cell>
          <cell r="T1043" t="str">
            <v>04/11-01</v>
          </cell>
          <cell r="U1043" t="str">
            <v>Общество с ограниченной ответственностью Торгово производственное предприятие «ПРОФИ»</v>
          </cell>
          <cell r="V1043">
            <v>1</v>
          </cell>
          <cell r="W1043">
            <v>2025000</v>
          </cell>
          <cell r="X1043">
            <v>37953</v>
          </cell>
          <cell r="Y1043" t="str">
            <v>28/11-предПРОФИ</v>
          </cell>
          <cell r="Z1043" t="str">
            <v>Общество с ограниченной ответственностью Торгово производственное предприятие «ПРОФИ»</v>
          </cell>
          <cell r="AA1043">
            <v>25000</v>
          </cell>
          <cell r="AB1043">
            <v>0.19010416666666666</v>
          </cell>
          <cell r="AC1043">
            <v>0.19010416666666666</v>
          </cell>
          <cell r="AD1043" t="str">
            <v>предъявлен</v>
          </cell>
          <cell r="AE1043">
            <v>1</v>
          </cell>
          <cell r="AF1043">
            <v>20000</v>
          </cell>
          <cell r="AG1043" t="str">
            <v/>
          </cell>
          <cell r="AI1043" t="str">
            <v/>
          </cell>
        </row>
        <row r="1044">
          <cell r="A1044">
            <v>1040</v>
          </cell>
          <cell r="B1044" t="str">
            <v>диск</v>
          </cell>
          <cell r="C1044" t="str">
            <v>51401</v>
          </cell>
          <cell r="D1044" t="str">
            <v>51401`810`1`0400`0000005</v>
          </cell>
          <cell r="E1044" t="str">
            <v>Сбербанк РФ</v>
          </cell>
          <cell r="F1044" t="str">
            <v>банк</v>
          </cell>
          <cell r="G1044" t="str">
            <v>ВН</v>
          </cell>
          <cell r="H1044" t="str">
            <v>1027844</v>
          </cell>
          <cell r="I1044">
            <v>37925</v>
          </cell>
          <cell r="J1044">
            <v>78000</v>
          </cell>
          <cell r="K1044" t="str">
            <v>Рубли РФ</v>
          </cell>
          <cell r="L1044" t="str">
            <v>по предъявлении</v>
          </cell>
          <cell r="M1044">
            <v>37925</v>
          </cell>
          <cell r="N1044">
            <v>0</v>
          </cell>
          <cell r="P1044">
            <v>78000</v>
          </cell>
          <cell r="Q1044">
            <v>1</v>
          </cell>
          <cell r="R1044">
            <v>78000</v>
          </cell>
          <cell r="S1044">
            <v>37931</v>
          </cell>
          <cell r="T1044" t="str">
            <v>06/11-03</v>
          </cell>
          <cell r="U1044" t="str">
            <v>ООО «Альта»</v>
          </cell>
          <cell r="V1044">
            <v>1</v>
          </cell>
          <cell r="W1044">
            <v>78000</v>
          </cell>
          <cell r="X1044">
            <v>37931</v>
          </cell>
          <cell r="Y1044" t="str">
            <v>06/11-пред</v>
          </cell>
          <cell r="Z1044" t="str">
            <v>Сбербанк РФ</v>
          </cell>
          <cell r="AA1044">
            <v>0</v>
          </cell>
          <cell r="AB1044">
            <v>0</v>
          </cell>
          <cell r="AC1044">
            <v>0</v>
          </cell>
          <cell r="AD1044" t="str">
            <v>предъявлен</v>
          </cell>
          <cell r="AF1044" t="str">
            <v/>
          </cell>
          <cell r="AG1044" t="str">
            <v/>
          </cell>
          <cell r="AI1044" t="str">
            <v/>
          </cell>
        </row>
        <row r="1045">
          <cell r="A1045">
            <v>1041</v>
          </cell>
          <cell r="B1045" t="str">
            <v>диск</v>
          </cell>
          <cell r="C1045" t="str">
            <v>51401</v>
          </cell>
          <cell r="D1045" t="str">
            <v>51401`810`2`0400`0000002</v>
          </cell>
          <cell r="E1045" t="str">
            <v>Сбербанк РФ</v>
          </cell>
          <cell r="F1045" t="str">
            <v>банк</v>
          </cell>
          <cell r="G1045" t="str">
            <v>ВН</v>
          </cell>
          <cell r="H1045" t="str">
            <v>0079319</v>
          </cell>
          <cell r="I1045">
            <v>37873</v>
          </cell>
          <cell r="J1045">
            <v>1067398</v>
          </cell>
          <cell r="K1045" t="str">
            <v>Рубли РФ</v>
          </cell>
          <cell r="L1045" t="str">
            <v>по предъявлении</v>
          </cell>
          <cell r="M1045">
            <v>37873</v>
          </cell>
          <cell r="N1045">
            <v>0</v>
          </cell>
          <cell r="P1045">
            <v>1064195.8060000001</v>
          </cell>
          <cell r="Q1045">
            <v>0.99700000000000011</v>
          </cell>
          <cell r="R1045">
            <v>1064195.8060000001</v>
          </cell>
          <cell r="S1045">
            <v>37935</v>
          </cell>
          <cell r="T1045" t="str">
            <v>10/11-03</v>
          </cell>
          <cell r="U1045" t="str">
            <v>ООО "Стройсервис-98"</v>
          </cell>
          <cell r="V1045">
            <v>1</v>
          </cell>
          <cell r="W1045">
            <v>1067398</v>
          </cell>
          <cell r="X1045">
            <v>37939</v>
          </cell>
          <cell r="Y1045" t="str">
            <v>14/11-04</v>
          </cell>
          <cell r="Z1045" t="str">
            <v>ОАО «Уфимский лакокрасочный завод»</v>
          </cell>
          <cell r="AA1045">
            <v>3202.1939999999013</v>
          </cell>
          <cell r="AB1045">
            <v>1.098294884653928</v>
          </cell>
          <cell r="AC1045">
            <v>0.274573721163482</v>
          </cell>
          <cell r="AD1045" t="str">
            <v>обменен</v>
          </cell>
          <cell r="AF1045" t="str">
            <v/>
          </cell>
          <cell r="AG1045" t="str">
            <v/>
          </cell>
          <cell r="AI1045" t="str">
            <v/>
          </cell>
        </row>
        <row r="1046">
          <cell r="A1046">
            <v>1042</v>
          </cell>
          <cell r="B1046" t="str">
            <v>диск</v>
          </cell>
          <cell r="C1046" t="str">
            <v>51401</v>
          </cell>
          <cell r="D1046" t="str">
            <v>51401`810`2`0400`0000002</v>
          </cell>
          <cell r="E1046" t="str">
            <v>Сбербанк РФ</v>
          </cell>
          <cell r="F1046" t="str">
            <v>банк</v>
          </cell>
          <cell r="G1046" t="str">
            <v>ВН</v>
          </cell>
          <cell r="H1046" t="str">
            <v>1005585</v>
          </cell>
          <cell r="I1046">
            <v>37876</v>
          </cell>
          <cell r="J1046">
            <v>20000</v>
          </cell>
          <cell r="K1046" t="str">
            <v>Рубли РФ</v>
          </cell>
          <cell r="L1046" t="str">
            <v>по предъявлении</v>
          </cell>
          <cell r="M1046">
            <v>37876</v>
          </cell>
          <cell r="N1046">
            <v>0</v>
          </cell>
          <cell r="P1046">
            <v>19940</v>
          </cell>
          <cell r="Q1046">
            <v>0.997</v>
          </cell>
          <cell r="R1046">
            <v>19940</v>
          </cell>
          <cell r="S1046">
            <v>37935</v>
          </cell>
          <cell r="T1046" t="str">
            <v>10/11-03</v>
          </cell>
          <cell r="U1046" t="str">
            <v>ООО "Стройсервис-98"</v>
          </cell>
          <cell r="V1046">
            <v>1</v>
          </cell>
          <cell r="W1046">
            <v>20000</v>
          </cell>
          <cell r="X1046">
            <v>37936</v>
          </cell>
          <cell r="Y1046" t="str">
            <v>11/11-предс</v>
          </cell>
          <cell r="Z1046" t="str">
            <v>Сбербанк РФ</v>
          </cell>
          <cell r="AA1046">
            <v>60</v>
          </cell>
          <cell r="AB1046">
            <v>1.0982948846539617</v>
          </cell>
          <cell r="AC1046">
            <v>1.0982948846539617</v>
          </cell>
          <cell r="AD1046" t="str">
            <v>предъявлен</v>
          </cell>
          <cell r="AF1046" t="str">
            <v/>
          </cell>
          <cell r="AG1046" t="str">
            <v/>
          </cell>
          <cell r="AI1046" t="str">
            <v/>
          </cell>
        </row>
        <row r="1047">
          <cell r="A1047">
            <v>1043</v>
          </cell>
          <cell r="B1047" t="str">
            <v>диск</v>
          </cell>
          <cell r="C1047" t="str">
            <v>51401</v>
          </cell>
          <cell r="D1047" t="str">
            <v>51401`810`2`0400`0000002</v>
          </cell>
          <cell r="E1047" t="str">
            <v>Сбербанк РФ</v>
          </cell>
          <cell r="F1047" t="str">
            <v>банк</v>
          </cell>
          <cell r="G1047" t="str">
            <v>ВК</v>
          </cell>
          <cell r="H1047" t="str">
            <v>2132636</v>
          </cell>
          <cell r="I1047">
            <v>37824</v>
          </cell>
          <cell r="J1047">
            <v>100000</v>
          </cell>
          <cell r="K1047" t="str">
            <v>Рубли РФ</v>
          </cell>
          <cell r="L1047" t="str">
            <v>по предъявлении</v>
          </cell>
          <cell r="M1047">
            <v>37824</v>
          </cell>
          <cell r="N1047">
            <v>0</v>
          </cell>
          <cell r="P1047">
            <v>99700</v>
          </cell>
          <cell r="Q1047">
            <v>0.997</v>
          </cell>
          <cell r="R1047">
            <v>99700</v>
          </cell>
          <cell r="S1047">
            <v>37935</v>
          </cell>
          <cell r="T1047" t="str">
            <v>10/11-03</v>
          </cell>
          <cell r="U1047" t="str">
            <v>ООО "Стройсервис-98"</v>
          </cell>
          <cell r="V1047">
            <v>1</v>
          </cell>
          <cell r="W1047">
            <v>100000</v>
          </cell>
          <cell r="X1047">
            <v>37936</v>
          </cell>
          <cell r="Y1047" t="str">
            <v>11/11-предс</v>
          </cell>
          <cell r="Z1047" t="str">
            <v>Сбербанк РФ</v>
          </cell>
          <cell r="AA1047">
            <v>300</v>
          </cell>
          <cell r="AB1047">
            <v>1.0982948846539617</v>
          </cell>
          <cell r="AC1047">
            <v>1.0982948846539617</v>
          </cell>
          <cell r="AD1047" t="str">
            <v>предъявлен</v>
          </cell>
          <cell r="AF1047" t="str">
            <v/>
          </cell>
          <cell r="AG1047" t="str">
            <v/>
          </cell>
          <cell r="AI1047" t="str">
            <v/>
          </cell>
        </row>
        <row r="1048">
          <cell r="A1048">
            <v>1044</v>
          </cell>
          <cell r="B1048" t="str">
            <v>диск</v>
          </cell>
          <cell r="C1048" t="str">
            <v>51401</v>
          </cell>
          <cell r="D1048" t="str">
            <v>51401`810`2`0400`0000002</v>
          </cell>
          <cell r="E1048" t="str">
            <v>Сбербанк РФ</v>
          </cell>
          <cell r="F1048" t="str">
            <v>банк</v>
          </cell>
          <cell r="G1048" t="str">
            <v>ВН</v>
          </cell>
          <cell r="H1048" t="str">
            <v>1024784</v>
          </cell>
          <cell r="I1048">
            <v>37936</v>
          </cell>
          <cell r="J1048">
            <v>120000</v>
          </cell>
          <cell r="K1048" t="str">
            <v>Рубли РФ</v>
          </cell>
          <cell r="L1048" t="str">
            <v>по предъявлении</v>
          </cell>
          <cell r="M1048">
            <v>37936</v>
          </cell>
          <cell r="N1048">
            <v>0</v>
          </cell>
          <cell r="P1048">
            <v>120000</v>
          </cell>
          <cell r="Q1048">
            <v>1</v>
          </cell>
          <cell r="R1048">
            <v>120000</v>
          </cell>
          <cell r="S1048">
            <v>37936</v>
          </cell>
          <cell r="T1048" t="str">
            <v>11/11-001</v>
          </cell>
          <cell r="U1048" t="str">
            <v>Сбербанк РФ</v>
          </cell>
          <cell r="V1048">
            <v>1.0083329999999999</v>
          </cell>
          <cell r="W1048">
            <v>121000</v>
          </cell>
          <cell r="X1048">
            <v>37936</v>
          </cell>
          <cell r="Y1048" t="str">
            <v>11/11-01</v>
          </cell>
          <cell r="Z1048" t="str">
            <v>ФГУП "СУ №609 при Спецстрое России"</v>
          </cell>
          <cell r="AA1048">
            <v>1000</v>
          </cell>
          <cell r="AB1048">
            <v>0</v>
          </cell>
          <cell r="AC1048">
            <v>3.0416666666666665</v>
          </cell>
          <cell r="AD1048" t="str">
            <v>продан</v>
          </cell>
          <cell r="AF1048" t="str">
            <v/>
          </cell>
          <cell r="AG1048" t="str">
            <v/>
          </cell>
          <cell r="AI1048" t="str">
            <v/>
          </cell>
        </row>
        <row r="1049">
          <cell r="A1049">
            <v>1045</v>
          </cell>
          <cell r="B1049" t="str">
            <v>диск</v>
          </cell>
          <cell r="C1049" t="str">
            <v>51401</v>
          </cell>
          <cell r="D1049" t="str">
            <v>51401`810`2`0400`0000015</v>
          </cell>
          <cell r="E1049" t="str">
            <v>ОАО «Башэкономбанк»</v>
          </cell>
          <cell r="F1049" t="str">
            <v>банк</v>
          </cell>
          <cell r="G1049" t="str">
            <v>БЭБ</v>
          </cell>
          <cell r="H1049" t="str">
            <v>0015038</v>
          </cell>
          <cell r="I1049">
            <v>37768</v>
          </cell>
          <cell r="J1049">
            <v>10200</v>
          </cell>
          <cell r="K1049" t="str">
            <v>Рубли РФ</v>
          </cell>
          <cell r="L1049" t="str">
            <v>по предъявлении</v>
          </cell>
          <cell r="M1049">
            <v>37768</v>
          </cell>
          <cell r="N1049">
            <v>0</v>
          </cell>
          <cell r="P1049">
            <v>10098</v>
          </cell>
          <cell r="Q1049">
            <v>0.99</v>
          </cell>
          <cell r="R1049">
            <v>10098</v>
          </cell>
          <cell r="S1049">
            <v>37931</v>
          </cell>
          <cell r="T1049" t="str">
            <v>06/11-02</v>
          </cell>
          <cell r="U1049" t="str">
            <v>ОАО «Уфимский краностроительный завод»</v>
          </cell>
          <cell r="V1049">
            <v>1</v>
          </cell>
          <cell r="W1049">
            <v>10200</v>
          </cell>
          <cell r="X1049">
            <v>37931</v>
          </cell>
          <cell r="Y1049" t="str">
            <v>06/11-пред</v>
          </cell>
          <cell r="Z1049" t="str">
            <v>ОАО «Башэкономбанк»</v>
          </cell>
          <cell r="AA1049">
            <v>102</v>
          </cell>
          <cell r="AB1049">
            <v>3.6868686868686873</v>
          </cell>
          <cell r="AC1049">
            <v>3.6868686868686873</v>
          </cell>
          <cell r="AD1049" t="str">
            <v>предъявлен</v>
          </cell>
          <cell r="AF1049" t="str">
            <v/>
          </cell>
          <cell r="AG1049" t="str">
            <v/>
          </cell>
          <cell r="AI1049" t="str">
            <v/>
          </cell>
        </row>
        <row r="1050">
          <cell r="A1050">
            <v>1046</v>
          </cell>
          <cell r="B1050" t="str">
            <v>диск</v>
          </cell>
          <cell r="C1050" t="str">
            <v>51401</v>
          </cell>
          <cell r="D1050" t="str">
            <v>51401`810`2`0400`0000002</v>
          </cell>
          <cell r="E1050" t="str">
            <v>Сбербанк РФ</v>
          </cell>
          <cell r="F1050" t="str">
            <v>банк</v>
          </cell>
          <cell r="G1050" t="str">
            <v>ВЛ</v>
          </cell>
          <cell r="H1050" t="str">
            <v>0527692</v>
          </cell>
          <cell r="I1050">
            <v>37652</v>
          </cell>
          <cell r="J1050">
            <v>50000</v>
          </cell>
          <cell r="K1050" t="str">
            <v>Рубли РФ</v>
          </cell>
          <cell r="L1050" t="str">
            <v>по предъявлении</v>
          </cell>
          <cell r="M1050">
            <v>37652</v>
          </cell>
          <cell r="N1050">
            <v>0</v>
          </cell>
          <cell r="P1050">
            <v>49500</v>
          </cell>
          <cell r="Q1050">
            <v>0.99</v>
          </cell>
          <cell r="R1050">
            <v>49500</v>
          </cell>
          <cell r="S1050">
            <v>37931</v>
          </cell>
          <cell r="T1050" t="str">
            <v>06/11-02</v>
          </cell>
          <cell r="U1050" t="str">
            <v>ОАО «Уфимский краностроительный завод»</v>
          </cell>
          <cell r="V1050">
            <v>1</v>
          </cell>
          <cell r="W1050">
            <v>50000</v>
          </cell>
          <cell r="X1050">
            <v>37937</v>
          </cell>
          <cell r="Y1050" t="str">
            <v>12/11-011</v>
          </cell>
          <cell r="Z1050" t="str">
            <v>ООО «Легпроминвест»</v>
          </cell>
          <cell r="AA1050">
            <v>500</v>
          </cell>
          <cell r="AB1050">
            <v>3.6868686868686873</v>
          </cell>
          <cell r="AC1050">
            <v>0.61447811447811451</v>
          </cell>
          <cell r="AD1050" t="str">
            <v>продан</v>
          </cell>
          <cell r="AF1050" t="str">
            <v/>
          </cell>
          <cell r="AG1050" t="str">
            <v/>
          </cell>
          <cell r="AI1050" t="str">
            <v/>
          </cell>
        </row>
        <row r="1051">
          <cell r="A1051">
            <v>1047</v>
          </cell>
          <cell r="B1051" t="str">
            <v>диск</v>
          </cell>
          <cell r="C1051" t="str">
            <v>51401</v>
          </cell>
          <cell r="D1051" t="str">
            <v>51401`810`2`0400`0000002</v>
          </cell>
          <cell r="E1051" t="str">
            <v>Сбербанк РФ</v>
          </cell>
          <cell r="F1051" t="str">
            <v>банк</v>
          </cell>
          <cell r="G1051" t="str">
            <v>ВК</v>
          </cell>
          <cell r="H1051" t="str">
            <v>1983090</v>
          </cell>
          <cell r="I1051">
            <v>37729</v>
          </cell>
          <cell r="J1051">
            <v>10000</v>
          </cell>
          <cell r="K1051" t="str">
            <v>Рубли РФ</v>
          </cell>
          <cell r="L1051" t="str">
            <v>по предъявлении</v>
          </cell>
          <cell r="M1051">
            <v>37729</v>
          </cell>
          <cell r="N1051">
            <v>0</v>
          </cell>
          <cell r="P1051">
            <v>9900</v>
          </cell>
          <cell r="Q1051">
            <v>0.99</v>
          </cell>
          <cell r="R1051">
            <v>9900</v>
          </cell>
          <cell r="S1051">
            <v>37931</v>
          </cell>
          <cell r="T1051" t="str">
            <v>06/11-02</v>
          </cell>
          <cell r="U1051" t="str">
            <v>ОАО «Уфимский краностроительный завод»</v>
          </cell>
          <cell r="V1051">
            <v>1</v>
          </cell>
          <cell r="W1051">
            <v>10000</v>
          </cell>
          <cell r="X1051">
            <v>37937</v>
          </cell>
          <cell r="Y1051" t="str">
            <v>12/11-011</v>
          </cell>
          <cell r="Z1051" t="str">
            <v>ООО «Легпроминвест»</v>
          </cell>
          <cell r="AA1051">
            <v>100</v>
          </cell>
          <cell r="AB1051">
            <v>3.6868686868686873</v>
          </cell>
          <cell r="AC1051">
            <v>0.61447811447811451</v>
          </cell>
          <cell r="AD1051" t="str">
            <v>продан</v>
          </cell>
          <cell r="AF1051" t="str">
            <v/>
          </cell>
          <cell r="AG1051" t="str">
            <v/>
          </cell>
          <cell r="AI1051" t="str">
            <v/>
          </cell>
        </row>
        <row r="1052">
          <cell r="A1052">
            <v>1048</v>
          </cell>
          <cell r="B1052" t="str">
            <v>диск</v>
          </cell>
          <cell r="C1052" t="str">
            <v>51401</v>
          </cell>
          <cell r="D1052" t="str">
            <v>51401`810`1`0400`0000005</v>
          </cell>
          <cell r="E1052" t="str">
            <v>ОАО «УралСиб»</v>
          </cell>
          <cell r="F1052" t="str">
            <v>банк</v>
          </cell>
          <cell r="G1052" t="str">
            <v>0017</v>
          </cell>
          <cell r="H1052" t="str">
            <v>0058126</v>
          </cell>
          <cell r="I1052">
            <v>37679</v>
          </cell>
          <cell r="J1052">
            <v>15000</v>
          </cell>
          <cell r="K1052" t="str">
            <v>Рубли РФ</v>
          </cell>
          <cell r="L1052" t="str">
            <v>по предъявлении, но не ранее 09 марта 2003г.</v>
          </cell>
          <cell r="M1052">
            <v>37689</v>
          </cell>
          <cell r="N1052">
            <v>0</v>
          </cell>
          <cell r="P1052">
            <v>14850</v>
          </cell>
          <cell r="Q1052">
            <v>0.99</v>
          </cell>
          <cell r="R1052">
            <v>14850</v>
          </cell>
          <cell r="S1052">
            <v>37931</v>
          </cell>
          <cell r="T1052" t="str">
            <v>06/11-02</v>
          </cell>
          <cell r="U1052" t="str">
            <v>ОАО «Уфимский краностроительный завод»</v>
          </cell>
          <cell r="V1052">
            <v>1</v>
          </cell>
          <cell r="W1052">
            <v>15000</v>
          </cell>
          <cell r="X1052">
            <v>37931</v>
          </cell>
          <cell r="Y1052" t="str">
            <v>06/11-пред</v>
          </cell>
          <cell r="Z1052" t="str">
            <v>ОАО «УралСиб»</v>
          </cell>
          <cell r="AA1052">
            <v>150</v>
          </cell>
          <cell r="AB1052">
            <v>3.6868686868686873</v>
          </cell>
          <cell r="AC1052">
            <v>3.6868686868686873</v>
          </cell>
          <cell r="AD1052" t="str">
            <v>предъявлен</v>
          </cell>
          <cell r="AF1052" t="str">
            <v/>
          </cell>
          <cell r="AG1052" t="str">
            <v/>
          </cell>
          <cell r="AI1052" t="str">
            <v/>
          </cell>
        </row>
        <row r="1053">
          <cell r="A1053">
            <v>1049</v>
          </cell>
          <cell r="B1053" t="str">
            <v>диск</v>
          </cell>
          <cell r="C1053" t="str">
            <v>51502</v>
          </cell>
          <cell r="D1053" t="str">
            <v>51502`810`9`0400`0000010</v>
          </cell>
          <cell r="E1053" t="str">
            <v>ООО «Аккорд-Инвест»</v>
          </cell>
          <cell r="F1053" t="str">
            <v>прочие</v>
          </cell>
          <cell r="G1053" t="str">
            <v>---</v>
          </cell>
          <cell r="H1053" t="str">
            <v>4655262</v>
          </cell>
          <cell r="I1053">
            <v>37937</v>
          </cell>
          <cell r="J1053">
            <v>10034520</v>
          </cell>
          <cell r="K1053" t="str">
            <v>Рубли РФ</v>
          </cell>
          <cell r="L1053" t="str">
            <v>по предъявлении, но не ранее 19.11.2003г.</v>
          </cell>
          <cell r="M1053">
            <v>37944</v>
          </cell>
          <cell r="N1053">
            <v>0.17999714285714288</v>
          </cell>
          <cell r="P1053">
            <v>10000000</v>
          </cell>
          <cell r="Q1053">
            <v>0.99655987531042844</v>
          </cell>
          <cell r="R1053">
            <v>10000000</v>
          </cell>
          <cell r="S1053">
            <v>37937</v>
          </cell>
          <cell r="T1053" t="str">
            <v>12/11-05</v>
          </cell>
          <cell r="U1053" t="str">
            <v>ООО «Шаг»</v>
          </cell>
          <cell r="V1053">
            <v>0.99656</v>
          </cell>
          <cell r="W1053">
            <v>10000000</v>
          </cell>
          <cell r="X1053">
            <v>37944</v>
          </cell>
          <cell r="Y1053" t="str">
            <v>19/11-09</v>
          </cell>
          <cell r="Z1053" t="str">
            <v>ООО «Шаг»</v>
          </cell>
          <cell r="AA1053">
            <v>0</v>
          </cell>
          <cell r="AB1053">
            <v>0.17999714285714288</v>
          </cell>
          <cell r="AC1053">
            <v>0</v>
          </cell>
          <cell r="AD1053" t="str">
            <v>обменен</v>
          </cell>
          <cell r="AF1053" t="str">
            <v/>
          </cell>
          <cell r="AG1053" t="str">
            <v/>
          </cell>
          <cell r="AI1053" t="str">
            <v/>
          </cell>
        </row>
        <row r="1054">
          <cell r="A1054">
            <v>1050</v>
          </cell>
          <cell r="B1054" t="str">
            <v>диск</v>
          </cell>
          <cell r="C1054" t="str">
            <v>51406</v>
          </cell>
          <cell r="D1054" t="str">
            <v>51406`810`6`0400`0000005</v>
          </cell>
          <cell r="E1054" t="str">
            <v>АКБ «Башкомснаббанк»</v>
          </cell>
          <cell r="F1054" t="str">
            <v>банк</v>
          </cell>
          <cell r="G1054" t="str">
            <v>2001</v>
          </cell>
          <cell r="H1054" t="str">
            <v>000747</v>
          </cell>
          <cell r="I1054">
            <v>37936</v>
          </cell>
          <cell r="J1054">
            <v>2042662</v>
          </cell>
          <cell r="K1054" t="str">
            <v>Рубли РФ</v>
          </cell>
          <cell r="L1054" t="str">
            <v>по предъявлении, но не ранее 02.01.2005г.</v>
          </cell>
          <cell r="M1054">
            <v>38354</v>
          </cell>
          <cell r="N1054">
            <v>0.14603093643198906</v>
          </cell>
          <cell r="P1054">
            <v>1750000</v>
          </cell>
          <cell r="Q1054">
            <v>0.85672519486826504</v>
          </cell>
          <cell r="R1054">
            <v>1750000</v>
          </cell>
          <cell r="S1054">
            <v>37936</v>
          </cell>
          <cell r="T1054" t="str">
            <v>11/11-05</v>
          </cell>
          <cell r="U1054" t="str">
            <v>ОАО АКБ «Башкомснаббанк»</v>
          </cell>
          <cell r="V1054">
            <v>0.85759700000000005</v>
          </cell>
          <cell r="W1054">
            <v>1751781</v>
          </cell>
          <cell r="X1054">
            <v>37949</v>
          </cell>
          <cell r="Y1054" t="str">
            <v>24/11-05</v>
          </cell>
          <cell r="Z1054" t="str">
            <v>ОАО АКБ «Башкомснаббанк»</v>
          </cell>
          <cell r="AA1054">
            <v>1781</v>
          </cell>
          <cell r="AB1054">
            <v>0.14603093643198906</v>
          </cell>
          <cell r="AC1054">
            <v>2.8574285714285712E-2</v>
          </cell>
          <cell r="AD1054" t="str">
            <v>предъявлен</v>
          </cell>
          <cell r="AF1054" t="str">
            <v/>
          </cell>
          <cell r="AG1054" t="str">
            <v/>
          </cell>
          <cell r="AI1054" t="str">
            <v/>
          </cell>
        </row>
        <row r="1055">
          <cell r="A1055">
            <v>1051</v>
          </cell>
          <cell r="B1055" t="str">
            <v>диск</v>
          </cell>
          <cell r="C1055" t="str">
            <v>51406</v>
          </cell>
          <cell r="D1055" t="str">
            <v>51406`810`6`0400`0000005</v>
          </cell>
          <cell r="E1055" t="str">
            <v>АКБ «Башкомснаббанк»</v>
          </cell>
          <cell r="F1055" t="str">
            <v>банк</v>
          </cell>
          <cell r="G1055" t="str">
            <v>2001</v>
          </cell>
          <cell r="H1055" t="str">
            <v>000748</v>
          </cell>
          <cell r="I1055">
            <v>37936</v>
          </cell>
          <cell r="J1055">
            <v>2042662</v>
          </cell>
          <cell r="K1055" t="str">
            <v>Рубли РФ</v>
          </cell>
          <cell r="L1055" t="str">
            <v>по предъявлении, но не ранее 02.01.2005г.</v>
          </cell>
          <cell r="M1055">
            <v>38354</v>
          </cell>
          <cell r="N1055">
            <v>0.14603093643198906</v>
          </cell>
          <cell r="P1055">
            <v>1750000</v>
          </cell>
          <cell r="Q1055">
            <v>0.85672519486826504</v>
          </cell>
          <cell r="R1055">
            <v>1750000</v>
          </cell>
          <cell r="S1055">
            <v>37936</v>
          </cell>
          <cell r="T1055" t="str">
            <v>11/11-05</v>
          </cell>
          <cell r="U1055" t="str">
            <v>ОАО АКБ «Башкомснаббанк»</v>
          </cell>
          <cell r="V1055">
            <v>0.85759700000000005</v>
          </cell>
          <cell r="W1055">
            <v>1751781</v>
          </cell>
          <cell r="X1055">
            <v>37949</v>
          </cell>
          <cell r="Y1055" t="str">
            <v>24/11-05</v>
          </cell>
          <cell r="Z1055" t="str">
            <v>ОАО АКБ «Башкомснаббанк»</v>
          </cell>
          <cell r="AA1055">
            <v>1781</v>
          </cell>
          <cell r="AB1055">
            <v>0.14603093643198906</v>
          </cell>
          <cell r="AC1055">
            <v>2.8574285714285712E-2</v>
          </cell>
          <cell r="AD1055" t="str">
            <v>предъявлен</v>
          </cell>
          <cell r="AF1055" t="str">
            <v/>
          </cell>
          <cell r="AG1055" t="str">
            <v/>
          </cell>
          <cell r="AI1055" t="str">
            <v/>
          </cell>
        </row>
        <row r="1056">
          <cell r="A1056">
            <v>1052</v>
          </cell>
          <cell r="B1056" t="str">
            <v>диск</v>
          </cell>
          <cell r="C1056" t="str">
            <v>51406</v>
          </cell>
          <cell r="D1056" t="str">
            <v>51406`810`6`0400`0000005</v>
          </cell>
          <cell r="E1056" t="str">
            <v>АКБ «Башкомснаббанк»</v>
          </cell>
          <cell r="F1056" t="str">
            <v>банк</v>
          </cell>
          <cell r="G1056" t="str">
            <v>2001</v>
          </cell>
          <cell r="H1056" t="str">
            <v>000733</v>
          </cell>
          <cell r="I1056">
            <v>37936</v>
          </cell>
          <cell r="J1056">
            <v>60000</v>
          </cell>
          <cell r="K1056" t="str">
            <v>Рубли РФ</v>
          </cell>
          <cell r="L1056">
            <v>38354</v>
          </cell>
          <cell r="M1056">
            <v>38354</v>
          </cell>
          <cell r="N1056">
            <v>0.12474367737525631</v>
          </cell>
          <cell r="P1056">
            <v>52500</v>
          </cell>
          <cell r="Q1056">
            <v>0.875</v>
          </cell>
          <cell r="R1056">
            <v>52500</v>
          </cell>
          <cell r="S1056">
            <v>37936</v>
          </cell>
          <cell r="T1056" t="str">
            <v>11/11-06</v>
          </cell>
          <cell r="U1056" t="str">
            <v>ОАО АКБ «Башкомснаббанк»</v>
          </cell>
          <cell r="V1056">
            <v>0.875</v>
          </cell>
          <cell r="W1056">
            <v>52500</v>
          </cell>
          <cell r="X1056">
            <v>37936</v>
          </cell>
          <cell r="Y1056" t="str">
            <v>11/11-07</v>
          </cell>
          <cell r="Z1056" t="str">
            <v>ООО Промышленная группа Горизонт</v>
          </cell>
          <cell r="AA1056">
            <v>0</v>
          </cell>
          <cell r="AB1056">
            <v>0.12474367737525631</v>
          </cell>
          <cell r="AC1056">
            <v>0</v>
          </cell>
          <cell r="AD1056" t="str">
            <v>продан</v>
          </cell>
          <cell r="AF1056" t="str">
            <v/>
          </cell>
          <cell r="AG1056" t="str">
            <v/>
          </cell>
          <cell r="AI1056" t="str">
            <v/>
          </cell>
        </row>
        <row r="1057">
          <cell r="A1057">
            <v>1053</v>
          </cell>
          <cell r="B1057" t="str">
            <v>диск</v>
          </cell>
          <cell r="C1057" t="str">
            <v>51406</v>
          </cell>
          <cell r="D1057" t="str">
            <v>51406`810`6`0400`0000005</v>
          </cell>
          <cell r="E1057" t="str">
            <v>АКБ «Башкомснаббанк»</v>
          </cell>
          <cell r="F1057" t="str">
            <v>банк</v>
          </cell>
          <cell r="G1057" t="str">
            <v>2001</v>
          </cell>
          <cell r="H1057" t="str">
            <v>000734</v>
          </cell>
          <cell r="I1057">
            <v>37936</v>
          </cell>
          <cell r="J1057">
            <v>300000</v>
          </cell>
          <cell r="K1057" t="str">
            <v>Рубли РФ</v>
          </cell>
          <cell r="L1057">
            <v>38354</v>
          </cell>
          <cell r="M1057">
            <v>38354</v>
          </cell>
          <cell r="N1057">
            <v>0.12474367737525631</v>
          </cell>
          <cell r="P1057">
            <v>262500</v>
          </cell>
          <cell r="Q1057">
            <v>0.875</v>
          </cell>
          <cell r="R1057">
            <v>262500</v>
          </cell>
          <cell r="S1057">
            <v>37936</v>
          </cell>
          <cell r="T1057" t="str">
            <v>11/11-06</v>
          </cell>
          <cell r="U1057" t="str">
            <v>ОАО АКБ «Башкомснаббанк»</v>
          </cell>
          <cell r="V1057">
            <v>0.875</v>
          </cell>
          <cell r="W1057">
            <v>262500</v>
          </cell>
          <cell r="X1057">
            <v>37936</v>
          </cell>
          <cell r="Y1057" t="str">
            <v>11/11-07</v>
          </cell>
          <cell r="Z1057" t="str">
            <v>ООО Промышленная группа Горизонт</v>
          </cell>
          <cell r="AA1057">
            <v>0</v>
          </cell>
          <cell r="AB1057">
            <v>0.12474367737525631</v>
          </cell>
          <cell r="AC1057">
            <v>0</v>
          </cell>
          <cell r="AD1057" t="str">
            <v>продан</v>
          </cell>
          <cell r="AF1057" t="str">
            <v/>
          </cell>
          <cell r="AG1057" t="str">
            <v/>
          </cell>
          <cell r="AI1057" t="str">
            <v/>
          </cell>
        </row>
        <row r="1058">
          <cell r="A1058">
            <v>1054</v>
          </cell>
          <cell r="B1058" t="str">
            <v>диск</v>
          </cell>
          <cell r="C1058" t="str">
            <v>51406</v>
          </cell>
          <cell r="D1058" t="str">
            <v>51406`810`6`0400`0000005</v>
          </cell>
          <cell r="E1058" t="str">
            <v>АКБ «Башкомснаббанк»</v>
          </cell>
          <cell r="F1058" t="str">
            <v>банк</v>
          </cell>
          <cell r="G1058" t="str">
            <v>2001</v>
          </cell>
          <cell r="H1058" t="str">
            <v>000735</v>
          </cell>
          <cell r="I1058">
            <v>37936</v>
          </cell>
          <cell r="J1058">
            <v>410000</v>
          </cell>
          <cell r="K1058" t="str">
            <v>Рубли РФ</v>
          </cell>
          <cell r="L1058">
            <v>38354</v>
          </cell>
          <cell r="M1058">
            <v>38354</v>
          </cell>
          <cell r="N1058">
            <v>0.12474367737525631</v>
          </cell>
          <cell r="P1058">
            <v>358750</v>
          </cell>
          <cell r="Q1058">
            <v>0.875</v>
          </cell>
          <cell r="R1058">
            <v>358750</v>
          </cell>
          <cell r="S1058">
            <v>37936</v>
          </cell>
          <cell r="T1058" t="str">
            <v>11/11-06</v>
          </cell>
          <cell r="U1058" t="str">
            <v>ОАО АКБ «Башкомснаббанк»</v>
          </cell>
          <cell r="V1058">
            <v>0.875</v>
          </cell>
          <cell r="W1058">
            <v>358750</v>
          </cell>
          <cell r="X1058">
            <v>37936</v>
          </cell>
          <cell r="Y1058" t="str">
            <v>11/11-07</v>
          </cell>
          <cell r="Z1058" t="str">
            <v>ООО Промышленная группа Горизонт</v>
          </cell>
          <cell r="AA1058">
            <v>0</v>
          </cell>
          <cell r="AB1058">
            <v>0.12474367737525631</v>
          </cell>
          <cell r="AC1058">
            <v>0</v>
          </cell>
          <cell r="AD1058" t="str">
            <v>продан</v>
          </cell>
          <cell r="AF1058" t="str">
            <v/>
          </cell>
          <cell r="AG1058" t="str">
            <v/>
          </cell>
          <cell r="AI1058" t="str">
            <v/>
          </cell>
        </row>
        <row r="1059">
          <cell r="A1059">
            <v>1055</v>
          </cell>
          <cell r="B1059" t="str">
            <v>диск</v>
          </cell>
          <cell r="C1059" t="str">
            <v>51406</v>
          </cell>
          <cell r="D1059" t="str">
            <v>51406`810`6`0400`0000005</v>
          </cell>
          <cell r="E1059" t="str">
            <v>АКБ «Башкомснаббанк»</v>
          </cell>
          <cell r="F1059" t="str">
            <v>банк</v>
          </cell>
          <cell r="G1059" t="str">
            <v>2001</v>
          </cell>
          <cell r="H1059" t="str">
            <v>000736</v>
          </cell>
          <cell r="I1059">
            <v>37936</v>
          </cell>
          <cell r="J1059">
            <v>1230000</v>
          </cell>
          <cell r="K1059" t="str">
            <v>Рубли РФ</v>
          </cell>
          <cell r="L1059">
            <v>38354</v>
          </cell>
          <cell r="M1059">
            <v>38354</v>
          </cell>
          <cell r="N1059">
            <v>0.12474367737525631</v>
          </cell>
          <cell r="P1059">
            <v>1075900</v>
          </cell>
          <cell r="Q1059">
            <v>0.875</v>
          </cell>
          <cell r="R1059">
            <v>1076250</v>
          </cell>
          <cell r="S1059">
            <v>37936</v>
          </cell>
          <cell r="T1059" t="str">
            <v>11/11-06</v>
          </cell>
          <cell r="U1059" t="str">
            <v>ОАО АКБ «Башкомснаббанк»</v>
          </cell>
          <cell r="V1059">
            <v>0.875</v>
          </cell>
          <cell r="W1059">
            <v>1076250</v>
          </cell>
          <cell r="X1059">
            <v>37936</v>
          </cell>
          <cell r="Y1059" t="str">
            <v>11/11-07</v>
          </cell>
          <cell r="Z1059" t="str">
            <v>ООО Промышленная группа Горизонт</v>
          </cell>
          <cell r="AA1059">
            <v>0</v>
          </cell>
          <cell r="AB1059">
            <v>0.12474367737525631</v>
          </cell>
          <cell r="AC1059">
            <v>0</v>
          </cell>
          <cell r="AD1059" t="str">
            <v>продан</v>
          </cell>
          <cell r="AF1059" t="str">
            <v/>
          </cell>
          <cell r="AG1059" t="str">
            <v/>
          </cell>
          <cell r="AI1059" t="str">
            <v/>
          </cell>
        </row>
        <row r="1060">
          <cell r="A1060">
            <v>1056</v>
          </cell>
          <cell r="B1060" t="str">
            <v>диск</v>
          </cell>
          <cell r="C1060" t="str">
            <v>51406</v>
          </cell>
          <cell r="D1060" t="str">
            <v>51406`810`6`0400`0000005</v>
          </cell>
          <cell r="E1060" t="str">
            <v>АКБ «Башкомснаббанк»</v>
          </cell>
          <cell r="F1060" t="str">
            <v>банк</v>
          </cell>
          <cell r="G1060" t="str">
            <v>2001</v>
          </cell>
          <cell r="H1060" t="str">
            <v>000737</v>
          </cell>
          <cell r="I1060">
            <v>37936</v>
          </cell>
          <cell r="J1060">
            <v>2000000</v>
          </cell>
          <cell r="K1060" t="str">
            <v>Рубли РФ</v>
          </cell>
          <cell r="L1060">
            <v>38354</v>
          </cell>
          <cell r="M1060">
            <v>38354</v>
          </cell>
          <cell r="N1060">
            <v>0.12474367737525631</v>
          </cell>
          <cell r="P1060">
            <v>1749650</v>
          </cell>
          <cell r="Q1060">
            <v>0.875</v>
          </cell>
          <cell r="R1060">
            <v>1750000</v>
          </cell>
          <cell r="S1060">
            <v>37936</v>
          </cell>
          <cell r="T1060" t="str">
            <v>11/11-06</v>
          </cell>
          <cell r="U1060" t="str">
            <v>ОАО АКБ «Башкомснаббанк»</v>
          </cell>
          <cell r="V1060">
            <v>0.875</v>
          </cell>
          <cell r="W1060">
            <v>1750000</v>
          </cell>
          <cell r="X1060">
            <v>37936</v>
          </cell>
          <cell r="Y1060" t="str">
            <v>11/11-07</v>
          </cell>
          <cell r="Z1060" t="str">
            <v>ООО Промышленная группа Горизонт</v>
          </cell>
          <cell r="AA1060">
            <v>0</v>
          </cell>
          <cell r="AB1060">
            <v>0.12474367737525631</v>
          </cell>
          <cell r="AC1060">
            <v>0</v>
          </cell>
          <cell r="AD1060" t="str">
            <v>продан</v>
          </cell>
          <cell r="AF1060" t="str">
            <v/>
          </cell>
          <cell r="AG1060" t="str">
            <v/>
          </cell>
          <cell r="AI1060" t="str">
            <v/>
          </cell>
        </row>
        <row r="1061">
          <cell r="A1061">
            <v>1057</v>
          </cell>
          <cell r="B1061" t="str">
            <v>диск</v>
          </cell>
          <cell r="C1061" t="str">
            <v>51406</v>
          </cell>
          <cell r="D1061" t="str">
            <v>51406`810`6`0400`0000005</v>
          </cell>
          <cell r="E1061" t="str">
            <v>АКБ «Башкомснаббанк»</v>
          </cell>
          <cell r="F1061" t="str">
            <v>банк</v>
          </cell>
          <cell r="G1061" t="str">
            <v>2001</v>
          </cell>
          <cell r="H1061" t="str">
            <v>000738</v>
          </cell>
          <cell r="I1061">
            <v>37936</v>
          </cell>
          <cell r="J1061">
            <v>2000000</v>
          </cell>
          <cell r="K1061" t="str">
            <v>Рубли РФ</v>
          </cell>
          <cell r="L1061">
            <v>38354</v>
          </cell>
          <cell r="M1061">
            <v>38354</v>
          </cell>
          <cell r="N1061">
            <v>0.12474367737525631</v>
          </cell>
          <cell r="P1061">
            <v>1749650</v>
          </cell>
          <cell r="Q1061">
            <v>0.875</v>
          </cell>
          <cell r="R1061">
            <v>1750000</v>
          </cell>
          <cell r="S1061">
            <v>37936</v>
          </cell>
          <cell r="T1061" t="str">
            <v>11/11-06</v>
          </cell>
          <cell r="U1061" t="str">
            <v>ОАО АКБ «Башкомснаббанк»</v>
          </cell>
          <cell r="V1061">
            <v>0.875</v>
          </cell>
          <cell r="W1061">
            <v>1750000</v>
          </cell>
          <cell r="X1061">
            <v>37936</v>
          </cell>
          <cell r="Y1061" t="str">
            <v>11/11-07</v>
          </cell>
          <cell r="Z1061" t="str">
            <v>ООО Промышленная группа Горизонт</v>
          </cell>
          <cell r="AA1061">
            <v>0</v>
          </cell>
          <cell r="AB1061">
            <v>0.12474367737525631</v>
          </cell>
          <cell r="AC1061">
            <v>0</v>
          </cell>
          <cell r="AD1061" t="str">
            <v>продан</v>
          </cell>
          <cell r="AF1061" t="str">
            <v/>
          </cell>
          <cell r="AG1061" t="str">
            <v/>
          </cell>
          <cell r="AI1061" t="str">
            <v/>
          </cell>
        </row>
        <row r="1062">
          <cell r="A1062">
            <v>1058</v>
          </cell>
          <cell r="B1062" t="str">
            <v>диск</v>
          </cell>
          <cell r="C1062" t="str">
            <v>51406</v>
          </cell>
          <cell r="D1062" t="str">
            <v>51406`810`6`0400`0000005</v>
          </cell>
          <cell r="E1062" t="str">
            <v>АКБ «Башкомснаббанк»</v>
          </cell>
          <cell r="F1062" t="str">
            <v>банк</v>
          </cell>
          <cell r="G1062" t="str">
            <v>2001</v>
          </cell>
          <cell r="H1062" t="str">
            <v>000739</v>
          </cell>
          <cell r="I1062">
            <v>37936</v>
          </cell>
          <cell r="J1062">
            <v>2000000</v>
          </cell>
          <cell r="K1062" t="str">
            <v>Рубли РФ</v>
          </cell>
          <cell r="L1062">
            <v>38354</v>
          </cell>
          <cell r="M1062">
            <v>38354</v>
          </cell>
          <cell r="N1062">
            <v>0.12474367737525631</v>
          </cell>
          <cell r="P1062">
            <v>1749650</v>
          </cell>
          <cell r="Q1062">
            <v>0.875</v>
          </cell>
          <cell r="R1062">
            <v>1750000</v>
          </cell>
          <cell r="S1062">
            <v>37936</v>
          </cell>
          <cell r="T1062" t="str">
            <v>11/11-06</v>
          </cell>
          <cell r="U1062" t="str">
            <v>ОАО АКБ «Башкомснаббанк»</v>
          </cell>
          <cell r="V1062">
            <v>0.875</v>
          </cell>
          <cell r="W1062">
            <v>1750000</v>
          </cell>
          <cell r="X1062">
            <v>37936</v>
          </cell>
          <cell r="Y1062" t="str">
            <v>11/11-07</v>
          </cell>
          <cell r="Z1062" t="str">
            <v>ООО Промышленная группа Горизонт</v>
          </cell>
          <cell r="AA1062">
            <v>0</v>
          </cell>
          <cell r="AB1062">
            <v>0.12474367737525631</v>
          </cell>
          <cell r="AC1062">
            <v>0</v>
          </cell>
          <cell r="AD1062" t="str">
            <v>продан</v>
          </cell>
          <cell r="AF1062" t="str">
            <v/>
          </cell>
          <cell r="AG1062" t="str">
            <v/>
          </cell>
          <cell r="AI1062" t="str">
            <v/>
          </cell>
        </row>
        <row r="1063">
          <cell r="A1063">
            <v>1059</v>
          </cell>
          <cell r="B1063" t="str">
            <v>диск</v>
          </cell>
          <cell r="C1063" t="str">
            <v>51406</v>
          </cell>
          <cell r="D1063" t="str">
            <v>51406`810`6`0400`0000005</v>
          </cell>
          <cell r="E1063" t="str">
            <v>АКБ «Башкомснаббанк»</v>
          </cell>
          <cell r="F1063" t="str">
            <v>банк</v>
          </cell>
          <cell r="G1063" t="str">
            <v>2001</v>
          </cell>
          <cell r="H1063" t="str">
            <v>000740</v>
          </cell>
          <cell r="I1063">
            <v>37936</v>
          </cell>
          <cell r="J1063">
            <v>2000000</v>
          </cell>
          <cell r="K1063" t="str">
            <v>Рубли РФ</v>
          </cell>
          <cell r="L1063">
            <v>38354</v>
          </cell>
          <cell r="M1063">
            <v>38354</v>
          </cell>
          <cell r="N1063">
            <v>0.12474367737525631</v>
          </cell>
          <cell r="P1063">
            <v>1749650</v>
          </cell>
          <cell r="Q1063">
            <v>0.875</v>
          </cell>
          <cell r="R1063">
            <v>1750000</v>
          </cell>
          <cell r="S1063">
            <v>37936</v>
          </cell>
          <cell r="T1063" t="str">
            <v>11/11-06</v>
          </cell>
          <cell r="U1063" t="str">
            <v>ОАО АКБ «Башкомснаббанк»</v>
          </cell>
          <cell r="V1063">
            <v>0.875</v>
          </cell>
          <cell r="W1063">
            <v>1750000</v>
          </cell>
          <cell r="X1063">
            <v>37936</v>
          </cell>
          <cell r="Y1063" t="str">
            <v>11/11-07</v>
          </cell>
          <cell r="Z1063" t="str">
            <v>ООО Промышленная группа Горизонт</v>
          </cell>
          <cell r="AA1063">
            <v>0</v>
          </cell>
          <cell r="AB1063">
            <v>0.12474367737525631</v>
          </cell>
          <cell r="AC1063">
            <v>0</v>
          </cell>
          <cell r="AD1063" t="str">
            <v>продан</v>
          </cell>
          <cell r="AF1063" t="str">
            <v/>
          </cell>
          <cell r="AG1063" t="str">
            <v/>
          </cell>
          <cell r="AI1063" t="str">
            <v/>
          </cell>
        </row>
        <row r="1064">
          <cell r="A1064">
            <v>1060</v>
          </cell>
          <cell r="B1064" t="str">
            <v>диск</v>
          </cell>
          <cell r="C1064" t="str">
            <v>51406</v>
          </cell>
          <cell r="D1064" t="str">
            <v>51406`810`6`0400`0000005</v>
          </cell>
          <cell r="E1064" t="str">
            <v>АКБ «Башкомснаббанк»</v>
          </cell>
          <cell r="F1064" t="str">
            <v>банк</v>
          </cell>
          <cell r="G1064" t="str">
            <v>2001</v>
          </cell>
          <cell r="H1064" t="str">
            <v>000741</v>
          </cell>
          <cell r="I1064">
            <v>37936</v>
          </cell>
          <cell r="J1064">
            <v>2000000</v>
          </cell>
          <cell r="K1064" t="str">
            <v>Рубли РФ</v>
          </cell>
          <cell r="L1064">
            <v>38354</v>
          </cell>
          <cell r="M1064">
            <v>38354</v>
          </cell>
          <cell r="N1064">
            <v>0.12474367737525631</v>
          </cell>
          <cell r="P1064">
            <v>1749650</v>
          </cell>
          <cell r="Q1064">
            <v>0.875</v>
          </cell>
          <cell r="R1064">
            <v>1750000</v>
          </cell>
          <cell r="S1064">
            <v>37936</v>
          </cell>
          <cell r="T1064" t="str">
            <v>11/11-06</v>
          </cell>
          <cell r="U1064" t="str">
            <v>ОАО АКБ «Башкомснаббанк»</v>
          </cell>
          <cell r="V1064">
            <v>0.875</v>
          </cell>
          <cell r="W1064">
            <v>1750000</v>
          </cell>
          <cell r="X1064">
            <v>37936</v>
          </cell>
          <cell r="Y1064" t="str">
            <v>11/11-07</v>
          </cell>
          <cell r="Z1064" t="str">
            <v>ООО Промышленная группа Горизонт</v>
          </cell>
          <cell r="AA1064">
            <v>0</v>
          </cell>
          <cell r="AB1064">
            <v>0.12474367737525631</v>
          </cell>
          <cell r="AC1064">
            <v>0</v>
          </cell>
          <cell r="AD1064" t="str">
            <v>продан</v>
          </cell>
          <cell r="AF1064" t="str">
            <v/>
          </cell>
          <cell r="AG1064" t="str">
            <v/>
          </cell>
          <cell r="AI1064" t="str">
            <v/>
          </cell>
        </row>
        <row r="1065">
          <cell r="A1065">
            <v>1061</v>
          </cell>
          <cell r="B1065" t="str">
            <v>диск</v>
          </cell>
          <cell r="C1065" t="str">
            <v>51406</v>
          </cell>
          <cell r="D1065" t="str">
            <v>51406`810`6`0400`0000005</v>
          </cell>
          <cell r="E1065" t="str">
            <v>АКБ «Башкомснаббанк»</v>
          </cell>
          <cell r="F1065" t="str">
            <v>банк</v>
          </cell>
          <cell r="G1065" t="str">
            <v>2001</v>
          </cell>
          <cell r="H1065" t="str">
            <v>000742</v>
          </cell>
          <cell r="I1065">
            <v>37936</v>
          </cell>
          <cell r="J1065">
            <v>2000000</v>
          </cell>
          <cell r="K1065" t="str">
            <v>Рубли РФ</v>
          </cell>
          <cell r="L1065">
            <v>38354</v>
          </cell>
          <cell r="M1065">
            <v>38354</v>
          </cell>
          <cell r="N1065">
            <v>0.12474367737525631</v>
          </cell>
          <cell r="P1065">
            <v>1749650</v>
          </cell>
          <cell r="Q1065">
            <v>0.875</v>
          </cell>
          <cell r="R1065">
            <v>1750000</v>
          </cell>
          <cell r="S1065">
            <v>37936</v>
          </cell>
          <cell r="T1065" t="str">
            <v>11/11-06</v>
          </cell>
          <cell r="U1065" t="str">
            <v>ОАО АКБ «Башкомснаббанк»</v>
          </cell>
          <cell r="V1065">
            <v>0.875</v>
          </cell>
          <cell r="W1065">
            <v>1750000</v>
          </cell>
          <cell r="X1065">
            <v>37936</v>
          </cell>
          <cell r="Y1065" t="str">
            <v>11/11-07</v>
          </cell>
          <cell r="Z1065" t="str">
            <v>ООО Промышленная группа Горизонт</v>
          </cell>
          <cell r="AA1065">
            <v>0</v>
          </cell>
          <cell r="AB1065">
            <v>0.12474367737525631</v>
          </cell>
          <cell r="AC1065">
            <v>0</v>
          </cell>
          <cell r="AD1065" t="str">
            <v>продан</v>
          </cell>
          <cell r="AF1065" t="str">
            <v/>
          </cell>
          <cell r="AG1065" t="str">
            <v/>
          </cell>
          <cell r="AI1065" t="str">
            <v/>
          </cell>
        </row>
        <row r="1066">
          <cell r="A1066">
            <v>1062</v>
          </cell>
          <cell r="B1066" t="str">
            <v>диск</v>
          </cell>
          <cell r="C1066" t="str">
            <v>51406</v>
          </cell>
          <cell r="D1066" t="str">
            <v>51406`810`6`0400`0000005</v>
          </cell>
          <cell r="E1066" t="str">
            <v>АКБ «Башкомснаббанк»</v>
          </cell>
          <cell r="F1066" t="str">
            <v>банк</v>
          </cell>
          <cell r="G1066" t="str">
            <v>2001</v>
          </cell>
          <cell r="H1066" t="str">
            <v>000743</v>
          </cell>
          <cell r="I1066">
            <v>37936</v>
          </cell>
          <cell r="J1066">
            <v>2000000</v>
          </cell>
          <cell r="K1066" t="str">
            <v>Рубли РФ</v>
          </cell>
          <cell r="L1066">
            <v>38354</v>
          </cell>
          <cell r="M1066">
            <v>38354</v>
          </cell>
          <cell r="N1066">
            <v>0.12474367737525631</v>
          </cell>
          <cell r="P1066">
            <v>1749650</v>
          </cell>
          <cell r="Q1066">
            <v>0.875</v>
          </cell>
          <cell r="R1066">
            <v>1750000</v>
          </cell>
          <cell r="S1066">
            <v>37936</v>
          </cell>
          <cell r="T1066" t="str">
            <v>11/11-06</v>
          </cell>
          <cell r="U1066" t="str">
            <v>ОАО АКБ «Башкомснаббанк»</v>
          </cell>
          <cell r="V1066">
            <v>0.875</v>
          </cell>
          <cell r="W1066">
            <v>1750000</v>
          </cell>
          <cell r="X1066">
            <v>37936</v>
          </cell>
          <cell r="Y1066" t="str">
            <v>11/11-07</v>
          </cell>
          <cell r="Z1066" t="str">
            <v>ООО Промышленная группа Горизонт</v>
          </cell>
          <cell r="AA1066">
            <v>0</v>
          </cell>
          <cell r="AB1066">
            <v>0.12474367737525631</v>
          </cell>
          <cell r="AC1066">
            <v>0</v>
          </cell>
          <cell r="AD1066" t="str">
            <v>продан</v>
          </cell>
          <cell r="AF1066" t="str">
            <v/>
          </cell>
          <cell r="AG1066" t="str">
            <v/>
          </cell>
          <cell r="AI1066" t="str">
            <v/>
          </cell>
        </row>
        <row r="1067">
          <cell r="A1067">
            <v>1063</v>
          </cell>
          <cell r="B1067" t="str">
            <v>диск</v>
          </cell>
          <cell r="C1067" t="str">
            <v>51401</v>
          </cell>
          <cell r="D1067" t="str">
            <v>51401`810`1`0400`0000005</v>
          </cell>
          <cell r="E1067" t="str">
            <v>ОАО «УралСиб»</v>
          </cell>
          <cell r="F1067" t="str">
            <v>банк</v>
          </cell>
          <cell r="G1067" t="str">
            <v>0082</v>
          </cell>
          <cell r="H1067" t="str">
            <v>0175098</v>
          </cell>
          <cell r="I1067">
            <v>37923</v>
          </cell>
          <cell r="J1067">
            <v>1600000</v>
          </cell>
          <cell r="K1067" t="str">
            <v>Рубли РФ</v>
          </cell>
          <cell r="L1067" t="str">
            <v>по предъявлении</v>
          </cell>
          <cell r="M1067">
            <v>37923</v>
          </cell>
          <cell r="N1067">
            <v>0</v>
          </cell>
          <cell r="P1067">
            <v>1600000</v>
          </cell>
          <cell r="Q1067">
            <v>1</v>
          </cell>
          <cell r="R1067">
            <v>1600000</v>
          </cell>
          <cell r="S1067">
            <v>37937</v>
          </cell>
          <cell r="T1067" t="str">
            <v>12/11-06</v>
          </cell>
          <cell r="U1067" t="str">
            <v>ООО «Легпроминвест»</v>
          </cell>
          <cell r="V1067">
            <v>1</v>
          </cell>
          <cell r="W1067">
            <v>1600000</v>
          </cell>
          <cell r="X1067">
            <v>37937</v>
          </cell>
          <cell r="Y1067" t="str">
            <v>12/11-преду</v>
          </cell>
          <cell r="Z1067" t="str">
            <v>ОАО «УралСиб»</v>
          </cell>
          <cell r="AA1067">
            <v>0</v>
          </cell>
          <cell r="AB1067">
            <v>0</v>
          </cell>
          <cell r="AC1067">
            <v>0</v>
          </cell>
          <cell r="AD1067" t="str">
            <v>предъявлен</v>
          </cell>
          <cell r="AF1067" t="str">
            <v/>
          </cell>
          <cell r="AG1067" t="str">
            <v/>
          </cell>
          <cell r="AI1067" t="str">
            <v/>
          </cell>
        </row>
        <row r="1068">
          <cell r="A1068">
            <v>1064</v>
          </cell>
          <cell r="B1068" t="str">
            <v>диск</v>
          </cell>
          <cell r="C1068" t="str">
            <v>51401</v>
          </cell>
          <cell r="D1068" t="str">
            <v>51401`810`1`0400`0000005</v>
          </cell>
          <cell r="E1068" t="str">
            <v>ОАО «УралСиб»</v>
          </cell>
          <cell r="F1068" t="str">
            <v>банк</v>
          </cell>
          <cell r="G1068" t="str">
            <v>2001</v>
          </cell>
          <cell r="H1068" t="str">
            <v>0175056</v>
          </cell>
          <cell r="I1068">
            <v>37921</v>
          </cell>
          <cell r="J1068">
            <v>1000000</v>
          </cell>
          <cell r="K1068" t="str">
            <v>Рубли РФ</v>
          </cell>
          <cell r="L1068" t="str">
            <v>по предъявлении</v>
          </cell>
          <cell r="M1068">
            <v>37921</v>
          </cell>
          <cell r="N1068">
            <v>0</v>
          </cell>
          <cell r="P1068">
            <v>1000000</v>
          </cell>
          <cell r="Q1068">
            <v>1</v>
          </cell>
          <cell r="R1068">
            <v>1000000</v>
          </cell>
          <cell r="S1068">
            <v>37937</v>
          </cell>
          <cell r="T1068" t="str">
            <v>12/11-06</v>
          </cell>
          <cell r="U1068" t="str">
            <v>ООО «Легпроминвест»</v>
          </cell>
          <cell r="V1068">
            <v>1</v>
          </cell>
          <cell r="W1068">
            <v>1000000</v>
          </cell>
          <cell r="X1068">
            <v>37937</v>
          </cell>
          <cell r="Y1068" t="str">
            <v>12/11-преду</v>
          </cell>
          <cell r="Z1068" t="str">
            <v>ОАО «УралСиб»</v>
          </cell>
          <cell r="AA1068">
            <v>0</v>
          </cell>
          <cell r="AB1068">
            <v>0</v>
          </cell>
          <cell r="AC1068">
            <v>0</v>
          </cell>
          <cell r="AD1068" t="str">
            <v>предъявлен</v>
          </cell>
          <cell r="AF1068" t="str">
            <v/>
          </cell>
          <cell r="AG1068" t="str">
            <v/>
          </cell>
          <cell r="AI1068" t="str">
            <v/>
          </cell>
        </row>
        <row r="1069">
          <cell r="A1069">
            <v>1065</v>
          </cell>
          <cell r="B1069" t="str">
            <v>диск</v>
          </cell>
          <cell r="C1069" t="str">
            <v>51502</v>
          </cell>
          <cell r="D1069" t="str">
            <v>51502`810`4`0400`0000015</v>
          </cell>
          <cell r="E1069" t="str">
            <v>Поварго Дмитрий Александрович</v>
          </cell>
          <cell r="F1069" t="str">
            <v>прочие</v>
          </cell>
          <cell r="G1069" t="str">
            <v>----</v>
          </cell>
          <cell r="H1069" t="str">
            <v>0001102</v>
          </cell>
          <cell r="I1069">
            <v>37938</v>
          </cell>
          <cell r="J1069">
            <v>15120</v>
          </cell>
          <cell r="K1069" t="str">
            <v>Рубли РФ</v>
          </cell>
          <cell r="L1069" t="str">
            <v>по предъявлении, но не ранее 28.11.2003г.</v>
          </cell>
          <cell r="M1069">
            <v>37938</v>
          </cell>
          <cell r="N1069">
            <v>0</v>
          </cell>
          <cell r="P1069">
            <v>15000</v>
          </cell>
          <cell r="Q1069">
            <v>0.99206349206349209</v>
          </cell>
          <cell r="R1069">
            <v>15000</v>
          </cell>
          <cell r="S1069">
            <v>37938</v>
          </cell>
          <cell r="T1069" t="str">
            <v>13/11-01</v>
          </cell>
          <cell r="U1069" t="str">
            <v>Поварго Дмитрий Александрович</v>
          </cell>
          <cell r="V1069">
            <v>0.99536999999999998</v>
          </cell>
          <cell r="W1069">
            <v>15050</v>
          </cell>
          <cell r="X1069">
            <v>37944</v>
          </cell>
          <cell r="Y1069" t="str">
            <v>19/11-08</v>
          </cell>
          <cell r="Z1069" t="str">
            <v>Поварго Дмитрий Александрович</v>
          </cell>
          <cell r="AA1069">
            <v>50</v>
          </cell>
          <cell r="AB1069">
            <v>2.92</v>
          </cell>
          <cell r="AC1069">
            <v>0.20277777777777781</v>
          </cell>
          <cell r="AD1069" t="str">
            <v>продан</v>
          </cell>
          <cell r="AF1069" t="str">
            <v/>
          </cell>
          <cell r="AG1069" t="str">
            <v/>
          </cell>
          <cell r="AI1069" t="str">
            <v/>
          </cell>
        </row>
        <row r="1070">
          <cell r="A1070">
            <v>1066</v>
          </cell>
          <cell r="B1070" t="str">
            <v>диск</v>
          </cell>
          <cell r="C1070" t="str">
            <v>51401</v>
          </cell>
          <cell r="D1070" t="str">
            <v>51401`810`4`0400`0000006</v>
          </cell>
          <cell r="E1070" t="str">
            <v>ОАО «Социнвестбанк»</v>
          </cell>
          <cell r="F1070" t="str">
            <v>банк</v>
          </cell>
          <cell r="G1070" t="str">
            <v>КР</v>
          </cell>
          <cell r="H1070" t="str">
            <v>0035018</v>
          </cell>
          <cell r="I1070">
            <v>37915</v>
          </cell>
          <cell r="J1070">
            <v>280000</v>
          </cell>
          <cell r="K1070" t="str">
            <v>Рубли РФ</v>
          </cell>
          <cell r="L1070" t="str">
            <v>по предъявлении</v>
          </cell>
          <cell r="M1070">
            <v>37915</v>
          </cell>
          <cell r="N1070">
            <v>0</v>
          </cell>
          <cell r="P1070">
            <v>279160</v>
          </cell>
          <cell r="Q1070">
            <v>0.997</v>
          </cell>
          <cell r="R1070">
            <v>279160</v>
          </cell>
          <cell r="S1070">
            <v>37942</v>
          </cell>
          <cell r="T1070" t="str">
            <v>17/11-01</v>
          </cell>
          <cell r="U1070" t="str">
            <v>ООО "Таро"</v>
          </cell>
          <cell r="V1070">
            <v>1</v>
          </cell>
          <cell r="W1070">
            <v>280000</v>
          </cell>
          <cell r="X1070">
            <v>37942</v>
          </cell>
          <cell r="Y1070" t="str">
            <v>17/11-предсиб</v>
          </cell>
          <cell r="Z1070" t="str">
            <v>ОАО «Социнвестбанк»</v>
          </cell>
          <cell r="AA1070">
            <v>840</v>
          </cell>
          <cell r="AB1070">
            <v>1.0982948846539617</v>
          </cell>
          <cell r="AC1070">
            <v>1.0982948846539617</v>
          </cell>
          <cell r="AD1070" t="str">
            <v>предъявлен</v>
          </cell>
          <cell r="AF1070" t="str">
            <v/>
          </cell>
          <cell r="AG1070" t="str">
            <v/>
          </cell>
          <cell r="AI1070" t="str">
            <v/>
          </cell>
        </row>
        <row r="1071">
          <cell r="A1071">
            <v>1067</v>
          </cell>
          <cell r="B1071" t="str">
            <v>диск</v>
          </cell>
          <cell r="C1071" t="str">
            <v>51401</v>
          </cell>
          <cell r="D1071" t="str">
            <v>51401`810`4`0400`0000006</v>
          </cell>
          <cell r="E1071" t="str">
            <v>ОАО «Социнвестбанк»</v>
          </cell>
          <cell r="F1071" t="str">
            <v>банк</v>
          </cell>
          <cell r="G1071" t="str">
            <v>ПР</v>
          </cell>
          <cell r="H1071" t="str">
            <v>0047004</v>
          </cell>
          <cell r="I1071">
            <v>37938</v>
          </cell>
          <cell r="J1071">
            <v>125000</v>
          </cell>
          <cell r="K1071" t="str">
            <v>Рубли РФ</v>
          </cell>
          <cell r="L1071" t="str">
            <v>по предъявлении</v>
          </cell>
          <cell r="M1071">
            <v>37938</v>
          </cell>
          <cell r="N1071">
            <v>0</v>
          </cell>
          <cell r="P1071">
            <v>124625</v>
          </cell>
          <cell r="Q1071">
            <v>0.997</v>
          </cell>
          <cell r="R1071">
            <v>124625</v>
          </cell>
          <cell r="S1071">
            <v>37942</v>
          </cell>
          <cell r="T1071" t="str">
            <v>17/11-01</v>
          </cell>
          <cell r="U1071" t="str">
            <v>ООО "Таро"</v>
          </cell>
          <cell r="V1071">
            <v>1</v>
          </cell>
          <cell r="W1071">
            <v>125000</v>
          </cell>
          <cell r="X1071">
            <v>37942</v>
          </cell>
          <cell r="Y1071" t="str">
            <v>17/11-предсиб</v>
          </cell>
          <cell r="Z1071" t="str">
            <v>ОАО «Социнвестбанк»</v>
          </cell>
          <cell r="AA1071">
            <v>375</v>
          </cell>
          <cell r="AB1071">
            <v>1.0982948846539617</v>
          </cell>
          <cell r="AC1071">
            <v>1.0982948846539617</v>
          </cell>
          <cell r="AD1071" t="str">
            <v>предъявлен</v>
          </cell>
          <cell r="AF1071" t="str">
            <v/>
          </cell>
          <cell r="AG1071" t="str">
            <v/>
          </cell>
          <cell r="AI1071" t="str">
            <v/>
          </cell>
        </row>
        <row r="1072">
          <cell r="A1072">
            <v>1068</v>
          </cell>
          <cell r="B1072" t="str">
            <v>диск</v>
          </cell>
          <cell r="C1072" t="str">
            <v>51401</v>
          </cell>
          <cell r="D1072" t="str">
            <v>51401`810`2`0400`0000002</v>
          </cell>
          <cell r="E1072" t="str">
            <v>Сбербанк РФ</v>
          </cell>
          <cell r="F1072" t="str">
            <v>банк</v>
          </cell>
          <cell r="G1072" t="str">
            <v>ВН</v>
          </cell>
          <cell r="H1072" t="str">
            <v>1024835</v>
          </cell>
          <cell r="I1072">
            <v>37942</v>
          </cell>
          <cell r="J1072">
            <v>500000</v>
          </cell>
          <cell r="K1072" t="str">
            <v>Рубли РФ</v>
          </cell>
          <cell r="L1072" t="str">
            <v>по предъявлении</v>
          </cell>
          <cell r="M1072">
            <v>37942</v>
          </cell>
          <cell r="N1072">
            <v>0</v>
          </cell>
          <cell r="P1072">
            <v>500000</v>
          </cell>
          <cell r="Q1072">
            <v>1</v>
          </cell>
          <cell r="R1072">
            <v>500000</v>
          </cell>
          <cell r="S1072">
            <v>37942</v>
          </cell>
          <cell r="T1072" t="str">
            <v>17/11-11</v>
          </cell>
          <cell r="U1072" t="str">
            <v>Сбербанк РФ</v>
          </cell>
          <cell r="V1072">
            <v>1.0003</v>
          </cell>
          <cell r="W1072">
            <v>500150</v>
          </cell>
          <cell r="X1072">
            <v>37942</v>
          </cell>
          <cell r="Y1072" t="str">
            <v>17/11-12</v>
          </cell>
          <cell r="Z1072" t="str">
            <v>Казанцев Алексей Анатольевич</v>
          </cell>
          <cell r="AA1072">
            <v>150</v>
          </cell>
          <cell r="AB1072">
            <v>0</v>
          </cell>
          <cell r="AC1072">
            <v>0.10949999999999999</v>
          </cell>
          <cell r="AD1072" t="str">
            <v>продан</v>
          </cell>
          <cell r="AF1072" t="str">
            <v/>
          </cell>
          <cell r="AG1072" t="str">
            <v/>
          </cell>
          <cell r="AI1072" t="str">
            <v/>
          </cell>
        </row>
        <row r="1073">
          <cell r="A1073">
            <v>1069</v>
          </cell>
          <cell r="B1073" t="str">
            <v>диск</v>
          </cell>
          <cell r="C1073" t="str">
            <v>51401</v>
          </cell>
          <cell r="D1073" t="str">
            <v>51401`810`2`0400`0000002</v>
          </cell>
          <cell r="E1073" t="str">
            <v>Сбербанк РФ</v>
          </cell>
          <cell r="F1073" t="str">
            <v>банк</v>
          </cell>
          <cell r="G1073" t="str">
            <v>ВН</v>
          </cell>
          <cell r="H1073" t="str">
            <v>1024835</v>
          </cell>
          <cell r="I1073">
            <v>37943</v>
          </cell>
          <cell r="J1073">
            <v>500000</v>
          </cell>
          <cell r="K1073" t="str">
            <v>Рубли РФ</v>
          </cell>
          <cell r="L1073" t="str">
            <v>по предъявлении</v>
          </cell>
          <cell r="M1073">
            <v>37943</v>
          </cell>
          <cell r="N1073">
            <v>0</v>
          </cell>
          <cell r="P1073">
            <v>500000</v>
          </cell>
          <cell r="Q1073">
            <v>1</v>
          </cell>
          <cell r="R1073">
            <v>500000</v>
          </cell>
          <cell r="S1073">
            <v>37943</v>
          </cell>
          <cell r="T1073" t="str">
            <v>18/11-04</v>
          </cell>
          <cell r="U1073" t="str">
            <v>Сбербанк РФ</v>
          </cell>
          <cell r="V1073">
            <v>1.0003</v>
          </cell>
          <cell r="W1073">
            <v>500150</v>
          </cell>
          <cell r="X1073">
            <v>37943</v>
          </cell>
          <cell r="Y1073" t="str">
            <v>18/11-05</v>
          </cell>
          <cell r="Z1073" t="str">
            <v>Казанцев Алексей Анатольевич</v>
          </cell>
          <cell r="AA1073">
            <v>150</v>
          </cell>
          <cell r="AB1073">
            <v>0</v>
          </cell>
          <cell r="AC1073">
            <v>0.10949999999999999</v>
          </cell>
          <cell r="AD1073" t="str">
            <v>продан</v>
          </cell>
          <cell r="AF1073" t="str">
            <v/>
          </cell>
          <cell r="AG1073" t="str">
            <v/>
          </cell>
          <cell r="AI1073" t="str">
            <v/>
          </cell>
        </row>
        <row r="1074">
          <cell r="A1074">
            <v>1070</v>
          </cell>
          <cell r="B1074" t="str">
            <v>диск</v>
          </cell>
          <cell r="C1074" t="str">
            <v>51401</v>
          </cell>
          <cell r="D1074" t="str">
            <v>51401`810`2`0400`0000002</v>
          </cell>
          <cell r="E1074" t="str">
            <v>Сбербанк РФ</v>
          </cell>
          <cell r="F1074" t="str">
            <v>банк</v>
          </cell>
          <cell r="G1074" t="str">
            <v>ВН</v>
          </cell>
          <cell r="H1074" t="str">
            <v>1023756</v>
          </cell>
          <cell r="I1074">
            <v>37939</v>
          </cell>
          <cell r="J1074">
            <v>750000</v>
          </cell>
          <cell r="K1074" t="str">
            <v>Рубли РФ</v>
          </cell>
          <cell r="L1074" t="str">
            <v>по предъявлении</v>
          </cell>
          <cell r="M1074">
            <v>37939</v>
          </cell>
          <cell r="N1074">
            <v>0</v>
          </cell>
          <cell r="P1074">
            <v>750000</v>
          </cell>
          <cell r="Q1074">
            <v>1</v>
          </cell>
          <cell r="R1074">
            <v>750000</v>
          </cell>
          <cell r="S1074">
            <v>37944</v>
          </cell>
          <cell r="T1074" t="str">
            <v>19/11-01</v>
          </cell>
          <cell r="U1074" t="str">
            <v>ЗАО ИК «Нефтегазинвест»</v>
          </cell>
          <cell r="V1074">
            <v>1</v>
          </cell>
          <cell r="W1074">
            <v>750000</v>
          </cell>
          <cell r="X1074">
            <v>37943</v>
          </cell>
          <cell r="Y1074" t="str">
            <v>18/11-пред</v>
          </cell>
          <cell r="Z1074" t="str">
            <v>Сбербанк РФ</v>
          </cell>
          <cell r="AA1074">
            <v>0</v>
          </cell>
          <cell r="AB1074">
            <v>0</v>
          </cell>
          <cell r="AC1074">
            <v>0</v>
          </cell>
          <cell r="AD1074" t="str">
            <v>предъявлен</v>
          </cell>
          <cell r="AF1074" t="str">
            <v/>
          </cell>
          <cell r="AG1074" t="str">
            <v/>
          </cell>
          <cell r="AI1074" t="str">
            <v/>
          </cell>
        </row>
        <row r="1075">
          <cell r="A1075">
            <v>1071</v>
          </cell>
          <cell r="B1075" t="str">
            <v>диск</v>
          </cell>
          <cell r="C1075" t="str">
            <v>51502</v>
          </cell>
          <cell r="D1075" t="str">
            <v>51502`810`5`0400`0000025</v>
          </cell>
          <cell r="E1075" t="str">
            <v>ООО «Эффект»</v>
          </cell>
          <cell r="F1075" t="str">
            <v>прочие</v>
          </cell>
          <cell r="G1075" t="str">
            <v>---</v>
          </cell>
          <cell r="H1075" t="str">
            <v>0001101</v>
          </cell>
          <cell r="I1075">
            <v>37939</v>
          </cell>
          <cell r="J1075">
            <v>2004110</v>
          </cell>
          <cell r="K1075" t="str">
            <v>Рубли РФ</v>
          </cell>
          <cell r="L1075" t="str">
            <v>по предъявлении, но не ранее 19.11.2003г.</v>
          </cell>
          <cell r="M1075">
            <v>37944</v>
          </cell>
          <cell r="N1075">
            <v>0.15001499999999998</v>
          </cell>
          <cell r="P1075">
            <v>2000000</v>
          </cell>
          <cell r="Q1075">
            <v>0.99794921436448103</v>
          </cell>
          <cell r="R1075">
            <v>2000000</v>
          </cell>
          <cell r="S1075">
            <v>37939</v>
          </cell>
          <cell r="T1075" t="str">
            <v>14/11-08</v>
          </cell>
          <cell r="U1075" t="str">
            <v>ООО «Эффект»</v>
          </cell>
          <cell r="V1075">
            <v>1</v>
          </cell>
          <cell r="W1075">
            <v>2004110</v>
          </cell>
          <cell r="X1075">
            <v>37944</v>
          </cell>
          <cell r="Y1075" t="str">
            <v>19/11-07</v>
          </cell>
          <cell r="Z1075" t="str">
            <v>ООО «Эффект»</v>
          </cell>
          <cell r="AA1075">
            <v>4110</v>
          </cell>
          <cell r="AB1075">
            <v>0.15001499999999998</v>
          </cell>
          <cell r="AC1075">
            <v>0.15001499999999998</v>
          </cell>
          <cell r="AD1075" t="str">
            <v>продан</v>
          </cell>
          <cell r="AF1075" t="str">
            <v/>
          </cell>
          <cell r="AG1075" t="str">
            <v/>
          </cell>
          <cell r="AI1075" t="str">
            <v/>
          </cell>
        </row>
        <row r="1076">
          <cell r="A1076">
            <v>1072</v>
          </cell>
          <cell r="B1076" t="str">
            <v>диск</v>
          </cell>
          <cell r="C1076" t="str">
            <v>51502</v>
          </cell>
          <cell r="D1076" t="str">
            <v>51502`810`9`0400`0000010</v>
          </cell>
          <cell r="E1076" t="str">
            <v>ООО «Аккорд-Инвест»</v>
          </cell>
          <cell r="F1076" t="str">
            <v>прочие</v>
          </cell>
          <cell r="G1076" t="str">
            <v>---</v>
          </cell>
          <cell r="H1076" t="str">
            <v>4655272</v>
          </cell>
          <cell r="I1076">
            <v>37944</v>
          </cell>
          <cell r="J1076">
            <v>6026630</v>
          </cell>
          <cell r="K1076" t="str">
            <v>Рубли РФ</v>
          </cell>
          <cell r="L1076" t="str">
            <v>по предъявлении, но не ранее 28.11.2003г.</v>
          </cell>
          <cell r="M1076">
            <v>37953</v>
          </cell>
          <cell r="N1076">
            <v>0.17999907407407409</v>
          </cell>
          <cell r="P1076">
            <v>6000000</v>
          </cell>
          <cell r="Q1076">
            <v>0.99558127842591959</v>
          </cell>
          <cell r="R1076">
            <v>6000000</v>
          </cell>
          <cell r="S1076">
            <v>37944</v>
          </cell>
          <cell r="T1076" t="str">
            <v>19/11-09</v>
          </cell>
          <cell r="U1076" t="str">
            <v>ООО «Шаг»</v>
          </cell>
          <cell r="V1076">
            <v>1</v>
          </cell>
          <cell r="W1076">
            <v>6026630</v>
          </cell>
          <cell r="X1076">
            <v>37953</v>
          </cell>
          <cell r="Y1076" t="str">
            <v>28/11-предАККОРД</v>
          </cell>
          <cell r="Z1076" t="str">
            <v>Филиал ООО «Аккорд-Инвест» в г.Уфа</v>
          </cell>
          <cell r="AA1076">
            <v>26630</v>
          </cell>
          <cell r="AB1076">
            <v>0.17999907407407409</v>
          </cell>
          <cell r="AC1076">
            <v>0.17999907407407409</v>
          </cell>
          <cell r="AD1076" t="str">
            <v>предъявлен</v>
          </cell>
          <cell r="AF1076" t="str">
            <v/>
          </cell>
          <cell r="AG1076" t="str">
            <v/>
          </cell>
          <cell r="AI1076" t="str">
            <v/>
          </cell>
        </row>
        <row r="1077">
          <cell r="A1077">
            <v>1073</v>
          </cell>
          <cell r="B1077" t="str">
            <v>диск</v>
          </cell>
          <cell r="C1077" t="str">
            <v>51401</v>
          </cell>
          <cell r="D1077" t="str">
            <v>51401`810`2`0400`0000002</v>
          </cell>
          <cell r="E1077" t="str">
            <v>Сбербанк РФ</v>
          </cell>
          <cell r="F1077" t="str">
            <v>банк</v>
          </cell>
          <cell r="G1077" t="str">
            <v>ВН</v>
          </cell>
          <cell r="H1077" t="str">
            <v>1024868</v>
          </cell>
          <cell r="I1077">
            <v>37944</v>
          </cell>
          <cell r="J1077">
            <v>500000</v>
          </cell>
          <cell r="K1077" t="str">
            <v>Рубли РФ</v>
          </cell>
          <cell r="L1077" t="str">
            <v>по предъявлении</v>
          </cell>
          <cell r="M1077">
            <v>37944</v>
          </cell>
          <cell r="N1077">
            <v>0</v>
          </cell>
          <cell r="P1077">
            <v>500000</v>
          </cell>
          <cell r="Q1077">
            <v>1</v>
          </cell>
          <cell r="R1077">
            <v>500000</v>
          </cell>
          <cell r="S1077">
            <v>37944</v>
          </cell>
          <cell r="T1077" t="str">
            <v>19/11-10</v>
          </cell>
          <cell r="U1077" t="str">
            <v>Сбербанк РФ</v>
          </cell>
          <cell r="V1077">
            <v>1.0003</v>
          </cell>
          <cell r="W1077">
            <v>500150</v>
          </cell>
          <cell r="X1077">
            <v>37944</v>
          </cell>
          <cell r="Y1077" t="str">
            <v>19/11-11</v>
          </cell>
          <cell r="Z1077" t="str">
            <v>Казанцев Алексей Анатольевич</v>
          </cell>
          <cell r="AA1077">
            <v>150</v>
          </cell>
          <cell r="AB1077">
            <v>0</v>
          </cell>
          <cell r="AC1077">
            <v>0.10949999999999999</v>
          </cell>
          <cell r="AD1077" t="str">
            <v>продан</v>
          </cell>
          <cell r="AF1077" t="str">
            <v/>
          </cell>
          <cell r="AG1077" t="str">
            <v/>
          </cell>
          <cell r="AI1077" t="str">
            <v/>
          </cell>
        </row>
        <row r="1078">
          <cell r="A1078">
            <v>1074</v>
          </cell>
          <cell r="B1078" t="str">
            <v>диск</v>
          </cell>
          <cell r="C1078" t="str">
            <v>51401</v>
          </cell>
          <cell r="D1078" t="str">
            <v>51401`810`1`0400`0000005</v>
          </cell>
          <cell r="E1078" t="str">
            <v>ОАО «УралСиб»</v>
          </cell>
          <cell r="F1078" t="str">
            <v>банк</v>
          </cell>
          <cell r="G1078" t="str">
            <v>1000</v>
          </cell>
          <cell r="H1078" t="str">
            <v>0069384</v>
          </cell>
          <cell r="I1078">
            <v>37739</v>
          </cell>
          <cell r="J1078">
            <v>5000000</v>
          </cell>
          <cell r="K1078" t="str">
            <v>Рубли РФ</v>
          </cell>
          <cell r="L1078" t="str">
            <v>по предъявлении, но не ранее 18 ноября 2003г.</v>
          </cell>
          <cell r="M1078">
            <v>37943</v>
          </cell>
          <cell r="N1078">
            <v>0</v>
          </cell>
          <cell r="P1078">
            <v>4998000</v>
          </cell>
          <cell r="Q1078">
            <v>0.99960000000000004</v>
          </cell>
          <cell r="R1078">
            <v>4998000</v>
          </cell>
          <cell r="S1078">
            <v>37943</v>
          </cell>
          <cell r="T1078" t="str">
            <v>18/11-07</v>
          </cell>
          <cell r="U1078" t="str">
            <v>ООО «Народная компания»</v>
          </cell>
          <cell r="V1078">
            <v>1</v>
          </cell>
          <cell r="W1078">
            <v>5000000</v>
          </cell>
          <cell r="X1078">
            <v>37943</v>
          </cell>
          <cell r="Y1078" t="str">
            <v>18/11-преду</v>
          </cell>
          <cell r="Z1078" t="str">
            <v>ОАО «УралСиб»</v>
          </cell>
          <cell r="AA1078">
            <v>2000</v>
          </cell>
          <cell r="AB1078">
            <v>0.14605842336934774</v>
          </cell>
          <cell r="AC1078">
            <v>0.14605842336934774</v>
          </cell>
          <cell r="AD1078" t="str">
            <v>предъявлен</v>
          </cell>
          <cell r="AF1078" t="str">
            <v/>
          </cell>
          <cell r="AG1078" t="str">
            <v/>
          </cell>
          <cell r="AI1078" t="str">
            <v/>
          </cell>
        </row>
        <row r="1079">
          <cell r="A1079">
            <v>1075</v>
          </cell>
          <cell r="B1079" t="str">
            <v>диск</v>
          </cell>
          <cell r="C1079" t="str">
            <v>51502</v>
          </cell>
          <cell r="D1079" t="str">
            <v>51502`810`5`0400`0000025</v>
          </cell>
          <cell r="E1079" t="str">
            <v>ООО «Эффект»</v>
          </cell>
          <cell r="F1079" t="str">
            <v>прочие</v>
          </cell>
          <cell r="G1079" t="str">
            <v>---</v>
          </cell>
          <cell r="H1079" t="str">
            <v>0001102</v>
          </cell>
          <cell r="I1079">
            <v>37944</v>
          </cell>
          <cell r="J1079">
            <v>3001230</v>
          </cell>
          <cell r="K1079" t="str">
            <v>Рубли РФ</v>
          </cell>
          <cell r="L1079" t="str">
            <v>по предъявлении, но не ранее 20 ноября 2003г.</v>
          </cell>
          <cell r="M1079">
            <v>37945</v>
          </cell>
          <cell r="N1079">
            <v>0.14965000000000001</v>
          </cell>
          <cell r="P1079">
            <v>3000000</v>
          </cell>
          <cell r="Q1079">
            <v>0.99959016803110723</v>
          </cell>
          <cell r="R1079">
            <v>3000000</v>
          </cell>
          <cell r="S1079">
            <v>37944</v>
          </cell>
          <cell r="T1079" t="str">
            <v>19/11-12</v>
          </cell>
          <cell r="U1079" t="str">
            <v>ООО «Эффект»</v>
          </cell>
          <cell r="V1079">
            <v>1</v>
          </cell>
          <cell r="W1079">
            <v>3001230</v>
          </cell>
          <cell r="X1079">
            <v>37945</v>
          </cell>
          <cell r="Y1079" t="str">
            <v>20/11-03</v>
          </cell>
          <cell r="Z1079" t="str">
            <v>ООО «Эффект»</v>
          </cell>
          <cell r="AA1079">
            <v>1230</v>
          </cell>
          <cell r="AB1079">
            <v>0.14965000000000001</v>
          </cell>
          <cell r="AC1079">
            <v>0.14965000000000001</v>
          </cell>
          <cell r="AD1079" t="str">
            <v>продан</v>
          </cell>
          <cell r="AF1079" t="str">
            <v/>
          </cell>
          <cell r="AG1079" t="str">
            <v/>
          </cell>
          <cell r="AI1079" t="str">
            <v/>
          </cell>
        </row>
        <row r="1080">
          <cell r="A1080">
            <v>1076</v>
          </cell>
          <cell r="B1080" t="str">
            <v>диск</v>
          </cell>
          <cell r="C1080" t="str">
            <v>51502</v>
          </cell>
          <cell r="D1080" t="str">
            <v>51502`810`9`0400`0000010</v>
          </cell>
          <cell r="E1080" t="str">
            <v>ООО «Аккорд-Инвест»</v>
          </cell>
          <cell r="F1080" t="str">
            <v>прочие</v>
          </cell>
          <cell r="G1080" t="str">
            <v>---</v>
          </cell>
          <cell r="H1080" t="str">
            <v>000508</v>
          </cell>
          <cell r="I1080">
            <v>37945</v>
          </cell>
          <cell r="J1080">
            <v>5019200</v>
          </cell>
          <cell r="K1080" t="str">
            <v>Рубли РФ</v>
          </cell>
          <cell r="L1080" t="str">
            <v>по предъявлении, но не ранее 28 ноября 2003г.</v>
          </cell>
          <cell r="M1080">
            <v>37953</v>
          </cell>
          <cell r="N1080">
            <v>0.17519999999999999</v>
          </cell>
          <cell r="P1080">
            <v>5000000</v>
          </cell>
          <cell r="Q1080">
            <v>0.99617468919349694</v>
          </cell>
          <cell r="R1080">
            <v>5000000</v>
          </cell>
          <cell r="S1080">
            <v>37945</v>
          </cell>
          <cell r="T1080" t="str">
            <v>20/11-04</v>
          </cell>
          <cell r="U1080" t="str">
            <v>ООО «Шаг»</v>
          </cell>
          <cell r="V1080">
            <v>1</v>
          </cell>
          <cell r="W1080">
            <v>5019200</v>
          </cell>
          <cell r="X1080">
            <v>37953</v>
          </cell>
          <cell r="Y1080" t="str">
            <v>28/11-предАККОРД</v>
          </cell>
          <cell r="Z1080" t="str">
            <v>Филиал ООО «Аккорд-Инвест» в г.Уфа</v>
          </cell>
          <cell r="AA1080">
            <v>19200</v>
          </cell>
          <cell r="AB1080">
            <v>0.17519999999999999</v>
          </cell>
          <cell r="AC1080">
            <v>0.17519999999999999</v>
          </cell>
          <cell r="AD1080" t="str">
            <v>предъявлен</v>
          </cell>
          <cell r="AF1080" t="str">
            <v/>
          </cell>
          <cell r="AG1080" t="str">
            <v/>
          </cell>
          <cell r="AI1080" t="str">
            <v/>
          </cell>
        </row>
        <row r="1081">
          <cell r="A1081">
            <v>1077</v>
          </cell>
          <cell r="B1081" t="str">
            <v>диск</v>
          </cell>
          <cell r="C1081" t="str">
            <v>51504</v>
          </cell>
          <cell r="D1081" t="str">
            <v>51504`810`9`0400`0000018</v>
          </cell>
          <cell r="E1081" t="str">
            <v>ООО «Легпроминвест»</v>
          </cell>
          <cell r="F1081" t="str">
            <v>прочие</v>
          </cell>
          <cell r="G1081" t="str">
            <v>---</v>
          </cell>
          <cell r="H1081" t="str">
            <v>0001101</v>
          </cell>
          <cell r="I1081">
            <v>37928</v>
          </cell>
          <cell r="J1081">
            <v>1650000</v>
          </cell>
          <cell r="K1081" t="str">
            <v>Рубли РФ</v>
          </cell>
          <cell r="L1081" t="str">
            <v>по предъявлении, но не ранее 28.02.04</v>
          </cell>
          <cell r="M1081">
            <v>38045</v>
          </cell>
          <cell r="N1081">
            <v>0.15042376677596803</v>
          </cell>
          <cell r="P1081">
            <v>1574100</v>
          </cell>
          <cell r="Q1081">
            <v>0.95399999999999996</v>
          </cell>
          <cell r="R1081">
            <v>1574100</v>
          </cell>
          <cell r="S1081">
            <v>37928</v>
          </cell>
          <cell r="T1081" t="str">
            <v>03/11-05</v>
          </cell>
          <cell r="U1081" t="str">
            <v>ООО «Легпроминвест»</v>
          </cell>
          <cell r="V1081">
            <v>0.95399999999999996</v>
          </cell>
          <cell r="W1081">
            <v>1574100</v>
          </cell>
          <cell r="X1081">
            <v>38026</v>
          </cell>
          <cell r="Y1081" t="str">
            <v>09/02-05</v>
          </cell>
          <cell r="Z1081" t="str">
            <v>ООО «Легпроминвест»</v>
          </cell>
          <cell r="AA1081">
            <v>0</v>
          </cell>
          <cell r="AB1081">
            <v>0.15042376677596803</v>
          </cell>
          <cell r="AC1081">
            <v>0</v>
          </cell>
          <cell r="AD1081" t="str">
            <v>продан</v>
          </cell>
          <cell r="AE1081">
            <v>1</v>
          </cell>
          <cell r="AF1081">
            <v>15741</v>
          </cell>
          <cell r="AG1081" t="str">
            <v/>
          </cell>
          <cell r="AI1081" t="str">
            <v/>
          </cell>
        </row>
        <row r="1082">
          <cell r="A1082">
            <v>1078</v>
          </cell>
          <cell r="B1082" t="str">
            <v>диск</v>
          </cell>
          <cell r="C1082" t="str">
            <v>51401</v>
          </cell>
          <cell r="D1082" t="str">
            <v>51401`810`2`0400`0000002</v>
          </cell>
          <cell r="E1082" t="str">
            <v>Сбербанк РФ</v>
          </cell>
          <cell r="F1082" t="str">
            <v>банк</v>
          </cell>
          <cell r="G1082" t="str">
            <v>ВН</v>
          </cell>
          <cell r="H1082" t="str">
            <v>1024928</v>
          </cell>
          <cell r="I1082">
            <v>37949</v>
          </cell>
          <cell r="J1082">
            <v>350000</v>
          </cell>
          <cell r="K1082" t="str">
            <v>Рубли РФ</v>
          </cell>
          <cell r="L1082" t="str">
            <v>по предъявлении</v>
          </cell>
          <cell r="M1082">
            <v>37949</v>
          </cell>
          <cell r="N1082">
            <v>0</v>
          </cell>
          <cell r="P1082">
            <v>350000</v>
          </cell>
          <cell r="Q1082">
            <v>1</v>
          </cell>
          <cell r="R1082">
            <v>350000</v>
          </cell>
          <cell r="S1082">
            <v>37949</v>
          </cell>
          <cell r="T1082" t="str">
            <v>24/11-покупка</v>
          </cell>
          <cell r="U1082" t="str">
            <v>Сбербанк РФ</v>
          </cell>
          <cell r="V1082">
            <v>1.000729</v>
          </cell>
          <cell r="W1082">
            <v>350255</v>
          </cell>
          <cell r="X1082">
            <v>37949</v>
          </cell>
          <cell r="Y1082" t="str">
            <v>24/11-03</v>
          </cell>
          <cell r="Z1082" t="str">
            <v>ООО "Таро"</v>
          </cell>
          <cell r="AA1082">
            <v>255</v>
          </cell>
          <cell r="AB1082">
            <v>0</v>
          </cell>
          <cell r="AC1082">
            <v>0.2659285714285714</v>
          </cell>
          <cell r="AD1082" t="str">
            <v>продан</v>
          </cell>
          <cell r="AF1082" t="str">
            <v/>
          </cell>
          <cell r="AG1082" t="str">
            <v/>
          </cell>
          <cell r="AI1082" t="str">
            <v/>
          </cell>
        </row>
        <row r="1083">
          <cell r="A1083">
            <v>1079</v>
          </cell>
          <cell r="B1083" t="str">
            <v>диск</v>
          </cell>
          <cell r="C1083" t="str">
            <v>51401</v>
          </cell>
          <cell r="D1083" t="str">
            <v>51401`810`2`0400`0000002</v>
          </cell>
          <cell r="E1083" t="str">
            <v>Сбербанк РФ</v>
          </cell>
          <cell r="F1083" t="str">
            <v>банк</v>
          </cell>
          <cell r="G1083" t="str">
            <v>ВН</v>
          </cell>
          <cell r="H1083" t="str">
            <v>1024927</v>
          </cell>
          <cell r="I1083">
            <v>37949</v>
          </cell>
          <cell r="J1083">
            <v>300000</v>
          </cell>
          <cell r="K1083" t="str">
            <v>Рубли РФ</v>
          </cell>
          <cell r="L1083" t="str">
            <v>по предъявлении</v>
          </cell>
          <cell r="M1083">
            <v>37949</v>
          </cell>
          <cell r="N1083">
            <v>0</v>
          </cell>
          <cell r="P1083">
            <v>300000</v>
          </cell>
          <cell r="Q1083">
            <v>1</v>
          </cell>
          <cell r="R1083">
            <v>300000</v>
          </cell>
          <cell r="S1083">
            <v>37949</v>
          </cell>
          <cell r="T1083" t="str">
            <v>24/11-покупка</v>
          </cell>
          <cell r="U1083" t="str">
            <v>Сбербанк РФ</v>
          </cell>
          <cell r="V1083">
            <v>1.0007999999999999</v>
          </cell>
          <cell r="W1083">
            <v>300240</v>
          </cell>
          <cell r="X1083">
            <v>37949</v>
          </cell>
          <cell r="Y1083" t="str">
            <v>24/11-03</v>
          </cell>
          <cell r="Z1083" t="str">
            <v>ООО "Таро"</v>
          </cell>
          <cell r="AA1083">
            <v>240</v>
          </cell>
          <cell r="AB1083">
            <v>0</v>
          </cell>
          <cell r="AC1083">
            <v>0.29200000000000004</v>
          </cell>
          <cell r="AD1083" t="str">
            <v>продан</v>
          </cell>
          <cell r="AF1083" t="str">
            <v/>
          </cell>
          <cell r="AG1083" t="str">
            <v/>
          </cell>
          <cell r="AI1083" t="str">
            <v/>
          </cell>
        </row>
        <row r="1084">
          <cell r="A1084">
            <v>1080</v>
          </cell>
          <cell r="B1084" t="str">
            <v>диск</v>
          </cell>
          <cell r="C1084" t="str">
            <v>51401</v>
          </cell>
          <cell r="D1084" t="str">
            <v>51401`810`2`0400`0000002</v>
          </cell>
          <cell r="E1084" t="str">
            <v>Сбербанк РФ</v>
          </cell>
          <cell r="F1084" t="str">
            <v>банк</v>
          </cell>
          <cell r="G1084" t="str">
            <v>ВН</v>
          </cell>
          <cell r="H1084" t="str">
            <v>1024926</v>
          </cell>
          <cell r="I1084">
            <v>37949</v>
          </cell>
          <cell r="J1084">
            <v>300000</v>
          </cell>
          <cell r="K1084" t="str">
            <v>Рубли РФ</v>
          </cell>
          <cell r="L1084" t="str">
            <v>по предъявлении</v>
          </cell>
          <cell r="M1084">
            <v>37949</v>
          </cell>
          <cell r="N1084">
            <v>0</v>
          </cell>
          <cell r="P1084">
            <v>300000</v>
          </cell>
          <cell r="Q1084">
            <v>1</v>
          </cell>
          <cell r="R1084">
            <v>300000</v>
          </cell>
          <cell r="S1084">
            <v>37949</v>
          </cell>
          <cell r="T1084" t="str">
            <v>24/11-покупка</v>
          </cell>
          <cell r="U1084" t="str">
            <v>Сбербанк РФ</v>
          </cell>
          <cell r="V1084">
            <v>1.0007999999999999</v>
          </cell>
          <cell r="W1084">
            <v>300240</v>
          </cell>
          <cell r="X1084">
            <v>37949</v>
          </cell>
          <cell r="Y1084" t="str">
            <v>24/11-03</v>
          </cell>
          <cell r="Z1084" t="str">
            <v>ООО "Таро"</v>
          </cell>
          <cell r="AA1084">
            <v>240</v>
          </cell>
          <cell r="AB1084">
            <v>0</v>
          </cell>
          <cell r="AC1084">
            <v>0.29200000000000004</v>
          </cell>
          <cell r="AD1084" t="str">
            <v>продан</v>
          </cell>
          <cell r="AF1084" t="str">
            <v/>
          </cell>
          <cell r="AG1084" t="str">
            <v/>
          </cell>
          <cell r="AI1084" t="str">
            <v/>
          </cell>
        </row>
        <row r="1085">
          <cell r="A1085">
            <v>1081</v>
          </cell>
          <cell r="B1085" t="str">
            <v>диск</v>
          </cell>
          <cell r="C1085" t="str">
            <v>51401</v>
          </cell>
          <cell r="D1085" t="str">
            <v>51401`810`2`0400`0000002</v>
          </cell>
          <cell r="E1085" t="str">
            <v>Сбербанк РФ</v>
          </cell>
          <cell r="F1085" t="str">
            <v>банк</v>
          </cell>
          <cell r="G1085" t="str">
            <v>ВН</v>
          </cell>
          <cell r="H1085" t="str">
            <v>0082520</v>
          </cell>
          <cell r="I1085">
            <v>37883</v>
          </cell>
          <cell r="J1085">
            <v>2000000</v>
          </cell>
          <cell r="K1085" t="str">
            <v>Рубли РФ</v>
          </cell>
          <cell r="L1085" t="str">
            <v>по предъявлении</v>
          </cell>
          <cell r="M1085">
            <v>37883</v>
          </cell>
          <cell r="N1085">
            <v>0</v>
          </cell>
          <cell r="P1085">
            <v>2000000</v>
          </cell>
          <cell r="Q1085">
            <v>1</v>
          </cell>
          <cell r="R1085">
            <v>2000000</v>
          </cell>
          <cell r="S1085">
            <v>37939</v>
          </cell>
          <cell r="T1085" t="str">
            <v>14/11-03</v>
          </cell>
          <cell r="U1085" t="str">
            <v>ЗАО ИК «Нефтегазинвест»</v>
          </cell>
          <cell r="V1085">
            <v>1</v>
          </cell>
          <cell r="W1085">
            <v>2000000</v>
          </cell>
          <cell r="X1085">
            <v>37939</v>
          </cell>
          <cell r="Y1085" t="str">
            <v>14/11-04</v>
          </cell>
          <cell r="Z1085" t="str">
            <v>ОАО «Уфимский лакокрасочный завод»</v>
          </cell>
          <cell r="AA1085">
            <v>0</v>
          </cell>
          <cell r="AB1085">
            <v>0</v>
          </cell>
          <cell r="AC1085">
            <v>0</v>
          </cell>
          <cell r="AD1085" t="str">
            <v>обменен</v>
          </cell>
          <cell r="AF1085" t="str">
            <v/>
          </cell>
          <cell r="AG1085" t="str">
            <v/>
          </cell>
          <cell r="AI1085" t="str">
            <v/>
          </cell>
        </row>
        <row r="1086">
          <cell r="A1086">
            <v>1082</v>
          </cell>
          <cell r="B1086" t="str">
            <v>диск</v>
          </cell>
          <cell r="C1086" t="str">
            <v>51401</v>
          </cell>
          <cell r="D1086" t="str">
            <v>51401`810`2`0400`0000002</v>
          </cell>
          <cell r="E1086" t="str">
            <v>Сбербанк РФ</v>
          </cell>
          <cell r="F1086" t="str">
            <v>банк</v>
          </cell>
          <cell r="G1086" t="str">
            <v>ВН</v>
          </cell>
          <cell r="H1086" t="str">
            <v>0082292</v>
          </cell>
          <cell r="I1086">
            <v>37873</v>
          </cell>
          <cell r="J1086">
            <v>5000000</v>
          </cell>
          <cell r="K1086" t="str">
            <v>Рубли РФ</v>
          </cell>
          <cell r="L1086" t="str">
            <v>по предъявлении</v>
          </cell>
          <cell r="M1086">
            <v>37873</v>
          </cell>
          <cell r="N1086">
            <v>0</v>
          </cell>
          <cell r="P1086">
            <v>5000000</v>
          </cell>
          <cell r="Q1086">
            <v>1</v>
          </cell>
          <cell r="R1086">
            <v>5000000</v>
          </cell>
          <cell r="S1086">
            <v>37939</v>
          </cell>
          <cell r="T1086" t="str">
            <v>14/11-03</v>
          </cell>
          <cell r="U1086" t="str">
            <v>ЗАО ИК «Нефтегазинвест»</v>
          </cell>
          <cell r="V1086">
            <v>1</v>
          </cell>
          <cell r="W1086">
            <v>5000000</v>
          </cell>
          <cell r="X1086">
            <v>37942</v>
          </cell>
          <cell r="Y1086" t="str">
            <v>17/11-предс</v>
          </cell>
          <cell r="Z1086" t="str">
            <v>Сбербанк РФ</v>
          </cell>
          <cell r="AA1086">
            <v>0</v>
          </cell>
          <cell r="AB1086">
            <v>0</v>
          </cell>
          <cell r="AC1086">
            <v>0</v>
          </cell>
          <cell r="AD1086" t="str">
            <v>предъявлен</v>
          </cell>
          <cell r="AF1086" t="str">
            <v/>
          </cell>
          <cell r="AG1086" t="str">
            <v/>
          </cell>
          <cell r="AI1086" t="str">
            <v/>
          </cell>
        </row>
        <row r="1087">
          <cell r="A1087">
            <v>1083</v>
          </cell>
          <cell r="B1087" t="str">
            <v>диск</v>
          </cell>
          <cell r="C1087" t="str">
            <v>51401</v>
          </cell>
          <cell r="D1087" t="str">
            <v>51401`810`1`0400`0000005</v>
          </cell>
          <cell r="E1087" t="str">
            <v>ОАО «УралСиб»</v>
          </cell>
          <cell r="F1087" t="str">
            <v>банк</v>
          </cell>
          <cell r="G1087" t="str">
            <v>0002</v>
          </cell>
          <cell r="H1087" t="str">
            <v>0165411</v>
          </cell>
          <cell r="I1087">
            <v>37918</v>
          </cell>
          <cell r="J1087">
            <v>250000</v>
          </cell>
          <cell r="K1087" t="str">
            <v>Рубли РФ</v>
          </cell>
          <cell r="L1087" t="str">
            <v>по предъявлении</v>
          </cell>
          <cell r="M1087">
            <v>37918</v>
          </cell>
          <cell r="N1087">
            <v>0</v>
          </cell>
          <cell r="P1087">
            <v>250000</v>
          </cell>
          <cell r="Q1087">
            <v>1</v>
          </cell>
          <cell r="R1087">
            <v>250000</v>
          </cell>
          <cell r="S1087">
            <v>37939</v>
          </cell>
          <cell r="T1087" t="str">
            <v>14/11-03</v>
          </cell>
          <cell r="U1087" t="str">
            <v>ЗАО ИК «Нефтегазинвест»</v>
          </cell>
          <cell r="V1087">
            <v>1</v>
          </cell>
          <cell r="W1087">
            <v>250000</v>
          </cell>
          <cell r="X1087">
            <v>37942</v>
          </cell>
          <cell r="Y1087" t="str">
            <v>17/11-преду</v>
          </cell>
          <cell r="Z1087" t="str">
            <v>ОАО «УралСиб»</v>
          </cell>
          <cell r="AA1087">
            <v>0</v>
          </cell>
          <cell r="AB1087">
            <v>0</v>
          </cell>
          <cell r="AC1087">
            <v>0</v>
          </cell>
          <cell r="AD1087" t="str">
            <v>предъявлен</v>
          </cell>
          <cell r="AF1087" t="str">
            <v/>
          </cell>
          <cell r="AG1087" t="str">
            <v/>
          </cell>
          <cell r="AI1087" t="str">
            <v/>
          </cell>
        </row>
        <row r="1088">
          <cell r="A1088">
            <v>1084</v>
          </cell>
          <cell r="B1088" t="str">
            <v>диск</v>
          </cell>
          <cell r="C1088" t="str">
            <v>51502</v>
          </cell>
          <cell r="D1088" t="str">
            <v>51502`810`0`0400`0000020</v>
          </cell>
          <cell r="E1088" t="str">
            <v>ОАО «Уфимский лакокрасочный завод»</v>
          </cell>
          <cell r="F1088" t="str">
            <v>прочие</v>
          </cell>
          <cell r="G1088" t="str">
            <v>---</v>
          </cell>
          <cell r="H1088" t="str">
            <v>0001101</v>
          </cell>
          <cell r="I1088">
            <v>37939</v>
          </cell>
          <cell r="J1088">
            <v>2013810</v>
          </cell>
          <cell r="K1088" t="str">
            <v>Рубли РФ</v>
          </cell>
          <cell r="L1088" t="str">
            <v>по предъявлении, но не ранее 28.11.2003г.</v>
          </cell>
          <cell r="M1088">
            <v>37953</v>
          </cell>
          <cell r="N1088">
            <v>0.18002321428571427</v>
          </cell>
          <cell r="P1088">
            <v>2000000</v>
          </cell>
          <cell r="Q1088">
            <v>0.99314235205903234</v>
          </cell>
          <cell r="R1088">
            <v>2000000</v>
          </cell>
          <cell r="S1088">
            <v>37939</v>
          </cell>
          <cell r="T1088" t="str">
            <v>14/11-04</v>
          </cell>
          <cell r="U1088" t="str">
            <v>ОАО «Уфимский лакокрасочный завод»</v>
          </cell>
          <cell r="V1088">
            <v>1</v>
          </cell>
          <cell r="W1088">
            <v>2013810</v>
          </cell>
          <cell r="X1088">
            <v>37953</v>
          </cell>
          <cell r="Y1088" t="str">
            <v>28/11-пред</v>
          </cell>
          <cell r="Z1088" t="str">
            <v>ОАО «Уфимский лакокрасочный завод»</v>
          </cell>
          <cell r="AA1088">
            <v>13810</v>
          </cell>
          <cell r="AB1088">
            <v>0.18002321428571427</v>
          </cell>
          <cell r="AC1088">
            <v>0.18002321428571427</v>
          </cell>
          <cell r="AD1088" t="str">
            <v>предъявлен</v>
          </cell>
          <cell r="AF1088" t="str">
            <v/>
          </cell>
          <cell r="AG1088" t="str">
            <v/>
          </cell>
          <cell r="AI1088" t="str">
            <v/>
          </cell>
        </row>
        <row r="1089">
          <cell r="A1089">
            <v>1085</v>
          </cell>
          <cell r="B1089" t="str">
            <v>диск</v>
          </cell>
          <cell r="C1089" t="str">
            <v>51401</v>
          </cell>
          <cell r="D1089" t="str">
            <v>51401`810`2`0400`0000002</v>
          </cell>
          <cell r="E1089" t="str">
            <v>Сбербанк РФ</v>
          </cell>
          <cell r="F1089" t="str">
            <v>банк</v>
          </cell>
          <cell r="G1089" t="str">
            <v>ВН</v>
          </cell>
          <cell r="H1089" t="str">
            <v>1031729</v>
          </cell>
          <cell r="I1089">
            <v>37951</v>
          </cell>
          <cell r="J1089">
            <v>100000</v>
          </cell>
          <cell r="K1089" t="str">
            <v>Рубли РФ</v>
          </cell>
          <cell r="L1089" t="str">
            <v>по предъявлении</v>
          </cell>
          <cell r="M1089">
            <v>37949</v>
          </cell>
          <cell r="N1089">
            <v>0</v>
          </cell>
          <cell r="P1089">
            <v>100000</v>
          </cell>
          <cell r="Q1089">
            <v>1</v>
          </cell>
          <cell r="R1089">
            <v>100000</v>
          </cell>
          <cell r="S1089">
            <v>37951</v>
          </cell>
          <cell r="T1089" t="str">
            <v>26/11-покупка</v>
          </cell>
          <cell r="U1089" t="str">
            <v>Сбербанк РФ</v>
          </cell>
          <cell r="V1089">
            <v>1.0018</v>
          </cell>
          <cell r="W1089">
            <v>100180</v>
          </cell>
          <cell r="X1089">
            <v>37952</v>
          </cell>
          <cell r="Y1089" t="str">
            <v>27/11-02</v>
          </cell>
          <cell r="Z1089" t="str">
            <v>ООО "Таро"</v>
          </cell>
          <cell r="AA1089">
            <v>180</v>
          </cell>
          <cell r="AB1089">
            <v>0</v>
          </cell>
          <cell r="AC1089">
            <v>0.65700000000000003</v>
          </cell>
          <cell r="AD1089" t="str">
            <v>продан</v>
          </cell>
          <cell r="AF1089" t="str">
            <v/>
          </cell>
          <cell r="AG1089" t="str">
            <v/>
          </cell>
          <cell r="AI1089" t="str">
            <v/>
          </cell>
        </row>
        <row r="1090">
          <cell r="A1090">
            <v>1086</v>
          </cell>
          <cell r="B1090" t="str">
            <v>диск</v>
          </cell>
          <cell r="C1090" t="str">
            <v>51401</v>
          </cell>
          <cell r="D1090" t="str">
            <v>51401`810`2`0400`0000002</v>
          </cell>
          <cell r="E1090" t="str">
            <v>Сбербанк РФ</v>
          </cell>
          <cell r="F1090" t="str">
            <v>банк</v>
          </cell>
          <cell r="G1090" t="str">
            <v>ВН</v>
          </cell>
          <cell r="H1090" t="str">
            <v>1025017</v>
          </cell>
          <cell r="I1090">
            <v>37956</v>
          </cell>
          <cell r="J1090">
            <v>100000</v>
          </cell>
          <cell r="K1090" t="str">
            <v>Рубли РФ</v>
          </cell>
          <cell r="L1090" t="str">
            <v>по предъявлении</v>
          </cell>
          <cell r="M1090">
            <v>37956</v>
          </cell>
          <cell r="N1090">
            <v>0</v>
          </cell>
          <cell r="P1090">
            <v>100000</v>
          </cell>
          <cell r="Q1090">
            <v>1</v>
          </cell>
          <cell r="R1090">
            <v>100000</v>
          </cell>
          <cell r="S1090">
            <v>37956</v>
          </cell>
          <cell r="T1090" t="str">
            <v>1588</v>
          </cell>
          <cell r="U1090" t="str">
            <v>Сбербанк РФ</v>
          </cell>
          <cell r="V1090">
            <v>1.0115000000000001</v>
          </cell>
          <cell r="W1090">
            <v>101150</v>
          </cell>
          <cell r="X1090">
            <v>37956</v>
          </cell>
          <cell r="Y1090" t="str">
            <v>01/12-02</v>
          </cell>
          <cell r="Z1090" t="str">
            <v>ФГУП "СУ №609 при Спецстрое России"</v>
          </cell>
          <cell r="AA1090">
            <v>1150</v>
          </cell>
          <cell r="AB1090">
            <v>0</v>
          </cell>
          <cell r="AC1090">
            <v>4.1974999999999998</v>
          </cell>
          <cell r="AD1090" t="str">
            <v>продан</v>
          </cell>
          <cell r="AF1090" t="str">
            <v/>
          </cell>
          <cell r="AG1090" t="str">
            <v/>
          </cell>
          <cell r="AI1090" t="str">
            <v/>
          </cell>
        </row>
        <row r="1091">
          <cell r="A1091">
            <v>1087</v>
          </cell>
          <cell r="B1091" t="str">
            <v>диск</v>
          </cell>
          <cell r="C1091" t="str">
            <v>51502</v>
          </cell>
          <cell r="D1091" t="str">
            <v>51502`810`6`0400`0000018</v>
          </cell>
          <cell r="E1091" t="str">
            <v>Общество с ограниченной ответственностью Торгово-производственное предприятие «ПРОФИ»</v>
          </cell>
          <cell r="F1091" t="str">
            <v>прочие</v>
          </cell>
          <cell r="G1091" t="str">
            <v>---</v>
          </cell>
          <cell r="H1091" t="str">
            <v>0001201</v>
          </cell>
          <cell r="I1091">
            <v>37956</v>
          </cell>
          <cell r="J1091">
            <v>3047700</v>
          </cell>
          <cell r="K1091" t="str">
            <v>Рубли РФ</v>
          </cell>
          <cell r="L1091" t="str">
            <v>по предъявлении, но не ранее 30.12.2003г.</v>
          </cell>
          <cell r="M1091">
            <v>37985</v>
          </cell>
          <cell r="N1091">
            <v>0.20012068965517243</v>
          </cell>
          <cell r="P1091">
            <v>3000000</v>
          </cell>
          <cell r="Q1091">
            <v>0.98434885323358601</v>
          </cell>
          <cell r="R1091">
            <v>3000000</v>
          </cell>
          <cell r="S1091">
            <v>37956</v>
          </cell>
          <cell r="T1091" t="str">
            <v>01/12-07</v>
          </cell>
          <cell r="U1091" t="str">
            <v>Общество с ограниченной ответственностью Торгово производственное предприятие «ПРОФИ»</v>
          </cell>
          <cell r="V1091">
            <v>1</v>
          </cell>
          <cell r="W1091">
            <v>3047700</v>
          </cell>
          <cell r="X1091">
            <v>37985</v>
          </cell>
          <cell r="Y1091" t="str">
            <v xml:space="preserve">Акт </v>
          </cell>
          <cell r="Z1091" t="str">
            <v>Общество с ограниченной ответственностью Торгово производственное предприятие «ПРОФИ»</v>
          </cell>
          <cell r="AA1091">
            <v>47700</v>
          </cell>
          <cell r="AB1091">
            <v>0.20012068965517243</v>
          </cell>
          <cell r="AC1091">
            <v>0.20012068965517243</v>
          </cell>
          <cell r="AD1091" t="str">
            <v>предъявлен</v>
          </cell>
          <cell r="AF1091" t="str">
            <v/>
          </cell>
          <cell r="AG1091" t="str">
            <v/>
          </cell>
          <cell r="AI1091" t="str">
            <v/>
          </cell>
        </row>
        <row r="1092">
          <cell r="A1092">
            <v>1088</v>
          </cell>
          <cell r="B1092" t="str">
            <v>диск</v>
          </cell>
          <cell r="C1092" t="str">
            <v>51401</v>
          </cell>
          <cell r="D1092" t="str">
            <v>51401`810`2`0400`0000002</v>
          </cell>
          <cell r="E1092" t="str">
            <v>Сбербанк РФ</v>
          </cell>
          <cell r="F1092" t="str">
            <v>банк</v>
          </cell>
          <cell r="G1092" t="str">
            <v>ВН</v>
          </cell>
          <cell r="H1092" t="str">
            <v>1025032</v>
          </cell>
          <cell r="I1092">
            <v>37957</v>
          </cell>
          <cell r="J1092">
            <v>500000</v>
          </cell>
          <cell r="K1092" t="str">
            <v>Рубли РФ</v>
          </cell>
          <cell r="L1092" t="str">
            <v>по предъявлении</v>
          </cell>
          <cell r="M1092">
            <v>37957</v>
          </cell>
          <cell r="N1092">
            <v>0</v>
          </cell>
          <cell r="P1092">
            <v>500000</v>
          </cell>
          <cell r="Q1092">
            <v>1</v>
          </cell>
          <cell r="R1092">
            <v>500000</v>
          </cell>
          <cell r="S1092">
            <v>37957</v>
          </cell>
          <cell r="T1092" t="str">
            <v>1595</v>
          </cell>
          <cell r="U1092" t="str">
            <v>Сбербанк РФ</v>
          </cell>
          <cell r="V1092">
            <v>1.0007999999999999</v>
          </cell>
          <cell r="W1092">
            <v>500400</v>
          </cell>
          <cell r="X1092">
            <v>37957</v>
          </cell>
          <cell r="Y1092" t="str">
            <v>02/12-02</v>
          </cell>
          <cell r="Z1092" t="str">
            <v>ЗАО «Компания «Уфаойл»</v>
          </cell>
          <cell r="AA1092">
            <v>400</v>
          </cell>
          <cell r="AB1092">
            <v>0</v>
          </cell>
          <cell r="AC1092">
            <v>0.29200000000000004</v>
          </cell>
          <cell r="AD1092" t="str">
            <v>продан</v>
          </cell>
          <cell r="AF1092" t="str">
            <v/>
          </cell>
          <cell r="AG1092" t="str">
            <v/>
          </cell>
          <cell r="AI1092" t="str">
            <v/>
          </cell>
        </row>
        <row r="1093">
          <cell r="A1093">
            <v>1089</v>
          </cell>
          <cell r="B1093" t="str">
            <v>диск</v>
          </cell>
          <cell r="C1093" t="str">
            <v>51401</v>
          </cell>
          <cell r="D1093" t="str">
            <v>51401`810`2`0400`0000002</v>
          </cell>
          <cell r="E1093" t="str">
            <v>Сбербанк РФ</v>
          </cell>
          <cell r="F1093" t="str">
            <v>банк</v>
          </cell>
          <cell r="G1093" t="str">
            <v>ВН</v>
          </cell>
          <cell r="H1093" t="str">
            <v>1025033</v>
          </cell>
          <cell r="I1093">
            <v>37957</v>
          </cell>
          <cell r="J1093">
            <v>500000</v>
          </cell>
          <cell r="K1093" t="str">
            <v>Рубли РФ</v>
          </cell>
          <cell r="L1093" t="str">
            <v>по предъявлении</v>
          </cell>
          <cell r="M1093">
            <v>37957</v>
          </cell>
          <cell r="N1093">
            <v>0</v>
          </cell>
          <cell r="P1093">
            <v>500000</v>
          </cell>
          <cell r="Q1093">
            <v>1</v>
          </cell>
          <cell r="R1093">
            <v>500000</v>
          </cell>
          <cell r="S1093">
            <v>37957</v>
          </cell>
          <cell r="T1093" t="str">
            <v>1595</v>
          </cell>
          <cell r="U1093" t="str">
            <v>Сбербанк РФ</v>
          </cell>
          <cell r="V1093">
            <v>1.0007999999999999</v>
          </cell>
          <cell r="W1093">
            <v>500400</v>
          </cell>
          <cell r="X1093">
            <v>37957</v>
          </cell>
          <cell r="Y1093" t="str">
            <v>02/12-02</v>
          </cell>
          <cell r="Z1093" t="str">
            <v>ЗАО «Компания «Уфаойл»</v>
          </cell>
          <cell r="AA1093">
            <v>400</v>
          </cell>
          <cell r="AB1093">
            <v>0</v>
          </cell>
          <cell r="AC1093">
            <v>0.29200000000000004</v>
          </cell>
          <cell r="AD1093" t="str">
            <v>продан</v>
          </cell>
          <cell r="AF1093" t="str">
            <v/>
          </cell>
          <cell r="AG1093" t="str">
            <v/>
          </cell>
          <cell r="AI1093" t="str">
            <v/>
          </cell>
        </row>
        <row r="1094">
          <cell r="A1094">
            <v>1090</v>
          </cell>
          <cell r="B1094" t="str">
            <v>диск</v>
          </cell>
          <cell r="C1094" t="str">
            <v>51401</v>
          </cell>
          <cell r="D1094" t="str">
            <v>51401`810`2`0400`0000002</v>
          </cell>
          <cell r="E1094" t="str">
            <v>Сбербанк РФ</v>
          </cell>
          <cell r="F1094" t="str">
            <v>банк</v>
          </cell>
          <cell r="G1094" t="str">
            <v>ВН</v>
          </cell>
          <cell r="H1094" t="str">
            <v>1025031</v>
          </cell>
          <cell r="I1094">
            <v>37957</v>
          </cell>
          <cell r="J1094">
            <v>171675.38</v>
          </cell>
          <cell r="K1094" t="str">
            <v>Рубли РФ</v>
          </cell>
          <cell r="L1094" t="str">
            <v>по предъявлении</v>
          </cell>
          <cell r="M1094">
            <v>37957</v>
          </cell>
          <cell r="N1094">
            <v>0</v>
          </cell>
          <cell r="P1094">
            <v>171675.38</v>
          </cell>
          <cell r="Q1094">
            <v>1</v>
          </cell>
          <cell r="R1094">
            <v>171675.38</v>
          </cell>
          <cell r="S1094">
            <v>37957</v>
          </cell>
          <cell r="T1094" t="str">
            <v>1595</v>
          </cell>
          <cell r="U1094" t="str">
            <v>Сбербанк РФ</v>
          </cell>
          <cell r="V1094">
            <v>1.001374</v>
          </cell>
          <cell r="W1094">
            <v>171911.22</v>
          </cell>
          <cell r="X1094">
            <v>37957</v>
          </cell>
          <cell r="Y1094" t="str">
            <v>02/12-02</v>
          </cell>
          <cell r="Z1094" t="str">
            <v>ЗАО «Компания «Уфаойл»</v>
          </cell>
          <cell r="AA1094">
            <v>235.83999999999651</v>
          </cell>
          <cell r="AB1094">
            <v>0</v>
          </cell>
          <cell r="AC1094">
            <v>0.50142076283738957</v>
          </cell>
          <cell r="AD1094" t="str">
            <v>продан</v>
          </cell>
          <cell r="AF1094" t="str">
            <v/>
          </cell>
          <cell r="AG1094" t="str">
            <v/>
          </cell>
          <cell r="AI1094" t="str">
            <v/>
          </cell>
        </row>
        <row r="1095">
          <cell r="A1095">
            <v>1091</v>
          </cell>
          <cell r="B1095" t="str">
            <v>диск</v>
          </cell>
          <cell r="C1095" t="str">
            <v>51502</v>
          </cell>
          <cell r="D1095" t="str">
            <v>51502`810`8`0400`0000026</v>
          </cell>
          <cell r="E1095" t="str">
            <v>ООО «Шаг»</v>
          </cell>
          <cell r="F1095" t="str">
            <v>прочие</v>
          </cell>
          <cell r="G1095" t="str">
            <v>---</v>
          </cell>
          <cell r="H1095" t="str">
            <v>000513</v>
          </cell>
          <cell r="I1095">
            <v>37957</v>
          </cell>
          <cell r="J1095">
            <v>10074800</v>
          </cell>
          <cell r="K1095" t="str">
            <v>Рубли РФ</v>
          </cell>
          <cell r="L1095" t="str">
            <v>по предъявлении, но не ранее 16.12.2003г.</v>
          </cell>
          <cell r="M1095">
            <v>37971</v>
          </cell>
          <cell r="N1095">
            <v>0.19501428571428572</v>
          </cell>
          <cell r="P1095">
            <v>10000000</v>
          </cell>
          <cell r="Q1095">
            <v>0.99257553499821338</v>
          </cell>
          <cell r="R1095">
            <v>10000000</v>
          </cell>
          <cell r="S1095">
            <v>37957</v>
          </cell>
          <cell r="T1095" t="str">
            <v>02/12/03Д-ВнБ 006</v>
          </cell>
          <cell r="U1095" t="str">
            <v>Филиал ООО «Аккорд-Инвест» в г.Уфа</v>
          </cell>
          <cell r="V1095">
            <v>1</v>
          </cell>
          <cell r="W1095">
            <v>10074800</v>
          </cell>
          <cell r="X1095">
            <v>37971</v>
          </cell>
          <cell r="Y1095" t="str">
            <v>16/12-06</v>
          </cell>
          <cell r="Z1095" t="str">
            <v>Филиал ООО «Аккорд-Инвест» в г.Уфа</v>
          </cell>
          <cell r="AA1095">
            <v>74800</v>
          </cell>
          <cell r="AB1095">
            <v>0.19501428571428572</v>
          </cell>
          <cell r="AC1095">
            <v>0.19501428571428572</v>
          </cell>
          <cell r="AD1095" t="str">
            <v>обменен</v>
          </cell>
          <cell r="AF1095" t="str">
            <v/>
          </cell>
          <cell r="AG1095" t="str">
            <v/>
          </cell>
          <cell r="AI1095" t="str">
            <v/>
          </cell>
        </row>
        <row r="1096">
          <cell r="A1096">
            <v>1092</v>
          </cell>
          <cell r="B1096" t="str">
            <v>диск</v>
          </cell>
          <cell r="C1096" t="str">
            <v>51401</v>
          </cell>
          <cell r="D1096" t="str">
            <v>51401`810`2`0400`0000002</v>
          </cell>
          <cell r="E1096" t="str">
            <v>Сбербанк РФ</v>
          </cell>
          <cell r="F1096" t="str">
            <v>банк</v>
          </cell>
          <cell r="G1096" t="str">
            <v>ВН</v>
          </cell>
          <cell r="H1096" t="str">
            <v>1025052</v>
          </cell>
          <cell r="I1096">
            <v>37958</v>
          </cell>
          <cell r="J1096">
            <v>30000</v>
          </cell>
          <cell r="K1096" t="str">
            <v>Рубли РФ</v>
          </cell>
          <cell r="L1096" t="str">
            <v>по предъявлении</v>
          </cell>
          <cell r="M1096">
            <v>37958</v>
          </cell>
          <cell r="N1096">
            <v>0</v>
          </cell>
          <cell r="P1096">
            <v>30000</v>
          </cell>
          <cell r="Q1096">
            <v>1</v>
          </cell>
          <cell r="R1096">
            <v>30000</v>
          </cell>
          <cell r="S1096">
            <v>37958</v>
          </cell>
          <cell r="T1096" t="str">
            <v>1598</v>
          </cell>
          <cell r="U1096" t="str">
            <v>Сбербанк РФ</v>
          </cell>
          <cell r="V1096">
            <v>1.038333</v>
          </cell>
          <cell r="W1096">
            <v>31150</v>
          </cell>
          <cell r="X1096">
            <v>37958</v>
          </cell>
          <cell r="Y1096" t="str">
            <v>03/12-03</v>
          </cell>
          <cell r="Z1096" t="str">
            <v>ФГУП "СУ №609 при Спецстрое России"</v>
          </cell>
          <cell r="AA1096">
            <v>1150</v>
          </cell>
          <cell r="AB1096">
            <v>0</v>
          </cell>
          <cell r="AC1096">
            <v>13.991666666666665</v>
          </cell>
          <cell r="AD1096" t="str">
            <v>продан</v>
          </cell>
          <cell r="AF1096" t="str">
            <v/>
          </cell>
          <cell r="AG1096" t="str">
            <v/>
          </cell>
          <cell r="AI1096" t="str">
            <v/>
          </cell>
        </row>
        <row r="1097">
          <cell r="A1097">
            <v>1093</v>
          </cell>
          <cell r="B1097" t="str">
            <v>диск</v>
          </cell>
          <cell r="C1097" t="str">
            <v>51401</v>
          </cell>
          <cell r="D1097" t="str">
            <v>51401`810`2`0400`0000002</v>
          </cell>
          <cell r="E1097" t="str">
            <v>Сбербанк РФ</v>
          </cell>
          <cell r="F1097" t="str">
            <v>банк</v>
          </cell>
          <cell r="G1097" t="str">
            <v>ВН</v>
          </cell>
          <cell r="H1097" t="str">
            <v>1025097</v>
          </cell>
          <cell r="I1097">
            <v>37960</v>
          </cell>
          <cell r="J1097">
            <v>6579000</v>
          </cell>
          <cell r="K1097" t="str">
            <v>Рубли РФ</v>
          </cell>
          <cell r="L1097" t="str">
            <v>по предъявлении</v>
          </cell>
          <cell r="M1097">
            <v>37960</v>
          </cell>
          <cell r="N1097">
            <v>0</v>
          </cell>
          <cell r="P1097">
            <v>6579000</v>
          </cell>
          <cell r="Q1097">
            <v>1</v>
          </cell>
          <cell r="R1097">
            <v>6579000</v>
          </cell>
          <cell r="S1097">
            <v>37960</v>
          </cell>
          <cell r="T1097" t="str">
            <v>1603</v>
          </cell>
          <cell r="U1097" t="str">
            <v>Сбербанк РФ</v>
          </cell>
          <cell r="V1097">
            <v>1.0000230000000001</v>
          </cell>
          <cell r="W1097">
            <v>6579150</v>
          </cell>
          <cell r="X1097">
            <v>37960</v>
          </cell>
          <cell r="Y1097" t="str">
            <v>05/12-01</v>
          </cell>
          <cell r="Z1097" t="str">
            <v>ЗАО ИК «Нефтегазинвест»</v>
          </cell>
          <cell r="AA1097">
            <v>150</v>
          </cell>
          <cell r="AB1097">
            <v>0</v>
          </cell>
          <cell r="AC1097">
            <v>8.3219334245326036E-3</v>
          </cell>
          <cell r="AD1097" t="str">
            <v>продан</v>
          </cell>
          <cell r="AF1097" t="str">
            <v/>
          </cell>
          <cell r="AG1097" t="str">
            <v/>
          </cell>
          <cell r="AI1097" t="str">
            <v/>
          </cell>
        </row>
        <row r="1098">
          <cell r="A1098">
            <v>1094</v>
          </cell>
          <cell r="B1098" t="str">
            <v>диск</v>
          </cell>
          <cell r="C1098" t="str">
            <v>51401</v>
          </cell>
          <cell r="D1098" t="str">
            <v>51401`810`2`0400`0000002</v>
          </cell>
          <cell r="E1098" t="str">
            <v>Сбербанк РФ</v>
          </cell>
          <cell r="F1098" t="str">
            <v>банк</v>
          </cell>
          <cell r="G1098" t="str">
            <v>ВН</v>
          </cell>
          <cell r="H1098" t="str">
            <v>1025096</v>
          </cell>
          <cell r="I1098">
            <v>37960</v>
          </cell>
          <cell r="J1098">
            <v>200000</v>
          </cell>
          <cell r="K1098" t="str">
            <v>Рубли РФ</v>
          </cell>
          <cell r="L1098" t="str">
            <v>по предъявлении</v>
          </cell>
          <cell r="M1098">
            <v>37960</v>
          </cell>
          <cell r="N1098">
            <v>0</v>
          </cell>
          <cell r="P1098">
            <v>200000</v>
          </cell>
          <cell r="Q1098">
            <v>1</v>
          </cell>
          <cell r="R1098">
            <v>200000</v>
          </cell>
          <cell r="S1098">
            <v>37960</v>
          </cell>
          <cell r="T1098" t="str">
            <v>1603</v>
          </cell>
          <cell r="U1098" t="str">
            <v>Сбербанк РФ</v>
          </cell>
          <cell r="V1098">
            <v>1.0057499999999999</v>
          </cell>
          <cell r="W1098">
            <v>201150</v>
          </cell>
          <cell r="X1098">
            <v>37960</v>
          </cell>
          <cell r="Y1098" t="str">
            <v>05/12-02</v>
          </cell>
          <cell r="Z1098" t="str">
            <v>ФГУП "СУ №609 при Спецстрое России"</v>
          </cell>
          <cell r="AA1098">
            <v>1150</v>
          </cell>
          <cell r="AB1098">
            <v>0</v>
          </cell>
          <cell r="AC1098">
            <v>2.0987499999999999</v>
          </cell>
          <cell r="AD1098" t="str">
            <v>продан</v>
          </cell>
          <cell r="AF1098" t="str">
            <v/>
          </cell>
          <cell r="AG1098" t="str">
            <v/>
          </cell>
          <cell r="AI1098" t="str">
            <v/>
          </cell>
        </row>
        <row r="1099">
          <cell r="A1099">
            <v>1095</v>
          </cell>
          <cell r="B1099" t="str">
            <v>диск</v>
          </cell>
          <cell r="C1099" t="str">
            <v>51503</v>
          </cell>
          <cell r="D1099" t="str">
            <v>51503`810`0`0400`0000155</v>
          </cell>
          <cell r="E1099" t="str">
            <v>ЗАО «Компания «Уфаойл»</v>
          </cell>
          <cell r="F1099" t="str">
            <v>прочие</v>
          </cell>
          <cell r="G1099" t="str">
            <v>---</v>
          </cell>
          <cell r="H1099" t="str">
            <v>0001201</v>
          </cell>
          <cell r="I1099">
            <v>37956</v>
          </cell>
          <cell r="J1099">
            <v>1587736.49</v>
          </cell>
          <cell r="K1099" t="str">
            <v>Рубли РФ</v>
          </cell>
          <cell r="L1099" t="str">
            <v>по предъявлении, но не ранее 17.02.2004г.</v>
          </cell>
          <cell r="M1099">
            <v>38034</v>
          </cell>
          <cell r="N1099">
            <v>0.19799998539423033</v>
          </cell>
          <cell r="P1099">
            <v>1523282.85</v>
          </cell>
          <cell r="Q1099">
            <v>0.95940532928105726</v>
          </cell>
          <cell r="R1099">
            <v>1523282.85</v>
          </cell>
          <cell r="S1099">
            <v>37956</v>
          </cell>
          <cell r="T1099" t="str">
            <v>01/12-04</v>
          </cell>
          <cell r="U1099" t="str">
            <v>ЗАО «Компания «Уфаойл»</v>
          </cell>
          <cell r="V1099">
            <v>0.95940499999999995</v>
          </cell>
          <cell r="W1099">
            <v>1523282.85</v>
          </cell>
          <cell r="X1099">
            <v>38033</v>
          </cell>
          <cell r="Y1099" t="str">
            <v>16/02-04</v>
          </cell>
          <cell r="Z1099" t="str">
            <v>ЗАО «Компания «Уфаойл»</v>
          </cell>
          <cell r="AA1099">
            <v>0</v>
          </cell>
          <cell r="AB1099">
            <v>0.19799998539423033</v>
          </cell>
          <cell r="AC1099">
            <v>0</v>
          </cell>
          <cell r="AD1099" t="str">
            <v>предъявлен</v>
          </cell>
          <cell r="AF1099" t="str">
            <v/>
          </cell>
          <cell r="AG1099" t="str">
            <v/>
          </cell>
          <cell r="AI1099" t="str">
            <v/>
          </cell>
        </row>
        <row r="1100">
          <cell r="A1100">
            <v>1096</v>
          </cell>
          <cell r="B1100" t="str">
            <v>диск</v>
          </cell>
          <cell r="C1100" t="str">
            <v>51401</v>
          </cell>
          <cell r="D1100" t="str">
            <v>51401`810`2`0400`0000002</v>
          </cell>
          <cell r="E1100" t="str">
            <v>Сбербанк РФ</v>
          </cell>
          <cell r="F1100" t="str">
            <v>банк</v>
          </cell>
          <cell r="G1100" t="str">
            <v>ВН</v>
          </cell>
          <cell r="H1100" t="str">
            <v>1025095</v>
          </cell>
          <cell r="I1100">
            <v>37960</v>
          </cell>
          <cell r="J1100">
            <v>71000</v>
          </cell>
          <cell r="K1100" t="str">
            <v>Рубли РФ</v>
          </cell>
          <cell r="L1100" t="str">
            <v>по предъявлении</v>
          </cell>
          <cell r="M1100">
            <v>37960</v>
          </cell>
          <cell r="N1100">
            <v>0</v>
          </cell>
          <cell r="P1100">
            <v>71000</v>
          </cell>
          <cell r="Q1100">
            <v>1</v>
          </cell>
          <cell r="R1100">
            <v>71000</v>
          </cell>
          <cell r="S1100">
            <v>37960</v>
          </cell>
          <cell r="T1100" t="str">
            <v>1603</v>
          </cell>
          <cell r="U1100" t="str">
            <v>Сбербанк РФ</v>
          </cell>
          <cell r="V1100">
            <v>1.002113</v>
          </cell>
          <cell r="W1100">
            <v>71150</v>
          </cell>
          <cell r="X1100">
            <v>37960</v>
          </cell>
          <cell r="Y1100" t="str">
            <v>05/12-01</v>
          </cell>
          <cell r="Z1100" t="str">
            <v>ЗАО ИК «Нефтегазинвест»</v>
          </cell>
          <cell r="AA1100">
            <v>150</v>
          </cell>
          <cell r="AB1100">
            <v>0</v>
          </cell>
          <cell r="AC1100">
            <v>0.77112676056338025</v>
          </cell>
          <cell r="AD1100" t="str">
            <v>продан</v>
          </cell>
          <cell r="AF1100" t="str">
            <v/>
          </cell>
          <cell r="AG1100" t="str">
            <v/>
          </cell>
          <cell r="AI1100" t="str">
            <v/>
          </cell>
        </row>
        <row r="1101">
          <cell r="A1101">
            <v>1097</v>
          </cell>
          <cell r="B1101" t="str">
            <v>диск</v>
          </cell>
          <cell r="C1101" t="str">
            <v>51502</v>
          </cell>
          <cell r="D1101" t="str">
            <v>51502`810`7`0400`0000155</v>
          </cell>
          <cell r="E1101" t="str">
            <v>ИП Гаряева Наталья Владиславовна</v>
          </cell>
          <cell r="F1101" t="str">
            <v>прочие</v>
          </cell>
          <cell r="G1101" t="str">
            <v>--</v>
          </cell>
          <cell r="H1101" t="str">
            <v>0001201</v>
          </cell>
          <cell r="I1101">
            <v>37960</v>
          </cell>
          <cell r="J1101">
            <v>400800</v>
          </cell>
          <cell r="K1101" t="str">
            <v>Рубли РФ</v>
          </cell>
          <cell r="L1101" t="str">
            <v>по предъявлении, но не ранее 08.12.2003г.</v>
          </cell>
          <cell r="M1101">
            <v>37963</v>
          </cell>
          <cell r="N1101">
            <v>0.24333333333333332</v>
          </cell>
          <cell r="P1101">
            <v>400000</v>
          </cell>
          <cell r="Q1101">
            <v>0.99800399201596801</v>
          </cell>
          <cell r="R1101">
            <v>400000</v>
          </cell>
          <cell r="S1101">
            <v>37960</v>
          </cell>
          <cell r="T1101" t="str">
            <v>05/12-06</v>
          </cell>
          <cell r="U1101" t="str">
            <v>ИП Гаряева Наталья Владиславовна</v>
          </cell>
          <cell r="V1101">
            <v>1</v>
          </cell>
          <cell r="W1101">
            <v>400800</v>
          </cell>
          <cell r="X1101">
            <v>37963</v>
          </cell>
          <cell r="Y1101" t="str">
            <v>08/12-пред</v>
          </cell>
          <cell r="Z1101" t="str">
            <v>ИП Гаряева Наталья Владиславовна</v>
          </cell>
          <cell r="AA1101">
            <v>800</v>
          </cell>
          <cell r="AB1101">
            <v>0.24333333333333332</v>
          </cell>
          <cell r="AC1101">
            <v>0.24333333333333332</v>
          </cell>
          <cell r="AD1101" t="str">
            <v>предъявлен</v>
          </cell>
          <cell r="AF1101" t="str">
            <v/>
          </cell>
          <cell r="AG1101" t="str">
            <v/>
          </cell>
          <cell r="AI1101" t="str">
            <v/>
          </cell>
        </row>
        <row r="1102">
          <cell r="A1102">
            <v>1098</v>
          </cell>
          <cell r="B1102" t="str">
            <v>проц</v>
          </cell>
          <cell r="C1102" t="str">
            <v>51501</v>
          </cell>
          <cell r="D1102" t="str">
            <v>51501`810`0`0400`0000034</v>
          </cell>
          <cell r="E1102" t="str">
            <v>ЗАО «Компания «Уфаойл»</v>
          </cell>
          <cell r="F1102" t="str">
            <v>прочие</v>
          </cell>
          <cell r="G1102" t="str">
            <v>---</v>
          </cell>
          <cell r="H1102" t="str">
            <v>0001202</v>
          </cell>
          <cell r="I1102">
            <v>37963</v>
          </cell>
          <cell r="J1102">
            <v>10000000</v>
          </cell>
          <cell r="K1102" t="str">
            <v>Рубли РФ</v>
          </cell>
          <cell r="L1102" t="str">
            <v>по предъявлении</v>
          </cell>
          <cell r="M1102">
            <v>37963</v>
          </cell>
          <cell r="N1102">
            <v>0</v>
          </cell>
          <cell r="P1102">
            <v>10000000</v>
          </cell>
          <cell r="Q1102">
            <v>1</v>
          </cell>
          <cell r="R1102">
            <v>10000000</v>
          </cell>
          <cell r="S1102">
            <v>37963</v>
          </cell>
          <cell r="T1102" t="str">
            <v>08/12-07</v>
          </cell>
          <cell r="U1102" t="str">
            <v>ЗАО «Компания «Уфаойл»</v>
          </cell>
          <cell r="V1102">
            <v>1.0079560000000001</v>
          </cell>
          <cell r="W1102">
            <v>10079561.640000001</v>
          </cell>
          <cell r="X1102">
            <v>37985</v>
          </cell>
          <cell r="Y1102" t="str">
            <v>30/12-17</v>
          </cell>
          <cell r="Z1102" t="str">
            <v>ООО "Проф-Трейд"</v>
          </cell>
          <cell r="AA1102">
            <v>79561.640000000596</v>
          </cell>
          <cell r="AB1102">
            <v>0</v>
          </cell>
          <cell r="AC1102">
            <v>0.13199999363636461</v>
          </cell>
          <cell r="AD1102" t="str">
            <v>обменен</v>
          </cell>
          <cell r="AF1102" t="str">
            <v/>
          </cell>
          <cell r="AG1102" t="str">
            <v/>
          </cell>
          <cell r="AI1102" t="str">
            <v/>
          </cell>
        </row>
        <row r="1103">
          <cell r="A1103">
            <v>1099</v>
          </cell>
          <cell r="B1103" t="str">
            <v>проц</v>
          </cell>
          <cell r="C1103" t="str">
            <v>51501</v>
          </cell>
          <cell r="D1103" t="str">
            <v>51501`810`0`0400`0000034</v>
          </cell>
          <cell r="E1103" t="str">
            <v>ЗАО «Компания «Уфаойл»</v>
          </cell>
          <cell r="F1103" t="str">
            <v>прочие</v>
          </cell>
          <cell r="G1103" t="str">
            <v>---</v>
          </cell>
          <cell r="H1103" t="str">
            <v>0001203</v>
          </cell>
          <cell r="I1103">
            <v>37963</v>
          </cell>
          <cell r="J1103">
            <v>10000000</v>
          </cell>
          <cell r="K1103" t="str">
            <v>Рубли РФ</v>
          </cell>
          <cell r="L1103" t="str">
            <v>по предъявлении</v>
          </cell>
          <cell r="M1103">
            <v>37963</v>
          </cell>
          <cell r="N1103">
            <v>0</v>
          </cell>
          <cell r="P1103">
            <v>10000000</v>
          </cell>
          <cell r="Q1103">
            <v>1</v>
          </cell>
          <cell r="R1103">
            <v>10000000</v>
          </cell>
          <cell r="S1103">
            <v>37963</v>
          </cell>
          <cell r="T1103" t="str">
            <v>08/12-07</v>
          </cell>
          <cell r="U1103" t="str">
            <v>ЗАО «Компания «Уфаойл»</v>
          </cell>
          <cell r="V1103">
            <v>1.0079560000000001</v>
          </cell>
          <cell r="W1103">
            <v>10079561.640000001</v>
          </cell>
          <cell r="X1103">
            <v>37985</v>
          </cell>
          <cell r="Y1103" t="str">
            <v>30/12-17</v>
          </cell>
          <cell r="Z1103" t="str">
            <v>ООО "Проф-Трейд"</v>
          </cell>
          <cell r="AA1103">
            <v>79561.640000000596</v>
          </cell>
          <cell r="AB1103">
            <v>0</v>
          </cell>
          <cell r="AC1103">
            <v>0.13199999363636461</v>
          </cell>
          <cell r="AD1103" t="str">
            <v>обменен</v>
          </cell>
          <cell r="AF1103" t="str">
            <v/>
          </cell>
          <cell r="AG1103" t="str">
            <v/>
          </cell>
          <cell r="AI1103" t="str">
            <v/>
          </cell>
        </row>
        <row r="1104">
          <cell r="A1104">
            <v>1100</v>
          </cell>
          <cell r="B1104" t="str">
            <v>проц</v>
          </cell>
          <cell r="C1104" t="str">
            <v>51501</v>
          </cell>
          <cell r="D1104" t="str">
            <v>51501`810`0`0400`0000034</v>
          </cell>
          <cell r="E1104" t="str">
            <v>ЗАО «Компания «Уфаойл»</v>
          </cell>
          <cell r="F1104" t="str">
            <v>прочие</v>
          </cell>
          <cell r="G1104" t="str">
            <v>---</v>
          </cell>
          <cell r="H1104" t="str">
            <v>0001204</v>
          </cell>
          <cell r="I1104">
            <v>37963</v>
          </cell>
          <cell r="J1104">
            <v>5000000</v>
          </cell>
          <cell r="K1104" t="str">
            <v>Рубли РФ</v>
          </cell>
          <cell r="L1104" t="str">
            <v>по предъявлении</v>
          </cell>
          <cell r="M1104">
            <v>37963</v>
          </cell>
          <cell r="N1104">
            <v>0</v>
          </cell>
          <cell r="P1104">
            <v>5000000</v>
          </cell>
          <cell r="Q1104">
            <v>1</v>
          </cell>
          <cell r="R1104">
            <v>5000000</v>
          </cell>
          <cell r="S1104">
            <v>37963</v>
          </cell>
          <cell r="T1104" t="str">
            <v>08/12-07</v>
          </cell>
          <cell r="U1104" t="str">
            <v>ЗАО «Компания «Уфаойл»</v>
          </cell>
          <cell r="V1104">
            <v>1.041137</v>
          </cell>
          <cell r="W1104">
            <v>5205687.4000000004</v>
          </cell>
          <cell r="X1104">
            <v>38077</v>
          </cell>
          <cell r="Y1104" t="str">
            <v>31/03-05</v>
          </cell>
          <cell r="Z1104" t="str">
            <v>ЗАО «Компания «Уфаойл»</v>
          </cell>
          <cell r="AA1104">
            <v>205687.40000000037</v>
          </cell>
          <cell r="AB1104">
            <v>0</v>
          </cell>
          <cell r="AC1104">
            <v>0.1317121070175441</v>
          </cell>
          <cell r="AD1104" t="str">
            <v>предъявлен</v>
          </cell>
          <cell r="AF1104" t="str">
            <v/>
          </cell>
          <cell r="AG1104" t="str">
            <v/>
          </cell>
          <cell r="AI1104" t="str">
            <v/>
          </cell>
        </row>
        <row r="1105">
          <cell r="A1105">
            <v>1101</v>
          </cell>
          <cell r="B1105" t="str">
            <v>проц</v>
          </cell>
          <cell r="C1105" t="str">
            <v>51501</v>
          </cell>
          <cell r="D1105" t="str">
            <v>51501`810`0`0400`0000034</v>
          </cell>
          <cell r="E1105" t="str">
            <v>ЗАО «Компания «Уфаойл»</v>
          </cell>
          <cell r="F1105" t="str">
            <v>прочие</v>
          </cell>
          <cell r="G1105" t="str">
            <v>---</v>
          </cell>
          <cell r="H1105" t="str">
            <v>0001205</v>
          </cell>
          <cell r="I1105">
            <v>37963</v>
          </cell>
          <cell r="J1105">
            <v>5000000</v>
          </cell>
          <cell r="K1105" t="str">
            <v>Рубли РФ</v>
          </cell>
          <cell r="L1105" t="str">
            <v>по предъявлении</v>
          </cell>
          <cell r="M1105">
            <v>37963</v>
          </cell>
          <cell r="N1105">
            <v>0</v>
          </cell>
          <cell r="P1105">
            <v>5000000</v>
          </cell>
          <cell r="Q1105">
            <v>1</v>
          </cell>
          <cell r="R1105">
            <v>5000000</v>
          </cell>
          <cell r="S1105">
            <v>37963</v>
          </cell>
          <cell r="T1105" t="str">
            <v>08/12-07</v>
          </cell>
          <cell r="U1105" t="str">
            <v>ЗАО «Компания «Уфаойл»</v>
          </cell>
          <cell r="V1105">
            <v>1.041137</v>
          </cell>
          <cell r="W1105">
            <v>5205687.4000000004</v>
          </cell>
          <cell r="X1105">
            <v>38077</v>
          </cell>
          <cell r="Y1105" t="str">
            <v>31/03-05</v>
          </cell>
          <cell r="Z1105" t="str">
            <v>ЗАО «Компания «Уфаойл»</v>
          </cell>
          <cell r="AA1105">
            <v>205687.40000000037</v>
          </cell>
          <cell r="AB1105">
            <v>0</v>
          </cell>
          <cell r="AC1105">
            <v>0.1317121070175441</v>
          </cell>
          <cell r="AD1105" t="str">
            <v>предъявлен</v>
          </cell>
          <cell r="AF1105" t="str">
            <v/>
          </cell>
          <cell r="AG1105" t="str">
            <v/>
          </cell>
          <cell r="AI1105" t="str">
            <v/>
          </cell>
        </row>
        <row r="1106">
          <cell r="A1106">
            <v>1102</v>
          </cell>
          <cell r="B1106" t="str">
            <v>проц</v>
          </cell>
          <cell r="C1106" t="str">
            <v>51501</v>
          </cell>
          <cell r="D1106" t="str">
            <v>51501`810`0`0400`0000034</v>
          </cell>
          <cell r="E1106" t="str">
            <v>ЗАО «Компания «Уфаойл»</v>
          </cell>
          <cell r="F1106" t="str">
            <v>прочие</v>
          </cell>
          <cell r="G1106" t="str">
            <v>---</v>
          </cell>
          <cell r="H1106" t="str">
            <v>0001206</v>
          </cell>
          <cell r="I1106">
            <v>37965</v>
          </cell>
          <cell r="J1106">
            <v>10000000</v>
          </cell>
          <cell r="K1106" t="str">
            <v>Рубли РФ</v>
          </cell>
          <cell r="L1106" t="str">
            <v>по предъявлении</v>
          </cell>
          <cell r="M1106">
            <v>37965</v>
          </cell>
          <cell r="N1106">
            <v>0</v>
          </cell>
          <cell r="P1106">
            <v>10000000</v>
          </cell>
          <cell r="Q1106">
            <v>1</v>
          </cell>
          <cell r="R1106">
            <v>10000000</v>
          </cell>
          <cell r="S1106">
            <v>37965</v>
          </cell>
          <cell r="T1106" t="str">
            <v>10/12-07</v>
          </cell>
          <cell r="U1106" t="str">
            <v>ЗАО «Компания «Уфаойл»</v>
          </cell>
          <cell r="V1106">
            <v>1.007233</v>
          </cell>
          <cell r="W1106">
            <v>10072328.77</v>
          </cell>
          <cell r="X1106">
            <v>37985</v>
          </cell>
          <cell r="Y1106" t="str">
            <v>30/12-17</v>
          </cell>
          <cell r="Z1106" t="str">
            <v>ООО "Проф-Трейд"</v>
          </cell>
          <cell r="AA1106">
            <v>72328.769999999553</v>
          </cell>
          <cell r="AB1106">
            <v>0</v>
          </cell>
          <cell r="AC1106">
            <v>0.13200000524999916</v>
          </cell>
          <cell r="AD1106" t="str">
            <v>обменен</v>
          </cell>
          <cell r="AF1106" t="str">
            <v/>
          </cell>
          <cell r="AG1106" t="str">
            <v/>
          </cell>
          <cell r="AI1106" t="str">
            <v/>
          </cell>
        </row>
        <row r="1107">
          <cell r="A1107">
            <v>1103</v>
          </cell>
          <cell r="B1107" t="str">
            <v>проц</v>
          </cell>
          <cell r="C1107" t="str">
            <v>51501</v>
          </cell>
          <cell r="D1107" t="str">
            <v>51501`810`0`0400`0000034</v>
          </cell>
          <cell r="E1107" t="str">
            <v>ЗАО «Компания «Уфаойл»</v>
          </cell>
          <cell r="F1107" t="str">
            <v>прочие</v>
          </cell>
          <cell r="G1107" t="str">
            <v>---</v>
          </cell>
          <cell r="H1107" t="str">
            <v>0001207</v>
          </cell>
          <cell r="I1107">
            <v>37965</v>
          </cell>
          <cell r="J1107">
            <v>10000000</v>
          </cell>
          <cell r="K1107" t="str">
            <v>Рубли РФ</v>
          </cell>
          <cell r="L1107" t="str">
            <v>по предъявлении</v>
          </cell>
          <cell r="M1107">
            <v>37965</v>
          </cell>
          <cell r="N1107">
            <v>0</v>
          </cell>
          <cell r="P1107">
            <v>10000000</v>
          </cell>
          <cell r="Q1107">
            <v>1</v>
          </cell>
          <cell r="R1107">
            <v>10000000</v>
          </cell>
          <cell r="S1107">
            <v>37965</v>
          </cell>
          <cell r="T1107" t="str">
            <v>10/12-07</v>
          </cell>
          <cell r="U1107" t="str">
            <v>ЗАО «Компания «Уфаойл»</v>
          </cell>
          <cell r="V1107">
            <v>1.007233</v>
          </cell>
          <cell r="W1107">
            <v>10072328.77</v>
          </cell>
          <cell r="X1107">
            <v>37985</v>
          </cell>
          <cell r="Y1107" t="str">
            <v>30/12-17</v>
          </cell>
          <cell r="Z1107" t="str">
            <v>ООО "Проф-Трейд"</v>
          </cell>
          <cell r="AA1107">
            <v>72328.769999999553</v>
          </cell>
          <cell r="AB1107">
            <v>0</v>
          </cell>
          <cell r="AC1107">
            <v>0.13200000524999916</v>
          </cell>
          <cell r="AD1107" t="str">
            <v>обменен</v>
          </cell>
          <cell r="AF1107" t="str">
            <v/>
          </cell>
          <cell r="AG1107" t="str">
            <v/>
          </cell>
          <cell r="AI1107" t="str">
            <v/>
          </cell>
        </row>
        <row r="1108">
          <cell r="A1108">
            <v>1104</v>
          </cell>
          <cell r="B1108" t="str">
            <v>проц</v>
          </cell>
          <cell r="C1108" t="str">
            <v>51501</v>
          </cell>
          <cell r="D1108" t="str">
            <v>51501`810`0`0400`0000034</v>
          </cell>
          <cell r="E1108" t="str">
            <v>ЗАО «Компания «Уфаойл»</v>
          </cell>
          <cell r="F1108" t="str">
            <v>прочие</v>
          </cell>
          <cell r="G1108" t="str">
            <v>---</v>
          </cell>
          <cell r="H1108" t="str">
            <v>0001208</v>
          </cell>
          <cell r="I1108">
            <v>37965</v>
          </cell>
          <cell r="J1108">
            <v>5000000</v>
          </cell>
          <cell r="K1108" t="str">
            <v>Рубли РФ</v>
          </cell>
          <cell r="L1108" t="str">
            <v>по предъявлении</v>
          </cell>
          <cell r="M1108">
            <v>37965</v>
          </cell>
          <cell r="N1108">
            <v>0</v>
          </cell>
          <cell r="P1108">
            <v>5000000</v>
          </cell>
          <cell r="Q1108">
            <v>1</v>
          </cell>
          <cell r="R1108">
            <v>5000000</v>
          </cell>
          <cell r="S1108">
            <v>37965</v>
          </cell>
          <cell r="T1108" t="str">
            <v>10/12-07</v>
          </cell>
          <cell r="U1108" t="str">
            <v>ЗАО «Компания «Уфаойл»</v>
          </cell>
          <cell r="V1108">
            <v>1.0404139999999999</v>
          </cell>
          <cell r="W1108">
            <v>5202070.96</v>
          </cell>
          <cell r="X1108">
            <v>38077</v>
          </cell>
          <cell r="Y1108" t="str">
            <v>31/03-05</v>
          </cell>
          <cell r="Z1108" t="str">
            <v>ЗАО «Компания «Уфаойл»</v>
          </cell>
          <cell r="AA1108">
            <v>202070.95999999996</v>
          </cell>
          <cell r="AB1108">
            <v>0</v>
          </cell>
          <cell r="AC1108">
            <v>0.13170696499999998</v>
          </cell>
          <cell r="AD1108" t="str">
            <v>предъявлен</v>
          </cell>
          <cell r="AF1108" t="str">
            <v/>
          </cell>
          <cell r="AG1108" t="str">
            <v/>
          </cell>
          <cell r="AI1108" t="str">
            <v/>
          </cell>
        </row>
        <row r="1109">
          <cell r="A1109">
            <v>1105</v>
          </cell>
          <cell r="B1109" t="str">
            <v>проц</v>
          </cell>
          <cell r="C1109" t="str">
            <v>51501</v>
          </cell>
          <cell r="D1109" t="str">
            <v>51501`810`0`0400`0000034</v>
          </cell>
          <cell r="E1109" t="str">
            <v>ЗАО «Компания «Уфаойл»</v>
          </cell>
          <cell r="F1109" t="str">
            <v>прочие</v>
          </cell>
          <cell r="G1109" t="str">
            <v>---</v>
          </cell>
          <cell r="H1109" t="str">
            <v>0001209</v>
          </cell>
          <cell r="I1109">
            <v>37965</v>
          </cell>
          <cell r="J1109">
            <v>5000000</v>
          </cell>
          <cell r="K1109" t="str">
            <v>Рубли РФ</v>
          </cell>
          <cell r="L1109" t="str">
            <v>по предъявлении</v>
          </cell>
          <cell r="M1109">
            <v>37965</v>
          </cell>
          <cell r="N1109">
            <v>0</v>
          </cell>
          <cell r="P1109">
            <v>5000000</v>
          </cell>
          <cell r="Q1109">
            <v>1</v>
          </cell>
          <cell r="R1109">
            <v>5000000</v>
          </cell>
          <cell r="S1109">
            <v>37965</v>
          </cell>
          <cell r="T1109" t="str">
            <v>10/12-07</v>
          </cell>
          <cell r="U1109" t="str">
            <v>ЗАО «Компания «Уфаойл»</v>
          </cell>
          <cell r="V1109">
            <v>1.0404139999999999</v>
          </cell>
          <cell r="W1109">
            <v>5202070.97</v>
          </cell>
          <cell r="X1109">
            <v>38077</v>
          </cell>
          <cell r="Y1109" t="str">
            <v>31/03-05</v>
          </cell>
          <cell r="Z1109" t="str">
            <v>ЗАО «Компания «Уфаойл»</v>
          </cell>
          <cell r="AA1109">
            <v>202070.96999999974</v>
          </cell>
          <cell r="AB1109">
            <v>0</v>
          </cell>
          <cell r="AC1109">
            <v>0.13170697151785696</v>
          </cell>
          <cell r="AD1109" t="str">
            <v>предъявлен</v>
          </cell>
          <cell r="AF1109" t="str">
            <v/>
          </cell>
          <cell r="AG1109" t="str">
            <v/>
          </cell>
          <cell r="AI1109" t="str">
            <v/>
          </cell>
        </row>
        <row r="1110">
          <cell r="A1110">
            <v>1106</v>
          </cell>
          <cell r="B1110" t="str">
            <v>диск</v>
          </cell>
          <cell r="C1110" t="str">
            <v>51401</v>
          </cell>
          <cell r="D1110" t="str">
            <v>51401`810`2`0400`0000002</v>
          </cell>
          <cell r="E1110" t="str">
            <v>Сбербанк РФ</v>
          </cell>
          <cell r="F1110" t="str">
            <v>банк</v>
          </cell>
          <cell r="G1110" t="str">
            <v>ВН</v>
          </cell>
          <cell r="H1110" t="str">
            <v>1025112</v>
          </cell>
          <cell r="I1110">
            <v>37963</v>
          </cell>
          <cell r="J1110">
            <v>100000</v>
          </cell>
          <cell r="K1110" t="str">
            <v>Рубли РФ</v>
          </cell>
          <cell r="L1110" t="str">
            <v>по предъявлении</v>
          </cell>
          <cell r="M1110">
            <v>37963</v>
          </cell>
          <cell r="N1110">
            <v>0</v>
          </cell>
          <cell r="P1110">
            <v>100000</v>
          </cell>
          <cell r="Q1110">
            <v>1</v>
          </cell>
          <cell r="R1110">
            <v>100000</v>
          </cell>
          <cell r="S1110">
            <v>37963</v>
          </cell>
          <cell r="T1110" t="str">
            <v>1608</v>
          </cell>
          <cell r="U1110" t="str">
            <v>Сбербанк РФ</v>
          </cell>
          <cell r="V1110">
            <v>1.0115000000000001</v>
          </cell>
          <cell r="W1110">
            <v>101150</v>
          </cell>
          <cell r="X1110">
            <v>37963</v>
          </cell>
          <cell r="Y1110" t="str">
            <v>08/12-01</v>
          </cell>
          <cell r="Z1110" t="str">
            <v>ФГУП "СУ №609 при Спецстрое России"</v>
          </cell>
          <cell r="AA1110">
            <v>1150</v>
          </cell>
          <cell r="AB1110">
            <v>0</v>
          </cell>
          <cell r="AC1110">
            <v>4.1974999999999998</v>
          </cell>
          <cell r="AD1110" t="str">
            <v>продан</v>
          </cell>
          <cell r="AF1110" t="str">
            <v/>
          </cell>
          <cell r="AG1110" t="str">
            <v/>
          </cell>
          <cell r="AI1110" t="str">
            <v/>
          </cell>
        </row>
        <row r="1111">
          <cell r="A1111">
            <v>1107</v>
          </cell>
          <cell r="B1111" t="str">
            <v>диск</v>
          </cell>
          <cell r="C1111" t="str">
            <v>51504</v>
          </cell>
          <cell r="D1111" t="str">
            <v>51504`810`2`0400`0000019</v>
          </cell>
          <cell r="E1111" t="str">
            <v>ООО фирма «Авеста»</v>
          </cell>
          <cell r="F1111" t="str">
            <v>прочие</v>
          </cell>
          <cell r="G1111" t="str">
            <v>---</v>
          </cell>
          <cell r="H1111" t="str">
            <v>0001201</v>
          </cell>
          <cell r="I1111">
            <v>37959</v>
          </cell>
          <cell r="J1111">
            <v>530000</v>
          </cell>
          <cell r="K1111" t="str">
            <v>Рубли РФ</v>
          </cell>
          <cell r="L1111" t="str">
            <v>по предъявлении, но не ранее 04.03.2004г.</v>
          </cell>
          <cell r="M1111">
            <v>38050</v>
          </cell>
          <cell r="N1111">
            <v>0.24065934065934064</v>
          </cell>
          <cell r="P1111">
            <v>500000</v>
          </cell>
          <cell r="Q1111">
            <v>0.94339622641509435</v>
          </cell>
          <cell r="R1111">
            <v>500000</v>
          </cell>
          <cell r="S1111">
            <v>37959</v>
          </cell>
          <cell r="T1111" t="str">
            <v>04/12-03</v>
          </cell>
          <cell r="U1111" t="str">
            <v>ЧП Мусин Рафаиль Ахняфович</v>
          </cell>
          <cell r="V1111">
            <v>0.96226400000000001</v>
          </cell>
          <cell r="W1111">
            <v>510000</v>
          </cell>
          <cell r="X1111">
            <v>38044</v>
          </cell>
          <cell r="Y1111" t="str">
            <v>27/02-07</v>
          </cell>
          <cell r="Z1111" t="str">
            <v>ООО "Проф-Трейд"</v>
          </cell>
          <cell r="AA1111">
            <v>10000</v>
          </cell>
          <cell r="AB1111">
            <v>0.24065934065934064</v>
          </cell>
          <cell r="AC1111">
            <v>8.5882352941176465E-2</v>
          </cell>
          <cell r="AD1111" t="str">
            <v>продан</v>
          </cell>
          <cell r="AF1111" t="str">
            <v/>
          </cell>
          <cell r="AG1111" t="str">
            <v/>
          </cell>
          <cell r="AI1111" t="str">
            <v/>
          </cell>
        </row>
        <row r="1112">
          <cell r="A1112">
            <v>1108</v>
          </cell>
          <cell r="B1112" t="str">
            <v>диск</v>
          </cell>
          <cell r="C1112" t="str">
            <v>51504</v>
          </cell>
          <cell r="D1112" t="str">
            <v>51504`810`2`0400`0000019</v>
          </cell>
          <cell r="E1112" t="str">
            <v>ООО фирма «Авеста»</v>
          </cell>
          <cell r="F1112" t="str">
            <v>прочие</v>
          </cell>
          <cell r="G1112" t="str">
            <v>---</v>
          </cell>
          <cell r="H1112" t="str">
            <v>0001202</v>
          </cell>
          <cell r="I1112">
            <v>37959</v>
          </cell>
          <cell r="J1112">
            <v>530000</v>
          </cell>
          <cell r="K1112" t="str">
            <v>Рубли РФ</v>
          </cell>
          <cell r="L1112" t="str">
            <v>по предъявлении, но не ранее 04.03.2004г.</v>
          </cell>
          <cell r="M1112">
            <v>38050</v>
          </cell>
          <cell r="N1112">
            <v>0.24065934065934064</v>
          </cell>
          <cell r="P1112">
            <v>500000</v>
          </cell>
          <cell r="Q1112">
            <v>0.94339622641509435</v>
          </cell>
          <cell r="R1112">
            <v>500000</v>
          </cell>
          <cell r="S1112">
            <v>37959</v>
          </cell>
          <cell r="T1112" t="str">
            <v>04/12-03</v>
          </cell>
          <cell r="U1112" t="str">
            <v>ЧП Мусин Рафаиль Ахняфович</v>
          </cell>
          <cell r="V1112">
            <v>0.96226400000000001</v>
          </cell>
          <cell r="W1112">
            <v>510000</v>
          </cell>
          <cell r="X1112">
            <v>38044</v>
          </cell>
          <cell r="Y1112" t="str">
            <v>27/02-07</v>
          </cell>
          <cell r="Z1112" t="str">
            <v>ООО "Проф-Трейд"</v>
          </cell>
          <cell r="AA1112">
            <v>10000</v>
          </cell>
          <cell r="AB1112">
            <v>0.24065934065934064</v>
          </cell>
          <cell r="AC1112">
            <v>8.5882352941176465E-2</v>
          </cell>
          <cell r="AD1112" t="str">
            <v>продан</v>
          </cell>
          <cell r="AF1112" t="str">
            <v/>
          </cell>
          <cell r="AG1112" t="str">
            <v/>
          </cell>
          <cell r="AI1112" t="str">
            <v/>
          </cell>
        </row>
        <row r="1113">
          <cell r="A1113">
            <v>1109</v>
          </cell>
          <cell r="B1113" t="str">
            <v>диск</v>
          </cell>
          <cell r="C1113" t="str">
            <v>51504</v>
          </cell>
          <cell r="D1113" t="str">
            <v>51504`810`2`0400`0000019</v>
          </cell>
          <cell r="E1113" t="str">
            <v>ООО фирма «Авеста»</v>
          </cell>
          <cell r="F1113" t="str">
            <v>прочие</v>
          </cell>
          <cell r="G1113" t="str">
            <v>---</v>
          </cell>
          <cell r="H1113" t="str">
            <v>0001203</v>
          </cell>
          <cell r="I1113">
            <v>37959</v>
          </cell>
          <cell r="J1113">
            <v>530000</v>
          </cell>
          <cell r="K1113" t="str">
            <v>Рубли РФ</v>
          </cell>
          <cell r="L1113" t="str">
            <v>по предъявлении, но не ранее 04.03.2004г.</v>
          </cell>
          <cell r="M1113">
            <v>38050</v>
          </cell>
          <cell r="N1113">
            <v>0.24065934065934064</v>
          </cell>
          <cell r="P1113">
            <v>500000</v>
          </cell>
          <cell r="Q1113">
            <v>0.94339622641509435</v>
          </cell>
          <cell r="R1113">
            <v>500000</v>
          </cell>
          <cell r="S1113">
            <v>37959</v>
          </cell>
          <cell r="T1113" t="str">
            <v>04/12-03</v>
          </cell>
          <cell r="U1113" t="str">
            <v>ЧП Мусин Рафаиль Ахняфович</v>
          </cell>
          <cell r="V1113">
            <v>0.96226400000000001</v>
          </cell>
          <cell r="W1113">
            <v>510000</v>
          </cell>
          <cell r="X1113">
            <v>38050</v>
          </cell>
          <cell r="Y1113" t="str">
            <v>04/03-08</v>
          </cell>
          <cell r="Z1113" t="str">
            <v>ООО "Проф-Трейд"</v>
          </cell>
          <cell r="AA1113">
            <v>10000</v>
          </cell>
          <cell r="AB1113">
            <v>0.24065934065934064</v>
          </cell>
          <cell r="AC1113">
            <v>8.0219780219780212E-2</v>
          </cell>
          <cell r="AD1113" t="str">
            <v>продан</v>
          </cell>
          <cell r="AF1113" t="str">
            <v/>
          </cell>
          <cell r="AG1113" t="str">
            <v/>
          </cell>
          <cell r="AI1113" t="str">
            <v/>
          </cell>
        </row>
        <row r="1114">
          <cell r="A1114">
            <v>1110</v>
          </cell>
          <cell r="B1114" t="str">
            <v>диск</v>
          </cell>
          <cell r="C1114" t="str">
            <v>51504</v>
          </cell>
          <cell r="D1114" t="str">
            <v>51504`810`2`0400`0000019</v>
          </cell>
          <cell r="E1114" t="str">
            <v>ООО фирма «Авеста»</v>
          </cell>
          <cell r="F1114" t="str">
            <v>прочие</v>
          </cell>
          <cell r="G1114" t="str">
            <v>---</v>
          </cell>
          <cell r="H1114" t="str">
            <v>0001204</v>
          </cell>
          <cell r="I1114">
            <v>37959</v>
          </cell>
          <cell r="J1114">
            <v>530000</v>
          </cell>
          <cell r="K1114" t="str">
            <v>Рубли РФ</v>
          </cell>
          <cell r="L1114" t="str">
            <v>по предъявлении, но не ранее 04.03.2004г.</v>
          </cell>
          <cell r="M1114">
            <v>38050</v>
          </cell>
          <cell r="N1114">
            <v>0.24065934065934064</v>
          </cell>
          <cell r="P1114">
            <v>500000</v>
          </cell>
          <cell r="Q1114">
            <v>0.94339622641509435</v>
          </cell>
          <cell r="R1114">
            <v>500000</v>
          </cell>
          <cell r="S1114">
            <v>37959</v>
          </cell>
          <cell r="T1114" t="str">
            <v>04/12-03</v>
          </cell>
          <cell r="U1114" t="str">
            <v>ЧП Мусин Рафаиль Ахняфович</v>
          </cell>
          <cell r="V1114">
            <v>0.96226400000000001</v>
          </cell>
          <cell r="W1114">
            <v>510000</v>
          </cell>
          <cell r="X1114">
            <v>38050</v>
          </cell>
          <cell r="Y1114" t="str">
            <v>04/03-08</v>
          </cell>
          <cell r="Z1114" t="str">
            <v>ООО "Проф-Трейд"</v>
          </cell>
          <cell r="AA1114">
            <v>10000</v>
          </cell>
          <cell r="AB1114">
            <v>0.24065934065934064</v>
          </cell>
          <cell r="AC1114">
            <v>8.0219780219780212E-2</v>
          </cell>
          <cell r="AD1114" t="str">
            <v>продан</v>
          </cell>
          <cell r="AF1114" t="str">
            <v/>
          </cell>
          <cell r="AG1114" t="str">
            <v/>
          </cell>
          <cell r="AI1114" t="str">
            <v/>
          </cell>
        </row>
        <row r="1115">
          <cell r="A1115">
            <v>1111</v>
          </cell>
          <cell r="B1115" t="str">
            <v>диск</v>
          </cell>
          <cell r="C1115" t="str">
            <v>51401</v>
          </cell>
          <cell r="D1115" t="str">
            <v>51401`810`1`0400`0000005</v>
          </cell>
          <cell r="E1115" t="str">
            <v>ОАО «УралСиб»</v>
          </cell>
          <cell r="F1115" t="str">
            <v>банк</v>
          </cell>
          <cell r="G1115" t="str">
            <v>0009</v>
          </cell>
          <cell r="H1115" t="str">
            <v>0135138</v>
          </cell>
          <cell r="I1115">
            <v>37960</v>
          </cell>
          <cell r="J1115">
            <v>60000</v>
          </cell>
          <cell r="K1115" t="str">
            <v>Рубли РФ</v>
          </cell>
          <cell r="L1115" t="str">
            <v>по предъявлении</v>
          </cell>
          <cell r="M1115">
            <v>37960</v>
          </cell>
          <cell r="N1115">
            <v>0</v>
          </cell>
          <cell r="P1115">
            <v>59700</v>
          </cell>
          <cell r="Q1115">
            <v>0.995</v>
          </cell>
          <cell r="R1115">
            <v>59700</v>
          </cell>
          <cell r="S1115">
            <v>37970</v>
          </cell>
          <cell r="T1115" t="str">
            <v>15/12-01</v>
          </cell>
          <cell r="U1115" t="str">
            <v>ООО "УралТоргИнвест"</v>
          </cell>
          <cell r="V1115">
            <v>1</v>
          </cell>
          <cell r="W1115">
            <v>60000</v>
          </cell>
          <cell r="X1115">
            <v>37970</v>
          </cell>
          <cell r="Y1115" t="str">
            <v>15/12-пред</v>
          </cell>
          <cell r="Z1115" t="str">
            <v>ОАО "Уралсиб"</v>
          </cell>
          <cell r="AA1115">
            <v>300</v>
          </cell>
          <cell r="AB1115">
            <v>1.8341708542713568</v>
          </cell>
          <cell r="AC1115">
            <v>1.8341708542713568</v>
          </cell>
          <cell r="AD1115" t="str">
            <v>предъявлен</v>
          </cell>
          <cell r="AF1115" t="str">
            <v/>
          </cell>
          <cell r="AG1115" t="str">
            <v/>
          </cell>
          <cell r="AI1115" t="str">
            <v/>
          </cell>
        </row>
        <row r="1116">
          <cell r="A1116">
            <v>1112</v>
          </cell>
          <cell r="B1116" t="str">
            <v>диск</v>
          </cell>
          <cell r="C1116" t="str">
            <v>51503</v>
          </cell>
          <cell r="D1116" t="str">
            <v>51503`810`2`0400`0000010</v>
          </cell>
          <cell r="E1116" t="str">
            <v>ООО фирма «Авеста»</v>
          </cell>
          <cell r="F1116" t="str">
            <v>прочие</v>
          </cell>
          <cell r="G1116" t="str">
            <v>---</v>
          </cell>
          <cell r="H1116" t="str">
            <v>0012001</v>
          </cell>
          <cell r="I1116">
            <v>37958</v>
          </cell>
          <cell r="J1116">
            <v>551226.5</v>
          </cell>
          <cell r="K1116" t="str">
            <v>Рубли РФ</v>
          </cell>
          <cell r="L1116" t="str">
            <v>по предъявлении, но не ранее 03.03.2004г.</v>
          </cell>
          <cell r="M1116">
            <v>38049</v>
          </cell>
          <cell r="N1116">
            <v>0.24065934065934064</v>
          </cell>
          <cell r="P1116">
            <v>520025</v>
          </cell>
          <cell r="Q1116">
            <v>0.94339622641509435</v>
          </cell>
          <cell r="R1116">
            <v>520025</v>
          </cell>
          <cell r="S1116">
            <v>37958</v>
          </cell>
          <cell r="T1116" t="str">
            <v>03/12-08</v>
          </cell>
          <cell r="U1116" t="str">
            <v>ЧП Мусин Рафаиль Ахняфович</v>
          </cell>
          <cell r="V1116">
            <v>0.95242199999999999</v>
          </cell>
          <cell r="W1116">
            <v>525000</v>
          </cell>
          <cell r="X1116">
            <v>37986</v>
          </cell>
          <cell r="Y1116" t="str">
            <v>31/12-08</v>
          </cell>
          <cell r="Z1116" t="str">
            <v>ЧП Мусин Рафаиль Ахняфович</v>
          </cell>
          <cell r="AA1116">
            <v>4975</v>
          </cell>
          <cell r="AB1116">
            <v>0.24065934065934064</v>
          </cell>
          <cell r="AC1116">
            <v>0.12471069385400428</v>
          </cell>
          <cell r="AD1116" t="str">
            <v>обменен</v>
          </cell>
          <cell r="AF1116" t="str">
            <v/>
          </cell>
          <cell r="AG1116" t="str">
            <v/>
          </cell>
          <cell r="AI1116" t="str">
            <v/>
          </cell>
        </row>
        <row r="1117">
          <cell r="A1117">
            <v>1113</v>
          </cell>
          <cell r="B1117" t="str">
            <v>диск</v>
          </cell>
          <cell r="C1117" t="str">
            <v>51503</v>
          </cell>
          <cell r="D1117" t="str">
            <v>51503`810`2`0400`0000010</v>
          </cell>
          <cell r="E1117" t="str">
            <v>ООО фирма «Авеста»</v>
          </cell>
          <cell r="F1117" t="str">
            <v>прочие</v>
          </cell>
          <cell r="G1117" t="str">
            <v>---</v>
          </cell>
          <cell r="H1117" t="str">
            <v>0012002</v>
          </cell>
          <cell r="I1117">
            <v>37958</v>
          </cell>
          <cell r="J1117">
            <v>551226.5</v>
          </cell>
          <cell r="K1117" t="str">
            <v>Рубли РФ</v>
          </cell>
          <cell r="L1117" t="str">
            <v>по предъявлении, но не ранее 03.03.2004г.</v>
          </cell>
          <cell r="M1117">
            <v>38049</v>
          </cell>
          <cell r="N1117">
            <v>0.24065934065934064</v>
          </cell>
          <cell r="P1117">
            <v>520025</v>
          </cell>
          <cell r="Q1117">
            <v>0.94339622641509435</v>
          </cell>
          <cell r="R1117">
            <v>520025</v>
          </cell>
          <cell r="S1117">
            <v>37958</v>
          </cell>
          <cell r="T1117" t="str">
            <v>03/12-08</v>
          </cell>
          <cell r="U1117" t="str">
            <v>ЧП Мусин Рафаиль Ахняфович</v>
          </cell>
          <cell r="V1117">
            <v>0.95242199999999999</v>
          </cell>
          <cell r="W1117">
            <v>525000</v>
          </cell>
          <cell r="X1117">
            <v>37986</v>
          </cell>
          <cell r="Y1117" t="str">
            <v>31/12-08</v>
          </cell>
          <cell r="Z1117" t="str">
            <v>ЧП Мусин Рафаиль Ахняфович</v>
          </cell>
          <cell r="AA1117">
            <v>4975</v>
          </cell>
          <cell r="AB1117">
            <v>0.24065934065934064</v>
          </cell>
          <cell r="AC1117">
            <v>0.12471069385400428</v>
          </cell>
          <cell r="AD1117" t="str">
            <v>обменен</v>
          </cell>
          <cell r="AF1117" t="str">
            <v/>
          </cell>
          <cell r="AG1117" t="str">
            <v/>
          </cell>
          <cell r="AI1117" t="str">
            <v/>
          </cell>
        </row>
        <row r="1118">
          <cell r="A1118">
            <v>1114</v>
          </cell>
          <cell r="B1118" t="str">
            <v>диск</v>
          </cell>
          <cell r="C1118" t="str">
            <v>51502</v>
          </cell>
          <cell r="D1118" t="str">
            <v>51502`810`9`0400`0000036</v>
          </cell>
          <cell r="E1118" t="str">
            <v>ООО НМК "НУМИК"</v>
          </cell>
          <cell r="F1118" t="str">
            <v>прочие</v>
          </cell>
          <cell r="G1118" t="str">
            <v>---</v>
          </cell>
          <cell r="H1118" t="str">
            <v>0001201</v>
          </cell>
          <cell r="I1118">
            <v>37970</v>
          </cell>
          <cell r="J1118">
            <v>20010410.960000001</v>
          </cell>
          <cell r="K1118" t="str">
            <v>Рубли РФ</v>
          </cell>
          <cell r="L1118" t="str">
            <v>по предъявлении, но не ранее 16.12.2003г.</v>
          </cell>
          <cell r="M1118">
            <v>37971</v>
          </cell>
          <cell r="N1118">
            <v>0.19000002000001631</v>
          </cell>
          <cell r="P1118">
            <v>20000000</v>
          </cell>
          <cell r="Q1118">
            <v>0.99947972282924069</v>
          </cell>
          <cell r="R1118">
            <v>20000000</v>
          </cell>
          <cell r="S1118">
            <v>37970</v>
          </cell>
          <cell r="T1118" t="str">
            <v>15/12-06</v>
          </cell>
          <cell r="U1118" t="str">
            <v>ООО "НУМИК"</v>
          </cell>
          <cell r="V1118">
            <v>1</v>
          </cell>
          <cell r="W1118">
            <v>20010410.960000001</v>
          </cell>
          <cell r="X1118">
            <v>37971</v>
          </cell>
          <cell r="Y1118" t="str">
            <v>16/12-пред</v>
          </cell>
          <cell r="Z1118" t="str">
            <v>ООО НМК "НУМИК"</v>
          </cell>
          <cell r="AA1118">
            <v>10410.960000000894</v>
          </cell>
          <cell r="AB1118">
            <v>0.19000002000001631</v>
          </cell>
          <cell r="AC1118">
            <v>0.19000002000001631</v>
          </cell>
          <cell r="AD1118" t="str">
            <v>предъявлен</v>
          </cell>
          <cell r="AF1118" t="str">
            <v/>
          </cell>
          <cell r="AG1118" t="str">
            <v/>
          </cell>
          <cell r="AI1118" t="str">
            <v/>
          </cell>
        </row>
        <row r="1119">
          <cell r="A1119">
            <v>1115</v>
          </cell>
          <cell r="B1119" t="str">
            <v>диск</v>
          </cell>
          <cell r="C1119" t="str">
            <v>51403</v>
          </cell>
          <cell r="D1119" t="str">
            <v>51403`810`8`0400`0000002</v>
          </cell>
          <cell r="E1119" t="str">
            <v>АКБ «Башкомснаббанк»</v>
          </cell>
          <cell r="F1119" t="str">
            <v>банк</v>
          </cell>
          <cell r="G1119" t="str">
            <v>2001</v>
          </cell>
          <cell r="H1119" t="str">
            <v>000786</v>
          </cell>
          <cell r="I1119">
            <v>37966</v>
          </cell>
          <cell r="J1119">
            <v>15962737</v>
          </cell>
          <cell r="K1119" t="str">
            <v>Рубли РФ</v>
          </cell>
          <cell r="L1119" t="str">
            <v>по предъявлении, но не ранее 11.03.2004г.</v>
          </cell>
          <cell r="M1119">
            <v>38057</v>
          </cell>
          <cell r="N1119">
            <v>0.11995061291526114</v>
          </cell>
          <cell r="P1119">
            <v>15499225</v>
          </cell>
          <cell r="Q1119">
            <v>0.97096287434917961</v>
          </cell>
          <cell r="R1119">
            <v>15499225</v>
          </cell>
          <cell r="S1119">
            <v>37966</v>
          </cell>
          <cell r="T1119" t="str">
            <v>15/12-071</v>
          </cell>
          <cell r="U1119" t="str">
            <v>ОАО АКБ «Башкомснаббанк»</v>
          </cell>
          <cell r="V1119">
            <v>0.97101099999999996</v>
          </cell>
          <cell r="W1119">
            <v>15500000</v>
          </cell>
          <cell r="X1119">
            <v>37970</v>
          </cell>
          <cell r="Y1119" t="str">
            <v>04/297</v>
          </cell>
          <cell r="Z1119" t="str">
            <v>ООО "Оксстрой"</v>
          </cell>
          <cell r="AA1119">
            <v>775</v>
          </cell>
          <cell r="AB1119">
            <v>0.11995061291526114</v>
          </cell>
          <cell r="AC1119">
            <v>4.5627281364068201E-3</v>
          </cell>
          <cell r="AD1119" t="str">
            <v>продан</v>
          </cell>
          <cell r="AF1119" t="str">
            <v/>
          </cell>
          <cell r="AG1119" t="str">
            <v/>
          </cell>
          <cell r="AI1119" t="str">
            <v/>
          </cell>
        </row>
        <row r="1120">
          <cell r="A1120">
            <v>1116</v>
          </cell>
          <cell r="B1120" t="str">
            <v>диск</v>
          </cell>
          <cell r="C1120" t="str">
            <v>51403</v>
          </cell>
          <cell r="D1120" t="str">
            <v>51403`810`8`0400`0000002</v>
          </cell>
          <cell r="E1120" t="str">
            <v>АКБ «Башкомснаббанк»</v>
          </cell>
          <cell r="F1120" t="str">
            <v>банк</v>
          </cell>
          <cell r="G1120" t="str">
            <v>2001</v>
          </cell>
          <cell r="H1120" t="str">
            <v>000787</v>
          </cell>
          <cell r="I1120">
            <v>37966</v>
          </cell>
          <cell r="J1120">
            <v>18022445</v>
          </cell>
          <cell r="K1120" t="str">
            <v>Рубли РФ</v>
          </cell>
          <cell r="L1120" t="str">
            <v>по предъявлении, но не ранее 11.03.2004г.</v>
          </cell>
          <cell r="M1120">
            <v>38057</v>
          </cell>
          <cell r="N1120">
            <v>0.11995061291526114</v>
          </cell>
          <cell r="P1120">
            <v>17499125</v>
          </cell>
          <cell r="Q1120">
            <v>0.97096287434917961</v>
          </cell>
          <cell r="R1120">
            <v>17499125</v>
          </cell>
          <cell r="S1120">
            <v>37966</v>
          </cell>
          <cell r="T1120" t="str">
            <v>15/12-071</v>
          </cell>
          <cell r="U1120" t="str">
            <v>ОАО АКБ «Башкомснаббанк»</v>
          </cell>
          <cell r="V1120">
            <v>0.97101099999999996</v>
          </cell>
          <cell r="W1120">
            <v>17500000</v>
          </cell>
          <cell r="X1120">
            <v>37970</v>
          </cell>
          <cell r="Y1120" t="str">
            <v>04/298</v>
          </cell>
          <cell r="Z1120" t="str">
            <v>ООО "ВЕСТКРАФТ"</v>
          </cell>
          <cell r="AA1120">
            <v>875</v>
          </cell>
          <cell r="AB1120">
            <v>0.11995061291526114</v>
          </cell>
          <cell r="AC1120">
            <v>4.5627281364068201E-3</v>
          </cell>
          <cell r="AD1120" t="str">
            <v>продан</v>
          </cell>
          <cell r="AF1120" t="str">
            <v/>
          </cell>
          <cell r="AG1120" t="str">
            <v/>
          </cell>
          <cell r="AI1120" t="str">
            <v/>
          </cell>
        </row>
        <row r="1121">
          <cell r="A1121">
            <v>1117</v>
          </cell>
          <cell r="B1121" t="str">
            <v>диск</v>
          </cell>
          <cell r="C1121" t="str">
            <v>51401</v>
          </cell>
          <cell r="D1121" t="str">
            <v>51401`810`2`0400`0000002</v>
          </cell>
          <cell r="E1121" t="str">
            <v>Сбербанк РФ</v>
          </cell>
          <cell r="F1121" t="str">
            <v>банк</v>
          </cell>
          <cell r="G1121" t="str">
            <v>ВН</v>
          </cell>
          <cell r="H1121">
            <v>1022042</v>
          </cell>
          <cell r="I1121">
            <v>37957</v>
          </cell>
          <cell r="J1121">
            <v>30000</v>
          </cell>
          <cell r="K1121" t="str">
            <v>Рубли РФ</v>
          </cell>
          <cell r="L1121" t="str">
            <v>по предъявлении</v>
          </cell>
          <cell r="M1121">
            <v>37957</v>
          </cell>
          <cell r="N1121">
            <v>0</v>
          </cell>
          <cell r="P1121">
            <v>30000</v>
          </cell>
          <cell r="Q1121">
            <v>1</v>
          </cell>
          <cell r="R1121">
            <v>30000</v>
          </cell>
          <cell r="S1121">
            <v>37971</v>
          </cell>
          <cell r="T1121" t="str">
            <v>16/12-06</v>
          </cell>
          <cell r="U1121" t="str">
            <v>Филиал ООО «Аккорд-Инвест» в г.Уфа</v>
          </cell>
          <cell r="V1121">
            <v>1</v>
          </cell>
          <cell r="W1121">
            <v>30000</v>
          </cell>
          <cell r="X1121">
            <v>37972</v>
          </cell>
          <cell r="Y1121" t="str">
            <v>17/12-пред</v>
          </cell>
          <cell r="Z1121" t="str">
            <v>Сбербанк РФ</v>
          </cell>
          <cell r="AA1121">
            <v>0</v>
          </cell>
          <cell r="AB1121">
            <v>0</v>
          </cell>
          <cell r="AC1121">
            <v>0</v>
          </cell>
          <cell r="AD1121" t="str">
            <v>предъявлен</v>
          </cell>
          <cell r="AF1121" t="str">
            <v/>
          </cell>
          <cell r="AG1121" t="str">
            <v/>
          </cell>
          <cell r="AI1121" t="str">
            <v/>
          </cell>
        </row>
        <row r="1122">
          <cell r="A1122">
            <v>1118</v>
          </cell>
          <cell r="B1122" t="str">
            <v>диск</v>
          </cell>
          <cell r="C1122" t="str">
            <v>51401</v>
          </cell>
          <cell r="D1122" t="str">
            <v>51401`810`2`0400`0000002</v>
          </cell>
          <cell r="E1122" t="str">
            <v>Сбербанк РФ</v>
          </cell>
          <cell r="F1122" t="str">
            <v>банк</v>
          </cell>
          <cell r="G1122" t="str">
            <v>ВН</v>
          </cell>
          <cell r="H1122">
            <v>1023155</v>
          </cell>
          <cell r="I1122">
            <v>37965</v>
          </cell>
          <cell r="J1122">
            <v>36000</v>
          </cell>
          <cell r="K1122" t="str">
            <v>Рубли РФ</v>
          </cell>
          <cell r="L1122" t="str">
            <v>по предъявлении</v>
          </cell>
          <cell r="M1122">
            <v>37965</v>
          </cell>
          <cell r="N1122">
            <v>0</v>
          </cell>
          <cell r="P1122">
            <v>36000</v>
          </cell>
          <cell r="Q1122">
            <v>1</v>
          </cell>
          <cell r="R1122">
            <v>36000</v>
          </cell>
          <cell r="S1122">
            <v>37971</v>
          </cell>
          <cell r="T1122" t="str">
            <v>16/12-06</v>
          </cell>
          <cell r="U1122" t="str">
            <v>Филиал ООО «Аккорд-Инвест» в г.Уфа</v>
          </cell>
          <cell r="V1122">
            <v>1</v>
          </cell>
          <cell r="W1122">
            <v>36000</v>
          </cell>
          <cell r="X1122">
            <v>37972</v>
          </cell>
          <cell r="Y1122" t="str">
            <v>17/12-пред</v>
          </cell>
          <cell r="Z1122" t="str">
            <v>Сбербанк РФ</v>
          </cell>
          <cell r="AA1122">
            <v>0</v>
          </cell>
          <cell r="AB1122">
            <v>0</v>
          </cell>
          <cell r="AC1122">
            <v>0</v>
          </cell>
          <cell r="AD1122" t="str">
            <v>предъявлен</v>
          </cell>
          <cell r="AF1122" t="str">
            <v/>
          </cell>
          <cell r="AG1122" t="str">
            <v/>
          </cell>
          <cell r="AI1122" t="str">
            <v/>
          </cell>
        </row>
        <row r="1123">
          <cell r="A1123">
            <v>1119</v>
          </cell>
          <cell r="B1123" t="str">
            <v>диск</v>
          </cell>
          <cell r="C1123" t="str">
            <v>51401</v>
          </cell>
          <cell r="D1123" t="str">
            <v>51401`810`2`0400`0000002</v>
          </cell>
          <cell r="E1123" t="str">
            <v>Сбербанк РФ</v>
          </cell>
          <cell r="F1123" t="str">
            <v>банк</v>
          </cell>
          <cell r="G1123" t="str">
            <v>ВН</v>
          </cell>
          <cell r="H1123">
            <v>1011289</v>
          </cell>
          <cell r="I1123">
            <v>37890</v>
          </cell>
          <cell r="J1123">
            <v>40000</v>
          </cell>
          <cell r="K1123" t="str">
            <v>Рубли РФ</v>
          </cell>
          <cell r="L1123" t="str">
            <v>по предъявлении</v>
          </cell>
          <cell r="M1123">
            <v>37890</v>
          </cell>
          <cell r="N1123">
            <v>0</v>
          </cell>
          <cell r="P1123">
            <v>40000</v>
          </cell>
          <cell r="Q1123">
            <v>1</v>
          </cell>
          <cell r="R1123">
            <v>40000</v>
          </cell>
          <cell r="S1123">
            <v>37971</v>
          </cell>
          <cell r="T1123" t="str">
            <v>16/12-06</v>
          </cell>
          <cell r="U1123" t="str">
            <v>Филиал ООО «Аккорд-Инвест» в г.Уфа</v>
          </cell>
          <cell r="V1123">
            <v>1</v>
          </cell>
          <cell r="W1123">
            <v>40000</v>
          </cell>
          <cell r="X1123">
            <v>37972</v>
          </cell>
          <cell r="Y1123" t="str">
            <v>17/12-пред</v>
          </cell>
          <cell r="Z1123" t="str">
            <v>Сбербанк РФ</v>
          </cell>
          <cell r="AA1123">
            <v>0</v>
          </cell>
          <cell r="AB1123">
            <v>0</v>
          </cell>
          <cell r="AC1123">
            <v>0</v>
          </cell>
          <cell r="AD1123" t="str">
            <v>предъявлен</v>
          </cell>
          <cell r="AF1123" t="str">
            <v/>
          </cell>
          <cell r="AG1123" t="str">
            <v/>
          </cell>
          <cell r="AI1123" t="str">
            <v/>
          </cell>
        </row>
        <row r="1124">
          <cell r="A1124">
            <v>1120</v>
          </cell>
          <cell r="B1124" t="str">
            <v>диск</v>
          </cell>
          <cell r="C1124" t="str">
            <v>51401</v>
          </cell>
          <cell r="D1124" t="str">
            <v>51401`810`2`0400`0000002</v>
          </cell>
          <cell r="E1124" t="str">
            <v>Сбербанк РФ</v>
          </cell>
          <cell r="F1124" t="str">
            <v>банк</v>
          </cell>
          <cell r="G1124" t="str">
            <v>ВН</v>
          </cell>
          <cell r="H1124">
            <v>1022083</v>
          </cell>
          <cell r="I1124">
            <v>37959</v>
          </cell>
          <cell r="J1124">
            <v>40000</v>
          </cell>
          <cell r="K1124" t="str">
            <v>Рубли РФ</v>
          </cell>
          <cell r="L1124" t="str">
            <v>по предъявлении</v>
          </cell>
          <cell r="M1124">
            <v>37959</v>
          </cell>
          <cell r="N1124">
            <v>0</v>
          </cell>
          <cell r="P1124">
            <v>40000</v>
          </cell>
          <cell r="Q1124">
            <v>1</v>
          </cell>
          <cell r="R1124">
            <v>40000</v>
          </cell>
          <cell r="S1124">
            <v>37971</v>
          </cell>
          <cell r="T1124" t="str">
            <v>16/12-06</v>
          </cell>
          <cell r="U1124" t="str">
            <v>Филиал ООО «Аккорд-Инвест» в г.Уфа</v>
          </cell>
          <cell r="V1124">
            <v>1</v>
          </cell>
          <cell r="W1124">
            <v>40000</v>
          </cell>
          <cell r="X1124">
            <v>37972</v>
          </cell>
          <cell r="Y1124" t="str">
            <v>17/12-пред</v>
          </cell>
          <cell r="Z1124" t="str">
            <v>Сбербанк РФ</v>
          </cell>
          <cell r="AA1124">
            <v>0</v>
          </cell>
          <cell r="AB1124">
            <v>0</v>
          </cell>
          <cell r="AC1124">
            <v>0</v>
          </cell>
          <cell r="AD1124" t="str">
            <v>предъявлен</v>
          </cell>
          <cell r="AF1124" t="str">
            <v/>
          </cell>
          <cell r="AG1124" t="str">
            <v/>
          </cell>
          <cell r="AI1124" t="str">
            <v/>
          </cell>
        </row>
        <row r="1125">
          <cell r="A1125">
            <v>1121</v>
          </cell>
          <cell r="B1125" t="str">
            <v>диск</v>
          </cell>
          <cell r="C1125" t="str">
            <v>51401</v>
          </cell>
          <cell r="D1125" t="str">
            <v>51401`810`2`0400`0000002</v>
          </cell>
          <cell r="E1125" t="str">
            <v>Сбербанк РФ</v>
          </cell>
          <cell r="F1125" t="str">
            <v>банк</v>
          </cell>
          <cell r="G1125" t="str">
            <v>ВН</v>
          </cell>
          <cell r="H1125">
            <v>1396327</v>
          </cell>
          <cell r="I1125">
            <v>37956</v>
          </cell>
          <cell r="J1125">
            <v>50000</v>
          </cell>
          <cell r="K1125" t="str">
            <v>Рубли РФ</v>
          </cell>
          <cell r="L1125" t="str">
            <v>по предъявлении</v>
          </cell>
          <cell r="M1125">
            <v>37956</v>
          </cell>
          <cell r="N1125">
            <v>0</v>
          </cell>
          <cell r="P1125">
            <v>50000</v>
          </cell>
          <cell r="Q1125">
            <v>1</v>
          </cell>
          <cell r="R1125">
            <v>50000</v>
          </cell>
          <cell r="S1125">
            <v>37971</v>
          </cell>
          <cell r="T1125" t="str">
            <v>16/12-06</v>
          </cell>
          <cell r="U1125" t="str">
            <v>Филиал ООО «Аккорд-Инвест» в г.Уфа</v>
          </cell>
          <cell r="V1125">
            <v>1</v>
          </cell>
          <cell r="W1125">
            <v>50000</v>
          </cell>
          <cell r="X1125">
            <v>37972</v>
          </cell>
          <cell r="Y1125" t="str">
            <v>17/12-пред</v>
          </cell>
          <cell r="Z1125" t="str">
            <v>Сбербанк РФ</v>
          </cell>
          <cell r="AA1125">
            <v>0</v>
          </cell>
          <cell r="AB1125">
            <v>0</v>
          </cell>
          <cell r="AC1125">
            <v>0</v>
          </cell>
          <cell r="AD1125" t="str">
            <v>предъявлен</v>
          </cell>
          <cell r="AF1125" t="str">
            <v/>
          </cell>
          <cell r="AG1125" t="str">
            <v/>
          </cell>
          <cell r="AI1125" t="str">
            <v/>
          </cell>
        </row>
        <row r="1126">
          <cell r="A1126">
            <v>1122</v>
          </cell>
          <cell r="B1126" t="str">
            <v>диск</v>
          </cell>
          <cell r="C1126" t="str">
            <v>51401</v>
          </cell>
          <cell r="D1126" t="str">
            <v>51401`810`2`0400`0000002</v>
          </cell>
          <cell r="E1126" t="str">
            <v>Сбербанк РФ</v>
          </cell>
          <cell r="F1126" t="str">
            <v>банк</v>
          </cell>
          <cell r="G1126" t="str">
            <v>ВН</v>
          </cell>
          <cell r="H1126">
            <v>1040889</v>
          </cell>
          <cell r="I1126">
            <v>37952</v>
          </cell>
          <cell r="J1126">
            <v>55914</v>
          </cell>
          <cell r="K1126" t="str">
            <v>Рубли РФ</v>
          </cell>
          <cell r="L1126" t="str">
            <v>по предъявлении</v>
          </cell>
          <cell r="M1126">
            <v>37952</v>
          </cell>
          <cell r="N1126">
            <v>0</v>
          </cell>
          <cell r="P1126">
            <v>55914</v>
          </cell>
          <cell r="Q1126">
            <v>1</v>
          </cell>
          <cell r="R1126">
            <v>55914</v>
          </cell>
          <cell r="S1126">
            <v>37971</v>
          </cell>
          <cell r="T1126" t="str">
            <v>16/12-06</v>
          </cell>
          <cell r="U1126" t="str">
            <v>Филиал ООО «Аккорд-Инвест» в г.Уфа</v>
          </cell>
          <cell r="V1126">
            <v>1</v>
          </cell>
          <cell r="W1126">
            <v>55914</v>
          </cell>
          <cell r="X1126">
            <v>37972</v>
          </cell>
          <cell r="Y1126" t="str">
            <v>17/12-пред</v>
          </cell>
          <cell r="Z1126" t="str">
            <v>Сбербанк РФ</v>
          </cell>
          <cell r="AA1126">
            <v>0</v>
          </cell>
          <cell r="AB1126">
            <v>0</v>
          </cell>
          <cell r="AC1126">
            <v>0</v>
          </cell>
          <cell r="AD1126" t="str">
            <v>предъявлен</v>
          </cell>
          <cell r="AF1126" t="str">
            <v/>
          </cell>
          <cell r="AG1126" t="str">
            <v/>
          </cell>
          <cell r="AI1126" t="str">
            <v/>
          </cell>
        </row>
        <row r="1127">
          <cell r="A1127">
            <v>1123</v>
          </cell>
          <cell r="B1127" t="str">
            <v>диск</v>
          </cell>
          <cell r="C1127" t="str">
            <v>51401</v>
          </cell>
          <cell r="D1127" t="str">
            <v>51401`810`2`0400`0000002</v>
          </cell>
          <cell r="E1127" t="str">
            <v>Сбербанк РФ</v>
          </cell>
          <cell r="F1127" t="str">
            <v>банк</v>
          </cell>
          <cell r="G1127" t="str">
            <v>ВН</v>
          </cell>
          <cell r="H1127">
            <v>1034329</v>
          </cell>
          <cell r="I1127">
            <v>37945</v>
          </cell>
          <cell r="J1127">
            <v>66200</v>
          </cell>
          <cell r="K1127" t="str">
            <v>Рубли РФ</v>
          </cell>
          <cell r="L1127" t="str">
            <v>по предъявлении</v>
          </cell>
          <cell r="M1127">
            <v>37945</v>
          </cell>
          <cell r="N1127">
            <v>0</v>
          </cell>
          <cell r="P1127">
            <v>66200</v>
          </cell>
          <cell r="Q1127">
            <v>1</v>
          </cell>
          <cell r="R1127">
            <v>66200</v>
          </cell>
          <cell r="S1127">
            <v>37971</v>
          </cell>
          <cell r="T1127" t="str">
            <v>16/12-06</v>
          </cell>
          <cell r="U1127" t="str">
            <v>Филиал ООО «Аккорд-Инвест» в г.Уфа</v>
          </cell>
          <cell r="V1127">
            <v>1</v>
          </cell>
          <cell r="W1127">
            <v>66200</v>
          </cell>
          <cell r="X1127">
            <v>37972</v>
          </cell>
          <cell r="Y1127" t="str">
            <v>17/12-пред</v>
          </cell>
          <cell r="Z1127" t="str">
            <v>Сбербанк РФ</v>
          </cell>
          <cell r="AA1127">
            <v>0</v>
          </cell>
          <cell r="AB1127">
            <v>0</v>
          </cell>
          <cell r="AC1127">
            <v>0</v>
          </cell>
          <cell r="AD1127" t="str">
            <v>предъявлен</v>
          </cell>
          <cell r="AF1127" t="str">
            <v/>
          </cell>
          <cell r="AG1127" t="str">
            <v/>
          </cell>
          <cell r="AI1127" t="str">
            <v/>
          </cell>
        </row>
        <row r="1128">
          <cell r="A1128">
            <v>1124</v>
          </cell>
          <cell r="B1128" t="str">
            <v>диск</v>
          </cell>
          <cell r="C1128" t="str">
            <v>51401</v>
          </cell>
          <cell r="D1128" t="str">
            <v>51401`810`2`0400`0000002</v>
          </cell>
          <cell r="E1128" t="str">
            <v>Сбербанк РФ</v>
          </cell>
          <cell r="F1128" t="str">
            <v>банк</v>
          </cell>
          <cell r="G1128" t="str">
            <v>ВН</v>
          </cell>
          <cell r="H1128">
            <v>1022195</v>
          </cell>
          <cell r="I1128">
            <v>37965</v>
          </cell>
          <cell r="J1128">
            <v>100000</v>
          </cell>
          <cell r="K1128" t="str">
            <v>Рубли РФ</v>
          </cell>
          <cell r="L1128" t="str">
            <v>по предъявлении</v>
          </cell>
          <cell r="M1128">
            <v>37965</v>
          </cell>
          <cell r="N1128">
            <v>0</v>
          </cell>
          <cell r="P1128">
            <v>100000</v>
          </cell>
          <cell r="Q1128">
            <v>1</v>
          </cell>
          <cell r="R1128">
            <v>100000</v>
          </cell>
          <cell r="S1128">
            <v>37971</v>
          </cell>
          <cell r="T1128" t="str">
            <v>16/12-06</v>
          </cell>
          <cell r="U1128" t="str">
            <v>Филиал ООО «Аккорд-Инвест» в г.Уфа</v>
          </cell>
          <cell r="V1128">
            <v>1</v>
          </cell>
          <cell r="W1128">
            <v>100000</v>
          </cell>
          <cell r="X1128">
            <v>37972</v>
          </cell>
          <cell r="Y1128" t="str">
            <v>17/12-пред</v>
          </cell>
          <cell r="Z1128" t="str">
            <v>Сбербанк РФ</v>
          </cell>
          <cell r="AA1128">
            <v>0</v>
          </cell>
          <cell r="AB1128">
            <v>0</v>
          </cell>
          <cell r="AC1128">
            <v>0</v>
          </cell>
          <cell r="AD1128" t="str">
            <v>предъявлен</v>
          </cell>
          <cell r="AF1128" t="str">
            <v/>
          </cell>
          <cell r="AG1128" t="str">
            <v/>
          </cell>
          <cell r="AI1128" t="str">
            <v/>
          </cell>
        </row>
        <row r="1129">
          <cell r="A1129">
            <v>1125</v>
          </cell>
          <cell r="B1129" t="str">
            <v>диск</v>
          </cell>
          <cell r="C1129" t="str">
            <v>51401</v>
          </cell>
          <cell r="D1129" t="str">
            <v>51401`810`2`0400`0000002</v>
          </cell>
          <cell r="E1129" t="str">
            <v>Сбербанк РФ</v>
          </cell>
          <cell r="F1129" t="str">
            <v>банк</v>
          </cell>
          <cell r="G1129" t="str">
            <v>ВН</v>
          </cell>
          <cell r="H1129">
            <v>1024079</v>
          </cell>
          <cell r="I1129">
            <v>37910</v>
          </cell>
          <cell r="J1129">
            <v>100000</v>
          </cell>
          <cell r="K1129" t="str">
            <v>Рубли РФ</v>
          </cell>
          <cell r="L1129" t="str">
            <v>по предъявлении</v>
          </cell>
          <cell r="M1129">
            <v>37910</v>
          </cell>
          <cell r="N1129">
            <v>0</v>
          </cell>
          <cell r="P1129">
            <v>100000</v>
          </cell>
          <cell r="Q1129">
            <v>1</v>
          </cell>
          <cell r="R1129">
            <v>100000</v>
          </cell>
          <cell r="S1129">
            <v>37971</v>
          </cell>
          <cell r="T1129" t="str">
            <v>16/12-06</v>
          </cell>
          <cell r="U1129" t="str">
            <v>Филиал ООО «Аккорд-Инвест» в г.Уфа</v>
          </cell>
          <cell r="V1129">
            <v>1</v>
          </cell>
          <cell r="W1129">
            <v>100000</v>
          </cell>
          <cell r="X1129">
            <v>37972</v>
          </cell>
          <cell r="Y1129" t="str">
            <v>17/12-пред</v>
          </cell>
          <cell r="Z1129" t="str">
            <v>Сбербанк РФ</v>
          </cell>
          <cell r="AA1129">
            <v>0</v>
          </cell>
          <cell r="AB1129">
            <v>0</v>
          </cell>
          <cell r="AC1129">
            <v>0</v>
          </cell>
          <cell r="AD1129" t="str">
            <v>предъявлен</v>
          </cell>
          <cell r="AF1129" t="str">
            <v/>
          </cell>
          <cell r="AG1129" t="str">
            <v/>
          </cell>
          <cell r="AI1129" t="str">
            <v/>
          </cell>
        </row>
        <row r="1130">
          <cell r="A1130">
            <v>1126</v>
          </cell>
          <cell r="B1130" t="str">
            <v>диск</v>
          </cell>
          <cell r="C1130" t="str">
            <v>51401</v>
          </cell>
          <cell r="D1130" t="str">
            <v>51401`810`2`0400`0000002</v>
          </cell>
          <cell r="E1130" t="str">
            <v>Сбербанк РФ</v>
          </cell>
          <cell r="F1130" t="str">
            <v>банк</v>
          </cell>
          <cell r="G1130" t="str">
            <v>ВН</v>
          </cell>
          <cell r="H1130">
            <v>1018778</v>
          </cell>
          <cell r="I1130">
            <v>37957</v>
          </cell>
          <cell r="J1130">
            <v>100000</v>
          </cell>
          <cell r="K1130" t="str">
            <v>Рубли РФ</v>
          </cell>
          <cell r="L1130" t="str">
            <v>по предъявлении</v>
          </cell>
          <cell r="M1130">
            <v>37957</v>
          </cell>
          <cell r="N1130">
            <v>0</v>
          </cell>
          <cell r="P1130">
            <v>100000</v>
          </cell>
          <cell r="Q1130">
            <v>1</v>
          </cell>
          <cell r="R1130">
            <v>100000</v>
          </cell>
          <cell r="S1130">
            <v>37971</v>
          </cell>
          <cell r="T1130" t="str">
            <v>16/12-06</v>
          </cell>
          <cell r="U1130" t="str">
            <v>Филиал ООО «Аккорд-Инвест» в г.Уфа</v>
          </cell>
          <cell r="V1130">
            <v>1</v>
          </cell>
          <cell r="W1130">
            <v>100000</v>
          </cell>
          <cell r="X1130">
            <v>37972</v>
          </cell>
          <cell r="Y1130" t="str">
            <v>17/12-пред</v>
          </cell>
          <cell r="Z1130" t="str">
            <v>Сбербанк РФ</v>
          </cell>
          <cell r="AA1130">
            <v>0</v>
          </cell>
          <cell r="AB1130">
            <v>0</v>
          </cell>
          <cell r="AC1130">
            <v>0</v>
          </cell>
          <cell r="AD1130" t="str">
            <v>предъявлен</v>
          </cell>
          <cell r="AF1130" t="str">
            <v/>
          </cell>
          <cell r="AG1130" t="str">
            <v/>
          </cell>
          <cell r="AI1130" t="str">
            <v/>
          </cell>
        </row>
        <row r="1131">
          <cell r="A1131">
            <v>1127</v>
          </cell>
          <cell r="B1131" t="str">
            <v>диск</v>
          </cell>
          <cell r="C1131" t="str">
            <v>51401</v>
          </cell>
          <cell r="D1131" t="str">
            <v>51401`810`2`0400`0000002</v>
          </cell>
          <cell r="E1131" t="str">
            <v>Сбербанк РФ</v>
          </cell>
          <cell r="F1131" t="str">
            <v>банк</v>
          </cell>
          <cell r="G1131" t="str">
            <v>ВН</v>
          </cell>
          <cell r="H1131" t="str">
            <v xml:space="preserve"> 0590505</v>
          </cell>
          <cell r="I1131">
            <v>37938</v>
          </cell>
          <cell r="J1131">
            <v>100000</v>
          </cell>
          <cell r="K1131" t="str">
            <v>Рубли РФ</v>
          </cell>
          <cell r="L1131" t="str">
            <v>по предъявлении</v>
          </cell>
          <cell r="M1131">
            <v>37938</v>
          </cell>
          <cell r="N1131">
            <v>0</v>
          </cell>
          <cell r="P1131">
            <v>94380</v>
          </cell>
          <cell r="Q1131">
            <v>0.94379999999999997</v>
          </cell>
          <cell r="R1131">
            <v>94380</v>
          </cell>
          <cell r="S1131">
            <v>37971</v>
          </cell>
          <cell r="T1131" t="str">
            <v>16/12-06</v>
          </cell>
          <cell r="U1131" t="str">
            <v>Филиал ООО «Аккорд-Инвест» в г.Уфа</v>
          </cell>
          <cell r="V1131">
            <v>1</v>
          </cell>
          <cell r="W1131">
            <v>100000</v>
          </cell>
          <cell r="X1131">
            <v>37972</v>
          </cell>
          <cell r="Y1131" t="str">
            <v>17/12-пред</v>
          </cell>
          <cell r="Z1131" t="str">
            <v>Сбербанк РФ</v>
          </cell>
          <cell r="AA1131">
            <v>5620</v>
          </cell>
          <cell r="AB1131">
            <v>21.734477643568553</v>
          </cell>
          <cell r="AC1131">
            <v>21.734477643568553</v>
          </cell>
          <cell r="AD1131" t="str">
            <v>предъявлен</v>
          </cell>
          <cell r="AF1131" t="str">
            <v/>
          </cell>
          <cell r="AG1131" t="str">
            <v/>
          </cell>
          <cell r="AI1131" t="str">
            <v/>
          </cell>
        </row>
        <row r="1132">
          <cell r="A1132">
            <v>1128</v>
          </cell>
          <cell r="B1132" t="str">
            <v>диск</v>
          </cell>
          <cell r="C1132" t="str">
            <v>51401</v>
          </cell>
          <cell r="D1132" t="str">
            <v>51401`810`2`0400`0000002</v>
          </cell>
          <cell r="E1132" t="str">
            <v>Сбербанк РФ</v>
          </cell>
          <cell r="F1132" t="str">
            <v>банк</v>
          </cell>
          <cell r="G1132" t="str">
            <v>ВН</v>
          </cell>
          <cell r="H1132">
            <v>1022087</v>
          </cell>
          <cell r="I1132">
            <v>37959</v>
          </cell>
          <cell r="J1132">
            <v>100000</v>
          </cell>
          <cell r="K1132" t="str">
            <v>Рубли РФ</v>
          </cell>
          <cell r="L1132" t="str">
            <v>по предъявлении</v>
          </cell>
          <cell r="M1132">
            <v>37959</v>
          </cell>
          <cell r="N1132">
            <v>0</v>
          </cell>
          <cell r="P1132">
            <v>100000</v>
          </cell>
          <cell r="Q1132">
            <v>1</v>
          </cell>
          <cell r="R1132">
            <v>100000</v>
          </cell>
          <cell r="S1132">
            <v>37971</v>
          </cell>
          <cell r="T1132" t="str">
            <v>16/12-06</v>
          </cell>
          <cell r="U1132" t="str">
            <v>Филиал ООО «Аккорд-Инвест» в г.Уфа</v>
          </cell>
          <cell r="V1132">
            <v>1</v>
          </cell>
          <cell r="W1132">
            <v>100000</v>
          </cell>
          <cell r="X1132">
            <v>37972</v>
          </cell>
          <cell r="Y1132" t="str">
            <v>17/12-пред</v>
          </cell>
          <cell r="Z1132" t="str">
            <v>Сбербанк РФ</v>
          </cell>
          <cell r="AA1132">
            <v>0</v>
          </cell>
          <cell r="AB1132">
            <v>0</v>
          </cell>
          <cell r="AC1132">
            <v>0</v>
          </cell>
          <cell r="AD1132" t="str">
            <v>предъявлен</v>
          </cell>
          <cell r="AF1132" t="str">
            <v/>
          </cell>
          <cell r="AG1132" t="str">
            <v/>
          </cell>
          <cell r="AI1132" t="str">
            <v/>
          </cell>
        </row>
        <row r="1133">
          <cell r="A1133">
            <v>1129</v>
          </cell>
          <cell r="B1133" t="str">
            <v>диск</v>
          </cell>
          <cell r="C1133" t="str">
            <v>51401</v>
          </cell>
          <cell r="D1133" t="str">
            <v>51401`810`2`0400`0000002</v>
          </cell>
          <cell r="E1133" t="str">
            <v>Сбербанк РФ</v>
          </cell>
          <cell r="F1133" t="str">
            <v>банк</v>
          </cell>
          <cell r="G1133" t="str">
            <v>ВН</v>
          </cell>
          <cell r="H1133">
            <v>1035559</v>
          </cell>
          <cell r="I1133">
            <v>37952</v>
          </cell>
          <cell r="J1133">
            <v>100000</v>
          </cell>
          <cell r="K1133" t="str">
            <v>Рубли РФ</v>
          </cell>
          <cell r="L1133" t="str">
            <v>по предъявлении</v>
          </cell>
          <cell r="M1133">
            <v>37952</v>
          </cell>
          <cell r="N1133">
            <v>0</v>
          </cell>
          <cell r="P1133">
            <v>100000</v>
          </cell>
          <cell r="Q1133">
            <v>1</v>
          </cell>
          <cell r="R1133">
            <v>100000</v>
          </cell>
          <cell r="S1133">
            <v>37971</v>
          </cell>
          <cell r="T1133" t="str">
            <v>16/12-06</v>
          </cell>
          <cell r="U1133" t="str">
            <v>Филиал ООО «Аккорд-Инвест» в г.Уфа</v>
          </cell>
          <cell r="V1133">
            <v>1</v>
          </cell>
          <cell r="W1133">
            <v>100000</v>
          </cell>
          <cell r="X1133">
            <v>37972</v>
          </cell>
          <cell r="Y1133" t="str">
            <v>17/12-пред</v>
          </cell>
          <cell r="Z1133" t="str">
            <v>Сбербанк РФ</v>
          </cell>
          <cell r="AA1133">
            <v>0</v>
          </cell>
          <cell r="AB1133">
            <v>0</v>
          </cell>
          <cell r="AC1133">
            <v>0</v>
          </cell>
          <cell r="AD1133" t="str">
            <v>предъявлен</v>
          </cell>
          <cell r="AF1133" t="str">
            <v/>
          </cell>
          <cell r="AG1133" t="str">
            <v/>
          </cell>
          <cell r="AI1133" t="str">
            <v/>
          </cell>
        </row>
        <row r="1134">
          <cell r="A1134">
            <v>1130</v>
          </cell>
          <cell r="B1134" t="str">
            <v>диск</v>
          </cell>
          <cell r="C1134" t="str">
            <v>51401</v>
          </cell>
          <cell r="D1134" t="str">
            <v>51401`810`2`0400`0000002</v>
          </cell>
          <cell r="E1134" t="str">
            <v>Сбербанк РФ</v>
          </cell>
          <cell r="F1134" t="str">
            <v>банк</v>
          </cell>
          <cell r="G1134" t="str">
            <v>ВН</v>
          </cell>
          <cell r="H1134">
            <v>1034561</v>
          </cell>
          <cell r="I1134">
            <v>37957</v>
          </cell>
          <cell r="J1134">
            <v>100000</v>
          </cell>
          <cell r="K1134" t="str">
            <v>Рубли РФ</v>
          </cell>
          <cell r="L1134" t="str">
            <v>по предъявлении</v>
          </cell>
          <cell r="M1134">
            <v>37957</v>
          </cell>
          <cell r="N1134">
            <v>0</v>
          </cell>
          <cell r="P1134">
            <v>100000</v>
          </cell>
          <cell r="Q1134">
            <v>1</v>
          </cell>
          <cell r="R1134">
            <v>100000</v>
          </cell>
          <cell r="S1134">
            <v>37971</v>
          </cell>
          <cell r="T1134" t="str">
            <v>16/12-06</v>
          </cell>
          <cell r="U1134" t="str">
            <v>Филиал ООО «Аккорд-Инвест» в г.Уфа</v>
          </cell>
          <cell r="V1134">
            <v>1</v>
          </cell>
          <cell r="W1134">
            <v>100000</v>
          </cell>
          <cell r="X1134">
            <v>37972</v>
          </cell>
          <cell r="Y1134" t="str">
            <v>17/12-пред</v>
          </cell>
          <cell r="Z1134" t="str">
            <v>Сбербанк РФ</v>
          </cell>
          <cell r="AA1134">
            <v>0</v>
          </cell>
          <cell r="AB1134">
            <v>0</v>
          </cell>
          <cell r="AC1134">
            <v>0</v>
          </cell>
          <cell r="AD1134" t="str">
            <v>предъявлен</v>
          </cell>
          <cell r="AF1134" t="str">
            <v/>
          </cell>
          <cell r="AG1134" t="str">
            <v/>
          </cell>
          <cell r="AI1134" t="str">
            <v/>
          </cell>
        </row>
        <row r="1135">
          <cell r="A1135">
            <v>1131</v>
          </cell>
          <cell r="B1135" t="str">
            <v>диск</v>
          </cell>
          <cell r="C1135" t="str">
            <v>51401</v>
          </cell>
          <cell r="D1135" t="str">
            <v>51401`810`2`0400`0000002</v>
          </cell>
          <cell r="E1135" t="str">
            <v>Сбербанк РФ</v>
          </cell>
          <cell r="F1135" t="str">
            <v>банк</v>
          </cell>
          <cell r="G1135" t="str">
            <v>ВН</v>
          </cell>
          <cell r="H1135">
            <v>1041318</v>
          </cell>
          <cell r="I1135">
            <v>37953</v>
          </cell>
          <cell r="J1135">
            <v>110000</v>
          </cell>
          <cell r="K1135" t="str">
            <v>Рубли РФ</v>
          </cell>
          <cell r="L1135" t="str">
            <v>по предъявлении</v>
          </cell>
          <cell r="M1135">
            <v>37953</v>
          </cell>
          <cell r="N1135">
            <v>0</v>
          </cell>
          <cell r="P1135">
            <v>110000</v>
          </cell>
          <cell r="Q1135">
            <v>1</v>
          </cell>
          <cell r="R1135">
            <v>110000</v>
          </cell>
          <cell r="S1135">
            <v>37971</v>
          </cell>
          <cell r="T1135" t="str">
            <v>16/12-06</v>
          </cell>
          <cell r="U1135" t="str">
            <v>Филиал ООО «Аккорд-Инвест» в г.Уфа</v>
          </cell>
          <cell r="V1135">
            <v>1</v>
          </cell>
          <cell r="W1135">
            <v>110000</v>
          </cell>
          <cell r="X1135">
            <v>37972</v>
          </cell>
          <cell r="Y1135" t="str">
            <v>17/12-пред</v>
          </cell>
          <cell r="Z1135" t="str">
            <v>Сбербанк РФ</v>
          </cell>
          <cell r="AA1135">
            <v>0</v>
          </cell>
          <cell r="AB1135">
            <v>0</v>
          </cell>
          <cell r="AC1135">
            <v>0</v>
          </cell>
          <cell r="AD1135" t="str">
            <v>предъявлен</v>
          </cell>
          <cell r="AF1135" t="str">
            <v/>
          </cell>
          <cell r="AG1135" t="str">
            <v/>
          </cell>
          <cell r="AI1135" t="str">
            <v/>
          </cell>
        </row>
        <row r="1136">
          <cell r="A1136">
            <v>1132</v>
          </cell>
          <cell r="B1136" t="str">
            <v>диск</v>
          </cell>
          <cell r="C1136" t="str">
            <v>51401</v>
          </cell>
          <cell r="D1136" t="str">
            <v>51401`810`2`0400`0000002</v>
          </cell>
          <cell r="E1136" t="str">
            <v>Сбербанк РФ</v>
          </cell>
          <cell r="F1136" t="str">
            <v>банк</v>
          </cell>
          <cell r="G1136" t="str">
            <v>ВН</v>
          </cell>
          <cell r="H1136">
            <v>1585276</v>
          </cell>
          <cell r="I1136">
            <v>37923</v>
          </cell>
          <cell r="J1136">
            <v>140000</v>
          </cell>
          <cell r="K1136" t="str">
            <v>Рубли РФ</v>
          </cell>
          <cell r="L1136" t="str">
            <v>по предъявлении</v>
          </cell>
          <cell r="M1136">
            <v>37923</v>
          </cell>
          <cell r="N1136">
            <v>0</v>
          </cell>
          <cell r="P1136">
            <v>140000</v>
          </cell>
          <cell r="Q1136">
            <v>1</v>
          </cell>
          <cell r="R1136">
            <v>140000</v>
          </cell>
          <cell r="S1136">
            <v>37971</v>
          </cell>
          <cell r="T1136" t="str">
            <v>16/12-06</v>
          </cell>
          <cell r="U1136" t="str">
            <v>Филиал ООО «Аккорд-Инвест» в г.Уфа</v>
          </cell>
          <cell r="V1136">
            <v>1</v>
          </cell>
          <cell r="W1136">
            <v>140000</v>
          </cell>
          <cell r="X1136">
            <v>37972</v>
          </cell>
          <cell r="Y1136" t="str">
            <v>17/12-пред</v>
          </cell>
          <cell r="Z1136" t="str">
            <v>Сбербанк РФ</v>
          </cell>
          <cell r="AA1136">
            <v>0</v>
          </cell>
          <cell r="AB1136">
            <v>0</v>
          </cell>
          <cell r="AC1136">
            <v>0</v>
          </cell>
          <cell r="AD1136" t="str">
            <v>предъявлен</v>
          </cell>
          <cell r="AF1136" t="str">
            <v/>
          </cell>
          <cell r="AG1136" t="str">
            <v/>
          </cell>
          <cell r="AI1136" t="str">
            <v/>
          </cell>
        </row>
        <row r="1137">
          <cell r="A1137">
            <v>1133</v>
          </cell>
          <cell r="B1137" t="str">
            <v>диск</v>
          </cell>
          <cell r="C1137" t="str">
            <v>51401</v>
          </cell>
          <cell r="D1137" t="str">
            <v>51401`810`2`0400`0000002</v>
          </cell>
          <cell r="E1137" t="str">
            <v>Сбербанк РФ</v>
          </cell>
          <cell r="F1137" t="str">
            <v>банк</v>
          </cell>
          <cell r="G1137" t="str">
            <v>ВН</v>
          </cell>
          <cell r="H1137">
            <v>1034786</v>
          </cell>
          <cell r="I1137">
            <v>37964</v>
          </cell>
          <cell r="J1137">
            <v>170000</v>
          </cell>
          <cell r="K1137" t="str">
            <v>Рубли РФ</v>
          </cell>
          <cell r="L1137" t="str">
            <v>по предъявлении</v>
          </cell>
          <cell r="M1137">
            <v>37964</v>
          </cell>
          <cell r="N1137">
            <v>0</v>
          </cell>
          <cell r="P1137">
            <v>170000</v>
          </cell>
          <cell r="Q1137">
            <v>1</v>
          </cell>
          <cell r="R1137">
            <v>170000</v>
          </cell>
          <cell r="S1137">
            <v>37971</v>
          </cell>
          <cell r="T1137" t="str">
            <v>16/12-06</v>
          </cell>
          <cell r="U1137" t="str">
            <v>Филиал ООО «Аккорд-Инвест» в г.Уфа</v>
          </cell>
          <cell r="V1137">
            <v>1</v>
          </cell>
          <cell r="W1137">
            <v>170000</v>
          </cell>
          <cell r="X1137">
            <v>37972</v>
          </cell>
          <cell r="Y1137" t="str">
            <v>17/12-пред</v>
          </cell>
          <cell r="Z1137" t="str">
            <v>Сбербанк РФ</v>
          </cell>
          <cell r="AA1137">
            <v>0</v>
          </cell>
          <cell r="AB1137">
            <v>0</v>
          </cell>
          <cell r="AC1137">
            <v>0</v>
          </cell>
          <cell r="AD1137" t="str">
            <v>предъявлен</v>
          </cell>
          <cell r="AF1137" t="str">
            <v/>
          </cell>
          <cell r="AG1137" t="str">
            <v/>
          </cell>
          <cell r="AI1137" t="str">
            <v/>
          </cell>
        </row>
        <row r="1138">
          <cell r="A1138">
            <v>1134</v>
          </cell>
          <cell r="B1138" t="str">
            <v>диск</v>
          </cell>
          <cell r="C1138" t="str">
            <v>51401</v>
          </cell>
          <cell r="D1138" t="str">
            <v>51401`810`2`0400`0000002</v>
          </cell>
          <cell r="E1138" t="str">
            <v>Сбербанк РФ</v>
          </cell>
          <cell r="F1138" t="str">
            <v>банк</v>
          </cell>
          <cell r="G1138" t="str">
            <v>ВН</v>
          </cell>
          <cell r="H1138">
            <v>1035601</v>
          </cell>
          <cell r="I1138">
            <v>37956</v>
          </cell>
          <cell r="J1138">
            <v>170000</v>
          </cell>
          <cell r="K1138" t="str">
            <v>Рубли РФ</v>
          </cell>
          <cell r="L1138" t="str">
            <v>по предъявлении</v>
          </cell>
          <cell r="M1138">
            <v>37956</v>
          </cell>
          <cell r="N1138">
            <v>0</v>
          </cell>
          <cell r="P1138">
            <v>170000</v>
          </cell>
          <cell r="Q1138">
            <v>1</v>
          </cell>
          <cell r="R1138">
            <v>170000</v>
          </cell>
          <cell r="S1138">
            <v>37971</v>
          </cell>
          <cell r="T1138" t="str">
            <v>16/12-06</v>
          </cell>
          <cell r="U1138" t="str">
            <v>Филиал ООО «Аккорд-Инвест» в г.Уфа</v>
          </cell>
          <cell r="V1138">
            <v>1</v>
          </cell>
          <cell r="W1138">
            <v>170000</v>
          </cell>
          <cell r="X1138">
            <v>37972</v>
          </cell>
          <cell r="Y1138" t="str">
            <v>17/12-пред</v>
          </cell>
          <cell r="Z1138" t="str">
            <v>Сбербанк РФ</v>
          </cell>
          <cell r="AA1138">
            <v>0</v>
          </cell>
          <cell r="AB1138">
            <v>0</v>
          </cell>
          <cell r="AC1138">
            <v>0</v>
          </cell>
          <cell r="AD1138" t="str">
            <v>предъявлен</v>
          </cell>
          <cell r="AF1138" t="str">
            <v/>
          </cell>
          <cell r="AG1138" t="str">
            <v/>
          </cell>
          <cell r="AI1138" t="str">
            <v/>
          </cell>
        </row>
        <row r="1139">
          <cell r="A1139">
            <v>1135</v>
          </cell>
          <cell r="B1139" t="str">
            <v>диск</v>
          </cell>
          <cell r="C1139" t="str">
            <v>51401</v>
          </cell>
          <cell r="D1139" t="str">
            <v>51401`810`2`0400`0000002</v>
          </cell>
          <cell r="E1139" t="str">
            <v>Сбербанк РФ</v>
          </cell>
          <cell r="F1139" t="str">
            <v>банк</v>
          </cell>
          <cell r="G1139" t="str">
            <v>ВН</v>
          </cell>
          <cell r="H1139">
            <v>1021952</v>
          </cell>
          <cell r="I1139">
            <v>37952</v>
          </cell>
          <cell r="J1139">
            <v>180000</v>
          </cell>
          <cell r="K1139" t="str">
            <v>Рубли РФ</v>
          </cell>
          <cell r="L1139" t="str">
            <v>по предъявлении</v>
          </cell>
          <cell r="M1139">
            <v>37952</v>
          </cell>
          <cell r="N1139">
            <v>0</v>
          </cell>
          <cell r="P1139">
            <v>180000</v>
          </cell>
          <cell r="Q1139">
            <v>1</v>
          </cell>
          <cell r="R1139">
            <v>180000</v>
          </cell>
          <cell r="S1139">
            <v>37971</v>
          </cell>
          <cell r="T1139" t="str">
            <v>16/12-06</v>
          </cell>
          <cell r="U1139" t="str">
            <v>Филиал ООО «Аккорд-Инвест» в г.Уфа</v>
          </cell>
          <cell r="V1139">
            <v>1</v>
          </cell>
          <cell r="W1139">
            <v>180000</v>
          </cell>
          <cell r="X1139">
            <v>37972</v>
          </cell>
          <cell r="Y1139" t="str">
            <v>17/12-пред</v>
          </cell>
          <cell r="Z1139" t="str">
            <v>Сбербанк РФ</v>
          </cell>
          <cell r="AA1139">
            <v>0</v>
          </cell>
          <cell r="AB1139">
            <v>0</v>
          </cell>
          <cell r="AC1139">
            <v>0</v>
          </cell>
          <cell r="AD1139" t="str">
            <v>предъявлен</v>
          </cell>
          <cell r="AF1139" t="str">
            <v/>
          </cell>
          <cell r="AG1139" t="str">
            <v/>
          </cell>
          <cell r="AI1139" t="str">
            <v/>
          </cell>
        </row>
        <row r="1140">
          <cell r="A1140">
            <v>1136</v>
          </cell>
          <cell r="B1140" t="str">
            <v>диск</v>
          </cell>
          <cell r="C1140" t="str">
            <v>51401</v>
          </cell>
          <cell r="D1140" t="str">
            <v>51401`810`2`0400`0000002</v>
          </cell>
          <cell r="E1140" t="str">
            <v>Сбербанк РФ</v>
          </cell>
          <cell r="F1140" t="str">
            <v>банк</v>
          </cell>
          <cell r="G1140" t="str">
            <v>ВН</v>
          </cell>
          <cell r="H1140">
            <v>1041714</v>
          </cell>
          <cell r="I1140">
            <v>37957</v>
          </cell>
          <cell r="J1140">
            <v>250000</v>
          </cell>
          <cell r="K1140" t="str">
            <v>Рубли РФ</v>
          </cell>
          <cell r="L1140" t="str">
            <v>по предъявлении</v>
          </cell>
          <cell r="M1140">
            <v>37957</v>
          </cell>
          <cell r="N1140">
            <v>0</v>
          </cell>
          <cell r="P1140">
            <v>250000</v>
          </cell>
          <cell r="Q1140">
            <v>1</v>
          </cell>
          <cell r="R1140">
            <v>250000</v>
          </cell>
          <cell r="S1140">
            <v>37971</v>
          </cell>
          <cell r="T1140" t="str">
            <v>16/12-06</v>
          </cell>
          <cell r="U1140" t="str">
            <v>Филиал ООО «Аккорд-Инвест» в г.Уфа</v>
          </cell>
          <cell r="V1140">
            <v>1</v>
          </cell>
          <cell r="W1140">
            <v>250000</v>
          </cell>
          <cell r="X1140">
            <v>37972</v>
          </cell>
          <cell r="Y1140" t="str">
            <v>17/12-пред</v>
          </cell>
          <cell r="Z1140" t="str">
            <v>Сбербанк РФ</v>
          </cell>
          <cell r="AA1140">
            <v>0</v>
          </cell>
          <cell r="AB1140">
            <v>0</v>
          </cell>
          <cell r="AC1140">
            <v>0</v>
          </cell>
          <cell r="AD1140" t="str">
            <v>предъявлен</v>
          </cell>
          <cell r="AF1140" t="str">
            <v/>
          </cell>
          <cell r="AG1140" t="str">
            <v/>
          </cell>
          <cell r="AI1140" t="str">
            <v/>
          </cell>
        </row>
        <row r="1141">
          <cell r="A1141">
            <v>1137</v>
          </cell>
          <cell r="B1141" t="str">
            <v>диск</v>
          </cell>
          <cell r="C1141" t="str">
            <v>51401</v>
          </cell>
          <cell r="D1141" t="str">
            <v>51401`810`2`0400`0000002</v>
          </cell>
          <cell r="E1141" t="str">
            <v>Сбербанк РФ</v>
          </cell>
          <cell r="F1141" t="str">
            <v>банк</v>
          </cell>
          <cell r="G1141" t="str">
            <v>ВН</v>
          </cell>
          <cell r="H1141">
            <v>1042097</v>
          </cell>
          <cell r="I1141">
            <v>37958</v>
          </cell>
          <cell r="J1141">
            <v>250000</v>
          </cell>
          <cell r="K1141" t="str">
            <v>Рубли РФ</v>
          </cell>
          <cell r="L1141" t="str">
            <v>по предъявлении</v>
          </cell>
          <cell r="M1141">
            <v>37958</v>
          </cell>
          <cell r="N1141">
            <v>0</v>
          </cell>
          <cell r="P1141">
            <v>250000</v>
          </cell>
          <cell r="Q1141">
            <v>1</v>
          </cell>
          <cell r="R1141">
            <v>250000</v>
          </cell>
          <cell r="S1141">
            <v>37971</v>
          </cell>
          <cell r="T1141" t="str">
            <v>16/12-06</v>
          </cell>
          <cell r="U1141" t="str">
            <v>Филиал ООО «Аккорд-Инвест» в г.Уфа</v>
          </cell>
          <cell r="V1141">
            <v>1</v>
          </cell>
          <cell r="W1141">
            <v>250000</v>
          </cell>
          <cell r="X1141">
            <v>37972</v>
          </cell>
          <cell r="Y1141" t="str">
            <v>17/12-пред</v>
          </cell>
          <cell r="Z1141" t="str">
            <v>Сбербанк РФ</v>
          </cell>
          <cell r="AA1141">
            <v>0</v>
          </cell>
          <cell r="AB1141">
            <v>0</v>
          </cell>
          <cell r="AC1141">
            <v>0</v>
          </cell>
          <cell r="AD1141" t="str">
            <v>предъявлен</v>
          </cell>
          <cell r="AF1141" t="str">
            <v/>
          </cell>
          <cell r="AG1141" t="str">
            <v/>
          </cell>
          <cell r="AI1141" t="str">
            <v/>
          </cell>
        </row>
        <row r="1142">
          <cell r="A1142">
            <v>1138</v>
          </cell>
          <cell r="B1142" t="str">
            <v>диск</v>
          </cell>
          <cell r="C1142" t="str">
            <v>51401</v>
          </cell>
          <cell r="D1142" t="str">
            <v>51401`810`2`0400`0000002</v>
          </cell>
          <cell r="E1142" t="str">
            <v>Сбербанк РФ</v>
          </cell>
          <cell r="F1142" t="str">
            <v>банк</v>
          </cell>
          <cell r="G1142" t="str">
            <v>ВН</v>
          </cell>
          <cell r="H1142">
            <v>1035692</v>
          </cell>
          <cell r="I1142">
            <v>37960</v>
          </cell>
          <cell r="J1142">
            <v>300000</v>
          </cell>
          <cell r="K1142" t="str">
            <v>Рубли РФ</v>
          </cell>
          <cell r="L1142" t="str">
            <v>по предъявлении</v>
          </cell>
          <cell r="M1142">
            <v>37960</v>
          </cell>
          <cell r="N1142">
            <v>0</v>
          </cell>
          <cell r="P1142">
            <v>300000</v>
          </cell>
          <cell r="Q1142">
            <v>1</v>
          </cell>
          <cell r="R1142">
            <v>300000</v>
          </cell>
          <cell r="S1142">
            <v>37971</v>
          </cell>
          <cell r="T1142" t="str">
            <v>16/12-06</v>
          </cell>
          <cell r="U1142" t="str">
            <v>Филиал ООО «Аккорд-Инвест» в г.Уфа</v>
          </cell>
          <cell r="V1142">
            <v>1</v>
          </cell>
          <cell r="W1142">
            <v>300000</v>
          </cell>
          <cell r="X1142">
            <v>37972</v>
          </cell>
          <cell r="Y1142" t="str">
            <v>17/12-пред</v>
          </cell>
          <cell r="Z1142" t="str">
            <v>Сбербанк РФ</v>
          </cell>
          <cell r="AA1142">
            <v>0</v>
          </cell>
          <cell r="AB1142">
            <v>0</v>
          </cell>
          <cell r="AC1142">
            <v>0</v>
          </cell>
          <cell r="AD1142" t="str">
            <v>предъявлен</v>
          </cell>
          <cell r="AF1142" t="str">
            <v/>
          </cell>
          <cell r="AG1142" t="str">
            <v/>
          </cell>
          <cell r="AI1142" t="str">
            <v/>
          </cell>
        </row>
        <row r="1143">
          <cell r="A1143">
            <v>1139</v>
          </cell>
          <cell r="B1143" t="str">
            <v>диск</v>
          </cell>
          <cell r="C1143" t="str">
            <v>51401</v>
          </cell>
          <cell r="D1143" t="str">
            <v>51401`810`2`0400`0000002</v>
          </cell>
          <cell r="E1143" t="str">
            <v>Сбербанк РФ</v>
          </cell>
          <cell r="F1143" t="str">
            <v>банк</v>
          </cell>
          <cell r="G1143" t="str">
            <v>ВН</v>
          </cell>
          <cell r="H1143">
            <v>1041391</v>
          </cell>
          <cell r="I1143">
            <v>37956</v>
          </cell>
          <cell r="J1143">
            <v>350000</v>
          </cell>
          <cell r="K1143" t="str">
            <v>Рубли РФ</v>
          </cell>
          <cell r="L1143" t="str">
            <v>по предъявлении</v>
          </cell>
          <cell r="M1143">
            <v>37956</v>
          </cell>
          <cell r="N1143">
            <v>0</v>
          </cell>
          <cell r="P1143">
            <v>350000</v>
          </cell>
          <cell r="Q1143">
            <v>1</v>
          </cell>
          <cell r="R1143">
            <v>350000</v>
          </cell>
          <cell r="S1143">
            <v>37971</v>
          </cell>
          <cell r="T1143" t="str">
            <v>16/12-06</v>
          </cell>
          <cell r="U1143" t="str">
            <v>Филиал ООО «Аккорд-Инвест» в г.Уфа</v>
          </cell>
          <cell r="V1143">
            <v>1</v>
          </cell>
          <cell r="W1143">
            <v>350000</v>
          </cell>
          <cell r="X1143">
            <v>37972</v>
          </cell>
          <cell r="Y1143" t="str">
            <v>17/12-пред</v>
          </cell>
          <cell r="Z1143" t="str">
            <v>Сбербанк РФ</v>
          </cell>
          <cell r="AA1143">
            <v>0</v>
          </cell>
          <cell r="AB1143">
            <v>0</v>
          </cell>
          <cell r="AC1143">
            <v>0</v>
          </cell>
          <cell r="AD1143" t="str">
            <v>предъявлен</v>
          </cell>
          <cell r="AF1143" t="str">
            <v/>
          </cell>
          <cell r="AG1143" t="str">
            <v/>
          </cell>
          <cell r="AI1143" t="str">
            <v/>
          </cell>
        </row>
        <row r="1144">
          <cell r="A1144">
            <v>1140</v>
          </cell>
          <cell r="B1144" t="str">
            <v>диск</v>
          </cell>
          <cell r="C1144" t="str">
            <v>51401</v>
          </cell>
          <cell r="D1144" t="str">
            <v>51401`810`2`0400`0000002</v>
          </cell>
          <cell r="E1144" t="str">
            <v>Сбербанк РФ</v>
          </cell>
          <cell r="F1144" t="str">
            <v>банк</v>
          </cell>
          <cell r="G1144" t="str">
            <v>ВН</v>
          </cell>
          <cell r="H1144">
            <v>1009974</v>
          </cell>
          <cell r="I1144">
            <v>37963</v>
          </cell>
          <cell r="J1144">
            <v>460200</v>
          </cell>
          <cell r="K1144" t="str">
            <v>Рубли РФ</v>
          </cell>
          <cell r="L1144" t="str">
            <v>по предъявлении</v>
          </cell>
          <cell r="M1144">
            <v>37963</v>
          </cell>
          <cell r="N1144">
            <v>0</v>
          </cell>
          <cell r="P1144">
            <v>460200</v>
          </cell>
          <cell r="Q1144">
            <v>1</v>
          </cell>
          <cell r="R1144">
            <v>460200</v>
          </cell>
          <cell r="S1144">
            <v>37971</v>
          </cell>
          <cell r="T1144" t="str">
            <v>16/12-06</v>
          </cell>
          <cell r="U1144" t="str">
            <v>Филиал ООО «Аккорд-Инвест» в г.Уфа</v>
          </cell>
          <cell r="V1144">
            <v>1</v>
          </cell>
          <cell r="W1144">
            <v>460200</v>
          </cell>
          <cell r="X1144">
            <v>37972</v>
          </cell>
          <cell r="Y1144" t="str">
            <v>17/12-пред</v>
          </cell>
          <cell r="Z1144" t="str">
            <v>Сбербанк РФ</v>
          </cell>
          <cell r="AA1144">
            <v>0</v>
          </cell>
          <cell r="AB1144">
            <v>0</v>
          </cell>
          <cell r="AC1144">
            <v>0</v>
          </cell>
          <cell r="AD1144" t="str">
            <v>предъявлен</v>
          </cell>
          <cell r="AF1144" t="str">
            <v/>
          </cell>
          <cell r="AG1144" t="str">
            <v/>
          </cell>
          <cell r="AI1144" t="str">
            <v/>
          </cell>
        </row>
        <row r="1145">
          <cell r="A1145">
            <v>1141</v>
          </cell>
          <cell r="B1145" t="str">
            <v>диск</v>
          </cell>
          <cell r="C1145" t="str">
            <v>51401</v>
          </cell>
          <cell r="D1145" t="str">
            <v>51401`810`2`0400`0000002</v>
          </cell>
          <cell r="E1145" t="str">
            <v>Сбербанк РФ</v>
          </cell>
          <cell r="F1145" t="str">
            <v>банк</v>
          </cell>
          <cell r="G1145" t="str">
            <v>ВН</v>
          </cell>
          <cell r="H1145">
            <v>1035645</v>
          </cell>
          <cell r="I1145">
            <v>37958</v>
          </cell>
          <cell r="J1145">
            <v>500000</v>
          </cell>
          <cell r="K1145" t="str">
            <v>Рубли РФ</v>
          </cell>
          <cell r="L1145" t="str">
            <v>по предъявлении</v>
          </cell>
          <cell r="M1145">
            <v>37958</v>
          </cell>
          <cell r="N1145">
            <v>0</v>
          </cell>
          <cell r="P1145">
            <v>500000</v>
          </cell>
          <cell r="Q1145">
            <v>1</v>
          </cell>
          <cell r="R1145">
            <v>500000</v>
          </cell>
          <cell r="S1145">
            <v>37971</v>
          </cell>
          <cell r="T1145" t="str">
            <v>16/12-06</v>
          </cell>
          <cell r="U1145" t="str">
            <v>Филиал ООО «Аккорд-Инвест» в г.Уфа</v>
          </cell>
          <cell r="V1145">
            <v>1</v>
          </cell>
          <cell r="W1145">
            <v>500000</v>
          </cell>
          <cell r="X1145">
            <v>37972</v>
          </cell>
          <cell r="Y1145" t="str">
            <v>17/12-пред</v>
          </cell>
          <cell r="Z1145" t="str">
            <v>Сбербанк РФ</v>
          </cell>
          <cell r="AA1145">
            <v>0</v>
          </cell>
          <cell r="AB1145">
            <v>0</v>
          </cell>
          <cell r="AC1145">
            <v>0</v>
          </cell>
          <cell r="AD1145" t="str">
            <v>предъявлен</v>
          </cell>
          <cell r="AF1145" t="str">
            <v/>
          </cell>
          <cell r="AG1145" t="str">
            <v/>
          </cell>
          <cell r="AI1145" t="str">
            <v/>
          </cell>
        </row>
        <row r="1146">
          <cell r="A1146">
            <v>1142</v>
          </cell>
          <cell r="B1146" t="str">
            <v>диск</v>
          </cell>
          <cell r="C1146" t="str">
            <v>51401</v>
          </cell>
          <cell r="D1146" t="str">
            <v>51401`810`2`0400`0000002</v>
          </cell>
          <cell r="E1146" t="str">
            <v>Сбербанк РФ</v>
          </cell>
          <cell r="F1146" t="str">
            <v>банк</v>
          </cell>
          <cell r="G1146" t="str">
            <v>ВН</v>
          </cell>
          <cell r="H1146">
            <v>1014763</v>
          </cell>
          <cell r="I1146">
            <v>37937</v>
          </cell>
          <cell r="J1146">
            <v>750000</v>
          </cell>
          <cell r="K1146" t="str">
            <v>Рубли РФ</v>
          </cell>
          <cell r="L1146" t="str">
            <v>по предъявлении</v>
          </cell>
          <cell r="M1146">
            <v>37937</v>
          </cell>
          <cell r="N1146">
            <v>0</v>
          </cell>
          <cell r="P1146">
            <v>750000</v>
          </cell>
          <cell r="Q1146">
            <v>1</v>
          </cell>
          <cell r="R1146">
            <v>750000</v>
          </cell>
          <cell r="S1146">
            <v>37971</v>
          </cell>
          <cell r="T1146" t="str">
            <v>16/12-06</v>
          </cell>
          <cell r="U1146" t="str">
            <v>Филиал ООО «Аккорд-Инвест» в г.Уфа</v>
          </cell>
          <cell r="V1146">
            <v>1</v>
          </cell>
          <cell r="W1146">
            <v>750000</v>
          </cell>
          <cell r="X1146">
            <v>37972</v>
          </cell>
          <cell r="Y1146" t="str">
            <v>17/12-пред</v>
          </cell>
          <cell r="Z1146" t="str">
            <v>Сбербанк РФ</v>
          </cell>
          <cell r="AA1146">
            <v>0</v>
          </cell>
          <cell r="AB1146">
            <v>0</v>
          </cell>
          <cell r="AC1146">
            <v>0</v>
          </cell>
          <cell r="AD1146" t="str">
            <v>предъявлен</v>
          </cell>
          <cell r="AF1146" t="str">
            <v/>
          </cell>
          <cell r="AG1146" t="str">
            <v/>
          </cell>
          <cell r="AI1146" t="str">
            <v/>
          </cell>
        </row>
        <row r="1147">
          <cell r="A1147">
            <v>1143</v>
          </cell>
          <cell r="B1147" t="str">
            <v>диск</v>
          </cell>
          <cell r="C1147" t="str">
            <v>51401</v>
          </cell>
          <cell r="D1147" t="str">
            <v>51401`810`2`0400`0000002</v>
          </cell>
          <cell r="E1147" t="str">
            <v>Сбербанк РФ</v>
          </cell>
          <cell r="F1147" t="str">
            <v>банк</v>
          </cell>
          <cell r="G1147" t="str">
            <v>ВН</v>
          </cell>
          <cell r="H1147">
            <v>1013567</v>
          </cell>
          <cell r="I1147">
            <v>37909</v>
          </cell>
          <cell r="J1147">
            <v>70000</v>
          </cell>
          <cell r="K1147" t="str">
            <v>Рубли РФ</v>
          </cell>
          <cell r="L1147" t="str">
            <v>по предъявлении</v>
          </cell>
          <cell r="M1147">
            <v>37909</v>
          </cell>
          <cell r="N1147">
            <v>0</v>
          </cell>
          <cell r="P1147">
            <v>70000</v>
          </cell>
          <cell r="Q1147">
            <v>1</v>
          </cell>
          <cell r="R1147">
            <v>70000</v>
          </cell>
          <cell r="S1147">
            <v>37971</v>
          </cell>
          <cell r="T1147" t="str">
            <v>16/12-06</v>
          </cell>
          <cell r="U1147" t="str">
            <v>Филиал ООО «Аккорд-Инвест» в г.Уфа</v>
          </cell>
          <cell r="V1147">
            <v>1</v>
          </cell>
          <cell r="W1147">
            <v>70000</v>
          </cell>
          <cell r="X1147">
            <v>37972</v>
          </cell>
          <cell r="Y1147" t="str">
            <v>17/12-пред</v>
          </cell>
          <cell r="Z1147" t="str">
            <v>Сбербанк РФ</v>
          </cell>
          <cell r="AA1147">
            <v>0</v>
          </cell>
          <cell r="AB1147">
            <v>0</v>
          </cell>
          <cell r="AC1147">
            <v>0</v>
          </cell>
          <cell r="AD1147" t="str">
            <v>предъявлен</v>
          </cell>
          <cell r="AF1147" t="str">
            <v/>
          </cell>
          <cell r="AG1147" t="str">
            <v/>
          </cell>
          <cell r="AI1147" t="str">
            <v/>
          </cell>
        </row>
        <row r="1148">
          <cell r="A1148">
            <v>1144</v>
          </cell>
          <cell r="B1148" t="str">
            <v>диск</v>
          </cell>
          <cell r="C1148" t="str">
            <v>51401</v>
          </cell>
          <cell r="D1148" t="str">
            <v>51401`810`2`0400`0000002</v>
          </cell>
          <cell r="E1148" t="str">
            <v>Сбербанк РФ</v>
          </cell>
          <cell r="F1148" t="str">
            <v>банк</v>
          </cell>
          <cell r="G1148" t="str">
            <v>ВН</v>
          </cell>
          <cell r="H1148">
            <v>1035558</v>
          </cell>
          <cell r="I1148">
            <v>37952</v>
          </cell>
          <cell r="J1148">
            <v>100000</v>
          </cell>
          <cell r="K1148" t="str">
            <v>Рубли РФ</v>
          </cell>
          <cell r="L1148" t="str">
            <v>по предъявлении</v>
          </cell>
          <cell r="M1148">
            <v>37952</v>
          </cell>
          <cell r="N1148">
            <v>0</v>
          </cell>
          <cell r="P1148">
            <v>100000</v>
          </cell>
          <cell r="Q1148">
            <v>1</v>
          </cell>
          <cell r="R1148">
            <v>100000</v>
          </cell>
          <cell r="S1148">
            <v>37971</v>
          </cell>
          <cell r="T1148" t="str">
            <v>16/12-06</v>
          </cell>
          <cell r="U1148" t="str">
            <v>Филиал ООО «Аккорд-Инвест» в г.Уфа</v>
          </cell>
          <cell r="V1148">
            <v>1</v>
          </cell>
          <cell r="W1148">
            <v>100000</v>
          </cell>
          <cell r="X1148">
            <v>37972</v>
          </cell>
          <cell r="Y1148" t="str">
            <v>17/12-пред</v>
          </cell>
          <cell r="Z1148" t="str">
            <v>Сбербанк РФ</v>
          </cell>
          <cell r="AA1148">
            <v>0</v>
          </cell>
          <cell r="AB1148">
            <v>0</v>
          </cell>
          <cell r="AC1148">
            <v>0</v>
          </cell>
          <cell r="AD1148" t="str">
            <v>предъявлен</v>
          </cell>
          <cell r="AF1148" t="str">
            <v/>
          </cell>
          <cell r="AG1148" t="str">
            <v/>
          </cell>
          <cell r="AI1148" t="str">
            <v/>
          </cell>
        </row>
        <row r="1149">
          <cell r="A1149">
            <v>1145</v>
          </cell>
          <cell r="B1149" t="str">
            <v>диск</v>
          </cell>
          <cell r="C1149" t="str">
            <v>51401</v>
          </cell>
          <cell r="D1149" t="str">
            <v>51401`810`2`0400`0000002</v>
          </cell>
          <cell r="E1149" t="str">
            <v>Сбербанк РФ</v>
          </cell>
          <cell r="F1149" t="str">
            <v>банк</v>
          </cell>
          <cell r="G1149" t="str">
            <v>ВН</v>
          </cell>
          <cell r="H1149">
            <v>1035560</v>
          </cell>
          <cell r="I1149">
            <v>37952</v>
          </cell>
          <cell r="J1149">
            <v>200000</v>
          </cell>
          <cell r="K1149" t="str">
            <v>Рубли РФ</v>
          </cell>
          <cell r="L1149" t="str">
            <v>по предъявлении</v>
          </cell>
          <cell r="M1149">
            <v>37952</v>
          </cell>
          <cell r="N1149">
            <v>0</v>
          </cell>
          <cell r="P1149">
            <v>200000</v>
          </cell>
          <cell r="Q1149">
            <v>1</v>
          </cell>
          <cell r="R1149">
            <v>200000</v>
          </cell>
          <cell r="S1149">
            <v>37971</v>
          </cell>
          <cell r="T1149" t="str">
            <v>16/12-06</v>
          </cell>
          <cell r="U1149" t="str">
            <v>Филиал ООО «Аккорд-Инвест» в г.Уфа</v>
          </cell>
          <cell r="V1149">
            <v>1</v>
          </cell>
          <cell r="W1149">
            <v>200000</v>
          </cell>
          <cell r="X1149">
            <v>37972</v>
          </cell>
          <cell r="Y1149" t="str">
            <v>17/12-пред</v>
          </cell>
          <cell r="Z1149" t="str">
            <v>Сбербанк РФ</v>
          </cell>
          <cell r="AA1149">
            <v>0</v>
          </cell>
          <cell r="AB1149">
            <v>0</v>
          </cell>
          <cell r="AC1149">
            <v>0</v>
          </cell>
          <cell r="AD1149" t="str">
            <v>предъявлен</v>
          </cell>
          <cell r="AF1149" t="str">
            <v/>
          </cell>
          <cell r="AG1149" t="str">
            <v/>
          </cell>
          <cell r="AI1149" t="str">
            <v/>
          </cell>
        </row>
        <row r="1150">
          <cell r="A1150">
            <v>1146</v>
          </cell>
          <cell r="B1150" t="str">
            <v>диск</v>
          </cell>
          <cell r="C1150" t="str">
            <v>51401</v>
          </cell>
          <cell r="D1150" t="str">
            <v>51401`810`2`0400`0000002</v>
          </cell>
          <cell r="E1150" t="str">
            <v>Сбербанк РФ</v>
          </cell>
          <cell r="F1150" t="str">
            <v>банк</v>
          </cell>
          <cell r="G1150" t="str">
            <v>ВН</v>
          </cell>
          <cell r="H1150">
            <v>1043015</v>
          </cell>
          <cell r="I1150">
            <v>37960</v>
          </cell>
          <cell r="J1150">
            <v>1000000</v>
          </cell>
          <cell r="K1150" t="str">
            <v>Рубли РФ</v>
          </cell>
          <cell r="L1150" t="str">
            <v>по предъявлении</v>
          </cell>
          <cell r="M1150">
            <v>37960</v>
          </cell>
          <cell r="N1150">
            <v>0</v>
          </cell>
          <cell r="P1150">
            <v>1000000</v>
          </cell>
          <cell r="Q1150">
            <v>1</v>
          </cell>
          <cell r="R1150">
            <v>1000000</v>
          </cell>
          <cell r="S1150">
            <v>37971</v>
          </cell>
          <cell r="T1150" t="str">
            <v>16/12-06</v>
          </cell>
          <cell r="U1150" t="str">
            <v>Филиал ООО «Аккорд-Инвест» в г.Уфа</v>
          </cell>
          <cell r="V1150">
            <v>1</v>
          </cell>
          <cell r="W1150">
            <v>1000000</v>
          </cell>
          <cell r="X1150">
            <v>37972</v>
          </cell>
          <cell r="Y1150" t="str">
            <v>17/12-пред</v>
          </cell>
          <cell r="Z1150" t="str">
            <v>Сбербанк РФ</v>
          </cell>
          <cell r="AA1150">
            <v>0</v>
          </cell>
          <cell r="AB1150">
            <v>0</v>
          </cell>
          <cell r="AC1150">
            <v>0</v>
          </cell>
          <cell r="AD1150" t="str">
            <v>предъявлен</v>
          </cell>
          <cell r="AF1150" t="str">
            <v/>
          </cell>
          <cell r="AG1150" t="str">
            <v/>
          </cell>
          <cell r="AI1150" t="str">
            <v/>
          </cell>
        </row>
        <row r="1151">
          <cell r="A1151">
            <v>1147</v>
          </cell>
          <cell r="B1151" t="str">
            <v>диск</v>
          </cell>
          <cell r="C1151" t="str">
            <v>51401</v>
          </cell>
          <cell r="D1151" t="str">
            <v>51401`810`2`0400`0000002</v>
          </cell>
          <cell r="E1151" t="str">
            <v>Сбербанк РФ</v>
          </cell>
          <cell r="F1151" t="str">
            <v>банк</v>
          </cell>
          <cell r="G1151" t="str">
            <v>ВН</v>
          </cell>
          <cell r="H1151">
            <v>1043016</v>
          </cell>
          <cell r="I1151">
            <v>37960</v>
          </cell>
          <cell r="J1151">
            <v>1000000</v>
          </cell>
          <cell r="K1151" t="str">
            <v>Рубли РФ</v>
          </cell>
          <cell r="L1151" t="str">
            <v>по предъявлении</v>
          </cell>
          <cell r="M1151">
            <v>37960</v>
          </cell>
          <cell r="N1151">
            <v>0</v>
          </cell>
          <cell r="P1151">
            <v>1000000</v>
          </cell>
          <cell r="Q1151">
            <v>1</v>
          </cell>
          <cell r="R1151">
            <v>1000000</v>
          </cell>
          <cell r="S1151">
            <v>37971</v>
          </cell>
          <cell r="T1151" t="str">
            <v>16/12-06</v>
          </cell>
          <cell r="U1151" t="str">
            <v>Филиал ООО «Аккорд-Инвест» в г.Уфа</v>
          </cell>
          <cell r="V1151">
            <v>1</v>
          </cell>
          <cell r="W1151">
            <v>1000000</v>
          </cell>
          <cell r="X1151">
            <v>37972</v>
          </cell>
          <cell r="Y1151" t="str">
            <v>17/12-пред</v>
          </cell>
          <cell r="Z1151" t="str">
            <v>Сбербанк РФ</v>
          </cell>
          <cell r="AA1151">
            <v>0</v>
          </cell>
          <cell r="AB1151">
            <v>0</v>
          </cell>
          <cell r="AC1151">
            <v>0</v>
          </cell>
          <cell r="AD1151" t="str">
            <v>предъявлен</v>
          </cell>
          <cell r="AF1151" t="str">
            <v/>
          </cell>
          <cell r="AG1151" t="str">
            <v/>
          </cell>
          <cell r="AI1151" t="str">
            <v/>
          </cell>
        </row>
        <row r="1152">
          <cell r="A1152">
            <v>1148</v>
          </cell>
          <cell r="B1152" t="str">
            <v>диск</v>
          </cell>
          <cell r="C1152" t="str">
            <v>51502</v>
          </cell>
          <cell r="D1152" t="str">
            <v>51502`810`1`0400`0000030</v>
          </cell>
          <cell r="E1152" t="str">
            <v>ООО "Фиштрейдплюс"</v>
          </cell>
          <cell r="F1152" t="str">
            <v>прочие</v>
          </cell>
          <cell r="G1152" t="str">
            <v>---</v>
          </cell>
          <cell r="H1152" t="str">
            <v>0001201</v>
          </cell>
          <cell r="I1152">
            <v>37972</v>
          </cell>
          <cell r="J1152">
            <v>251643.84</v>
          </cell>
          <cell r="K1152" t="str">
            <v>Рубли РФ</v>
          </cell>
          <cell r="L1152" t="str">
            <v>по предъявлении, но не ранее 29.12.2003г.</v>
          </cell>
          <cell r="M1152">
            <v>37984</v>
          </cell>
          <cell r="N1152">
            <v>0.2000005333333329</v>
          </cell>
          <cell r="P1152">
            <v>250000</v>
          </cell>
          <cell r="Q1152">
            <v>0.99346759292816389</v>
          </cell>
          <cell r="R1152">
            <v>250000</v>
          </cell>
          <cell r="S1152">
            <v>37972</v>
          </cell>
          <cell r="T1152" t="str">
            <v>17/12-03</v>
          </cell>
          <cell r="U1152" t="str">
            <v>ООО "Фиштрейдплюс"</v>
          </cell>
          <cell r="V1152">
            <v>1</v>
          </cell>
          <cell r="W1152">
            <v>251643.84</v>
          </cell>
          <cell r="X1152">
            <v>37984</v>
          </cell>
          <cell r="Y1152" t="str">
            <v>29/12-14</v>
          </cell>
          <cell r="Z1152" t="str">
            <v>ООО "Фиштрейдплюс"</v>
          </cell>
          <cell r="AA1152">
            <v>1643.8399999999965</v>
          </cell>
          <cell r="AB1152">
            <v>0.2000005333333329</v>
          </cell>
          <cell r="AC1152">
            <v>0.2000005333333329</v>
          </cell>
          <cell r="AD1152" t="str">
            <v>продан</v>
          </cell>
          <cell r="AF1152" t="str">
            <v/>
          </cell>
          <cell r="AG1152" t="str">
            <v/>
          </cell>
          <cell r="AI1152" t="str">
            <v/>
          </cell>
        </row>
        <row r="1153">
          <cell r="A1153">
            <v>1149</v>
          </cell>
          <cell r="B1153" t="str">
            <v>диск</v>
          </cell>
          <cell r="C1153" t="str">
            <v>51502</v>
          </cell>
          <cell r="D1153" t="str">
            <v>51502`810`2`0400`0000037</v>
          </cell>
          <cell r="E1153" t="str">
            <v>ООО "БАШМЯСО"</v>
          </cell>
          <cell r="F1153" t="str">
            <v>прочие</v>
          </cell>
          <cell r="G1153" t="str">
            <v>---</v>
          </cell>
          <cell r="H1153" t="str">
            <v>0001201</v>
          </cell>
          <cell r="I1153">
            <v>37972</v>
          </cell>
          <cell r="J1153">
            <v>5020821.92</v>
          </cell>
          <cell r="K1153" t="str">
            <v>Рубли РФ</v>
          </cell>
          <cell r="L1153" t="str">
            <v>по предъявлении, но не ранее 25.12.2003г.</v>
          </cell>
          <cell r="M1153">
            <v>37980</v>
          </cell>
          <cell r="N1153">
            <v>0.19000001999999933</v>
          </cell>
          <cell r="P1153">
            <v>5000000</v>
          </cell>
          <cell r="Q1153">
            <v>0.99585288617446122</v>
          </cell>
          <cell r="R1153">
            <v>5000000</v>
          </cell>
          <cell r="S1153">
            <v>37972</v>
          </cell>
          <cell r="T1153" t="str">
            <v>17/12-04</v>
          </cell>
          <cell r="U1153" t="str">
            <v>ООО "БАШМЯСО"</v>
          </cell>
          <cell r="V1153">
            <v>1</v>
          </cell>
          <cell r="W1153">
            <v>5020821.92</v>
          </cell>
          <cell r="X1153">
            <v>37980</v>
          </cell>
          <cell r="Y1153" t="str">
            <v>25/12-пред</v>
          </cell>
          <cell r="Z1153" t="str">
            <v>ООО "БАШМЯСО"</v>
          </cell>
          <cell r="AA1153">
            <v>20821.919999999925</v>
          </cell>
          <cell r="AB1153">
            <v>0.19000001999999933</v>
          </cell>
          <cell r="AC1153">
            <v>0.19000001999999933</v>
          </cell>
          <cell r="AD1153" t="str">
            <v>предъявлен</v>
          </cell>
          <cell r="AF1153" t="str">
            <v/>
          </cell>
          <cell r="AG1153" t="str">
            <v/>
          </cell>
          <cell r="AI1153" t="str">
            <v/>
          </cell>
        </row>
        <row r="1154">
          <cell r="A1154">
            <v>1150</v>
          </cell>
          <cell r="B1154" t="str">
            <v>диск</v>
          </cell>
          <cell r="C1154" t="str">
            <v>51401</v>
          </cell>
          <cell r="D1154" t="str">
            <v>51401`810`2`0400`0000002</v>
          </cell>
          <cell r="E1154" t="str">
            <v>Сбербанк РФ</v>
          </cell>
          <cell r="F1154" t="str">
            <v>банк</v>
          </cell>
          <cell r="G1154" t="str">
            <v>ВН</v>
          </cell>
          <cell r="H1154" t="str">
            <v>0455868</v>
          </cell>
          <cell r="I1154">
            <v>37952</v>
          </cell>
          <cell r="J1154">
            <v>200000</v>
          </cell>
          <cell r="K1154" t="str">
            <v>Рубли РФ</v>
          </cell>
          <cell r="L1154" t="str">
            <v>по предъявлении</v>
          </cell>
          <cell r="M1154">
            <v>37952</v>
          </cell>
          <cell r="N1154">
            <v>0</v>
          </cell>
          <cell r="P1154">
            <v>199800</v>
          </cell>
          <cell r="Q1154">
            <v>0.999</v>
          </cell>
          <cell r="R1154">
            <v>199800</v>
          </cell>
          <cell r="S1154">
            <v>37971</v>
          </cell>
          <cell r="T1154" t="str">
            <v>16/12-05</v>
          </cell>
          <cell r="U1154" t="str">
            <v>ЗАО "Компания "Уфаойл"</v>
          </cell>
          <cell r="V1154">
            <v>1</v>
          </cell>
          <cell r="W1154">
            <v>200000</v>
          </cell>
          <cell r="X1154">
            <v>37972</v>
          </cell>
          <cell r="Y1154" t="str">
            <v>17/12-пред</v>
          </cell>
          <cell r="Z1154" t="str">
            <v>Сбербанк РФ</v>
          </cell>
          <cell r="AA1154">
            <v>200</v>
          </cell>
          <cell r="AB1154">
            <v>0.36536536536536535</v>
          </cell>
          <cell r="AC1154">
            <v>0.36536536536536535</v>
          </cell>
          <cell r="AD1154" t="str">
            <v>предъявлен</v>
          </cell>
          <cell r="AF1154" t="str">
            <v/>
          </cell>
          <cell r="AG1154" t="str">
            <v/>
          </cell>
          <cell r="AI1154" t="str">
            <v/>
          </cell>
        </row>
        <row r="1155">
          <cell r="A1155">
            <v>1151</v>
          </cell>
          <cell r="B1155" t="str">
            <v>диск</v>
          </cell>
          <cell r="C1155" t="str">
            <v>51505</v>
          </cell>
          <cell r="D1155" t="str">
            <v>51505`810`2`0400`0000018</v>
          </cell>
          <cell r="E1155" t="str">
            <v>ООО "Проф-Трейд"</v>
          </cell>
          <cell r="F1155" t="str">
            <v>прочие</v>
          </cell>
          <cell r="G1155" t="str">
            <v>---</v>
          </cell>
          <cell r="H1155" t="str">
            <v>0001201</v>
          </cell>
          <cell r="I1155">
            <v>37972</v>
          </cell>
          <cell r="J1155">
            <v>112000</v>
          </cell>
          <cell r="K1155" t="str">
            <v>Рубли РФ</v>
          </cell>
          <cell r="L1155" t="str">
            <v>по предъявлении, но не ранее 17.06.2004г.</v>
          </cell>
          <cell r="M1155">
            <v>38155</v>
          </cell>
          <cell r="N1155">
            <v>0.23934426229508196</v>
          </cell>
          <cell r="P1155">
            <v>100000</v>
          </cell>
          <cell r="Q1155">
            <v>0.8928571428571429</v>
          </cell>
          <cell r="R1155">
            <v>100000</v>
          </cell>
          <cell r="S1155">
            <v>37972</v>
          </cell>
          <cell r="T1155" t="str">
            <v>17/12-05</v>
          </cell>
          <cell r="U1155" t="str">
            <v>ЧП Мусин Рафаиль Ахняфович</v>
          </cell>
          <cell r="V1155">
            <v>0.89285700000000001</v>
          </cell>
          <cell r="W1155">
            <v>100000</v>
          </cell>
          <cell r="X1155">
            <v>38083</v>
          </cell>
          <cell r="Y1155" t="str">
            <v>06/04-04</v>
          </cell>
          <cell r="Z1155" t="str">
            <v>ООО "Проф-Трейд"</v>
          </cell>
          <cell r="AA1155">
            <v>0</v>
          </cell>
          <cell r="AB1155">
            <v>0.23934426229508196</v>
          </cell>
          <cell r="AC1155">
            <v>0</v>
          </cell>
          <cell r="AD1155" t="str">
            <v>обменен</v>
          </cell>
          <cell r="AF1155" t="str">
            <v/>
          </cell>
          <cell r="AG1155" t="str">
            <v/>
          </cell>
          <cell r="AI1155" t="str">
            <v/>
          </cell>
        </row>
        <row r="1156">
          <cell r="A1156">
            <v>1152</v>
          </cell>
          <cell r="B1156" t="str">
            <v>диск</v>
          </cell>
          <cell r="C1156" t="str">
            <v>51505</v>
          </cell>
          <cell r="D1156" t="str">
            <v>51505`810`2`0400`0000018</v>
          </cell>
          <cell r="E1156" t="str">
            <v>ООО "Проф-Трейд"</v>
          </cell>
          <cell r="F1156" t="str">
            <v>прочие</v>
          </cell>
          <cell r="G1156" t="str">
            <v>---</v>
          </cell>
          <cell r="H1156" t="str">
            <v>0001202</v>
          </cell>
          <cell r="I1156">
            <v>37972</v>
          </cell>
          <cell r="J1156">
            <v>112000</v>
          </cell>
          <cell r="K1156" t="str">
            <v>Рубли РФ</v>
          </cell>
          <cell r="L1156" t="str">
            <v>по предъявлении, но не ранее 17.06.2004г.</v>
          </cell>
          <cell r="M1156">
            <v>38155</v>
          </cell>
          <cell r="N1156">
            <v>0.23934426229508196</v>
          </cell>
          <cell r="P1156">
            <v>100000</v>
          </cell>
          <cell r="Q1156">
            <v>0.8928571428571429</v>
          </cell>
          <cell r="R1156">
            <v>100000</v>
          </cell>
          <cell r="S1156">
            <v>37972</v>
          </cell>
          <cell r="T1156" t="str">
            <v>17/12-05</v>
          </cell>
          <cell r="U1156" t="str">
            <v>ЧП Мусин Рафаиль Ахняфович</v>
          </cell>
          <cell r="V1156">
            <v>0.89285700000000001</v>
          </cell>
          <cell r="W1156">
            <v>100000</v>
          </cell>
          <cell r="X1156">
            <v>38083</v>
          </cell>
          <cell r="Y1156" t="str">
            <v>06/04-04</v>
          </cell>
          <cell r="Z1156" t="str">
            <v>ООО "Проф-Трейд"</v>
          </cell>
          <cell r="AA1156">
            <v>0</v>
          </cell>
          <cell r="AB1156">
            <v>0.23934426229508196</v>
          </cell>
          <cell r="AC1156">
            <v>0</v>
          </cell>
          <cell r="AD1156" t="str">
            <v>обменен</v>
          </cell>
          <cell r="AF1156" t="str">
            <v/>
          </cell>
          <cell r="AG1156" t="str">
            <v/>
          </cell>
          <cell r="AI1156" t="str">
            <v/>
          </cell>
        </row>
        <row r="1157">
          <cell r="A1157">
            <v>1153</v>
          </cell>
          <cell r="B1157" t="str">
            <v>диск</v>
          </cell>
          <cell r="C1157" t="str">
            <v>51505</v>
          </cell>
          <cell r="D1157" t="str">
            <v>51505`810`2`0400`0000018</v>
          </cell>
          <cell r="E1157" t="str">
            <v>ООО "Проф-Трейд"</v>
          </cell>
          <cell r="F1157" t="str">
            <v>прочие</v>
          </cell>
          <cell r="G1157" t="str">
            <v>---</v>
          </cell>
          <cell r="H1157" t="str">
            <v>0001203</v>
          </cell>
          <cell r="I1157">
            <v>37972</v>
          </cell>
          <cell r="J1157">
            <v>112000</v>
          </cell>
          <cell r="K1157" t="str">
            <v>Рубли РФ</v>
          </cell>
          <cell r="L1157" t="str">
            <v>по предъявлении, но не ранее 17.06.2004г.</v>
          </cell>
          <cell r="M1157">
            <v>38155</v>
          </cell>
          <cell r="N1157">
            <v>0.23934426229508196</v>
          </cell>
          <cell r="P1157">
            <v>100000</v>
          </cell>
          <cell r="Q1157">
            <v>0.8928571428571429</v>
          </cell>
          <cell r="R1157">
            <v>100000</v>
          </cell>
          <cell r="S1157">
            <v>37972</v>
          </cell>
          <cell r="T1157" t="str">
            <v>17/12-05</v>
          </cell>
          <cell r="U1157" t="str">
            <v>ЧП Мусин Рафаиль Ахняфович</v>
          </cell>
          <cell r="V1157">
            <v>0.89285700000000001</v>
          </cell>
          <cell r="W1157">
            <v>100000</v>
          </cell>
          <cell r="X1157">
            <v>38099</v>
          </cell>
          <cell r="Y1157" t="str">
            <v>22/04-07</v>
          </cell>
          <cell r="Z1157" t="str">
            <v>ООО "Проф-Трейд"</v>
          </cell>
          <cell r="AA1157">
            <v>0</v>
          </cell>
          <cell r="AB1157">
            <v>0.23934426229508196</v>
          </cell>
          <cell r="AC1157">
            <v>0</v>
          </cell>
          <cell r="AD1157" t="str">
            <v>продан</v>
          </cell>
          <cell r="AF1157" t="str">
            <v/>
          </cell>
          <cell r="AG1157" t="str">
            <v/>
          </cell>
          <cell r="AI1157" t="str">
            <v/>
          </cell>
        </row>
        <row r="1158">
          <cell r="A1158">
            <v>1154</v>
          </cell>
          <cell r="B1158" t="str">
            <v>диск</v>
          </cell>
          <cell r="C1158" t="str">
            <v>51505</v>
          </cell>
          <cell r="D1158" t="str">
            <v>51505`810`2`0400`0000018</v>
          </cell>
          <cell r="E1158" t="str">
            <v>ООО "Проф-Трейд"</v>
          </cell>
          <cell r="F1158" t="str">
            <v>прочие</v>
          </cell>
          <cell r="G1158" t="str">
            <v>---</v>
          </cell>
          <cell r="H1158" t="str">
            <v>0001204</v>
          </cell>
          <cell r="I1158">
            <v>37972</v>
          </cell>
          <cell r="J1158">
            <v>112000</v>
          </cell>
          <cell r="K1158" t="str">
            <v>Рубли РФ</v>
          </cell>
          <cell r="L1158" t="str">
            <v>по предъявлении, но не ранее 17.06.2004г.</v>
          </cell>
          <cell r="M1158">
            <v>38155</v>
          </cell>
          <cell r="N1158">
            <v>0.23934426229508196</v>
          </cell>
          <cell r="P1158">
            <v>100000</v>
          </cell>
          <cell r="Q1158">
            <v>0.8928571428571429</v>
          </cell>
          <cell r="R1158">
            <v>100000</v>
          </cell>
          <cell r="S1158">
            <v>37972</v>
          </cell>
          <cell r="T1158" t="str">
            <v>17/12-05</v>
          </cell>
          <cell r="U1158" t="str">
            <v>ЧП Мусин Рафаиль Ахняфович</v>
          </cell>
          <cell r="V1158">
            <v>0.89285700000000001</v>
          </cell>
          <cell r="W1158">
            <v>100000</v>
          </cell>
          <cell r="X1158">
            <v>38077</v>
          </cell>
          <cell r="Y1158" t="str">
            <v>31/03-13</v>
          </cell>
          <cell r="Z1158" t="str">
            <v>ООО "Проф-Трейд"</v>
          </cell>
          <cell r="AA1158">
            <v>0</v>
          </cell>
          <cell r="AB1158">
            <v>0.23934426229508196</v>
          </cell>
          <cell r="AC1158">
            <v>0</v>
          </cell>
          <cell r="AD1158" t="str">
            <v>продан</v>
          </cell>
          <cell r="AF1158" t="str">
            <v/>
          </cell>
          <cell r="AG1158" t="str">
            <v/>
          </cell>
          <cell r="AI1158" t="str">
            <v/>
          </cell>
        </row>
        <row r="1159">
          <cell r="A1159">
            <v>1155</v>
          </cell>
          <cell r="B1159" t="str">
            <v>диск</v>
          </cell>
          <cell r="C1159" t="str">
            <v>51505</v>
          </cell>
          <cell r="D1159" t="str">
            <v>51505`810`2`0400`0000018</v>
          </cell>
          <cell r="E1159" t="str">
            <v>ООО "Проф-Трейд"</v>
          </cell>
          <cell r="F1159" t="str">
            <v>прочие</v>
          </cell>
          <cell r="G1159" t="str">
            <v>---</v>
          </cell>
          <cell r="H1159" t="str">
            <v>0001205</v>
          </cell>
          <cell r="I1159">
            <v>37972</v>
          </cell>
          <cell r="J1159">
            <v>112000</v>
          </cell>
          <cell r="K1159" t="str">
            <v>Рубли РФ</v>
          </cell>
          <cell r="L1159" t="str">
            <v>по предъявлении, но не ранее 17.06.2004г.</v>
          </cell>
          <cell r="M1159">
            <v>38155</v>
          </cell>
          <cell r="N1159">
            <v>0.23934426229508196</v>
          </cell>
          <cell r="P1159">
            <v>100000</v>
          </cell>
          <cell r="Q1159">
            <v>0.8928571428571429</v>
          </cell>
          <cell r="R1159">
            <v>100000</v>
          </cell>
          <cell r="S1159">
            <v>37972</v>
          </cell>
          <cell r="T1159" t="str">
            <v>17/12-05</v>
          </cell>
          <cell r="U1159" t="str">
            <v>ЧП Мусин Рафаиль Ахняфович</v>
          </cell>
          <cell r="V1159">
            <v>0.89285700000000001</v>
          </cell>
          <cell r="W1159">
            <v>100000</v>
          </cell>
          <cell r="X1159">
            <v>38077</v>
          </cell>
          <cell r="Y1159" t="str">
            <v>31/03-13</v>
          </cell>
          <cell r="Z1159" t="str">
            <v>ООО "Проф-Трейд"</v>
          </cell>
          <cell r="AA1159">
            <v>0</v>
          </cell>
          <cell r="AB1159">
            <v>0.23934426229508196</v>
          </cell>
          <cell r="AC1159">
            <v>0</v>
          </cell>
          <cell r="AD1159" t="str">
            <v>продан</v>
          </cell>
          <cell r="AF1159" t="str">
            <v/>
          </cell>
          <cell r="AG1159" t="str">
            <v/>
          </cell>
          <cell r="AI1159" t="str">
            <v/>
          </cell>
        </row>
        <row r="1160">
          <cell r="A1160">
            <v>1156</v>
          </cell>
          <cell r="B1160" t="str">
            <v>диск</v>
          </cell>
          <cell r="C1160" t="str">
            <v>51502</v>
          </cell>
          <cell r="D1160" t="str">
            <v>51502`810`8`0400`0000026</v>
          </cell>
          <cell r="E1160" t="str">
            <v>ООО «Шаг»</v>
          </cell>
          <cell r="F1160" t="str">
            <v>прочие</v>
          </cell>
          <cell r="G1160" t="str">
            <v>---</v>
          </cell>
          <cell r="H1160" t="str">
            <v>000511</v>
          </cell>
          <cell r="I1160">
            <v>37972</v>
          </cell>
          <cell r="J1160">
            <v>5032000</v>
          </cell>
          <cell r="K1160" t="str">
            <v>Рубли РФ</v>
          </cell>
          <cell r="L1160" t="str">
            <v>по предъявлении, но не ранее 30.12.2003г.</v>
          </cell>
          <cell r="M1160">
            <v>37985</v>
          </cell>
          <cell r="N1160">
            <v>0.17969230769230771</v>
          </cell>
          <cell r="P1160">
            <v>5000000</v>
          </cell>
          <cell r="Q1160">
            <v>0.99364069952305245</v>
          </cell>
          <cell r="R1160">
            <v>5000000</v>
          </cell>
          <cell r="S1160">
            <v>37972</v>
          </cell>
          <cell r="T1160" t="str">
            <v>17/12-07</v>
          </cell>
          <cell r="U1160" t="str">
            <v>Филиал ООО «Аккорд-Инвест» в г.Уфа</v>
          </cell>
          <cell r="V1160">
            <v>0.99984899999999999</v>
          </cell>
          <cell r="W1160">
            <v>5031240</v>
          </cell>
          <cell r="X1160">
            <v>37984</v>
          </cell>
          <cell r="Y1160" t="str">
            <v>29/12/03Д-ВнБ 001</v>
          </cell>
          <cell r="Z1160" t="str">
            <v>Филиал ООО «Аккорд-Инвест» в г.Уфа</v>
          </cell>
          <cell r="AA1160">
            <v>31240</v>
          </cell>
          <cell r="AB1160">
            <v>0.17969230769230771</v>
          </cell>
          <cell r="AC1160">
            <v>0.19004333333333334</v>
          </cell>
          <cell r="AD1160" t="str">
            <v>продан</v>
          </cell>
          <cell r="AF1160" t="str">
            <v/>
          </cell>
          <cell r="AG1160" t="str">
            <v/>
          </cell>
          <cell r="AI1160" t="str">
            <v/>
          </cell>
        </row>
        <row r="1161">
          <cell r="A1161">
            <v>1157</v>
          </cell>
          <cell r="B1161" t="str">
            <v>диск</v>
          </cell>
          <cell r="C1161" t="str">
            <v>51401</v>
          </cell>
          <cell r="D1161" t="str">
            <v>51401`810`2`0400`0000002</v>
          </cell>
          <cell r="E1161" t="str">
            <v>Сбербанк РФ</v>
          </cell>
          <cell r="F1161" t="str">
            <v>банк</v>
          </cell>
          <cell r="G1161" t="str">
            <v>ВН</v>
          </cell>
          <cell r="H1161" t="str">
            <v>1027626</v>
          </cell>
          <cell r="I1161">
            <v>37973</v>
          </cell>
          <cell r="J1161">
            <v>416000</v>
          </cell>
          <cell r="K1161" t="str">
            <v>Рубли РФ</v>
          </cell>
          <cell r="L1161" t="str">
            <v>по предъявлении</v>
          </cell>
          <cell r="M1161">
            <v>37973</v>
          </cell>
          <cell r="N1161">
            <v>0</v>
          </cell>
          <cell r="P1161">
            <v>416000</v>
          </cell>
          <cell r="Q1161">
            <v>1</v>
          </cell>
          <cell r="R1161">
            <v>416000</v>
          </cell>
          <cell r="S1161">
            <v>37973</v>
          </cell>
          <cell r="T1161" t="str">
            <v>1637</v>
          </cell>
          <cell r="U1161" t="str">
            <v>Сбербанк РФ</v>
          </cell>
          <cell r="V1161">
            <v>0.60491300000000003</v>
          </cell>
          <cell r="W1161">
            <v>251643.84</v>
          </cell>
          <cell r="X1161">
            <v>37984</v>
          </cell>
          <cell r="Y1161" t="str">
            <v>29/12-14</v>
          </cell>
          <cell r="Z1161" t="str">
            <v>ООО "Фиштрейдплюс"</v>
          </cell>
          <cell r="AA1161">
            <v>-164356.16</v>
          </cell>
          <cell r="AB1161">
            <v>0</v>
          </cell>
          <cell r="AC1161">
            <v>-13.109702447552449</v>
          </cell>
          <cell r="AD1161" t="str">
            <v>обменен</v>
          </cell>
          <cell r="AF1161" t="str">
            <v/>
          </cell>
          <cell r="AG1161" t="str">
            <v/>
          </cell>
          <cell r="AI1161" t="str">
            <v/>
          </cell>
        </row>
        <row r="1162">
          <cell r="A1162">
            <v>1158</v>
          </cell>
          <cell r="B1162" t="str">
            <v>диск</v>
          </cell>
          <cell r="C1162" t="str">
            <v>51401</v>
          </cell>
          <cell r="D1162" t="str">
            <v>51401`810`2`0400`0000002</v>
          </cell>
          <cell r="E1162" t="str">
            <v>Сбербанк РФ</v>
          </cell>
          <cell r="F1162" t="str">
            <v>банк</v>
          </cell>
          <cell r="G1162" t="str">
            <v>ВН</v>
          </cell>
          <cell r="H1162" t="str">
            <v>1027626</v>
          </cell>
          <cell r="I1162">
            <v>37973</v>
          </cell>
          <cell r="J1162">
            <v>2863320</v>
          </cell>
          <cell r="K1162" t="str">
            <v>Рубли РФ</v>
          </cell>
          <cell r="L1162" t="str">
            <v>по предъявлении</v>
          </cell>
          <cell r="M1162">
            <v>37973</v>
          </cell>
          <cell r="N1162">
            <v>0</v>
          </cell>
          <cell r="P1162">
            <v>2863320</v>
          </cell>
          <cell r="Q1162">
            <v>1</v>
          </cell>
          <cell r="R1162">
            <v>2863320</v>
          </cell>
          <cell r="S1162">
            <v>37973</v>
          </cell>
          <cell r="T1162" t="str">
            <v>1637</v>
          </cell>
          <cell r="U1162" t="str">
            <v>Сбербанк РФ</v>
          </cell>
          <cell r="V1162">
            <v>1.0000519999999999</v>
          </cell>
          <cell r="W1162">
            <v>2863470</v>
          </cell>
          <cell r="X1162">
            <v>37973</v>
          </cell>
          <cell r="Y1162" t="str">
            <v>18/12-03</v>
          </cell>
          <cell r="Z1162" t="str">
            <v>ООО «Фирма «Башкирские инвестиции»</v>
          </cell>
          <cell r="AA1162">
            <v>150</v>
          </cell>
          <cell r="AB1162">
            <v>0</v>
          </cell>
          <cell r="AC1162">
            <v>1.9121160051967644E-2</v>
          </cell>
          <cell r="AD1162" t="str">
            <v>продан</v>
          </cell>
          <cell r="AF1162" t="str">
            <v/>
          </cell>
          <cell r="AG1162" t="str">
            <v/>
          </cell>
          <cell r="AI1162" t="str">
            <v/>
          </cell>
        </row>
        <row r="1163">
          <cell r="A1163">
            <v>1159</v>
          </cell>
          <cell r="B1163" t="str">
            <v>диск</v>
          </cell>
          <cell r="C1163" t="str">
            <v>51502</v>
          </cell>
          <cell r="D1163" t="str">
            <v>51502`810`5`0400`0000025</v>
          </cell>
          <cell r="E1163" t="str">
            <v>ООО «Эффект»</v>
          </cell>
          <cell r="F1163" t="str">
            <v>прочие</v>
          </cell>
          <cell r="G1163" t="str">
            <v>---</v>
          </cell>
          <cell r="H1163" t="str">
            <v>0001201</v>
          </cell>
          <cell r="I1163">
            <v>37958</v>
          </cell>
          <cell r="J1163">
            <v>4803950</v>
          </cell>
          <cell r="K1163" t="str">
            <v>Рубли РФ</v>
          </cell>
          <cell r="L1163" t="str">
            <v>по предъявлении, но не ранее 05 декабря 2003г.</v>
          </cell>
          <cell r="M1163">
            <v>37960</v>
          </cell>
          <cell r="N1163">
            <v>0.15018229166666666</v>
          </cell>
          <cell r="P1163">
            <v>4800000</v>
          </cell>
          <cell r="Q1163">
            <v>0.99917775996835934</v>
          </cell>
          <cell r="R1163">
            <v>4800000</v>
          </cell>
          <cell r="S1163">
            <v>37958</v>
          </cell>
          <cell r="T1163" t="str">
            <v>03/12-09</v>
          </cell>
          <cell r="U1163" t="str">
            <v>ООО «Эффект»</v>
          </cell>
          <cell r="V1163">
            <v>1</v>
          </cell>
          <cell r="W1163">
            <v>4803950</v>
          </cell>
          <cell r="X1163">
            <v>37960</v>
          </cell>
          <cell r="Y1163" t="str">
            <v>05/12-пред</v>
          </cell>
          <cell r="Z1163" t="str">
            <v>ООО «Эффект»</v>
          </cell>
          <cell r="AA1163">
            <v>3950</v>
          </cell>
          <cell r="AB1163">
            <v>0.15018229166666666</v>
          </cell>
          <cell r="AC1163">
            <v>0.15018229166666666</v>
          </cell>
          <cell r="AD1163" t="str">
            <v>предъявлен</v>
          </cell>
          <cell r="AF1163" t="str">
            <v/>
          </cell>
          <cell r="AG1163" t="str">
            <v/>
          </cell>
          <cell r="AI1163" t="str">
            <v/>
          </cell>
        </row>
        <row r="1164">
          <cell r="A1164">
            <v>1160</v>
          </cell>
          <cell r="B1164" t="str">
            <v>диск</v>
          </cell>
          <cell r="C1164" t="str">
            <v>51502</v>
          </cell>
          <cell r="D1164" t="str">
            <v>51502`810`4`0400`0000015</v>
          </cell>
          <cell r="E1164" t="str">
            <v>ООО "Фирма "Мир"</v>
          </cell>
          <cell r="F1164" t="str">
            <v>прочие</v>
          </cell>
          <cell r="G1164" t="str">
            <v>---</v>
          </cell>
          <cell r="H1164" t="str">
            <v>0001201</v>
          </cell>
          <cell r="I1164">
            <v>37965</v>
          </cell>
          <cell r="J1164">
            <v>802761.64</v>
          </cell>
          <cell r="K1164" t="str">
            <v>Рубли РФ</v>
          </cell>
          <cell r="L1164" t="str">
            <v>по предъявлении</v>
          </cell>
          <cell r="M1164">
            <v>37972</v>
          </cell>
          <cell r="N1164">
            <v>0.17999975000000087</v>
          </cell>
          <cell r="P1164">
            <v>800000</v>
          </cell>
          <cell r="Q1164">
            <v>0.99655982565385159</v>
          </cell>
          <cell r="R1164">
            <v>800000</v>
          </cell>
          <cell r="S1164">
            <v>37965</v>
          </cell>
          <cell r="T1164" t="str">
            <v>10/12-08</v>
          </cell>
          <cell r="U1164" t="str">
            <v>ООО «Фирма «Мир»</v>
          </cell>
          <cell r="V1164">
            <v>1</v>
          </cell>
          <cell r="W1164">
            <v>802761.64</v>
          </cell>
          <cell r="X1164">
            <v>37972</v>
          </cell>
          <cell r="Y1164" t="str">
            <v>17/12-пред</v>
          </cell>
          <cell r="Z1164" t="str">
            <v>ООО «Фирма «Мир»</v>
          </cell>
          <cell r="AA1164">
            <v>2761.640000000014</v>
          </cell>
          <cell r="AB1164">
            <v>0.17999975000000087</v>
          </cell>
          <cell r="AC1164">
            <v>0.17999975000000087</v>
          </cell>
          <cell r="AD1164" t="str">
            <v>предъявлен</v>
          </cell>
          <cell r="AF1164" t="str">
            <v/>
          </cell>
          <cell r="AG1164" t="str">
            <v/>
          </cell>
          <cell r="AI1164" t="str">
            <v/>
          </cell>
        </row>
        <row r="1165">
          <cell r="A1165">
            <v>1161</v>
          </cell>
          <cell r="B1165" t="str">
            <v>диск</v>
          </cell>
          <cell r="C1165" t="str">
            <v>51401</v>
          </cell>
          <cell r="D1165" t="str">
            <v>51401`810`2`0400`0000002</v>
          </cell>
          <cell r="E1165" t="str">
            <v>Сбербанк РФ</v>
          </cell>
          <cell r="F1165" t="str">
            <v>банк</v>
          </cell>
          <cell r="G1165" t="str">
            <v>ВН</v>
          </cell>
          <cell r="H1165" t="str">
            <v>1035812</v>
          </cell>
          <cell r="I1165">
            <v>37971</v>
          </cell>
          <cell r="J1165">
            <v>53000</v>
          </cell>
          <cell r="K1165" t="str">
            <v>Рубли РФ</v>
          </cell>
          <cell r="L1165" t="str">
            <v>по предъявлении</v>
          </cell>
          <cell r="M1165">
            <v>37971</v>
          </cell>
          <cell r="N1165">
            <v>0</v>
          </cell>
          <cell r="P1165">
            <v>52841</v>
          </cell>
          <cell r="Q1165">
            <v>0.997</v>
          </cell>
          <cell r="R1165">
            <v>52841</v>
          </cell>
          <cell r="S1165">
            <v>37977</v>
          </cell>
          <cell r="T1165" t="str">
            <v>22/12-10</v>
          </cell>
          <cell r="U1165" t="str">
            <v>Индивидуальный предприниматель Воронин Вячеслав Викторович</v>
          </cell>
          <cell r="V1165">
            <v>1</v>
          </cell>
          <cell r="W1165">
            <v>53000</v>
          </cell>
          <cell r="X1165">
            <v>37978</v>
          </cell>
          <cell r="Y1165" t="str">
            <v>23/12-пред</v>
          </cell>
          <cell r="Z1165" t="str">
            <v>Сбербанк РФ</v>
          </cell>
          <cell r="AA1165">
            <v>159</v>
          </cell>
          <cell r="AB1165">
            <v>1.0982948846539617</v>
          </cell>
          <cell r="AC1165">
            <v>1.0982948846539617</v>
          </cell>
          <cell r="AD1165" t="str">
            <v>предъявлен</v>
          </cell>
          <cell r="AF1165" t="str">
            <v/>
          </cell>
          <cell r="AG1165" t="str">
            <v/>
          </cell>
          <cell r="AI1165" t="str">
            <v/>
          </cell>
        </row>
        <row r="1166">
          <cell r="A1166">
            <v>1162</v>
          </cell>
          <cell r="B1166" t="str">
            <v>диск</v>
          </cell>
          <cell r="C1166" t="str">
            <v>51401</v>
          </cell>
          <cell r="D1166" t="str">
            <v>51401`810`2`0400`0000002</v>
          </cell>
          <cell r="E1166" t="str">
            <v>Сбербанк РФ</v>
          </cell>
          <cell r="F1166" t="str">
            <v>банк</v>
          </cell>
          <cell r="G1166" t="str">
            <v>ВН</v>
          </cell>
          <cell r="H1166" t="str">
            <v>1034902</v>
          </cell>
          <cell r="I1166">
            <v>37971</v>
          </cell>
          <cell r="J1166">
            <v>153000</v>
          </cell>
          <cell r="K1166" t="str">
            <v>Рубли РФ</v>
          </cell>
          <cell r="L1166" t="str">
            <v>по предъявлении</v>
          </cell>
          <cell r="M1166">
            <v>37971</v>
          </cell>
          <cell r="N1166">
            <v>0</v>
          </cell>
          <cell r="P1166">
            <v>152541</v>
          </cell>
          <cell r="Q1166">
            <v>0.997</v>
          </cell>
          <cell r="R1166">
            <v>152541</v>
          </cell>
          <cell r="S1166">
            <v>37977</v>
          </cell>
          <cell r="T1166" t="str">
            <v>22/12-10</v>
          </cell>
          <cell r="U1166" t="str">
            <v>Индивидуальный предприниматель Воронин Вячеслав Викторович</v>
          </cell>
          <cell r="V1166">
            <v>1</v>
          </cell>
          <cell r="W1166">
            <v>153000</v>
          </cell>
          <cell r="X1166">
            <v>37978</v>
          </cell>
          <cell r="Y1166" t="str">
            <v>23/12-пред</v>
          </cell>
          <cell r="Z1166" t="str">
            <v>Сбербанк РФ</v>
          </cell>
          <cell r="AA1166">
            <v>459</v>
          </cell>
          <cell r="AB1166">
            <v>1.0982948846539617</v>
          </cell>
          <cell r="AC1166">
            <v>1.0982948846539617</v>
          </cell>
          <cell r="AD1166" t="str">
            <v>предъявлен</v>
          </cell>
          <cell r="AF1166" t="str">
            <v/>
          </cell>
          <cell r="AG1166" t="str">
            <v/>
          </cell>
          <cell r="AI1166" t="str">
            <v/>
          </cell>
        </row>
        <row r="1167">
          <cell r="A1167">
            <v>1163</v>
          </cell>
          <cell r="B1167" t="str">
            <v>диск</v>
          </cell>
          <cell r="C1167" t="str">
            <v>51401</v>
          </cell>
          <cell r="D1167" t="str">
            <v>51401`810`2`0400`0000002</v>
          </cell>
          <cell r="E1167" t="str">
            <v>Сбербанк РФ</v>
          </cell>
          <cell r="F1167" t="str">
            <v>банк</v>
          </cell>
          <cell r="G1167" t="str">
            <v>ВН</v>
          </cell>
          <cell r="H1167" t="str">
            <v>1552170</v>
          </cell>
          <cell r="I1167">
            <v>37965</v>
          </cell>
          <cell r="J1167">
            <v>130000</v>
          </cell>
          <cell r="K1167" t="str">
            <v>Рубли РФ</v>
          </cell>
          <cell r="L1167" t="str">
            <v>по предъявлении</v>
          </cell>
          <cell r="M1167">
            <v>37965</v>
          </cell>
          <cell r="N1167">
            <v>0</v>
          </cell>
          <cell r="P1167">
            <v>129610</v>
          </cell>
          <cell r="Q1167">
            <v>0.997</v>
          </cell>
          <cell r="R1167">
            <v>129610</v>
          </cell>
          <cell r="S1167">
            <v>37977</v>
          </cell>
          <cell r="T1167" t="str">
            <v>22/12-10</v>
          </cell>
          <cell r="U1167" t="str">
            <v>Индивидуальный предприниматель Воронин Вячеслав Викторович</v>
          </cell>
          <cell r="V1167">
            <v>1</v>
          </cell>
          <cell r="W1167">
            <v>130000</v>
          </cell>
          <cell r="X1167">
            <v>37978</v>
          </cell>
          <cell r="Y1167" t="str">
            <v>23/12-пред</v>
          </cell>
          <cell r="Z1167" t="str">
            <v>Сбербанк РФ</v>
          </cell>
          <cell r="AA1167">
            <v>390</v>
          </cell>
          <cell r="AB1167">
            <v>1.0982948846539617</v>
          </cell>
          <cell r="AC1167">
            <v>1.0982948846539617</v>
          </cell>
          <cell r="AD1167" t="str">
            <v>предъявлен</v>
          </cell>
          <cell r="AF1167" t="str">
            <v/>
          </cell>
          <cell r="AG1167" t="str">
            <v/>
          </cell>
          <cell r="AI1167" t="str">
            <v/>
          </cell>
        </row>
        <row r="1168">
          <cell r="A1168">
            <v>1164</v>
          </cell>
          <cell r="B1168" t="str">
            <v>диск</v>
          </cell>
          <cell r="C1168" t="str">
            <v>51401</v>
          </cell>
          <cell r="D1168" t="str">
            <v>51401`810`2`0400`0000002</v>
          </cell>
          <cell r="E1168" t="str">
            <v>Сбербанк РФ</v>
          </cell>
          <cell r="F1168" t="str">
            <v>банк</v>
          </cell>
          <cell r="G1168" t="str">
            <v>ВН</v>
          </cell>
          <cell r="H1168" t="str">
            <v>0550913</v>
          </cell>
          <cell r="I1168">
            <v>37971</v>
          </cell>
          <cell r="J1168">
            <v>100000</v>
          </cell>
          <cell r="K1168" t="str">
            <v>Рубли РФ</v>
          </cell>
          <cell r="L1168" t="str">
            <v>по предъявлении</v>
          </cell>
          <cell r="M1168">
            <v>37971</v>
          </cell>
          <cell r="N1168">
            <v>0</v>
          </cell>
          <cell r="P1168">
            <v>99700</v>
          </cell>
          <cell r="Q1168">
            <v>0.997</v>
          </cell>
          <cell r="R1168">
            <v>99700</v>
          </cell>
          <cell r="S1168">
            <v>37977</v>
          </cell>
          <cell r="T1168" t="str">
            <v>22/12-10</v>
          </cell>
          <cell r="U1168" t="str">
            <v>Индивидуальный предприниматель Воронин Вячеслав Викторович</v>
          </cell>
          <cell r="V1168">
            <v>1</v>
          </cell>
          <cell r="W1168">
            <v>100000</v>
          </cell>
          <cell r="X1168">
            <v>37978</v>
          </cell>
          <cell r="Y1168" t="str">
            <v>23/12-пред</v>
          </cell>
          <cell r="Z1168" t="str">
            <v>Сбербанк РФ</v>
          </cell>
          <cell r="AA1168">
            <v>300</v>
          </cell>
          <cell r="AB1168">
            <v>1.0982948846539617</v>
          </cell>
          <cell r="AC1168">
            <v>1.0982948846539617</v>
          </cell>
          <cell r="AD1168" t="str">
            <v>предъявлен</v>
          </cell>
          <cell r="AF1168" t="str">
            <v/>
          </cell>
          <cell r="AG1168" t="str">
            <v/>
          </cell>
          <cell r="AI1168" t="str">
            <v/>
          </cell>
        </row>
        <row r="1169">
          <cell r="A1169">
            <v>1165</v>
          </cell>
          <cell r="B1169" t="str">
            <v>диск</v>
          </cell>
          <cell r="C1169" t="str">
            <v>51401</v>
          </cell>
          <cell r="D1169" t="str">
            <v>51401`810`2`0400`0000002</v>
          </cell>
          <cell r="E1169" t="str">
            <v>Сбербанк РФ</v>
          </cell>
          <cell r="F1169" t="str">
            <v>банк</v>
          </cell>
          <cell r="G1169" t="str">
            <v>ВН</v>
          </cell>
          <cell r="H1169" t="str">
            <v>1043484</v>
          </cell>
          <cell r="I1169">
            <v>37971</v>
          </cell>
          <cell r="J1169">
            <v>100000</v>
          </cell>
          <cell r="K1169" t="str">
            <v>Рубли РФ</v>
          </cell>
          <cell r="L1169" t="str">
            <v>по предъявлении</v>
          </cell>
          <cell r="M1169">
            <v>37971</v>
          </cell>
          <cell r="N1169">
            <v>0</v>
          </cell>
          <cell r="P1169">
            <v>99700</v>
          </cell>
          <cell r="Q1169">
            <v>0.997</v>
          </cell>
          <cell r="R1169">
            <v>99700</v>
          </cell>
          <cell r="S1169">
            <v>37977</v>
          </cell>
          <cell r="T1169" t="str">
            <v>22/12-10</v>
          </cell>
          <cell r="U1169" t="str">
            <v>Индивидуальный предприниматель Воронин Вячеслав Викторович</v>
          </cell>
          <cell r="V1169">
            <v>1</v>
          </cell>
          <cell r="W1169">
            <v>100000</v>
          </cell>
          <cell r="X1169">
            <v>37978</v>
          </cell>
          <cell r="Y1169" t="str">
            <v>23/12-пред</v>
          </cell>
          <cell r="Z1169" t="str">
            <v>Сбербанк РФ</v>
          </cell>
          <cell r="AA1169">
            <v>300</v>
          </cell>
          <cell r="AB1169">
            <v>1.0982948846539617</v>
          </cell>
          <cell r="AC1169">
            <v>1.0982948846539617</v>
          </cell>
          <cell r="AD1169" t="str">
            <v>предъявлен</v>
          </cell>
          <cell r="AF1169" t="str">
            <v/>
          </cell>
          <cell r="AG1169" t="str">
            <v/>
          </cell>
          <cell r="AI1169" t="str">
            <v/>
          </cell>
        </row>
        <row r="1170">
          <cell r="A1170">
            <v>1166</v>
          </cell>
          <cell r="B1170" t="str">
            <v>диск</v>
          </cell>
          <cell r="C1170" t="str">
            <v>51401</v>
          </cell>
          <cell r="D1170" t="str">
            <v>51401`810`2`0400`0000002</v>
          </cell>
          <cell r="E1170" t="str">
            <v>Сбербанк РФ</v>
          </cell>
          <cell r="F1170" t="str">
            <v>банк</v>
          </cell>
          <cell r="G1170" t="str">
            <v>ВН</v>
          </cell>
          <cell r="H1170">
            <v>1035846</v>
          </cell>
          <cell r="I1170">
            <v>37974</v>
          </cell>
          <cell r="J1170">
            <v>100000</v>
          </cell>
          <cell r="K1170" t="str">
            <v>Рубли РФ</v>
          </cell>
          <cell r="L1170" t="str">
            <v>по предъявлении</v>
          </cell>
          <cell r="M1170">
            <v>37974</v>
          </cell>
          <cell r="N1170">
            <v>0</v>
          </cell>
          <cell r="P1170">
            <v>99700</v>
          </cell>
          <cell r="Q1170">
            <v>0.997</v>
          </cell>
          <cell r="R1170">
            <v>99700</v>
          </cell>
          <cell r="S1170">
            <v>37977</v>
          </cell>
          <cell r="T1170" t="str">
            <v>22/12-10</v>
          </cell>
          <cell r="U1170" t="str">
            <v>Индивидуальный предприниматель Воронин Вячеслав Викторович</v>
          </cell>
          <cell r="V1170">
            <v>1</v>
          </cell>
          <cell r="W1170">
            <v>100000</v>
          </cell>
          <cell r="X1170">
            <v>37978</v>
          </cell>
          <cell r="Y1170" t="str">
            <v>23/12-пред</v>
          </cell>
          <cell r="Z1170" t="str">
            <v>Сбербанк РФ</v>
          </cell>
          <cell r="AA1170">
            <v>300</v>
          </cell>
          <cell r="AB1170">
            <v>1.0982948846539617</v>
          </cell>
          <cell r="AC1170">
            <v>1.0982948846539617</v>
          </cell>
          <cell r="AD1170" t="str">
            <v>предъявлен</v>
          </cell>
          <cell r="AF1170" t="str">
            <v/>
          </cell>
          <cell r="AG1170" t="str">
            <v/>
          </cell>
          <cell r="AI1170" t="str">
            <v/>
          </cell>
        </row>
        <row r="1171">
          <cell r="A1171">
            <v>1167</v>
          </cell>
          <cell r="B1171" t="str">
            <v>диск</v>
          </cell>
          <cell r="C1171" t="str">
            <v>51401</v>
          </cell>
          <cell r="D1171" t="str">
            <v>51401`810`2`0400`0000002</v>
          </cell>
          <cell r="E1171" t="str">
            <v>Сбербанк РФ</v>
          </cell>
          <cell r="F1171" t="str">
            <v>банк</v>
          </cell>
          <cell r="G1171" t="str">
            <v>ВН</v>
          </cell>
          <cell r="H1171">
            <v>1037665</v>
          </cell>
          <cell r="I1171">
            <v>37972</v>
          </cell>
          <cell r="J1171">
            <v>50000</v>
          </cell>
          <cell r="K1171" t="str">
            <v>Рубли РФ</v>
          </cell>
          <cell r="L1171" t="str">
            <v>по предъявлении</v>
          </cell>
          <cell r="M1171">
            <v>37972</v>
          </cell>
          <cell r="N1171">
            <v>0</v>
          </cell>
          <cell r="P1171">
            <v>49850</v>
          </cell>
          <cell r="Q1171">
            <v>0.997</v>
          </cell>
          <cell r="R1171">
            <v>49850</v>
          </cell>
          <cell r="S1171">
            <v>37977</v>
          </cell>
          <cell r="T1171" t="str">
            <v>22/12-10</v>
          </cell>
          <cell r="U1171" t="str">
            <v>Индивидуальный предприниматель Воронин Вячеслав Викторович</v>
          </cell>
          <cell r="V1171">
            <v>1</v>
          </cell>
          <cell r="W1171">
            <v>50000</v>
          </cell>
          <cell r="X1171">
            <v>37978</v>
          </cell>
          <cell r="Y1171" t="str">
            <v>23/12-пред</v>
          </cell>
          <cell r="Z1171" t="str">
            <v>Сбербанк РФ</v>
          </cell>
          <cell r="AA1171">
            <v>150</v>
          </cell>
          <cell r="AB1171">
            <v>1.0982948846539617</v>
          </cell>
          <cell r="AC1171">
            <v>1.0982948846539617</v>
          </cell>
          <cell r="AD1171" t="str">
            <v>предъявлен</v>
          </cell>
          <cell r="AF1171" t="str">
            <v/>
          </cell>
          <cell r="AG1171" t="str">
            <v/>
          </cell>
          <cell r="AI1171" t="str">
            <v/>
          </cell>
        </row>
        <row r="1172">
          <cell r="A1172">
            <v>1168</v>
          </cell>
          <cell r="B1172" t="str">
            <v>диск</v>
          </cell>
          <cell r="C1172" t="str">
            <v>51401</v>
          </cell>
          <cell r="D1172" t="str">
            <v>51401`810`2`0400`0000002</v>
          </cell>
          <cell r="E1172" t="str">
            <v>Сбербанк РФ</v>
          </cell>
          <cell r="F1172" t="str">
            <v>банк</v>
          </cell>
          <cell r="G1172" t="str">
            <v>ВН</v>
          </cell>
          <cell r="H1172">
            <v>1043609</v>
          </cell>
          <cell r="I1172">
            <v>37972</v>
          </cell>
          <cell r="J1172">
            <v>36000</v>
          </cell>
          <cell r="K1172" t="str">
            <v>Рубли РФ</v>
          </cell>
          <cell r="L1172" t="str">
            <v>по предъявлении</v>
          </cell>
          <cell r="M1172">
            <v>37972</v>
          </cell>
          <cell r="N1172">
            <v>0</v>
          </cell>
          <cell r="P1172">
            <v>35892</v>
          </cell>
          <cell r="Q1172">
            <v>0.997</v>
          </cell>
          <cell r="R1172">
            <v>35892</v>
          </cell>
          <cell r="S1172">
            <v>37977</v>
          </cell>
          <cell r="T1172" t="str">
            <v>22/12-10</v>
          </cell>
          <cell r="U1172" t="str">
            <v>Индивидуальный предприниматель Воронин Вячеслав Викторович</v>
          </cell>
          <cell r="V1172">
            <v>1</v>
          </cell>
          <cell r="W1172">
            <v>36000</v>
          </cell>
          <cell r="X1172">
            <v>37978</v>
          </cell>
          <cell r="Y1172" t="str">
            <v>23/12-пред</v>
          </cell>
          <cell r="Z1172" t="str">
            <v>Сбербанк РФ</v>
          </cell>
          <cell r="AA1172">
            <v>108</v>
          </cell>
          <cell r="AB1172">
            <v>1.0982948846539617</v>
          </cell>
          <cell r="AC1172">
            <v>1.0982948846539617</v>
          </cell>
          <cell r="AD1172" t="str">
            <v>предъявлен</v>
          </cell>
          <cell r="AF1172" t="str">
            <v/>
          </cell>
          <cell r="AG1172" t="str">
            <v/>
          </cell>
          <cell r="AI1172" t="str">
            <v/>
          </cell>
        </row>
        <row r="1173">
          <cell r="A1173">
            <v>1169</v>
          </cell>
          <cell r="B1173" t="str">
            <v>диск</v>
          </cell>
          <cell r="C1173" t="str">
            <v>51401</v>
          </cell>
          <cell r="D1173" t="str">
            <v>51401`810`2`0400`0000002</v>
          </cell>
          <cell r="E1173" t="str">
            <v>Сбербанк РФ</v>
          </cell>
          <cell r="F1173" t="str">
            <v>банк</v>
          </cell>
          <cell r="G1173" t="str">
            <v>ВН</v>
          </cell>
          <cell r="H1173">
            <v>1011089</v>
          </cell>
          <cell r="I1173">
            <v>37973</v>
          </cell>
          <cell r="J1173">
            <v>49500</v>
          </cell>
          <cell r="K1173" t="str">
            <v>Рубли РФ</v>
          </cell>
          <cell r="L1173" t="str">
            <v>по предъявлении</v>
          </cell>
          <cell r="M1173">
            <v>37973</v>
          </cell>
          <cell r="N1173">
            <v>0</v>
          </cell>
          <cell r="P1173">
            <v>49351.5</v>
          </cell>
          <cell r="Q1173">
            <v>0.997</v>
          </cell>
          <cell r="R1173">
            <v>49351.5</v>
          </cell>
          <cell r="S1173">
            <v>37977</v>
          </cell>
          <cell r="T1173" t="str">
            <v>22/12-10</v>
          </cell>
          <cell r="U1173" t="str">
            <v>Индивидуальный предприниматель Воронин Вячеслав Викторович</v>
          </cell>
          <cell r="V1173">
            <v>1</v>
          </cell>
          <cell r="W1173">
            <v>49500</v>
          </cell>
          <cell r="X1173">
            <v>37978</v>
          </cell>
          <cell r="Y1173" t="str">
            <v>23/12-пред</v>
          </cell>
          <cell r="Z1173" t="str">
            <v>Сбербанк РФ</v>
          </cell>
          <cell r="AA1173">
            <v>148.5</v>
          </cell>
          <cell r="AB1173">
            <v>1.0982948846539617</v>
          </cell>
          <cell r="AC1173">
            <v>1.0982948846539617</v>
          </cell>
          <cell r="AD1173" t="str">
            <v>предъявлен</v>
          </cell>
          <cell r="AF1173" t="str">
            <v/>
          </cell>
          <cell r="AG1173" t="str">
            <v/>
          </cell>
          <cell r="AI1173" t="str">
            <v/>
          </cell>
        </row>
        <row r="1174">
          <cell r="A1174">
            <v>1170</v>
          </cell>
          <cell r="B1174" t="str">
            <v>диск</v>
          </cell>
          <cell r="C1174" t="str">
            <v>51401</v>
          </cell>
          <cell r="D1174" t="str">
            <v>51401`810`2`0400`0000002</v>
          </cell>
          <cell r="E1174" t="str">
            <v>Сбербанк РФ</v>
          </cell>
          <cell r="F1174" t="str">
            <v>банк</v>
          </cell>
          <cell r="G1174" t="str">
            <v>ВН</v>
          </cell>
          <cell r="H1174">
            <v>1043732</v>
          </cell>
          <cell r="I1174">
            <v>37973</v>
          </cell>
          <cell r="J1174">
            <v>35000</v>
          </cell>
          <cell r="K1174" t="str">
            <v>Рубли РФ</v>
          </cell>
          <cell r="L1174" t="str">
            <v>по предъявлении</v>
          </cell>
          <cell r="M1174">
            <v>37973</v>
          </cell>
          <cell r="N1174">
            <v>0</v>
          </cell>
          <cell r="P1174">
            <v>34895</v>
          </cell>
          <cell r="Q1174">
            <v>0.997</v>
          </cell>
          <cell r="R1174">
            <v>34895</v>
          </cell>
          <cell r="S1174">
            <v>37977</v>
          </cell>
          <cell r="T1174" t="str">
            <v>22/12-10</v>
          </cell>
          <cell r="U1174" t="str">
            <v>Индивидуальный предприниматель Воронин Вячеслав Викторович</v>
          </cell>
          <cell r="V1174">
            <v>1</v>
          </cell>
          <cell r="W1174">
            <v>35000</v>
          </cell>
          <cell r="X1174">
            <v>37978</v>
          </cell>
          <cell r="Y1174" t="str">
            <v>23/12-пред</v>
          </cell>
          <cell r="Z1174" t="str">
            <v>Сбербанк РФ</v>
          </cell>
          <cell r="AA1174">
            <v>105</v>
          </cell>
          <cell r="AB1174">
            <v>1.0982948846539617</v>
          </cell>
          <cell r="AC1174">
            <v>1.0982948846539617</v>
          </cell>
          <cell r="AD1174" t="str">
            <v>предъявлен</v>
          </cell>
          <cell r="AF1174" t="str">
            <v/>
          </cell>
          <cell r="AG1174" t="str">
            <v/>
          </cell>
          <cell r="AI1174" t="str">
            <v/>
          </cell>
        </row>
        <row r="1175">
          <cell r="A1175">
            <v>1171</v>
          </cell>
          <cell r="B1175" t="str">
            <v>диск</v>
          </cell>
          <cell r="C1175" t="str">
            <v>51401</v>
          </cell>
          <cell r="D1175" t="str">
            <v>51401`810`2`0400`0000002</v>
          </cell>
          <cell r="E1175" t="str">
            <v>Сбербанк РФ</v>
          </cell>
          <cell r="F1175" t="str">
            <v>банк</v>
          </cell>
          <cell r="G1175" t="str">
            <v>ВН</v>
          </cell>
          <cell r="H1175" t="str">
            <v>1037648</v>
          </cell>
          <cell r="I1175">
            <v>37970</v>
          </cell>
          <cell r="J1175">
            <v>100000</v>
          </cell>
          <cell r="K1175" t="str">
            <v>Рубли РФ</v>
          </cell>
          <cell r="L1175" t="str">
            <v>по предъявлении</v>
          </cell>
          <cell r="M1175">
            <v>37970</v>
          </cell>
          <cell r="N1175">
            <v>0</v>
          </cell>
          <cell r="P1175">
            <v>99700</v>
          </cell>
          <cell r="Q1175">
            <v>0.997</v>
          </cell>
          <cell r="R1175">
            <v>99700</v>
          </cell>
          <cell r="S1175">
            <v>37977</v>
          </cell>
          <cell r="T1175" t="str">
            <v>22/12-10</v>
          </cell>
          <cell r="U1175" t="str">
            <v>Индивидуальный предприниматель Воронин Вячеслав Викторович</v>
          </cell>
          <cell r="V1175">
            <v>1</v>
          </cell>
          <cell r="W1175">
            <v>100000</v>
          </cell>
          <cell r="X1175">
            <v>37978</v>
          </cell>
          <cell r="Y1175" t="str">
            <v>23/12-пред</v>
          </cell>
          <cell r="Z1175" t="str">
            <v>Сбербанк РФ</v>
          </cell>
          <cell r="AA1175">
            <v>300</v>
          </cell>
          <cell r="AB1175">
            <v>1.0982948846539617</v>
          </cell>
          <cell r="AC1175">
            <v>1.0982948846539617</v>
          </cell>
          <cell r="AD1175" t="str">
            <v>предъявлен</v>
          </cell>
          <cell r="AF1175" t="str">
            <v/>
          </cell>
          <cell r="AG1175" t="str">
            <v/>
          </cell>
          <cell r="AI1175" t="str">
            <v/>
          </cell>
        </row>
        <row r="1176">
          <cell r="A1176">
            <v>1172</v>
          </cell>
          <cell r="B1176" t="str">
            <v>диск</v>
          </cell>
          <cell r="C1176" t="str">
            <v>51401</v>
          </cell>
          <cell r="D1176" t="str">
            <v>51401`810`2`0400`0000002</v>
          </cell>
          <cell r="E1176" t="str">
            <v>Сбербанк РФ</v>
          </cell>
          <cell r="F1176" t="str">
            <v>банк</v>
          </cell>
          <cell r="G1176" t="str">
            <v>ВН</v>
          </cell>
          <cell r="H1176">
            <v>1032213</v>
          </cell>
          <cell r="I1176">
            <v>37956</v>
          </cell>
          <cell r="J1176">
            <v>100000</v>
          </cell>
          <cell r="K1176" t="str">
            <v>Рубли РФ</v>
          </cell>
          <cell r="L1176" t="str">
            <v>по предъявлении</v>
          </cell>
          <cell r="M1176">
            <v>37956</v>
          </cell>
          <cell r="N1176">
            <v>0</v>
          </cell>
          <cell r="P1176">
            <v>99700</v>
          </cell>
          <cell r="Q1176">
            <v>0.997</v>
          </cell>
          <cell r="R1176">
            <v>99700</v>
          </cell>
          <cell r="S1176">
            <v>37977</v>
          </cell>
          <cell r="T1176" t="str">
            <v>22/12-10</v>
          </cell>
          <cell r="U1176" t="str">
            <v>Индивидуальный предприниматель Воронин Вячеслав Викторович</v>
          </cell>
          <cell r="V1176">
            <v>1</v>
          </cell>
          <cell r="W1176">
            <v>100000</v>
          </cell>
          <cell r="X1176">
            <v>37978</v>
          </cell>
          <cell r="Y1176" t="str">
            <v>23/12-пред</v>
          </cell>
          <cell r="Z1176" t="str">
            <v>Сбербанк РФ</v>
          </cell>
          <cell r="AA1176">
            <v>300</v>
          </cell>
          <cell r="AB1176">
            <v>1.0982948846539617</v>
          </cell>
          <cell r="AC1176">
            <v>1.0982948846539617</v>
          </cell>
          <cell r="AD1176" t="str">
            <v>предъявлен</v>
          </cell>
          <cell r="AF1176" t="str">
            <v/>
          </cell>
          <cell r="AG1176" t="str">
            <v/>
          </cell>
          <cell r="AI1176" t="str">
            <v/>
          </cell>
        </row>
        <row r="1177">
          <cell r="A1177">
            <v>1173</v>
          </cell>
          <cell r="B1177" t="str">
            <v>диск</v>
          </cell>
          <cell r="C1177" t="str">
            <v>51401</v>
          </cell>
          <cell r="D1177" t="str">
            <v>51401`810`2`0400`0000002</v>
          </cell>
          <cell r="E1177" t="str">
            <v>Сбербанк РФ</v>
          </cell>
          <cell r="F1177" t="str">
            <v>банк</v>
          </cell>
          <cell r="G1177" t="str">
            <v>ВН</v>
          </cell>
          <cell r="H1177">
            <v>1038601</v>
          </cell>
          <cell r="I1177">
            <v>37971</v>
          </cell>
          <cell r="J1177">
            <v>70000</v>
          </cell>
          <cell r="K1177" t="str">
            <v>Рубли РФ</v>
          </cell>
          <cell r="L1177" t="str">
            <v>по предъявлении</v>
          </cell>
          <cell r="M1177">
            <v>37971</v>
          </cell>
          <cell r="N1177">
            <v>0</v>
          </cell>
          <cell r="P1177">
            <v>69790</v>
          </cell>
          <cell r="Q1177">
            <v>0.997</v>
          </cell>
          <cell r="R1177">
            <v>69790</v>
          </cell>
          <cell r="S1177">
            <v>37977</v>
          </cell>
          <cell r="T1177" t="str">
            <v>22/12-10</v>
          </cell>
          <cell r="U1177" t="str">
            <v>Индивидуальный предприниматель Воронин Вячеслав Викторович</v>
          </cell>
          <cell r="V1177">
            <v>1</v>
          </cell>
          <cell r="W1177">
            <v>70000</v>
          </cell>
          <cell r="X1177">
            <v>37978</v>
          </cell>
          <cell r="Y1177" t="str">
            <v>23/12-пред</v>
          </cell>
          <cell r="Z1177" t="str">
            <v>Сбербанк РФ</v>
          </cell>
          <cell r="AA1177">
            <v>210</v>
          </cell>
          <cell r="AB1177">
            <v>1.0982948846539617</v>
          </cell>
          <cell r="AC1177">
            <v>1.0982948846539617</v>
          </cell>
          <cell r="AD1177" t="str">
            <v>предъявлен</v>
          </cell>
          <cell r="AF1177" t="str">
            <v/>
          </cell>
          <cell r="AG1177" t="str">
            <v/>
          </cell>
          <cell r="AI1177" t="str">
            <v/>
          </cell>
        </row>
        <row r="1178">
          <cell r="A1178">
            <v>1174</v>
          </cell>
          <cell r="B1178" t="str">
            <v>диск</v>
          </cell>
          <cell r="C1178" t="str">
            <v>51401</v>
          </cell>
          <cell r="D1178" t="str">
            <v>51401`810`2`0400`0000002</v>
          </cell>
          <cell r="E1178" t="str">
            <v>Сбербанк РФ</v>
          </cell>
          <cell r="F1178" t="str">
            <v>банк</v>
          </cell>
          <cell r="G1178" t="str">
            <v>ВН</v>
          </cell>
          <cell r="H1178">
            <v>1032211</v>
          </cell>
          <cell r="I1178">
            <v>37956</v>
          </cell>
          <cell r="J1178">
            <v>100000</v>
          </cell>
          <cell r="K1178" t="str">
            <v>Рубли РФ</v>
          </cell>
          <cell r="L1178" t="str">
            <v>по предъявлении</v>
          </cell>
          <cell r="M1178">
            <v>37956</v>
          </cell>
          <cell r="N1178">
            <v>0</v>
          </cell>
          <cell r="P1178">
            <v>99700</v>
          </cell>
          <cell r="Q1178">
            <v>0.997</v>
          </cell>
          <cell r="R1178">
            <v>99700</v>
          </cell>
          <cell r="S1178">
            <v>37977</v>
          </cell>
          <cell r="T1178" t="str">
            <v>22/12-10</v>
          </cell>
          <cell r="U1178" t="str">
            <v>Индивидуальный предприниматель Воронин Вячеслав Викторович</v>
          </cell>
          <cell r="V1178">
            <v>1</v>
          </cell>
          <cell r="W1178">
            <v>100000</v>
          </cell>
          <cell r="X1178">
            <v>37978</v>
          </cell>
          <cell r="Y1178" t="str">
            <v>23/12-пред</v>
          </cell>
          <cell r="Z1178" t="str">
            <v>Сбербанк РФ</v>
          </cell>
          <cell r="AA1178">
            <v>300</v>
          </cell>
          <cell r="AB1178">
            <v>1.0982948846539617</v>
          </cell>
          <cell r="AC1178">
            <v>1.0982948846539617</v>
          </cell>
          <cell r="AD1178" t="str">
            <v>предъявлен</v>
          </cell>
          <cell r="AF1178" t="str">
            <v/>
          </cell>
          <cell r="AG1178" t="str">
            <v/>
          </cell>
          <cell r="AI1178" t="str">
            <v/>
          </cell>
        </row>
        <row r="1179">
          <cell r="A1179">
            <v>1175</v>
          </cell>
          <cell r="B1179" t="str">
            <v>диск</v>
          </cell>
          <cell r="C1179" t="str">
            <v>51401</v>
          </cell>
          <cell r="D1179" t="str">
            <v>51401`810`2`0400`0000002</v>
          </cell>
          <cell r="E1179" t="str">
            <v>Сбербанк РФ</v>
          </cell>
          <cell r="F1179" t="str">
            <v>банк</v>
          </cell>
          <cell r="G1179" t="str">
            <v>ВН</v>
          </cell>
          <cell r="H1179">
            <v>1046259</v>
          </cell>
          <cell r="I1179">
            <v>37966</v>
          </cell>
          <cell r="J1179">
            <v>53856</v>
          </cell>
          <cell r="K1179" t="str">
            <v>Рубли РФ</v>
          </cell>
          <cell r="L1179" t="str">
            <v>по предъявлении</v>
          </cell>
          <cell r="M1179">
            <v>37966</v>
          </cell>
          <cell r="N1179">
            <v>0</v>
          </cell>
          <cell r="P1179">
            <v>53694.43</v>
          </cell>
          <cell r="Q1179">
            <v>0.99699996286393344</v>
          </cell>
          <cell r="R1179">
            <v>53694.43</v>
          </cell>
          <cell r="S1179">
            <v>37977</v>
          </cell>
          <cell r="T1179" t="str">
            <v>22/12-10</v>
          </cell>
          <cell r="U1179" t="str">
            <v>Индивидуальный предприниматель Воронин Вячеслав Викторович</v>
          </cell>
          <cell r="V1179">
            <v>1</v>
          </cell>
          <cell r="W1179">
            <v>53856</v>
          </cell>
          <cell r="X1179">
            <v>37978</v>
          </cell>
          <cell r="Y1179" t="str">
            <v>23/12-пред</v>
          </cell>
          <cell r="Z1179" t="str">
            <v>Сбербанк РФ</v>
          </cell>
          <cell r="AA1179">
            <v>161.56999999999971</v>
          </cell>
          <cell r="AB1179">
            <v>1.098308521014189</v>
          </cell>
          <cell r="AC1179">
            <v>1.098308521014189</v>
          </cell>
          <cell r="AD1179" t="str">
            <v>предъявлен</v>
          </cell>
          <cell r="AF1179" t="str">
            <v/>
          </cell>
          <cell r="AG1179" t="str">
            <v/>
          </cell>
          <cell r="AI1179" t="str">
            <v/>
          </cell>
        </row>
        <row r="1180">
          <cell r="A1180">
            <v>1176</v>
          </cell>
          <cell r="B1180" t="str">
            <v>диск</v>
          </cell>
          <cell r="C1180" t="str">
            <v>51401</v>
          </cell>
          <cell r="D1180" t="str">
            <v>51401`810`2`0400`0000002</v>
          </cell>
          <cell r="E1180" t="str">
            <v>Сбербанк РФ</v>
          </cell>
          <cell r="F1180" t="str">
            <v>банк</v>
          </cell>
          <cell r="G1180" t="str">
            <v>ВН</v>
          </cell>
          <cell r="H1180">
            <v>1552338</v>
          </cell>
          <cell r="I1180">
            <v>37970</v>
          </cell>
          <cell r="J1180">
            <v>175000</v>
          </cell>
          <cell r="K1180" t="str">
            <v>Рубли РФ</v>
          </cell>
          <cell r="L1180" t="str">
            <v>по предъявлении, но не ранее 17.12.2003г.</v>
          </cell>
          <cell r="M1180">
            <v>37972</v>
          </cell>
          <cell r="N1180">
            <v>0</v>
          </cell>
          <cell r="P1180">
            <v>174475</v>
          </cell>
          <cell r="Q1180">
            <v>0.997</v>
          </cell>
          <cell r="R1180">
            <v>174475</v>
          </cell>
          <cell r="S1180">
            <v>37977</v>
          </cell>
          <cell r="T1180" t="str">
            <v>22/12-10</v>
          </cell>
          <cell r="U1180" t="str">
            <v>Индивидуальный предприниматель Воронин Вячеслав Викторович</v>
          </cell>
          <cell r="V1180">
            <v>1</v>
          </cell>
          <cell r="W1180">
            <v>175000</v>
          </cell>
          <cell r="X1180">
            <v>37978</v>
          </cell>
          <cell r="Y1180" t="str">
            <v>23/12-пред</v>
          </cell>
          <cell r="Z1180" t="str">
            <v>Сбербанк РФ</v>
          </cell>
          <cell r="AA1180">
            <v>525</v>
          </cell>
          <cell r="AB1180">
            <v>1.0982948846539617</v>
          </cell>
          <cell r="AC1180">
            <v>1.0982948846539617</v>
          </cell>
          <cell r="AD1180" t="str">
            <v>предъявлен</v>
          </cell>
          <cell r="AF1180" t="str">
            <v/>
          </cell>
          <cell r="AG1180" t="str">
            <v/>
          </cell>
          <cell r="AI1180" t="str">
            <v/>
          </cell>
        </row>
        <row r="1181">
          <cell r="A1181">
            <v>1177</v>
          </cell>
          <cell r="B1181" t="str">
            <v>диск</v>
          </cell>
          <cell r="C1181" t="str">
            <v>51401</v>
          </cell>
          <cell r="D1181" t="str">
            <v>51401`810`1`0400`0000005</v>
          </cell>
          <cell r="E1181" t="str">
            <v>ОАО «УралСиб»</v>
          </cell>
          <cell r="F1181" t="str">
            <v>банк</v>
          </cell>
          <cell r="G1181" t="str">
            <v>0020</v>
          </cell>
          <cell r="H1181" t="str">
            <v>0131266</v>
          </cell>
          <cell r="I1181">
            <v>37972</v>
          </cell>
          <cell r="J1181">
            <v>50000</v>
          </cell>
          <cell r="K1181" t="str">
            <v>Рубли РФ</v>
          </cell>
          <cell r="L1181" t="str">
            <v>по предъявлении, но не ранее 22.12.2003г.</v>
          </cell>
          <cell r="M1181">
            <v>37977</v>
          </cell>
          <cell r="N1181">
            <v>0</v>
          </cell>
          <cell r="P1181">
            <v>49850</v>
          </cell>
          <cell r="Q1181">
            <v>0.997</v>
          </cell>
          <cell r="R1181">
            <v>49850</v>
          </cell>
          <cell r="S1181">
            <v>37977</v>
          </cell>
          <cell r="T1181" t="str">
            <v>22/12-10</v>
          </cell>
          <cell r="U1181" t="str">
            <v>Индивидуальный предприниматель Воронин Вячеслав Викторович</v>
          </cell>
          <cell r="V1181">
            <v>1</v>
          </cell>
          <cell r="W1181">
            <v>50000</v>
          </cell>
          <cell r="X1181">
            <v>37978</v>
          </cell>
          <cell r="Y1181" t="str">
            <v>23/12-пред</v>
          </cell>
          <cell r="Z1181" t="str">
            <v>ОАО «УралСиб»</v>
          </cell>
          <cell r="AA1181">
            <v>150</v>
          </cell>
          <cell r="AB1181">
            <v>1.0982948846539617</v>
          </cell>
          <cell r="AC1181">
            <v>1.0982948846539617</v>
          </cell>
          <cell r="AD1181" t="str">
            <v>предъявлен</v>
          </cell>
          <cell r="AF1181" t="str">
            <v/>
          </cell>
          <cell r="AG1181" t="str">
            <v/>
          </cell>
          <cell r="AI1181" t="str">
            <v/>
          </cell>
        </row>
        <row r="1182">
          <cell r="A1182">
            <v>1178</v>
          </cell>
          <cell r="B1182" t="str">
            <v>диск</v>
          </cell>
          <cell r="C1182" t="str">
            <v>51401</v>
          </cell>
          <cell r="D1182" t="str">
            <v>51401`810`1`0400`0000005</v>
          </cell>
          <cell r="E1182" t="str">
            <v>ОАО «УралСиб»</v>
          </cell>
          <cell r="F1182" t="str">
            <v>банк</v>
          </cell>
          <cell r="G1182" t="str">
            <v>0020</v>
          </cell>
          <cell r="H1182" t="str">
            <v>0131278</v>
          </cell>
          <cell r="I1182">
            <v>37973</v>
          </cell>
          <cell r="J1182">
            <v>50000</v>
          </cell>
          <cell r="K1182" t="str">
            <v>Рубли РФ</v>
          </cell>
          <cell r="L1182" t="str">
            <v>по предъявлении, но не ранее 23.12.2003г.</v>
          </cell>
          <cell r="M1182">
            <v>37978</v>
          </cell>
          <cell r="N1182">
            <v>1.0982948846539617</v>
          </cell>
          <cell r="P1182">
            <v>49850</v>
          </cell>
          <cell r="Q1182">
            <v>0.997</v>
          </cell>
          <cell r="R1182">
            <v>49850</v>
          </cell>
          <cell r="S1182">
            <v>37977</v>
          </cell>
          <cell r="T1182" t="str">
            <v>22/12-10</v>
          </cell>
          <cell r="U1182" t="str">
            <v>Индивидуальный предприниматель Воронин Вячеслав Викторович</v>
          </cell>
          <cell r="V1182">
            <v>1</v>
          </cell>
          <cell r="W1182">
            <v>50000</v>
          </cell>
          <cell r="X1182">
            <v>37978</v>
          </cell>
          <cell r="Y1182" t="str">
            <v>23/12-пред</v>
          </cell>
          <cell r="Z1182" t="str">
            <v>ОАО «УралСиб»</v>
          </cell>
          <cell r="AA1182">
            <v>150</v>
          </cell>
          <cell r="AB1182">
            <v>1.0982948846539617</v>
          </cell>
          <cell r="AC1182">
            <v>1.0982948846539617</v>
          </cell>
          <cell r="AD1182" t="str">
            <v>предъявлен</v>
          </cell>
          <cell r="AF1182" t="str">
            <v/>
          </cell>
          <cell r="AG1182" t="str">
            <v/>
          </cell>
          <cell r="AI1182" t="str">
            <v/>
          </cell>
        </row>
        <row r="1183">
          <cell r="A1183">
            <v>1179</v>
          </cell>
          <cell r="B1183" t="str">
            <v>диск</v>
          </cell>
          <cell r="C1183" t="str">
            <v>51401</v>
          </cell>
          <cell r="D1183" t="str">
            <v>51401`810`1`0400`0000005</v>
          </cell>
          <cell r="E1183" t="str">
            <v>ОАО «УралСиб»</v>
          </cell>
          <cell r="F1183" t="str">
            <v>банк</v>
          </cell>
          <cell r="G1183" t="str">
            <v>0034</v>
          </cell>
          <cell r="H1183" t="str">
            <v>0152064</v>
          </cell>
          <cell r="I1183">
            <v>37970</v>
          </cell>
          <cell r="J1183">
            <v>18000</v>
          </cell>
          <cell r="K1183" t="str">
            <v>Рубли РФ</v>
          </cell>
          <cell r="L1183" t="str">
            <v>по предъявлении</v>
          </cell>
          <cell r="M1183">
            <v>37970</v>
          </cell>
          <cell r="N1183">
            <v>0</v>
          </cell>
          <cell r="P1183">
            <v>17946</v>
          </cell>
          <cell r="Q1183">
            <v>0.997</v>
          </cell>
          <cell r="R1183">
            <v>17946</v>
          </cell>
          <cell r="S1183">
            <v>37977</v>
          </cell>
          <cell r="T1183" t="str">
            <v>22/12-10</v>
          </cell>
          <cell r="U1183" t="str">
            <v>Индивидуальный предприниматель Воронин Вячеслав Викторович</v>
          </cell>
          <cell r="V1183">
            <v>1</v>
          </cell>
          <cell r="W1183">
            <v>18000</v>
          </cell>
          <cell r="X1183">
            <v>37978</v>
          </cell>
          <cell r="Y1183" t="str">
            <v>23/12-пред</v>
          </cell>
          <cell r="Z1183" t="str">
            <v>ОАО «УралСиб»</v>
          </cell>
          <cell r="AA1183">
            <v>54</v>
          </cell>
          <cell r="AB1183">
            <v>1.0982948846539617</v>
          </cell>
          <cell r="AC1183">
            <v>1.0982948846539617</v>
          </cell>
          <cell r="AD1183" t="str">
            <v>предъявлен</v>
          </cell>
          <cell r="AF1183" t="str">
            <v/>
          </cell>
          <cell r="AG1183" t="str">
            <v/>
          </cell>
          <cell r="AI1183" t="str">
            <v/>
          </cell>
        </row>
        <row r="1184">
          <cell r="A1184">
            <v>1180</v>
          </cell>
          <cell r="B1184" t="str">
            <v>диск</v>
          </cell>
          <cell r="C1184" t="str">
            <v>51401</v>
          </cell>
          <cell r="D1184" t="str">
            <v>51401`810`4`0400`0000006</v>
          </cell>
          <cell r="E1184" t="str">
            <v>ОАО «Социнвестбанк»</v>
          </cell>
          <cell r="F1184" t="str">
            <v>банк</v>
          </cell>
          <cell r="G1184" t="str">
            <v>АК</v>
          </cell>
          <cell r="H1184" t="str">
            <v>0047395</v>
          </cell>
          <cell r="I1184">
            <v>37972</v>
          </cell>
          <cell r="J1184">
            <v>106000</v>
          </cell>
          <cell r="K1184" t="str">
            <v>Рубли РФ</v>
          </cell>
          <cell r="L1184" t="str">
            <v>По предъявлении</v>
          </cell>
          <cell r="M1184">
            <v>37881</v>
          </cell>
          <cell r="N1184">
            <v>0</v>
          </cell>
          <cell r="P1184">
            <v>105682</v>
          </cell>
          <cell r="Q1184">
            <v>0.997</v>
          </cell>
          <cell r="R1184">
            <v>105682</v>
          </cell>
          <cell r="S1184">
            <v>37977</v>
          </cell>
          <cell r="T1184" t="str">
            <v>22/12-10</v>
          </cell>
          <cell r="U1184" t="str">
            <v>Индивидуальный предприниматель Воронин Вячеслав Викторович</v>
          </cell>
          <cell r="V1184">
            <v>1</v>
          </cell>
          <cell r="W1184">
            <v>106000</v>
          </cell>
          <cell r="X1184">
            <v>37978</v>
          </cell>
          <cell r="Y1184" t="str">
            <v>23/12-пред</v>
          </cell>
          <cell r="Z1184" t="str">
            <v>ОАО «Социнвестбанк»</v>
          </cell>
          <cell r="AA1184">
            <v>318</v>
          </cell>
          <cell r="AB1184">
            <v>1.0982948846539617</v>
          </cell>
          <cell r="AC1184">
            <v>1.0982948846539617</v>
          </cell>
          <cell r="AD1184" t="str">
            <v>предъявлен</v>
          </cell>
          <cell r="AF1184" t="str">
            <v/>
          </cell>
          <cell r="AG1184" t="str">
            <v/>
          </cell>
          <cell r="AI1184" t="str">
            <v/>
          </cell>
        </row>
        <row r="1185">
          <cell r="A1185">
            <v>1181</v>
          </cell>
          <cell r="B1185" t="str">
            <v>диск</v>
          </cell>
          <cell r="C1185" t="str">
            <v>51401</v>
          </cell>
          <cell r="D1185" t="str">
            <v>51401`810`4`0400`0000006</v>
          </cell>
          <cell r="E1185" t="str">
            <v>ОАО «Социнвестбанк»</v>
          </cell>
          <cell r="F1185" t="str">
            <v>банк</v>
          </cell>
          <cell r="G1185" t="str">
            <v>КР</v>
          </cell>
          <cell r="H1185" t="str">
            <v>0046991</v>
          </cell>
          <cell r="I1185">
            <v>37970</v>
          </cell>
          <cell r="J1185">
            <v>136000</v>
          </cell>
          <cell r="K1185" t="str">
            <v>Рубли РФ</v>
          </cell>
          <cell r="L1185" t="str">
            <v>По предъявлении</v>
          </cell>
          <cell r="M1185">
            <v>37881</v>
          </cell>
          <cell r="N1185">
            <v>0</v>
          </cell>
          <cell r="P1185">
            <v>135592</v>
          </cell>
          <cell r="Q1185">
            <v>0.997</v>
          </cell>
          <cell r="R1185">
            <v>135592</v>
          </cell>
          <cell r="S1185">
            <v>37977</v>
          </cell>
          <cell r="T1185" t="str">
            <v>22/12-10</v>
          </cell>
          <cell r="U1185" t="str">
            <v>Индивидуальный предприниматель Воронин Вячеслав Викторович</v>
          </cell>
          <cell r="V1185">
            <v>1</v>
          </cell>
          <cell r="W1185">
            <v>136000</v>
          </cell>
          <cell r="X1185">
            <v>37978</v>
          </cell>
          <cell r="Y1185" t="str">
            <v>23/12-пред</v>
          </cell>
          <cell r="Z1185" t="str">
            <v>ОАО «Социнвестбанк»</v>
          </cell>
          <cell r="AA1185">
            <v>408</v>
          </cell>
          <cell r="AB1185">
            <v>1.0982948846539617</v>
          </cell>
          <cell r="AC1185">
            <v>1.0982948846539617</v>
          </cell>
          <cell r="AD1185" t="str">
            <v>предъявлен</v>
          </cell>
          <cell r="AF1185" t="str">
            <v/>
          </cell>
          <cell r="AG1185" t="str">
            <v/>
          </cell>
          <cell r="AI1185" t="str">
            <v/>
          </cell>
        </row>
        <row r="1186">
          <cell r="A1186">
            <v>1182</v>
          </cell>
          <cell r="B1186" t="str">
            <v>диск</v>
          </cell>
          <cell r="C1186" t="str">
            <v>51502</v>
          </cell>
          <cell r="D1186" t="str">
            <v>51502`810`5`0400`0000038</v>
          </cell>
          <cell r="E1186" t="str">
            <v>ООО "Экострой"</v>
          </cell>
          <cell r="F1186" t="str">
            <v>прочие</v>
          </cell>
          <cell r="G1186" t="str">
            <v>---</v>
          </cell>
          <cell r="H1186" t="str">
            <v>0001201</v>
          </cell>
          <cell r="I1186">
            <v>37977</v>
          </cell>
          <cell r="J1186">
            <v>3023700</v>
          </cell>
          <cell r="K1186" t="str">
            <v>Рубли РФ</v>
          </cell>
          <cell r="L1186" t="str">
            <v>по предъявлении, но не ранее 29.12.2003г.</v>
          </cell>
          <cell r="M1186">
            <v>37984</v>
          </cell>
          <cell r="N1186">
            <v>0.21993167908146319</v>
          </cell>
          <cell r="P1186">
            <v>3011000</v>
          </cell>
          <cell r="Q1186">
            <v>0.99579984786850551</v>
          </cell>
          <cell r="R1186">
            <v>3011000</v>
          </cell>
          <cell r="S1186">
            <v>37977</v>
          </cell>
          <cell r="T1186" t="str">
            <v>22/12-08</v>
          </cell>
          <cell r="U1186" t="str">
            <v>ООО "Экострой"</v>
          </cell>
          <cell r="V1186">
            <v>1</v>
          </cell>
          <cell r="W1186">
            <v>3023700</v>
          </cell>
          <cell r="X1186">
            <v>37984</v>
          </cell>
          <cell r="Y1186" t="str">
            <v>29/12-01/1</v>
          </cell>
          <cell r="Z1186" t="str">
            <v>ООО "Экострой"</v>
          </cell>
          <cell r="AA1186">
            <v>12700</v>
          </cell>
          <cell r="AB1186">
            <v>0.21993167908146319</v>
          </cell>
          <cell r="AC1186">
            <v>0.21993167908146319</v>
          </cell>
          <cell r="AD1186" t="str">
            <v>продан</v>
          </cell>
          <cell r="AF1186" t="str">
            <v/>
          </cell>
          <cell r="AG1186" t="str">
            <v/>
          </cell>
          <cell r="AI1186" t="str">
            <v/>
          </cell>
        </row>
        <row r="1187">
          <cell r="A1187">
            <v>1183</v>
          </cell>
          <cell r="B1187" t="str">
            <v>диск</v>
          </cell>
          <cell r="C1187" t="str">
            <v>51401</v>
          </cell>
          <cell r="D1187" t="str">
            <v>51401`810`2`0400`0000002</v>
          </cell>
          <cell r="E1187" t="str">
            <v>Сбербанк РФ</v>
          </cell>
          <cell r="F1187" t="str">
            <v>банк</v>
          </cell>
          <cell r="G1187" t="str">
            <v>ВН</v>
          </cell>
          <cell r="H1187">
            <v>1046029</v>
          </cell>
          <cell r="I1187">
            <v>37973</v>
          </cell>
          <cell r="J1187">
            <v>416000</v>
          </cell>
          <cell r="K1187" t="str">
            <v>Рубли РФ</v>
          </cell>
          <cell r="L1187" t="str">
            <v>по предъявлении, но не ранее 17.12.2003г.</v>
          </cell>
          <cell r="M1187">
            <v>37973</v>
          </cell>
          <cell r="N1187">
            <v>0</v>
          </cell>
          <cell r="P1187">
            <v>416000</v>
          </cell>
          <cell r="Q1187">
            <v>1</v>
          </cell>
          <cell r="R1187">
            <v>416000</v>
          </cell>
          <cell r="S1187">
            <v>37977</v>
          </cell>
          <cell r="T1187" t="str">
            <v>22/12-11</v>
          </cell>
          <cell r="U1187" t="str">
            <v>ЗАО ИК «Нефтегазинвест»</v>
          </cell>
          <cell r="V1187">
            <v>1</v>
          </cell>
          <cell r="W1187">
            <v>416000</v>
          </cell>
          <cell r="X1187">
            <v>37978</v>
          </cell>
          <cell r="Y1187" t="str">
            <v>23/12-пред</v>
          </cell>
          <cell r="Z1187" t="str">
            <v>Сбербанк РФ</v>
          </cell>
          <cell r="AA1187">
            <v>0</v>
          </cell>
          <cell r="AB1187">
            <v>0</v>
          </cell>
          <cell r="AC1187">
            <v>0</v>
          </cell>
          <cell r="AD1187" t="str">
            <v>предъявлен</v>
          </cell>
          <cell r="AF1187" t="str">
            <v/>
          </cell>
          <cell r="AG1187" t="str">
            <v/>
          </cell>
          <cell r="AI1187" t="str">
            <v/>
          </cell>
        </row>
        <row r="1188">
          <cell r="A1188">
            <v>1184</v>
          </cell>
          <cell r="B1188" t="str">
            <v>диск</v>
          </cell>
          <cell r="C1188" t="str">
            <v>51501</v>
          </cell>
          <cell r="D1188" t="str">
            <v>51501`810`2`0400`0000012</v>
          </cell>
          <cell r="E1188" t="str">
            <v>ООО «Альта»</v>
          </cell>
          <cell r="F1188" t="str">
            <v>банк</v>
          </cell>
          <cell r="G1188" t="str">
            <v>---</v>
          </cell>
          <cell r="H1188" t="str">
            <v>0001201</v>
          </cell>
          <cell r="I1188">
            <v>37978</v>
          </cell>
          <cell r="J1188">
            <v>2935000</v>
          </cell>
          <cell r="K1188" t="str">
            <v>Рубли РФ</v>
          </cell>
          <cell r="L1188" t="str">
            <v>по предъявлении</v>
          </cell>
          <cell r="M1188">
            <v>37978</v>
          </cell>
          <cell r="N1188">
            <v>0</v>
          </cell>
          <cell r="P1188">
            <v>2935000</v>
          </cell>
          <cell r="Q1188">
            <v>1</v>
          </cell>
          <cell r="R1188">
            <v>2935000</v>
          </cell>
          <cell r="S1188">
            <v>37978</v>
          </cell>
          <cell r="T1188" t="str">
            <v>23/12-05</v>
          </cell>
          <cell r="U1188" t="str">
            <v>ООО «Альта»</v>
          </cell>
          <cell r="V1188">
            <v>1</v>
          </cell>
          <cell r="W1188">
            <v>2935000</v>
          </cell>
          <cell r="X1188">
            <v>37978</v>
          </cell>
          <cell r="Y1188" t="str">
            <v>23/12-07</v>
          </cell>
          <cell r="Z1188" t="str">
            <v>ЗАО ИК «Нефтегазинвест»</v>
          </cell>
          <cell r="AA1188">
            <v>0</v>
          </cell>
          <cell r="AB1188">
            <v>0</v>
          </cell>
          <cell r="AC1188">
            <v>0</v>
          </cell>
          <cell r="AD1188" t="str">
            <v>продан</v>
          </cell>
          <cell r="AF1188" t="str">
            <v/>
          </cell>
          <cell r="AG1188" t="str">
            <v/>
          </cell>
          <cell r="AI1188" t="str">
            <v/>
          </cell>
        </row>
        <row r="1189">
          <cell r="A1189">
            <v>1185</v>
          </cell>
          <cell r="B1189" t="str">
            <v>диск</v>
          </cell>
          <cell r="C1189" t="str">
            <v>51501</v>
          </cell>
          <cell r="D1189" t="str">
            <v>51501`810`2`0400`0000012</v>
          </cell>
          <cell r="E1189" t="str">
            <v>ООО «Альта»</v>
          </cell>
          <cell r="F1189" t="str">
            <v>банк</v>
          </cell>
          <cell r="G1189" t="str">
            <v>---</v>
          </cell>
          <cell r="H1189" t="str">
            <v>0001202</v>
          </cell>
          <cell r="I1189">
            <v>37978</v>
          </cell>
          <cell r="J1189">
            <v>4000000</v>
          </cell>
          <cell r="K1189" t="str">
            <v>Рубли РФ</v>
          </cell>
          <cell r="L1189" t="str">
            <v>по предъявлении</v>
          </cell>
          <cell r="M1189">
            <v>37978</v>
          </cell>
          <cell r="N1189">
            <v>0</v>
          </cell>
          <cell r="P1189">
            <v>4000000</v>
          </cell>
          <cell r="Q1189">
            <v>1</v>
          </cell>
          <cell r="R1189">
            <v>4000000</v>
          </cell>
          <cell r="S1189">
            <v>37978</v>
          </cell>
          <cell r="T1189" t="str">
            <v>23/12-05</v>
          </cell>
          <cell r="U1189" t="str">
            <v>ООО «Альта»</v>
          </cell>
          <cell r="V1189">
            <v>1</v>
          </cell>
          <cell r="W1189">
            <v>4000000</v>
          </cell>
          <cell r="X1189">
            <v>37978</v>
          </cell>
          <cell r="Y1189" t="str">
            <v>23/12-07</v>
          </cell>
          <cell r="Z1189" t="str">
            <v>ЗАО ИК «Нефтегазинвест»</v>
          </cell>
          <cell r="AA1189">
            <v>0</v>
          </cell>
          <cell r="AB1189">
            <v>0</v>
          </cell>
          <cell r="AC1189">
            <v>0</v>
          </cell>
          <cell r="AD1189" t="str">
            <v>продан</v>
          </cell>
          <cell r="AF1189" t="str">
            <v/>
          </cell>
          <cell r="AG1189" t="str">
            <v/>
          </cell>
          <cell r="AI1189" t="str">
            <v/>
          </cell>
        </row>
        <row r="1190">
          <cell r="A1190">
            <v>1186</v>
          </cell>
          <cell r="B1190" t="str">
            <v>диск</v>
          </cell>
          <cell r="C1190" t="str">
            <v>51501</v>
          </cell>
          <cell r="D1190" t="str">
            <v>51501`810`2`0400`0000012</v>
          </cell>
          <cell r="E1190" t="str">
            <v>ООО «Альта»</v>
          </cell>
          <cell r="F1190" t="str">
            <v>банк</v>
          </cell>
          <cell r="G1190" t="str">
            <v>---</v>
          </cell>
          <cell r="H1190" t="str">
            <v>0001203</v>
          </cell>
          <cell r="I1190">
            <v>37978</v>
          </cell>
          <cell r="J1190">
            <v>4868000</v>
          </cell>
          <cell r="K1190" t="str">
            <v>Рубли РФ</v>
          </cell>
          <cell r="L1190" t="str">
            <v>по предъявлении</v>
          </cell>
          <cell r="M1190">
            <v>37978</v>
          </cell>
          <cell r="N1190">
            <v>0</v>
          </cell>
          <cell r="P1190">
            <v>4868000</v>
          </cell>
          <cell r="Q1190">
            <v>1</v>
          </cell>
          <cell r="R1190">
            <v>4868000</v>
          </cell>
          <cell r="S1190">
            <v>37978</v>
          </cell>
          <cell r="T1190" t="str">
            <v>23/12-05</v>
          </cell>
          <cell r="U1190" t="str">
            <v>ООО «Альта»</v>
          </cell>
          <cell r="V1190">
            <v>1</v>
          </cell>
          <cell r="W1190">
            <v>4868000</v>
          </cell>
          <cell r="X1190">
            <v>37978</v>
          </cell>
          <cell r="Y1190" t="str">
            <v>23/12-07</v>
          </cell>
          <cell r="Z1190" t="str">
            <v>ЗАО ИК «Нефтегазинвест»</v>
          </cell>
          <cell r="AA1190">
            <v>0</v>
          </cell>
          <cell r="AB1190">
            <v>0</v>
          </cell>
          <cell r="AC1190">
            <v>0</v>
          </cell>
          <cell r="AD1190" t="str">
            <v>продан</v>
          </cell>
          <cell r="AF1190" t="str">
            <v/>
          </cell>
          <cell r="AG1190" t="str">
            <v/>
          </cell>
          <cell r="AI1190" t="str">
            <v/>
          </cell>
        </row>
        <row r="1191">
          <cell r="A1191">
            <v>1187</v>
          </cell>
          <cell r="B1191" t="str">
            <v>диск</v>
          </cell>
          <cell r="C1191" t="str">
            <v>51401</v>
          </cell>
          <cell r="D1191" t="str">
            <v>51401`810`2`0400`0000002</v>
          </cell>
          <cell r="E1191" t="str">
            <v>Сбербанк РФ</v>
          </cell>
          <cell r="F1191" t="str">
            <v>банк</v>
          </cell>
          <cell r="G1191" t="str">
            <v>ВН</v>
          </cell>
          <cell r="H1191">
            <v>1555215</v>
          </cell>
          <cell r="I1191">
            <v>37971</v>
          </cell>
          <cell r="J1191">
            <v>1000000</v>
          </cell>
          <cell r="K1191" t="str">
            <v>Рубли РФ</v>
          </cell>
          <cell r="L1191" t="str">
            <v>по предъявлении, но не ранее 17.12.2003г.</v>
          </cell>
          <cell r="M1191">
            <v>37971</v>
          </cell>
          <cell r="N1191">
            <v>0</v>
          </cell>
          <cell r="P1191">
            <v>1000000</v>
          </cell>
          <cell r="Q1191">
            <v>1</v>
          </cell>
          <cell r="R1191">
            <v>1000000</v>
          </cell>
          <cell r="S1191">
            <v>37980</v>
          </cell>
          <cell r="T1191" t="str">
            <v>25/12-08</v>
          </cell>
          <cell r="U1191" t="str">
            <v>ООО "Проф-Трейд"</v>
          </cell>
          <cell r="V1191">
            <v>1</v>
          </cell>
          <cell r="W1191">
            <v>1000000</v>
          </cell>
          <cell r="X1191">
            <v>37978</v>
          </cell>
          <cell r="Y1191" t="str">
            <v>26/12-пред</v>
          </cell>
          <cell r="Z1191" t="str">
            <v>Сбербанк РФ</v>
          </cell>
          <cell r="AA1191">
            <v>0</v>
          </cell>
          <cell r="AB1191">
            <v>0</v>
          </cell>
          <cell r="AC1191">
            <v>0</v>
          </cell>
          <cell r="AD1191" t="str">
            <v>предъявлен</v>
          </cell>
          <cell r="AF1191" t="str">
            <v/>
          </cell>
          <cell r="AG1191" t="str">
            <v/>
          </cell>
          <cell r="AI1191" t="str">
            <v/>
          </cell>
        </row>
        <row r="1192">
          <cell r="A1192">
            <v>1188</v>
          </cell>
          <cell r="B1192" t="str">
            <v>диск</v>
          </cell>
          <cell r="C1192" t="str">
            <v>51401</v>
          </cell>
          <cell r="D1192" t="str">
            <v>51401`810`2`0400`0000002</v>
          </cell>
          <cell r="E1192" t="str">
            <v>Сбербанк РФ</v>
          </cell>
          <cell r="F1192" t="str">
            <v>банк</v>
          </cell>
          <cell r="G1192" t="str">
            <v>ВН</v>
          </cell>
          <cell r="H1192">
            <v>1555214</v>
          </cell>
          <cell r="I1192">
            <v>37971</v>
          </cell>
          <cell r="J1192">
            <v>1000000</v>
          </cell>
          <cell r="K1192" t="str">
            <v>Рубли РФ</v>
          </cell>
          <cell r="L1192" t="str">
            <v>по предъявлении, но не ранее 17.12.2003г.</v>
          </cell>
          <cell r="M1192">
            <v>37971</v>
          </cell>
          <cell r="N1192">
            <v>0</v>
          </cell>
          <cell r="P1192">
            <v>1000000</v>
          </cell>
          <cell r="Q1192">
            <v>1</v>
          </cell>
          <cell r="R1192">
            <v>1000000</v>
          </cell>
          <cell r="S1192">
            <v>37980</v>
          </cell>
          <cell r="T1192" t="str">
            <v>25/12-08</v>
          </cell>
          <cell r="U1192" t="str">
            <v>ООО "Проф-Трейд"</v>
          </cell>
          <cell r="V1192">
            <v>1</v>
          </cell>
          <cell r="W1192">
            <v>1000000</v>
          </cell>
          <cell r="X1192">
            <v>37978</v>
          </cell>
          <cell r="Y1192" t="str">
            <v>26/12-пред</v>
          </cell>
          <cell r="Z1192" t="str">
            <v>Сбербанк РФ</v>
          </cell>
          <cell r="AA1192">
            <v>0</v>
          </cell>
          <cell r="AB1192">
            <v>0</v>
          </cell>
          <cell r="AC1192">
            <v>0</v>
          </cell>
          <cell r="AD1192" t="str">
            <v>предъявлен</v>
          </cell>
          <cell r="AF1192" t="str">
            <v/>
          </cell>
          <cell r="AG1192" t="str">
            <v/>
          </cell>
          <cell r="AI1192" t="str">
            <v/>
          </cell>
        </row>
        <row r="1193">
          <cell r="A1193">
            <v>1189</v>
          </cell>
          <cell r="B1193" t="str">
            <v>диск</v>
          </cell>
          <cell r="C1193" t="str">
            <v>51401</v>
          </cell>
          <cell r="D1193" t="str">
            <v>51401`810`2`0400`0000002</v>
          </cell>
          <cell r="E1193" t="str">
            <v>Сбербанк РФ</v>
          </cell>
          <cell r="F1193" t="str">
            <v>банк</v>
          </cell>
          <cell r="G1193" t="str">
            <v>ВН</v>
          </cell>
          <cell r="H1193">
            <v>1555213</v>
          </cell>
          <cell r="I1193">
            <v>37971</v>
          </cell>
          <cell r="J1193">
            <v>1000000</v>
          </cell>
          <cell r="K1193" t="str">
            <v>Рубли РФ</v>
          </cell>
          <cell r="L1193" t="str">
            <v>по предъявлении, но не ранее 17.12.2003г.</v>
          </cell>
          <cell r="M1193">
            <v>37971</v>
          </cell>
          <cell r="N1193">
            <v>0</v>
          </cell>
          <cell r="P1193">
            <v>1000000</v>
          </cell>
          <cell r="Q1193">
            <v>1</v>
          </cell>
          <cell r="R1193">
            <v>1000000</v>
          </cell>
          <cell r="S1193">
            <v>37980</v>
          </cell>
          <cell r="T1193" t="str">
            <v>25/12-08</v>
          </cell>
          <cell r="U1193" t="str">
            <v>ООО "Проф-Трейд"</v>
          </cell>
          <cell r="V1193">
            <v>1</v>
          </cell>
          <cell r="W1193">
            <v>1000000</v>
          </cell>
          <cell r="X1193">
            <v>37978</v>
          </cell>
          <cell r="Y1193" t="str">
            <v>26/12-пред</v>
          </cell>
          <cell r="Z1193" t="str">
            <v>Сбербанк РФ</v>
          </cell>
          <cell r="AA1193">
            <v>0</v>
          </cell>
          <cell r="AB1193">
            <v>0</v>
          </cell>
          <cell r="AC1193">
            <v>0</v>
          </cell>
          <cell r="AD1193" t="str">
            <v>предъявлен</v>
          </cell>
          <cell r="AF1193" t="str">
            <v/>
          </cell>
          <cell r="AG1193" t="str">
            <v/>
          </cell>
          <cell r="AI1193" t="str">
            <v/>
          </cell>
        </row>
        <row r="1194">
          <cell r="A1194">
            <v>1190</v>
          </cell>
          <cell r="B1194" t="str">
            <v>диск</v>
          </cell>
          <cell r="C1194" t="str">
            <v>51401</v>
          </cell>
          <cell r="D1194" t="str">
            <v>51401`810`2`0400`0000002</v>
          </cell>
          <cell r="E1194" t="str">
            <v>Сбербанк РФ</v>
          </cell>
          <cell r="F1194" t="str">
            <v>банк</v>
          </cell>
          <cell r="G1194" t="str">
            <v>ВН</v>
          </cell>
          <cell r="H1194">
            <v>1555212</v>
          </cell>
          <cell r="I1194">
            <v>37971</v>
          </cell>
          <cell r="J1194">
            <v>1000000</v>
          </cell>
          <cell r="K1194" t="str">
            <v>Рубли РФ</v>
          </cell>
          <cell r="L1194" t="str">
            <v>по предъявлении, но не ранее 17.12.2003г.</v>
          </cell>
          <cell r="M1194">
            <v>37971</v>
          </cell>
          <cell r="N1194">
            <v>0</v>
          </cell>
          <cell r="P1194">
            <v>1000000</v>
          </cell>
          <cell r="Q1194">
            <v>1</v>
          </cell>
          <cell r="R1194">
            <v>1000000</v>
          </cell>
          <cell r="S1194">
            <v>37980</v>
          </cell>
          <cell r="T1194" t="str">
            <v>25/12-08</v>
          </cell>
          <cell r="U1194" t="str">
            <v>ООО "Проф-Трейд"</v>
          </cell>
          <cell r="V1194">
            <v>1</v>
          </cell>
          <cell r="W1194">
            <v>1000000</v>
          </cell>
          <cell r="X1194">
            <v>37978</v>
          </cell>
          <cell r="Y1194" t="str">
            <v>26/12-пред</v>
          </cell>
          <cell r="Z1194" t="str">
            <v>Сбербанк РФ</v>
          </cell>
          <cell r="AA1194">
            <v>0</v>
          </cell>
          <cell r="AB1194">
            <v>0</v>
          </cell>
          <cell r="AC1194">
            <v>0</v>
          </cell>
          <cell r="AD1194" t="str">
            <v>предъявлен</v>
          </cell>
          <cell r="AF1194" t="str">
            <v/>
          </cell>
          <cell r="AG1194" t="str">
            <v/>
          </cell>
          <cell r="AI1194" t="str">
            <v/>
          </cell>
        </row>
        <row r="1195">
          <cell r="A1195">
            <v>1191</v>
          </cell>
          <cell r="B1195" t="str">
            <v>диск</v>
          </cell>
          <cell r="C1195" t="str">
            <v>51401</v>
          </cell>
          <cell r="D1195" t="str">
            <v>51401`810`2`0400`0000002</v>
          </cell>
          <cell r="E1195" t="str">
            <v>Сбербанк РФ</v>
          </cell>
          <cell r="F1195" t="str">
            <v>банк</v>
          </cell>
          <cell r="G1195" t="str">
            <v>ВН</v>
          </cell>
          <cell r="H1195">
            <v>1555211</v>
          </cell>
          <cell r="I1195">
            <v>37971</v>
          </cell>
          <cell r="J1195">
            <v>1000000</v>
          </cell>
          <cell r="K1195" t="str">
            <v>Рубли РФ</v>
          </cell>
          <cell r="L1195" t="str">
            <v>по предъявлении, но не ранее 17.12.2003г.</v>
          </cell>
          <cell r="M1195">
            <v>37971</v>
          </cell>
          <cell r="N1195">
            <v>0</v>
          </cell>
          <cell r="P1195">
            <v>1000000</v>
          </cell>
          <cell r="Q1195">
            <v>1</v>
          </cell>
          <cell r="R1195">
            <v>1000000</v>
          </cell>
          <cell r="S1195">
            <v>37980</v>
          </cell>
          <cell r="T1195" t="str">
            <v>25/12-08</v>
          </cell>
          <cell r="U1195" t="str">
            <v>ООО "Проф-Трейд"</v>
          </cell>
          <cell r="V1195">
            <v>1</v>
          </cell>
          <cell r="W1195">
            <v>1000000</v>
          </cell>
          <cell r="X1195">
            <v>37978</v>
          </cell>
          <cell r="Y1195" t="str">
            <v>26/12-пред</v>
          </cell>
          <cell r="Z1195" t="str">
            <v>Сбербанк РФ</v>
          </cell>
          <cell r="AA1195">
            <v>0</v>
          </cell>
          <cell r="AB1195">
            <v>0</v>
          </cell>
          <cell r="AC1195">
            <v>0</v>
          </cell>
          <cell r="AD1195" t="str">
            <v>предъявлен</v>
          </cell>
          <cell r="AF1195" t="str">
            <v/>
          </cell>
          <cell r="AG1195" t="str">
            <v/>
          </cell>
          <cell r="AI1195" t="str">
            <v/>
          </cell>
        </row>
        <row r="1196">
          <cell r="A1196">
            <v>1192</v>
          </cell>
          <cell r="B1196" t="str">
            <v>диск</v>
          </cell>
          <cell r="C1196" t="str">
            <v>51501</v>
          </cell>
          <cell r="D1196" t="str">
            <v>51501`810`2`0400`0000012</v>
          </cell>
          <cell r="E1196" t="str">
            <v>ООО «Альта»</v>
          </cell>
          <cell r="F1196" t="str">
            <v>прочие</v>
          </cell>
          <cell r="G1196" t="str">
            <v>---</v>
          </cell>
          <cell r="H1196" t="str">
            <v>0001201</v>
          </cell>
          <cell r="I1196">
            <v>37852</v>
          </cell>
          <cell r="J1196">
            <v>2602000</v>
          </cell>
          <cell r="K1196" t="str">
            <v>Рубли РФ</v>
          </cell>
          <cell r="L1196" t="str">
            <v>по предъявлении, но не ранее 28.02.2004г.</v>
          </cell>
          <cell r="M1196">
            <v>38045</v>
          </cell>
          <cell r="N1196">
            <v>0.15004079891926006</v>
          </cell>
          <cell r="P1196">
            <v>2535300</v>
          </cell>
          <cell r="Q1196">
            <v>0.97436587240584172</v>
          </cell>
          <cell r="R1196">
            <v>2535300</v>
          </cell>
          <cell r="S1196">
            <v>37981</v>
          </cell>
          <cell r="T1196" t="str">
            <v>26/12-15</v>
          </cell>
          <cell r="U1196" t="str">
            <v>ООО «Альта»</v>
          </cell>
          <cell r="V1196">
            <v>0.97436599999999995</v>
          </cell>
          <cell r="W1196">
            <v>2535300</v>
          </cell>
          <cell r="X1196">
            <v>38061</v>
          </cell>
          <cell r="Y1196" t="str">
            <v>12/03-07</v>
          </cell>
          <cell r="Z1196" t="str">
            <v>ООО "Проф-Трейд"</v>
          </cell>
          <cell r="AA1196">
            <v>0</v>
          </cell>
          <cell r="AB1196">
            <v>0.15004079891926006</v>
          </cell>
          <cell r="AC1196">
            <v>0</v>
          </cell>
          <cell r="AD1196" t="str">
            <v>продан</v>
          </cell>
          <cell r="AF1196" t="str">
            <v/>
          </cell>
          <cell r="AG1196" t="str">
            <v/>
          </cell>
          <cell r="AI1196" t="str">
            <v/>
          </cell>
        </row>
        <row r="1197">
          <cell r="A1197">
            <v>1193</v>
          </cell>
          <cell r="B1197" t="str">
            <v>диск</v>
          </cell>
          <cell r="C1197" t="str">
            <v>51404</v>
          </cell>
          <cell r="D1197" t="str">
            <v>51404`810`8`0400`0000001</v>
          </cell>
          <cell r="E1197" t="str">
            <v>АКБ «Башкомснаббанк»</v>
          </cell>
          <cell r="F1197" t="str">
            <v>банк</v>
          </cell>
          <cell r="G1197">
            <v>2001</v>
          </cell>
          <cell r="H1197">
            <v>806</v>
          </cell>
          <cell r="I1197">
            <v>37986</v>
          </cell>
          <cell r="J1197">
            <v>6179022</v>
          </cell>
          <cell r="K1197" t="str">
            <v>Рубли РФ</v>
          </cell>
          <cell r="L1197">
            <v>38077</v>
          </cell>
          <cell r="M1197">
            <v>38077</v>
          </cell>
          <cell r="N1197">
            <v>0.11988242269256319</v>
          </cell>
          <cell r="P1197">
            <v>5999700</v>
          </cell>
          <cell r="Q1197">
            <v>0.97097890248650998</v>
          </cell>
          <cell r="R1197">
            <v>5999700</v>
          </cell>
          <cell r="S1197">
            <v>37986</v>
          </cell>
          <cell r="T1197" t="str">
            <v>31/12-04</v>
          </cell>
          <cell r="U1197" t="str">
            <v>ОАО АКБ «Башкомснаббанк»</v>
          </cell>
          <cell r="V1197">
            <v>0.97102699999999997</v>
          </cell>
          <cell r="W1197">
            <v>6000000</v>
          </cell>
          <cell r="X1197">
            <v>37986</v>
          </cell>
          <cell r="Y1197" t="str">
            <v>31/12-05</v>
          </cell>
          <cell r="Z1197" t="str">
            <v>ООО "Оксстрой"</v>
          </cell>
          <cell r="AA1197">
            <v>300</v>
          </cell>
          <cell r="AB1197">
            <v>0.11988242269256319</v>
          </cell>
          <cell r="AC1197">
            <v>1.8250912545627281E-2</v>
          </cell>
          <cell r="AD1197" t="str">
            <v>продан</v>
          </cell>
          <cell r="AF1197" t="str">
            <v/>
          </cell>
          <cell r="AG1197" t="str">
            <v/>
          </cell>
          <cell r="AI1197" t="str">
            <v/>
          </cell>
        </row>
        <row r="1198">
          <cell r="A1198">
            <v>1194</v>
          </cell>
          <cell r="B1198" t="str">
            <v>диск</v>
          </cell>
          <cell r="C1198" t="str">
            <v>51404</v>
          </cell>
          <cell r="D1198" t="str">
            <v>51404`810`8`0400`0000001</v>
          </cell>
          <cell r="E1198" t="str">
            <v>АКБ «Башкомснаббанк»</v>
          </cell>
          <cell r="F1198" t="str">
            <v>банк</v>
          </cell>
          <cell r="G1198">
            <v>2001</v>
          </cell>
          <cell r="H1198">
            <v>807</v>
          </cell>
          <cell r="I1198">
            <v>37986</v>
          </cell>
          <cell r="J1198">
            <v>5355152</v>
          </cell>
          <cell r="K1198" t="str">
            <v>Рубли РФ</v>
          </cell>
          <cell r="L1198">
            <v>38077</v>
          </cell>
          <cell r="M1198">
            <v>38077</v>
          </cell>
          <cell r="N1198">
            <v>0.11988211413951932</v>
          </cell>
          <cell r="P1198">
            <v>5199740</v>
          </cell>
          <cell r="Q1198">
            <v>0.97097897501322095</v>
          </cell>
          <cell r="R1198">
            <v>5199740</v>
          </cell>
          <cell r="S1198">
            <v>37986</v>
          </cell>
          <cell r="T1198" t="str">
            <v>31/12-04</v>
          </cell>
          <cell r="U1198" t="str">
            <v>ОАО АКБ «Башкомснаббанк»</v>
          </cell>
          <cell r="V1198">
            <v>0.971028</v>
          </cell>
          <cell r="W1198">
            <v>5200000</v>
          </cell>
          <cell r="X1198">
            <v>37986</v>
          </cell>
          <cell r="Y1198" t="str">
            <v>31/12-07</v>
          </cell>
          <cell r="Z1198" t="str">
            <v>ООО "ВЕСТКРАФТ"</v>
          </cell>
          <cell r="AA1198">
            <v>260</v>
          </cell>
          <cell r="AB1198">
            <v>0.11988211413951932</v>
          </cell>
          <cell r="AC1198">
            <v>1.8250912545627281E-2</v>
          </cell>
          <cell r="AD1198" t="str">
            <v>продан</v>
          </cell>
          <cell r="AF1198" t="str">
            <v/>
          </cell>
          <cell r="AG1198" t="str">
            <v/>
          </cell>
          <cell r="AI1198" t="str">
            <v/>
          </cell>
        </row>
        <row r="1199">
          <cell r="A1199">
            <v>1195</v>
          </cell>
          <cell r="B1199" t="str">
            <v>диск</v>
          </cell>
          <cell r="C1199" t="str">
            <v>51401</v>
          </cell>
          <cell r="D1199" t="str">
            <v>51401`810`2`0400`0000002</v>
          </cell>
          <cell r="E1199" t="str">
            <v>Сбербанк РФ</v>
          </cell>
          <cell r="F1199" t="str">
            <v>банк</v>
          </cell>
          <cell r="G1199" t="str">
            <v>ВН</v>
          </cell>
          <cell r="H1199" t="str">
            <v>0084406</v>
          </cell>
          <cell r="I1199">
            <v>37957</v>
          </cell>
          <cell r="J1199">
            <v>100000</v>
          </cell>
          <cell r="K1199" t="str">
            <v>Рубли РФ</v>
          </cell>
          <cell r="L1199" t="str">
            <v>по предъявлении</v>
          </cell>
          <cell r="M1199">
            <v>37957</v>
          </cell>
          <cell r="N1199">
            <v>0</v>
          </cell>
          <cell r="P1199">
            <v>100000</v>
          </cell>
          <cell r="Q1199">
            <v>1</v>
          </cell>
          <cell r="R1199">
            <v>100000</v>
          </cell>
          <cell r="S1199">
            <v>37986</v>
          </cell>
          <cell r="T1199" t="str">
            <v>31/12-08</v>
          </cell>
          <cell r="U1199" t="str">
            <v>ЧП Мусин Рафаиль Ахняфович</v>
          </cell>
          <cell r="V1199">
            <v>1</v>
          </cell>
          <cell r="W1199">
            <v>100000</v>
          </cell>
          <cell r="X1199">
            <v>37991</v>
          </cell>
          <cell r="Y1199" t="str">
            <v>05/01-пред СБ</v>
          </cell>
          <cell r="Z1199" t="str">
            <v>Сбербанк РФ</v>
          </cell>
          <cell r="AA1199">
            <v>0</v>
          </cell>
          <cell r="AB1199">
            <v>0</v>
          </cell>
          <cell r="AC1199">
            <v>0</v>
          </cell>
          <cell r="AD1199" t="str">
            <v>предъявлен</v>
          </cell>
          <cell r="AF1199" t="str">
            <v/>
          </cell>
          <cell r="AG1199" t="str">
            <v/>
          </cell>
          <cell r="AI1199" t="str">
            <v/>
          </cell>
        </row>
        <row r="1200">
          <cell r="A1200">
            <v>1196</v>
          </cell>
          <cell r="B1200" t="str">
            <v>диск</v>
          </cell>
          <cell r="C1200" t="str">
            <v>51401</v>
          </cell>
          <cell r="D1200" t="str">
            <v>51401`810`2`0400`0000002</v>
          </cell>
          <cell r="E1200" t="str">
            <v>Сбербанк РФ</v>
          </cell>
          <cell r="F1200" t="str">
            <v>банк</v>
          </cell>
          <cell r="G1200" t="str">
            <v>ВН</v>
          </cell>
          <cell r="H1200" t="str">
            <v>0084405</v>
          </cell>
          <cell r="I1200">
            <v>37957</v>
          </cell>
          <cell r="J1200">
            <v>100000</v>
          </cell>
          <cell r="K1200" t="str">
            <v>Рубли РФ</v>
          </cell>
          <cell r="L1200" t="str">
            <v>по предъявлении</v>
          </cell>
          <cell r="M1200">
            <v>37957</v>
          </cell>
          <cell r="N1200">
            <v>0</v>
          </cell>
          <cell r="P1200">
            <v>100000</v>
          </cell>
          <cell r="Q1200">
            <v>1</v>
          </cell>
          <cell r="R1200">
            <v>100000</v>
          </cell>
          <cell r="S1200">
            <v>37986</v>
          </cell>
          <cell r="T1200" t="str">
            <v>31/12-08</v>
          </cell>
          <cell r="U1200" t="str">
            <v>ЧП Мусин Рафаиль Ахняфович</v>
          </cell>
          <cell r="V1200">
            <v>1</v>
          </cell>
          <cell r="W1200">
            <v>100000</v>
          </cell>
          <cell r="X1200">
            <v>37991</v>
          </cell>
          <cell r="Y1200" t="str">
            <v>05/01-пред СБ</v>
          </cell>
          <cell r="Z1200" t="str">
            <v>Сбербанк РФ</v>
          </cell>
          <cell r="AA1200">
            <v>0</v>
          </cell>
          <cell r="AB1200">
            <v>0</v>
          </cell>
          <cell r="AC1200">
            <v>0</v>
          </cell>
          <cell r="AD1200" t="str">
            <v>предъявлен</v>
          </cell>
          <cell r="AF1200" t="str">
            <v/>
          </cell>
          <cell r="AG1200" t="str">
            <v/>
          </cell>
          <cell r="AI1200" t="str">
            <v/>
          </cell>
        </row>
        <row r="1201">
          <cell r="A1201">
            <v>1197</v>
          </cell>
          <cell r="B1201" t="str">
            <v>диск</v>
          </cell>
          <cell r="C1201" t="str">
            <v>51401</v>
          </cell>
          <cell r="D1201" t="str">
            <v>51401`810`2`0400`0000002</v>
          </cell>
          <cell r="E1201" t="str">
            <v>Сбербанк РФ</v>
          </cell>
          <cell r="F1201" t="str">
            <v>банк</v>
          </cell>
          <cell r="G1201" t="str">
            <v>ВН</v>
          </cell>
          <cell r="H1201">
            <v>1044375</v>
          </cell>
          <cell r="I1201">
            <v>37984</v>
          </cell>
          <cell r="J1201">
            <v>25000</v>
          </cell>
          <cell r="K1201" t="str">
            <v>Рубли РФ</v>
          </cell>
          <cell r="L1201" t="str">
            <v>по предъявлении</v>
          </cell>
          <cell r="M1201">
            <v>37984</v>
          </cell>
          <cell r="N1201">
            <v>0</v>
          </cell>
          <cell r="P1201">
            <v>24900</v>
          </cell>
          <cell r="Q1201">
            <v>0.996</v>
          </cell>
          <cell r="R1201">
            <v>24900</v>
          </cell>
          <cell r="S1201">
            <v>37985</v>
          </cell>
          <cell r="T1201" t="str">
            <v>30/12-10</v>
          </cell>
          <cell r="U1201" t="str">
            <v>ООО "Таро"</v>
          </cell>
          <cell r="V1201">
            <v>1</v>
          </cell>
          <cell r="W1201">
            <v>25000</v>
          </cell>
          <cell r="X1201">
            <v>37991</v>
          </cell>
          <cell r="Y1201" t="str">
            <v>05/01-пред СБ</v>
          </cell>
          <cell r="Z1201" t="str">
            <v>Сбербанк РФ</v>
          </cell>
          <cell r="AA1201">
            <v>100</v>
          </cell>
          <cell r="AB1201">
            <v>1.4658634538152608</v>
          </cell>
          <cell r="AC1201">
            <v>0.2443105756358768</v>
          </cell>
          <cell r="AD1201" t="str">
            <v>предъявлен</v>
          </cell>
          <cell r="AF1201" t="str">
            <v/>
          </cell>
          <cell r="AG1201" t="str">
            <v/>
          </cell>
          <cell r="AI1201" t="str">
            <v/>
          </cell>
        </row>
        <row r="1202">
          <cell r="A1202">
            <v>1198</v>
          </cell>
          <cell r="B1202" t="str">
            <v>диск</v>
          </cell>
          <cell r="C1202" t="str">
            <v>51501</v>
          </cell>
          <cell r="D1202" t="str">
            <v>51501`810`9`0400`0000011</v>
          </cell>
          <cell r="E1202" t="str">
            <v>ООО «Фирма «Башкирские инвестиции»</v>
          </cell>
          <cell r="F1202" t="str">
            <v>прочие</v>
          </cell>
          <cell r="G1202" t="str">
            <v>--</v>
          </cell>
          <cell r="H1202" t="str">
            <v>0001201</v>
          </cell>
          <cell r="I1202">
            <v>37984</v>
          </cell>
          <cell r="J1202">
            <v>4000000</v>
          </cell>
          <cell r="K1202" t="str">
            <v>Рубли РФ</v>
          </cell>
          <cell r="L1202" t="str">
            <v>по предъявлении</v>
          </cell>
          <cell r="M1202">
            <v>37984</v>
          </cell>
          <cell r="N1202">
            <v>0</v>
          </cell>
          <cell r="P1202">
            <v>4000000</v>
          </cell>
          <cell r="Q1202">
            <v>1</v>
          </cell>
          <cell r="R1202">
            <v>4000000</v>
          </cell>
          <cell r="S1202">
            <v>37984</v>
          </cell>
          <cell r="T1202" t="str">
            <v>29/12-15</v>
          </cell>
          <cell r="U1202" t="str">
            <v>ООО «Фирма «Башкирские инвестиции»</v>
          </cell>
          <cell r="V1202">
            <v>1</v>
          </cell>
          <cell r="W1202">
            <v>4000000</v>
          </cell>
          <cell r="X1202">
            <v>37985</v>
          </cell>
          <cell r="Y1202" t="str">
            <v>пред</v>
          </cell>
          <cell r="Z1202" t="str">
            <v>ООО «Фирма «Башкирские инвестиции»</v>
          </cell>
          <cell r="AA1202">
            <v>0</v>
          </cell>
          <cell r="AB1202">
            <v>0</v>
          </cell>
          <cell r="AC1202">
            <v>0</v>
          </cell>
          <cell r="AD1202" t="str">
            <v>предъявлен</v>
          </cell>
          <cell r="AF1202" t="str">
            <v/>
          </cell>
          <cell r="AG1202" t="str">
            <v/>
          </cell>
          <cell r="AI1202" t="str">
            <v/>
          </cell>
        </row>
        <row r="1203">
          <cell r="A1203">
            <v>1199</v>
          </cell>
          <cell r="B1203" t="str">
            <v>диск</v>
          </cell>
          <cell r="C1203" t="str">
            <v>51504</v>
          </cell>
          <cell r="D1203" t="str">
            <v>51504`810`6`0400`0000020</v>
          </cell>
          <cell r="E1203" t="str">
            <v>ОАО "Интерурал"</v>
          </cell>
          <cell r="F1203" t="str">
            <v>прочие</v>
          </cell>
          <cell r="G1203" t="str">
            <v>--</v>
          </cell>
          <cell r="H1203" t="str">
            <v>0000034</v>
          </cell>
          <cell r="I1203">
            <v>37985</v>
          </cell>
          <cell r="J1203">
            <v>5000000</v>
          </cell>
          <cell r="K1203" t="str">
            <v>Рубли РФ</v>
          </cell>
          <cell r="L1203" t="str">
            <v>по предъявлении, но неранее 30.03.2004</v>
          </cell>
          <cell r="M1203">
            <v>38076</v>
          </cell>
          <cell r="N1203">
            <v>0.17999873259937768</v>
          </cell>
          <cell r="P1203">
            <v>4785255</v>
          </cell>
          <cell r="Q1203">
            <v>0.95705099999999999</v>
          </cell>
          <cell r="R1203">
            <v>4785255</v>
          </cell>
          <cell r="S1203">
            <v>37985</v>
          </cell>
          <cell r="T1203" t="str">
            <v>1451</v>
          </cell>
          <cell r="U1203" t="str">
            <v>АКБ «Гранит»</v>
          </cell>
          <cell r="V1203">
            <v>0.99750300000000003</v>
          </cell>
          <cell r="W1203">
            <v>4987517</v>
          </cell>
          <cell r="X1203">
            <v>38076</v>
          </cell>
          <cell r="Y1203" t="str">
            <v>30/03-01</v>
          </cell>
          <cell r="Z1203" t="str">
            <v>ОАО ИФ «ОЛМА»</v>
          </cell>
          <cell r="AA1203">
            <v>202262</v>
          </cell>
          <cell r="AB1203">
            <v>0.17999873259937768</v>
          </cell>
          <cell r="AC1203">
            <v>0.16999999345516983</v>
          </cell>
          <cell r="AD1203" t="str">
            <v>продан</v>
          </cell>
          <cell r="AF1203" t="str">
            <v/>
          </cell>
          <cell r="AG1203" t="str">
            <v/>
          </cell>
          <cell r="AI1203" t="str">
            <v/>
          </cell>
        </row>
        <row r="1204">
          <cell r="A1204">
            <v>1200</v>
          </cell>
          <cell r="B1204" t="str">
            <v>диск</v>
          </cell>
          <cell r="C1204" t="str">
            <v>51504</v>
          </cell>
          <cell r="D1204" t="str">
            <v>51504`810`6`0400`0000020</v>
          </cell>
          <cell r="E1204" t="str">
            <v>ОАО "Интерурал"</v>
          </cell>
          <cell r="F1204" t="str">
            <v>прочие</v>
          </cell>
          <cell r="G1204" t="str">
            <v>--</v>
          </cell>
          <cell r="H1204" t="str">
            <v>0000035</v>
          </cell>
          <cell r="I1204">
            <v>37985</v>
          </cell>
          <cell r="J1204">
            <v>5000000</v>
          </cell>
          <cell r="K1204" t="str">
            <v>Рубли РФ</v>
          </cell>
          <cell r="L1204" t="str">
            <v>по предъявлении, но неранее 30.03.2004</v>
          </cell>
          <cell r="M1204">
            <v>38076</v>
          </cell>
          <cell r="N1204">
            <v>0.17999873259937768</v>
          </cell>
          <cell r="P1204">
            <v>4785255</v>
          </cell>
          <cell r="Q1204">
            <v>0.95705099999999999</v>
          </cell>
          <cell r="R1204">
            <v>4785255</v>
          </cell>
          <cell r="S1204">
            <v>37985</v>
          </cell>
          <cell r="T1204" t="str">
            <v>1451</v>
          </cell>
          <cell r="U1204" t="str">
            <v>АКБ «Гранит»</v>
          </cell>
          <cell r="V1204">
            <v>0.99750300000000003</v>
          </cell>
          <cell r="W1204">
            <v>4987517</v>
          </cell>
          <cell r="X1204">
            <v>38076</v>
          </cell>
          <cell r="Y1204" t="str">
            <v>30/03-01</v>
          </cell>
          <cell r="Z1204" t="str">
            <v>ОАО ИФ «ОЛМА»</v>
          </cell>
          <cell r="AA1204">
            <v>202262</v>
          </cell>
          <cell r="AB1204">
            <v>0.17999873259937768</v>
          </cell>
          <cell r="AC1204">
            <v>0.16999999345516983</v>
          </cell>
          <cell r="AD1204" t="str">
            <v>продан</v>
          </cell>
          <cell r="AF1204" t="str">
            <v/>
          </cell>
          <cell r="AG1204" t="str">
            <v/>
          </cell>
          <cell r="AI1204" t="str">
            <v/>
          </cell>
        </row>
        <row r="1205">
          <cell r="A1205">
            <v>1201</v>
          </cell>
          <cell r="B1205" t="str">
            <v>диск</v>
          </cell>
          <cell r="C1205" t="str">
            <v>51504</v>
          </cell>
          <cell r="D1205" t="str">
            <v>51504`810`6`0400`0000020</v>
          </cell>
          <cell r="E1205" t="str">
            <v>ОАО "Интерурал"</v>
          </cell>
          <cell r="F1205" t="str">
            <v>прочие</v>
          </cell>
          <cell r="G1205" t="str">
            <v>--</v>
          </cell>
          <cell r="H1205" t="str">
            <v>0000036</v>
          </cell>
          <cell r="I1205">
            <v>37985</v>
          </cell>
          <cell r="J1205">
            <v>5000000</v>
          </cell>
          <cell r="K1205" t="str">
            <v>Рубли РФ</v>
          </cell>
          <cell r="L1205" t="str">
            <v>по предъявлении, но неранее 30.03.2004</v>
          </cell>
          <cell r="M1205">
            <v>38076</v>
          </cell>
          <cell r="N1205">
            <v>0.17999873259937768</v>
          </cell>
          <cell r="P1205">
            <v>4785255</v>
          </cell>
          <cell r="Q1205">
            <v>0.95705099999999999</v>
          </cell>
          <cell r="R1205">
            <v>4785255</v>
          </cell>
          <cell r="S1205">
            <v>37985</v>
          </cell>
          <cell r="T1205" t="str">
            <v>1451</v>
          </cell>
          <cell r="U1205" t="str">
            <v>АКБ «Гранит»</v>
          </cell>
          <cell r="V1205">
            <v>0.99750300000000003</v>
          </cell>
          <cell r="W1205">
            <v>4987517</v>
          </cell>
          <cell r="X1205">
            <v>38076</v>
          </cell>
          <cell r="Y1205" t="str">
            <v>30/03-01</v>
          </cell>
          <cell r="Z1205" t="str">
            <v>ОАО ИФ «ОЛМА»</v>
          </cell>
          <cell r="AA1205">
            <v>202262</v>
          </cell>
          <cell r="AB1205">
            <v>0.17999873259937768</v>
          </cell>
          <cell r="AC1205">
            <v>0.16999999345516983</v>
          </cell>
          <cell r="AD1205" t="str">
            <v>продан</v>
          </cell>
          <cell r="AF1205" t="str">
            <v/>
          </cell>
          <cell r="AG1205" t="str">
            <v/>
          </cell>
          <cell r="AI1205" t="str">
            <v/>
          </cell>
        </row>
        <row r="1206">
          <cell r="A1206">
            <v>1202</v>
          </cell>
          <cell r="B1206" t="str">
            <v>диск</v>
          </cell>
          <cell r="C1206" t="str">
            <v>51504</v>
          </cell>
          <cell r="D1206" t="str">
            <v>51504`810`6`0400`0000020</v>
          </cell>
          <cell r="E1206" t="str">
            <v>ОАО "Интерурал"</v>
          </cell>
          <cell r="F1206" t="str">
            <v>прочие</v>
          </cell>
          <cell r="G1206" t="str">
            <v>--</v>
          </cell>
          <cell r="H1206" t="str">
            <v>0000037</v>
          </cell>
          <cell r="I1206">
            <v>37985</v>
          </cell>
          <cell r="J1206">
            <v>5000000</v>
          </cell>
          <cell r="K1206" t="str">
            <v>Рубли РФ</v>
          </cell>
          <cell r="L1206" t="str">
            <v>по предъявлении, но неранее 30.03.2004</v>
          </cell>
          <cell r="M1206">
            <v>38076</v>
          </cell>
          <cell r="N1206">
            <v>0.17999873259937768</v>
          </cell>
          <cell r="P1206">
            <v>4785255</v>
          </cell>
          <cell r="Q1206">
            <v>0.95705099999999999</v>
          </cell>
          <cell r="R1206">
            <v>4785255</v>
          </cell>
          <cell r="S1206">
            <v>37985</v>
          </cell>
          <cell r="T1206" t="str">
            <v>1451</v>
          </cell>
          <cell r="U1206" t="str">
            <v>АКБ «Гранит»</v>
          </cell>
          <cell r="V1206">
            <v>0.99750300000000003</v>
          </cell>
          <cell r="W1206">
            <v>4987517</v>
          </cell>
          <cell r="X1206">
            <v>38076</v>
          </cell>
          <cell r="Y1206" t="str">
            <v>30/03-01</v>
          </cell>
          <cell r="Z1206" t="str">
            <v>ОАО ИФ «ОЛМА»</v>
          </cell>
          <cell r="AA1206">
            <v>202262</v>
          </cell>
          <cell r="AB1206">
            <v>0.17999873259937768</v>
          </cell>
          <cell r="AC1206">
            <v>0.16999999345516983</v>
          </cell>
          <cell r="AD1206" t="str">
            <v>продан</v>
          </cell>
          <cell r="AF1206" t="str">
            <v/>
          </cell>
          <cell r="AG1206" t="str">
            <v/>
          </cell>
          <cell r="AI1206" t="str">
            <v/>
          </cell>
        </row>
        <row r="1207">
          <cell r="A1207">
            <v>1203</v>
          </cell>
          <cell r="B1207" t="str">
            <v>диск</v>
          </cell>
          <cell r="C1207" t="str">
            <v>51401</v>
          </cell>
          <cell r="D1207" t="str">
            <v>51401`810`4`0400`0000006</v>
          </cell>
          <cell r="E1207" t="str">
            <v>ОАО «Социнвестбанк»</v>
          </cell>
          <cell r="F1207" t="str">
            <v>банк</v>
          </cell>
          <cell r="G1207" t="str">
            <v>ЧШ</v>
          </cell>
          <cell r="H1207" t="str">
            <v>0038466</v>
          </cell>
          <cell r="I1207">
            <v>37958</v>
          </cell>
          <cell r="J1207">
            <v>100000</v>
          </cell>
          <cell r="K1207" t="str">
            <v>Рубли РФ</v>
          </cell>
          <cell r="L1207" t="str">
            <v>по предъявлении</v>
          </cell>
          <cell r="M1207">
            <v>37958</v>
          </cell>
          <cell r="N1207">
            <v>0</v>
          </cell>
          <cell r="P1207">
            <v>99500</v>
          </cell>
          <cell r="Q1207">
            <v>0.995</v>
          </cell>
          <cell r="R1207">
            <v>99500</v>
          </cell>
          <cell r="S1207">
            <v>37991</v>
          </cell>
          <cell r="T1207" t="str">
            <v>05/01-01</v>
          </cell>
          <cell r="U1207" t="str">
            <v>ООО "Уфакранподъем-Сервис"</v>
          </cell>
          <cell r="V1207">
            <v>1</v>
          </cell>
          <cell r="W1207">
            <v>100000</v>
          </cell>
          <cell r="X1207">
            <v>37992</v>
          </cell>
          <cell r="Y1207" t="str">
            <v>06/01-пред</v>
          </cell>
          <cell r="Z1207" t="str">
            <v>ОАО «Социнвестбанк»</v>
          </cell>
          <cell r="AA1207">
            <v>500</v>
          </cell>
          <cell r="AB1207">
            <v>1.8341708542713568</v>
          </cell>
          <cell r="AC1207">
            <v>1.8341708542713568</v>
          </cell>
          <cell r="AD1207" t="str">
            <v>предъявлен</v>
          </cell>
          <cell r="AF1207" t="str">
            <v/>
          </cell>
          <cell r="AG1207" t="str">
            <v/>
          </cell>
          <cell r="AI1207" t="str">
            <v/>
          </cell>
        </row>
        <row r="1208">
          <cell r="A1208">
            <v>1204</v>
          </cell>
          <cell r="B1208" t="str">
            <v>диск</v>
          </cell>
          <cell r="C1208" t="str">
            <v>51401</v>
          </cell>
          <cell r="D1208" t="str">
            <v>51401`810`4`0400`0000006</v>
          </cell>
          <cell r="E1208" t="str">
            <v>ОАО «Социнвестбанк»</v>
          </cell>
          <cell r="F1208" t="str">
            <v>банк</v>
          </cell>
          <cell r="G1208" t="str">
            <v>ЧШ</v>
          </cell>
          <cell r="H1208" t="str">
            <v>0038469</v>
          </cell>
          <cell r="I1208">
            <v>37958</v>
          </cell>
          <cell r="J1208">
            <v>100000</v>
          </cell>
          <cell r="K1208" t="str">
            <v>Рубли РФ</v>
          </cell>
          <cell r="L1208" t="str">
            <v>по предъявлении</v>
          </cell>
          <cell r="M1208">
            <v>37958</v>
          </cell>
          <cell r="N1208">
            <v>0</v>
          </cell>
          <cell r="P1208">
            <v>99500</v>
          </cell>
          <cell r="Q1208">
            <v>0.995</v>
          </cell>
          <cell r="R1208">
            <v>99500</v>
          </cell>
          <cell r="S1208">
            <v>37991</v>
          </cell>
          <cell r="T1208" t="str">
            <v>05/01-01</v>
          </cell>
          <cell r="U1208" t="str">
            <v>ООО "Уфакранподъем-Сервис"</v>
          </cell>
          <cell r="V1208">
            <v>1</v>
          </cell>
          <cell r="W1208">
            <v>100000</v>
          </cell>
          <cell r="X1208">
            <v>37992</v>
          </cell>
          <cell r="Y1208" t="str">
            <v>06/01-пред</v>
          </cell>
          <cell r="Z1208" t="str">
            <v>ОАО «Социнвестбанк»</v>
          </cell>
          <cell r="AA1208">
            <v>500</v>
          </cell>
          <cell r="AB1208">
            <v>1.8341708542713568</v>
          </cell>
          <cell r="AC1208">
            <v>1.8341708542713568</v>
          </cell>
          <cell r="AD1208" t="str">
            <v>предъявлен</v>
          </cell>
          <cell r="AF1208" t="str">
            <v/>
          </cell>
          <cell r="AG1208" t="str">
            <v/>
          </cell>
          <cell r="AI1208" t="str">
            <v/>
          </cell>
        </row>
        <row r="1209">
          <cell r="A1209">
            <v>1205</v>
          </cell>
          <cell r="B1209" t="str">
            <v>диск</v>
          </cell>
          <cell r="C1209" t="str">
            <v>51401</v>
          </cell>
          <cell r="D1209" t="str">
            <v>51401`810`2`0400`0000002</v>
          </cell>
          <cell r="E1209" t="str">
            <v>Сбербанк РФ</v>
          </cell>
          <cell r="F1209" t="str">
            <v>банк</v>
          </cell>
          <cell r="G1209" t="str">
            <v>ВН</v>
          </cell>
          <cell r="H1209">
            <v>1042767</v>
          </cell>
          <cell r="I1209">
            <v>37985</v>
          </cell>
          <cell r="J1209">
            <v>110000</v>
          </cell>
          <cell r="K1209" t="str">
            <v>Рубли РФ</v>
          </cell>
          <cell r="L1209" t="str">
            <v>по предъявлении</v>
          </cell>
          <cell r="M1209">
            <v>37985</v>
          </cell>
          <cell r="N1209">
            <v>0</v>
          </cell>
          <cell r="P1209">
            <v>110000</v>
          </cell>
          <cell r="Q1209">
            <v>1</v>
          </cell>
          <cell r="R1209">
            <v>110000</v>
          </cell>
          <cell r="S1209">
            <v>37991</v>
          </cell>
          <cell r="T1209" t="str">
            <v>1679</v>
          </cell>
          <cell r="U1209" t="str">
            <v>Сбербанк РФ</v>
          </cell>
          <cell r="V1209">
            <v>1.0113639999999999</v>
          </cell>
          <cell r="W1209">
            <v>111250</v>
          </cell>
          <cell r="X1209">
            <v>37991</v>
          </cell>
          <cell r="Y1209" t="str">
            <v>30/12-09</v>
          </cell>
          <cell r="Z1209" t="str">
            <v>ФГУП "СУ №609 при Спецстрое России"</v>
          </cell>
          <cell r="AA1209">
            <v>1250</v>
          </cell>
          <cell r="AB1209">
            <v>0</v>
          </cell>
          <cell r="AC1209">
            <v>4.1477272727272725</v>
          </cell>
          <cell r="AD1209" t="str">
            <v>продан</v>
          </cell>
          <cell r="AF1209" t="str">
            <v/>
          </cell>
          <cell r="AG1209" t="str">
            <v/>
          </cell>
          <cell r="AI1209" t="str">
            <v/>
          </cell>
        </row>
        <row r="1210">
          <cell r="A1210">
            <v>1206</v>
          </cell>
          <cell r="B1210" t="str">
            <v>диск</v>
          </cell>
          <cell r="C1210" t="str">
            <v>51401</v>
          </cell>
          <cell r="D1210" t="str">
            <v>51401`810`2`0400`0000002</v>
          </cell>
          <cell r="E1210" t="str">
            <v>Сбербанк РФ</v>
          </cell>
          <cell r="F1210" t="str">
            <v>банк</v>
          </cell>
          <cell r="G1210" t="str">
            <v>ВН</v>
          </cell>
          <cell r="H1210">
            <v>1042765</v>
          </cell>
          <cell r="I1210">
            <v>37985</v>
          </cell>
          <cell r="J1210">
            <v>20000</v>
          </cell>
          <cell r="K1210" t="str">
            <v>Рубли РФ</v>
          </cell>
          <cell r="L1210" t="str">
            <v>по предъявлении</v>
          </cell>
          <cell r="M1210">
            <v>37985</v>
          </cell>
          <cell r="N1210">
            <v>0</v>
          </cell>
          <cell r="P1210">
            <v>20000</v>
          </cell>
          <cell r="Q1210">
            <v>1</v>
          </cell>
          <cell r="R1210">
            <v>20000</v>
          </cell>
          <cell r="S1210">
            <v>37991</v>
          </cell>
          <cell r="T1210" t="str">
            <v>1679</v>
          </cell>
          <cell r="U1210" t="str">
            <v>Сбербанк РФ</v>
          </cell>
          <cell r="V1210">
            <v>1.0175000000000001</v>
          </cell>
          <cell r="W1210">
            <v>20350</v>
          </cell>
          <cell r="X1210">
            <v>37991</v>
          </cell>
          <cell r="Y1210" t="str">
            <v>30/12-09</v>
          </cell>
          <cell r="Z1210" t="str">
            <v>ФГУП "СУ №609 при Спецстрое России"</v>
          </cell>
          <cell r="AA1210">
            <v>350</v>
          </cell>
          <cell r="AB1210">
            <v>0</v>
          </cell>
          <cell r="AC1210">
            <v>6.3875000000000002</v>
          </cell>
          <cell r="AD1210" t="str">
            <v>продан</v>
          </cell>
          <cell r="AF1210" t="str">
            <v/>
          </cell>
          <cell r="AG1210" t="str">
            <v/>
          </cell>
          <cell r="AI1210" t="str">
            <v/>
          </cell>
        </row>
        <row r="1211">
          <cell r="A1211">
            <v>1207</v>
          </cell>
          <cell r="B1211" t="str">
            <v>диск</v>
          </cell>
          <cell r="C1211" t="str">
            <v>51505</v>
          </cell>
          <cell r="D1211" t="str">
            <v>51505`810`4`0400`0000019</v>
          </cell>
          <cell r="E1211" t="str">
            <v>ООО "Бизнес-Класс"</v>
          </cell>
          <cell r="F1211" t="str">
            <v>прочие</v>
          </cell>
          <cell r="G1211" t="str">
            <v>---</v>
          </cell>
          <cell r="H1211" t="str">
            <v>0001201</v>
          </cell>
          <cell r="I1211">
            <v>37985</v>
          </cell>
          <cell r="J1211">
            <v>23000000</v>
          </cell>
          <cell r="K1211" t="str">
            <v>Рубли РФ</v>
          </cell>
          <cell r="L1211" t="str">
            <v>по предъявлении, но не ранее 30.12.2004г.</v>
          </cell>
          <cell r="M1211">
            <v>38351</v>
          </cell>
          <cell r="N1211">
            <v>0.1405375979102913</v>
          </cell>
          <cell r="P1211">
            <v>20159123.280000001</v>
          </cell>
          <cell r="Q1211">
            <v>0.87648362086956522</v>
          </cell>
          <cell r="R1211">
            <v>20159123.280000001</v>
          </cell>
          <cell r="S1211">
            <v>37985</v>
          </cell>
          <cell r="T1211" t="str">
            <v>30/12-17</v>
          </cell>
          <cell r="U1211" t="str">
            <v>ООО "Проф-Трейд"</v>
          </cell>
          <cell r="V1211">
            <v>0.90533699999999995</v>
          </cell>
          <cell r="W1211">
            <v>20822749.607006513</v>
          </cell>
          <cell r="X1211">
            <v>38077</v>
          </cell>
          <cell r="Y1211" t="str">
            <v>31/03-04</v>
          </cell>
          <cell r="Z1211" t="str">
            <v>ООО "Проф-Трейд"</v>
          </cell>
          <cell r="AA1211">
            <v>663626.32700651139</v>
          </cell>
          <cell r="AB1211">
            <v>0.1405375979102913</v>
          </cell>
          <cell r="AC1211">
            <v>0.13060415785611088</v>
          </cell>
          <cell r="AD1211" t="str">
            <v>обменен</v>
          </cell>
          <cell r="AF1211" t="str">
            <v/>
          </cell>
          <cell r="AG1211" t="str">
            <v/>
          </cell>
          <cell r="AI1211" t="str">
            <v/>
          </cell>
        </row>
        <row r="1212">
          <cell r="A1212">
            <v>1208</v>
          </cell>
          <cell r="B1212" t="str">
            <v>диск</v>
          </cell>
          <cell r="C1212" t="str">
            <v>51505</v>
          </cell>
          <cell r="D1212" t="str">
            <v>51505`810`9`0400`0000020</v>
          </cell>
          <cell r="E1212" t="str">
            <v>ООО "Дельта-Строй"</v>
          </cell>
          <cell r="F1212" t="str">
            <v>прочие</v>
          </cell>
          <cell r="G1212" t="str">
            <v>---</v>
          </cell>
          <cell r="H1212" t="str">
            <v>0001201</v>
          </cell>
          <cell r="I1212">
            <v>37985</v>
          </cell>
          <cell r="J1212">
            <v>23000000</v>
          </cell>
          <cell r="K1212" t="str">
            <v>Рубли РФ</v>
          </cell>
          <cell r="L1212" t="str">
            <v>по предъявлении, но не ранее 30.12.2004г.</v>
          </cell>
          <cell r="M1212">
            <v>38351</v>
          </cell>
          <cell r="N1212">
            <v>0.14135464811028273</v>
          </cell>
          <cell r="P1212">
            <v>20144657.539999999</v>
          </cell>
          <cell r="Q1212">
            <v>0.8758546756521739</v>
          </cell>
          <cell r="R1212">
            <v>20144657.539999999</v>
          </cell>
          <cell r="S1212">
            <v>37985</v>
          </cell>
          <cell r="T1212" t="str">
            <v>30/12-17</v>
          </cell>
          <cell r="U1212" t="str">
            <v>ООО "Проф-Трейд"</v>
          </cell>
          <cell r="V1212">
            <v>0.90470799999999996</v>
          </cell>
          <cell r="W1212">
            <v>20808283.853581861</v>
          </cell>
          <cell r="X1212">
            <v>38077</v>
          </cell>
          <cell r="Y1212" t="str">
            <v>31/03-04</v>
          </cell>
          <cell r="Z1212" t="str">
            <v>ООО "Проф-Трейд"</v>
          </cell>
          <cell r="AA1212">
            <v>663626.31358186156</v>
          </cell>
          <cell r="AB1212">
            <v>0.14135464811028273</v>
          </cell>
          <cell r="AC1212">
            <v>0.13069794115949421</v>
          </cell>
          <cell r="AD1212" t="str">
            <v>обменен</v>
          </cell>
          <cell r="AF1212" t="str">
            <v/>
          </cell>
          <cell r="AG1212" t="str">
            <v/>
          </cell>
          <cell r="AI1212" t="str">
            <v/>
          </cell>
        </row>
        <row r="1213">
          <cell r="A1213">
            <v>1209</v>
          </cell>
          <cell r="B1213" t="str">
            <v>диск</v>
          </cell>
          <cell r="C1213" t="str">
            <v>51401</v>
          </cell>
          <cell r="D1213" t="str">
            <v>51401`810`2`0400`0000015</v>
          </cell>
          <cell r="E1213" t="str">
            <v>ОАО «Башэкономбанк»</v>
          </cell>
          <cell r="F1213" t="str">
            <v>банк</v>
          </cell>
          <cell r="G1213" t="str">
            <v>БЭБ</v>
          </cell>
          <cell r="H1213" t="str">
            <v>0015652</v>
          </cell>
          <cell r="I1213">
            <v>37805</v>
          </cell>
          <cell r="J1213">
            <v>8263</v>
          </cell>
          <cell r="K1213" t="str">
            <v>Рубли РФ</v>
          </cell>
          <cell r="L1213" t="str">
            <v>по предъявлении</v>
          </cell>
          <cell r="M1213">
            <v>37805</v>
          </cell>
          <cell r="N1213">
            <v>0</v>
          </cell>
          <cell r="P1213">
            <v>8263</v>
          </cell>
          <cell r="Q1213">
            <v>1</v>
          </cell>
          <cell r="R1213">
            <v>8263</v>
          </cell>
          <cell r="S1213">
            <v>37999</v>
          </cell>
          <cell r="T1213" t="str">
            <v>13/01-07</v>
          </cell>
          <cell r="U1213" t="str">
            <v>ООО "Проф-Трейд"</v>
          </cell>
          <cell r="V1213">
            <v>1</v>
          </cell>
          <cell r="W1213">
            <v>8263</v>
          </cell>
          <cell r="X1213">
            <v>37999</v>
          </cell>
          <cell r="Y1213" t="str">
            <v>13/01-предб</v>
          </cell>
          <cell r="Z1213" t="str">
            <v>ОАО «Башэкономбанк»</v>
          </cell>
          <cell r="AA1213">
            <v>0</v>
          </cell>
          <cell r="AB1213">
            <v>0</v>
          </cell>
          <cell r="AC1213">
            <v>0</v>
          </cell>
          <cell r="AD1213" t="str">
            <v>предъявлен</v>
          </cell>
          <cell r="AF1213" t="str">
            <v/>
          </cell>
          <cell r="AG1213" t="str">
            <v/>
          </cell>
          <cell r="AI1213" t="str">
            <v/>
          </cell>
        </row>
        <row r="1214">
          <cell r="A1214">
            <v>1210</v>
          </cell>
          <cell r="B1214" t="str">
            <v>диск</v>
          </cell>
          <cell r="C1214" t="str">
            <v>51401</v>
          </cell>
          <cell r="D1214" t="str">
            <v>51401`810`1`0400`0000005</v>
          </cell>
          <cell r="E1214" t="str">
            <v>ОАО «УралСиб»</v>
          </cell>
          <cell r="F1214" t="str">
            <v>банк</v>
          </cell>
          <cell r="G1214" t="str">
            <v>0025</v>
          </cell>
          <cell r="H1214" t="str">
            <v>0147184</v>
          </cell>
          <cell r="I1214">
            <v>37980</v>
          </cell>
          <cell r="J1214">
            <v>52341</v>
          </cell>
          <cell r="K1214" t="str">
            <v>Рубли РФ</v>
          </cell>
          <cell r="L1214" t="str">
            <v>по предъявлении</v>
          </cell>
          <cell r="M1214">
            <v>37980</v>
          </cell>
          <cell r="N1214">
            <v>0</v>
          </cell>
          <cell r="P1214">
            <v>52341</v>
          </cell>
          <cell r="Q1214">
            <v>1</v>
          </cell>
          <cell r="R1214">
            <v>52341</v>
          </cell>
          <cell r="S1214">
            <v>37999</v>
          </cell>
          <cell r="T1214" t="str">
            <v>13/01-07</v>
          </cell>
          <cell r="U1214" t="str">
            <v>ООО "Проф-Трейд"</v>
          </cell>
          <cell r="V1214">
            <v>1</v>
          </cell>
          <cell r="W1214">
            <v>52341</v>
          </cell>
          <cell r="X1214">
            <v>37999</v>
          </cell>
          <cell r="Y1214" t="str">
            <v>13/01-преду</v>
          </cell>
          <cell r="Z1214" t="str">
            <v>ОАО "Уралсиб"</v>
          </cell>
          <cell r="AA1214">
            <v>0</v>
          </cell>
          <cell r="AB1214">
            <v>0</v>
          </cell>
          <cell r="AC1214">
            <v>0</v>
          </cell>
          <cell r="AD1214" t="str">
            <v>предъявлен</v>
          </cell>
          <cell r="AF1214" t="str">
            <v/>
          </cell>
          <cell r="AG1214" t="str">
            <v/>
          </cell>
          <cell r="AI1214" t="str">
            <v/>
          </cell>
        </row>
        <row r="1215">
          <cell r="A1215">
            <v>1211</v>
          </cell>
          <cell r="B1215" t="str">
            <v>диск</v>
          </cell>
          <cell r="C1215" t="str">
            <v>51401</v>
          </cell>
          <cell r="D1215" t="str">
            <v>51401`810`4`0400`0000006</v>
          </cell>
          <cell r="E1215" t="str">
            <v>ОАО «Социнвестбанк»</v>
          </cell>
          <cell r="F1215" t="str">
            <v>банк</v>
          </cell>
          <cell r="G1215" t="str">
            <v>ПР</v>
          </cell>
          <cell r="H1215" t="str">
            <v>0036829</v>
          </cell>
          <cell r="I1215">
            <v>37844</v>
          </cell>
          <cell r="J1215">
            <v>10000</v>
          </cell>
          <cell r="K1215" t="str">
            <v>Рубли РФ</v>
          </cell>
          <cell r="L1215" t="str">
            <v>по предъявлении</v>
          </cell>
          <cell r="M1215">
            <v>37844</v>
          </cell>
          <cell r="N1215">
            <v>0</v>
          </cell>
          <cell r="P1215">
            <v>10000</v>
          </cell>
          <cell r="Q1215">
            <v>1</v>
          </cell>
          <cell r="R1215">
            <v>10000</v>
          </cell>
          <cell r="S1215">
            <v>37999</v>
          </cell>
          <cell r="T1215" t="str">
            <v>13/01-07</v>
          </cell>
          <cell r="U1215" t="str">
            <v>ООО "Проф-Трейд"</v>
          </cell>
          <cell r="V1215">
            <v>1</v>
          </cell>
          <cell r="W1215">
            <v>10000</v>
          </cell>
          <cell r="X1215">
            <v>38000</v>
          </cell>
          <cell r="Y1215" t="str">
            <v>14/01-предсиб</v>
          </cell>
          <cell r="Z1215" t="str">
            <v>ОАО «Социнвестбанк»</v>
          </cell>
          <cell r="AA1215">
            <v>0</v>
          </cell>
          <cell r="AB1215">
            <v>0</v>
          </cell>
          <cell r="AC1215">
            <v>0</v>
          </cell>
          <cell r="AD1215" t="str">
            <v>предъявлен</v>
          </cell>
          <cell r="AF1215" t="str">
            <v/>
          </cell>
          <cell r="AG1215" t="str">
            <v/>
          </cell>
          <cell r="AI1215" t="str">
            <v/>
          </cell>
        </row>
        <row r="1216">
          <cell r="A1216">
            <v>1212</v>
          </cell>
          <cell r="B1216" t="str">
            <v>диск</v>
          </cell>
          <cell r="C1216" t="str">
            <v>51401</v>
          </cell>
          <cell r="D1216" t="str">
            <v>51401`810`4`0400`0000006</v>
          </cell>
          <cell r="E1216" t="str">
            <v>ОАО «Социнвестбанк»</v>
          </cell>
          <cell r="F1216" t="str">
            <v>банк</v>
          </cell>
          <cell r="G1216" t="str">
            <v>КР</v>
          </cell>
          <cell r="H1216" t="str">
            <v>0042431</v>
          </cell>
          <cell r="I1216">
            <v>37992</v>
          </cell>
          <cell r="J1216">
            <v>300000</v>
          </cell>
          <cell r="K1216" t="str">
            <v>Рубли РФ</v>
          </cell>
          <cell r="L1216" t="str">
            <v>по предъявлении</v>
          </cell>
          <cell r="M1216">
            <v>37992</v>
          </cell>
          <cell r="N1216">
            <v>0</v>
          </cell>
          <cell r="P1216">
            <v>300000</v>
          </cell>
          <cell r="Q1216">
            <v>1</v>
          </cell>
          <cell r="R1216">
            <v>300000</v>
          </cell>
          <cell r="S1216">
            <v>37999</v>
          </cell>
          <cell r="T1216" t="str">
            <v>13/01-07</v>
          </cell>
          <cell r="U1216" t="str">
            <v>ООО "Проф-Трейд"</v>
          </cell>
          <cell r="V1216">
            <v>1</v>
          </cell>
          <cell r="W1216">
            <v>300000</v>
          </cell>
          <cell r="X1216">
            <v>38000</v>
          </cell>
          <cell r="Y1216" t="str">
            <v>14/01-предсиб</v>
          </cell>
          <cell r="Z1216" t="str">
            <v>ОАО «Социнвестбанк»</v>
          </cell>
          <cell r="AA1216">
            <v>0</v>
          </cell>
          <cell r="AB1216">
            <v>0</v>
          </cell>
          <cell r="AC1216">
            <v>0</v>
          </cell>
          <cell r="AD1216" t="str">
            <v>предъявлен</v>
          </cell>
          <cell r="AF1216" t="str">
            <v/>
          </cell>
          <cell r="AG1216" t="str">
            <v/>
          </cell>
          <cell r="AI1216" t="str">
            <v/>
          </cell>
        </row>
        <row r="1217">
          <cell r="A1217">
            <v>1213</v>
          </cell>
          <cell r="B1217" t="str">
            <v>диск</v>
          </cell>
          <cell r="C1217" t="str">
            <v>51401</v>
          </cell>
          <cell r="D1217" t="str">
            <v>51401`810`4`0400`0000006</v>
          </cell>
          <cell r="E1217" t="str">
            <v>ОАО «Социнвестбанк»</v>
          </cell>
          <cell r="F1217" t="str">
            <v>банк</v>
          </cell>
          <cell r="G1217" t="str">
            <v>КР</v>
          </cell>
          <cell r="H1217" t="str">
            <v>0042430</v>
          </cell>
          <cell r="I1217">
            <v>37992</v>
          </cell>
          <cell r="J1217">
            <v>300000</v>
          </cell>
          <cell r="K1217" t="str">
            <v>Рубли РФ</v>
          </cell>
          <cell r="L1217" t="str">
            <v>по предъявлении</v>
          </cell>
          <cell r="M1217">
            <v>37992</v>
          </cell>
          <cell r="N1217">
            <v>0</v>
          </cell>
          <cell r="P1217">
            <v>300000</v>
          </cell>
          <cell r="Q1217">
            <v>1</v>
          </cell>
          <cell r="R1217">
            <v>300000</v>
          </cell>
          <cell r="S1217">
            <v>37999</v>
          </cell>
          <cell r="T1217" t="str">
            <v>13/01-07</v>
          </cell>
          <cell r="U1217" t="str">
            <v>ООО "Проф-Трейд"</v>
          </cell>
          <cell r="V1217">
            <v>1</v>
          </cell>
          <cell r="W1217">
            <v>300000</v>
          </cell>
          <cell r="X1217">
            <v>38000</v>
          </cell>
          <cell r="Y1217" t="str">
            <v>14/01-предсиб</v>
          </cell>
          <cell r="Z1217" t="str">
            <v>ОАО «Социнвестбанк»</v>
          </cell>
          <cell r="AA1217">
            <v>0</v>
          </cell>
          <cell r="AB1217">
            <v>0</v>
          </cell>
          <cell r="AC1217">
            <v>0</v>
          </cell>
          <cell r="AD1217" t="str">
            <v>предъявлен</v>
          </cell>
          <cell r="AF1217" t="str">
            <v/>
          </cell>
          <cell r="AG1217" t="str">
            <v/>
          </cell>
          <cell r="AI1217" t="str">
            <v/>
          </cell>
        </row>
        <row r="1218">
          <cell r="A1218">
            <v>1214</v>
          </cell>
          <cell r="B1218" t="str">
            <v>диск</v>
          </cell>
          <cell r="C1218" t="str">
            <v>51401</v>
          </cell>
          <cell r="D1218" t="str">
            <v>51401`810`2`0400`0000002</v>
          </cell>
          <cell r="E1218" t="str">
            <v>Сбербанк РФ</v>
          </cell>
          <cell r="F1218" t="str">
            <v>банк</v>
          </cell>
          <cell r="G1218" t="str">
            <v>ВН</v>
          </cell>
          <cell r="H1218" t="str">
            <v>0070843</v>
          </cell>
          <cell r="I1218">
            <v>37865</v>
          </cell>
          <cell r="J1218">
            <v>30000</v>
          </cell>
          <cell r="K1218" t="str">
            <v>Рубли РФ</v>
          </cell>
          <cell r="L1218" t="str">
            <v>по предъявлении</v>
          </cell>
          <cell r="M1218">
            <v>37865</v>
          </cell>
          <cell r="N1218">
            <v>0</v>
          </cell>
          <cell r="P1218">
            <v>30000</v>
          </cell>
          <cell r="Q1218">
            <v>1</v>
          </cell>
          <cell r="R1218">
            <v>30000</v>
          </cell>
          <cell r="S1218">
            <v>37999</v>
          </cell>
          <cell r="T1218" t="str">
            <v>13/01-07</v>
          </cell>
          <cell r="U1218" t="str">
            <v>ООО "Проф-Трейд"</v>
          </cell>
          <cell r="V1218">
            <v>1</v>
          </cell>
          <cell r="W1218">
            <v>30000</v>
          </cell>
          <cell r="X1218">
            <v>38000</v>
          </cell>
          <cell r="Y1218" t="str">
            <v>13/01-предсбер</v>
          </cell>
          <cell r="Z1218" t="str">
            <v>Сбербанк РФ</v>
          </cell>
          <cell r="AA1218">
            <v>0</v>
          </cell>
          <cell r="AB1218">
            <v>0</v>
          </cell>
          <cell r="AC1218">
            <v>0</v>
          </cell>
          <cell r="AD1218" t="str">
            <v>предъявлен</v>
          </cell>
          <cell r="AF1218" t="str">
            <v/>
          </cell>
          <cell r="AG1218" t="str">
            <v/>
          </cell>
          <cell r="AI1218" t="str">
            <v/>
          </cell>
        </row>
        <row r="1219">
          <cell r="A1219">
            <v>1215</v>
          </cell>
          <cell r="B1219" t="str">
            <v>диск</v>
          </cell>
          <cell r="C1219" t="str">
            <v>51401</v>
          </cell>
          <cell r="D1219" t="str">
            <v>51401`810`2`0400`0000002</v>
          </cell>
          <cell r="E1219" t="str">
            <v>Сбербанк РФ</v>
          </cell>
          <cell r="F1219" t="str">
            <v>банк</v>
          </cell>
          <cell r="G1219" t="str">
            <v>ВЛ</v>
          </cell>
          <cell r="H1219" t="str">
            <v>2372306</v>
          </cell>
          <cell r="I1219">
            <v>37827</v>
          </cell>
          <cell r="J1219">
            <v>756000</v>
          </cell>
          <cell r="K1219" t="str">
            <v>Рубли РФ</v>
          </cell>
          <cell r="L1219" t="str">
            <v>по предъявлении</v>
          </cell>
          <cell r="M1219">
            <v>37827</v>
          </cell>
          <cell r="N1219">
            <v>0</v>
          </cell>
          <cell r="P1219">
            <v>756000</v>
          </cell>
          <cell r="Q1219">
            <v>1</v>
          </cell>
          <cell r="R1219">
            <v>756000</v>
          </cell>
          <cell r="S1219">
            <v>37999</v>
          </cell>
          <cell r="T1219" t="str">
            <v>13/01-07</v>
          </cell>
          <cell r="U1219" t="str">
            <v>ООО "Проф-Трейд"</v>
          </cell>
          <cell r="V1219">
            <v>1</v>
          </cell>
          <cell r="W1219">
            <v>756000</v>
          </cell>
          <cell r="X1219">
            <v>38000</v>
          </cell>
          <cell r="Y1219" t="str">
            <v>13/01-предсбер</v>
          </cell>
          <cell r="Z1219" t="str">
            <v>Сбербанк РФ</v>
          </cell>
          <cell r="AA1219">
            <v>0</v>
          </cell>
          <cell r="AB1219">
            <v>0</v>
          </cell>
          <cell r="AC1219">
            <v>0</v>
          </cell>
          <cell r="AD1219" t="str">
            <v>предъявлен</v>
          </cell>
          <cell r="AF1219" t="str">
            <v/>
          </cell>
          <cell r="AG1219" t="str">
            <v/>
          </cell>
          <cell r="AI1219" t="str">
            <v/>
          </cell>
        </row>
        <row r="1220">
          <cell r="A1220">
            <v>1216</v>
          </cell>
          <cell r="B1220" t="str">
            <v>диск</v>
          </cell>
          <cell r="C1220" t="str">
            <v>51401</v>
          </cell>
          <cell r="D1220" t="str">
            <v>51401`810`2`0400`0000002</v>
          </cell>
          <cell r="E1220" t="str">
            <v>Сбербанк РФ</v>
          </cell>
          <cell r="F1220" t="str">
            <v>банк</v>
          </cell>
          <cell r="G1220" t="str">
            <v>ВН</v>
          </cell>
          <cell r="H1220" t="str">
            <v>1044876</v>
          </cell>
          <cell r="I1220">
            <v>37994</v>
          </cell>
          <cell r="J1220">
            <v>200000</v>
          </cell>
          <cell r="K1220" t="str">
            <v>Рубли РФ</v>
          </cell>
          <cell r="L1220" t="str">
            <v>по предъявлении</v>
          </cell>
          <cell r="M1220">
            <v>37994</v>
          </cell>
          <cell r="N1220">
            <v>0</v>
          </cell>
          <cell r="P1220">
            <v>200000</v>
          </cell>
          <cell r="Q1220">
            <v>1</v>
          </cell>
          <cell r="R1220">
            <v>200000</v>
          </cell>
          <cell r="S1220">
            <v>37999</v>
          </cell>
          <cell r="T1220" t="str">
            <v>13/01-07</v>
          </cell>
          <cell r="U1220" t="str">
            <v>ООО "Проф-Трейд"</v>
          </cell>
          <cell r="V1220">
            <v>1</v>
          </cell>
          <cell r="W1220">
            <v>200000</v>
          </cell>
          <cell r="X1220">
            <v>38000</v>
          </cell>
          <cell r="Y1220" t="str">
            <v>13/01-предсбер</v>
          </cell>
          <cell r="Z1220" t="str">
            <v>Сбербанк РФ</v>
          </cell>
          <cell r="AA1220">
            <v>0</v>
          </cell>
          <cell r="AB1220">
            <v>0</v>
          </cell>
          <cell r="AC1220">
            <v>0</v>
          </cell>
          <cell r="AD1220" t="str">
            <v>предъявлен</v>
          </cell>
          <cell r="AF1220" t="str">
            <v/>
          </cell>
          <cell r="AG1220" t="str">
            <v/>
          </cell>
          <cell r="AI1220" t="str">
            <v/>
          </cell>
        </row>
        <row r="1221">
          <cell r="A1221">
            <v>1217</v>
          </cell>
          <cell r="B1221" t="str">
            <v>диск</v>
          </cell>
          <cell r="C1221" t="str">
            <v>51401</v>
          </cell>
          <cell r="D1221" t="str">
            <v>51401`810`2`0400`0000002</v>
          </cell>
          <cell r="E1221" t="str">
            <v>Сбербанк РФ</v>
          </cell>
          <cell r="F1221" t="str">
            <v>банк</v>
          </cell>
          <cell r="G1221" t="str">
            <v>ВН</v>
          </cell>
          <cell r="H1221" t="str">
            <v>1044877</v>
          </cell>
          <cell r="I1221">
            <v>37994</v>
          </cell>
          <cell r="J1221">
            <v>300000</v>
          </cell>
          <cell r="K1221" t="str">
            <v>Рубли РФ</v>
          </cell>
          <cell r="L1221" t="str">
            <v>по предъявлении</v>
          </cell>
          <cell r="M1221">
            <v>37994</v>
          </cell>
          <cell r="N1221">
            <v>0</v>
          </cell>
          <cell r="P1221">
            <v>300000</v>
          </cell>
          <cell r="Q1221">
            <v>1</v>
          </cell>
          <cell r="R1221">
            <v>300000</v>
          </cell>
          <cell r="S1221">
            <v>37999</v>
          </cell>
          <cell r="T1221" t="str">
            <v>13/01-07</v>
          </cell>
          <cell r="U1221" t="str">
            <v>ООО "Проф-Трейд"</v>
          </cell>
          <cell r="V1221">
            <v>1</v>
          </cell>
          <cell r="W1221">
            <v>300000</v>
          </cell>
          <cell r="X1221">
            <v>38000</v>
          </cell>
          <cell r="Y1221" t="str">
            <v>13/01-предсбер</v>
          </cell>
          <cell r="Z1221" t="str">
            <v>Сбербанк РФ</v>
          </cell>
          <cell r="AA1221">
            <v>0</v>
          </cell>
          <cell r="AB1221">
            <v>0</v>
          </cell>
          <cell r="AC1221">
            <v>0</v>
          </cell>
          <cell r="AD1221" t="str">
            <v>предъявлен</v>
          </cell>
          <cell r="AF1221" t="str">
            <v/>
          </cell>
          <cell r="AG1221" t="str">
            <v/>
          </cell>
          <cell r="AI1221" t="str">
            <v/>
          </cell>
        </row>
        <row r="1222">
          <cell r="A1222">
            <v>1218</v>
          </cell>
          <cell r="B1222" t="str">
            <v>диск</v>
          </cell>
          <cell r="C1222" t="str">
            <v>51401</v>
          </cell>
          <cell r="D1222" t="str">
            <v>51401`810`2`0400`0000002</v>
          </cell>
          <cell r="E1222" t="str">
            <v>Сбербанк РФ</v>
          </cell>
          <cell r="F1222" t="str">
            <v>банк</v>
          </cell>
          <cell r="G1222" t="str">
            <v>ВН</v>
          </cell>
          <cell r="H1222" t="str">
            <v>1044878</v>
          </cell>
          <cell r="I1222">
            <v>37994</v>
          </cell>
          <cell r="J1222">
            <v>300000</v>
          </cell>
          <cell r="K1222" t="str">
            <v>Рубли РФ</v>
          </cell>
          <cell r="L1222" t="str">
            <v>по предъявлении</v>
          </cell>
          <cell r="M1222">
            <v>37994</v>
          </cell>
          <cell r="N1222">
            <v>0</v>
          </cell>
          <cell r="P1222">
            <v>300000</v>
          </cell>
          <cell r="Q1222">
            <v>1</v>
          </cell>
          <cell r="R1222">
            <v>300000</v>
          </cell>
          <cell r="S1222">
            <v>37999</v>
          </cell>
          <cell r="T1222" t="str">
            <v>13/01-07</v>
          </cell>
          <cell r="U1222" t="str">
            <v>ООО "Проф-Трейд"</v>
          </cell>
          <cell r="V1222">
            <v>1</v>
          </cell>
          <cell r="W1222">
            <v>300000</v>
          </cell>
          <cell r="X1222">
            <v>38000</v>
          </cell>
          <cell r="Y1222" t="str">
            <v>13/01-предсбер</v>
          </cell>
          <cell r="Z1222" t="str">
            <v>Сбербанк РФ</v>
          </cell>
          <cell r="AA1222">
            <v>0</v>
          </cell>
          <cell r="AB1222">
            <v>0</v>
          </cell>
          <cell r="AC1222">
            <v>0</v>
          </cell>
          <cell r="AD1222" t="str">
            <v>предъявлен</v>
          </cell>
          <cell r="AF1222" t="str">
            <v/>
          </cell>
          <cell r="AG1222" t="str">
            <v/>
          </cell>
          <cell r="AI1222" t="str">
            <v/>
          </cell>
        </row>
        <row r="1223">
          <cell r="A1223">
            <v>1219</v>
          </cell>
          <cell r="B1223" t="str">
            <v>диск</v>
          </cell>
          <cell r="C1223" t="str">
            <v>51401</v>
          </cell>
          <cell r="D1223" t="str">
            <v>51401`810`2`0400`0000002</v>
          </cell>
          <cell r="E1223" t="str">
            <v>Сбербанк РФ</v>
          </cell>
          <cell r="F1223" t="str">
            <v>банк</v>
          </cell>
          <cell r="G1223" t="str">
            <v>ВН</v>
          </cell>
          <cell r="H1223" t="str">
            <v>0082153</v>
          </cell>
          <cell r="I1223">
            <v>37867</v>
          </cell>
          <cell r="J1223">
            <v>742500</v>
          </cell>
          <cell r="K1223" t="str">
            <v>Рубли РФ</v>
          </cell>
          <cell r="L1223" t="str">
            <v>по предъявлении</v>
          </cell>
          <cell r="M1223">
            <v>37867</v>
          </cell>
          <cell r="N1223">
            <v>0</v>
          </cell>
          <cell r="P1223">
            <v>742500</v>
          </cell>
          <cell r="Q1223">
            <v>1</v>
          </cell>
          <cell r="R1223">
            <v>742500</v>
          </cell>
          <cell r="S1223">
            <v>37999</v>
          </cell>
          <cell r="T1223" t="str">
            <v>13/01-07</v>
          </cell>
          <cell r="U1223" t="str">
            <v>ООО "Проф-Трейд"</v>
          </cell>
          <cell r="V1223">
            <v>1</v>
          </cell>
          <cell r="W1223">
            <v>742500</v>
          </cell>
          <cell r="X1223">
            <v>38000</v>
          </cell>
          <cell r="Y1223" t="str">
            <v>13/01-предсбер</v>
          </cell>
          <cell r="Z1223" t="str">
            <v>Сбербанк РФ</v>
          </cell>
          <cell r="AA1223">
            <v>0</v>
          </cell>
          <cell r="AB1223">
            <v>0</v>
          </cell>
          <cell r="AC1223">
            <v>0</v>
          </cell>
          <cell r="AD1223" t="str">
            <v>предъявлен</v>
          </cell>
          <cell r="AF1223" t="str">
            <v/>
          </cell>
          <cell r="AG1223" t="str">
            <v/>
          </cell>
          <cell r="AI1223" t="str">
            <v/>
          </cell>
        </row>
        <row r="1224">
          <cell r="A1224">
            <v>1220</v>
          </cell>
          <cell r="B1224" t="str">
            <v>диск</v>
          </cell>
          <cell r="C1224" t="str">
            <v>51401</v>
          </cell>
          <cell r="D1224" t="str">
            <v>51401`810`2`0400`0000002</v>
          </cell>
          <cell r="E1224" t="str">
            <v>Сбербанк РФ</v>
          </cell>
          <cell r="F1224" t="str">
            <v>банк</v>
          </cell>
          <cell r="G1224" t="str">
            <v>ВН</v>
          </cell>
          <cell r="H1224" t="str">
            <v>1045130</v>
          </cell>
          <cell r="I1224">
            <v>37980</v>
          </cell>
          <cell r="J1224">
            <v>100000</v>
          </cell>
          <cell r="K1224" t="str">
            <v>Рубли РФ</v>
          </cell>
          <cell r="L1224" t="str">
            <v>по предъявлении</v>
          </cell>
          <cell r="M1224">
            <v>37980</v>
          </cell>
          <cell r="N1224">
            <v>0</v>
          </cell>
          <cell r="P1224">
            <v>100000</v>
          </cell>
          <cell r="Q1224">
            <v>1</v>
          </cell>
          <cell r="R1224">
            <v>100000</v>
          </cell>
          <cell r="S1224">
            <v>37999</v>
          </cell>
          <cell r="T1224" t="str">
            <v>13/01-07</v>
          </cell>
          <cell r="U1224" t="str">
            <v>ООО "Проф-Трейд"</v>
          </cell>
          <cell r="V1224">
            <v>1</v>
          </cell>
          <cell r="W1224">
            <v>100000</v>
          </cell>
          <cell r="X1224">
            <v>38000</v>
          </cell>
          <cell r="Y1224" t="str">
            <v>13/01-предсбер</v>
          </cell>
          <cell r="Z1224" t="str">
            <v>Сбербанк РФ</v>
          </cell>
          <cell r="AA1224">
            <v>0</v>
          </cell>
          <cell r="AB1224">
            <v>0</v>
          </cell>
          <cell r="AC1224">
            <v>0</v>
          </cell>
          <cell r="AD1224" t="str">
            <v>предъявлен</v>
          </cell>
          <cell r="AF1224" t="str">
            <v/>
          </cell>
          <cell r="AG1224" t="str">
            <v/>
          </cell>
          <cell r="AI1224" t="str">
            <v/>
          </cell>
        </row>
        <row r="1225">
          <cell r="A1225">
            <v>1221</v>
          </cell>
          <cell r="B1225" t="str">
            <v>диск</v>
          </cell>
          <cell r="C1225" t="str">
            <v>51401</v>
          </cell>
          <cell r="D1225" t="str">
            <v>51401`810`2`0400`0000002</v>
          </cell>
          <cell r="E1225" t="str">
            <v>Сбербанк РФ</v>
          </cell>
          <cell r="F1225" t="str">
            <v>банк</v>
          </cell>
          <cell r="G1225" t="str">
            <v>ВН</v>
          </cell>
          <cell r="H1225" t="str">
            <v>1051592</v>
          </cell>
          <cell r="I1225">
            <v>37995</v>
          </cell>
          <cell r="J1225">
            <v>1900000</v>
          </cell>
          <cell r="K1225" t="str">
            <v>Рубли РФ</v>
          </cell>
          <cell r="L1225" t="str">
            <v>по предъявлении</v>
          </cell>
          <cell r="M1225">
            <v>37995</v>
          </cell>
          <cell r="N1225">
            <v>0</v>
          </cell>
          <cell r="P1225">
            <v>1900000</v>
          </cell>
          <cell r="Q1225">
            <v>1</v>
          </cell>
          <cell r="R1225">
            <v>1900000</v>
          </cell>
          <cell r="S1225">
            <v>38000</v>
          </cell>
          <cell r="T1225" t="str">
            <v>14/01-07</v>
          </cell>
          <cell r="U1225" t="str">
            <v>ООО "Проф-Трейд"</v>
          </cell>
          <cell r="V1225">
            <v>1</v>
          </cell>
          <cell r="W1225">
            <v>1900000</v>
          </cell>
          <cell r="X1225">
            <v>38001</v>
          </cell>
          <cell r="Y1225" t="str">
            <v>15/01-предсбер</v>
          </cell>
          <cell r="Z1225" t="str">
            <v>Сбербанк РФ</v>
          </cell>
          <cell r="AA1225">
            <v>0</v>
          </cell>
          <cell r="AB1225">
            <v>0</v>
          </cell>
          <cell r="AC1225">
            <v>0</v>
          </cell>
          <cell r="AD1225" t="str">
            <v>предъявлен</v>
          </cell>
          <cell r="AF1225" t="str">
            <v/>
          </cell>
          <cell r="AG1225" t="str">
            <v/>
          </cell>
          <cell r="AI1225" t="str">
            <v/>
          </cell>
        </row>
        <row r="1226">
          <cell r="A1226">
            <v>1222</v>
          </cell>
          <cell r="B1226" t="str">
            <v>диск</v>
          </cell>
          <cell r="C1226" t="str">
            <v>51501</v>
          </cell>
          <cell r="D1226" t="str">
            <v>51501`810`3`0400`0000035</v>
          </cell>
          <cell r="E1226" t="str">
            <v>Индивидуальный предприниматель Воронин Вячеслав Викторович</v>
          </cell>
          <cell r="F1226" t="str">
            <v>прочие</v>
          </cell>
          <cell r="G1226" t="str">
            <v xml:space="preserve">--- </v>
          </cell>
          <cell r="H1226" t="str">
            <v>0000101</v>
          </cell>
          <cell r="I1226">
            <v>37992</v>
          </cell>
          <cell r="J1226">
            <v>53007.26</v>
          </cell>
          <cell r="K1226" t="str">
            <v>Рубли РФ</v>
          </cell>
          <cell r="L1226" t="str">
            <v>по предъявлении</v>
          </cell>
          <cell r="M1226">
            <v>37992</v>
          </cell>
          <cell r="N1226">
            <v>0</v>
          </cell>
          <cell r="P1226">
            <v>53007.26</v>
          </cell>
          <cell r="Q1226">
            <v>1</v>
          </cell>
          <cell r="R1226">
            <v>53007.26</v>
          </cell>
          <cell r="S1226">
            <v>37992</v>
          </cell>
          <cell r="T1226" t="str">
            <v>06/01-02</v>
          </cell>
          <cell r="U1226" t="str">
            <v>Индивидуальный предприниматель Воронин Вячеслав Викторович</v>
          </cell>
          <cell r="V1226">
            <v>1</v>
          </cell>
          <cell r="W1226">
            <v>53007.26</v>
          </cell>
          <cell r="X1226">
            <v>38001</v>
          </cell>
          <cell r="Y1226" t="str">
            <v>15/01-предв</v>
          </cell>
          <cell r="Z1226" t="str">
            <v>Индивидуальный предприниматель Воронин Вячеслав Викторович</v>
          </cell>
          <cell r="AA1226">
            <v>0</v>
          </cell>
          <cell r="AB1226">
            <v>0</v>
          </cell>
          <cell r="AC1226">
            <v>0</v>
          </cell>
          <cell r="AD1226" t="str">
            <v>предъявлен</v>
          </cell>
          <cell r="AF1226" t="str">
            <v/>
          </cell>
          <cell r="AG1226" t="str">
            <v/>
          </cell>
          <cell r="AI1226" t="str">
            <v/>
          </cell>
        </row>
        <row r="1227">
          <cell r="A1227">
            <v>1223</v>
          </cell>
          <cell r="B1227" t="str">
            <v>диск</v>
          </cell>
          <cell r="C1227" t="str">
            <v>51502</v>
          </cell>
          <cell r="D1227" t="str">
            <v>51502`810`8`0400`0000039</v>
          </cell>
          <cell r="E1227" t="str">
            <v>ООО "Виста-плюс"</v>
          </cell>
          <cell r="F1227" t="str">
            <v>прочие</v>
          </cell>
          <cell r="G1227" t="str">
            <v>---</v>
          </cell>
          <cell r="H1227" t="str">
            <v>0000104</v>
          </cell>
          <cell r="I1227">
            <v>38001</v>
          </cell>
          <cell r="J1227">
            <v>100983.61</v>
          </cell>
          <cell r="K1227" t="str">
            <v>Рубли РФ</v>
          </cell>
          <cell r="L1227" t="str">
            <v>по предъявлении, но не ранее 30.01.2004г.</v>
          </cell>
          <cell r="M1227">
            <v>38016</v>
          </cell>
          <cell r="N1227">
            <v>0.23934510000000012</v>
          </cell>
          <cell r="P1227">
            <v>100000</v>
          </cell>
          <cell r="Q1227">
            <v>0.99025970650088657</v>
          </cell>
          <cell r="R1227">
            <v>100000</v>
          </cell>
          <cell r="S1227">
            <v>38001</v>
          </cell>
          <cell r="T1227" t="str">
            <v>15/01-02</v>
          </cell>
          <cell r="U1227" t="str">
            <v>ООО "Виста-плюс"</v>
          </cell>
          <cell r="V1227">
            <v>0.99026000000000003</v>
          </cell>
          <cell r="W1227">
            <v>100000</v>
          </cell>
          <cell r="X1227">
            <v>38016</v>
          </cell>
          <cell r="Y1227" t="str">
            <v>30/01-предметалл</v>
          </cell>
          <cell r="Z1227" t="str">
            <v>ООО "Виста-плюс"</v>
          </cell>
          <cell r="AA1227">
            <v>0</v>
          </cell>
          <cell r="AB1227">
            <v>0.23934510000000012</v>
          </cell>
          <cell r="AC1227">
            <v>0</v>
          </cell>
          <cell r="AD1227" t="str">
            <v>предъявлен</v>
          </cell>
          <cell r="AF1227" t="str">
            <v/>
          </cell>
          <cell r="AG1227" t="str">
            <v/>
          </cell>
          <cell r="AI1227" t="str">
            <v/>
          </cell>
        </row>
        <row r="1228">
          <cell r="A1228">
            <v>1224</v>
          </cell>
          <cell r="B1228" t="str">
            <v>диск</v>
          </cell>
          <cell r="C1228" t="str">
            <v>51401</v>
          </cell>
          <cell r="D1228" t="str">
            <v>51401`810`2`0400`0000002</v>
          </cell>
          <cell r="E1228" t="str">
            <v>Сбербанк РФ</v>
          </cell>
          <cell r="F1228" t="str">
            <v>банк</v>
          </cell>
          <cell r="G1228" t="str">
            <v>ВН</v>
          </cell>
          <cell r="H1228" t="str">
            <v>1042833</v>
          </cell>
          <cell r="I1228">
            <v>38002</v>
          </cell>
          <cell r="J1228">
            <v>800000</v>
          </cell>
          <cell r="K1228" t="str">
            <v>Рубли РФ</v>
          </cell>
          <cell r="L1228" t="str">
            <v>по предъявлении</v>
          </cell>
          <cell r="M1228">
            <v>38002</v>
          </cell>
          <cell r="N1228">
            <v>0</v>
          </cell>
          <cell r="P1228">
            <v>800150</v>
          </cell>
          <cell r="Q1228">
            <v>1.0001875</v>
          </cell>
          <cell r="R1228">
            <v>800150</v>
          </cell>
          <cell r="S1228">
            <v>38002</v>
          </cell>
          <cell r="T1228" t="str">
            <v>1011</v>
          </cell>
          <cell r="U1228" t="str">
            <v>Сбербанк РФ</v>
          </cell>
          <cell r="V1228">
            <v>1.000813</v>
          </cell>
          <cell r="W1228">
            <v>800650</v>
          </cell>
          <cell r="X1228">
            <v>38002</v>
          </cell>
          <cell r="Y1228" t="str">
            <v>16/01-04</v>
          </cell>
          <cell r="Z1228" t="str">
            <v>ЗАО «Компания «Уфаойл»</v>
          </cell>
          <cell r="AA1228">
            <v>500</v>
          </cell>
          <cell r="AB1228">
            <v>-6.8612135224645376E-2</v>
          </cell>
          <cell r="AC1228">
            <v>0.22808223458101606</v>
          </cell>
          <cell r="AD1228" t="str">
            <v>продан</v>
          </cell>
          <cell r="AF1228" t="str">
            <v/>
          </cell>
          <cell r="AG1228" t="str">
            <v/>
          </cell>
          <cell r="AI1228" t="str">
            <v/>
          </cell>
        </row>
        <row r="1229">
          <cell r="A1229">
            <v>1225</v>
          </cell>
          <cell r="B1229" t="str">
            <v>диск</v>
          </cell>
          <cell r="C1229" t="str">
            <v>51401</v>
          </cell>
          <cell r="D1229" t="str">
            <v>51401`810`2`0400`0000002</v>
          </cell>
          <cell r="E1229" t="str">
            <v>Сбербанк РФ</v>
          </cell>
          <cell r="F1229" t="str">
            <v>банк</v>
          </cell>
          <cell r="G1229" t="str">
            <v>ВН</v>
          </cell>
          <cell r="H1229" t="str">
            <v>1049455</v>
          </cell>
          <cell r="I1229">
            <v>37974</v>
          </cell>
          <cell r="J1229">
            <v>100000</v>
          </cell>
          <cell r="K1229" t="str">
            <v>Рубли РФ</v>
          </cell>
          <cell r="L1229" t="str">
            <v>по предъявлении</v>
          </cell>
          <cell r="M1229">
            <v>37974</v>
          </cell>
          <cell r="N1229">
            <v>0</v>
          </cell>
          <cell r="P1229">
            <v>100000</v>
          </cell>
          <cell r="Q1229">
            <v>1</v>
          </cell>
          <cell r="R1229">
            <v>100000</v>
          </cell>
          <cell r="S1229">
            <v>38001</v>
          </cell>
          <cell r="T1229" t="str">
            <v>15/01-03</v>
          </cell>
          <cell r="U1229" t="str">
            <v>ООО "Проф-Трейд"</v>
          </cell>
          <cell r="V1229">
            <v>1.0004999999999999</v>
          </cell>
          <cell r="W1229">
            <v>100050</v>
          </cell>
          <cell r="X1229">
            <v>38001</v>
          </cell>
          <cell r="Y1229" t="str">
            <v>15/01-02</v>
          </cell>
          <cell r="Z1229" t="str">
            <v>ЗАО ИК «Нефтегазинвест»</v>
          </cell>
          <cell r="AA1229">
            <v>50</v>
          </cell>
          <cell r="AB1229">
            <v>0</v>
          </cell>
          <cell r="AC1229">
            <v>0.1825</v>
          </cell>
          <cell r="AD1229" t="str">
            <v>продан</v>
          </cell>
          <cell r="AF1229" t="str">
            <v/>
          </cell>
          <cell r="AG1229" t="str">
            <v/>
          </cell>
          <cell r="AI1229" t="str">
            <v/>
          </cell>
        </row>
        <row r="1230">
          <cell r="A1230">
            <v>1226</v>
          </cell>
          <cell r="B1230" t="str">
            <v>диск</v>
          </cell>
          <cell r="C1230" t="str">
            <v>51401</v>
          </cell>
          <cell r="D1230" t="str">
            <v>51401`810`2`0400`0000002</v>
          </cell>
          <cell r="E1230" t="str">
            <v>Сбербанк РФ</v>
          </cell>
          <cell r="F1230" t="str">
            <v>банк</v>
          </cell>
          <cell r="G1230" t="str">
            <v>ВН</v>
          </cell>
          <cell r="H1230" t="str">
            <v>1042770</v>
          </cell>
          <cell r="I1230">
            <v>37986</v>
          </cell>
          <cell r="J1230">
            <v>200000</v>
          </cell>
          <cell r="K1230" t="str">
            <v>Рубли РФ</v>
          </cell>
          <cell r="L1230" t="str">
            <v>по предъявлении</v>
          </cell>
          <cell r="M1230">
            <v>37986</v>
          </cell>
          <cell r="N1230">
            <v>0</v>
          </cell>
          <cell r="P1230">
            <v>200000</v>
          </cell>
          <cell r="Q1230">
            <v>1</v>
          </cell>
          <cell r="R1230">
            <v>200000</v>
          </cell>
          <cell r="S1230">
            <v>38001</v>
          </cell>
          <cell r="T1230" t="str">
            <v>15/01-03</v>
          </cell>
          <cell r="U1230" t="str">
            <v>ООО "Проф-Трейд"</v>
          </cell>
          <cell r="V1230">
            <v>1.0002500000000001</v>
          </cell>
          <cell r="W1230">
            <v>200050</v>
          </cell>
          <cell r="X1230">
            <v>38001</v>
          </cell>
          <cell r="Y1230" t="str">
            <v>15/01-02</v>
          </cell>
          <cell r="Z1230" t="str">
            <v>ЗАО ИК «Нефтегазинвест»</v>
          </cell>
          <cell r="AA1230">
            <v>50</v>
          </cell>
          <cell r="AB1230">
            <v>0</v>
          </cell>
          <cell r="AC1230">
            <v>9.1249999999999998E-2</v>
          </cell>
          <cell r="AD1230" t="str">
            <v>продан</v>
          </cell>
          <cell r="AF1230" t="str">
            <v/>
          </cell>
          <cell r="AG1230" t="str">
            <v/>
          </cell>
          <cell r="AI1230" t="str">
            <v/>
          </cell>
        </row>
        <row r="1231">
          <cell r="A1231">
            <v>1227</v>
          </cell>
          <cell r="B1231" t="str">
            <v>диск</v>
          </cell>
          <cell r="C1231" t="str">
            <v>51401</v>
          </cell>
          <cell r="D1231" t="str">
            <v>51401`810`2`0400`0000002</v>
          </cell>
          <cell r="E1231" t="str">
            <v>Сбербанк РФ</v>
          </cell>
          <cell r="F1231" t="str">
            <v>банк</v>
          </cell>
          <cell r="G1231" t="str">
            <v>ВН</v>
          </cell>
          <cell r="H1231" t="str">
            <v>0082685</v>
          </cell>
          <cell r="I1231">
            <v>37890</v>
          </cell>
          <cell r="J1231">
            <v>700000</v>
          </cell>
          <cell r="K1231" t="str">
            <v>Рубли РФ</v>
          </cell>
          <cell r="L1231" t="str">
            <v>по предъявлении</v>
          </cell>
          <cell r="M1231">
            <v>37890</v>
          </cell>
          <cell r="N1231">
            <v>0</v>
          </cell>
          <cell r="P1231">
            <v>700000</v>
          </cell>
          <cell r="Q1231">
            <v>1</v>
          </cell>
          <cell r="R1231">
            <v>700000</v>
          </cell>
          <cell r="S1231">
            <v>38001</v>
          </cell>
          <cell r="T1231" t="str">
            <v>15/01-03</v>
          </cell>
          <cell r="U1231" t="str">
            <v>ООО "Проф-Трейд"</v>
          </cell>
          <cell r="V1231">
            <v>1.0000709999999999</v>
          </cell>
          <cell r="W1231">
            <v>700050</v>
          </cell>
          <cell r="X1231">
            <v>38001</v>
          </cell>
          <cell r="Y1231" t="str">
            <v>15/01-02</v>
          </cell>
          <cell r="Z1231" t="str">
            <v>ЗАО ИК «Нефтегазинвест»</v>
          </cell>
          <cell r="AA1231">
            <v>50</v>
          </cell>
          <cell r="AB1231">
            <v>0</v>
          </cell>
          <cell r="AC1231">
            <v>2.6071428571428572E-2</v>
          </cell>
          <cell r="AD1231" t="str">
            <v>продан</v>
          </cell>
          <cell r="AF1231" t="str">
            <v/>
          </cell>
          <cell r="AG1231" t="str">
            <v/>
          </cell>
          <cell r="AI1231" t="str">
            <v/>
          </cell>
        </row>
        <row r="1232">
          <cell r="A1232">
            <v>1228</v>
          </cell>
          <cell r="B1232" t="str">
            <v>диск</v>
          </cell>
          <cell r="C1232" t="str">
            <v>51401</v>
          </cell>
          <cell r="D1232" t="str">
            <v>51401`810`2`0400`0000002</v>
          </cell>
          <cell r="E1232" t="str">
            <v>Сбербанк РФ</v>
          </cell>
          <cell r="F1232" t="str">
            <v>банк</v>
          </cell>
          <cell r="G1232" t="str">
            <v>ВН</v>
          </cell>
          <cell r="H1232" t="str">
            <v>1015160</v>
          </cell>
          <cell r="I1232">
            <v>37882</v>
          </cell>
          <cell r="J1232">
            <v>500000</v>
          </cell>
          <cell r="K1232" t="str">
            <v>Рубли РФ</v>
          </cell>
          <cell r="L1232" t="str">
            <v>по предъявлении</v>
          </cell>
          <cell r="M1232">
            <v>37882</v>
          </cell>
          <cell r="N1232">
            <v>0</v>
          </cell>
          <cell r="P1232">
            <v>500000</v>
          </cell>
          <cell r="Q1232">
            <v>1</v>
          </cell>
          <cell r="R1232">
            <v>500000</v>
          </cell>
          <cell r="S1232">
            <v>38001</v>
          </cell>
          <cell r="T1232" t="str">
            <v>15/01-03</v>
          </cell>
          <cell r="U1232" t="str">
            <v>ООО "Проф-Трейд"</v>
          </cell>
          <cell r="V1232">
            <v>1.0001</v>
          </cell>
          <cell r="W1232">
            <v>500050</v>
          </cell>
          <cell r="X1232">
            <v>38001</v>
          </cell>
          <cell r="Y1232" t="str">
            <v>15/01-02</v>
          </cell>
          <cell r="Z1232" t="str">
            <v>ЗАО ИК «Нефтегазинвест»</v>
          </cell>
          <cell r="AA1232">
            <v>50</v>
          </cell>
          <cell r="AB1232">
            <v>0</v>
          </cell>
          <cell r="AC1232">
            <v>3.6500000000000005E-2</v>
          </cell>
          <cell r="AD1232" t="str">
            <v>продан</v>
          </cell>
          <cell r="AF1232" t="str">
            <v/>
          </cell>
          <cell r="AG1232" t="str">
            <v/>
          </cell>
          <cell r="AI1232" t="str">
            <v/>
          </cell>
        </row>
        <row r="1233">
          <cell r="A1233">
            <v>1229</v>
          </cell>
          <cell r="B1233" t="str">
            <v>диск</v>
          </cell>
          <cell r="C1233" t="str">
            <v>51401</v>
          </cell>
          <cell r="D1233" t="str">
            <v>51401`810`2`0400`0000002</v>
          </cell>
          <cell r="E1233" t="str">
            <v>Сбербанк РФ</v>
          </cell>
          <cell r="F1233" t="str">
            <v>банк</v>
          </cell>
          <cell r="G1233" t="str">
            <v>ВН</v>
          </cell>
          <cell r="H1233" t="str">
            <v>1015161</v>
          </cell>
          <cell r="I1233">
            <v>37882</v>
          </cell>
          <cell r="J1233">
            <v>500000</v>
          </cell>
          <cell r="K1233" t="str">
            <v>Рубли РФ</v>
          </cell>
          <cell r="L1233" t="str">
            <v>по предъявлении</v>
          </cell>
          <cell r="M1233">
            <v>37882</v>
          </cell>
          <cell r="N1233">
            <v>0</v>
          </cell>
          <cell r="P1233">
            <v>500000</v>
          </cell>
          <cell r="Q1233">
            <v>1</v>
          </cell>
          <cell r="R1233">
            <v>500000</v>
          </cell>
          <cell r="S1233">
            <v>38001</v>
          </cell>
          <cell r="T1233" t="str">
            <v>15/01-03</v>
          </cell>
          <cell r="U1233" t="str">
            <v>ООО "Проф-Трейд"</v>
          </cell>
          <cell r="V1233">
            <v>1.0001</v>
          </cell>
          <cell r="W1233">
            <v>500050</v>
          </cell>
          <cell r="X1233">
            <v>38001</v>
          </cell>
          <cell r="Y1233" t="str">
            <v>15/01-02</v>
          </cell>
          <cell r="Z1233" t="str">
            <v>ЗАО ИК «Нефтегазинвест»</v>
          </cell>
          <cell r="AA1233">
            <v>50</v>
          </cell>
          <cell r="AB1233">
            <v>0</v>
          </cell>
          <cell r="AC1233">
            <v>3.6500000000000005E-2</v>
          </cell>
          <cell r="AD1233" t="str">
            <v>продан</v>
          </cell>
          <cell r="AF1233" t="str">
            <v/>
          </cell>
          <cell r="AG1233" t="str">
            <v/>
          </cell>
          <cell r="AI1233" t="str">
            <v/>
          </cell>
        </row>
        <row r="1234">
          <cell r="A1234">
            <v>1230</v>
          </cell>
          <cell r="B1234" t="str">
            <v>диск</v>
          </cell>
          <cell r="C1234" t="str">
            <v>51401</v>
          </cell>
          <cell r="D1234" t="str">
            <v>51401`810`2`0400`0000002</v>
          </cell>
          <cell r="E1234" t="str">
            <v>Сбербанк РФ</v>
          </cell>
          <cell r="F1234" t="str">
            <v>банк</v>
          </cell>
          <cell r="G1234" t="str">
            <v>ВН</v>
          </cell>
          <cell r="H1234" t="str">
            <v>1033773</v>
          </cell>
          <cell r="I1234">
            <v>37965</v>
          </cell>
          <cell r="J1234">
            <v>115000</v>
          </cell>
          <cell r="K1234" t="str">
            <v>Рубли РФ</v>
          </cell>
          <cell r="L1234" t="str">
            <v>по предъявлении</v>
          </cell>
          <cell r="M1234">
            <v>37965</v>
          </cell>
          <cell r="N1234">
            <v>0</v>
          </cell>
          <cell r="P1234">
            <v>115000</v>
          </cell>
          <cell r="Q1234">
            <v>1</v>
          </cell>
          <cell r="R1234">
            <v>115000</v>
          </cell>
          <cell r="S1234">
            <v>38001</v>
          </cell>
          <cell r="T1234" t="str">
            <v>15/01-03</v>
          </cell>
          <cell r="U1234" t="str">
            <v>ООО "Проф-Трейд"</v>
          </cell>
          <cell r="V1234">
            <v>1</v>
          </cell>
          <cell r="W1234">
            <v>115000</v>
          </cell>
          <cell r="X1234">
            <v>38002</v>
          </cell>
          <cell r="Y1234" t="str">
            <v>16/01-предсбер</v>
          </cell>
          <cell r="Z1234" t="str">
            <v>Сбербанк РФ</v>
          </cell>
          <cell r="AA1234">
            <v>0</v>
          </cell>
          <cell r="AB1234">
            <v>0</v>
          </cell>
          <cell r="AC1234">
            <v>0</v>
          </cell>
          <cell r="AD1234" t="str">
            <v>предъявлен</v>
          </cell>
          <cell r="AF1234" t="str">
            <v/>
          </cell>
          <cell r="AG1234" t="str">
            <v/>
          </cell>
          <cell r="AI1234" t="str">
            <v/>
          </cell>
        </row>
        <row r="1235">
          <cell r="A1235">
            <v>1231</v>
          </cell>
          <cell r="B1235" t="str">
            <v>диск</v>
          </cell>
          <cell r="C1235" t="str">
            <v>51401</v>
          </cell>
          <cell r="D1235" t="str">
            <v>51401`810`2`0400`0000002</v>
          </cell>
          <cell r="E1235" t="str">
            <v>Сбербанк РФ</v>
          </cell>
          <cell r="F1235" t="str">
            <v>банк</v>
          </cell>
          <cell r="G1235" t="str">
            <v>ВН</v>
          </cell>
          <cell r="H1235" t="str">
            <v>1045523</v>
          </cell>
          <cell r="I1235">
            <v>37995</v>
          </cell>
          <cell r="J1235">
            <v>115000</v>
          </cell>
          <cell r="K1235" t="str">
            <v>Рубли РФ</v>
          </cell>
          <cell r="L1235" t="str">
            <v>по предъявлении</v>
          </cell>
          <cell r="M1235">
            <v>37995</v>
          </cell>
          <cell r="N1235">
            <v>0</v>
          </cell>
          <cell r="P1235">
            <v>115000</v>
          </cell>
          <cell r="Q1235">
            <v>1</v>
          </cell>
          <cell r="R1235">
            <v>115000</v>
          </cell>
          <cell r="S1235">
            <v>38001</v>
          </cell>
          <cell r="T1235" t="str">
            <v>15/01-03</v>
          </cell>
          <cell r="U1235" t="str">
            <v>ООО "Проф-Трейд"</v>
          </cell>
          <cell r="V1235">
            <v>1</v>
          </cell>
          <cell r="W1235">
            <v>115000</v>
          </cell>
          <cell r="X1235">
            <v>38002</v>
          </cell>
          <cell r="Y1235" t="str">
            <v>16/01-предсбер</v>
          </cell>
          <cell r="Z1235" t="str">
            <v>Сбербанк РФ</v>
          </cell>
          <cell r="AA1235">
            <v>0</v>
          </cell>
          <cell r="AB1235">
            <v>0</v>
          </cell>
          <cell r="AC1235">
            <v>0</v>
          </cell>
          <cell r="AD1235" t="str">
            <v>предъявлен</v>
          </cell>
          <cell r="AF1235" t="str">
            <v/>
          </cell>
          <cell r="AG1235" t="str">
            <v/>
          </cell>
          <cell r="AI1235" t="str">
            <v/>
          </cell>
        </row>
        <row r="1236">
          <cell r="A1236">
            <v>1232</v>
          </cell>
          <cell r="B1236" t="str">
            <v>диск</v>
          </cell>
          <cell r="C1236" t="str">
            <v>51401</v>
          </cell>
          <cell r="D1236" t="str">
            <v>51401`810`2`0400`0000002</v>
          </cell>
          <cell r="E1236" t="str">
            <v>Сбербанк РФ</v>
          </cell>
          <cell r="F1236" t="str">
            <v>банк</v>
          </cell>
          <cell r="G1236" t="str">
            <v>ВН</v>
          </cell>
          <cell r="H1236" t="str">
            <v>1049454</v>
          </cell>
          <cell r="I1236">
            <v>37974</v>
          </cell>
          <cell r="J1236">
            <v>80000</v>
          </cell>
          <cell r="K1236" t="str">
            <v>Рубли РФ</v>
          </cell>
          <cell r="L1236" t="str">
            <v>по предъявлении</v>
          </cell>
          <cell r="M1236">
            <v>37974</v>
          </cell>
          <cell r="N1236">
            <v>0</v>
          </cell>
          <cell r="P1236">
            <v>80000</v>
          </cell>
          <cell r="Q1236">
            <v>1</v>
          </cell>
          <cell r="R1236">
            <v>80000</v>
          </cell>
          <cell r="S1236">
            <v>38001</v>
          </cell>
          <cell r="T1236" t="str">
            <v>15/01-03</v>
          </cell>
          <cell r="U1236" t="str">
            <v>ООО "Проф-Трейд"</v>
          </cell>
          <cell r="V1236">
            <v>1</v>
          </cell>
          <cell r="W1236">
            <v>80000</v>
          </cell>
          <cell r="X1236">
            <v>38002</v>
          </cell>
          <cell r="Y1236" t="str">
            <v>16/01-предсбер</v>
          </cell>
          <cell r="Z1236" t="str">
            <v>Сбербанк РФ</v>
          </cell>
          <cell r="AA1236">
            <v>0</v>
          </cell>
          <cell r="AB1236">
            <v>0</v>
          </cell>
          <cell r="AC1236">
            <v>0</v>
          </cell>
          <cell r="AD1236" t="str">
            <v>предъявлен</v>
          </cell>
          <cell r="AF1236" t="str">
            <v/>
          </cell>
          <cell r="AG1236" t="str">
            <v/>
          </cell>
          <cell r="AI1236" t="str">
            <v/>
          </cell>
        </row>
        <row r="1237">
          <cell r="A1237">
            <v>1233</v>
          </cell>
          <cell r="B1237" t="str">
            <v>диск</v>
          </cell>
          <cell r="C1237" t="str">
            <v>51401</v>
          </cell>
          <cell r="D1237" t="str">
            <v>51401`810`2`0400`0000002</v>
          </cell>
          <cell r="E1237" t="str">
            <v>Сбербанк РФ</v>
          </cell>
          <cell r="F1237" t="str">
            <v>банк</v>
          </cell>
          <cell r="G1237" t="str">
            <v>ВЛ</v>
          </cell>
          <cell r="H1237" t="str">
            <v>2362308</v>
          </cell>
          <cell r="I1237">
            <v>37818</v>
          </cell>
          <cell r="J1237">
            <v>15000</v>
          </cell>
          <cell r="K1237" t="str">
            <v>Рубли РФ</v>
          </cell>
          <cell r="L1237" t="str">
            <v>по предъявлении</v>
          </cell>
          <cell r="M1237">
            <v>37818</v>
          </cell>
          <cell r="N1237">
            <v>0</v>
          </cell>
          <cell r="P1237">
            <v>15000</v>
          </cell>
          <cell r="Q1237">
            <v>1</v>
          </cell>
          <cell r="R1237">
            <v>15000</v>
          </cell>
          <cell r="S1237">
            <v>38001</v>
          </cell>
          <cell r="T1237" t="str">
            <v>15/01-03</v>
          </cell>
          <cell r="U1237" t="str">
            <v>ООО "Проф-Трейд"</v>
          </cell>
          <cell r="V1237">
            <v>1</v>
          </cell>
          <cell r="W1237">
            <v>15000</v>
          </cell>
          <cell r="X1237">
            <v>38002</v>
          </cell>
          <cell r="Y1237" t="str">
            <v>16/01-предсбер</v>
          </cell>
          <cell r="Z1237" t="str">
            <v>Сбербанк РФ</v>
          </cell>
          <cell r="AA1237">
            <v>0</v>
          </cell>
          <cell r="AB1237">
            <v>0</v>
          </cell>
          <cell r="AC1237">
            <v>0</v>
          </cell>
          <cell r="AD1237" t="str">
            <v>предъявлен</v>
          </cell>
          <cell r="AF1237" t="str">
            <v/>
          </cell>
          <cell r="AG1237" t="str">
            <v/>
          </cell>
          <cell r="AI1237" t="str">
            <v/>
          </cell>
        </row>
        <row r="1238">
          <cell r="A1238">
            <v>1234</v>
          </cell>
          <cell r="B1238" t="str">
            <v>диск</v>
          </cell>
          <cell r="C1238" t="str">
            <v>51401</v>
          </cell>
          <cell r="D1238" t="str">
            <v>51401`810`2`0400`0000002</v>
          </cell>
          <cell r="E1238" t="str">
            <v>Сбербанк РФ</v>
          </cell>
          <cell r="F1238" t="str">
            <v>банк</v>
          </cell>
          <cell r="G1238" t="str">
            <v>ВК</v>
          </cell>
          <cell r="H1238" t="str">
            <v>2119384</v>
          </cell>
          <cell r="I1238">
            <v>37746</v>
          </cell>
          <cell r="J1238">
            <v>25000</v>
          </cell>
          <cell r="K1238" t="str">
            <v>Рубли РФ</v>
          </cell>
          <cell r="L1238" t="str">
            <v>по предъявлении</v>
          </cell>
          <cell r="M1238">
            <v>37746</v>
          </cell>
          <cell r="N1238">
            <v>0</v>
          </cell>
          <cell r="P1238">
            <v>25000</v>
          </cell>
          <cell r="Q1238">
            <v>1</v>
          </cell>
          <cell r="R1238">
            <v>25000</v>
          </cell>
          <cell r="S1238">
            <v>38001</v>
          </cell>
          <cell r="T1238" t="str">
            <v>15/01-03</v>
          </cell>
          <cell r="U1238" t="str">
            <v>ООО "Проф-Трейд"</v>
          </cell>
          <cell r="V1238">
            <v>1</v>
          </cell>
          <cell r="W1238">
            <v>25000</v>
          </cell>
          <cell r="X1238">
            <v>38002</v>
          </cell>
          <cell r="Y1238" t="str">
            <v>16/01-предсбер</v>
          </cell>
          <cell r="Z1238" t="str">
            <v>Сбербанк РФ</v>
          </cell>
          <cell r="AA1238">
            <v>0</v>
          </cell>
          <cell r="AB1238">
            <v>0</v>
          </cell>
          <cell r="AC1238">
            <v>0</v>
          </cell>
          <cell r="AD1238" t="str">
            <v>предъявлен</v>
          </cell>
          <cell r="AF1238" t="str">
            <v/>
          </cell>
          <cell r="AG1238" t="str">
            <v/>
          </cell>
          <cell r="AI1238" t="str">
            <v/>
          </cell>
        </row>
        <row r="1239">
          <cell r="A1239">
            <v>1235</v>
          </cell>
          <cell r="B1239" t="str">
            <v>диск</v>
          </cell>
          <cell r="C1239" t="str">
            <v>51401</v>
          </cell>
          <cell r="D1239" t="str">
            <v>51401`810`2`0400`0000002</v>
          </cell>
          <cell r="E1239" t="str">
            <v>Сбербанк РФ</v>
          </cell>
          <cell r="F1239" t="str">
            <v>банк</v>
          </cell>
          <cell r="G1239" t="str">
            <v>ВЛ</v>
          </cell>
          <cell r="H1239" t="str">
            <v>2336450</v>
          </cell>
          <cell r="I1239">
            <v>37728</v>
          </cell>
          <cell r="J1239">
            <v>50000</v>
          </cell>
          <cell r="K1239" t="str">
            <v>Рубли РФ</v>
          </cell>
          <cell r="L1239" t="str">
            <v>по предъявлении</v>
          </cell>
          <cell r="M1239">
            <v>37728</v>
          </cell>
          <cell r="N1239">
            <v>0</v>
          </cell>
          <cell r="P1239">
            <v>50000</v>
          </cell>
          <cell r="Q1239">
            <v>1</v>
          </cell>
          <cell r="R1239">
            <v>50000</v>
          </cell>
          <cell r="S1239">
            <v>38001</v>
          </cell>
          <cell r="T1239" t="str">
            <v>15/01-03</v>
          </cell>
          <cell r="U1239" t="str">
            <v>ООО "Проф-Трейд"</v>
          </cell>
          <cell r="V1239">
            <v>1</v>
          </cell>
          <cell r="W1239">
            <v>50000</v>
          </cell>
          <cell r="X1239">
            <v>38002</v>
          </cell>
          <cell r="Y1239" t="str">
            <v>16/01-предсбер</v>
          </cell>
          <cell r="Z1239" t="str">
            <v>Сбербанк РФ</v>
          </cell>
          <cell r="AA1239">
            <v>0</v>
          </cell>
          <cell r="AB1239">
            <v>0</v>
          </cell>
          <cell r="AC1239">
            <v>0</v>
          </cell>
          <cell r="AD1239" t="str">
            <v>предъявлен</v>
          </cell>
          <cell r="AF1239" t="str">
            <v/>
          </cell>
          <cell r="AG1239" t="str">
            <v/>
          </cell>
          <cell r="AI1239" t="str">
            <v/>
          </cell>
        </row>
        <row r="1240">
          <cell r="A1240">
            <v>1236</v>
          </cell>
          <cell r="B1240" t="str">
            <v>диск</v>
          </cell>
          <cell r="C1240" t="str">
            <v>51401</v>
          </cell>
          <cell r="D1240" t="str">
            <v>51401`810`2`0400`0000002</v>
          </cell>
          <cell r="E1240" t="str">
            <v>Сбербанк РФ</v>
          </cell>
          <cell r="F1240" t="str">
            <v>банк</v>
          </cell>
          <cell r="G1240" t="str">
            <v>ВН</v>
          </cell>
          <cell r="H1240" t="str">
            <v>1044875</v>
          </cell>
          <cell r="I1240">
            <v>37994</v>
          </cell>
          <cell r="J1240">
            <v>200000</v>
          </cell>
          <cell r="K1240" t="str">
            <v>Рубли РФ</v>
          </cell>
          <cell r="L1240" t="str">
            <v>по предъявлении</v>
          </cell>
          <cell r="M1240">
            <v>37994</v>
          </cell>
          <cell r="N1240">
            <v>0</v>
          </cell>
          <cell r="P1240">
            <v>200000</v>
          </cell>
          <cell r="Q1240">
            <v>1</v>
          </cell>
          <cell r="R1240">
            <v>200000</v>
          </cell>
          <cell r="S1240">
            <v>38001</v>
          </cell>
          <cell r="T1240" t="str">
            <v>15/01-03</v>
          </cell>
          <cell r="U1240" t="str">
            <v>ООО "Проф-Трейд"</v>
          </cell>
          <cell r="V1240">
            <v>1</v>
          </cell>
          <cell r="W1240">
            <v>200000</v>
          </cell>
          <cell r="X1240">
            <v>38002</v>
          </cell>
          <cell r="Y1240" t="str">
            <v>16/01-предсбер</v>
          </cell>
          <cell r="Z1240" t="str">
            <v>Сбербанк РФ</v>
          </cell>
          <cell r="AA1240">
            <v>0</v>
          </cell>
          <cell r="AB1240">
            <v>0</v>
          </cell>
          <cell r="AC1240">
            <v>0</v>
          </cell>
          <cell r="AD1240" t="str">
            <v>предъявлен</v>
          </cell>
          <cell r="AF1240" t="str">
            <v/>
          </cell>
          <cell r="AG1240" t="str">
            <v/>
          </cell>
          <cell r="AI1240" t="str">
            <v/>
          </cell>
        </row>
        <row r="1241">
          <cell r="A1241">
            <v>1237</v>
          </cell>
          <cell r="B1241" t="str">
            <v>диск</v>
          </cell>
          <cell r="C1241" t="str">
            <v>51401</v>
          </cell>
          <cell r="D1241" t="str">
            <v>51401`810`2`0400`0000002</v>
          </cell>
          <cell r="E1241" t="str">
            <v>Сбербанк РФ</v>
          </cell>
          <cell r="F1241" t="str">
            <v>банк</v>
          </cell>
          <cell r="G1241" t="str">
            <v>ВН</v>
          </cell>
          <cell r="H1241" t="str">
            <v>1040909</v>
          </cell>
          <cell r="I1241">
            <v>37952</v>
          </cell>
          <cell r="J1241">
            <v>350000</v>
          </cell>
          <cell r="K1241" t="str">
            <v>Рубли РФ</v>
          </cell>
          <cell r="L1241" t="str">
            <v>по предъявлении</v>
          </cell>
          <cell r="M1241">
            <v>37952</v>
          </cell>
          <cell r="N1241">
            <v>0</v>
          </cell>
          <cell r="P1241">
            <v>350000</v>
          </cell>
          <cell r="Q1241">
            <v>1</v>
          </cell>
          <cell r="R1241">
            <v>350000</v>
          </cell>
          <cell r="S1241">
            <v>38001</v>
          </cell>
          <cell r="T1241" t="str">
            <v>15/01-03</v>
          </cell>
          <cell r="U1241" t="str">
            <v>ООО "Проф-Трейд"</v>
          </cell>
          <cell r="V1241">
            <v>1</v>
          </cell>
          <cell r="W1241">
            <v>350000</v>
          </cell>
          <cell r="X1241">
            <v>38002</v>
          </cell>
          <cell r="Y1241" t="str">
            <v>16/01-предсбер</v>
          </cell>
          <cell r="Z1241" t="str">
            <v>Сбербанк РФ</v>
          </cell>
          <cell r="AA1241">
            <v>0</v>
          </cell>
          <cell r="AB1241">
            <v>0</v>
          </cell>
          <cell r="AC1241">
            <v>0</v>
          </cell>
          <cell r="AD1241" t="str">
            <v>предъявлен</v>
          </cell>
          <cell r="AF1241" t="str">
            <v/>
          </cell>
          <cell r="AG1241" t="str">
            <v/>
          </cell>
          <cell r="AI1241" t="str">
            <v/>
          </cell>
        </row>
        <row r="1242">
          <cell r="A1242">
            <v>1238</v>
          </cell>
          <cell r="B1242" t="str">
            <v>диск</v>
          </cell>
          <cell r="C1242" t="str">
            <v>51401</v>
          </cell>
          <cell r="D1242" t="str">
            <v>51401`810`4`0400`0000006</v>
          </cell>
          <cell r="E1242" t="str">
            <v>ОАО «Социнвестбанк»</v>
          </cell>
          <cell r="F1242" t="str">
            <v>банк</v>
          </cell>
          <cell r="G1242" t="str">
            <v>КР</v>
          </cell>
          <cell r="H1242" t="str">
            <v>0042442</v>
          </cell>
          <cell r="I1242">
            <v>37995</v>
          </cell>
          <cell r="J1242">
            <v>50000</v>
          </cell>
          <cell r="K1242" t="str">
            <v>Рубли РФ</v>
          </cell>
          <cell r="L1242" t="str">
            <v>по предъявлении</v>
          </cell>
          <cell r="M1242">
            <v>37995</v>
          </cell>
          <cell r="N1242">
            <v>0</v>
          </cell>
          <cell r="P1242">
            <v>50000</v>
          </cell>
          <cell r="Q1242">
            <v>1</v>
          </cell>
          <cell r="R1242">
            <v>50000</v>
          </cell>
          <cell r="S1242">
            <v>38001</v>
          </cell>
          <cell r="T1242" t="str">
            <v>15/01-03</v>
          </cell>
          <cell r="U1242" t="str">
            <v>ООО "Проф-Трейд"</v>
          </cell>
          <cell r="V1242">
            <v>1</v>
          </cell>
          <cell r="W1242">
            <v>50000</v>
          </cell>
          <cell r="X1242">
            <v>38002</v>
          </cell>
          <cell r="Y1242" t="str">
            <v>16/01-предсбер</v>
          </cell>
          <cell r="Z1242" t="str">
            <v>ОАО «Социнвестбанк»</v>
          </cell>
          <cell r="AA1242">
            <v>0</v>
          </cell>
          <cell r="AB1242">
            <v>0</v>
          </cell>
          <cell r="AC1242">
            <v>0</v>
          </cell>
          <cell r="AD1242" t="str">
            <v>предъявлен</v>
          </cell>
          <cell r="AF1242" t="str">
            <v/>
          </cell>
          <cell r="AG1242" t="str">
            <v/>
          </cell>
          <cell r="AI1242" t="str">
            <v/>
          </cell>
        </row>
        <row r="1243">
          <cell r="A1243">
            <v>1239</v>
          </cell>
          <cell r="B1243" t="str">
            <v>диск</v>
          </cell>
          <cell r="C1243" t="str">
            <v>51504</v>
          </cell>
          <cell r="D1243" t="str">
            <v>51504`810`9`0400`0000021</v>
          </cell>
          <cell r="E1243" t="str">
            <v>КТ «Социальная Инициатива и К»</v>
          </cell>
          <cell r="F1243" t="str">
            <v>прочие</v>
          </cell>
          <cell r="G1243" t="str">
            <v>СИ-03</v>
          </cell>
          <cell r="H1243" t="str">
            <v>0000196</v>
          </cell>
          <cell r="I1243">
            <v>37918</v>
          </cell>
          <cell r="J1243">
            <v>1000000</v>
          </cell>
          <cell r="K1243" t="str">
            <v>Рубли РФ</v>
          </cell>
          <cell r="L1243" t="str">
            <v>по предъявлении, но не ранее 26.04.2004г.</v>
          </cell>
          <cell r="M1243">
            <v>38103</v>
          </cell>
          <cell r="N1243">
            <v>0.16999829986922413</v>
          </cell>
          <cell r="P1243">
            <v>956349</v>
          </cell>
          <cell r="Q1243">
            <v>0.956349</v>
          </cell>
          <cell r="R1243">
            <v>956349</v>
          </cell>
          <cell r="S1243">
            <v>38005</v>
          </cell>
          <cell r="T1243" t="str">
            <v>19/01-04</v>
          </cell>
          <cell r="U1243" t="str">
            <v>ЗАО «ОЛМА-ХОЛДИНГ»</v>
          </cell>
          <cell r="V1243">
            <v>1</v>
          </cell>
          <cell r="W1243">
            <v>1000000</v>
          </cell>
          <cell r="X1243">
            <v>38103</v>
          </cell>
          <cell r="Y1243" t="str">
            <v>26/04-прединиц</v>
          </cell>
          <cell r="Z1243" t="str">
            <v>ОАО АКБ «РУССОБАНК»</v>
          </cell>
          <cell r="AA1243">
            <v>43651</v>
          </cell>
          <cell r="AB1243">
            <v>0.17046404863598913</v>
          </cell>
          <cell r="AC1243">
            <v>0.16999829986922413</v>
          </cell>
          <cell r="AD1243" t="str">
            <v>предъявлен</v>
          </cell>
          <cell r="AF1243" t="str">
            <v/>
          </cell>
          <cell r="AG1243" t="str">
            <v/>
          </cell>
          <cell r="AI1243" t="str">
            <v/>
          </cell>
        </row>
        <row r="1244">
          <cell r="A1244">
            <v>1240</v>
          </cell>
          <cell r="B1244" t="str">
            <v>диск</v>
          </cell>
          <cell r="C1244" t="str">
            <v>51504</v>
          </cell>
          <cell r="D1244" t="str">
            <v>51504`810`9`0400`0000021</v>
          </cell>
          <cell r="E1244" t="str">
            <v>КТ «Социальная Инициатива и К»</v>
          </cell>
          <cell r="F1244" t="str">
            <v>прочие</v>
          </cell>
          <cell r="G1244" t="str">
            <v>СИ-03</v>
          </cell>
          <cell r="H1244" t="str">
            <v>0000197</v>
          </cell>
          <cell r="I1244">
            <v>37918</v>
          </cell>
          <cell r="J1244">
            <v>1000000</v>
          </cell>
          <cell r="K1244" t="str">
            <v>Рубли РФ</v>
          </cell>
          <cell r="L1244" t="str">
            <v>по предъявлении, но не ранее 26.04.2004г.</v>
          </cell>
          <cell r="M1244">
            <v>38103</v>
          </cell>
          <cell r="N1244">
            <v>0.16999829986922413</v>
          </cell>
          <cell r="P1244">
            <v>956349</v>
          </cell>
          <cell r="Q1244">
            <v>0.956349</v>
          </cell>
          <cell r="R1244">
            <v>956349</v>
          </cell>
          <cell r="S1244">
            <v>38005</v>
          </cell>
          <cell r="T1244" t="str">
            <v>19/01-04</v>
          </cell>
          <cell r="U1244" t="str">
            <v>ЗАО «ОЛМА-ХОЛДИНГ»</v>
          </cell>
          <cell r="V1244">
            <v>1</v>
          </cell>
          <cell r="W1244">
            <v>1000000</v>
          </cell>
          <cell r="X1244">
            <v>38103</v>
          </cell>
          <cell r="Y1244" t="str">
            <v>26/04-прединиц</v>
          </cell>
          <cell r="Z1244" t="str">
            <v>ОАО АКБ «РУССОБАНК»</v>
          </cell>
          <cell r="AA1244">
            <v>43651</v>
          </cell>
          <cell r="AB1244">
            <v>0.17046404863598913</v>
          </cell>
          <cell r="AC1244">
            <v>0.16999829986922413</v>
          </cell>
          <cell r="AD1244" t="str">
            <v>предъявлен</v>
          </cell>
          <cell r="AF1244" t="str">
            <v/>
          </cell>
          <cell r="AG1244" t="str">
            <v/>
          </cell>
          <cell r="AI1244" t="str">
            <v/>
          </cell>
        </row>
        <row r="1245">
          <cell r="A1245">
            <v>1241</v>
          </cell>
          <cell r="B1245" t="str">
            <v>диск</v>
          </cell>
          <cell r="C1245" t="str">
            <v>51504</v>
          </cell>
          <cell r="D1245" t="str">
            <v>51504`810`9`0400`0000021</v>
          </cell>
          <cell r="E1245" t="str">
            <v>КТ «Социальная Инициатива и К»</v>
          </cell>
          <cell r="F1245" t="str">
            <v>прочие</v>
          </cell>
          <cell r="G1245" t="str">
            <v>СИ-03</v>
          </cell>
          <cell r="H1245" t="str">
            <v>0000198</v>
          </cell>
          <cell r="I1245">
            <v>37918</v>
          </cell>
          <cell r="J1245">
            <v>1000000</v>
          </cell>
          <cell r="K1245" t="str">
            <v>Рубли РФ</v>
          </cell>
          <cell r="L1245" t="str">
            <v>по предъявлении, но не ранее 26.04.2004г.</v>
          </cell>
          <cell r="M1245">
            <v>38103</v>
          </cell>
          <cell r="N1245">
            <v>0.16999829986922413</v>
          </cell>
          <cell r="P1245">
            <v>956349</v>
          </cell>
          <cell r="Q1245">
            <v>0.956349</v>
          </cell>
          <cell r="R1245">
            <v>956349</v>
          </cell>
          <cell r="S1245">
            <v>38005</v>
          </cell>
          <cell r="T1245" t="str">
            <v>19/01-04</v>
          </cell>
          <cell r="U1245" t="str">
            <v>ЗАО «ОЛМА-ХОЛДИНГ»</v>
          </cell>
          <cell r="V1245">
            <v>1</v>
          </cell>
          <cell r="W1245">
            <v>1000000</v>
          </cell>
          <cell r="X1245">
            <v>38103</v>
          </cell>
          <cell r="Y1245" t="str">
            <v>26/04-прединиц</v>
          </cell>
          <cell r="Z1245" t="str">
            <v>ОАО АКБ «РУССОБАНК»</v>
          </cell>
          <cell r="AA1245">
            <v>43651</v>
          </cell>
          <cell r="AB1245">
            <v>0.17046404863598913</v>
          </cell>
          <cell r="AC1245">
            <v>0.16999829986922413</v>
          </cell>
          <cell r="AD1245" t="str">
            <v>предъявлен</v>
          </cell>
          <cell r="AF1245" t="str">
            <v/>
          </cell>
          <cell r="AG1245" t="str">
            <v/>
          </cell>
          <cell r="AI1245" t="str">
            <v/>
          </cell>
        </row>
        <row r="1246">
          <cell r="A1246">
            <v>1242</v>
          </cell>
          <cell r="B1246" t="str">
            <v>диск</v>
          </cell>
          <cell r="C1246" t="str">
            <v>51504</v>
          </cell>
          <cell r="D1246" t="str">
            <v>51504`810`9`0400`0000021</v>
          </cell>
          <cell r="E1246" t="str">
            <v>КТ «Социальная Инициатива и К»</v>
          </cell>
          <cell r="F1246" t="str">
            <v>прочие</v>
          </cell>
          <cell r="G1246" t="str">
            <v>СИ-03</v>
          </cell>
          <cell r="H1246" t="str">
            <v>0000199</v>
          </cell>
          <cell r="I1246">
            <v>37918</v>
          </cell>
          <cell r="J1246">
            <v>1000000</v>
          </cell>
          <cell r="K1246" t="str">
            <v>Рубли РФ</v>
          </cell>
          <cell r="L1246" t="str">
            <v>по предъявлении, но не ранее 26.04.2004г.</v>
          </cell>
          <cell r="M1246">
            <v>38103</v>
          </cell>
          <cell r="N1246">
            <v>0.16999829986922413</v>
          </cell>
          <cell r="P1246">
            <v>956349</v>
          </cell>
          <cell r="Q1246">
            <v>0.956349</v>
          </cell>
          <cell r="R1246">
            <v>956349</v>
          </cell>
          <cell r="S1246">
            <v>38005</v>
          </cell>
          <cell r="T1246" t="str">
            <v>19/01-04</v>
          </cell>
          <cell r="U1246" t="str">
            <v>ЗАО «ОЛМА-ХОЛДИНГ»</v>
          </cell>
          <cell r="V1246">
            <v>1</v>
          </cell>
          <cell r="W1246">
            <v>1000000</v>
          </cell>
          <cell r="X1246">
            <v>38103</v>
          </cell>
          <cell r="Y1246" t="str">
            <v>26/04-прединиц</v>
          </cell>
          <cell r="Z1246" t="str">
            <v>ОАО АКБ «РУССОБАНК»</v>
          </cell>
          <cell r="AA1246">
            <v>43651</v>
          </cell>
          <cell r="AB1246">
            <v>0.17046404863598913</v>
          </cell>
          <cell r="AC1246">
            <v>0.16999829986922413</v>
          </cell>
          <cell r="AD1246" t="str">
            <v>предъявлен</v>
          </cell>
          <cell r="AF1246" t="str">
            <v/>
          </cell>
          <cell r="AG1246" t="str">
            <v/>
          </cell>
          <cell r="AI1246" t="str">
            <v/>
          </cell>
        </row>
        <row r="1247">
          <cell r="A1247">
            <v>1243</v>
          </cell>
          <cell r="B1247" t="str">
            <v>диск</v>
          </cell>
          <cell r="C1247" t="str">
            <v>51504</v>
          </cell>
          <cell r="D1247" t="str">
            <v>51504`810`9`0400`0000021</v>
          </cell>
          <cell r="E1247" t="str">
            <v>КТ «Социальная Инициатива и К»</v>
          </cell>
          <cell r="F1247" t="str">
            <v>прочие</v>
          </cell>
          <cell r="G1247" t="str">
            <v>СИ-03</v>
          </cell>
          <cell r="H1247" t="str">
            <v>0000200</v>
          </cell>
          <cell r="I1247">
            <v>37918</v>
          </cell>
          <cell r="J1247">
            <v>1000000</v>
          </cell>
          <cell r="K1247" t="str">
            <v>Рубли РФ</v>
          </cell>
          <cell r="L1247" t="str">
            <v>по предъявлении, но не ранее 26.04.2004г.</v>
          </cell>
          <cell r="M1247">
            <v>38103</v>
          </cell>
          <cell r="N1247">
            <v>0.16999829986922413</v>
          </cell>
          <cell r="P1247">
            <v>956349</v>
          </cell>
          <cell r="Q1247">
            <v>0.956349</v>
          </cell>
          <cell r="R1247">
            <v>956349</v>
          </cell>
          <cell r="S1247">
            <v>38005</v>
          </cell>
          <cell r="T1247" t="str">
            <v>19/01-04</v>
          </cell>
          <cell r="U1247" t="str">
            <v>ЗАО «ОЛМА-ХОЛДИНГ»</v>
          </cell>
          <cell r="V1247">
            <v>1</v>
          </cell>
          <cell r="W1247">
            <v>1000000</v>
          </cell>
          <cell r="X1247">
            <v>38103</v>
          </cell>
          <cell r="Y1247" t="str">
            <v>26/04-прединиц</v>
          </cell>
          <cell r="Z1247" t="str">
            <v>ОАО АКБ «РУССОБАНК»</v>
          </cell>
          <cell r="AA1247">
            <v>43651</v>
          </cell>
          <cell r="AB1247">
            <v>0.17046404863598913</v>
          </cell>
          <cell r="AC1247">
            <v>0.16999829986922413</v>
          </cell>
          <cell r="AD1247" t="str">
            <v>предъявлен</v>
          </cell>
          <cell r="AF1247" t="str">
            <v/>
          </cell>
          <cell r="AG1247" t="str">
            <v/>
          </cell>
          <cell r="AI1247" t="str">
            <v/>
          </cell>
        </row>
        <row r="1248">
          <cell r="A1248">
            <v>1244</v>
          </cell>
          <cell r="B1248" t="str">
            <v>диск</v>
          </cell>
          <cell r="C1248" t="str">
            <v>51504</v>
          </cell>
          <cell r="D1248" t="str">
            <v>51504`810`9`0400`0000021</v>
          </cell>
          <cell r="E1248" t="str">
            <v>КТ «Социальная Инициатива и К»</v>
          </cell>
          <cell r="F1248" t="str">
            <v>прочие</v>
          </cell>
          <cell r="G1248" t="str">
            <v>СИ-03</v>
          </cell>
          <cell r="H1248" t="str">
            <v>0000201</v>
          </cell>
          <cell r="I1248">
            <v>37918</v>
          </cell>
          <cell r="J1248">
            <v>1000000</v>
          </cell>
          <cell r="K1248" t="str">
            <v>Рубли РФ</v>
          </cell>
          <cell r="L1248" t="str">
            <v>по предъявлении, но не ранее 26.04.2004г.</v>
          </cell>
          <cell r="M1248">
            <v>38103</v>
          </cell>
          <cell r="N1248">
            <v>0.16999829986922413</v>
          </cell>
          <cell r="P1248">
            <v>956349</v>
          </cell>
          <cell r="Q1248">
            <v>0.956349</v>
          </cell>
          <cell r="R1248">
            <v>956349</v>
          </cell>
          <cell r="S1248">
            <v>38005</v>
          </cell>
          <cell r="T1248" t="str">
            <v>19/01-04</v>
          </cell>
          <cell r="U1248" t="str">
            <v>ЗАО «ОЛМА-ХОЛДИНГ»</v>
          </cell>
          <cell r="V1248">
            <v>1</v>
          </cell>
          <cell r="W1248">
            <v>1000000</v>
          </cell>
          <cell r="X1248">
            <v>38103</v>
          </cell>
          <cell r="Y1248" t="str">
            <v>26/04-прединиц</v>
          </cell>
          <cell r="Z1248" t="str">
            <v>ОАО АКБ «РУССОБАНК»</v>
          </cell>
          <cell r="AA1248">
            <v>43651</v>
          </cell>
          <cell r="AB1248">
            <v>0.17046404863598913</v>
          </cell>
          <cell r="AC1248">
            <v>0.16999829986922413</v>
          </cell>
          <cell r="AD1248" t="str">
            <v>предъявлен</v>
          </cell>
          <cell r="AF1248" t="str">
            <v/>
          </cell>
          <cell r="AG1248" t="str">
            <v/>
          </cell>
          <cell r="AI1248" t="str">
            <v/>
          </cell>
        </row>
        <row r="1249">
          <cell r="A1249">
            <v>1245</v>
          </cell>
          <cell r="B1249" t="str">
            <v>диск</v>
          </cell>
          <cell r="C1249" t="str">
            <v>51504</v>
          </cell>
          <cell r="D1249" t="str">
            <v>51504`810`9`0400`0000021</v>
          </cell>
          <cell r="E1249" t="str">
            <v>КТ «Социальная Инициатива и К»</v>
          </cell>
          <cell r="F1249" t="str">
            <v>прочие</v>
          </cell>
          <cell r="G1249" t="str">
            <v>СИ-03</v>
          </cell>
          <cell r="H1249" t="str">
            <v>0000202</v>
          </cell>
          <cell r="I1249">
            <v>37918</v>
          </cell>
          <cell r="J1249">
            <v>1000000</v>
          </cell>
          <cell r="K1249" t="str">
            <v>Рубли РФ</v>
          </cell>
          <cell r="L1249" t="str">
            <v>по предъявлении, но не ранее 26.04.2004г.</v>
          </cell>
          <cell r="M1249">
            <v>38103</v>
          </cell>
          <cell r="N1249">
            <v>0.16999829986922413</v>
          </cell>
          <cell r="P1249">
            <v>956349</v>
          </cell>
          <cell r="Q1249">
            <v>0.956349</v>
          </cell>
          <cell r="R1249">
            <v>956349</v>
          </cell>
          <cell r="S1249">
            <v>38005</v>
          </cell>
          <cell r="T1249" t="str">
            <v>19/01-04</v>
          </cell>
          <cell r="U1249" t="str">
            <v>ЗАО «ОЛМА-ХОЛДИНГ»</v>
          </cell>
          <cell r="V1249">
            <v>1</v>
          </cell>
          <cell r="W1249">
            <v>1000000</v>
          </cell>
          <cell r="X1249">
            <v>38103</v>
          </cell>
          <cell r="Y1249" t="str">
            <v>26/04-прединиц</v>
          </cell>
          <cell r="Z1249" t="str">
            <v>ОАО АКБ «РУССОБАНК»</v>
          </cell>
          <cell r="AA1249">
            <v>43651</v>
          </cell>
          <cell r="AB1249">
            <v>0.17046404863598913</v>
          </cell>
          <cell r="AC1249">
            <v>0.16999829986922413</v>
          </cell>
          <cell r="AD1249" t="str">
            <v>предъявлен</v>
          </cell>
          <cell r="AF1249" t="str">
            <v/>
          </cell>
          <cell r="AG1249" t="str">
            <v/>
          </cell>
          <cell r="AI1249" t="str">
            <v/>
          </cell>
        </row>
        <row r="1250">
          <cell r="A1250">
            <v>1246</v>
          </cell>
          <cell r="B1250" t="str">
            <v>диск</v>
          </cell>
          <cell r="C1250" t="str">
            <v>51504</v>
          </cell>
          <cell r="D1250" t="str">
            <v>51504`810`9`0400`0000021</v>
          </cell>
          <cell r="E1250" t="str">
            <v>КТ «Социальная Инициатива и К»</v>
          </cell>
          <cell r="F1250" t="str">
            <v>прочие</v>
          </cell>
          <cell r="G1250" t="str">
            <v>СИ-03</v>
          </cell>
          <cell r="H1250" t="str">
            <v>0000203</v>
          </cell>
          <cell r="I1250">
            <v>37918</v>
          </cell>
          <cell r="J1250">
            <v>1000000</v>
          </cell>
          <cell r="K1250" t="str">
            <v>Рубли РФ</v>
          </cell>
          <cell r="L1250" t="str">
            <v>по предъявлении, но не ранее 26.04.2004г.</v>
          </cell>
          <cell r="M1250">
            <v>38103</v>
          </cell>
          <cell r="N1250">
            <v>0.16999829986922413</v>
          </cell>
          <cell r="P1250">
            <v>956349</v>
          </cell>
          <cell r="Q1250">
            <v>0.956349</v>
          </cell>
          <cell r="R1250">
            <v>956349</v>
          </cell>
          <cell r="S1250">
            <v>38005</v>
          </cell>
          <cell r="T1250" t="str">
            <v>19/01-04</v>
          </cell>
          <cell r="U1250" t="str">
            <v>ЗАО «ОЛМА-ХОЛДИНГ»</v>
          </cell>
          <cell r="V1250">
            <v>1</v>
          </cell>
          <cell r="W1250">
            <v>1000000</v>
          </cell>
          <cell r="X1250">
            <v>38103</v>
          </cell>
          <cell r="Y1250" t="str">
            <v>26/04-прединиц</v>
          </cell>
          <cell r="Z1250" t="str">
            <v>ОАО АКБ «РУССОБАНК»</v>
          </cell>
          <cell r="AA1250">
            <v>43651</v>
          </cell>
          <cell r="AB1250">
            <v>0.17046404863598913</v>
          </cell>
          <cell r="AC1250">
            <v>0.16999829986922413</v>
          </cell>
          <cell r="AD1250" t="str">
            <v>предъявлен</v>
          </cell>
          <cell r="AF1250" t="str">
            <v/>
          </cell>
          <cell r="AG1250" t="str">
            <v/>
          </cell>
          <cell r="AI1250" t="str">
            <v/>
          </cell>
        </row>
        <row r="1251">
          <cell r="A1251">
            <v>1247</v>
          </cell>
          <cell r="B1251" t="str">
            <v>диск</v>
          </cell>
          <cell r="C1251" t="str">
            <v>51504</v>
          </cell>
          <cell r="D1251" t="str">
            <v>51504`810`9`0400`0000021</v>
          </cell>
          <cell r="E1251" t="str">
            <v>КТ «Социальная Инициатива и К»</v>
          </cell>
          <cell r="F1251" t="str">
            <v>прочие</v>
          </cell>
          <cell r="G1251" t="str">
            <v>СИ-03</v>
          </cell>
          <cell r="H1251" t="str">
            <v>0000204</v>
          </cell>
          <cell r="I1251">
            <v>37918</v>
          </cell>
          <cell r="J1251">
            <v>1000000</v>
          </cell>
          <cell r="K1251" t="str">
            <v>Рубли РФ</v>
          </cell>
          <cell r="L1251" t="str">
            <v>по предъявлении, но не ранее 26.04.2004г.</v>
          </cell>
          <cell r="M1251">
            <v>38103</v>
          </cell>
          <cell r="N1251">
            <v>0.16999829986922413</v>
          </cell>
          <cell r="P1251">
            <v>956349</v>
          </cell>
          <cell r="Q1251">
            <v>0.956349</v>
          </cell>
          <cell r="R1251">
            <v>956349</v>
          </cell>
          <cell r="S1251">
            <v>38005</v>
          </cell>
          <cell r="T1251" t="str">
            <v>19/01-04</v>
          </cell>
          <cell r="U1251" t="str">
            <v>ЗАО «ОЛМА-ХОЛДИНГ»</v>
          </cell>
          <cell r="V1251">
            <v>1</v>
          </cell>
          <cell r="W1251">
            <v>1000000</v>
          </cell>
          <cell r="X1251">
            <v>38103</v>
          </cell>
          <cell r="Y1251" t="str">
            <v>26/04-прединиц</v>
          </cell>
          <cell r="Z1251" t="str">
            <v>ОАО АКБ «РУССОБАНК»</v>
          </cell>
          <cell r="AA1251">
            <v>43651</v>
          </cell>
          <cell r="AB1251">
            <v>0.17046404863598913</v>
          </cell>
          <cell r="AC1251">
            <v>0.16999829986922413</v>
          </cell>
          <cell r="AD1251" t="str">
            <v>предъявлен</v>
          </cell>
          <cell r="AF1251" t="str">
            <v/>
          </cell>
          <cell r="AG1251" t="str">
            <v/>
          </cell>
          <cell r="AI1251" t="str">
            <v/>
          </cell>
        </row>
        <row r="1252">
          <cell r="A1252">
            <v>1248</v>
          </cell>
          <cell r="B1252" t="str">
            <v>диск</v>
          </cell>
          <cell r="C1252" t="str">
            <v>51504</v>
          </cell>
          <cell r="D1252" t="str">
            <v>51504`810`9`0400`0000021</v>
          </cell>
          <cell r="E1252" t="str">
            <v>КТ «Социальная Инициатива и К»</v>
          </cell>
          <cell r="F1252" t="str">
            <v>прочие</v>
          </cell>
          <cell r="G1252" t="str">
            <v>СИ-03</v>
          </cell>
          <cell r="H1252" t="str">
            <v>0000205</v>
          </cell>
          <cell r="I1252">
            <v>37918</v>
          </cell>
          <cell r="J1252">
            <v>1000000</v>
          </cell>
          <cell r="K1252" t="str">
            <v>Рубли РФ</v>
          </cell>
          <cell r="L1252" t="str">
            <v>по предъявлении, но не ранее 26.04.2004г.</v>
          </cell>
          <cell r="M1252">
            <v>38103</v>
          </cell>
          <cell r="N1252">
            <v>0.16999829986922413</v>
          </cell>
          <cell r="P1252">
            <v>956349</v>
          </cell>
          <cell r="Q1252">
            <v>0.956349</v>
          </cell>
          <cell r="R1252">
            <v>956349</v>
          </cell>
          <cell r="S1252">
            <v>38005</v>
          </cell>
          <cell r="T1252" t="str">
            <v>19/01-04</v>
          </cell>
          <cell r="U1252" t="str">
            <v>ЗАО «ОЛМА-ХОЛДИНГ»</v>
          </cell>
          <cell r="V1252">
            <v>1</v>
          </cell>
          <cell r="W1252">
            <v>1000000</v>
          </cell>
          <cell r="X1252">
            <v>38103</v>
          </cell>
          <cell r="Y1252" t="str">
            <v>26/04-прединиц</v>
          </cell>
          <cell r="Z1252" t="str">
            <v>ОАО АКБ «РУССОБАНК»</v>
          </cell>
          <cell r="AA1252">
            <v>43651</v>
          </cell>
          <cell r="AB1252">
            <v>0.17046404863598913</v>
          </cell>
          <cell r="AC1252">
            <v>0.16999829986922413</v>
          </cell>
          <cell r="AD1252" t="str">
            <v>предъявлен</v>
          </cell>
          <cell r="AF1252" t="str">
            <v/>
          </cell>
          <cell r="AG1252" t="str">
            <v/>
          </cell>
          <cell r="AI1252" t="str">
            <v/>
          </cell>
        </row>
        <row r="1253">
          <cell r="A1253">
            <v>1249</v>
          </cell>
          <cell r="B1253" t="str">
            <v>диск</v>
          </cell>
          <cell r="C1253" t="str">
            <v>51401</v>
          </cell>
          <cell r="D1253" t="str">
            <v>51401`810`1`0400`0000005</v>
          </cell>
          <cell r="E1253" t="str">
            <v>ОАО «УралСиб»</v>
          </cell>
          <cell r="F1253" t="str">
            <v>банк</v>
          </cell>
          <cell r="G1253" t="str">
            <v>0082</v>
          </cell>
          <cell r="H1253" t="str">
            <v>0156066</v>
          </cell>
          <cell r="I1253">
            <v>37977</v>
          </cell>
          <cell r="J1253">
            <v>100000</v>
          </cell>
          <cell r="K1253" t="str">
            <v>Рубли РФ</v>
          </cell>
          <cell r="L1253" t="str">
            <v>по предъявлении</v>
          </cell>
          <cell r="M1253">
            <v>37977</v>
          </cell>
          <cell r="N1253">
            <v>0</v>
          </cell>
          <cell r="P1253">
            <v>100000</v>
          </cell>
          <cell r="Q1253">
            <v>1</v>
          </cell>
          <cell r="R1253">
            <v>100000</v>
          </cell>
          <cell r="S1253">
            <v>38007</v>
          </cell>
          <cell r="T1253" t="str">
            <v>21/01-04</v>
          </cell>
          <cell r="U1253" t="str">
            <v>ООО "Проф-Трейд"</v>
          </cell>
          <cell r="V1253">
            <v>1</v>
          </cell>
          <cell r="W1253">
            <v>100000</v>
          </cell>
          <cell r="X1253">
            <v>38007</v>
          </cell>
          <cell r="Y1253" t="str">
            <v>21/01-предурал</v>
          </cell>
          <cell r="Z1253" t="str">
            <v>ОАО «УралСиб»</v>
          </cell>
          <cell r="AA1253">
            <v>0</v>
          </cell>
          <cell r="AB1253">
            <v>0</v>
          </cell>
          <cell r="AC1253">
            <v>0</v>
          </cell>
          <cell r="AD1253" t="str">
            <v>предъявлен</v>
          </cell>
          <cell r="AF1253" t="str">
            <v/>
          </cell>
          <cell r="AG1253" t="str">
            <v/>
          </cell>
          <cell r="AI1253" t="str">
            <v/>
          </cell>
        </row>
        <row r="1254">
          <cell r="A1254">
            <v>1250</v>
          </cell>
          <cell r="B1254" t="str">
            <v>диск</v>
          </cell>
          <cell r="C1254" t="str">
            <v>51401</v>
          </cell>
          <cell r="D1254" t="str">
            <v>51401`810`1`0400`0000005</v>
          </cell>
          <cell r="E1254" t="str">
            <v>ОАО «УралСиб»</v>
          </cell>
          <cell r="F1254" t="str">
            <v>банк</v>
          </cell>
          <cell r="G1254" t="str">
            <v>0082</v>
          </cell>
          <cell r="H1254" t="str">
            <v>0156064</v>
          </cell>
          <cell r="I1254">
            <v>37977</v>
          </cell>
          <cell r="J1254">
            <v>200000</v>
          </cell>
          <cell r="K1254" t="str">
            <v>Рубли РФ</v>
          </cell>
          <cell r="L1254" t="str">
            <v>по предъявлении</v>
          </cell>
          <cell r="M1254">
            <v>37977</v>
          </cell>
          <cell r="N1254">
            <v>0</v>
          </cell>
          <cell r="P1254">
            <v>200000</v>
          </cell>
          <cell r="Q1254">
            <v>1</v>
          </cell>
          <cell r="R1254">
            <v>200000</v>
          </cell>
          <cell r="S1254">
            <v>38007</v>
          </cell>
          <cell r="T1254" t="str">
            <v>21/01-04</v>
          </cell>
          <cell r="U1254" t="str">
            <v>ООО "Проф-Трейд"</v>
          </cell>
          <cell r="V1254">
            <v>1</v>
          </cell>
          <cell r="W1254">
            <v>200000</v>
          </cell>
          <cell r="X1254">
            <v>38007</v>
          </cell>
          <cell r="Y1254" t="str">
            <v>21/01-предурал</v>
          </cell>
          <cell r="Z1254" t="str">
            <v>ОАО «УралСиб»</v>
          </cell>
          <cell r="AA1254">
            <v>0</v>
          </cell>
          <cell r="AB1254">
            <v>0</v>
          </cell>
          <cell r="AC1254">
            <v>0</v>
          </cell>
          <cell r="AD1254" t="str">
            <v>предъявлен</v>
          </cell>
          <cell r="AF1254" t="str">
            <v/>
          </cell>
          <cell r="AG1254" t="str">
            <v/>
          </cell>
          <cell r="AI1254" t="str">
            <v/>
          </cell>
        </row>
        <row r="1255">
          <cell r="A1255">
            <v>1251</v>
          </cell>
          <cell r="B1255" t="str">
            <v>диск</v>
          </cell>
          <cell r="C1255" t="str">
            <v>51401</v>
          </cell>
          <cell r="D1255" t="str">
            <v>51401`810`1`0400`0000005</v>
          </cell>
          <cell r="E1255" t="str">
            <v>ОАО «УралСиб»</v>
          </cell>
          <cell r="F1255" t="str">
            <v>банк</v>
          </cell>
          <cell r="G1255" t="str">
            <v>0082</v>
          </cell>
          <cell r="H1255" t="str">
            <v>0156063</v>
          </cell>
          <cell r="I1255">
            <v>37977</v>
          </cell>
          <cell r="J1255">
            <v>200000</v>
          </cell>
          <cell r="K1255" t="str">
            <v>Рубли РФ</v>
          </cell>
          <cell r="L1255" t="str">
            <v>по предъявлении</v>
          </cell>
          <cell r="M1255">
            <v>37977</v>
          </cell>
          <cell r="N1255">
            <v>0</v>
          </cell>
          <cell r="P1255">
            <v>200000</v>
          </cell>
          <cell r="Q1255">
            <v>1</v>
          </cell>
          <cell r="R1255">
            <v>200000</v>
          </cell>
          <cell r="S1255">
            <v>38007</v>
          </cell>
          <cell r="T1255" t="str">
            <v>21/01-04</v>
          </cell>
          <cell r="U1255" t="str">
            <v>ООО "Проф-Трейд"</v>
          </cell>
          <cell r="V1255">
            <v>1</v>
          </cell>
          <cell r="W1255">
            <v>200000</v>
          </cell>
          <cell r="X1255">
            <v>38007</v>
          </cell>
          <cell r="Y1255" t="str">
            <v>21/01-предурал</v>
          </cell>
          <cell r="Z1255" t="str">
            <v>ОАО «УралСиб»</v>
          </cell>
          <cell r="AA1255">
            <v>0</v>
          </cell>
          <cell r="AB1255">
            <v>0</v>
          </cell>
          <cell r="AC1255">
            <v>0</v>
          </cell>
          <cell r="AD1255" t="str">
            <v>предъявлен</v>
          </cell>
          <cell r="AF1255" t="str">
            <v/>
          </cell>
          <cell r="AG1255" t="str">
            <v/>
          </cell>
          <cell r="AI1255" t="str">
            <v/>
          </cell>
        </row>
        <row r="1256">
          <cell r="A1256">
            <v>1252</v>
          </cell>
          <cell r="B1256" t="str">
            <v>диск</v>
          </cell>
          <cell r="C1256" t="str">
            <v>51401</v>
          </cell>
          <cell r="D1256" t="str">
            <v>51401`810`1`0400`0000005</v>
          </cell>
          <cell r="E1256" t="str">
            <v>ОАО «УралСиб»</v>
          </cell>
          <cell r="F1256" t="str">
            <v>банк</v>
          </cell>
          <cell r="G1256" t="str">
            <v>0002</v>
          </cell>
          <cell r="H1256" t="str">
            <v>0167467</v>
          </cell>
          <cell r="I1256">
            <v>37985</v>
          </cell>
          <cell r="J1256">
            <v>500000</v>
          </cell>
          <cell r="K1256" t="str">
            <v>Рубли РФ</v>
          </cell>
          <cell r="L1256" t="str">
            <v>по предъявлении</v>
          </cell>
          <cell r="M1256">
            <v>37985</v>
          </cell>
          <cell r="N1256">
            <v>0</v>
          </cell>
          <cell r="P1256">
            <v>500000</v>
          </cell>
          <cell r="Q1256">
            <v>1</v>
          </cell>
          <cell r="R1256">
            <v>500000</v>
          </cell>
          <cell r="S1256">
            <v>38007</v>
          </cell>
          <cell r="T1256" t="str">
            <v>21/01-04</v>
          </cell>
          <cell r="U1256" t="str">
            <v>ООО "Проф-Трейд"</v>
          </cell>
          <cell r="V1256">
            <v>1</v>
          </cell>
          <cell r="W1256">
            <v>500000</v>
          </cell>
          <cell r="X1256">
            <v>38007</v>
          </cell>
          <cell r="Y1256" t="str">
            <v>21/01-предурал</v>
          </cell>
          <cell r="Z1256" t="str">
            <v>ОАО «УралСиб»</v>
          </cell>
          <cell r="AA1256">
            <v>0</v>
          </cell>
          <cell r="AB1256">
            <v>0</v>
          </cell>
          <cell r="AC1256">
            <v>0</v>
          </cell>
          <cell r="AD1256" t="str">
            <v>предъявлен</v>
          </cell>
          <cell r="AF1256" t="str">
            <v/>
          </cell>
          <cell r="AG1256" t="str">
            <v/>
          </cell>
          <cell r="AI1256" t="str">
            <v/>
          </cell>
        </row>
        <row r="1257">
          <cell r="A1257">
            <v>1253</v>
          </cell>
          <cell r="B1257" t="str">
            <v>диск</v>
          </cell>
          <cell r="C1257" t="str">
            <v>51401</v>
          </cell>
          <cell r="D1257" t="str">
            <v>51401`810`1`0400`0000005</v>
          </cell>
          <cell r="E1257" t="str">
            <v>ОАО «УралСиб»</v>
          </cell>
          <cell r="F1257" t="str">
            <v>банк</v>
          </cell>
          <cell r="G1257" t="str">
            <v>0001</v>
          </cell>
          <cell r="H1257" t="str">
            <v>0146389</v>
          </cell>
          <cell r="I1257">
            <v>37986</v>
          </cell>
          <cell r="J1257">
            <v>1000000</v>
          </cell>
          <cell r="K1257" t="str">
            <v>Рубли РФ</v>
          </cell>
          <cell r="L1257" t="str">
            <v>по предъявлении</v>
          </cell>
          <cell r="M1257">
            <v>37986</v>
          </cell>
          <cell r="N1257">
            <v>0</v>
          </cell>
          <cell r="P1257">
            <v>1000000</v>
          </cell>
          <cell r="Q1257">
            <v>1</v>
          </cell>
          <cell r="R1257">
            <v>1000000</v>
          </cell>
          <cell r="S1257">
            <v>38007</v>
          </cell>
          <cell r="T1257" t="str">
            <v>21/01-04</v>
          </cell>
          <cell r="U1257" t="str">
            <v>ООО "Проф-Трейд"</v>
          </cell>
          <cell r="V1257">
            <v>1</v>
          </cell>
          <cell r="W1257">
            <v>1000000</v>
          </cell>
          <cell r="X1257">
            <v>38007</v>
          </cell>
          <cell r="Y1257" t="str">
            <v>21/01-предурал</v>
          </cell>
          <cell r="Z1257" t="str">
            <v>ОАО «УралСиб»</v>
          </cell>
          <cell r="AA1257">
            <v>0</v>
          </cell>
          <cell r="AB1257">
            <v>0</v>
          </cell>
          <cell r="AC1257">
            <v>0</v>
          </cell>
          <cell r="AD1257" t="str">
            <v>предъявлен</v>
          </cell>
          <cell r="AF1257" t="str">
            <v/>
          </cell>
          <cell r="AG1257" t="str">
            <v/>
          </cell>
          <cell r="AI1257" t="str">
            <v/>
          </cell>
        </row>
        <row r="1258">
          <cell r="A1258">
            <v>1254</v>
          </cell>
          <cell r="B1258" t="str">
            <v>диск</v>
          </cell>
          <cell r="C1258" t="str">
            <v>51401</v>
          </cell>
          <cell r="D1258" t="str">
            <v>51401`810`1`0400`0000005</v>
          </cell>
          <cell r="E1258" t="str">
            <v>ОАО «УралСиб»</v>
          </cell>
          <cell r="F1258" t="str">
            <v>банк</v>
          </cell>
          <cell r="G1258" t="str">
            <v>0001</v>
          </cell>
          <cell r="H1258" t="str">
            <v>0146388</v>
          </cell>
          <cell r="I1258">
            <v>37986</v>
          </cell>
          <cell r="J1258">
            <v>1000000</v>
          </cell>
          <cell r="K1258" t="str">
            <v>Рубли РФ</v>
          </cell>
          <cell r="L1258" t="str">
            <v>по предъявлении</v>
          </cell>
          <cell r="M1258">
            <v>37986</v>
          </cell>
          <cell r="N1258">
            <v>0</v>
          </cell>
          <cell r="P1258">
            <v>1000000</v>
          </cell>
          <cell r="Q1258">
            <v>1</v>
          </cell>
          <cell r="R1258">
            <v>1000000</v>
          </cell>
          <cell r="S1258">
            <v>38007</v>
          </cell>
          <cell r="T1258" t="str">
            <v>21/01-04</v>
          </cell>
          <cell r="U1258" t="str">
            <v>ООО "Проф-Трейд"</v>
          </cell>
          <cell r="V1258">
            <v>1</v>
          </cell>
          <cell r="W1258">
            <v>1000000</v>
          </cell>
          <cell r="X1258">
            <v>38007</v>
          </cell>
          <cell r="Y1258" t="str">
            <v>21/01-предурал</v>
          </cell>
          <cell r="Z1258" t="str">
            <v>ОАО «УралСиб»</v>
          </cell>
          <cell r="AA1258">
            <v>0</v>
          </cell>
          <cell r="AB1258">
            <v>0</v>
          </cell>
          <cell r="AC1258">
            <v>0</v>
          </cell>
          <cell r="AD1258" t="str">
            <v>предъявлен</v>
          </cell>
          <cell r="AF1258" t="str">
            <v/>
          </cell>
          <cell r="AG1258" t="str">
            <v/>
          </cell>
          <cell r="AI1258" t="str">
            <v/>
          </cell>
        </row>
        <row r="1259">
          <cell r="A1259">
            <v>1255</v>
          </cell>
          <cell r="B1259" t="str">
            <v>диск</v>
          </cell>
          <cell r="C1259" t="str">
            <v>51401</v>
          </cell>
          <cell r="D1259" t="str">
            <v>51401`810`1`0400`0000005</v>
          </cell>
          <cell r="E1259" t="str">
            <v>ОАО «УралСиб»</v>
          </cell>
          <cell r="F1259" t="str">
            <v>банк</v>
          </cell>
          <cell r="G1259" t="str">
            <v>0001</v>
          </cell>
          <cell r="H1259" t="str">
            <v>0146387</v>
          </cell>
          <cell r="I1259">
            <v>37986</v>
          </cell>
          <cell r="J1259">
            <v>1000000</v>
          </cell>
          <cell r="K1259" t="str">
            <v>Рубли РФ</v>
          </cell>
          <cell r="L1259" t="str">
            <v>по предъявлении</v>
          </cell>
          <cell r="M1259">
            <v>37986</v>
          </cell>
          <cell r="N1259">
            <v>0</v>
          </cell>
          <cell r="P1259">
            <v>1000000</v>
          </cell>
          <cell r="Q1259">
            <v>1</v>
          </cell>
          <cell r="R1259">
            <v>1000000</v>
          </cell>
          <cell r="S1259">
            <v>38007</v>
          </cell>
          <cell r="T1259" t="str">
            <v>21/01-04</v>
          </cell>
          <cell r="U1259" t="str">
            <v>ООО "Проф-Трейд"</v>
          </cell>
          <cell r="V1259">
            <v>1</v>
          </cell>
          <cell r="W1259">
            <v>1000000</v>
          </cell>
          <cell r="X1259">
            <v>38007</v>
          </cell>
          <cell r="Y1259" t="str">
            <v>21/01-предурал</v>
          </cell>
          <cell r="Z1259" t="str">
            <v>ОАО «УралСиб»</v>
          </cell>
          <cell r="AA1259">
            <v>0</v>
          </cell>
          <cell r="AB1259">
            <v>0</v>
          </cell>
          <cell r="AC1259">
            <v>0</v>
          </cell>
          <cell r="AD1259" t="str">
            <v>предъявлен</v>
          </cell>
          <cell r="AF1259" t="str">
            <v/>
          </cell>
          <cell r="AG1259" t="str">
            <v/>
          </cell>
          <cell r="AI1259" t="str">
            <v/>
          </cell>
        </row>
        <row r="1260">
          <cell r="A1260">
            <v>1256</v>
          </cell>
          <cell r="B1260" t="str">
            <v>диск</v>
          </cell>
          <cell r="C1260" t="str">
            <v>51401</v>
          </cell>
          <cell r="D1260" t="str">
            <v>51401`810`1`0400`0000005</v>
          </cell>
          <cell r="E1260" t="str">
            <v>ОАО «УралСиб»</v>
          </cell>
          <cell r="F1260" t="str">
            <v>банк</v>
          </cell>
          <cell r="G1260" t="str">
            <v>0001</v>
          </cell>
          <cell r="H1260" t="str">
            <v>0146386</v>
          </cell>
          <cell r="I1260">
            <v>37986</v>
          </cell>
          <cell r="J1260">
            <v>1000000</v>
          </cell>
          <cell r="K1260" t="str">
            <v>Рубли РФ</v>
          </cell>
          <cell r="L1260" t="str">
            <v>по предъявлении</v>
          </cell>
          <cell r="M1260">
            <v>37986</v>
          </cell>
          <cell r="N1260">
            <v>0</v>
          </cell>
          <cell r="P1260">
            <v>1000000</v>
          </cell>
          <cell r="Q1260">
            <v>1</v>
          </cell>
          <cell r="R1260">
            <v>1000000</v>
          </cell>
          <cell r="S1260">
            <v>38007</v>
          </cell>
          <cell r="T1260" t="str">
            <v>21/01-04</v>
          </cell>
          <cell r="U1260" t="str">
            <v>ООО "Проф-Трейд"</v>
          </cell>
          <cell r="V1260">
            <v>1</v>
          </cell>
          <cell r="W1260">
            <v>1000000</v>
          </cell>
          <cell r="X1260">
            <v>38007</v>
          </cell>
          <cell r="Y1260" t="str">
            <v>21/01-предурал</v>
          </cell>
          <cell r="Z1260" t="str">
            <v>ОАО «УралСиб»</v>
          </cell>
          <cell r="AA1260">
            <v>0</v>
          </cell>
          <cell r="AB1260">
            <v>0</v>
          </cell>
          <cell r="AC1260">
            <v>0</v>
          </cell>
          <cell r="AD1260" t="str">
            <v>предъявлен</v>
          </cell>
          <cell r="AF1260" t="str">
            <v/>
          </cell>
          <cell r="AG1260" t="str">
            <v/>
          </cell>
          <cell r="AI1260" t="str">
            <v/>
          </cell>
        </row>
        <row r="1261">
          <cell r="A1261">
            <v>1257</v>
          </cell>
          <cell r="B1261" t="str">
            <v>диск</v>
          </cell>
          <cell r="C1261" t="str">
            <v>51401</v>
          </cell>
          <cell r="D1261" t="str">
            <v>51401`810`1`0400`0000005</v>
          </cell>
          <cell r="E1261" t="str">
            <v>ОАО «УралСиб»</v>
          </cell>
          <cell r="F1261" t="str">
            <v>банк</v>
          </cell>
          <cell r="G1261" t="str">
            <v>0001</v>
          </cell>
          <cell r="H1261" t="str">
            <v>0146385</v>
          </cell>
          <cell r="I1261">
            <v>37986</v>
          </cell>
          <cell r="J1261">
            <v>1000000</v>
          </cell>
          <cell r="K1261" t="str">
            <v>Рубли РФ</v>
          </cell>
          <cell r="L1261" t="str">
            <v>по предъявлении</v>
          </cell>
          <cell r="M1261">
            <v>37986</v>
          </cell>
          <cell r="N1261">
            <v>0</v>
          </cell>
          <cell r="P1261">
            <v>1000000</v>
          </cell>
          <cell r="Q1261">
            <v>1</v>
          </cell>
          <cell r="R1261">
            <v>1000000</v>
          </cell>
          <cell r="S1261">
            <v>38007</v>
          </cell>
          <cell r="T1261" t="str">
            <v>21/01-04</v>
          </cell>
          <cell r="U1261" t="str">
            <v>ООО "Проф-Трейд"</v>
          </cell>
          <cell r="V1261">
            <v>1</v>
          </cell>
          <cell r="W1261">
            <v>1000000</v>
          </cell>
          <cell r="X1261">
            <v>38007</v>
          </cell>
          <cell r="Y1261" t="str">
            <v>21/01-предурал</v>
          </cell>
          <cell r="Z1261" t="str">
            <v>ОАО «УралСиб»</v>
          </cell>
          <cell r="AA1261">
            <v>0</v>
          </cell>
          <cell r="AB1261">
            <v>0</v>
          </cell>
          <cell r="AC1261">
            <v>0</v>
          </cell>
          <cell r="AD1261" t="str">
            <v>предъявлен</v>
          </cell>
          <cell r="AF1261" t="str">
            <v/>
          </cell>
          <cell r="AG1261" t="str">
            <v/>
          </cell>
          <cell r="AI1261" t="str">
            <v/>
          </cell>
        </row>
        <row r="1262">
          <cell r="A1262">
            <v>1258</v>
          </cell>
          <cell r="B1262" t="str">
            <v>диск</v>
          </cell>
          <cell r="C1262" t="str">
            <v>51503</v>
          </cell>
          <cell r="D1262" t="str">
            <v>51503`810`0`0400`0000155</v>
          </cell>
          <cell r="E1262" t="str">
            <v>ЗАО «Компания «Уфаойл»</v>
          </cell>
          <cell r="F1262" t="str">
            <v>прочие</v>
          </cell>
          <cell r="G1262" t="str">
            <v>---</v>
          </cell>
          <cell r="H1262" t="str">
            <v>0000104</v>
          </cell>
          <cell r="I1262">
            <v>37991</v>
          </cell>
          <cell r="J1262">
            <v>1614081.33</v>
          </cell>
          <cell r="K1262" t="str">
            <v>Рубли РФ</v>
          </cell>
          <cell r="L1262" t="str">
            <v>по предъявлении, но не ранее 17.02.2004г.</v>
          </cell>
          <cell r="M1262">
            <v>38034</v>
          </cell>
          <cell r="N1262">
            <v>0.21582727475891111</v>
          </cell>
          <cell r="P1262">
            <v>1574058.95</v>
          </cell>
          <cell r="Q1262">
            <v>0.97520423583612104</v>
          </cell>
          <cell r="R1262">
            <v>1574058.95</v>
          </cell>
          <cell r="S1262">
            <v>37991</v>
          </cell>
          <cell r="T1262" t="str">
            <v>05/01-04</v>
          </cell>
          <cell r="U1262" t="str">
            <v>ЗАО «Компания «Уфаойл»</v>
          </cell>
          <cell r="V1262">
            <v>0.97578699999999996</v>
          </cell>
          <cell r="W1262">
            <v>1575000</v>
          </cell>
          <cell r="X1262">
            <v>38016</v>
          </cell>
          <cell r="Y1262" t="str">
            <v>30/01-15</v>
          </cell>
          <cell r="Z1262" t="str">
            <v>ООО "Эффект"</v>
          </cell>
          <cell r="AA1262">
            <v>941.05000000004657</v>
          </cell>
          <cell r="AB1262">
            <v>0.21641858236099029</v>
          </cell>
          <cell r="AC1262">
            <v>8.7285993958489804E-3</v>
          </cell>
          <cell r="AD1262" t="str">
            <v>продан</v>
          </cell>
          <cell r="AF1262" t="str">
            <v/>
          </cell>
          <cell r="AG1262" t="str">
            <v/>
          </cell>
          <cell r="AI1262" t="str">
            <v/>
          </cell>
        </row>
        <row r="1263">
          <cell r="A1263">
            <v>1259</v>
          </cell>
          <cell r="B1263" t="str">
            <v>диск</v>
          </cell>
          <cell r="C1263" t="str">
            <v>51403</v>
          </cell>
          <cell r="D1263" t="str">
            <v>51403`810`8`0400`0000002</v>
          </cell>
          <cell r="E1263" t="str">
            <v>АКБ «Башкомснаббанк»</v>
          </cell>
          <cell r="F1263" t="str">
            <v>банк</v>
          </cell>
          <cell r="G1263">
            <v>2001</v>
          </cell>
          <cell r="H1263" t="str">
            <v>000822</v>
          </cell>
          <cell r="I1263">
            <v>38007</v>
          </cell>
          <cell r="J1263">
            <v>3050000</v>
          </cell>
          <cell r="K1263" t="str">
            <v>Рубли РФ</v>
          </cell>
          <cell r="L1263">
            <v>38068</v>
          </cell>
          <cell r="M1263">
            <v>38068</v>
          </cell>
          <cell r="N1263">
            <v>0.10094368600496056</v>
          </cell>
          <cell r="P1263">
            <v>2999400</v>
          </cell>
          <cell r="Q1263">
            <v>0.98340983606557375</v>
          </cell>
          <cell r="R1263">
            <v>2999400</v>
          </cell>
          <cell r="S1263">
            <v>38007</v>
          </cell>
          <cell r="T1263" t="str">
            <v>21/01-11</v>
          </cell>
          <cell r="U1263" t="str">
            <v>ОАО АКБ «Башкомснаббанк»</v>
          </cell>
          <cell r="V1263">
            <v>0.98360700000000001</v>
          </cell>
          <cell r="W1263">
            <v>3000000</v>
          </cell>
          <cell r="X1263">
            <v>38007</v>
          </cell>
          <cell r="Y1263" t="str">
            <v>21/01-12</v>
          </cell>
          <cell r="Z1263" t="str">
            <v>ООО «Ларсен»</v>
          </cell>
          <cell r="AA1263">
            <v>600</v>
          </cell>
          <cell r="AB1263">
            <v>0.10122024404880976</v>
          </cell>
          <cell r="AC1263">
            <v>7.3014602920584121E-2</v>
          </cell>
          <cell r="AD1263" t="str">
            <v>продан</v>
          </cell>
          <cell r="AF1263" t="str">
            <v/>
          </cell>
          <cell r="AG1263" t="str">
            <v/>
          </cell>
          <cell r="AI1263" t="str">
            <v/>
          </cell>
        </row>
        <row r="1264">
          <cell r="A1264">
            <v>1260</v>
          </cell>
          <cell r="B1264" t="str">
            <v>диск</v>
          </cell>
          <cell r="C1264" t="str">
            <v>51403</v>
          </cell>
          <cell r="D1264" t="str">
            <v>51403`810`8`0400`0000002</v>
          </cell>
          <cell r="E1264" t="str">
            <v>АКБ «Башкомснаббанк»</v>
          </cell>
          <cell r="F1264" t="str">
            <v>банк</v>
          </cell>
          <cell r="G1264" t="str">
            <v>2001</v>
          </cell>
          <cell r="H1264" t="str">
            <v>000823</v>
          </cell>
          <cell r="I1264">
            <v>38007</v>
          </cell>
          <cell r="J1264">
            <v>2948333.33</v>
          </cell>
          <cell r="K1264" t="str">
            <v>Рубли РФ</v>
          </cell>
          <cell r="L1264">
            <v>38068</v>
          </cell>
          <cell r="M1264">
            <v>38068</v>
          </cell>
          <cell r="N1264">
            <v>0.10094367912587619</v>
          </cell>
          <cell r="P1264">
            <v>2899420</v>
          </cell>
          <cell r="Q1264">
            <v>0.98340983717739949</v>
          </cell>
          <cell r="R1264">
            <v>2899420</v>
          </cell>
          <cell r="S1264">
            <v>38007</v>
          </cell>
          <cell r="T1264" t="str">
            <v>21/01-11</v>
          </cell>
          <cell r="U1264" t="str">
            <v>ОАО АКБ «Башкомснаббанк»</v>
          </cell>
          <cell r="V1264">
            <v>0.98360700000000001</v>
          </cell>
          <cell r="W1264">
            <v>2900000</v>
          </cell>
          <cell r="X1264">
            <v>38007</v>
          </cell>
          <cell r="Y1264" t="str">
            <v>21/01-12</v>
          </cell>
          <cell r="Z1264" t="str">
            <v>ООО «Ларсен»</v>
          </cell>
          <cell r="AA1264">
            <v>580</v>
          </cell>
          <cell r="AB1264">
            <v>0.10122023715087861</v>
          </cell>
          <cell r="AC1264">
            <v>7.3014602920584121E-2</v>
          </cell>
          <cell r="AD1264" t="str">
            <v>продан</v>
          </cell>
          <cell r="AF1264" t="str">
            <v/>
          </cell>
          <cell r="AG1264" t="str">
            <v/>
          </cell>
          <cell r="AI1264" t="str">
            <v/>
          </cell>
        </row>
        <row r="1265">
          <cell r="A1265">
            <v>1261</v>
          </cell>
          <cell r="B1265" t="str">
            <v>диск</v>
          </cell>
          <cell r="C1265" t="str">
            <v>51404</v>
          </cell>
          <cell r="D1265" t="str">
            <v>51404`810`8`0400`0000001</v>
          </cell>
          <cell r="E1265" t="str">
            <v>АКБ «Башкомснаббанк»</v>
          </cell>
          <cell r="F1265" t="str">
            <v>банк</v>
          </cell>
          <cell r="G1265">
            <v>2001</v>
          </cell>
          <cell r="H1265" t="str">
            <v>000829</v>
          </cell>
          <cell r="I1265">
            <v>38009</v>
          </cell>
          <cell r="J1265">
            <v>15961661</v>
          </cell>
          <cell r="K1265" t="str">
            <v>Рубли РФ</v>
          </cell>
          <cell r="L1265" t="str">
            <v>по предъявлении, но не ранее 23.04.2004</v>
          </cell>
          <cell r="M1265">
            <v>38100</v>
          </cell>
          <cell r="N1265">
            <v>0.11987871243700052</v>
          </cell>
          <cell r="P1265">
            <v>15498450</v>
          </cell>
          <cell r="Q1265">
            <v>0.97097977459864604</v>
          </cell>
          <cell r="R1265">
            <v>15498450</v>
          </cell>
          <cell r="S1265">
            <v>38009</v>
          </cell>
          <cell r="T1265" t="str">
            <v>04/332-В</v>
          </cell>
          <cell r="U1265" t="str">
            <v>ОАО АКБ «Башкомснаббанк»</v>
          </cell>
          <cell r="V1265">
            <v>0.971028</v>
          </cell>
          <cell r="W1265">
            <v>15499225</v>
          </cell>
          <cell r="X1265">
            <v>38009</v>
          </cell>
          <cell r="Y1265" t="str">
            <v>04/332</v>
          </cell>
          <cell r="Z1265" t="str">
            <v>ООО «Гранд- Ойл»</v>
          </cell>
          <cell r="AA1265">
            <v>775</v>
          </cell>
          <cell r="AB1265">
            <v>0.12020714726559506</v>
          </cell>
          <cell r="AC1265">
            <v>1.8251825182518253E-2</v>
          </cell>
          <cell r="AD1265" t="str">
            <v>продан</v>
          </cell>
          <cell r="AF1265" t="str">
            <v/>
          </cell>
          <cell r="AG1265" t="str">
            <v/>
          </cell>
          <cell r="AI1265" t="str">
            <v/>
          </cell>
        </row>
        <row r="1266">
          <cell r="A1266">
            <v>1262</v>
          </cell>
          <cell r="B1266" t="str">
            <v>диск</v>
          </cell>
          <cell r="C1266" t="str">
            <v>51401</v>
          </cell>
          <cell r="D1266" t="str">
            <v>51401`810`2`0400`0000002</v>
          </cell>
          <cell r="E1266" t="str">
            <v>Сбербанк РФ</v>
          </cell>
          <cell r="F1266" t="str">
            <v>банк</v>
          </cell>
          <cell r="G1266" t="str">
            <v>ВН</v>
          </cell>
          <cell r="H1266" t="str">
            <v>1042899</v>
          </cell>
          <cell r="I1266">
            <v>38013</v>
          </cell>
          <cell r="J1266">
            <v>267400</v>
          </cell>
          <cell r="K1266" t="str">
            <v>Рубли РФ</v>
          </cell>
          <cell r="L1266" t="str">
            <v>по предъявлении</v>
          </cell>
          <cell r="M1266">
            <v>38013</v>
          </cell>
          <cell r="N1266">
            <v>0</v>
          </cell>
          <cell r="P1266">
            <v>267400</v>
          </cell>
          <cell r="Q1266">
            <v>1</v>
          </cell>
          <cell r="R1266">
            <v>267400</v>
          </cell>
          <cell r="S1266">
            <v>38013</v>
          </cell>
          <cell r="T1266" t="str">
            <v>27/01-02</v>
          </cell>
          <cell r="U1266" t="str">
            <v>Сбербанк РФ</v>
          </cell>
          <cell r="V1266">
            <v>1.000748</v>
          </cell>
          <cell r="W1266">
            <v>267600</v>
          </cell>
          <cell r="X1266">
            <v>38013</v>
          </cell>
          <cell r="Y1266" t="str">
            <v>27/01-10</v>
          </cell>
          <cell r="Z1266" t="str">
            <v>ООО Фирма "Башкирские инвестиции"</v>
          </cell>
          <cell r="AA1266">
            <v>200</v>
          </cell>
          <cell r="AB1266">
            <v>0</v>
          </cell>
          <cell r="AC1266">
            <v>0.27299925205684367</v>
          </cell>
          <cell r="AD1266" t="str">
            <v>продан</v>
          </cell>
          <cell r="AF1266" t="str">
            <v/>
          </cell>
          <cell r="AG1266" t="str">
            <v/>
          </cell>
          <cell r="AI1266" t="str">
            <v/>
          </cell>
        </row>
        <row r="1267">
          <cell r="A1267">
            <v>1263</v>
          </cell>
          <cell r="B1267" t="str">
            <v>диск</v>
          </cell>
          <cell r="C1267" t="str">
            <v>51401</v>
          </cell>
          <cell r="D1267" t="str">
            <v>51401`810`2`0400`0000008</v>
          </cell>
          <cell r="E1267" t="str">
            <v>ОАО «УралСиб»</v>
          </cell>
          <cell r="F1267" t="str">
            <v>банк</v>
          </cell>
          <cell r="G1267">
            <v>1200</v>
          </cell>
          <cell r="H1267" t="str">
            <v>0117478</v>
          </cell>
          <cell r="I1267">
            <v>38013</v>
          </cell>
          <cell r="J1267">
            <v>5000000</v>
          </cell>
          <cell r="K1267" t="str">
            <v>Рубли РФ</v>
          </cell>
          <cell r="L1267" t="str">
            <v>по предъявлении, но не ранее 28.10.2004г.</v>
          </cell>
          <cell r="M1267">
            <v>38288</v>
          </cell>
          <cell r="N1267">
            <v>9.0999764877751715E-2</v>
          </cell>
          <cell r="P1267">
            <v>4680280</v>
          </cell>
          <cell r="Q1267">
            <v>0.936056</v>
          </cell>
          <cell r="R1267">
            <v>4680280</v>
          </cell>
          <cell r="S1267">
            <v>38014</v>
          </cell>
          <cell r="T1267" t="str">
            <v>28/01-03</v>
          </cell>
          <cell r="U1267" t="str">
            <v>ОАО ИФ «ОЛМА»</v>
          </cell>
          <cell r="V1267">
            <v>1</v>
          </cell>
          <cell r="W1267">
            <v>5000000</v>
          </cell>
          <cell r="X1267">
            <v>38288</v>
          </cell>
          <cell r="Y1267" t="str">
            <v>28/10-акт Уралсиб</v>
          </cell>
          <cell r="Z1267" t="str">
            <v>ОАО "УралСиб"</v>
          </cell>
          <cell r="AA1267">
            <v>319720</v>
          </cell>
          <cell r="AB1267">
            <v>9.1249079302074321E-2</v>
          </cell>
          <cell r="AC1267">
            <v>9.0999764877751715E-2</v>
          </cell>
          <cell r="AD1267" t="str">
            <v>предъявлен</v>
          </cell>
          <cell r="AF1267" t="str">
            <v/>
          </cell>
          <cell r="AG1267" t="str">
            <v>51410`810`_`0400`0001263</v>
          </cell>
          <cell r="AI1267" t="str">
            <v/>
          </cell>
        </row>
        <row r="1268">
          <cell r="A1268">
            <v>1264</v>
          </cell>
          <cell r="B1268" t="str">
            <v>диск</v>
          </cell>
          <cell r="C1268" t="str">
            <v>51401</v>
          </cell>
          <cell r="D1268" t="str">
            <v>51401`810`2`0400`0000008</v>
          </cell>
          <cell r="E1268" t="str">
            <v>ОАО «УралСиб»</v>
          </cell>
          <cell r="F1268" t="str">
            <v>банк</v>
          </cell>
          <cell r="G1268" t="str">
            <v>1200</v>
          </cell>
          <cell r="H1268" t="str">
            <v>0117479</v>
          </cell>
          <cell r="I1268">
            <v>38013</v>
          </cell>
          <cell r="J1268">
            <v>5000000</v>
          </cell>
          <cell r="K1268" t="str">
            <v>Рубли РФ</v>
          </cell>
          <cell r="L1268" t="str">
            <v>по предъявлении, но не ранее 28.10.2004г.</v>
          </cell>
          <cell r="M1268">
            <v>38288</v>
          </cell>
          <cell r="N1268">
            <v>9.0999764877751715E-2</v>
          </cell>
          <cell r="P1268">
            <v>4680280</v>
          </cell>
          <cell r="Q1268">
            <v>0.936056</v>
          </cell>
          <cell r="R1268">
            <v>4680280</v>
          </cell>
          <cell r="S1268">
            <v>38014</v>
          </cell>
          <cell r="T1268" t="str">
            <v>28/01-03</v>
          </cell>
          <cell r="U1268" t="str">
            <v>ОАО ИФ «ОЛМА»</v>
          </cell>
          <cell r="V1268">
            <v>1</v>
          </cell>
          <cell r="W1268">
            <v>5000000</v>
          </cell>
          <cell r="X1268">
            <v>38288</v>
          </cell>
          <cell r="Y1268" t="str">
            <v>28/10-акт Уралсиб</v>
          </cell>
          <cell r="Z1268" t="str">
            <v>ОАО "УралСиб"</v>
          </cell>
          <cell r="AA1268">
            <v>319720</v>
          </cell>
          <cell r="AB1268">
            <v>9.1249079302074321E-2</v>
          </cell>
          <cell r="AC1268">
            <v>9.0999764877751715E-2</v>
          </cell>
          <cell r="AD1268" t="str">
            <v>предъявлен</v>
          </cell>
          <cell r="AF1268" t="str">
            <v/>
          </cell>
          <cell r="AG1268" t="str">
            <v>51410`810`_`0400`0001264</v>
          </cell>
          <cell r="AI1268" t="str">
            <v/>
          </cell>
        </row>
        <row r="1269">
          <cell r="A1269">
            <v>1265</v>
          </cell>
          <cell r="B1269" t="str">
            <v>диск</v>
          </cell>
          <cell r="C1269" t="str">
            <v>51503</v>
          </cell>
          <cell r="D1269" t="str">
            <v>51503`810`4`0400`0000027</v>
          </cell>
          <cell r="E1269" t="str">
            <v>ООО "Фирма "БИС"</v>
          </cell>
          <cell r="F1269" t="str">
            <v>прочие</v>
          </cell>
          <cell r="G1269" t="str">
            <v>---</v>
          </cell>
          <cell r="H1269" t="str">
            <v>0000101</v>
          </cell>
          <cell r="I1269">
            <v>38015</v>
          </cell>
          <cell r="J1269">
            <v>1461661.2</v>
          </cell>
          <cell r="K1269" t="str">
            <v>Рубли РФ</v>
          </cell>
          <cell r="L1269" t="str">
            <v>по предъявлении, но не ранее 31.03.2004г.</v>
          </cell>
          <cell r="M1269">
            <v>38077</v>
          </cell>
          <cell r="N1269">
            <v>0.2592896082949307</v>
          </cell>
          <cell r="P1269">
            <v>1400000</v>
          </cell>
          <cell r="Q1269">
            <v>0.95781430060536599</v>
          </cell>
          <cell r="R1269">
            <v>1400000</v>
          </cell>
          <cell r="S1269">
            <v>38015</v>
          </cell>
          <cell r="T1269" t="str">
            <v>29/01-05</v>
          </cell>
          <cell r="U1269" t="str">
            <v>ООО "Фирма "БИС"</v>
          </cell>
          <cell r="V1269">
            <v>0.97006199999999998</v>
          </cell>
          <cell r="W1269">
            <v>1417901.64</v>
          </cell>
          <cell r="X1269">
            <v>38033</v>
          </cell>
          <cell r="Y1269" t="str">
            <v>16/02-03</v>
          </cell>
          <cell r="Z1269" t="str">
            <v>ООО "Фирма "БИС"</v>
          </cell>
          <cell r="AA1269">
            <v>17901.639999999898</v>
          </cell>
          <cell r="AB1269">
            <v>0.25999999078340996</v>
          </cell>
          <cell r="AC1269">
            <v>0.2592896269841255</v>
          </cell>
          <cell r="AD1269" t="str">
            <v>продан</v>
          </cell>
          <cell r="AF1269" t="str">
            <v/>
          </cell>
          <cell r="AG1269" t="str">
            <v/>
          </cell>
          <cell r="AI1269" t="str">
            <v/>
          </cell>
        </row>
        <row r="1270">
          <cell r="A1270">
            <v>1266</v>
          </cell>
          <cell r="B1270" t="str">
            <v>диск</v>
          </cell>
          <cell r="C1270" t="str">
            <v>51403</v>
          </cell>
          <cell r="D1270" t="str">
            <v>51403`810`8`0400`0000002</v>
          </cell>
          <cell r="E1270" t="str">
            <v>АКБ «Башкомснаббанк»</v>
          </cell>
          <cell r="F1270" t="str">
            <v>банк</v>
          </cell>
          <cell r="G1270">
            <v>2001</v>
          </cell>
          <cell r="H1270" t="str">
            <v>000830</v>
          </cell>
          <cell r="I1270">
            <v>38015</v>
          </cell>
          <cell r="J1270">
            <v>4167214</v>
          </cell>
          <cell r="K1270" t="str">
            <v>Рубли РФ</v>
          </cell>
          <cell r="L1270" t="str">
            <v>по предъявлении, но не ранее 29.03.2004г.</v>
          </cell>
          <cell r="M1270">
            <v>38075</v>
          </cell>
          <cell r="N1270">
            <v>0.10096494908737845</v>
          </cell>
          <cell r="P1270">
            <v>4099180</v>
          </cell>
          <cell r="Q1270">
            <v>0.98367398458538491</v>
          </cell>
          <cell r="R1270">
            <v>4099180</v>
          </cell>
          <cell r="S1270">
            <v>38015</v>
          </cell>
          <cell r="T1270" t="str">
            <v>04/334- В</v>
          </cell>
          <cell r="U1270" t="str">
            <v>ОАО АКБ «Башкомснаббанк»</v>
          </cell>
          <cell r="V1270">
            <v>0.98387100000000005</v>
          </cell>
          <cell r="W1270">
            <v>4100000</v>
          </cell>
          <cell r="X1270">
            <v>38015</v>
          </cell>
          <cell r="Y1270" t="str">
            <v>04 334</v>
          </cell>
          <cell r="Z1270" t="str">
            <v>ООО «Ларсен»</v>
          </cell>
          <cell r="AA1270">
            <v>820</v>
          </cell>
          <cell r="AB1270">
            <v>0.10124156538624798</v>
          </cell>
          <cell r="AC1270">
            <v>7.3014602920584121E-2</v>
          </cell>
          <cell r="AD1270" t="str">
            <v>продан</v>
          </cell>
          <cell r="AF1270" t="str">
            <v/>
          </cell>
          <cell r="AG1270" t="str">
            <v/>
          </cell>
          <cell r="AI1270" t="str">
            <v/>
          </cell>
        </row>
        <row r="1271">
          <cell r="A1271">
            <v>1267</v>
          </cell>
          <cell r="B1271" t="str">
            <v>диск</v>
          </cell>
          <cell r="C1271" t="str">
            <v>51501</v>
          </cell>
          <cell r="D1271" t="str">
            <v>51501`810`8`0400`0000027</v>
          </cell>
          <cell r="E1271" t="str">
            <v>МУП «Уфимское предприятие тепловых сетей»</v>
          </cell>
          <cell r="F1271" t="str">
            <v>прочие</v>
          </cell>
          <cell r="G1271" t="str">
            <v>---</v>
          </cell>
          <cell r="H1271" t="str">
            <v>4785268</v>
          </cell>
          <cell r="I1271">
            <v>38016</v>
          </cell>
          <cell r="J1271">
            <v>30000000</v>
          </cell>
          <cell r="K1271" t="str">
            <v>Рубли РФ</v>
          </cell>
          <cell r="L1271" t="str">
            <v>по предъявлении</v>
          </cell>
          <cell r="M1271">
            <v>38016</v>
          </cell>
          <cell r="N1271">
            <v>0</v>
          </cell>
          <cell r="P1271">
            <v>30000000</v>
          </cell>
          <cell r="Q1271">
            <v>1</v>
          </cell>
          <cell r="R1271">
            <v>30000000</v>
          </cell>
          <cell r="S1271">
            <v>38016</v>
          </cell>
          <cell r="T1271" t="str">
            <v>30/01-08</v>
          </cell>
          <cell r="U1271" t="str">
            <v>МУП Уфимское предприятие тепловых сетей</v>
          </cell>
          <cell r="V1271">
            <v>1</v>
          </cell>
          <cell r="W1271">
            <v>30000000</v>
          </cell>
          <cell r="X1271">
            <v>38016</v>
          </cell>
          <cell r="Y1271" t="str">
            <v>30/01-10</v>
          </cell>
          <cell r="Z1271" t="str">
            <v>ООО "Проф-Трейд"</v>
          </cell>
          <cell r="AA1271">
            <v>0</v>
          </cell>
          <cell r="AB1271">
            <v>0</v>
          </cell>
          <cell r="AC1271">
            <v>0</v>
          </cell>
          <cell r="AD1271" t="str">
            <v>обменен</v>
          </cell>
          <cell r="AF1271" t="str">
            <v/>
          </cell>
          <cell r="AG1271" t="str">
            <v/>
          </cell>
          <cell r="AI1271" t="str">
            <v/>
          </cell>
        </row>
        <row r="1272">
          <cell r="A1272">
            <v>1268</v>
          </cell>
          <cell r="B1272" t="str">
            <v>диск</v>
          </cell>
          <cell r="C1272" t="str">
            <v>51501</v>
          </cell>
          <cell r="D1272" t="str">
            <v>51501`810`2`0400`0000041</v>
          </cell>
          <cell r="E1272" t="str">
            <v>ООО "Проф-Трейд"</v>
          </cell>
          <cell r="F1272" t="str">
            <v>прочие</v>
          </cell>
          <cell r="G1272" t="str">
            <v>---</v>
          </cell>
          <cell r="H1272" t="str">
            <v>0000101</v>
          </cell>
          <cell r="I1272">
            <v>38016</v>
          </cell>
          <cell r="J1272">
            <v>1011475</v>
          </cell>
          <cell r="K1272" t="str">
            <v>Рубли РФ</v>
          </cell>
          <cell r="L1272" t="str">
            <v>по предъявлении, но не ранее 27.02.2004г.</v>
          </cell>
          <cell r="M1272">
            <v>38044</v>
          </cell>
          <cell r="N1272">
            <v>0.14958482142857146</v>
          </cell>
          <cell r="P1272">
            <v>1000000</v>
          </cell>
          <cell r="Q1272">
            <v>0.9886551817889716</v>
          </cell>
          <cell r="R1272">
            <v>1000000</v>
          </cell>
          <cell r="S1272">
            <v>38016</v>
          </cell>
          <cell r="T1272" t="str">
            <v>30/01-10</v>
          </cell>
          <cell r="U1272" t="str">
            <v>ООО "Проф-Трейд"</v>
          </cell>
          <cell r="V1272">
            <v>0.98865499999999995</v>
          </cell>
          <cell r="W1272">
            <v>1000000</v>
          </cell>
          <cell r="X1272">
            <v>38077</v>
          </cell>
          <cell r="Y1272" t="str">
            <v>16/04-05</v>
          </cell>
          <cell r="Z1272" t="str">
            <v>ООО "Проф-Трейд"</v>
          </cell>
          <cell r="AA1272">
            <v>0</v>
          </cell>
          <cell r="AB1272">
            <v>0.14999464285714287</v>
          </cell>
          <cell r="AC1272">
            <v>0</v>
          </cell>
          <cell r="AD1272" t="str">
            <v>продан</v>
          </cell>
          <cell r="AF1272" t="str">
            <v/>
          </cell>
          <cell r="AG1272" t="str">
            <v/>
          </cell>
          <cell r="AI1272" t="str">
            <v/>
          </cell>
        </row>
        <row r="1273">
          <cell r="A1273">
            <v>1269</v>
          </cell>
          <cell r="B1273" t="str">
            <v>диск</v>
          </cell>
          <cell r="C1273" t="str">
            <v>51501</v>
          </cell>
          <cell r="D1273" t="str">
            <v>51501`810`2`0400`0000041</v>
          </cell>
          <cell r="E1273" t="str">
            <v>ООО "Проф-Трейд"</v>
          </cell>
          <cell r="F1273" t="str">
            <v>прочие</v>
          </cell>
          <cell r="G1273" t="str">
            <v>---</v>
          </cell>
          <cell r="H1273" t="str">
            <v>0000102</v>
          </cell>
          <cell r="I1273">
            <v>38016</v>
          </cell>
          <cell r="J1273">
            <v>1011475</v>
          </cell>
          <cell r="K1273" t="str">
            <v>Рубли РФ</v>
          </cell>
          <cell r="L1273" t="str">
            <v>по предъявлении, но не ранее 27.02.2004г.</v>
          </cell>
          <cell r="M1273">
            <v>38044</v>
          </cell>
          <cell r="N1273">
            <v>0.14958482142857146</v>
          </cell>
          <cell r="P1273">
            <v>1000000</v>
          </cell>
          <cell r="Q1273">
            <v>0.9886551817889716</v>
          </cell>
          <cell r="R1273">
            <v>1000000</v>
          </cell>
          <cell r="S1273">
            <v>38016</v>
          </cell>
          <cell r="T1273" t="str">
            <v>30/01-10</v>
          </cell>
          <cell r="U1273" t="str">
            <v>ООО "Проф-Трейд"</v>
          </cell>
          <cell r="V1273">
            <v>0.98865499999999995</v>
          </cell>
          <cell r="W1273">
            <v>1000000</v>
          </cell>
          <cell r="X1273">
            <v>38077</v>
          </cell>
          <cell r="Y1273" t="str">
            <v>16/04-05</v>
          </cell>
          <cell r="Z1273" t="str">
            <v>ООО "Проф-Трейд"</v>
          </cell>
          <cell r="AA1273">
            <v>0</v>
          </cell>
          <cell r="AB1273">
            <v>0.14999464285714287</v>
          </cell>
          <cell r="AC1273">
            <v>0</v>
          </cell>
          <cell r="AD1273" t="str">
            <v>продан</v>
          </cell>
          <cell r="AF1273" t="str">
            <v/>
          </cell>
          <cell r="AG1273" t="str">
            <v/>
          </cell>
          <cell r="AI1273" t="str">
            <v/>
          </cell>
        </row>
        <row r="1274">
          <cell r="A1274">
            <v>1270</v>
          </cell>
          <cell r="B1274" t="str">
            <v>диск</v>
          </cell>
          <cell r="C1274" t="str">
            <v>51501</v>
          </cell>
          <cell r="D1274" t="str">
            <v>51501`810`2`0400`0000041</v>
          </cell>
          <cell r="E1274" t="str">
            <v>ООО "Проф-Трейд"</v>
          </cell>
          <cell r="F1274" t="str">
            <v>прочие</v>
          </cell>
          <cell r="G1274" t="str">
            <v>---</v>
          </cell>
          <cell r="H1274" t="str">
            <v>0000103</v>
          </cell>
          <cell r="I1274">
            <v>38016</v>
          </cell>
          <cell r="J1274">
            <v>1011475</v>
          </cell>
          <cell r="K1274" t="str">
            <v>Рубли РФ</v>
          </cell>
          <cell r="L1274" t="str">
            <v>по предъявлении, но не ранее 27.02.2004г.</v>
          </cell>
          <cell r="M1274">
            <v>38044</v>
          </cell>
          <cell r="N1274">
            <v>0.14958482142857146</v>
          </cell>
          <cell r="P1274">
            <v>1000000</v>
          </cell>
          <cell r="Q1274">
            <v>0.9886551817889716</v>
          </cell>
          <cell r="R1274">
            <v>1000000</v>
          </cell>
          <cell r="S1274">
            <v>38016</v>
          </cell>
          <cell r="T1274" t="str">
            <v>30/01-10</v>
          </cell>
          <cell r="U1274" t="str">
            <v>ООО "Проф-Трейд"</v>
          </cell>
          <cell r="V1274">
            <v>0.98865499999999995</v>
          </cell>
          <cell r="W1274">
            <v>1000000</v>
          </cell>
          <cell r="X1274">
            <v>38077</v>
          </cell>
          <cell r="Y1274" t="str">
            <v>16/04-05</v>
          </cell>
          <cell r="Z1274" t="str">
            <v>ООО "Проф-Трейд"</v>
          </cell>
          <cell r="AA1274">
            <v>0</v>
          </cell>
          <cell r="AB1274">
            <v>0.14999464285714287</v>
          </cell>
          <cell r="AC1274">
            <v>0</v>
          </cell>
          <cell r="AD1274" t="str">
            <v>продан</v>
          </cell>
          <cell r="AF1274" t="str">
            <v/>
          </cell>
          <cell r="AG1274" t="str">
            <v/>
          </cell>
          <cell r="AI1274" t="str">
            <v/>
          </cell>
        </row>
        <row r="1275">
          <cell r="A1275">
            <v>1271</v>
          </cell>
          <cell r="B1275" t="str">
            <v>диск</v>
          </cell>
          <cell r="C1275" t="str">
            <v>51501</v>
          </cell>
          <cell r="D1275" t="str">
            <v>51501`810`2`0400`0000041</v>
          </cell>
          <cell r="E1275" t="str">
            <v>ООО "Проф-Трейд"</v>
          </cell>
          <cell r="F1275" t="str">
            <v>прочие</v>
          </cell>
          <cell r="G1275" t="str">
            <v>---</v>
          </cell>
          <cell r="H1275" t="str">
            <v>0000104</v>
          </cell>
          <cell r="I1275">
            <v>38016</v>
          </cell>
          <cell r="J1275">
            <v>1011475</v>
          </cell>
          <cell r="K1275" t="str">
            <v>Рубли РФ</v>
          </cell>
          <cell r="L1275" t="str">
            <v>по предъявлении, но не ранее 27.02.2004г.</v>
          </cell>
          <cell r="M1275">
            <v>38044</v>
          </cell>
          <cell r="N1275">
            <v>0.14958482142857146</v>
          </cell>
          <cell r="P1275">
            <v>1000000</v>
          </cell>
          <cell r="Q1275">
            <v>0.9886551817889716</v>
          </cell>
          <cell r="R1275">
            <v>1000000</v>
          </cell>
          <cell r="S1275">
            <v>38016</v>
          </cell>
          <cell r="T1275" t="str">
            <v>30/01-10</v>
          </cell>
          <cell r="U1275" t="str">
            <v>ООО "Проф-Трейд"</v>
          </cell>
          <cell r="V1275">
            <v>0.98865499999999995</v>
          </cell>
          <cell r="W1275">
            <v>1000000</v>
          </cell>
          <cell r="X1275">
            <v>38077</v>
          </cell>
          <cell r="Y1275" t="str">
            <v>16/04-05</v>
          </cell>
          <cell r="Z1275" t="str">
            <v>ООО "Проф-Трейд"</v>
          </cell>
          <cell r="AA1275">
            <v>0</v>
          </cell>
          <cell r="AB1275">
            <v>0.14999464285714287</v>
          </cell>
          <cell r="AC1275">
            <v>0</v>
          </cell>
          <cell r="AD1275" t="str">
            <v>продан</v>
          </cell>
          <cell r="AF1275" t="str">
            <v/>
          </cell>
          <cell r="AG1275" t="str">
            <v/>
          </cell>
          <cell r="AI1275" t="str">
            <v/>
          </cell>
        </row>
        <row r="1276">
          <cell r="A1276">
            <v>1272</v>
          </cell>
          <cell r="B1276" t="str">
            <v>диск</v>
          </cell>
          <cell r="C1276" t="str">
            <v>51501</v>
          </cell>
          <cell r="D1276" t="str">
            <v>51501`810`2`0400`0000041</v>
          </cell>
          <cell r="E1276" t="str">
            <v>ООО "Проф-Трейд"</v>
          </cell>
          <cell r="F1276" t="str">
            <v>прочие</v>
          </cell>
          <cell r="G1276" t="str">
            <v>---</v>
          </cell>
          <cell r="H1276" t="str">
            <v>0000105</v>
          </cell>
          <cell r="I1276">
            <v>38016</v>
          </cell>
          <cell r="J1276">
            <v>1011475</v>
          </cell>
          <cell r="K1276" t="str">
            <v>Рубли РФ</v>
          </cell>
          <cell r="L1276" t="str">
            <v>по предъявлении, но не ранее 27.02.2004г.</v>
          </cell>
          <cell r="M1276">
            <v>38044</v>
          </cell>
          <cell r="N1276">
            <v>0.14958482142857146</v>
          </cell>
          <cell r="P1276">
            <v>1000000</v>
          </cell>
          <cell r="Q1276">
            <v>0.9886551817889716</v>
          </cell>
          <cell r="R1276">
            <v>1000000</v>
          </cell>
          <cell r="S1276">
            <v>38016</v>
          </cell>
          <cell r="T1276" t="str">
            <v>30/01-10</v>
          </cell>
          <cell r="U1276" t="str">
            <v>ООО "Проф-Трейд"</v>
          </cell>
          <cell r="V1276">
            <v>0.98865499999999995</v>
          </cell>
          <cell r="W1276">
            <v>1000000</v>
          </cell>
          <cell r="X1276">
            <v>38077</v>
          </cell>
          <cell r="Y1276" t="str">
            <v>16/04-05</v>
          </cell>
          <cell r="Z1276" t="str">
            <v>ООО "Проф-Трейд"</v>
          </cell>
          <cell r="AA1276">
            <v>0</v>
          </cell>
          <cell r="AB1276">
            <v>0.14999464285714287</v>
          </cell>
          <cell r="AC1276">
            <v>0</v>
          </cell>
          <cell r="AD1276" t="str">
            <v>продан</v>
          </cell>
          <cell r="AF1276" t="str">
            <v/>
          </cell>
          <cell r="AG1276" t="str">
            <v/>
          </cell>
          <cell r="AI1276" t="str">
            <v/>
          </cell>
        </row>
        <row r="1277">
          <cell r="A1277">
            <v>1273</v>
          </cell>
          <cell r="B1277" t="str">
            <v>диск</v>
          </cell>
          <cell r="C1277" t="str">
            <v>51501</v>
          </cell>
          <cell r="D1277" t="str">
            <v>51501`810`2`0400`0000041</v>
          </cell>
          <cell r="E1277" t="str">
            <v>ООО "Проф-Трейд"</v>
          </cell>
          <cell r="F1277" t="str">
            <v>прочие</v>
          </cell>
          <cell r="G1277" t="str">
            <v>---</v>
          </cell>
          <cell r="H1277" t="str">
            <v>0000106</v>
          </cell>
          <cell r="I1277">
            <v>38016</v>
          </cell>
          <cell r="J1277">
            <v>1011475</v>
          </cell>
          <cell r="K1277" t="str">
            <v>Рубли РФ</v>
          </cell>
          <cell r="L1277" t="str">
            <v>по предъявлении, но не ранее 27.02.2004г.</v>
          </cell>
          <cell r="M1277">
            <v>38044</v>
          </cell>
          <cell r="N1277">
            <v>0.14958482142857146</v>
          </cell>
          <cell r="P1277">
            <v>1000000</v>
          </cell>
          <cell r="Q1277">
            <v>0.9886551817889716</v>
          </cell>
          <cell r="R1277">
            <v>1000000</v>
          </cell>
          <cell r="S1277">
            <v>38016</v>
          </cell>
          <cell r="T1277" t="str">
            <v>30/01-10</v>
          </cell>
          <cell r="U1277" t="str">
            <v>ООО "Проф-Трейд"</v>
          </cell>
          <cell r="V1277">
            <v>0.98865499999999995</v>
          </cell>
          <cell r="W1277">
            <v>1000000</v>
          </cell>
          <cell r="X1277">
            <v>38077</v>
          </cell>
          <cell r="Y1277" t="str">
            <v>16/04-05</v>
          </cell>
          <cell r="Z1277" t="str">
            <v>ООО "Проф-Трейд"</v>
          </cell>
          <cell r="AA1277">
            <v>0</v>
          </cell>
          <cell r="AB1277">
            <v>0.14999464285714287</v>
          </cell>
          <cell r="AC1277">
            <v>0</v>
          </cell>
          <cell r="AD1277" t="str">
            <v>продан</v>
          </cell>
          <cell r="AF1277" t="str">
            <v/>
          </cell>
          <cell r="AG1277" t="str">
            <v/>
          </cell>
          <cell r="AI1277" t="str">
            <v/>
          </cell>
        </row>
        <row r="1278">
          <cell r="A1278">
            <v>1274</v>
          </cell>
          <cell r="B1278" t="str">
            <v>диск</v>
          </cell>
          <cell r="C1278" t="str">
            <v>51501</v>
          </cell>
          <cell r="D1278" t="str">
            <v>51501`810`2`0400`0000041</v>
          </cell>
          <cell r="E1278" t="str">
            <v>ООО "Проф-Трейд"</v>
          </cell>
          <cell r="F1278" t="str">
            <v>прочие</v>
          </cell>
          <cell r="G1278" t="str">
            <v>---</v>
          </cell>
          <cell r="H1278" t="str">
            <v>0000107</v>
          </cell>
          <cell r="I1278">
            <v>38016</v>
          </cell>
          <cell r="J1278">
            <v>1011475</v>
          </cell>
          <cell r="K1278" t="str">
            <v>Рубли РФ</v>
          </cell>
          <cell r="L1278" t="str">
            <v>по предъявлении, но не ранее 27.02.2004г.</v>
          </cell>
          <cell r="M1278">
            <v>38044</v>
          </cell>
          <cell r="N1278">
            <v>0.14958482142857146</v>
          </cell>
          <cell r="P1278">
            <v>1000000</v>
          </cell>
          <cell r="Q1278">
            <v>0.9886551817889716</v>
          </cell>
          <cell r="R1278">
            <v>1000000</v>
          </cell>
          <cell r="S1278">
            <v>38016</v>
          </cell>
          <cell r="T1278" t="str">
            <v>30/01-10</v>
          </cell>
          <cell r="U1278" t="str">
            <v>ООО "Проф-Трейд"</v>
          </cell>
          <cell r="V1278">
            <v>0.98865499999999995</v>
          </cell>
          <cell r="W1278">
            <v>1000000</v>
          </cell>
          <cell r="X1278">
            <v>38077</v>
          </cell>
          <cell r="Y1278" t="str">
            <v>16/04-05</v>
          </cell>
          <cell r="Z1278" t="str">
            <v>ООО "Проф-Трейд"</v>
          </cell>
          <cell r="AA1278">
            <v>0</v>
          </cell>
          <cell r="AB1278">
            <v>0.14999464285714287</v>
          </cell>
          <cell r="AC1278">
            <v>0</v>
          </cell>
          <cell r="AD1278" t="str">
            <v>продан</v>
          </cell>
          <cell r="AF1278" t="str">
            <v/>
          </cell>
          <cell r="AG1278" t="str">
            <v/>
          </cell>
          <cell r="AI1278" t="str">
            <v/>
          </cell>
        </row>
        <row r="1279">
          <cell r="A1279">
            <v>1275</v>
          </cell>
          <cell r="B1279" t="str">
            <v>диск</v>
          </cell>
          <cell r="C1279" t="str">
            <v>51501</v>
          </cell>
          <cell r="D1279" t="str">
            <v>51501`810`2`0400`0000041</v>
          </cell>
          <cell r="E1279" t="str">
            <v>ООО "Проф-Трейд"</v>
          </cell>
          <cell r="F1279" t="str">
            <v>прочие</v>
          </cell>
          <cell r="G1279" t="str">
            <v>---</v>
          </cell>
          <cell r="H1279" t="str">
            <v>0000108</v>
          </cell>
          <cell r="I1279">
            <v>38016</v>
          </cell>
          <cell r="J1279">
            <v>1011475</v>
          </cell>
          <cell r="K1279" t="str">
            <v>Рубли РФ</v>
          </cell>
          <cell r="L1279" t="str">
            <v>по предъявлении, но не ранее 27.02.2004г.</v>
          </cell>
          <cell r="M1279">
            <v>38044</v>
          </cell>
          <cell r="N1279">
            <v>0.14958482142857146</v>
          </cell>
          <cell r="P1279">
            <v>1000000</v>
          </cell>
          <cell r="Q1279">
            <v>0.9886551817889716</v>
          </cell>
          <cell r="R1279">
            <v>1000000</v>
          </cell>
          <cell r="S1279">
            <v>38016</v>
          </cell>
          <cell r="T1279" t="str">
            <v>30/01-10</v>
          </cell>
          <cell r="U1279" t="str">
            <v>ООО "Проф-Трейд"</v>
          </cell>
          <cell r="V1279">
            <v>0.98865499999999995</v>
          </cell>
          <cell r="W1279">
            <v>1000000</v>
          </cell>
          <cell r="X1279">
            <v>38077</v>
          </cell>
          <cell r="Y1279" t="str">
            <v>16/04-05</v>
          </cell>
          <cell r="Z1279" t="str">
            <v>ООО "Проф-Трейд"</v>
          </cell>
          <cell r="AA1279">
            <v>0</v>
          </cell>
          <cell r="AB1279">
            <v>0.14999464285714287</v>
          </cell>
          <cell r="AC1279">
            <v>0</v>
          </cell>
          <cell r="AD1279" t="str">
            <v>продан</v>
          </cell>
          <cell r="AF1279" t="str">
            <v/>
          </cell>
          <cell r="AG1279" t="str">
            <v/>
          </cell>
          <cell r="AI1279" t="str">
            <v/>
          </cell>
        </row>
        <row r="1280">
          <cell r="A1280">
            <v>1276</v>
          </cell>
          <cell r="B1280" t="str">
            <v>диск</v>
          </cell>
          <cell r="C1280" t="str">
            <v>51501</v>
          </cell>
          <cell r="D1280" t="str">
            <v>51501`810`2`0400`0000041</v>
          </cell>
          <cell r="E1280" t="str">
            <v>ООО "Проф-Трейд"</v>
          </cell>
          <cell r="F1280" t="str">
            <v>прочие</v>
          </cell>
          <cell r="G1280" t="str">
            <v>---</v>
          </cell>
          <cell r="H1280" t="str">
            <v>0000109</v>
          </cell>
          <cell r="I1280">
            <v>38016</v>
          </cell>
          <cell r="J1280">
            <v>1011475</v>
          </cell>
          <cell r="K1280" t="str">
            <v>Рубли РФ</v>
          </cell>
          <cell r="L1280" t="str">
            <v>по предъявлении, но не ранее 27.02.2004г.</v>
          </cell>
          <cell r="M1280">
            <v>38044</v>
          </cell>
          <cell r="N1280">
            <v>0.14958482142857146</v>
          </cell>
          <cell r="P1280">
            <v>1000000</v>
          </cell>
          <cell r="Q1280">
            <v>0.9886551817889716</v>
          </cell>
          <cell r="R1280">
            <v>1000000</v>
          </cell>
          <cell r="S1280">
            <v>38016</v>
          </cell>
          <cell r="T1280" t="str">
            <v>30/01-10</v>
          </cell>
          <cell r="U1280" t="str">
            <v>ООО "Проф-Трейд"</v>
          </cell>
          <cell r="V1280">
            <v>0.98865499999999995</v>
          </cell>
          <cell r="W1280">
            <v>1000000</v>
          </cell>
          <cell r="X1280">
            <v>38077</v>
          </cell>
          <cell r="Y1280" t="str">
            <v>16/04-05</v>
          </cell>
          <cell r="Z1280" t="str">
            <v>ООО "Проф-Трейд"</v>
          </cell>
          <cell r="AA1280">
            <v>0</v>
          </cell>
          <cell r="AB1280">
            <v>0.14999464285714287</v>
          </cell>
          <cell r="AC1280">
            <v>0</v>
          </cell>
          <cell r="AD1280" t="str">
            <v>продан</v>
          </cell>
          <cell r="AF1280" t="str">
            <v/>
          </cell>
          <cell r="AG1280" t="str">
            <v/>
          </cell>
          <cell r="AI1280" t="str">
            <v/>
          </cell>
        </row>
        <row r="1281">
          <cell r="A1281">
            <v>1277</v>
          </cell>
          <cell r="B1281" t="str">
            <v>диск</v>
          </cell>
          <cell r="C1281" t="str">
            <v>51501</v>
          </cell>
          <cell r="D1281" t="str">
            <v>51501`810`2`0400`0000041</v>
          </cell>
          <cell r="E1281" t="str">
            <v>ООО "Проф-Трейд"</v>
          </cell>
          <cell r="F1281" t="str">
            <v>прочие</v>
          </cell>
          <cell r="G1281" t="str">
            <v>---</v>
          </cell>
          <cell r="H1281" t="str">
            <v>0000110</v>
          </cell>
          <cell r="I1281">
            <v>38016</v>
          </cell>
          <cell r="J1281">
            <v>1011475</v>
          </cell>
          <cell r="K1281" t="str">
            <v>Рубли РФ</v>
          </cell>
          <cell r="L1281" t="str">
            <v>по предъявлении, но не ранее 27.02.2004г.</v>
          </cell>
          <cell r="M1281">
            <v>38044</v>
          </cell>
          <cell r="N1281">
            <v>0.14958482142857146</v>
          </cell>
          <cell r="P1281">
            <v>1000000</v>
          </cell>
          <cell r="Q1281">
            <v>0.9886551817889716</v>
          </cell>
          <cell r="R1281">
            <v>1000000</v>
          </cell>
          <cell r="S1281">
            <v>38016</v>
          </cell>
          <cell r="T1281" t="str">
            <v>30/01-10</v>
          </cell>
          <cell r="U1281" t="str">
            <v>ООО "Проф-Трейд"</v>
          </cell>
          <cell r="V1281">
            <v>0.98865499999999995</v>
          </cell>
          <cell r="W1281">
            <v>1000000</v>
          </cell>
          <cell r="X1281">
            <v>38077</v>
          </cell>
          <cell r="Y1281" t="str">
            <v>16/04-05</v>
          </cell>
          <cell r="Z1281" t="str">
            <v>ООО "Проф-Трейд"</v>
          </cell>
          <cell r="AA1281">
            <v>0</v>
          </cell>
          <cell r="AB1281">
            <v>0.14999464285714287</v>
          </cell>
          <cell r="AC1281">
            <v>0</v>
          </cell>
          <cell r="AD1281" t="str">
            <v>продан</v>
          </cell>
          <cell r="AF1281" t="str">
            <v/>
          </cell>
          <cell r="AG1281" t="str">
            <v/>
          </cell>
          <cell r="AI1281" t="str">
            <v/>
          </cell>
        </row>
        <row r="1282">
          <cell r="A1282">
            <v>1278</v>
          </cell>
          <cell r="B1282" t="str">
            <v>диск</v>
          </cell>
          <cell r="C1282" t="str">
            <v>51501</v>
          </cell>
          <cell r="D1282" t="str">
            <v>51501`810`2`0400`0000041</v>
          </cell>
          <cell r="E1282" t="str">
            <v>ООО "Проф-Трейд"</v>
          </cell>
          <cell r="F1282" t="str">
            <v>прочие</v>
          </cell>
          <cell r="G1282" t="str">
            <v>---</v>
          </cell>
          <cell r="H1282" t="str">
            <v>0000111</v>
          </cell>
          <cell r="I1282">
            <v>38016</v>
          </cell>
          <cell r="J1282">
            <v>505737.5</v>
          </cell>
          <cell r="K1282" t="str">
            <v>Рубли РФ</v>
          </cell>
          <cell r="L1282" t="str">
            <v>по предъявлении, но не ранее 27.02.2004г.</v>
          </cell>
          <cell r="M1282">
            <v>38044</v>
          </cell>
          <cell r="N1282">
            <v>0.14958482142857146</v>
          </cell>
          <cell r="P1282">
            <v>500000</v>
          </cell>
          <cell r="Q1282">
            <v>0.9886551817889716</v>
          </cell>
          <cell r="R1282">
            <v>500000</v>
          </cell>
          <cell r="S1282">
            <v>38016</v>
          </cell>
          <cell r="T1282" t="str">
            <v>30/01-10</v>
          </cell>
          <cell r="U1282" t="str">
            <v>ООО "Проф-Трейд"</v>
          </cell>
          <cell r="V1282">
            <v>0.98865499999999995</v>
          </cell>
          <cell r="W1282">
            <v>500000</v>
          </cell>
          <cell r="X1282">
            <v>38077</v>
          </cell>
          <cell r="Y1282" t="str">
            <v>16/04-05</v>
          </cell>
          <cell r="Z1282" t="str">
            <v>ООО "Проф-Трейд"</v>
          </cell>
          <cell r="AA1282">
            <v>0</v>
          </cell>
          <cell r="AB1282">
            <v>0.14999464285714287</v>
          </cell>
          <cell r="AC1282">
            <v>0</v>
          </cell>
          <cell r="AD1282" t="str">
            <v>продан</v>
          </cell>
          <cell r="AF1282" t="str">
            <v/>
          </cell>
          <cell r="AG1282" t="str">
            <v/>
          </cell>
          <cell r="AI1282" t="str">
            <v/>
          </cell>
        </row>
        <row r="1283">
          <cell r="A1283">
            <v>1279</v>
          </cell>
          <cell r="B1283" t="str">
            <v>диск</v>
          </cell>
          <cell r="C1283" t="str">
            <v>51501</v>
          </cell>
          <cell r="D1283" t="str">
            <v>51501`810`2`0400`0000041</v>
          </cell>
          <cell r="E1283" t="str">
            <v>ООО "Проф-Трейд"</v>
          </cell>
          <cell r="F1283" t="str">
            <v>прочие</v>
          </cell>
          <cell r="G1283" t="str">
            <v>---</v>
          </cell>
          <cell r="H1283" t="str">
            <v>0000112</v>
          </cell>
          <cell r="I1283">
            <v>38016</v>
          </cell>
          <cell r="J1283">
            <v>505737.5</v>
          </cell>
          <cell r="K1283" t="str">
            <v>Рубли РФ</v>
          </cell>
          <cell r="L1283" t="str">
            <v>по предъявлении, но не ранее 27.02.2004г.</v>
          </cell>
          <cell r="M1283">
            <v>38044</v>
          </cell>
          <cell r="N1283">
            <v>0.14958482142857146</v>
          </cell>
          <cell r="P1283">
            <v>500000</v>
          </cell>
          <cell r="Q1283">
            <v>0.9886551817889716</v>
          </cell>
          <cell r="R1283">
            <v>500000</v>
          </cell>
          <cell r="S1283">
            <v>38016</v>
          </cell>
          <cell r="T1283" t="str">
            <v>30/01-10</v>
          </cell>
          <cell r="U1283" t="str">
            <v>ООО "Проф-Трейд"</v>
          </cell>
          <cell r="V1283">
            <v>0.98865499999999995</v>
          </cell>
          <cell r="W1283">
            <v>500000</v>
          </cell>
          <cell r="X1283">
            <v>38077</v>
          </cell>
          <cell r="Y1283" t="str">
            <v>16/04-05</v>
          </cell>
          <cell r="Z1283" t="str">
            <v>ООО "Проф-Трейд"</v>
          </cell>
          <cell r="AA1283">
            <v>0</v>
          </cell>
          <cell r="AB1283">
            <v>0.14999464285714287</v>
          </cell>
          <cell r="AC1283">
            <v>0</v>
          </cell>
          <cell r="AD1283" t="str">
            <v>продан</v>
          </cell>
          <cell r="AF1283" t="str">
            <v/>
          </cell>
          <cell r="AG1283" t="str">
            <v/>
          </cell>
          <cell r="AI1283" t="str">
            <v/>
          </cell>
        </row>
        <row r="1284">
          <cell r="A1284">
            <v>1280</v>
          </cell>
          <cell r="B1284" t="str">
            <v>диск</v>
          </cell>
          <cell r="C1284" t="str">
            <v>51501</v>
          </cell>
          <cell r="D1284" t="str">
            <v>51501`810`2`0400`0000041</v>
          </cell>
          <cell r="E1284" t="str">
            <v>ООО "Проф-Трейд"</v>
          </cell>
          <cell r="F1284" t="str">
            <v>прочие</v>
          </cell>
          <cell r="G1284" t="str">
            <v>---</v>
          </cell>
          <cell r="H1284" t="str">
            <v>0000113</v>
          </cell>
          <cell r="I1284">
            <v>38016</v>
          </cell>
          <cell r="J1284">
            <v>505737.5</v>
          </cell>
          <cell r="K1284" t="str">
            <v>Рубли РФ</v>
          </cell>
          <cell r="L1284" t="str">
            <v>по предъявлении, но не ранее 27.02.2004г.</v>
          </cell>
          <cell r="M1284">
            <v>38044</v>
          </cell>
          <cell r="N1284">
            <v>0.14958482142857146</v>
          </cell>
          <cell r="P1284">
            <v>500000</v>
          </cell>
          <cell r="Q1284">
            <v>0.9886551817889716</v>
          </cell>
          <cell r="R1284">
            <v>500000</v>
          </cell>
          <cell r="S1284">
            <v>38016</v>
          </cell>
          <cell r="T1284" t="str">
            <v>30/01-10</v>
          </cell>
          <cell r="U1284" t="str">
            <v>ООО "Проф-Трейд"</v>
          </cell>
          <cell r="V1284">
            <v>0.98865499999999995</v>
          </cell>
          <cell r="W1284">
            <v>500000</v>
          </cell>
          <cell r="X1284">
            <v>38077</v>
          </cell>
          <cell r="Y1284" t="str">
            <v>16/04-05</v>
          </cell>
          <cell r="Z1284" t="str">
            <v>ООО "Проф-Трейд"</v>
          </cell>
          <cell r="AA1284">
            <v>0</v>
          </cell>
          <cell r="AB1284">
            <v>0.14999464285714287</v>
          </cell>
          <cell r="AC1284">
            <v>0</v>
          </cell>
          <cell r="AD1284" t="str">
            <v>продан</v>
          </cell>
          <cell r="AF1284" t="str">
            <v/>
          </cell>
          <cell r="AG1284" t="str">
            <v/>
          </cell>
          <cell r="AI1284" t="str">
            <v/>
          </cell>
        </row>
        <row r="1285">
          <cell r="A1285">
            <v>1281</v>
          </cell>
          <cell r="B1285" t="str">
            <v>диск</v>
          </cell>
          <cell r="C1285" t="str">
            <v>51501</v>
          </cell>
          <cell r="D1285" t="str">
            <v>51501`810`2`0400`0000041</v>
          </cell>
          <cell r="E1285" t="str">
            <v>ООО "Проф-Трейд"</v>
          </cell>
          <cell r="F1285" t="str">
            <v>прочие</v>
          </cell>
          <cell r="G1285" t="str">
            <v>---</v>
          </cell>
          <cell r="H1285" t="str">
            <v>0000114</v>
          </cell>
          <cell r="I1285">
            <v>38016</v>
          </cell>
          <cell r="J1285">
            <v>505737.5</v>
          </cell>
          <cell r="K1285" t="str">
            <v>Рубли РФ</v>
          </cell>
          <cell r="L1285" t="str">
            <v>по предъявлении, но не ранее 27.02.2004г.</v>
          </cell>
          <cell r="M1285">
            <v>38044</v>
          </cell>
          <cell r="N1285">
            <v>0.14958482142857146</v>
          </cell>
          <cell r="P1285">
            <v>500000</v>
          </cell>
          <cell r="Q1285">
            <v>0.9886551817889716</v>
          </cell>
          <cell r="R1285">
            <v>500000</v>
          </cell>
          <cell r="S1285">
            <v>38016</v>
          </cell>
          <cell r="T1285" t="str">
            <v>30/01-10</v>
          </cell>
          <cell r="U1285" t="str">
            <v>ООО "Проф-Трейд"</v>
          </cell>
          <cell r="V1285">
            <v>0.98865499999999995</v>
          </cell>
          <cell r="W1285">
            <v>500000</v>
          </cell>
          <cell r="X1285">
            <v>38077</v>
          </cell>
          <cell r="Y1285" t="str">
            <v>16/04-05</v>
          </cell>
          <cell r="Z1285" t="str">
            <v>ООО "Проф-Трейд"</v>
          </cell>
          <cell r="AA1285">
            <v>0</v>
          </cell>
          <cell r="AB1285">
            <v>0.14999464285714287</v>
          </cell>
          <cell r="AC1285">
            <v>0</v>
          </cell>
          <cell r="AD1285" t="str">
            <v>продан</v>
          </cell>
          <cell r="AF1285" t="str">
            <v/>
          </cell>
          <cell r="AG1285" t="str">
            <v/>
          </cell>
          <cell r="AI1285" t="str">
            <v/>
          </cell>
        </row>
        <row r="1286">
          <cell r="A1286">
            <v>1282</v>
          </cell>
          <cell r="B1286" t="str">
            <v>диск</v>
          </cell>
          <cell r="C1286" t="str">
            <v>51501</v>
          </cell>
          <cell r="D1286" t="str">
            <v>51501`810`2`0400`0000041</v>
          </cell>
          <cell r="E1286" t="str">
            <v>ООО "Проф-Трейд"</v>
          </cell>
          <cell r="F1286" t="str">
            <v>прочие</v>
          </cell>
          <cell r="G1286" t="str">
            <v>---</v>
          </cell>
          <cell r="H1286" t="str">
            <v>0000115</v>
          </cell>
          <cell r="I1286">
            <v>38016</v>
          </cell>
          <cell r="J1286">
            <v>505737.5</v>
          </cell>
          <cell r="K1286" t="str">
            <v>Рубли РФ</v>
          </cell>
          <cell r="L1286" t="str">
            <v>по предъявлении, но не ранее 27.02.2004г.</v>
          </cell>
          <cell r="M1286">
            <v>38044</v>
          </cell>
          <cell r="N1286">
            <v>0.14958482142857146</v>
          </cell>
          <cell r="P1286">
            <v>500000</v>
          </cell>
          <cell r="Q1286">
            <v>0.9886551817889716</v>
          </cell>
          <cell r="R1286">
            <v>500000</v>
          </cell>
          <cell r="S1286">
            <v>38016</v>
          </cell>
          <cell r="T1286" t="str">
            <v>30/01-10</v>
          </cell>
          <cell r="U1286" t="str">
            <v>ООО "Проф-Трейд"</v>
          </cell>
          <cell r="V1286">
            <v>0.98865499999999995</v>
          </cell>
          <cell r="W1286">
            <v>500000</v>
          </cell>
          <cell r="X1286">
            <v>38077</v>
          </cell>
          <cell r="Y1286" t="str">
            <v>16/04-05</v>
          </cell>
          <cell r="Z1286" t="str">
            <v>ООО "Проф-Трейд"</v>
          </cell>
          <cell r="AA1286">
            <v>0</v>
          </cell>
          <cell r="AB1286">
            <v>0.14999464285714287</v>
          </cell>
          <cell r="AC1286">
            <v>0</v>
          </cell>
          <cell r="AD1286" t="str">
            <v>продан</v>
          </cell>
          <cell r="AF1286" t="str">
            <v/>
          </cell>
          <cell r="AG1286" t="str">
            <v/>
          </cell>
          <cell r="AI1286" t="str">
            <v/>
          </cell>
        </row>
        <row r="1287">
          <cell r="A1287">
            <v>1283</v>
          </cell>
          <cell r="B1287" t="str">
            <v>диск</v>
          </cell>
          <cell r="C1287" t="str">
            <v>51501</v>
          </cell>
          <cell r="D1287" t="str">
            <v>51501`810`2`0400`0000041</v>
          </cell>
          <cell r="E1287" t="str">
            <v>ООО "Проф-Трейд"</v>
          </cell>
          <cell r="F1287" t="str">
            <v>прочие</v>
          </cell>
          <cell r="G1287" t="str">
            <v>---</v>
          </cell>
          <cell r="H1287" t="str">
            <v>0000116</v>
          </cell>
          <cell r="I1287">
            <v>38016</v>
          </cell>
          <cell r="J1287">
            <v>505737.5</v>
          </cell>
          <cell r="K1287" t="str">
            <v>Рубли РФ</v>
          </cell>
          <cell r="L1287" t="str">
            <v>по предъявлении, но не ранее 27.02.2004г.</v>
          </cell>
          <cell r="M1287">
            <v>38044</v>
          </cell>
          <cell r="N1287">
            <v>0.14958482142857146</v>
          </cell>
          <cell r="P1287">
            <v>500000</v>
          </cell>
          <cell r="Q1287">
            <v>0.9886551817889716</v>
          </cell>
          <cell r="R1287">
            <v>500000</v>
          </cell>
          <cell r="S1287">
            <v>38016</v>
          </cell>
          <cell r="T1287" t="str">
            <v>30/01-10</v>
          </cell>
          <cell r="U1287" t="str">
            <v>ООО "Проф-Трейд"</v>
          </cell>
          <cell r="V1287">
            <v>0.98865499999999995</v>
          </cell>
          <cell r="W1287">
            <v>500000</v>
          </cell>
          <cell r="X1287">
            <v>38077</v>
          </cell>
          <cell r="Y1287" t="str">
            <v>16/04-05</v>
          </cell>
          <cell r="Z1287" t="str">
            <v>ООО "Проф-Трейд"</v>
          </cell>
          <cell r="AA1287">
            <v>0</v>
          </cell>
          <cell r="AB1287">
            <v>0.14999464285714287</v>
          </cell>
          <cell r="AC1287">
            <v>0</v>
          </cell>
          <cell r="AD1287" t="str">
            <v>продан</v>
          </cell>
          <cell r="AF1287" t="str">
            <v/>
          </cell>
          <cell r="AG1287" t="str">
            <v/>
          </cell>
          <cell r="AI1287" t="str">
            <v/>
          </cell>
        </row>
        <row r="1288">
          <cell r="A1288">
            <v>1284</v>
          </cell>
          <cell r="B1288" t="str">
            <v>диск</v>
          </cell>
          <cell r="C1288" t="str">
            <v>51501</v>
          </cell>
          <cell r="D1288" t="str">
            <v>51501`810`2`0400`0000041</v>
          </cell>
          <cell r="E1288" t="str">
            <v>ООО "Проф-Трейд"</v>
          </cell>
          <cell r="F1288" t="str">
            <v>прочие</v>
          </cell>
          <cell r="G1288" t="str">
            <v>---</v>
          </cell>
          <cell r="H1288" t="str">
            <v>0000117</v>
          </cell>
          <cell r="I1288">
            <v>38016</v>
          </cell>
          <cell r="J1288">
            <v>505737.5</v>
          </cell>
          <cell r="K1288" t="str">
            <v>Рубли РФ</v>
          </cell>
          <cell r="L1288" t="str">
            <v>по предъявлении, но не ранее 27.02.2004г.</v>
          </cell>
          <cell r="M1288">
            <v>38044</v>
          </cell>
          <cell r="N1288">
            <v>0.14958482142857146</v>
          </cell>
          <cell r="P1288">
            <v>500000</v>
          </cell>
          <cell r="Q1288">
            <v>0.9886551817889716</v>
          </cell>
          <cell r="R1288">
            <v>500000</v>
          </cell>
          <cell r="S1288">
            <v>38016</v>
          </cell>
          <cell r="T1288" t="str">
            <v>30/01-10</v>
          </cell>
          <cell r="U1288" t="str">
            <v>ООО "Проф-Трейд"</v>
          </cell>
          <cell r="V1288">
            <v>0.98865499999999995</v>
          </cell>
          <cell r="W1288">
            <v>500000</v>
          </cell>
          <cell r="X1288">
            <v>38077</v>
          </cell>
          <cell r="Y1288" t="str">
            <v>16/04-05</v>
          </cell>
          <cell r="Z1288" t="str">
            <v>ООО "Проф-Трейд"</v>
          </cell>
          <cell r="AA1288">
            <v>0</v>
          </cell>
          <cell r="AB1288">
            <v>0.14999464285714287</v>
          </cell>
          <cell r="AC1288">
            <v>0</v>
          </cell>
          <cell r="AD1288" t="str">
            <v>продан</v>
          </cell>
          <cell r="AF1288" t="str">
            <v/>
          </cell>
          <cell r="AG1288" t="str">
            <v/>
          </cell>
          <cell r="AI1288" t="str">
            <v/>
          </cell>
        </row>
        <row r="1289">
          <cell r="A1289">
            <v>1285</v>
          </cell>
          <cell r="B1289" t="str">
            <v>диск</v>
          </cell>
          <cell r="C1289" t="str">
            <v>51501</v>
          </cell>
          <cell r="D1289" t="str">
            <v>51501`810`2`0400`0000041</v>
          </cell>
          <cell r="E1289" t="str">
            <v>ООО "Проф-Трейд"</v>
          </cell>
          <cell r="F1289" t="str">
            <v>прочие</v>
          </cell>
          <cell r="G1289" t="str">
            <v>---</v>
          </cell>
          <cell r="H1289" t="str">
            <v>0000118</v>
          </cell>
          <cell r="I1289">
            <v>38016</v>
          </cell>
          <cell r="J1289">
            <v>505737.5</v>
          </cell>
          <cell r="K1289" t="str">
            <v>Рубли РФ</v>
          </cell>
          <cell r="L1289" t="str">
            <v>по предъявлении, но не ранее 27.02.2004г.</v>
          </cell>
          <cell r="M1289">
            <v>38044</v>
          </cell>
          <cell r="N1289">
            <v>0.14958482142857146</v>
          </cell>
          <cell r="P1289">
            <v>500000</v>
          </cell>
          <cell r="Q1289">
            <v>0.9886551817889716</v>
          </cell>
          <cell r="R1289">
            <v>500000</v>
          </cell>
          <cell r="S1289">
            <v>38016</v>
          </cell>
          <cell r="T1289" t="str">
            <v>30/01-10</v>
          </cell>
          <cell r="U1289" t="str">
            <v>ООО "Проф-Трейд"</v>
          </cell>
          <cell r="V1289">
            <v>0.98865499999999995</v>
          </cell>
          <cell r="W1289">
            <v>500000</v>
          </cell>
          <cell r="X1289">
            <v>38077</v>
          </cell>
          <cell r="Y1289" t="str">
            <v>16/04-05</v>
          </cell>
          <cell r="Z1289" t="str">
            <v>ООО "Проф-Трейд"</v>
          </cell>
          <cell r="AA1289">
            <v>0</v>
          </cell>
          <cell r="AB1289">
            <v>0.14999464285714287</v>
          </cell>
          <cell r="AC1289">
            <v>0</v>
          </cell>
          <cell r="AD1289" t="str">
            <v>продан</v>
          </cell>
          <cell r="AF1289" t="str">
            <v/>
          </cell>
          <cell r="AG1289" t="str">
            <v/>
          </cell>
          <cell r="AI1289" t="str">
            <v/>
          </cell>
        </row>
        <row r="1290">
          <cell r="A1290">
            <v>1286</v>
          </cell>
          <cell r="B1290" t="str">
            <v>диск</v>
          </cell>
          <cell r="C1290" t="str">
            <v>51501</v>
          </cell>
          <cell r="D1290" t="str">
            <v>51501`810`2`0400`0000041</v>
          </cell>
          <cell r="E1290" t="str">
            <v>ООО "Проф-Трейд"</v>
          </cell>
          <cell r="F1290" t="str">
            <v>прочие</v>
          </cell>
          <cell r="G1290" t="str">
            <v>---</v>
          </cell>
          <cell r="H1290" t="str">
            <v>0000119</v>
          </cell>
          <cell r="I1290">
            <v>38016</v>
          </cell>
          <cell r="J1290">
            <v>505737.5</v>
          </cell>
          <cell r="K1290" t="str">
            <v>Рубли РФ</v>
          </cell>
          <cell r="L1290" t="str">
            <v>по предъявлении, но не ранее 27.02.2004г.</v>
          </cell>
          <cell r="M1290">
            <v>38044</v>
          </cell>
          <cell r="N1290">
            <v>0.14958482142857146</v>
          </cell>
          <cell r="P1290">
            <v>500000</v>
          </cell>
          <cell r="Q1290">
            <v>0.9886551817889716</v>
          </cell>
          <cell r="R1290">
            <v>500000</v>
          </cell>
          <cell r="S1290">
            <v>38016</v>
          </cell>
          <cell r="T1290" t="str">
            <v>30/01-10</v>
          </cell>
          <cell r="U1290" t="str">
            <v>ООО "Проф-Трейд"</v>
          </cell>
          <cell r="V1290">
            <v>0.98865499999999995</v>
          </cell>
          <cell r="W1290">
            <v>500000</v>
          </cell>
          <cell r="X1290">
            <v>38077</v>
          </cell>
          <cell r="Y1290" t="str">
            <v>16/04-05</v>
          </cell>
          <cell r="Z1290" t="str">
            <v>ООО "Проф-Трейд"</v>
          </cell>
          <cell r="AA1290">
            <v>0</v>
          </cell>
          <cell r="AB1290">
            <v>0.14999464285714287</v>
          </cell>
          <cell r="AC1290">
            <v>0</v>
          </cell>
          <cell r="AD1290" t="str">
            <v>продан</v>
          </cell>
          <cell r="AF1290" t="str">
            <v/>
          </cell>
          <cell r="AG1290" t="str">
            <v/>
          </cell>
          <cell r="AI1290" t="str">
            <v/>
          </cell>
        </row>
        <row r="1291">
          <cell r="A1291">
            <v>1287</v>
          </cell>
          <cell r="B1291" t="str">
            <v>диск</v>
          </cell>
          <cell r="C1291" t="str">
            <v>51501</v>
          </cell>
          <cell r="D1291" t="str">
            <v>51501`810`2`0400`0000041</v>
          </cell>
          <cell r="E1291" t="str">
            <v>ООО "Проф-Трейд"</v>
          </cell>
          <cell r="F1291" t="str">
            <v>прочие</v>
          </cell>
          <cell r="G1291" t="str">
            <v>---</v>
          </cell>
          <cell r="H1291" t="str">
            <v>0000120</v>
          </cell>
          <cell r="I1291">
            <v>38016</v>
          </cell>
          <cell r="J1291">
            <v>505737.5</v>
          </cell>
          <cell r="K1291" t="str">
            <v>Рубли РФ</v>
          </cell>
          <cell r="L1291" t="str">
            <v>по предъявлении, но не ранее 27.02.2004г.</v>
          </cell>
          <cell r="M1291">
            <v>38044</v>
          </cell>
          <cell r="N1291">
            <v>0.14958482142857146</v>
          </cell>
          <cell r="P1291">
            <v>500000</v>
          </cell>
          <cell r="Q1291">
            <v>0.9886551817889716</v>
          </cell>
          <cell r="R1291">
            <v>500000</v>
          </cell>
          <cell r="S1291">
            <v>38016</v>
          </cell>
          <cell r="T1291" t="str">
            <v>30/01-10</v>
          </cell>
          <cell r="U1291" t="str">
            <v>ООО "Проф-Трейд"</v>
          </cell>
          <cell r="V1291">
            <v>0.98865499999999995</v>
          </cell>
          <cell r="W1291">
            <v>500000</v>
          </cell>
          <cell r="X1291">
            <v>38077</v>
          </cell>
          <cell r="Y1291" t="str">
            <v>16/04-05</v>
          </cell>
          <cell r="Z1291" t="str">
            <v>ООО "Проф-Трейд"</v>
          </cell>
          <cell r="AA1291">
            <v>0</v>
          </cell>
          <cell r="AB1291">
            <v>0.14999464285714287</v>
          </cell>
          <cell r="AC1291">
            <v>0</v>
          </cell>
          <cell r="AD1291" t="str">
            <v>продан</v>
          </cell>
          <cell r="AF1291" t="str">
            <v/>
          </cell>
          <cell r="AG1291" t="str">
            <v/>
          </cell>
          <cell r="AI1291" t="str">
            <v/>
          </cell>
        </row>
        <row r="1292">
          <cell r="A1292">
            <v>1288</v>
          </cell>
          <cell r="B1292" t="str">
            <v>диск</v>
          </cell>
          <cell r="C1292" t="str">
            <v>51501</v>
          </cell>
          <cell r="D1292" t="str">
            <v>51501`810`2`0400`0000041</v>
          </cell>
          <cell r="E1292" t="str">
            <v>ООО "Проф-Трейд"</v>
          </cell>
          <cell r="F1292" t="str">
            <v>прочие</v>
          </cell>
          <cell r="G1292" t="str">
            <v>---</v>
          </cell>
          <cell r="H1292" t="str">
            <v>0000121</v>
          </cell>
          <cell r="I1292">
            <v>38016</v>
          </cell>
          <cell r="J1292">
            <v>505737.5</v>
          </cell>
          <cell r="K1292" t="str">
            <v>Рубли РФ</v>
          </cell>
          <cell r="L1292" t="str">
            <v>по предъявлении, но не ранее 27.02.2004г.</v>
          </cell>
          <cell r="M1292">
            <v>38044</v>
          </cell>
          <cell r="N1292">
            <v>0.14958482142857146</v>
          </cell>
          <cell r="P1292">
            <v>500000</v>
          </cell>
          <cell r="Q1292">
            <v>0.9886551817889716</v>
          </cell>
          <cell r="R1292">
            <v>500000</v>
          </cell>
          <cell r="S1292">
            <v>38016</v>
          </cell>
          <cell r="T1292" t="str">
            <v>30/01-10</v>
          </cell>
          <cell r="U1292" t="str">
            <v>ООО "Проф-Трейд"</v>
          </cell>
          <cell r="V1292">
            <v>0.98865499999999995</v>
          </cell>
          <cell r="W1292">
            <v>500000</v>
          </cell>
          <cell r="X1292">
            <v>38077</v>
          </cell>
          <cell r="Y1292" t="str">
            <v>16/04-05</v>
          </cell>
          <cell r="Z1292" t="str">
            <v>ООО "Проф-Трейд"</v>
          </cell>
          <cell r="AA1292">
            <v>0</v>
          </cell>
          <cell r="AB1292">
            <v>0.14999464285714287</v>
          </cell>
          <cell r="AC1292">
            <v>0</v>
          </cell>
          <cell r="AD1292" t="str">
            <v>продан</v>
          </cell>
          <cell r="AF1292" t="str">
            <v/>
          </cell>
          <cell r="AG1292" t="str">
            <v/>
          </cell>
          <cell r="AI1292" t="str">
            <v/>
          </cell>
        </row>
        <row r="1293">
          <cell r="A1293">
            <v>1289</v>
          </cell>
          <cell r="B1293" t="str">
            <v>диск</v>
          </cell>
          <cell r="C1293" t="str">
            <v>51501</v>
          </cell>
          <cell r="D1293" t="str">
            <v>51501`810`2`0400`0000041</v>
          </cell>
          <cell r="E1293" t="str">
            <v>ООО "Проф-Трейд"</v>
          </cell>
          <cell r="F1293" t="str">
            <v>прочие</v>
          </cell>
          <cell r="G1293" t="str">
            <v>---</v>
          </cell>
          <cell r="H1293" t="str">
            <v>0000122</v>
          </cell>
          <cell r="I1293">
            <v>38016</v>
          </cell>
          <cell r="J1293">
            <v>505737.5</v>
          </cell>
          <cell r="K1293" t="str">
            <v>Рубли РФ</v>
          </cell>
          <cell r="L1293" t="str">
            <v>по предъявлении, но не ранее 27.02.2004г.</v>
          </cell>
          <cell r="M1293">
            <v>38044</v>
          </cell>
          <cell r="N1293">
            <v>0.14958482142857146</v>
          </cell>
          <cell r="P1293">
            <v>500000</v>
          </cell>
          <cell r="Q1293">
            <v>0.9886551817889716</v>
          </cell>
          <cell r="R1293">
            <v>500000</v>
          </cell>
          <cell r="S1293">
            <v>38016</v>
          </cell>
          <cell r="T1293" t="str">
            <v>30/01-10</v>
          </cell>
          <cell r="U1293" t="str">
            <v>ООО "Проф-Трейд"</v>
          </cell>
          <cell r="V1293">
            <v>0.98865499999999995</v>
          </cell>
          <cell r="W1293">
            <v>500000</v>
          </cell>
          <cell r="X1293">
            <v>38077</v>
          </cell>
          <cell r="Y1293" t="str">
            <v>16/04-05</v>
          </cell>
          <cell r="Z1293" t="str">
            <v>ООО "Проф-Трейд"</v>
          </cell>
          <cell r="AA1293">
            <v>0</v>
          </cell>
          <cell r="AB1293">
            <v>0.14999464285714287</v>
          </cell>
          <cell r="AC1293">
            <v>0</v>
          </cell>
          <cell r="AD1293" t="str">
            <v>продан</v>
          </cell>
          <cell r="AF1293" t="str">
            <v/>
          </cell>
          <cell r="AG1293" t="str">
            <v/>
          </cell>
          <cell r="AI1293" t="str">
            <v/>
          </cell>
        </row>
        <row r="1294">
          <cell r="A1294">
            <v>1290</v>
          </cell>
          <cell r="B1294" t="str">
            <v>диск</v>
          </cell>
          <cell r="C1294" t="str">
            <v>51501</v>
          </cell>
          <cell r="D1294" t="str">
            <v>51501`810`2`0400`0000041</v>
          </cell>
          <cell r="E1294" t="str">
            <v>ООО "Проф-Трейд"</v>
          </cell>
          <cell r="F1294" t="str">
            <v>прочие</v>
          </cell>
          <cell r="G1294" t="str">
            <v>---</v>
          </cell>
          <cell r="H1294" t="str">
            <v>0000123</v>
          </cell>
          <cell r="I1294">
            <v>38016</v>
          </cell>
          <cell r="J1294">
            <v>505737.5</v>
          </cell>
          <cell r="K1294" t="str">
            <v>Рубли РФ</v>
          </cell>
          <cell r="L1294" t="str">
            <v>по предъявлении, но не ранее 27.02.2004г.</v>
          </cell>
          <cell r="M1294">
            <v>38044</v>
          </cell>
          <cell r="N1294">
            <v>0.14958482142857146</v>
          </cell>
          <cell r="P1294">
            <v>500000</v>
          </cell>
          <cell r="Q1294">
            <v>0.9886551817889716</v>
          </cell>
          <cell r="R1294">
            <v>500000</v>
          </cell>
          <cell r="S1294">
            <v>38016</v>
          </cell>
          <cell r="T1294" t="str">
            <v>30/01-10</v>
          </cell>
          <cell r="U1294" t="str">
            <v>ООО "Проф-Трейд"</v>
          </cell>
          <cell r="V1294">
            <v>0.98865499999999995</v>
          </cell>
          <cell r="W1294">
            <v>500000</v>
          </cell>
          <cell r="X1294">
            <v>38077</v>
          </cell>
          <cell r="Y1294" t="str">
            <v>16/04-05</v>
          </cell>
          <cell r="Z1294" t="str">
            <v>ООО "Проф-Трейд"</v>
          </cell>
          <cell r="AA1294">
            <v>0</v>
          </cell>
          <cell r="AB1294">
            <v>0.14999464285714287</v>
          </cell>
          <cell r="AC1294">
            <v>0</v>
          </cell>
          <cell r="AD1294" t="str">
            <v>продан</v>
          </cell>
          <cell r="AF1294" t="str">
            <v/>
          </cell>
          <cell r="AG1294" t="str">
            <v/>
          </cell>
          <cell r="AI1294" t="str">
            <v/>
          </cell>
        </row>
        <row r="1295">
          <cell r="A1295">
            <v>1291</v>
          </cell>
          <cell r="B1295" t="str">
            <v>диск</v>
          </cell>
          <cell r="C1295" t="str">
            <v>51501</v>
          </cell>
          <cell r="D1295" t="str">
            <v>51501`810`2`0400`0000041</v>
          </cell>
          <cell r="E1295" t="str">
            <v>ООО "Проф-Трейд"</v>
          </cell>
          <cell r="F1295" t="str">
            <v>прочие</v>
          </cell>
          <cell r="G1295" t="str">
            <v>---</v>
          </cell>
          <cell r="H1295" t="str">
            <v>0000124</v>
          </cell>
          <cell r="I1295">
            <v>38016</v>
          </cell>
          <cell r="J1295">
            <v>505737.5</v>
          </cell>
          <cell r="K1295" t="str">
            <v>Рубли РФ</v>
          </cell>
          <cell r="L1295" t="str">
            <v>по предъявлении, но не ранее 27.02.2004г.</v>
          </cell>
          <cell r="M1295">
            <v>38044</v>
          </cell>
          <cell r="N1295">
            <v>0.14958482142857146</v>
          </cell>
          <cell r="P1295">
            <v>500000</v>
          </cell>
          <cell r="Q1295">
            <v>0.9886551817889716</v>
          </cell>
          <cell r="R1295">
            <v>500000</v>
          </cell>
          <cell r="S1295">
            <v>38016</v>
          </cell>
          <cell r="T1295" t="str">
            <v>30/01-10</v>
          </cell>
          <cell r="U1295" t="str">
            <v>ООО "Проф-Трейд"</v>
          </cell>
          <cell r="V1295">
            <v>0.98865499999999995</v>
          </cell>
          <cell r="W1295">
            <v>500000</v>
          </cell>
          <cell r="X1295">
            <v>38077</v>
          </cell>
          <cell r="Y1295" t="str">
            <v>16/04-05</v>
          </cell>
          <cell r="Z1295" t="str">
            <v>ООО "Проф-Трейд"</v>
          </cell>
          <cell r="AA1295">
            <v>0</v>
          </cell>
          <cell r="AB1295">
            <v>0.14999464285714287</v>
          </cell>
          <cell r="AC1295">
            <v>0</v>
          </cell>
          <cell r="AD1295" t="str">
            <v>продан</v>
          </cell>
          <cell r="AF1295" t="str">
            <v/>
          </cell>
          <cell r="AG1295" t="str">
            <v/>
          </cell>
          <cell r="AI1295" t="str">
            <v/>
          </cell>
        </row>
        <row r="1296">
          <cell r="A1296">
            <v>1292</v>
          </cell>
          <cell r="B1296" t="str">
            <v>диск</v>
          </cell>
          <cell r="C1296" t="str">
            <v>51501</v>
          </cell>
          <cell r="D1296" t="str">
            <v>51501`810`2`0400`0000041</v>
          </cell>
          <cell r="E1296" t="str">
            <v>ООО "Проф-Трейд"</v>
          </cell>
          <cell r="F1296" t="str">
            <v>прочие</v>
          </cell>
          <cell r="G1296" t="str">
            <v>---</v>
          </cell>
          <cell r="H1296" t="str">
            <v>0000125</v>
          </cell>
          <cell r="I1296">
            <v>38016</v>
          </cell>
          <cell r="J1296">
            <v>505737.5</v>
          </cell>
          <cell r="K1296" t="str">
            <v>Рубли РФ</v>
          </cell>
          <cell r="L1296" t="str">
            <v>по предъявлении, но не ранее 27.02.2004г.</v>
          </cell>
          <cell r="M1296">
            <v>38044</v>
          </cell>
          <cell r="N1296">
            <v>0.14958482142857146</v>
          </cell>
          <cell r="P1296">
            <v>500000</v>
          </cell>
          <cell r="Q1296">
            <v>0.9886551817889716</v>
          </cell>
          <cell r="R1296">
            <v>500000</v>
          </cell>
          <cell r="S1296">
            <v>38016</v>
          </cell>
          <cell r="T1296" t="str">
            <v>30/01-10</v>
          </cell>
          <cell r="U1296" t="str">
            <v>ООО "Проф-Трейд"</v>
          </cell>
          <cell r="V1296">
            <v>0.98865499999999995</v>
          </cell>
          <cell r="W1296">
            <v>500000</v>
          </cell>
          <cell r="X1296">
            <v>38077</v>
          </cell>
          <cell r="Y1296" t="str">
            <v>16/04-05</v>
          </cell>
          <cell r="Z1296" t="str">
            <v>ООО "Проф-Трейд"</v>
          </cell>
          <cell r="AA1296">
            <v>0</v>
          </cell>
          <cell r="AB1296">
            <v>0.14999464285714287</v>
          </cell>
          <cell r="AC1296">
            <v>0</v>
          </cell>
          <cell r="AD1296" t="str">
            <v>продан</v>
          </cell>
          <cell r="AF1296" t="str">
            <v/>
          </cell>
          <cell r="AG1296" t="str">
            <v/>
          </cell>
          <cell r="AI1296" t="str">
            <v/>
          </cell>
        </row>
        <row r="1297">
          <cell r="A1297">
            <v>1293</v>
          </cell>
          <cell r="B1297" t="str">
            <v>диск</v>
          </cell>
          <cell r="C1297" t="str">
            <v>51501</v>
          </cell>
          <cell r="D1297" t="str">
            <v>51501`810`2`0400`0000041</v>
          </cell>
          <cell r="E1297" t="str">
            <v>ООО "Проф-Трейд"</v>
          </cell>
          <cell r="F1297" t="str">
            <v>прочие</v>
          </cell>
          <cell r="G1297" t="str">
            <v>---</v>
          </cell>
          <cell r="H1297" t="str">
            <v>0000126</v>
          </cell>
          <cell r="I1297">
            <v>38016</v>
          </cell>
          <cell r="J1297">
            <v>505737.5</v>
          </cell>
          <cell r="K1297" t="str">
            <v>Рубли РФ</v>
          </cell>
          <cell r="L1297" t="str">
            <v>по предъявлении, но не ранее 27.02.2004г.</v>
          </cell>
          <cell r="M1297">
            <v>38044</v>
          </cell>
          <cell r="N1297">
            <v>0.14958482142857146</v>
          </cell>
          <cell r="P1297">
            <v>500000</v>
          </cell>
          <cell r="Q1297">
            <v>0.9886551817889716</v>
          </cell>
          <cell r="R1297">
            <v>500000</v>
          </cell>
          <cell r="S1297">
            <v>38016</v>
          </cell>
          <cell r="T1297" t="str">
            <v>30/01-10</v>
          </cell>
          <cell r="U1297" t="str">
            <v>ООО "Проф-Трейд"</v>
          </cell>
          <cell r="V1297">
            <v>0.98865499999999995</v>
          </cell>
          <cell r="W1297">
            <v>500000</v>
          </cell>
          <cell r="X1297">
            <v>38077</v>
          </cell>
          <cell r="Y1297" t="str">
            <v>16/04-05</v>
          </cell>
          <cell r="Z1297" t="str">
            <v>ООО "Проф-Трейд"</v>
          </cell>
          <cell r="AA1297">
            <v>0</v>
          </cell>
          <cell r="AB1297">
            <v>0.14999464285714287</v>
          </cell>
          <cell r="AC1297">
            <v>0</v>
          </cell>
          <cell r="AD1297" t="str">
            <v>продан</v>
          </cell>
          <cell r="AF1297" t="str">
            <v/>
          </cell>
          <cell r="AG1297" t="str">
            <v/>
          </cell>
          <cell r="AI1297" t="str">
            <v/>
          </cell>
        </row>
        <row r="1298">
          <cell r="A1298">
            <v>1294</v>
          </cell>
          <cell r="B1298" t="str">
            <v>диск</v>
          </cell>
          <cell r="C1298" t="str">
            <v>51501</v>
          </cell>
          <cell r="D1298" t="str">
            <v>51501`810`2`0400`0000041</v>
          </cell>
          <cell r="E1298" t="str">
            <v>ООО "Проф-Трейд"</v>
          </cell>
          <cell r="F1298" t="str">
            <v>прочие</v>
          </cell>
          <cell r="G1298" t="str">
            <v>---</v>
          </cell>
          <cell r="H1298" t="str">
            <v>0000127</v>
          </cell>
          <cell r="I1298">
            <v>38016</v>
          </cell>
          <cell r="J1298">
            <v>505737.5</v>
          </cell>
          <cell r="K1298" t="str">
            <v>Рубли РФ</v>
          </cell>
          <cell r="L1298" t="str">
            <v>по предъявлении, но не ранее 27.02.2004г.</v>
          </cell>
          <cell r="M1298">
            <v>38044</v>
          </cell>
          <cell r="N1298">
            <v>0.14958482142857146</v>
          </cell>
          <cell r="P1298">
            <v>500000</v>
          </cell>
          <cell r="Q1298">
            <v>0.9886551817889716</v>
          </cell>
          <cell r="R1298">
            <v>500000</v>
          </cell>
          <cell r="S1298">
            <v>38016</v>
          </cell>
          <cell r="T1298" t="str">
            <v>30/01-10</v>
          </cell>
          <cell r="U1298" t="str">
            <v>ООО "Проф-Трейд"</v>
          </cell>
          <cell r="V1298">
            <v>0.98865499999999995</v>
          </cell>
          <cell r="W1298">
            <v>500000</v>
          </cell>
          <cell r="X1298">
            <v>38077</v>
          </cell>
          <cell r="Y1298" t="str">
            <v>16/04-05</v>
          </cell>
          <cell r="Z1298" t="str">
            <v>ООО "Проф-Трейд"</v>
          </cell>
          <cell r="AA1298">
            <v>0</v>
          </cell>
          <cell r="AB1298">
            <v>0.14999464285714287</v>
          </cell>
          <cell r="AC1298">
            <v>0</v>
          </cell>
          <cell r="AD1298" t="str">
            <v>продан</v>
          </cell>
          <cell r="AF1298" t="str">
            <v/>
          </cell>
          <cell r="AG1298" t="str">
            <v/>
          </cell>
          <cell r="AI1298" t="str">
            <v/>
          </cell>
        </row>
        <row r="1299">
          <cell r="A1299">
            <v>1295</v>
          </cell>
          <cell r="B1299" t="str">
            <v>диск</v>
          </cell>
          <cell r="C1299" t="str">
            <v>51501</v>
          </cell>
          <cell r="D1299" t="str">
            <v>51501`810`2`0400`0000041</v>
          </cell>
          <cell r="E1299" t="str">
            <v>ООО "Проф-Трейд"</v>
          </cell>
          <cell r="F1299" t="str">
            <v>прочие</v>
          </cell>
          <cell r="G1299" t="str">
            <v>---</v>
          </cell>
          <cell r="H1299" t="str">
            <v>0000128</v>
          </cell>
          <cell r="I1299">
            <v>38016</v>
          </cell>
          <cell r="J1299">
            <v>505737.5</v>
          </cell>
          <cell r="K1299" t="str">
            <v>Рубли РФ</v>
          </cell>
          <cell r="L1299" t="str">
            <v>по предъявлении, но не ранее 27.02.2004г.</v>
          </cell>
          <cell r="M1299">
            <v>38044</v>
          </cell>
          <cell r="N1299">
            <v>0.14958482142857146</v>
          </cell>
          <cell r="P1299">
            <v>500000</v>
          </cell>
          <cell r="Q1299">
            <v>0.9886551817889716</v>
          </cell>
          <cell r="R1299">
            <v>500000</v>
          </cell>
          <cell r="S1299">
            <v>38016</v>
          </cell>
          <cell r="T1299" t="str">
            <v>30/01-10</v>
          </cell>
          <cell r="U1299" t="str">
            <v>ООО "Проф-Трейд"</v>
          </cell>
          <cell r="V1299">
            <v>0.98865499999999995</v>
          </cell>
          <cell r="W1299">
            <v>500000</v>
          </cell>
          <cell r="X1299">
            <v>38077</v>
          </cell>
          <cell r="Y1299" t="str">
            <v>16/04-05</v>
          </cell>
          <cell r="Z1299" t="str">
            <v>ООО "Проф-Трейд"</v>
          </cell>
          <cell r="AA1299">
            <v>0</v>
          </cell>
          <cell r="AB1299">
            <v>0.14999464285714287</v>
          </cell>
          <cell r="AC1299">
            <v>0</v>
          </cell>
          <cell r="AD1299" t="str">
            <v>продан</v>
          </cell>
          <cell r="AF1299" t="str">
            <v/>
          </cell>
          <cell r="AG1299" t="str">
            <v/>
          </cell>
          <cell r="AI1299" t="str">
            <v/>
          </cell>
        </row>
        <row r="1300">
          <cell r="A1300">
            <v>1296</v>
          </cell>
          <cell r="B1300" t="str">
            <v>диск</v>
          </cell>
          <cell r="C1300" t="str">
            <v>51501</v>
          </cell>
          <cell r="D1300" t="str">
            <v>51501`810`2`0400`0000041</v>
          </cell>
          <cell r="E1300" t="str">
            <v>ООО "Проф-Трейд"</v>
          </cell>
          <cell r="F1300" t="str">
            <v>прочие</v>
          </cell>
          <cell r="G1300" t="str">
            <v>---</v>
          </cell>
          <cell r="H1300" t="str">
            <v>0000129</v>
          </cell>
          <cell r="I1300">
            <v>38016</v>
          </cell>
          <cell r="J1300">
            <v>505737.5</v>
          </cell>
          <cell r="K1300" t="str">
            <v>Рубли РФ</v>
          </cell>
          <cell r="L1300" t="str">
            <v>по предъявлении, но не ранее 27.02.2004г.</v>
          </cell>
          <cell r="M1300">
            <v>38044</v>
          </cell>
          <cell r="N1300">
            <v>0.14958482142857146</v>
          </cell>
          <cell r="P1300">
            <v>500000</v>
          </cell>
          <cell r="Q1300">
            <v>0.9886551817889716</v>
          </cell>
          <cell r="R1300">
            <v>500000</v>
          </cell>
          <cell r="S1300">
            <v>38016</v>
          </cell>
          <cell r="T1300" t="str">
            <v>30/01-10</v>
          </cell>
          <cell r="U1300" t="str">
            <v>ООО "Проф-Трейд"</v>
          </cell>
          <cell r="V1300">
            <v>0.98865499999999995</v>
          </cell>
          <cell r="W1300">
            <v>500000</v>
          </cell>
          <cell r="X1300">
            <v>38077</v>
          </cell>
          <cell r="Y1300" t="str">
            <v>16/04-05</v>
          </cell>
          <cell r="Z1300" t="str">
            <v>ООО "Проф-Трейд"</v>
          </cell>
          <cell r="AA1300">
            <v>0</v>
          </cell>
          <cell r="AB1300">
            <v>0.14999464285714287</v>
          </cell>
          <cell r="AC1300">
            <v>0</v>
          </cell>
          <cell r="AD1300" t="str">
            <v>продан</v>
          </cell>
          <cell r="AF1300" t="str">
            <v/>
          </cell>
          <cell r="AG1300" t="str">
            <v/>
          </cell>
          <cell r="AI1300" t="str">
            <v/>
          </cell>
        </row>
        <row r="1301">
          <cell r="A1301">
            <v>1297</v>
          </cell>
          <cell r="B1301" t="str">
            <v>диск</v>
          </cell>
          <cell r="C1301" t="str">
            <v>51501</v>
          </cell>
          <cell r="D1301" t="str">
            <v>51501`810`2`0400`0000041</v>
          </cell>
          <cell r="E1301" t="str">
            <v>ООО "Проф-Трейд"</v>
          </cell>
          <cell r="F1301" t="str">
            <v>прочие</v>
          </cell>
          <cell r="G1301" t="str">
            <v>---</v>
          </cell>
          <cell r="H1301" t="str">
            <v>0000130</v>
          </cell>
          <cell r="I1301">
            <v>38016</v>
          </cell>
          <cell r="J1301">
            <v>505737.5</v>
          </cell>
          <cell r="K1301" t="str">
            <v>Рубли РФ</v>
          </cell>
          <cell r="L1301" t="str">
            <v>по предъявлении, но не ранее 27.02.2004г.</v>
          </cell>
          <cell r="M1301">
            <v>38044</v>
          </cell>
          <cell r="N1301">
            <v>0.14958482142857146</v>
          </cell>
          <cell r="P1301">
            <v>500000</v>
          </cell>
          <cell r="Q1301">
            <v>0.9886551817889716</v>
          </cell>
          <cell r="R1301">
            <v>500000</v>
          </cell>
          <cell r="S1301">
            <v>38016</v>
          </cell>
          <cell r="T1301" t="str">
            <v>30/01-10</v>
          </cell>
          <cell r="U1301" t="str">
            <v>ООО "Проф-Трейд"</v>
          </cell>
          <cell r="V1301">
            <v>0.98865499999999995</v>
          </cell>
          <cell r="W1301">
            <v>500000</v>
          </cell>
          <cell r="X1301">
            <v>38077</v>
          </cell>
          <cell r="Y1301" t="str">
            <v>16/04-05</v>
          </cell>
          <cell r="Z1301" t="str">
            <v>ООО "Проф-Трейд"</v>
          </cell>
          <cell r="AA1301">
            <v>0</v>
          </cell>
          <cell r="AB1301">
            <v>0.14999464285714287</v>
          </cell>
          <cell r="AC1301">
            <v>0</v>
          </cell>
          <cell r="AD1301" t="str">
            <v>продан</v>
          </cell>
          <cell r="AF1301" t="str">
            <v/>
          </cell>
          <cell r="AG1301" t="str">
            <v/>
          </cell>
          <cell r="AI1301" t="str">
            <v/>
          </cell>
        </row>
        <row r="1302">
          <cell r="A1302">
            <v>1298</v>
          </cell>
          <cell r="B1302" t="str">
            <v>диск</v>
          </cell>
          <cell r="C1302" t="str">
            <v>51501</v>
          </cell>
          <cell r="D1302" t="str">
            <v>51501`810`9`0400`0000040</v>
          </cell>
          <cell r="E1302" t="str">
            <v>ООО "А-Элит"</v>
          </cell>
          <cell r="F1302" t="str">
            <v>прочие</v>
          </cell>
          <cell r="G1302" t="str">
            <v>---</v>
          </cell>
          <cell r="H1302" t="str">
            <v>0000101</v>
          </cell>
          <cell r="I1302">
            <v>38016</v>
          </cell>
          <cell r="J1302">
            <v>1011475</v>
          </cell>
          <cell r="K1302" t="str">
            <v>Рубли РФ</v>
          </cell>
          <cell r="L1302" t="str">
            <v>по предъявлении, но не ранее 27.02.2004г.</v>
          </cell>
          <cell r="M1302">
            <v>38044</v>
          </cell>
          <cell r="N1302">
            <v>0.14958482142857146</v>
          </cell>
          <cell r="P1302">
            <v>1000000</v>
          </cell>
          <cell r="Q1302">
            <v>0.9886551817889716</v>
          </cell>
          <cell r="R1302">
            <v>1000000</v>
          </cell>
          <cell r="S1302">
            <v>38016</v>
          </cell>
          <cell r="T1302" t="str">
            <v>30/01-10</v>
          </cell>
          <cell r="U1302" t="str">
            <v>ООО "Проф-Трейд"</v>
          </cell>
          <cell r="V1302">
            <v>0.98865499999999995</v>
          </cell>
          <cell r="W1302">
            <v>1000000</v>
          </cell>
          <cell r="X1302">
            <v>38077</v>
          </cell>
          <cell r="Y1302" t="str">
            <v>31/03-13</v>
          </cell>
          <cell r="Z1302" t="str">
            <v>ООО "Проф-Трейд"</v>
          </cell>
          <cell r="AA1302">
            <v>0</v>
          </cell>
          <cell r="AB1302">
            <v>0.14999464285714287</v>
          </cell>
          <cell r="AC1302">
            <v>0</v>
          </cell>
          <cell r="AD1302" t="str">
            <v>продан</v>
          </cell>
          <cell r="AF1302" t="str">
            <v/>
          </cell>
          <cell r="AG1302" t="str">
            <v/>
          </cell>
          <cell r="AI1302" t="str">
            <v/>
          </cell>
        </row>
        <row r="1303">
          <cell r="A1303">
            <v>1299</v>
          </cell>
          <cell r="B1303" t="str">
            <v>диск</v>
          </cell>
          <cell r="C1303" t="str">
            <v>51501</v>
          </cell>
          <cell r="D1303" t="str">
            <v>51501`810`9`0400`0000040</v>
          </cell>
          <cell r="E1303" t="str">
            <v>ООО "А-Элит"</v>
          </cell>
          <cell r="F1303" t="str">
            <v>прочие</v>
          </cell>
          <cell r="G1303" t="str">
            <v>---</v>
          </cell>
          <cell r="H1303" t="str">
            <v>0000102</v>
          </cell>
          <cell r="I1303">
            <v>38016</v>
          </cell>
          <cell r="J1303">
            <v>1011475</v>
          </cell>
          <cell r="K1303" t="str">
            <v>Рубли РФ</v>
          </cell>
          <cell r="L1303" t="str">
            <v>по предъявлении, но не ранее 27.02.2004г.</v>
          </cell>
          <cell r="M1303">
            <v>38044</v>
          </cell>
          <cell r="N1303">
            <v>0.14958482142857146</v>
          </cell>
          <cell r="P1303">
            <v>1000000</v>
          </cell>
          <cell r="Q1303">
            <v>0.9886551817889716</v>
          </cell>
          <cell r="R1303">
            <v>1000000</v>
          </cell>
          <cell r="S1303">
            <v>38016</v>
          </cell>
          <cell r="T1303" t="str">
            <v>30/01-10</v>
          </cell>
          <cell r="U1303" t="str">
            <v>ООО "Проф-Трейд"</v>
          </cell>
          <cell r="V1303">
            <v>0.98865499999999995</v>
          </cell>
          <cell r="W1303">
            <v>1000000</v>
          </cell>
          <cell r="X1303">
            <v>38077</v>
          </cell>
          <cell r="Y1303" t="str">
            <v>31/03-13</v>
          </cell>
          <cell r="Z1303" t="str">
            <v>ООО "Проф-Трейд"</v>
          </cell>
          <cell r="AA1303">
            <v>0</v>
          </cell>
          <cell r="AB1303">
            <v>0.14999464285714287</v>
          </cell>
          <cell r="AC1303">
            <v>0</v>
          </cell>
          <cell r="AD1303" t="str">
            <v>продан</v>
          </cell>
          <cell r="AF1303" t="str">
            <v/>
          </cell>
          <cell r="AG1303" t="str">
            <v/>
          </cell>
          <cell r="AI1303" t="str">
            <v/>
          </cell>
        </row>
        <row r="1304">
          <cell r="A1304">
            <v>1300</v>
          </cell>
          <cell r="B1304" t="str">
            <v>диск</v>
          </cell>
          <cell r="C1304" t="str">
            <v>51501</v>
          </cell>
          <cell r="D1304" t="str">
            <v>51501`810`9`0400`0000040</v>
          </cell>
          <cell r="E1304" t="str">
            <v>ООО "А-Элит"</v>
          </cell>
          <cell r="F1304" t="str">
            <v>прочие</v>
          </cell>
          <cell r="G1304" t="str">
            <v>---</v>
          </cell>
          <cell r="H1304" t="str">
            <v>0000103</v>
          </cell>
          <cell r="I1304">
            <v>38016</v>
          </cell>
          <cell r="J1304">
            <v>1011475</v>
          </cell>
          <cell r="K1304" t="str">
            <v>Рубли РФ</v>
          </cell>
          <cell r="L1304" t="str">
            <v>по предъявлении, но не ранее 27.02.2004г.</v>
          </cell>
          <cell r="M1304">
            <v>38044</v>
          </cell>
          <cell r="N1304">
            <v>0.14958482142857146</v>
          </cell>
          <cell r="P1304">
            <v>1000000</v>
          </cell>
          <cell r="Q1304">
            <v>0.9886551817889716</v>
          </cell>
          <cell r="R1304">
            <v>1000000</v>
          </cell>
          <cell r="S1304">
            <v>38016</v>
          </cell>
          <cell r="T1304" t="str">
            <v>30/01-10</v>
          </cell>
          <cell r="U1304" t="str">
            <v>ООО "Проф-Трейд"</v>
          </cell>
          <cell r="V1304">
            <v>0.98865499999999995</v>
          </cell>
          <cell r="W1304">
            <v>1000000</v>
          </cell>
          <cell r="X1304">
            <v>38077</v>
          </cell>
          <cell r="Y1304" t="str">
            <v>31/03-13</v>
          </cell>
          <cell r="Z1304" t="str">
            <v>ООО "Проф-Трейд"</v>
          </cell>
          <cell r="AA1304">
            <v>0</v>
          </cell>
          <cell r="AB1304">
            <v>0.14999464285714287</v>
          </cell>
          <cell r="AC1304">
            <v>0</v>
          </cell>
          <cell r="AD1304" t="str">
            <v>продан</v>
          </cell>
          <cell r="AF1304" t="str">
            <v/>
          </cell>
          <cell r="AG1304" t="str">
            <v/>
          </cell>
          <cell r="AI1304" t="str">
            <v/>
          </cell>
        </row>
        <row r="1305">
          <cell r="A1305">
            <v>1301</v>
          </cell>
          <cell r="B1305" t="str">
            <v>диск</v>
          </cell>
          <cell r="C1305" t="str">
            <v>51501</v>
          </cell>
          <cell r="D1305" t="str">
            <v>51501`810`9`0400`0000040</v>
          </cell>
          <cell r="E1305" t="str">
            <v>ООО "А-Элит"</v>
          </cell>
          <cell r="F1305" t="str">
            <v>прочие</v>
          </cell>
          <cell r="G1305" t="str">
            <v>---</v>
          </cell>
          <cell r="H1305" t="str">
            <v>0000104</v>
          </cell>
          <cell r="I1305">
            <v>38016</v>
          </cell>
          <cell r="J1305">
            <v>1011475</v>
          </cell>
          <cell r="K1305" t="str">
            <v>Рубли РФ</v>
          </cell>
          <cell r="L1305" t="str">
            <v>по предъявлении, но не ранее 27.02.2004г.</v>
          </cell>
          <cell r="M1305">
            <v>38044</v>
          </cell>
          <cell r="N1305">
            <v>0.14958482142857146</v>
          </cell>
          <cell r="P1305">
            <v>1000000</v>
          </cell>
          <cell r="Q1305">
            <v>0.9886551817889716</v>
          </cell>
          <cell r="R1305">
            <v>1000000</v>
          </cell>
          <cell r="S1305">
            <v>38016</v>
          </cell>
          <cell r="T1305" t="str">
            <v>30/01-10</v>
          </cell>
          <cell r="U1305" t="str">
            <v>ООО "Проф-Трейд"</v>
          </cell>
          <cell r="V1305">
            <v>0.98865499999999995</v>
          </cell>
          <cell r="W1305">
            <v>1000000</v>
          </cell>
          <cell r="X1305">
            <v>38077</v>
          </cell>
          <cell r="Y1305" t="str">
            <v>31/03-13</v>
          </cell>
          <cell r="Z1305" t="str">
            <v>ООО "Проф-Трейд"</v>
          </cell>
          <cell r="AA1305">
            <v>0</v>
          </cell>
          <cell r="AB1305">
            <v>0.14999464285714287</v>
          </cell>
          <cell r="AC1305">
            <v>0</v>
          </cell>
          <cell r="AD1305" t="str">
            <v>продан</v>
          </cell>
          <cell r="AF1305" t="str">
            <v/>
          </cell>
          <cell r="AG1305" t="str">
            <v/>
          </cell>
          <cell r="AI1305" t="str">
            <v/>
          </cell>
        </row>
        <row r="1306">
          <cell r="A1306">
            <v>1302</v>
          </cell>
          <cell r="B1306" t="str">
            <v>диск</v>
          </cell>
          <cell r="C1306" t="str">
            <v>51501</v>
          </cell>
          <cell r="D1306" t="str">
            <v>51501`810`9`0400`0000040</v>
          </cell>
          <cell r="E1306" t="str">
            <v>ООО "А-Элит"</v>
          </cell>
          <cell r="F1306" t="str">
            <v>прочие</v>
          </cell>
          <cell r="G1306" t="str">
            <v>---</v>
          </cell>
          <cell r="H1306" t="str">
            <v>0000105</v>
          </cell>
          <cell r="I1306">
            <v>38016</v>
          </cell>
          <cell r="J1306">
            <v>1011475</v>
          </cell>
          <cell r="K1306" t="str">
            <v>Рубли РФ</v>
          </cell>
          <cell r="L1306" t="str">
            <v>по предъявлении, но не ранее 27.02.2004г.</v>
          </cell>
          <cell r="M1306">
            <v>38044</v>
          </cell>
          <cell r="N1306">
            <v>0.14958482142857146</v>
          </cell>
          <cell r="P1306">
            <v>1000000</v>
          </cell>
          <cell r="Q1306">
            <v>0.9886551817889716</v>
          </cell>
          <cell r="R1306">
            <v>1000000</v>
          </cell>
          <cell r="S1306">
            <v>38016</v>
          </cell>
          <cell r="T1306" t="str">
            <v>30/01-10</v>
          </cell>
          <cell r="U1306" t="str">
            <v>ООО "Проф-Трейд"</v>
          </cell>
          <cell r="V1306">
            <v>0.98865499999999995</v>
          </cell>
          <cell r="W1306">
            <v>1000000</v>
          </cell>
          <cell r="X1306">
            <v>38077</v>
          </cell>
          <cell r="Y1306" t="str">
            <v>31/03-13</v>
          </cell>
          <cell r="Z1306" t="str">
            <v>ООО "Проф-Трейд"</v>
          </cell>
          <cell r="AA1306">
            <v>0</v>
          </cell>
          <cell r="AB1306">
            <v>0.14999464285714287</v>
          </cell>
          <cell r="AC1306">
            <v>0</v>
          </cell>
          <cell r="AD1306" t="str">
            <v>продан</v>
          </cell>
          <cell r="AF1306" t="str">
            <v/>
          </cell>
          <cell r="AG1306" t="str">
            <v/>
          </cell>
          <cell r="AI1306" t="str">
            <v/>
          </cell>
        </row>
        <row r="1307">
          <cell r="A1307">
            <v>1303</v>
          </cell>
          <cell r="B1307" t="str">
            <v>диск</v>
          </cell>
          <cell r="C1307" t="str">
            <v>51501</v>
          </cell>
          <cell r="D1307" t="str">
            <v>51501`810`9`0400`0000040</v>
          </cell>
          <cell r="E1307" t="str">
            <v>ООО "А-Элит"</v>
          </cell>
          <cell r="F1307" t="str">
            <v>прочие</v>
          </cell>
          <cell r="G1307" t="str">
            <v>---</v>
          </cell>
          <cell r="H1307" t="str">
            <v>0000106</v>
          </cell>
          <cell r="I1307">
            <v>38016</v>
          </cell>
          <cell r="J1307">
            <v>1011475</v>
          </cell>
          <cell r="K1307" t="str">
            <v>Рубли РФ</v>
          </cell>
          <cell r="L1307" t="str">
            <v>по предъявлении, но не ранее 27.02.2004г.</v>
          </cell>
          <cell r="M1307">
            <v>38044</v>
          </cell>
          <cell r="N1307">
            <v>0.14958482142857146</v>
          </cell>
          <cell r="P1307">
            <v>1000000</v>
          </cell>
          <cell r="Q1307">
            <v>0.9886551817889716</v>
          </cell>
          <cell r="R1307">
            <v>1000000</v>
          </cell>
          <cell r="S1307">
            <v>38016</v>
          </cell>
          <cell r="T1307" t="str">
            <v>30/01-10</v>
          </cell>
          <cell r="U1307" t="str">
            <v>ООО "Проф-Трейд"</v>
          </cell>
          <cell r="V1307">
            <v>0.98865499999999995</v>
          </cell>
          <cell r="W1307">
            <v>1000000</v>
          </cell>
          <cell r="X1307">
            <v>38077</v>
          </cell>
          <cell r="Y1307" t="str">
            <v>31/03-13</v>
          </cell>
          <cell r="Z1307" t="str">
            <v>ООО "Проф-Трейд"</v>
          </cell>
          <cell r="AA1307">
            <v>0</v>
          </cell>
          <cell r="AB1307">
            <v>0.14999464285714287</v>
          </cell>
          <cell r="AC1307">
            <v>0</v>
          </cell>
          <cell r="AD1307" t="str">
            <v>продан</v>
          </cell>
          <cell r="AF1307" t="str">
            <v/>
          </cell>
          <cell r="AG1307" t="str">
            <v/>
          </cell>
          <cell r="AI1307" t="str">
            <v/>
          </cell>
        </row>
        <row r="1308">
          <cell r="A1308">
            <v>1304</v>
          </cell>
          <cell r="B1308" t="str">
            <v>диск</v>
          </cell>
          <cell r="C1308" t="str">
            <v>51501</v>
          </cell>
          <cell r="D1308" t="str">
            <v>51501`810`9`0400`0000040</v>
          </cell>
          <cell r="E1308" t="str">
            <v>ООО "А-Элит"</v>
          </cell>
          <cell r="F1308" t="str">
            <v>прочие</v>
          </cell>
          <cell r="G1308" t="str">
            <v>---</v>
          </cell>
          <cell r="H1308" t="str">
            <v>0000107</v>
          </cell>
          <cell r="I1308">
            <v>38016</v>
          </cell>
          <cell r="J1308">
            <v>1011475</v>
          </cell>
          <cell r="K1308" t="str">
            <v>Рубли РФ</v>
          </cell>
          <cell r="L1308" t="str">
            <v>по предъявлении, но не ранее 27.02.2004г.</v>
          </cell>
          <cell r="M1308">
            <v>38044</v>
          </cell>
          <cell r="N1308">
            <v>0.14958482142857146</v>
          </cell>
          <cell r="P1308">
            <v>1000000</v>
          </cell>
          <cell r="Q1308">
            <v>0.9886551817889716</v>
          </cell>
          <cell r="R1308">
            <v>1000000</v>
          </cell>
          <cell r="S1308">
            <v>38016</v>
          </cell>
          <cell r="T1308" t="str">
            <v>30/01-10</v>
          </cell>
          <cell r="U1308" t="str">
            <v>ООО "Проф-Трейд"</v>
          </cell>
          <cell r="V1308">
            <v>0.98865499999999995</v>
          </cell>
          <cell r="W1308">
            <v>1000000</v>
          </cell>
          <cell r="X1308">
            <v>38077</v>
          </cell>
          <cell r="Y1308" t="str">
            <v>31/03-13</v>
          </cell>
          <cell r="Z1308" t="str">
            <v>ООО "Проф-Трейд"</v>
          </cell>
          <cell r="AA1308">
            <v>0</v>
          </cell>
          <cell r="AB1308">
            <v>0.14999464285714287</v>
          </cell>
          <cell r="AC1308">
            <v>0</v>
          </cell>
          <cell r="AD1308" t="str">
            <v>продан</v>
          </cell>
          <cell r="AF1308" t="str">
            <v/>
          </cell>
          <cell r="AG1308" t="str">
            <v/>
          </cell>
          <cell r="AI1308" t="str">
            <v/>
          </cell>
        </row>
        <row r="1309">
          <cell r="A1309">
            <v>1305</v>
          </cell>
          <cell r="B1309" t="str">
            <v>диск</v>
          </cell>
          <cell r="C1309" t="str">
            <v>51501</v>
          </cell>
          <cell r="D1309" t="str">
            <v>51501`810`9`0400`0000040</v>
          </cell>
          <cell r="E1309" t="str">
            <v>ООО "А-Элит"</v>
          </cell>
          <cell r="F1309" t="str">
            <v>прочие</v>
          </cell>
          <cell r="G1309" t="str">
            <v>---</v>
          </cell>
          <cell r="H1309" t="str">
            <v>0000108</v>
          </cell>
          <cell r="I1309">
            <v>38016</v>
          </cell>
          <cell r="J1309">
            <v>1011475</v>
          </cell>
          <cell r="K1309" t="str">
            <v>Рубли РФ</v>
          </cell>
          <cell r="L1309" t="str">
            <v>по предъявлении, но не ранее 27.02.2004г.</v>
          </cell>
          <cell r="M1309">
            <v>38044</v>
          </cell>
          <cell r="N1309">
            <v>0.14958482142857146</v>
          </cell>
          <cell r="P1309">
            <v>1000000</v>
          </cell>
          <cell r="Q1309">
            <v>0.9886551817889716</v>
          </cell>
          <cell r="R1309">
            <v>1000000</v>
          </cell>
          <cell r="S1309">
            <v>38016</v>
          </cell>
          <cell r="T1309" t="str">
            <v>30/01-10</v>
          </cell>
          <cell r="U1309" t="str">
            <v>ООО "Проф-Трейд"</v>
          </cell>
          <cell r="V1309">
            <v>0.98865499999999995</v>
          </cell>
          <cell r="W1309">
            <v>1000000</v>
          </cell>
          <cell r="X1309">
            <v>38077</v>
          </cell>
          <cell r="Y1309" t="str">
            <v>31/03-13</v>
          </cell>
          <cell r="Z1309" t="str">
            <v>ООО "Проф-Трейд"</v>
          </cell>
          <cell r="AA1309">
            <v>0</v>
          </cell>
          <cell r="AB1309">
            <v>0.14999464285714287</v>
          </cell>
          <cell r="AC1309">
            <v>0</v>
          </cell>
          <cell r="AD1309" t="str">
            <v>продан</v>
          </cell>
          <cell r="AF1309" t="str">
            <v/>
          </cell>
          <cell r="AG1309" t="str">
            <v/>
          </cell>
          <cell r="AI1309" t="str">
            <v/>
          </cell>
        </row>
        <row r="1310">
          <cell r="A1310">
            <v>1306</v>
          </cell>
          <cell r="B1310" t="str">
            <v>диск</v>
          </cell>
          <cell r="C1310" t="str">
            <v>51501</v>
          </cell>
          <cell r="D1310" t="str">
            <v>51501`810`9`0400`0000040</v>
          </cell>
          <cell r="E1310" t="str">
            <v>ООО "А-Элит"</v>
          </cell>
          <cell r="F1310" t="str">
            <v>прочие</v>
          </cell>
          <cell r="G1310" t="str">
            <v>---</v>
          </cell>
          <cell r="H1310" t="str">
            <v>0000109</v>
          </cell>
          <cell r="I1310">
            <v>38016</v>
          </cell>
          <cell r="J1310">
            <v>1011475</v>
          </cell>
          <cell r="K1310" t="str">
            <v>Рубли РФ</v>
          </cell>
          <cell r="L1310" t="str">
            <v>по предъявлении, но не ранее 27.02.2004г.</v>
          </cell>
          <cell r="M1310">
            <v>38044</v>
          </cell>
          <cell r="N1310">
            <v>0.14958482142857146</v>
          </cell>
          <cell r="P1310">
            <v>1000000</v>
          </cell>
          <cell r="Q1310">
            <v>0.9886551817889716</v>
          </cell>
          <cell r="R1310">
            <v>1000000</v>
          </cell>
          <cell r="S1310">
            <v>38016</v>
          </cell>
          <cell r="T1310" t="str">
            <v>30/01-10</v>
          </cell>
          <cell r="U1310" t="str">
            <v>ООО "Проф-Трейд"</v>
          </cell>
          <cell r="V1310">
            <v>0.98865499999999995</v>
          </cell>
          <cell r="W1310">
            <v>1000000</v>
          </cell>
          <cell r="X1310">
            <v>38077</v>
          </cell>
          <cell r="Y1310" t="str">
            <v>31/03-13</v>
          </cell>
          <cell r="Z1310" t="str">
            <v>ООО "Проф-Трейд"</v>
          </cell>
          <cell r="AA1310">
            <v>0</v>
          </cell>
          <cell r="AB1310">
            <v>0.14999464285714287</v>
          </cell>
          <cell r="AC1310">
            <v>0</v>
          </cell>
          <cell r="AD1310" t="str">
            <v>продан</v>
          </cell>
          <cell r="AF1310" t="str">
            <v/>
          </cell>
          <cell r="AG1310" t="str">
            <v/>
          </cell>
          <cell r="AI1310" t="str">
            <v/>
          </cell>
        </row>
        <row r="1311">
          <cell r="A1311">
            <v>1307</v>
          </cell>
          <cell r="B1311" t="str">
            <v>диск</v>
          </cell>
          <cell r="C1311" t="str">
            <v>51501</v>
          </cell>
          <cell r="D1311" t="str">
            <v>51501`810`9`0400`0000040</v>
          </cell>
          <cell r="E1311" t="str">
            <v>ООО "А-Элит"</v>
          </cell>
          <cell r="F1311" t="str">
            <v>прочие</v>
          </cell>
          <cell r="G1311" t="str">
            <v>---</v>
          </cell>
          <cell r="H1311" t="str">
            <v>0000110</v>
          </cell>
          <cell r="I1311">
            <v>38016</v>
          </cell>
          <cell r="J1311">
            <v>1011475</v>
          </cell>
          <cell r="K1311" t="str">
            <v>Рубли РФ</v>
          </cell>
          <cell r="L1311" t="str">
            <v>по предъявлении, но не ранее 27.02.2004г.</v>
          </cell>
          <cell r="M1311">
            <v>38044</v>
          </cell>
          <cell r="N1311">
            <v>0.14958482142857146</v>
          </cell>
          <cell r="P1311">
            <v>1000000</v>
          </cell>
          <cell r="Q1311">
            <v>0.9886551817889716</v>
          </cell>
          <cell r="R1311">
            <v>1000000</v>
          </cell>
          <cell r="S1311">
            <v>38016</v>
          </cell>
          <cell r="T1311" t="str">
            <v>30/01-10</v>
          </cell>
          <cell r="U1311" t="str">
            <v>ООО "Проф-Трейд"</v>
          </cell>
          <cell r="V1311">
            <v>0.98865499999999995</v>
          </cell>
          <cell r="W1311">
            <v>1000000</v>
          </cell>
          <cell r="X1311">
            <v>38077</v>
          </cell>
          <cell r="Y1311" t="str">
            <v>31/03-13</v>
          </cell>
          <cell r="Z1311" t="str">
            <v>ООО "Проф-Трейд"</v>
          </cell>
          <cell r="AA1311">
            <v>0</v>
          </cell>
          <cell r="AB1311">
            <v>0.14999464285714287</v>
          </cell>
          <cell r="AC1311">
            <v>0</v>
          </cell>
          <cell r="AD1311" t="str">
            <v>продан</v>
          </cell>
          <cell r="AF1311" t="str">
            <v/>
          </cell>
          <cell r="AG1311" t="str">
            <v/>
          </cell>
          <cell r="AI1311" t="str">
            <v/>
          </cell>
        </row>
        <row r="1312">
          <cell r="A1312">
            <v>1308</v>
          </cell>
          <cell r="B1312" t="str">
            <v>диск</v>
          </cell>
          <cell r="C1312" t="str">
            <v>51504</v>
          </cell>
          <cell r="D1312" t="str">
            <v>51504`810`7`0400`0000014</v>
          </cell>
          <cell r="E1312" t="str">
            <v>Стерлитамакское ОАО «Продтовары»</v>
          </cell>
          <cell r="F1312" t="str">
            <v>прочие</v>
          </cell>
          <cell r="G1312" t="str">
            <v xml:space="preserve">--- </v>
          </cell>
          <cell r="H1312" t="str">
            <v>0000101</v>
          </cell>
          <cell r="I1312">
            <v>37992</v>
          </cell>
          <cell r="J1312">
            <v>1670700</v>
          </cell>
          <cell r="K1312" t="str">
            <v>Рубли РФ</v>
          </cell>
          <cell r="L1312" t="str">
            <v>по предъявлении, но не ранее 30.06.2004г.</v>
          </cell>
          <cell r="M1312">
            <v>38168</v>
          </cell>
          <cell r="N1312">
            <v>0.27413785324446605</v>
          </cell>
          <cell r="P1312">
            <v>1477600</v>
          </cell>
          <cell r="Q1312">
            <v>0.88441970431555639</v>
          </cell>
          <cell r="R1312">
            <v>1477600</v>
          </cell>
          <cell r="S1312">
            <v>37994</v>
          </cell>
          <cell r="T1312" t="str">
            <v>08/01-01</v>
          </cell>
          <cell r="U1312" t="str">
            <v>ООО «Фирма «Мир»</v>
          </cell>
          <cell r="V1312">
            <v>0.99154799999999998</v>
          </cell>
          <cell r="W1312">
            <v>1656578.7079000003</v>
          </cell>
          <cell r="X1312">
            <v>38156</v>
          </cell>
          <cell r="Y1312" t="str">
            <v>18/06-04</v>
          </cell>
          <cell r="Z1312" t="str">
            <v>Стерлитамакское ОАО «Продтовары»</v>
          </cell>
          <cell r="AA1312">
            <v>178978.70790000027</v>
          </cell>
          <cell r="AB1312">
            <v>0.27488891585609471</v>
          </cell>
          <cell r="AC1312">
            <v>0.27291181388362551</v>
          </cell>
          <cell r="AD1312" t="str">
            <v>продан</v>
          </cell>
          <cell r="AF1312" t="str">
            <v/>
          </cell>
          <cell r="AG1312" t="str">
            <v>51510`810`_`0400`0001308</v>
          </cell>
          <cell r="AI1312" t="str">
            <v/>
          </cell>
        </row>
        <row r="1313">
          <cell r="A1313">
            <v>1309</v>
          </cell>
          <cell r="B1313" t="str">
            <v>диск</v>
          </cell>
          <cell r="C1313" t="str">
            <v>51504</v>
          </cell>
          <cell r="D1313" t="str">
            <v>51504`810`7`0400`0000014</v>
          </cell>
          <cell r="E1313" t="str">
            <v>Стерлитамакское ОАО «Продтовары»</v>
          </cell>
          <cell r="F1313" t="str">
            <v>прочие</v>
          </cell>
          <cell r="G1313" t="str">
            <v xml:space="preserve">--- </v>
          </cell>
          <cell r="H1313" t="str">
            <v>0000102</v>
          </cell>
          <cell r="I1313">
            <v>37992</v>
          </cell>
          <cell r="J1313">
            <v>1670700</v>
          </cell>
          <cell r="K1313" t="str">
            <v>Рубли РФ</v>
          </cell>
          <cell r="L1313" t="str">
            <v>по предъявлении, но не ранее 30.06.2004г.</v>
          </cell>
          <cell r="M1313">
            <v>38168</v>
          </cell>
          <cell r="N1313">
            <v>0.27413785324446605</v>
          </cell>
          <cell r="P1313">
            <v>1477600</v>
          </cell>
          <cell r="Q1313">
            <v>0.88441970431555639</v>
          </cell>
          <cell r="R1313">
            <v>1477600</v>
          </cell>
          <cell r="S1313">
            <v>37994</v>
          </cell>
          <cell r="T1313" t="str">
            <v>08/01-01</v>
          </cell>
          <cell r="U1313" t="str">
            <v>ООО «Фирма «Мир»</v>
          </cell>
          <cell r="V1313">
            <v>0.99154799999999998</v>
          </cell>
          <cell r="W1313">
            <v>1656578.7079000003</v>
          </cell>
          <cell r="X1313">
            <v>38156</v>
          </cell>
          <cell r="Y1313" t="str">
            <v>18/06-04</v>
          </cell>
          <cell r="Z1313" t="str">
            <v>Стерлитамакское ОАО «Продтовары»</v>
          </cell>
          <cell r="AA1313">
            <v>178978.70790000027</v>
          </cell>
          <cell r="AB1313">
            <v>0.27488891585609471</v>
          </cell>
          <cell r="AC1313">
            <v>0.27291181388362551</v>
          </cell>
          <cell r="AD1313" t="str">
            <v>продан</v>
          </cell>
          <cell r="AF1313" t="str">
            <v/>
          </cell>
          <cell r="AG1313" t="str">
            <v>51510`810`_`0400`0001309</v>
          </cell>
          <cell r="AI1313" t="str">
            <v/>
          </cell>
        </row>
        <row r="1314">
          <cell r="A1314">
            <v>1310</v>
          </cell>
          <cell r="B1314" t="str">
            <v>диск</v>
          </cell>
          <cell r="C1314" t="str">
            <v>51504</v>
          </cell>
          <cell r="D1314" t="str">
            <v>51504`810`7`0400`0000014</v>
          </cell>
          <cell r="E1314" t="str">
            <v>Стерлитамакское ОАО «Продтовары»</v>
          </cell>
          <cell r="F1314" t="str">
            <v>прочие</v>
          </cell>
          <cell r="G1314" t="str">
            <v xml:space="preserve">--- </v>
          </cell>
          <cell r="H1314" t="str">
            <v>0000103</v>
          </cell>
          <cell r="I1314">
            <v>37992</v>
          </cell>
          <cell r="J1314">
            <v>1670700</v>
          </cell>
          <cell r="K1314" t="str">
            <v>Рубли РФ</v>
          </cell>
          <cell r="L1314" t="str">
            <v>по предъявлении, но не ранее 30.06.2004г.</v>
          </cell>
          <cell r="M1314">
            <v>38168</v>
          </cell>
          <cell r="N1314">
            <v>0.27413785324446605</v>
          </cell>
          <cell r="P1314">
            <v>1477600</v>
          </cell>
          <cell r="Q1314">
            <v>0.88441970431555639</v>
          </cell>
          <cell r="R1314">
            <v>1477600</v>
          </cell>
          <cell r="S1314">
            <v>37994</v>
          </cell>
          <cell r="T1314" t="str">
            <v>08/01-01</v>
          </cell>
          <cell r="U1314" t="str">
            <v>ООО «Фирма «Мир»</v>
          </cell>
          <cell r="V1314">
            <v>0.99154799999999998</v>
          </cell>
          <cell r="W1314">
            <v>1656578.7079000003</v>
          </cell>
          <cell r="X1314">
            <v>38156</v>
          </cell>
          <cell r="Y1314" t="str">
            <v>18/06-04</v>
          </cell>
          <cell r="Z1314" t="str">
            <v>Стерлитамакское ОАО «Продтовары»</v>
          </cell>
          <cell r="AA1314">
            <v>178978.70790000027</v>
          </cell>
          <cell r="AB1314">
            <v>0.27488891585609471</v>
          </cell>
          <cell r="AC1314">
            <v>0.27291181388362551</v>
          </cell>
          <cell r="AD1314" t="str">
            <v>продан</v>
          </cell>
          <cell r="AF1314" t="str">
            <v/>
          </cell>
          <cell r="AG1314" t="str">
            <v>51510`810`_`0400`0001310</v>
          </cell>
          <cell r="AI1314" t="str">
            <v/>
          </cell>
        </row>
        <row r="1315">
          <cell r="A1315">
            <v>1311</v>
          </cell>
          <cell r="B1315" t="str">
            <v>диск</v>
          </cell>
          <cell r="C1315" t="str">
            <v>51504</v>
          </cell>
          <cell r="D1315" t="str">
            <v>51504`810`7`0400`0000014</v>
          </cell>
          <cell r="E1315" t="str">
            <v>Стерлитамакское ОАО «Продтовары»</v>
          </cell>
          <cell r="F1315" t="str">
            <v>прочие</v>
          </cell>
          <cell r="G1315" t="str">
            <v xml:space="preserve">--- </v>
          </cell>
          <cell r="H1315" t="str">
            <v>0000104</v>
          </cell>
          <cell r="I1315">
            <v>37992</v>
          </cell>
          <cell r="J1315">
            <v>1670700</v>
          </cell>
          <cell r="K1315" t="str">
            <v>Рубли РФ</v>
          </cell>
          <cell r="L1315" t="str">
            <v>по предъявлении, но не ранее 30.06.2004г.</v>
          </cell>
          <cell r="M1315">
            <v>38168</v>
          </cell>
          <cell r="N1315">
            <v>0.27413785324446605</v>
          </cell>
          <cell r="P1315">
            <v>1477600</v>
          </cell>
          <cell r="Q1315">
            <v>0.88441970431555639</v>
          </cell>
          <cell r="R1315">
            <v>1477600</v>
          </cell>
          <cell r="S1315">
            <v>37994</v>
          </cell>
          <cell r="T1315" t="str">
            <v>08/01-01</v>
          </cell>
          <cell r="U1315" t="str">
            <v>ООО «Фирма «Мир»</v>
          </cell>
          <cell r="V1315">
            <v>0.99154799999999998</v>
          </cell>
          <cell r="W1315">
            <v>1656578.7079000003</v>
          </cell>
          <cell r="X1315">
            <v>38156</v>
          </cell>
          <cell r="Y1315" t="str">
            <v>18/06-04</v>
          </cell>
          <cell r="Z1315" t="str">
            <v>Стерлитамакское ОАО «Продтовары»</v>
          </cell>
          <cell r="AA1315">
            <v>178978.70790000027</v>
          </cell>
          <cell r="AB1315">
            <v>0.27488891585609471</v>
          </cell>
          <cell r="AC1315">
            <v>0.27291181388362551</v>
          </cell>
          <cell r="AD1315" t="str">
            <v>продан</v>
          </cell>
          <cell r="AF1315" t="str">
            <v/>
          </cell>
          <cell r="AG1315" t="str">
            <v>51510`810`_`0400`0001311</v>
          </cell>
          <cell r="AI1315" t="str">
            <v/>
          </cell>
        </row>
        <row r="1316">
          <cell r="A1316">
            <v>1312</v>
          </cell>
          <cell r="B1316" t="str">
            <v>диск</v>
          </cell>
          <cell r="C1316" t="str">
            <v>51502</v>
          </cell>
          <cell r="D1316" t="str">
            <v>51502`810`1`0400`0000043</v>
          </cell>
          <cell r="E1316" t="str">
            <v>ЗАО «Компания «Уфаойл»</v>
          </cell>
          <cell r="F1316" t="str">
            <v>прочие</v>
          </cell>
          <cell r="G1316" t="str">
            <v>---</v>
          </cell>
          <cell r="H1316" t="str">
            <v>00003</v>
          </cell>
          <cell r="I1316">
            <v>37684</v>
          </cell>
          <cell r="J1316">
            <v>1553748.02</v>
          </cell>
          <cell r="K1316" t="str">
            <v>Рубли РФ</v>
          </cell>
          <cell r="L1316" t="str">
            <v>по предъявлении, но не ранее 17.02.2004г.</v>
          </cell>
          <cell r="M1316">
            <v>38034</v>
          </cell>
          <cell r="N1316">
            <v>1.6930885782825815</v>
          </cell>
          <cell r="P1316">
            <v>1459000</v>
          </cell>
          <cell r="Q1316">
            <v>0.9390197002471482</v>
          </cell>
          <cell r="R1316">
            <v>1459000</v>
          </cell>
          <cell r="S1316">
            <v>38020</v>
          </cell>
          <cell r="T1316" t="str">
            <v>03/02-07</v>
          </cell>
          <cell r="U1316" t="str">
            <v>ООО «Легпроминвест»</v>
          </cell>
          <cell r="V1316">
            <v>0.93901999999999997</v>
          </cell>
          <cell r="W1316">
            <v>1459000</v>
          </cell>
          <cell r="X1316">
            <v>38033</v>
          </cell>
          <cell r="Y1316" t="str">
            <v>16/02-04</v>
          </cell>
          <cell r="Z1316" t="str">
            <v>ЗАО «Компания «Уфаойл»</v>
          </cell>
          <cell r="AA1316">
            <v>0</v>
          </cell>
          <cell r="AB1316">
            <v>1.6977271771271913</v>
          </cell>
          <cell r="AC1316">
            <v>0</v>
          </cell>
          <cell r="AD1316" t="str">
            <v>предъявлен</v>
          </cell>
          <cell r="AF1316" t="str">
            <v/>
          </cell>
          <cell r="AG1316" t="str">
            <v/>
          </cell>
          <cell r="AI1316" t="str">
            <v/>
          </cell>
        </row>
        <row r="1317">
          <cell r="A1317">
            <v>1313</v>
          </cell>
          <cell r="B1317" t="str">
            <v>диск</v>
          </cell>
          <cell r="C1317" t="str">
            <v>51502</v>
          </cell>
          <cell r="D1317" t="str">
            <v>51502`810`1`0400`0000043</v>
          </cell>
          <cell r="E1317" t="str">
            <v>ЗАО «Компания «Уфаойл»</v>
          </cell>
          <cell r="F1317" t="str">
            <v>прочие</v>
          </cell>
          <cell r="G1317" t="str">
            <v>---</v>
          </cell>
          <cell r="H1317" t="str">
            <v>00001</v>
          </cell>
          <cell r="I1317">
            <v>37664</v>
          </cell>
          <cell r="J1317">
            <v>362039.32</v>
          </cell>
          <cell r="K1317" t="str">
            <v>Рубли РФ</v>
          </cell>
          <cell r="L1317" t="str">
            <v>по предъявлении, но не ранее 12.02.2004г.</v>
          </cell>
          <cell r="M1317">
            <v>38029</v>
          </cell>
          <cell r="N1317">
            <v>2.4391904343582245</v>
          </cell>
          <cell r="P1317">
            <v>341500</v>
          </cell>
          <cell r="Q1317">
            <v>0.94326770915380131</v>
          </cell>
          <cell r="R1317">
            <v>341500</v>
          </cell>
          <cell r="S1317">
            <v>38020</v>
          </cell>
          <cell r="T1317" t="str">
            <v>03/02-07</v>
          </cell>
          <cell r="U1317" t="str">
            <v>ООО «Легпроминвест»</v>
          </cell>
          <cell r="V1317">
            <v>0.943268</v>
          </cell>
          <cell r="W1317">
            <v>341500</v>
          </cell>
          <cell r="X1317">
            <v>38028</v>
          </cell>
          <cell r="Y1317" t="str">
            <v>11/02-предуфаойл</v>
          </cell>
          <cell r="Z1317" t="str">
            <v>ЗАО «Компания «Уфаойл»</v>
          </cell>
          <cell r="AA1317">
            <v>0</v>
          </cell>
          <cell r="AB1317">
            <v>2.4458731478770144</v>
          </cell>
          <cell r="AC1317">
            <v>0</v>
          </cell>
          <cell r="AD1317" t="str">
            <v>предъявлен</v>
          </cell>
          <cell r="AF1317" t="str">
            <v/>
          </cell>
          <cell r="AG1317" t="str">
            <v/>
          </cell>
          <cell r="AI1317" t="str">
            <v/>
          </cell>
        </row>
        <row r="1318">
          <cell r="A1318">
            <v>1314</v>
          </cell>
          <cell r="B1318" t="str">
            <v>диск</v>
          </cell>
          <cell r="C1318" t="str">
            <v>51502</v>
          </cell>
          <cell r="D1318" t="str">
            <v>51502`810`1`0400`0000043</v>
          </cell>
          <cell r="E1318" t="str">
            <v>ЗАО «Компания «Уфаойл»</v>
          </cell>
          <cell r="F1318" t="str">
            <v>прочие</v>
          </cell>
          <cell r="G1318" t="str">
            <v>---</v>
          </cell>
          <cell r="H1318" t="str">
            <v>00004</v>
          </cell>
          <cell r="I1318">
            <v>37712</v>
          </cell>
          <cell r="J1318">
            <v>1849006.1</v>
          </cell>
          <cell r="K1318" t="str">
            <v>Рубли РФ</v>
          </cell>
          <cell r="L1318" t="str">
            <v>по предъявлении, но не ранее 17.02.2004г.</v>
          </cell>
          <cell r="M1318">
            <v>38034</v>
          </cell>
          <cell r="N1318">
            <v>1.6333015804597717</v>
          </cell>
          <cell r="P1318">
            <v>1740000</v>
          </cell>
          <cell r="Q1318">
            <v>0.94104611120536585</v>
          </cell>
          <cell r="R1318">
            <v>1740000</v>
          </cell>
          <cell r="S1318">
            <v>38020</v>
          </cell>
          <cell r="T1318" t="str">
            <v>03/02-07</v>
          </cell>
          <cell r="U1318" t="str">
            <v>ООО «Легпроминвест»</v>
          </cell>
          <cell r="V1318">
            <v>0.94104600000000005</v>
          </cell>
          <cell r="W1318">
            <v>1740000</v>
          </cell>
          <cell r="X1318">
            <v>38023</v>
          </cell>
          <cell r="Y1318" t="str">
            <v>06/02-предуфаойл</v>
          </cell>
          <cell r="Z1318" t="str">
            <v>ЗАО Компания "УфаОйл"</v>
          </cell>
          <cell r="AA1318">
            <v>0</v>
          </cell>
          <cell r="AB1318">
            <v>1.6377763793103466</v>
          </cell>
          <cell r="AC1318">
            <v>0</v>
          </cell>
          <cell r="AD1318" t="str">
            <v>предъявлен</v>
          </cell>
          <cell r="AF1318" t="str">
            <v/>
          </cell>
          <cell r="AG1318" t="str">
            <v/>
          </cell>
          <cell r="AI1318" t="str">
            <v/>
          </cell>
        </row>
        <row r="1319">
          <cell r="A1319">
            <v>1315</v>
          </cell>
          <cell r="B1319" t="str">
            <v>диск</v>
          </cell>
          <cell r="C1319" t="str">
            <v>51502</v>
          </cell>
          <cell r="D1319" t="str">
            <v>51502`810`1`0400`0000043</v>
          </cell>
          <cell r="E1319" t="str">
            <v>ЗАО «Компания «Уфаойл»</v>
          </cell>
          <cell r="F1319" t="str">
            <v>прочие</v>
          </cell>
          <cell r="G1319" t="str">
            <v>---</v>
          </cell>
          <cell r="H1319" t="str">
            <v>00004</v>
          </cell>
          <cell r="I1319">
            <v>37718</v>
          </cell>
          <cell r="J1319">
            <v>36909.32</v>
          </cell>
          <cell r="K1319" t="str">
            <v>Рубли РФ</v>
          </cell>
          <cell r="L1319" t="str">
            <v>по предъявлении, но не ранее 17.02.2004г.</v>
          </cell>
          <cell r="M1319">
            <v>38034</v>
          </cell>
          <cell r="N1319">
            <v>1.5802582101806237</v>
          </cell>
          <cell r="P1319">
            <v>34800</v>
          </cell>
          <cell r="Q1319">
            <v>0.94285129067671802</v>
          </cell>
          <cell r="R1319">
            <v>34800</v>
          </cell>
          <cell r="S1319">
            <v>38020</v>
          </cell>
          <cell r="T1319" t="str">
            <v>03/02-07</v>
          </cell>
          <cell r="U1319" t="str">
            <v>ООО «Легпроминвест»</v>
          </cell>
          <cell r="V1319">
            <v>0.94285099999999999</v>
          </cell>
          <cell r="W1319">
            <v>34800</v>
          </cell>
          <cell r="X1319">
            <v>38023</v>
          </cell>
          <cell r="Y1319" t="str">
            <v>06/02-предуфаойл</v>
          </cell>
          <cell r="Z1319" t="str">
            <v>ЗАО Компания "УфаОйл"</v>
          </cell>
          <cell r="AA1319">
            <v>0</v>
          </cell>
          <cell r="AB1319">
            <v>1.5845876847290639</v>
          </cell>
          <cell r="AC1319">
            <v>0</v>
          </cell>
          <cell r="AD1319" t="str">
            <v>предъявлен</v>
          </cell>
          <cell r="AF1319" t="str">
            <v/>
          </cell>
          <cell r="AG1319" t="str">
            <v/>
          </cell>
          <cell r="AI1319" t="str">
            <v/>
          </cell>
        </row>
        <row r="1320">
          <cell r="A1320">
            <v>1316</v>
          </cell>
          <cell r="B1320" t="str">
            <v>диск</v>
          </cell>
          <cell r="C1320" t="str">
            <v>51502</v>
          </cell>
          <cell r="D1320" t="str">
            <v>51502`810`1`0400`0000043</v>
          </cell>
          <cell r="E1320" t="str">
            <v>ЗАО «Компания «Уфаойл»</v>
          </cell>
          <cell r="F1320" t="str">
            <v>прочие</v>
          </cell>
          <cell r="G1320" t="str">
            <v>---</v>
          </cell>
          <cell r="H1320" t="str">
            <v>00006</v>
          </cell>
          <cell r="I1320">
            <v>37746</v>
          </cell>
          <cell r="J1320">
            <v>1761265.54</v>
          </cell>
          <cell r="K1320" t="str">
            <v>Рубли РФ</v>
          </cell>
          <cell r="L1320" t="str">
            <v>по предъявлении, но не ранее 17.02.2004г.</v>
          </cell>
          <cell r="M1320">
            <v>38034</v>
          </cell>
          <cell r="N1320">
            <v>1.6405259979308566</v>
          </cell>
          <cell r="P1320">
            <v>1657000</v>
          </cell>
          <cell r="Q1320">
            <v>0.94080078350933949</v>
          </cell>
          <cell r="R1320">
            <v>1657000</v>
          </cell>
          <cell r="S1320">
            <v>38020</v>
          </cell>
          <cell r="T1320" t="str">
            <v>03/02-07</v>
          </cell>
          <cell r="U1320" t="str">
            <v>ООО «Легпроминвест»</v>
          </cell>
          <cell r="V1320">
            <v>0.940801</v>
          </cell>
          <cell r="W1320">
            <v>1657000</v>
          </cell>
          <cell r="X1320">
            <v>38028</v>
          </cell>
          <cell r="Y1320" t="str">
            <v>11/02-предуфаойл</v>
          </cell>
          <cell r="Z1320" t="str">
            <v>ЗАО «Компания «Уфаойл»</v>
          </cell>
          <cell r="AA1320">
            <v>0</v>
          </cell>
          <cell r="AB1320">
            <v>1.6450205897060097</v>
          </cell>
          <cell r="AC1320">
            <v>0</v>
          </cell>
          <cell r="AD1320" t="str">
            <v>предъявлен</v>
          </cell>
          <cell r="AF1320" t="str">
            <v/>
          </cell>
          <cell r="AG1320" t="str">
            <v/>
          </cell>
          <cell r="AI1320" t="str">
            <v/>
          </cell>
        </row>
        <row r="1321">
          <cell r="A1321">
            <v>1317</v>
          </cell>
          <cell r="B1321" t="str">
            <v>диск</v>
          </cell>
          <cell r="C1321" t="str">
            <v>51502</v>
          </cell>
          <cell r="D1321" t="str">
            <v>51502`810`1`0400`0000043</v>
          </cell>
          <cell r="E1321" t="str">
            <v>ЗАО «Компания «Уфаойл»</v>
          </cell>
          <cell r="F1321" t="str">
            <v>прочие</v>
          </cell>
          <cell r="G1321" t="str">
            <v>---</v>
          </cell>
          <cell r="H1321" t="str">
            <v>00009</v>
          </cell>
          <cell r="I1321">
            <v>37774</v>
          </cell>
          <cell r="J1321">
            <v>1796065.95</v>
          </cell>
          <cell r="K1321" t="str">
            <v>Рубли РФ</v>
          </cell>
          <cell r="L1321" t="str">
            <v>по предъявлении, но не ранее 17.02.2004г.</v>
          </cell>
          <cell r="M1321">
            <v>38034</v>
          </cell>
          <cell r="N1321">
            <v>1.6362667688081143</v>
          </cell>
          <cell r="P1321">
            <v>1690000</v>
          </cell>
          <cell r="Q1321">
            <v>0.94094540348031208</v>
          </cell>
          <cell r="R1321">
            <v>1690000</v>
          </cell>
          <cell r="S1321">
            <v>38020</v>
          </cell>
          <cell r="T1321" t="str">
            <v>03/02-07</v>
          </cell>
          <cell r="U1321" t="str">
            <v>ООО «Легпроминвест»</v>
          </cell>
          <cell r="V1321">
            <v>0.94094500000000003</v>
          </cell>
          <cell r="W1321">
            <v>1690000</v>
          </cell>
          <cell r="X1321">
            <v>38028</v>
          </cell>
          <cell r="Y1321" t="str">
            <v>11/02-предуфаойл</v>
          </cell>
          <cell r="Z1321" t="str">
            <v>ЗАО «Компания «Уфаойл»</v>
          </cell>
          <cell r="AA1321">
            <v>0</v>
          </cell>
          <cell r="AB1321">
            <v>1.6407496914623831</v>
          </cell>
          <cell r="AC1321">
            <v>0</v>
          </cell>
          <cell r="AD1321" t="str">
            <v>предъявлен</v>
          </cell>
          <cell r="AF1321" t="str">
            <v/>
          </cell>
          <cell r="AG1321" t="str">
            <v/>
          </cell>
          <cell r="AI1321" t="str">
            <v/>
          </cell>
        </row>
        <row r="1322">
          <cell r="A1322">
            <v>1318</v>
          </cell>
          <cell r="B1322" t="str">
            <v>диск</v>
          </cell>
          <cell r="C1322" t="str">
            <v>51502</v>
          </cell>
          <cell r="D1322" t="str">
            <v>51502`810`1`0400`0000043</v>
          </cell>
          <cell r="E1322" t="str">
            <v>ЗАО «Компания «Уфаойл»</v>
          </cell>
          <cell r="F1322" t="str">
            <v>прочие</v>
          </cell>
          <cell r="G1322" t="str">
            <v>---</v>
          </cell>
          <cell r="H1322" t="str">
            <v>00016</v>
          </cell>
          <cell r="I1322">
            <v>37895</v>
          </cell>
          <cell r="J1322">
            <v>1638142.55</v>
          </cell>
          <cell r="K1322" t="str">
            <v>Рубли РФ</v>
          </cell>
          <cell r="L1322" t="str">
            <v>по предъявлении, но не ранее 17.02.2004г.</v>
          </cell>
          <cell r="M1322">
            <v>38034</v>
          </cell>
          <cell r="N1322">
            <v>1.66690778120042</v>
          </cell>
          <cell r="P1322">
            <v>1539700</v>
          </cell>
          <cell r="Q1322">
            <v>0.93990599291862598</v>
          </cell>
          <cell r="R1322">
            <v>1539700</v>
          </cell>
          <cell r="S1322">
            <v>38020</v>
          </cell>
          <cell r="T1322" t="str">
            <v>03/02-07</v>
          </cell>
          <cell r="U1322" t="str">
            <v>ООО «Легпроминвест»</v>
          </cell>
          <cell r="V1322">
            <v>0.93990600000000002</v>
          </cell>
          <cell r="W1322">
            <v>1539700</v>
          </cell>
          <cell r="X1322">
            <v>38020</v>
          </cell>
          <cell r="Y1322" t="str">
            <v>03/02-предуфаойл</v>
          </cell>
          <cell r="Z1322" t="str">
            <v>ЗАО «Компания «Уфаойл»</v>
          </cell>
          <cell r="AA1322">
            <v>0</v>
          </cell>
          <cell r="AB1322">
            <v>1.6714746518338459</v>
          </cell>
          <cell r="AC1322">
            <v>0</v>
          </cell>
          <cell r="AD1322" t="str">
            <v>предъявлен</v>
          </cell>
          <cell r="AF1322" t="str">
            <v/>
          </cell>
          <cell r="AG1322" t="str">
            <v/>
          </cell>
          <cell r="AI1322" t="str">
            <v/>
          </cell>
        </row>
        <row r="1323">
          <cell r="A1323">
            <v>1319</v>
          </cell>
          <cell r="B1323" t="str">
            <v>диск</v>
          </cell>
          <cell r="C1323" t="str">
            <v>51502</v>
          </cell>
          <cell r="D1323" t="str">
            <v>51502`810`1`0400`0000043</v>
          </cell>
          <cell r="E1323" t="str">
            <v>ЗАО «Компания «Уфаойл»</v>
          </cell>
          <cell r="F1323" t="str">
            <v>прочие</v>
          </cell>
          <cell r="G1323" t="str">
            <v xml:space="preserve">--- </v>
          </cell>
          <cell r="H1323" t="str">
            <v>00011</v>
          </cell>
          <cell r="I1323">
            <v>37803</v>
          </cell>
          <cell r="J1323">
            <v>1714164.8</v>
          </cell>
          <cell r="K1323" t="str">
            <v>Рубли РФ</v>
          </cell>
          <cell r="L1323" t="str">
            <v>по предъявлении, но не ранее 17.02.2004г.</v>
          </cell>
          <cell r="M1323">
            <v>38034</v>
          </cell>
          <cell r="N1323">
            <v>2.2497771315011397</v>
          </cell>
          <cell r="P1323">
            <v>1587000</v>
          </cell>
          <cell r="Q1323">
            <v>0.92581530083921915</v>
          </cell>
          <cell r="R1323">
            <v>1587000</v>
          </cell>
          <cell r="S1323">
            <v>38021</v>
          </cell>
          <cell r="T1323" t="str">
            <v>04/02-05</v>
          </cell>
          <cell r="U1323" t="str">
            <v>ООО «Народная компания»</v>
          </cell>
          <cell r="V1323">
            <v>0.92581500000000005</v>
          </cell>
          <cell r="W1323">
            <v>1587000</v>
          </cell>
          <cell r="X1323">
            <v>38033</v>
          </cell>
          <cell r="Y1323" t="str">
            <v>16/02-04</v>
          </cell>
          <cell r="Z1323" t="str">
            <v>ЗАО «Компания «Уфаойл»</v>
          </cell>
          <cell r="AA1323">
            <v>0</v>
          </cell>
          <cell r="AB1323">
            <v>2.2559409044641567</v>
          </cell>
          <cell r="AC1323">
            <v>0</v>
          </cell>
          <cell r="AD1323" t="str">
            <v>предъявлен</v>
          </cell>
          <cell r="AF1323" t="str">
            <v/>
          </cell>
          <cell r="AG1323" t="str">
            <v/>
          </cell>
          <cell r="AI1323" t="str">
            <v/>
          </cell>
        </row>
        <row r="1324">
          <cell r="A1324">
            <v>1320</v>
          </cell>
          <cell r="B1324" t="str">
            <v>диск</v>
          </cell>
          <cell r="C1324" t="str">
            <v>51502</v>
          </cell>
          <cell r="D1324" t="str">
            <v>51502`810`1`0400`0000043</v>
          </cell>
          <cell r="E1324" t="str">
            <v>ЗАО «Компания «Уфаойл»</v>
          </cell>
          <cell r="F1324" t="str">
            <v>прочие</v>
          </cell>
          <cell r="G1324" t="str">
            <v xml:space="preserve">--- </v>
          </cell>
          <cell r="H1324" t="str">
            <v>00013</v>
          </cell>
          <cell r="I1324">
            <v>37840</v>
          </cell>
          <cell r="J1324">
            <v>1739710.33</v>
          </cell>
          <cell r="K1324" t="str">
            <v>Рубли РФ</v>
          </cell>
          <cell r="L1324" t="str">
            <v>по предъявлении, но не ранее 17.02.2004г.</v>
          </cell>
          <cell r="M1324">
            <v>38034</v>
          </cell>
          <cell r="N1324">
            <v>2.0747516832858515</v>
          </cell>
          <cell r="P1324">
            <v>1620000</v>
          </cell>
          <cell r="Q1324">
            <v>0.9311895044044487</v>
          </cell>
          <cell r="R1324">
            <v>1620000</v>
          </cell>
          <cell r="S1324">
            <v>38021</v>
          </cell>
          <cell r="T1324" t="str">
            <v>04/02-05</v>
          </cell>
          <cell r="U1324" t="str">
            <v>ООО «Народная компания»</v>
          </cell>
          <cell r="V1324">
            <v>0.93118999999999996</v>
          </cell>
          <cell r="W1324">
            <v>1620000</v>
          </cell>
          <cell r="X1324">
            <v>38028</v>
          </cell>
          <cell r="Y1324" t="str">
            <v>11/02-предуфаойл</v>
          </cell>
          <cell r="Z1324" t="str">
            <v>ЗАО «Компания «Уфаойл»</v>
          </cell>
          <cell r="AA1324">
            <v>0</v>
          </cell>
          <cell r="AB1324">
            <v>2.080435934472936</v>
          </cell>
          <cell r="AC1324">
            <v>0</v>
          </cell>
          <cell r="AD1324" t="str">
            <v>предъявлен</v>
          </cell>
          <cell r="AF1324" t="str">
            <v/>
          </cell>
          <cell r="AG1324" t="str">
            <v/>
          </cell>
          <cell r="AI1324" t="str">
            <v/>
          </cell>
        </row>
        <row r="1325">
          <cell r="A1325">
            <v>1321</v>
          </cell>
          <cell r="B1325" t="str">
            <v>диск</v>
          </cell>
          <cell r="C1325" t="str">
            <v>51502</v>
          </cell>
          <cell r="D1325" t="str">
            <v>51502`810`1`0400`0000043</v>
          </cell>
          <cell r="E1325" t="str">
            <v>ЗАО «Компания «Уфаойл»</v>
          </cell>
          <cell r="F1325" t="str">
            <v>прочие</v>
          </cell>
          <cell r="G1325" t="str">
            <v xml:space="preserve">--- </v>
          </cell>
          <cell r="H1325" t="str">
            <v>0000901</v>
          </cell>
          <cell r="I1325">
            <v>37865</v>
          </cell>
          <cell r="J1325">
            <v>1718363.5</v>
          </cell>
          <cell r="K1325" t="str">
            <v>Рубли РФ</v>
          </cell>
          <cell r="L1325" t="str">
            <v>по предъявлении, но не ранее 17.02.2004г.</v>
          </cell>
          <cell r="M1325">
            <v>38034</v>
          </cell>
          <cell r="N1325">
            <v>1.964396853146853</v>
          </cell>
          <cell r="P1325">
            <v>1606000</v>
          </cell>
          <cell r="Q1325">
            <v>0.93461016833749089</v>
          </cell>
          <cell r="R1325">
            <v>1606000</v>
          </cell>
          <cell r="S1325">
            <v>38021</v>
          </cell>
          <cell r="T1325" t="str">
            <v>04/02-05</v>
          </cell>
          <cell r="U1325" t="str">
            <v>ООО «Народная компания»</v>
          </cell>
          <cell r="V1325">
            <v>0.93461000000000005</v>
          </cell>
          <cell r="W1325">
            <v>1606000</v>
          </cell>
          <cell r="X1325">
            <v>38033</v>
          </cell>
          <cell r="Y1325" t="str">
            <v>16/02-04</v>
          </cell>
          <cell r="Z1325" t="str">
            <v>ЗАО «Компания «Уфаойл»</v>
          </cell>
          <cell r="AA1325">
            <v>0</v>
          </cell>
          <cell r="AB1325">
            <v>1.9697787623335568</v>
          </cell>
          <cell r="AC1325">
            <v>0</v>
          </cell>
          <cell r="AD1325" t="str">
            <v>предъявлен</v>
          </cell>
          <cell r="AF1325" t="str">
            <v/>
          </cell>
          <cell r="AG1325" t="str">
            <v/>
          </cell>
          <cell r="AI1325" t="str">
            <v/>
          </cell>
        </row>
        <row r="1326">
          <cell r="A1326">
            <v>1322</v>
          </cell>
          <cell r="B1326" t="str">
            <v>диск</v>
          </cell>
          <cell r="C1326" t="str">
            <v>51502</v>
          </cell>
          <cell r="D1326" t="str">
            <v>51502`810`1`0400`0000043</v>
          </cell>
          <cell r="E1326" t="str">
            <v>ЗАО «Компания «Уфаойл»</v>
          </cell>
          <cell r="F1326" t="str">
            <v>прочие</v>
          </cell>
          <cell r="G1326" t="str">
            <v>---</v>
          </cell>
          <cell r="H1326" t="str">
            <v>0000104</v>
          </cell>
          <cell r="I1326">
            <v>37991</v>
          </cell>
          <cell r="J1326">
            <v>1614081.33</v>
          </cell>
          <cell r="K1326" t="str">
            <v>Рубли РФ</v>
          </cell>
          <cell r="L1326" t="str">
            <v>по предъявлении, но не ранее 17.02.2004г.</v>
          </cell>
          <cell r="M1326">
            <v>38034</v>
          </cell>
          <cell r="N1326">
            <v>0.64692451020408281</v>
          </cell>
          <cell r="P1326">
            <v>1575000</v>
          </cell>
          <cell r="Q1326">
            <v>0.9757872609802134</v>
          </cell>
          <cell r="R1326">
            <v>1575000</v>
          </cell>
          <cell r="S1326">
            <v>38020</v>
          </cell>
          <cell r="T1326" t="str">
            <v>05/01-04</v>
          </cell>
          <cell r="U1326" t="str">
            <v>ООО "Эффект"</v>
          </cell>
          <cell r="V1326">
            <v>0.97578699999999996</v>
          </cell>
          <cell r="W1326">
            <v>1575000</v>
          </cell>
          <cell r="X1326">
            <v>38033</v>
          </cell>
          <cell r="Y1326" t="str">
            <v>16/02-04</v>
          </cell>
          <cell r="Z1326" t="str">
            <v>ЗАО «Компания «Уфаойл»</v>
          </cell>
          <cell r="AA1326">
            <v>0</v>
          </cell>
          <cell r="AB1326">
            <v>0.64869690612245012</v>
          </cell>
          <cell r="AC1326">
            <v>0</v>
          </cell>
          <cell r="AD1326" t="str">
            <v>предъявлен</v>
          </cell>
          <cell r="AF1326" t="str">
            <v/>
          </cell>
          <cell r="AG1326" t="str">
            <v/>
          </cell>
          <cell r="AI1326" t="str">
            <v/>
          </cell>
        </row>
        <row r="1327">
          <cell r="A1327">
            <v>1323</v>
          </cell>
          <cell r="B1327" t="str">
            <v>диск</v>
          </cell>
          <cell r="C1327" t="str">
            <v>51501</v>
          </cell>
          <cell r="D1327" t="str">
            <v>51501`810`0`0400`0000034</v>
          </cell>
          <cell r="E1327" t="str">
            <v>ЗАО «Компания «Уфаойл»</v>
          </cell>
          <cell r="F1327" t="str">
            <v>прочие</v>
          </cell>
          <cell r="G1327" t="str">
            <v>---</v>
          </cell>
          <cell r="H1327" t="str">
            <v>0000201</v>
          </cell>
          <cell r="I1327">
            <v>38020</v>
          </cell>
          <cell r="J1327">
            <v>1583346.04</v>
          </cell>
          <cell r="K1327" t="str">
            <v>Рубли РФ</v>
          </cell>
          <cell r="L1327" t="str">
            <v>по предъявлении, но не ранее 17.02.2004г.</v>
          </cell>
          <cell r="M1327">
            <v>38034</v>
          </cell>
          <cell r="N1327">
            <v>0.22566746599550316</v>
          </cell>
          <cell r="P1327">
            <v>1569758.62</v>
          </cell>
          <cell r="Q1327">
            <v>0.99141854044741862</v>
          </cell>
          <cell r="R1327">
            <v>1569758.62</v>
          </cell>
          <cell r="S1327">
            <v>38020</v>
          </cell>
          <cell r="T1327" t="str">
            <v>03/02-06</v>
          </cell>
          <cell r="U1327" t="str">
            <v>ЗАО «Компания «Уфаойл»</v>
          </cell>
          <cell r="V1327">
            <v>1</v>
          </cell>
          <cell r="W1327">
            <v>1583346.04</v>
          </cell>
          <cell r="X1327">
            <v>38036</v>
          </cell>
          <cell r="Y1327" t="str">
            <v>19/02-предУфаОйл</v>
          </cell>
          <cell r="Z1327" t="str">
            <v>ЗАО «Компания «Уфаойл»</v>
          </cell>
          <cell r="AA1327">
            <v>13587.419999999925</v>
          </cell>
          <cell r="AB1327">
            <v>0.22628573302562785</v>
          </cell>
          <cell r="AC1327">
            <v>0.19745903274606527</v>
          </cell>
          <cell r="AD1327" t="str">
            <v>предъявлен</v>
          </cell>
          <cell r="AF1327" t="str">
            <v/>
          </cell>
          <cell r="AG1327" t="str">
            <v/>
          </cell>
          <cell r="AI1327" t="str">
            <v/>
          </cell>
        </row>
        <row r="1328">
          <cell r="A1328">
            <v>1324</v>
          </cell>
          <cell r="B1328" t="str">
            <v>диск</v>
          </cell>
          <cell r="C1328" t="str">
            <v>51502</v>
          </cell>
          <cell r="D1328" t="str">
            <v>51502`810`7`0400`0000029</v>
          </cell>
          <cell r="E1328" t="str">
            <v>ООО «Металресурсснаб»</v>
          </cell>
          <cell r="F1328" t="str">
            <v>прочие</v>
          </cell>
          <cell r="G1328" t="str">
            <v xml:space="preserve">--- </v>
          </cell>
          <cell r="H1328" t="str">
            <v>0000201</v>
          </cell>
          <cell r="I1328">
            <v>38021</v>
          </cell>
          <cell r="J1328">
            <v>113055.74</v>
          </cell>
          <cell r="K1328" t="str">
            <v>Рубли РФ</v>
          </cell>
          <cell r="L1328" t="str">
            <v>по предъявлении, но не ранее 27.02.2004г.</v>
          </cell>
          <cell r="M1328">
            <v>38044</v>
          </cell>
          <cell r="N1328">
            <v>0.14959048913043554</v>
          </cell>
          <cell r="P1328">
            <v>112000</v>
          </cell>
          <cell r="Q1328">
            <v>0.99066177444860382</v>
          </cell>
          <cell r="R1328">
            <v>112000</v>
          </cell>
          <cell r="S1328">
            <v>38021</v>
          </cell>
          <cell r="T1328" t="str">
            <v>04/02-07</v>
          </cell>
          <cell r="U1328" t="str">
            <v>ООО «Металресурсснаб»</v>
          </cell>
          <cell r="V1328">
            <v>0.99309800000000004</v>
          </cell>
          <cell r="W1328">
            <v>112275.41</v>
          </cell>
          <cell r="X1328">
            <v>38027</v>
          </cell>
          <cell r="Y1328" t="str">
            <v>10/02-06</v>
          </cell>
          <cell r="Z1328" t="str">
            <v>ООО «Металресурсснаб»</v>
          </cell>
          <cell r="AA1328">
            <v>275.41000000000349</v>
          </cell>
          <cell r="AB1328">
            <v>0.15000032608695726</v>
          </cell>
          <cell r="AC1328">
            <v>0.14959025297619236</v>
          </cell>
          <cell r="AD1328" t="str">
            <v>продан</v>
          </cell>
          <cell r="AF1328" t="str">
            <v/>
          </cell>
          <cell r="AG1328" t="str">
            <v/>
          </cell>
          <cell r="AI1328" t="str">
            <v/>
          </cell>
        </row>
        <row r="1329">
          <cell r="A1329">
            <v>1325</v>
          </cell>
          <cell r="B1329" t="str">
            <v>диск</v>
          </cell>
          <cell r="C1329" t="str">
            <v>51502</v>
          </cell>
          <cell r="D1329" t="str">
            <v>51502`810`7`0400`0000029</v>
          </cell>
          <cell r="E1329" t="str">
            <v>ООО «Металресурсснаб»</v>
          </cell>
          <cell r="F1329" t="str">
            <v>прочие</v>
          </cell>
          <cell r="G1329" t="str">
            <v xml:space="preserve">--- </v>
          </cell>
          <cell r="H1329" t="str">
            <v>0000202</v>
          </cell>
          <cell r="I1329">
            <v>38026</v>
          </cell>
          <cell r="J1329">
            <v>171254.1</v>
          </cell>
          <cell r="K1329" t="str">
            <v>Рубли РФ</v>
          </cell>
          <cell r="L1329" t="str">
            <v>по предъявлении, но не ранее 27.02.2004г.</v>
          </cell>
          <cell r="M1329">
            <v>38044</v>
          </cell>
          <cell r="N1329">
            <v>0.14959035947712487</v>
          </cell>
          <cell r="P1329">
            <v>170000</v>
          </cell>
          <cell r="Q1329">
            <v>0.99267696364641778</v>
          </cell>
          <cell r="R1329">
            <v>170000</v>
          </cell>
          <cell r="S1329">
            <v>38026</v>
          </cell>
          <cell r="T1329" t="str">
            <v>09/02-04</v>
          </cell>
          <cell r="U1329" t="str">
            <v>ООО «Металресурсснаб»</v>
          </cell>
          <cell r="V1329">
            <v>0.99308399999999997</v>
          </cell>
          <cell r="W1329">
            <v>170069.67</v>
          </cell>
          <cell r="X1329">
            <v>38027</v>
          </cell>
          <cell r="Y1329" t="str">
            <v>10/02-06</v>
          </cell>
          <cell r="Z1329" t="str">
            <v>ООО «Металресурсснаб»</v>
          </cell>
          <cell r="AA1329">
            <v>69.670000000012806</v>
          </cell>
          <cell r="AB1329">
            <v>0.15000019607843207</v>
          </cell>
          <cell r="AC1329">
            <v>0.14958558823532161</v>
          </cell>
          <cell r="AD1329" t="str">
            <v>продан</v>
          </cell>
          <cell r="AF1329" t="str">
            <v/>
          </cell>
          <cell r="AG1329" t="str">
            <v/>
          </cell>
          <cell r="AI1329" t="str">
            <v/>
          </cell>
        </row>
        <row r="1330">
          <cell r="A1330">
            <v>1326</v>
          </cell>
          <cell r="B1330" t="str">
            <v>диск</v>
          </cell>
          <cell r="C1330" t="str">
            <v>51502</v>
          </cell>
          <cell r="D1330" t="str">
            <v>51502`810`5`0400`0000025</v>
          </cell>
          <cell r="E1330" t="str">
            <v>ООО «Эффект»</v>
          </cell>
          <cell r="F1330" t="str">
            <v>прочие</v>
          </cell>
          <cell r="G1330" t="str">
            <v xml:space="preserve">--- </v>
          </cell>
          <cell r="H1330" t="str">
            <v>0000202</v>
          </cell>
          <cell r="I1330">
            <v>38021</v>
          </cell>
          <cell r="J1330">
            <v>5985897.5409836061</v>
          </cell>
          <cell r="K1330" t="str">
            <v>Рубли РФ</v>
          </cell>
          <cell r="L1330" t="str">
            <v>по предъявлении, но не ранее 27.02.2004г.</v>
          </cell>
          <cell r="M1330">
            <v>38044</v>
          </cell>
          <cell r="N1330">
            <v>0.14959016393442509</v>
          </cell>
          <cell r="P1330">
            <v>5930000</v>
          </cell>
          <cell r="Q1330">
            <v>0.99066179455948034</v>
          </cell>
          <cell r="R1330">
            <v>5930000</v>
          </cell>
          <cell r="S1330">
            <v>38021</v>
          </cell>
          <cell r="T1330" t="str">
            <v>04/02-08</v>
          </cell>
          <cell r="U1330" t="str">
            <v>ООО «Эффект»</v>
          </cell>
          <cell r="V1330">
            <v>0.99393600000000004</v>
          </cell>
          <cell r="W1330">
            <v>5949600</v>
          </cell>
          <cell r="X1330">
            <v>38030</v>
          </cell>
          <cell r="Y1330" t="str">
            <v>13/02-пред</v>
          </cell>
          <cell r="Z1330" t="str">
            <v>ООО "Эффект"</v>
          </cell>
          <cell r="AA1330">
            <v>19600</v>
          </cell>
          <cell r="AB1330">
            <v>0.14999999999999886</v>
          </cell>
          <cell r="AC1330">
            <v>0.13404534382611955</v>
          </cell>
          <cell r="AD1330" t="str">
            <v>предъявлен</v>
          </cell>
          <cell r="AF1330" t="str">
            <v/>
          </cell>
          <cell r="AG1330" t="str">
            <v/>
          </cell>
          <cell r="AI1330" t="str">
            <v/>
          </cell>
        </row>
        <row r="1331">
          <cell r="A1331">
            <v>1327</v>
          </cell>
          <cell r="B1331" t="str">
            <v>диск</v>
          </cell>
          <cell r="C1331" t="str">
            <v>51502</v>
          </cell>
          <cell r="D1331" t="str">
            <v>51502`810`5`0400`0000025</v>
          </cell>
          <cell r="E1331" t="str">
            <v>ООО «Металресурсснаб»</v>
          </cell>
          <cell r="F1331" t="str">
            <v>прочие</v>
          </cell>
          <cell r="G1331" t="str">
            <v xml:space="preserve">--- </v>
          </cell>
          <cell r="H1331" t="str">
            <v>0000101</v>
          </cell>
          <cell r="I1331">
            <v>38001</v>
          </cell>
          <cell r="J1331">
            <v>1708914</v>
          </cell>
          <cell r="K1331" t="str">
            <v>Рубли РФ</v>
          </cell>
          <cell r="L1331" t="str">
            <v>по предъявлении, но не ранее 30.01.2004г.</v>
          </cell>
          <cell r="M1331">
            <v>38016</v>
          </cell>
          <cell r="N1331">
            <v>0.12759254901960784</v>
          </cell>
          <cell r="P1331">
            <v>1700000</v>
          </cell>
          <cell r="Q1331">
            <v>0.99478382177218982</v>
          </cell>
          <cell r="R1331">
            <v>1700000</v>
          </cell>
          <cell r="S1331">
            <v>38001</v>
          </cell>
          <cell r="T1331" t="str">
            <v>15/01-04</v>
          </cell>
          <cell r="U1331" t="str">
            <v>ООО «Металресурсснаб»</v>
          </cell>
          <cell r="V1331">
            <v>1</v>
          </cell>
          <cell r="W1331">
            <v>1708914</v>
          </cell>
          <cell r="X1331">
            <v>38016</v>
          </cell>
          <cell r="Y1331" t="str">
            <v>30/01-предметалл</v>
          </cell>
          <cell r="Z1331" t="str">
            <v>ООО «Металресурсснаб»</v>
          </cell>
          <cell r="AA1331">
            <v>8914</v>
          </cell>
          <cell r="AB1331">
            <v>0.12794211764705882</v>
          </cell>
          <cell r="AC1331">
            <v>0.12759254901960784</v>
          </cell>
          <cell r="AD1331" t="str">
            <v>предъявлен</v>
          </cell>
          <cell r="AF1331" t="str">
            <v/>
          </cell>
          <cell r="AG1331" t="str">
            <v/>
          </cell>
          <cell r="AI1331" t="str">
            <v/>
          </cell>
        </row>
        <row r="1332">
          <cell r="A1332">
            <v>1328</v>
          </cell>
          <cell r="B1332" t="str">
            <v>диск</v>
          </cell>
          <cell r="C1332" t="str">
            <v>51502</v>
          </cell>
          <cell r="D1332" t="str">
            <v>51502`810`5`0400`0000025</v>
          </cell>
          <cell r="E1332" t="str">
            <v>ЗАО «Компания «Уфаойл»</v>
          </cell>
          <cell r="F1332" t="str">
            <v>прочие</v>
          </cell>
          <cell r="G1332" t="str">
            <v xml:space="preserve">--- </v>
          </cell>
          <cell r="H1332" t="str">
            <v>0001101</v>
          </cell>
          <cell r="I1332">
            <v>37928</v>
          </cell>
          <cell r="J1332">
            <v>1664322.2</v>
          </cell>
          <cell r="K1332" t="str">
            <v>Рубли РФ</v>
          </cell>
          <cell r="L1332" t="str">
            <v>по предъявлении, но не ранее 17.02.2004г.</v>
          </cell>
          <cell r="M1332">
            <v>38034</v>
          </cell>
          <cell r="N1332">
            <v>2.6150739311352504</v>
          </cell>
          <cell r="P1332">
            <v>1574100</v>
          </cell>
          <cell r="Q1332">
            <v>0.94579042447429951</v>
          </cell>
          <cell r="R1332">
            <v>1574100</v>
          </cell>
          <cell r="S1332">
            <v>38026</v>
          </cell>
          <cell r="T1332" t="str">
            <v>09/02-06</v>
          </cell>
          <cell r="U1332" t="str">
            <v>ООО «Легпроминвест»</v>
          </cell>
          <cell r="V1332">
            <v>0.94579000000000002</v>
          </cell>
          <cell r="W1332">
            <v>1574100</v>
          </cell>
          <cell r="X1332">
            <v>38033</v>
          </cell>
          <cell r="Y1332" t="str">
            <v>16/02-04</v>
          </cell>
          <cell r="Z1332" t="str">
            <v>ЗАО «Компания «Уфаойл»</v>
          </cell>
          <cell r="AA1332">
            <v>0</v>
          </cell>
          <cell r="AB1332">
            <v>2.6222385172479497</v>
          </cell>
          <cell r="AC1332">
            <v>0</v>
          </cell>
          <cell r="AD1332" t="str">
            <v>предъявлен</v>
          </cell>
          <cell r="AF1332" t="str">
            <v/>
          </cell>
          <cell r="AG1332" t="str">
            <v/>
          </cell>
          <cell r="AI1332" t="str">
            <v/>
          </cell>
        </row>
        <row r="1333">
          <cell r="A1333">
            <v>1329</v>
          </cell>
          <cell r="B1333" t="str">
            <v>диск</v>
          </cell>
          <cell r="C1333" t="str">
            <v>51502</v>
          </cell>
          <cell r="D1333" t="str">
            <v>51502`810`5`0400`0000025</v>
          </cell>
          <cell r="E1333" t="str">
            <v>ООО «Эффект»</v>
          </cell>
          <cell r="F1333" t="str">
            <v>прочие</v>
          </cell>
          <cell r="G1333" t="str">
            <v>---</v>
          </cell>
          <cell r="H1333" t="str">
            <v>0000101</v>
          </cell>
          <cell r="I1333">
            <v>38002</v>
          </cell>
          <cell r="J1333">
            <v>3917581.97</v>
          </cell>
          <cell r="K1333" t="str">
            <v>Рубли РФ</v>
          </cell>
          <cell r="L1333" t="str">
            <v>по предъявлении, но не ранее 27.01.2004г.</v>
          </cell>
          <cell r="M1333">
            <v>38013</v>
          </cell>
          <cell r="N1333">
            <v>0.14959018764568938</v>
          </cell>
          <cell r="P1333">
            <v>3900000</v>
          </cell>
          <cell r="Q1333">
            <v>0.99551203519552645</v>
          </cell>
          <cell r="R1333">
            <v>3900000</v>
          </cell>
          <cell r="S1333">
            <v>38002</v>
          </cell>
          <cell r="T1333" t="str">
            <v>16/01-07</v>
          </cell>
          <cell r="U1333" t="str">
            <v>ООО «Эффект»</v>
          </cell>
          <cell r="V1333">
            <v>1</v>
          </cell>
          <cell r="W1333">
            <v>3917581.97</v>
          </cell>
          <cell r="X1333">
            <v>38013</v>
          </cell>
          <cell r="Y1333" t="str">
            <v>27/01-предэффект</v>
          </cell>
          <cell r="Z1333" t="str">
            <v>ООО «Эффект»</v>
          </cell>
          <cell r="AA1333">
            <v>17581.970000000205</v>
          </cell>
          <cell r="AB1333">
            <v>0.15000002377622554</v>
          </cell>
          <cell r="AC1333">
            <v>0.14959018764568938</v>
          </cell>
          <cell r="AD1333" t="str">
            <v>предъявлен</v>
          </cell>
          <cell r="AF1333" t="str">
            <v/>
          </cell>
          <cell r="AG1333" t="str">
            <v/>
          </cell>
          <cell r="AI1333" t="str">
            <v/>
          </cell>
        </row>
        <row r="1334">
          <cell r="A1334">
            <v>1330</v>
          </cell>
          <cell r="B1334" t="str">
            <v>диск</v>
          </cell>
          <cell r="C1334" t="str">
            <v>51502</v>
          </cell>
          <cell r="D1334" t="str">
            <v>51502`810`8`0400`0000042</v>
          </cell>
          <cell r="E1334" t="str">
            <v>ООО "Многопрофильная компания "Мегастрой"</v>
          </cell>
          <cell r="F1334" t="str">
            <v>прочие</v>
          </cell>
          <cell r="G1334" t="str">
            <v>---</v>
          </cell>
          <cell r="H1334" t="str">
            <v>0000201</v>
          </cell>
          <cell r="I1334">
            <v>38020</v>
          </cell>
          <cell r="J1334">
            <v>405770.5</v>
          </cell>
          <cell r="K1334" t="str">
            <v>Рубли РФ</v>
          </cell>
          <cell r="L1334" t="str">
            <v>по предъявлении, но не ранее 27.02.2004г.</v>
          </cell>
          <cell r="M1334">
            <v>38044</v>
          </cell>
          <cell r="N1334">
            <v>0.21939921875000001</v>
          </cell>
          <cell r="P1334">
            <v>400000</v>
          </cell>
          <cell r="Q1334">
            <v>0.98577890704228133</v>
          </cell>
          <cell r="R1334">
            <v>400000</v>
          </cell>
          <cell r="S1334">
            <v>38020</v>
          </cell>
          <cell r="T1334" t="str">
            <v>03/02-03</v>
          </cell>
          <cell r="U1334" t="str">
            <v>ООО «Многопрофильная компания «Мегастрой»</v>
          </cell>
          <cell r="V1334">
            <v>0.99822200000000005</v>
          </cell>
          <cell r="W1334">
            <v>405049.19</v>
          </cell>
          <cell r="X1334">
            <v>38041</v>
          </cell>
          <cell r="Y1334" t="str">
            <v>24/02-05</v>
          </cell>
          <cell r="Z1334" t="str">
            <v>ООО «Многопрофильная компания «Мегастрой»</v>
          </cell>
          <cell r="AA1334">
            <v>5049.1900000000023</v>
          </cell>
          <cell r="AB1334">
            <v>0.22000031249999999</v>
          </cell>
          <cell r="AC1334">
            <v>0.21939932738095247</v>
          </cell>
          <cell r="AD1334" t="str">
            <v>продан</v>
          </cell>
          <cell r="AF1334" t="str">
            <v/>
          </cell>
          <cell r="AG1334" t="str">
            <v/>
          </cell>
          <cell r="AI1334" t="str">
            <v/>
          </cell>
        </row>
        <row r="1335">
          <cell r="A1335">
            <v>1331</v>
          </cell>
          <cell r="B1335" t="str">
            <v>диск</v>
          </cell>
          <cell r="C1335" t="str">
            <v>51502</v>
          </cell>
          <cell r="D1335" t="str">
            <v>51502`810`8`0400`0000042</v>
          </cell>
          <cell r="E1335" t="str">
            <v>ООО "Многопрофильная компания "Мегастрой"</v>
          </cell>
          <cell r="G1335" t="str">
            <v>---</v>
          </cell>
          <cell r="H1335" t="str">
            <v>0000202</v>
          </cell>
          <cell r="I1335">
            <v>38027</v>
          </cell>
          <cell r="J1335">
            <v>202043.72</v>
          </cell>
          <cell r="K1335" t="str">
            <v>Рубли РФ</v>
          </cell>
          <cell r="L1335" t="str">
            <v>по предъявлении, но не ранее 27.02.2004г.</v>
          </cell>
          <cell r="M1335">
            <v>38044</v>
          </cell>
          <cell r="N1335">
            <v>0.21939935294117663</v>
          </cell>
          <cell r="P1335">
            <v>200000</v>
          </cell>
          <cell r="Q1335">
            <v>0.98988476355513544</v>
          </cell>
          <cell r="R1335">
            <v>200000</v>
          </cell>
          <cell r="S1335">
            <v>38027</v>
          </cell>
          <cell r="T1335" t="str">
            <v>10/02-04</v>
          </cell>
          <cell r="U1335" t="str">
            <v>ООО «Многопрофильная компания «Мегастрой»</v>
          </cell>
          <cell r="V1335">
            <v>0.99821499999999996</v>
          </cell>
          <cell r="W1335">
            <v>201683.06</v>
          </cell>
          <cell r="X1335">
            <v>38041</v>
          </cell>
          <cell r="Y1335" t="str">
            <v>24/02-05</v>
          </cell>
          <cell r="Z1335" t="str">
            <v>ООО «Многопрофильная компания «Мегастрой»</v>
          </cell>
          <cell r="AA1335">
            <v>1683.0599999999977</v>
          </cell>
          <cell r="AB1335">
            <v>0.22000044705882368</v>
          </cell>
          <cell r="AC1335">
            <v>0.21939889285714256</v>
          </cell>
          <cell r="AD1335" t="str">
            <v>продан</v>
          </cell>
          <cell r="AF1335" t="str">
            <v/>
          </cell>
          <cell r="AG1335" t="str">
            <v/>
          </cell>
          <cell r="AI1335" t="str">
            <v/>
          </cell>
        </row>
        <row r="1336">
          <cell r="A1336">
            <v>1332</v>
          </cell>
          <cell r="B1336" t="str">
            <v>диск</v>
          </cell>
          <cell r="C1336" t="str">
            <v>51502</v>
          </cell>
          <cell r="D1336" t="str">
            <v>51502`810`5`0400`0000025</v>
          </cell>
          <cell r="E1336" t="str">
            <v>ООО «Металресурсснаб»</v>
          </cell>
          <cell r="F1336" t="str">
            <v>прочие</v>
          </cell>
          <cell r="G1336" t="str">
            <v xml:space="preserve">--- </v>
          </cell>
          <cell r="H1336" t="str">
            <v>0000103</v>
          </cell>
          <cell r="I1336">
            <v>38009</v>
          </cell>
          <cell r="J1336">
            <v>5347468.59</v>
          </cell>
          <cell r="K1336" t="str">
            <v>Рубли РФ</v>
          </cell>
          <cell r="L1336" t="str">
            <v>по предъявлении, но не ранее 04.02.2004г.</v>
          </cell>
          <cell r="M1336">
            <v>38021</v>
          </cell>
          <cell r="N1336">
            <v>0.13291714300604429</v>
          </cell>
          <cell r="P1336">
            <v>5330000</v>
          </cell>
          <cell r="Q1336">
            <v>0.99673329731516946</v>
          </cell>
          <cell r="R1336">
            <v>5330000</v>
          </cell>
          <cell r="S1336">
            <v>38012</v>
          </cell>
          <cell r="T1336" t="str">
            <v>26/01-02</v>
          </cell>
          <cell r="U1336" t="str">
            <v>ООО «Металресурсснаб»</v>
          </cell>
          <cell r="V1336">
            <v>1</v>
          </cell>
          <cell r="W1336">
            <v>5347468.59</v>
          </cell>
          <cell r="X1336">
            <v>38021</v>
          </cell>
          <cell r="Y1336" t="str">
            <v>04/02-предметалл</v>
          </cell>
          <cell r="Z1336" t="str">
            <v>ООО «Металресурсснаб»</v>
          </cell>
          <cell r="AA1336">
            <v>17468.589999999851</v>
          </cell>
          <cell r="AB1336">
            <v>0.13328129956222526</v>
          </cell>
          <cell r="AC1336">
            <v>0.13291714300604429</v>
          </cell>
          <cell r="AD1336" t="str">
            <v>предъявлен</v>
          </cell>
          <cell r="AF1336" t="str">
            <v/>
          </cell>
          <cell r="AG1336" t="str">
            <v/>
          </cell>
          <cell r="AI1336" t="str">
            <v/>
          </cell>
        </row>
        <row r="1337">
          <cell r="A1337">
            <v>1333</v>
          </cell>
          <cell r="B1337" t="str">
            <v>диск</v>
          </cell>
          <cell r="C1337" t="str">
            <v>51502</v>
          </cell>
          <cell r="D1337" t="str">
            <v>51502`810`5`0400`0000025</v>
          </cell>
          <cell r="E1337" t="str">
            <v>ООО «Металресурсснаб»</v>
          </cell>
          <cell r="F1337" t="str">
            <v>прочие</v>
          </cell>
          <cell r="G1337" t="str">
            <v xml:space="preserve">--- </v>
          </cell>
          <cell r="H1337" t="str">
            <v>0000102</v>
          </cell>
          <cell r="I1337">
            <v>38002</v>
          </cell>
          <cell r="J1337">
            <v>564360.66</v>
          </cell>
          <cell r="K1337" t="str">
            <v>Рубли РФ</v>
          </cell>
          <cell r="L1337" t="str">
            <v>по предъявлении, но не ранее 04.02.2004г.</v>
          </cell>
          <cell r="M1337">
            <v>38021</v>
          </cell>
          <cell r="N1337">
            <v>0.14959031015037705</v>
          </cell>
          <cell r="P1337">
            <v>560000</v>
          </cell>
          <cell r="Q1337">
            <v>0.99227327432780299</v>
          </cell>
          <cell r="R1337">
            <v>560000</v>
          </cell>
          <cell r="S1337">
            <v>38002</v>
          </cell>
          <cell r="T1337" t="str">
            <v>16/01-06</v>
          </cell>
          <cell r="U1337" t="str">
            <v>ООО «Металресурсснаб»</v>
          </cell>
          <cell r="V1337">
            <v>1</v>
          </cell>
          <cell r="W1337">
            <v>564360.66</v>
          </cell>
          <cell r="X1337">
            <v>38021</v>
          </cell>
          <cell r="Y1337" t="str">
            <v>04/02-предметалл</v>
          </cell>
          <cell r="Z1337" t="str">
            <v>ООО «Металресурсснаб»</v>
          </cell>
          <cell r="AA1337">
            <v>4360.6600000000326</v>
          </cell>
          <cell r="AB1337">
            <v>0.15000014661654246</v>
          </cell>
          <cell r="AC1337">
            <v>0.14959031015037705</v>
          </cell>
          <cell r="AD1337" t="str">
            <v>предъявлен</v>
          </cell>
          <cell r="AF1337" t="str">
            <v/>
          </cell>
          <cell r="AG1337" t="str">
            <v/>
          </cell>
          <cell r="AI1337" t="str">
            <v/>
          </cell>
        </row>
        <row r="1338">
          <cell r="A1338">
            <v>1334</v>
          </cell>
          <cell r="B1338" t="str">
            <v>диск</v>
          </cell>
          <cell r="C1338" t="str">
            <v>51401</v>
          </cell>
          <cell r="D1338" t="str">
            <v>51401`810`2`0400`0000002</v>
          </cell>
          <cell r="E1338" t="str">
            <v>Сбербанк РФ</v>
          </cell>
          <cell r="F1338" t="str">
            <v>банк</v>
          </cell>
          <cell r="G1338" t="str">
            <v>ВН</v>
          </cell>
          <cell r="H1338" t="str">
            <v>1042899</v>
          </cell>
          <cell r="I1338">
            <v>38013</v>
          </cell>
          <cell r="J1338">
            <v>267400</v>
          </cell>
          <cell r="K1338" t="str">
            <v>Рубли РФ</v>
          </cell>
          <cell r="L1338" t="str">
            <v>по предъявлении</v>
          </cell>
          <cell r="M1338">
            <v>38013</v>
          </cell>
          <cell r="N1338">
            <v>0</v>
          </cell>
          <cell r="P1338">
            <v>267400</v>
          </cell>
          <cell r="Q1338">
            <v>1</v>
          </cell>
          <cell r="R1338">
            <v>267400</v>
          </cell>
          <cell r="S1338">
            <v>38029</v>
          </cell>
          <cell r="T1338" t="str">
            <v>12/02-03</v>
          </cell>
          <cell r="U1338" t="str">
            <v>ООО "Проф-Трейд"</v>
          </cell>
          <cell r="V1338">
            <v>1</v>
          </cell>
          <cell r="W1338">
            <v>267400</v>
          </cell>
          <cell r="X1338">
            <v>38029</v>
          </cell>
          <cell r="Y1338" t="str">
            <v>12/02-предсбер</v>
          </cell>
          <cell r="Z1338" t="str">
            <v>Сбербанк РФ</v>
          </cell>
          <cell r="AA1338">
            <v>0</v>
          </cell>
          <cell r="AB1338">
            <v>0</v>
          </cell>
          <cell r="AC1338">
            <v>0</v>
          </cell>
          <cell r="AD1338" t="str">
            <v>предъявлен</v>
          </cell>
          <cell r="AF1338" t="str">
            <v/>
          </cell>
          <cell r="AG1338" t="str">
            <v/>
          </cell>
          <cell r="AI1338" t="str">
            <v/>
          </cell>
        </row>
        <row r="1339">
          <cell r="A1339">
            <v>1335</v>
          </cell>
          <cell r="B1339" t="str">
            <v>диск</v>
          </cell>
          <cell r="C1339" t="str">
            <v>51505</v>
          </cell>
          <cell r="D1339" t="str">
            <v>51505`810`4`0400`0000025</v>
          </cell>
          <cell r="E1339" t="str">
            <v>КТ «Социальная Инициатива и К»</v>
          </cell>
          <cell r="F1339" t="str">
            <v>прочие</v>
          </cell>
          <cell r="G1339" t="str">
            <v>СИ-04</v>
          </cell>
          <cell r="H1339" t="str">
            <v>0000322</v>
          </cell>
          <cell r="I1339">
            <v>38013</v>
          </cell>
          <cell r="J1339">
            <v>1000000</v>
          </cell>
          <cell r="K1339" t="str">
            <v>Рубли РФ</v>
          </cell>
          <cell r="L1339" t="str">
            <v>по предъявлении, но не ранее 26.10.2004г.</v>
          </cell>
          <cell r="M1339">
            <v>38286</v>
          </cell>
          <cell r="N1339">
            <v>0.19945314969021022</v>
          </cell>
          <cell r="P1339">
            <v>876437</v>
          </cell>
          <cell r="Q1339">
            <v>0.87643700000000002</v>
          </cell>
          <cell r="R1339">
            <v>876437</v>
          </cell>
          <cell r="S1339">
            <v>38028</v>
          </cell>
          <cell r="T1339" t="str">
            <v>11/02-02</v>
          </cell>
          <cell r="U1339" t="str">
            <v>ЗАО «ОЛМА-ХОЛДИНГ»</v>
          </cell>
          <cell r="V1339">
            <v>0.88146599999999997</v>
          </cell>
          <cell r="W1339">
            <v>881465.74</v>
          </cell>
          <cell r="X1339">
            <v>38042</v>
          </cell>
          <cell r="Y1339" t="str">
            <v>25/02-11</v>
          </cell>
          <cell r="Z1339" t="str">
            <v>ООО "Проф-Трейд"</v>
          </cell>
          <cell r="AA1339">
            <v>5028.7399999999907</v>
          </cell>
          <cell r="AB1339">
            <v>0.19999959667566283</v>
          </cell>
          <cell r="AC1339">
            <v>0.14959025658921915</v>
          </cell>
          <cell r="AD1339" t="str">
            <v>обменен</v>
          </cell>
          <cell r="AF1339" t="str">
            <v/>
          </cell>
          <cell r="AG1339" t="str">
            <v/>
          </cell>
          <cell r="AI1339" t="str">
            <v/>
          </cell>
        </row>
        <row r="1340">
          <cell r="A1340">
            <v>1336</v>
          </cell>
          <cell r="B1340" t="str">
            <v>диск</v>
          </cell>
          <cell r="C1340" t="str">
            <v>51505</v>
          </cell>
          <cell r="D1340" t="str">
            <v>51505`810`4`0400`0000025</v>
          </cell>
          <cell r="E1340" t="str">
            <v>КТ «Социальная Инициатива и К»</v>
          </cell>
          <cell r="F1340" t="str">
            <v>прочие</v>
          </cell>
          <cell r="G1340" t="str">
            <v>СИ-04</v>
          </cell>
          <cell r="H1340" t="str">
            <v>0000323</v>
          </cell>
          <cell r="I1340">
            <v>38013</v>
          </cell>
          <cell r="J1340">
            <v>1000000</v>
          </cell>
          <cell r="K1340" t="str">
            <v>Рубли РФ</v>
          </cell>
          <cell r="L1340" t="str">
            <v>по предъявлении, но не ранее 26.10.2004г.</v>
          </cell>
          <cell r="M1340">
            <v>38286</v>
          </cell>
          <cell r="N1340">
            <v>0.19945314969021022</v>
          </cell>
          <cell r="P1340">
            <v>876437</v>
          </cell>
          <cell r="Q1340">
            <v>0.87643700000000002</v>
          </cell>
          <cell r="R1340">
            <v>876437</v>
          </cell>
          <cell r="S1340">
            <v>38028</v>
          </cell>
          <cell r="T1340" t="str">
            <v>11/02-02</v>
          </cell>
          <cell r="U1340" t="str">
            <v>ЗАО «ОЛМА-ХОЛДИНГ»</v>
          </cell>
          <cell r="V1340">
            <v>0.88146599999999997</v>
          </cell>
          <cell r="W1340">
            <v>881465.74</v>
          </cell>
          <cell r="X1340">
            <v>38042</v>
          </cell>
          <cell r="Y1340" t="str">
            <v>25/02-11</v>
          </cell>
          <cell r="Z1340" t="str">
            <v>ООО "Проф-Трейд"</v>
          </cell>
          <cell r="AA1340">
            <v>5028.7399999999907</v>
          </cell>
          <cell r="AB1340">
            <v>0.19999959667566283</v>
          </cell>
          <cell r="AC1340">
            <v>0.14959025658921915</v>
          </cell>
          <cell r="AD1340" t="str">
            <v>обменен</v>
          </cell>
          <cell r="AF1340" t="str">
            <v/>
          </cell>
          <cell r="AG1340" t="str">
            <v/>
          </cell>
          <cell r="AI1340" t="str">
            <v/>
          </cell>
        </row>
        <row r="1341">
          <cell r="A1341">
            <v>1337</v>
          </cell>
          <cell r="B1341" t="str">
            <v>диск</v>
          </cell>
          <cell r="C1341" t="str">
            <v>51505</v>
          </cell>
          <cell r="D1341" t="str">
            <v>51505`810`4`0400`0000025</v>
          </cell>
          <cell r="E1341" t="str">
            <v>КТ «Социальная Инициатива и К»</v>
          </cell>
          <cell r="F1341" t="str">
            <v>прочие</v>
          </cell>
          <cell r="G1341" t="str">
            <v>СИ-04</v>
          </cell>
          <cell r="H1341" t="str">
            <v>0000324</v>
          </cell>
          <cell r="I1341">
            <v>38013</v>
          </cell>
          <cell r="J1341">
            <v>1000000</v>
          </cell>
          <cell r="K1341" t="str">
            <v>Рубли РФ</v>
          </cell>
          <cell r="L1341" t="str">
            <v>по предъявлении, но не ранее 26.10.2004г.</v>
          </cell>
          <cell r="M1341">
            <v>38286</v>
          </cell>
          <cell r="N1341">
            <v>0.19945314969021022</v>
          </cell>
          <cell r="P1341">
            <v>876437</v>
          </cell>
          <cell r="Q1341">
            <v>0.87643700000000002</v>
          </cell>
          <cell r="R1341">
            <v>876437</v>
          </cell>
          <cell r="S1341">
            <v>38028</v>
          </cell>
          <cell r="T1341" t="str">
            <v>11/02-02</v>
          </cell>
          <cell r="U1341" t="str">
            <v>ЗАО «ОЛМА-ХОЛДИНГ»</v>
          </cell>
          <cell r="V1341">
            <v>0.88146599999999997</v>
          </cell>
          <cell r="W1341">
            <v>881465.74</v>
          </cell>
          <cell r="X1341">
            <v>38042</v>
          </cell>
          <cell r="Y1341" t="str">
            <v>25/02-11</v>
          </cell>
          <cell r="Z1341" t="str">
            <v>ООО "Проф-Трейд"</v>
          </cell>
          <cell r="AA1341">
            <v>5028.7399999999907</v>
          </cell>
          <cell r="AB1341">
            <v>0.19999959667566283</v>
          </cell>
          <cell r="AC1341">
            <v>0.14959025658921915</v>
          </cell>
          <cell r="AD1341" t="str">
            <v>обменен</v>
          </cell>
          <cell r="AF1341" t="str">
            <v/>
          </cell>
          <cell r="AG1341" t="str">
            <v/>
          </cell>
          <cell r="AI1341" t="str">
            <v/>
          </cell>
        </row>
        <row r="1342">
          <cell r="A1342">
            <v>1338</v>
          </cell>
          <cell r="B1342" t="str">
            <v>диск</v>
          </cell>
          <cell r="C1342" t="str">
            <v>51505</v>
          </cell>
          <cell r="D1342" t="str">
            <v>51505`810`4`0400`0000025</v>
          </cell>
          <cell r="E1342" t="str">
            <v>КТ «Социальная Инициатива и К»</v>
          </cell>
          <cell r="F1342" t="str">
            <v>прочие</v>
          </cell>
          <cell r="G1342" t="str">
            <v>СИ-04</v>
          </cell>
          <cell r="H1342" t="str">
            <v>0000325</v>
          </cell>
          <cell r="I1342">
            <v>38013</v>
          </cell>
          <cell r="J1342">
            <v>1000000</v>
          </cell>
          <cell r="K1342" t="str">
            <v>Рубли РФ</v>
          </cell>
          <cell r="L1342" t="str">
            <v>по предъявлении, но не ранее 26.10.2004г.</v>
          </cell>
          <cell r="M1342">
            <v>38286</v>
          </cell>
          <cell r="N1342">
            <v>0.19945314969021022</v>
          </cell>
          <cell r="P1342">
            <v>876437</v>
          </cell>
          <cell r="Q1342">
            <v>0.87643700000000002</v>
          </cell>
          <cell r="R1342">
            <v>876437</v>
          </cell>
          <cell r="S1342">
            <v>38028</v>
          </cell>
          <cell r="T1342" t="str">
            <v>11/02-02</v>
          </cell>
          <cell r="U1342" t="str">
            <v>ЗАО «ОЛМА-ХОЛДИНГ»</v>
          </cell>
          <cell r="V1342">
            <v>0.88146599999999997</v>
          </cell>
          <cell r="W1342">
            <v>881465.74</v>
          </cell>
          <cell r="X1342">
            <v>38042</v>
          </cell>
          <cell r="Y1342" t="str">
            <v>25/02-11</v>
          </cell>
          <cell r="Z1342" t="str">
            <v>ООО "Проф-Трейд"</v>
          </cell>
          <cell r="AA1342">
            <v>5028.7399999999907</v>
          </cell>
          <cell r="AB1342">
            <v>0.19999959667566283</v>
          </cell>
          <cell r="AC1342">
            <v>0.14959025658921915</v>
          </cell>
          <cell r="AD1342" t="str">
            <v>обменен</v>
          </cell>
          <cell r="AF1342" t="str">
            <v/>
          </cell>
          <cell r="AG1342" t="str">
            <v/>
          </cell>
          <cell r="AI1342" t="str">
            <v/>
          </cell>
        </row>
        <row r="1343">
          <cell r="A1343">
            <v>1339</v>
          </cell>
          <cell r="B1343" t="str">
            <v>диск</v>
          </cell>
          <cell r="C1343" t="str">
            <v>51505</v>
          </cell>
          <cell r="D1343" t="str">
            <v>51505`810`4`0400`0000025</v>
          </cell>
          <cell r="E1343" t="str">
            <v>КТ «Социальная Инициатива и К»</v>
          </cell>
          <cell r="F1343" t="str">
            <v>прочие</v>
          </cell>
          <cell r="G1343" t="str">
            <v>СИ-04</v>
          </cell>
          <cell r="H1343" t="str">
            <v>0000326</v>
          </cell>
          <cell r="I1343">
            <v>38013</v>
          </cell>
          <cell r="J1343">
            <v>1000000</v>
          </cell>
          <cell r="K1343" t="str">
            <v>Рубли РФ</v>
          </cell>
          <cell r="L1343" t="str">
            <v>по предъявлении, но не ранее 26.10.2004г.</v>
          </cell>
          <cell r="M1343">
            <v>38286</v>
          </cell>
          <cell r="N1343">
            <v>0.19945314969021022</v>
          </cell>
          <cell r="P1343">
            <v>876437</v>
          </cell>
          <cell r="Q1343">
            <v>0.87643700000000002</v>
          </cell>
          <cell r="R1343">
            <v>876437</v>
          </cell>
          <cell r="S1343">
            <v>38028</v>
          </cell>
          <cell r="T1343" t="str">
            <v>11/02-02</v>
          </cell>
          <cell r="U1343" t="str">
            <v>ЗАО «ОЛМА-ХОЛДИНГ»</v>
          </cell>
          <cell r="V1343">
            <v>0.88146599999999997</v>
          </cell>
          <cell r="W1343">
            <v>881465.74</v>
          </cell>
          <cell r="X1343">
            <v>38042</v>
          </cell>
          <cell r="Y1343" t="str">
            <v>25/02-11</v>
          </cell>
          <cell r="Z1343" t="str">
            <v>ООО "Проф-Трейд"</v>
          </cell>
          <cell r="AA1343">
            <v>5028.7399999999907</v>
          </cell>
          <cell r="AB1343">
            <v>0.19999959667566283</v>
          </cell>
          <cell r="AC1343">
            <v>0.14959025658921915</v>
          </cell>
          <cell r="AD1343" t="str">
            <v>обменен</v>
          </cell>
          <cell r="AF1343" t="str">
            <v/>
          </cell>
          <cell r="AG1343" t="str">
            <v/>
          </cell>
          <cell r="AI1343" t="str">
            <v/>
          </cell>
        </row>
        <row r="1344">
          <cell r="A1344">
            <v>1340</v>
          </cell>
          <cell r="B1344" t="str">
            <v>диск</v>
          </cell>
          <cell r="C1344" t="str">
            <v>51505</v>
          </cell>
          <cell r="D1344" t="str">
            <v>51505`810`4`0400`0000025</v>
          </cell>
          <cell r="E1344" t="str">
            <v>КТ «Социальная Инициатива и К»</v>
          </cell>
          <cell r="F1344" t="str">
            <v>прочие</v>
          </cell>
          <cell r="G1344" t="str">
            <v>СИ-04</v>
          </cell>
          <cell r="H1344" t="str">
            <v>0000327</v>
          </cell>
          <cell r="I1344">
            <v>38013</v>
          </cell>
          <cell r="J1344">
            <v>1000000</v>
          </cell>
          <cell r="K1344" t="str">
            <v>Рубли РФ</v>
          </cell>
          <cell r="L1344" t="str">
            <v>по предъявлении, но не ранее 26.10.2004г.</v>
          </cell>
          <cell r="M1344">
            <v>38286</v>
          </cell>
          <cell r="N1344">
            <v>0.19945314969021022</v>
          </cell>
          <cell r="P1344">
            <v>876437</v>
          </cell>
          <cell r="Q1344">
            <v>0.87643700000000002</v>
          </cell>
          <cell r="R1344">
            <v>876437</v>
          </cell>
          <cell r="S1344">
            <v>38028</v>
          </cell>
          <cell r="T1344" t="str">
            <v>11/02-02</v>
          </cell>
          <cell r="U1344" t="str">
            <v>ЗАО «ОЛМА-ХОЛДИНГ»</v>
          </cell>
          <cell r="V1344">
            <v>0.88146599999999997</v>
          </cell>
          <cell r="W1344">
            <v>881465.74</v>
          </cell>
          <cell r="X1344">
            <v>38042</v>
          </cell>
          <cell r="Y1344" t="str">
            <v>25/02-11</v>
          </cell>
          <cell r="Z1344" t="str">
            <v>ООО "Проф-Трейд"</v>
          </cell>
          <cell r="AA1344">
            <v>5028.7399999999907</v>
          </cell>
          <cell r="AB1344">
            <v>0.19999959667566283</v>
          </cell>
          <cell r="AC1344">
            <v>0.14959025658921915</v>
          </cell>
          <cell r="AD1344" t="str">
            <v>обменен</v>
          </cell>
          <cell r="AF1344" t="str">
            <v/>
          </cell>
          <cell r="AG1344" t="str">
            <v/>
          </cell>
          <cell r="AI1344" t="str">
            <v/>
          </cell>
        </row>
        <row r="1345">
          <cell r="A1345">
            <v>1341</v>
          </cell>
          <cell r="B1345" t="str">
            <v>диск</v>
          </cell>
          <cell r="C1345" t="str">
            <v>51401</v>
          </cell>
          <cell r="D1345" t="str">
            <v>51401`810`2`0400`0000002</v>
          </cell>
          <cell r="E1345" t="str">
            <v>Сбербанк РФ</v>
          </cell>
          <cell r="F1345" t="str">
            <v>банк</v>
          </cell>
          <cell r="G1345" t="str">
            <v>ВН</v>
          </cell>
          <cell r="H1345" t="str">
            <v>1011409</v>
          </cell>
          <cell r="I1345">
            <v>38013</v>
          </cell>
          <cell r="J1345">
            <v>67104</v>
          </cell>
          <cell r="K1345" t="str">
            <v>Рубли РФ</v>
          </cell>
          <cell r="L1345" t="str">
            <v>по предъявлении</v>
          </cell>
          <cell r="M1345">
            <v>38013</v>
          </cell>
          <cell r="N1345">
            <v>0</v>
          </cell>
          <cell r="P1345">
            <v>66768.479999999996</v>
          </cell>
          <cell r="Q1345">
            <v>0.99499999999999988</v>
          </cell>
          <cell r="R1345">
            <v>66768.479999999996</v>
          </cell>
          <cell r="S1345">
            <v>38029</v>
          </cell>
          <cell r="T1345" t="str">
            <v>12/02-05</v>
          </cell>
          <cell r="U1345" t="str">
            <v>ООО «Метелица»</v>
          </cell>
          <cell r="V1345">
            <v>1</v>
          </cell>
          <cell r="W1345">
            <v>67104</v>
          </cell>
          <cell r="X1345">
            <v>38029</v>
          </cell>
          <cell r="Y1345" t="str">
            <v>12/02-06</v>
          </cell>
          <cell r="Z1345" t="str">
            <v>ООО «Росбизнесконсалт»</v>
          </cell>
          <cell r="AA1345">
            <v>335.52000000000407</v>
          </cell>
          <cell r="AB1345">
            <v>1.8391959798995201</v>
          </cell>
          <cell r="AC1345">
            <v>1.8341708542713793</v>
          </cell>
          <cell r="AD1345" t="str">
            <v>продан</v>
          </cell>
          <cell r="AF1345" t="str">
            <v/>
          </cell>
          <cell r="AG1345" t="str">
            <v/>
          </cell>
          <cell r="AI1345" t="str">
            <v/>
          </cell>
        </row>
        <row r="1346">
          <cell r="A1346">
            <v>1342</v>
          </cell>
          <cell r="B1346" t="str">
            <v>диск</v>
          </cell>
          <cell r="C1346" t="str">
            <v>51401</v>
          </cell>
          <cell r="D1346" t="str">
            <v>51401`810`2`0400`0000002</v>
          </cell>
          <cell r="E1346" t="str">
            <v>Сбербанк РФ</v>
          </cell>
          <cell r="F1346" t="str">
            <v>банк</v>
          </cell>
          <cell r="G1346" t="str">
            <v>ВН</v>
          </cell>
          <cell r="H1346" t="str">
            <v>1052870</v>
          </cell>
          <cell r="I1346">
            <v>38027</v>
          </cell>
          <cell r="J1346">
            <v>40000</v>
          </cell>
          <cell r="K1346" t="str">
            <v>Рубли РФ</v>
          </cell>
          <cell r="L1346" t="str">
            <v>по предъявлении</v>
          </cell>
          <cell r="M1346">
            <v>38027</v>
          </cell>
          <cell r="N1346">
            <v>0</v>
          </cell>
          <cell r="P1346">
            <v>39800</v>
          </cell>
          <cell r="Q1346">
            <v>0.995</v>
          </cell>
          <cell r="R1346">
            <v>39800</v>
          </cell>
          <cell r="S1346">
            <v>38029</v>
          </cell>
          <cell r="T1346" t="str">
            <v>12/02-05</v>
          </cell>
          <cell r="U1346" t="str">
            <v>ООО «Метелица»</v>
          </cell>
          <cell r="V1346">
            <v>1</v>
          </cell>
          <cell r="W1346">
            <v>40000</v>
          </cell>
          <cell r="X1346">
            <v>38029</v>
          </cell>
          <cell r="Y1346" t="str">
            <v>12/02-06</v>
          </cell>
          <cell r="Z1346" t="str">
            <v>ООО «Росбизнесконсалт»</v>
          </cell>
          <cell r="AA1346">
            <v>200</v>
          </cell>
          <cell r="AB1346">
            <v>1.8391959798994975</v>
          </cell>
          <cell r="AC1346">
            <v>1.8341708542713568</v>
          </cell>
          <cell r="AD1346" t="str">
            <v>продан</v>
          </cell>
          <cell r="AF1346" t="str">
            <v/>
          </cell>
          <cell r="AG1346" t="str">
            <v/>
          </cell>
          <cell r="AI1346" t="str">
            <v/>
          </cell>
        </row>
        <row r="1347">
          <cell r="A1347">
            <v>1343</v>
          </cell>
          <cell r="B1347" t="str">
            <v>диск</v>
          </cell>
          <cell r="C1347" t="str">
            <v>51502</v>
          </cell>
          <cell r="D1347" t="str">
            <v>51502`810`8`0400`0000042</v>
          </cell>
          <cell r="E1347" t="str">
            <v>ООО "Многопрофильная компания "Мегастрой"</v>
          </cell>
          <cell r="F1347" t="str">
            <v>прочие</v>
          </cell>
          <cell r="G1347" t="str">
            <v>---</v>
          </cell>
          <cell r="H1347" t="str">
            <v>0000203</v>
          </cell>
          <cell r="I1347">
            <v>38030</v>
          </cell>
          <cell r="J1347">
            <v>201683.06</v>
          </cell>
          <cell r="K1347" t="str">
            <v>Рубли РФ</v>
          </cell>
          <cell r="L1347" t="str">
            <v>по предъявлении, но не ранее 27.02.2004г.</v>
          </cell>
          <cell r="M1347">
            <v>38044</v>
          </cell>
          <cell r="N1347">
            <v>0.21939889285714256</v>
          </cell>
          <cell r="P1347">
            <v>200000</v>
          </cell>
          <cell r="Q1347">
            <v>0.99165492629871843</v>
          </cell>
          <cell r="R1347">
            <v>200000</v>
          </cell>
          <cell r="S1347">
            <v>38030</v>
          </cell>
          <cell r="T1347" t="str">
            <v>13/02-01</v>
          </cell>
          <cell r="U1347" t="str">
            <v>ООО «Многопрофильная компания «Мегастрой»</v>
          </cell>
          <cell r="V1347">
            <v>0.99821199999999999</v>
          </cell>
          <cell r="W1347">
            <v>201322.4</v>
          </cell>
          <cell r="X1347">
            <v>38041</v>
          </cell>
          <cell r="Y1347" t="str">
            <v>24/02-05</v>
          </cell>
          <cell r="Z1347" t="str">
            <v>ООО «Многопрофильная компания «Мегастрой»</v>
          </cell>
          <cell r="AA1347">
            <v>1322.3999999999942</v>
          </cell>
          <cell r="AB1347">
            <v>0.21999998571428542</v>
          </cell>
          <cell r="AC1347">
            <v>0.21939818181818085</v>
          </cell>
          <cell r="AD1347" t="str">
            <v>продан</v>
          </cell>
          <cell r="AF1347" t="str">
            <v/>
          </cell>
          <cell r="AG1347" t="str">
            <v/>
          </cell>
          <cell r="AI1347" t="str">
            <v/>
          </cell>
        </row>
        <row r="1348">
          <cell r="A1348">
            <v>1344</v>
          </cell>
          <cell r="B1348" t="str">
            <v>диск</v>
          </cell>
          <cell r="C1348" t="str">
            <v>51401</v>
          </cell>
          <cell r="D1348" t="str">
            <v>51401`810`1`0400`0000005</v>
          </cell>
          <cell r="E1348" t="str">
            <v>ОАО «УралСиб»</v>
          </cell>
          <cell r="F1348" t="str">
            <v>банк</v>
          </cell>
          <cell r="G1348" t="str">
            <v>0001</v>
          </cell>
          <cell r="H1348" t="str">
            <v>0146007</v>
          </cell>
          <cell r="I1348">
            <v>37959</v>
          </cell>
          <cell r="J1348">
            <v>50000</v>
          </cell>
          <cell r="K1348" t="str">
            <v>Рубли РФ</v>
          </cell>
          <cell r="L1348" t="str">
            <v>по предъявлении</v>
          </cell>
          <cell r="M1348">
            <v>37959</v>
          </cell>
          <cell r="N1348">
            <v>0</v>
          </cell>
          <cell r="P1348">
            <v>50000</v>
          </cell>
          <cell r="Q1348">
            <v>1</v>
          </cell>
          <cell r="R1348">
            <v>50000</v>
          </cell>
          <cell r="S1348">
            <v>38035</v>
          </cell>
          <cell r="T1348" t="str">
            <v>18/02-01</v>
          </cell>
          <cell r="U1348" t="str">
            <v>ООО "Проф-Трейд"</v>
          </cell>
          <cell r="V1348">
            <v>1</v>
          </cell>
          <cell r="W1348">
            <v>50000</v>
          </cell>
          <cell r="X1348">
            <v>38035</v>
          </cell>
          <cell r="Y1348" t="str">
            <v>18/02-предуралсиб</v>
          </cell>
          <cell r="Z1348" t="str">
            <v>ОАО "Уралсиб"</v>
          </cell>
          <cell r="AA1348">
            <v>0</v>
          </cell>
          <cell r="AB1348">
            <v>0</v>
          </cell>
          <cell r="AC1348">
            <v>0</v>
          </cell>
          <cell r="AD1348" t="str">
            <v>предъявлен</v>
          </cell>
          <cell r="AF1348" t="str">
            <v/>
          </cell>
          <cell r="AG1348" t="str">
            <v/>
          </cell>
          <cell r="AI1348" t="str">
            <v/>
          </cell>
        </row>
        <row r="1349">
          <cell r="A1349">
            <v>1345</v>
          </cell>
          <cell r="B1349" t="str">
            <v>диск</v>
          </cell>
          <cell r="C1349" t="str">
            <v>51401</v>
          </cell>
          <cell r="D1349" t="str">
            <v>51401`810`2`0400`0000002</v>
          </cell>
          <cell r="E1349" t="str">
            <v>Сбербанк РФ</v>
          </cell>
          <cell r="F1349" t="str">
            <v>банк</v>
          </cell>
          <cell r="G1349" t="str">
            <v>ВЛ</v>
          </cell>
          <cell r="H1349" t="str">
            <v>2478512</v>
          </cell>
          <cell r="I1349">
            <v>37819</v>
          </cell>
          <cell r="J1349">
            <v>250000</v>
          </cell>
          <cell r="K1349" t="str">
            <v>Рубли РФ</v>
          </cell>
          <cell r="L1349" t="str">
            <v>по предъявлении</v>
          </cell>
          <cell r="M1349">
            <v>37819</v>
          </cell>
          <cell r="N1349">
            <v>0</v>
          </cell>
          <cell r="P1349">
            <v>250000</v>
          </cell>
          <cell r="Q1349">
            <v>1</v>
          </cell>
          <cell r="R1349">
            <v>250000</v>
          </cell>
          <cell r="S1349">
            <v>38035</v>
          </cell>
          <cell r="T1349" t="str">
            <v>18/02-01</v>
          </cell>
          <cell r="U1349" t="str">
            <v>ООО "Проф-Трейд"</v>
          </cell>
          <cell r="V1349">
            <v>1</v>
          </cell>
          <cell r="W1349">
            <v>250000</v>
          </cell>
          <cell r="X1349">
            <v>38035</v>
          </cell>
          <cell r="Y1349" t="str">
            <v>18/02-предсбер</v>
          </cell>
          <cell r="Z1349" t="str">
            <v>Сбербанк РФ</v>
          </cell>
          <cell r="AA1349">
            <v>0</v>
          </cell>
          <cell r="AB1349">
            <v>0</v>
          </cell>
          <cell r="AC1349">
            <v>0</v>
          </cell>
          <cell r="AD1349" t="str">
            <v>предъявлен</v>
          </cell>
          <cell r="AF1349" t="str">
            <v/>
          </cell>
          <cell r="AG1349" t="str">
            <v/>
          </cell>
          <cell r="AI1349" t="str">
            <v/>
          </cell>
        </row>
        <row r="1350">
          <cell r="A1350">
            <v>1346</v>
          </cell>
          <cell r="B1350" t="str">
            <v>диск</v>
          </cell>
          <cell r="C1350" t="str">
            <v>51401</v>
          </cell>
          <cell r="D1350" t="str">
            <v>51401`810`2`0400`0000002</v>
          </cell>
          <cell r="E1350" t="str">
            <v>Сбербанк РФ</v>
          </cell>
          <cell r="F1350" t="str">
            <v>банк</v>
          </cell>
          <cell r="G1350" t="str">
            <v>ВН</v>
          </cell>
          <cell r="H1350" t="str">
            <v>1358158</v>
          </cell>
          <cell r="I1350">
            <v>37973</v>
          </cell>
          <cell r="J1350">
            <v>500000</v>
          </cell>
          <cell r="K1350" t="str">
            <v>Рубли РФ</v>
          </cell>
          <cell r="L1350" t="str">
            <v>по предъявлении, но не ранее 16.01.2004г.</v>
          </cell>
          <cell r="M1350">
            <v>38002</v>
          </cell>
          <cell r="N1350">
            <v>0</v>
          </cell>
          <cell r="P1350">
            <v>500000</v>
          </cell>
          <cell r="Q1350">
            <v>1</v>
          </cell>
          <cell r="R1350">
            <v>500000</v>
          </cell>
          <cell r="S1350">
            <v>38035</v>
          </cell>
          <cell r="T1350" t="str">
            <v>18/02-01</v>
          </cell>
          <cell r="U1350" t="str">
            <v>ООО "Проф-Трейд"</v>
          </cell>
          <cell r="V1350">
            <v>1</v>
          </cell>
          <cell r="W1350">
            <v>500000</v>
          </cell>
          <cell r="X1350">
            <v>38035</v>
          </cell>
          <cell r="Y1350" t="str">
            <v>18/02-предсбер</v>
          </cell>
          <cell r="Z1350" t="str">
            <v>Сбербанк РФ</v>
          </cell>
          <cell r="AA1350">
            <v>0</v>
          </cell>
          <cell r="AB1350">
            <v>0</v>
          </cell>
          <cell r="AC1350">
            <v>0</v>
          </cell>
          <cell r="AD1350" t="str">
            <v>предъявлен</v>
          </cell>
          <cell r="AF1350" t="str">
            <v/>
          </cell>
          <cell r="AG1350" t="str">
            <v/>
          </cell>
          <cell r="AI1350" t="str">
            <v/>
          </cell>
        </row>
        <row r="1351">
          <cell r="A1351">
            <v>1347</v>
          </cell>
          <cell r="B1351" t="str">
            <v>диск</v>
          </cell>
          <cell r="C1351" t="str">
            <v>51401</v>
          </cell>
          <cell r="D1351" t="str">
            <v>51401`810`2`0400`0000002</v>
          </cell>
          <cell r="E1351" t="str">
            <v>Сбербанк РФ</v>
          </cell>
          <cell r="F1351" t="str">
            <v>банк</v>
          </cell>
          <cell r="G1351" t="str">
            <v>ВН</v>
          </cell>
          <cell r="H1351" t="str">
            <v>1061538</v>
          </cell>
          <cell r="I1351">
            <v>38034</v>
          </cell>
          <cell r="J1351">
            <v>500000</v>
          </cell>
          <cell r="K1351" t="str">
            <v>Рубли РФ</v>
          </cell>
          <cell r="L1351" t="str">
            <v>по предъявлении</v>
          </cell>
          <cell r="M1351">
            <v>38034</v>
          </cell>
          <cell r="N1351">
            <v>0</v>
          </cell>
          <cell r="P1351">
            <v>500000</v>
          </cell>
          <cell r="Q1351">
            <v>1</v>
          </cell>
          <cell r="R1351">
            <v>500000</v>
          </cell>
          <cell r="S1351">
            <v>38034</v>
          </cell>
          <cell r="T1351" t="str">
            <v>17/02-05</v>
          </cell>
          <cell r="U1351" t="str">
            <v>Сбербанк РФ</v>
          </cell>
          <cell r="V1351">
            <v>1.0003</v>
          </cell>
          <cell r="W1351">
            <v>500150</v>
          </cell>
          <cell r="X1351">
            <v>38034</v>
          </cell>
          <cell r="Y1351" t="str">
            <v>17/02-06</v>
          </cell>
          <cell r="Z1351" t="str">
            <v>ООО "Проф-Трейд"</v>
          </cell>
          <cell r="AA1351">
            <v>150</v>
          </cell>
          <cell r="AB1351">
            <v>0</v>
          </cell>
          <cell r="AC1351">
            <v>0.10949999999999999</v>
          </cell>
          <cell r="AD1351" t="str">
            <v>продан</v>
          </cell>
          <cell r="AF1351" t="str">
            <v/>
          </cell>
          <cell r="AG1351" t="str">
            <v/>
          </cell>
          <cell r="AI1351" t="str">
            <v/>
          </cell>
        </row>
        <row r="1352">
          <cell r="A1352">
            <v>1348</v>
          </cell>
          <cell r="B1352" t="str">
            <v>диск</v>
          </cell>
          <cell r="C1352" t="str">
            <v>51401</v>
          </cell>
          <cell r="D1352" t="str">
            <v>51401`810`2`0400`0000002</v>
          </cell>
          <cell r="E1352" t="str">
            <v>Сбербанк РФ</v>
          </cell>
          <cell r="F1352" t="str">
            <v>банк</v>
          </cell>
          <cell r="G1352" t="str">
            <v>ВН</v>
          </cell>
          <cell r="H1352" t="str">
            <v>1061539</v>
          </cell>
          <cell r="I1352">
            <v>38034</v>
          </cell>
          <cell r="J1352">
            <v>500000</v>
          </cell>
          <cell r="K1352" t="str">
            <v>Рубли РФ</v>
          </cell>
          <cell r="L1352" t="str">
            <v>по предъявлении</v>
          </cell>
          <cell r="M1352">
            <v>38034</v>
          </cell>
          <cell r="N1352">
            <v>0</v>
          </cell>
          <cell r="P1352">
            <v>500000</v>
          </cell>
          <cell r="Q1352">
            <v>1</v>
          </cell>
          <cell r="R1352">
            <v>500000</v>
          </cell>
          <cell r="S1352">
            <v>38034</v>
          </cell>
          <cell r="T1352" t="str">
            <v>17/02-05</v>
          </cell>
          <cell r="U1352" t="str">
            <v>Сбербанк РФ</v>
          </cell>
          <cell r="V1352">
            <v>1.0003</v>
          </cell>
          <cell r="W1352">
            <v>500150</v>
          </cell>
          <cell r="X1352">
            <v>38034</v>
          </cell>
          <cell r="Y1352" t="str">
            <v>17/02-06</v>
          </cell>
          <cell r="Z1352" t="str">
            <v>ООО "Проф-Трейд"</v>
          </cell>
          <cell r="AA1352">
            <v>150</v>
          </cell>
          <cell r="AB1352">
            <v>0</v>
          </cell>
          <cell r="AC1352">
            <v>0.10949999999999999</v>
          </cell>
          <cell r="AD1352" t="str">
            <v>продан</v>
          </cell>
          <cell r="AF1352" t="str">
            <v/>
          </cell>
          <cell r="AG1352" t="str">
            <v/>
          </cell>
          <cell r="AI1352" t="str">
            <v/>
          </cell>
        </row>
        <row r="1353">
          <cell r="A1353">
            <v>1349</v>
          </cell>
          <cell r="B1353" t="str">
            <v>диск</v>
          </cell>
          <cell r="C1353" t="str">
            <v>51401</v>
          </cell>
          <cell r="D1353" t="str">
            <v>51401`810`2`0400`0000002</v>
          </cell>
          <cell r="E1353" t="str">
            <v>Сбербанк РФ</v>
          </cell>
          <cell r="F1353" t="str">
            <v>банк</v>
          </cell>
          <cell r="G1353" t="str">
            <v>ВН</v>
          </cell>
          <cell r="H1353" t="str">
            <v>1061540</v>
          </cell>
          <cell r="I1353">
            <v>38034</v>
          </cell>
          <cell r="J1353">
            <v>500000</v>
          </cell>
          <cell r="K1353" t="str">
            <v>Рубли РФ</v>
          </cell>
          <cell r="L1353" t="str">
            <v>по предъявлении</v>
          </cell>
          <cell r="M1353">
            <v>38034</v>
          </cell>
          <cell r="N1353">
            <v>0</v>
          </cell>
          <cell r="P1353">
            <v>500000</v>
          </cell>
          <cell r="Q1353">
            <v>1</v>
          </cell>
          <cell r="R1353">
            <v>500000</v>
          </cell>
          <cell r="S1353">
            <v>38034</v>
          </cell>
          <cell r="T1353" t="str">
            <v>17/02-05</v>
          </cell>
          <cell r="U1353" t="str">
            <v>Сбербанк РФ</v>
          </cell>
          <cell r="V1353">
            <v>1.0003</v>
          </cell>
          <cell r="W1353">
            <v>500150</v>
          </cell>
          <cell r="X1353">
            <v>38034</v>
          </cell>
          <cell r="Y1353" t="str">
            <v>17/02-06</v>
          </cell>
          <cell r="Z1353" t="str">
            <v>ООО "Проф-Трейд"</v>
          </cell>
          <cell r="AA1353">
            <v>150</v>
          </cell>
          <cell r="AB1353">
            <v>0</v>
          </cell>
          <cell r="AC1353">
            <v>0.10949999999999999</v>
          </cell>
          <cell r="AD1353" t="str">
            <v>продан</v>
          </cell>
          <cell r="AF1353" t="str">
            <v/>
          </cell>
          <cell r="AG1353" t="str">
            <v/>
          </cell>
          <cell r="AI1353" t="str">
            <v/>
          </cell>
        </row>
        <row r="1354">
          <cell r="A1354">
            <v>1350</v>
          </cell>
          <cell r="B1354" t="str">
            <v>диск</v>
          </cell>
          <cell r="C1354" t="str">
            <v>51401</v>
          </cell>
          <cell r="D1354" t="str">
            <v>51401`810`2`0400`0000002</v>
          </cell>
          <cell r="E1354" t="str">
            <v>Сбербанк РФ</v>
          </cell>
          <cell r="F1354" t="str">
            <v>банк</v>
          </cell>
          <cell r="G1354" t="str">
            <v>ВН</v>
          </cell>
          <cell r="H1354" t="str">
            <v>1061541</v>
          </cell>
          <cell r="I1354">
            <v>38034</v>
          </cell>
          <cell r="J1354">
            <v>500000</v>
          </cell>
          <cell r="K1354" t="str">
            <v>Рубли РФ</v>
          </cell>
          <cell r="L1354" t="str">
            <v>по предъявлении</v>
          </cell>
          <cell r="M1354">
            <v>38034</v>
          </cell>
          <cell r="N1354">
            <v>0</v>
          </cell>
          <cell r="P1354">
            <v>500000</v>
          </cell>
          <cell r="Q1354">
            <v>1</v>
          </cell>
          <cell r="R1354">
            <v>500000</v>
          </cell>
          <cell r="S1354">
            <v>38034</v>
          </cell>
          <cell r="T1354" t="str">
            <v>17/02-05</v>
          </cell>
          <cell r="U1354" t="str">
            <v>Сбербанк РФ</v>
          </cell>
          <cell r="V1354">
            <v>1.0003</v>
          </cell>
          <cell r="W1354">
            <v>500150</v>
          </cell>
          <cell r="X1354">
            <v>38034</v>
          </cell>
          <cell r="Y1354" t="str">
            <v>17/02-06</v>
          </cell>
          <cell r="Z1354" t="str">
            <v>ООО "Проф-Трейд"</v>
          </cell>
          <cell r="AA1354">
            <v>150</v>
          </cell>
          <cell r="AB1354">
            <v>0</v>
          </cell>
          <cell r="AC1354">
            <v>0.10949999999999999</v>
          </cell>
          <cell r="AD1354" t="str">
            <v>продан</v>
          </cell>
          <cell r="AF1354" t="str">
            <v/>
          </cell>
          <cell r="AG1354" t="str">
            <v/>
          </cell>
          <cell r="AI1354" t="str">
            <v/>
          </cell>
        </row>
        <row r="1355">
          <cell r="A1355">
            <v>1351</v>
          </cell>
          <cell r="B1355" t="str">
            <v>диск</v>
          </cell>
          <cell r="C1355" t="str">
            <v>51401</v>
          </cell>
          <cell r="D1355" t="str">
            <v>51401`810`2`0400`0000002</v>
          </cell>
          <cell r="E1355" t="str">
            <v>Сбербанк РФ</v>
          </cell>
          <cell r="F1355" t="str">
            <v>банк</v>
          </cell>
          <cell r="G1355" t="str">
            <v>ВН</v>
          </cell>
          <cell r="H1355" t="str">
            <v>1061542</v>
          </cell>
          <cell r="I1355">
            <v>38034</v>
          </cell>
          <cell r="J1355">
            <v>558650</v>
          </cell>
          <cell r="K1355" t="str">
            <v>Рубли РФ</v>
          </cell>
          <cell r="L1355" t="str">
            <v>по предъявлении</v>
          </cell>
          <cell r="M1355">
            <v>38034</v>
          </cell>
          <cell r="N1355">
            <v>0</v>
          </cell>
          <cell r="P1355">
            <v>558650</v>
          </cell>
          <cell r="Q1355">
            <v>1</v>
          </cell>
          <cell r="R1355">
            <v>558650</v>
          </cell>
          <cell r="S1355">
            <v>38034</v>
          </cell>
          <cell r="T1355" t="str">
            <v>17/02-05</v>
          </cell>
          <cell r="U1355" t="str">
            <v>Сбербанк РФ</v>
          </cell>
          <cell r="V1355">
            <v>1.0002690000000001</v>
          </cell>
          <cell r="W1355">
            <v>558800</v>
          </cell>
          <cell r="X1355">
            <v>38034</v>
          </cell>
          <cell r="Y1355" t="str">
            <v>17/02-06</v>
          </cell>
          <cell r="Z1355" t="str">
            <v>ООО "Проф-Трейд"</v>
          </cell>
          <cell r="AA1355">
            <v>150</v>
          </cell>
          <cell r="AB1355">
            <v>0</v>
          </cell>
          <cell r="AC1355">
            <v>9.800411706793162E-2</v>
          </cell>
          <cell r="AD1355" t="str">
            <v>продан</v>
          </cell>
          <cell r="AF1355" t="str">
            <v/>
          </cell>
          <cell r="AG1355" t="str">
            <v/>
          </cell>
          <cell r="AI1355" t="str">
            <v/>
          </cell>
        </row>
        <row r="1356">
          <cell r="A1356">
            <v>1352</v>
          </cell>
          <cell r="B1356" t="str">
            <v>диск</v>
          </cell>
          <cell r="C1356" t="str">
            <v>51401</v>
          </cell>
          <cell r="D1356" t="str">
            <v>51401`810`2`0400`0000002</v>
          </cell>
          <cell r="E1356" t="str">
            <v>Сбербанк РФ</v>
          </cell>
          <cell r="F1356" t="str">
            <v>банк</v>
          </cell>
          <cell r="G1356" t="str">
            <v>ВН</v>
          </cell>
          <cell r="H1356" t="str">
            <v>1061543</v>
          </cell>
          <cell r="I1356">
            <v>38034</v>
          </cell>
          <cell r="J1356">
            <v>1000000</v>
          </cell>
          <cell r="K1356" t="str">
            <v>Рубли РФ</v>
          </cell>
          <cell r="L1356" t="str">
            <v>по предъявлении</v>
          </cell>
          <cell r="M1356">
            <v>38034</v>
          </cell>
          <cell r="N1356">
            <v>0</v>
          </cell>
          <cell r="P1356">
            <v>1000000</v>
          </cell>
          <cell r="Q1356">
            <v>1</v>
          </cell>
          <cell r="R1356">
            <v>1000000</v>
          </cell>
          <cell r="S1356">
            <v>38034</v>
          </cell>
          <cell r="T1356" t="str">
            <v>17/02-05</v>
          </cell>
          <cell r="U1356" t="str">
            <v>Сбербанк РФ</v>
          </cell>
          <cell r="V1356">
            <v>1.0001500000000001</v>
          </cell>
          <cell r="W1356">
            <v>1000150</v>
          </cell>
          <cell r="X1356">
            <v>38034</v>
          </cell>
          <cell r="Y1356" t="str">
            <v>17/02-06</v>
          </cell>
          <cell r="Z1356" t="str">
            <v>ООО "Проф-Трейд"</v>
          </cell>
          <cell r="AA1356">
            <v>150</v>
          </cell>
          <cell r="AB1356">
            <v>0</v>
          </cell>
          <cell r="AC1356">
            <v>5.4749999999999993E-2</v>
          </cell>
          <cell r="AD1356" t="str">
            <v>продан</v>
          </cell>
          <cell r="AF1356" t="str">
            <v/>
          </cell>
          <cell r="AG1356" t="str">
            <v/>
          </cell>
          <cell r="AI1356" t="str">
            <v/>
          </cell>
        </row>
        <row r="1357">
          <cell r="A1357">
            <v>1353</v>
          </cell>
          <cell r="B1357" t="str">
            <v>диск</v>
          </cell>
          <cell r="C1357" t="str">
            <v>51401</v>
          </cell>
          <cell r="D1357" t="str">
            <v>51401`810`2`0400`0000002</v>
          </cell>
          <cell r="E1357" t="str">
            <v>Сбербанк РФ</v>
          </cell>
          <cell r="F1357" t="str">
            <v>банк</v>
          </cell>
          <cell r="G1357" t="str">
            <v>ВН</v>
          </cell>
          <cell r="H1357" t="str">
            <v>1061544</v>
          </cell>
          <cell r="I1357">
            <v>38034</v>
          </cell>
          <cell r="J1357">
            <v>1000000</v>
          </cell>
          <cell r="K1357" t="str">
            <v>Рубли РФ</v>
          </cell>
          <cell r="L1357" t="str">
            <v>по предъявлении</v>
          </cell>
          <cell r="M1357">
            <v>38034</v>
          </cell>
          <cell r="N1357">
            <v>0</v>
          </cell>
          <cell r="P1357">
            <v>1000000</v>
          </cell>
          <cell r="Q1357">
            <v>1</v>
          </cell>
          <cell r="R1357">
            <v>1000000</v>
          </cell>
          <cell r="S1357">
            <v>38034</v>
          </cell>
          <cell r="T1357" t="str">
            <v>17/02-05</v>
          </cell>
          <cell r="U1357" t="str">
            <v>Сбербанк РФ</v>
          </cell>
          <cell r="V1357">
            <v>1.0001500000000001</v>
          </cell>
          <cell r="W1357">
            <v>1000150</v>
          </cell>
          <cell r="X1357">
            <v>38034</v>
          </cell>
          <cell r="Y1357" t="str">
            <v>17/02-06</v>
          </cell>
          <cell r="Z1357" t="str">
            <v>ООО "Проф-Трейд"</v>
          </cell>
          <cell r="AA1357">
            <v>150</v>
          </cell>
          <cell r="AB1357">
            <v>0</v>
          </cell>
          <cell r="AC1357">
            <v>5.4749999999999993E-2</v>
          </cell>
          <cell r="AD1357" t="str">
            <v>продан</v>
          </cell>
          <cell r="AF1357" t="str">
            <v/>
          </cell>
          <cell r="AG1357" t="str">
            <v/>
          </cell>
          <cell r="AI1357" t="str">
            <v/>
          </cell>
        </row>
        <row r="1358">
          <cell r="A1358">
            <v>1354</v>
          </cell>
          <cell r="B1358" t="str">
            <v>диск</v>
          </cell>
          <cell r="C1358" t="str">
            <v>51401</v>
          </cell>
          <cell r="D1358" t="str">
            <v>51401`810`2`0400`0000002</v>
          </cell>
          <cell r="E1358" t="str">
            <v>Сбербанк РФ</v>
          </cell>
          <cell r="F1358" t="str">
            <v>банк</v>
          </cell>
          <cell r="G1358" t="str">
            <v>ВН</v>
          </cell>
          <cell r="H1358" t="str">
            <v>1061546</v>
          </cell>
          <cell r="I1358">
            <v>38034</v>
          </cell>
          <cell r="J1358">
            <v>1000000</v>
          </cell>
          <cell r="K1358" t="str">
            <v>Рубли РФ</v>
          </cell>
          <cell r="L1358" t="str">
            <v>по предъявлении</v>
          </cell>
          <cell r="M1358">
            <v>38034</v>
          </cell>
          <cell r="N1358">
            <v>0</v>
          </cell>
          <cell r="P1358">
            <v>1000000</v>
          </cell>
          <cell r="Q1358">
            <v>1</v>
          </cell>
          <cell r="R1358">
            <v>1000000</v>
          </cell>
          <cell r="S1358">
            <v>38034</v>
          </cell>
          <cell r="T1358" t="str">
            <v>17/02-05</v>
          </cell>
          <cell r="U1358" t="str">
            <v>Сбербанк РФ</v>
          </cell>
          <cell r="V1358">
            <v>1.0001500000000001</v>
          </cell>
          <cell r="W1358">
            <v>1000150</v>
          </cell>
          <cell r="X1358">
            <v>38034</v>
          </cell>
          <cell r="Y1358" t="str">
            <v>17/02-06</v>
          </cell>
          <cell r="Z1358" t="str">
            <v>ООО "Проф-Трейд"</v>
          </cell>
          <cell r="AA1358">
            <v>150</v>
          </cell>
          <cell r="AB1358">
            <v>0</v>
          </cell>
          <cell r="AC1358">
            <v>5.4749999999999993E-2</v>
          </cell>
          <cell r="AD1358" t="str">
            <v>продан</v>
          </cell>
          <cell r="AF1358" t="str">
            <v/>
          </cell>
          <cell r="AG1358" t="str">
            <v/>
          </cell>
          <cell r="AI1358" t="str">
            <v/>
          </cell>
        </row>
        <row r="1359">
          <cell r="A1359">
            <v>1355</v>
          </cell>
          <cell r="B1359" t="str">
            <v>диск</v>
          </cell>
          <cell r="C1359" t="str">
            <v>51401</v>
          </cell>
          <cell r="D1359" t="str">
            <v>51401`810`2`0400`0000002</v>
          </cell>
          <cell r="E1359" t="str">
            <v>Сбербанк РФ</v>
          </cell>
          <cell r="F1359" t="str">
            <v>банк</v>
          </cell>
          <cell r="G1359" t="str">
            <v>ВН</v>
          </cell>
          <cell r="H1359" t="str">
            <v>1061547</v>
          </cell>
          <cell r="I1359">
            <v>38034</v>
          </cell>
          <cell r="J1359">
            <v>1000000</v>
          </cell>
          <cell r="K1359" t="str">
            <v>Рубли РФ</v>
          </cell>
          <cell r="L1359" t="str">
            <v>по предъявлении</v>
          </cell>
          <cell r="M1359">
            <v>38034</v>
          </cell>
          <cell r="N1359">
            <v>0</v>
          </cell>
          <cell r="P1359">
            <v>1000000</v>
          </cell>
          <cell r="Q1359">
            <v>1</v>
          </cell>
          <cell r="R1359">
            <v>1000000</v>
          </cell>
          <cell r="S1359">
            <v>38034</v>
          </cell>
          <cell r="T1359" t="str">
            <v>17/02-05</v>
          </cell>
          <cell r="U1359" t="str">
            <v>Сбербанк РФ</v>
          </cell>
          <cell r="V1359">
            <v>1.0001500000000001</v>
          </cell>
          <cell r="W1359">
            <v>1000150</v>
          </cell>
          <cell r="X1359">
            <v>38034</v>
          </cell>
          <cell r="Y1359" t="str">
            <v>17/02-06</v>
          </cell>
          <cell r="Z1359" t="str">
            <v>ООО "Проф-Трейд"</v>
          </cell>
          <cell r="AA1359">
            <v>150</v>
          </cell>
          <cell r="AB1359">
            <v>0</v>
          </cell>
          <cell r="AC1359">
            <v>5.4749999999999993E-2</v>
          </cell>
          <cell r="AD1359" t="str">
            <v>продан</v>
          </cell>
          <cell r="AF1359" t="str">
            <v/>
          </cell>
          <cell r="AG1359" t="str">
            <v/>
          </cell>
          <cell r="AI1359" t="str">
            <v/>
          </cell>
        </row>
        <row r="1360">
          <cell r="A1360">
            <v>1356</v>
          </cell>
          <cell r="B1360" t="str">
            <v>диск</v>
          </cell>
          <cell r="C1360" t="str">
            <v>51401</v>
          </cell>
          <cell r="D1360" t="str">
            <v>51401`810`2`0400`0000002</v>
          </cell>
          <cell r="E1360" t="str">
            <v>Сбербанк РФ</v>
          </cell>
          <cell r="F1360" t="str">
            <v>банк</v>
          </cell>
          <cell r="G1360" t="str">
            <v>ВН</v>
          </cell>
          <cell r="H1360" t="str">
            <v>1061557</v>
          </cell>
          <cell r="I1360">
            <v>38035</v>
          </cell>
          <cell r="J1360">
            <v>100000</v>
          </cell>
          <cell r="K1360" t="str">
            <v>Рубли РФ</v>
          </cell>
          <cell r="L1360" t="str">
            <v>по предъявлении</v>
          </cell>
          <cell r="M1360">
            <v>38035</v>
          </cell>
          <cell r="N1360">
            <v>0</v>
          </cell>
          <cell r="P1360">
            <v>100000</v>
          </cell>
          <cell r="Q1360">
            <v>1</v>
          </cell>
          <cell r="R1360">
            <v>100000</v>
          </cell>
          <cell r="S1360">
            <v>38035</v>
          </cell>
          <cell r="T1360" t="str">
            <v>18/02-08</v>
          </cell>
          <cell r="U1360" t="str">
            <v>Сбербанк РФ</v>
          </cell>
          <cell r="V1360">
            <v>1.0015000000000001</v>
          </cell>
          <cell r="W1360">
            <v>100150</v>
          </cell>
          <cell r="X1360">
            <v>38035</v>
          </cell>
          <cell r="Y1360" t="str">
            <v>18/02-08</v>
          </cell>
          <cell r="Z1360" t="str">
            <v>ООО «Старые традиции»</v>
          </cell>
          <cell r="AA1360">
            <v>150</v>
          </cell>
          <cell r="AB1360">
            <v>0</v>
          </cell>
          <cell r="AC1360">
            <v>0.54749999999999999</v>
          </cell>
          <cell r="AD1360" t="str">
            <v>продан</v>
          </cell>
          <cell r="AF1360" t="str">
            <v/>
          </cell>
          <cell r="AG1360" t="str">
            <v/>
          </cell>
          <cell r="AI1360" t="str">
            <v/>
          </cell>
        </row>
        <row r="1361">
          <cell r="A1361">
            <v>1357</v>
          </cell>
          <cell r="B1361" t="str">
            <v>диск</v>
          </cell>
          <cell r="C1361" t="str">
            <v>51401</v>
          </cell>
          <cell r="D1361" t="str">
            <v>51401`810`2`0400`0000002</v>
          </cell>
          <cell r="E1361" t="str">
            <v>Сбербанк РФ</v>
          </cell>
          <cell r="F1361" t="str">
            <v>банк</v>
          </cell>
          <cell r="G1361" t="str">
            <v>ВН</v>
          </cell>
          <cell r="H1361" t="str">
            <v>1061558</v>
          </cell>
          <cell r="I1361">
            <v>38035</v>
          </cell>
          <cell r="J1361">
            <v>100000</v>
          </cell>
          <cell r="K1361" t="str">
            <v>Рубли РФ</v>
          </cell>
          <cell r="L1361" t="str">
            <v>по предъявлении</v>
          </cell>
          <cell r="M1361">
            <v>38035</v>
          </cell>
          <cell r="N1361">
            <v>0</v>
          </cell>
          <cell r="P1361">
            <v>100000</v>
          </cell>
          <cell r="Q1361">
            <v>1</v>
          </cell>
          <cell r="R1361">
            <v>100000</v>
          </cell>
          <cell r="S1361">
            <v>38035</v>
          </cell>
          <cell r="T1361" t="str">
            <v>18/02-08</v>
          </cell>
          <cell r="U1361" t="str">
            <v>Сбербанк РФ</v>
          </cell>
          <cell r="V1361">
            <v>1.0015000000000001</v>
          </cell>
          <cell r="W1361">
            <v>100150</v>
          </cell>
          <cell r="X1361">
            <v>38035</v>
          </cell>
          <cell r="Y1361" t="str">
            <v>18/02-08</v>
          </cell>
          <cell r="Z1361" t="str">
            <v>ООО «Старые традиции»</v>
          </cell>
          <cell r="AA1361">
            <v>150</v>
          </cell>
          <cell r="AB1361">
            <v>0</v>
          </cell>
          <cell r="AC1361">
            <v>0.54749999999999999</v>
          </cell>
          <cell r="AD1361" t="str">
            <v>продан</v>
          </cell>
          <cell r="AF1361" t="str">
            <v/>
          </cell>
          <cell r="AG1361" t="str">
            <v/>
          </cell>
          <cell r="AI1361" t="str">
            <v/>
          </cell>
        </row>
        <row r="1362">
          <cell r="A1362">
            <v>1358</v>
          </cell>
          <cell r="B1362" t="str">
            <v>диск</v>
          </cell>
          <cell r="C1362" t="str">
            <v>51401</v>
          </cell>
          <cell r="D1362" t="str">
            <v>51401`810`2`0400`0000002</v>
          </cell>
          <cell r="E1362" t="str">
            <v>Сбербанк РФ</v>
          </cell>
          <cell r="F1362" t="str">
            <v>банк</v>
          </cell>
          <cell r="G1362" t="str">
            <v>ВН</v>
          </cell>
          <cell r="H1362" t="str">
            <v>1061559</v>
          </cell>
          <cell r="I1362">
            <v>38035</v>
          </cell>
          <cell r="J1362">
            <v>100000</v>
          </cell>
          <cell r="K1362" t="str">
            <v>Рубли РФ</v>
          </cell>
          <cell r="L1362" t="str">
            <v>по предъявлении</v>
          </cell>
          <cell r="M1362">
            <v>38035</v>
          </cell>
          <cell r="N1362">
            <v>0</v>
          </cell>
          <cell r="P1362">
            <v>100000</v>
          </cell>
          <cell r="Q1362">
            <v>1</v>
          </cell>
          <cell r="R1362">
            <v>100000</v>
          </cell>
          <cell r="S1362">
            <v>38035</v>
          </cell>
          <cell r="T1362" t="str">
            <v>18/02-08</v>
          </cell>
          <cell r="U1362" t="str">
            <v>Сбербанк РФ</v>
          </cell>
          <cell r="V1362">
            <v>1.0015000000000001</v>
          </cell>
          <cell r="W1362">
            <v>100150</v>
          </cell>
          <cell r="X1362">
            <v>38035</v>
          </cell>
          <cell r="Y1362" t="str">
            <v>18/02-08</v>
          </cell>
          <cell r="Z1362" t="str">
            <v>ООО «Старые традиции»</v>
          </cell>
          <cell r="AA1362">
            <v>150</v>
          </cell>
          <cell r="AB1362">
            <v>0</v>
          </cell>
          <cell r="AC1362">
            <v>0.54749999999999999</v>
          </cell>
          <cell r="AD1362" t="str">
            <v>продан</v>
          </cell>
          <cell r="AF1362" t="str">
            <v/>
          </cell>
          <cell r="AG1362" t="str">
            <v/>
          </cell>
          <cell r="AI1362" t="str">
            <v/>
          </cell>
        </row>
        <row r="1363">
          <cell r="A1363">
            <v>1359</v>
          </cell>
          <cell r="B1363" t="str">
            <v>диск</v>
          </cell>
          <cell r="C1363" t="str">
            <v>51401</v>
          </cell>
          <cell r="D1363" t="str">
            <v>51401`810`2`0400`0000002</v>
          </cell>
          <cell r="E1363" t="str">
            <v>Сбербанк РФ</v>
          </cell>
          <cell r="F1363" t="str">
            <v>банк</v>
          </cell>
          <cell r="G1363" t="str">
            <v>ВН</v>
          </cell>
          <cell r="H1363" t="str">
            <v>1061560</v>
          </cell>
          <cell r="I1363">
            <v>38035</v>
          </cell>
          <cell r="J1363">
            <v>100000</v>
          </cell>
          <cell r="K1363" t="str">
            <v>Рубли РФ</v>
          </cell>
          <cell r="L1363" t="str">
            <v>по предъявлении</v>
          </cell>
          <cell r="M1363">
            <v>38035</v>
          </cell>
          <cell r="N1363">
            <v>0</v>
          </cell>
          <cell r="P1363">
            <v>100000</v>
          </cell>
          <cell r="Q1363">
            <v>1</v>
          </cell>
          <cell r="R1363">
            <v>100000</v>
          </cell>
          <cell r="S1363">
            <v>38035</v>
          </cell>
          <cell r="T1363" t="str">
            <v>18/02-08</v>
          </cell>
          <cell r="U1363" t="str">
            <v>Сбербанк РФ</v>
          </cell>
          <cell r="V1363">
            <v>1.0015000000000001</v>
          </cell>
          <cell r="W1363">
            <v>100150</v>
          </cell>
          <cell r="X1363">
            <v>38035</v>
          </cell>
          <cell r="Y1363" t="str">
            <v>18/02-08</v>
          </cell>
          <cell r="Z1363" t="str">
            <v>ООО «Старые традиции»</v>
          </cell>
          <cell r="AA1363">
            <v>150</v>
          </cell>
          <cell r="AB1363">
            <v>0</v>
          </cell>
          <cell r="AC1363">
            <v>0.54749999999999999</v>
          </cell>
          <cell r="AD1363" t="str">
            <v>продан</v>
          </cell>
          <cell r="AF1363" t="str">
            <v/>
          </cell>
          <cell r="AG1363" t="str">
            <v/>
          </cell>
          <cell r="AI1363" t="str">
            <v/>
          </cell>
        </row>
        <row r="1364">
          <cell r="A1364">
            <v>1360</v>
          </cell>
          <cell r="B1364" t="str">
            <v>диск</v>
          </cell>
          <cell r="C1364" t="str">
            <v>51401</v>
          </cell>
          <cell r="D1364" t="str">
            <v>51401`810`2`0400`0000002</v>
          </cell>
          <cell r="E1364" t="str">
            <v>Сбербанк РФ</v>
          </cell>
          <cell r="F1364" t="str">
            <v>банк</v>
          </cell>
          <cell r="G1364" t="str">
            <v>ВН</v>
          </cell>
          <cell r="H1364" t="str">
            <v>1061561</v>
          </cell>
          <cell r="I1364">
            <v>38035</v>
          </cell>
          <cell r="J1364">
            <v>100000</v>
          </cell>
          <cell r="K1364" t="str">
            <v>Рубли РФ</v>
          </cell>
          <cell r="L1364" t="str">
            <v>по предъявлении</v>
          </cell>
          <cell r="M1364">
            <v>38035</v>
          </cell>
          <cell r="N1364">
            <v>0</v>
          </cell>
          <cell r="P1364">
            <v>100000</v>
          </cell>
          <cell r="Q1364">
            <v>1</v>
          </cell>
          <cell r="R1364">
            <v>100000</v>
          </cell>
          <cell r="S1364">
            <v>38035</v>
          </cell>
          <cell r="T1364" t="str">
            <v>18/02-08</v>
          </cell>
          <cell r="U1364" t="str">
            <v>Сбербанк РФ</v>
          </cell>
          <cell r="V1364">
            <v>1.0015000000000001</v>
          </cell>
          <cell r="W1364">
            <v>100150</v>
          </cell>
          <cell r="X1364">
            <v>38035</v>
          </cell>
          <cell r="Y1364" t="str">
            <v>18/02-08</v>
          </cell>
          <cell r="Z1364" t="str">
            <v>ООО «Старые традиции»</v>
          </cell>
          <cell r="AA1364">
            <v>150</v>
          </cell>
          <cell r="AB1364">
            <v>0</v>
          </cell>
          <cell r="AC1364">
            <v>0.54749999999999999</v>
          </cell>
          <cell r="AD1364" t="str">
            <v>продан</v>
          </cell>
          <cell r="AF1364" t="str">
            <v/>
          </cell>
          <cell r="AG1364" t="str">
            <v/>
          </cell>
          <cell r="AI1364" t="str">
            <v/>
          </cell>
        </row>
        <row r="1365">
          <cell r="A1365">
            <v>1361</v>
          </cell>
          <cell r="B1365" t="str">
            <v>диск</v>
          </cell>
          <cell r="C1365" t="str">
            <v>51401</v>
          </cell>
          <cell r="D1365" t="str">
            <v>51401`810`2`0400`0000002</v>
          </cell>
          <cell r="E1365" t="str">
            <v>Сбербанк РФ</v>
          </cell>
          <cell r="F1365" t="str">
            <v>банк</v>
          </cell>
          <cell r="G1365" t="str">
            <v>ВН</v>
          </cell>
          <cell r="H1365" t="str">
            <v>1061562</v>
          </cell>
          <cell r="I1365">
            <v>38035</v>
          </cell>
          <cell r="J1365">
            <v>100000</v>
          </cell>
          <cell r="K1365" t="str">
            <v>Рубли РФ</v>
          </cell>
          <cell r="L1365" t="str">
            <v>по предъявлении</v>
          </cell>
          <cell r="M1365">
            <v>38035</v>
          </cell>
          <cell r="N1365">
            <v>0</v>
          </cell>
          <cell r="P1365">
            <v>100000</v>
          </cell>
          <cell r="Q1365">
            <v>1</v>
          </cell>
          <cell r="R1365">
            <v>100000</v>
          </cell>
          <cell r="S1365">
            <v>38035</v>
          </cell>
          <cell r="T1365" t="str">
            <v>18/02-08</v>
          </cell>
          <cell r="U1365" t="str">
            <v>Сбербанк РФ</v>
          </cell>
          <cell r="V1365">
            <v>1.0015000000000001</v>
          </cell>
          <cell r="W1365">
            <v>100150</v>
          </cell>
          <cell r="X1365">
            <v>38035</v>
          </cell>
          <cell r="Y1365" t="str">
            <v>18/02-08</v>
          </cell>
          <cell r="Z1365" t="str">
            <v>ООО «Старые традиции»</v>
          </cell>
          <cell r="AA1365">
            <v>150</v>
          </cell>
          <cell r="AB1365">
            <v>0</v>
          </cell>
          <cell r="AC1365">
            <v>0.54749999999999999</v>
          </cell>
          <cell r="AD1365" t="str">
            <v>продан</v>
          </cell>
          <cell r="AF1365" t="str">
            <v/>
          </cell>
          <cell r="AG1365" t="str">
            <v/>
          </cell>
          <cell r="AI1365" t="str">
            <v/>
          </cell>
        </row>
        <row r="1366">
          <cell r="A1366">
            <v>1362</v>
          </cell>
          <cell r="B1366" t="str">
            <v>диск</v>
          </cell>
          <cell r="C1366" t="str">
            <v>51503</v>
          </cell>
          <cell r="D1366" t="str">
            <v>51503`810`0`0400`0000029</v>
          </cell>
          <cell r="E1366" t="str">
            <v>КТ «Социальная Инициатива и К»</v>
          </cell>
          <cell r="F1366" t="str">
            <v>прочие</v>
          </cell>
          <cell r="G1366" t="str">
            <v>СИ-04</v>
          </cell>
          <cell r="H1366" t="str">
            <v>0000270</v>
          </cell>
          <cell r="I1366">
            <v>38013</v>
          </cell>
          <cell r="J1366">
            <v>1000000</v>
          </cell>
          <cell r="K1366" t="str">
            <v>Рубли РФ</v>
          </cell>
          <cell r="L1366" t="str">
            <v>по предъявлении, но не ранее 26.04.2004г.</v>
          </cell>
          <cell r="M1366">
            <v>38103</v>
          </cell>
          <cell r="N1366">
            <v>0.15956323890586821</v>
          </cell>
          <cell r="P1366">
            <v>966209</v>
          </cell>
          <cell r="Q1366">
            <v>0.96620899999999998</v>
          </cell>
          <cell r="R1366">
            <v>966209</v>
          </cell>
          <cell r="S1366">
            <v>38023</v>
          </cell>
          <cell r="T1366" t="str">
            <v>06/02-05</v>
          </cell>
          <cell r="U1366" t="str">
            <v>ЗАО «ОЛМА-ХОЛДИНГ»</v>
          </cell>
          <cell r="V1366">
            <v>1</v>
          </cell>
          <cell r="W1366">
            <v>1000000</v>
          </cell>
          <cell r="X1366">
            <v>38103</v>
          </cell>
          <cell r="Y1366" t="str">
            <v>26/04-прединиц</v>
          </cell>
          <cell r="Z1366" t="str">
            <v>ОАО АКБ «РУССОБАНК»</v>
          </cell>
          <cell r="AA1366">
            <v>33791</v>
          </cell>
          <cell r="AB1366">
            <v>0.16000039846451442</v>
          </cell>
          <cell r="AC1366">
            <v>0.15956323890586821</v>
          </cell>
          <cell r="AD1366" t="str">
            <v>предъявлен</v>
          </cell>
          <cell r="AF1366" t="str">
            <v/>
          </cell>
          <cell r="AG1366" t="str">
            <v/>
          </cell>
          <cell r="AI1366" t="str">
            <v/>
          </cell>
        </row>
        <row r="1367">
          <cell r="A1367">
            <v>1363</v>
          </cell>
          <cell r="B1367" t="str">
            <v>диск</v>
          </cell>
          <cell r="C1367" t="str">
            <v>51503</v>
          </cell>
          <cell r="D1367" t="str">
            <v>51503`810`0`0400`0000029</v>
          </cell>
          <cell r="E1367" t="str">
            <v>КТ «Социальная Инициатива и К»</v>
          </cell>
          <cell r="F1367" t="str">
            <v>прочие</v>
          </cell>
          <cell r="G1367" t="str">
            <v>СИ-04</v>
          </cell>
          <cell r="H1367" t="str">
            <v>0000271</v>
          </cell>
          <cell r="I1367">
            <v>38013</v>
          </cell>
          <cell r="J1367">
            <v>1000000</v>
          </cell>
          <cell r="K1367" t="str">
            <v>Рубли РФ</v>
          </cell>
          <cell r="L1367" t="str">
            <v>по предъявлении, но не ранее 26.04.2004г.</v>
          </cell>
          <cell r="M1367">
            <v>38103</v>
          </cell>
          <cell r="N1367">
            <v>0.15956323890586821</v>
          </cell>
          <cell r="P1367">
            <v>966209</v>
          </cell>
          <cell r="Q1367">
            <v>0.96620899999999998</v>
          </cell>
          <cell r="R1367">
            <v>966209</v>
          </cell>
          <cell r="S1367">
            <v>38023</v>
          </cell>
          <cell r="T1367" t="str">
            <v>06/02-05</v>
          </cell>
          <cell r="U1367" t="str">
            <v>ЗАО «ОЛМА-ХОЛДИНГ»</v>
          </cell>
          <cell r="V1367">
            <v>1</v>
          </cell>
          <cell r="W1367">
            <v>1000000</v>
          </cell>
          <cell r="X1367">
            <v>38103</v>
          </cell>
          <cell r="Y1367" t="str">
            <v>26/04-прединиц</v>
          </cell>
          <cell r="Z1367" t="str">
            <v>ОАО АКБ «РУССОБАНК»</v>
          </cell>
          <cell r="AA1367">
            <v>33791</v>
          </cell>
          <cell r="AB1367">
            <v>0.16000039846451442</v>
          </cell>
          <cell r="AC1367">
            <v>0.15956323890586821</v>
          </cell>
          <cell r="AD1367" t="str">
            <v>предъявлен</v>
          </cell>
          <cell r="AF1367" t="str">
            <v/>
          </cell>
          <cell r="AG1367" t="str">
            <v/>
          </cell>
          <cell r="AI1367" t="str">
            <v/>
          </cell>
        </row>
        <row r="1368">
          <cell r="A1368">
            <v>1364</v>
          </cell>
          <cell r="B1368" t="str">
            <v>диск</v>
          </cell>
          <cell r="C1368" t="str">
            <v>51503</v>
          </cell>
          <cell r="D1368" t="str">
            <v>51503`810`0`0400`0000029</v>
          </cell>
          <cell r="E1368" t="str">
            <v>КТ «Социальная Инициатива и К»</v>
          </cell>
          <cell r="F1368" t="str">
            <v>прочие</v>
          </cell>
          <cell r="G1368" t="str">
            <v>СИ-04</v>
          </cell>
          <cell r="H1368" t="str">
            <v>0000272</v>
          </cell>
          <cell r="I1368">
            <v>38013</v>
          </cell>
          <cell r="J1368">
            <v>1000000</v>
          </cell>
          <cell r="K1368" t="str">
            <v>Рубли РФ</v>
          </cell>
          <cell r="L1368" t="str">
            <v>по предъявлении, но не ранее 26.04.2004г.</v>
          </cell>
          <cell r="M1368">
            <v>38103</v>
          </cell>
          <cell r="N1368">
            <v>0.15956323890586821</v>
          </cell>
          <cell r="P1368">
            <v>966209</v>
          </cell>
          <cell r="Q1368">
            <v>0.96620899999999998</v>
          </cell>
          <cell r="R1368">
            <v>966209</v>
          </cell>
          <cell r="S1368">
            <v>38023</v>
          </cell>
          <cell r="T1368" t="str">
            <v>06/02-05</v>
          </cell>
          <cell r="U1368" t="str">
            <v>ЗАО «ОЛМА-ХОЛДИНГ»</v>
          </cell>
          <cell r="V1368">
            <v>1</v>
          </cell>
          <cell r="W1368">
            <v>1000000</v>
          </cell>
          <cell r="X1368">
            <v>38103</v>
          </cell>
          <cell r="Y1368" t="str">
            <v>26/04-прединиц</v>
          </cell>
          <cell r="Z1368" t="str">
            <v>ОАО АКБ «РУССОБАНК»</v>
          </cell>
          <cell r="AA1368">
            <v>33791</v>
          </cell>
          <cell r="AB1368">
            <v>0.16000039846451442</v>
          </cell>
          <cell r="AC1368">
            <v>0.15956323890586821</v>
          </cell>
          <cell r="AD1368" t="str">
            <v>предъявлен</v>
          </cell>
          <cell r="AF1368" t="str">
            <v/>
          </cell>
          <cell r="AG1368" t="str">
            <v/>
          </cell>
          <cell r="AI1368" t="str">
            <v/>
          </cell>
        </row>
        <row r="1369">
          <cell r="A1369">
            <v>1365</v>
          </cell>
          <cell r="B1369" t="str">
            <v>диск</v>
          </cell>
          <cell r="C1369" t="str">
            <v>51503</v>
          </cell>
          <cell r="D1369" t="str">
            <v>51503`810`0`0400`0000029</v>
          </cell>
          <cell r="E1369" t="str">
            <v>КТ «Социальная Инициатива и К»</v>
          </cell>
          <cell r="F1369" t="str">
            <v>прочие</v>
          </cell>
          <cell r="G1369" t="str">
            <v>СИ-04</v>
          </cell>
          <cell r="H1369" t="str">
            <v>0000273</v>
          </cell>
          <cell r="I1369">
            <v>38013</v>
          </cell>
          <cell r="J1369">
            <v>1000000</v>
          </cell>
          <cell r="K1369" t="str">
            <v>Рубли РФ</v>
          </cell>
          <cell r="L1369" t="str">
            <v>по предъявлении, но не ранее 26.04.2004г.</v>
          </cell>
          <cell r="M1369">
            <v>38103</v>
          </cell>
          <cell r="N1369">
            <v>0.15956323890586821</v>
          </cell>
          <cell r="P1369">
            <v>966209</v>
          </cell>
          <cell r="Q1369">
            <v>0.96620899999999998</v>
          </cell>
          <cell r="R1369">
            <v>966209</v>
          </cell>
          <cell r="S1369">
            <v>38023</v>
          </cell>
          <cell r="T1369" t="str">
            <v>06/02-05</v>
          </cell>
          <cell r="U1369" t="str">
            <v>ЗАО «ОЛМА-ХОЛДИНГ»</v>
          </cell>
          <cell r="V1369">
            <v>1</v>
          </cell>
          <cell r="W1369">
            <v>1000000</v>
          </cell>
          <cell r="X1369">
            <v>38103</v>
          </cell>
          <cell r="Y1369" t="str">
            <v>26/04-прединиц</v>
          </cell>
          <cell r="Z1369" t="str">
            <v>ОАО АКБ «РУССОБАНК»</v>
          </cell>
          <cell r="AA1369">
            <v>33791</v>
          </cell>
          <cell r="AB1369">
            <v>0.16000039846451442</v>
          </cell>
          <cell r="AC1369">
            <v>0.15956323890586821</v>
          </cell>
          <cell r="AD1369" t="str">
            <v>предъявлен</v>
          </cell>
          <cell r="AF1369" t="str">
            <v/>
          </cell>
          <cell r="AG1369" t="str">
            <v/>
          </cell>
          <cell r="AI1369" t="str">
            <v/>
          </cell>
        </row>
        <row r="1370">
          <cell r="A1370">
            <v>1366</v>
          </cell>
          <cell r="B1370" t="str">
            <v>диск</v>
          </cell>
          <cell r="C1370" t="str">
            <v>51503</v>
          </cell>
          <cell r="D1370" t="str">
            <v>51503`810`0`0400`0000029</v>
          </cell>
          <cell r="E1370" t="str">
            <v>КТ «Социальная Инициатива и К»</v>
          </cell>
          <cell r="F1370" t="str">
            <v>прочие</v>
          </cell>
          <cell r="G1370" t="str">
            <v>СИ-04</v>
          </cell>
          <cell r="H1370" t="str">
            <v>0000274</v>
          </cell>
          <cell r="I1370">
            <v>38013</v>
          </cell>
          <cell r="J1370">
            <v>1000000</v>
          </cell>
          <cell r="K1370" t="str">
            <v>Рубли РФ</v>
          </cell>
          <cell r="L1370" t="str">
            <v>по предъявлении, но не ранее 26.04.2004г.</v>
          </cell>
          <cell r="M1370">
            <v>38103</v>
          </cell>
          <cell r="N1370">
            <v>0.15956323890586821</v>
          </cell>
          <cell r="P1370">
            <v>966209</v>
          </cell>
          <cell r="Q1370">
            <v>0.96620899999999998</v>
          </cell>
          <cell r="R1370">
            <v>966209</v>
          </cell>
          <cell r="S1370">
            <v>38023</v>
          </cell>
          <cell r="T1370" t="str">
            <v>06/02-05</v>
          </cell>
          <cell r="U1370" t="str">
            <v>ЗАО «ОЛМА-ХОЛДИНГ»</v>
          </cell>
          <cell r="V1370">
            <v>1</v>
          </cell>
          <cell r="W1370">
            <v>1000000</v>
          </cell>
          <cell r="X1370">
            <v>38103</v>
          </cell>
          <cell r="Y1370" t="str">
            <v>26/04-прединиц</v>
          </cell>
          <cell r="Z1370" t="str">
            <v>ОАО АКБ «РУССОБАНК»</v>
          </cell>
          <cell r="AA1370">
            <v>33791</v>
          </cell>
          <cell r="AB1370">
            <v>0.16000039846451442</v>
          </cell>
          <cell r="AC1370">
            <v>0.15956323890586821</v>
          </cell>
          <cell r="AD1370" t="str">
            <v>предъявлен</v>
          </cell>
          <cell r="AF1370" t="str">
            <v/>
          </cell>
          <cell r="AG1370" t="str">
            <v/>
          </cell>
          <cell r="AI1370" t="str">
            <v/>
          </cell>
        </row>
        <row r="1371">
          <cell r="A1371">
            <v>1367</v>
          </cell>
          <cell r="B1371" t="str">
            <v>диск</v>
          </cell>
          <cell r="C1371" t="str">
            <v>51504</v>
          </cell>
          <cell r="D1371" t="str">
            <v>51504`810`9`0400`0000021</v>
          </cell>
          <cell r="E1371" t="str">
            <v>КТ «Социальная Инициатива и К»</v>
          </cell>
          <cell r="F1371" t="str">
            <v>прочие</v>
          </cell>
          <cell r="G1371" t="str">
            <v>СИ-04</v>
          </cell>
          <cell r="H1371" t="str">
            <v>0000283</v>
          </cell>
          <cell r="I1371">
            <v>38013</v>
          </cell>
          <cell r="J1371">
            <v>1000000</v>
          </cell>
          <cell r="K1371" t="str">
            <v>Рубли РФ</v>
          </cell>
          <cell r="L1371" t="str">
            <v>по предъявлении, но не ранее 26.07.2004г.</v>
          </cell>
          <cell r="M1371">
            <v>38194</v>
          </cell>
          <cell r="N1371">
            <v>0.17950700633390801</v>
          </cell>
          <cell r="P1371">
            <v>922426</v>
          </cell>
          <cell r="Q1371">
            <v>0.92242599999999997</v>
          </cell>
          <cell r="R1371">
            <v>922426</v>
          </cell>
          <cell r="S1371">
            <v>38023</v>
          </cell>
          <cell r="T1371" t="str">
            <v>06/02-05</v>
          </cell>
          <cell r="U1371" t="str">
            <v>ЗАО «ОЛМА-ХОЛДИНГ»</v>
          </cell>
          <cell r="V1371">
            <v>0.92960900000000002</v>
          </cell>
          <cell r="W1371">
            <v>929608.83</v>
          </cell>
          <cell r="X1371">
            <v>38042</v>
          </cell>
          <cell r="Y1371" t="str">
            <v>25/02-11</v>
          </cell>
          <cell r="Z1371" t="str">
            <v>ООО "Проф-Трейд"</v>
          </cell>
          <cell r="AA1371">
            <v>7182.8299999999581</v>
          </cell>
          <cell r="AB1371">
            <v>0.17999880635126117</v>
          </cell>
          <cell r="AC1371">
            <v>0.14959025952958968</v>
          </cell>
          <cell r="AD1371" t="str">
            <v>обменен</v>
          </cell>
          <cell r="AF1371" t="str">
            <v/>
          </cell>
          <cell r="AG1371" t="str">
            <v/>
          </cell>
          <cell r="AI1371" t="str">
            <v/>
          </cell>
        </row>
        <row r="1372">
          <cell r="A1372">
            <v>1368</v>
          </cell>
          <cell r="B1372" t="str">
            <v>диск</v>
          </cell>
          <cell r="C1372" t="str">
            <v>51504</v>
          </cell>
          <cell r="D1372" t="str">
            <v>51504`810`9`0400`0000021</v>
          </cell>
          <cell r="E1372" t="str">
            <v>КТ «Социальная Инициатива и К»</v>
          </cell>
          <cell r="F1372" t="str">
            <v>прочие</v>
          </cell>
          <cell r="G1372" t="str">
            <v>СИ-04</v>
          </cell>
          <cell r="H1372" t="str">
            <v>0000284</v>
          </cell>
          <cell r="I1372">
            <v>38013</v>
          </cell>
          <cell r="J1372">
            <v>1000000</v>
          </cell>
          <cell r="K1372" t="str">
            <v>Рубли РФ</v>
          </cell>
          <cell r="L1372" t="str">
            <v>по предъявлении, но не ранее 26.07.2004г.</v>
          </cell>
          <cell r="M1372">
            <v>38194</v>
          </cell>
          <cell r="N1372">
            <v>0.17950700633390801</v>
          </cell>
          <cell r="P1372">
            <v>922426</v>
          </cell>
          <cell r="Q1372">
            <v>0.92242599999999997</v>
          </cell>
          <cell r="R1372">
            <v>922426</v>
          </cell>
          <cell r="S1372">
            <v>38023</v>
          </cell>
          <cell r="T1372" t="str">
            <v>06/02-05</v>
          </cell>
          <cell r="U1372" t="str">
            <v>ЗАО «ОЛМА-ХОЛДИНГ»</v>
          </cell>
          <cell r="V1372">
            <v>0.92960900000000002</v>
          </cell>
          <cell r="W1372">
            <v>929608.83</v>
          </cell>
          <cell r="X1372">
            <v>38042</v>
          </cell>
          <cell r="Y1372" t="str">
            <v>25/02-11</v>
          </cell>
          <cell r="Z1372" t="str">
            <v>ООО "Проф-Трейд"</v>
          </cell>
          <cell r="AA1372">
            <v>7182.8299999999581</v>
          </cell>
          <cell r="AB1372">
            <v>0.17999880635126117</v>
          </cell>
          <cell r="AC1372">
            <v>0.14959025952958968</v>
          </cell>
          <cell r="AD1372" t="str">
            <v>обменен</v>
          </cell>
          <cell r="AF1372" t="str">
            <v/>
          </cell>
          <cell r="AG1372" t="str">
            <v/>
          </cell>
          <cell r="AI1372" t="str">
            <v/>
          </cell>
        </row>
        <row r="1373">
          <cell r="A1373">
            <v>1369</v>
          </cell>
          <cell r="B1373" t="str">
            <v>диск</v>
          </cell>
          <cell r="C1373" t="str">
            <v>51504</v>
          </cell>
          <cell r="D1373" t="str">
            <v>51504`810`9`0400`0000021</v>
          </cell>
          <cell r="E1373" t="str">
            <v>КТ «Социальная Инициатива и К»</v>
          </cell>
          <cell r="F1373" t="str">
            <v>прочие</v>
          </cell>
          <cell r="G1373" t="str">
            <v>СИ-04</v>
          </cell>
          <cell r="H1373" t="str">
            <v>0000285</v>
          </cell>
          <cell r="I1373">
            <v>38013</v>
          </cell>
          <cell r="J1373">
            <v>1000000</v>
          </cell>
          <cell r="K1373" t="str">
            <v>Рубли РФ</v>
          </cell>
          <cell r="L1373" t="str">
            <v>по предъявлении, но не ранее 26.07.2004г.</v>
          </cell>
          <cell r="M1373">
            <v>38194</v>
          </cell>
          <cell r="N1373">
            <v>0.17950700633390801</v>
          </cell>
          <cell r="P1373">
            <v>922426</v>
          </cell>
          <cell r="Q1373">
            <v>0.92242599999999997</v>
          </cell>
          <cell r="R1373">
            <v>922426</v>
          </cell>
          <cell r="S1373">
            <v>38023</v>
          </cell>
          <cell r="T1373" t="str">
            <v>06/02-05</v>
          </cell>
          <cell r="U1373" t="str">
            <v>ЗАО «ОЛМА-ХОЛДИНГ»</v>
          </cell>
          <cell r="V1373">
            <v>0.92960900000000002</v>
          </cell>
          <cell r="W1373">
            <v>929608.83</v>
          </cell>
          <cell r="X1373">
            <v>38042</v>
          </cell>
          <cell r="Y1373" t="str">
            <v>25/02-11</v>
          </cell>
          <cell r="Z1373" t="str">
            <v>ООО "Проф-Трейд"</v>
          </cell>
          <cell r="AA1373">
            <v>7182.8299999999581</v>
          </cell>
          <cell r="AB1373">
            <v>0.17999880635126117</v>
          </cell>
          <cell r="AC1373">
            <v>0.14959025952958968</v>
          </cell>
          <cell r="AD1373" t="str">
            <v>обменен</v>
          </cell>
          <cell r="AF1373" t="str">
            <v/>
          </cell>
          <cell r="AG1373" t="str">
            <v/>
          </cell>
          <cell r="AI1373" t="str">
            <v/>
          </cell>
        </row>
        <row r="1374">
          <cell r="A1374">
            <v>1370</v>
          </cell>
          <cell r="B1374" t="str">
            <v>диск</v>
          </cell>
          <cell r="C1374" t="str">
            <v>51504</v>
          </cell>
          <cell r="D1374" t="str">
            <v>51504`810`9`0400`0000021</v>
          </cell>
          <cell r="E1374" t="str">
            <v>КТ «Социальная Инициатива и К»</v>
          </cell>
          <cell r="F1374" t="str">
            <v>прочие</v>
          </cell>
          <cell r="G1374" t="str">
            <v>СИ-04</v>
          </cell>
          <cell r="H1374" t="str">
            <v>0000286</v>
          </cell>
          <cell r="I1374">
            <v>38013</v>
          </cell>
          <cell r="J1374">
            <v>1000000</v>
          </cell>
          <cell r="K1374" t="str">
            <v>Рубли РФ</v>
          </cell>
          <cell r="L1374" t="str">
            <v>по предъявлении, но не ранее 26.07.2004г.</v>
          </cell>
          <cell r="M1374">
            <v>38194</v>
          </cell>
          <cell r="N1374">
            <v>0.17950700633390801</v>
          </cell>
          <cell r="P1374">
            <v>922426</v>
          </cell>
          <cell r="Q1374">
            <v>0.92242599999999997</v>
          </cell>
          <cell r="R1374">
            <v>922426</v>
          </cell>
          <cell r="S1374">
            <v>38023</v>
          </cell>
          <cell r="T1374" t="str">
            <v>06/02-05</v>
          </cell>
          <cell r="U1374" t="str">
            <v>ЗАО «ОЛМА-ХОЛДИНГ»</v>
          </cell>
          <cell r="V1374">
            <v>0.92960900000000002</v>
          </cell>
          <cell r="W1374">
            <v>929608.83</v>
          </cell>
          <cell r="X1374">
            <v>38042</v>
          </cell>
          <cell r="Y1374" t="str">
            <v>25/02-11</v>
          </cell>
          <cell r="Z1374" t="str">
            <v>ООО "Проф-Трейд"</v>
          </cell>
          <cell r="AA1374">
            <v>7182.8299999999581</v>
          </cell>
          <cell r="AB1374">
            <v>0.17999880635126117</v>
          </cell>
          <cell r="AC1374">
            <v>0.14959025952958968</v>
          </cell>
          <cell r="AD1374" t="str">
            <v>обменен</v>
          </cell>
          <cell r="AF1374" t="str">
            <v/>
          </cell>
          <cell r="AG1374" t="str">
            <v/>
          </cell>
          <cell r="AI1374" t="str">
            <v/>
          </cell>
        </row>
        <row r="1375">
          <cell r="A1375">
            <v>1371</v>
          </cell>
          <cell r="B1375" t="str">
            <v>диск</v>
          </cell>
          <cell r="C1375" t="str">
            <v>51504</v>
          </cell>
          <cell r="D1375" t="str">
            <v>51504`810`9`0400`0000021</v>
          </cell>
          <cell r="E1375" t="str">
            <v>КТ «Социальная Инициатива и К»</v>
          </cell>
          <cell r="F1375" t="str">
            <v>прочие</v>
          </cell>
          <cell r="G1375" t="str">
            <v>СИ-04</v>
          </cell>
          <cell r="H1375" t="str">
            <v>0000287</v>
          </cell>
          <cell r="I1375">
            <v>38013</v>
          </cell>
          <cell r="J1375">
            <v>1000000</v>
          </cell>
          <cell r="K1375" t="str">
            <v>Рубли РФ</v>
          </cell>
          <cell r="L1375" t="str">
            <v>по предъявлении, но не ранее 26.07.2004г.</v>
          </cell>
          <cell r="M1375">
            <v>38194</v>
          </cell>
          <cell r="N1375">
            <v>0.17950700633390801</v>
          </cell>
          <cell r="P1375">
            <v>922426</v>
          </cell>
          <cell r="Q1375">
            <v>0.92242599999999997</v>
          </cell>
          <cell r="R1375">
            <v>922426</v>
          </cell>
          <cell r="S1375">
            <v>38023</v>
          </cell>
          <cell r="T1375" t="str">
            <v>06/02-05</v>
          </cell>
          <cell r="U1375" t="str">
            <v>ЗАО «ОЛМА-ХОЛДИНГ»</v>
          </cell>
          <cell r="V1375">
            <v>0.92960900000000002</v>
          </cell>
          <cell r="W1375">
            <v>929608.83</v>
          </cell>
          <cell r="X1375">
            <v>38042</v>
          </cell>
          <cell r="Y1375" t="str">
            <v>25/02-11</v>
          </cell>
          <cell r="Z1375" t="str">
            <v>ООО "Проф-Трейд"</v>
          </cell>
          <cell r="AA1375">
            <v>7182.8299999999581</v>
          </cell>
          <cell r="AB1375">
            <v>0.17999880635126117</v>
          </cell>
          <cell r="AC1375">
            <v>0.14959025952958968</v>
          </cell>
          <cell r="AD1375" t="str">
            <v>обменен</v>
          </cell>
          <cell r="AF1375" t="str">
            <v/>
          </cell>
          <cell r="AG1375" t="str">
            <v/>
          </cell>
          <cell r="AI1375" t="str">
            <v/>
          </cell>
        </row>
        <row r="1376">
          <cell r="A1376">
            <v>1372</v>
          </cell>
          <cell r="B1376" t="str">
            <v>диск</v>
          </cell>
          <cell r="C1376" t="str">
            <v>51504</v>
          </cell>
          <cell r="D1376" t="str">
            <v>51504`810`9`0400`0000021</v>
          </cell>
          <cell r="E1376" t="str">
            <v>КТ «Социальная Инициатива и К»</v>
          </cell>
          <cell r="F1376" t="str">
            <v>прочие</v>
          </cell>
          <cell r="G1376" t="str">
            <v>СИ-04</v>
          </cell>
          <cell r="H1376" t="str">
            <v>0000288</v>
          </cell>
          <cell r="I1376">
            <v>38013</v>
          </cell>
          <cell r="J1376">
            <v>1000000</v>
          </cell>
          <cell r="K1376" t="str">
            <v>Рубли РФ</v>
          </cell>
          <cell r="L1376" t="str">
            <v>по предъявлении, но не ранее 26.07.2004г.</v>
          </cell>
          <cell r="M1376">
            <v>38194</v>
          </cell>
          <cell r="N1376">
            <v>0.1795083985935238</v>
          </cell>
          <cell r="P1376">
            <v>925364</v>
          </cell>
          <cell r="Q1376">
            <v>0.92536399999999996</v>
          </cell>
          <cell r="R1376">
            <v>925364</v>
          </cell>
          <cell r="S1376">
            <v>38030</v>
          </cell>
          <cell r="T1376" t="str">
            <v>13/02-04</v>
          </cell>
          <cell r="U1376" t="str">
            <v>ЗАО «ОЛМА-ХОЛДИНГ»</v>
          </cell>
          <cell r="V1376">
            <v>1</v>
          </cell>
          <cell r="W1376">
            <v>1000000</v>
          </cell>
          <cell r="X1376">
            <v>38194</v>
          </cell>
          <cell r="Y1376" t="str">
            <v>26/07-предруссо</v>
          </cell>
          <cell r="Z1376" t="str">
            <v>ОАО АКБ «РУССОБАНК»</v>
          </cell>
          <cell r="AA1376">
            <v>74636</v>
          </cell>
          <cell r="AB1376">
            <v>0.18000020242528686</v>
          </cell>
          <cell r="AC1376">
            <v>0.1795083985935238</v>
          </cell>
          <cell r="AD1376" t="str">
            <v>предъявлен</v>
          </cell>
          <cell r="AF1376" t="str">
            <v/>
          </cell>
          <cell r="AG1376" t="str">
            <v>51510`810`_`0400`0001372</v>
          </cell>
          <cell r="AI1376" t="str">
            <v/>
          </cell>
        </row>
        <row r="1377">
          <cell r="A1377">
            <v>1373</v>
          </cell>
          <cell r="B1377" t="str">
            <v>диск</v>
          </cell>
          <cell r="C1377" t="str">
            <v>51504</v>
          </cell>
          <cell r="D1377" t="str">
            <v>51504`810`9`0400`0000021</v>
          </cell>
          <cell r="E1377" t="str">
            <v>КТ «Социальная Инициатива и К»</v>
          </cell>
          <cell r="F1377" t="str">
            <v>прочие</v>
          </cell>
          <cell r="G1377" t="str">
            <v>СИ-04</v>
          </cell>
          <cell r="H1377" t="str">
            <v>0000289</v>
          </cell>
          <cell r="I1377">
            <v>38013</v>
          </cell>
          <cell r="J1377">
            <v>1000000</v>
          </cell>
          <cell r="K1377" t="str">
            <v>Рубли РФ</v>
          </cell>
          <cell r="L1377" t="str">
            <v>по предъявлении, но не ранее 26.07.2004г.</v>
          </cell>
          <cell r="M1377">
            <v>38194</v>
          </cell>
          <cell r="N1377">
            <v>0.1795083985935238</v>
          </cell>
          <cell r="P1377">
            <v>925364</v>
          </cell>
          <cell r="Q1377">
            <v>0.92536399999999996</v>
          </cell>
          <cell r="R1377">
            <v>925364</v>
          </cell>
          <cell r="S1377">
            <v>38030</v>
          </cell>
          <cell r="T1377" t="str">
            <v>13/02-04</v>
          </cell>
          <cell r="U1377" t="str">
            <v>ЗАО «ОЛМА-ХОЛДИНГ»</v>
          </cell>
          <cell r="V1377">
            <v>1</v>
          </cell>
          <cell r="W1377">
            <v>1000000</v>
          </cell>
          <cell r="X1377">
            <v>38194</v>
          </cell>
          <cell r="Y1377" t="str">
            <v>26/07-предруссо</v>
          </cell>
          <cell r="AA1377">
            <v>74636</v>
          </cell>
          <cell r="AB1377">
            <v>0.18000020242528686</v>
          </cell>
          <cell r="AC1377">
            <v>0.1795083985935238</v>
          </cell>
          <cell r="AD1377" t="str">
            <v>предъявлен</v>
          </cell>
          <cell r="AF1377" t="str">
            <v/>
          </cell>
          <cell r="AG1377" t="str">
            <v>51510`810`_`0400`0001373</v>
          </cell>
          <cell r="AI1377" t="str">
            <v/>
          </cell>
        </row>
        <row r="1378">
          <cell r="A1378">
            <v>1374</v>
          </cell>
          <cell r="B1378" t="str">
            <v>диск</v>
          </cell>
          <cell r="C1378" t="str">
            <v>51504</v>
          </cell>
          <cell r="D1378" t="str">
            <v>51504`810`9`0400`0000021</v>
          </cell>
          <cell r="E1378" t="str">
            <v>КТ «Социальная Инициатива и К»</v>
          </cell>
          <cell r="F1378" t="str">
            <v>прочие</v>
          </cell>
          <cell r="G1378" t="str">
            <v>СИ-04</v>
          </cell>
          <cell r="H1378" t="str">
            <v>0000290</v>
          </cell>
          <cell r="I1378">
            <v>38013</v>
          </cell>
          <cell r="J1378">
            <v>1000000</v>
          </cell>
          <cell r="K1378" t="str">
            <v>Рубли РФ</v>
          </cell>
          <cell r="L1378" t="str">
            <v>по предъявлении, но не ранее 26.07.2004г.</v>
          </cell>
          <cell r="M1378">
            <v>38194</v>
          </cell>
          <cell r="N1378">
            <v>0.1795083985935238</v>
          </cell>
          <cell r="P1378">
            <v>925364</v>
          </cell>
          <cell r="Q1378">
            <v>0.92536399999999996</v>
          </cell>
          <cell r="R1378">
            <v>925364</v>
          </cell>
          <cell r="S1378">
            <v>38030</v>
          </cell>
          <cell r="T1378" t="str">
            <v>13/02-04</v>
          </cell>
          <cell r="U1378" t="str">
            <v>ЗАО «ОЛМА-ХОЛДИНГ»</v>
          </cell>
          <cell r="V1378">
            <v>1</v>
          </cell>
          <cell r="W1378">
            <v>1000000</v>
          </cell>
          <cell r="X1378">
            <v>38194</v>
          </cell>
          <cell r="Y1378" t="str">
            <v>26/07-предруссо</v>
          </cell>
          <cell r="AA1378">
            <v>74636</v>
          </cell>
          <cell r="AB1378">
            <v>0.18000020242528686</v>
          </cell>
          <cell r="AC1378">
            <v>0.1795083985935238</v>
          </cell>
          <cell r="AD1378" t="str">
            <v>предъявлен</v>
          </cell>
          <cell r="AF1378" t="str">
            <v/>
          </cell>
          <cell r="AG1378" t="str">
            <v>51510`810`_`0400`0001374</v>
          </cell>
          <cell r="AI1378" t="str">
            <v/>
          </cell>
        </row>
        <row r="1379">
          <cell r="A1379">
            <v>1375</v>
          </cell>
          <cell r="B1379" t="str">
            <v>диск</v>
          </cell>
          <cell r="C1379" t="str">
            <v>51504</v>
          </cell>
          <cell r="D1379" t="str">
            <v>51504`810`9`0400`0000021</v>
          </cell>
          <cell r="E1379" t="str">
            <v>КТ «Социальная Инициатива и К»</v>
          </cell>
          <cell r="F1379" t="str">
            <v>прочие</v>
          </cell>
          <cell r="G1379" t="str">
            <v>СИ-04</v>
          </cell>
          <cell r="H1379" t="str">
            <v>0000291</v>
          </cell>
          <cell r="I1379">
            <v>38013</v>
          </cell>
          <cell r="J1379">
            <v>1000000</v>
          </cell>
          <cell r="K1379" t="str">
            <v>Рубли РФ</v>
          </cell>
          <cell r="L1379" t="str">
            <v>по предъявлении, но не ранее 26.07.2004г.</v>
          </cell>
          <cell r="M1379">
            <v>38194</v>
          </cell>
          <cell r="N1379">
            <v>0.1795083985935238</v>
          </cell>
          <cell r="P1379">
            <v>925364</v>
          </cell>
          <cell r="Q1379">
            <v>0.92536399999999996</v>
          </cell>
          <cell r="R1379">
            <v>925364</v>
          </cell>
          <cell r="S1379">
            <v>38030</v>
          </cell>
          <cell r="T1379" t="str">
            <v>13/02-04</v>
          </cell>
          <cell r="U1379" t="str">
            <v>ЗАО «ОЛМА-ХОЛДИНГ»</v>
          </cell>
          <cell r="V1379">
            <v>1</v>
          </cell>
          <cell r="W1379">
            <v>1000000</v>
          </cell>
          <cell r="X1379">
            <v>38194</v>
          </cell>
          <cell r="Y1379" t="str">
            <v>26/07-предруссо</v>
          </cell>
          <cell r="AA1379">
            <v>74636</v>
          </cell>
          <cell r="AB1379">
            <v>0.18000020242528686</v>
          </cell>
          <cell r="AC1379">
            <v>0.1795083985935238</v>
          </cell>
          <cell r="AD1379" t="str">
            <v>предъявлен</v>
          </cell>
          <cell r="AF1379" t="str">
            <v/>
          </cell>
          <cell r="AG1379" t="str">
            <v>51510`810`_`0400`0001375</v>
          </cell>
          <cell r="AI1379" t="str">
            <v/>
          </cell>
        </row>
        <row r="1380">
          <cell r="A1380">
            <v>1376</v>
          </cell>
          <cell r="B1380" t="str">
            <v>диск</v>
          </cell>
          <cell r="C1380" t="str">
            <v>51504</v>
          </cell>
          <cell r="D1380" t="str">
            <v>51504`810`9`0400`0000021</v>
          </cell>
          <cell r="E1380" t="str">
            <v>КТ «Социальная Инициатива и К»</v>
          </cell>
          <cell r="F1380" t="str">
            <v>прочие</v>
          </cell>
          <cell r="G1380" t="str">
            <v>СИ-04</v>
          </cell>
          <cell r="H1380" t="str">
            <v>0000292</v>
          </cell>
          <cell r="I1380">
            <v>38013</v>
          </cell>
          <cell r="J1380">
            <v>1000000</v>
          </cell>
          <cell r="K1380" t="str">
            <v>Рубли РФ</v>
          </cell>
          <cell r="L1380" t="str">
            <v>по предъявлении, но не ранее 26.07.2004г.</v>
          </cell>
          <cell r="M1380">
            <v>38194</v>
          </cell>
          <cell r="N1380">
            <v>0.1795083985935238</v>
          </cell>
          <cell r="P1380">
            <v>925364</v>
          </cell>
          <cell r="Q1380">
            <v>0.92536399999999996</v>
          </cell>
          <cell r="R1380">
            <v>925364</v>
          </cell>
          <cell r="S1380">
            <v>38030</v>
          </cell>
          <cell r="T1380" t="str">
            <v>13/02-04</v>
          </cell>
          <cell r="U1380" t="str">
            <v>ЗАО «ОЛМА-ХОЛДИНГ»</v>
          </cell>
          <cell r="V1380">
            <v>1</v>
          </cell>
          <cell r="W1380">
            <v>1000000</v>
          </cell>
          <cell r="X1380">
            <v>38194</v>
          </cell>
          <cell r="Y1380" t="str">
            <v>26/07-предруссо</v>
          </cell>
          <cell r="AA1380">
            <v>74636</v>
          </cell>
          <cell r="AB1380">
            <v>0.18000020242528686</v>
          </cell>
          <cell r="AC1380">
            <v>0.1795083985935238</v>
          </cell>
          <cell r="AD1380" t="str">
            <v>предъявлен</v>
          </cell>
          <cell r="AF1380" t="str">
            <v/>
          </cell>
          <cell r="AG1380" t="str">
            <v>51510`810`_`0400`0001376</v>
          </cell>
          <cell r="AI1380" t="str">
            <v/>
          </cell>
        </row>
        <row r="1381">
          <cell r="A1381">
            <v>1377</v>
          </cell>
          <cell r="B1381" t="str">
            <v>диск</v>
          </cell>
          <cell r="C1381" t="str">
            <v>51504</v>
          </cell>
          <cell r="D1381" t="str">
            <v>51504`810`9`0400`0000021</v>
          </cell>
          <cell r="E1381" t="str">
            <v>КТ «Социальная Инициатива и К»</v>
          </cell>
          <cell r="F1381" t="str">
            <v>прочие</v>
          </cell>
          <cell r="G1381" t="str">
            <v>СИ-04</v>
          </cell>
          <cell r="H1381" t="str">
            <v>0000293</v>
          </cell>
          <cell r="I1381">
            <v>38013</v>
          </cell>
          <cell r="J1381">
            <v>1000000</v>
          </cell>
          <cell r="K1381" t="str">
            <v>Рубли РФ</v>
          </cell>
          <cell r="L1381" t="str">
            <v>по предъявлении, но не ранее 26.07.2004г.</v>
          </cell>
          <cell r="M1381">
            <v>38194</v>
          </cell>
          <cell r="N1381">
            <v>0.1795083985935238</v>
          </cell>
          <cell r="P1381">
            <v>925364</v>
          </cell>
          <cell r="Q1381">
            <v>0.92536399999999996</v>
          </cell>
          <cell r="R1381">
            <v>925364</v>
          </cell>
          <cell r="S1381">
            <v>38030</v>
          </cell>
          <cell r="T1381" t="str">
            <v>13/02-04</v>
          </cell>
          <cell r="U1381" t="str">
            <v>ЗАО «ОЛМА-ХОЛДИНГ»</v>
          </cell>
          <cell r="V1381">
            <v>1</v>
          </cell>
          <cell r="W1381">
            <v>1000000</v>
          </cell>
          <cell r="X1381">
            <v>38194</v>
          </cell>
          <cell r="Y1381" t="str">
            <v>26/07-предруссо</v>
          </cell>
          <cell r="AA1381">
            <v>74636</v>
          </cell>
          <cell r="AB1381">
            <v>0.18000020242528686</v>
          </cell>
          <cell r="AC1381">
            <v>0.1795083985935238</v>
          </cell>
          <cell r="AD1381" t="str">
            <v>предъявлен</v>
          </cell>
          <cell r="AF1381" t="str">
            <v/>
          </cell>
          <cell r="AG1381" t="str">
            <v>51510`810`_`0400`0001377</v>
          </cell>
          <cell r="AI1381" t="str">
            <v/>
          </cell>
        </row>
        <row r="1382">
          <cell r="A1382">
            <v>1378</v>
          </cell>
          <cell r="B1382" t="str">
            <v>диск</v>
          </cell>
          <cell r="C1382" t="str">
            <v>51504</v>
          </cell>
          <cell r="D1382" t="str">
            <v>51504`810`9`0400`0000021</v>
          </cell>
          <cell r="E1382" t="str">
            <v>КТ «Социальная Инициатива и К»</v>
          </cell>
          <cell r="F1382" t="str">
            <v>прочие</v>
          </cell>
          <cell r="G1382" t="str">
            <v>СИ-04</v>
          </cell>
          <cell r="H1382" t="str">
            <v>0000294</v>
          </cell>
          <cell r="I1382">
            <v>38013</v>
          </cell>
          <cell r="J1382">
            <v>1000000</v>
          </cell>
          <cell r="K1382" t="str">
            <v>Рубли РФ</v>
          </cell>
          <cell r="L1382" t="str">
            <v>по предъявлении, но не ранее 26.07.2004г.</v>
          </cell>
          <cell r="M1382">
            <v>38194</v>
          </cell>
          <cell r="N1382">
            <v>0.1795083985935238</v>
          </cell>
          <cell r="P1382">
            <v>925364</v>
          </cell>
          <cell r="Q1382">
            <v>0.92536399999999996</v>
          </cell>
          <cell r="R1382">
            <v>925364</v>
          </cell>
          <cell r="S1382">
            <v>38030</v>
          </cell>
          <cell r="T1382" t="str">
            <v>13/02-04</v>
          </cell>
          <cell r="U1382" t="str">
            <v>ЗАО «ОЛМА-ХОЛДИНГ»</v>
          </cell>
          <cell r="V1382">
            <v>1</v>
          </cell>
          <cell r="W1382">
            <v>1000000</v>
          </cell>
          <cell r="X1382">
            <v>38194</v>
          </cell>
          <cell r="Y1382" t="str">
            <v>26/07-предруссо</v>
          </cell>
          <cell r="AA1382">
            <v>74636</v>
          </cell>
          <cell r="AB1382">
            <v>0.18000020242528686</v>
          </cell>
          <cell r="AC1382">
            <v>0.1795083985935238</v>
          </cell>
          <cell r="AD1382" t="str">
            <v>предъявлен</v>
          </cell>
          <cell r="AF1382" t="str">
            <v/>
          </cell>
          <cell r="AG1382" t="str">
            <v>51510`810`_`0400`0001378</v>
          </cell>
          <cell r="AI1382" t="str">
            <v/>
          </cell>
        </row>
        <row r="1383">
          <cell r="A1383">
            <v>1379</v>
          </cell>
          <cell r="B1383" t="str">
            <v>диск</v>
          </cell>
          <cell r="C1383" t="str">
            <v>51504</v>
          </cell>
          <cell r="D1383" t="str">
            <v>51504`810`9`0400`0000021</v>
          </cell>
          <cell r="E1383" t="str">
            <v>КТ «Социальная Инициатива и К»</v>
          </cell>
          <cell r="F1383" t="str">
            <v>прочие</v>
          </cell>
          <cell r="G1383" t="str">
            <v>СИ-04</v>
          </cell>
          <cell r="H1383" t="str">
            <v>0000295</v>
          </cell>
          <cell r="I1383">
            <v>38013</v>
          </cell>
          <cell r="J1383">
            <v>1000000</v>
          </cell>
          <cell r="K1383" t="str">
            <v>Рубли РФ</v>
          </cell>
          <cell r="L1383" t="str">
            <v>по предъявлении, но не ранее 26.07.2004г.</v>
          </cell>
          <cell r="M1383">
            <v>38194</v>
          </cell>
          <cell r="N1383">
            <v>0.1795083985935238</v>
          </cell>
          <cell r="P1383">
            <v>925364</v>
          </cell>
          <cell r="Q1383">
            <v>0.92536399999999996</v>
          </cell>
          <cell r="R1383">
            <v>925364</v>
          </cell>
          <cell r="S1383">
            <v>38030</v>
          </cell>
          <cell r="T1383" t="str">
            <v>13/02-04</v>
          </cell>
          <cell r="U1383" t="str">
            <v>ЗАО «ОЛМА-ХОЛДИНГ»</v>
          </cell>
          <cell r="V1383">
            <v>1</v>
          </cell>
          <cell r="W1383">
            <v>1000000</v>
          </cell>
          <cell r="X1383">
            <v>38194</v>
          </cell>
          <cell r="Y1383" t="str">
            <v>26/07-предруссо</v>
          </cell>
          <cell r="AA1383">
            <v>74636</v>
          </cell>
          <cell r="AB1383">
            <v>0.18000020242528686</v>
          </cell>
          <cell r="AC1383">
            <v>0.1795083985935238</v>
          </cell>
          <cell r="AD1383" t="str">
            <v>предъявлен</v>
          </cell>
          <cell r="AF1383" t="str">
            <v/>
          </cell>
          <cell r="AG1383" t="str">
            <v>51510`810`_`0400`0001379</v>
          </cell>
          <cell r="AI1383" t="str">
            <v/>
          </cell>
        </row>
        <row r="1384">
          <cell r="A1384">
            <v>1380</v>
          </cell>
          <cell r="B1384" t="str">
            <v>диск</v>
          </cell>
          <cell r="C1384" t="str">
            <v>51401</v>
          </cell>
          <cell r="D1384" t="str">
            <v>51401`810`2`0400`0000002</v>
          </cell>
          <cell r="E1384" t="str">
            <v>Сбербанк РФ</v>
          </cell>
          <cell r="F1384" t="str">
            <v>банк</v>
          </cell>
          <cell r="G1384" t="str">
            <v>ВН</v>
          </cell>
          <cell r="H1384" t="str">
            <v>1061571</v>
          </cell>
          <cell r="I1384">
            <v>38036</v>
          </cell>
          <cell r="J1384">
            <v>698250</v>
          </cell>
          <cell r="K1384" t="str">
            <v>Рубли РФ</v>
          </cell>
          <cell r="L1384" t="str">
            <v>по предъявлении</v>
          </cell>
          <cell r="M1384">
            <v>38036</v>
          </cell>
          <cell r="N1384">
            <v>0</v>
          </cell>
          <cell r="P1384">
            <v>698250</v>
          </cell>
          <cell r="Q1384">
            <v>1</v>
          </cell>
          <cell r="R1384">
            <v>698250</v>
          </cell>
          <cell r="S1384">
            <v>38036</v>
          </cell>
          <cell r="T1384" t="str">
            <v>19/02-07</v>
          </cell>
          <cell r="U1384" t="str">
            <v>Сбербанк РФ</v>
          </cell>
          <cell r="V1384">
            <v>1.0003580000000001</v>
          </cell>
          <cell r="W1384">
            <v>698500</v>
          </cell>
          <cell r="X1384">
            <v>38037</v>
          </cell>
          <cell r="Y1384" t="str">
            <v>20/02-05</v>
          </cell>
          <cell r="Z1384" t="str">
            <v>ООО "МИТЭК"</v>
          </cell>
          <cell r="AA1384">
            <v>250</v>
          </cell>
          <cell r="AB1384">
            <v>0</v>
          </cell>
          <cell r="AC1384">
            <v>0.13068385248836378</v>
          </cell>
          <cell r="AD1384" t="str">
            <v>продан</v>
          </cell>
          <cell r="AF1384" t="str">
            <v/>
          </cell>
          <cell r="AG1384" t="str">
            <v/>
          </cell>
          <cell r="AI1384" t="str">
            <v/>
          </cell>
        </row>
        <row r="1385">
          <cell r="A1385">
            <v>1381</v>
          </cell>
          <cell r="B1385" t="str">
            <v>диск</v>
          </cell>
          <cell r="C1385" t="str">
            <v>51401</v>
          </cell>
          <cell r="D1385" t="str">
            <v>51401`810`2`0400`0000002</v>
          </cell>
          <cell r="E1385" t="str">
            <v>Сбербанк РФ</v>
          </cell>
          <cell r="F1385" t="str">
            <v>банк</v>
          </cell>
          <cell r="G1385" t="str">
            <v>ВН</v>
          </cell>
          <cell r="H1385" t="str">
            <v>1061572</v>
          </cell>
          <cell r="I1385">
            <v>38036</v>
          </cell>
          <cell r="J1385">
            <v>726750</v>
          </cell>
          <cell r="K1385" t="str">
            <v>Рубли РФ</v>
          </cell>
          <cell r="L1385" t="str">
            <v>по предъявлении</v>
          </cell>
          <cell r="M1385">
            <v>38036</v>
          </cell>
          <cell r="N1385">
            <v>0</v>
          </cell>
          <cell r="P1385">
            <v>726750</v>
          </cell>
          <cell r="Q1385">
            <v>1</v>
          </cell>
          <cell r="R1385">
            <v>726750</v>
          </cell>
          <cell r="S1385">
            <v>38036</v>
          </cell>
          <cell r="T1385" t="str">
            <v>19/02-07</v>
          </cell>
          <cell r="U1385" t="str">
            <v>Сбербанк РФ</v>
          </cell>
          <cell r="V1385">
            <v>1.0003439999999999</v>
          </cell>
          <cell r="W1385">
            <v>727000</v>
          </cell>
          <cell r="X1385">
            <v>38037</v>
          </cell>
          <cell r="Y1385" t="str">
            <v>20/02-05</v>
          </cell>
          <cell r="Z1385" t="str">
            <v>ООО "МИТЭК"</v>
          </cell>
          <cell r="AA1385">
            <v>250</v>
          </cell>
          <cell r="AB1385">
            <v>0</v>
          </cell>
          <cell r="AC1385">
            <v>0.12555899552803576</v>
          </cell>
          <cell r="AD1385" t="str">
            <v>продан</v>
          </cell>
          <cell r="AF1385" t="str">
            <v/>
          </cell>
          <cell r="AG1385" t="str">
            <v/>
          </cell>
          <cell r="AI1385" t="str">
            <v/>
          </cell>
        </row>
        <row r="1386">
          <cell r="A1386">
            <v>1382</v>
          </cell>
          <cell r="B1386" t="str">
            <v>диск</v>
          </cell>
          <cell r="C1386" t="str">
            <v>51401</v>
          </cell>
          <cell r="D1386" t="str">
            <v>51401`810`2`0400`0000002</v>
          </cell>
          <cell r="E1386" t="str">
            <v>Сбербанк РФ</v>
          </cell>
          <cell r="F1386" t="str">
            <v>банк</v>
          </cell>
          <cell r="G1386" t="str">
            <v>ВН</v>
          </cell>
          <cell r="H1386" t="str">
            <v>1061573</v>
          </cell>
          <cell r="I1386">
            <v>38036</v>
          </cell>
          <cell r="J1386">
            <v>1396500</v>
          </cell>
          <cell r="K1386" t="str">
            <v>Рубли РФ</v>
          </cell>
          <cell r="L1386" t="str">
            <v>по предъявлении</v>
          </cell>
          <cell r="M1386">
            <v>38036</v>
          </cell>
          <cell r="N1386">
            <v>0</v>
          </cell>
          <cell r="P1386">
            <v>1396500</v>
          </cell>
          <cell r="Q1386">
            <v>1</v>
          </cell>
          <cell r="R1386">
            <v>1396500</v>
          </cell>
          <cell r="S1386">
            <v>38036</v>
          </cell>
          <cell r="T1386" t="str">
            <v>19/02-07</v>
          </cell>
          <cell r="U1386" t="str">
            <v>Сбербанк РФ</v>
          </cell>
          <cell r="V1386">
            <v>1.0001789999999999</v>
          </cell>
          <cell r="W1386">
            <v>1396750</v>
          </cell>
          <cell r="X1386">
            <v>38037</v>
          </cell>
          <cell r="Y1386" t="str">
            <v>20/02-05</v>
          </cell>
          <cell r="Z1386" t="str">
            <v>ООО "МИТЭК"</v>
          </cell>
          <cell r="AA1386">
            <v>250</v>
          </cell>
          <cell r="AB1386">
            <v>0</v>
          </cell>
          <cell r="AC1386">
            <v>6.5341926244181892E-2</v>
          </cell>
          <cell r="AD1386" t="str">
            <v>продан</v>
          </cell>
          <cell r="AF1386" t="str">
            <v/>
          </cell>
          <cell r="AG1386" t="str">
            <v/>
          </cell>
          <cell r="AI1386" t="str">
            <v/>
          </cell>
        </row>
        <row r="1387">
          <cell r="A1387">
            <v>1383</v>
          </cell>
          <cell r="B1387" t="str">
            <v>диск</v>
          </cell>
          <cell r="C1387" t="str">
            <v>51401</v>
          </cell>
          <cell r="D1387" t="str">
            <v>51401`810`2`0400`0000002</v>
          </cell>
          <cell r="E1387" t="str">
            <v>Сбербанк РФ</v>
          </cell>
          <cell r="F1387" t="str">
            <v>банк</v>
          </cell>
          <cell r="G1387" t="str">
            <v>ВН</v>
          </cell>
          <cell r="H1387" t="str">
            <v>1061574</v>
          </cell>
          <cell r="I1387">
            <v>38036</v>
          </cell>
          <cell r="J1387">
            <v>1453500</v>
          </cell>
          <cell r="K1387" t="str">
            <v>Рубли РФ</v>
          </cell>
          <cell r="L1387" t="str">
            <v>по предъявлении</v>
          </cell>
          <cell r="M1387">
            <v>38036</v>
          </cell>
          <cell r="N1387">
            <v>0</v>
          </cell>
          <cell r="P1387">
            <v>1453500</v>
          </cell>
          <cell r="Q1387">
            <v>1</v>
          </cell>
          <cell r="R1387">
            <v>1453500</v>
          </cell>
          <cell r="S1387">
            <v>38036</v>
          </cell>
          <cell r="T1387" t="str">
            <v>19/02-07</v>
          </cell>
          <cell r="U1387" t="str">
            <v>Сбербанк РФ</v>
          </cell>
          <cell r="V1387">
            <v>1.0001720000000001</v>
          </cell>
          <cell r="W1387">
            <v>1453750</v>
          </cell>
          <cell r="X1387">
            <v>38037</v>
          </cell>
          <cell r="Y1387" t="str">
            <v>20/02-05</v>
          </cell>
          <cell r="Z1387" t="str">
            <v>ООО "МИТЭК"</v>
          </cell>
          <cell r="AA1387">
            <v>250</v>
          </cell>
          <cell r="AB1387">
            <v>0</v>
          </cell>
          <cell r="AC1387">
            <v>6.277949776401788E-2</v>
          </cell>
          <cell r="AD1387" t="str">
            <v>продан</v>
          </cell>
          <cell r="AF1387" t="str">
            <v/>
          </cell>
          <cell r="AG1387" t="str">
            <v/>
          </cell>
          <cell r="AI1387" t="str">
            <v/>
          </cell>
        </row>
        <row r="1388">
          <cell r="A1388">
            <v>1384</v>
          </cell>
          <cell r="B1388" t="str">
            <v>диск</v>
          </cell>
          <cell r="C1388" t="str">
            <v>51505</v>
          </cell>
          <cell r="D1388" t="str">
            <v>51505`810`7`0400`0000055</v>
          </cell>
          <cell r="E1388" t="str">
            <v>ООО "Бинитон"</v>
          </cell>
          <cell r="F1388" t="str">
            <v>прочие</v>
          </cell>
          <cell r="G1388" t="str">
            <v>---</v>
          </cell>
          <cell r="H1388" t="str">
            <v>02240401</v>
          </cell>
          <cell r="I1388">
            <v>38019</v>
          </cell>
          <cell r="J1388">
            <v>2280000</v>
          </cell>
          <cell r="K1388" t="str">
            <v>Рубли РФ</v>
          </cell>
          <cell r="L1388" t="str">
            <v>по предъявлении, но не ранее 25.02.2005г.</v>
          </cell>
          <cell r="M1388">
            <v>38408</v>
          </cell>
          <cell r="N1388">
            <v>0.13961748633879781</v>
          </cell>
          <cell r="P1388">
            <v>2000000</v>
          </cell>
          <cell r="Q1388">
            <v>0.8771929824561403</v>
          </cell>
          <cell r="R1388">
            <v>2000000</v>
          </cell>
          <cell r="S1388">
            <v>38042</v>
          </cell>
          <cell r="T1388" t="str">
            <v>25/02-02</v>
          </cell>
          <cell r="U1388" t="str">
            <v>ООО «Фирма «Башкирские инвестиции»</v>
          </cell>
          <cell r="V1388">
            <v>0.881579</v>
          </cell>
          <cell r="W1388">
            <v>2010000</v>
          </cell>
          <cell r="X1388">
            <v>38189</v>
          </cell>
          <cell r="Y1388" t="str">
            <v>21/07-08</v>
          </cell>
          <cell r="Z1388" t="str">
            <v>ООО "Проф-Трейд"</v>
          </cell>
          <cell r="AA1388">
            <v>10000</v>
          </cell>
          <cell r="AB1388">
            <v>0.14000000000000001</v>
          </cell>
          <cell r="AC1388">
            <v>1.2414965986394558E-2</v>
          </cell>
          <cell r="AD1388" t="str">
            <v>продан</v>
          </cell>
          <cell r="AF1388" t="str">
            <v/>
          </cell>
          <cell r="AG1388" t="str">
            <v>51510`810`_`0400`0001384</v>
          </cell>
          <cell r="AI1388" t="str">
            <v/>
          </cell>
        </row>
        <row r="1389">
          <cell r="A1389">
            <v>1385</v>
          </cell>
          <cell r="B1389" t="str">
            <v>диск</v>
          </cell>
          <cell r="C1389" t="str">
            <v>51505</v>
          </cell>
          <cell r="D1389" t="str">
            <v>51505`810`7`0400`0000055</v>
          </cell>
          <cell r="E1389" t="str">
            <v>ООО "Бинитон"</v>
          </cell>
          <cell r="F1389" t="str">
            <v>прочие</v>
          </cell>
          <cell r="G1389" t="str">
            <v>---</v>
          </cell>
          <cell r="H1389" t="str">
            <v>02240402</v>
          </cell>
          <cell r="I1389">
            <v>38019</v>
          </cell>
          <cell r="J1389">
            <v>2280000</v>
          </cell>
          <cell r="K1389" t="str">
            <v>Рубли РФ</v>
          </cell>
          <cell r="L1389" t="str">
            <v>по предъявлении, но не ранее 25.02.2005г.</v>
          </cell>
          <cell r="M1389">
            <v>38408</v>
          </cell>
          <cell r="N1389">
            <v>0.13961748633879781</v>
          </cell>
          <cell r="P1389">
            <v>2000000</v>
          </cell>
          <cell r="Q1389">
            <v>0.8771929824561403</v>
          </cell>
          <cell r="R1389">
            <v>2000000</v>
          </cell>
          <cell r="S1389">
            <v>38042</v>
          </cell>
          <cell r="T1389" t="str">
            <v>25/02-02</v>
          </cell>
          <cell r="U1389" t="str">
            <v>ООО «Фирма «Башкирские инвестиции»</v>
          </cell>
          <cell r="V1389">
            <v>0.881579</v>
          </cell>
          <cell r="W1389">
            <v>2010000</v>
          </cell>
          <cell r="X1389">
            <v>38189</v>
          </cell>
          <cell r="Y1389" t="str">
            <v>21/07-08</v>
          </cell>
          <cell r="Z1389" t="str">
            <v>ООО "Проф-Трейд"</v>
          </cell>
          <cell r="AA1389">
            <v>10000</v>
          </cell>
          <cell r="AB1389">
            <v>0.14000000000000001</v>
          </cell>
          <cell r="AC1389">
            <v>1.2414965986394558E-2</v>
          </cell>
          <cell r="AD1389" t="str">
            <v>продан</v>
          </cell>
          <cell r="AF1389" t="str">
            <v/>
          </cell>
          <cell r="AG1389" t="str">
            <v>51510`810`_`0400`0001385</v>
          </cell>
          <cell r="AI1389" t="str">
            <v/>
          </cell>
        </row>
        <row r="1390">
          <cell r="A1390">
            <v>1386</v>
          </cell>
          <cell r="B1390" t="str">
            <v>диск</v>
          </cell>
          <cell r="C1390" t="str">
            <v>51505</v>
          </cell>
          <cell r="D1390" t="str">
            <v>51505`810`7`0400`0000055</v>
          </cell>
          <cell r="E1390" t="str">
            <v>ООО "Бинитон"</v>
          </cell>
          <cell r="F1390" t="str">
            <v>прочие</v>
          </cell>
          <cell r="G1390" t="str">
            <v>---</v>
          </cell>
          <cell r="H1390" t="str">
            <v>02240403</v>
          </cell>
          <cell r="I1390">
            <v>38019</v>
          </cell>
          <cell r="J1390">
            <v>2280000</v>
          </cell>
          <cell r="K1390" t="str">
            <v>Рубли РФ</v>
          </cell>
          <cell r="L1390" t="str">
            <v>по предъявлении, но не ранее 25.02.2005г.</v>
          </cell>
          <cell r="M1390">
            <v>38408</v>
          </cell>
          <cell r="N1390">
            <v>0.13961748633879781</v>
          </cell>
          <cell r="P1390">
            <v>2000000</v>
          </cell>
          <cell r="Q1390">
            <v>0.8771929824561403</v>
          </cell>
          <cell r="R1390">
            <v>2000000</v>
          </cell>
          <cell r="S1390">
            <v>38042</v>
          </cell>
          <cell r="T1390" t="str">
            <v>25/02-02</v>
          </cell>
          <cell r="U1390" t="str">
            <v>ООО «Фирма «Башкирские инвестиции»</v>
          </cell>
          <cell r="V1390">
            <v>0.881579</v>
          </cell>
          <cell r="W1390">
            <v>2010000</v>
          </cell>
          <cell r="X1390">
            <v>38189</v>
          </cell>
          <cell r="Y1390" t="str">
            <v>21/07-08</v>
          </cell>
          <cell r="Z1390" t="str">
            <v>ООО "Проф-Трейд"</v>
          </cell>
          <cell r="AA1390">
            <v>10000</v>
          </cell>
          <cell r="AB1390">
            <v>0.14000000000000001</v>
          </cell>
          <cell r="AC1390">
            <v>1.2414965986394558E-2</v>
          </cell>
          <cell r="AD1390" t="str">
            <v>продан</v>
          </cell>
          <cell r="AF1390" t="str">
            <v/>
          </cell>
          <cell r="AG1390" t="str">
            <v>51510`810`_`0400`0001386</v>
          </cell>
          <cell r="AI1390" t="str">
            <v/>
          </cell>
        </row>
        <row r="1391">
          <cell r="A1391">
            <v>1387</v>
          </cell>
          <cell r="B1391" t="str">
            <v>диск</v>
          </cell>
          <cell r="C1391" t="str">
            <v>51505</v>
          </cell>
          <cell r="D1391" t="str">
            <v>51505`810`7`0400`0000055</v>
          </cell>
          <cell r="E1391" t="str">
            <v>ООО "Бинитон"</v>
          </cell>
          <cell r="F1391" t="str">
            <v>прочие</v>
          </cell>
          <cell r="G1391" t="str">
            <v>---</v>
          </cell>
          <cell r="H1391" t="str">
            <v>02240404</v>
          </cell>
          <cell r="I1391">
            <v>38019</v>
          </cell>
          <cell r="J1391">
            <v>2280000</v>
          </cell>
          <cell r="K1391" t="str">
            <v>Рубли РФ</v>
          </cell>
          <cell r="L1391" t="str">
            <v>по предъявлении, но не ранее 25.02.2005г.</v>
          </cell>
          <cell r="M1391">
            <v>38408</v>
          </cell>
          <cell r="N1391">
            <v>0.13961748633879781</v>
          </cell>
          <cell r="P1391">
            <v>2000000</v>
          </cell>
          <cell r="Q1391">
            <v>0.8771929824561403</v>
          </cell>
          <cell r="R1391">
            <v>2000000</v>
          </cell>
          <cell r="S1391">
            <v>38042</v>
          </cell>
          <cell r="T1391" t="str">
            <v>25/02-02</v>
          </cell>
          <cell r="U1391" t="str">
            <v>ООО «Фирма «Башкирские инвестиции»</v>
          </cell>
          <cell r="V1391">
            <v>0.881579</v>
          </cell>
          <cell r="W1391">
            <v>2010000</v>
          </cell>
          <cell r="X1391">
            <v>38189</v>
          </cell>
          <cell r="Y1391" t="str">
            <v>21/07-08</v>
          </cell>
          <cell r="Z1391" t="str">
            <v>ООО "Проф-Трейд"</v>
          </cell>
          <cell r="AA1391">
            <v>10000</v>
          </cell>
          <cell r="AB1391">
            <v>0.14000000000000001</v>
          </cell>
          <cell r="AC1391">
            <v>1.2414965986394558E-2</v>
          </cell>
          <cell r="AD1391" t="str">
            <v>продан</v>
          </cell>
          <cell r="AF1391" t="str">
            <v/>
          </cell>
          <cell r="AG1391" t="str">
            <v>51510`810`_`0400`0001387</v>
          </cell>
          <cell r="AI1391" t="str">
            <v/>
          </cell>
        </row>
        <row r="1392">
          <cell r="A1392">
            <v>1388</v>
          </cell>
          <cell r="B1392" t="str">
            <v>диск</v>
          </cell>
          <cell r="C1392" t="str">
            <v>51505</v>
          </cell>
          <cell r="D1392" t="str">
            <v>51505`810`7`0400`0000055</v>
          </cell>
          <cell r="E1392" t="str">
            <v>ООО "Бинитон"</v>
          </cell>
          <cell r="F1392" t="str">
            <v>прочие</v>
          </cell>
          <cell r="G1392" t="str">
            <v>---</v>
          </cell>
          <cell r="H1392" t="str">
            <v>02240405</v>
          </cell>
          <cell r="I1392">
            <v>38019</v>
          </cell>
          <cell r="J1392">
            <v>2280000</v>
          </cell>
          <cell r="K1392" t="str">
            <v>Рубли РФ</v>
          </cell>
          <cell r="L1392" t="str">
            <v>по предъявлении, но не ранее 25.02.2005г.</v>
          </cell>
          <cell r="M1392">
            <v>38408</v>
          </cell>
          <cell r="N1392">
            <v>0.13961748633879781</v>
          </cell>
          <cell r="P1392">
            <v>2000000</v>
          </cell>
          <cell r="Q1392">
            <v>0.8771929824561403</v>
          </cell>
          <cell r="R1392">
            <v>2000000</v>
          </cell>
          <cell r="S1392">
            <v>38042</v>
          </cell>
          <cell r="T1392" t="str">
            <v>25/02-02</v>
          </cell>
          <cell r="U1392" t="str">
            <v>ООО «Фирма «Башкирские инвестиции»</v>
          </cell>
          <cell r="V1392">
            <v>0.881579</v>
          </cell>
          <cell r="W1392">
            <v>2010000</v>
          </cell>
          <cell r="X1392">
            <v>38189</v>
          </cell>
          <cell r="Y1392" t="str">
            <v>21/07-08</v>
          </cell>
          <cell r="Z1392" t="str">
            <v>ООО "Проф-Трейд"</v>
          </cell>
          <cell r="AA1392">
            <v>10000</v>
          </cell>
          <cell r="AB1392">
            <v>0.14000000000000001</v>
          </cell>
          <cell r="AC1392">
            <v>1.2414965986394558E-2</v>
          </cell>
          <cell r="AD1392" t="str">
            <v>продан</v>
          </cell>
          <cell r="AF1392" t="str">
            <v/>
          </cell>
          <cell r="AG1392" t="str">
            <v>51510`810`_`0400`0001388</v>
          </cell>
          <cell r="AI1392" t="str">
            <v/>
          </cell>
        </row>
        <row r="1393">
          <cell r="A1393">
            <v>1389</v>
          </cell>
          <cell r="B1393" t="str">
            <v>диск</v>
          </cell>
          <cell r="C1393" t="str">
            <v>51505</v>
          </cell>
          <cell r="D1393" t="str">
            <v>51505`810`7`0400`0000055</v>
          </cell>
          <cell r="E1393" t="str">
            <v>ООО "Бинитон"</v>
          </cell>
          <cell r="F1393" t="str">
            <v>прочие</v>
          </cell>
          <cell r="G1393" t="str">
            <v>---</v>
          </cell>
          <cell r="H1393" t="str">
            <v>02240406</v>
          </cell>
          <cell r="I1393">
            <v>38019</v>
          </cell>
          <cell r="J1393">
            <v>1140000</v>
          </cell>
          <cell r="K1393" t="str">
            <v>Рубли РФ</v>
          </cell>
          <cell r="L1393" t="str">
            <v>по предъявлении, но не ранее 25.02.2005г.</v>
          </cell>
          <cell r="M1393">
            <v>38408</v>
          </cell>
          <cell r="N1393">
            <v>0.13961748633879781</v>
          </cell>
          <cell r="P1393">
            <v>1000000</v>
          </cell>
          <cell r="Q1393">
            <v>0.8771929824561403</v>
          </cell>
          <cell r="R1393">
            <v>1000000</v>
          </cell>
          <cell r="S1393">
            <v>38042</v>
          </cell>
          <cell r="T1393" t="str">
            <v>25/02-02</v>
          </cell>
          <cell r="U1393" t="str">
            <v>ООО «Фирма «Башкирские инвестиции»</v>
          </cell>
          <cell r="V1393">
            <v>0.881579</v>
          </cell>
          <cell r="W1393">
            <v>1005000</v>
          </cell>
          <cell r="X1393">
            <v>38189</v>
          </cell>
          <cell r="Y1393" t="str">
            <v>21/07-08</v>
          </cell>
          <cell r="Z1393" t="str">
            <v>ООО "Проф-Трейд"</v>
          </cell>
          <cell r="AA1393">
            <v>5000</v>
          </cell>
          <cell r="AB1393">
            <v>0.14000000000000001</v>
          </cell>
          <cell r="AC1393">
            <v>1.2414965986394558E-2</v>
          </cell>
          <cell r="AD1393" t="str">
            <v>продан</v>
          </cell>
          <cell r="AF1393" t="str">
            <v/>
          </cell>
          <cell r="AG1393" t="str">
            <v>51510`810`_`0400`0001389</v>
          </cell>
          <cell r="AI1393" t="str">
            <v/>
          </cell>
        </row>
        <row r="1394">
          <cell r="A1394">
            <v>1390</v>
          </cell>
          <cell r="B1394" t="str">
            <v>диск</v>
          </cell>
          <cell r="C1394" t="str">
            <v>51505</v>
          </cell>
          <cell r="D1394" t="str">
            <v>51505`810`7`0400`0000055</v>
          </cell>
          <cell r="E1394" t="str">
            <v>ООО "Бинитон"</v>
          </cell>
          <cell r="F1394" t="str">
            <v>прочие</v>
          </cell>
          <cell r="G1394" t="str">
            <v>---</v>
          </cell>
          <cell r="H1394" t="str">
            <v>02240407</v>
          </cell>
          <cell r="I1394">
            <v>38019</v>
          </cell>
          <cell r="J1394">
            <v>1140000</v>
          </cell>
          <cell r="K1394" t="str">
            <v>Рубли РФ</v>
          </cell>
          <cell r="L1394" t="str">
            <v>по предъявлении, но не ранее 25.02.2005г.</v>
          </cell>
          <cell r="M1394">
            <v>38408</v>
          </cell>
          <cell r="N1394">
            <v>0.13961748633879781</v>
          </cell>
          <cell r="P1394">
            <v>1000000</v>
          </cell>
          <cell r="Q1394">
            <v>0.8771929824561403</v>
          </cell>
          <cell r="R1394">
            <v>1000000</v>
          </cell>
          <cell r="S1394">
            <v>38042</v>
          </cell>
          <cell r="T1394" t="str">
            <v>25/02-02</v>
          </cell>
          <cell r="U1394" t="str">
            <v>ООО «Фирма «Башкирские инвестиции»</v>
          </cell>
          <cell r="V1394">
            <v>0.881579</v>
          </cell>
          <cell r="W1394">
            <v>1005000</v>
          </cell>
          <cell r="X1394">
            <v>38189</v>
          </cell>
          <cell r="Y1394" t="str">
            <v>21/07-08</v>
          </cell>
          <cell r="Z1394" t="str">
            <v>ООО "Проф-Трейд"</v>
          </cell>
          <cell r="AA1394">
            <v>5000</v>
          </cell>
          <cell r="AB1394">
            <v>0.14000000000000001</v>
          </cell>
          <cell r="AC1394">
            <v>1.2414965986394558E-2</v>
          </cell>
          <cell r="AD1394" t="str">
            <v>продан</v>
          </cell>
          <cell r="AF1394" t="str">
            <v/>
          </cell>
          <cell r="AG1394" t="str">
            <v>51510`810`_`0400`0001390</v>
          </cell>
          <cell r="AI1394" t="str">
            <v/>
          </cell>
        </row>
        <row r="1395">
          <cell r="A1395">
            <v>1391</v>
          </cell>
          <cell r="B1395" t="str">
            <v>диск</v>
          </cell>
          <cell r="C1395" t="str">
            <v>51505</v>
          </cell>
          <cell r="D1395" t="str">
            <v>51505`810`7`0400`0000055</v>
          </cell>
          <cell r="E1395" t="str">
            <v>ООО "Бинитон"</v>
          </cell>
          <cell r="F1395" t="str">
            <v>прочие</v>
          </cell>
          <cell r="G1395" t="str">
            <v>---</v>
          </cell>
          <cell r="H1395" t="str">
            <v>02240408</v>
          </cell>
          <cell r="I1395">
            <v>38019</v>
          </cell>
          <cell r="J1395">
            <v>1140000</v>
          </cell>
          <cell r="K1395" t="str">
            <v>Рубли РФ</v>
          </cell>
          <cell r="L1395" t="str">
            <v>по предъявлении, но не ранее 25.02.2005г.</v>
          </cell>
          <cell r="M1395">
            <v>38408</v>
          </cell>
          <cell r="N1395">
            <v>0.13961748633879781</v>
          </cell>
          <cell r="P1395">
            <v>1000000</v>
          </cell>
          <cell r="Q1395">
            <v>0.8771929824561403</v>
          </cell>
          <cell r="R1395">
            <v>1000000</v>
          </cell>
          <cell r="S1395">
            <v>38042</v>
          </cell>
          <cell r="T1395" t="str">
            <v>25/02-02</v>
          </cell>
          <cell r="U1395" t="str">
            <v>ООО «Фирма «Башкирские инвестиции»</v>
          </cell>
          <cell r="V1395">
            <v>0.881579</v>
          </cell>
          <cell r="W1395">
            <v>1005000</v>
          </cell>
          <cell r="X1395">
            <v>38189</v>
          </cell>
          <cell r="Y1395" t="str">
            <v>21/07-08</v>
          </cell>
          <cell r="Z1395" t="str">
            <v>ООО "Проф-Трейд"</v>
          </cell>
          <cell r="AA1395">
            <v>5000</v>
          </cell>
          <cell r="AB1395">
            <v>0.14000000000000001</v>
          </cell>
          <cell r="AC1395">
            <v>1.2414965986394558E-2</v>
          </cell>
          <cell r="AD1395" t="str">
            <v>продан</v>
          </cell>
          <cell r="AF1395" t="str">
            <v/>
          </cell>
          <cell r="AG1395" t="str">
            <v>51510`810`_`0400`0001391</v>
          </cell>
          <cell r="AI1395" t="str">
            <v/>
          </cell>
        </row>
        <row r="1396">
          <cell r="A1396">
            <v>1392</v>
          </cell>
          <cell r="B1396" t="str">
            <v>диск</v>
          </cell>
          <cell r="C1396" t="str">
            <v>51505</v>
          </cell>
          <cell r="D1396" t="str">
            <v>51505`810`7`0400`0000055</v>
          </cell>
          <cell r="E1396" t="str">
            <v>ООО "Бинитон"</v>
          </cell>
          <cell r="F1396" t="str">
            <v>прочие</v>
          </cell>
          <cell r="G1396" t="str">
            <v>---</v>
          </cell>
          <cell r="H1396" t="str">
            <v>02240409</v>
          </cell>
          <cell r="I1396">
            <v>38019</v>
          </cell>
          <cell r="J1396">
            <v>1140000</v>
          </cell>
          <cell r="K1396" t="str">
            <v>Рубли РФ</v>
          </cell>
          <cell r="L1396" t="str">
            <v>по предъявлении, но не ранее 25.02.2005г.</v>
          </cell>
          <cell r="M1396">
            <v>38408</v>
          </cell>
          <cell r="N1396">
            <v>0.13961748633879781</v>
          </cell>
          <cell r="P1396">
            <v>1000000</v>
          </cell>
          <cell r="Q1396">
            <v>0.8771929824561403</v>
          </cell>
          <cell r="R1396">
            <v>1000000</v>
          </cell>
          <cell r="S1396">
            <v>38042</v>
          </cell>
          <cell r="T1396" t="str">
            <v>25/02-02</v>
          </cell>
          <cell r="U1396" t="str">
            <v>ООО «Фирма «Башкирские инвестиции»</v>
          </cell>
          <cell r="V1396">
            <v>0.881579</v>
          </cell>
          <cell r="W1396">
            <v>1005000</v>
          </cell>
          <cell r="X1396">
            <v>38189</v>
          </cell>
          <cell r="Y1396" t="str">
            <v>21/07-08</v>
          </cell>
          <cell r="Z1396" t="str">
            <v>ООО "Проф-Трейд"</v>
          </cell>
          <cell r="AA1396">
            <v>5000</v>
          </cell>
          <cell r="AB1396">
            <v>0.14000000000000001</v>
          </cell>
          <cell r="AC1396">
            <v>1.2414965986394558E-2</v>
          </cell>
          <cell r="AD1396" t="str">
            <v>продан</v>
          </cell>
          <cell r="AF1396" t="str">
            <v/>
          </cell>
          <cell r="AG1396" t="str">
            <v>51510`810`_`0400`0001392</v>
          </cell>
          <cell r="AI1396" t="str">
            <v/>
          </cell>
        </row>
        <row r="1397">
          <cell r="A1397">
            <v>1393</v>
          </cell>
          <cell r="B1397" t="str">
            <v>диск</v>
          </cell>
          <cell r="C1397" t="str">
            <v>51505</v>
          </cell>
          <cell r="D1397" t="str">
            <v>51505`810`7`0400`0000055</v>
          </cell>
          <cell r="E1397" t="str">
            <v>ООО "Бинитон"</v>
          </cell>
          <cell r="F1397" t="str">
            <v>прочие</v>
          </cell>
          <cell r="G1397" t="str">
            <v>---</v>
          </cell>
          <cell r="H1397" t="str">
            <v>02240410</v>
          </cell>
          <cell r="I1397">
            <v>38019</v>
          </cell>
          <cell r="J1397">
            <v>1140000</v>
          </cell>
          <cell r="K1397" t="str">
            <v>Рубли РФ</v>
          </cell>
          <cell r="L1397" t="str">
            <v>по предъявлении, но не ранее 25.02.2005г.</v>
          </cell>
          <cell r="M1397">
            <v>38408</v>
          </cell>
          <cell r="N1397">
            <v>0.13961748633879781</v>
          </cell>
          <cell r="P1397">
            <v>1000000</v>
          </cell>
          <cell r="Q1397">
            <v>0.8771929824561403</v>
          </cell>
          <cell r="R1397">
            <v>1000000</v>
          </cell>
          <cell r="S1397">
            <v>38042</v>
          </cell>
          <cell r="T1397" t="str">
            <v>25/02-02</v>
          </cell>
          <cell r="U1397" t="str">
            <v>ООО «Фирма «Башкирские инвестиции»</v>
          </cell>
          <cell r="V1397">
            <v>0.881579</v>
          </cell>
          <cell r="W1397">
            <v>1005000</v>
          </cell>
          <cell r="X1397">
            <v>38189</v>
          </cell>
          <cell r="Y1397" t="str">
            <v>21/07-08</v>
          </cell>
          <cell r="Z1397" t="str">
            <v>ООО "Проф-Трейд"</v>
          </cell>
          <cell r="AA1397">
            <v>5000</v>
          </cell>
          <cell r="AB1397">
            <v>0.14000000000000001</v>
          </cell>
          <cell r="AC1397">
            <v>1.2414965986394558E-2</v>
          </cell>
          <cell r="AD1397" t="str">
            <v>продан</v>
          </cell>
          <cell r="AF1397" t="str">
            <v/>
          </cell>
          <cell r="AG1397" t="str">
            <v>51510`810`_`0400`0001393</v>
          </cell>
          <cell r="AI1397" t="str">
            <v/>
          </cell>
        </row>
        <row r="1398">
          <cell r="A1398">
            <v>1394</v>
          </cell>
          <cell r="B1398" t="str">
            <v>диск</v>
          </cell>
          <cell r="C1398" t="str">
            <v>51505</v>
          </cell>
          <cell r="D1398" t="str">
            <v>51505`810`7`0400`0000055</v>
          </cell>
          <cell r="E1398" t="str">
            <v>ООО "Бинитон"</v>
          </cell>
          <cell r="F1398" t="str">
            <v>прочие</v>
          </cell>
          <cell r="G1398" t="str">
            <v>---</v>
          </cell>
          <cell r="H1398" t="str">
            <v>02240411</v>
          </cell>
          <cell r="I1398">
            <v>38019</v>
          </cell>
          <cell r="J1398">
            <v>1140000</v>
          </cell>
          <cell r="K1398" t="str">
            <v>Рубли РФ</v>
          </cell>
          <cell r="L1398" t="str">
            <v>по предъявлении, но не ранее 25.02.2005г.</v>
          </cell>
          <cell r="M1398">
            <v>38408</v>
          </cell>
          <cell r="N1398">
            <v>0.13961748633879781</v>
          </cell>
          <cell r="P1398">
            <v>1000000</v>
          </cell>
          <cell r="Q1398">
            <v>0.8771929824561403</v>
          </cell>
          <cell r="R1398">
            <v>1000000</v>
          </cell>
          <cell r="S1398">
            <v>38042</v>
          </cell>
          <cell r="T1398" t="str">
            <v>25/02-02</v>
          </cell>
          <cell r="U1398" t="str">
            <v>ООО «Фирма «Башкирские инвестиции»</v>
          </cell>
          <cell r="V1398">
            <v>0.881579</v>
          </cell>
          <cell r="W1398">
            <v>1005000</v>
          </cell>
          <cell r="X1398">
            <v>38189</v>
          </cell>
          <cell r="Y1398" t="str">
            <v>21/07-08</v>
          </cell>
          <cell r="Z1398" t="str">
            <v>ООО "Проф-Трейд"</v>
          </cell>
          <cell r="AA1398">
            <v>5000</v>
          </cell>
          <cell r="AB1398">
            <v>0.14000000000000001</v>
          </cell>
          <cell r="AC1398">
            <v>1.2414965986394558E-2</v>
          </cell>
          <cell r="AD1398" t="str">
            <v>продан</v>
          </cell>
          <cell r="AF1398" t="str">
            <v/>
          </cell>
          <cell r="AG1398" t="str">
            <v>51510`810`_`0400`0001394</v>
          </cell>
          <cell r="AI1398" t="str">
            <v/>
          </cell>
        </row>
        <row r="1399">
          <cell r="A1399">
            <v>1395</v>
          </cell>
          <cell r="B1399" t="str">
            <v>диск</v>
          </cell>
          <cell r="C1399" t="str">
            <v>51505</v>
          </cell>
          <cell r="D1399" t="str">
            <v>51505`810`7`0400`0000055</v>
          </cell>
          <cell r="E1399" t="str">
            <v>ООО "Бинитон"</v>
          </cell>
          <cell r="F1399" t="str">
            <v>прочие</v>
          </cell>
          <cell r="G1399" t="str">
            <v>---</v>
          </cell>
          <cell r="H1399" t="str">
            <v>02240412</v>
          </cell>
          <cell r="I1399">
            <v>38019</v>
          </cell>
          <cell r="J1399">
            <v>1140000</v>
          </cell>
          <cell r="K1399" t="str">
            <v>Рубли РФ</v>
          </cell>
          <cell r="L1399" t="str">
            <v>по предъявлении, но не ранее 25.02.2005г.</v>
          </cell>
          <cell r="M1399">
            <v>38408</v>
          </cell>
          <cell r="N1399">
            <v>0.13961748633879781</v>
          </cell>
          <cell r="P1399">
            <v>1000000</v>
          </cell>
          <cell r="Q1399">
            <v>0.8771929824561403</v>
          </cell>
          <cell r="R1399">
            <v>1000000</v>
          </cell>
          <cell r="S1399">
            <v>38042</v>
          </cell>
          <cell r="T1399" t="str">
            <v>25/02-02</v>
          </cell>
          <cell r="U1399" t="str">
            <v>ООО «Фирма «Башкирские инвестиции»</v>
          </cell>
          <cell r="V1399">
            <v>0.881579</v>
          </cell>
          <cell r="W1399">
            <v>1005000</v>
          </cell>
          <cell r="X1399">
            <v>38189</v>
          </cell>
          <cell r="Y1399" t="str">
            <v>21/07-08</v>
          </cell>
          <cell r="Z1399" t="str">
            <v>ООО "Проф-Трейд"</v>
          </cell>
          <cell r="AA1399">
            <v>5000</v>
          </cell>
          <cell r="AB1399">
            <v>0.14000000000000001</v>
          </cell>
          <cell r="AC1399">
            <v>1.2414965986394558E-2</v>
          </cell>
          <cell r="AD1399" t="str">
            <v>продан</v>
          </cell>
          <cell r="AF1399" t="str">
            <v/>
          </cell>
          <cell r="AG1399" t="str">
            <v>51510`810`_`0400`0001395</v>
          </cell>
          <cell r="AI1399" t="str">
            <v/>
          </cell>
        </row>
        <row r="1400">
          <cell r="A1400">
            <v>1396</v>
          </cell>
          <cell r="B1400" t="str">
            <v>диск</v>
          </cell>
          <cell r="C1400" t="str">
            <v>51505</v>
          </cell>
          <cell r="D1400" t="str">
            <v>51505`810`7`0400`0000055</v>
          </cell>
          <cell r="E1400" t="str">
            <v>ООО "Бинитон"</v>
          </cell>
          <cell r="F1400" t="str">
            <v>прочие</v>
          </cell>
          <cell r="G1400" t="str">
            <v>---</v>
          </cell>
          <cell r="H1400" t="str">
            <v>02240413</v>
          </cell>
          <cell r="I1400">
            <v>38019</v>
          </cell>
          <cell r="J1400">
            <v>1140000</v>
          </cell>
          <cell r="K1400" t="str">
            <v>Рубли РФ</v>
          </cell>
          <cell r="L1400" t="str">
            <v>по предъявлении, но не ранее 25.02.2005г.</v>
          </cell>
          <cell r="M1400">
            <v>38408</v>
          </cell>
          <cell r="N1400">
            <v>0.13961748633879781</v>
          </cell>
          <cell r="P1400">
            <v>1000000</v>
          </cell>
          <cell r="Q1400">
            <v>0.8771929824561403</v>
          </cell>
          <cell r="R1400">
            <v>1000000</v>
          </cell>
          <cell r="S1400">
            <v>38042</v>
          </cell>
          <cell r="T1400" t="str">
            <v>25/02-02</v>
          </cell>
          <cell r="U1400" t="str">
            <v>ООО «Фирма «Башкирские инвестиции»</v>
          </cell>
          <cell r="V1400">
            <v>0.88859600000000005</v>
          </cell>
          <cell r="W1400">
            <v>1013000</v>
          </cell>
          <cell r="X1400">
            <v>38184</v>
          </cell>
          <cell r="Y1400" t="str">
            <v>16/07-09</v>
          </cell>
          <cell r="Z1400" t="str">
            <v>ООО "Проф-Трейд"</v>
          </cell>
          <cell r="AA1400">
            <v>13000</v>
          </cell>
          <cell r="AB1400">
            <v>0.14000000000000001</v>
          </cell>
          <cell r="AC1400">
            <v>3.3415492957746477E-2</v>
          </cell>
          <cell r="AD1400" t="str">
            <v>продан</v>
          </cell>
          <cell r="AF1400" t="str">
            <v/>
          </cell>
          <cell r="AG1400" t="str">
            <v>51510`810`_`0400`0001396</v>
          </cell>
          <cell r="AI1400" t="str">
            <v/>
          </cell>
        </row>
        <row r="1401">
          <cell r="A1401">
            <v>1397</v>
          </cell>
          <cell r="B1401" t="str">
            <v>диск</v>
          </cell>
          <cell r="C1401" t="str">
            <v>51505</v>
          </cell>
          <cell r="D1401" t="str">
            <v>51505`810`7`0400`0000055</v>
          </cell>
          <cell r="E1401" t="str">
            <v>ООО "Бинитон"</v>
          </cell>
          <cell r="F1401" t="str">
            <v>прочие</v>
          </cell>
          <cell r="G1401" t="str">
            <v>---</v>
          </cell>
          <cell r="H1401" t="str">
            <v>02240414</v>
          </cell>
          <cell r="I1401">
            <v>38019</v>
          </cell>
          <cell r="J1401">
            <v>1140000</v>
          </cell>
          <cell r="K1401" t="str">
            <v>Рубли РФ</v>
          </cell>
          <cell r="L1401" t="str">
            <v>по предъявлении, но не ранее 25.02.2005г.</v>
          </cell>
          <cell r="M1401">
            <v>38408</v>
          </cell>
          <cell r="N1401">
            <v>0.13961748633879781</v>
          </cell>
          <cell r="P1401">
            <v>1000000</v>
          </cell>
          <cell r="Q1401">
            <v>0.8771929824561403</v>
          </cell>
          <cell r="R1401">
            <v>1000000</v>
          </cell>
          <cell r="S1401">
            <v>38042</v>
          </cell>
          <cell r="T1401" t="str">
            <v>25/02-02</v>
          </cell>
          <cell r="U1401" t="str">
            <v>ООО «Фирма «Башкирские инвестиции»</v>
          </cell>
          <cell r="V1401">
            <v>0.88859600000000005</v>
          </cell>
          <cell r="W1401">
            <v>1013000</v>
          </cell>
          <cell r="X1401">
            <v>38184</v>
          </cell>
          <cell r="Y1401" t="str">
            <v>16/07-09</v>
          </cell>
          <cell r="Z1401" t="str">
            <v>ООО "Проф-Трейд"</v>
          </cell>
          <cell r="AA1401">
            <v>13000</v>
          </cell>
          <cell r="AB1401">
            <v>0.14000000000000001</v>
          </cell>
          <cell r="AC1401">
            <v>3.3415492957746477E-2</v>
          </cell>
          <cell r="AD1401" t="str">
            <v>продан</v>
          </cell>
          <cell r="AF1401" t="str">
            <v/>
          </cell>
          <cell r="AG1401" t="str">
            <v>51510`810`_`0400`0001397</v>
          </cell>
          <cell r="AI1401" t="str">
            <v/>
          </cell>
        </row>
        <row r="1402">
          <cell r="A1402">
            <v>1398</v>
          </cell>
          <cell r="B1402" t="str">
            <v>диск</v>
          </cell>
          <cell r="C1402" t="str">
            <v>51505</v>
          </cell>
          <cell r="D1402" t="str">
            <v>51505`810`7`0400`0000055</v>
          </cell>
          <cell r="E1402" t="str">
            <v>ООО "Бинитон"</v>
          </cell>
          <cell r="F1402" t="str">
            <v>прочие</v>
          </cell>
          <cell r="G1402" t="str">
            <v>---</v>
          </cell>
          <cell r="H1402" t="str">
            <v>02240415</v>
          </cell>
          <cell r="I1402">
            <v>38019</v>
          </cell>
          <cell r="J1402">
            <v>1140000</v>
          </cell>
          <cell r="K1402" t="str">
            <v>Рубли РФ</v>
          </cell>
          <cell r="L1402" t="str">
            <v>по предъявлении, но не ранее 25.02.2005г.</v>
          </cell>
          <cell r="M1402">
            <v>38408</v>
          </cell>
          <cell r="N1402">
            <v>0.13961748633879781</v>
          </cell>
          <cell r="P1402">
            <v>1000000</v>
          </cell>
          <cell r="Q1402">
            <v>0.8771929824561403</v>
          </cell>
          <cell r="R1402">
            <v>1000000</v>
          </cell>
          <cell r="S1402">
            <v>38042</v>
          </cell>
          <cell r="T1402" t="str">
            <v>25/02-02</v>
          </cell>
          <cell r="U1402" t="str">
            <v>ООО «Фирма «Башкирские инвестиции»</v>
          </cell>
          <cell r="V1402">
            <v>0.88859600000000005</v>
          </cell>
          <cell r="W1402">
            <v>1013000</v>
          </cell>
          <cell r="X1402">
            <v>38184</v>
          </cell>
          <cell r="Y1402" t="str">
            <v>16/07-09</v>
          </cell>
          <cell r="Z1402" t="str">
            <v>ООО "Проф-Трейд"</v>
          </cell>
          <cell r="AA1402">
            <v>13000</v>
          </cell>
          <cell r="AB1402">
            <v>0.14000000000000001</v>
          </cell>
          <cell r="AC1402">
            <v>3.3415492957746477E-2</v>
          </cell>
          <cell r="AD1402" t="str">
            <v>продан</v>
          </cell>
          <cell r="AF1402" t="str">
            <v/>
          </cell>
          <cell r="AG1402" t="str">
            <v>51510`810`_`0400`0001398</v>
          </cell>
          <cell r="AI1402" t="str">
            <v/>
          </cell>
        </row>
        <row r="1403">
          <cell r="A1403">
            <v>1399</v>
          </cell>
          <cell r="B1403" t="str">
            <v>диск</v>
          </cell>
          <cell r="C1403" t="str">
            <v>51505</v>
          </cell>
          <cell r="D1403" t="str">
            <v>51505`810`7`0400`0000055</v>
          </cell>
          <cell r="E1403" t="str">
            <v>ООО "Бинитон"</v>
          </cell>
          <cell r="F1403" t="str">
            <v>прочие</v>
          </cell>
          <cell r="G1403" t="str">
            <v>---</v>
          </cell>
          <cell r="H1403" t="str">
            <v>02240416</v>
          </cell>
          <cell r="I1403">
            <v>38019</v>
          </cell>
          <cell r="J1403">
            <v>280000</v>
          </cell>
          <cell r="K1403" t="str">
            <v>Рубли РФ</v>
          </cell>
          <cell r="L1403" t="str">
            <v>по предъявлении, но не ранее 25.02.2005г.</v>
          </cell>
          <cell r="M1403">
            <v>38408</v>
          </cell>
          <cell r="N1403">
            <v>0.13829536641355386</v>
          </cell>
          <cell r="P1403">
            <v>245900</v>
          </cell>
          <cell r="Q1403">
            <v>0.87821428571428573</v>
          </cell>
          <cell r="R1403">
            <v>245900</v>
          </cell>
          <cell r="S1403">
            <v>38042</v>
          </cell>
          <cell r="T1403" t="str">
            <v>25/02-02</v>
          </cell>
          <cell r="U1403" t="str">
            <v>ООО «Фирма «Башкирские инвестиции»</v>
          </cell>
          <cell r="V1403">
            <v>0.88928600000000002</v>
          </cell>
          <cell r="W1403">
            <v>249000</v>
          </cell>
          <cell r="X1403">
            <v>38184</v>
          </cell>
          <cell r="Y1403" t="str">
            <v>16/07-09</v>
          </cell>
          <cell r="Z1403" t="str">
            <v>ООО "Проф-Трейд"</v>
          </cell>
          <cell r="AA1403">
            <v>3100</v>
          </cell>
          <cell r="AB1403">
            <v>0.13867425782838552</v>
          </cell>
          <cell r="AC1403">
            <v>3.2404676125070878E-2</v>
          </cell>
          <cell r="AD1403" t="str">
            <v>продан</v>
          </cell>
          <cell r="AF1403" t="str">
            <v/>
          </cell>
          <cell r="AG1403" t="str">
            <v>51510`810`_`0400`0001399</v>
          </cell>
          <cell r="AI1403" t="str">
            <v/>
          </cell>
        </row>
        <row r="1404">
          <cell r="A1404">
            <v>1400</v>
          </cell>
          <cell r="B1404" t="str">
            <v>диск</v>
          </cell>
          <cell r="C1404" t="str">
            <v>51401</v>
          </cell>
          <cell r="D1404" t="str">
            <v>51401`810`2`0400`0000002</v>
          </cell>
          <cell r="E1404" t="str">
            <v>Сбербанк РФ</v>
          </cell>
          <cell r="F1404" t="str">
            <v>банк</v>
          </cell>
          <cell r="G1404" t="str">
            <v>ВН</v>
          </cell>
          <cell r="H1404" t="str">
            <v>1061609</v>
          </cell>
          <cell r="I1404">
            <v>38042</v>
          </cell>
          <cell r="J1404">
            <v>500000</v>
          </cell>
          <cell r="K1404" t="str">
            <v>Рубли РФ</v>
          </cell>
          <cell r="L1404" t="str">
            <v>по предъявлении</v>
          </cell>
          <cell r="M1404">
            <v>38042</v>
          </cell>
          <cell r="N1404">
            <v>0</v>
          </cell>
          <cell r="P1404">
            <v>500000</v>
          </cell>
          <cell r="Q1404">
            <v>1</v>
          </cell>
          <cell r="R1404">
            <v>500000</v>
          </cell>
          <cell r="S1404">
            <v>38042</v>
          </cell>
          <cell r="T1404" t="str">
            <v>25/02-сбер</v>
          </cell>
          <cell r="U1404" t="str">
            <v>Сбербанк РФ</v>
          </cell>
          <cell r="V1404">
            <v>1.0003</v>
          </cell>
          <cell r="W1404">
            <v>500150</v>
          </cell>
          <cell r="X1404">
            <v>38042</v>
          </cell>
          <cell r="Y1404" t="str">
            <v>25/02-07</v>
          </cell>
          <cell r="Z1404" t="str">
            <v>ООО "Проф-Трейд"</v>
          </cell>
          <cell r="AA1404">
            <v>150</v>
          </cell>
          <cell r="AB1404">
            <v>0</v>
          </cell>
          <cell r="AC1404">
            <v>0.10949999999999999</v>
          </cell>
          <cell r="AD1404" t="str">
            <v>продан</v>
          </cell>
          <cell r="AF1404" t="str">
            <v/>
          </cell>
          <cell r="AG1404" t="str">
            <v/>
          </cell>
          <cell r="AI1404" t="str">
            <v/>
          </cell>
        </row>
        <row r="1405">
          <cell r="A1405">
            <v>1401</v>
          </cell>
          <cell r="B1405" t="str">
            <v>диск</v>
          </cell>
          <cell r="C1405" t="str">
            <v>51401</v>
          </cell>
          <cell r="D1405" t="str">
            <v>51401`810`2`0400`0000002</v>
          </cell>
          <cell r="E1405" t="str">
            <v>Сбербанк РФ</v>
          </cell>
          <cell r="F1405" t="str">
            <v>банк</v>
          </cell>
          <cell r="G1405" t="str">
            <v>ВН</v>
          </cell>
          <cell r="H1405" t="str">
            <v>1061610</v>
          </cell>
          <cell r="I1405">
            <v>38042</v>
          </cell>
          <cell r="J1405">
            <v>565400</v>
          </cell>
          <cell r="K1405" t="str">
            <v>Рубли РФ</v>
          </cell>
          <cell r="L1405" t="str">
            <v>по предъявлении</v>
          </cell>
          <cell r="M1405">
            <v>38042</v>
          </cell>
          <cell r="N1405">
            <v>0</v>
          </cell>
          <cell r="P1405">
            <v>565400</v>
          </cell>
          <cell r="Q1405">
            <v>1</v>
          </cell>
          <cell r="R1405">
            <v>565400</v>
          </cell>
          <cell r="S1405">
            <v>38042</v>
          </cell>
          <cell r="T1405" t="str">
            <v>25/02-сбер</v>
          </cell>
          <cell r="U1405" t="str">
            <v>Сбербанк РФ</v>
          </cell>
          <cell r="V1405">
            <v>1.000265</v>
          </cell>
          <cell r="W1405">
            <v>565550</v>
          </cell>
          <cell r="X1405">
            <v>38042</v>
          </cell>
          <cell r="Y1405" t="str">
            <v>25/02-07</v>
          </cell>
          <cell r="Z1405" t="str">
            <v>ООО "Проф-Трейд"</v>
          </cell>
          <cell r="AA1405">
            <v>150</v>
          </cell>
          <cell r="AB1405">
            <v>0</v>
          </cell>
          <cell r="AC1405">
            <v>9.6834099752387701E-2</v>
          </cell>
          <cell r="AD1405" t="str">
            <v>продан</v>
          </cell>
          <cell r="AF1405" t="str">
            <v/>
          </cell>
          <cell r="AG1405" t="str">
            <v/>
          </cell>
          <cell r="AI1405" t="str">
            <v/>
          </cell>
        </row>
        <row r="1406">
          <cell r="A1406">
            <v>1402</v>
          </cell>
          <cell r="B1406" t="str">
            <v>диск</v>
          </cell>
          <cell r="C1406" t="str">
            <v>51401</v>
          </cell>
          <cell r="D1406" t="str">
            <v>51401`810`2`0400`0000002</v>
          </cell>
          <cell r="E1406" t="str">
            <v>Сбербанк РФ</v>
          </cell>
          <cell r="F1406" t="str">
            <v>банк</v>
          </cell>
          <cell r="G1406" t="str">
            <v>ВН</v>
          </cell>
          <cell r="H1406" t="str">
            <v>1061653</v>
          </cell>
          <cell r="I1406">
            <v>38044</v>
          </cell>
          <cell r="J1406">
            <v>64925.07</v>
          </cell>
          <cell r="K1406" t="str">
            <v>Рубли РФ</v>
          </cell>
          <cell r="L1406" t="str">
            <v>по предъявлении</v>
          </cell>
          <cell r="M1406">
            <v>38044</v>
          </cell>
          <cell r="N1406">
            <v>0</v>
          </cell>
          <cell r="P1406">
            <v>64925.07</v>
          </cell>
          <cell r="Q1406">
            <v>1</v>
          </cell>
          <cell r="R1406">
            <v>64925.07</v>
          </cell>
          <cell r="S1406">
            <v>38044</v>
          </cell>
          <cell r="T1406" t="str">
            <v>27/02-сб</v>
          </cell>
          <cell r="U1406" t="str">
            <v>Сбербанк РФ</v>
          </cell>
          <cell r="V1406">
            <v>1.0100119999999999</v>
          </cell>
          <cell r="W1406">
            <v>65575.070000000007</v>
          </cell>
          <cell r="X1406">
            <v>38044</v>
          </cell>
          <cell r="Y1406" t="str">
            <v>27/02-08</v>
          </cell>
          <cell r="Z1406" t="str">
            <v>ЗАО «Компания «Уфаойл»</v>
          </cell>
          <cell r="AA1406">
            <v>650.00000000000728</v>
          </cell>
          <cell r="AB1406">
            <v>0</v>
          </cell>
          <cell r="AC1406">
            <v>3.6542124636908775</v>
          </cell>
          <cell r="AD1406" t="str">
            <v>продан</v>
          </cell>
          <cell r="AF1406" t="str">
            <v/>
          </cell>
          <cell r="AG1406" t="str">
            <v/>
          </cell>
          <cell r="AI1406" t="str">
            <v/>
          </cell>
        </row>
        <row r="1407">
          <cell r="A1407">
            <v>1403</v>
          </cell>
          <cell r="B1407" t="str">
            <v>диск</v>
          </cell>
          <cell r="C1407" t="str">
            <v>51505</v>
          </cell>
          <cell r="D1407" t="str">
            <v>51505`810`7`0400`0000026</v>
          </cell>
          <cell r="E1407" t="str">
            <v>ООО "А-Элит"</v>
          </cell>
          <cell r="F1407" t="str">
            <v>прочие</v>
          </cell>
          <cell r="G1407" t="str">
            <v>---</v>
          </cell>
          <cell r="H1407" t="str">
            <v>0000111</v>
          </cell>
          <cell r="I1407">
            <v>38016</v>
          </cell>
          <cell r="J1407">
            <v>1000000</v>
          </cell>
          <cell r="K1407" t="str">
            <v>Рубли РФ</v>
          </cell>
          <cell r="L1407" t="str">
            <v>по предъявлении, но не ранее 30.12.04</v>
          </cell>
          <cell r="M1407">
            <v>38351</v>
          </cell>
          <cell r="N1407">
            <v>0.1610767872903795</v>
          </cell>
          <cell r="P1407">
            <v>880000</v>
          </cell>
          <cell r="Q1407">
            <v>0.88</v>
          </cell>
          <cell r="R1407">
            <v>880000</v>
          </cell>
          <cell r="S1407">
            <v>38042</v>
          </cell>
          <cell r="T1407" t="str">
            <v>25/02-11</v>
          </cell>
          <cell r="U1407" t="str">
            <v>ООО "Проф-Трейд"</v>
          </cell>
          <cell r="V1407">
            <v>0.88999099999999998</v>
          </cell>
          <cell r="W1407">
            <v>889991</v>
          </cell>
          <cell r="X1407">
            <v>38177</v>
          </cell>
          <cell r="Y1407" t="str">
            <v>09/07-10</v>
          </cell>
          <cell r="Z1407" t="str">
            <v>ООО "Проф-Трейд"</v>
          </cell>
          <cell r="AA1407">
            <v>9991</v>
          </cell>
          <cell r="AB1407">
            <v>0.1615180935569285</v>
          </cell>
          <cell r="AC1407">
            <v>3.0696254208754208E-2</v>
          </cell>
          <cell r="AD1407" t="str">
            <v>продан</v>
          </cell>
          <cell r="AF1407" t="str">
            <v/>
          </cell>
          <cell r="AG1407" t="str">
            <v>51510`810`_`0400`0001403</v>
          </cell>
          <cell r="AI1407" t="str">
            <v/>
          </cell>
        </row>
        <row r="1408">
          <cell r="A1408">
            <v>1404</v>
          </cell>
          <cell r="B1408" t="str">
            <v>диск</v>
          </cell>
          <cell r="C1408" t="str">
            <v>51505</v>
          </cell>
          <cell r="D1408" t="str">
            <v>51505`810`7`0400`0000026</v>
          </cell>
          <cell r="E1408" t="str">
            <v>ООО "А-Элит"</v>
          </cell>
          <cell r="F1408" t="str">
            <v>прочие</v>
          </cell>
          <cell r="G1408" t="str">
            <v>---</v>
          </cell>
          <cell r="H1408" t="str">
            <v>0000112</v>
          </cell>
          <cell r="I1408">
            <v>38016</v>
          </cell>
          <cell r="J1408">
            <v>1000000</v>
          </cell>
          <cell r="K1408" t="str">
            <v>Рубли РФ</v>
          </cell>
          <cell r="L1408" t="str">
            <v>по предъявлении, но не ранее 30.12.04</v>
          </cell>
          <cell r="M1408">
            <v>38351</v>
          </cell>
          <cell r="N1408">
            <v>0.1610767872903795</v>
          </cell>
          <cell r="P1408">
            <v>880000</v>
          </cell>
          <cell r="Q1408">
            <v>0.88</v>
          </cell>
          <cell r="R1408">
            <v>880000</v>
          </cell>
          <cell r="S1408">
            <v>38042</v>
          </cell>
          <cell r="T1408" t="str">
            <v>25/02-11</v>
          </cell>
          <cell r="U1408" t="str">
            <v>ООО "Проф-Трейд"</v>
          </cell>
          <cell r="V1408">
            <v>0.88999099999999998</v>
          </cell>
          <cell r="W1408">
            <v>889991</v>
          </cell>
          <cell r="X1408">
            <v>38177</v>
          </cell>
          <cell r="Y1408" t="str">
            <v>09/07-10</v>
          </cell>
          <cell r="Z1408" t="str">
            <v>ООО "Проф-Трейд"</v>
          </cell>
          <cell r="AA1408">
            <v>9991</v>
          </cell>
          <cell r="AB1408">
            <v>0.1615180935569285</v>
          </cell>
          <cell r="AC1408">
            <v>3.0696254208754208E-2</v>
          </cell>
          <cell r="AD1408" t="str">
            <v>продан</v>
          </cell>
          <cell r="AF1408" t="str">
            <v/>
          </cell>
          <cell r="AG1408" t="str">
            <v>51510`810`_`0400`0001404</v>
          </cell>
          <cell r="AI1408" t="str">
            <v/>
          </cell>
        </row>
        <row r="1409">
          <cell r="A1409">
            <v>1405</v>
          </cell>
          <cell r="B1409" t="str">
            <v>диск</v>
          </cell>
          <cell r="C1409" t="str">
            <v>51505</v>
          </cell>
          <cell r="D1409" t="str">
            <v>51505`810`7`0400`0000026</v>
          </cell>
          <cell r="E1409" t="str">
            <v>ООО "А-Элит"</v>
          </cell>
          <cell r="F1409" t="str">
            <v>прочие</v>
          </cell>
          <cell r="G1409" t="str">
            <v>---</v>
          </cell>
          <cell r="H1409" t="str">
            <v>0000113</v>
          </cell>
          <cell r="I1409">
            <v>38016</v>
          </cell>
          <cell r="J1409">
            <v>1000000</v>
          </cell>
          <cell r="K1409" t="str">
            <v>Рубли РФ</v>
          </cell>
          <cell r="L1409" t="str">
            <v>по предъявлении, но не ранее 30.12.04</v>
          </cell>
          <cell r="M1409">
            <v>38351</v>
          </cell>
          <cell r="N1409">
            <v>0.1610767872903795</v>
          </cell>
          <cell r="P1409">
            <v>880000</v>
          </cell>
          <cell r="Q1409">
            <v>0.88</v>
          </cell>
          <cell r="R1409">
            <v>880000</v>
          </cell>
          <cell r="S1409">
            <v>38042</v>
          </cell>
          <cell r="T1409" t="str">
            <v>25/02-11</v>
          </cell>
          <cell r="U1409" t="str">
            <v>ООО "Проф-Трейд"</v>
          </cell>
          <cell r="V1409">
            <v>0.88999099999999998</v>
          </cell>
          <cell r="W1409">
            <v>889991</v>
          </cell>
          <cell r="X1409">
            <v>38177</v>
          </cell>
          <cell r="Y1409" t="str">
            <v>09/07-10</v>
          </cell>
          <cell r="Z1409" t="str">
            <v>ООО "Проф-Трейд"</v>
          </cell>
          <cell r="AA1409">
            <v>9991</v>
          </cell>
          <cell r="AB1409">
            <v>0.1615180935569285</v>
          </cell>
          <cell r="AC1409">
            <v>3.0696254208754208E-2</v>
          </cell>
          <cell r="AD1409" t="str">
            <v>продан</v>
          </cell>
          <cell r="AF1409" t="str">
            <v/>
          </cell>
          <cell r="AG1409" t="str">
            <v>51510`810`_`0400`0001405</v>
          </cell>
          <cell r="AI1409" t="str">
            <v/>
          </cell>
        </row>
        <row r="1410">
          <cell r="A1410">
            <v>1406</v>
          </cell>
          <cell r="B1410" t="str">
            <v>диск</v>
          </cell>
          <cell r="C1410" t="str">
            <v>51505</v>
          </cell>
          <cell r="D1410" t="str">
            <v>51505`810`7`0400`0000026</v>
          </cell>
          <cell r="E1410" t="str">
            <v>ООО "А-Элит"</v>
          </cell>
          <cell r="F1410" t="str">
            <v>прочие</v>
          </cell>
          <cell r="G1410" t="str">
            <v>---</v>
          </cell>
          <cell r="H1410" t="str">
            <v>0000114</v>
          </cell>
          <cell r="I1410">
            <v>38016</v>
          </cell>
          <cell r="J1410">
            <v>1000000</v>
          </cell>
          <cell r="K1410" t="str">
            <v>Рубли РФ</v>
          </cell>
          <cell r="L1410" t="str">
            <v>по предъявлении, но не ранее 30.12.04</v>
          </cell>
          <cell r="M1410">
            <v>38351</v>
          </cell>
          <cell r="N1410">
            <v>0.1610767872903795</v>
          </cell>
          <cell r="P1410">
            <v>880000</v>
          </cell>
          <cell r="Q1410">
            <v>0.88</v>
          </cell>
          <cell r="R1410">
            <v>880000</v>
          </cell>
          <cell r="S1410">
            <v>38042</v>
          </cell>
          <cell r="T1410" t="str">
            <v>25/02-11</v>
          </cell>
          <cell r="U1410" t="str">
            <v>ООО "Проф-Трейд"</v>
          </cell>
          <cell r="V1410">
            <v>0.88949999999999996</v>
          </cell>
          <cell r="W1410">
            <v>889500</v>
          </cell>
          <cell r="X1410">
            <v>38168</v>
          </cell>
          <cell r="Y1410" t="str">
            <v>30/06-13</v>
          </cell>
          <cell r="Z1410" t="str">
            <v>ООО "ИнтерСвязь"</v>
          </cell>
          <cell r="AA1410">
            <v>9500</v>
          </cell>
          <cell r="AB1410">
            <v>0.1615180935569285</v>
          </cell>
          <cell r="AC1410">
            <v>3.1272546897546896E-2</v>
          </cell>
          <cell r="AD1410" t="str">
            <v>обменен</v>
          </cell>
          <cell r="AF1410" t="str">
            <v/>
          </cell>
          <cell r="AG1410" t="str">
            <v>51510`810`_`0400`0001406</v>
          </cell>
          <cell r="AI1410" t="str">
            <v/>
          </cell>
        </row>
        <row r="1411">
          <cell r="A1411">
            <v>1407</v>
          </cell>
          <cell r="B1411" t="str">
            <v>диск</v>
          </cell>
          <cell r="C1411" t="str">
            <v>51505</v>
          </cell>
          <cell r="D1411" t="str">
            <v>51505`810`7`0400`0000026</v>
          </cell>
          <cell r="E1411" t="str">
            <v>ООО "А-Элит"</v>
          </cell>
          <cell r="F1411" t="str">
            <v>прочие</v>
          </cell>
          <cell r="G1411" t="str">
            <v>---</v>
          </cell>
          <cell r="H1411" t="str">
            <v>0000115</v>
          </cell>
          <cell r="I1411">
            <v>38016</v>
          </cell>
          <cell r="J1411">
            <v>1000000</v>
          </cell>
          <cell r="K1411" t="str">
            <v>Рубли РФ</v>
          </cell>
          <cell r="L1411" t="str">
            <v>по предъявлении, но не ранее 30.12.04</v>
          </cell>
          <cell r="M1411">
            <v>38351</v>
          </cell>
          <cell r="N1411">
            <v>0.1610767872903795</v>
          </cell>
          <cell r="P1411">
            <v>880000</v>
          </cell>
          <cell r="Q1411">
            <v>0.88</v>
          </cell>
          <cell r="R1411">
            <v>880000</v>
          </cell>
          <cell r="S1411">
            <v>38042</v>
          </cell>
          <cell r="T1411" t="str">
            <v>25/02-11</v>
          </cell>
          <cell r="U1411" t="str">
            <v>ООО "Проф-Трейд"</v>
          </cell>
          <cell r="V1411">
            <v>0.88949999999999996</v>
          </cell>
          <cell r="W1411">
            <v>889500</v>
          </cell>
          <cell r="X1411">
            <v>38168</v>
          </cell>
          <cell r="Y1411" t="str">
            <v>30/06-13</v>
          </cell>
          <cell r="Z1411" t="str">
            <v>ООО "ИнтерСвязь"</v>
          </cell>
          <cell r="AA1411">
            <v>9500</v>
          </cell>
          <cell r="AB1411">
            <v>0.1615180935569285</v>
          </cell>
          <cell r="AC1411">
            <v>3.1272546897546896E-2</v>
          </cell>
          <cell r="AD1411" t="str">
            <v>обменен</v>
          </cell>
          <cell r="AF1411" t="str">
            <v/>
          </cell>
          <cell r="AG1411" t="str">
            <v>51510`810`_`0400`0001407</v>
          </cell>
          <cell r="AI1411" t="str">
            <v/>
          </cell>
        </row>
        <row r="1412">
          <cell r="A1412">
            <v>1408</v>
          </cell>
          <cell r="B1412" t="str">
            <v>диск</v>
          </cell>
          <cell r="C1412" t="str">
            <v>51505</v>
          </cell>
          <cell r="D1412" t="str">
            <v>51505`810`7`0400`0000026</v>
          </cell>
          <cell r="E1412" t="str">
            <v>ООО "А-Элит"</v>
          </cell>
          <cell r="F1412" t="str">
            <v>прочие</v>
          </cell>
          <cell r="G1412" t="str">
            <v>---</v>
          </cell>
          <cell r="H1412" t="str">
            <v>0000116</v>
          </cell>
          <cell r="I1412">
            <v>38016</v>
          </cell>
          <cell r="J1412">
            <v>1000000</v>
          </cell>
          <cell r="K1412" t="str">
            <v>Рубли РФ</v>
          </cell>
          <cell r="L1412" t="str">
            <v>по предъявлении, но не ранее 30.12.04</v>
          </cell>
          <cell r="M1412">
            <v>38351</v>
          </cell>
          <cell r="N1412">
            <v>0.1610767872903795</v>
          </cell>
          <cell r="P1412">
            <v>880000</v>
          </cell>
          <cell r="Q1412">
            <v>0.88</v>
          </cell>
          <cell r="R1412">
            <v>880000</v>
          </cell>
          <cell r="S1412">
            <v>38042</v>
          </cell>
          <cell r="T1412" t="str">
            <v>25/02-11</v>
          </cell>
          <cell r="U1412" t="str">
            <v>ООО "Проф-Трейд"</v>
          </cell>
          <cell r="V1412">
            <v>0.88949999999999996</v>
          </cell>
          <cell r="W1412">
            <v>889500</v>
          </cell>
          <cell r="X1412">
            <v>38168</v>
          </cell>
          <cell r="Y1412" t="str">
            <v>30/06-13</v>
          </cell>
          <cell r="Z1412" t="str">
            <v>ООО "ИнтерСвязь"</v>
          </cell>
          <cell r="AA1412">
            <v>9500</v>
          </cell>
          <cell r="AB1412">
            <v>0.1615180935569285</v>
          </cell>
          <cell r="AC1412">
            <v>3.1272546897546896E-2</v>
          </cell>
          <cell r="AD1412" t="str">
            <v>обменен</v>
          </cell>
          <cell r="AF1412" t="str">
            <v/>
          </cell>
          <cell r="AG1412" t="str">
            <v>51510`810`_`0400`0001408</v>
          </cell>
          <cell r="AI1412" t="str">
            <v/>
          </cell>
        </row>
        <row r="1413">
          <cell r="A1413">
            <v>1409</v>
          </cell>
          <cell r="B1413" t="str">
            <v>диск</v>
          </cell>
          <cell r="C1413" t="str">
            <v>51505</v>
          </cell>
          <cell r="D1413" t="str">
            <v>51505`810`7`0400`0000026</v>
          </cell>
          <cell r="E1413" t="str">
            <v>ООО "А-Элит"</v>
          </cell>
          <cell r="F1413" t="str">
            <v>прочие</v>
          </cell>
          <cell r="G1413" t="str">
            <v>---</v>
          </cell>
          <cell r="H1413" t="str">
            <v>0000117</v>
          </cell>
          <cell r="I1413">
            <v>38016</v>
          </cell>
          <cell r="J1413">
            <v>1000000</v>
          </cell>
          <cell r="K1413" t="str">
            <v>Рубли РФ</v>
          </cell>
          <cell r="L1413" t="str">
            <v>по предъявлении, но не ранее 30.12.04</v>
          </cell>
          <cell r="M1413">
            <v>38351</v>
          </cell>
          <cell r="N1413">
            <v>0.1610767872903795</v>
          </cell>
          <cell r="P1413">
            <v>880000</v>
          </cell>
          <cell r="Q1413">
            <v>0.88</v>
          </cell>
          <cell r="R1413">
            <v>880000</v>
          </cell>
          <cell r="S1413">
            <v>38042</v>
          </cell>
          <cell r="T1413" t="str">
            <v>25/02-11</v>
          </cell>
          <cell r="U1413" t="str">
            <v>ООО "Проф-Трейд"</v>
          </cell>
          <cell r="V1413">
            <v>0.88949999999999996</v>
          </cell>
          <cell r="W1413">
            <v>889500</v>
          </cell>
          <cell r="X1413">
            <v>38168</v>
          </cell>
          <cell r="Y1413" t="str">
            <v>30/06-13</v>
          </cell>
          <cell r="Z1413" t="str">
            <v>ООО "ИнтерСвязь"</v>
          </cell>
          <cell r="AA1413">
            <v>9500</v>
          </cell>
          <cell r="AB1413">
            <v>0.1615180935569285</v>
          </cell>
          <cell r="AC1413">
            <v>3.1272546897546896E-2</v>
          </cell>
          <cell r="AD1413" t="str">
            <v>обменен</v>
          </cell>
          <cell r="AF1413" t="str">
            <v/>
          </cell>
          <cell r="AG1413" t="str">
            <v>51510`810`_`0400`0001409</v>
          </cell>
          <cell r="AI1413" t="str">
            <v/>
          </cell>
        </row>
        <row r="1414">
          <cell r="A1414">
            <v>1410</v>
          </cell>
          <cell r="B1414" t="str">
            <v>диск</v>
          </cell>
          <cell r="C1414" t="str">
            <v>51505</v>
          </cell>
          <cell r="D1414" t="str">
            <v>51505`810`7`0400`0000026</v>
          </cell>
          <cell r="E1414" t="str">
            <v>ООО "А-Элит"</v>
          </cell>
          <cell r="F1414" t="str">
            <v>прочие</v>
          </cell>
          <cell r="G1414" t="str">
            <v>---</v>
          </cell>
          <cell r="H1414" t="str">
            <v>0000118</v>
          </cell>
          <cell r="I1414">
            <v>38016</v>
          </cell>
          <cell r="J1414">
            <v>1000000</v>
          </cell>
          <cell r="K1414" t="str">
            <v>Рубли РФ</v>
          </cell>
          <cell r="L1414" t="str">
            <v>по предъявлении, но не ранее 30.12.04</v>
          </cell>
          <cell r="M1414">
            <v>38351</v>
          </cell>
          <cell r="N1414">
            <v>0.1610767872903795</v>
          </cell>
          <cell r="P1414">
            <v>880000</v>
          </cell>
          <cell r="Q1414">
            <v>0.88</v>
          </cell>
          <cell r="R1414">
            <v>880000</v>
          </cell>
          <cell r="S1414">
            <v>38042</v>
          </cell>
          <cell r="T1414" t="str">
            <v>25/02-11</v>
          </cell>
          <cell r="U1414" t="str">
            <v>ООО "Проф-Трейд"</v>
          </cell>
          <cell r="V1414">
            <v>0.88949999999999996</v>
          </cell>
          <cell r="W1414">
            <v>889500</v>
          </cell>
          <cell r="X1414">
            <v>38168</v>
          </cell>
          <cell r="Y1414" t="str">
            <v>30/06-13</v>
          </cell>
          <cell r="Z1414" t="str">
            <v>ООО "ИнтерСвязь"</v>
          </cell>
          <cell r="AA1414">
            <v>9500</v>
          </cell>
          <cell r="AB1414">
            <v>0.1615180935569285</v>
          </cell>
          <cell r="AC1414">
            <v>3.1272546897546896E-2</v>
          </cell>
          <cell r="AD1414" t="str">
            <v>обменен</v>
          </cell>
          <cell r="AF1414" t="str">
            <v/>
          </cell>
          <cell r="AG1414" t="str">
            <v>51510`810`_`0400`0001410</v>
          </cell>
          <cell r="AI1414" t="str">
            <v/>
          </cell>
        </row>
        <row r="1415">
          <cell r="A1415">
            <v>1411</v>
          </cell>
          <cell r="B1415" t="str">
            <v>диск</v>
          </cell>
          <cell r="C1415" t="str">
            <v>51505</v>
          </cell>
          <cell r="D1415" t="str">
            <v>51505`810`7`0400`0000026</v>
          </cell>
          <cell r="E1415" t="str">
            <v>ООО "А-Элит"</v>
          </cell>
          <cell r="F1415" t="str">
            <v>прочие</v>
          </cell>
          <cell r="G1415" t="str">
            <v>---</v>
          </cell>
          <cell r="H1415" t="str">
            <v>0000119</v>
          </cell>
          <cell r="I1415">
            <v>38016</v>
          </cell>
          <cell r="J1415">
            <v>1000000</v>
          </cell>
          <cell r="K1415" t="str">
            <v>Рубли РФ</v>
          </cell>
          <cell r="L1415" t="str">
            <v>по предъявлении, но не ранее 30.12.04</v>
          </cell>
          <cell r="M1415">
            <v>38351</v>
          </cell>
          <cell r="N1415">
            <v>0.1610767872903795</v>
          </cell>
          <cell r="P1415">
            <v>880000</v>
          </cell>
          <cell r="Q1415">
            <v>0.88</v>
          </cell>
          <cell r="R1415">
            <v>880000</v>
          </cell>
          <cell r="S1415">
            <v>38042</v>
          </cell>
          <cell r="T1415" t="str">
            <v>25/02-11</v>
          </cell>
          <cell r="U1415" t="str">
            <v>ООО "Проф-Трейд"</v>
          </cell>
          <cell r="V1415">
            <v>0.88949999999999996</v>
          </cell>
          <cell r="W1415">
            <v>889500</v>
          </cell>
          <cell r="X1415">
            <v>38168</v>
          </cell>
          <cell r="Y1415" t="str">
            <v>30/06-13</v>
          </cell>
          <cell r="Z1415" t="str">
            <v>ООО "ИнтерСвязь"</v>
          </cell>
          <cell r="AA1415">
            <v>9500</v>
          </cell>
          <cell r="AB1415">
            <v>0.1615180935569285</v>
          </cell>
          <cell r="AC1415">
            <v>3.1272546897546896E-2</v>
          </cell>
          <cell r="AD1415" t="str">
            <v>обменен</v>
          </cell>
          <cell r="AF1415" t="str">
            <v/>
          </cell>
          <cell r="AG1415" t="str">
            <v>51510`810`_`0400`0001411</v>
          </cell>
          <cell r="AI1415" t="str">
            <v/>
          </cell>
        </row>
        <row r="1416">
          <cell r="A1416">
            <v>1412</v>
          </cell>
          <cell r="B1416" t="str">
            <v>диск</v>
          </cell>
          <cell r="C1416" t="str">
            <v>51505</v>
          </cell>
          <cell r="D1416" t="str">
            <v>51505`810`7`0400`0000026</v>
          </cell>
          <cell r="E1416" t="str">
            <v>ООО "А-Элит"</v>
          </cell>
          <cell r="F1416" t="str">
            <v>прочие</v>
          </cell>
          <cell r="G1416" t="str">
            <v>---</v>
          </cell>
          <cell r="H1416" t="str">
            <v>0000120</v>
          </cell>
          <cell r="I1416">
            <v>38016</v>
          </cell>
          <cell r="J1416">
            <v>1000000</v>
          </cell>
          <cell r="K1416" t="str">
            <v>Рубли РФ</v>
          </cell>
          <cell r="L1416" t="str">
            <v>по предъявлении, но не ранее 30.12.04</v>
          </cell>
          <cell r="M1416">
            <v>38351</v>
          </cell>
          <cell r="N1416">
            <v>0.1610767872903795</v>
          </cell>
          <cell r="P1416">
            <v>880000</v>
          </cell>
          <cell r="Q1416">
            <v>0.88</v>
          </cell>
          <cell r="R1416">
            <v>880000</v>
          </cell>
          <cell r="S1416">
            <v>38042</v>
          </cell>
          <cell r="T1416" t="str">
            <v>25/02-11</v>
          </cell>
          <cell r="U1416" t="str">
            <v>ООО "Проф-Трейд"</v>
          </cell>
          <cell r="V1416">
            <v>0.88949999999999996</v>
          </cell>
          <cell r="W1416">
            <v>889500</v>
          </cell>
          <cell r="X1416">
            <v>38168</v>
          </cell>
          <cell r="Y1416" t="str">
            <v>30/06-13</v>
          </cell>
          <cell r="Z1416" t="str">
            <v>ООО "ИнтерСвязь"</v>
          </cell>
          <cell r="AA1416">
            <v>9500</v>
          </cell>
          <cell r="AB1416">
            <v>0.1615180935569285</v>
          </cell>
          <cell r="AC1416">
            <v>3.1272546897546896E-2</v>
          </cell>
          <cell r="AD1416" t="str">
            <v>обменен</v>
          </cell>
          <cell r="AF1416" t="str">
            <v/>
          </cell>
          <cell r="AG1416" t="str">
            <v>51510`810`_`0400`0001412</v>
          </cell>
          <cell r="AI1416" t="str">
            <v/>
          </cell>
        </row>
        <row r="1417">
          <cell r="A1417">
            <v>1413</v>
          </cell>
          <cell r="B1417" t="str">
            <v>диск</v>
          </cell>
          <cell r="C1417" t="str">
            <v>51505</v>
          </cell>
          <cell r="D1417" t="str">
            <v>51505`810`7`0400`0000026</v>
          </cell>
          <cell r="E1417" t="str">
            <v>ООО "А-Элит"</v>
          </cell>
          <cell r="F1417" t="str">
            <v>прочие</v>
          </cell>
          <cell r="G1417" t="str">
            <v>---</v>
          </cell>
          <cell r="H1417" t="str">
            <v>0000121</v>
          </cell>
          <cell r="I1417">
            <v>38016</v>
          </cell>
          <cell r="J1417">
            <v>1000000</v>
          </cell>
          <cell r="K1417" t="str">
            <v>Рубли РФ</v>
          </cell>
          <cell r="L1417" t="str">
            <v>по предъявлении, но не ранее 30.12.04</v>
          </cell>
          <cell r="M1417">
            <v>38351</v>
          </cell>
          <cell r="N1417">
            <v>0.1610767872903795</v>
          </cell>
          <cell r="P1417">
            <v>880000</v>
          </cell>
          <cell r="Q1417">
            <v>0.88</v>
          </cell>
          <cell r="R1417">
            <v>880000</v>
          </cell>
          <cell r="S1417">
            <v>38042</v>
          </cell>
          <cell r="T1417" t="str">
            <v>25/02-11</v>
          </cell>
          <cell r="U1417" t="str">
            <v>ООО "Проф-Трейд"</v>
          </cell>
          <cell r="V1417">
            <v>0.88949999999999996</v>
          </cell>
          <cell r="W1417">
            <v>889500</v>
          </cell>
          <cell r="X1417">
            <v>38168</v>
          </cell>
          <cell r="Y1417" t="str">
            <v>30/06-13</v>
          </cell>
          <cell r="Z1417" t="str">
            <v>ООО "ИнтерСвязь"</v>
          </cell>
          <cell r="AA1417">
            <v>9500</v>
          </cell>
          <cell r="AB1417">
            <v>0.1615180935569285</v>
          </cell>
          <cell r="AC1417">
            <v>3.1272546897546896E-2</v>
          </cell>
          <cell r="AD1417" t="str">
            <v>обменен</v>
          </cell>
          <cell r="AF1417" t="str">
            <v/>
          </cell>
          <cell r="AG1417" t="str">
            <v>51510`810`_`0400`0001413</v>
          </cell>
          <cell r="AI1417" t="str">
            <v/>
          </cell>
        </row>
        <row r="1418">
          <cell r="A1418">
            <v>1414</v>
          </cell>
          <cell r="B1418" t="str">
            <v>диск</v>
          </cell>
          <cell r="C1418" t="str">
            <v>51505</v>
          </cell>
          <cell r="D1418" t="str">
            <v>51505`810`7`0400`0000026</v>
          </cell>
          <cell r="E1418" t="str">
            <v>ООО "А-Элит"</v>
          </cell>
          <cell r="F1418" t="str">
            <v>прочие</v>
          </cell>
          <cell r="G1418" t="str">
            <v>---</v>
          </cell>
          <cell r="H1418" t="str">
            <v>0000122</v>
          </cell>
          <cell r="I1418">
            <v>38016</v>
          </cell>
          <cell r="J1418">
            <v>295000</v>
          </cell>
          <cell r="K1418" t="str">
            <v>Рубли РФ</v>
          </cell>
          <cell r="L1418" t="str">
            <v>по предъявлении, но не ранее 30.12.04</v>
          </cell>
          <cell r="M1418">
            <v>38351</v>
          </cell>
          <cell r="N1418">
            <v>0.17550864801632959</v>
          </cell>
          <cell r="P1418">
            <v>256838.59</v>
          </cell>
          <cell r="Q1418">
            <v>0.87063928813559321</v>
          </cell>
          <cell r="R1418">
            <v>256838.59</v>
          </cell>
          <cell r="S1418">
            <v>38042</v>
          </cell>
          <cell r="T1418" t="str">
            <v>25/02-11</v>
          </cell>
          <cell r="U1418" t="str">
            <v>ООО "Проф-Трейд"</v>
          </cell>
          <cell r="V1418">
            <v>0.88043400000000005</v>
          </cell>
          <cell r="W1418">
            <v>259728</v>
          </cell>
          <cell r="X1418">
            <v>38168</v>
          </cell>
          <cell r="Y1418" t="str">
            <v>30/06-13</v>
          </cell>
          <cell r="Z1418" t="str">
            <v>ООО "ИнтерСвязь"</v>
          </cell>
          <cell r="AA1418">
            <v>2889.4100000000035</v>
          </cell>
          <cell r="AB1418">
            <v>0.17598949362733324</v>
          </cell>
          <cell r="AC1418">
            <v>3.2589013472785693E-2</v>
          </cell>
          <cell r="AD1418" t="str">
            <v>обменен</v>
          </cell>
          <cell r="AF1418" t="str">
            <v/>
          </cell>
          <cell r="AG1418" t="str">
            <v>51510`810`_`0400`0001414</v>
          </cell>
          <cell r="AI1418" t="str">
            <v/>
          </cell>
        </row>
        <row r="1419">
          <cell r="A1419">
            <v>1415</v>
          </cell>
          <cell r="B1419" t="str">
            <v>диск</v>
          </cell>
          <cell r="C1419" t="str">
            <v>51401</v>
          </cell>
          <cell r="D1419" t="str">
            <v>51401`810`2`0400`0000002</v>
          </cell>
          <cell r="E1419" t="str">
            <v>Сбербанк РФ</v>
          </cell>
          <cell r="F1419" t="str">
            <v>банк</v>
          </cell>
          <cell r="G1419" t="str">
            <v>ВН</v>
          </cell>
          <cell r="H1419" t="str">
            <v>1023433</v>
          </cell>
          <cell r="I1419">
            <v>37924</v>
          </cell>
          <cell r="J1419">
            <v>7000</v>
          </cell>
          <cell r="K1419" t="str">
            <v>Рубли РФ</v>
          </cell>
          <cell r="L1419" t="str">
            <v>по предъявлении</v>
          </cell>
          <cell r="M1419">
            <v>37931</v>
          </cell>
          <cell r="N1419">
            <v>0</v>
          </cell>
          <cell r="P1419">
            <v>6930</v>
          </cell>
          <cell r="Q1419">
            <v>0.99</v>
          </cell>
          <cell r="R1419">
            <v>6930</v>
          </cell>
          <cell r="S1419">
            <v>38047</v>
          </cell>
          <cell r="T1419" t="str">
            <v>01/03-07</v>
          </cell>
          <cell r="U1419" t="str">
            <v>ООО "Армен"</v>
          </cell>
          <cell r="V1419">
            <v>1</v>
          </cell>
          <cell r="W1419">
            <v>7000</v>
          </cell>
          <cell r="X1419">
            <v>38048</v>
          </cell>
          <cell r="Y1419" t="str">
            <v>02/03-пред</v>
          </cell>
          <cell r="Z1419" t="str">
            <v>Сбербанк РФ</v>
          </cell>
          <cell r="AA1419">
            <v>70</v>
          </cell>
          <cell r="AB1419">
            <v>3.6969696969696972</v>
          </cell>
          <cell r="AC1419">
            <v>3.6868686868686873</v>
          </cell>
          <cell r="AD1419" t="str">
            <v>предъявлен</v>
          </cell>
          <cell r="AF1419" t="str">
            <v/>
          </cell>
          <cell r="AG1419" t="str">
            <v/>
          </cell>
          <cell r="AI1419" t="str">
            <v/>
          </cell>
        </row>
        <row r="1420">
          <cell r="A1420">
            <v>1416</v>
          </cell>
          <cell r="B1420" t="str">
            <v>диск</v>
          </cell>
          <cell r="C1420" t="str">
            <v>51401</v>
          </cell>
          <cell r="D1420" t="str">
            <v>51401`810`2`0400`0000002</v>
          </cell>
          <cell r="E1420" t="str">
            <v>Сбербанк РФ</v>
          </cell>
          <cell r="F1420" t="str">
            <v>банк</v>
          </cell>
          <cell r="G1420" t="str">
            <v>ВН</v>
          </cell>
          <cell r="H1420" t="str">
            <v>1041862</v>
          </cell>
          <cell r="I1420">
            <v>38043</v>
          </cell>
          <cell r="J1420">
            <v>4000000</v>
          </cell>
          <cell r="K1420" t="str">
            <v>Рубли РФ</v>
          </cell>
          <cell r="L1420" t="str">
            <v>по предъявлении</v>
          </cell>
          <cell r="M1420">
            <v>38043</v>
          </cell>
          <cell r="N1420">
            <v>0</v>
          </cell>
          <cell r="P1420">
            <v>4000000</v>
          </cell>
          <cell r="Q1420">
            <v>1</v>
          </cell>
          <cell r="R1420">
            <v>4000000</v>
          </cell>
          <cell r="S1420">
            <v>38047</v>
          </cell>
          <cell r="T1420" t="str">
            <v>01/03-06</v>
          </cell>
          <cell r="U1420" t="str">
            <v>ООО "Проф-Трейд"</v>
          </cell>
          <cell r="V1420">
            <v>1</v>
          </cell>
          <cell r="W1420">
            <v>4000000</v>
          </cell>
          <cell r="X1420">
            <v>38047</v>
          </cell>
          <cell r="Y1420" t="str">
            <v>01/03-предсбер</v>
          </cell>
          <cell r="Z1420" t="str">
            <v>Сбербанк РФ</v>
          </cell>
          <cell r="AA1420">
            <v>0</v>
          </cell>
          <cell r="AB1420">
            <v>0</v>
          </cell>
          <cell r="AC1420">
            <v>0</v>
          </cell>
          <cell r="AD1420" t="str">
            <v>предъявлен</v>
          </cell>
          <cell r="AF1420" t="str">
            <v/>
          </cell>
          <cell r="AG1420" t="str">
            <v/>
          </cell>
          <cell r="AI1420" t="str">
            <v/>
          </cell>
        </row>
        <row r="1421">
          <cell r="A1421">
            <v>1417</v>
          </cell>
          <cell r="B1421" t="str">
            <v>диск</v>
          </cell>
          <cell r="C1421" t="str">
            <v>51503</v>
          </cell>
          <cell r="D1421" t="str">
            <v>51503`810`4`0400`0000030</v>
          </cell>
          <cell r="E1421" t="str">
            <v>ООО "Альтаир"</v>
          </cell>
          <cell r="F1421" t="str">
            <v>прочие</v>
          </cell>
          <cell r="G1421" t="str">
            <v>----</v>
          </cell>
          <cell r="H1421" t="str">
            <v>0040301</v>
          </cell>
          <cell r="I1421">
            <v>38020</v>
          </cell>
          <cell r="J1421">
            <v>510000</v>
          </cell>
          <cell r="K1421" t="str">
            <v>Рубли РФ</v>
          </cell>
          <cell r="L1421" t="str">
            <v>по предъявлении, но не ранее 20.04.2004г.</v>
          </cell>
          <cell r="M1421">
            <v>38097</v>
          </cell>
          <cell r="N1421">
            <v>0.14599999999999999</v>
          </cell>
          <cell r="P1421">
            <v>500000</v>
          </cell>
          <cell r="Q1421">
            <v>0.98039215686274506</v>
          </cell>
          <cell r="R1421">
            <v>500000</v>
          </cell>
          <cell r="S1421">
            <v>38047</v>
          </cell>
          <cell r="T1421" t="str">
            <v>01/03-06</v>
          </cell>
          <cell r="U1421" t="str">
            <v>ООО "Проф-Трейд"</v>
          </cell>
          <cell r="V1421">
            <v>0.98039200000000004</v>
          </cell>
          <cell r="W1421">
            <v>500000</v>
          </cell>
          <cell r="X1421">
            <v>38076</v>
          </cell>
          <cell r="Y1421" t="str">
            <v>30/03-22</v>
          </cell>
          <cell r="Z1421" t="str">
            <v>ООО "ИнтерСвязь"</v>
          </cell>
          <cell r="AA1421">
            <v>0</v>
          </cell>
          <cell r="AB1421">
            <v>0.1464</v>
          </cell>
          <cell r="AC1421">
            <v>0</v>
          </cell>
          <cell r="AD1421" t="str">
            <v>продан</v>
          </cell>
          <cell r="AF1421" t="str">
            <v/>
          </cell>
          <cell r="AG1421" t="str">
            <v/>
          </cell>
          <cell r="AI1421" t="str">
            <v/>
          </cell>
        </row>
        <row r="1422">
          <cell r="A1422">
            <v>1418</v>
          </cell>
          <cell r="B1422" t="str">
            <v>диск</v>
          </cell>
          <cell r="C1422" t="str">
            <v>51503</v>
          </cell>
          <cell r="D1422" t="str">
            <v>51503`810`4`0400`0000030</v>
          </cell>
          <cell r="E1422" t="str">
            <v>ООО "Альтаир"</v>
          </cell>
          <cell r="F1422" t="str">
            <v>прочие</v>
          </cell>
          <cell r="G1422" t="str">
            <v>----</v>
          </cell>
          <cell r="H1422" t="str">
            <v>0040302</v>
          </cell>
          <cell r="I1422">
            <v>38020</v>
          </cell>
          <cell r="J1422">
            <v>510000</v>
          </cell>
          <cell r="K1422" t="str">
            <v>Рубли РФ</v>
          </cell>
          <cell r="L1422" t="str">
            <v>по предъявлении, но не ранее 20.04.2004г.</v>
          </cell>
          <cell r="M1422">
            <v>38097</v>
          </cell>
          <cell r="N1422">
            <v>0.14599999999999999</v>
          </cell>
          <cell r="P1422">
            <v>500000</v>
          </cell>
          <cell r="Q1422">
            <v>0.98039215686274506</v>
          </cell>
          <cell r="R1422">
            <v>500000</v>
          </cell>
          <cell r="S1422">
            <v>38047</v>
          </cell>
          <cell r="T1422" t="str">
            <v>01/03-06</v>
          </cell>
          <cell r="U1422" t="str">
            <v>ООО "Проф-Трейд"</v>
          </cell>
          <cell r="V1422">
            <v>0.98039200000000004</v>
          </cell>
          <cell r="W1422">
            <v>500000</v>
          </cell>
          <cell r="X1422">
            <v>38076</v>
          </cell>
          <cell r="Y1422" t="str">
            <v>30/03-22</v>
          </cell>
          <cell r="Z1422" t="str">
            <v>ООО "ИнтерСвязь"</v>
          </cell>
          <cell r="AA1422">
            <v>0</v>
          </cell>
          <cell r="AB1422">
            <v>0.1464</v>
          </cell>
          <cell r="AC1422">
            <v>0</v>
          </cell>
          <cell r="AD1422" t="str">
            <v>продан</v>
          </cell>
          <cell r="AF1422" t="str">
            <v/>
          </cell>
          <cell r="AG1422" t="str">
            <v/>
          </cell>
          <cell r="AI1422" t="str">
            <v/>
          </cell>
        </row>
        <row r="1423">
          <cell r="A1423">
            <v>1419</v>
          </cell>
          <cell r="B1423" t="str">
            <v>диск</v>
          </cell>
          <cell r="C1423" t="str">
            <v>51503</v>
          </cell>
          <cell r="D1423" t="str">
            <v>51503`810`4`0400`0000030</v>
          </cell>
          <cell r="E1423" t="str">
            <v>ООО "Альтаир"</v>
          </cell>
          <cell r="F1423" t="str">
            <v>прочие</v>
          </cell>
          <cell r="G1423" t="str">
            <v>----</v>
          </cell>
          <cell r="H1423" t="str">
            <v>0040303</v>
          </cell>
          <cell r="I1423">
            <v>38020</v>
          </cell>
          <cell r="J1423">
            <v>510000</v>
          </cell>
          <cell r="K1423" t="str">
            <v>Рубли РФ</v>
          </cell>
          <cell r="L1423" t="str">
            <v>по предъявлении, но не ранее 20.04.2004г.</v>
          </cell>
          <cell r="M1423">
            <v>38097</v>
          </cell>
          <cell r="N1423">
            <v>0.14599999999999999</v>
          </cell>
          <cell r="P1423">
            <v>500000</v>
          </cell>
          <cell r="Q1423">
            <v>0.98039215686274506</v>
          </cell>
          <cell r="R1423">
            <v>500000</v>
          </cell>
          <cell r="S1423">
            <v>38047</v>
          </cell>
          <cell r="T1423" t="str">
            <v>01/03-06</v>
          </cell>
          <cell r="U1423" t="str">
            <v>ООО "Проф-Трейд"</v>
          </cell>
          <cell r="V1423">
            <v>0.98039200000000004</v>
          </cell>
          <cell r="W1423">
            <v>500000</v>
          </cell>
          <cell r="X1423">
            <v>38076</v>
          </cell>
          <cell r="Y1423" t="str">
            <v>30/03-22</v>
          </cell>
          <cell r="Z1423" t="str">
            <v>ООО "ИнтерСвязь"</v>
          </cell>
          <cell r="AA1423">
            <v>0</v>
          </cell>
          <cell r="AB1423">
            <v>0.1464</v>
          </cell>
          <cell r="AC1423">
            <v>0</v>
          </cell>
          <cell r="AD1423" t="str">
            <v>продан</v>
          </cell>
          <cell r="AF1423" t="str">
            <v/>
          </cell>
          <cell r="AG1423" t="str">
            <v/>
          </cell>
          <cell r="AI1423" t="str">
            <v/>
          </cell>
        </row>
        <row r="1424">
          <cell r="A1424">
            <v>1420</v>
          </cell>
          <cell r="B1424" t="str">
            <v>диск</v>
          </cell>
          <cell r="C1424" t="str">
            <v>51503</v>
          </cell>
          <cell r="D1424" t="str">
            <v>51503`810`4`0400`0000030</v>
          </cell>
          <cell r="E1424" t="str">
            <v>ООО "Альтаир"</v>
          </cell>
          <cell r="F1424" t="str">
            <v>прочие</v>
          </cell>
          <cell r="G1424" t="str">
            <v>----</v>
          </cell>
          <cell r="H1424" t="str">
            <v>0040304</v>
          </cell>
          <cell r="I1424">
            <v>38020</v>
          </cell>
          <cell r="J1424">
            <v>510000</v>
          </cell>
          <cell r="K1424" t="str">
            <v>Рубли РФ</v>
          </cell>
          <cell r="L1424" t="str">
            <v>по предъявлении, но не ранее 20.04.2004г.</v>
          </cell>
          <cell r="M1424">
            <v>38097</v>
          </cell>
          <cell r="N1424">
            <v>0.14599999999999999</v>
          </cell>
          <cell r="P1424">
            <v>500000</v>
          </cell>
          <cell r="Q1424">
            <v>0.98039215686274506</v>
          </cell>
          <cell r="R1424">
            <v>500000</v>
          </cell>
          <cell r="S1424">
            <v>38047</v>
          </cell>
          <cell r="T1424" t="str">
            <v>01/03-06</v>
          </cell>
          <cell r="U1424" t="str">
            <v>ООО "Проф-Трейд"</v>
          </cell>
          <cell r="V1424">
            <v>0.98039200000000004</v>
          </cell>
          <cell r="W1424">
            <v>500000</v>
          </cell>
          <cell r="X1424">
            <v>38076</v>
          </cell>
          <cell r="Y1424" t="str">
            <v>30/03-22</v>
          </cell>
          <cell r="Z1424" t="str">
            <v>ООО "ИнтерСвязь"</v>
          </cell>
          <cell r="AA1424">
            <v>0</v>
          </cell>
          <cell r="AB1424">
            <v>0.1464</v>
          </cell>
          <cell r="AC1424">
            <v>0</v>
          </cell>
          <cell r="AD1424" t="str">
            <v>продан</v>
          </cell>
          <cell r="AF1424" t="str">
            <v/>
          </cell>
          <cell r="AG1424" t="str">
            <v/>
          </cell>
          <cell r="AI1424" t="str">
            <v/>
          </cell>
        </row>
        <row r="1425">
          <cell r="A1425">
            <v>1421</v>
          </cell>
          <cell r="B1425" t="str">
            <v>диск</v>
          </cell>
          <cell r="C1425" t="str">
            <v>51503</v>
          </cell>
          <cell r="D1425" t="str">
            <v>51503`810`4`0400`0000030</v>
          </cell>
          <cell r="E1425" t="str">
            <v>ООО "Альтаир"</v>
          </cell>
          <cell r="F1425" t="str">
            <v>прочие</v>
          </cell>
          <cell r="G1425" t="str">
            <v>----</v>
          </cell>
          <cell r="H1425" t="str">
            <v>0040305</v>
          </cell>
          <cell r="I1425">
            <v>38020</v>
          </cell>
          <cell r="J1425">
            <v>510000</v>
          </cell>
          <cell r="K1425" t="str">
            <v>Рубли РФ</v>
          </cell>
          <cell r="L1425" t="str">
            <v>по предъявлении, но не ранее 20.04.2004г.</v>
          </cell>
          <cell r="M1425">
            <v>38097</v>
          </cell>
          <cell r="N1425">
            <v>0.14599999999999999</v>
          </cell>
          <cell r="P1425">
            <v>500000</v>
          </cell>
          <cell r="Q1425">
            <v>0.98039215686274506</v>
          </cell>
          <cell r="R1425">
            <v>500000</v>
          </cell>
          <cell r="S1425">
            <v>38047</v>
          </cell>
          <cell r="T1425" t="str">
            <v>01/03-06</v>
          </cell>
          <cell r="U1425" t="str">
            <v>ООО "Проф-Трейд"</v>
          </cell>
          <cell r="V1425">
            <v>0.98039200000000004</v>
          </cell>
          <cell r="W1425">
            <v>500000</v>
          </cell>
          <cell r="X1425">
            <v>38076</v>
          </cell>
          <cell r="Y1425" t="str">
            <v>30/03-22</v>
          </cell>
          <cell r="Z1425" t="str">
            <v>ООО "ИнтерСвязь"</v>
          </cell>
          <cell r="AA1425">
            <v>0</v>
          </cell>
          <cell r="AB1425">
            <v>0.1464</v>
          </cell>
          <cell r="AC1425">
            <v>0</v>
          </cell>
          <cell r="AD1425" t="str">
            <v>продан</v>
          </cell>
          <cell r="AF1425" t="str">
            <v/>
          </cell>
          <cell r="AG1425" t="str">
            <v/>
          </cell>
          <cell r="AI1425" t="str">
            <v/>
          </cell>
        </row>
        <row r="1426">
          <cell r="A1426">
            <v>1422</v>
          </cell>
          <cell r="B1426" t="str">
            <v>диск</v>
          </cell>
          <cell r="C1426" t="str">
            <v>51503</v>
          </cell>
          <cell r="D1426" t="str">
            <v>51503`810`4`0400`0000030</v>
          </cell>
          <cell r="E1426" t="str">
            <v>ООО "Альтаир"</v>
          </cell>
          <cell r="F1426" t="str">
            <v>прочие</v>
          </cell>
          <cell r="G1426" t="str">
            <v>----</v>
          </cell>
          <cell r="H1426" t="str">
            <v>0040306</v>
          </cell>
          <cell r="I1426">
            <v>38020</v>
          </cell>
          <cell r="J1426">
            <v>510000</v>
          </cell>
          <cell r="K1426" t="str">
            <v>Рубли РФ</v>
          </cell>
          <cell r="L1426" t="str">
            <v>по предъявлении, но не ранее 20.04.2004г.</v>
          </cell>
          <cell r="M1426">
            <v>38097</v>
          </cell>
          <cell r="N1426">
            <v>0.14599999999999999</v>
          </cell>
          <cell r="P1426">
            <v>500000</v>
          </cell>
          <cell r="Q1426">
            <v>0.98039215686274506</v>
          </cell>
          <cell r="R1426">
            <v>500000</v>
          </cell>
          <cell r="S1426">
            <v>38047</v>
          </cell>
          <cell r="T1426" t="str">
            <v>01/03-06</v>
          </cell>
          <cell r="U1426" t="str">
            <v>ООО "Проф-Трейд"</v>
          </cell>
          <cell r="V1426">
            <v>0.98039200000000004</v>
          </cell>
          <cell r="W1426">
            <v>500000</v>
          </cell>
          <cell r="X1426">
            <v>38076</v>
          </cell>
          <cell r="Y1426" t="str">
            <v>30/03-22</v>
          </cell>
          <cell r="Z1426" t="str">
            <v>ООО "ИнтерСвязь"</v>
          </cell>
          <cell r="AA1426">
            <v>0</v>
          </cell>
          <cell r="AB1426">
            <v>0.1464</v>
          </cell>
          <cell r="AC1426">
            <v>0</v>
          </cell>
          <cell r="AD1426" t="str">
            <v>продан</v>
          </cell>
          <cell r="AF1426" t="str">
            <v/>
          </cell>
          <cell r="AG1426" t="str">
            <v/>
          </cell>
          <cell r="AI1426" t="str">
            <v/>
          </cell>
        </row>
        <row r="1427">
          <cell r="A1427">
            <v>1423</v>
          </cell>
          <cell r="B1427" t="str">
            <v>диск</v>
          </cell>
          <cell r="C1427" t="str">
            <v>51503</v>
          </cell>
          <cell r="D1427" t="str">
            <v>51503`810`4`0400`0000030</v>
          </cell>
          <cell r="E1427" t="str">
            <v>ООО "Альтаир"</v>
          </cell>
          <cell r="F1427" t="str">
            <v>прочие</v>
          </cell>
          <cell r="G1427" t="str">
            <v>----</v>
          </cell>
          <cell r="H1427" t="str">
            <v>0040307</v>
          </cell>
          <cell r="I1427">
            <v>38020</v>
          </cell>
          <cell r="J1427">
            <v>510000</v>
          </cell>
          <cell r="K1427" t="str">
            <v>Рубли РФ</v>
          </cell>
          <cell r="L1427" t="str">
            <v>по предъявлении, но не ранее 20.04.2004г.</v>
          </cell>
          <cell r="M1427">
            <v>38097</v>
          </cell>
          <cell r="N1427">
            <v>0.14599999999999999</v>
          </cell>
          <cell r="P1427">
            <v>500000</v>
          </cell>
          <cell r="Q1427">
            <v>0.98039215686274506</v>
          </cell>
          <cell r="R1427">
            <v>500000</v>
          </cell>
          <cell r="S1427">
            <v>38047</v>
          </cell>
          <cell r="T1427" t="str">
            <v>01/03-06</v>
          </cell>
          <cell r="U1427" t="str">
            <v>ООО "Проф-Трейд"</v>
          </cell>
          <cell r="V1427">
            <v>0.98039200000000004</v>
          </cell>
          <cell r="W1427">
            <v>500000</v>
          </cell>
          <cell r="X1427">
            <v>38076</v>
          </cell>
          <cell r="Y1427" t="str">
            <v>30/03-22</v>
          </cell>
          <cell r="Z1427" t="str">
            <v>ООО "ИнтерСвязь"</v>
          </cell>
          <cell r="AA1427">
            <v>0</v>
          </cell>
          <cell r="AB1427">
            <v>0.1464</v>
          </cell>
          <cell r="AC1427">
            <v>0</v>
          </cell>
          <cell r="AD1427" t="str">
            <v>продан</v>
          </cell>
          <cell r="AF1427" t="str">
            <v/>
          </cell>
          <cell r="AG1427" t="str">
            <v/>
          </cell>
          <cell r="AI1427" t="str">
            <v/>
          </cell>
        </row>
        <row r="1428">
          <cell r="A1428">
            <v>1424</v>
          </cell>
          <cell r="B1428" t="str">
            <v>диск</v>
          </cell>
          <cell r="C1428" t="str">
            <v>51503</v>
          </cell>
          <cell r="D1428" t="str">
            <v>51503`810`4`0400`0000030</v>
          </cell>
          <cell r="E1428" t="str">
            <v>ООО "Альтаир"</v>
          </cell>
          <cell r="F1428" t="str">
            <v>прочие</v>
          </cell>
          <cell r="G1428" t="str">
            <v>----</v>
          </cell>
          <cell r="H1428" t="str">
            <v>0040308</v>
          </cell>
          <cell r="I1428">
            <v>38020</v>
          </cell>
          <cell r="J1428">
            <v>510000</v>
          </cell>
          <cell r="K1428" t="str">
            <v>Рубли РФ</v>
          </cell>
          <cell r="L1428" t="str">
            <v>по предъявлении, но не ранее 20.04.2004г.</v>
          </cell>
          <cell r="M1428">
            <v>38097</v>
          </cell>
          <cell r="N1428">
            <v>0.14599999999999999</v>
          </cell>
          <cell r="P1428">
            <v>500000</v>
          </cell>
          <cell r="Q1428">
            <v>0.98039215686274506</v>
          </cell>
          <cell r="R1428">
            <v>500000</v>
          </cell>
          <cell r="S1428">
            <v>38047</v>
          </cell>
          <cell r="T1428" t="str">
            <v>01/03-06</v>
          </cell>
          <cell r="U1428" t="str">
            <v>ООО "Проф-Трейд"</v>
          </cell>
          <cell r="V1428">
            <v>0.98039200000000004</v>
          </cell>
          <cell r="W1428">
            <v>500000</v>
          </cell>
          <cell r="X1428">
            <v>38076</v>
          </cell>
          <cell r="Y1428" t="str">
            <v>30/03-22</v>
          </cell>
          <cell r="Z1428" t="str">
            <v>ООО "ИнтерСвязь"</v>
          </cell>
          <cell r="AA1428">
            <v>0</v>
          </cell>
          <cell r="AB1428">
            <v>0.1464</v>
          </cell>
          <cell r="AC1428">
            <v>0</v>
          </cell>
          <cell r="AD1428" t="str">
            <v>продан</v>
          </cell>
          <cell r="AF1428" t="str">
            <v/>
          </cell>
          <cell r="AG1428" t="str">
            <v/>
          </cell>
          <cell r="AI1428" t="str">
            <v/>
          </cell>
        </row>
        <row r="1429">
          <cell r="A1429">
            <v>1425</v>
          </cell>
          <cell r="B1429" t="str">
            <v>диск</v>
          </cell>
          <cell r="C1429" t="str">
            <v>51503</v>
          </cell>
          <cell r="D1429" t="str">
            <v>51503`810`4`0400`0000030</v>
          </cell>
          <cell r="E1429" t="str">
            <v>ООО "Альтаир"</v>
          </cell>
          <cell r="F1429" t="str">
            <v>прочие</v>
          </cell>
          <cell r="G1429" t="str">
            <v>----</v>
          </cell>
          <cell r="H1429" t="str">
            <v>0040309</v>
          </cell>
          <cell r="I1429">
            <v>38020</v>
          </cell>
          <cell r="J1429">
            <v>510000</v>
          </cell>
          <cell r="K1429" t="str">
            <v>Рубли РФ</v>
          </cell>
          <cell r="L1429" t="str">
            <v>по предъявлении, но не ранее 20.04.2004г.</v>
          </cell>
          <cell r="M1429">
            <v>38097</v>
          </cell>
          <cell r="N1429">
            <v>0.14599999999999999</v>
          </cell>
          <cell r="P1429">
            <v>500000</v>
          </cell>
          <cell r="Q1429">
            <v>0.98039215686274506</v>
          </cell>
          <cell r="R1429">
            <v>500000</v>
          </cell>
          <cell r="S1429">
            <v>38047</v>
          </cell>
          <cell r="T1429" t="str">
            <v>01/03-06</v>
          </cell>
          <cell r="U1429" t="str">
            <v>ООО "Проф-Трейд"</v>
          </cell>
          <cell r="V1429">
            <v>0.98039200000000004</v>
          </cell>
          <cell r="W1429">
            <v>500000</v>
          </cell>
          <cell r="X1429">
            <v>38076</v>
          </cell>
          <cell r="Y1429" t="str">
            <v>30/03-22</v>
          </cell>
          <cell r="Z1429" t="str">
            <v>ООО "ИнтерСвязь"</v>
          </cell>
          <cell r="AA1429">
            <v>0</v>
          </cell>
          <cell r="AB1429">
            <v>0.1464</v>
          </cell>
          <cell r="AC1429">
            <v>0</v>
          </cell>
          <cell r="AD1429" t="str">
            <v>продан</v>
          </cell>
          <cell r="AF1429" t="str">
            <v/>
          </cell>
          <cell r="AG1429" t="str">
            <v/>
          </cell>
          <cell r="AI1429" t="str">
            <v/>
          </cell>
        </row>
        <row r="1430">
          <cell r="A1430">
            <v>1426</v>
          </cell>
          <cell r="B1430" t="str">
            <v>диск</v>
          </cell>
          <cell r="C1430" t="str">
            <v>51503</v>
          </cell>
          <cell r="D1430" t="str">
            <v>51503`810`4`0400`0000030</v>
          </cell>
          <cell r="E1430" t="str">
            <v>ООО "Альтаир"</v>
          </cell>
          <cell r="F1430" t="str">
            <v>прочие</v>
          </cell>
          <cell r="G1430" t="str">
            <v>----</v>
          </cell>
          <cell r="H1430" t="str">
            <v>0040310</v>
          </cell>
          <cell r="I1430">
            <v>38020</v>
          </cell>
          <cell r="J1430">
            <v>510000</v>
          </cell>
          <cell r="K1430" t="str">
            <v>Рубли РФ</v>
          </cell>
          <cell r="L1430" t="str">
            <v>по предъявлении, но не ранее 20.04.2004г.</v>
          </cell>
          <cell r="M1430">
            <v>38097</v>
          </cell>
          <cell r="N1430">
            <v>0.14599999999999999</v>
          </cell>
          <cell r="P1430">
            <v>500000</v>
          </cell>
          <cell r="Q1430">
            <v>0.98039215686274506</v>
          </cell>
          <cell r="R1430">
            <v>500000</v>
          </cell>
          <cell r="S1430">
            <v>38047</v>
          </cell>
          <cell r="T1430" t="str">
            <v>01/03-06</v>
          </cell>
          <cell r="U1430" t="str">
            <v>ООО "Проф-Трейд"</v>
          </cell>
          <cell r="V1430">
            <v>0.98039200000000004</v>
          </cell>
          <cell r="W1430">
            <v>500000</v>
          </cell>
          <cell r="X1430">
            <v>38076</v>
          </cell>
          <cell r="Y1430" t="str">
            <v>30/03-22</v>
          </cell>
          <cell r="Z1430" t="str">
            <v>ООО "ИнтерСвязь"</v>
          </cell>
          <cell r="AA1430">
            <v>0</v>
          </cell>
          <cell r="AB1430">
            <v>0.1464</v>
          </cell>
          <cell r="AC1430">
            <v>0</v>
          </cell>
          <cell r="AD1430" t="str">
            <v>продан</v>
          </cell>
          <cell r="AF1430" t="str">
            <v/>
          </cell>
          <cell r="AG1430" t="str">
            <v/>
          </cell>
          <cell r="AI1430" t="str">
            <v/>
          </cell>
        </row>
        <row r="1431">
          <cell r="A1431">
            <v>1427</v>
          </cell>
          <cell r="B1431" t="str">
            <v>диск</v>
          </cell>
          <cell r="C1431" t="str">
            <v>51501</v>
          </cell>
          <cell r="D1431" t="str">
            <v>51501`810`1`0400`0000044</v>
          </cell>
          <cell r="E1431" t="str">
            <v>ООО "Альтаир"</v>
          </cell>
          <cell r="F1431" t="str">
            <v>прочие</v>
          </cell>
          <cell r="G1431" t="str">
            <v>----</v>
          </cell>
          <cell r="H1431" t="str">
            <v>0040311</v>
          </cell>
          <cell r="I1431">
            <v>38020</v>
          </cell>
          <cell r="J1431">
            <v>510000</v>
          </cell>
          <cell r="K1431" t="str">
            <v>Рубли РФ</v>
          </cell>
          <cell r="L1431" t="str">
            <v>по предъявлении, но не ранее 20.04.2004г.</v>
          </cell>
          <cell r="M1431">
            <v>38097</v>
          </cell>
          <cell r="N1431">
            <v>0.14599999999999999</v>
          </cell>
          <cell r="P1431">
            <v>500000</v>
          </cell>
          <cell r="Q1431">
            <v>0.98039215686274506</v>
          </cell>
          <cell r="R1431">
            <v>500000</v>
          </cell>
          <cell r="S1431">
            <v>38047</v>
          </cell>
          <cell r="T1431" t="str">
            <v>01/03-06</v>
          </cell>
          <cell r="U1431" t="str">
            <v>ООО "Проф-Трейд"</v>
          </cell>
          <cell r="V1431">
            <v>0.98039200000000004</v>
          </cell>
          <cell r="W1431">
            <v>500000</v>
          </cell>
          <cell r="X1431">
            <v>38100</v>
          </cell>
          <cell r="Y1431" t="str">
            <v>22/04-07</v>
          </cell>
          <cell r="Z1431" t="str">
            <v>ООО "Проф-Трейд"</v>
          </cell>
          <cell r="AA1431">
            <v>0</v>
          </cell>
          <cell r="AB1431">
            <v>0.1464</v>
          </cell>
          <cell r="AC1431">
            <v>0</v>
          </cell>
          <cell r="AD1431" t="str">
            <v>продан</v>
          </cell>
          <cell r="AF1431" t="str">
            <v/>
          </cell>
          <cell r="AG1431" t="str">
            <v/>
          </cell>
          <cell r="AI1431" t="str">
            <v/>
          </cell>
        </row>
        <row r="1432">
          <cell r="A1432">
            <v>1428</v>
          </cell>
          <cell r="B1432" t="str">
            <v>диск</v>
          </cell>
          <cell r="C1432" t="str">
            <v>51501</v>
          </cell>
          <cell r="D1432" t="str">
            <v>51501`810`1`0400`0000044</v>
          </cell>
          <cell r="E1432" t="str">
            <v>ООО "Альтаир"</v>
          </cell>
          <cell r="F1432" t="str">
            <v>прочие</v>
          </cell>
          <cell r="G1432" t="str">
            <v>----</v>
          </cell>
          <cell r="H1432" t="str">
            <v>0040312</v>
          </cell>
          <cell r="I1432">
            <v>38020</v>
          </cell>
          <cell r="J1432">
            <v>510000</v>
          </cell>
          <cell r="K1432" t="str">
            <v>Рубли РФ</v>
          </cell>
          <cell r="L1432" t="str">
            <v>по предъявлении, но не ранее 20.04.2004г.</v>
          </cell>
          <cell r="M1432">
            <v>38097</v>
          </cell>
          <cell r="N1432">
            <v>0.14599999999999999</v>
          </cell>
          <cell r="P1432">
            <v>500000</v>
          </cell>
          <cell r="Q1432">
            <v>0.98039215686274506</v>
          </cell>
          <cell r="R1432">
            <v>500000</v>
          </cell>
          <cell r="S1432">
            <v>38047</v>
          </cell>
          <cell r="T1432" t="str">
            <v>01/03-06</v>
          </cell>
          <cell r="U1432" t="str">
            <v>ООО "Проф-Трейд"</v>
          </cell>
          <cell r="V1432">
            <v>0.98039200000000004</v>
          </cell>
          <cell r="W1432">
            <v>500000</v>
          </cell>
          <cell r="X1432">
            <v>38100</v>
          </cell>
          <cell r="Y1432" t="str">
            <v>22/04-07</v>
          </cell>
          <cell r="Z1432" t="str">
            <v>ООО "Проф-Трейд"</v>
          </cell>
          <cell r="AA1432">
            <v>0</v>
          </cell>
          <cell r="AB1432">
            <v>0.1464</v>
          </cell>
          <cell r="AC1432">
            <v>0</v>
          </cell>
          <cell r="AD1432" t="str">
            <v>продан</v>
          </cell>
          <cell r="AF1432" t="str">
            <v/>
          </cell>
          <cell r="AG1432" t="str">
            <v/>
          </cell>
          <cell r="AI1432" t="str">
            <v/>
          </cell>
        </row>
        <row r="1433">
          <cell r="A1433">
            <v>1429</v>
          </cell>
          <cell r="B1433" t="str">
            <v>диск</v>
          </cell>
          <cell r="C1433" t="str">
            <v>51502</v>
          </cell>
          <cell r="D1433" t="str">
            <v>51502`810`3`0400`0000018</v>
          </cell>
          <cell r="E1433" t="str">
            <v>Общество с ограниченной ответственностью Торгово-производственное предприятие «ПРОФИ»</v>
          </cell>
          <cell r="F1433" t="str">
            <v>прочие</v>
          </cell>
          <cell r="G1433" t="str">
            <v>---</v>
          </cell>
          <cell r="H1433" t="str">
            <v>0000201</v>
          </cell>
          <cell r="I1433">
            <v>38020</v>
          </cell>
          <cell r="J1433">
            <v>3039344.26</v>
          </cell>
          <cell r="K1433" t="str">
            <v>Рубли РФ</v>
          </cell>
          <cell r="L1433" t="str">
            <v>по предъявлении, но не ранее 27.02.2004г.</v>
          </cell>
          <cell r="M1433">
            <v>38044</v>
          </cell>
          <cell r="N1433">
            <v>0.19945354027777662</v>
          </cell>
          <cell r="P1433">
            <v>3000000</v>
          </cell>
          <cell r="Q1433">
            <v>0.98705501692657882</v>
          </cell>
          <cell r="R1433">
            <v>3000000</v>
          </cell>
          <cell r="S1433">
            <v>38020</v>
          </cell>
          <cell r="T1433" t="str">
            <v>03/02-04</v>
          </cell>
          <cell r="U1433" t="str">
            <v>Общество с ограниченной ответственностью Торгово производственное предприятие «ПРОФИ»</v>
          </cell>
          <cell r="V1433">
            <v>1</v>
          </cell>
          <cell r="W1433">
            <v>3039344.26</v>
          </cell>
          <cell r="X1433">
            <v>38044</v>
          </cell>
          <cell r="Y1433" t="str">
            <v>27/02-предпрофи</v>
          </cell>
          <cell r="Z1433" t="str">
            <v>Общество с ограниченной ответственностью Торгово производственное предприятие «ПРОФИ»</v>
          </cell>
          <cell r="AA1433">
            <v>39344.259999999776</v>
          </cell>
          <cell r="AB1433">
            <v>0.19999998833333218</v>
          </cell>
          <cell r="AC1433">
            <v>0.19999998833333218</v>
          </cell>
          <cell r="AD1433" t="str">
            <v>предъявлен</v>
          </cell>
          <cell r="AF1433" t="str">
            <v/>
          </cell>
          <cell r="AG1433" t="str">
            <v/>
          </cell>
          <cell r="AI1433" t="str">
            <v/>
          </cell>
        </row>
        <row r="1434">
          <cell r="A1434">
            <v>1430</v>
          </cell>
          <cell r="B1434" t="str">
            <v>диск</v>
          </cell>
          <cell r="C1434" t="str">
            <v>51502</v>
          </cell>
          <cell r="D1434" t="str">
            <v>51502`810`3`0400`0000018</v>
          </cell>
          <cell r="E1434" t="str">
            <v>Общество с ограниченной ответственностью Торгово-производственное предприятие «ПРОФИ»</v>
          </cell>
          <cell r="F1434" t="str">
            <v>прочие</v>
          </cell>
          <cell r="G1434" t="str">
            <v>---</v>
          </cell>
          <cell r="H1434" t="str">
            <v>0030201</v>
          </cell>
          <cell r="I1434">
            <v>38048</v>
          </cell>
          <cell r="J1434">
            <v>2016393.44</v>
          </cell>
          <cell r="K1434" t="str">
            <v>Рубли РФ</v>
          </cell>
          <cell r="L1434" t="str">
            <v>по предъявлении, но не ранее 17.03.2004г.</v>
          </cell>
          <cell r="M1434">
            <v>38063</v>
          </cell>
          <cell r="N1434">
            <v>0.1994535199999993</v>
          </cell>
          <cell r="P1434">
            <v>2000000</v>
          </cell>
          <cell r="Q1434">
            <v>0.99186991998942431</v>
          </cell>
          <cell r="R1434">
            <v>2000000</v>
          </cell>
          <cell r="S1434">
            <v>38048</v>
          </cell>
          <cell r="T1434" t="str">
            <v>02/03-06</v>
          </cell>
          <cell r="U1434" t="str">
            <v>Общество с ограниченной ответственностью Торгово производственное предприятие «ПРОФИ»</v>
          </cell>
          <cell r="V1434">
            <v>1</v>
          </cell>
          <cell r="W1434">
            <v>2016393.44</v>
          </cell>
          <cell r="X1434">
            <v>38063</v>
          </cell>
          <cell r="Y1434" t="str">
            <v>17/03-01</v>
          </cell>
          <cell r="Z1434" t="str">
            <v>Общество с ограниченной ответственностью Торгово производственное предприятие «ПРОФИ»</v>
          </cell>
          <cell r="AA1434">
            <v>16393.439999999944</v>
          </cell>
          <cell r="AB1434">
            <v>0.19999996799999931</v>
          </cell>
          <cell r="AC1434">
            <v>0.1994535199999993</v>
          </cell>
          <cell r="AD1434" t="str">
            <v>обменен</v>
          </cell>
          <cell r="AF1434" t="str">
            <v/>
          </cell>
          <cell r="AG1434" t="str">
            <v/>
          </cell>
          <cell r="AI1434" t="str">
            <v/>
          </cell>
        </row>
        <row r="1435">
          <cell r="A1435">
            <v>1431</v>
          </cell>
          <cell r="B1435" t="str">
            <v>диск</v>
          </cell>
          <cell r="C1435" t="str">
            <v>51505</v>
          </cell>
          <cell r="D1435" t="str">
            <v>51505`810`3`0400`0000031</v>
          </cell>
          <cell r="E1435" t="str">
            <v>ООО «ИнвестКапиталСервис»</v>
          </cell>
          <cell r="F1435" t="str">
            <v>прочие</v>
          </cell>
          <cell r="G1435" t="str">
            <v>---</v>
          </cell>
          <cell r="H1435" t="str">
            <v>0030201</v>
          </cell>
          <cell r="I1435">
            <v>38048</v>
          </cell>
          <cell r="J1435">
            <v>400000</v>
          </cell>
          <cell r="K1435" t="str">
            <v>Рубли РФ</v>
          </cell>
          <cell r="L1435" t="str">
            <v>по предъявлении, но не ранее 02.03.2005г.</v>
          </cell>
          <cell r="M1435">
            <v>38413</v>
          </cell>
          <cell r="N1435">
            <v>0.14285714285714285</v>
          </cell>
          <cell r="P1435">
            <v>350000</v>
          </cell>
          <cell r="Q1435">
            <v>0.875</v>
          </cell>
          <cell r="R1435">
            <v>350000</v>
          </cell>
          <cell r="S1435">
            <v>38048</v>
          </cell>
          <cell r="T1435" t="str">
            <v>02/03-05</v>
          </cell>
          <cell r="U1435" t="str">
            <v>ООО «ИнвестКапиталСервис»</v>
          </cell>
          <cell r="V1435">
            <v>0.98723499999999997</v>
          </cell>
          <cell r="W1435">
            <v>394894</v>
          </cell>
          <cell r="X1435">
            <v>38380</v>
          </cell>
          <cell r="Y1435" t="str">
            <v>28/01-05</v>
          </cell>
          <cell r="Z1435" t="str">
            <v>ООО «ИнвестКапиталСервис»</v>
          </cell>
          <cell r="AA1435">
            <v>44894</v>
          </cell>
          <cell r="AB1435">
            <v>0.14324853228962817</v>
          </cell>
          <cell r="AC1435">
            <v>0.14101815834767642</v>
          </cell>
          <cell r="AD1435" t="str">
            <v>продан</v>
          </cell>
          <cell r="AF1435" t="str">
            <v/>
          </cell>
          <cell r="AG1435" t="str">
            <v>51510`810`_`0400`0001431</v>
          </cell>
          <cell r="AI1435" t="str">
            <v/>
          </cell>
        </row>
        <row r="1436">
          <cell r="A1436">
            <v>1432</v>
          </cell>
          <cell r="B1436" t="str">
            <v>диск</v>
          </cell>
          <cell r="C1436" t="str">
            <v>51502</v>
          </cell>
          <cell r="D1436" t="str">
            <v>51502`810`5`0400`0000025</v>
          </cell>
          <cell r="E1436" t="str">
            <v>ООО «Металресурсснаб»</v>
          </cell>
          <cell r="F1436" t="str">
            <v>прочие</v>
          </cell>
          <cell r="G1436" t="str">
            <v>---</v>
          </cell>
          <cell r="H1436" t="str">
            <v>0030101</v>
          </cell>
          <cell r="I1436">
            <v>38047</v>
          </cell>
          <cell r="J1436">
            <v>17006557.379999999</v>
          </cell>
          <cell r="K1436" t="str">
            <v>Рубли РФ</v>
          </cell>
          <cell r="L1436" t="str">
            <v>по предъявлении, но не ранее 31.03.2004г.</v>
          </cell>
          <cell r="M1436">
            <v>38077</v>
          </cell>
          <cell r="N1436">
            <v>0.1495901660714278</v>
          </cell>
          <cell r="P1436">
            <v>16800000</v>
          </cell>
          <cell r="Q1436">
            <v>0.98785425084074252</v>
          </cell>
          <cell r="R1436">
            <v>16800000</v>
          </cell>
          <cell r="S1436">
            <v>38047</v>
          </cell>
          <cell r="T1436" t="str">
            <v>01/03-08</v>
          </cell>
          <cell r="U1436" t="str">
            <v>ООО «Металресурсснаб»</v>
          </cell>
          <cell r="V1436">
            <v>0.99485199999999996</v>
          </cell>
          <cell r="W1436">
            <v>16919014.899999999</v>
          </cell>
          <cell r="X1436">
            <v>38048</v>
          </cell>
          <cell r="Y1436" t="str">
            <v>02/03-07</v>
          </cell>
          <cell r="Z1436" t="str">
            <v>ООО «Металресурсснаб»</v>
          </cell>
          <cell r="AA1436">
            <v>119014.89999999851</v>
          </cell>
          <cell r="AB1436">
            <v>0.15000000214285639</v>
          </cell>
          <cell r="AC1436">
            <v>2.5857403869047295</v>
          </cell>
          <cell r="AD1436" t="str">
            <v>продан</v>
          </cell>
          <cell r="AF1436" t="str">
            <v/>
          </cell>
          <cell r="AG1436" t="str">
            <v/>
          </cell>
          <cell r="AH1436" t="str">
            <v>Окончательное погашение 24.03.2004</v>
          </cell>
          <cell r="AI1436" t="str">
            <v/>
          </cell>
        </row>
        <row r="1437">
          <cell r="A1437">
            <v>1433</v>
          </cell>
          <cell r="B1437" t="str">
            <v>диск</v>
          </cell>
          <cell r="C1437" t="str">
            <v>51502</v>
          </cell>
          <cell r="D1437" t="str">
            <v>51502`810`5`0400`0000025</v>
          </cell>
          <cell r="E1437" t="str">
            <v>ООО «Эффект»</v>
          </cell>
          <cell r="F1437" t="str">
            <v>прочие</v>
          </cell>
          <cell r="G1437" t="str">
            <v>---</v>
          </cell>
          <cell r="H1437" t="str">
            <v>0030101</v>
          </cell>
          <cell r="I1437">
            <v>38047</v>
          </cell>
          <cell r="J1437">
            <v>7212602.46</v>
          </cell>
          <cell r="K1437" t="str">
            <v>Рубли РФ</v>
          </cell>
          <cell r="L1437" t="str">
            <v>по предъявлении, но не ранее 31.03.2004г.</v>
          </cell>
          <cell r="M1437">
            <v>38077</v>
          </cell>
          <cell r="N1437">
            <v>0.14959016561403501</v>
          </cell>
          <cell r="P1437">
            <v>7125000</v>
          </cell>
          <cell r="Q1437">
            <v>0.98785425087742884</v>
          </cell>
          <cell r="R1437">
            <v>7125000</v>
          </cell>
          <cell r="S1437">
            <v>38047</v>
          </cell>
          <cell r="T1437" t="str">
            <v>01/03-09</v>
          </cell>
          <cell r="U1437" t="str">
            <v>ООО «Эффект»</v>
          </cell>
          <cell r="V1437">
            <v>0.99082199999999998</v>
          </cell>
          <cell r="W1437">
            <v>7146405.7400000002</v>
          </cell>
          <cell r="X1437">
            <v>38063</v>
          </cell>
          <cell r="Y1437" t="str">
            <v>17/03-пред</v>
          </cell>
          <cell r="Z1437" t="str">
            <v>ООО "Эффект"</v>
          </cell>
          <cell r="AA1437">
            <v>21405.740000000224</v>
          </cell>
          <cell r="AB1437">
            <v>0.15000000168421046</v>
          </cell>
          <cell r="AC1437">
            <v>6.8535921929825272E-2</v>
          </cell>
          <cell r="AD1437" t="str">
            <v>предъявлен</v>
          </cell>
          <cell r="AF1437" t="str">
            <v/>
          </cell>
          <cell r="AG1437" t="str">
            <v/>
          </cell>
          <cell r="AI1437" t="str">
            <v/>
          </cell>
        </row>
        <row r="1438">
          <cell r="A1438">
            <v>1434</v>
          </cell>
          <cell r="B1438" t="str">
            <v>диск</v>
          </cell>
          <cell r="C1438" t="str">
            <v>51502</v>
          </cell>
          <cell r="D1438" t="str">
            <v>51502`810`8`0400`0000025</v>
          </cell>
          <cell r="E1438" t="str">
            <v>ООО "Многопрофильная компания "Мегастрой"</v>
          </cell>
          <cell r="F1438" t="str">
            <v>прочие</v>
          </cell>
          <cell r="G1438" t="str">
            <v>---</v>
          </cell>
          <cell r="H1438" t="str">
            <v>0040301</v>
          </cell>
          <cell r="I1438">
            <v>38050</v>
          </cell>
          <cell r="J1438">
            <v>304868.84999999998</v>
          </cell>
          <cell r="K1438" t="str">
            <v>Рубли РФ</v>
          </cell>
          <cell r="L1438" t="str">
            <v>по предъявлении, но не ранее 31.03.2004г.</v>
          </cell>
          <cell r="M1438">
            <v>38077</v>
          </cell>
          <cell r="N1438">
            <v>0.21939879629629522</v>
          </cell>
          <cell r="P1438">
            <v>300000</v>
          </cell>
          <cell r="Q1438">
            <v>0.98402969014381114</v>
          </cell>
          <cell r="R1438">
            <v>300000</v>
          </cell>
          <cell r="S1438">
            <v>38050</v>
          </cell>
          <cell r="T1438" t="str">
            <v>04/03-05</v>
          </cell>
          <cell r="U1438" t="str">
            <v>ООО «Многопрофильная компания «Мегастрой»</v>
          </cell>
          <cell r="V1438">
            <v>0.99467700000000003</v>
          </cell>
          <cell r="W1438">
            <v>303245.94</v>
          </cell>
          <cell r="X1438">
            <v>38068</v>
          </cell>
          <cell r="Y1438" t="str">
            <v>22/03-09</v>
          </cell>
          <cell r="Z1438" t="str">
            <v>ООО «Многопрофильная компания «Мегастрой»</v>
          </cell>
          <cell r="AA1438">
            <v>3245.9400000000023</v>
          </cell>
          <cell r="AB1438">
            <v>0.21999988888888783</v>
          </cell>
          <cell r="AC1438">
            <v>0.21940150000000014</v>
          </cell>
          <cell r="AD1438" t="str">
            <v>продан</v>
          </cell>
          <cell r="AF1438" t="str">
            <v/>
          </cell>
          <cell r="AG1438" t="str">
            <v/>
          </cell>
          <cell r="AI1438" t="str">
            <v/>
          </cell>
        </row>
        <row r="1439">
          <cell r="A1439">
            <v>1435</v>
          </cell>
          <cell r="B1439" t="str">
            <v>диск</v>
          </cell>
          <cell r="C1439" t="str">
            <v>51401</v>
          </cell>
          <cell r="D1439" t="str">
            <v>51401`810`4`0400`0000006</v>
          </cell>
          <cell r="E1439" t="str">
            <v>ОАО «Социнвестбанк»</v>
          </cell>
          <cell r="F1439" t="str">
            <v>банк</v>
          </cell>
          <cell r="G1439" t="str">
            <v>КН</v>
          </cell>
          <cell r="H1439" t="str">
            <v>0044338</v>
          </cell>
          <cell r="I1439">
            <v>37974</v>
          </cell>
          <cell r="J1439">
            <v>200000</v>
          </cell>
          <cell r="K1439" t="str">
            <v>Рубли РФ</v>
          </cell>
          <cell r="L1439" t="str">
            <v>по предъявлении</v>
          </cell>
          <cell r="M1439">
            <v>37974</v>
          </cell>
          <cell r="N1439">
            <v>0</v>
          </cell>
          <cell r="P1439">
            <v>200000</v>
          </cell>
          <cell r="Q1439">
            <v>1</v>
          </cell>
          <cell r="R1439">
            <v>200000</v>
          </cell>
          <cell r="S1439">
            <v>38051</v>
          </cell>
          <cell r="T1439" t="str">
            <v>05/03-04</v>
          </cell>
          <cell r="U1439" t="str">
            <v>ООО "Проф-Трейд"</v>
          </cell>
          <cell r="V1439">
            <v>1</v>
          </cell>
          <cell r="W1439">
            <v>200000</v>
          </cell>
          <cell r="X1439">
            <v>38051</v>
          </cell>
          <cell r="Y1439" t="str">
            <v>05/03-предсиб</v>
          </cell>
          <cell r="Z1439" t="str">
            <v>ОАО «Социнвестбанк»</v>
          </cell>
          <cell r="AA1439">
            <v>0</v>
          </cell>
          <cell r="AB1439">
            <v>0</v>
          </cell>
          <cell r="AC1439">
            <v>0</v>
          </cell>
          <cell r="AD1439" t="str">
            <v>предъявлен</v>
          </cell>
          <cell r="AF1439" t="str">
            <v/>
          </cell>
          <cell r="AG1439" t="str">
            <v/>
          </cell>
          <cell r="AI1439" t="str">
            <v/>
          </cell>
        </row>
        <row r="1440">
          <cell r="A1440">
            <v>1436</v>
          </cell>
          <cell r="B1440" t="str">
            <v>диск</v>
          </cell>
          <cell r="C1440" t="str">
            <v>51401</v>
          </cell>
          <cell r="D1440" t="str">
            <v>51401`810`4`0400`0000006</v>
          </cell>
          <cell r="E1440" t="str">
            <v>ОАО «Социнвестбанк»</v>
          </cell>
          <cell r="F1440" t="str">
            <v>банк</v>
          </cell>
          <cell r="G1440" t="str">
            <v>КН</v>
          </cell>
          <cell r="H1440" t="str">
            <v>0044337</v>
          </cell>
          <cell r="I1440">
            <v>37974</v>
          </cell>
          <cell r="J1440">
            <v>100000</v>
          </cell>
          <cell r="K1440" t="str">
            <v>Рубли РФ</v>
          </cell>
          <cell r="L1440" t="str">
            <v>по предъявлении</v>
          </cell>
          <cell r="M1440">
            <v>37974</v>
          </cell>
          <cell r="N1440">
            <v>0</v>
          </cell>
          <cell r="P1440">
            <v>100000</v>
          </cell>
          <cell r="Q1440">
            <v>1</v>
          </cell>
          <cell r="R1440">
            <v>100000</v>
          </cell>
          <cell r="S1440">
            <v>38051</v>
          </cell>
          <cell r="T1440" t="str">
            <v>05/03-04</v>
          </cell>
          <cell r="U1440" t="str">
            <v>ООО "Проф-Трейд"</v>
          </cell>
          <cell r="V1440">
            <v>1</v>
          </cell>
          <cell r="W1440">
            <v>100000</v>
          </cell>
          <cell r="X1440">
            <v>38051</v>
          </cell>
          <cell r="Y1440" t="str">
            <v>05/03-предсиб</v>
          </cell>
          <cell r="Z1440" t="str">
            <v>ОАО «Социнвестбанк»</v>
          </cell>
          <cell r="AA1440">
            <v>0</v>
          </cell>
          <cell r="AB1440">
            <v>0</v>
          </cell>
          <cell r="AC1440">
            <v>0</v>
          </cell>
          <cell r="AD1440" t="str">
            <v>предъявлен</v>
          </cell>
          <cell r="AF1440" t="str">
            <v/>
          </cell>
          <cell r="AG1440" t="str">
            <v/>
          </cell>
          <cell r="AI1440" t="str">
            <v/>
          </cell>
        </row>
        <row r="1441">
          <cell r="A1441">
            <v>1437</v>
          </cell>
          <cell r="B1441" t="str">
            <v>диск</v>
          </cell>
          <cell r="C1441" t="str">
            <v>51401</v>
          </cell>
          <cell r="D1441" t="str">
            <v>51401`810`2`0400`0000002</v>
          </cell>
          <cell r="E1441" t="str">
            <v>Сбербанк РФ</v>
          </cell>
          <cell r="F1441" t="str">
            <v>банк</v>
          </cell>
          <cell r="G1441" t="str">
            <v>ВН</v>
          </cell>
          <cell r="H1441" t="str">
            <v>1010812</v>
          </cell>
          <cell r="I1441">
            <v>38055</v>
          </cell>
          <cell r="J1441">
            <v>500000</v>
          </cell>
          <cell r="K1441" t="str">
            <v>Рубли РФ</v>
          </cell>
          <cell r="L1441" t="str">
            <v>по предъявлении</v>
          </cell>
          <cell r="M1441">
            <v>38055</v>
          </cell>
          <cell r="N1441">
            <v>0</v>
          </cell>
          <cell r="P1441">
            <v>500000</v>
          </cell>
          <cell r="Q1441">
            <v>1</v>
          </cell>
          <cell r="R1441">
            <v>500000</v>
          </cell>
          <cell r="S1441">
            <v>38055</v>
          </cell>
          <cell r="T1441" t="str">
            <v>09/03-сбер</v>
          </cell>
          <cell r="U1441" t="str">
            <v>Сбербанк РФ</v>
          </cell>
          <cell r="V1441">
            <v>1.0008140000000001</v>
          </cell>
          <cell r="W1441">
            <v>500406.94</v>
          </cell>
          <cell r="X1441">
            <v>38055</v>
          </cell>
          <cell r="Y1441" t="str">
            <v>09/03-01</v>
          </cell>
          <cell r="Z1441" t="str">
            <v>ООО "ФХС Поиск"</v>
          </cell>
          <cell r="AA1441">
            <v>406.94000000000233</v>
          </cell>
          <cell r="AB1441">
            <v>0</v>
          </cell>
          <cell r="AC1441">
            <v>0.29706620000000172</v>
          </cell>
          <cell r="AD1441" t="str">
            <v>продан</v>
          </cell>
          <cell r="AF1441" t="str">
            <v/>
          </cell>
          <cell r="AG1441" t="str">
            <v/>
          </cell>
          <cell r="AI1441" t="str">
            <v/>
          </cell>
        </row>
        <row r="1442">
          <cell r="A1442">
            <v>1438</v>
          </cell>
          <cell r="B1442" t="str">
            <v>диск</v>
          </cell>
          <cell r="C1442" t="str">
            <v>51401</v>
          </cell>
          <cell r="D1442" t="str">
            <v>51401`810`2`0400`0000002</v>
          </cell>
          <cell r="E1442" t="str">
            <v>Сбербанк РФ</v>
          </cell>
          <cell r="F1442" t="str">
            <v>банк</v>
          </cell>
          <cell r="G1442" t="str">
            <v>ВН</v>
          </cell>
          <cell r="H1442" t="str">
            <v>1010813</v>
          </cell>
          <cell r="I1442">
            <v>38055</v>
          </cell>
          <cell r="J1442">
            <v>500000</v>
          </cell>
          <cell r="K1442" t="str">
            <v>Рубли РФ</v>
          </cell>
          <cell r="L1442" t="str">
            <v>по предъявлении</v>
          </cell>
          <cell r="M1442">
            <v>38055</v>
          </cell>
          <cell r="N1442">
            <v>0</v>
          </cell>
          <cell r="P1442">
            <v>500000</v>
          </cell>
          <cell r="Q1442">
            <v>1</v>
          </cell>
          <cell r="R1442">
            <v>500000</v>
          </cell>
          <cell r="S1442">
            <v>38055</v>
          </cell>
          <cell r="T1442" t="str">
            <v>09/03-сбер</v>
          </cell>
          <cell r="U1442" t="str">
            <v>Сбербанк РФ</v>
          </cell>
          <cell r="V1442">
            <v>1.0008140000000001</v>
          </cell>
          <cell r="W1442">
            <v>500406.94</v>
          </cell>
          <cell r="X1442">
            <v>38055</v>
          </cell>
          <cell r="Y1442" t="str">
            <v>09/03-01</v>
          </cell>
          <cell r="Z1442" t="str">
            <v>ООО "ФХС Поиск"</v>
          </cell>
          <cell r="AA1442">
            <v>406.94000000000233</v>
          </cell>
          <cell r="AB1442">
            <v>0</v>
          </cell>
          <cell r="AC1442">
            <v>0.29706620000000172</v>
          </cell>
          <cell r="AD1442" t="str">
            <v>продан</v>
          </cell>
          <cell r="AF1442" t="str">
            <v/>
          </cell>
          <cell r="AG1442" t="str">
            <v/>
          </cell>
          <cell r="AI1442" t="str">
            <v/>
          </cell>
        </row>
        <row r="1443">
          <cell r="A1443">
            <v>1439</v>
          </cell>
          <cell r="B1443" t="str">
            <v>диск</v>
          </cell>
          <cell r="C1443" t="str">
            <v>51401</v>
          </cell>
          <cell r="D1443" t="str">
            <v>51401`810`2`0400`0000002</v>
          </cell>
          <cell r="E1443" t="str">
            <v>Сбербанк РФ</v>
          </cell>
          <cell r="F1443" t="str">
            <v>банк</v>
          </cell>
          <cell r="G1443" t="str">
            <v>ВН</v>
          </cell>
          <cell r="H1443" t="str">
            <v>1010814</v>
          </cell>
          <cell r="I1443">
            <v>38055</v>
          </cell>
          <cell r="J1443">
            <v>500000</v>
          </cell>
          <cell r="K1443" t="str">
            <v>Рубли РФ</v>
          </cell>
          <cell r="L1443" t="str">
            <v>по предъявлении</v>
          </cell>
          <cell r="M1443">
            <v>38055</v>
          </cell>
          <cell r="N1443">
            <v>0</v>
          </cell>
          <cell r="P1443">
            <v>500000</v>
          </cell>
          <cell r="Q1443">
            <v>1</v>
          </cell>
          <cell r="R1443">
            <v>500000</v>
          </cell>
          <cell r="S1443">
            <v>38055</v>
          </cell>
          <cell r="T1443" t="str">
            <v>09/03-сбер</v>
          </cell>
          <cell r="U1443" t="str">
            <v>Сбербанк РФ</v>
          </cell>
          <cell r="V1443">
            <v>1.0008140000000001</v>
          </cell>
          <cell r="W1443">
            <v>500406.94</v>
          </cell>
          <cell r="X1443">
            <v>38055</v>
          </cell>
          <cell r="Y1443" t="str">
            <v>09/03-01</v>
          </cell>
          <cell r="Z1443" t="str">
            <v>ООО "ФХС Поиск"</v>
          </cell>
          <cell r="AA1443">
            <v>406.94000000000233</v>
          </cell>
          <cell r="AB1443">
            <v>0</v>
          </cell>
          <cell r="AC1443">
            <v>0.29706620000000172</v>
          </cell>
          <cell r="AD1443" t="str">
            <v>продан</v>
          </cell>
          <cell r="AF1443" t="str">
            <v/>
          </cell>
          <cell r="AG1443" t="str">
            <v/>
          </cell>
          <cell r="AI1443" t="str">
            <v/>
          </cell>
        </row>
        <row r="1444">
          <cell r="A1444">
            <v>1440</v>
          </cell>
          <cell r="B1444" t="str">
            <v>диск</v>
          </cell>
          <cell r="C1444" t="str">
            <v>51401</v>
          </cell>
          <cell r="D1444" t="str">
            <v>51401`810`2`0400`0000002</v>
          </cell>
          <cell r="E1444" t="str">
            <v>Сбербанк РФ</v>
          </cell>
          <cell r="F1444" t="str">
            <v>банк</v>
          </cell>
          <cell r="G1444" t="str">
            <v>ВН</v>
          </cell>
          <cell r="H1444" t="str">
            <v>1010815</v>
          </cell>
          <cell r="I1444">
            <v>38055</v>
          </cell>
          <cell r="J1444">
            <v>500000</v>
          </cell>
          <cell r="K1444" t="str">
            <v>Рубли РФ</v>
          </cell>
          <cell r="L1444" t="str">
            <v>по предъявлении</v>
          </cell>
          <cell r="M1444">
            <v>38055</v>
          </cell>
          <cell r="N1444">
            <v>0</v>
          </cell>
          <cell r="P1444">
            <v>500000</v>
          </cell>
          <cell r="Q1444">
            <v>1</v>
          </cell>
          <cell r="R1444">
            <v>500000</v>
          </cell>
          <cell r="S1444">
            <v>38055</v>
          </cell>
          <cell r="T1444" t="str">
            <v>09/03-сбер</v>
          </cell>
          <cell r="U1444" t="str">
            <v>Сбербанк РФ</v>
          </cell>
          <cell r="V1444">
            <v>1.0008140000000001</v>
          </cell>
          <cell r="W1444">
            <v>500406.94</v>
          </cell>
          <cell r="X1444">
            <v>38055</v>
          </cell>
          <cell r="Y1444" t="str">
            <v>09/03-01</v>
          </cell>
          <cell r="Z1444" t="str">
            <v>ООО "ФХС Поиск"</v>
          </cell>
          <cell r="AA1444">
            <v>406.94000000000233</v>
          </cell>
          <cell r="AB1444">
            <v>0</v>
          </cell>
          <cell r="AC1444">
            <v>0.29706620000000172</v>
          </cell>
          <cell r="AD1444" t="str">
            <v>продан</v>
          </cell>
          <cell r="AF1444" t="str">
            <v/>
          </cell>
          <cell r="AG1444" t="str">
            <v/>
          </cell>
          <cell r="AI1444" t="str">
            <v/>
          </cell>
        </row>
        <row r="1445">
          <cell r="A1445">
            <v>1441</v>
          </cell>
          <cell r="B1445" t="str">
            <v>диск</v>
          </cell>
          <cell r="C1445" t="str">
            <v>51401</v>
          </cell>
          <cell r="D1445" t="str">
            <v>51401`810`2`0400`0000002</v>
          </cell>
          <cell r="E1445" t="str">
            <v>Сбербанк РФ</v>
          </cell>
          <cell r="F1445" t="str">
            <v>банк</v>
          </cell>
          <cell r="G1445" t="str">
            <v>ВН</v>
          </cell>
          <cell r="H1445" t="str">
            <v>1010816</v>
          </cell>
          <cell r="I1445">
            <v>38055</v>
          </cell>
          <cell r="J1445">
            <v>500000</v>
          </cell>
          <cell r="K1445" t="str">
            <v>Рубли РФ</v>
          </cell>
          <cell r="L1445" t="str">
            <v>по предъявлении</v>
          </cell>
          <cell r="M1445">
            <v>38055</v>
          </cell>
          <cell r="N1445">
            <v>0</v>
          </cell>
          <cell r="P1445">
            <v>500000</v>
          </cell>
          <cell r="Q1445">
            <v>1</v>
          </cell>
          <cell r="R1445">
            <v>500000</v>
          </cell>
          <cell r="S1445">
            <v>38055</v>
          </cell>
          <cell r="T1445" t="str">
            <v>09/03-сбер</v>
          </cell>
          <cell r="U1445" t="str">
            <v>Сбербанк РФ</v>
          </cell>
          <cell r="V1445">
            <v>1.0008140000000001</v>
          </cell>
          <cell r="W1445">
            <v>500406.94</v>
          </cell>
          <cell r="X1445">
            <v>38055</v>
          </cell>
          <cell r="Y1445" t="str">
            <v>09/03-01</v>
          </cell>
          <cell r="Z1445" t="str">
            <v>ООО "ФХС Поиск"</v>
          </cell>
          <cell r="AA1445">
            <v>406.94000000000233</v>
          </cell>
          <cell r="AB1445">
            <v>0</v>
          </cell>
          <cell r="AC1445">
            <v>0.29706620000000172</v>
          </cell>
          <cell r="AD1445" t="str">
            <v>продан</v>
          </cell>
          <cell r="AF1445" t="str">
            <v/>
          </cell>
          <cell r="AG1445" t="str">
            <v/>
          </cell>
          <cell r="AI1445" t="str">
            <v/>
          </cell>
        </row>
        <row r="1446">
          <cell r="A1446">
            <v>1442</v>
          </cell>
          <cell r="B1446" t="str">
            <v>диск</v>
          </cell>
          <cell r="C1446" t="str">
            <v>51401</v>
          </cell>
          <cell r="D1446" t="str">
            <v>51401`810`2`0400`0000002</v>
          </cell>
          <cell r="E1446" t="str">
            <v>Сбербанк РФ</v>
          </cell>
          <cell r="F1446" t="str">
            <v>банк</v>
          </cell>
          <cell r="G1446" t="str">
            <v>ВН</v>
          </cell>
          <cell r="H1446" t="str">
            <v>1010817</v>
          </cell>
          <cell r="I1446">
            <v>38055</v>
          </cell>
          <cell r="J1446">
            <v>500000</v>
          </cell>
          <cell r="K1446" t="str">
            <v>Рубли РФ</v>
          </cell>
          <cell r="L1446" t="str">
            <v>по предъявлении</v>
          </cell>
          <cell r="M1446">
            <v>38055</v>
          </cell>
          <cell r="N1446">
            <v>0</v>
          </cell>
          <cell r="P1446">
            <v>500000</v>
          </cell>
          <cell r="Q1446">
            <v>1</v>
          </cell>
          <cell r="R1446">
            <v>500000</v>
          </cell>
          <cell r="S1446">
            <v>38055</v>
          </cell>
          <cell r="T1446" t="str">
            <v>09/03-сбер</v>
          </cell>
          <cell r="U1446" t="str">
            <v>Сбербанк РФ</v>
          </cell>
          <cell r="V1446">
            <v>1.0008140000000001</v>
          </cell>
          <cell r="W1446">
            <v>500406.94</v>
          </cell>
          <cell r="X1446">
            <v>38055</v>
          </cell>
          <cell r="Y1446" t="str">
            <v>09/03-01</v>
          </cell>
          <cell r="Z1446" t="str">
            <v>ООО "ФХС Поиск"</v>
          </cell>
          <cell r="AA1446">
            <v>406.94000000000233</v>
          </cell>
          <cell r="AB1446">
            <v>0</v>
          </cell>
          <cell r="AC1446">
            <v>0.29706620000000172</v>
          </cell>
          <cell r="AD1446" t="str">
            <v>продан</v>
          </cell>
          <cell r="AF1446" t="str">
            <v/>
          </cell>
          <cell r="AG1446" t="str">
            <v/>
          </cell>
          <cell r="AI1446" t="str">
            <v/>
          </cell>
        </row>
        <row r="1447">
          <cell r="A1447">
            <v>1443</v>
          </cell>
          <cell r="B1447" t="str">
            <v>диск</v>
          </cell>
          <cell r="C1447" t="str">
            <v>51401</v>
          </cell>
          <cell r="D1447" t="str">
            <v>51401`810`2`0400`0000002</v>
          </cell>
          <cell r="E1447" t="str">
            <v>Сбербанк РФ</v>
          </cell>
          <cell r="F1447" t="str">
            <v>банк</v>
          </cell>
          <cell r="G1447" t="str">
            <v>ВН</v>
          </cell>
          <cell r="H1447" t="str">
            <v>1010818</v>
          </cell>
          <cell r="I1447">
            <v>38055</v>
          </cell>
          <cell r="J1447">
            <v>500000</v>
          </cell>
          <cell r="K1447" t="str">
            <v>Рубли РФ</v>
          </cell>
          <cell r="L1447" t="str">
            <v>по предъявлении</v>
          </cell>
          <cell r="M1447">
            <v>38055</v>
          </cell>
          <cell r="N1447">
            <v>0</v>
          </cell>
          <cell r="P1447">
            <v>500000</v>
          </cell>
          <cell r="Q1447">
            <v>1</v>
          </cell>
          <cell r="R1447">
            <v>500000</v>
          </cell>
          <cell r="S1447">
            <v>38055</v>
          </cell>
          <cell r="T1447" t="str">
            <v>09/03-сбер</v>
          </cell>
          <cell r="U1447" t="str">
            <v>Сбербанк РФ</v>
          </cell>
          <cell r="V1447">
            <v>1.0008140000000001</v>
          </cell>
          <cell r="W1447">
            <v>500406.94</v>
          </cell>
          <cell r="X1447">
            <v>38055</v>
          </cell>
          <cell r="Y1447" t="str">
            <v>09/03-01</v>
          </cell>
          <cell r="Z1447" t="str">
            <v>ООО "ФХС Поиск"</v>
          </cell>
          <cell r="AA1447">
            <v>406.94000000000233</v>
          </cell>
          <cell r="AB1447">
            <v>0</v>
          </cell>
          <cell r="AC1447">
            <v>0.29706620000000172</v>
          </cell>
          <cell r="AD1447" t="str">
            <v>продан</v>
          </cell>
          <cell r="AF1447" t="str">
            <v/>
          </cell>
          <cell r="AG1447" t="str">
            <v/>
          </cell>
          <cell r="AI1447" t="str">
            <v/>
          </cell>
        </row>
        <row r="1448">
          <cell r="A1448">
            <v>1444</v>
          </cell>
          <cell r="B1448" t="str">
            <v>диск</v>
          </cell>
          <cell r="C1448" t="str">
            <v>51401</v>
          </cell>
          <cell r="D1448" t="str">
            <v>51401`810`2`0400`0000002</v>
          </cell>
          <cell r="E1448" t="str">
            <v>Сбербанк РФ</v>
          </cell>
          <cell r="F1448" t="str">
            <v>банк</v>
          </cell>
          <cell r="G1448" t="str">
            <v>ВН</v>
          </cell>
          <cell r="H1448" t="str">
            <v>1010819</v>
          </cell>
          <cell r="I1448">
            <v>38055</v>
          </cell>
          <cell r="J1448">
            <v>500000</v>
          </cell>
          <cell r="K1448" t="str">
            <v>Рубли РФ</v>
          </cell>
          <cell r="L1448" t="str">
            <v>по предъявлении</v>
          </cell>
          <cell r="M1448">
            <v>38055</v>
          </cell>
          <cell r="N1448">
            <v>0</v>
          </cell>
          <cell r="P1448">
            <v>500000</v>
          </cell>
          <cell r="Q1448">
            <v>1</v>
          </cell>
          <cell r="R1448">
            <v>500000</v>
          </cell>
          <cell r="S1448">
            <v>38055</v>
          </cell>
          <cell r="T1448" t="str">
            <v>09/03-сбер</v>
          </cell>
          <cell r="U1448" t="str">
            <v>Сбербанк РФ</v>
          </cell>
          <cell r="V1448">
            <v>1.0008140000000001</v>
          </cell>
          <cell r="W1448">
            <v>500406.94</v>
          </cell>
          <cell r="X1448">
            <v>38055</v>
          </cell>
          <cell r="Y1448" t="str">
            <v>09/03-01</v>
          </cell>
          <cell r="Z1448" t="str">
            <v>ООО "ФХС Поиск"</v>
          </cell>
          <cell r="AA1448">
            <v>406.94000000000233</v>
          </cell>
          <cell r="AB1448">
            <v>0</v>
          </cell>
          <cell r="AC1448">
            <v>0.29706620000000172</v>
          </cell>
          <cell r="AD1448" t="str">
            <v>продан</v>
          </cell>
          <cell r="AF1448" t="str">
            <v/>
          </cell>
          <cell r="AG1448" t="str">
            <v/>
          </cell>
          <cell r="AI1448" t="str">
            <v/>
          </cell>
        </row>
        <row r="1449">
          <cell r="A1449">
            <v>1445</v>
          </cell>
          <cell r="B1449" t="str">
            <v>диск</v>
          </cell>
          <cell r="C1449" t="str">
            <v>51401</v>
          </cell>
          <cell r="D1449" t="str">
            <v>51401`810`2`0400`0000002</v>
          </cell>
          <cell r="E1449" t="str">
            <v>Сбербанк РФ</v>
          </cell>
          <cell r="F1449" t="str">
            <v>банк</v>
          </cell>
          <cell r="G1449" t="str">
            <v>ВН</v>
          </cell>
          <cell r="H1449" t="str">
            <v>1010820</v>
          </cell>
          <cell r="I1449">
            <v>38055</v>
          </cell>
          <cell r="J1449">
            <v>500000</v>
          </cell>
          <cell r="K1449" t="str">
            <v>Рубли РФ</v>
          </cell>
          <cell r="L1449" t="str">
            <v>по предъявлении</v>
          </cell>
          <cell r="M1449">
            <v>38055</v>
          </cell>
          <cell r="N1449">
            <v>0</v>
          </cell>
          <cell r="P1449">
            <v>500000</v>
          </cell>
          <cell r="Q1449">
            <v>1</v>
          </cell>
          <cell r="R1449">
            <v>500000</v>
          </cell>
          <cell r="S1449">
            <v>38055</v>
          </cell>
          <cell r="T1449" t="str">
            <v>09/03-сбер</v>
          </cell>
          <cell r="U1449" t="str">
            <v>Сбербанк РФ</v>
          </cell>
          <cell r="V1449">
            <v>1.0008140000000001</v>
          </cell>
          <cell r="W1449">
            <v>500406.94</v>
          </cell>
          <cell r="X1449">
            <v>38055</v>
          </cell>
          <cell r="Y1449" t="str">
            <v>09/03-01</v>
          </cell>
          <cell r="Z1449" t="str">
            <v>ООО "ФХС Поиск"</v>
          </cell>
          <cell r="AA1449">
            <v>406.94000000000233</v>
          </cell>
          <cell r="AB1449">
            <v>0</v>
          </cell>
          <cell r="AC1449">
            <v>0.29706620000000172</v>
          </cell>
          <cell r="AD1449" t="str">
            <v>продан</v>
          </cell>
          <cell r="AF1449" t="str">
            <v/>
          </cell>
          <cell r="AG1449" t="str">
            <v/>
          </cell>
          <cell r="AI1449" t="str">
            <v/>
          </cell>
        </row>
        <row r="1450">
          <cell r="A1450">
            <v>1446</v>
          </cell>
          <cell r="B1450" t="str">
            <v>диск</v>
          </cell>
          <cell r="C1450" t="str">
            <v>51401</v>
          </cell>
          <cell r="D1450" t="str">
            <v>51401`810`2`0400`0000002</v>
          </cell>
          <cell r="E1450" t="str">
            <v>Сбербанк РФ</v>
          </cell>
          <cell r="F1450" t="str">
            <v>банк</v>
          </cell>
          <cell r="G1450" t="str">
            <v>ВН</v>
          </cell>
          <cell r="H1450" t="str">
            <v>1010821</v>
          </cell>
          <cell r="I1450">
            <v>38055</v>
          </cell>
          <cell r="J1450">
            <v>500000</v>
          </cell>
          <cell r="K1450" t="str">
            <v>Рубли РФ</v>
          </cell>
          <cell r="L1450" t="str">
            <v>по предъявлении</v>
          </cell>
          <cell r="M1450">
            <v>38055</v>
          </cell>
          <cell r="N1450">
            <v>0</v>
          </cell>
          <cell r="P1450">
            <v>500000</v>
          </cell>
          <cell r="Q1450">
            <v>1</v>
          </cell>
          <cell r="R1450">
            <v>500000</v>
          </cell>
          <cell r="S1450">
            <v>38055</v>
          </cell>
          <cell r="T1450" t="str">
            <v>09/03-сбер</v>
          </cell>
          <cell r="U1450" t="str">
            <v>Сбербанк РФ</v>
          </cell>
          <cell r="V1450">
            <v>1.0008140000000001</v>
          </cell>
          <cell r="W1450">
            <v>500406.94</v>
          </cell>
          <cell r="X1450">
            <v>38055</v>
          </cell>
          <cell r="Y1450" t="str">
            <v>09/03-01</v>
          </cell>
          <cell r="Z1450" t="str">
            <v>ООО "ФХС Поиск"</v>
          </cell>
          <cell r="AA1450">
            <v>406.94000000000233</v>
          </cell>
          <cell r="AB1450">
            <v>0</v>
          </cell>
          <cell r="AC1450">
            <v>0.29706620000000172</v>
          </cell>
          <cell r="AD1450" t="str">
            <v>продан</v>
          </cell>
          <cell r="AF1450" t="str">
            <v/>
          </cell>
          <cell r="AG1450" t="str">
            <v/>
          </cell>
          <cell r="AI1450" t="str">
            <v/>
          </cell>
        </row>
        <row r="1451">
          <cell r="A1451">
            <v>1447</v>
          </cell>
          <cell r="B1451" t="str">
            <v>диск</v>
          </cell>
          <cell r="C1451" t="str">
            <v>51401</v>
          </cell>
          <cell r="D1451" t="str">
            <v>51401`810`2`0400`0000002</v>
          </cell>
          <cell r="E1451" t="str">
            <v>Сбербанк РФ</v>
          </cell>
          <cell r="F1451" t="str">
            <v>банк</v>
          </cell>
          <cell r="G1451" t="str">
            <v>ВН</v>
          </cell>
          <cell r="H1451" t="str">
            <v>1010822</v>
          </cell>
          <cell r="I1451">
            <v>38055</v>
          </cell>
          <cell r="J1451">
            <v>500000</v>
          </cell>
          <cell r="K1451" t="str">
            <v>Рубли РФ</v>
          </cell>
          <cell r="L1451" t="str">
            <v>по предъявлении</v>
          </cell>
          <cell r="M1451">
            <v>38055</v>
          </cell>
          <cell r="N1451">
            <v>0</v>
          </cell>
          <cell r="P1451">
            <v>500000</v>
          </cell>
          <cell r="Q1451">
            <v>1</v>
          </cell>
          <cell r="R1451">
            <v>500000</v>
          </cell>
          <cell r="S1451">
            <v>38055</v>
          </cell>
          <cell r="T1451" t="str">
            <v>09/03-сбер</v>
          </cell>
          <cell r="U1451" t="str">
            <v>Сбербанк РФ</v>
          </cell>
          <cell r="V1451">
            <v>1.0008140000000001</v>
          </cell>
          <cell r="W1451">
            <v>500406.94</v>
          </cell>
          <cell r="X1451">
            <v>38055</v>
          </cell>
          <cell r="Y1451" t="str">
            <v>09/03-01</v>
          </cell>
          <cell r="Z1451" t="str">
            <v>ООО "ФХС Поиск"</v>
          </cell>
          <cell r="AA1451">
            <v>406.94000000000233</v>
          </cell>
          <cell r="AB1451">
            <v>0</v>
          </cell>
          <cell r="AC1451">
            <v>0.29706620000000172</v>
          </cell>
          <cell r="AD1451" t="str">
            <v>продан</v>
          </cell>
          <cell r="AF1451" t="str">
            <v/>
          </cell>
          <cell r="AG1451" t="str">
            <v/>
          </cell>
          <cell r="AI1451" t="str">
            <v/>
          </cell>
        </row>
        <row r="1452">
          <cell r="A1452">
            <v>1448</v>
          </cell>
          <cell r="B1452" t="str">
            <v>диск</v>
          </cell>
          <cell r="C1452" t="str">
            <v>51401</v>
          </cell>
          <cell r="D1452" t="str">
            <v>51401`810`2`0400`0000002</v>
          </cell>
          <cell r="E1452" t="str">
            <v>Сбербанк РФ</v>
          </cell>
          <cell r="F1452" t="str">
            <v>банк</v>
          </cell>
          <cell r="G1452" t="str">
            <v>ВН</v>
          </cell>
          <cell r="H1452" t="str">
            <v>1010823</v>
          </cell>
          <cell r="I1452">
            <v>38055</v>
          </cell>
          <cell r="J1452">
            <v>500000</v>
          </cell>
          <cell r="K1452" t="str">
            <v>Рубли РФ</v>
          </cell>
          <cell r="L1452" t="str">
            <v>по предъявлении</v>
          </cell>
          <cell r="M1452">
            <v>38055</v>
          </cell>
          <cell r="N1452">
            <v>0</v>
          </cell>
          <cell r="P1452">
            <v>500000</v>
          </cell>
          <cell r="Q1452">
            <v>1</v>
          </cell>
          <cell r="R1452">
            <v>500000</v>
          </cell>
          <cell r="S1452">
            <v>38055</v>
          </cell>
          <cell r="T1452" t="str">
            <v>09/03-сбер</v>
          </cell>
          <cell r="U1452" t="str">
            <v>Сбербанк РФ</v>
          </cell>
          <cell r="V1452">
            <v>1.0008140000000001</v>
          </cell>
          <cell r="W1452">
            <v>500406.94</v>
          </cell>
          <cell r="X1452">
            <v>38055</v>
          </cell>
          <cell r="Y1452" t="str">
            <v>09/03-01</v>
          </cell>
          <cell r="Z1452" t="str">
            <v>ООО "ФХС Поиск"</v>
          </cell>
          <cell r="AA1452">
            <v>406.94000000000233</v>
          </cell>
          <cell r="AB1452">
            <v>0</v>
          </cell>
          <cell r="AC1452">
            <v>0.29706620000000172</v>
          </cell>
          <cell r="AD1452" t="str">
            <v>продан</v>
          </cell>
          <cell r="AF1452" t="str">
            <v/>
          </cell>
          <cell r="AG1452" t="str">
            <v/>
          </cell>
          <cell r="AI1452" t="str">
            <v/>
          </cell>
        </row>
        <row r="1453">
          <cell r="A1453">
            <v>1449</v>
          </cell>
          <cell r="B1453" t="str">
            <v>диск</v>
          </cell>
          <cell r="C1453" t="str">
            <v>51401</v>
          </cell>
          <cell r="D1453" t="str">
            <v>51401`810`2`0400`0000002</v>
          </cell>
          <cell r="E1453" t="str">
            <v>Сбербанк РФ</v>
          </cell>
          <cell r="F1453" t="str">
            <v>банк</v>
          </cell>
          <cell r="G1453" t="str">
            <v>ВН</v>
          </cell>
          <cell r="H1453" t="str">
            <v>1010824</v>
          </cell>
          <cell r="I1453">
            <v>38055</v>
          </cell>
          <cell r="J1453">
            <v>500000</v>
          </cell>
          <cell r="K1453" t="str">
            <v>Рубли РФ</v>
          </cell>
          <cell r="L1453" t="str">
            <v>по предъявлении</v>
          </cell>
          <cell r="M1453">
            <v>38055</v>
          </cell>
          <cell r="N1453">
            <v>0</v>
          </cell>
          <cell r="P1453">
            <v>500000</v>
          </cell>
          <cell r="Q1453">
            <v>1</v>
          </cell>
          <cell r="R1453">
            <v>500000</v>
          </cell>
          <cell r="S1453">
            <v>38055</v>
          </cell>
          <cell r="T1453" t="str">
            <v>09/03-сбер</v>
          </cell>
          <cell r="U1453" t="str">
            <v>Сбербанк РФ</v>
          </cell>
          <cell r="V1453">
            <v>1.0008140000000001</v>
          </cell>
          <cell r="W1453">
            <v>500406.94</v>
          </cell>
          <cell r="X1453">
            <v>38055</v>
          </cell>
          <cell r="Y1453" t="str">
            <v>09/03-01</v>
          </cell>
          <cell r="Z1453" t="str">
            <v>ООО "ФХС Поиск"</v>
          </cell>
          <cell r="AA1453">
            <v>406.94000000000233</v>
          </cell>
          <cell r="AB1453">
            <v>0</v>
          </cell>
          <cell r="AC1453">
            <v>0.29706620000000172</v>
          </cell>
          <cell r="AD1453" t="str">
            <v>продан</v>
          </cell>
          <cell r="AF1453" t="str">
            <v/>
          </cell>
          <cell r="AG1453" t="str">
            <v/>
          </cell>
          <cell r="AI1453" t="str">
            <v/>
          </cell>
        </row>
        <row r="1454">
          <cell r="A1454">
            <v>1450</v>
          </cell>
          <cell r="B1454" t="str">
            <v>диск</v>
          </cell>
          <cell r="C1454" t="str">
            <v>51401</v>
          </cell>
          <cell r="D1454" t="str">
            <v>51401`810`2`0400`0000002</v>
          </cell>
          <cell r="E1454" t="str">
            <v>Сбербанк РФ</v>
          </cell>
          <cell r="F1454" t="str">
            <v>банк</v>
          </cell>
          <cell r="G1454" t="str">
            <v>ВН</v>
          </cell>
          <cell r="H1454" t="str">
            <v>1010825</v>
          </cell>
          <cell r="I1454">
            <v>38055</v>
          </cell>
          <cell r="J1454">
            <v>500000</v>
          </cell>
          <cell r="K1454" t="str">
            <v>Рубли РФ</v>
          </cell>
          <cell r="L1454" t="str">
            <v>по предъявлении</v>
          </cell>
          <cell r="M1454">
            <v>38055</v>
          </cell>
          <cell r="N1454">
            <v>0</v>
          </cell>
          <cell r="P1454">
            <v>500000</v>
          </cell>
          <cell r="Q1454">
            <v>1</v>
          </cell>
          <cell r="R1454">
            <v>500000</v>
          </cell>
          <cell r="S1454">
            <v>38055</v>
          </cell>
          <cell r="T1454" t="str">
            <v>09/03-сбер</v>
          </cell>
          <cell r="U1454" t="str">
            <v>Сбербанк РФ</v>
          </cell>
          <cell r="V1454">
            <v>1.0008140000000001</v>
          </cell>
          <cell r="W1454">
            <v>500406.94</v>
          </cell>
          <cell r="X1454">
            <v>38055</v>
          </cell>
          <cell r="Y1454" t="str">
            <v>09/03-01</v>
          </cell>
          <cell r="Z1454" t="str">
            <v>ООО "ФХС Поиск"</v>
          </cell>
          <cell r="AA1454">
            <v>406.94000000000233</v>
          </cell>
          <cell r="AB1454">
            <v>0</v>
          </cell>
          <cell r="AC1454">
            <v>0.29706620000000172</v>
          </cell>
          <cell r="AD1454" t="str">
            <v>продан</v>
          </cell>
          <cell r="AF1454" t="str">
            <v/>
          </cell>
          <cell r="AG1454" t="str">
            <v/>
          </cell>
          <cell r="AI1454" t="str">
            <v/>
          </cell>
        </row>
        <row r="1455">
          <cell r="A1455">
            <v>1451</v>
          </cell>
          <cell r="B1455" t="str">
            <v>диск</v>
          </cell>
          <cell r="C1455" t="str">
            <v>51401</v>
          </cell>
          <cell r="D1455" t="str">
            <v>51401`810`2`0400`0000002</v>
          </cell>
          <cell r="E1455" t="str">
            <v>Сбербанк РФ</v>
          </cell>
          <cell r="F1455" t="str">
            <v>банк</v>
          </cell>
          <cell r="G1455" t="str">
            <v>ВН</v>
          </cell>
          <cell r="H1455" t="str">
            <v>1010826</v>
          </cell>
          <cell r="I1455">
            <v>38055</v>
          </cell>
          <cell r="J1455">
            <v>500000</v>
          </cell>
          <cell r="K1455" t="str">
            <v>Рубли РФ</v>
          </cell>
          <cell r="L1455" t="str">
            <v>по предъявлении</v>
          </cell>
          <cell r="M1455">
            <v>38055</v>
          </cell>
          <cell r="N1455">
            <v>0</v>
          </cell>
          <cell r="P1455">
            <v>500000</v>
          </cell>
          <cell r="Q1455">
            <v>1</v>
          </cell>
          <cell r="R1455">
            <v>500000</v>
          </cell>
          <cell r="S1455">
            <v>38055</v>
          </cell>
          <cell r="T1455" t="str">
            <v>09/03-сбер</v>
          </cell>
          <cell r="U1455" t="str">
            <v>Сбербанк РФ</v>
          </cell>
          <cell r="V1455">
            <v>1.0008140000000001</v>
          </cell>
          <cell r="W1455">
            <v>500406.94</v>
          </cell>
          <cell r="X1455">
            <v>38055</v>
          </cell>
          <cell r="Y1455" t="str">
            <v>09/03-01</v>
          </cell>
          <cell r="Z1455" t="str">
            <v>ООО "ФХС Поиск"</v>
          </cell>
          <cell r="AA1455">
            <v>406.94000000000233</v>
          </cell>
          <cell r="AB1455">
            <v>0</v>
          </cell>
          <cell r="AC1455">
            <v>0.29706620000000172</v>
          </cell>
          <cell r="AD1455" t="str">
            <v>продан</v>
          </cell>
          <cell r="AF1455" t="str">
            <v/>
          </cell>
          <cell r="AG1455" t="str">
            <v/>
          </cell>
          <cell r="AI1455" t="str">
            <v/>
          </cell>
        </row>
        <row r="1456">
          <cell r="A1456">
            <v>1452</v>
          </cell>
          <cell r="B1456" t="str">
            <v>диск</v>
          </cell>
          <cell r="C1456" t="str">
            <v>51401</v>
          </cell>
          <cell r="D1456" t="str">
            <v>51401`810`2`0400`0000002</v>
          </cell>
          <cell r="E1456" t="str">
            <v>Сбербанк РФ</v>
          </cell>
          <cell r="F1456" t="str">
            <v>банк</v>
          </cell>
          <cell r="G1456" t="str">
            <v>ВН</v>
          </cell>
          <cell r="H1456" t="str">
            <v>1010827</v>
          </cell>
          <cell r="I1456">
            <v>38055</v>
          </cell>
          <cell r="J1456">
            <v>500000</v>
          </cell>
          <cell r="K1456" t="str">
            <v>Рубли РФ</v>
          </cell>
          <cell r="L1456" t="str">
            <v>по предъявлении</v>
          </cell>
          <cell r="M1456">
            <v>38055</v>
          </cell>
          <cell r="N1456">
            <v>0</v>
          </cell>
          <cell r="P1456">
            <v>500000</v>
          </cell>
          <cell r="Q1456">
            <v>1</v>
          </cell>
          <cell r="R1456">
            <v>500000</v>
          </cell>
          <cell r="S1456">
            <v>38055</v>
          </cell>
          <cell r="T1456" t="str">
            <v>09/03-сбер</v>
          </cell>
          <cell r="U1456" t="str">
            <v>Сбербанк РФ</v>
          </cell>
          <cell r="V1456">
            <v>1.0008140000000001</v>
          </cell>
          <cell r="W1456">
            <v>500406.94</v>
          </cell>
          <cell r="X1456">
            <v>38055</v>
          </cell>
          <cell r="Y1456" t="str">
            <v>09/03-01</v>
          </cell>
          <cell r="Z1456" t="str">
            <v>ООО "ФХС Поиск"</v>
          </cell>
          <cell r="AA1456">
            <v>406.94000000000233</v>
          </cell>
          <cell r="AB1456">
            <v>0</v>
          </cell>
          <cell r="AC1456">
            <v>0.29706620000000172</v>
          </cell>
          <cell r="AD1456" t="str">
            <v>продан</v>
          </cell>
          <cell r="AF1456" t="str">
            <v/>
          </cell>
          <cell r="AG1456" t="str">
            <v/>
          </cell>
          <cell r="AI1456" t="str">
            <v/>
          </cell>
        </row>
        <row r="1457">
          <cell r="A1457">
            <v>1453</v>
          </cell>
          <cell r="B1457" t="str">
            <v>диск</v>
          </cell>
          <cell r="C1457" t="str">
            <v>51401</v>
          </cell>
          <cell r="D1457" t="str">
            <v>51401`810`2`0400`0000002</v>
          </cell>
          <cell r="E1457" t="str">
            <v>Сбербанк РФ</v>
          </cell>
          <cell r="F1457" t="str">
            <v>банк</v>
          </cell>
          <cell r="G1457" t="str">
            <v>ВН</v>
          </cell>
          <cell r="H1457" t="str">
            <v>1010828</v>
          </cell>
          <cell r="I1457">
            <v>38055</v>
          </cell>
          <cell r="J1457">
            <v>500000</v>
          </cell>
          <cell r="K1457" t="str">
            <v>Рубли РФ</v>
          </cell>
          <cell r="L1457" t="str">
            <v>по предъявлении</v>
          </cell>
          <cell r="M1457">
            <v>38055</v>
          </cell>
          <cell r="N1457">
            <v>0</v>
          </cell>
          <cell r="P1457">
            <v>500000</v>
          </cell>
          <cell r="Q1457">
            <v>1</v>
          </cell>
          <cell r="R1457">
            <v>500000</v>
          </cell>
          <cell r="S1457">
            <v>38055</v>
          </cell>
          <cell r="T1457" t="str">
            <v>09/03-сбер</v>
          </cell>
          <cell r="U1457" t="str">
            <v>Сбербанк РФ</v>
          </cell>
          <cell r="V1457">
            <v>1.0008140000000001</v>
          </cell>
          <cell r="W1457">
            <v>500406.94</v>
          </cell>
          <cell r="X1457">
            <v>38055</v>
          </cell>
          <cell r="Y1457" t="str">
            <v>09/03-01</v>
          </cell>
          <cell r="Z1457" t="str">
            <v>ООО "ФХС Поиск"</v>
          </cell>
          <cell r="AA1457">
            <v>406.94000000000233</v>
          </cell>
          <cell r="AB1457">
            <v>0</v>
          </cell>
          <cell r="AC1457">
            <v>0.29706620000000172</v>
          </cell>
          <cell r="AD1457" t="str">
            <v>продан</v>
          </cell>
          <cell r="AF1457" t="str">
            <v/>
          </cell>
          <cell r="AG1457" t="str">
            <v/>
          </cell>
          <cell r="AI1457" t="str">
            <v/>
          </cell>
        </row>
        <row r="1458">
          <cell r="A1458">
            <v>1454</v>
          </cell>
          <cell r="B1458" t="str">
            <v>диск</v>
          </cell>
          <cell r="C1458" t="str">
            <v>51401</v>
          </cell>
          <cell r="D1458" t="str">
            <v>51401`810`2`0400`0000002</v>
          </cell>
          <cell r="E1458" t="str">
            <v>Сбербанк РФ</v>
          </cell>
          <cell r="F1458" t="str">
            <v>банк</v>
          </cell>
          <cell r="G1458" t="str">
            <v>ВН</v>
          </cell>
          <cell r="H1458" t="str">
            <v>1010829</v>
          </cell>
          <cell r="I1458">
            <v>38055</v>
          </cell>
          <cell r="J1458">
            <v>500000</v>
          </cell>
          <cell r="K1458" t="str">
            <v>Рубли РФ</v>
          </cell>
          <cell r="L1458" t="str">
            <v>по предъявлении</v>
          </cell>
          <cell r="M1458">
            <v>38055</v>
          </cell>
          <cell r="N1458">
            <v>0</v>
          </cell>
          <cell r="P1458">
            <v>500000</v>
          </cell>
          <cell r="Q1458">
            <v>1</v>
          </cell>
          <cell r="R1458">
            <v>500000</v>
          </cell>
          <cell r="S1458">
            <v>38055</v>
          </cell>
          <cell r="T1458" t="str">
            <v>09/03-сбер</v>
          </cell>
          <cell r="U1458" t="str">
            <v>Сбербанк РФ</v>
          </cell>
          <cell r="V1458">
            <v>1.0008140000000001</v>
          </cell>
          <cell r="W1458">
            <v>500406.94</v>
          </cell>
          <cell r="X1458">
            <v>38055</v>
          </cell>
          <cell r="Y1458" t="str">
            <v>09/03-01</v>
          </cell>
          <cell r="Z1458" t="str">
            <v>ООО "ФХС Поиск"</v>
          </cell>
          <cell r="AA1458">
            <v>406.94000000000233</v>
          </cell>
          <cell r="AB1458">
            <v>0</v>
          </cell>
          <cell r="AC1458">
            <v>0.29706620000000172</v>
          </cell>
          <cell r="AD1458" t="str">
            <v>продан</v>
          </cell>
          <cell r="AF1458" t="str">
            <v/>
          </cell>
          <cell r="AG1458" t="str">
            <v/>
          </cell>
          <cell r="AI1458" t="str">
            <v/>
          </cell>
        </row>
        <row r="1459">
          <cell r="A1459">
            <v>1455</v>
          </cell>
          <cell r="B1459" t="str">
            <v>диск</v>
          </cell>
          <cell r="C1459" t="str">
            <v>51401</v>
          </cell>
          <cell r="D1459" t="str">
            <v>51401`810`2`0400`0000002</v>
          </cell>
          <cell r="E1459" t="str">
            <v>Сбербанк РФ</v>
          </cell>
          <cell r="F1459" t="str">
            <v>банк</v>
          </cell>
          <cell r="G1459" t="str">
            <v>ВН</v>
          </cell>
          <cell r="H1459" t="str">
            <v>1010830</v>
          </cell>
          <cell r="I1459">
            <v>38055</v>
          </cell>
          <cell r="J1459">
            <v>500000</v>
          </cell>
          <cell r="K1459" t="str">
            <v>Рубли РФ</v>
          </cell>
          <cell r="L1459" t="str">
            <v>по предъявлении</v>
          </cell>
          <cell r="M1459">
            <v>38055</v>
          </cell>
          <cell r="N1459">
            <v>0</v>
          </cell>
          <cell r="P1459">
            <v>500000</v>
          </cell>
          <cell r="Q1459">
            <v>1</v>
          </cell>
          <cell r="R1459">
            <v>500000</v>
          </cell>
          <cell r="S1459">
            <v>38055</v>
          </cell>
          <cell r="T1459" t="str">
            <v>09/03-сбер</v>
          </cell>
          <cell r="U1459" t="str">
            <v>Сбербанк РФ</v>
          </cell>
          <cell r="V1459">
            <v>1.0008140000000001</v>
          </cell>
          <cell r="W1459">
            <v>500406.94</v>
          </cell>
          <cell r="X1459">
            <v>38055</v>
          </cell>
          <cell r="Y1459" t="str">
            <v>09/03-01</v>
          </cell>
          <cell r="Z1459" t="str">
            <v>ООО "ФХС Поиск"</v>
          </cell>
          <cell r="AA1459">
            <v>406.94000000000233</v>
          </cell>
          <cell r="AB1459">
            <v>0</v>
          </cell>
          <cell r="AC1459">
            <v>0.29706620000000172</v>
          </cell>
          <cell r="AD1459" t="str">
            <v>продан</v>
          </cell>
          <cell r="AF1459" t="str">
            <v/>
          </cell>
          <cell r="AG1459" t="str">
            <v/>
          </cell>
          <cell r="AI1459" t="str">
            <v/>
          </cell>
        </row>
        <row r="1460">
          <cell r="A1460">
            <v>1456</v>
          </cell>
          <cell r="B1460" t="str">
            <v>диск</v>
          </cell>
          <cell r="C1460" t="str">
            <v>51401</v>
          </cell>
          <cell r="D1460" t="str">
            <v>51401`810`2`0400`0000002</v>
          </cell>
          <cell r="E1460" t="str">
            <v>Сбербанк РФ</v>
          </cell>
          <cell r="F1460" t="str">
            <v>банк</v>
          </cell>
          <cell r="G1460" t="str">
            <v>ВН</v>
          </cell>
          <cell r="H1460" t="str">
            <v>1010831</v>
          </cell>
          <cell r="I1460">
            <v>38055</v>
          </cell>
          <cell r="J1460">
            <v>500000</v>
          </cell>
          <cell r="K1460" t="str">
            <v>Рубли РФ</v>
          </cell>
          <cell r="L1460" t="str">
            <v>по предъявлении</v>
          </cell>
          <cell r="M1460">
            <v>38055</v>
          </cell>
          <cell r="N1460">
            <v>0</v>
          </cell>
          <cell r="P1460">
            <v>500000</v>
          </cell>
          <cell r="Q1460">
            <v>1</v>
          </cell>
          <cell r="R1460">
            <v>500000</v>
          </cell>
          <cell r="S1460">
            <v>38055</v>
          </cell>
          <cell r="T1460" t="str">
            <v>09/03-сбер</v>
          </cell>
          <cell r="U1460" t="str">
            <v>Сбербанк РФ</v>
          </cell>
          <cell r="V1460">
            <v>1.0008140000000001</v>
          </cell>
          <cell r="W1460">
            <v>500406.94</v>
          </cell>
          <cell r="X1460">
            <v>38055</v>
          </cell>
          <cell r="Y1460" t="str">
            <v>09/03-01</v>
          </cell>
          <cell r="Z1460" t="str">
            <v>ООО "ФХС Поиск"</v>
          </cell>
          <cell r="AA1460">
            <v>406.94000000000233</v>
          </cell>
          <cell r="AB1460">
            <v>0</v>
          </cell>
          <cell r="AC1460">
            <v>0.29706620000000172</v>
          </cell>
          <cell r="AD1460" t="str">
            <v>продан</v>
          </cell>
          <cell r="AF1460" t="str">
            <v/>
          </cell>
          <cell r="AG1460" t="str">
            <v/>
          </cell>
          <cell r="AI1460" t="str">
            <v/>
          </cell>
        </row>
        <row r="1461">
          <cell r="A1461">
            <v>1457</v>
          </cell>
          <cell r="B1461" t="str">
            <v>диск</v>
          </cell>
          <cell r="C1461" t="str">
            <v>51401</v>
          </cell>
          <cell r="D1461" t="str">
            <v>51401`810`2`0400`0000002</v>
          </cell>
          <cell r="E1461" t="str">
            <v>Сбербанк РФ</v>
          </cell>
          <cell r="F1461" t="str">
            <v>банк</v>
          </cell>
          <cell r="G1461" t="str">
            <v>ВН</v>
          </cell>
          <cell r="H1461" t="str">
            <v>1010832</v>
          </cell>
          <cell r="I1461">
            <v>38055</v>
          </cell>
          <cell r="J1461">
            <v>500000</v>
          </cell>
          <cell r="K1461" t="str">
            <v>Рубли РФ</v>
          </cell>
          <cell r="L1461" t="str">
            <v>по предъявлении</v>
          </cell>
          <cell r="M1461">
            <v>38055</v>
          </cell>
          <cell r="N1461">
            <v>0</v>
          </cell>
          <cell r="P1461">
            <v>500000</v>
          </cell>
          <cell r="Q1461">
            <v>1</v>
          </cell>
          <cell r="R1461">
            <v>500000</v>
          </cell>
          <cell r="S1461">
            <v>38055</v>
          </cell>
          <cell r="T1461" t="str">
            <v>09/03-сбер</v>
          </cell>
          <cell r="U1461" t="str">
            <v>Сбербанк РФ</v>
          </cell>
          <cell r="V1461">
            <v>1.0008140000000001</v>
          </cell>
          <cell r="W1461">
            <v>500406.94</v>
          </cell>
          <cell r="X1461">
            <v>38055</v>
          </cell>
          <cell r="Y1461" t="str">
            <v>09/03-01</v>
          </cell>
          <cell r="Z1461" t="str">
            <v>ООО "ФХС Поиск"</v>
          </cell>
          <cell r="AA1461">
            <v>406.94000000000233</v>
          </cell>
          <cell r="AB1461">
            <v>0</v>
          </cell>
          <cell r="AC1461">
            <v>0.29706620000000172</v>
          </cell>
          <cell r="AD1461" t="str">
            <v>продан</v>
          </cell>
          <cell r="AF1461" t="str">
            <v/>
          </cell>
          <cell r="AG1461" t="str">
            <v/>
          </cell>
          <cell r="AI1461" t="str">
            <v/>
          </cell>
        </row>
        <row r="1462">
          <cell r="A1462">
            <v>1458</v>
          </cell>
          <cell r="B1462" t="str">
            <v>диск</v>
          </cell>
          <cell r="C1462" t="str">
            <v>51401</v>
          </cell>
          <cell r="D1462" t="str">
            <v>51401`810`2`0400`0000002</v>
          </cell>
          <cell r="E1462" t="str">
            <v>Сбербанк РФ</v>
          </cell>
          <cell r="F1462" t="str">
            <v>банк</v>
          </cell>
          <cell r="G1462" t="str">
            <v>ВН</v>
          </cell>
          <cell r="H1462" t="str">
            <v>1010833</v>
          </cell>
          <cell r="I1462">
            <v>38055</v>
          </cell>
          <cell r="J1462">
            <v>500000</v>
          </cell>
          <cell r="K1462" t="str">
            <v>Рубли РФ</v>
          </cell>
          <cell r="L1462" t="str">
            <v>по предъявлении</v>
          </cell>
          <cell r="M1462">
            <v>38055</v>
          </cell>
          <cell r="N1462">
            <v>0</v>
          </cell>
          <cell r="P1462">
            <v>500000</v>
          </cell>
          <cell r="Q1462">
            <v>1</v>
          </cell>
          <cell r="R1462">
            <v>500000</v>
          </cell>
          <cell r="S1462">
            <v>38055</v>
          </cell>
          <cell r="T1462" t="str">
            <v>09/03-сбер</v>
          </cell>
          <cell r="U1462" t="str">
            <v>Сбербанк РФ</v>
          </cell>
          <cell r="V1462">
            <v>1.0008140000000001</v>
          </cell>
          <cell r="W1462">
            <v>500406.94</v>
          </cell>
          <cell r="X1462">
            <v>38055</v>
          </cell>
          <cell r="Y1462" t="str">
            <v>09/03-01</v>
          </cell>
          <cell r="Z1462" t="str">
            <v>ООО "ФХС Поиск"</v>
          </cell>
          <cell r="AA1462">
            <v>406.94000000000233</v>
          </cell>
          <cell r="AB1462">
            <v>0</v>
          </cell>
          <cell r="AC1462">
            <v>0.29706620000000172</v>
          </cell>
          <cell r="AD1462" t="str">
            <v>продан</v>
          </cell>
          <cell r="AF1462" t="str">
            <v/>
          </cell>
          <cell r="AG1462" t="str">
            <v/>
          </cell>
          <cell r="AI1462" t="str">
            <v/>
          </cell>
        </row>
        <row r="1463">
          <cell r="A1463">
            <v>1459</v>
          </cell>
          <cell r="B1463" t="str">
            <v>диск</v>
          </cell>
          <cell r="C1463" t="str">
            <v>51401</v>
          </cell>
          <cell r="D1463" t="str">
            <v>51401`810`2`0400`0000002</v>
          </cell>
          <cell r="E1463" t="str">
            <v>Сбербанк РФ</v>
          </cell>
          <cell r="F1463" t="str">
            <v>банк</v>
          </cell>
          <cell r="G1463" t="str">
            <v>ВН</v>
          </cell>
          <cell r="H1463" t="str">
            <v>1010834</v>
          </cell>
          <cell r="I1463">
            <v>38055</v>
          </cell>
          <cell r="J1463">
            <v>500000</v>
          </cell>
          <cell r="K1463" t="str">
            <v>Рубли РФ</v>
          </cell>
          <cell r="L1463" t="str">
            <v>по предъявлении</v>
          </cell>
          <cell r="M1463">
            <v>38055</v>
          </cell>
          <cell r="N1463">
            <v>0</v>
          </cell>
          <cell r="P1463">
            <v>500000</v>
          </cell>
          <cell r="Q1463">
            <v>1</v>
          </cell>
          <cell r="R1463">
            <v>500000</v>
          </cell>
          <cell r="S1463">
            <v>38055</v>
          </cell>
          <cell r="T1463" t="str">
            <v>09/03-сбер</v>
          </cell>
          <cell r="U1463" t="str">
            <v>Сбербанк РФ</v>
          </cell>
          <cell r="V1463">
            <v>1.0008140000000001</v>
          </cell>
          <cell r="W1463">
            <v>500406.94</v>
          </cell>
          <cell r="X1463">
            <v>38055</v>
          </cell>
          <cell r="Y1463" t="str">
            <v>09/03-01</v>
          </cell>
          <cell r="Z1463" t="str">
            <v>ООО "ФХС Поиск"</v>
          </cell>
          <cell r="AA1463">
            <v>406.94000000000233</v>
          </cell>
          <cell r="AB1463">
            <v>0</v>
          </cell>
          <cell r="AC1463">
            <v>0.29706620000000172</v>
          </cell>
          <cell r="AD1463" t="str">
            <v>продан</v>
          </cell>
          <cell r="AF1463" t="str">
            <v/>
          </cell>
          <cell r="AG1463" t="str">
            <v/>
          </cell>
          <cell r="AI1463" t="str">
            <v/>
          </cell>
        </row>
        <row r="1464">
          <cell r="A1464">
            <v>1460</v>
          </cell>
          <cell r="B1464" t="str">
            <v>диск</v>
          </cell>
          <cell r="C1464" t="str">
            <v>51401</v>
          </cell>
          <cell r="D1464" t="str">
            <v>51401`810`2`0400`0000002</v>
          </cell>
          <cell r="E1464" t="str">
            <v>Сбербанк РФ</v>
          </cell>
          <cell r="F1464" t="str">
            <v>банк</v>
          </cell>
          <cell r="G1464" t="str">
            <v>ВН</v>
          </cell>
          <cell r="H1464" t="str">
            <v>1010835</v>
          </cell>
          <cell r="I1464">
            <v>38055</v>
          </cell>
          <cell r="J1464">
            <v>500000</v>
          </cell>
          <cell r="K1464" t="str">
            <v>Рубли РФ</v>
          </cell>
          <cell r="L1464" t="str">
            <v>по предъявлении</v>
          </cell>
          <cell r="M1464">
            <v>38055</v>
          </cell>
          <cell r="N1464">
            <v>0</v>
          </cell>
          <cell r="P1464">
            <v>500000</v>
          </cell>
          <cell r="Q1464">
            <v>1</v>
          </cell>
          <cell r="R1464">
            <v>500000</v>
          </cell>
          <cell r="S1464">
            <v>38055</v>
          </cell>
          <cell r="T1464" t="str">
            <v>09/03-сбер</v>
          </cell>
          <cell r="U1464" t="str">
            <v>Сбербанк РФ</v>
          </cell>
          <cell r="V1464">
            <v>1.0008140000000001</v>
          </cell>
          <cell r="W1464">
            <v>500406.94</v>
          </cell>
          <cell r="X1464">
            <v>38055</v>
          </cell>
          <cell r="Y1464" t="str">
            <v>09/03-01</v>
          </cell>
          <cell r="Z1464" t="str">
            <v>ООО "ФХС Поиск"</v>
          </cell>
          <cell r="AA1464">
            <v>406.94000000000233</v>
          </cell>
          <cell r="AB1464">
            <v>0</v>
          </cell>
          <cell r="AC1464">
            <v>0.29706620000000172</v>
          </cell>
          <cell r="AD1464" t="str">
            <v>продан</v>
          </cell>
          <cell r="AF1464" t="str">
            <v/>
          </cell>
          <cell r="AG1464" t="str">
            <v/>
          </cell>
          <cell r="AI1464" t="str">
            <v/>
          </cell>
        </row>
        <row r="1465">
          <cell r="A1465">
            <v>1461</v>
          </cell>
          <cell r="B1465" t="str">
            <v>диск</v>
          </cell>
          <cell r="C1465" t="str">
            <v>51401</v>
          </cell>
          <cell r="D1465" t="str">
            <v>51401`810`2`0400`0000002</v>
          </cell>
          <cell r="E1465" t="str">
            <v>Сбербанк РФ</v>
          </cell>
          <cell r="F1465" t="str">
            <v>банк</v>
          </cell>
          <cell r="G1465" t="str">
            <v>ВН</v>
          </cell>
          <cell r="H1465" t="str">
            <v>1010836</v>
          </cell>
          <cell r="I1465">
            <v>38055</v>
          </cell>
          <cell r="J1465">
            <v>581800</v>
          </cell>
          <cell r="K1465" t="str">
            <v>Рубли РФ</v>
          </cell>
          <cell r="L1465" t="str">
            <v>по предъявлении</v>
          </cell>
          <cell r="M1465">
            <v>38055</v>
          </cell>
          <cell r="N1465">
            <v>0</v>
          </cell>
          <cell r="P1465">
            <v>581800</v>
          </cell>
          <cell r="Q1465">
            <v>1</v>
          </cell>
          <cell r="R1465">
            <v>581800</v>
          </cell>
          <cell r="S1465">
            <v>38055</v>
          </cell>
          <cell r="T1465" t="str">
            <v>09/03-сбер</v>
          </cell>
          <cell r="U1465" t="str">
            <v>Сбербанк РФ</v>
          </cell>
          <cell r="V1465">
            <v>1.0008140000000001</v>
          </cell>
          <cell r="W1465">
            <v>582273.43999999994</v>
          </cell>
          <cell r="X1465">
            <v>38055</v>
          </cell>
          <cell r="Y1465" t="str">
            <v>09/03-01</v>
          </cell>
          <cell r="Z1465" t="str">
            <v>ООО "ФХС Поиск"</v>
          </cell>
          <cell r="AA1465">
            <v>473.43999999994412</v>
          </cell>
          <cell r="AB1465">
            <v>0</v>
          </cell>
          <cell r="AC1465">
            <v>0.29701890684080373</v>
          </cell>
          <cell r="AD1465" t="str">
            <v>продан</v>
          </cell>
          <cell r="AF1465" t="str">
            <v/>
          </cell>
          <cell r="AG1465" t="str">
            <v/>
          </cell>
          <cell r="AI1465" t="str">
            <v/>
          </cell>
        </row>
        <row r="1466">
          <cell r="A1466">
            <v>1462</v>
          </cell>
          <cell r="B1466" t="str">
            <v>диск</v>
          </cell>
          <cell r="C1466" t="str">
            <v>51401</v>
          </cell>
          <cell r="D1466" t="str">
            <v>51401`810`2`0400`0000002</v>
          </cell>
          <cell r="E1466" t="str">
            <v>Сбербанк РФ</v>
          </cell>
          <cell r="F1466" t="str">
            <v>банк</v>
          </cell>
          <cell r="G1466" t="str">
            <v>ВН</v>
          </cell>
          <cell r="H1466" t="str">
            <v>1010845</v>
          </cell>
          <cell r="I1466">
            <v>38056</v>
          </cell>
          <cell r="J1466">
            <v>1000000</v>
          </cell>
          <cell r="K1466" t="str">
            <v>Рубли РФ</v>
          </cell>
          <cell r="L1466" t="str">
            <v>по предъявлении</v>
          </cell>
          <cell r="M1466">
            <v>38056</v>
          </cell>
          <cell r="N1466">
            <v>0</v>
          </cell>
          <cell r="P1466">
            <v>1000000</v>
          </cell>
          <cell r="Q1466">
            <v>1</v>
          </cell>
          <cell r="R1466">
            <v>1000000</v>
          </cell>
          <cell r="S1466">
            <v>38056</v>
          </cell>
          <cell r="T1466" t="str">
            <v>10/03-сбер</v>
          </cell>
          <cell r="U1466" t="str">
            <v>Сбербанк РФ</v>
          </cell>
          <cell r="V1466">
            <v>1</v>
          </cell>
          <cell r="W1466">
            <v>1000000</v>
          </cell>
          <cell r="X1466">
            <v>38056</v>
          </cell>
          <cell r="Y1466" t="str">
            <v>10/03-04</v>
          </cell>
          <cell r="Z1466" t="str">
            <v>ООО "Проф-Трейд"</v>
          </cell>
          <cell r="AA1466">
            <v>0</v>
          </cell>
          <cell r="AB1466">
            <v>0</v>
          </cell>
          <cell r="AC1466">
            <v>0</v>
          </cell>
          <cell r="AD1466" t="str">
            <v>продан</v>
          </cell>
          <cell r="AF1466" t="str">
            <v/>
          </cell>
          <cell r="AG1466" t="str">
            <v/>
          </cell>
          <cell r="AI1466" t="str">
            <v/>
          </cell>
        </row>
        <row r="1467">
          <cell r="A1467">
            <v>1463</v>
          </cell>
          <cell r="B1467" t="str">
            <v>диск</v>
          </cell>
          <cell r="C1467" t="str">
            <v>51401</v>
          </cell>
          <cell r="D1467" t="str">
            <v>51401`810`2`0400`0000002</v>
          </cell>
          <cell r="E1467" t="str">
            <v>Сбербанк РФ</v>
          </cell>
          <cell r="F1467" t="str">
            <v>банк</v>
          </cell>
          <cell r="G1467" t="str">
            <v>ВН</v>
          </cell>
          <cell r="H1467" t="str">
            <v>1010846</v>
          </cell>
          <cell r="I1467">
            <v>38056</v>
          </cell>
          <cell r="J1467">
            <v>358280</v>
          </cell>
          <cell r="K1467" t="str">
            <v>Рубли РФ</v>
          </cell>
          <cell r="L1467" t="str">
            <v>по предъявлении</v>
          </cell>
          <cell r="M1467">
            <v>38056</v>
          </cell>
          <cell r="N1467">
            <v>0</v>
          </cell>
          <cell r="P1467">
            <v>358280</v>
          </cell>
          <cell r="Q1467">
            <v>1</v>
          </cell>
          <cell r="R1467">
            <v>358280</v>
          </cell>
          <cell r="S1467">
            <v>38056</v>
          </cell>
          <cell r="T1467" t="str">
            <v>10/03-сбер</v>
          </cell>
          <cell r="U1467" t="str">
            <v>Сбербанк РФ</v>
          </cell>
          <cell r="V1467">
            <v>1</v>
          </cell>
          <cell r="W1467">
            <v>358280</v>
          </cell>
          <cell r="X1467">
            <v>38056</v>
          </cell>
          <cell r="Y1467" t="str">
            <v>10/03-04</v>
          </cell>
          <cell r="Z1467" t="str">
            <v>ООО "Проф-Трейд"</v>
          </cell>
          <cell r="AA1467">
            <v>0</v>
          </cell>
          <cell r="AB1467">
            <v>0</v>
          </cell>
          <cell r="AC1467">
            <v>0</v>
          </cell>
          <cell r="AD1467" t="str">
            <v>продан</v>
          </cell>
          <cell r="AF1467" t="str">
            <v/>
          </cell>
          <cell r="AG1467" t="str">
            <v/>
          </cell>
          <cell r="AI1467" t="str">
            <v/>
          </cell>
        </row>
        <row r="1468">
          <cell r="A1468">
            <v>1464</v>
          </cell>
          <cell r="B1468" t="str">
            <v>диск</v>
          </cell>
          <cell r="C1468" t="str">
            <v>51401</v>
          </cell>
          <cell r="D1468" t="str">
            <v>51401`810`2`0400`0000002</v>
          </cell>
          <cell r="E1468" t="str">
            <v>Сбербанк РФ</v>
          </cell>
          <cell r="F1468" t="str">
            <v>банк</v>
          </cell>
          <cell r="G1468" t="str">
            <v>ВН</v>
          </cell>
          <cell r="H1468" t="str">
            <v>1010847</v>
          </cell>
          <cell r="I1468">
            <v>38056</v>
          </cell>
          <cell r="J1468">
            <v>1000000</v>
          </cell>
          <cell r="K1468" t="str">
            <v>Рубли РФ</v>
          </cell>
          <cell r="L1468" t="str">
            <v>по предъявлении</v>
          </cell>
          <cell r="M1468">
            <v>38056</v>
          </cell>
          <cell r="N1468">
            <v>0</v>
          </cell>
          <cell r="P1468">
            <v>1000000</v>
          </cell>
          <cell r="Q1468">
            <v>1</v>
          </cell>
          <cell r="R1468">
            <v>1000000</v>
          </cell>
          <cell r="S1468">
            <v>38056</v>
          </cell>
          <cell r="T1468" t="str">
            <v>10/03-сбер</v>
          </cell>
          <cell r="U1468" t="str">
            <v>Сбербанк РФ</v>
          </cell>
          <cell r="V1468">
            <v>1</v>
          </cell>
          <cell r="W1468">
            <v>1000000</v>
          </cell>
          <cell r="X1468">
            <v>38056</v>
          </cell>
          <cell r="Y1468" t="str">
            <v>10/03-04</v>
          </cell>
          <cell r="Z1468" t="str">
            <v>ООО "Проф-Трейд"</v>
          </cell>
          <cell r="AA1468">
            <v>0</v>
          </cell>
          <cell r="AB1468">
            <v>0</v>
          </cell>
          <cell r="AC1468">
            <v>0</v>
          </cell>
          <cell r="AD1468" t="str">
            <v>продан</v>
          </cell>
          <cell r="AF1468" t="str">
            <v/>
          </cell>
          <cell r="AG1468" t="str">
            <v/>
          </cell>
          <cell r="AI1468" t="str">
            <v/>
          </cell>
        </row>
        <row r="1469">
          <cell r="A1469">
            <v>1465</v>
          </cell>
          <cell r="B1469" t="str">
            <v>диск</v>
          </cell>
          <cell r="C1469" t="str">
            <v>51401</v>
          </cell>
          <cell r="D1469" t="str">
            <v>51401`810`1`0400`0000005</v>
          </cell>
          <cell r="E1469" t="str">
            <v>ОАО «УралСиб»</v>
          </cell>
          <cell r="F1469" t="str">
            <v>банк</v>
          </cell>
          <cell r="G1469" t="str">
            <v>0082</v>
          </cell>
          <cell r="H1469" t="str">
            <v>0156496</v>
          </cell>
          <cell r="I1469">
            <v>38000</v>
          </cell>
          <cell r="J1469">
            <v>1600000</v>
          </cell>
          <cell r="K1469" t="str">
            <v>Рубли РФ</v>
          </cell>
          <cell r="L1469" t="str">
            <v>по предъявлении</v>
          </cell>
          <cell r="M1469">
            <v>38000</v>
          </cell>
          <cell r="N1469">
            <v>0</v>
          </cell>
          <cell r="P1469">
            <v>1600000</v>
          </cell>
          <cell r="Q1469">
            <v>1</v>
          </cell>
          <cell r="R1469">
            <v>1600000</v>
          </cell>
          <cell r="S1469">
            <v>38056</v>
          </cell>
          <cell r="T1469" t="str">
            <v>10/03-05</v>
          </cell>
          <cell r="U1469" t="str">
            <v>ООО "Проф-Трейд"</v>
          </cell>
          <cell r="V1469">
            <v>1</v>
          </cell>
          <cell r="W1469">
            <v>1600000</v>
          </cell>
          <cell r="X1469">
            <v>38056</v>
          </cell>
          <cell r="Y1469" t="str">
            <v>10/03-пред</v>
          </cell>
          <cell r="Z1469" t="str">
            <v>ОАО «УралСиб»</v>
          </cell>
          <cell r="AA1469">
            <v>0</v>
          </cell>
          <cell r="AB1469">
            <v>0</v>
          </cell>
          <cell r="AC1469">
            <v>0</v>
          </cell>
          <cell r="AD1469" t="str">
            <v>предъявлен</v>
          </cell>
          <cell r="AF1469" t="str">
            <v/>
          </cell>
          <cell r="AG1469" t="str">
            <v/>
          </cell>
          <cell r="AI1469" t="str">
            <v/>
          </cell>
        </row>
        <row r="1470">
          <cell r="A1470">
            <v>1466</v>
          </cell>
          <cell r="B1470" t="str">
            <v>диск</v>
          </cell>
          <cell r="C1470" t="str">
            <v>51405</v>
          </cell>
          <cell r="D1470" t="str">
            <v>51405`810`1`0400`0000000</v>
          </cell>
          <cell r="E1470" t="str">
            <v>АКБ «Башкомснаббанк»</v>
          </cell>
          <cell r="F1470" t="str">
            <v>банк</v>
          </cell>
          <cell r="G1470" t="str">
            <v>2001</v>
          </cell>
          <cell r="H1470" t="str">
            <v>000888</v>
          </cell>
          <cell r="I1470">
            <v>38057</v>
          </cell>
          <cell r="J1470">
            <v>3121021</v>
          </cell>
          <cell r="K1470" t="str">
            <v>Рубли РФ</v>
          </cell>
          <cell r="L1470" t="str">
            <v>по предъявлении, но не ранее 08.09.2004г</v>
          </cell>
          <cell r="M1470">
            <v>38238</v>
          </cell>
          <cell r="N1470">
            <v>0.10980593265888469</v>
          </cell>
          <cell r="P1470">
            <v>2959852</v>
          </cell>
          <cell r="Q1470">
            <v>0.94836016803475531</v>
          </cell>
          <cell r="R1470">
            <v>2959852</v>
          </cell>
          <cell r="S1470">
            <v>38057</v>
          </cell>
          <cell r="T1470" t="str">
            <v>04/372</v>
          </cell>
          <cell r="U1470" t="str">
            <v>ОАО АКБ «Башкомснаббанк»</v>
          </cell>
          <cell r="V1470">
            <v>0.94840800000000003</v>
          </cell>
          <cell r="W1470">
            <v>2960000</v>
          </cell>
          <cell r="X1470">
            <v>38057</v>
          </cell>
          <cell r="Y1470" t="str">
            <v>04/372- В</v>
          </cell>
          <cell r="Z1470" t="str">
            <v>ООО "Цефал-ИФК"</v>
          </cell>
          <cell r="AA1470">
            <v>148</v>
          </cell>
          <cell r="AB1470">
            <v>0.11010677083055288</v>
          </cell>
          <cell r="AC1470">
            <v>1.8250912545627281E-2</v>
          </cell>
          <cell r="AD1470" t="str">
            <v>продан</v>
          </cell>
          <cell r="AF1470" t="str">
            <v/>
          </cell>
          <cell r="AG1470" t="str">
            <v/>
          </cell>
          <cell r="AI1470" t="str">
            <v/>
          </cell>
        </row>
        <row r="1471">
          <cell r="A1471">
            <v>1467</v>
          </cell>
          <cell r="B1471" t="str">
            <v>диск</v>
          </cell>
          <cell r="C1471" t="str">
            <v>51401</v>
          </cell>
          <cell r="D1471" t="str">
            <v>51401`810`2`0400`0000002</v>
          </cell>
          <cell r="E1471" t="str">
            <v>Сбербанк РФ</v>
          </cell>
          <cell r="F1471" t="str">
            <v>банк</v>
          </cell>
          <cell r="G1471" t="str">
            <v>ВН</v>
          </cell>
          <cell r="H1471" t="str">
            <v>1010857</v>
          </cell>
          <cell r="I1471">
            <v>38057</v>
          </cell>
          <cell r="J1471">
            <v>1100000</v>
          </cell>
          <cell r="K1471" t="str">
            <v>Рубли РФ</v>
          </cell>
          <cell r="L1471" t="str">
            <v>по предъявлении</v>
          </cell>
          <cell r="M1471">
            <v>38057</v>
          </cell>
          <cell r="N1471">
            <v>0</v>
          </cell>
          <cell r="P1471">
            <v>1100000</v>
          </cell>
          <cell r="Q1471">
            <v>1</v>
          </cell>
          <cell r="R1471">
            <v>1100000</v>
          </cell>
          <cell r="S1471">
            <v>38057</v>
          </cell>
          <cell r="T1471" t="str">
            <v>11/03-сбер</v>
          </cell>
          <cell r="U1471" t="str">
            <v>Сбербанк РФ</v>
          </cell>
          <cell r="V1471">
            <v>1</v>
          </cell>
          <cell r="W1471">
            <v>1100000</v>
          </cell>
          <cell r="X1471">
            <v>38057</v>
          </cell>
          <cell r="Y1471" t="str">
            <v>11/03-06</v>
          </cell>
          <cell r="Z1471" t="str">
            <v>ООО "Проф-Трейд"</v>
          </cell>
          <cell r="AA1471">
            <v>0</v>
          </cell>
          <cell r="AB1471">
            <v>0</v>
          </cell>
          <cell r="AC1471">
            <v>0</v>
          </cell>
          <cell r="AD1471" t="str">
            <v>продан</v>
          </cell>
          <cell r="AF1471" t="str">
            <v/>
          </cell>
          <cell r="AG1471" t="str">
            <v/>
          </cell>
          <cell r="AI1471" t="str">
            <v/>
          </cell>
        </row>
        <row r="1472">
          <cell r="A1472">
            <v>1468</v>
          </cell>
          <cell r="B1472" t="str">
            <v>диск</v>
          </cell>
          <cell r="C1472" t="str">
            <v>51401</v>
          </cell>
          <cell r="D1472" t="str">
            <v>51401`810`2`0400`0000002</v>
          </cell>
          <cell r="E1472" t="str">
            <v>Сбербанк РФ</v>
          </cell>
          <cell r="F1472" t="str">
            <v>банк</v>
          </cell>
          <cell r="G1472" t="str">
            <v>ВН</v>
          </cell>
          <cell r="H1472" t="str">
            <v>1010858</v>
          </cell>
          <cell r="I1472">
            <v>38057</v>
          </cell>
          <cell r="J1472">
            <v>1145700</v>
          </cell>
          <cell r="K1472" t="str">
            <v>Рубли РФ</v>
          </cell>
          <cell r="L1472" t="str">
            <v>по предъявлении</v>
          </cell>
          <cell r="M1472">
            <v>38057</v>
          </cell>
          <cell r="N1472">
            <v>0</v>
          </cell>
          <cell r="P1472">
            <v>1145700</v>
          </cell>
          <cell r="Q1472">
            <v>1</v>
          </cell>
          <cell r="R1472">
            <v>1145700</v>
          </cell>
          <cell r="S1472">
            <v>38057</v>
          </cell>
          <cell r="T1472" t="str">
            <v>11/03-сбер</v>
          </cell>
          <cell r="U1472" t="str">
            <v>Сбербанк РФ</v>
          </cell>
          <cell r="V1472">
            <v>1</v>
          </cell>
          <cell r="W1472">
            <v>1145700</v>
          </cell>
          <cell r="X1472">
            <v>38057</v>
          </cell>
          <cell r="Y1472" t="str">
            <v>11/03-06</v>
          </cell>
          <cell r="Z1472" t="str">
            <v>ООО "Проф-Трейд"</v>
          </cell>
          <cell r="AA1472">
            <v>0</v>
          </cell>
          <cell r="AB1472">
            <v>0</v>
          </cell>
          <cell r="AC1472">
            <v>0</v>
          </cell>
          <cell r="AD1472" t="str">
            <v>продан</v>
          </cell>
          <cell r="AF1472" t="str">
            <v/>
          </cell>
          <cell r="AG1472" t="str">
            <v/>
          </cell>
          <cell r="AI1472" t="str">
            <v/>
          </cell>
        </row>
        <row r="1473">
          <cell r="A1473">
            <v>1469</v>
          </cell>
          <cell r="B1473" t="str">
            <v>диск</v>
          </cell>
          <cell r="C1473" t="str">
            <v>51401</v>
          </cell>
          <cell r="D1473" t="str">
            <v>51401`810`2`0400`0000002</v>
          </cell>
          <cell r="E1473" t="str">
            <v>Сбербанк РФ</v>
          </cell>
          <cell r="F1473" t="str">
            <v>банк</v>
          </cell>
          <cell r="G1473" t="str">
            <v>ВН</v>
          </cell>
          <cell r="H1473" t="str">
            <v>1055691</v>
          </cell>
          <cell r="I1473">
            <v>38055</v>
          </cell>
          <cell r="J1473">
            <v>100000</v>
          </cell>
          <cell r="K1473" t="str">
            <v>Рубли РФ</v>
          </cell>
          <cell r="L1473" t="str">
            <v>по предъявлении</v>
          </cell>
          <cell r="M1473">
            <v>38055</v>
          </cell>
          <cell r="N1473">
            <v>0</v>
          </cell>
          <cell r="P1473">
            <v>100000</v>
          </cell>
          <cell r="Q1473">
            <v>1</v>
          </cell>
          <cell r="R1473">
            <v>100000</v>
          </cell>
          <cell r="S1473">
            <v>38057</v>
          </cell>
          <cell r="T1473" t="str">
            <v>11/03-07</v>
          </cell>
          <cell r="U1473" t="str">
            <v>ООО "Проф-Трейд"</v>
          </cell>
          <cell r="V1473">
            <v>1</v>
          </cell>
          <cell r="W1473">
            <v>100000</v>
          </cell>
          <cell r="X1473">
            <v>38058</v>
          </cell>
          <cell r="Y1473" t="str">
            <v>12/03-сбер</v>
          </cell>
          <cell r="Z1473" t="str">
            <v>Сбербанк РФ</v>
          </cell>
          <cell r="AA1473">
            <v>0</v>
          </cell>
          <cell r="AB1473">
            <v>0</v>
          </cell>
          <cell r="AC1473">
            <v>0</v>
          </cell>
          <cell r="AD1473" t="str">
            <v>предъявлен</v>
          </cell>
          <cell r="AF1473" t="str">
            <v/>
          </cell>
          <cell r="AG1473" t="str">
            <v/>
          </cell>
          <cell r="AI1473" t="str">
            <v/>
          </cell>
        </row>
        <row r="1474">
          <cell r="A1474">
            <v>1470</v>
          </cell>
          <cell r="B1474" t="str">
            <v>диск</v>
          </cell>
          <cell r="C1474" t="str">
            <v>51401</v>
          </cell>
          <cell r="D1474" t="str">
            <v>51401`810`1`0400`0000005</v>
          </cell>
          <cell r="E1474" t="str">
            <v>ОАО «УралСиб»</v>
          </cell>
          <cell r="F1474" t="str">
            <v>банк</v>
          </cell>
          <cell r="G1474" t="str">
            <v>4201</v>
          </cell>
          <cell r="H1474" t="str">
            <v>0160628</v>
          </cell>
          <cell r="I1474">
            <v>38022</v>
          </cell>
          <cell r="J1474">
            <v>38000</v>
          </cell>
          <cell r="K1474" t="str">
            <v>Рубли РФ</v>
          </cell>
          <cell r="L1474" t="str">
            <v>по предъявлении</v>
          </cell>
          <cell r="M1474">
            <v>38022</v>
          </cell>
          <cell r="N1474">
            <v>0</v>
          </cell>
          <cell r="P1474">
            <v>38000</v>
          </cell>
          <cell r="Q1474">
            <v>1</v>
          </cell>
          <cell r="R1474">
            <v>38000</v>
          </cell>
          <cell r="S1474">
            <v>38057</v>
          </cell>
          <cell r="T1474" t="str">
            <v>11/03-07</v>
          </cell>
          <cell r="U1474" t="str">
            <v>ООО "Проф-Трейд"</v>
          </cell>
          <cell r="V1474">
            <v>1</v>
          </cell>
          <cell r="W1474">
            <v>38000</v>
          </cell>
          <cell r="X1474">
            <v>38058</v>
          </cell>
          <cell r="Y1474" t="str">
            <v>12/03-предУС</v>
          </cell>
          <cell r="Z1474" t="str">
            <v>ОАО «УралСиб»</v>
          </cell>
          <cell r="AA1474">
            <v>0</v>
          </cell>
          <cell r="AB1474">
            <v>0</v>
          </cell>
          <cell r="AC1474">
            <v>0</v>
          </cell>
          <cell r="AD1474" t="str">
            <v>предъявлен</v>
          </cell>
          <cell r="AF1474" t="str">
            <v/>
          </cell>
          <cell r="AG1474" t="str">
            <v/>
          </cell>
          <cell r="AI1474" t="str">
            <v/>
          </cell>
        </row>
        <row r="1475">
          <cell r="A1475">
            <v>1471</v>
          </cell>
          <cell r="B1475" t="str">
            <v>диск</v>
          </cell>
          <cell r="C1475" t="str">
            <v>51401</v>
          </cell>
          <cell r="D1475" t="str">
            <v>51401`810`1`0400`0000005</v>
          </cell>
          <cell r="E1475" t="str">
            <v>ОАО «УралСиб»</v>
          </cell>
          <cell r="F1475" t="str">
            <v>банк</v>
          </cell>
          <cell r="G1475" t="str">
            <v>0081</v>
          </cell>
          <cell r="H1475" t="str">
            <v>0177901</v>
          </cell>
          <cell r="I1475">
            <v>38041</v>
          </cell>
          <cell r="J1475">
            <v>25000</v>
          </cell>
          <cell r="K1475" t="str">
            <v>Рубли РФ</v>
          </cell>
          <cell r="L1475" t="str">
            <v>по предъявлении, но не ранее 29.02.2004г.</v>
          </cell>
          <cell r="M1475">
            <v>38046</v>
          </cell>
          <cell r="N1475">
            <v>0</v>
          </cell>
          <cell r="P1475">
            <v>25000</v>
          </cell>
          <cell r="Q1475">
            <v>1</v>
          </cell>
          <cell r="R1475">
            <v>25000</v>
          </cell>
          <cell r="S1475">
            <v>38057</v>
          </cell>
          <cell r="T1475" t="str">
            <v>11/03-07</v>
          </cell>
          <cell r="U1475" t="str">
            <v>ООО "Проф-Трейд"</v>
          </cell>
          <cell r="V1475">
            <v>1</v>
          </cell>
          <cell r="W1475">
            <v>25000</v>
          </cell>
          <cell r="X1475">
            <v>38058</v>
          </cell>
          <cell r="Y1475" t="str">
            <v>12/03-предУС</v>
          </cell>
          <cell r="Z1475" t="str">
            <v>ОАО «УралСиб»</v>
          </cell>
          <cell r="AA1475">
            <v>0</v>
          </cell>
          <cell r="AB1475">
            <v>0</v>
          </cell>
          <cell r="AC1475">
            <v>0</v>
          </cell>
          <cell r="AD1475" t="str">
            <v>предъявлен</v>
          </cell>
          <cell r="AF1475" t="str">
            <v/>
          </cell>
          <cell r="AG1475" t="str">
            <v/>
          </cell>
          <cell r="AI1475" t="str">
            <v/>
          </cell>
        </row>
        <row r="1476">
          <cell r="A1476">
            <v>1472</v>
          </cell>
          <cell r="B1476" t="str">
            <v>диск</v>
          </cell>
          <cell r="C1476" t="str">
            <v>51502</v>
          </cell>
          <cell r="D1476" t="str">
            <v>51502`810`8`0400`0000025</v>
          </cell>
          <cell r="E1476" t="str">
            <v>ООО "Многопрофильная компания "Мегастрой"</v>
          </cell>
          <cell r="G1476" t="str">
            <v>---</v>
          </cell>
          <cell r="H1476" t="str">
            <v>0040302</v>
          </cell>
          <cell r="I1476">
            <v>38058</v>
          </cell>
          <cell r="J1476">
            <v>505710</v>
          </cell>
          <cell r="K1476" t="str">
            <v>Рубли РФ</v>
          </cell>
          <cell r="L1476" t="str">
            <v>по предъявлении, но не ранее 31.03.2004г.</v>
          </cell>
          <cell r="M1476">
            <v>38077</v>
          </cell>
          <cell r="N1476">
            <v>0.21938421052631576</v>
          </cell>
          <cell r="P1476">
            <v>500000</v>
          </cell>
          <cell r="Q1476">
            <v>0.98870894386110619</v>
          </cell>
          <cell r="R1476">
            <v>500000</v>
          </cell>
          <cell r="S1476">
            <v>38058</v>
          </cell>
          <cell r="T1476" t="str">
            <v>12/03-01</v>
          </cell>
          <cell r="U1476" t="str">
            <v>ООО «Многопрофильная компания «Мегастрой»</v>
          </cell>
          <cell r="V1476">
            <v>0.99465199999999998</v>
          </cell>
          <cell r="W1476">
            <v>503005.5</v>
          </cell>
          <cell r="X1476">
            <v>38068</v>
          </cell>
          <cell r="Y1476" t="str">
            <v>22/03-09</v>
          </cell>
          <cell r="Z1476" t="str">
            <v>ООО «Многопрофильная компания «Мегастрой»</v>
          </cell>
          <cell r="AA1476">
            <v>3005.5</v>
          </cell>
          <cell r="AB1476">
            <v>0.21998526315789471</v>
          </cell>
          <cell r="AC1476">
            <v>0.21940149999999997</v>
          </cell>
          <cell r="AD1476" t="str">
            <v>продан</v>
          </cell>
          <cell r="AF1476" t="str">
            <v/>
          </cell>
          <cell r="AG1476" t="str">
            <v/>
          </cell>
          <cell r="AI1476" t="str">
            <v/>
          </cell>
        </row>
        <row r="1477">
          <cell r="A1477">
            <v>1473</v>
          </cell>
          <cell r="B1477" t="str">
            <v>диск</v>
          </cell>
          <cell r="C1477" t="str">
            <v>51401</v>
          </cell>
          <cell r="D1477" t="str">
            <v>51401`810`4`0400`0000006</v>
          </cell>
          <cell r="E1477" t="str">
            <v>ОАО «Социнвестбанк»</v>
          </cell>
          <cell r="F1477" t="str">
            <v>банк</v>
          </cell>
          <cell r="G1477" t="str">
            <v>СТ</v>
          </cell>
          <cell r="H1477" t="str">
            <v>0044924</v>
          </cell>
          <cell r="I1477">
            <v>37943</v>
          </cell>
          <cell r="J1477">
            <v>40500</v>
          </cell>
          <cell r="K1477" t="str">
            <v>Рубли РФ</v>
          </cell>
          <cell r="L1477" t="str">
            <v>по предъявлении.</v>
          </cell>
          <cell r="M1477">
            <v>37943</v>
          </cell>
          <cell r="N1477">
            <v>0</v>
          </cell>
          <cell r="P1477">
            <v>40500</v>
          </cell>
          <cell r="Q1477">
            <v>1</v>
          </cell>
          <cell r="R1477">
            <v>40500</v>
          </cell>
          <cell r="S1477">
            <v>38058</v>
          </cell>
          <cell r="T1477" t="str">
            <v>12/03-05</v>
          </cell>
          <cell r="U1477" t="str">
            <v>ООО "Проф-Трейд"</v>
          </cell>
          <cell r="V1477">
            <v>1</v>
          </cell>
          <cell r="W1477">
            <v>40500</v>
          </cell>
          <cell r="X1477">
            <v>38061</v>
          </cell>
          <cell r="Y1477" t="str">
            <v>15/03-предсиб</v>
          </cell>
          <cell r="Z1477" t="str">
            <v>ОАО «Социнвестбанк»</v>
          </cell>
          <cell r="AA1477">
            <v>0</v>
          </cell>
          <cell r="AB1477">
            <v>0</v>
          </cell>
          <cell r="AC1477">
            <v>0</v>
          </cell>
          <cell r="AD1477" t="str">
            <v>предъявлен</v>
          </cell>
          <cell r="AF1477" t="str">
            <v/>
          </cell>
          <cell r="AG1477" t="str">
            <v/>
          </cell>
          <cell r="AI1477" t="str">
            <v/>
          </cell>
        </row>
        <row r="1478">
          <cell r="A1478">
            <v>1474</v>
          </cell>
          <cell r="B1478" t="str">
            <v>диск</v>
          </cell>
          <cell r="C1478" t="str">
            <v>51401</v>
          </cell>
          <cell r="D1478" t="str">
            <v>51401`810`2`0400`0000002</v>
          </cell>
          <cell r="E1478" t="str">
            <v>Сбербанк РФ</v>
          </cell>
          <cell r="F1478" t="str">
            <v>банк</v>
          </cell>
          <cell r="G1478" t="str">
            <v>ВН</v>
          </cell>
          <cell r="H1478" t="str">
            <v>1056703</v>
          </cell>
          <cell r="I1478">
            <v>38055</v>
          </cell>
          <cell r="J1478">
            <v>60000</v>
          </cell>
          <cell r="K1478" t="str">
            <v>Рубли РФ</v>
          </cell>
          <cell r="L1478" t="str">
            <v>по предъявлении.</v>
          </cell>
          <cell r="M1478">
            <v>38055</v>
          </cell>
          <cell r="N1478">
            <v>0</v>
          </cell>
          <cell r="P1478">
            <v>60000</v>
          </cell>
          <cell r="Q1478">
            <v>1</v>
          </cell>
          <cell r="R1478">
            <v>60000</v>
          </cell>
          <cell r="S1478">
            <v>38058</v>
          </cell>
          <cell r="T1478" t="str">
            <v>12/03-05</v>
          </cell>
          <cell r="U1478" t="str">
            <v>ООО "Проф-Трейд"</v>
          </cell>
          <cell r="V1478">
            <v>1</v>
          </cell>
          <cell r="W1478">
            <v>60000</v>
          </cell>
          <cell r="X1478">
            <v>38061</v>
          </cell>
          <cell r="Y1478" t="str">
            <v>15/03-предсбер</v>
          </cell>
          <cell r="Z1478" t="str">
            <v>Сбербанк РФ</v>
          </cell>
          <cell r="AA1478">
            <v>0</v>
          </cell>
          <cell r="AB1478">
            <v>0</v>
          </cell>
          <cell r="AC1478">
            <v>0</v>
          </cell>
          <cell r="AD1478" t="str">
            <v>предъявлен</v>
          </cell>
          <cell r="AF1478" t="str">
            <v/>
          </cell>
          <cell r="AG1478" t="str">
            <v/>
          </cell>
          <cell r="AI1478" t="str">
            <v/>
          </cell>
        </row>
        <row r="1479">
          <cell r="A1479">
            <v>1475</v>
          </cell>
          <cell r="B1479" t="str">
            <v>диск</v>
          </cell>
          <cell r="C1479" t="str">
            <v>51401</v>
          </cell>
          <cell r="D1479" t="str">
            <v>51401`810`2`0400`0000002</v>
          </cell>
          <cell r="E1479" t="str">
            <v>Сбербанк РФ</v>
          </cell>
          <cell r="F1479" t="str">
            <v>банк</v>
          </cell>
          <cell r="G1479" t="str">
            <v>ВН</v>
          </cell>
          <cell r="H1479" t="str">
            <v>1027928</v>
          </cell>
          <cell r="I1479">
            <v>37925</v>
          </cell>
          <cell r="J1479">
            <v>50000</v>
          </cell>
          <cell r="K1479" t="str">
            <v>Рубли РФ</v>
          </cell>
          <cell r="L1479" t="str">
            <v>по предъявлении.</v>
          </cell>
          <cell r="M1479">
            <v>37925</v>
          </cell>
          <cell r="N1479">
            <v>0</v>
          </cell>
          <cell r="P1479">
            <v>50000</v>
          </cell>
          <cell r="Q1479">
            <v>1</v>
          </cell>
          <cell r="R1479">
            <v>50000</v>
          </cell>
          <cell r="S1479">
            <v>38058</v>
          </cell>
          <cell r="T1479" t="str">
            <v>12/03-05</v>
          </cell>
          <cell r="U1479" t="str">
            <v>ООО "Проф-Трейд"</v>
          </cell>
          <cell r="V1479">
            <v>1</v>
          </cell>
          <cell r="W1479">
            <v>50000</v>
          </cell>
          <cell r="X1479">
            <v>38061</v>
          </cell>
          <cell r="Y1479" t="str">
            <v>15/03-предсбер</v>
          </cell>
          <cell r="Z1479" t="str">
            <v>Сбербанк РФ</v>
          </cell>
          <cell r="AA1479">
            <v>0</v>
          </cell>
          <cell r="AB1479">
            <v>0</v>
          </cell>
          <cell r="AC1479">
            <v>0</v>
          </cell>
          <cell r="AD1479" t="str">
            <v>предъявлен</v>
          </cell>
          <cell r="AF1479" t="str">
            <v/>
          </cell>
          <cell r="AG1479" t="str">
            <v/>
          </cell>
          <cell r="AI1479" t="str">
            <v/>
          </cell>
        </row>
        <row r="1480">
          <cell r="A1480">
            <v>1476</v>
          </cell>
          <cell r="B1480" t="str">
            <v>диск</v>
          </cell>
          <cell r="C1480" t="str">
            <v>51401</v>
          </cell>
          <cell r="D1480" t="str">
            <v>51401`810`2`0400`0000002</v>
          </cell>
          <cell r="E1480" t="str">
            <v>Сбербанк РФ</v>
          </cell>
          <cell r="F1480" t="str">
            <v>банк</v>
          </cell>
          <cell r="G1480" t="str">
            <v>ВЛ</v>
          </cell>
          <cell r="H1480" t="str">
            <v>2476766</v>
          </cell>
          <cell r="I1480">
            <v>38048</v>
          </cell>
          <cell r="J1480">
            <v>50000</v>
          </cell>
          <cell r="K1480" t="str">
            <v>Рубли РФ</v>
          </cell>
          <cell r="L1480" t="str">
            <v>по предъявлении, но не ранее 09.03.2004г.</v>
          </cell>
          <cell r="M1480">
            <v>38055</v>
          </cell>
          <cell r="N1480">
            <v>0</v>
          </cell>
          <cell r="P1480">
            <v>49500</v>
          </cell>
          <cell r="Q1480">
            <v>0.99</v>
          </cell>
          <cell r="R1480">
            <v>49500</v>
          </cell>
          <cell r="S1480">
            <v>38062</v>
          </cell>
          <cell r="T1480" t="str">
            <v>16/03-03</v>
          </cell>
          <cell r="U1480" t="str">
            <v>ООО "Агрострой"</v>
          </cell>
          <cell r="V1480">
            <v>1.0069999999999999</v>
          </cell>
          <cell r="W1480">
            <v>50350</v>
          </cell>
          <cell r="X1480">
            <v>38063</v>
          </cell>
          <cell r="Y1480" t="str">
            <v>17/03-02</v>
          </cell>
          <cell r="Z1480" t="str">
            <v>ООО «Старые традиции»</v>
          </cell>
          <cell r="AA1480">
            <v>850</v>
          </cell>
          <cell r="AB1480">
            <v>3.6969696969696972</v>
          </cell>
          <cell r="AC1480">
            <v>6.2676767676767673</v>
          </cell>
          <cell r="AD1480" t="str">
            <v>продан</v>
          </cell>
          <cell r="AF1480" t="str">
            <v/>
          </cell>
          <cell r="AG1480" t="str">
            <v/>
          </cell>
          <cell r="AI1480" t="str">
            <v/>
          </cell>
        </row>
        <row r="1481">
          <cell r="A1481">
            <v>1477</v>
          </cell>
          <cell r="B1481" t="str">
            <v>диск</v>
          </cell>
          <cell r="C1481" t="str">
            <v>51401</v>
          </cell>
          <cell r="D1481" t="str">
            <v>51401`810`2`0400`0000002</v>
          </cell>
          <cell r="E1481" t="str">
            <v>Сбербанк РФ</v>
          </cell>
          <cell r="F1481" t="str">
            <v>банк</v>
          </cell>
          <cell r="G1481" t="str">
            <v>ВЛ</v>
          </cell>
          <cell r="H1481" t="str">
            <v>2476766</v>
          </cell>
          <cell r="I1481">
            <v>38048</v>
          </cell>
          <cell r="J1481">
            <v>50000</v>
          </cell>
          <cell r="K1481" t="str">
            <v>Рубли РФ</v>
          </cell>
          <cell r="L1481" t="str">
            <v>по предъявлении, но не ранее 09.03.2004г.</v>
          </cell>
          <cell r="M1481">
            <v>38055</v>
          </cell>
          <cell r="N1481">
            <v>0</v>
          </cell>
          <cell r="P1481">
            <v>50000</v>
          </cell>
          <cell r="Q1481">
            <v>1</v>
          </cell>
          <cell r="R1481">
            <v>50000</v>
          </cell>
          <cell r="S1481">
            <v>38063</v>
          </cell>
          <cell r="T1481" t="str">
            <v>17/03-04</v>
          </cell>
          <cell r="U1481" t="str">
            <v>ООО "Проф-Трейд"</v>
          </cell>
          <cell r="V1481">
            <v>1</v>
          </cell>
          <cell r="W1481">
            <v>50000</v>
          </cell>
          <cell r="X1481">
            <v>38063</v>
          </cell>
          <cell r="Y1481" t="str">
            <v>17/03-предсбер</v>
          </cell>
          <cell r="Z1481" t="str">
            <v>Сбербанк РФ</v>
          </cell>
          <cell r="AA1481">
            <v>0</v>
          </cell>
          <cell r="AB1481">
            <v>0</v>
          </cell>
          <cell r="AC1481">
            <v>0</v>
          </cell>
          <cell r="AD1481" t="str">
            <v>предъявлен</v>
          </cell>
          <cell r="AF1481" t="str">
            <v/>
          </cell>
          <cell r="AG1481" t="str">
            <v/>
          </cell>
          <cell r="AI1481" t="str">
            <v/>
          </cell>
        </row>
        <row r="1482">
          <cell r="A1482">
            <v>1478</v>
          </cell>
          <cell r="B1482" t="str">
            <v>диск</v>
          </cell>
          <cell r="C1482" t="str">
            <v>51501</v>
          </cell>
          <cell r="D1482" t="str">
            <v>51501`810`9`0400`0000011</v>
          </cell>
          <cell r="E1482" t="str">
            <v>ООО «Фирма «Башкирские инвестиции»</v>
          </cell>
          <cell r="F1482" t="str">
            <v>прочие</v>
          </cell>
          <cell r="G1482" t="str">
            <v>---</v>
          </cell>
          <cell r="H1482" t="str">
            <v>0031701</v>
          </cell>
          <cell r="I1482">
            <v>38063</v>
          </cell>
          <cell r="J1482">
            <v>18638566</v>
          </cell>
          <cell r="K1482" t="str">
            <v>Рубли РФ</v>
          </cell>
          <cell r="L1482" t="str">
            <v>по предъявлении</v>
          </cell>
          <cell r="M1482">
            <v>38063</v>
          </cell>
          <cell r="N1482">
            <v>0</v>
          </cell>
          <cell r="P1482">
            <v>18637866</v>
          </cell>
          <cell r="Q1482">
            <v>0.99996244346265695</v>
          </cell>
          <cell r="R1482">
            <v>18637866</v>
          </cell>
          <cell r="S1482">
            <v>38063</v>
          </cell>
          <cell r="T1482" t="str">
            <v>17/03-08</v>
          </cell>
          <cell r="U1482" t="str">
            <v>ООО «Фирма «Башкирские инвестиции»</v>
          </cell>
          <cell r="V1482">
            <v>1</v>
          </cell>
          <cell r="W1482">
            <v>18638566</v>
          </cell>
          <cell r="X1482">
            <v>38063</v>
          </cell>
          <cell r="Y1482" t="str">
            <v>17/03-предбин</v>
          </cell>
          <cell r="Z1482" t="str">
            <v>ООО «Фирма «Башкирские инвестиции»</v>
          </cell>
          <cell r="AA1482">
            <v>700</v>
          </cell>
          <cell r="AB1482">
            <v>1.3746208927567135E-2</v>
          </cell>
          <cell r="AC1482">
            <v>1.3708650979677607E-2</v>
          </cell>
          <cell r="AD1482" t="str">
            <v>предъявлен</v>
          </cell>
          <cell r="AF1482" t="str">
            <v/>
          </cell>
          <cell r="AG1482" t="str">
            <v/>
          </cell>
          <cell r="AI1482" t="str">
            <v/>
          </cell>
        </row>
        <row r="1483">
          <cell r="A1483">
            <v>1479</v>
          </cell>
          <cell r="B1483" t="str">
            <v>диск</v>
          </cell>
          <cell r="C1483" t="str">
            <v>51401</v>
          </cell>
          <cell r="D1483" t="str">
            <v>51401`810`4`0400`0000006</v>
          </cell>
          <cell r="E1483" t="str">
            <v>ОАО «Социнвестбанк»</v>
          </cell>
          <cell r="F1483" t="str">
            <v>банк</v>
          </cell>
          <cell r="G1483" t="str">
            <v>ПР</v>
          </cell>
          <cell r="H1483" t="str">
            <v>0042892</v>
          </cell>
          <cell r="I1483">
            <v>37985</v>
          </cell>
          <cell r="J1483">
            <v>85237</v>
          </cell>
          <cell r="K1483" t="str">
            <v>Рубли РФ</v>
          </cell>
          <cell r="L1483" t="str">
            <v>по предъявлении</v>
          </cell>
          <cell r="M1483">
            <v>37985</v>
          </cell>
          <cell r="N1483">
            <v>0</v>
          </cell>
          <cell r="P1483">
            <v>85237</v>
          </cell>
          <cell r="Q1483">
            <v>1</v>
          </cell>
          <cell r="R1483">
            <v>85237</v>
          </cell>
          <cell r="S1483">
            <v>38063</v>
          </cell>
          <cell r="T1483" t="str">
            <v>17/03-09</v>
          </cell>
          <cell r="U1483" t="str">
            <v>ООО "Проф-Трейд"</v>
          </cell>
          <cell r="V1483">
            <v>1</v>
          </cell>
          <cell r="W1483">
            <v>85237</v>
          </cell>
          <cell r="X1483">
            <v>38064</v>
          </cell>
          <cell r="Y1483" t="str">
            <v>18/03-предсиб</v>
          </cell>
          <cell r="Z1483" t="str">
            <v>ОАО «Социнвестбанк»</v>
          </cell>
          <cell r="AA1483">
            <v>0</v>
          </cell>
          <cell r="AB1483">
            <v>0</v>
          </cell>
          <cell r="AC1483">
            <v>0</v>
          </cell>
          <cell r="AD1483" t="str">
            <v>предъявлен</v>
          </cell>
          <cell r="AF1483" t="str">
            <v/>
          </cell>
          <cell r="AG1483" t="str">
            <v/>
          </cell>
          <cell r="AI1483" t="str">
            <v/>
          </cell>
        </row>
        <row r="1484">
          <cell r="A1484">
            <v>1480</v>
          </cell>
          <cell r="B1484" t="str">
            <v>диск</v>
          </cell>
          <cell r="C1484" t="str">
            <v>51401</v>
          </cell>
          <cell r="D1484" t="str">
            <v>51401`810`1`0400`0000005</v>
          </cell>
          <cell r="E1484" t="str">
            <v>ОАО «УралСиб»</v>
          </cell>
          <cell r="F1484" t="str">
            <v>банк</v>
          </cell>
          <cell r="G1484" t="str">
            <v>0000</v>
          </cell>
          <cell r="H1484" t="str">
            <v>0144726</v>
          </cell>
          <cell r="I1484">
            <v>38049</v>
          </cell>
          <cell r="J1484">
            <v>99000</v>
          </cell>
          <cell r="K1484" t="str">
            <v>Рубли РФ</v>
          </cell>
          <cell r="L1484" t="str">
            <v>по предъявлении</v>
          </cell>
          <cell r="M1484">
            <v>38049</v>
          </cell>
          <cell r="N1484">
            <v>0</v>
          </cell>
          <cell r="P1484">
            <v>99000</v>
          </cell>
          <cell r="Q1484">
            <v>1</v>
          </cell>
          <cell r="R1484">
            <v>99000</v>
          </cell>
          <cell r="S1484">
            <v>38064</v>
          </cell>
          <cell r="T1484" t="str">
            <v>18/03-05</v>
          </cell>
          <cell r="U1484" t="str">
            <v>ООО "Проф-Трейд"</v>
          </cell>
          <cell r="V1484">
            <v>1</v>
          </cell>
          <cell r="W1484">
            <v>99000</v>
          </cell>
          <cell r="X1484">
            <v>38065</v>
          </cell>
          <cell r="Y1484" t="str">
            <v>19/03-предуралсиб</v>
          </cell>
          <cell r="Z1484" t="str">
            <v>ОАО "Уралсиб"</v>
          </cell>
          <cell r="AA1484">
            <v>0</v>
          </cell>
          <cell r="AB1484">
            <v>0</v>
          </cell>
          <cell r="AC1484">
            <v>0</v>
          </cell>
          <cell r="AD1484" t="str">
            <v>предъявлен</v>
          </cell>
          <cell r="AF1484" t="str">
            <v/>
          </cell>
          <cell r="AG1484" t="str">
            <v/>
          </cell>
          <cell r="AI1484" t="str">
            <v/>
          </cell>
        </row>
        <row r="1485">
          <cell r="A1485">
            <v>1481</v>
          </cell>
          <cell r="B1485" t="str">
            <v>диск</v>
          </cell>
          <cell r="C1485" t="str">
            <v>51401</v>
          </cell>
          <cell r="D1485" t="str">
            <v>51401`810`2`0400`0000002</v>
          </cell>
          <cell r="E1485" t="str">
            <v>Сбербанк РФ</v>
          </cell>
          <cell r="F1485" t="str">
            <v>банк</v>
          </cell>
          <cell r="G1485" t="str">
            <v>ВН</v>
          </cell>
          <cell r="H1485" t="str">
            <v>1069624</v>
          </cell>
          <cell r="I1485">
            <v>38062</v>
          </cell>
          <cell r="J1485">
            <v>50000</v>
          </cell>
          <cell r="K1485" t="str">
            <v>Рубли РФ</v>
          </cell>
          <cell r="L1485" t="str">
            <v>по предъявлении</v>
          </cell>
          <cell r="M1485">
            <v>38062</v>
          </cell>
          <cell r="N1485">
            <v>0</v>
          </cell>
          <cell r="P1485">
            <v>50000</v>
          </cell>
          <cell r="Q1485">
            <v>1</v>
          </cell>
          <cell r="R1485">
            <v>50000</v>
          </cell>
          <cell r="S1485">
            <v>38064</v>
          </cell>
          <cell r="T1485" t="str">
            <v>18/03-08</v>
          </cell>
          <cell r="U1485" t="str">
            <v>ООО "Проф-Трейд"</v>
          </cell>
          <cell r="V1485">
            <v>1</v>
          </cell>
          <cell r="W1485">
            <v>50000</v>
          </cell>
          <cell r="X1485">
            <v>38065</v>
          </cell>
          <cell r="Y1485" t="str">
            <v>19/03-предсбер</v>
          </cell>
          <cell r="Z1485" t="str">
            <v>Сбербанк РФ</v>
          </cell>
          <cell r="AA1485">
            <v>0</v>
          </cell>
          <cell r="AB1485">
            <v>0</v>
          </cell>
          <cell r="AC1485">
            <v>0</v>
          </cell>
          <cell r="AD1485" t="str">
            <v>предъявлен</v>
          </cell>
          <cell r="AF1485" t="str">
            <v/>
          </cell>
          <cell r="AG1485" t="str">
            <v/>
          </cell>
          <cell r="AI1485" t="str">
            <v/>
          </cell>
        </row>
        <row r="1486">
          <cell r="A1486">
            <v>1482</v>
          </cell>
          <cell r="B1486" t="str">
            <v>диск</v>
          </cell>
          <cell r="C1486" t="str">
            <v>51401</v>
          </cell>
          <cell r="D1486" t="str">
            <v>51401`810`2`0400`0000002</v>
          </cell>
          <cell r="E1486" t="str">
            <v>Сбербанк РФ</v>
          </cell>
          <cell r="F1486" t="str">
            <v>банк</v>
          </cell>
          <cell r="G1486" t="str">
            <v>ВН</v>
          </cell>
          <cell r="H1486" t="str">
            <v>1069625</v>
          </cell>
          <cell r="I1486">
            <v>38062</v>
          </cell>
          <cell r="J1486">
            <v>50000</v>
          </cell>
          <cell r="K1486" t="str">
            <v>Рубли РФ</v>
          </cell>
          <cell r="L1486" t="str">
            <v>по предъявлении</v>
          </cell>
          <cell r="M1486">
            <v>38062</v>
          </cell>
          <cell r="N1486">
            <v>0</v>
          </cell>
          <cell r="P1486">
            <v>50000</v>
          </cell>
          <cell r="Q1486">
            <v>1</v>
          </cell>
          <cell r="R1486">
            <v>50000</v>
          </cell>
          <cell r="S1486">
            <v>38064</v>
          </cell>
          <cell r="T1486" t="str">
            <v>18/03-08</v>
          </cell>
          <cell r="U1486" t="str">
            <v>ООО "Проф-Трейд"</v>
          </cell>
          <cell r="V1486">
            <v>1</v>
          </cell>
          <cell r="W1486">
            <v>50000</v>
          </cell>
          <cell r="X1486">
            <v>38065</v>
          </cell>
          <cell r="Y1486" t="str">
            <v>19/03-предсбер</v>
          </cell>
          <cell r="Z1486" t="str">
            <v>Сбербанк РФ</v>
          </cell>
          <cell r="AA1486">
            <v>0</v>
          </cell>
          <cell r="AB1486">
            <v>0</v>
          </cell>
          <cell r="AC1486">
            <v>0</v>
          </cell>
          <cell r="AD1486" t="str">
            <v>предъявлен</v>
          </cell>
          <cell r="AF1486" t="str">
            <v/>
          </cell>
          <cell r="AG1486" t="str">
            <v/>
          </cell>
          <cell r="AI1486" t="str">
            <v/>
          </cell>
        </row>
        <row r="1487">
          <cell r="A1487">
            <v>1483</v>
          </cell>
          <cell r="B1487" t="str">
            <v>диск</v>
          </cell>
          <cell r="C1487" t="str">
            <v>51401</v>
          </cell>
          <cell r="D1487" t="str">
            <v>51401`810`2`0400`0000002</v>
          </cell>
          <cell r="E1487" t="str">
            <v>Сбербанк РФ</v>
          </cell>
          <cell r="F1487" t="str">
            <v>банк</v>
          </cell>
          <cell r="G1487" t="str">
            <v>ВН</v>
          </cell>
          <cell r="H1487" t="str">
            <v>1069626</v>
          </cell>
          <cell r="I1487">
            <v>38062</v>
          </cell>
          <cell r="J1487">
            <v>50000</v>
          </cell>
          <cell r="K1487" t="str">
            <v>Рубли РФ</v>
          </cell>
          <cell r="L1487" t="str">
            <v>по предъявлении</v>
          </cell>
          <cell r="M1487">
            <v>38062</v>
          </cell>
          <cell r="N1487">
            <v>0</v>
          </cell>
          <cell r="P1487">
            <v>50000</v>
          </cell>
          <cell r="Q1487">
            <v>1</v>
          </cell>
          <cell r="R1487">
            <v>50000</v>
          </cell>
          <cell r="S1487">
            <v>38064</v>
          </cell>
          <cell r="T1487" t="str">
            <v>18/03-08</v>
          </cell>
          <cell r="U1487" t="str">
            <v>ООО "Проф-Трейд"</v>
          </cell>
          <cell r="V1487">
            <v>1</v>
          </cell>
          <cell r="W1487">
            <v>50000</v>
          </cell>
          <cell r="X1487">
            <v>38065</v>
          </cell>
          <cell r="Y1487" t="str">
            <v>19/03-предсбер</v>
          </cell>
          <cell r="Z1487" t="str">
            <v>Сбербанк РФ</v>
          </cell>
          <cell r="AA1487">
            <v>0</v>
          </cell>
          <cell r="AB1487">
            <v>0</v>
          </cell>
          <cell r="AC1487">
            <v>0</v>
          </cell>
          <cell r="AD1487" t="str">
            <v>предъявлен</v>
          </cell>
          <cell r="AF1487" t="str">
            <v/>
          </cell>
          <cell r="AG1487" t="str">
            <v/>
          </cell>
          <cell r="AI1487" t="str">
            <v/>
          </cell>
        </row>
        <row r="1488">
          <cell r="A1488">
            <v>1484</v>
          </cell>
          <cell r="B1488" t="str">
            <v>диск</v>
          </cell>
          <cell r="C1488" t="str">
            <v>51401</v>
          </cell>
          <cell r="D1488" t="str">
            <v>51401`810`2`0400`0000002</v>
          </cell>
          <cell r="E1488" t="str">
            <v>Сбербанк РФ</v>
          </cell>
          <cell r="F1488" t="str">
            <v>банк</v>
          </cell>
          <cell r="G1488" t="str">
            <v>ВН</v>
          </cell>
          <cell r="H1488" t="str">
            <v>1069627</v>
          </cell>
          <cell r="I1488">
            <v>38062</v>
          </cell>
          <cell r="J1488">
            <v>50000</v>
          </cell>
          <cell r="K1488" t="str">
            <v>Рубли РФ</v>
          </cell>
          <cell r="L1488" t="str">
            <v>по предъявлении</v>
          </cell>
          <cell r="M1488">
            <v>38062</v>
          </cell>
          <cell r="N1488">
            <v>0</v>
          </cell>
          <cell r="P1488">
            <v>50000</v>
          </cell>
          <cell r="Q1488">
            <v>1</v>
          </cell>
          <cell r="R1488">
            <v>50000</v>
          </cell>
          <cell r="S1488">
            <v>38064</v>
          </cell>
          <cell r="T1488" t="str">
            <v>18/03-08</v>
          </cell>
          <cell r="U1488" t="str">
            <v>ООО "Проф-Трейд"</v>
          </cell>
          <cell r="V1488">
            <v>1</v>
          </cell>
          <cell r="W1488">
            <v>50000</v>
          </cell>
          <cell r="X1488">
            <v>38065</v>
          </cell>
          <cell r="Y1488" t="str">
            <v>19/03-предсбер</v>
          </cell>
          <cell r="Z1488" t="str">
            <v>Сбербанк РФ</v>
          </cell>
          <cell r="AA1488">
            <v>0</v>
          </cell>
          <cell r="AB1488">
            <v>0</v>
          </cell>
          <cell r="AC1488">
            <v>0</v>
          </cell>
          <cell r="AD1488" t="str">
            <v>предъявлен</v>
          </cell>
          <cell r="AF1488" t="str">
            <v/>
          </cell>
          <cell r="AG1488" t="str">
            <v/>
          </cell>
          <cell r="AI1488" t="str">
            <v/>
          </cell>
        </row>
        <row r="1489">
          <cell r="A1489">
            <v>1485</v>
          </cell>
          <cell r="B1489" t="str">
            <v>диск</v>
          </cell>
          <cell r="C1489" t="str">
            <v>51401</v>
          </cell>
          <cell r="D1489" t="str">
            <v>51401`810`2`0400`0000002</v>
          </cell>
          <cell r="E1489" t="str">
            <v>Сбербанк РФ</v>
          </cell>
          <cell r="F1489" t="str">
            <v>банк</v>
          </cell>
          <cell r="G1489" t="str">
            <v>ВН</v>
          </cell>
          <cell r="H1489" t="str">
            <v>1069628</v>
          </cell>
          <cell r="I1489">
            <v>38062</v>
          </cell>
          <cell r="J1489">
            <v>50000</v>
          </cell>
          <cell r="K1489" t="str">
            <v>Рубли РФ</v>
          </cell>
          <cell r="L1489" t="str">
            <v>по предъявлении</v>
          </cell>
          <cell r="M1489">
            <v>38062</v>
          </cell>
          <cell r="N1489">
            <v>0</v>
          </cell>
          <cell r="P1489">
            <v>50000</v>
          </cell>
          <cell r="Q1489">
            <v>1</v>
          </cell>
          <cell r="R1489">
            <v>50000</v>
          </cell>
          <cell r="S1489">
            <v>38064</v>
          </cell>
          <cell r="T1489" t="str">
            <v>18/03-08</v>
          </cell>
          <cell r="U1489" t="str">
            <v>ООО "Проф-Трейд"</v>
          </cell>
          <cell r="V1489">
            <v>1</v>
          </cell>
          <cell r="W1489">
            <v>50000</v>
          </cell>
          <cell r="X1489">
            <v>38065</v>
          </cell>
          <cell r="Y1489" t="str">
            <v>19/03-предсбер</v>
          </cell>
          <cell r="Z1489" t="str">
            <v>Сбербанк РФ</v>
          </cell>
          <cell r="AA1489">
            <v>0</v>
          </cell>
          <cell r="AB1489">
            <v>0</v>
          </cell>
          <cell r="AC1489">
            <v>0</v>
          </cell>
          <cell r="AD1489" t="str">
            <v>предъявлен</v>
          </cell>
          <cell r="AF1489" t="str">
            <v/>
          </cell>
          <cell r="AG1489" t="str">
            <v/>
          </cell>
          <cell r="AI1489" t="str">
            <v/>
          </cell>
        </row>
        <row r="1490">
          <cell r="A1490">
            <v>1486</v>
          </cell>
          <cell r="B1490" t="str">
            <v>диск</v>
          </cell>
          <cell r="C1490" t="str">
            <v>51501</v>
          </cell>
          <cell r="D1490" t="str">
            <v>51501`810`2`0400`0000012</v>
          </cell>
          <cell r="E1490" t="str">
            <v>ООО «Альта»</v>
          </cell>
          <cell r="F1490" t="str">
            <v>прочие</v>
          </cell>
          <cell r="G1490" t="str">
            <v>---</v>
          </cell>
          <cell r="H1490" t="str">
            <v>0031801</v>
          </cell>
          <cell r="I1490">
            <v>38064</v>
          </cell>
          <cell r="J1490">
            <v>8583000</v>
          </cell>
          <cell r="K1490" t="str">
            <v>Рубли РФ</v>
          </cell>
          <cell r="L1490" t="str">
            <v>по предъявлении</v>
          </cell>
          <cell r="M1490">
            <v>38064</v>
          </cell>
          <cell r="N1490">
            <v>0</v>
          </cell>
          <cell r="P1490">
            <v>8583000</v>
          </cell>
          <cell r="Q1490">
            <v>1</v>
          </cell>
          <cell r="R1490">
            <v>8583000</v>
          </cell>
          <cell r="S1490">
            <v>38064</v>
          </cell>
          <cell r="T1490" t="str">
            <v>18/03-07</v>
          </cell>
          <cell r="U1490" t="str">
            <v>ООО «Альта»</v>
          </cell>
          <cell r="V1490">
            <v>1</v>
          </cell>
          <cell r="W1490">
            <v>8583000</v>
          </cell>
          <cell r="X1490">
            <v>38064</v>
          </cell>
          <cell r="Y1490" t="str">
            <v>18/03-07</v>
          </cell>
          <cell r="Z1490" t="str">
            <v>ЗАО ИК «Нефтегазинвест»</v>
          </cell>
          <cell r="AA1490">
            <v>0</v>
          </cell>
          <cell r="AB1490">
            <v>0</v>
          </cell>
          <cell r="AC1490">
            <v>0</v>
          </cell>
          <cell r="AD1490" t="str">
            <v>продан</v>
          </cell>
          <cell r="AF1490" t="str">
            <v/>
          </cell>
          <cell r="AG1490" t="str">
            <v/>
          </cell>
          <cell r="AI1490" t="str">
            <v/>
          </cell>
        </row>
        <row r="1491">
          <cell r="A1491">
            <v>1487</v>
          </cell>
          <cell r="B1491" t="str">
            <v>диск</v>
          </cell>
          <cell r="C1491" t="str">
            <v>51501</v>
          </cell>
          <cell r="D1491" t="str">
            <v>51501`810`2`0400`0000012</v>
          </cell>
          <cell r="E1491" t="str">
            <v>ООО «Альта»</v>
          </cell>
          <cell r="F1491" t="str">
            <v>прочие</v>
          </cell>
          <cell r="G1491" t="str">
            <v>---</v>
          </cell>
          <cell r="H1491" t="str">
            <v>0031901</v>
          </cell>
          <cell r="I1491">
            <v>38065</v>
          </cell>
          <cell r="J1491">
            <v>12000500</v>
          </cell>
          <cell r="K1491" t="str">
            <v>Рубли РФ</v>
          </cell>
          <cell r="L1491" t="str">
            <v>по предъявлении</v>
          </cell>
          <cell r="M1491">
            <v>38065</v>
          </cell>
          <cell r="N1491">
            <v>0</v>
          </cell>
          <cell r="P1491">
            <v>12000000</v>
          </cell>
          <cell r="Q1491">
            <v>0.99995833506937215</v>
          </cell>
          <cell r="R1491">
            <v>12000000</v>
          </cell>
          <cell r="S1491">
            <v>38065</v>
          </cell>
          <cell r="T1491" t="str">
            <v>19/03-04</v>
          </cell>
          <cell r="U1491" t="str">
            <v>ООО «Альта»</v>
          </cell>
          <cell r="V1491">
            <v>1</v>
          </cell>
          <cell r="W1491">
            <v>12000500</v>
          </cell>
          <cell r="X1491">
            <v>38065</v>
          </cell>
          <cell r="Y1491" t="str">
            <v>19/03-05</v>
          </cell>
          <cell r="Z1491" t="str">
            <v>ЗАО ИК «Нефтегазинвест»</v>
          </cell>
          <cell r="AA1491">
            <v>500</v>
          </cell>
          <cell r="AB1491">
            <v>1.525E-2</v>
          </cell>
          <cell r="AC1491">
            <v>1.5208333333333332E-2</v>
          </cell>
          <cell r="AD1491" t="str">
            <v>продан</v>
          </cell>
          <cell r="AF1491" t="str">
            <v/>
          </cell>
          <cell r="AG1491" t="str">
            <v/>
          </cell>
          <cell r="AI1491" t="str">
            <v/>
          </cell>
        </row>
        <row r="1492">
          <cell r="A1492">
            <v>1488</v>
          </cell>
          <cell r="B1492" t="str">
            <v>диск</v>
          </cell>
          <cell r="C1492" t="str">
            <v>51502</v>
          </cell>
          <cell r="D1492" t="str">
            <v>51502`810`3`0400`0000018</v>
          </cell>
          <cell r="E1492" t="str">
            <v>Общество с ограниченной ответственностью Торгово-производственное предприятие «ПРОФИ»</v>
          </cell>
          <cell r="F1492" t="str">
            <v>прочие</v>
          </cell>
          <cell r="G1492" t="str">
            <v>---</v>
          </cell>
          <cell r="H1492" t="str">
            <v>0031701</v>
          </cell>
          <cell r="I1492">
            <v>38063</v>
          </cell>
          <cell r="J1492">
            <v>2031819.4</v>
          </cell>
          <cell r="K1492" t="str">
            <v>Рубли РФ</v>
          </cell>
          <cell r="L1492" t="str">
            <v>по предъявлении, но не ранее 31.03.2004г.</v>
          </cell>
          <cell r="M1492">
            <v>38077</v>
          </cell>
          <cell r="N1492">
            <v>0.199453542303586</v>
          </cell>
          <cell r="P1492">
            <v>2016393.44</v>
          </cell>
          <cell r="Q1492">
            <v>0.99240780947361762</v>
          </cell>
          <cell r="R1492">
            <v>2016393.44</v>
          </cell>
          <cell r="S1492">
            <v>38063</v>
          </cell>
          <cell r="T1492" t="str">
            <v>17/03-01</v>
          </cell>
          <cell r="U1492" t="str">
            <v>Общество с ограниченной ответственностью Торгово производственное предприятие «ПРОФИ»</v>
          </cell>
          <cell r="V1492">
            <v>1</v>
          </cell>
          <cell r="W1492">
            <v>2031819.4</v>
          </cell>
          <cell r="X1492">
            <v>38077</v>
          </cell>
          <cell r="Y1492" t="str">
            <v>31/03-11</v>
          </cell>
          <cell r="Z1492" t="str">
            <v>Общество с ограниченной ответственностью Торгово производственное предприятие «ПРОФИ»</v>
          </cell>
          <cell r="AA1492">
            <v>15425.959999999963</v>
          </cell>
          <cell r="AB1492">
            <v>0.19999999036469171</v>
          </cell>
          <cell r="AC1492">
            <v>0.199453542303586</v>
          </cell>
          <cell r="AD1492" t="str">
            <v>предъявлен</v>
          </cell>
          <cell r="AF1492" t="str">
            <v/>
          </cell>
          <cell r="AG1492" t="str">
            <v/>
          </cell>
          <cell r="AI1492" t="str">
            <v/>
          </cell>
        </row>
        <row r="1493">
          <cell r="A1493">
            <v>1489</v>
          </cell>
          <cell r="B1493" t="str">
            <v>диск</v>
          </cell>
          <cell r="C1493" t="str">
            <v>51401</v>
          </cell>
          <cell r="D1493" t="str">
            <v>51401`810`2`0400`0000002</v>
          </cell>
          <cell r="E1493" t="str">
            <v>Сбербанк РФ</v>
          </cell>
          <cell r="F1493" t="str">
            <v>банк</v>
          </cell>
          <cell r="G1493" t="str">
            <v>ВН</v>
          </cell>
          <cell r="H1493" t="str">
            <v>1041901</v>
          </cell>
          <cell r="I1493">
            <v>38065</v>
          </cell>
          <cell r="J1493">
            <v>6000000</v>
          </cell>
          <cell r="K1493" t="str">
            <v>Рубли РФ</v>
          </cell>
          <cell r="L1493" t="str">
            <v>по предъявлении</v>
          </cell>
          <cell r="M1493">
            <v>38065</v>
          </cell>
          <cell r="N1493">
            <v>0</v>
          </cell>
          <cell r="P1493">
            <v>5999000</v>
          </cell>
          <cell r="Q1493">
            <v>0.99983333333333335</v>
          </cell>
          <cell r="R1493">
            <v>5999000</v>
          </cell>
          <cell r="S1493">
            <v>38065</v>
          </cell>
          <cell r="T1493" t="str">
            <v>19/03-06</v>
          </cell>
          <cell r="U1493" t="str">
            <v>ООО "Проф-Трейд"</v>
          </cell>
          <cell r="V1493">
            <v>1</v>
          </cell>
          <cell r="W1493">
            <v>6000000</v>
          </cell>
          <cell r="X1493">
            <v>38068</v>
          </cell>
          <cell r="Y1493" t="str">
            <v>22/03-предсбер</v>
          </cell>
          <cell r="Z1493" t="str">
            <v>Сбербанк РФ</v>
          </cell>
          <cell r="AA1493">
            <v>1000</v>
          </cell>
          <cell r="AB1493">
            <v>6.1010168361393564E-2</v>
          </cell>
          <cell r="AC1493">
            <v>2.0281157970772904E-2</v>
          </cell>
          <cell r="AD1493" t="str">
            <v>предъявлен</v>
          </cell>
          <cell r="AF1493" t="str">
            <v/>
          </cell>
          <cell r="AG1493" t="str">
            <v/>
          </cell>
          <cell r="AI1493" t="str">
            <v/>
          </cell>
        </row>
        <row r="1494">
          <cell r="A1494">
            <v>1490</v>
          </cell>
          <cell r="B1494" t="str">
            <v>диск</v>
          </cell>
          <cell r="C1494" t="str">
            <v>51402</v>
          </cell>
          <cell r="D1494" t="str">
            <v>51402`810`1`0400`0000101</v>
          </cell>
          <cell r="E1494" t="str">
            <v>АКБ «Башкомснаббанк»</v>
          </cell>
          <cell r="F1494" t="str">
            <v>банк</v>
          </cell>
          <cell r="G1494" t="str">
            <v>2001</v>
          </cell>
          <cell r="H1494" t="str">
            <v>000897</v>
          </cell>
          <cell r="I1494">
            <v>38068</v>
          </cell>
          <cell r="J1494">
            <v>5948361</v>
          </cell>
          <cell r="K1494" t="str">
            <v>Рубли РФ</v>
          </cell>
          <cell r="L1494" t="str">
            <v>по предъявлении, но не ранее 21.04.2004</v>
          </cell>
          <cell r="M1494">
            <v>38098</v>
          </cell>
          <cell r="N1494">
            <v>0.10034083625085208</v>
          </cell>
          <cell r="P1494">
            <v>5899705</v>
          </cell>
          <cell r="Q1494">
            <v>0.99182026780150023</v>
          </cell>
          <cell r="R1494">
            <v>5899705</v>
          </cell>
          <cell r="S1494">
            <v>38068</v>
          </cell>
          <cell r="T1494" t="str">
            <v>04/378-В</v>
          </cell>
          <cell r="U1494" t="str">
            <v>ОАО АКБ «Башкомснаббанк»</v>
          </cell>
          <cell r="V1494">
            <v>0.99187000000000003</v>
          </cell>
          <cell r="W1494">
            <v>5900000</v>
          </cell>
          <cell r="X1494">
            <v>38068</v>
          </cell>
          <cell r="Y1494" t="str">
            <v>04/378</v>
          </cell>
          <cell r="Z1494" t="str">
            <v>ООО «Ларсен»</v>
          </cell>
          <cell r="AA1494">
            <v>295</v>
          </cell>
          <cell r="AB1494">
            <v>0.10061574265153934</v>
          </cell>
          <cell r="AC1494">
            <v>1.8250912545627281E-2</v>
          </cell>
          <cell r="AD1494" t="str">
            <v>продан</v>
          </cell>
          <cell r="AF1494" t="str">
            <v/>
          </cell>
          <cell r="AG1494" t="str">
            <v/>
          </cell>
          <cell r="AI1494" t="str">
            <v/>
          </cell>
        </row>
        <row r="1495">
          <cell r="A1495">
            <v>1491</v>
          </cell>
          <cell r="B1495" t="str">
            <v>диск</v>
          </cell>
          <cell r="C1495" t="str">
            <v>51401</v>
          </cell>
          <cell r="D1495" t="str">
            <v>51401`810`4`0400`0000006</v>
          </cell>
          <cell r="E1495" t="str">
            <v>ОАО «Социнвестбанк»</v>
          </cell>
          <cell r="F1495" t="str">
            <v>банк</v>
          </cell>
          <cell r="G1495" t="str">
            <v>ПР</v>
          </cell>
          <cell r="H1495" t="str">
            <v>0010454</v>
          </cell>
          <cell r="I1495">
            <v>38064</v>
          </cell>
          <cell r="J1495">
            <v>200000</v>
          </cell>
          <cell r="K1495" t="str">
            <v>Рубли РФ</v>
          </cell>
          <cell r="L1495" t="str">
            <v>по предъявлении</v>
          </cell>
          <cell r="M1495">
            <v>38064</v>
          </cell>
          <cell r="N1495">
            <v>0</v>
          </cell>
          <cell r="P1495">
            <v>199000</v>
          </cell>
          <cell r="Q1495">
            <v>0.995</v>
          </cell>
          <cell r="R1495">
            <v>199000</v>
          </cell>
          <cell r="S1495">
            <v>38068</v>
          </cell>
          <cell r="T1495" t="str">
            <v>22/03-06</v>
          </cell>
          <cell r="U1495" t="str">
            <v>ООО "Таро"</v>
          </cell>
          <cell r="V1495">
            <v>1</v>
          </cell>
          <cell r="W1495">
            <v>200000</v>
          </cell>
          <cell r="X1495">
            <v>38069</v>
          </cell>
          <cell r="Y1495" t="str">
            <v>23/03-предсиб</v>
          </cell>
          <cell r="Z1495" t="str">
            <v>ОАО «Социнвестбанк»</v>
          </cell>
          <cell r="AA1495">
            <v>1000</v>
          </cell>
          <cell r="AB1495">
            <v>1.8391959798994975</v>
          </cell>
          <cell r="AC1495">
            <v>1.8341708542713568</v>
          </cell>
          <cell r="AD1495" t="str">
            <v>предъявлен</v>
          </cell>
          <cell r="AF1495" t="str">
            <v/>
          </cell>
          <cell r="AG1495" t="str">
            <v/>
          </cell>
          <cell r="AI1495" t="str">
            <v/>
          </cell>
        </row>
        <row r="1496">
          <cell r="A1496">
            <v>1492</v>
          </cell>
          <cell r="B1496" t="str">
            <v>диск</v>
          </cell>
          <cell r="C1496" t="str">
            <v>51401</v>
          </cell>
          <cell r="D1496" t="str">
            <v>51401`810`4`0400`0000006</v>
          </cell>
          <cell r="E1496" t="str">
            <v>ОАО «Социнвестбанк»</v>
          </cell>
          <cell r="F1496" t="str">
            <v>банк</v>
          </cell>
          <cell r="G1496" t="str">
            <v>КА</v>
          </cell>
          <cell r="H1496" t="str">
            <v>0052377</v>
          </cell>
          <cell r="I1496">
            <v>38065</v>
          </cell>
          <cell r="J1496">
            <v>100000</v>
          </cell>
          <cell r="K1496" t="str">
            <v>Рубли РФ</v>
          </cell>
          <cell r="L1496" t="str">
            <v>по предъявлении</v>
          </cell>
          <cell r="M1496">
            <v>38065</v>
          </cell>
          <cell r="N1496">
            <v>0</v>
          </cell>
          <cell r="P1496">
            <v>99500</v>
          </cell>
          <cell r="Q1496">
            <v>0.995</v>
          </cell>
          <cell r="R1496">
            <v>99500</v>
          </cell>
          <cell r="S1496">
            <v>38068</v>
          </cell>
          <cell r="T1496" t="str">
            <v>22/03-06</v>
          </cell>
          <cell r="U1496" t="str">
            <v>ООО "Таро"</v>
          </cell>
          <cell r="V1496">
            <v>1</v>
          </cell>
          <cell r="W1496">
            <v>100000</v>
          </cell>
          <cell r="X1496">
            <v>38069</v>
          </cell>
          <cell r="Y1496" t="str">
            <v>23/03-предсиб</v>
          </cell>
          <cell r="Z1496" t="str">
            <v>ОАО «Социнвестбанк»</v>
          </cell>
          <cell r="AA1496">
            <v>500</v>
          </cell>
          <cell r="AB1496">
            <v>1.8391959798994975</v>
          </cell>
          <cell r="AC1496">
            <v>1.8341708542713568</v>
          </cell>
          <cell r="AD1496" t="str">
            <v>предъявлен</v>
          </cell>
          <cell r="AF1496" t="str">
            <v/>
          </cell>
          <cell r="AG1496" t="str">
            <v/>
          </cell>
          <cell r="AI1496" t="str">
            <v/>
          </cell>
        </row>
        <row r="1497">
          <cell r="A1497">
            <v>1493</v>
          </cell>
          <cell r="B1497" t="str">
            <v>диск</v>
          </cell>
          <cell r="C1497" t="str">
            <v>51505</v>
          </cell>
          <cell r="D1497" t="str">
            <v>51505`810`4`0400`0000025</v>
          </cell>
          <cell r="E1497" t="str">
            <v>КТ «Социальная Инициатива и К»</v>
          </cell>
          <cell r="F1497" t="str">
            <v>прочие</v>
          </cell>
          <cell r="G1497" t="str">
            <v>СИ-04</v>
          </cell>
          <cell r="H1497" t="str">
            <v>0000328</v>
          </cell>
          <cell r="I1497">
            <v>38013</v>
          </cell>
          <cell r="J1497">
            <v>1000000</v>
          </cell>
          <cell r="K1497" t="str">
            <v>Рубли РФ</v>
          </cell>
          <cell r="L1497" t="str">
            <v>по предъявлении, но не ранее 26.10.2004</v>
          </cell>
          <cell r="M1497">
            <v>38286</v>
          </cell>
          <cell r="N1497">
            <v>9.9726565164050526E-2</v>
          </cell>
          <cell r="P1497">
            <v>944029</v>
          </cell>
          <cell r="Q1497">
            <v>0.94402900000000001</v>
          </cell>
          <cell r="R1497">
            <v>944029</v>
          </cell>
          <cell r="S1497">
            <v>38069</v>
          </cell>
          <cell r="T1497" t="str">
            <v>23/03-05</v>
          </cell>
          <cell r="U1497" t="str">
            <v>ООО "Вэст Протекшн"</v>
          </cell>
          <cell r="V1497">
            <v>0.96930700000000003</v>
          </cell>
          <cell r="W1497">
            <v>969307.12</v>
          </cell>
          <cell r="X1497">
            <v>38174</v>
          </cell>
          <cell r="Y1497" t="str">
            <v>06/07-08</v>
          </cell>
          <cell r="Z1497" t="str">
            <v>ООО "Интехком"</v>
          </cell>
          <cell r="AA1497">
            <v>25278.119999999995</v>
          </cell>
          <cell r="AB1497">
            <v>9.9999788630253411E-2</v>
          </cell>
          <cell r="AC1497">
            <v>9.308142016823634E-2</v>
          </cell>
          <cell r="AD1497" t="str">
            <v>продан</v>
          </cell>
          <cell r="AF1497" t="str">
            <v/>
          </cell>
          <cell r="AG1497" t="str">
            <v>51510`810`_`0400`0001493</v>
          </cell>
          <cell r="AI1497" t="str">
            <v/>
          </cell>
        </row>
        <row r="1498">
          <cell r="A1498">
            <v>1494</v>
          </cell>
          <cell r="B1498" t="str">
            <v>диск</v>
          </cell>
          <cell r="C1498" t="str">
            <v>51505</v>
          </cell>
          <cell r="D1498" t="str">
            <v>51505`810`4`0400`0000025</v>
          </cell>
          <cell r="E1498" t="str">
            <v>КТ «Социальная Инициатива и К»</v>
          </cell>
          <cell r="F1498" t="str">
            <v>прочие</v>
          </cell>
          <cell r="G1498" t="str">
            <v>СИ-04</v>
          </cell>
          <cell r="H1498" t="str">
            <v>0000329</v>
          </cell>
          <cell r="I1498">
            <v>38013</v>
          </cell>
          <cell r="J1498">
            <v>1000000</v>
          </cell>
          <cell r="K1498" t="str">
            <v>Рубли РФ</v>
          </cell>
          <cell r="L1498" t="str">
            <v>по предъявлении, но не ранее 26.10.2004</v>
          </cell>
          <cell r="M1498">
            <v>38286</v>
          </cell>
          <cell r="N1498">
            <v>9.9726565164050526E-2</v>
          </cell>
          <cell r="P1498">
            <v>944029</v>
          </cell>
          <cell r="Q1498">
            <v>0.94402900000000001</v>
          </cell>
          <cell r="R1498">
            <v>944029</v>
          </cell>
          <cell r="S1498">
            <v>38069</v>
          </cell>
          <cell r="T1498" t="str">
            <v>23/03-05</v>
          </cell>
          <cell r="U1498" t="str">
            <v>ООО "Вэст Протекшн"</v>
          </cell>
          <cell r="V1498">
            <v>0.96930700000000003</v>
          </cell>
          <cell r="W1498">
            <v>969307.12</v>
          </cell>
          <cell r="X1498">
            <v>38174</v>
          </cell>
          <cell r="Y1498" t="str">
            <v>06/07-08</v>
          </cell>
          <cell r="Z1498" t="str">
            <v>ООО "Интехком"</v>
          </cell>
          <cell r="AA1498">
            <v>25278.119999999995</v>
          </cell>
          <cell r="AB1498">
            <v>9.9999788630253411E-2</v>
          </cell>
          <cell r="AC1498">
            <v>9.308142016823634E-2</v>
          </cell>
          <cell r="AD1498" t="str">
            <v>продан</v>
          </cell>
          <cell r="AF1498" t="str">
            <v/>
          </cell>
          <cell r="AG1498" t="str">
            <v>51510`810`_`0400`0001494</v>
          </cell>
          <cell r="AI1498" t="str">
            <v/>
          </cell>
        </row>
        <row r="1499">
          <cell r="A1499">
            <v>1495</v>
          </cell>
          <cell r="B1499" t="str">
            <v>диск</v>
          </cell>
          <cell r="C1499" t="str">
            <v>51505</v>
          </cell>
          <cell r="D1499" t="str">
            <v>51505`810`4`0400`0000025</v>
          </cell>
          <cell r="E1499" t="str">
            <v>КТ «Социальная Инициатива и К»</v>
          </cell>
          <cell r="F1499" t="str">
            <v>прочие</v>
          </cell>
          <cell r="G1499" t="str">
            <v>СИ-04</v>
          </cell>
          <cell r="H1499" t="str">
            <v>0000330</v>
          </cell>
          <cell r="I1499">
            <v>38013</v>
          </cell>
          <cell r="J1499">
            <v>1000000</v>
          </cell>
          <cell r="K1499" t="str">
            <v>Рубли РФ</v>
          </cell>
          <cell r="L1499" t="str">
            <v>по предъявлении, но не ранее 26.10.2004</v>
          </cell>
          <cell r="M1499">
            <v>38286</v>
          </cell>
          <cell r="N1499">
            <v>9.9726565164050526E-2</v>
          </cell>
          <cell r="P1499">
            <v>944029</v>
          </cell>
          <cell r="Q1499">
            <v>0.94402900000000001</v>
          </cell>
          <cell r="R1499">
            <v>944029</v>
          </cell>
          <cell r="S1499">
            <v>38069</v>
          </cell>
          <cell r="T1499" t="str">
            <v>23/03-05</v>
          </cell>
          <cell r="U1499" t="str">
            <v>ООО "Вэст Протекшн"</v>
          </cell>
          <cell r="V1499">
            <v>0.96930700000000003</v>
          </cell>
          <cell r="W1499">
            <v>969307.12</v>
          </cell>
          <cell r="X1499">
            <v>38174</v>
          </cell>
          <cell r="Y1499" t="str">
            <v>06/07-08</v>
          </cell>
          <cell r="Z1499" t="str">
            <v>ООО "Интехком"</v>
          </cell>
          <cell r="AA1499">
            <v>25278.119999999995</v>
          </cell>
          <cell r="AB1499">
            <v>9.9999788630253411E-2</v>
          </cell>
          <cell r="AC1499">
            <v>9.308142016823634E-2</v>
          </cell>
          <cell r="AD1499" t="str">
            <v>продан</v>
          </cell>
          <cell r="AF1499" t="str">
            <v/>
          </cell>
          <cell r="AG1499" t="str">
            <v>51510`810`_`0400`0001495</v>
          </cell>
          <cell r="AI1499" t="str">
            <v/>
          </cell>
        </row>
        <row r="1500">
          <cell r="A1500">
            <v>1496</v>
          </cell>
          <cell r="B1500" t="str">
            <v>диск</v>
          </cell>
          <cell r="C1500" t="str">
            <v>51505</v>
          </cell>
          <cell r="D1500" t="str">
            <v>51505`810`4`0400`0000025</v>
          </cell>
          <cell r="E1500" t="str">
            <v>КТ «Социальная Инициатива и К»</v>
          </cell>
          <cell r="F1500" t="str">
            <v>прочие</v>
          </cell>
          <cell r="G1500" t="str">
            <v>СИ-04</v>
          </cell>
          <cell r="H1500" t="str">
            <v>0000331</v>
          </cell>
          <cell r="I1500">
            <v>38013</v>
          </cell>
          <cell r="J1500">
            <v>1000000</v>
          </cell>
          <cell r="K1500" t="str">
            <v>Рубли РФ</v>
          </cell>
          <cell r="L1500" t="str">
            <v>по предъявлении, но не ранее 26.10.2004</v>
          </cell>
          <cell r="M1500">
            <v>38286</v>
          </cell>
          <cell r="N1500">
            <v>9.9726565164050526E-2</v>
          </cell>
          <cell r="P1500">
            <v>944029</v>
          </cell>
          <cell r="Q1500">
            <v>0.94402900000000001</v>
          </cell>
          <cell r="R1500">
            <v>944029</v>
          </cell>
          <cell r="S1500">
            <v>38069</v>
          </cell>
          <cell r="T1500" t="str">
            <v>23/03-05</v>
          </cell>
          <cell r="U1500" t="str">
            <v>ООО "Вэст Протекшн"</v>
          </cell>
          <cell r="V1500">
            <v>0.94599999999999995</v>
          </cell>
          <cell r="W1500">
            <v>946000</v>
          </cell>
          <cell r="X1500">
            <v>38077</v>
          </cell>
          <cell r="Y1500" t="str">
            <v>31/03-14</v>
          </cell>
          <cell r="Z1500" t="str">
            <v>ООО "АЛЬТАИР"</v>
          </cell>
          <cell r="AA1500">
            <v>1971</v>
          </cell>
          <cell r="AB1500">
            <v>9.9999788630253411E-2</v>
          </cell>
          <cell r="AC1500">
            <v>9.5258593750827583E-2</v>
          </cell>
          <cell r="AD1500" t="str">
            <v>обменен</v>
          </cell>
          <cell r="AF1500" t="str">
            <v/>
          </cell>
          <cell r="AG1500" t="str">
            <v/>
          </cell>
          <cell r="AI1500" t="str">
            <v/>
          </cell>
        </row>
        <row r="1501">
          <cell r="A1501">
            <v>1497</v>
          </cell>
          <cell r="B1501" t="str">
            <v>диск</v>
          </cell>
          <cell r="C1501" t="str">
            <v>51505</v>
          </cell>
          <cell r="D1501" t="str">
            <v>51505`810`4`0400`0000025</v>
          </cell>
          <cell r="E1501" t="str">
            <v>КТ «Социальная Инициатива и К»</v>
          </cell>
          <cell r="F1501" t="str">
            <v>прочие</v>
          </cell>
          <cell r="G1501" t="str">
            <v>СИ-04</v>
          </cell>
          <cell r="H1501" t="str">
            <v>0000332</v>
          </cell>
          <cell r="I1501">
            <v>38013</v>
          </cell>
          <cell r="J1501">
            <v>1000000</v>
          </cell>
          <cell r="K1501" t="str">
            <v>Рубли РФ</v>
          </cell>
          <cell r="L1501" t="str">
            <v>по предъявлении, но не ранее 26.10.2004</v>
          </cell>
          <cell r="M1501">
            <v>38286</v>
          </cell>
          <cell r="N1501">
            <v>9.9726565164050526E-2</v>
          </cell>
          <cell r="P1501">
            <v>944029</v>
          </cell>
          <cell r="Q1501">
            <v>0.94402900000000001</v>
          </cell>
          <cell r="R1501">
            <v>944029</v>
          </cell>
          <cell r="S1501">
            <v>38069</v>
          </cell>
          <cell r="T1501" t="str">
            <v>23/03-05</v>
          </cell>
          <cell r="U1501" t="str">
            <v>ООО "Вэст Протекшн"</v>
          </cell>
          <cell r="V1501">
            <v>0.94599999999999995</v>
          </cell>
          <cell r="W1501">
            <v>946000</v>
          </cell>
          <cell r="X1501">
            <v>38077</v>
          </cell>
          <cell r="Y1501" t="str">
            <v>31/03-14</v>
          </cell>
          <cell r="Z1501" t="str">
            <v>ООО "АЛЬТАИР"</v>
          </cell>
          <cell r="AA1501">
            <v>1971</v>
          </cell>
          <cell r="AB1501">
            <v>9.9999788630253411E-2</v>
          </cell>
          <cell r="AC1501">
            <v>9.5258593750827583E-2</v>
          </cell>
          <cell r="AD1501" t="str">
            <v>обменен</v>
          </cell>
          <cell r="AF1501" t="str">
            <v/>
          </cell>
          <cell r="AG1501" t="str">
            <v/>
          </cell>
          <cell r="AI1501" t="str">
            <v/>
          </cell>
        </row>
        <row r="1502">
          <cell r="A1502">
            <v>1498</v>
          </cell>
          <cell r="B1502" t="str">
            <v>диск</v>
          </cell>
          <cell r="C1502" t="str">
            <v>51505</v>
          </cell>
          <cell r="D1502" t="str">
            <v>51505`810`4`0400`0000025</v>
          </cell>
          <cell r="E1502" t="str">
            <v>КТ «Социальная Инициатива и К»</v>
          </cell>
          <cell r="F1502" t="str">
            <v>прочие</v>
          </cell>
          <cell r="G1502" t="str">
            <v>СИ-04</v>
          </cell>
          <cell r="H1502" t="str">
            <v>0000333</v>
          </cell>
          <cell r="I1502">
            <v>38013</v>
          </cell>
          <cell r="J1502">
            <v>1000000</v>
          </cell>
          <cell r="K1502" t="str">
            <v>Рубли РФ</v>
          </cell>
          <cell r="L1502" t="str">
            <v>по предъявлении, но не ранее 26.10.2004</v>
          </cell>
          <cell r="M1502">
            <v>38286</v>
          </cell>
          <cell r="N1502">
            <v>9.9726565164050526E-2</v>
          </cell>
          <cell r="P1502">
            <v>944029</v>
          </cell>
          <cell r="Q1502">
            <v>0.94402900000000001</v>
          </cell>
          <cell r="R1502">
            <v>944029</v>
          </cell>
          <cell r="S1502">
            <v>38069</v>
          </cell>
          <cell r="T1502" t="str">
            <v>23/03-05</v>
          </cell>
          <cell r="U1502" t="str">
            <v>ООО "Вэст Протекшн"</v>
          </cell>
          <cell r="V1502">
            <v>0.94599999999999995</v>
          </cell>
          <cell r="W1502">
            <v>946000</v>
          </cell>
          <cell r="X1502">
            <v>38077</v>
          </cell>
          <cell r="Y1502" t="str">
            <v>31/03-14</v>
          </cell>
          <cell r="Z1502" t="str">
            <v>ООО "АЛЬТАИР"</v>
          </cell>
          <cell r="AA1502">
            <v>1971</v>
          </cell>
          <cell r="AB1502">
            <v>9.9999788630253411E-2</v>
          </cell>
          <cell r="AC1502">
            <v>9.5258593750827583E-2</v>
          </cell>
          <cell r="AD1502" t="str">
            <v>обменен</v>
          </cell>
          <cell r="AF1502" t="str">
            <v/>
          </cell>
          <cell r="AG1502" t="str">
            <v/>
          </cell>
          <cell r="AI1502" t="str">
            <v/>
          </cell>
        </row>
        <row r="1503">
          <cell r="A1503">
            <v>1499</v>
          </cell>
          <cell r="B1503" t="str">
            <v>диск</v>
          </cell>
          <cell r="C1503" t="str">
            <v>51505</v>
          </cell>
          <cell r="D1503" t="str">
            <v>51505`810`4`0400`0000025</v>
          </cell>
          <cell r="E1503" t="str">
            <v>КТ «Социальная Инициатива и К»</v>
          </cell>
          <cell r="F1503" t="str">
            <v>прочие</v>
          </cell>
          <cell r="G1503" t="str">
            <v>СИ-04</v>
          </cell>
          <cell r="H1503" t="str">
            <v>0000334</v>
          </cell>
          <cell r="I1503">
            <v>38013</v>
          </cell>
          <cell r="J1503">
            <v>1000000</v>
          </cell>
          <cell r="K1503" t="str">
            <v>Рубли РФ</v>
          </cell>
          <cell r="L1503" t="str">
            <v>по предъявлении, но не ранее 26.10.2004</v>
          </cell>
          <cell r="M1503">
            <v>38286</v>
          </cell>
          <cell r="N1503">
            <v>9.9726565164050526E-2</v>
          </cell>
          <cell r="P1503">
            <v>944029</v>
          </cell>
          <cell r="Q1503">
            <v>0.94402900000000001</v>
          </cell>
          <cell r="R1503">
            <v>944029</v>
          </cell>
          <cell r="S1503">
            <v>38069</v>
          </cell>
          <cell r="T1503" t="str">
            <v>23/03-05</v>
          </cell>
          <cell r="U1503" t="str">
            <v>ООО "Вэст Протекшн"</v>
          </cell>
          <cell r="V1503">
            <v>0.94599999999999995</v>
          </cell>
          <cell r="W1503">
            <v>946000</v>
          </cell>
          <cell r="X1503">
            <v>38077</v>
          </cell>
          <cell r="Y1503" t="str">
            <v>31/03-14</v>
          </cell>
          <cell r="Z1503" t="str">
            <v>ООО "АЛЬТАИР"</v>
          </cell>
          <cell r="AA1503">
            <v>1971</v>
          </cell>
          <cell r="AB1503">
            <v>9.9999788630253411E-2</v>
          </cell>
          <cell r="AC1503">
            <v>9.5258593750827583E-2</v>
          </cell>
          <cell r="AD1503" t="str">
            <v>обменен</v>
          </cell>
          <cell r="AF1503" t="str">
            <v/>
          </cell>
          <cell r="AG1503" t="str">
            <v/>
          </cell>
          <cell r="AI1503" t="str">
            <v/>
          </cell>
        </row>
        <row r="1504">
          <cell r="A1504">
            <v>1500</v>
          </cell>
          <cell r="B1504" t="str">
            <v>диск</v>
          </cell>
          <cell r="C1504" t="str">
            <v>51505</v>
          </cell>
          <cell r="D1504" t="str">
            <v>51505`810`4`0400`0000025</v>
          </cell>
          <cell r="E1504" t="str">
            <v>КТ «Социальная Инициатива и К»</v>
          </cell>
          <cell r="F1504" t="str">
            <v>прочие</v>
          </cell>
          <cell r="G1504" t="str">
            <v>СИ-04</v>
          </cell>
          <cell r="H1504" t="str">
            <v>0000335</v>
          </cell>
          <cell r="I1504">
            <v>38013</v>
          </cell>
          <cell r="J1504">
            <v>1000000</v>
          </cell>
          <cell r="K1504" t="str">
            <v>Рубли РФ</v>
          </cell>
          <cell r="L1504" t="str">
            <v>по предъявлении, но не ранее 26.10.2004</v>
          </cell>
          <cell r="M1504">
            <v>38286</v>
          </cell>
          <cell r="N1504">
            <v>9.9726565164050526E-2</v>
          </cell>
          <cell r="P1504">
            <v>944029</v>
          </cell>
          <cell r="Q1504">
            <v>0.94402900000000001</v>
          </cell>
          <cell r="R1504">
            <v>944029</v>
          </cell>
          <cell r="S1504">
            <v>38069</v>
          </cell>
          <cell r="T1504" t="str">
            <v>23/03-05</v>
          </cell>
          <cell r="U1504" t="str">
            <v>ООО "Вэст Протекшн"</v>
          </cell>
          <cell r="V1504">
            <v>0.94599999999999995</v>
          </cell>
          <cell r="W1504">
            <v>946000</v>
          </cell>
          <cell r="X1504">
            <v>38077</v>
          </cell>
          <cell r="Y1504" t="str">
            <v>31/03-14</v>
          </cell>
          <cell r="Z1504" t="str">
            <v>ООО "АЛЬТАИР"</v>
          </cell>
          <cell r="AA1504">
            <v>1971</v>
          </cell>
          <cell r="AB1504">
            <v>9.9999788630253411E-2</v>
          </cell>
          <cell r="AC1504">
            <v>9.5258593750827583E-2</v>
          </cell>
          <cell r="AD1504" t="str">
            <v>обменен</v>
          </cell>
          <cell r="AF1504" t="str">
            <v/>
          </cell>
          <cell r="AG1504" t="str">
            <v/>
          </cell>
          <cell r="AI1504" t="str">
            <v/>
          </cell>
        </row>
        <row r="1505">
          <cell r="A1505">
            <v>1501</v>
          </cell>
          <cell r="B1505" t="str">
            <v>диск</v>
          </cell>
          <cell r="C1505" t="str">
            <v>51505</v>
          </cell>
          <cell r="D1505" t="str">
            <v>51505`810`4`0400`0000025</v>
          </cell>
          <cell r="E1505" t="str">
            <v>КТ «Социальная Инициатива и К»</v>
          </cell>
          <cell r="F1505" t="str">
            <v>прочие</v>
          </cell>
          <cell r="G1505" t="str">
            <v>СИ-04</v>
          </cell>
          <cell r="H1505" t="str">
            <v>0000336</v>
          </cell>
          <cell r="I1505">
            <v>38013</v>
          </cell>
          <cell r="J1505">
            <v>1000000</v>
          </cell>
          <cell r="K1505" t="str">
            <v>Рубли РФ</v>
          </cell>
          <cell r="L1505" t="str">
            <v>по предъявлении, но не ранее 26.10.2004</v>
          </cell>
          <cell r="M1505">
            <v>38286</v>
          </cell>
          <cell r="N1505">
            <v>9.9726565164050526E-2</v>
          </cell>
          <cell r="P1505">
            <v>944029</v>
          </cell>
          <cell r="Q1505">
            <v>0.94402900000000001</v>
          </cell>
          <cell r="R1505">
            <v>944029</v>
          </cell>
          <cell r="S1505">
            <v>38069</v>
          </cell>
          <cell r="T1505" t="str">
            <v>23/03-05</v>
          </cell>
          <cell r="U1505" t="str">
            <v>ООО "Вэст Протекшн"</v>
          </cell>
          <cell r="V1505">
            <v>0.94599999999999995</v>
          </cell>
          <cell r="W1505">
            <v>946000</v>
          </cell>
          <cell r="X1505">
            <v>38077</v>
          </cell>
          <cell r="Y1505" t="str">
            <v>31/03-14</v>
          </cell>
          <cell r="Z1505" t="str">
            <v>ООО "АЛЬТАИР"</v>
          </cell>
          <cell r="AA1505">
            <v>1971</v>
          </cell>
          <cell r="AB1505">
            <v>9.9999788630253411E-2</v>
          </cell>
          <cell r="AC1505">
            <v>9.5258593750827583E-2</v>
          </cell>
          <cell r="AD1505" t="str">
            <v>обменен</v>
          </cell>
          <cell r="AF1505" t="str">
            <v/>
          </cell>
          <cell r="AG1505" t="str">
            <v/>
          </cell>
          <cell r="AI1505" t="str">
            <v/>
          </cell>
        </row>
        <row r="1506">
          <cell r="A1506">
            <v>1502</v>
          </cell>
          <cell r="B1506" t="str">
            <v>диск</v>
          </cell>
          <cell r="C1506" t="str">
            <v>51505</v>
          </cell>
          <cell r="D1506" t="str">
            <v>51505`810`4`0400`0000025</v>
          </cell>
          <cell r="E1506" t="str">
            <v>КТ «Социальная Инициатива и К»</v>
          </cell>
          <cell r="F1506" t="str">
            <v>прочие</v>
          </cell>
          <cell r="G1506" t="str">
            <v>СИ-04</v>
          </cell>
          <cell r="H1506" t="str">
            <v>0000337</v>
          </cell>
          <cell r="I1506">
            <v>38013</v>
          </cell>
          <cell r="J1506">
            <v>1000000</v>
          </cell>
          <cell r="K1506" t="str">
            <v>Рубли РФ</v>
          </cell>
          <cell r="L1506" t="str">
            <v>по предъявлении, но не ранее 26.10.2004</v>
          </cell>
          <cell r="M1506">
            <v>38286</v>
          </cell>
          <cell r="N1506">
            <v>9.9726565164050526E-2</v>
          </cell>
          <cell r="P1506">
            <v>944029</v>
          </cell>
          <cell r="Q1506">
            <v>0.94402900000000001</v>
          </cell>
          <cell r="R1506">
            <v>944029</v>
          </cell>
          <cell r="S1506">
            <v>38069</v>
          </cell>
          <cell r="T1506" t="str">
            <v>23/03-05</v>
          </cell>
          <cell r="U1506" t="str">
            <v>ООО "Вэст Протекшн"</v>
          </cell>
          <cell r="V1506">
            <v>0.94599999999999995</v>
          </cell>
          <cell r="W1506">
            <v>946000</v>
          </cell>
          <cell r="X1506">
            <v>38077</v>
          </cell>
          <cell r="Y1506" t="str">
            <v>31/03-14</v>
          </cell>
          <cell r="Z1506" t="str">
            <v>ООО "АЛЬТАИР"</v>
          </cell>
          <cell r="AA1506">
            <v>1971</v>
          </cell>
          <cell r="AB1506">
            <v>9.9999788630253411E-2</v>
          </cell>
          <cell r="AC1506">
            <v>9.5258593750827583E-2</v>
          </cell>
          <cell r="AD1506" t="str">
            <v>обменен</v>
          </cell>
          <cell r="AF1506" t="str">
            <v/>
          </cell>
          <cell r="AG1506" t="str">
            <v/>
          </cell>
          <cell r="AI1506" t="str">
            <v/>
          </cell>
        </row>
        <row r="1507">
          <cell r="A1507">
            <v>1503</v>
          </cell>
          <cell r="B1507" t="str">
            <v>диск</v>
          </cell>
          <cell r="C1507" t="str">
            <v>51505</v>
          </cell>
          <cell r="D1507" t="str">
            <v>51505`810`4`0400`0000025</v>
          </cell>
          <cell r="E1507" t="str">
            <v>КТ «Социальная Инициатива и К»</v>
          </cell>
          <cell r="F1507" t="str">
            <v>прочие</v>
          </cell>
          <cell r="G1507" t="str">
            <v>СИ-04</v>
          </cell>
          <cell r="H1507" t="str">
            <v>0000338</v>
          </cell>
          <cell r="I1507">
            <v>38013</v>
          </cell>
          <cell r="J1507">
            <v>1000000</v>
          </cell>
          <cell r="K1507" t="str">
            <v>Рубли РФ</v>
          </cell>
          <cell r="L1507" t="str">
            <v>по предъявлении, но не ранее 26.10.2004</v>
          </cell>
          <cell r="M1507">
            <v>38286</v>
          </cell>
          <cell r="N1507">
            <v>9.9726565164050526E-2</v>
          </cell>
          <cell r="P1507">
            <v>944029</v>
          </cell>
          <cell r="Q1507">
            <v>0.94402900000000001</v>
          </cell>
          <cell r="R1507">
            <v>944029</v>
          </cell>
          <cell r="S1507">
            <v>38069</v>
          </cell>
          <cell r="T1507" t="str">
            <v>23/03-05</v>
          </cell>
          <cell r="U1507" t="str">
            <v>ООО "Вэст Протекшн"</v>
          </cell>
          <cell r="V1507">
            <v>0.94599999999999995</v>
          </cell>
          <cell r="W1507">
            <v>946000</v>
          </cell>
          <cell r="X1507">
            <v>38077</v>
          </cell>
          <cell r="Y1507" t="str">
            <v>31/03-14</v>
          </cell>
          <cell r="Z1507" t="str">
            <v>ООО "АЛЬТАИР"</v>
          </cell>
          <cell r="AA1507">
            <v>1971</v>
          </cell>
          <cell r="AB1507">
            <v>9.9999788630253411E-2</v>
          </cell>
          <cell r="AC1507">
            <v>9.5258593750827583E-2</v>
          </cell>
          <cell r="AD1507" t="str">
            <v>обменен</v>
          </cell>
          <cell r="AF1507" t="str">
            <v/>
          </cell>
          <cell r="AG1507" t="str">
            <v/>
          </cell>
          <cell r="AI1507" t="str">
            <v/>
          </cell>
        </row>
        <row r="1508">
          <cell r="A1508">
            <v>1504</v>
          </cell>
          <cell r="B1508" t="str">
            <v>диск</v>
          </cell>
          <cell r="C1508" t="str">
            <v>51505</v>
          </cell>
          <cell r="D1508" t="str">
            <v>51505`810`4`0400`0000025</v>
          </cell>
          <cell r="E1508" t="str">
            <v>КТ «Социальная Инициатива и К»</v>
          </cell>
          <cell r="F1508" t="str">
            <v>прочие</v>
          </cell>
          <cell r="G1508" t="str">
            <v>СИ-04</v>
          </cell>
          <cell r="H1508" t="str">
            <v>0000339</v>
          </cell>
          <cell r="I1508">
            <v>38013</v>
          </cell>
          <cell r="J1508">
            <v>1000000</v>
          </cell>
          <cell r="K1508" t="str">
            <v>Рубли РФ</v>
          </cell>
          <cell r="L1508" t="str">
            <v>по предъявлении, но не ранее 26.10.2004</v>
          </cell>
          <cell r="M1508">
            <v>38286</v>
          </cell>
          <cell r="N1508">
            <v>9.9726565164050526E-2</v>
          </cell>
          <cell r="P1508">
            <v>944029</v>
          </cell>
          <cell r="Q1508">
            <v>0.94402900000000001</v>
          </cell>
          <cell r="R1508">
            <v>944029</v>
          </cell>
          <cell r="S1508">
            <v>38069</v>
          </cell>
          <cell r="T1508" t="str">
            <v>23/03-05</v>
          </cell>
          <cell r="U1508" t="str">
            <v>ООО "Вэст Протекшн"</v>
          </cell>
          <cell r="V1508">
            <v>0.94599999999999995</v>
          </cell>
          <cell r="W1508">
            <v>946000</v>
          </cell>
          <cell r="X1508">
            <v>38077</v>
          </cell>
          <cell r="Y1508" t="str">
            <v>31/03-14</v>
          </cell>
          <cell r="Z1508" t="str">
            <v>ООО "АЛЬТАИР"</v>
          </cell>
          <cell r="AA1508">
            <v>1971</v>
          </cell>
          <cell r="AB1508">
            <v>9.9999788630253411E-2</v>
          </cell>
          <cell r="AC1508">
            <v>9.5258593750827583E-2</v>
          </cell>
          <cell r="AD1508" t="str">
            <v>обменен</v>
          </cell>
          <cell r="AF1508" t="str">
            <v/>
          </cell>
          <cell r="AG1508" t="str">
            <v/>
          </cell>
          <cell r="AI1508" t="str">
            <v/>
          </cell>
        </row>
        <row r="1509">
          <cell r="A1509">
            <v>1505</v>
          </cell>
          <cell r="B1509" t="str">
            <v>диск</v>
          </cell>
          <cell r="C1509" t="str">
            <v>51401</v>
          </cell>
          <cell r="D1509" t="str">
            <v>51401`810`2`0400`0000002</v>
          </cell>
          <cell r="E1509" t="str">
            <v>Сбербанк РФ</v>
          </cell>
          <cell r="F1509" t="str">
            <v>банк</v>
          </cell>
          <cell r="G1509" t="str">
            <v>ВН</v>
          </cell>
          <cell r="H1509" t="str">
            <v>1071066</v>
          </cell>
          <cell r="I1509">
            <v>38071</v>
          </cell>
          <cell r="J1509">
            <v>245000</v>
          </cell>
          <cell r="K1509" t="str">
            <v>Рубли РФ</v>
          </cell>
          <cell r="L1509" t="str">
            <v>по предъявлении</v>
          </cell>
          <cell r="M1509">
            <v>38071</v>
          </cell>
          <cell r="N1509">
            <v>0</v>
          </cell>
          <cell r="P1509">
            <v>245000</v>
          </cell>
          <cell r="Q1509">
            <v>1</v>
          </cell>
          <cell r="R1509">
            <v>245000</v>
          </cell>
          <cell r="S1509">
            <v>38071</v>
          </cell>
          <cell r="T1509" t="str">
            <v>25/03-сб</v>
          </cell>
          <cell r="U1509" t="str">
            <v>Сбербанк РФ</v>
          </cell>
          <cell r="V1509">
            <v>1.0006120000000001</v>
          </cell>
          <cell r="W1509">
            <v>245150</v>
          </cell>
          <cell r="X1509">
            <v>38071</v>
          </cell>
          <cell r="Y1509" t="str">
            <v>25/03-04</v>
          </cell>
          <cell r="Z1509" t="str">
            <v>ООО "Проф-Трейд"</v>
          </cell>
          <cell r="AA1509">
            <v>150</v>
          </cell>
          <cell r="AB1509">
            <v>0</v>
          </cell>
          <cell r="AC1509">
            <v>0.22346938775510203</v>
          </cell>
          <cell r="AD1509" t="str">
            <v>продан</v>
          </cell>
          <cell r="AF1509" t="str">
            <v/>
          </cell>
          <cell r="AG1509" t="str">
            <v/>
          </cell>
          <cell r="AI1509" t="str">
            <v/>
          </cell>
        </row>
        <row r="1510">
          <cell r="A1510">
            <v>1506</v>
          </cell>
          <cell r="B1510" t="str">
            <v>диск</v>
          </cell>
          <cell r="C1510" t="str">
            <v>51401</v>
          </cell>
          <cell r="D1510" t="str">
            <v>51401`810`2`0400`0000002</v>
          </cell>
          <cell r="E1510" t="str">
            <v>Сбербанк РФ</v>
          </cell>
          <cell r="F1510" t="str">
            <v>банк</v>
          </cell>
          <cell r="G1510" t="str">
            <v>ВН</v>
          </cell>
          <cell r="H1510" t="str">
            <v>1071067</v>
          </cell>
          <cell r="I1510">
            <v>38071</v>
          </cell>
          <cell r="J1510">
            <v>1000000</v>
          </cell>
          <cell r="K1510" t="str">
            <v>Рубли РФ</v>
          </cell>
          <cell r="L1510" t="str">
            <v>по предъявлении</v>
          </cell>
          <cell r="M1510">
            <v>38071</v>
          </cell>
          <cell r="N1510">
            <v>0</v>
          </cell>
          <cell r="P1510">
            <v>1000000</v>
          </cell>
          <cell r="Q1510">
            <v>1</v>
          </cell>
          <cell r="R1510">
            <v>1000000</v>
          </cell>
          <cell r="S1510">
            <v>38071</v>
          </cell>
          <cell r="T1510" t="str">
            <v>25/03-сб</v>
          </cell>
          <cell r="U1510" t="str">
            <v>Сбербанк РФ</v>
          </cell>
          <cell r="V1510">
            <v>1.0001500000000001</v>
          </cell>
          <cell r="W1510">
            <v>1000150</v>
          </cell>
          <cell r="X1510">
            <v>38071</v>
          </cell>
          <cell r="Y1510" t="str">
            <v>25/03-04</v>
          </cell>
          <cell r="Z1510" t="str">
            <v>ООО "Проф-Трейд"</v>
          </cell>
          <cell r="AA1510">
            <v>150</v>
          </cell>
          <cell r="AB1510">
            <v>0</v>
          </cell>
          <cell r="AC1510">
            <v>5.4749999999999993E-2</v>
          </cell>
          <cell r="AD1510" t="str">
            <v>продан</v>
          </cell>
          <cell r="AF1510" t="str">
            <v/>
          </cell>
          <cell r="AG1510" t="str">
            <v/>
          </cell>
          <cell r="AI1510" t="str">
            <v/>
          </cell>
        </row>
        <row r="1511">
          <cell r="A1511">
            <v>1507</v>
          </cell>
          <cell r="B1511" t="str">
            <v>диск</v>
          </cell>
          <cell r="C1511" t="str">
            <v>51401</v>
          </cell>
          <cell r="D1511" t="str">
            <v>51401`810`2`0400`0000002</v>
          </cell>
          <cell r="E1511" t="str">
            <v>Сбербанк РФ</v>
          </cell>
          <cell r="F1511" t="str">
            <v>банк</v>
          </cell>
          <cell r="G1511" t="str">
            <v>ВН</v>
          </cell>
          <cell r="H1511" t="str">
            <v>1071068</v>
          </cell>
          <cell r="I1511">
            <v>38071</v>
          </cell>
          <cell r="J1511">
            <v>1000000</v>
          </cell>
          <cell r="K1511" t="str">
            <v>Рубли РФ</v>
          </cell>
          <cell r="L1511" t="str">
            <v>по предъявлении</v>
          </cell>
          <cell r="M1511">
            <v>38071</v>
          </cell>
          <cell r="N1511">
            <v>0</v>
          </cell>
          <cell r="P1511">
            <v>1000000</v>
          </cell>
          <cell r="Q1511">
            <v>1</v>
          </cell>
          <cell r="R1511">
            <v>1000000</v>
          </cell>
          <cell r="S1511">
            <v>38071</v>
          </cell>
          <cell r="T1511" t="str">
            <v>25/03-сб</v>
          </cell>
          <cell r="U1511" t="str">
            <v>Сбербанк РФ</v>
          </cell>
          <cell r="V1511">
            <v>1.0001500000000001</v>
          </cell>
          <cell r="W1511">
            <v>1000150</v>
          </cell>
          <cell r="X1511">
            <v>38071</v>
          </cell>
          <cell r="Y1511" t="str">
            <v>25/03-04</v>
          </cell>
          <cell r="Z1511" t="str">
            <v>ООО "Проф-Трейд"</v>
          </cell>
          <cell r="AA1511">
            <v>150</v>
          </cell>
          <cell r="AB1511">
            <v>0</v>
          </cell>
          <cell r="AC1511">
            <v>5.4749999999999993E-2</v>
          </cell>
          <cell r="AD1511" t="str">
            <v>продан</v>
          </cell>
          <cell r="AF1511" t="str">
            <v/>
          </cell>
          <cell r="AG1511" t="str">
            <v/>
          </cell>
          <cell r="AI1511" t="str">
            <v/>
          </cell>
        </row>
        <row r="1512">
          <cell r="A1512">
            <v>1508</v>
          </cell>
          <cell r="B1512" t="str">
            <v>диск</v>
          </cell>
          <cell r="C1512" t="str">
            <v>51401</v>
          </cell>
          <cell r="D1512" t="str">
            <v>51401`810`2`0400`0000002</v>
          </cell>
          <cell r="E1512" t="str">
            <v>Сбербанк РФ</v>
          </cell>
          <cell r="F1512" t="str">
            <v>банк</v>
          </cell>
          <cell r="G1512" t="str">
            <v>ВН</v>
          </cell>
          <cell r="H1512" t="str">
            <v>1071069</v>
          </cell>
          <cell r="I1512">
            <v>38071</v>
          </cell>
          <cell r="J1512">
            <v>1000000</v>
          </cell>
          <cell r="K1512" t="str">
            <v>Рубли РФ</v>
          </cell>
          <cell r="L1512" t="str">
            <v>по предъявлении</v>
          </cell>
          <cell r="M1512">
            <v>38071</v>
          </cell>
          <cell r="N1512">
            <v>0</v>
          </cell>
          <cell r="P1512">
            <v>1000000</v>
          </cell>
          <cell r="Q1512">
            <v>1</v>
          </cell>
          <cell r="R1512">
            <v>1000000</v>
          </cell>
          <cell r="S1512">
            <v>38071</v>
          </cell>
          <cell r="T1512" t="str">
            <v>25/03-сб</v>
          </cell>
          <cell r="U1512" t="str">
            <v>Сбербанк РФ</v>
          </cell>
          <cell r="V1512">
            <v>1.0001500000000001</v>
          </cell>
          <cell r="W1512">
            <v>1000150</v>
          </cell>
          <cell r="X1512">
            <v>38071</v>
          </cell>
          <cell r="Y1512" t="str">
            <v>25/03-04</v>
          </cell>
          <cell r="Z1512" t="str">
            <v>ООО "Проф-Трейд"</v>
          </cell>
          <cell r="AA1512">
            <v>150</v>
          </cell>
          <cell r="AB1512">
            <v>0</v>
          </cell>
          <cell r="AC1512">
            <v>5.4749999999999993E-2</v>
          </cell>
          <cell r="AD1512" t="str">
            <v>продан</v>
          </cell>
          <cell r="AF1512" t="str">
            <v/>
          </cell>
          <cell r="AG1512" t="str">
            <v/>
          </cell>
          <cell r="AI1512" t="str">
            <v/>
          </cell>
        </row>
        <row r="1513">
          <cell r="A1513">
            <v>1509</v>
          </cell>
          <cell r="B1513" t="str">
            <v>диск</v>
          </cell>
          <cell r="C1513" t="str">
            <v>51401</v>
          </cell>
          <cell r="D1513" t="str">
            <v>51401`810`2`0400`0000002</v>
          </cell>
          <cell r="E1513" t="str">
            <v>Сбербанк РФ</v>
          </cell>
          <cell r="F1513" t="str">
            <v>банк</v>
          </cell>
          <cell r="G1513" t="str">
            <v>ВН</v>
          </cell>
          <cell r="H1513" t="str">
            <v>1071070</v>
          </cell>
          <cell r="I1513">
            <v>38071</v>
          </cell>
          <cell r="J1513">
            <v>1000000</v>
          </cell>
          <cell r="K1513" t="str">
            <v>Рубли РФ</v>
          </cell>
          <cell r="L1513" t="str">
            <v>по предъявлении</v>
          </cell>
          <cell r="M1513">
            <v>38071</v>
          </cell>
          <cell r="N1513">
            <v>0</v>
          </cell>
          <cell r="P1513">
            <v>1000000</v>
          </cell>
          <cell r="Q1513">
            <v>1</v>
          </cell>
          <cell r="R1513">
            <v>1000000</v>
          </cell>
          <cell r="S1513">
            <v>38071</v>
          </cell>
          <cell r="T1513" t="str">
            <v>25/03-сб</v>
          </cell>
          <cell r="U1513" t="str">
            <v>Сбербанк РФ</v>
          </cell>
          <cell r="V1513">
            <v>1.0001500000000001</v>
          </cell>
          <cell r="W1513">
            <v>1000150</v>
          </cell>
          <cell r="X1513">
            <v>38071</v>
          </cell>
          <cell r="Y1513" t="str">
            <v>25/03-04</v>
          </cell>
          <cell r="Z1513" t="str">
            <v>ООО "Проф-Трейд"</v>
          </cell>
          <cell r="AA1513">
            <v>150</v>
          </cell>
          <cell r="AB1513">
            <v>0</v>
          </cell>
          <cell r="AC1513">
            <v>5.4749999999999993E-2</v>
          </cell>
          <cell r="AD1513" t="str">
            <v>продан</v>
          </cell>
          <cell r="AF1513" t="str">
            <v/>
          </cell>
          <cell r="AG1513" t="str">
            <v/>
          </cell>
          <cell r="AI1513" t="str">
            <v/>
          </cell>
        </row>
        <row r="1514">
          <cell r="A1514">
            <v>1510</v>
          </cell>
          <cell r="B1514" t="str">
            <v>диск</v>
          </cell>
          <cell r="C1514" t="str">
            <v>51401</v>
          </cell>
          <cell r="D1514" t="str">
            <v>51401`810`2`0400`0000002</v>
          </cell>
          <cell r="E1514" t="str">
            <v>Сбербанк РФ</v>
          </cell>
          <cell r="F1514" t="str">
            <v>банк</v>
          </cell>
          <cell r="G1514" t="str">
            <v>ВН</v>
          </cell>
          <cell r="H1514" t="str">
            <v>1071071</v>
          </cell>
          <cell r="I1514">
            <v>38071</v>
          </cell>
          <cell r="J1514">
            <v>1000000</v>
          </cell>
          <cell r="K1514" t="str">
            <v>Рубли РФ</v>
          </cell>
          <cell r="L1514" t="str">
            <v>по предъявлении</v>
          </cell>
          <cell r="M1514">
            <v>38071</v>
          </cell>
          <cell r="N1514">
            <v>0</v>
          </cell>
          <cell r="P1514">
            <v>1000000</v>
          </cell>
          <cell r="Q1514">
            <v>1</v>
          </cell>
          <cell r="R1514">
            <v>1000000</v>
          </cell>
          <cell r="S1514">
            <v>38071</v>
          </cell>
          <cell r="T1514" t="str">
            <v>25/03-сб</v>
          </cell>
          <cell r="U1514" t="str">
            <v>Сбербанк РФ</v>
          </cell>
          <cell r="V1514">
            <v>1.0001500000000001</v>
          </cell>
          <cell r="W1514">
            <v>1000150</v>
          </cell>
          <cell r="X1514">
            <v>38071</v>
          </cell>
          <cell r="Y1514" t="str">
            <v>25/03-04</v>
          </cell>
          <cell r="Z1514" t="str">
            <v>ООО "Проф-Трейд"</v>
          </cell>
          <cell r="AA1514">
            <v>150</v>
          </cell>
          <cell r="AB1514">
            <v>0</v>
          </cell>
          <cell r="AC1514">
            <v>5.4749999999999993E-2</v>
          </cell>
          <cell r="AD1514" t="str">
            <v>продан</v>
          </cell>
          <cell r="AF1514" t="str">
            <v/>
          </cell>
          <cell r="AG1514" t="str">
            <v/>
          </cell>
          <cell r="AI1514" t="str">
            <v/>
          </cell>
        </row>
        <row r="1515">
          <cell r="A1515">
            <v>1511</v>
          </cell>
          <cell r="B1515" t="str">
            <v>диск</v>
          </cell>
          <cell r="C1515" t="str">
            <v>51505</v>
          </cell>
          <cell r="D1515" t="str">
            <v>51505`810`2`0400`0000018</v>
          </cell>
          <cell r="E1515" t="str">
            <v>ООО "Проф-Трейд"</v>
          </cell>
          <cell r="F1515" t="str">
            <v>прочие</v>
          </cell>
          <cell r="G1515" t="str">
            <v>---</v>
          </cell>
          <cell r="H1515" t="str">
            <v>0040330</v>
          </cell>
          <cell r="I1515">
            <v>38047</v>
          </cell>
          <cell r="J1515">
            <v>5380000</v>
          </cell>
          <cell r="K1515" t="str">
            <v>Рубли РФ</v>
          </cell>
          <cell r="L1515" t="str">
            <v>по предъявлении, но неранее 30.09.2004г.</v>
          </cell>
          <cell r="M1515">
            <v>38260</v>
          </cell>
          <cell r="N1515">
            <v>0.15076086956521739</v>
          </cell>
          <cell r="P1515">
            <v>5000000</v>
          </cell>
          <cell r="Q1515">
            <v>0.92936802973977695</v>
          </cell>
          <cell r="R1515">
            <v>5000000</v>
          </cell>
          <cell r="S1515">
            <v>38076</v>
          </cell>
          <cell r="T1515" t="str">
            <v>30/03-11</v>
          </cell>
          <cell r="U1515" t="str">
            <v>ООО "Проф-Трейд"</v>
          </cell>
          <cell r="V1515">
            <v>0.92936799999999997</v>
          </cell>
          <cell r="W1515">
            <v>5000000</v>
          </cell>
          <cell r="X1515">
            <v>38107</v>
          </cell>
          <cell r="Y1515" t="str">
            <v>30/04-10</v>
          </cell>
          <cell r="Z1515" t="str">
            <v>ООО "Интехком"</v>
          </cell>
          <cell r="AA1515">
            <v>0</v>
          </cell>
          <cell r="AB1515">
            <v>0.15117391304347824</v>
          </cell>
          <cell r="AC1515">
            <v>0</v>
          </cell>
          <cell r="AD1515" t="str">
            <v>продан</v>
          </cell>
          <cell r="AF1515" t="str">
            <v/>
          </cell>
          <cell r="AG1515" t="str">
            <v/>
          </cell>
          <cell r="AI1515" t="str">
            <v/>
          </cell>
        </row>
        <row r="1516">
          <cell r="A1516">
            <v>1512</v>
          </cell>
          <cell r="B1516" t="str">
            <v>диск</v>
          </cell>
          <cell r="C1516" t="str">
            <v>51401</v>
          </cell>
          <cell r="D1516" t="str">
            <v>51401`810`1`0400`0000005</v>
          </cell>
          <cell r="E1516" t="str">
            <v>ОАО «УралСиб»</v>
          </cell>
          <cell r="F1516" t="str">
            <v>банк</v>
          </cell>
          <cell r="G1516" t="str">
            <v>0001</v>
          </cell>
          <cell r="H1516" t="str">
            <v>0143004</v>
          </cell>
          <cell r="I1516">
            <v>38062</v>
          </cell>
          <cell r="J1516">
            <v>50000</v>
          </cell>
          <cell r="K1516" t="str">
            <v>Рубли РФ</v>
          </cell>
          <cell r="L1516" t="str">
            <v>по предъявлении</v>
          </cell>
          <cell r="M1516">
            <v>38062</v>
          </cell>
          <cell r="N1516">
            <v>0</v>
          </cell>
          <cell r="P1516">
            <v>49650</v>
          </cell>
          <cell r="Q1516">
            <v>0.99299999999999999</v>
          </cell>
          <cell r="R1516">
            <v>49650</v>
          </cell>
          <cell r="S1516">
            <v>38076</v>
          </cell>
          <cell r="T1516" t="str">
            <v>30/03-12</v>
          </cell>
          <cell r="U1516" t="str">
            <v>Галимова Ирина Николаевна</v>
          </cell>
          <cell r="V1516">
            <v>1</v>
          </cell>
          <cell r="W1516">
            <v>50000</v>
          </cell>
          <cell r="X1516">
            <v>38077</v>
          </cell>
          <cell r="Y1516" t="str">
            <v>31/03-предуралсиб</v>
          </cell>
          <cell r="Z1516" t="str">
            <v>ООО "Уралсиб"</v>
          </cell>
          <cell r="AA1516">
            <v>350</v>
          </cell>
          <cell r="AB1516">
            <v>2.5800604229607251</v>
          </cell>
          <cell r="AC1516">
            <v>2.5730110775427995</v>
          </cell>
          <cell r="AD1516" t="str">
            <v>продан</v>
          </cell>
          <cell r="AF1516" t="str">
            <v/>
          </cell>
          <cell r="AG1516" t="str">
            <v/>
          </cell>
          <cell r="AI1516" t="str">
            <v/>
          </cell>
        </row>
        <row r="1517">
          <cell r="A1517">
            <v>1513</v>
          </cell>
          <cell r="B1517" t="str">
            <v>диск</v>
          </cell>
          <cell r="C1517" t="str">
            <v>51502</v>
          </cell>
          <cell r="D1517" t="str">
            <v>51502`810`7`0400`0000029</v>
          </cell>
          <cell r="E1517" t="str">
            <v>ООО «Металресурсснаб»</v>
          </cell>
          <cell r="F1517" t="str">
            <v>прочие</v>
          </cell>
          <cell r="G1517" t="str">
            <v>---</v>
          </cell>
          <cell r="H1517" t="str">
            <v>0543004</v>
          </cell>
          <cell r="I1517">
            <v>38076</v>
          </cell>
          <cell r="J1517">
            <v>253176.23</v>
          </cell>
          <cell r="K1517" t="str">
            <v>Рубли РФ</v>
          </cell>
          <cell r="L1517" t="str">
            <v>по предъявлении, но не ранее 30.04.2004г.</v>
          </cell>
          <cell r="M1517">
            <v>38107</v>
          </cell>
          <cell r="N1517">
            <v>0.14959018709677468</v>
          </cell>
          <cell r="P1517">
            <v>250000</v>
          </cell>
          <cell r="Q1517">
            <v>0.98745446995557207</v>
          </cell>
          <cell r="R1517">
            <v>250000</v>
          </cell>
          <cell r="S1517">
            <v>38076</v>
          </cell>
          <cell r="T1517" t="str">
            <v>30/03-18</v>
          </cell>
          <cell r="U1517" t="str">
            <v>ООО «Металресурсснаб»</v>
          </cell>
          <cell r="V1517">
            <v>0.99838099999999996</v>
          </cell>
          <cell r="W1517">
            <v>252766.39</v>
          </cell>
          <cell r="X1517">
            <v>38103</v>
          </cell>
          <cell r="Y1517" t="str">
            <v>26/04-07</v>
          </cell>
          <cell r="Z1517" t="str">
            <v>ООО «Металресурсснаб»</v>
          </cell>
          <cell r="AA1517">
            <v>2766.390000000014</v>
          </cell>
          <cell r="AB1517">
            <v>0.15000002322580694</v>
          </cell>
          <cell r="AC1517">
            <v>0.14958997777777852</v>
          </cell>
          <cell r="AD1517" t="str">
            <v>продан</v>
          </cell>
          <cell r="AF1517" t="str">
            <v/>
          </cell>
          <cell r="AG1517" t="str">
            <v/>
          </cell>
          <cell r="AI1517" t="str">
            <v/>
          </cell>
        </row>
        <row r="1518">
          <cell r="A1518">
            <v>1514</v>
          </cell>
          <cell r="B1518" t="str">
            <v>проц</v>
          </cell>
          <cell r="C1518" t="str">
            <v>51505</v>
          </cell>
          <cell r="D1518" t="str">
            <v>51505`810`1`0400`0000008</v>
          </cell>
          <cell r="E1518" t="str">
            <v>ЗАО «Компания «Уфаойл»</v>
          </cell>
          <cell r="F1518" t="str">
            <v>прочие</v>
          </cell>
          <cell r="G1518" t="str">
            <v>---</v>
          </cell>
          <cell r="H1518" t="str">
            <v>0001202</v>
          </cell>
          <cell r="I1518">
            <v>37963</v>
          </cell>
          <cell r="J1518">
            <v>10000000</v>
          </cell>
          <cell r="K1518" t="str">
            <v>Рубли РФ</v>
          </cell>
          <cell r="L1518" t="str">
            <v>по предъявлении</v>
          </cell>
          <cell r="M1518">
            <v>37963</v>
          </cell>
          <cell r="N1518">
            <v>0</v>
          </cell>
          <cell r="P1518">
            <v>10411374.803503256</v>
          </cell>
          <cell r="Q1518">
            <v>1.0411374803503257</v>
          </cell>
          <cell r="R1518">
            <v>10411374.803503256</v>
          </cell>
          <cell r="S1518">
            <v>38077</v>
          </cell>
          <cell r="T1518" t="str">
            <v>31/03-04</v>
          </cell>
          <cell r="U1518" t="str">
            <v>ООО "Проф-Трейд"</v>
          </cell>
          <cell r="V1518">
            <v>1.041137</v>
          </cell>
          <cell r="W1518">
            <v>10411374.803503256</v>
          </cell>
          <cell r="X1518">
            <v>38077</v>
          </cell>
          <cell r="Y1518" t="str">
            <v>31/03-05</v>
          </cell>
          <cell r="Z1518" t="str">
            <v>ЗАО «Компания «Уфаойл»</v>
          </cell>
          <cell r="AA1518">
            <v>0</v>
          </cell>
          <cell r="AB1518">
            <v>0.12685448917423703</v>
          </cell>
          <cell r="AC1518">
            <v>0</v>
          </cell>
          <cell r="AD1518" t="str">
            <v>продан</v>
          </cell>
          <cell r="AF1518" t="str">
            <v/>
          </cell>
          <cell r="AG1518" t="str">
            <v/>
          </cell>
          <cell r="AI1518" t="str">
            <v/>
          </cell>
        </row>
        <row r="1519">
          <cell r="A1519">
            <v>1515</v>
          </cell>
          <cell r="B1519" t="str">
            <v>проц</v>
          </cell>
          <cell r="C1519" t="str">
            <v>51505</v>
          </cell>
          <cell r="D1519" t="str">
            <v>51505`810`1`0400`0000008</v>
          </cell>
          <cell r="E1519" t="str">
            <v>ЗАО «Компания «Уфаойл»</v>
          </cell>
          <cell r="F1519" t="str">
            <v>прочие</v>
          </cell>
          <cell r="G1519" t="str">
            <v>---</v>
          </cell>
          <cell r="H1519" t="str">
            <v>0001203</v>
          </cell>
          <cell r="I1519">
            <v>37963</v>
          </cell>
          <cell r="J1519">
            <v>10000000</v>
          </cell>
          <cell r="K1519" t="str">
            <v>Рубли РФ</v>
          </cell>
          <cell r="L1519" t="str">
            <v>по предъявлении</v>
          </cell>
          <cell r="M1519">
            <v>37963</v>
          </cell>
          <cell r="N1519">
            <v>0</v>
          </cell>
          <cell r="P1519">
            <v>10411374.803503256</v>
          </cell>
          <cell r="Q1519">
            <v>1.0411374803503257</v>
          </cell>
          <cell r="R1519">
            <v>10411374.803503256</v>
          </cell>
          <cell r="S1519">
            <v>38077</v>
          </cell>
          <cell r="T1519" t="str">
            <v>31/03-04</v>
          </cell>
          <cell r="U1519" t="str">
            <v>ООО "Проф-Трейд"</v>
          </cell>
          <cell r="V1519">
            <v>1.041137</v>
          </cell>
          <cell r="W1519">
            <v>10411374.803503256</v>
          </cell>
          <cell r="X1519">
            <v>38077</v>
          </cell>
          <cell r="Y1519" t="str">
            <v>31/03-05</v>
          </cell>
          <cell r="Z1519" t="str">
            <v>ЗАО «Компания «Уфаойл»</v>
          </cell>
          <cell r="AA1519">
            <v>0</v>
          </cell>
          <cell r="AB1519">
            <v>0.12685448917423703</v>
          </cell>
          <cell r="AC1519">
            <v>0</v>
          </cell>
          <cell r="AD1519" t="str">
            <v>предъявлен</v>
          </cell>
          <cell r="AF1519" t="str">
            <v/>
          </cell>
          <cell r="AG1519" t="str">
            <v/>
          </cell>
          <cell r="AI1519" t="str">
            <v/>
          </cell>
        </row>
        <row r="1520">
          <cell r="A1520">
            <v>1516</v>
          </cell>
          <cell r="B1520" t="str">
            <v>проц</v>
          </cell>
          <cell r="C1520" t="str">
            <v>51505</v>
          </cell>
          <cell r="D1520" t="str">
            <v>51505`810`1`0400`0000008</v>
          </cell>
          <cell r="E1520" t="str">
            <v>ЗАО «Компания «Уфаойл»</v>
          </cell>
          <cell r="F1520" t="str">
            <v>прочие</v>
          </cell>
          <cell r="G1520" t="str">
            <v>---</v>
          </cell>
          <cell r="H1520" t="str">
            <v>0001206</v>
          </cell>
          <cell r="I1520">
            <v>37965</v>
          </cell>
          <cell r="J1520">
            <v>10000000</v>
          </cell>
          <cell r="K1520" t="str">
            <v>Рубли РФ</v>
          </cell>
          <cell r="L1520" t="str">
            <v>по предъявлении</v>
          </cell>
          <cell r="M1520">
            <v>37965</v>
          </cell>
          <cell r="N1520">
            <v>0</v>
          </cell>
          <cell r="P1520">
            <v>10404141.92679093</v>
          </cell>
          <cell r="Q1520">
            <v>1.0404141926790931</v>
          </cell>
          <cell r="R1520">
            <v>10404141.92679093</v>
          </cell>
          <cell r="S1520">
            <v>38077</v>
          </cell>
          <cell r="T1520" t="str">
            <v>31/03-04</v>
          </cell>
          <cell r="U1520" t="str">
            <v>ООО "Проф-Трейд"</v>
          </cell>
          <cell r="V1520">
            <v>1.0404139999999999</v>
          </cell>
          <cell r="W1520">
            <v>10404141.92679093</v>
          </cell>
          <cell r="X1520">
            <v>38077</v>
          </cell>
          <cell r="Y1520" t="str">
            <v>31/03-05</v>
          </cell>
          <cell r="Z1520" t="str">
            <v>ЗАО «Компания «Уфаойл»</v>
          </cell>
          <cell r="AA1520">
            <v>0</v>
          </cell>
          <cell r="AB1520">
            <v>0.12693772263823225</v>
          </cell>
          <cell r="AC1520">
            <v>0</v>
          </cell>
          <cell r="AD1520" t="str">
            <v>предъявлен</v>
          </cell>
          <cell r="AF1520" t="str">
            <v/>
          </cell>
          <cell r="AG1520" t="str">
            <v/>
          </cell>
          <cell r="AI1520" t="str">
            <v/>
          </cell>
        </row>
        <row r="1521">
          <cell r="A1521">
            <v>1517</v>
          </cell>
          <cell r="B1521" t="str">
            <v>проц</v>
          </cell>
          <cell r="C1521" t="str">
            <v>51505</v>
          </cell>
          <cell r="D1521" t="str">
            <v>51505`810`1`0400`0000008</v>
          </cell>
          <cell r="E1521" t="str">
            <v>ЗАО «Компания «Уфаойл»</v>
          </cell>
          <cell r="F1521" t="str">
            <v>прочие</v>
          </cell>
          <cell r="G1521" t="str">
            <v>---</v>
          </cell>
          <cell r="H1521" t="str">
            <v>0001207</v>
          </cell>
          <cell r="I1521">
            <v>37965</v>
          </cell>
          <cell r="J1521">
            <v>10000000</v>
          </cell>
          <cell r="K1521" t="str">
            <v>Рубли РФ</v>
          </cell>
          <cell r="L1521" t="str">
            <v>по предъявлении</v>
          </cell>
          <cell r="M1521">
            <v>37965</v>
          </cell>
          <cell r="N1521">
            <v>0</v>
          </cell>
          <cell r="P1521">
            <v>10404141.92679093</v>
          </cell>
          <cell r="Q1521">
            <v>1.0404141926790931</v>
          </cell>
          <cell r="R1521">
            <v>10404141.92679093</v>
          </cell>
          <cell r="S1521">
            <v>38077</v>
          </cell>
          <cell r="T1521" t="str">
            <v>31/03-04</v>
          </cell>
          <cell r="U1521" t="str">
            <v>ООО "Проф-Трейд"</v>
          </cell>
          <cell r="V1521">
            <v>1.0404139999999999</v>
          </cell>
          <cell r="W1521">
            <v>10404141.92679093</v>
          </cell>
          <cell r="X1521">
            <v>38077</v>
          </cell>
          <cell r="Y1521" t="str">
            <v>31/03-05</v>
          </cell>
          <cell r="Z1521" t="str">
            <v>ЗАО «Компания «Уфаойл»</v>
          </cell>
          <cell r="AA1521">
            <v>0</v>
          </cell>
          <cell r="AB1521">
            <v>0.12693772263823225</v>
          </cell>
          <cell r="AC1521">
            <v>0</v>
          </cell>
          <cell r="AD1521" t="str">
            <v>предъявлен</v>
          </cell>
          <cell r="AF1521" t="str">
            <v/>
          </cell>
          <cell r="AG1521" t="str">
            <v/>
          </cell>
          <cell r="AI1521" t="str">
            <v/>
          </cell>
        </row>
        <row r="1522">
          <cell r="A1522">
            <v>1518</v>
          </cell>
          <cell r="B1522" t="str">
            <v>проц</v>
          </cell>
          <cell r="C1522" t="str">
            <v>51505</v>
          </cell>
          <cell r="D1522" t="str">
            <v>51505`810`1`0400`0000008</v>
          </cell>
          <cell r="E1522" t="str">
            <v>ЗАО «Компания «Уфаойл»</v>
          </cell>
          <cell r="F1522" t="str">
            <v>прочие</v>
          </cell>
          <cell r="G1522" t="str">
            <v>----</v>
          </cell>
          <cell r="H1522" t="str">
            <v>000021</v>
          </cell>
          <cell r="I1522">
            <v>38077</v>
          </cell>
          <cell r="J1522">
            <v>5000000</v>
          </cell>
          <cell r="K1522" t="str">
            <v>Рубли РФ</v>
          </cell>
          <cell r="L1522" t="str">
            <v>по предъявлении, но не ранее 30.03.2005г.</v>
          </cell>
          <cell r="M1522">
            <v>38441</v>
          </cell>
          <cell r="N1522">
            <v>0</v>
          </cell>
          <cell r="P1522">
            <v>5000000</v>
          </cell>
          <cell r="Q1522">
            <v>1</v>
          </cell>
          <cell r="R1522">
            <v>5000000</v>
          </cell>
          <cell r="S1522">
            <v>38077</v>
          </cell>
          <cell r="T1522" t="str">
            <v>31/03-03</v>
          </cell>
          <cell r="U1522" t="str">
            <v>ЗАО «Компания «Уфаойл»</v>
          </cell>
          <cell r="V1522">
            <v>1.032098</v>
          </cell>
          <cell r="W1522">
            <v>5160491.8032786883</v>
          </cell>
          <cell r="X1522">
            <v>38166</v>
          </cell>
          <cell r="Y1522" t="str">
            <v>28/06-17</v>
          </cell>
          <cell r="Z1522" t="str">
            <v>ООО "Проф-Трейд"</v>
          </cell>
          <cell r="AA1522">
            <v>160491.80327868834</v>
          </cell>
          <cell r="AB1522">
            <v>0</v>
          </cell>
          <cell r="AC1522">
            <v>0.13163934426229493</v>
          </cell>
          <cell r="AD1522" t="str">
            <v>продан</v>
          </cell>
          <cell r="AF1522" t="str">
            <v/>
          </cell>
          <cell r="AG1522" t="str">
            <v>51510`810`_`0400`0001518</v>
          </cell>
          <cell r="AI1522" t="str">
            <v/>
          </cell>
        </row>
        <row r="1523">
          <cell r="A1523">
            <v>1519</v>
          </cell>
          <cell r="B1523" t="str">
            <v>проц</v>
          </cell>
          <cell r="C1523" t="str">
            <v>51505</v>
          </cell>
          <cell r="D1523" t="str">
            <v>51505`810`1`0400`0000008</v>
          </cell>
          <cell r="E1523" t="str">
            <v>ЗАО «Компания «Уфаойл»</v>
          </cell>
          <cell r="F1523" t="str">
            <v>прочие</v>
          </cell>
          <cell r="G1523" t="str">
            <v>----</v>
          </cell>
          <cell r="H1523" t="str">
            <v>000022</v>
          </cell>
          <cell r="I1523">
            <v>38077</v>
          </cell>
          <cell r="J1523">
            <v>5000000</v>
          </cell>
          <cell r="K1523" t="str">
            <v>Рубли РФ</v>
          </cell>
          <cell r="L1523" t="str">
            <v>по предъявлении, но не ранее 30.03.2005г.</v>
          </cell>
          <cell r="M1523">
            <v>38441</v>
          </cell>
          <cell r="N1523">
            <v>0</v>
          </cell>
          <cell r="P1523">
            <v>5000000</v>
          </cell>
          <cell r="Q1523">
            <v>1</v>
          </cell>
          <cell r="R1523">
            <v>5000000</v>
          </cell>
          <cell r="S1523">
            <v>38077</v>
          </cell>
          <cell r="T1523" t="str">
            <v>31/03-03</v>
          </cell>
          <cell r="U1523" t="str">
            <v>ЗАО «Компания «Уфаойл»</v>
          </cell>
          <cell r="V1523">
            <v>1.032098</v>
          </cell>
          <cell r="W1523">
            <v>5160491.8032786883</v>
          </cell>
          <cell r="X1523">
            <v>38166</v>
          </cell>
          <cell r="Y1523" t="str">
            <v>28/06-17</v>
          </cell>
          <cell r="Z1523" t="str">
            <v>ООО "Проф-Трейд"</v>
          </cell>
          <cell r="AA1523">
            <v>160491.80327868834</v>
          </cell>
          <cell r="AB1523">
            <v>0</v>
          </cell>
          <cell r="AC1523">
            <v>0.13163934426229493</v>
          </cell>
          <cell r="AD1523" t="str">
            <v>продан</v>
          </cell>
          <cell r="AF1523" t="str">
            <v/>
          </cell>
          <cell r="AG1523" t="str">
            <v>51510`810`_`0400`0001519</v>
          </cell>
          <cell r="AI1523" t="str">
            <v/>
          </cell>
        </row>
        <row r="1524">
          <cell r="A1524">
            <v>1520</v>
          </cell>
          <cell r="B1524" t="str">
            <v>проц</v>
          </cell>
          <cell r="C1524" t="str">
            <v>51505</v>
          </cell>
          <cell r="D1524" t="str">
            <v>51505`810`1`0400`0000008</v>
          </cell>
          <cell r="E1524" t="str">
            <v>ЗАО «Компания «Уфаойл»</v>
          </cell>
          <cell r="F1524" t="str">
            <v>прочие</v>
          </cell>
          <cell r="G1524" t="str">
            <v>----</v>
          </cell>
          <cell r="H1524" t="str">
            <v>000023</v>
          </cell>
          <cell r="I1524">
            <v>38077</v>
          </cell>
          <cell r="J1524">
            <v>5000000</v>
          </cell>
          <cell r="K1524" t="str">
            <v>Рубли РФ</v>
          </cell>
          <cell r="L1524" t="str">
            <v>по предъявлении, но не ранее 30.03.2005г.</v>
          </cell>
          <cell r="M1524">
            <v>38441</v>
          </cell>
          <cell r="N1524">
            <v>0</v>
          </cell>
          <cell r="P1524">
            <v>5000000</v>
          </cell>
          <cell r="Q1524">
            <v>1</v>
          </cell>
          <cell r="R1524">
            <v>5000000</v>
          </cell>
          <cell r="S1524">
            <v>38077</v>
          </cell>
          <cell r="T1524" t="str">
            <v>31/03-03</v>
          </cell>
          <cell r="U1524" t="str">
            <v>ЗАО «Компания «Уфаойл»</v>
          </cell>
          <cell r="V1524">
            <v>1.032098</v>
          </cell>
          <cell r="W1524">
            <v>5160491.8032786883</v>
          </cell>
          <cell r="X1524">
            <v>38166</v>
          </cell>
          <cell r="Y1524" t="str">
            <v>28/06-17</v>
          </cell>
          <cell r="Z1524" t="str">
            <v>ООО "Проф-Трейд"</v>
          </cell>
          <cell r="AA1524">
            <v>160491.80327868834</v>
          </cell>
          <cell r="AB1524">
            <v>0</v>
          </cell>
          <cell r="AC1524">
            <v>0.13163934426229493</v>
          </cell>
          <cell r="AD1524" t="str">
            <v>продан</v>
          </cell>
          <cell r="AF1524" t="str">
            <v/>
          </cell>
          <cell r="AG1524" t="str">
            <v>51510`810`_`0400`0001520</v>
          </cell>
          <cell r="AI1524" t="str">
            <v/>
          </cell>
        </row>
        <row r="1525">
          <cell r="A1525">
            <v>1521</v>
          </cell>
          <cell r="B1525" t="str">
            <v>проц</v>
          </cell>
          <cell r="C1525" t="str">
            <v>51505</v>
          </cell>
          <cell r="D1525" t="str">
            <v>51505`810`1`0400`0000008</v>
          </cell>
          <cell r="E1525" t="str">
            <v>ЗАО «Компания «Уфаойл»</v>
          </cell>
          <cell r="F1525" t="str">
            <v>прочие</v>
          </cell>
          <cell r="G1525" t="str">
            <v>----</v>
          </cell>
          <cell r="H1525" t="str">
            <v>000024</v>
          </cell>
          <cell r="I1525">
            <v>38077</v>
          </cell>
          <cell r="J1525">
            <v>5000000</v>
          </cell>
          <cell r="K1525" t="str">
            <v>Рубли РФ</v>
          </cell>
          <cell r="L1525" t="str">
            <v>по предъявлении, но не ранее 30.03.2005г.</v>
          </cell>
          <cell r="M1525">
            <v>38441</v>
          </cell>
          <cell r="N1525">
            <v>0</v>
          </cell>
          <cell r="P1525">
            <v>5000000</v>
          </cell>
          <cell r="Q1525">
            <v>1</v>
          </cell>
          <cell r="R1525">
            <v>5000000</v>
          </cell>
          <cell r="S1525">
            <v>38077</v>
          </cell>
          <cell r="T1525" t="str">
            <v>31/03-03</v>
          </cell>
          <cell r="U1525" t="str">
            <v>ЗАО «Компания «Уфаойл»</v>
          </cell>
          <cell r="V1525">
            <v>1.032098</v>
          </cell>
          <cell r="W1525">
            <v>5160491.8032786883</v>
          </cell>
          <cell r="X1525">
            <v>38166</v>
          </cell>
          <cell r="Y1525" t="str">
            <v>28/06-17</v>
          </cell>
          <cell r="Z1525" t="str">
            <v>ООО "Проф-Трейд"</v>
          </cell>
          <cell r="AA1525">
            <v>160491.80327868834</v>
          </cell>
          <cell r="AB1525">
            <v>0</v>
          </cell>
          <cell r="AC1525">
            <v>0.13163934426229493</v>
          </cell>
          <cell r="AD1525" t="str">
            <v>продан</v>
          </cell>
          <cell r="AF1525" t="str">
            <v/>
          </cell>
          <cell r="AG1525" t="str">
            <v>51510`810`_`0400`0001521</v>
          </cell>
          <cell r="AI1525" t="str">
            <v/>
          </cell>
        </row>
        <row r="1526">
          <cell r="A1526">
            <v>1522</v>
          </cell>
          <cell r="B1526" t="str">
            <v>проц</v>
          </cell>
          <cell r="C1526" t="str">
            <v>51505</v>
          </cell>
          <cell r="D1526" t="str">
            <v>51505`810`1`0400`0000008</v>
          </cell>
          <cell r="E1526" t="str">
            <v>ЗАО «Компания «Уфаойл»</v>
          </cell>
          <cell r="F1526" t="str">
            <v>прочие</v>
          </cell>
          <cell r="G1526" t="str">
            <v>----</v>
          </cell>
          <cell r="H1526" t="str">
            <v>000025</v>
          </cell>
          <cell r="I1526">
            <v>38077</v>
          </cell>
          <cell r="J1526">
            <v>5000000</v>
          </cell>
          <cell r="K1526" t="str">
            <v>Рубли РФ</v>
          </cell>
          <cell r="L1526" t="str">
            <v>по предъявлении, но не ранее 30.03.2005г.</v>
          </cell>
          <cell r="M1526">
            <v>38441</v>
          </cell>
          <cell r="N1526">
            <v>0</v>
          </cell>
          <cell r="P1526">
            <v>5000000</v>
          </cell>
          <cell r="Q1526">
            <v>1</v>
          </cell>
          <cell r="R1526">
            <v>5000000</v>
          </cell>
          <cell r="S1526">
            <v>38077</v>
          </cell>
          <cell r="T1526" t="str">
            <v>31/03-03</v>
          </cell>
          <cell r="U1526" t="str">
            <v>ЗАО «Компания «Уфаойл»</v>
          </cell>
          <cell r="V1526">
            <v>1</v>
          </cell>
          <cell r="W1526">
            <v>5000000</v>
          </cell>
          <cell r="X1526">
            <v>38077</v>
          </cell>
          <cell r="Y1526" t="str">
            <v>31/03-10</v>
          </cell>
          <cell r="Z1526" t="str">
            <v>ООО "ИнтерСвязь"</v>
          </cell>
          <cell r="AA1526">
            <v>0</v>
          </cell>
          <cell r="AB1526">
            <v>0</v>
          </cell>
          <cell r="AC1526">
            <v>0</v>
          </cell>
          <cell r="AD1526" t="str">
            <v>обменен</v>
          </cell>
          <cell r="AF1526" t="str">
            <v/>
          </cell>
          <cell r="AG1526" t="str">
            <v/>
          </cell>
          <cell r="AI1526" t="str">
            <v/>
          </cell>
        </row>
        <row r="1527">
          <cell r="A1527">
            <v>1523</v>
          </cell>
          <cell r="B1527" t="str">
            <v>проц</v>
          </cell>
          <cell r="C1527" t="str">
            <v>51505</v>
          </cell>
          <cell r="D1527" t="str">
            <v>51505`810`1`0400`0000008</v>
          </cell>
          <cell r="E1527" t="str">
            <v>ЗАО «Компания «Уфаойл»</v>
          </cell>
          <cell r="F1527" t="str">
            <v>прочие</v>
          </cell>
          <cell r="G1527" t="str">
            <v>----</v>
          </cell>
          <cell r="H1527" t="str">
            <v>000026</v>
          </cell>
          <cell r="I1527">
            <v>38077</v>
          </cell>
          <cell r="J1527">
            <v>5000000</v>
          </cell>
          <cell r="K1527" t="str">
            <v>Рубли РФ</v>
          </cell>
          <cell r="L1527" t="str">
            <v>по предъявлении, но не ранее 30.03.2005г.</v>
          </cell>
          <cell r="M1527">
            <v>38441</v>
          </cell>
          <cell r="N1527">
            <v>0</v>
          </cell>
          <cell r="P1527">
            <v>5000000</v>
          </cell>
          <cell r="Q1527">
            <v>1</v>
          </cell>
          <cell r="R1527">
            <v>5000000</v>
          </cell>
          <cell r="S1527">
            <v>38077</v>
          </cell>
          <cell r="T1527" t="str">
            <v>31/03-03</v>
          </cell>
          <cell r="U1527" t="str">
            <v>ЗАО «Компания «Уфаойл»</v>
          </cell>
          <cell r="V1527">
            <v>1</v>
          </cell>
          <cell r="W1527">
            <v>5000000</v>
          </cell>
          <cell r="X1527">
            <v>38077</v>
          </cell>
          <cell r="Y1527" t="str">
            <v>31/03-10</v>
          </cell>
          <cell r="Z1527" t="str">
            <v>ООО "ИнтерСвязь"</v>
          </cell>
          <cell r="AA1527">
            <v>0</v>
          </cell>
          <cell r="AB1527">
            <v>0</v>
          </cell>
          <cell r="AC1527">
            <v>0</v>
          </cell>
          <cell r="AD1527" t="str">
            <v>обменен</v>
          </cell>
          <cell r="AF1527" t="str">
            <v/>
          </cell>
          <cell r="AG1527" t="str">
            <v/>
          </cell>
          <cell r="AI1527" t="str">
            <v/>
          </cell>
        </row>
        <row r="1528">
          <cell r="A1528">
            <v>1524</v>
          </cell>
          <cell r="B1528" t="str">
            <v>проц</v>
          </cell>
          <cell r="C1528" t="str">
            <v>51505</v>
          </cell>
          <cell r="D1528" t="str">
            <v>51505`810`1`0400`0000008</v>
          </cell>
          <cell r="E1528" t="str">
            <v>ЗАО «Компания «Уфаойл»</v>
          </cell>
          <cell r="F1528" t="str">
            <v>прочие</v>
          </cell>
          <cell r="G1528" t="str">
            <v>----</v>
          </cell>
          <cell r="H1528" t="str">
            <v>000027</v>
          </cell>
          <cell r="I1528">
            <v>38077</v>
          </cell>
          <cell r="J1528">
            <v>5000000</v>
          </cell>
          <cell r="K1528" t="str">
            <v>Рубли РФ</v>
          </cell>
          <cell r="L1528" t="str">
            <v>по предъявлении, но не ранее 30.03.2005г.</v>
          </cell>
          <cell r="M1528">
            <v>38441</v>
          </cell>
          <cell r="N1528">
            <v>0</v>
          </cell>
          <cell r="P1528">
            <v>5000000</v>
          </cell>
          <cell r="Q1528">
            <v>1</v>
          </cell>
          <cell r="R1528">
            <v>5000000</v>
          </cell>
          <cell r="S1528">
            <v>38077</v>
          </cell>
          <cell r="T1528" t="str">
            <v>31/03-03</v>
          </cell>
          <cell r="U1528" t="str">
            <v>ЗАО «Компания «Уфаойл»</v>
          </cell>
          <cell r="V1528">
            <v>1</v>
          </cell>
          <cell r="W1528">
            <v>5000000</v>
          </cell>
          <cell r="X1528">
            <v>38077</v>
          </cell>
          <cell r="Y1528" t="str">
            <v>31/03-10</v>
          </cell>
          <cell r="Z1528" t="str">
            <v>ООО "ИнтерСвязь"</v>
          </cell>
          <cell r="AA1528">
            <v>0</v>
          </cell>
          <cell r="AB1528">
            <v>0</v>
          </cell>
          <cell r="AC1528">
            <v>0</v>
          </cell>
          <cell r="AD1528" t="str">
            <v>обменен</v>
          </cell>
          <cell r="AF1528" t="str">
            <v/>
          </cell>
          <cell r="AG1528" t="str">
            <v/>
          </cell>
          <cell r="AI1528" t="str">
            <v/>
          </cell>
        </row>
        <row r="1529">
          <cell r="A1529">
            <v>1525</v>
          </cell>
          <cell r="B1529" t="str">
            <v>проц</v>
          </cell>
          <cell r="C1529" t="str">
            <v>51505</v>
          </cell>
          <cell r="D1529" t="str">
            <v>51505`810`1`0400`0000008</v>
          </cell>
          <cell r="E1529" t="str">
            <v>ЗАО «Компания «Уфаойл»</v>
          </cell>
          <cell r="F1529" t="str">
            <v>прочие</v>
          </cell>
          <cell r="G1529" t="str">
            <v>----</v>
          </cell>
          <cell r="H1529" t="str">
            <v>000028</v>
          </cell>
          <cell r="I1529">
            <v>38077</v>
          </cell>
          <cell r="J1529">
            <v>5000000</v>
          </cell>
          <cell r="K1529" t="str">
            <v>Рубли РФ</v>
          </cell>
          <cell r="L1529" t="str">
            <v>по предъявлении, но не ранее 30.03.2005г.</v>
          </cell>
          <cell r="M1529">
            <v>38441</v>
          </cell>
          <cell r="N1529">
            <v>0</v>
          </cell>
          <cell r="P1529">
            <v>5000000</v>
          </cell>
          <cell r="Q1529">
            <v>1</v>
          </cell>
          <cell r="R1529">
            <v>5000000</v>
          </cell>
          <cell r="S1529">
            <v>38077</v>
          </cell>
          <cell r="T1529" t="str">
            <v>31/03-03</v>
          </cell>
          <cell r="U1529" t="str">
            <v>ЗАО «Компания «Уфаойл»</v>
          </cell>
          <cell r="V1529">
            <v>1</v>
          </cell>
          <cell r="W1529">
            <v>5000000</v>
          </cell>
          <cell r="X1529">
            <v>38077</v>
          </cell>
          <cell r="Y1529" t="str">
            <v>31/03-10</v>
          </cell>
          <cell r="Z1529" t="str">
            <v>ООО "ИнтерСвязь"</v>
          </cell>
          <cell r="AA1529">
            <v>0</v>
          </cell>
          <cell r="AB1529">
            <v>0</v>
          </cell>
          <cell r="AC1529">
            <v>0</v>
          </cell>
          <cell r="AD1529" t="str">
            <v>обменен</v>
          </cell>
          <cell r="AF1529" t="str">
            <v/>
          </cell>
          <cell r="AG1529" t="str">
            <v/>
          </cell>
          <cell r="AI1529" t="str">
            <v/>
          </cell>
        </row>
        <row r="1530">
          <cell r="A1530">
            <v>1526</v>
          </cell>
          <cell r="B1530" t="str">
            <v>проц</v>
          </cell>
          <cell r="C1530" t="str">
            <v>51505</v>
          </cell>
          <cell r="D1530" t="str">
            <v>51505`810`1`0400`0000008</v>
          </cell>
          <cell r="E1530" t="str">
            <v>ЗАО «Компания «Уфаойл»</v>
          </cell>
          <cell r="F1530" t="str">
            <v>прочие</v>
          </cell>
          <cell r="G1530" t="str">
            <v>----</v>
          </cell>
          <cell r="H1530" t="str">
            <v>000029</v>
          </cell>
          <cell r="I1530">
            <v>38077</v>
          </cell>
          <cell r="J1530">
            <v>5000000</v>
          </cell>
          <cell r="K1530" t="str">
            <v>Рубли РФ</v>
          </cell>
          <cell r="L1530" t="str">
            <v>по предъявлении, но не ранее 30.03.2005г.</v>
          </cell>
          <cell r="M1530">
            <v>38441</v>
          </cell>
          <cell r="N1530">
            <v>0</v>
          </cell>
          <cell r="P1530">
            <v>5000000</v>
          </cell>
          <cell r="Q1530">
            <v>1</v>
          </cell>
          <cell r="R1530">
            <v>5000000</v>
          </cell>
          <cell r="S1530">
            <v>38077</v>
          </cell>
          <cell r="T1530" t="str">
            <v>31/03-03</v>
          </cell>
          <cell r="U1530" t="str">
            <v>ЗАО «Компания «Уфаойл»</v>
          </cell>
          <cell r="V1530">
            <v>1</v>
          </cell>
          <cell r="W1530">
            <v>5000000</v>
          </cell>
          <cell r="X1530">
            <v>38077</v>
          </cell>
          <cell r="Y1530" t="str">
            <v>31/03-10</v>
          </cell>
          <cell r="Z1530" t="str">
            <v>ООО "ИнтерСвязь"</v>
          </cell>
          <cell r="AA1530">
            <v>0</v>
          </cell>
          <cell r="AB1530">
            <v>0</v>
          </cell>
          <cell r="AC1530">
            <v>0</v>
          </cell>
          <cell r="AD1530" t="str">
            <v>обменен</v>
          </cell>
          <cell r="AF1530" t="str">
            <v/>
          </cell>
          <cell r="AG1530" t="str">
            <v/>
          </cell>
          <cell r="AI1530" t="str">
            <v/>
          </cell>
        </row>
        <row r="1531">
          <cell r="A1531">
            <v>1527</v>
          </cell>
          <cell r="B1531" t="str">
            <v>проц</v>
          </cell>
          <cell r="C1531" t="str">
            <v>51505</v>
          </cell>
          <cell r="D1531" t="str">
            <v>51505`810`1`0400`0000008</v>
          </cell>
          <cell r="E1531" t="str">
            <v>ЗАО «Компания «Уфаойл»</v>
          </cell>
          <cell r="F1531" t="str">
            <v>прочие</v>
          </cell>
          <cell r="G1531" t="str">
            <v>----</v>
          </cell>
          <cell r="H1531" t="str">
            <v>000030</v>
          </cell>
          <cell r="I1531">
            <v>38077</v>
          </cell>
          <cell r="J1531">
            <v>5000000</v>
          </cell>
          <cell r="K1531" t="str">
            <v>Рубли РФ</v>
          </cell>
          <cell r="L1531" t="str">
            <v>по предъявлении, но не ранее 30.03.2005г.</v>
          </cell>
          <cell r="M1531">
            <v>38441</v>
          </cell>
          <cell r="N1531">
            <v>0</v>
          </cell>
          <cell r="P1531">
            <v>5000000</v>
          </cell>
          <cell r="Q1531">
            <v>1</v>
          </cell>
          <cell r="R1531">
            <v>5000000</v>
          </cell>
          <cell r="S1531">
            <v>38077</v>
          </cell>
          <cell r="T1531" t="str">
            <v>31/03-03</v>
          </cell>
          <cell r="U1531" t="str">
            <v>ЗАО «Компания «Уфаойл»</v>
          </cell>
          <cell r="V1531">
            <v>1</v>
          </cell>
          <cell r="W1531">
            <v>5000000</v>
          </cell>
          <cell r="X1531">
            <v>38077</v>
          </cell>
          <cell r="Y1531" t="str">
            <v>31/03-10</v>
          </cell>
          <cell r="Z1531" t="str">
            <v>ООО "ИнтерСвязь"</v>
          </cell>
          <cell r="AA1531">
            <v>0</v>
          </cell>
          <cell r="AB1531">
            <v>0</v>
          </cell>
          <cell r="AC1531">
            <v>0</v>
          </cell>
          <cell r="AD1531" t="str">
            <v>обменен</v>
          </cell>
          <cell r="AF1531" t="str">
            <v/>
          </cell>
          <cell r="AG1531" t="str">
            <v/>
          </cell>
          <cell r="AI1531" t="str">
            <v/>
          </cell>
        </row>
        <row r="1532">
          <cell r="A1532">
            <v>1528</v>
          </cell>
          <cell r="B1532" t="str">
            <v>проц</v>
          </cell>
          <cell r="C1532" t="str">
            <v>51505</v>
          </cell>
          <cell r="D1532" t="str">
            <v>51505`810`1`0400`0000008</v>
          </cell>
          <cell r="E1532" t="str">
            <v>ЗАО «Компания «Уфаойл»</v>
          </cell>
          <cell r="F1532" t="str">
            <v>прочие</v>
          </cell>
          <cell r="G1532" t="str">
            <v>----</v>
          </cell>
          <cell r="H1532" t="str">
            <v>000031</v>
          </cell>
          <cell r="I1532">
            <v>38077</v>
          </cell>
          <cell r="J1532">
            <v>5000000</v>
          </cell>
          <cell r="K1532" t="str">
            <v>Рубли РФ</v>
          </cell>
          <cell r="L1532" t="str">
            <v>по предъявлении, но не ранее 30.03.2005г.</v>
          </cell>
          <cell r="M1532">
            <v>38441</v>
          </cell>
          <cell r="N1532">
            <v>0</v>
          </cell>
          <cell r="P1532">
            <v>5000000</v>
          </cell>
          <cell r="Q1532">
            <v>1</v>
          </cell>
          <cell r="R1532">
            <v>5000000</v>
          </cell>
          <cell r="S1532">
            <v>38077</v>
          </cell>
          <cell r="T1532" t="str">
            <v>31/03-03</v>
          </cell>
          <cell r="U1532" t="str">
            <v>ЗАО «Компания «Уфаойл»</v>
          </cell>
          <cell r="V1532">
            <v>1</v>
          </cell>
          <cell r="W1532">
            <v>5000000</v>
          </cell>
          <cell r="X1532">
            <v>38077</v>
          </cell>
          <cell r="Y1532" t="str">
            <v>31/03-10</v>
          </cell>
          <cell r="Z1532" t="str">
            <v>ООО "ИнтерСвязь"</v>
          </cell>
          <cell r="AA1532">
            <v>0</v>
          </cell>
          <cell r="AB1532">
            <v>0</v>
          </cell>
          <cell r="AC1532">
            <v>0</v>
          </cell>
          <cell r="AD1532" t="str">
            <v>обменен</v>
          </cell>
          <cell r="AF1532" t="str">
            <v/>
          </cell>
          <cell r="AG1532" t="str">
            <v/>
          </cell>
          <cell r="AI1532" t="str">
            <v/>
          </cell>
        </row>
        <row r="1533">
          <cell r="A1533">
            <v>1529</v>
          </cell>
          <cell r="B1533" t="str">
            <v>проц</v>
          </cell>
          <cell r="C1533" t="str">
            <v>51505</v>
          </cell>
          <cell r="D1533" t="str">
            <v>51505`810`1`0400`0000008</v>
          </cell>
          <cell r="E1533" t="str">
            <v>ЗАО «Компания «Уфаойл»</v>
          </cell>
          <cell r="F1533" t="str">
            <v>прочие</v>
          </cell>
          <cell r="G1533" t="str">
            <v>----</v>
          </cell>
          <cell r="H1533" t="str">
            <v>000032</v>
          </cell>
          <cell r="I1533">
            <v>38077</v>
          </cell>
          <cell r="J1533">
            <v>5000000</v>
          </cell>
          <cell r="K1533" t="str">
            <v>Рубли РФ</v>
          </cell>
          <cell r="L1533" t="str">
            <v>по предъявлении, но не ранее 30.03.2005г.</v>
          </cell>
          <cell r="M1533">
            <v>38441</v>
          </cell>
          <cell r="N1533">
            <v>0</v>
          </cell>
          <cell r="P1533">
            <v>5000000</v>
          </cell>
          <cell r="Q1533">
            <v>1</v>
          </cell>
          <cell r="R1533">
            <v>5000000</v>
          </cell>
          <cell r="S1533">
            <v>38077</v>
          </cell>
          <cell r="T1533" t="str">
            <v>31/03-03</v>
          </cell>
          <cell r="U1533" t="str">
            <v>ЗАО «Компания «Уфаойл»</v>
          </cell>
          <cell r="V1533">
            <v>1</v>
          </cell>
          <cell r="W1533">
            <v>5000000</v>
          </cell>
          <cell r="X1533">
            <v>38077</v>
          </cell>
          <cell r="Y1533" t="str">
            <v>31/03-10</v>
          </cell>
          <cell r="Z1533" t="str">
            <v>ООО "ИнтерСвязь"</v>
          </cell>
          <cell r="AA1533">
            <v>0</v>
          </cell>
          <cell r="AB1533">
            <v>0</v>
          </cell>
          <cell r="AC1533">
            <v>0</v>
          </cell>
          <cell r="AD1533" t="str">
            <v>обменен</v>
          </cell>
          <cell r="AF1533" t="str">
            <v/>
          </cell>
          <cell r="AG1533" t="str">
            <v/>
          </cell>
          <cell r="AI1533" t="str">
            <v/>
          </cell>
        </row>
        <row r="1534">
          <cell r="A1534">
            <v>1530</v>
          </cell>
          <cell r="B1534" t="str">
            <v>диск</v>
          </cell>
          <cell r="C1534" t="str">
            <v>51505</v>
          </cell>
          <cell r="D1534" t="str">
            <v>51505`810`5`0400`0000019</v>
          </cell>
          <cell r="E1534" t="str">
            <v>ООО "Бизнес-Класс"</v>
          </cell>
          <cell r="F1534" t="str">
            <v>прочие</v>
          </cell>
          <cell r="G1534" t="str">
            <v>----</v>
          </cell>
          <cell r="H1534" t="str">
            <v>0403011</v>
          </cell>
          <cell r="I1534">
            <v>38047</v>
          </cell>
          <cell r="J1534">
            <v>11500000</v>
          </cell>
          <cell r="K1534" t="str">
            <v>Рубли РФ</v>
          </cell>
          <cell r="L1534" t="str">
            <v>по предъявлении, но не ранее 01.03.2005г.</v>
          </cell>
          <cell r="M1534">
            <v>38412</v>
          </cell>
          <cell r="N1534">
            <v>0.16343283582089552</v>
          </cell>
          <cell r="P1534">
            <v>10000000</v>
          </cell>
          <cell r="Q1534">
            <v>0.86956521739130432</v>
          </cell>
          <cell r="R1534">
            <v>10000000</v>
          </cell>
          <cell r="S1534">
            <v>38077</v>
          </cell>
          <cell r="T1534" t="str">
            <v>31/03-10</v>
          </cell>
          <cell r="U1534" t="str">
            <v>ООО "ИнтерСвязь"</v>
          </cell>
          <cell r="V1534">
            <v>0.886957</v>
          </cell>
          <cell r="W1534">
            <v>10200000</v>
          </cell>
          <cell r="X1534">
            <v>38166</v>
          </cell>
          <cell r="Y1534" t="str">
            <v>28/06-17</v>
          </cell>
          <cell r="Z1534" t="str">
            <v>ООО "Проф-Трейд"</v>
          </cell>
          <cell r="AA1534">
            <v>200000</v>
          </cell>
          <cell r="AB1534">
            <v>0.16388059701492536</v>
          </cell>
          <cell r="AC1534">
            <v>8.202247191011236E-2</v>
          </cell>
          <cell r="AD1534" t="str">
            <v>продан</v>
          </cell>
          <cell r="AF1534" t="str">
            <v/>
          </cell>
          <cell r="AG1534" t="str">
            <v>51510`810`_`0400`0001530</v>
          </cell>
          <cell r="AI1534" t="str">
            <v/>
          </cell>
        </row>
        <row r="1535">
          <cell r="A1535">
            <v>1531</v>
          </cell>
          <cell r="B1535" t="str">
            <v>диск</v>
          </cell>
          <cell r="C1535" t="str">
            <v>51505</v>
          </cell>
          <cell r="D1535" t="str">
            <v>51505`810`5`0400`0000019</v>
          </cell>
          <cell r="E1535" t="str">
            <v>ООО "Бизнес-Класс"</v>
          </cell>
          <cell r="F1535" t="str">
            <v>прочие</v>
          </cell>
          <cell r="G1535" t="str">
            <v>----</v>
          </cell>
          <cell r="H1535" t="str">
            <v>0403012</v>
          </cell>
          <cell r="I1535">
            <v>38047</v>
          </cell>
          <cell r="J1535">
            <v>11500000</v>
          </cell>
          <cell r="K1535" t="str">
            <v>Рубли РФ</v>
          </cell>
          <cell r="L1535" t="str">
            <v>по предъявлении, но не ранее 01.03.2005г.</v>
          </cell>
          <cell r="M1535">
            <v>38412</v>
          </cell>
          <cell r="N1535">
            <v>0.16343283582089552</v>
          </cell>
          <cell r="P1535">
            <v>10000000</v>
          </cell>
          <cell r="Q1535">
            <v>0.86956521739130432</v>
          </cell>
          <cell r="R1535">
            <v>10000000</v>
          </cell>
          <cell r="S1535">
            <v>38077</v>
          </cell>
          <cell r="T1535" t="str">
            <v>31/03-10</v>
          </cell>
          <cell r="U1535" t="str">
            <v>ООО "ИнтерСвязь"</v>
          </cell>
          <cell r="V1535">
            <v>0.886957</v>
          </cell>
          <cell r="W1535">
            <v>10200000</v>
          </cell>
          <cell r="X1535">
            <v>38166</v>
          </cell>
          <cell r="Y1535" t="str">
            <v>28/06-17</v>
          </cell>
          <cell r="Z1535" t="str">
            <v>ООО "Проф-Трейд"</v>
          </cell>
          <cell r="AA1535">
            <v>200000</v>
          </cell>
          <cell r="AB1535">
            <v>0.16388059701492536</v>
          </cell>
          <cell r="AC1535">
            <v>8.202247191011236E-2</v>
          </cell>
          <cell r="AD1535" t="str">
            <v>продан</v>
          </cell>
          <cell r="AF1535" t="str">
            <v/>
          </cell>
          <cell r="AG1535" t="str">
            <v>51510`810`_`0400`0001531</v>
          </cell>
          <cell r="AI1535" t="str">
            <v/>
          </cell>
        </row>
        <row r="1536">
          <cell r="A1536">
            <v>1532</v>
          </cell>
          <cell r="B1536" t="str">
            <v>диск</v>
          </cell>
          <cell r="C1536" t="str">
            <v>51505</v>
          </cell>
          <cell r="D1536" t="str">
            <v>51505`810`9`0400`0000020</v>
          </cell>
          <cell r="E1536" t="str">
            <v>ООО "Дельта-Строй"</v>
          </cell>
          <cell r="F1536" t="str">
            <v>прочие</v>
          </cell>
          <cell r="G1536" t="str">
            <v>----</v>
          </cell>
          <cell r="H1536" t="str">
            <v>0410301</v>
          </cell>
          <cell r="I1536">
            <v>38047</v>
          </cell>
          <cell r="J1536">
            <v>11500000</v>
          </cell>
          <cell r="K1536" t="str">
            <v>Рубли РФ</v>
          </cell>
          <cell r="L1536" t="str">
            <v>по предъявлении, но не ранее 01.03.2005г.</v>
          </cell>
          <cell r="M1536">
            <v>38412</v>
          </cell>
          <cell r="N1536">
            <v>0.16343283582089552</v>
          </cell>
          <cell r="P1536">
            <v>10000000</v>
          </cell>
          <cell r="Q1536">
            <v>0.86956521739130432</v>
          </cell>
          <cell r="R1536">
            <v>10000000</v>
          </cell>
          <cell r="S1536">
            <v>38077</v>
          </cell>
          <cell r="T1536" t="str">
            <v>31/03-10</v>
          </cell>
          <cell r="U1536" t="str">
            <v>ООО "ИнтерСвязь"</v>
          </cell>
          <cell r="V1536">
            <v>0.886957</v>
          </cell>
          <cell r="W1536">
            <v>10200000</v>
          </cell>
          <cell r="X1536">
            <v>38166</v>
          </cell>
          <cell r="Y1536" t="str">
            <v>28/06-17</v>
          </cell>
          <cell r="Z1536" t="str">
            <v>ООО "Проф-Трейд"</v>
          </cell>
          <cell r="AA1536">
            <v>200000</v>
          </cell>
          <cell r="AB1536">
            <v>0.16388059701492536</v>
          </cell>
          <cell r="AC1536">
            <v>8.202247191011236E-2</v>
          </cell>
          <cell r="AD1536" t="str">
            <v>продан</v>
          </cell>
          <cell r="AF1536" t="str">
            <v/>
          </cell>
          <cell r="AG1536" t="str">
            <v>51510`810`_`0400`0001532</v>
          </cell>
          <cell r="AI1536" t="str">
            <v/>
          </cell>
        </row>
        <row r="1537">
          <cell r="A1537">
            <v>1533</v>
          </cell>
          <cell r="B1537" t="str">
            <v>диск</v>
          </cell>
          <cell r="C1537" t="str">
            <v>51505</v>
          </cell>
          <cell r="D1537" t="str">
            <v>51505`810`9`0400`0000020</v>
          </cell>
          <cell r="E1537" t="str">
            <v>ООО "Дельта-Строй"</v>
          </cell>
          <cell r="F1537" t="str">
            <v>прочие</v>
          </cell>
          <cell r="G1537" t="str">
            <v>----</v>
          </cell>
          <cell r="H1537" t="str">
            <v>0410302</v>
          </cell>
          <cell r="I1537">
            <v>38047</v>
          </cell>
          <cell r="J1537">
            <v>11500000</v>
          </cell>
          <cell r="K1537" t="str">
            <v>Рубли РФ</v>
          </cell>
          <cell r="L1537" t="str">
            <v>по предъявлении, но не ранее 01.03.2005г.</v>
          </cell>
          <cell r="M1537">
            <v>38412</v>
          </cell>
          <cell r="N1537">
            <v>0.16343283582089552</v>
          </cell>
          <cell r="P1537">
            <v>10000000</v>
          </cell>
          <cell r="Q1537">
            <v>0.86956521739130432</v>
          </cell>
          <cell r="R1537">
            <v>10000000</v>
          </cell>
          <cell r="S1537">
            <v>38077</v>
          </cell>
          <cell r="T1537" t="str">
            <v>31/03-10</v>
          </cell>
          <cell r="U1537" t="str">
            <v>ООО "ИнтерСвязь"</v>
          </cell>
          <cell r="V1537">
            <v>0.886957</v>
          </cell>
          <cell r="W1537">
            <v>10200000</v>
          </cell>
          <cell r="X1537">
            <v>38166</v>
          </cell>
          <cell r="Y1537" t="str">
            <v>28/06-17</v>
          </cell>
          <cell r="Z1537" t="str">
            <v>ООО "Проф-Трейд"</v>
          </cell>
          <cell r="AA1537">
            <v>200000</v>
          </cell>
          <cell r="AB1537">
            <v>0.16388059701492536</v>
          </cell>
          <cell r="AC1537">
            <v>8.202247191011236E-2</v>
          </cell>
          <cell r="AD1537" t="str">
            <v>продан</v>
          </cell>
          <cell r="AF1537" t="str">
            <v/>
          </cell>
          <cell r="AG1537" t="str">
            <v>51510`810`_`0400`0001533</v>
          </cell>
          <cell r="AI1537" t="str">
            <v/>
          </cell>
        </row>
        <row r="1538">
          <cell r="A1538">
            <v>1534</v>
          </cell>
          <cell r="B1538" t="str">
            <v>диск</v>
          </cell>
          <cell r="C1538" t="str">
            <v>51502</v>
          </cell>
          <cell r="D1538" t="str">
            <v>51502`810`8`0400`0000025</v>
          </cell>
          <cell r="E1538" t="str">
            <v>ООО "Многопрофильная компания "Мегастрой"</v>
          </cell>
          <cell r="F1538" t="str">
            <v>прочие</v>
          </cell>
          <cell r="G1538" t="str">
            <v>----</v>
          </cell>
          <cell r="H1538" t="str">
            <v>0404011</v>
          </cell>
          <cell r="I1538">
            <v>38078</v>
          </cell>
          <cell r="J1538">
            <v>201322.40437158471</v>
          </cell>
          <cell r="K1538" t="str">
            <v>Рубли РФ</v>
          </cell>
          <cell r="L1538" t="str">
            <v>по предъявлении, но не ранее 12.04.2004г.</v>
          </cell>
          <cell r="M1538">
            <v>38089</v>
          </cell>
          <cell r="N1538">
            <v>0.21939890710382645</v>
          </cell>
          <cell r="P1538">
            <v>200000</v>
          </cell>
          <cell r="Q1538">
            <v>0.993431409804028</v>
          </cell>
          <cell r="R1538">
            <v>200000</v>
          </cell>
          <cell r="S1538">
            <v>38078</v>
          </cell>
          <cell r="T1538" t="str">
            <v>01/04-03</v>
          </cell>
          <cell r="U1538" t="str">
            <v>ООО «Многопрофильная компания «Мегастрой»</v>
          </cell>
          <cell r="V1538">
            <v>0.99701399999999996</v>
          </cell>
          <cell r="W1538">
            <v>200721.31</v>
          </cell>
          <cell r="X1538">
            <v>38084</v>
          </cell>
          <cell r="Y1538" t="str">
            <v>07/04-01</v>
          </cell>
          <cell r="Z1538" t="str">
            <v>ООО "Многопрофильная компания "Мегастрой"</v>
          </cell>
          <cell r="AA1538">
            <v>721.30999999999767</v>
          </cell>
          <cell r="AB1538">
            <v>0.22000000000000133</v>
          </cell>
          <cell r="AC1538">
            <v>0.21939845833333263</v>
          </cell>
          <cell r="AD1538" t="str">
            <v>обменен</v>
          </cell>
          <cell r="AF1538" t="str">
            <v/>
          </cell>
          <cell r="AG1538" t="str">
            <v/>
          </cell>
          <cell r="AI1538" t="str">
            <v/>
          </cell>
        </row>
        <row r="1539">
          <cell r="A1539">
            <v>1535</v>
          </cell>
          <cell r="B1539" t="str">
            <v>диск</v>
          </cell>
          <cell r="C1539" t="str">
            <v>51505</v>
          </cell>
          <cell r="D1539" t="str">
            <v>51505`810`2`0400`0000018</v>
          </cell>
          <cell r="E1539" t="str">
            <v>ООО "Проф-Трейд"</v>
          </cell>
          <cell r="F1539" t="str">
            <v>прочие</v>
          </cell>
          <cell r="G1539" t="str">
            <v>----</v>
          </cell>
          <cell r="H1539" t="str">
            <v>0403011</v>
          </cell>
          <cell r="I1539">
            <v>38047</v>
          </cell>
          <cell r="J1539">
            <v>1110000</v>
          </cell>
          <cell r="K1539" t="str">
            <v>Рубли РФ</v>
          </cell>
          <cell r="L1539" t="str">
            <v>по предъявлении, но не ранее 30.12.2004г.</v>
          </cell>
          <cell r="M1539">
            <v>38351</v>
          </cell>
          <cell r="N1539">
            <v>0.14653284671532846</v>
          </cell>
          <cell r="P1539">
            <v>1000000</v>
          </cell>
          <cell r="Q1539">
            <v>0.90090090090090091</v>
          </cell>
          <cell r="R1539">
            <v>1000000</v>
          </cell>
          <cell r="S1539">
            <v>38077</v>
          </cell>
          <cell r="T1539" t="str">
            <v>31/03-14</v>
          </cell>
          <cell r="U1539" t="str">
            <v>ООО "АЛЬТАИР"</v>
          </cell>
          <cell r="V1539">
            <v>0.90090099999999995</v>
          </cell>
          <cell r="W1539">
            <v>1000000</v>
          </cell>
          <cell r="X1539">
            <v>38078</v>
          </cell>
          <cell r="Y1539" t="str">
            <v>01/04-06</v>
          </cell>
          <cell r="Z1539" t="str">
            <v>ООО "Проф-Трейд"</v>
          </cell>
          <cell r="AA1539">
            <v>0</v>
          </cell>
          <cell r="AB1539">
            <v>0.14693430656934306</v>
          </cell>
          <cell r="AC1539">
            <v>0</v>
          </cell>
          <cell r="AD1539" t="str">
            <v>продан</v>
          </cell>
          <cell r="AF1539" t="str">
            <v/>
          </cell>
          <cell r="AG1539" t="str">
            <v/>
          </cell>
          <cell r="AI1539" t="str">
            <v/>
          </cell>
        </row>
        <row r="1540">
          <cell r="A1540">
            <v>1536</v>
          </cell>
          <cell r="B1540" t="str">
            <v>диск</v>
          </cell>
          <cell r="C1540" t="str">
            <v>51505</v>
          </cell>
          <cell r="D1540" t="str">
            <v>51505`810`2`0400`0000018</v>
          </cell>
          <cell r="E1540" t="str">
            <v>ООО "Проф-Трейд"</v>
          </cell>
          <cell r="F1540" t="str">
            <v>прочие</v>
          </cell>
          <cell r="G1540" t="str">
            <v>----</v>
          </cell>
          <cell r="H1540" t="str">
            <v>0403012</v>
          </cell>
          <cell r="I1540">
            <v>38047</v>
          </cell>
          <cell r="J1540">
            <v>1110000</v>
          </cell>
          <cell r="K1540" t="str">
            <v>Рубли РФ</v>
          </cell>
          <cell r="L1540" t="str">
            <v>по предъявлении, но не ранее 30.12.2004г.</v>
          </cell>
          <cell r="M1540">
            <v>38351</v>
          </cell>
          <cell r="N1540">
            <v>0.14653284671532846</v>
          </cell>
          <cell r="P1540">
            <v>1000000</v>
          </cell>
          <cell r="Q1540">
            <v>0.90090090090090091</v>
          </cell>
          <cell r="R1540">
            <v>1000000</v>
          </cell>
          <cell r="S1540">
            <v>38077</v>
          </cell>
          <cell r="T1540" t="str">
            <v>31/03-14</v>
          </cell>
          <cell r="U1540" t="str">
            <v>ООО "АЛЬТАИР"</v>
          </cell>
          <cell r="V1540">
            <v>0.90540500000000002</v>
          </cell>
          <cell r="W1540">
            <v>1005000</v>
          </cell>
          <cell r="X1540">
            <v>38191</v>
          </cell>
          <cell r="Y1540" t="str">
            <v>23/07-07</v>
          </cell>
          <cell r="Z1540" t="str">
            <v>ООО "Проф-Трейд"</v>
          </cell>
          <cell r="AA1540">
            <v>5000</v>
          </cell>
          <cell r="AB1540">
            <v>0.14693430656934306</v>
          </cell>
          <cell r="AC1540">
            <v>1.605263157894737E-2</v>
          </cell>
          <cell r="AD1540" t="str">
            <v>продан</v>
          </cell>
          <cell r="AF1540" t="str">
            <v/>
          </cell>
          <cell r="AG1540" t="str">
            <v>51510`810`_`0400`0001536</v>
          </cell>
          <cell r="AI1540" t="str">
            <v/>
          </cell>
        </row>
        <row r="1541">
          <cell r="A1541">
            <v>1537</v>
          </cell>
          <cell r="B1541" t="str">
            <v>диск</v>
          </cell>
          <cell r="C1541" t="str">
            <v>51505</v>
          </cell>
          <cell r="D1541" t="str">
            <v>51505`810`2`0400`0000018</v>
          </cell>
          <cell r="E1541" t="str">
            <v>ООО "Проф-Трейд"</v>
          </cell>
          <cell r="F1541" t="str">
            <v>прочие</v>
          </cell>
          <cell r="G1541" t="str">
            <v>----</v>
          </cell>
          <cell r="H1541" t="str">
            <v>0403013</v>
          </cell>
          <cell r="I1541">
            <v>38047</v>
          </cell>
          <cell r="J1541">
            <v>1110000</v>
          </cell>
          <cell r="K1541" t="str">
            <v>Рубли РФ</v>
          </cell>
          <cell r="L1541" t="str">
            <v>по предъявлении, но не ранее 30.12.2004г.</v>
          </cell>
          <cell r="M1541">
            <v>38351</v>
          </cell>
          <cell r="N1541">
            <v>0.14653284671532846</v>
          </cell>
          <cell r="P1541">
            <v>1000000</v>
          </cell>
          <cell r="Q1541">
            <v>0.90090090090090091</v>
          </cell>
          <cell r="R1541">
            <v>1000000</v>
          </cell>
          <cell r="S1541">
            <v>38077</v>
          </cell>
          <cell r="T1541" t="str">
            <v>31/03-14</v>
          </cell>
          <cell r="U1541" t="str">
            <v>ООО "АЛЬТАИР"</v>
          </cell>
          <cell r="V1541">
            <v>0.90540500000000002</v>
          </cell>
          <cell r="W1541">
            <v>1005000</v>
          </cell>
          <cell r="X1541">
            <v>38191</v>
          </cell>
          <cell r="Y1541" t="str">
            <v>23/07-07</v>
          </cell>
          <cell r="Z1541" t="str">
            <v>ООО "Проф-Трейд"</v>
          </cell>
          <cell r="AA1541">
            <v>5000</v>
          </cell>
          <cell r="AB1541">
            <v>0.14693430656934306</v>
          </cell>
          <cell r="AC1541">
            <v>1.605263157894737E-2</v>
          </cell>
          <cell r="AD1541" t="str">
            <v>продан</v>
          </cell>
          <cell r="AF1541" t="str">
            <v/>
          </cell>
          <cell r="AG1541" t="str">
            <v>51510`810`_`0400`0001537</v>
          </cell>
          <cell r="AI1541" t="str">
            <v/>
          </cell>
        </row>
        <row r="1542">
          <cell r="A1542">
            <v>1538</v>
          </cell>
          <cell r="B1542" t="str">
            <v>диск</v>
          </cell>
          <cell r="C1542" t="str">
            <v>51505</v>
          </cell>
          <cell r="D1542" t="str">
            <v>51505`810`2`0400`0000018</v>
          </cell>
          <cell r="E1542" t="str">
            <v>ООО "Проф-Трейд"</v>
          </cell>
          <cell r="F1542" t="str">
            <v>прочие</v>
          </cell>
          <cell r="G1542" t="str">
            <v>----</v>
          </cell>
          <cell r="H1542" t="str">
            <v>0403014</v>
          </cell>
          <cell r="I1542">
            <v>38047</v>
          </cell>
          <cell r="J1542">
            <v>1110000</v>
          </cell>
          <cell r="K1542" t="str">
            <v>Рубли РФ</v>
          </cell>
          <cell r="L1542" t="str">
            <v>по предъявлении, но не ранее 30.12.2004г.</v>
          </cell>
          <cell r="M1542">
            <v>38351</v>
          </cell>
          <cell r="N1542">
            <v>0.14653284671532846</v>
          </cell>
          <cell r="P1542">
            <v>1000000</v>
          </cell>
          <cell r="Q1542">
            <v>0.90090090090090091</v>
          </cell>
          <cell r="R1542">
            <v>1000000</v>
          </cell>
          <cell r="S1542">
            <v>38077</v>
          </cell>
          <cell r="T1542" t="str">
            <v>31/03-14</v>
          </cell>
          <cell r="U1542" t="str">
            <v>ООО "АЛЬТАИР"</v>
          </cell>
          <cell r="V1542">
            <v>0.90540500000000002</v>
          </cell>
          <cell r="W1542">
            <v>1005000</v>
          </cell>
          <cell r="X1542">
            <v>38191</v>
          </cell>
          <cell r="Y1542" t="str">
            <v>23/07-07</v>
          </cell>
          <cell r="Z1542" t="str">
            <v>ООО "Проф-Трейд"</v>
          </cell>
          <cell r="AA1542">
            <v>5000</v>
          </cell>
          <cell r="AB1542">
            <v>0.14693430656934306</v>
          </cell>
          <cell r="AC1542">
            <v>1.605263157894737E-2</v>
          </cell>
          <cell r="AD1542" t="str">
            <v>продан</v>
          </cell>
          <cell r="AF1542" t="str">
            <v/>
          </cell>
          <cell r="AG1542" t="str">
            <v>51510`810`_`0400`0001538</v>
          </cell>
          <cell r="AI1542" t="str">
            <v/>
          </cell>
        </row>
        <row r="1543">
          <cell r="A1543">
            <v>1539</v>
          </cell>
          <cell r="B1543" t="str">
            <v>диск</v>
          </cell>
          <cell r="C1543" t="str">
            <v>51505</v>
          </cell>
          <cell r="D1543" t="str">
            <v>51505`810`2`0400`0000018</v>
          </cell>
          <cell r="E1543" t="str">
            <v>ООО "Проф-Трейд"</v>
          </cell>
          <cell r="F1543" t="str">
            <v>прочие</v>
          </cell>
          <cell r="G1543" t="str">
            <v>----</v>
          </cell>
          <cell r="H1543" t="str">
            <v>0403015</v>
          </cell>
          <cell r="I1543">
            <v>38047</v>
          </cell>
          <cell r="J1543">
            <v>1110000</v>
          </cell>
          <cell r="K1543" t="str">
            <v>Рубли РФ</v>
          </cell>
          <cell r="L1543" t="str">
            <v>по предъявлении, но не ранее 30.12.2004г.</v>
          </cell>
          <cell r="M1543">
            <v>38351</v>
          </cell>
          <cell r="N1543">
            <v>0.14653284671532846</v>
          </cell>
          <cell r="P1543">
            <v>1000000</v>
          </cell>
          <cell r="Q1543">
            <v>0.90090090090090091</v>
          </cell>
          <cell r="R1543">
            <v>1000000</v>
          </cell>
          <cell r="S1543">
            <v>38077</v>
          </cell>
          <cell r="T1543" t="str">
            <v>31/03-14</v>
          </cell>
          <cell r="U1543" t="str">
            <v>ООО "АЛЬТАИР"</v>
          </cell>
          <cell r="V1543">
            <v>0.90540500000000002</v>
          </cell>
          <cell r="W1543">
            <v>1005000</v>
          </cell>
          <cell r="X1543">
            <v>38191</v>
          </cell>
          <cell r="Y1543" t="str">
            <v>23/07-07</v>
          </cell>
          <cell r="Z1543" t="str">
            <v>ООО "Проф-Трейд"</v>
          </cell>
          <cell r="AA1543">
            <v>5000</v>
          </cell>
          <cell r="AB1543">
            <v>0.14693430656934306</v>
          </cell>
          <cell r="AC1543">
            <v>1.605263157894737E-2</v>
          </cell>
          <cell r="AD1543" t="str">
            <v>продан</v>
          </cell>
          <cell r="AF1543" t="str">
            <v/>
          </cell>
          <cell r="AG1543" t="str">
            <v>51510`810`_`0400`0001539</v>
          </cell>
          <cell r="AI1543" t="str">
            <v/>
          </cell>
        </row>
        <row r="1544">
          <cell r="A1544">
            <v>1540</v>
          </cell>
          <cell r="B1544" t="str">
            <v>диск</v>
          </cell>
          <cell r="C1544" t="str">
            <v>51505</v>
          </cell>
          <cell r="D1544" t="str">
            <v>51505`810`2`0400`0000018</v>
          </cell>
          <cell r="E1544" t="str">
            <v>ООО "Проф-Трейд"</v>
          </cell>
          <cell r="F1544" t="str">
            <v>прочие</v>
          </cell>
          <cell r="G1544" t="str">
            <v>----</v>
          </cell>
          <cell r="H1544" t="str">
            <v>0403016</v>
          </cell>
          <cell r="I1544">
            <v>38047</v>
          </cell>
          <cell r="J1544">
            <v>1110000</v>
          </cell>
          <cell r="K1544" t="str">
            <v>Рубли РФ</v>
          </cell>
          <cell r="L1544" t="str">
            <v>по предъявлении, но не ранее 30.12.2004г.</v>
          </cell>
          <cell r="M1544">
            <v>38351</v>
          </cell>
          <cell r="N1544">
            <v>0.14653284671532846</v>
          </cell>
          <cell r="P1544">
            <v>1000000</v>
          </cell>
          <cell r="Q1544">
            <v>0.90090090090090091</v>
          </cell>
          <cell r="R1544">
            <v>1000000</v>
          </cell>
          <cell r="S1544">
            <v>38077</v>
          </cell>
          <cell r="T1544" t="str">
            <v>31/03-14</v>
          </cell>
          <cell r="U1544" t="str">
            <v>ООО "АЛЬТАИР"</v>
          </cell>
          <cell r="V1544">
            <v>0.90540500000000002</v>
          </cell>
          <cell r="W1544">
            <v>1005000</v>
          </cell>
          <cell r="X1544">
            <v>38191</v>
          </cell>
          <cell r="Y1544" t="str">
            <v>23/07-07</v>
          </cell>
          <cell r="Z1544" t="str">
            <v>ООО "Проф-Трейд"</v>
          </cell>
          <cell r="AA1544">
            <v>5000</v>
          </cell>
          <cell r="AB1544">
            <v>0.14693430656934306</v>
          </cell>
          <cell r="AC1544">
            <v>1.605263157894737E-2</v>
          </cell>
          <cell r="AD1544" t="str">
            <v>продан</v>
          </cell>
          <cell r="AF1544" t="str">
            <v/>
          </cell>
          <cell r="AG1544" t="str">
            <v>51510`810`_`0400`0001540</v>
          </cell>
          <cell r="AI1544" t="str">
            <v/>
          </cell>
        </row>
        <row r="1545">
          <cell r="A1545">
            <v>1541</v>
          </cell>
          <cell r="B1545" t="str">
            <v>диск</v>
          </cell>
          <cell r="C1545" t="str">
            <v>51505</v>
          </cell>
          <cell r="D1545" t="str">
            <v>51505`810`2`0400`0000018</v>
          </cell>
          <cell r="E1545" t="str">
            <v>ООО "Проф-Трейд"</v>
          </cell>
          <cell r="F1545" t="str">
            <v>прочие</v>
          </cell>
          <cell r="G1545" t="str">
            <v>----</v>
          </cell>
          <cell r="H1545" t="str">
            <v>0403017</v>
          </cell>
          <cell r="I1545">
            <v>38047</v>
          </cell>
          <cell r="J1545">
            <v>1110000</v>
          </cell>
          <cell r="K1545" t="str">
            <v>Рубли РФ</v>
          </cell>
          <cell r="L1545" t="str">
            <v>по предъявлении, но не ранее 30.12.2004г.</v>
          </cell>
          <cell r="M1545">
            <v>38351</v>
          </cell>
          <cell r="N1545">
            <v>0.14653284671532846</v>
          </cell>
          <cell r="P1545">
            <v>1000000</v>
          </cell>
          <cell r="Q1545">
            <v>0.90090090090090091</v>
          </cell>
          <cell r="R1545">
            <v>1000000</v>
          </cell>
          <cell r="S1545">
            <v>38077</v>
          </cell>
          <cell r="T1545" t="str">
            <v>31/03-14</v>
          </cell>
          <cell r="U1545" t="str">
            <v>ООО "АЛЬТАИР"</v>
          </cell>
          <cell r="V1545">
            <v>0.90090099999999995</v>
          </cell>
          <cell r="W1545">
            <v>1000000</v>
          </cell>
          <cell r="X1545">
            <v>38113</v>
          </cell>
          <cell r="Y1545" t="str">
            <v>06/05-04</v>
          </cell>
          <cell r="Z1545" t="str">
            <v>ООО "Проф-Трейд"</v>
          </cell>
          <cell r="AA1545">
            <v>0</v>
          </cell>
          <cell r="AB1545">
            <v>0.14693430656934306</v>
          </cell>
          <cell r="AC1545">
            <v>0</v>
          </cell>
          <cell r="AD1545" t="str">
            <v>продан</v>
          </cell>
          <cell r="AF1545" t="str">
            <v/>
          </cell>
          <cell r="AG1545" t="str">
            <v>51510`810`_`0400`0001541</v>
          </cell>
          <cell r="AI1545" t="str">
            <v/>
          </cell>
        </row>
        <row r="1546">
          <cell r="A1546">
            <v>1542</v>
          </cell>
          <cell r="B1546" t="str">
            <v>диск</v>
          </cell>
          <cell r="C1546" t="str">
            <v>51505</v>
          </cell>
          <cell r="D1546" t="str">
            <v>51505`810`2`0400`0000018</v>
          </cell>
          <cell r="E1546" t="str">
            <v>ООО "Проф-Трейд"</v>
          </cell>
          <cell r="F1546" t="str">
            <v>прочие</v>
          </cell>
          <cell r="G1546" t="str">
            <v>----</v>
          </cell>
          <cell r="H1546" t="str">
            <v>0403018</v>
          </cell>
          <cell r="I1546">
            <v>38047</v>
          </cell>
          <cell r="J1546">
            <v>1110000</v>
          </cell>
          <cell r="K1546" t="str">
            <v>Рубли РФ</v>
          </cell>
          <cell r="L1546" t="str">
            <v>по предъявлении, но не ранее 30.12.2004г.</v>
          </cell>
          <cell r="M1546">
            <v>38351</v>
          </cell>
          <cell r="N1546">
            <v>0.14653284671532846</v>
          </cell>
          <cell r="P1546">
            <v>1000000</v>
          </cell>
          <cell r="Q1546">
            <v>0.90090090090090091</v>
          </cell>
          <cell r="R1546">
            <v>1000000</v>
          </cell>
          <cell r="S1546">
            <v>38077</v>
          </cell>
          <cell r="T1546" t="str">
            <v>31/03-14</v>
          </cell>
          <cell r="U1546" t="str">
            <v>ООО "АЛЬТАИР"</v>
          </cell>
          <cell r="V1546">
            <v>0.90090099999999995</v>
          </cell>
          <cell r="W1546">
            <v>1000000</v>
          </cell>
          <cell r="X1546">
            <v>38113</v>
          </cell>
          <cell r="Y1546" t="str">
            <v>06/05-04</v>
          </cell>
          <cell r="Z1546" t="str">
            <v>ООО "Проф-Трейд"</v>
          </cell>
          <cell r="AA1546">
            <v>0</v>
          </cell>
          <cell r="AB1546">
            <v>0.14693430656934306</v>
          </cell>
          <cell r="AC1546">
            <v>0</v>
          </cell>
          <cell r="AD1546" t="str">
            <v>продан</v>
          </cell>
          <cell r="AF1546" t="str">
            <v/>
          </cell>
          <cell r="AG1546" t="str">
            <v>51510`810`_`0400`0001542</v>
          </cell>
          <cell r="AI1546" t="str">
            <v/>
          </cell>
        </row>
        <row r="1547">
          <cell r="A1547">
            <v>1543</v>
          </cell>
          <cell r="B1547" t="str">
            <v>диск</v>
          </cell>
          <cell r="C1547" t="str">
            <v>51505</v>
          </cell>
          <cell r="D1547" t="str">
            <v>51505`810`2`0400`0000018</v>
          </cell>
          <cell r="E1547" t="str">
            <v>ООО "Проф-Трейд"</v>
          </cell>
          <cell r="F1547" t="str">
            <v>прочие</v>
          </cell>
          <cell r="G1547" t="str">
            <v>----</v>
          </cell>
          <cell r="H1547" t="str">
            <v>0403019</v>
          </cell>
          <cell r="I1547">
            <v>38047</v>
          </cell>
          <cell r="J1547">
            <v>570000</v>
          </cell>
          <cell r="K1547" t="str">
            <v>Рубли РФ</v>
          </cell>
          <cell r="L1547" t="str">
            <v>по предъявлении, но не ранее 30.12.2004г.</v>
          </cell>
          <cell r="M1547">
            <v>38351</v>
          </cell>
          <cell r="N1547">
            <v>0.14513334658752025</v>
          </cell>
          <cell r="P1547">
            <v>514000</v>
          </cell>
          <cell r="Q1547">
            <v>0.90175438596491231</v>
          </cell>
          <cell r="R1547">
            <v>514000</v>
          </cell>
          <cell r="S1547">
            <v>38077</v>
          </cell>
          <cell r="T1547" t="str">
            <v>31/03-14</v>
          </cell>
          <cell r="U1547" t="str">
            <v>ООО "АЛЬТАИР"</v>
          </cell>
          <cell r="V1547">
            <v>0.90175400000000006</v>
          </cell>
          <cell r="W1547">
            <v>514000</v>
          </cell>
          <cell r="X1547">
            <v>38078</v>
          </cell>
          <cell r="Y1547" t="str">
            <v>01/04-06</v>
          </cell>
          <cell r="Z1547" t="str">
            <v>ООО "Проф-Трейд"</v>
          </cell>
          <cell r="AA1547">
            <v>0</v>
          </cell>
          <cell r="AB1547">
            <v>0.14553097219460934</v>
          </cell>
          <cell r="AC1547">
            <v>0</v>
          </cell>
          <cell r="AD1547" t="str">
            <v>продан</v>
          </cell>
          <cell r="AF1547" t="str">
            <v/>
          </cell>
          <cell r="AG1547" t="str">
            <v/>
          </cell>
          <cell r="AI1547" t="str">
            <v/>
          </cell>
        </row>
        <row r="1548">
          <cell r="A1548">
            <v>1544</v>
          </cell>
          <cell r="B1548" t="str">
            <v>диск</v>
          </cell>
          <cell r="C1548" t="str">
            <v>51502</v>
          </cell>
          <cell r="D1548" t="str">
            <v>51502`810`7`0400`0000045</v>
          </cell>
          <cell r="E1548" t="str">
            <v>ООО «Народная компания»</v>
          </cell>
          <cell r="F1548" t="str">
            <v>прочие</v>
          </cell>
          <cell r="G1548" t="str">
            <v>---</v>
          </cell>
          <cell r="H1548" t="str">
            <v>0032601</v>
          </cell>
          <cell r="I1548">
            <v>38072</v>
          </cell>
          <cell r="J1548">
            <v>1303729.51</v>
          </cell>
          <cell r="K1548" t="str">
            <v>Рубли РФ</v>
          </cell>
          <cell r="L1548" t="str">
            <v>по предъявлении, но неранее 02.04.2004г.</v>
          </cell>
          <cell r="M1548">
            <v>38079</v>
          </cell>
          <cell r="N1548">
            <v>0.14959023626373663</v>
          </cell>
          <cell r="P1548">
            <v>1300000</v>
          </cell>
          <cell r="Q1548">
            <v>0.99713935293218914</v>
          </cell>
          <cell r="R1548">
            <v>1300000</v>
          </cell>
          <cell r="S1548">
            <v>38072</v>
          </cell>
          <cell r="T1548" t="str">
            <v>26/03-03</v>
          </cell>
          <cell r="U1548" t="str">
            <v>ООО «Народная компания»</v>
          </cell>
          <cell r="V1548">
            <v>1</v>
          </cell>
          <cell r="W1548">
            <v>1303729.51</v>
          </cell>
          <cell r="X1548">
            <v>38079</v>
          </cell>
          <cell r="Y1548" t="str">
            <v>02/04-пред</v>
          </cell>
          <cell r="Z1548" t="str">
            <v>ООО "Народная компания"</v>
          </cell>
          <cell r="AA1548">
            <v>3729.5100000000093</v>
          </cell>
          <cell r="AB1548">
            <v>0.15000007252747288</v>
          </cell>
          <cell r="AC1548">
            <v>0.14959023626373663</v>
          </cell>
          <cell r="AD1548" t="str">
            <v>предъявлен</v>
          </cell>
          <cell r="AF1548" t="str">
            <v/>
          </cell>
          <cell r="AG1548" t="str">
            <v/>
          </cell>
          <cell r="AI1548" t="str">
            <v/>
          </cell>
        </row>
        <row r="1549">
          <cell r="A1549">
            <v>1545</v>
          </cell>
          <cell r="B1549" t="str">
            <v>диск</v>
          </cell>
          <cell r="C1549" t="str">
            <v>51501</v>
          </cell>
          <cell r="D1549" t="str">
            <v>51501`810`0`0400`0000021</v>
          </cell>
          <cell r="E1549" t="str">
            <v>ООО фирма «Авеста»</v>
          </cell>
          <cell r="F1549" t="str">
            <v>прочие</v>
          </cell>
          <cell r="G1549" t="str">
            <v>----</v>
          </cell>
          <cell r="H1549" t="str">
            <v>0404011</v>
          </cell>
          <cell r="I1549">
            <v>38083</v>
          </cell>
          <cell r="J1549">
            <v>200000</v>
          </cell>
          <cell r="K1549" t="str">
            <v>Рубли РФ</v>
          </cell>
          <cell r="L1549" t="str">
            <v>по предъявлении</v>
          </cell>
          <cell r="M1549">
            <v>38083</v>
          </cell>
          <cell r="N1549">
            <v>0</v>
          </cell>
          <cell r="P1549">
            <v>200000</v>
          </cell>
          <cell r="Q1549">
            <v>1</v>
          </cell>
          <cell r="R1549">
            <v>200000</v>
          </cell>
          <cell r="S1549">
            <v>38083</v>
          </cell>
          <cell r="T1549" t="str">
            <v>06/04-04</v>
          </cell>
          <cell r="U1549" t="str">
            <v>ООО "Проф-Трейд"</v>
          </cell>
          <cell r="V1549">
            <v>1</v>
          </cell>
          <cell r="W1549">
            <v>200000</v>
          </cell>
          <cell r="X1549">
            <v>38083</v>
          </cell>
          <cell r="Y1549" t="str">
            <v>06/04-05</v>
          </cell>
          <cell r="Z1549" t="str">
            <v>Байкова Зухра Рахматулловна</v>
          </cell>
          <cell r="AA1549">
            <v>0</v>
          </cell>
          <cell r="AB1549">
            <v>0</v>
          </cell>
          <cell r="AC1549">
            <v>0</v>
          </cell>
          <cell r="AD1549" t="str">
            <v>продан</v>
          </cell>
          <cell r="AF1549" t="str">
            <v/>
          </cell>
          <cell r="AG1549" t="str">
            <v/>
          </cell>
          <cell r="AI1549" t="str">
            <v/>
          </cell>
        </row>
        <row r="1550">
          <cell r="A1550">
            <v>1546</v>
          </cell>
          <cell r="B1550" t="str">
            <v>диск</v>
          </cell>
          <cell r="C1550" t="str">
            <v>51502</v>
          </cell>
          <cell r="D1550" t="str">
            <v>51502`810`8`0400`0000025</v>
          </cell>
          <cell r="E1550" t="str">
            <v>ООО "Многопрофильная компания "Мегастрой"</v>
          </cell>
          <cell r="F1550" t="str">
            <v>прочие</v>
          </cell>
          <cell r="G1550" t="str">
            <v>----</v>
          </cell>
          <cell r="H1550" t="str">
            <v>0404012</v>
          </cell>
          <cell r="I1550">
            <v>38084</v>
          </cell>
          <cell r="J1550">
            <v>406251.37</v>
          </cell>
          <cell r="K1550" t="str">
            <v>Рубли РФ</v>
          </cell>
          <cell r="L1550" t="str">
            <v>по предъявлении, но не ранее 30.04.2004г.</v>
          </cell>
          <cell r="M1550">
            <v>38107</v>
          </cell>
          <cell r="N1550">
            <v>0.21900419477588282</v>
          </cell>
          <cell r="P1550">
            <v>400721.31</v>
          </cell>
          <cell r="Q1550">
            <v>0.98638759052061786</v>
          </cell>
          <cell r="R1550">
            <v>400721.31</v>
          </cell>
          <cell r="S1550">
            <v>38084</v>
          </cell>
          <cell r="T1550" t="str">
            <v>07/04-01</v>
          </cell>
          <cell r="U1550" t="str">
            <v>ООО «Многопрофильная компания «Мегастрой»</v>
          </cell>
          <cell r="V1550">
            <v>0.99113300000000004</v>
          </cell>
          <cell r="W1550">
            <v>402649</v>
          </cell>
          <cell r="X1550">
            <v>38092</v>
          </cell>
          <cell r="Y1550" t="str">
            <v>15/04-04</v>
          </cell>
          <cell r="Z1550" t="str">
            <v>ООО «Многопрофильная компания «Мегастрой»</v>
          </cell>
          <cell r="AA1550">
            <v>1927.6900000000023</v>
          </cell>
          <cell r="AB1550">
            <v>0.21960420626841951</v>
          </cell>
          <cell r="AC1550">
            <v>0.21948135538387042</v>
          </cell>
          <cell r="AD1550" t="str">
            <v>продан</v>
          </cell>
          <cell r="AF1550" t="str">
            <v/>
          </cell>
          <cell r="AG1550" t="str">
            <v/>
          </cell>
          <cell r="AI1550" t="str">
            <v/>
          </cell>
        </row>
        <row r="1551">
          <cell r="A1551">
            <v>1547</v>
          </cell>
          <cell r="B1551" t="str">
            <v>диск</v>
          </cell>
          <cell r="C1551" t="str">
            <v>51505</v>
          </cell>
          <cell r="D1551" t="str">
            <v>51505`810`2`0400`0000018</v>
          </cell>
          <cell r="E1551" t="str">
            <v>ООО "Проф-Трейд"</v>
          </cell>
          <cell r="F1551" t="str">
            <v>прочие</v>
          </cell>
          <cell r="G1551" t="str">
            <v>----</v>
          </cell>
          <cell r="H1551" t="str">
            <v>0404011</v>
          </cell>
          <cell r="I1551">
            <v>38085</v>
          </cell>
          <cell r="J1551">
            <v>2667000</v>
          </cell>
          <cell r="K1551" t="str">
            <v>Рубли РФ</v>
          </cell>
          <cell r="L1551" t="str">
            <v>по предъявлении, но не ранее 08.04.2005г.</v>
          </cell>
          <cell r="M1551">
            <v>38450</v>
          </cell>
          <cell r="N1551">
            <v>0.14956896551724139</v>
          </cell>
          <cell r="P1551">
            <v>2320000</v>
          </cell>
          <cell r="Q1551">
            <v>0.86989126359205104</v>
          </cell>
          <cell r="R1551">
            <v>2320000</v>
          </cell>
          <cell r="S1551">
            <v>38085</v>
          </cell>
          <cell r="T1551" t="str">
            <v>08/04-01</v>
          </cell>
          <cell r="U1551" t="str">
            <v>ООО "Проф-Трейд"</v>
          </cell>
          <cell r="V1551">
            <v>0.86989099999999997</v>
          </cell>
          <cell r="W1551">
            <v>2320000</v>
          </cell>
          <cell r="X1551">
            <v>38107</v>
          </cell>
          <cell r="Y1551" t="str">
            <v>30/04-10</v>
          </cell>
          <cell r="Z1551" t="str">
            <v>ООО "Интехком"</v>
          </cell>
          <cell r="AA1551">
            <v>0</v>
          </cell>
          <cell r="AB1551">
            <v>0.14997874350495988</v>
          </cell>
          <cell r="AC1551">
            <v>0</v>
          </cell>
          <cell r="AD1551" t="str">
            <v>продан</v>
          </cell>
          <cell r="AF1551" t="str">
            <v/>
          </cell>
          <cell r="AG1551" t="str">
            <v/>
          </cell>
          <cell r="AI1551" t="str">
            <v/>
          </cell>
        </row>
        <row r="1552">
          <cell r="A1552">
            <v>1548</v>
          </cell>
          <cell r="B1552" t="str">
            <v>диск</v>
          </cell>
          <cell r="C1552" t="str">
            <v>51502</v>
          </cell>
          <cell r="D1552" t="str">
            <v>51502`810`3`0400`0000018</v>
          </cell>
          <cell r="E1552" t="str">
            <v>Общество с ограниченной ответственностью Торгово-производственное предприятие «ПРОФИ»</v>
          </cell>
          <cell r="F1552" t="str">
            <v>прочие</v>
          </cell>
          <cell r="G1552" t="str">
            <v>----</v>
          </cell>
          <cell r="H1552" t="str">
            <v>0040101</v>
          </cell>
          <cell r="I1552">
            <v>38078</v>
          </cell>
          <cell r="J1552">
            <v>4063387.9781420766</v>
          </cell>
          <cell r="K1552" t="str">
            <v>Рубли РФ</v>
          </cell>
          <cell r="L1552" t="str">
            <v>по предъявлении, но не ранее 30.04.2004г.</v>
          </cell>
          <cell r="M1552">
            <v>38107</v>
          </cell>
          <cell r="N1552">
            <v>0.19945355191256875</v>
          </cell>
          <cell r="P1552">
            <v>4000000</v>
          </cell>
          <cell r="Q1552">
            <v>0.98440021516944587</v>
          </cell>
          <cell r="R1552">
            <v>4000000</v>
          </cell>
          <cell r="S1552">
            <v>38078</v>
          </cell>
          <cell r="T1552" t="str">
            <v>01/04-02</v>
          </cell>
          <cell r="U1552" t="str">
            <v>Общество с ограниченной ответственностью Торгово производственное предприятие «ПРОФИ»</v>
          </cell>
          <cell r="V1552">
            <v>1</v>
          </cell>
          <cell r="W1552">
            <v>4063387.9781420766</v>
          </cell>
          <cell r="X1552">
            <v>38107</v>
          </cell>
          <cell r="Y1552" t="str">
            <v>30/04-предпрофи</v>
          </cell>
          <cell r="Z1552" t="str">
            <v>Общество с ограниченной ответственностью Торгово-производственное предприятие «ПРОФИ»</v>
          </cell>
          <cell r="AA1552">
            <v>63387.978142076638</v>
          </cell>
          <cell r="AB1552">
            <v>0.20000000000000043</v>
          </cell>
          <cell r="AC1552">
            <v>0.19945355191256875</v>
          </cell>
          <cell r="AD1552" t="str">
            <v>предъявлен</v>
          </cell>
          <cell r="AF1552" t="str">
            <v/>
          </cell>
          <cell r="AG1552" t="str">
            <v/>
          </cell>
          <cell r="AI1552" t="str">
            <v/>
          </cell>
        </row>
        <row r="1553">
          <cell r="A1553">
            <v>1549</v>
          </cell>
          <cell r="B1553" t="str">
            <v>диск</v>
          </cell>
          <cell r="C1553" t="str">
            <v>51505</v>
          </cell>
          <cell r="D1553" t="str">
            <v>51505`810`6`0400`0000032</v>
          </cell>
          <cell r="E1553" t="str">
            <v>ООО фирма «Авеста»</v>
          </cell>
          <cell r="F1553" t="str">
            <v>прочие</v>
          </cell>
          <cell r="G1553" t="str">
            <v>----</v>
          </cell>
          <cell r="H1553" t="str">
            <v>0030203</v>
          </cell>
          <cell r="I1553">
            <v>38026</v>
          </cell>
          <cell r="J1553">
            <v>112000</v>
          </cell>
          <cell r="K1553" t="str">
            <v>Рубли РФ</v>
          </cell>
          <cell r="L1553" t="str">
            <v>по предъявлении, но не ранее 20.12.2004г.</v>
          </cell>
          <cell r="M1553">
            <v>38341</v>
          </cell>
          <cell r="N1553">
            <v>0.16378889864403473</v>
          </cell>
          <cell r="P1553">
            <v>100500</v>
          </cell>
          <cell r="Q1553">
            <v>0.8973214285714286</v>
          </cell>
          <cell r="R1553">
            <v>100500</v>
          </cell>
          <cell r="S1553">
            <v>38086</v>
          </cell>
          <cell r="T1553" t="str">
            <v>09/04-06</v>
          </cell>
          <cell r="U1553" t="str">
            <v>ООО "ИнтерСвязь"</v>
          </cell>
          <cell r="V1553">
            <v>0.91071400000000002</v>
          </cell>
          <cell r="W1553">
            <v>102000</v>
          </cell>
          <cell r="X1553">
            <v>38106</v>
          </cell>
          <cell r="Y1553" t="str">
            <v>29/04-10</v>
          </cell>
          <cell r="Z1553" t="str">
            <v>Харченко Дмитрий Вячеславович</v>
          </cell>
          <cell r="AA1553">
            <v>1500</v>
          </cell>
          <cell r="AB1553">
            <v>0.16423763535264854</v>
          </cell>
          <cell r="AC1553">
            <v>0.27238805970149255</v>
          </cell>
          <cell r="AD1553" t="str">
            <v>продан</v>
          </cell>
          <cell r="AF1553" t="str">
            <v/>
          </cell>
          <cell r="AG1553" t="str">
            <v/>
          </cell>
          <cell r="AI1553" t="str">
            <v/>
          </cell>
        </row>
        <row r="1554">
          <cell r="A1554">
            <v>1550</v>
          </cell>
          <cell r="B1554" t="str">
            <v>диск</v>
          </cell>
          <cell r="C1554" t="str">
            <v>51505</v>
          </cell>
          <cell r="D1554" t="str">
            <v>51505`810`6`0400`0000032</v>
          </cell>
          <cell r="E1554" t="str">
            <v>ООО фирма «Авеста»</v>
          </cell>
          <cell r="F1554" t="str">
            <v>прочие</v>
          </cell>
          <cell r="G1554" t="str">
            <v>----</v>
          </cell>
          <cell r="H1554" t="str">
            <v>0030204</v>
          </cell>
          <cell r="I1554">
            <v>38026</v>
          </cell>
          <cell r="J1554">
            <v>112000</v>
          </cell>
          <cell r="K1554" t="str">
            <v>Рубли РФ</v>
          </cell>
          <cell r="L1554" t="str">
            <v>по предъявлении, но не ранее 20.12.2004г.</v>
          </cell>
          <cell r="M1554">
            <v>38341</v>
          </cell>
          <cell r="N1554">
            <v>0.16378889864403473</v>
          </cell>
          <cell r="P1554">
            <v>100500</v>
          </cell>
          <cell r="Q1554">
            <v>0.8973214285714286</v>
          </cell>
          <cell r="R1554">
            <v>100500</v>
          </cell>
          <cell r="S1554">
            <v>38086</v>
          </cell>
          <cell r="T1554" t="str">
            <v>09/04-06</v>
          </cell>
          <cell r="U1554" t="str">
            <v>ООО "ИнтерСвязь"</v>
          </cell>
          <cell r="V1554">
            <v>0.91071400000000002</v>
          </cell>
          <cell r="W1554">
            <v>102000</v>
          </cell>
          <cell r="X1554">
            <v>38106</v>
          </cell>
          <cell r="Y1554" t="str">
            <v>29/04-10</v>
          </cell>
          <cell r="Z1554" t="str">
            <v>Харченко Дмитрий Вячеславович</v>
          </cell>
          <cell r="AA1554">
            <v>1500</v>
          </cell>
          <cell r="AB1554">
            <v>0.16423763535264854</v>
          </cell>
          <cell r="AC1554">
            <v>0.27238805970149255</v>
          </cell>
          <cell r="AD1554" t="str">
            <v>продан</v>
          </cell>
          <cell r="AF1554" t="str">
            <v/>
          </cell>
          <cell r="AG1554" t="str">
            <v/>
          </cell>
          <cell r="AI1554" t="str">
            <v/>
          </cell>
        </row>
        <row r="1555">
          <cell r="A1555">
            <v>1551</v>
          </cell>
          <cell r="B1555" t="str">
            <v>диск</v>
          </cell>
          <cell r="C1555" t="str">
            <v>51505</v>
          </cell>
          <cell r="D1555" t="str">
            <v>51505`810`6`0400`0000032</v>
          </cell>
          <cell r="E1555" t="str">
            <v>ООО фирма «Авеста»</v>
          </cell>
          <cell r="F1555" t="str">
            <v>прочие</v>
          </cell>
          <cell r="G1555" t="str">
            <v>----</v>
          </cell>
          <cell r="H1555" t="str">
            <v>0030205</v>
          </cell>
          <cell r="I1555">
            <v>38026</v>
          </cell>
          <cell r="J1555">
            <v>112000</v>
          </cell>
          <cell r="K1555" t="str">
            <v>Рубли РФ</v>
          </cell>
          <cell r="L1555" t="str">
            <v>по предъявлении, но не ранее 20.12.2004г.</v>
          </cell>
          <cell r="M1555">
            <v>38341</v>
          </cell>
          <cell r="N1555">
            <v>0.16378889864403473</v>
          </cell>
          <cell r="P1555">
            <v>100500</v>
          </cell>
          <cell r="Q1555">
            <v>0.8973214285714286</v>
          </cell>
          <cell r="R1555">
            <v>100500</v>
          </cell>
          <cell r="S1555">
            <v>38086</v>
          </cell>
          <cell r="T1555" t="str">
            <v>09/04-06</v>
          </cell>
          <cell r="U1555" t="str">
            <v>ООО "ИнтерСвязь"</v>
          </cell>
          <cell r="V1555">
            <v>0.9375</v>
          </cell>
          <cell r="W1555">
            <v>105000</v>
          </cell>
          <cell r="X1555">
            <v>38155</v>
          </cell>
          <cell r="Y1555" t="str">
            <v>17/06-05</v>
          </cell>
          <cell r="Z1555" t="str">
            <v>ЧП Мусин Рафаиль Ахняфович</v>
          </cell>
          <cell r="AA1555">
            <v>4500</v>
          </cell>
          <cell r="AB1555">
            <v>0.16423763535264854</v>
          </cell>
          <cell r="AC1555">
            <v>0.23685918234912393</v>
          </cell>
          <cell r="AD1555" t="str">
            <v>продан</v>
          </cell>
          <cell r="AF1555" t="str">
            <v/>
          </cell>
          <cell r="AG1555" t="str">
            <v>51510`810`_`0400`0001551</v>
          </cell>
          <cell r="AI1555" t="str">
            <v/>
          </cell>
        </row>
        <row r="1556">
          <cell r="A1556">
            <v>1552</v>
          </cell>
          <cell r="B1556" t="str">
            <v>диск</v>
          </cell>
          <cell r="C1556" t="str">
            <v>51505</v>
          </cell>
          <cell r="D1556" t="str">
            <v>51505`810`6`0400`0000032</v>
          </cell>
          <cell r="E1556" t="str">
            <v>ООО фирма «Авеста»</v>
          </cell>
          <cell r="F1556" t="str">
            <v>прочие</v>
          </cell>
          <cell r="G1556" t="str">
            <v>----</v>
          </cell>
          <cell r="H1556" t="str">
            <v>0030206</v>
          </cell>
          <cell r="I1556">
            <v>38026</v>
          </cell>
          <cell r="J1556">
            <v>112000</v>
          </cell>
          <cell r="K1556" t="str">
            <v>Рубли РФ</v>
          </cell>
          <cell r="L1556" t="str">
            <v>по предъявлении, но не ранее 20.12.2004г.</v>
          </cell>
          <cell r="M1556">
            <v>38341</v>
          </cell>
          <cell r="N1556">
            <v>0.16378889864403473</v>
          </cell>
          <cell r="P1556">
            <v>100500</v>
          </cell>
          <cell r="Q1556">
            <v>0.8973214285714286</v>
          </cell>
          <cell r="R1556">
            <v>100500</v>
          </cell>
          <cell r="S1556">
            <v>38086</v>
          </cell>
          <cell r="T1556" t="str">
            <v>09/04-06</v>
          </cell>
          <cell r="U1556" t="str">
            <v>ООО "ИнтерСвязь"</v>
          </cell>
          <cell r="V1556">
            <v>0.94017899999999999</v>
          </cell>
          <cell r="W1556">
            <v>105300</v>
          </cell>
          <cell r="X1556">
            <v>38173</v>
          </cell>
          <cell r="Y1556" t="str">
            <v>05/07-07</v>
          </cell>
          <cell r="Z1556" t="str">
            <v>Мусин Радик Ахняфович</v>
          </cell>
          <cell r="AA1556">
            <v>4800</v>
          </cell>
          <cell r="AB1556">
            <v>0.16423763535264854</v>
          </cell>
          <cell r="AC1556">
            <v>0.20092640247040658</v>
          </cell>
          <cell r="AD1556" t="str">
            <v>продан</v>
          </cell>
          <cell r="AF1556" t="str">
            <v/>
          </cell>
          <cell r="AG1556" t="str">
            <v>51510`810`_`0400`0001552</v>
          </cell>
          <cell r="AI1556" t="str">
            <v/>
          </cell>
        </row>
        <row r="1557">
          <cell r="A1557">
            <v>1553</v>
          </cell>
          <cell r="B1557" t="str">
            <v>диск</v>
          </cell>
          <cell r="C1557" t="str">
            <v>51505</v>
          </cell>
          <cell r="D1557" t="str">
            <v>51505`810`6`0400`0000032</v>
          </cell>
          <cell r="E1557" t="str">
            <v>ООО фирма «Авеста»</v>
          </cell>
          <cell r="F1557" t="str">
            <v>прочие</v>
          </cell>
          <cell r="G1557" t="str">
            <v>----</v>
          </cell>
          <cell r="H1557" t="str">
            <v>0030207</v>
          </cell>
          <cell r="I1557">
            <v>38026</v>
          </cell>
          <cell r="J1557">
            <v>112000</v>
          </cell>
          <cell r="K1557" t="str">
            <v>Рубли РФ</v>
          </cell>
          <cell r="L1557" t="str">
            <v>по предъявлении, но не ранее 20.12.2004г.</v>
          </cell>
          <cell r="M1557">
            <v>38341</v>
          </cell>
          <cell r="N1557">
            <v>0.16378889864403473</v>
          </cell>
          <cell r="P1557">
            <v>100500</v>
          </cell>
          <cell r="Q1557">
            <v>0.8973214285714286</v>
          </cell>
          <cell r="R1557">
            <v>100500</v>
          </cell>
          <cell r="S1557">
            <v>38086</v>
          </cell>
          <cell r="T1557" t="str">
            <v>09/04-06</v>
          </cell>
          <cell r="U1557" t="str">
            <v>ООО "ИнтерСвязь"</v>
          </cell>
          <cell r="V1557">
            <v>0.94017899999999999</v>
          </cell>
          <cell r="W1557">
            <v>105300</v>
          </cell>
          <cell r="X1557">
            <v>38173</v>
          </cell>
          <cell r="Y1557" t="str">
            <v>05/07-07</v>
          </cell>
          <cell r="Z1557" t="str">
            <v>Мусин Радик Ахняфович</v>
          </cell>
          <cell r="AA1557">
            <v>4800</v>
          </cell>
          <cell r="AB1557">
            <v>0.16423763535264854</v>
          </cell>
          <cell r="AC1557">
            <v>0.20092640247040658</v>
          </cell>
          <cell r="AD1557" t="str">
            <v>продан</v>
          </cell>
          <cell r="AF1557" t="str">
            <v/>
          </cell>
          <cell r="AG1557" t="str">
            <v>51510`810`_`0400`0001553</v>
          </cell>
          <cell r="AI1557" t="str">
            <v/>
          </cell>
        </row>
        <row r="1558">
          <cell r="A1558">
            <v>1554</v>
          </cell>
          <cell r="B1558" t="str">
            <v>диск</v>
          </cell>
          <cell r="C1558" t="str">
            <v>51505</v>
          </cell>
          <cell r="D1558" t="str">
            <v>51505`810`6`0400`0000032</v>
          </cell>
          <cell r="E1558" t="str">
            <v>ООО фирма «Авеста»</v>
          </cell>
          <cell r="F1558" t="str">
            <v>прочие</v>
          </cell>
          <cell r="G1558" t="str">
            <v>----</v>
          </cell>
          <cell r="H1558" t="str">
            <v>0030208</v>
          </cell>
          <cell r="I1558">
            <v>38026</v>
          </cell>
          <cell r="J1558">
            <v>112000</v>
          </cell>
          <cell r="K1558" t="str">
            <v>Рубли РФ</v>
          </cell>
          <cell r="L1558" t="str">
            <v>по предъявлении, но не ранее 20.12.2004г.</v>
          </cell>
          <cell r="M1558">
            <v>38341</v>
          </cell>
          <cell r="N1558">
            <v>0.16378889864403473</v>
          </cell>
          <cell r="P1558">
            <v>100500</v>
          </cell>
          <cell r="Q1558">
            <v>0.8973214285714286</v>
          </cell>
          <cell r="R1558">
            <v>100500</v>
          </cell>
          <cell r="S1558">
            <v>38086</v>
          </cell>
          <cell r="T1558" t="str">
            <v>09/04-06</v>
          </cell>
          <cell r="U1558" t="str">
            <v>ООО "ИнтерСвязь"</v>
          </cell>
          <cell r="V1558">
            <v>0.90982099999999999</v>
          </cell>
          <cell r="W1558">
            <v>101900</v>
          </cell>
          <cell r="X1558">
            <v>38120</v>
          </cell>
          <cell r="Y1558" t="str">
            <v>13/05-05</v>
          </cell>
          <cell r="Z1558" t="str">
            <v>Харченко Дмитрий Вячеславович</v>
          </cell>
          <cell r="AA1558">
            <v>1400</v>
          </cell>
          <cell r="AB1558">
            <v>0.16423763535264854</v>
          </cell>
          <cell r="AC1558">
            <v>0.14954638571846648</v>
          </cell>
          <cell r="AD1558" t="str">
            <v>продан</v>
          </cell>
          <cell r="AF1558" t="str">
            <v/>
          </cell>
          <cell r="AG1558" t="str">
            <v>51510`810`_`0400`0001554</v>
          </cell>
          <cell r="AI1558" t="str">
            <v/>
          </cell>
        </row>
        <row r="1559">
          <cell r="A1559">
            <v>1555</v>
          </cell>
          <cell r="B1559" t="str">
            <v>диск</v>
          </cell>
          <cell r="C1559" t="str">
            <v>51502</v>
          </cell>
          <cell r="D1559" t="str">
            <v>51502`810`1`0400`0000014</v>
          </cell>
          <cell r="E1559" t="str">
            <v>ООО фирма «Авеста»</v>
          </cell>
          <cell r="F1559" t="str">
            <v>прочие</v>
          </cell>
          <cell r="G1559" t="str">
            <v>----</v>
          </cell>
          <cell r="H1559" t="str">
            <v>0404011</v>
          </cell>
          <cell r="I1559">
            <v>38078</v>
          </cell>
          <cell r="J1559">
            <v>101000</v>
          </cell>
          <cell r="K1559" t="str">
            <v>Рубли РФ</v>
          </cell>
          <cell r="L1559" t="str">
            <v>по предъявлении, но не ранее 30.04.2004г.</v>
          </cell>
          <cell r="M1559">
            <v>38107</v>
          </cell>
          <cell r="N1559">
            <v>0.1738095238095238</v>
          </cell>
          <cell r="P1559">
            <v>100000</v>
          </cell>
          <cell r="Q1559">
            <v>0.99009900990099009</v>
          </cell>
          <cell r="R1559">
            <v>100000</v>
          </cell>
          <cell r="S1559">
            <v>38086</v>
          </cell>
          <cell r="T1559" t="str">
            <v>09/04-06</v>
          </cell>
          <cell r="U1559" t="str">
            <v>ООО "ИнтерСвязь"</v>
          </cell>
          <cell r="V1559">
            <v>0.99009899999999995</v>
          </cell>
          <cell r="W1559">
            <v>100000</v>
          </cell>
          <cell r="X1559">
            <v>38086</v>
          </cell>
          <cell r="Y1559" t="str">
            <v>09/04-07</v>
          </cell>
          <cell r="Z1559" t="str">
            <v>Харченко Дмитрий Вячеславович</v>
          </cell>
          <cell r="AA1559">
            <v>0</v>
          </cell>
          <cell r="AB1559">
            <v>0.17428571428571429</v>
          </cell>
          <cell r="AC1559">
            <v>0</v>
          </cell>
          <cell r="AD1559" t="str">
            <v>продан</v>
          </cell>
          <cell r="AF1559" t="str">
            <v/>
          </cell>
          <cell r="AG1559" t="str">
            <v/>
          </cell>
          <cell r="AI1559" t="str">
            <v/>
          </cell>
        </row>
        <row r="1560">
          <cell r="A1560">
            <v>1556</v>
          </cell>
          <cell r="B1560" t="str">
            <v>диск</v>
          </cell>
          <cell r="C1560" t="str">
            <v>51502</v>
          </cell>
          <cell r="D1560" t="str">
            <v>51502`810`1`0400`0000014</v>
          </cell>
          <cell r="E1560" t="str">
            <v>ООО фирма «Авеста»</v>
          </cell>
          <cell r="F1560" t="str">
            <v>прочие</v>
          </cell>
          <cell r="G1560" t="str">
            <v>----</v>
          </cell>
          <cell r="H1560" t="str">
            <v>0404012</v>
          </cell>
          <cell r="I1560">
            <v>38078</v>
          </cell>
          <cell r="J1560">
            <v>101000</v>
          </cell>
          <cell r="K1560" t="str">
            <v>Рубли РФ</v>
          </cell>
          <cell r="L1560" t="str">
            <v>по предъявлении, но не ранее 30.04.2004г.</v>
          </cell>
          <cell r="M1560">
            <v>38107</v>
          </cell>
          <cell r="N1560">
            <v>0.1738095238095238</v>
          </cell>
          <cell r="P1560">
            <v>100000</v>
          </cell>
          <cell r="Q1560">
            <v>0.99009900990099009</v>
          </cell>
          <cell r="R1560">
            <v>100000</v>
          </cell>
          <cell r="S1560">
            <v>38086</v>
          </cell>
          <cell r="T1560" t="str">
            <v>09/04-06</v>
          </cell>
          <cell r="U1560" t="str">
            <v>ООО "ИнтерСвязь"</v>
          </cell>
          <cell r="V1560">
            <v>0.99009899999999995</v>
          </cell>
          <cell r="W1560">
            <v>100000</v>
          </cell>
          <cell r="X1560">
            <v>38086</v>
          </cell>
          <cell r="Y1560" t="str">
            <v>09/04-07</v>
          </cell>
          <cell r="Z1560" t="str">
            <v>Харченко Дмитрий Вячеславович</v>
          </cell>
          <cell r="AA1560">
            <v>0</v>
          </cell>
          <cell r="AB1560">
            <v>0.17428571428571429</v>
          </cell>
          <cell r="AC1560">
            <v>0</v>
          </cell>
          <cell r="AD1560" t="str">
            <v>продан</v>
          </cell>
          <cell r="AF1560" t="str">
            <v/>
          </cell>
          <cell r="AG1560" t="str">
            <v/>
          </cell>
          <cell r="AI1560" t="str">
            <v/>
          </cell>
        </row>
        <row r="1561">
          <cell r="A1561">
            <v>1557</v>
          </cell>
          <cell r="B1561" t="str">
            <v>диск</v>
          </cell>
          <cell r="C1561" t="str">
            <v>51505</v>
          </cell>
          <cell r="D1561" t="str">
            <v>51505`810`6`0400`0000032</v>
          </cell>
          <cell r="E1561" t="str">
            <v>ООО фирма «Авеста»</v>
          </cell>
          <cell r="F1561" t="str">
            <v>прочие</v>
          </cell>
          <cell r="G1561" t="str">
            <v>----</v>
          </cell>
          <cell r="H1561" t="str">
            <v>0030201</v>
          </cell>
          <cell r="I1561">
            <v>38026</v>
          </cell>
          <cell r="J1561">
            <v>560000</v>
          </cell>
          <cell r="K1561" t="str">
            <v>Рубли РФ</v>
          </cell>
          <cell r="L1561" t="str">
            <v>по предъявлении, но не ранее 20.12.2004г.</v>
          </cell>
          <cell r="M1561">
            <v>38341</v>
          </cell>
          <cell r="N1561">
            <v>0.23788898788898791</v>
          </cell>
          <cell r="P1561">
            <v>481000</v>
          </cell>
          <cell r="Q1561">
            <v>0.85892857142857137</v>
          </cell>
          <cell r="R1561">
            <v>481000</v>
          </cell>
          <cell r="S1561">
            <v>38089</v>
          </cell>
          <cell r="T1561" t="str">
            <v>12/04-04</v>
          </cell>
          <cell r="U1561" t="str">
            <v>ЧП Мусин Рафаиль Ахняфович</v>
          </cell>
          <cell r="V1561">
            <v>0.86982099999999996</v>
          </cell>
          <cell r="W1561">
            <v>487100</v>
          </cell>
          <cell r="X1561">
            <v>38120</v>
          </cell>
          <cell r="Y1561" t="str">
            <v>13/05-05</v>
          </cell>
          <cell r="Z1561" t="str">
            <v>Харченко Дмитрий Вячеславович</v>
          </cell>
          <cell r="AA1561">
            <v>6100</v>
          </cell>
          <cell r="AB1561">
            <v>0.23854073854073854</v>
          </cell>
          <cell r="AC1561">
            <v>0.14931929448058481</v>
          </cell>
          <cell r="AD1561" t="str">
            <v>продан</v>
          </cell>
          <cell r="AF1561" t="str">
            <v/>
          </cell>
          <cell r="AG1561" t="str">
            <v>51510`810`_`0400`0001557</v>
          </cell>
          <cell r="AI1561" t="str">
            <v/>
          </cell>
        </row>
        <row r="1562">
          <cell r="A1562">
            <v>1558</v>
          </cell>
          <cell r="B1562" t="str">
            <v>диск</v>
          </cell>
          <cell r="C1562" t="str">
            <v>51505</v>
          </cell>
          <cell r="D1562" t="str">
            <v>51505`810`6`0400`0000032</v>
          </cell>
          <cell r="E1562" t="str">
            <v>ООО фирма «Авеста»</v>
          </cell>
          <cell r="F1562" t="str">
            <v>прочие</v>
          </cell>
          <cell r="G1562" t="str">
            <v>----</v>
          </cell>
          <cell r="H1562" t="str">
            <v>0030202</v>
          </cell>
          <cell r="I1562">
            <v>38026</v>
          </cell>
          <cell r="J1562">
            <v>560000</v>
          </cell>
          <cell r="K1562" t="str">
            <v>Рубли РФ</v>
          </cell>
          <cell r="L1562" t="str">
            <v>по предъявлении, но не ранее 20.12.2004г.</v>
          </cell>
          <cell r="M1562">
            <v>38341</v>
          </cell>
          <cell r="N1562">
            <v>0.23788898788898791</v>
          </cell>
          <cell r="P1562">
            <v>481000</v>
          </cell>
          <cell r="Q1562">
            <v>0.85892857142857137</v>
          </cell>
          <cell r="R1562">
            <v>481000</v>
          </cell>
          <cell r="S1562">
            <v>38089</v>
          </cell>
          <cell r="T1562" t="str">
            <v>12/04-04</v>
          </cell>
          <cell r="U1562" t="str">
            <v>ЧП Мусин Рафаиль Ахняфович</v>
          </cell>
          <cell r="V1562">
            <v>0.89910699999999999</v>
          </cell>
          <cell r="W1562">
            <v>503500</v>
          </cell>
          <cell r="X1562">
            <v>38174</v>
          </cell>
          <cell r="Y1562" t="str">
            <v>06/07-</v>
          </cell>
          <cell r="Z1562" t="str">
            <v>Мусин Радик Ахняфович</v>
          </cell>
          <cell r="AA1562">
            <v>22500</v>
          </cell>
          <cell r="AB1562">
            <v>0.23854073854073854</v>
          </cell>
          <cell r="AC1562">
            <v>0.20086828910358326</v>
          </cell>
          <cell r="AD1562" t="str">
            <v>продан</v>
          </cell>
          <cell r="AF1562" t="str">
            <v/>
          </cell>
          <cell r="AG1562" t="str">
            <v>51510`810`_`0400`0001558</v>
          </cell>
          <cell r="AI1562" t="str">
            <v/>
          </cell>
        </row>
        <row r="1563">
          <cell r="A1563">
            <v>1559</v>
          </cell>
          <cell r="B1563" t="str">
            <v>диск</v>
          </cell>
          <cell r="C1563" t="str">
            <v>51502</v>
          </cell>
          <cell r="D1563" t="str">
            <v>51502`810`1`0400`0000030</v>
          </cell>
          <cell r="E1563" t="str">
            <v>ООО "Фиштрейдплюс"</v>
          </cell>
          <cell r="F1563" t="str">
            <v>прочие</v>
          </cell>
          <cell r="G1563" t="str">
            <v>----</v>
          </cell>
          <cell r="H1563" t="str">
            <v>0404141</v>
          </cell>
          <cell r="I1563">
            <v>38091</v>
          </cell>
          <cell r="J1563">
            <v>183050</v>
          </cell>
          <cell r="K1563" t="str">
            <v>Рубли РФ</v>
          </cell>
          <cell r="L1563" t="str">
            <v>по предъявлении, но не ранее 13.05.2004г.</v>
          </cell>
          <cell r="M1563">
            <v>38120</v>
          </cell>
          <cell r="N1563">
            <v>0.19906043093880363</v>
          </cell>
          <cell r="P1563">
            <v>180200</v>
          </cell>
          <cell r="Q1563">
            <v>0.98443048347446049</v>
          </cell>
          <cell r="R1563">
            <v>180200</v>
          </cell>
          <cell r="S1563">
            <v>38091</v>
          </cell>
          <cell r="T1563" t="str">
            <v>14/04-02</v>
          </cell>
          <cell r="U1563" t="str">
            <v>ООО "Фиштрейдплюс"</v>
          </cell>
          <cell r="V1563">
            <v>1.000535</v>
          </cell>
          <cell r="W1563">
            <v>183148</v>
          </cell>
          <cell r="X1563">
            <v>38121</v>
          </cell>
          <cell r="Y1563" t="str">
            <v>14/05-10</v>
          </cell>
          <cell r="Z1563" t="str">
            <v>ООО "Фиштрейдплюс"</v>
          </cell>
          <cell r="AA1563">
            <v>2948</v>
          </cell>
          <cell r="AB1563">
            <v>0.19960580198247158</v>
          </cell>
          <cell r="AC1563">
            <v>0.19904180540140584</v>
          </cell>
          <cell r="AD1563" t="str">
            <v>обменен</v>
          </cell>
          <cell r="AF1563" t="str">
            <v/>
          </cell>
          <cell r="AG1563" t="str">
            <v>51510`810`_`0400`0001559</v>
          </cell>
          <cell r="AI1563" t="str">
            <v/>
          </cell>
        </row>
        <row r="1564">
          <cell r="A1564">
            <v>1560</v>
          </cell>
          <cell r="B1564" t="str">
            <v>диск</v>
          </cell>
          <cell r="C1564" t="str">
            <v>51401</v>
          </cell>
          <cell r="D1564" t="str">
            <v>51401`810`2`0400`0000002</v>
          </cell>
          <cell r="E1564" t="str">
            <v>Сбербанк РФ</v>
          </cell>
          <cell r="F1564" t="str">
            <v>банк</v>
          </cell>
          <cell r="G1564" t="str">
            <v>ВН</v>
          </cell>
          <cell r="H1564" t="str">
            <v>1071278</v>
          </cell>
          <cell r="I1564">
            <v>38091</v>
          </cell>
          <cell r="J1564">
            <v>60000</v>
          </cell>
          <cell r="K1564" t="str">
            <v>Рубли РФ</v>
          </cell>
          <cell r="L1564" t="str">
            <v>по предъявлении, но не ранее 13.05.2004г.</v>
          </cell>
          <cell r="M1564">
            <v>38091</v>
          </cell>
          <cell r="N1564">
            <v>0</v>
          </cell>
          <cell r="P1564">
            <v>60000</v>
          </cell>
          <cell r="Q1564">
            <v>1</v>
          </cell>
          <cell r="R1564">
            <v>60000</v>
          </cell>
          <cell r="S1564">
            <v>38091</v>
          </cell>
          <cell r="T1564" t="str">
            <v>14/04-сбер</v>
          </cell>
          <cell r="U1564" t="str">
            <v>Сбербанк РФ</v>
          </cell>
          <cell r="V1564">
            <v>1.0125</v>
          </cell>
          <cell r="W1564">
            <v>60750</v>
          </cell>
          <cell r="X1564">
            <v>38091</v>
          </cell>
          <cell r="Y1564" t="str">
            <v>14/04-01</v>
          </cell>
          <cell r="Z1564" t="str">
            <v>ООО «Старые традиции»</v>
          </cell>
          <cell r="AA1564">
            <v>750</v>
          </cell>
          <cell r="AB1564">
            <v>0</v>
          </cell>
          <cell r="AC1564">
            <v>4.5625</v>
          </cell>
          <cell r="AD1564" t="str">
            <v>продан</v>
          </cell>
          <cell r="AF1564" t="str">
            <v/>
          </cell>
          <cell r="AG1564" t="str">
            <v/>
          </cell>
          <cell r="AI1564" t="str">
            <v/>
          </cell>
        </row>
        <row r="1565">
          <cell r="A1565">
            <v>1561</v>
          </cell>
          <cell r="B1565" t="str">
            <v>диск</v>
          </cell>
          <cell r="C1565" t="str">
            <v>51401</v>
          </cell>
          <cell r="D1565" t="str">
            <v>51401`810`2`0400`0000002</v>
          </cell>
          <cell r="E1565" t="str">
            <v>Сбербанк РФ</v>
          </cell>
          <cell r="F1565" t="str">
            <v>банк</v>
          </cell>
          <cell r="G1565" t="str">
            <v>ВН</v>
          </cell>
          <cell r="H1565" t="str">
            <v>1071278</v>
          </cell>
          <cell r="I1565">
            <v>38091</v>
          </cell>
          <cell r="J1565">
            <v>60000</v>
          </cell>
          <cell r="K1565" t="str">
            <v>Рубли РФ</v>
          </cell>
          <cell r="L1565" t="str">
            <v>по предъявлении, но не ранее 13.05.2004г.</v>
          </cell>
          <cell r="M1565">
            <v>38091</v>
          </cell>
          <cell r="N1565">
            <v>0</v>
          </cell>
          <cell r="P1565">
            <v>60000</v>
          </cell>
          <cell r="Q1565">
            <v>1</v>
          </cell>
          <cell r="R1565">
            <v>60000</v>
          </cell>
          <cell r="S1565">
            <v>38091</v>
          </cell>
          <cell r="T1565" t="str">
            <v>14/04-07</v>
          </cell>
          <cell r="U1565" t="str">
            <v>ООО "Проф-Трейд"</v>
          </cell>
          <cell r="V1565">
            <v>1</v>
          </cell>
          <cell r="W1565">
            <v>60000</v>
          </cell>
          <cell r="X1565">
            <v>38092</v>
          </cell>
          <cell r="Y1565" t="str">
            <v>15/04- предъявлен</v>
          </cell>
          <cell r="Z1565" t="str">
            <v>Сбербанк РФ</v>
          </cell>
          <cell r="AA1565">
            <v>0</v>
          </cell>
          <cell r="AB1565">
            <v>0</v>
          </cell>
          <cell r="AC1565">
            <v>0</v>
          </cell>
          <cell r="AD1565" t="str">
            <v>предъявлен</v>
          </cell>
          <cell r="AF1565" t="str">
            <v/>
          </cell>
          <cell r="AG1565" t="str">
            <v/>
          </cell>
          <cell r="AI1565" t="str">
            <v/>
          </cell>
        </row>
        <row r="1566">
          <cell r="A1566">
            <v>1562</v>
          </cell>
          <cell r="B1566" t="str">
            <v>диск</v>
          </cell>
          <cell r="C1566" t="str">
            <v>51505</v>
          </cell>
          <cell r="D1566" t="str">
            <v>51505`810`3`0400`0000031</v>
          </cell>
          <cell r="E1566" t="str">
            <v>ООО «ИнвестКапиталСервис»</v>
          </cell>
          <cell r="F1566" t="str">
            <v>прочие</v>
          </cell>
          <cell r="G1566" t="str">
            <v>----</v>
          </cell>
          <cell r="H1566" t="str">
            <v>0404121</v>
          </cell>
          <cell r="I1566">
            <v>38089</v>
          </cell>
          <cell r="J1566">
            <v>172450</v>
          </cell>
          <cell r="K1566" t="str">
            <v>Рубли РФ</v>
          </cell>
          <cell r="L1566" t="str">
            <v>по предъявлении, но не ранее 12.04.2005г.</v>
          </cell>
          <cell r="M1566">
            <v>38454</v>
          </cell>
          <cell r="N1566">
            <v>0.14966666666666667</v>
          </cell>
          <cell r="P1566">
            <v>150000</v>
          </cell>
          <cell r="Q1566">
            <v>0.86981733835894459</v>
          </cell>
          <cell r="R1566">
            <v>150000</v>
          </cell>
          <cell r="S1566">
            <v>38089</v>
          </cell>
          <cell r="T1566" t="str">
            <v>12/04-05</v>
          </cell>
          <cell r="U1566" t="str">
            <v>ООО «ИнвестКапиталСервис»</v>
          </cell>
          <cell r="V1566">
            <v>0.97067599999999998</v>
          </cell>
          <cell r="W1566">
            <v>167393</v>
          </cell>
          <cell r="X1566">
            <v>38380</v>
          </cell>
          <cell r="Y1566" t="str">
            <v>28/01-05</v>
          </cell>
          <cell r="Z1566" t="str">
            <v>ООО «ИнвестКапиталСервис»</v>
          </cell>
          <cell r="AA1566">
            <v>17393</v>
          </cell>
          <cell r="AB1566">
            <v>0.15007671232876713</v>
          </cell>
          <cell r="AC1566">
            <v>0.14543974799541809</v>
          </cell>
          <cell r="AD1566" t="str">
            <v>продан</v>
          </cell>
          <cell r="AF1566" t="str">
            <v/>
          </cell>
          <cell r="AG1566" t="str">
            <v>51510`810`_`0400`0001562</v>
          </cell>
          <cell r="AI1566" t="str">
            <v/>
          </cell>
        </row>
        <row r="1567">
          <cell r="A1567">
            <v>1563</v>
          </cell>
          <cell r="B1567" t="str">
            <v>диск</v>
          </cell>
          <cell r="C1567" t="str">
            <v>51401</v>
          </cell>
          <cell r="D1567" t="str">
            <v>51401`810`1`0400`0000005</v>
          </cell>
          <cell r="E1567" t="str">
            <v>ОАО «УралСиб»</v>
          </cell>
          <cell r="F1567" t="str">
            <v>банк</v>
          </cell>
          <cell r="G1567" t="str">
            <v>0082</v>
          </cell>
          <cell r="H1567" t="str">
            <v>0208865</v>
          </cell>
          <cell r="I1567">
            <v>38091</v>
          </cell>
          <cell r="J1567">
            <v>500000</v>
          </cell>
          <cell r="K1567" t="str">
            <v>Рубли РФ</v>
          </cell>
          <cell r="L1567" t="str">
            <v>по предъявлении</v>
          </cell>
          <cell r="M1567">
            <v>38091</v>
          </cell>
          <cell r="N1567">
            <v>0</v>
          </cell>
          <cell r="P1567">
            <v>500000</v>
          </cell>
          <cell r="Q1567">
            <v>1</v>
          </cell>
          <cell r="R1567">
            <v>500000</v>
          </cell>
          <cell r="S1567">
            <v>38091</v>
          </cell>
          <cell r="T1567" t="str">
            <v>14/04-отступное</v>
          </cell>
          <cell r="U1567" t="str">
            <v>Стрижнев Игорь Владимирович</v>
          </cell>
          <cell r="V1567">
            <v>1</v>
          </cell>
          <cell r="W1567">
            <v>500000</v>
          </cell>
          <cell r="X1567">
            <v>38092</v>
          </cell>
          <cell r="Y1567" t="str">
            <v>15/04-предъявление</v>
          </cell>
          <cell r="Z1567" t="str">
            <v>ОАО «УралСиб»</v>
          </cell>
          <cell r="AA1567">
            <v>0</v>
          </cell>
          <cell r="AB1567">
            <v>0</v>
          </cell>
          <cell r="AC1567">
            <v>0</v>
          </cell>
          <cell r="AD1567" t="str">
            <v>предъявлен</v>
          </cell>
          <cell r="AF1567" t="str">
            <v/>
          </cell>
          <cell r="AG1567" t="str">
            <v/>
          </cell>
          <cell r="AI1567" t="str">
            <v/>
          </cell>
        </row>
        <row r="1568">
          <cell r="A1568">
            <v>1564</v>
          </cell>
          <cell r="B1568" t="str">
            <v>диск</v>
          </cell>
          <cell r="C1568" t="str">
            <v>51401</v>
          </cell>
          <cell r="D1568" t="str">
            <v>51401`810`1`0400`0000005</v>
          </cell>
          <cell r="E1568" t="str">
            <v>ОАО «УралСиб»</v>
          </cell>
          <cell r="F1568" t="str">
            <v>банк</v>
          </cell>
          <cell r="G1568" t="str">
            <v>0082</v>
          </cell>
          <cell r="H1568" t="str">
            <v>0208866</v>
          </cell>
          <cell r="I1568">
            <v>38091</v>
          </cell>
          <cell r="J1568">
            <v>500000</v>
          </cell>
          <cell r="K1568" t="str">
            <v>Рубли РФ</v>
          </cell>
          <cell r="L1568" t="str">
            <v>по предъявлении</v>
          </cell>
          <cell r="M1568">
            <v>38091</v>
          </cell>
          <cell r="N1568">
            <v>0</v>
          </cell>
          <cell r="P1568">
            <v>500000</v>
          </cell>
          <cell r="Q1568">
            <v>1</v>
          </cell>
          <cell r="R1568">
            <v>500000</v>
          </cell>
          <cell r="S1568">
            <v>38091</v>
          </cell>
          <cell r="T1568" t="str">
            <v>14/04-отступное</v>
          </cell>
          <cell r="U1568" t="str">
            <v>Стрижнев Игорь Владимирович</v>
          </cell>
          <cell r="V1568">
            <v>1</v>
          </cell>
          <cell r="W1568">
            <v>500000</v>
          </cell>
          <cell r="X1568">
            <v>38092</v>
          </cell>
          <cell r="Y1568" t="str">
            <v>15/04-предъявление</v>
          </cell>
          <cell r="Z1568" t="str">
            <v>ОАО «УралСиб»</v>
          </cell>
          <cell r="AA1568">
            <v>0</v>
          </cell>
          <cell r="AB1568">
            <v>0</v>
          </cell>
          <cell r="AC1568">
            <v>0</v>
          </cell>
          <cell r="AD1568" t="str">
            <v>предъявлен</v>
          </cell>
          <cell r="AF1568" t="str">
            <v/>
          </cell>
          <cell r="AG1568" t="str">
            <v/>
          </cell>
          <cell r="AI1568" t="str">
            <v/>
          </cell>
        </row>
        <row r="1569">
          <cell r="A1569">
            <v>1565</v>
          </cell>
          <cell r="B1569" t="str">
            <v>диск</v>
          </cell>
          <cell r="C1569" t="str">
            <v>51401</v>
          </cell>
          <cell r="D1569" t="str">
            <v>51401`810`1`0400`0000005</v>
          </cell>
          <cell r="E1569" t="str">
            <v>ОАО «УралСиб»</v>
          </cell>
          <cell r="F1569" t="str">
            <v>банк</v>
          </cell>
          <cell r="G1569" t="str">
            <v>0082</v>
          </cell>
          <cell r="H1569" t="str">
            <v>0208867</v>
          </cell>
          <cell r="I1569">
            <v>38091</v>
          </cell>
          <cell r="J1569">
            <v>500000</v>
          </cell>
          <cell r="K1569" t="str">
            <v>Рубли РФ</v>
          </cell>
          <cell r="L1569" t="str">
            <v>по предъявлении</v>
          </cell>
          <cell r="M1569">
            <v>38091</v>
          </cell>
          <cell r="N1569">
            <v>0</v>
          </cell>
          <cell r="P1569">
            <v>500000</v>
          </cell>
          <cell r="Q1569">
            <v>1</v>
          </cell>
          <cell r="R1569">
            <v>500000</v>
          </cell>
          <cell r="S1569">
            <v>38091</v>
          </cell>
          <cell r="T1569" t="str">
            <v>14/04-отступное</v>
          </cell>
          <cell r="U1569" t="str">
            <v>Стрижнев Игорь Владимирович</v>
          </cell>
          <cell r="V1569">
            <v>1</v>
          </cell>
          <cell r="W1569">
            <v>500000</v>
          </cell>
          <cell r="X1569">
            <v>38092</v>
          </cell>
          <cell r="Y1569" t="str">
            <v>15/04-предъявление</v>
          </cell>
          <cell r="Z1569" t="str">
            <v>ОАО «УралСиб»</v>
          </cell>
          <cell r="AA1569">
            <v>0</v>
          </cell>
          <cell r="AB1569">
            <v>0</v>
          </cell>
          <cell r="AC1569">
            <v>0</v>
          </cell>
          <cell r="AD1569" t="str">
            <v>предъявлен</v>
          </cell>
          <cell r="AF1569" t="str">
            <v/>
          </cell>
          <cell r="AG1569" t="str">
            <v/>
          </cell>
          <cell r="AI1569" t="str">
            <v/>
          </cell>
        </row>
        <row r="1570">
          <cell r="A1570">
            <v>1566</v>
          </cell>
          <cell r="B1570" t="str">
            <v>диск</v>
          </cell>
          <cell r="C1570" t="str">
            <v>51401</v>
          </cell>
          <cell r="D1570" t="str">
            <v>51401`810`1`0400`0000005</v>
          </cell>
          <cell r="E1570" t="str">
            <v>ОАО «УралСиб»</v>
          </cell>
          <cell r="F1570" t="str">
            <v>банк</v>
          </cell>
          <cell r="G1570" t="str">
            <v>0082</v>
          </cell>
          <cell r="H1570" t="str">
            <v>0208868</v>
          </cell>
          <cell r="I1570">
            <v>38091</v>
          </cell>
          <cell r="J1570">
            <v>500000</v>
          </cell>
          <cell r="K1570" t="str">
            <v>Рубли РФ</v>
          </cell>
          <cell r="L1570" t="str">
            <v>по предъявлении</v>
          </cell>
          <cell r="M1570">
            <v>38091</v>
          </cell>
          <cell r="N1570">
            <v>0</v>
          </cell>
          <cell r="P1570">
            <v>500000</v>
          </cell>
          <cell r="Q1570">
            <v>1</v>
          </cell>
          <cell r="R1570">
            <v>500000</v>
          </cell>
          <cell r="S1570">
            <v>38091</v>
          </cell>
          <cell r="T1570" t="str">
            <v>14/04-отступное</v>
          </cell>
          <cell r="U1570" t="str">
            <v>Стрижнев Игорь Владимирович</v>
          </cell>
          <cell r="V1570">
            <v>1</v>
          </cell>
          <cell r="W1570">
            <v>500000</v>
          </cell>
          <cell r="X1570">
            <v>38092</v>
          </cell>
          <cell r="Y1570" t="str">
            <v>15/04-предъявление</v>
          </cell>
          <cell r="Z1570" t="str">
            <v>ОАО «УралСиб»</v>
          </cell>
          <cell r="AA1570">
            <v>0</v>
          </cell>
          <cell r="AB1570">
            <v>0</v>
          </cell>
          <cell r="AC1570">
            <v>0</v>
          </cell>
          <cell r="AD1570" t="str">
            <v>предъявлен</v>
          </cell>
          <cell r="AF1570" t="str">
            <v/>
          </cell>
          <cell r="AG1570" t="str">
            <v/>
          </cell>
          <cell r="AI1570" t="str">
            <v/>
          </cell>
        </row>
        <row r="1571">
          <cell r="A1571">
            <v>1567</v>
          </cell>
          <cell r="B1571" t="str">
            <v>диск</v>
          </cell>
          <cell r="C1571" t="str">
            <v>51502</v>
          </cell>
          <cell r="D1571" t="str">
            <v>51502`810`8`0400`0000025</v>
          </cell>
          <cell r="E1571" t="str">
            <v>ООО "Многопрофильная компания "Мегастрой"</v>
          </cell>
          <cell r="F1571" t="str">
            <v>прочие</v>
          </cell>
          <cell r="G1571" t="str">
            <v>----</v>
          </cell>
          <cell r="H1571" t="str">
            <v>0404013</v>
          </cell>
          <cell r="I1571">
            <v>38086</v>
          </cell>
          <cell r="J1571">
            <v>101262.29508196721</v>
          </cell>
          <cell r="K1571" t="str">
            <v>Рубли РФ</v>
          </cell>
          <cell r="L1571" t="str">
            <v>по предъявлении, но не ранее 30.04.2004г.</v>
          </cell>
          <cell r="M1571">
            <v>38107</v>
          </cell>
          <cell r="N1571">
            <v>0.21939890710382484</v>
          </cell>
          <cell r="P1571">
            <v>100000</v>
          </cell>
          <cell r="Q1571">
            <v>0.98753440181317798</v>
          </cell>
          <cell r="R1571">
            <v>100000</v>
          </cell>
          <cell r="S1571">
            <v>38086</v>
          </cell>
          <cell r="T1571" t="str">
            <v>09/04-02</v>
          </cell>
          <cell r="U1571" t="str">
            <v>ООО «Многопрофильная компания «Мегастрой»</v>
          </cell>
          <cell r="V1571">
            <v>0.99109899999999995</v>
          </cell>
          <cell r="W1571">
            <v>100361</v>
          </cell>
          <cell r="X1571">
            <v>38092</v>
          </cell>
          <cell r="Y1571" t="str">
            <v>15/04-03</v>
          </cell>
          <cell r="Z1571" t="str">
            <v>ООО «Многопрофильная компания «Мегастрой»</v>
          </cell>
          <cell r="AA1571">
            <v>361</v>
          </cell>
          <cell r="AB1571">
            <v>0.2199999999999997</v>
          </cell>
          <cell r="AC1571">
            <v>0.21960833333333332</v>
          </cell>
          <cell r="AD1571" t="str">
            <v>продан</v>
          </cell>
          <cell r="AF1571" t="str">
            <v/>
          </cell>
          <cell r="AG1571" t="str">
            <v/>
          </cell>
          <cell r="AI1571" t="str">
            <v/>
          </cell>
        </row>
        <row r="1572">
          <cell r="A1572">
            <v>1568</v>
          </cell>
          <cell r="B1572" t="str">
            <v>диск</v>
          </cell>
          <cell r="C1572" t="str">
            <v>51401</v>
          </cell>
          <cell r="D1572" t="str">
            <v>51401`810`2`0400`0000002</v>
          </cell>
          <cell r="E1572" t="str">
            <v>Сбербанк РФ</v>
          </cell>
          <cell r="F1572" t="str">
            <v>банк</v>
          </cell>
          <cell r="G1572" t="str">
            <v>ВН</v>
          </cell>
          <cell r="H1572" t="str">
            <v>1019953</v>
          </cell>
          <cell r="I1572">
            <v>38089</v>
          </cell>
          <cell r="J1572">
            <v>50000</v>
          </cell>
          <cell r="K1572" t="str">
            <v>Рубли РФ</v>
          </cell>
          <cell r="L1572" t="str">
            <v>по предъявлении</v>
          </cell>
          <cell r="M1572">
            <v>38089</v>
          </cell>
          <cell r="N1572">
            <v>0</v>
          </cell>
          <cell r="P1572">
            <v>50000</v>
          </cell>
          <cell r="Q1572">
            <v>1</v>
          </cell>
          <cell r="R1572">
            <v>50000</v>
          </cell>
          <cell r="S1572">
            <v>38092</v>
          </cell>
          <cell r="T1572" t="str">
            <v>15/04-04</v>
          </cell>
          <cell r="U1572" t="str">
            <v>ООО "Проф-Трейд"</v>
          </cell>
          <cell r="V1572">
            <v>1</v>
          </cell>
          <cell r="W1572">
            <v>50000</v>
          </cell>
          <cell r="X1572">
            <v>38093</v>
          </cell>
          <cell r="Y1572" t="str">
            <v>15/04-предСБ</v>
          </cell>
          <cell r="Z1572" t="str">
            <v>Сбербанк РФ</v>
          </cell>
          <cell r="AA1572">
            <v>0</v>
          </cell>
          <cell r="AB1572">
            <v>0</v>
          </cell>
          <cell r="AC1572">
            <v>0</v>
          </cell>
          <cell r="AD1572" t="str">
            <v>предъявлен</v>
          </cell>
          <cell r="AF1572" t="str">
            <v/>
          </cell>
          <cell r="AG1572" t="str">
            <v/>
          </cell>
          <cell r="AI1572" t="str">
            <v/>
          </cell>
        </row>
        <row r="1573">
          <cell r="A1573">
            <v>1569</v>
          </cell>
          <cell r="B1573" t="str">
            <v>диск</v>
          </cell>
          <cell r="C1573" t="str">
            <v>51401</v>
          </cell>
          <cell r="D1573" t="str">
            <v>51401`810`4`0400`0000006</v>
          </cell>
          <cell r="E1573" t="str">
            <v>ОАО «Социнвестбанк»</v>
          </cell>
          <cell r="F1573" t="str">
            <v>банк</v>
          </cell>
          <cell r="G1573" t="str">
            <v>СТ</v>
          </cell>
          <cell r="H1573" t="str">
            <v>0011315</v>
          </cell>
          <cell r="I1573">
            <v>38092</v>
          </cell>
          <cell r="J1573">
            <v>150000</v>
          </cell>
          <cell r="K1573" t="str">
            <v>Рубли РФ</v>
          </cell>
          <cell r="L1573" t="str">
            <v>по предъявлении</v>
          </cell>
          <cell r="M1573">
            <v>38092</v>
          </cell>
          <cell r="N1573">
            <v>0</v>
          </cell>
          <cell r="P1573">
            <v>150000</v>
          </cell>
          <cell r="Q1573">
            <v>1</v>
          </cell>
          <cell r="R1573">
            <v>150000</v>
          </cell>
          <cell r="S1573">
            <v>38092</v>
          </cell>
          <cell r="T1573" t="str">
            <v>15/04-04</v>
          </cell>
          <cell r="U1573" t="str">
            <v>ООО "Проф-Трейд"</v>
          </cell>
          <cell r="V1573">
            <v>1</v>
          </cell>
          <cell r="W1573">
            <v>150000</v>
          </cell>
          <cell r="X1573">
            <v>38093</v>
          </cell>
          <cell r="Y1573" t="str">
            <v>15/04-предСИБ</v>
          </cell>
          <cell r="Z1573" t="str">
            <v>ОАО «Социнвестбанк»</v>
          </cell>
          <cell r="AA1573">
            <v>0</v>
          </cell>
          <cell r="AB1573">
            <v>0</v>
          </cell>
          <cell r="AC1573">
            <v>0</v>
          </cell>
          <cell r="AD1573" t="str">
            <v>предъявлен</v>
          </cell>
          <cell r="AF1573" t="str">
            <v/>
          </cell>
          <cell r="AG1573" t="str">
            <v/>
          </cell>
          <cell r="AI1573" t="str">
            <v/>
          </cell>
        </row>
        <row r="1574">
          <cell r="A1574">
            <v>1570</v>
          </cell>
          <cell r="B1574" t="str">
            <v>диск</v>
          </cell>
          <cell r="C1574" t="str">
            <v>51401</v>
          </cell>
          <cell r="D1574" t="str">
            <v>51401`810`4`0400`0000006</v>
          </cell>
          <cell r="E1574" t="str">
            <v>ОАО «Социнвестбанк»</v>
          </cell>
          <cell r="F1574" t="str">
            <v>банк</v>
          </cell>
          <cell r="G1574" t="str">
            <v>СТ</v>
          </cell>
          <cell r="H1574" t="str">
            <v>0011312</v>
          </cell>
          <cell r="I1574">
            <v>38091</v>
          </cell>
          <cell r="J1574">
            <v>70000</v>
          </cell>
          <cell r="K1574" t="str">
            <v>Рубли РФ</v>
          </cell>
          <cell r="L1574" t="str">
            <v>по предъявлении</v>
          </cell>
          <cell r="M1574">
            <v>38091</v>
          </cell>
          <cell r="N1574">
            <v>0</v>
          </cell>
          <cell r="P1574">
            <v>70000</v>
          </cell>
          <cell r="Q1574">
            <v>1</v>
          </cell>
          <cell r="R1574">
            <v>70000</v>
          </cell>
          <cell r="S1574">
            <v>38092</v>
          </cell>
          <cell r="T1574" t="str">
            <v>15/04-04</v>
          </cell>
          <cell r="U1574" t="str">
            <v>ООО "Проф-Трейд"</v>
          </cell>
          <cell r="V1574">
            <v>1</v>
          </cell>
          <cell r="W1574">
            <v>70000</v>
          </cell>
          <cell r="X1574">
            <v>38093</v>
          </cell>
          <cell r="Y1574" t="str">
            <v>15/04-предСИБ</v>
          </cell>
          <cell r="Z1574" t="str">
            <v>ОАО «Социнвестбанк»</v>
          </cell>
          <cell r="AA1574">
            <v>0</v>
          </cell>
          <cell r="AB1574">
            <v>0</v>
          </cell>
          <cell r="AC1574">
            <v>0</v>
          </cell>
          <cell r="AD1574" t="str">
            <v>предъявлен</v>
          </cell>
          <cell r="AF1574" t="str">
            <v/>
          </cell>
          <cell r="AG1574" t="str">
            <v/>
          </cell>
          <cell r="AI1574" t="str">
            <v/>
          </cell>
        </row>
        <row r="1575">
          <cell r="A1575">
            <v>1571</v>
          </cell>
          <cell r="B1575" t="str">
            <v>диск</v>
          </cell>
          <cell r="C1575" t="str">
            <v>51401</v>
          </cell>
          <cell r="D1575" t="str">
            <v>51401`810`2`0400`0000002</v>
          </cell>
          <cell r="E1575" t="str">
            <v>Сбербанк РФ</v>
          </cell>
          <cell r="F1575" t="str">
            <v>банк</v>
          </cell>
          <cell r="G1575" t="str">
            <v>ВН</v>
          </cell>
          <cell r="H1575" t="str">
            <v>0411844</v>
          </cell>
          <cell r="I1575">
            <v>38082</v>
          </cell>
          <cell r="J1575">
            <v>38000</v>
          </cell>
          <cell r="K1575" t="str">
            <v>Рубли РФ</v>
          </cell>
          <cell r="L1575" t="str">
            <v>по предъявлении, но не ранее 10.04.2004г.</v>
          </cell>
          <cell r="M1575">
            <v>38087</v>
          </cell>
          <cell r="N1575">
            <v>0</v>
          </cell>
          <cell r="P1575">
            <v>38000</v>
          </cell>
          <cell r="Q1575">
            <v>1</v>
          </cell>
          <cell r="R1575">
            <v>38000</v>
          </cell>
          <cell r="S1575">
            <v>38097</v>
          </cell>
          <cell r="T1575" t="str">
            <v>20/04-03</v>
          </cell>
          <cell r="U1575" t="str">
            <v>ООО "Проф-Трейд"</v>
          </cell>
          <cell r="V1575">
            <v>1</v>
          </cell>
          <cell r="W1575">
            <v>38000</v>
          </cell>
          <cell r="X1575">
            <v>38098</v>
          </cell>
          <cell r="Y1575" t="str">
            <v>21/04-предСбер</v>
          </cell>
          <cell r="Z1575" t="str">
            <v>Сбербанк РФ</v>
          </cell>
          <cell r="AA1575">
            <v>0</v>
          </cell>
          <cell r="AB1575">
            <v>0</v>
          </cell>
          <cell r="AC1575">
            <v>0</v>
          </cell>
          <cell r="AD1575" t="str">
            <v>предъявлен</v>
          </cell>
          <cell r="AF1575" t="str">
            <v/>
          </cell>
          <cell r="AG1575" t="str">
            <v/>
          </cell>
          <cell r="AI1575" t="str">
            <v/>
          </cell>
        </row>
        <row r="1576">
          <cell r="A1576">
            <v>1572</v>
          </cell>
          <cell r="B1576" t="str">
            <v>диск</v>
          </cell>
          <cell r="C1576" t="str">
            <v>51401</v>
          </cell>
          <cell r="D1576" t="str">
            <v>51401`810`1`0400`0000005</v>
          </cell>
          <cell r="E1576" t="str">
            <v>ОАО «УралСиб»</v>
          </cell>
          <cell r="F1576" t="str">
            <v>банк</v>
          </cell>
          <cell r="G1576" t="str">
            <v>0000</v>
          </cell>
          <cell r="H1576" t="str">
            <v>0210357</v>
          </cell>
          <cell r="I1576">
            <v>38083</v>
          </cell>
          <cell r="J1576">
            <v>10000</v>
          </cell>
          <cell r="K1576" t="str">
            <v>Рубли РФ</v>
          </cell>
          <cell r="L1576" t="str">
            <v>по предъявлении</v>
          </cell>
          <cell r="M1576">
            <v>38083</v>
          </cell>
          <cell r="N1576">
            <v>0</v>
          </cell>
          <cell r="P1576">
            <v>10000</v>
          </cell>
          <cell r="Q1576">
            <v>1</v>
          </cell>
          <cell r="R1576">
            <v>10000</v>
          </cell>
          <cell r="S1576">
            <v>38097</v>
          </cell>
          <cell r="T1576" t="str">
            <v>20/04-03</v>
          </cell>
          <cell r="U1576" t="str">
            <v>ООО "Проф-Трейд"</v>
          </cell>
          <cell r="V1576">
            <v>1</v>
          </cell>
          <cell r="W1576">
            <v>10000</v>
          </cell>
          <cell r="X1576">
            <v>38098</v>
          </cell>
          <cell r="Y1576" t="str">
            <v>21/04-предУрал</v>
          </cell>
          <cell r="Z1576" t="str">
            <v>ОАО "Уралсиб"</v>
          </cell>
          <cell r="AA1576">
            <v>0</v>
          </cell>
          <cell r="AB1576">
            <v>0</v>
          </cell>
          <cell r="AC1576">
            <v>0</v>
          </cell>
          <cell r="AD1576" t="str">
            <v>предъявлен</v>
          </cell>
          <cell r="AF1576" t="str">
            <v/>
          </cell>
          <cell r="AG1576" t="str">
            <v/>
          </cell>
          <cell r="AI1576" t="str">
            <v/>
          </cell>
        </row>
        <row r="1577">
          <cell r="A1577">
            <v>1573</v>
          </cell>
          <cell r="B1577" t="str">
            <v>диск</v>
          </cell>
          <cell r="C1577" t="str">
            <v>51401</v>
          </cell>
          <cell r="D1577" t="str">
            <v>51401`810`4`0400`0000006</v>
          </cell>
          <cell r="E1577" t="str">
            <v>ОАО «Социнвестбанк»</v>
          </cell>
          <cell r="F1577" t="str">
            <v>банк</v>
          </cell>
          <cell r="G1577" t="str">
            <v>СТ</v>
          </cell>
          <cell r="H1577" t="str">
            <v>0011330</v>
          </cell>
          <cell r="I1577">
            <v>38097</v>
          </cell>
          <cell r="J1577">
            <v>90000</v>
          </cell>
          <cell r="K1577" t="str">
            <v>Рубли РФ</v>
          </cell>
          <cell r="L1577" t="str">
            <v>по предъявлении</v>
          </cell>
          <cell r="M1577">
            <v>38097</v>
          </cell>
          <cell r="N1577">
            <v>0</v>
          </cell>
          <cell r="P1577">
            <v>90000</v>
          </cell>
          <cell r="Q1577">
            <v>1</v>
          </cell>
          <cell r="R1577">
            <v>90000</v>
          </cell>
          <cell r="S1577">
            <v>38097</v>
          </cell>
          <cell r="T1577" t="str">
            <v>20/04-03</v>
          </cell>
          <cell r="U1577" t="str">
            <v>ООО "Проф-Трейд"</v>
          </cell>
          <cell r="V1577">
            <v>1</v>
          </cell>
          <cell r="W1577">
            <v>90000</v>
          </cell>
          <cell r="X1577">
            <v>38098</v>
          </cell>
          <cell r="Y1577" t="str">
            <v>15/04-предСИБ</v>
          </cell>
          <cell r="Z1577" t="str">
            <v>ОАО «Социнвестбанк»</v>
          </cell>
          <cell r="AA1577">
            <v>0</v>
          </cell>
          <cell r="AB1577">
            <v>0</v>
          </cell>
          <cell r="AC1577">
            <v>0</v>
          </cell>
          <cell r="AD1577" t="str">
            <v>предъявлен</v>
          </cell>
          <cell r="AF1577" t="str">
            <v/>
          </cell>
          <cell r="AG1577" t="str">
            <v/>
          </cell>
          <cell r="AI1577" t="str">
            <v/>
          </cell>
        </row>
        <row r="1578">
          <cell r="A1578">
            <v>1574</v>
          </cell>
          <cell r="B1578" t="str">
            <v>диск</v>
          </cell>
          <cell r="C1578" t="str">
            <v>51401</v>
          </cell>
          <cell r="D1578" t="str">
            <v>51401`810`4`0400`0000006</v>
          </cell>
          <cell r="E1578" t="str">
            <v>ОАО «Социнвестбанк»</v>
          </cell>
          <cell r="F1578" t="str">
            <v>банк</v>
          </cell>
          <cell r="G1578" t="str">
            <v>ПР</v>
          </cell>
          <cell r="H1578" t="str">
            <v>0013345</v>
          </cell>
          <cell r="I1578">
            <v>38082</v>
          </cell>
          <cell r="J1578">
            <v>16000</v>
          </cell>
          <cell r="K1578" t="str">
            <v>Рубли РФ</v>
          </cell>
          <cell r="L1578" t="str">
            <v>по предъявлении</v>
          </cell>
          <cell r="M1578">
            <v>38082</v>
          </cell>
          <cell r="N1578">
            <v>0</v>
          </cell>
          <cell r="P1578">
            <v>16000</v>
          </cell>
          <cell r="Q1578">
            <v>1</v>
          </cell>
          <cell r="R1578">
            <v>16000</v>
          </cell>
          <cell r="S1578">
            <v>38097</v>
          </cell>
          <cell r="T1578" t="str">
            <v>20/04-03</v>
          </cell>
          <cell r="U1578" t="str">
            <v>ООО "Проф-Трейд"</v>
          </cell>
          <cell r="V1578">
            <v>1</v>
          </cell>
          <cell r="W1578">
            <v>16000</v>
          </cell>
          <cell r="X1578">
            <v>38098</v>
          </cell>
          <cell r="Y1578" t="str">
            <v>15/04-предСИБ</v>
          </cell>
          <cell r="Z1578" t="str">
            <v>ОАО «Социнвестбанк»</v>
          </cell>
          <cell r="AA1578">
            <v>0</v>
          </cell>
          <cell r="AB1578">
            <v>0</v>
          </cell>
          <cell r="AC1578">
            <v>0</v>
          </cell>
          <cell r="AD1578" t="str">
            <v>предъявлен</v>
          </cell>
          <cell r="AF1578" t="str">
            <v/>
          </cell>
          <cell r="AG1578" t="str">
            <v/>
          </cell>
          <cell r="AI1578" t="str">
            <v/>
          </cell>
        </row>
        <row r="1579">
          <cell r="A1579">
            <v>1575</v>
          </cell>
          <cell r="B1579" t="str">
            <v>диск</v>
          </cell>
          <cell r="C1579" t="str">
            <v>51401</v>
          </cell>
          <cell r="D1579" t="str">
            <v>51401`810`2`0400`0000002</v>
          </cell>
          <cell r="E1579" t="str">
            <v>Сбербанк РФ</v>
          </cell>
          <cell r="F1579" t="str">
            <v>банк</v>
          </cell>
          <cell r="G1579" t="str">
            <v>ВН</v>
          </cell>
          <cell r="H1579" t="str">
            <v>1062834</v>
          </cell>
          <cell r="I1579">
            <v>38093</v>
          </cell>
          <cell r="J1579">
            <v>700000</v>
          </cell>
          <cell r="K1579" t="str">
            <v>Рубли РФ</v>
          </cell>
          <cell r="L1579" t="str">
            <v>по предъявлении</v>
          </cell>
          <cell r="M1579">
            <v>38093</v>
          </cell>
          <cell r="N1579">
            <v>0</v>
          </cell>
          <cell r="P1579">
            <v>700000</v>
          </cell>
          <cell r="Q1579">
            <v>1</v>
          </cell>
          <cell r="R1579">
            <v>700000</v>
          </cell>
          <cell r="S1579">
            <v>38099</v>
          </cell>
          <cell r="T1579" t="str">
            <v>22/04-05</v>
          </cell>
          <cell r="U1579" t="str">
            <v>ООО "Проф-Трейд"</v>
          </cell>
          <cell r="V1579">
            <v>1</v>
          </cell>
          <cell r="W1579">
            <v>700000</v>
          </cell>
          <cell r="X1579">
            <v>38099</v>
          </cell>
          <cell r="Y1579" t="str">
            <v>22/04-предсбер</v>
          </cell>
          <cell r="Z1579" t="str">
            <v>Сбербанк РФ</v>
          </cell>
          <cell r="AA1579">
            <v>0</v>
          </cell>
          <cell r="AB1579">
            <v>0</v>
          </cell>
          <cell r="AC1579">
            <v>0</v>
          </cell>
          <cell r="AD1579" t="str">
            <v>предъявлен</v>
          </cell>
          <cell r="AF1579" t="str">
            <v/>
          </cell>
          <cell r="AG1579" t="str">
            <v/>
          </cell>
          <cell r="AI1579" t="str">
            <v/>
          </cell>
        </row>
        <row r="1580">
          <cell r="A1580">
            <v>1576</v>
          </cell>
          <cell r="B1580" t="str">
            <v>диск</v>
          </cell>
          <cell r="C1580" t="str">
            <v>51401</v>
          </cell>
          <cell r="D1580" t="str">
            <v>51401`810`2`0400`0000002</v>
          </cell>
          <cell r="E1580" t="str">
            <v>Сбербанк РФ</v>
          </cell>
          <cell r="F1580" t="str">
            <v>банк</v>
          </cell>
          <cell r="G1580" t="str">
            <v>ВН</v>
          </cell>
          <cell r="H1580" t="str">
            <v>1076427</v>
          </cell>
          <cell r="I1580">
            <v>38092</v>
          </cell>
          <cell r="J1580">
            <v>100000</v>
          </cell>
          <cell r="K1580" t="str">
            <v>Рубли РФ</v>
          </cell>
          <cell r="L1580" t="str">
            <v>по предъявлении</v>
          </cell>
          <cell r="M1580">
            <v>38092</v>
          </cell>
          <cell r="N1580">
            <v>0</v>
          </cell>
          <cell r="P1580">
            <v>100000</v>
          </cell>
          <cell r="Q1580">
            <v>1</v>
          </cell>
          <cell r="R1580">
            <v>100000</v>
          </cell>
          <cell r="S1580">
            <v>38099</v>
          </cell>
          <cell r="T1580" t="str">
            <v>22/04-05</v>
          </cell>
          <cell r="U1580" t="str">
            <v>ООО "Проф-Трейд"</v>
          </cell>
          <cell r="V1580">
            <v>1</v>
          </cell>
          <cell r="W1580">
            <v>100000</v>
          </cell>
          <cell r="X1580">
            <v>38099</v>
          </cell>
          <cell r="Y1580" t="str">
            <v>22/04-предсбер</v>
          </cell>
          <cell r="Z1580" t="str">
            <v>Сбербанк РФ</v>
          </cell>
          <cell r="AA1580">
            <v>0</v>
          </cell>
          <cell r="AB1580">
            <v>0</v>
          </cell>
          <cell r="AC1580">
            <v>0</v>
          </cell>
          <cell r="AD1580" t="str">
            <v>предъявлен</v>
          </cell>
          <cell r="AF1580" t="str">
            <v/>
          </cell>
          <cell r="AG1580" t="str">
            <v/>
          </cell>
          <cell r="AI1580" t="str">
            <v/>
          </cell>
        </row>
        <row r="1581">
          <cell r="A1581">
            <v>1577</v>
          </cell>
          <cell r="B1581" t="str">
            <v>диск</v>
          </cell>
          <cell r="C1581" t="str">
            <v>51401</v>
          </cell>
          <cell r="D1581" t="str">
            <v>51401`810`2`0400`0000002</v>
          </cell>
          <cell r="E1581" t="str">
            <v>Сбербанк РФ</v>
          </cell>
          <cell r="F1581" t="str">
            <v>банк</v>
          </cell>
          <cell r="G1581" t="str">
            <v>ВН</v>
          </cell>
          <cell r="H1581" t="str">
            <v>1066594</v>
          </cell>
          <cell r="I1581">
            <v>38093</v>
          </cell>
          <cell r="J1581">
            <v>100000</v>
          </cell>
          <cell r="K1581" t="str">
            <v>Рубли РФ</v>
          </cell>
          <cell r="L1581" t="str">
            <v>по предъявлении</v>
          </cell>
          <cell r="M1581">
            <v>38093</v>
          </cell>
          <cell r="N1581">
            <v>0</v>
          </cell>
          <cell r="P1581">
            <v>100000</v>
          </cell>
          <cell r="Q1581">
            <v>1</v>
          </cell>
          <cell r="R1581">
            <v>100000</v>
          </cell>
          <cell r="S1581">
            <v>38099</v>
          </cell>
          <cell r="T1581" t="str">
            <v>22/04-05</v>
          </cell>
          <cell r="U1581" t="str">
            <v>ООО "Проф-Трейд"</v>
          </cell>
          <cell r="V1581">
            <v>1</v>
          </cell>
          <cell r="W1581">
            <v>100000</v>
          </cell>
          <cell r="X1581">
            <v>38099</v>
          </cell>
          <cell r="Y1581" t="str">
            <v>22/04-предсбер</v>
          </cell>
          <cell r="Z1581" t="str">
            <v>Сбербанк РФ</v>
          </cell>
          <cell r="AA1581">
            <v>0</v>
          </cell>
          <cell r="AB1581">
            <v>0</v>
          </cell>
          <cell r="AC1581">
            <v>0</v>
          </cell>
          <cell r="AD1581" t="str">
            <v>предъявлен</v>
          </cell>
          <cell r="AF1581" t="str">
            <v/>
          </cell>
          <cell r="AG1581" t="str">
            <v/>
          </cell>
          <cell r="AI1581" t="str">
            <v/>
          </cell>
        </row>
        <row r="1582">
          <cell r="A1582">
            <v>1578</v>
          </cell>
          <cell r="B1582" t="str">
            <v>диск</v>
          </cell>
          <cell r="C1582" t="str">
            <v>51401</v>
          </cell>
          <cell r="D1582" t="str">
            <v>51401`810`2`0400`0000002</v>
          </cell>
          <cell r="E1582" t="str">
            <v>Сбербанк РФ</v>
          </cell>
          <cell r="F1582" t="str">
            <v>банк</v>
          </cell>
          <cell r="G1582" t="str">
            <v>ВН</v>
          </cell>
          <cell r="H1582" t="str">
            <v>1066596</v>
          </cell>
          <cell r="I1582">
            <v>38093</v>
          </cell>
          <cell r="J1582">
            <v>100000</v>
          </cell>
          <cell r="K1582" t="str">
            <v>Рубли РФ</v>
          </cell>
          <cell r="L1582" t="str">
            <v>по предъявлении</v>
          </cell>
          <cell r="M1582">
            <v>38093</v>
          </cell>
          <cell r="N1582">
            <v>0</v>
          </cell>
          <cell r="P1582">
            <v>100000</v>
          </cell>
          <cell r="Q1582">
            <v>1</v>
          </cell>
          <cell r="R1582">
            <v>100000</v>
          </cell>
          <cell r="S1582">
            <v>38099</v>
          </cell>
          <cell r="T1582" t="str">
            <v>22/04-05</v>
          </cell>
          <cell r="U1582" t="str">
            <v>ООО "Проф-Трейд"</v>
          </cell>
          <cell r="V1582">
            <v>1</v>
          </cell>
          <cell r="W1582">
            <v>100000</v>
          </cell>
          <cell r="X1582">
            <v>38099</v>
          </cell>
          <cell r="Y1582" t="str">
            <v>22/04-предсбер</v>
          </cell>
          <cell r="Z1582" t="str">
            <v>Сбербанк РФ</v>
          </cell>
          <cell r="AA1582">
            <v>0</v>
          </cell>
          <cell r="AB1582">
            <v>0</v>
          </cell>
          <cell r="AC1582">
            <v>0</v>
          </cell>
          <cell r="AD1582" t="str">
            <v>предъявлен</v>
          </cell>
          <cell r="AF1582" t="str">
            <v/>
          </cell>
          <cell r="AG1582" t="str">
            <v/>
          </cell>
          <cell r="AI1582" t="str">
            <v/>
          </cell>
        </row>
        <row r="1583">
          <cell r="A1583">
            <v>1579</v>
          </cell>
          <cell r="B1583" t="str">
            <v>диск</v>
          </cell>
          <cell r="C1583" t="str">
            <v>51401</v>
          </cell>
          <cell r="D1583" t="str">
            <v>51401`810`2`0400`0000002</v>
          </cell>
          <cell r="E1583" t="str">
            <v>Сбербанк РФ</v>
          </cell>
          <cell r="F1583" t="str">
            <v>банк</v>
          </cell>
          <cell r="G1583" t="str">
            <v>ВН</v>
          </cell>
          <cell r="H1583" t="str">
            <v>1036896</v>
          </cell>
          <cell r="I1583">
            <v>38076</v>
          </cell>
          <cell r="J1583">
            <v>150000</v>
          </cell>
          <cell r="K1583" t="str">
            <v>Рубли РФ</v>
          </cell>
          <cell r="L1583" t="str">
            <v>по предъявлении</v>
          </cell>
          <cell r="M1583">
            <v>38076</v>
          </cell>
          <cell r="N1583">
            <v>0</v>
          </cell>
          <cell r="P1583">
            <v>150000</v>
          </cell>
          <cell r="Q1583">
            <v>1</v>
          </cell>
          <cell r="R1583">
            <v>150000</v>
          </cell>
          <cell r="S1583">
            <v>38099</v>
          </cell>
          <cell r="T1583" t="str">
            <v>22/04-05</v>
          </cell>
          <cell r="U1583" t="str">
            <v>ООО "Проф-Трейд"</v>
          </cell>
          <cell r="V1583">
            <v>1</v>
          </cell>
          <cell r="W1583">
            <v>150000</v>
          </cell>
          <cell r="X1583">
            <v>38099</v>
          </cell>
          <cell r="Y1583" t="str">
            <v>22/04-предсбер</v>
          </cell>
          <cell r="Z1583" t="str">
            <v>Сбербанк РФ</v>
          </cell>
          <cell r="AA1583">
            <v>0</v>
          </cell>
          <cell r="AB1583">
            <v>0</v>
          </cell>
          <cell r="AC1583">
            <v>0</v>
          </cell>
          <cell r="AD1583" t="str">
            <v>предъявлен</v>
          </cell>
          <cell r="AF1583" t="str">
            <v/>
          </cell>
          <cell r="AG1583" t="str">
            <v/>
          </cell>
          <cell r="AI1583" t="str">
            <v/>
          </cell>
        </row>
        <row r="1584">
          <cell r="A1584">
            <v>1580</v>
          </cell>
          <cell r="B1584" t="str">
            <v>диск</v>
          </cell>
          <cell r="C1584" t="str">
            <v>51401</v>
          </cell>
          <cell r="D1584" t="str">
            <v>51401`810`2`0400`0000002</v>
          </cell>
          <cell r="E1584" t="str">
            <v>Сбербанк РФ</v>
          </cell>
          <cell r="F1584" t="str">
            <v>банк</v>
          </cell>
          <cell r="G1584" t="str">
            <v>ВН</v>
          </cell>
          <cell r="H1584" t="str">
            <v>1036710</v>
          </cell>
          <cell r="I1584">
            <v>38043</v>
          </cell>
          <cell r="J1584">
            <v>260000</v>
          </cell>
          <cell r="K1584" t="str">
            <v>Рубли РФ</v>
          </cell>
          <cell r="L1584" t="str">
            <v>по предъявлении</v>
          </cell>
          <cell r="M1584">
            <v>38043</v>
          </cell>
          <cell r="N1584">
            <v>0</v>
          </cell>
          <cell r="P1584">
            <v>260000</v>
          </cell>
          <cell r="Q1584">
            <v>1</v>
          </cell>
          <cell r="R1584">
            <v>260000</v>
          </cell>
          <cell r="S1584">
            <v>38099</v>
          </cell>
          <cell r="T1584" t="str">
            <v>22/04-05</v>
          </cell>
          <cell r="U1584" t="str">
            <v>ООО "Проф-Трейд"</v>
          </cell>
          <cell r="V1584">
            <v>1</v>
          </cell>
          <cell r="W1584">
            <v>260000</v>
          </cell>
          <cell r="X1584">
            <v>38099</v>
          </cell>
          <cell r="Y1584" t="str">
            <v>22/04-предсбер</v>
          </cell>
          <cell r="Z1584" t="str">
            <v>Сбербанк РФ</v>
          </cell>
          <cell r="AA1584">
            <v>0</v>
          </cell>
          <cell r="AB1584">
            <v>0</v>
          </cell>
          <cell r="AC1584">
            <v>0</v>
          </cell>
          <cell r="AD1584" t="str">
            <v>предъявлен</v>
          </cell>
          <cell r="AF1584" t="str">
            <v/>
          </cell>
          <cell r="AG1584" t="str">
            <v/>
          </cell>
          <cell r="AI1584" t="str">
            <v/>
          </cell>
        </row>
        <row r="1585">
          <cell r="A1585">
            <v>1581</v>
          </cell>
          <cell r="B1585" t="str">
            <v>диск</v>
          </cell>
          <cell r="C1585" t="str">
            <v>51401</v>
          </cell>
          <cell r="D1585" t="str">
            <v>51401`810`2`0400`0000002</v>
          </cell>
          <cell r="E1585" t="str">
            <v>Сбербанк РФ</v>
          </cell>
          <cell r="F1585" t="str">
            <v>банк</v>
          </cell>
          <cell r="G1585" t="str">
            <v>ВН</v>
          </cell>
          <cell r="H1585" t="str">
            <v>1069762</v>
          </cell>
          <cell r="I1585">
            <v>38065</v>
          </cell>
          <cell r="J1585">
            <v>300000</v>
          </cell>
          <cell r="K1585" t="str">
            <v>Рубли РФ</v>
          </cell>
          <cell r="L1585" t="str">
            <v>по предъявлении</v>
          </cell>
          <cell r="M1585">
            <v>38065</v>
          </cell>
          <cell r="N1585">
            <v>0</v>
          </cell>
          <cell r="P1585">
            <v>300000</v>
          </cell>
          <cell r="Q1585">
            <v>1</v>
          </cell>
          <cell r="R1585">
            <v>300000</v>
          </cell>
          <cell r="S1585">
            <v>38099</v>
          </cell>
          <cell r="T1585" t="str">
            <v>22/04-05</v>
          </cell>
          <cell r="U1585" t="str">
            <v>ООО "Проф-Трейд"</v>
          </cell>
          <cell r="V1585">
            <v>1</v>
          </cell>
          <cell r="W1585">
            <v>300000</v>
          </cell>
          <cell r="X1585">
            <v>38099</v>
          </cell>
          <cell r="Y1585" t="str">
            <v>22/04-предсбер</v>
          </cell>
          <cell r="Z1585" t="str">
            <v>Сбербанк РФ</v>
          </cell>
          <cell r="AA1585">
            <v>0</v>
          </cell>
          <cell r="AB1585">
            <v>0</v>
          </cell>
          <cell r="AC1585">
            <v>0</v>
          </cell>
          <cell r="AD1585" t="str">
            <v>предъявлен</v>
          </cell>
          <cell r="AF1585" t="str">
            <v/>
          </cell>
          <cell r="AG1585" t="str">
            <v/>
          </cell>
          <cell r="AI1585" t="str">
            <v/>
          </cell>
        </row>
        <row r="1586">
          <cell r="A1586">
            <v>1582</v>
          </cell>
          <cell r="B1586" t="str">
            <v>диск</v>
          </cell>
          <cell r="C1586" t="str">
            <v>51401</v>
          </cell>
          <cell r="D1586" t="str">
            <v>51401`810`2`0400`0000002</v>
          </cell>
          <cell r="E1586" t="str">
            <v>Сбербанк РФ</v>
          </cell>
          <cell r="F1586" t="str">
            <v>банк</v>
          </cell>
          <cell r="G1586" t="str">
            <v>ВН</v>
          </cell>
          <cell r="H1586" t="str">
            <v>1071366</v>
          </cell>
          <cell r="I1586">
            <v>38097</v>
          </cell>
          <cell r="J1586">
            <v>300000</v>
          </cell>
          <cell r="K1586" t="str">
            <v>Рубли РФ</v>
          </cell>
          <cell r="L1586" t="str">
            <v>по предъявлении</v>
          </cell>
          <cell r="M1586">
            <v>38097</v>
          </cell>
          <cell r="N1586">
            <v>0</v>
          </cell>
          <cell r="P1586">
            <v>300000</v>
          </cell>
          <cell r="Q1586">
            <v>1</v>
          </cell>
          <cell r="R1586">
            <v>300000</v>
          </cell>
          <cell r="S1586">
            <v>38099</v>
          </cell>
          <cell r="T1586" t="str">
            <v>22/04-05</v>
          </cell>
          <cell r="U1586" t="str">
            <v>ООО "Проф-Трейд"</v>
          </cell>
          <cell r="V1586">
            <v>1</v>
          </cell>
          <cell r="W1586">
            <v>300000</v>
          </cell>
          <cell r="X1586">
            <v>38099</v>
          </cell>
          <cell r="Y1586" t="str">
            <v>22/04-предсбер</v>
          </cell>
          <cell r="Z1586" t="str">
            <v>Сбербанк РФ</v>
          </cell>
          <cell r="AA1586">
            <v>0</v>
          </cell>
          <cell r="AB1586">
            <v>0</v>
          </cell>
          <cell r="AC1586">
            <v>0</v>
          </cell>
          <cell r="AD1586" t="str">
            <v>предъявлен</v>
          </cell>
          <cell r="AF1586" t="str">
            <v/>
          </cell>
          <cell r="AG1586" t="str">
            <v/>
          </cell>
          <cell r="AI1586" t="str">
            <v/>
          </cell>
        </row>
        <row r="1587">
          <cell r="A1587">
            <v>1583</v>
          </cell>
          <cell r="B1587" t="str">
            <v>диск</v>
          </cell>
          <cell r="C1587" t="str">
            <v>51401</v>
          </cell>
          <cell r="D1587" t="str">
            <v>51401`810`1`0400`0000005</v>
          </cell>
          <cell r="E1587" t="str">
            <v>ОАО «УралСиб»</v>
          </cell>
          <cell r="F1587" t="str">
            <v>банк</v>
          </cell>
          <cell r="G1587" t="str">
            <v>0035</v>
          </cell>
          <cell r="H1587" t="str">
            <v>0176840</v>
          </cell>
          <cell r="I1587">
            <v>38097</v>
          </cell>
          <cell r="J1587">
            <v>230000</v>
          </cell>
          <cell r="K1587" t="str">
            <v>Рубли РФ</v>
          </cell>
          <cell r="L1587" t="str">
            <v>по предъявлении</v>
          </cell>
          <cell r="M1587">
            <v>38097</v>
          </cell>
          <cell r="N1587">
            <v>0</v>
          </cell>
          <cell r="P1587">
            <v>230000</v>
          </cell>
          <cell r="Q1587">
            <v>1</v>
          </cell>
          <cell r="R1587">
            <v>230000</v>
          </cell>
          <cell r="S1587">
            <v>38099</v>
          </cell>
          <cell r="T1587" t="str">
            <v>22/04-05</v>
          </cell>
          <cell r="U1587" t="str">
            <v>ООО "Проф-Трейд"</v>
          </cell>
          <cell r="V1587">
            <v>1</v>
          </cell>
          <cell r="W1587">
            <v>230000</v>
          </cell>
          <cell r="X1587">
            <v>38099</v>
          </cell>
          <cell r="Y1587" t="str">
            <v>22/04-предуралсиб</v>
          </cell>
          <cell r="Z1587" t="str">
            <v>ОАО «УралСиб»</v>
          </cell>
          <cell r="AA1587">
            <v>0</v>
          </cell>
          <cell r="AB1587">
            <v>0</v>
          </cell>
          <cell r="AC1587">
            <v>0</v>
          </cell>
          <cell r="AD1587" t="str">
            <v>предъявлен</v>
          </cell>
          <cell r="AF1587" t="str">
            <v/>
          </cell>
          <cell r="AG1587" t="str">
            <v/>
          </cell>
          <cell r="AI1587" t="str">
            <v/>
          </cell>
        </row>
        <row r="1588">
          <cell r="A1588">
            <v>1584</v>
          </cell>
          <cell r="B1588" t="str">
            <v>диск</v>
          </cell>
          <cell r="C1588" t="str">
            <v>51401</v>
          </cell>
          <cell r="D1588" t="str">
            <v>51401`810`1`0400`0000005</v>
          </cell>
          <cell r="E1588" t="str">
            <v>ОАО «УралСиб»</v>
          </cell>
          <cell r="F1588" t="str">
            <v>банк</v>
          </cell>
          <cell r="G1588" t="str">
            <v>0001</v>
          </cell>
          <cell r="H1588" t="str">
            <v>0202152</v>
          </cell>
          <cell r="I1588">
            <v>38090</v>
          </cell>
          <cell r="J1588">
            <v>50000</v>
          </cell>
          <cell r="K1588" t="str">
            <v>Рубли РФ</v>
          </cell>
          <cell r="L1588" t="str">
            <v>по предъявлении</v>
          </cell>
          <cell r="M1588">
            <v>38090</v>
          </cell>
          <cell r="N1588">
            <v>0</v>
          </cell>
          <cell r="P1588">
            <v>50000</v>
          </cell>
          <cell r="Q1588">
            <v>1</v>
          </cell>
          <cell r="R1588">
            <v>50000</v>
          </cell>
          <cell r="S1588">
            <v>38099</v>
          </cell>
          <cell r="T1588" t="str">
            <v>22/04-05</v>
          </cell>
          <cell r="U1588" t="str">
            <v>ООО "Проф-Трейд"</v>
          </cell>
          <cell r="V1588">
            <v>1</v>
          </cell>
          <cell r="W1588">
            <v>50000</v>
          </cell>
          <cell r="X1588">
            <v>38099</v>
          </cell>
          <cell r="Y1588" t="str">
            <v>22/04-предуралсиб</v>
          </cell>
          <cell r="Z1588" t="str">
            <v>ОАО «УралСиб»</v>
          </cell>
          <cell r="AA1588">
            <v>0</v>
          </cell>
          <cell r="AB1588">
            <v>0</v>
          </cell>
          <cell r="AC1588">
            <v>0</v>
          </cell>
          <cell r="AD1588" t="str">
            <v>предъявлен</v>
          </cell>
          <cell r="AF1588" t="str">
            <v/>
          </cell>
          <cell r="AG1588" t="str">
            <v/>
          </cell>
          <cell r="AI1588" t="str">
            <v/>
          </cell>
        </row>
        <row r="1589">
          <cell r="A1589">
            <v>1585</v>
          </cell>
          <cell r="B1589" t="str">
            <v>диск</v>
          </cell>
          <cell r="C1589" t="str">
            <v>51401</v>
          </cell>
          <cell r="D1589" t="str">
            <v>51401`810`4`0400`0000006</v>
          </cell>
          <cell r="E1589" t="str">
            <v>ОАО «Социнвестбанк»</v>
          </cell>
          <cell r="F1589" t="str">
            <v>банк</v>
          </cell>
          <cell r="G1589" t="str">
            <v>СТ</v>
          </cell>
          <cell r="H1589" t="str">
            <v>0011346</v>
          </cell>
          <cell r="I1589">
            <v>38099</v>
          </cell>
          <cell r="J1589">
            <v>85000</v>
          </cell>
          <cell r="K1589" t="str">
            <v>Рубли РФ</v>
          </cell>
          <cell r="L1589" t="str">
            <v>по предъявлении</v>
          </cell>
          <cell r="M1589">
            <v>38099</v>
          </cell>
          <cell r="N1589">
            <v>0</v>
          </cell>
          <cell r="P1589">
            <v>85000</v>
          </cell>
          <cell r="Q1589">
            <v>1</v>
          </cell>
          <cell r="R1589">
            <v>85000</v>
          </cell>
          <cell r="S1589">
            <v>38099</v>
          </cell>
          <cell r="T1589" t="str">
            <v>22/04-05</v>
          </cell>
          <cell r="U1589" t="str">
            <v>ООО "Проф-Трейд"</v>
          </cell>
          <cell r="V1589">
            <v>1</v>
          </cell>
          <cell r="W1589">
            <v>85000</v>
          </cell>
          <cell r="X1589">
            <v>38100</v>
          </cell>
          <cell r="Y1589" t="str">
            <v>23/04-предсиб</v>
          </cell>
          <cell r="Z1589" t="str">
            <v>ОАО «Социнвестбанк»</v>
          </cell>
          <cell r="AA1589">
            <v>0</v>
          </cell>
          <cell r="AB1589">
            <v>0</v>
          </cell>
          <cell r="AC1589">
            <v>0</v>
          </cell>
          <cell r="AD1589" t="str">
            <v>предъявлен</v>
          </cell>
          <cell r="AF1589" t="str">
            <v/>
          </cell>
          <cell r="AG1589" t="str">
            <v/>
          </cell>
          <cell r="AI1589" t="str">
            <v/>
          </cell>
        </row>
        <row r="1590">
          <cell r="A1590">
            <v>1586</v>
          </cell>
          <cell r="B1590" t="str">
            <v>диск</v>
          </cell>
          <cell r="C1590" t="str">
            <v>51502</v>
          </cell>
          <cell r="D1590" t="str">
            <v>51502`810`8`0400`0000025</v>
          </cell>
          <cell r="E1590" t="str">
            <v>ООО "Многопрофильная компания "Мегастрой"</v>
          </cell>
          <cell r="G1590" t="str">
            <v>----</v>
          </cell>
          <cell r="H1590" t="str">
            <v>0404014</v>
          </cell>
          <cell r="I1590">
            <v>38100</v>
          </cell>
          <cell r="J1590">
            <v>100420.77</v>
          </cell>
          <cell r="K1590" t="str">
            <v>Рубли РФ</v>
          </cell>
          <cell r="L1590" t="str">
            <v>по предъявлении, но не ранее 30.04.2004г.</v>
          </cell>
          <cell r="M1590">
            <v>38107</v>
          </cell>
          <cell r="N1590">
            <v>0.21940150000000211</v>
          </cell>
          <cell r="P1590">
            <v>100000</v>
          </cell>
          <cell r="Q1590">
            <v>0.99580993055520284</v>
          </cell>
          <cell r="R1590">
            <v>100000</v>
          </cell>
          <cell r="S1590">
            <v>38100</v>
          </cell>
          <cell r="T1590" t="str">
            <v>23/04-04</v>
          </cell>
          <cell r="U1590" t="str">
            <v>ООО «Многопрофильная компания «Мегастрой»</v>
          </cell>
          <cell r="V1590">
            <v>0.99819999999999998</v>
          </cell>
          <cell r="W1590">
            <v>100240</v>
          </cell>
          <cell r="X1590">
            <v>38104</v>
          </cell>
          <cell r="Y1590" t="str">
            <v>27/04-03</v>
          </cell>
          <cell r="Z1590" t="str">
            <v>ООО «Многопрофильная компания «Мегастрой»</v>
          </cell>
          <cell r="AA1590">
            <v>240</v>
          </cell>
          <cell r="AB1590">
            <v>0.22000260000000213</v>
          </cell>
          <cell r="AC1590">
            <v>0.21899999999999997</v>
          </cell>
          <cell r="AD1590" t="str">
            <v>продан</v>
          </cell>
          <cell r="AF1590" t="str">
            <v/>
          </cell>
          <cell r="AG1590" t="str">
            <v/>
          </cell>
          <cell r="AI1590" t="str">
            <v/>
          </cell>
        </row>
        <row r="1591">
          <cell r="A1591">
            <v>1587</v>
          </cell>
          <cell r="B1591" t="str">
            <v>диск</v>
          </cell>
          <cell r="C1591" t="str">
            <v>51402</v>
          </cell>
          <cell r="D1591" t="str">
            <v>51402`810`1`0400`0000101</v>
          </cell>
          <cell r="E1591" t="str">
            <v>АКБ «Башкомснаббанк»</v>
          </cell>
          <cell r="F1591" t="str">
            <v>банк</v>
          </cell>
          <cell r="G1591" t="str">
            <v>2001</v>
          </cell>
          <cell r="H1591" t="str">
            <v>000920</v>
          </cell>
          <cell r="I1591">
            <v>38072</v>
          </cell>
          <cell r="J1591">
            <v>6669096</v>
          </cell>
          <cell r="K1591" t="str">
            <v>Рубли РФ</v>
          </cell>
          <cell r="L1591" t="str">
            <v>по предъявлении, но не ранее 28.03.2005г.</v>
          </cell>
          <cell r="M1591">
            <v>38439</v>
          </cell>
          <cell r="N1591">
            <v>0.1298697554132357</v>
          </cell>
          <cell r="P1591">
            <v>5898820</v>
          </cell>
          <cell r="Q1591">
            <v>0.88450068794931125</v>
          </cell>
          <cell r="R1591">
            <v>5898820</v>
          </cell>
          <cell r="S1591">
            <v>38072</v>
          </cell>
          <cell r="T1591" t="str">
            <v>04/386-В</v>
          </cell>
          <cell r="U1591" t="str">
            <v>ОАО АКБ «Башкомснаббанк»</v>
          </cell>
          <cell r="V1591">
            <v>0.88467799999999996</v>
          </cell>
          <cell r="W1591">
            <v>5900000</v>
          </cell>
          <cell r="X1591">
            <v>38072</v>
          </cell>
          <cell r="Y1591" t="str">
            <v>04/386</v>
          </cell>
          <cell r="Z1591" t="str">
            <v>ООО «Юкон-Урал»</v>
          </cell>
          <cell r="AA1591">
            <v>1180</v>
          </cell>
          <cell r="AB1591">
            <v>0.13022556296231305</v>
          </cell>
          <cell r="AC1591">
            <v>7.3014602920584121E-2</v>
          </cell>
          <cell r="AD1591" t="str">
            <v>продан</v>
          </cell>
          <cell r="AF1591" t="str">
            <v/>
          </cell>
          <cell r="AG1591" t="str">
            <v/>
          </cell>
          <cell r="AI1591" t="str">
            <v/>
          </cell>
        </row>
        <row r="1592">
          <cell r="A1592">
            <v>1588</v>
          </cell>
          <cell r="B1592" t="str">
            <v>диск</v>
          </cell>
          <cell r="C1592" t="str">
            <v>51402</v>
          </cell>
          <cell r="D1592" t="str">
            <v>51402`810`1`0400`0000101</v>
          </cell>
          <cell r="E1592" t="str">
            <v>АКБ «Башкомснаббанк»</v>
          </cell>
          <cell r="F1592" t="str">
            <v>банк</v>
          </cell>
          <cell r="G1592" t="str">
            <v>2001</v>
          </cell>
          <cell r="H1592" t="str">
            <v>000975</v>
          </cell>
          <cell r="I1592">
            <v>38098</v>
          </cell>
          <cell r="J1592">
            <v>5948361</v>
          </cell>
          <cell r="K1592" t="str">
            <v>Рубли РФ</v>
          </cell>
          <cell r="L1592" t="str">
            <v>по предъявлении, но не ранее 21.05.2004г.</v>
          </cell>
          <cell r="M1592">
            <v>38128</v>
          </cell>
          <cell r="N1592">
            <v>0.10034083625085208</v>
          </cell>
          <cell r="P1592">
            <v>5899705</v>
          </cell>
          <cell r="Q1592">
            <v>0.99182026780150023</v>
          </cell>
          <cell r="R1592">
            <v>5899705</v>
          </cell>
          <cell r="S1592">
            <v>38098</v>
          </cell>
          <cell r="T1592" t="str">
            <v>04/420-В</v>
          </cell>
          <cell r="U1592" t="str">
            <v>ОАО АКБ «Башкомснаббанк»</v>
          </cell>
          <cell r="V1592">
            <v>0.99187000000000003</v>
          </cell>
          <cell r="W1592">
            <v>5900000</v>
          </cell>
          <cell r="X1592">
            <v>38098</v>
          </cell>
          <cell r="Y1592" t="str">
            <v>04/420</v>
          </cell>
          <cell r="Z1592" t="str">
            <v>ООО «Ларсен»</v>
          </cell>
          <cell r="AA1592">
            <v>295</v>
          </cell>
          <cell r="AB1592">
            <v>0.10061574265153934</v>
          </cell>
          <cell r="AC1592">
            <v>1.8250912545627281E-2</v>
          </cell>
          <cell r="AD1592" t="str">
            <v>продан</v>
          </cell>
          <cell r="AF1592" t="str">
            <v/>
          </cell>
          <cell r="AG1592" t="str">
            <v/>
          </cell>
          <cell r="AI1592" t="str">
            <v/>
          </cell>
        </row>
        <row r="1593">
          <cell r="A1593">
            <v>1589</v>
          </cell>
          <cell r="B1593" t="str">
            <v>диск</v>
          </cell>
          <cell r="C1593" t="str">
            <v>51401</v>
          </cell>
          <cell r="D1593" t="str">
            <v>51401`810`2`0400`0000002</v>
          </cell>
          <cell r="E1593" t="str">
            <v>Сбербанк РФ</v>
          </cell>
          <cell r="F1593" t="str">
            <v>банк</v>
          </cell>
          <cell r="G1593" t="str">
            <v>ВН</v>
          </cell>
          <cell r="H1593" t="str">
            <v>1071477</v>
          </cell>
          <cell r="I1593">
            <v>38104</v>
          </cell>
          <cell r="J1593">
            <v>3000000</v>
          </cell>
          <cell r="K1593" t="str">
            <v>Рубли РФ</v>
          </cell>
          <cell r="L1593" t="str">
            <v>по предъявлении</v>
          </cell>
          <cell r="M1593">
            <v>38104</v>
          </cell>
          <cell r="N1593">
            <v>0</v>
          </cell>
          <cell r="P1593">
            <v>3000000</v>
          </cell>
          <cell r="Q1593">
            <v>1</v>
          </cell>
          <cell r="R1593">
            <v>3000000</v>
          </cell>
          <cell r="S1593">
            <v>38104</v>
          </cell>
          <cell r="T1593" t="str">
            <v>27/04-сбер</v>
          </cell>
          <cell r="U1593" t="str">
            <v>Сбербанк РФ</v>
          </cell>
          <cell r="V1593">
            <v>1.0007170000000001</v>
          </cell>
          <cell r="W1593">
            <v>3002150</v>
          </cell>
          <cell r="X1593">
            <v>38104</v>
          </cell>
          <cell r="Y1593" t="str">
            <v>27/04-04</v>
          </cell>
          <cell r="Z1593" t="str">
            <v>ЗАО «Компания «Уфаойл»</v>
          </cell>
          <cell r="AA1593">
            <v>2150</v>
          </cell>
          <cell r="AB1593">
            <v>0</v>
          </cell>
          <cell r="AC1593">
            <v>0.26158333333333333</v>
          </cell>
          <cell r="AD1593" t="str">
            <v>продан</v>
          </cell>
          <cell r="AF1593" t="str">
            <v/>
          </cell>
          <cell r="AG1593" t="str">
            <v/>
          </cell>
          <cell r="AI1593" t="str">
            <v/>
          </cell>
        </row>
        <row r="1594">
          <cell r="A1594">
            <v>1590</v>
          </cell>
          <cell r="B1594" t="str">
            <v>диск</v>
          </cell>
          <cell r="C1594" t="str">
            <v>51401</v>
          </cell>
          <cell r="D1594" t="str">
            <v>51401`810`2`0400`0000002</v>
          </cell>
          <cell r="E1594" t="str">
            <v>Сбербанк РФ</v>
          </cell>
          <cell r="F1594" t="str">
            <v>банк</v>
          </cell>
          <cell r="G1594" t="str">
            <v>ВН</v>
          </cell>
          <cell r="H1594" t="str">
            <v>1075996</v>
          </cell>
          <cell r="I1594">
            <v>38100</v>
          </cell>
          <cell r="J1594">
            <v>300000</v>
          </cell>
          <cell r="K1594" t="str">
            <v>Рубли РФ</v>
          </cell>
          <cell r="L1594" t="str">
            <v>по предъявлении</v>
          </cell>
          <cell r="M1594">
            <v>38100</v>
          </cell>
          <cell r="N1594">
            <v>0</v>
          </cell>
          <cell r="P1594">
            <v>300000</v>
          </cell>
          <cell r="Q1594">
            <v>1</v>
          </cell>
          <cell r="R1594">
            <v>300000</v>
          </cell>
          <cell r="S1594">
            <v>38105</v>
          </cell>
          <cell r="T1594" t="str">
            <v>28/04-01</v>
          </cell>
          <cell r="U1594" t="str">
            <v>ООО "Проф-Трейд"</v>
          </cell>
          <cell r="V1594">
            <v>1</v>
          </cell>
          <cell r="W1594">
            <v>300000</v>
          </cell>
          <cell r="X1594">
            <v>38105</v>
          </cell>
          <cell r="Y1594" t="str">
            <v>28/04-предсбер</v>
          </cell>
          <cell r="Z1594" t="str">
            <v>Сбербанк РФ</v>
          </cell>
          <cell r="AA1594">
            <v>0</v>
          </cell>
          <cell r="AB1594">
            <v>0</v>
          </cell>
          <cell r="AC1594">
            <v>0</v>
          </cell>
          <cell r="AD1594" t="str">
            <v>предъявлен</v>
          </cell>
          <cell r="AF1594" t="str">
            <v/>
          </cell>
          <cell r="AG1594" t="str">
            <v/>
          </cell>
          <cell r="AI1594" t="str">
            <v/>
          </cell>
        </row>
        <row r="1595">
          <cell r="A1595">
            <v>1591</v>
          </cell>
          <cell r="B1595" t="str">
            <v>диск</v>
          </cell>
          <cell r="C1595" t="str">
            <v>51401</v>
          </cell>
          <cell r="D1595" t="str">
            <v>51401`810`2`0400`0000002</v>
          </cell>
          <cell r="E1595" t="str">
            <v>Сбербанк РФ</v>
          </cell>
          <cell r="F1595" t="str">
            <v>банк</v>
          </cell>
          <cell r="G1595" t="str">
            <v>ВН</v>
          </cell>
          <cell r="H1595" t="str">
            <v>1330956</v>
          </cell>
          <cell r="I1595">
            <v>38092</v>
          </cell>
          <cell r="J1595">
            <v>42600</v>
          </cell>
          <cell r="K1595" t="str">
            <v>Рубли РФ</v>
          </cell>
          <cell r="L1595" t="str">
            <v>по предъявлении</v>
          </cell>
          <cell r="M1595">
            <v>38092</v>
          </cell>
          <cell r="N1595">
            <v>0</v>
          </cell>
          <cell r="P1595">
            <v>42600</v>
          </cell>
          <cell r="Q1595">
            <v>1</v>
          </cell>
          <cell r="R1595">
            <v>42600</v>
          </cell>
          <cell r="S1595">
            <v>38105</v>
          </cell>
          <cell r="T1595" t="str">
            <v>28/04-01</v>
          </cell>
          <cell r="U1595" t="str">
            <v>ООО "Проф-Трейд"</v>
          </cell>
          <cell r="V1595">
            <v>1</v>
          </cell>
          <cell r="W1595">
            <v>42600</v>
          </cell>
          <cell r="X1595">
            <v>38105</v>
          </cell>
          <cell r="Y1595" t="str">
            <v>28/04-предсбер</v>
          </cell>
          <cell r="Z1595" t="str">
            <v>Сбербанк РФ</v>
          </cell>
          <cell r="AA1595">
            <v>0</v>
          </cell>
          <cell r="AB1595">
            <v>0</v>
          </cell>
          <cell r="AC1595">
            <v>0</v>
          </cell>
          <cell r="AD1595" t="str">
            <v>предъявлен</v>
          </cell>
          <cell r="AF1595" t="str">
            <v/>
          </cell>
          <cell r="AG1595" t="str">
            <v/>
          </cell>
          <cell r="AI1595" t="str">
            <v/>
          </cell>
        </row>
        <row r="1596">
          <cell r="A1596">
            <v>1592</v>
          </cell>
          <cell r="B1596" t="str">
            <v>диск</v>
          </cell>
          <cell r="C1596" t="str">
            <v>51401</v>
          </cell>
          <cell r="D1596" t="str">
            <v>51401`810`2`0400`0000002</v>
          </cell>
          <cell r="E1596" t="str">
            <v>Сбербанк РФ</v>
          </cell>
          <cell r="F1596" t="str">
            <v>банк</v>
          </cell>
          <cell r="G1596" t="str">
            <v>ВН</v>
          </cell>
          <cell r="H1596" t="str">
            <v>1066677</v>
          </cell>
          <cell r="I1596">
            <v>38097</v>
          </cell>
          <cell r="J1596">
            <v>50000</v>
          </cell>
          <cell r="K1596" t="str">
            <v>Рубли РФ</v>
          </cell>
          <cell r="L1596" t="str">
            <v>по предъявлении</v>
          </cell>
          <cell r="M1596">
            <v>38097</v>
          </cell>
          <cell r="N1596">
            <v>0</v>
          </cell>
          <cell r="P1596">
            <v>50000</v>
          </cell>
          <cell r="Q1596">
            <v>1</v>
          </cell>
          <cell r="R1596">
            <v>50000</v>
          </cell>
          <cell r="S1596">
            <v>38105</v>
          </cell>
          <cell r="T1596" t="str">
            <v>28/04-01</v>
          </cell>
          <cell r="U1596" t="str">
            <v>ООО "Проф-Трейд"</v>
          </cell>
          <cell r="V1596">
            <v>1</v>
          </cell>
          <cell r="W1596">
            <v>50000</v>
          </cell>
          <cell r="X1596">
            <v>38105</v>
          </cell>
          <cell r="Y1596" t="str">
            <v>28/04-предсбер</v>
          </cell>
          <cell r="Z1596" t="str">
            <v>Сбербанк РФ</v>
          </cell>
          <cell r="AA1596">
            <v>0</v>
          </cell>
          <cell r="AB1596">
            <v>0</v>
          </cell>
          <cell r="AC1596">
            <v>0</v>
          </cell>
          <cell r="AD1596" t="str">
            <v>предъявлен</v>
          </cell>
          <cell r="AF1596" t="str">
            <v/>
          </cell>
          <cell r="AG1596" t="str">
            <v/>
          </cell>
          <cell r="AI1596" t="str">
            <v/>
          </cell>
        </row>
        <row r="1597">
          <cell r="A1597">
            <v>1593</v>
          </cell>
          <cell r="B1597" t="str">
            <v>диск</v>
          </cell>
          <cell r="C1597" t="str">
            <v>51401</v>
          </cell>
          <cell r="D1597" t="str">
            <v>51401`810`4`0400`0000006</v>
          </cell>
          <cell r="E1597" t="str">
            <v>ОАО «Социнвестбанк»</v>
          </cell>
          <cell r="F1597" t="str">
            <v>банк</v>
          </cell>
          <cell r="G1597" t="str">
            <v>СТ</v>
          </cell>
          <cell r="H1597" t="str">
            <v>0011367</v>
          </cell>
          <cell r="I1597">
            <v>38104</v>
          </cell>
          <cell r="J1597">
            <v>74000</v>
          </cell>
          <cell r="K1597" t="str">
            <v>Рубли РФ</v>
          </cell>
          <cell r="L1597" t="str">
            <v>по предъявлении</v>
          </cell>
          <cell r="M1597">
            <v>38104</v>
          </cell>
          <cell r="N1597">
            <v>0</v>
          </cell>
          <cell r="P1597">
            <v>74000</v>
          </cell>
          <cell r="Q1597">
            <v>1</v>
          </cell>
          <cell r="R1597">
            <v>74000</v>
          </cell>
          <cell r="S1597">
            <v>38105</v>
          </cell>
          <cell r="T1597" t="str">
            <v>28/04-01</v>
          </cell>
          <cell r="U1597" t="str">
            <v>ООО "Проф-Трейд"</v>
          </cell>
          <cell r="V1597">
            <v>1</v>
          </cell>
          <cell r="W1597">
            <v>74000</v>
          </cell>
          <cell r="X1597">
            <v>38105</v>
          </cell>
          <cell r="Y1597" t="str">
            <v>28/04-предсиб</v>
          </cell>
          <cell r="Z1597" t="str">
            <v>ОАО «Социнвестбанк»</v>
          </cell>
          <cell r="AA1597">
            <v>0</v>
          </cell>
          <cell r="AB1597">
            <v>0</v>
          </cell>
          <cell r="AC1597">
            <v>0</v>
          </cell>
          <cell r="AD1597" t="str">
            <v>предъявлен</v>
          </cell>
          <cell r="AF1597" t="str">
            <v/>
          </cell>
          <cell r="AG1597" t="str">
            <v/>
          </cell>
          <cell r="AI1597" t="str">
            <v/>
          </cell>
        </row>
        <row r="1598">
          <cell r="A1598">
            <v>1594</v>
          </cell>
          <cell r="B1598" t="str">
            <v>диск</v>
          </cell>
          <cell r="C1598" t="str">
            <v>51505</v>
          </cell>
          <cell r="D1598" t="str">
            <v>51505`810`2`0400`0000018</v>
          </cell>
          <cell r="E1598" t="str">
            <v>ООО "Проф-Трейд"</v>
          </cell>
          <cell r="F1598" t="str">
            <v>прочие</v>
          </cell>
          <cell r="G1598" t="str">
            <v>----</v>
          </cell>
          <cell r="H1598" t="str">
            <v>0404012</v>
          </cell>
          <cell r="I1598">
            <v>38092</v>
          </cell>
          <cell r="J1598">
            <v>2860000</v>
          </cell>
          <cell r="K1598" t="str">
            <v>Рубли РФ</v>
          </cell>
          <cell r="L1598" t="str">
            <v>по предъявлении, но не ранее 15.04.2005г.</v>
          </cell>
          <cell r="M1598">
            <v>38457</v>
          </cell>
          <cell r="N1598">
            <v>0.14974358974358973</v>
          </cell>
          <cell r="P1598">
            <v>2500000</v>
          </cell>
          <cell r="Q1598">
            <v>0.87412587412587417</v>
          </cell>
          <cell r="R1598">
            <v>2500000</v>
          </cell>
          <cell r="S1598">
            <v>38106</v>
          </cell>
          <cell r="T1598" t="str">
            <v>29/04-12</v>
          </cell>
          <cell r="U1598" t="str">
            <v>ООО "ИнтерСвязь"</v>
          </cell>
          <cell r="V1598">
            <v>0.87412599999999996</v>
          </cell>
          <cell r="W1598">
            <v>2500000</v>
          </cell>
          <cell r="X1598">
            <v>38113</v>
          </cell>
          <cell r="Y1598" t="str">
            <v>06/05-04</v>
          </cell>
          <cell r="Z1598" t="str">
            <v>ООО "Проф-Трейд"</v>
          </cell>
          <cell r="AA1598">
            <v>0</v>
          </cell>
          <cell r="AB1598">
            <v>0.15015384615384614</v>
          </cell>
          <cell r="AC1598">
            <v>0</v>
          </cell>
          <cell r="AD1598" t="str">
            <v>продан</v>
          </cell>
          <cell r="AF1598" t="str">
            <v/>
          </cell>
          <cell r="AG1598" t="str">
            <v>51510`810`_`0400`0001594</v>
          </cell>
          <cell r="AI1598" t="str">
            <v/>
          </cell>
        </row>
        <row r="1599">
          <cell r="A1599">
            <v>1595</v>
          </cell>
          <cell r="B1599" t="str">
            <v>диск</v>
          </cell>
          <cell r="C1599" t="str">
            <v>51505</v>
          </cell>
          <cell r="D1599" t="str">
            <v>51505`810`4`0400`0000025</v>
          </cell>
          <cell r="E1599" t="str">
            <v>КТ «Социальная Инициатива и К»</v>
          </cell>
          <cell r="F1599" t="str">
            <v>прочие</v>
          </cell>
          <cell r="G1599" t="str">
            <v>СИ-04</v>
          </cell>
          <cell r="H1599" t="str">
            <v>0000461</v>
          </cell>
          <cell r="I1599">
            <v>38106</v>
          </cell>
          <cell r="J1599">
            <v>1000000</v>
          </cell>
          <cell r="K1599" t="str">
            <v>Рубли РФ</v>
          </cell>
          <cell r="L1599" t="str">
            <v>по предъявлении, но не ранее 04.02.2005г.</v>
          </cell>
          <cell r="M1599">
            <v>38387</v>
          </cell>
          <cell r="N1599">
            <v>9.9726791292876718E-2</v>
          </cell>
          <cell r="P1599">
            <v>928934</v>
          </cell>
          <cell r="Q1599">
            <v>0.92893400000000004</v>
          </cell>
          <cell r="R1599">
            <v>928934</v>
          </cell>
          <cell r="S1599">
            <v>38107</v>
          </cell>
          <cell r="T1599" t="str">
            <v>30/04-04</v>
          </cell>
          <cell r="U1599" t="str">
            <v>ООО "ПРОМЭНЕРГО"</v>
          </cell>
          <cell r="V1599">
            <v>0.92903400000000003</v>
          </cell>
          <cell r="W1599">
            <v>929034</v>
          </cell>
          <cell r="X1599">
            <v>38107</v>
          </cell>
          <cell r="Y1599" t="str">
            <v>30/04-09</v>
          </cell>
          <cell r="Z1599" t="str">
            <v>ООО "ИнтерСвязь"</v>
          </cell>
          <cell r="AA1599">
            <v>100</v>
          </cell>
          <cell r="AB1599">
            <v>0.10000001537861063</v>
          </cell>
          <cell r="AC1599">
            <v>3.9292350156200549E-2</v>
          </cell>
          <cell r="AD1599" t="str">
            <v>продан</v>
          </cell>
          <cell r="AF1599" t="str">
            <v/>
          </cell>
          <cell r="AG1599" t="str">
            <v/>
          </cell>
          <cell r="AI1599" t="str">
            <v/>
          </cell>
        </row>
        <row r="1600">
          <cell r="A1600">
            <v>1596</v>
          </cell>
          <cell r="B1600" t="str">
            <v>диск</v>
          </cell>
          <cell r="C1600" t="str">
            <v>51505</v>
          </cell>
          <cell r="D1600" t="str">
            <v>51505`810`4`0400`0000025</v>
          </cell>
          <cell r="E1600" t="str">
            <v>КТ «Социальная Инициатива и К»</v>
          </cell>
          <cell r="F1600" t="str">
            <v>прочие</v>
          </cell>
          <cell r="G1600" t="str">
            <v>СИ-04</v>
          </cell>
          <cell r="H1600" t="str">
            <v>0000462</v>
          </cell>
          <cell r="I1600">
            <v>38106</v>
          </cell>
          <cell r="J1600">
            <v>1000000</v>
          </cell>
          <cell r="K1600" t="str">
            <v>Рубли РФ</v>
          </cell>
          <cell r="L1600" t="str">
            <v>по предъявлении, но не ранее 04.02.2005г.</v>
          </cell>
          <cell r="M1600">
            <v>38387</v>
          </cell>
          <cell r="N1600">
            <v>9.9726791292876718E-2</v>
          </cell>
          <cell r="P1600">
            <v>928934</v>
          </cell>
          <cell r="Q1600">
            <v>0.92893400000000004</v>
          </cell>
          <cell r="R1600">
            <v>928934</v>
          </cell>
          <cell r="S1600">
            <v>38107</v>
          </cell>
          <cell r="T1600" t="str">
            <v>30/04-04</v>
          </cell>
          <cell r="U1600" t="str">
            <v>ООО "ПРОМЭНЕРГО"</v>
          </cell>
          <cell r="V1600">
            <v>0.92903400000000003</v>
          </cell>
          <cell r="W1600">
            <v>929034</v>
          </cell>
          <cell r="X1600">
            <v>38107</v>
          </cell>
          <cell r="Y1600" t="str">
            <v>30/04-09</v>
          </cell>
          <cell r="Z1600" t="str">
            <v>ООО "ИнтерСвязь"</v>
          </cell>
          <cell r="AA1600">
            <v>100</v>
          </cell>
          <cell r="AB1600">
            <v>0.10000001537861063</v>
          </cell>
          <cell r="AC1600">
            <v>3.9292350156200549E-2</v>
          </cell>
          <cell r="AD1600" t="str">
            <v>продан</v>
          </cell>
          <cell r="AF1600" t="str">
            <v/>
          </cell>
          <cell r="AG1600" t="str">
            <v/>
          </cell>
          <cell r="AI1600" t="str">
            <v/>
          </cell>
        </row>
        <row r="1601">
          <cell r="A1601">
            <v>1597</v>
          </cell>
          <cell r="B1601" t="str">
            <v>диск</v>
          </cell>
          <cell r="C1601" t="str">
            <v>51505</v>
          </cell>
          <cell r="D1601" t="str">
            <v>51505`810`4`0400`0000025</v>
          </cell>
          <cell r="E1601" t="str">
            <v>КТ «Социальная Инициатива и К»</v>
          </cell>
          <cell r="F1601" t="str">
            <v>прочие</v>
          </cell>
          <cell r="G1601" t="str">
            <v>СИ-04</v>
          </cell>
          <cell r="H1601" t="str">
            <v>0000463</v>
          </cell>
          <cell r="I1601">
            <v>38106</v>
          </cell>
          <cell r="J1601">
            <v>1000000</v>
          </cell>
          <cell r="K1601" t="str">
            <v>Рубли РФ</v>
          </cell>
          <cell r="L1601" t="str">
            <v>по предъявлении, но не ранее 04.02.2005г.</v>
          </cell>
          <cell r="M1601">
            <v>38387</v>
          </cell>
          <cell r="N1601">
            <v>9.9726791292876718E-2</v>
          </cell>
          <cell r="P1601">
            <v>928934</v>
          </cell>
          <cell r="Q1601">
            <v>0.92893400000000004</v>
          </cell>
          <cell r="R1601">
            <v>928934</v>
          </cell>
          <cell r="S1601">
            <v>38107</v>
          </cell>
          <cell r="T1601" t="str">
            <v>30/04-04</v>
          </cell>
          <cell r="U1601" t="str">
            <v>ООО "ПРОМЭНЕРГО"</v>
          </cell>
          <cell r="V1601">
            <v>0.92903400000000003</v>
          </cell>
          <cell r="W1601">
            <v>929034</v>
          </cell>
          <cell r="X1601">
            <v>38107</v>
          </cell>
          <cell r="Y1601" t="str">
            <v>30/04-09</v>
          </cell>
          <cell r="Z1601" t="str">
            <v>ООО "ИнтерСвязь"</v>
          </cell>
          <cell r="AA1601">
            <v>100</v>
          </cell>
          <cell r="AB1601">
            <v>0.10000001537861063</v>
          </cell>
          <cell r="AC1601">
            <v>3.9292350156200549E-2</v>
          </cell>
          <cell r="AD1601" t="str">
            <v>продан</v>
          </cell>
          <cell r="AF1601" t="str">
            <v/>
          </cell>
          <cell r="AG1601" t="str">
            <v/>
          </cell>
          <cell r="AI1601" t="str">
            <v/>
          </cell>
        </row>
        <row r="1602">
          <cell r="A1602">
            <v>1598</v>
          </cell>
          <cell r="B1602" t="str">
            <v>диск</v>
          </cell>
          <cell r="C1602" t="str">
            <v>51505</v>
          </cell>
          <cell r="D1602" t="str">
            <v>51505`810`4`0400`0000025</v>
          </cell>
          <cell r="E1602" t="str">
            <v>КТ «Социальная Инициатива и К»</v>
          </cell>
          <cell r="F1602" t="str">
            <v>прочие</v>
          </cell>
          <cell r="G1602" t="str">
            <v>СИ-04</v>
          </cell>
          <cell r="H1602" t="str">
            <v>0000464</v>
          </cell>
          <cell r="I1602">
            <v>38106</v>
          </cell>
          <cell r="J1602">
            <v>1000000</v>
          </cell>
          <cell r="K1602" t="str">
            <v>Рубли РФ</v>
          </cell>
          <cell r="L1602" t="str">
            <v>по предъявлении, но не ранее 04.02.2005г.</v>
          </cell>
          <cell r="M1602">
            <v>38387</v>
          </cell>
          <cell r="N1602">
            <v>9.9726791292876718E-2</v>
          </cell>
          <cell r="P1602">
            <v>928934</v>
          </cell>
          <cell r="Q1602">
            <v>0.92893400000000004</v>
          </cell>
          <cell r="R1602">
            <v>928934</v>
          </cell>
          <cell r="S1602">
            <v>38107</v>
          </cell>
          <cell r="T1602" t="str">
            <v>30/04-04</v>
          </cell>
          <cell r="U1602" t="str">
            <v>ООО "ПРОМЭНЕРГО"</v>
          </cell>
          <cell r="V1602">
            <v>0.92903400000000003</v>
          </cell>
          <cell r="W1602">
            <v>929034</v>
          </cell>
          <cell r="X1602">
            <v>38107</v>
          </cell>
          <cell r="Y1602" t="str">
            <v>30/04-09</v>
          </cell>
          <cell r="Z1602" t="str">
            <v>ООО "ИнтерСвязь"</v>
          </cell>
          <cell r="AA1602">
            <v>100</v>
          </cell>
          <cell r="AB1602">
            <v>0.10000001537861063</v>
          </cell>
          <cell r="AC1602">
            <v>3.9292350156200549E-2</v>
          </cell>
          <cell r="AD1602" t="str">
            <v>продан</v>
          </cell>
          <cell r="AF1602" t="str">
            <v/>
          </cell>
          <cell r="AG1602" t="str">
            <v/>
          </cell>
          <cell r="AI1602" t="str">
            <v/>
          </cell>
        </row>
        <row r="1603">
          <cell r="A1603">
            <v>1599</v>
          </cell>
          <cell r="B1603" t="str">
            <v>диск</v>
          </cell>
          <cell r="C1603" t="str">
            <v>51505</v>
          </cell>
          <cell r="D1603" t="str">
            <v>51505`810`4`0400`0000025</v>
          </cell>
          <cell r="E1603" t="str">
            <v>КТ «Социальная Инициатива и К»</v>
          </cell>
          <cell r="F1603" t="str">
            <v>прочие</v>
          </cell>
          <cell r="G1603" t="str">
            <v>СИ-04</v>
          </cell>
          <cell r="H1603" t="str">
            <v>0000465</v>
          </cell>
          <cell r="I1603">
            <v>38106</v>
          </cell>
          <cell r="J1603">
            <v>1000000</v>
          </cell>
          <cell r="K1603" t="str">
            <v>Рубли РФ</v>
          </cell>
          <cell r="L1603" t="str">
            <v>по предъявлении, но не ранее 04.02.2005г.</v>
          </cell>
          <cell r="M1603">
            <v>38387</v>
          </cell>
          <cell r="N1603">
            <v>9.9726791292876718E-2</v>
          </cell>
          <cell r="P1603">
            <v>928934</v>
          </cell>
          <cell r="Q1603">
            <v>0.92893400000000004</v>
          </cell>
          <cell r="R1603">
            <v>928934</v>
          </cell>
          <cell r="S1603">
            <v>38107</v>
          </cell>
          <cell r="T1603" t="str">
            <v>30/04-04</v>
          </cell>
          <cell r="U1603" t="str">
            <v>ООО "ПРОМЭНЕРГО"</v>
          </cell>
          <cell r="V1603">
            <v>0.92903400000000003</v>
          </cell>
          <cell r="W1603">
            <v>929034</v>
          </cell>
          <cell r="X1603">
            <v>38107</v>
          </cell>
          <cell r="Y1603" t="str">
            <v>30/04-09</v>
          </cell>
          <cell r="Z1603" t="str">
            <v>ООО "ИнтерСвязь"</v>
          </cell>
          <cell r="AA1603">
            <v>100</v>
          </cell>
          <cell r="AB1603">
            <v>0.10000001537861063</v>
          </cell>
          <cell r="AC1603">
            <v>3.9292350156200549E-2</v>
          </cell>
          <cell r="AD1603" t="str">
            <v>продан</v>
          </cell>
          <cell r="AF1603" t="str">
            <v/>
          </cell>
          <cell r="AG1603" t="str">
            <v/>
          </cell>
          <cell r="AI1603" t="str">
            <v/>
          </cell>
        </row>
        <row r="1604">
          <cell r="A1604">
            <v>1600</v>
          </cell>
          <cell r="B1604" t="str">
            <v>диск</v>
          </cell>
          <cell r="C1604" t="str">
            <v>51505</v>
          </cell>
          <cell r="D1604" t="str">
            <v>51505`810`4`0400`0000025</v>
          </cell>
          <cell r="E1604" t="str">
            <v>КТ «Социальная Инициатива и К»</v>
          </cell>
          <cell r="F1604" t="str">
            <v>прочие</v>
          </cell>
          <cell r="G1604" t="str">
            <v>СИ-04</v>
          </cell>
          <cell r="H1604" t="str">
            <v>0000466</v>
          </cell>
          <cell r="I1604">
            <v>38106</v>
          </cell>
          <cell r="J1604">
            <v>1000000</v>
          </cell>
          <cell r="K1604" t="str">
            <v>Рубли РФ</v>
          </cell>
          <cell r="L1604" t="str">
            <v>по предъявлении, но не ранее 04.02.2005г.</v>
          </cell>
          <cell r="M1604">
            <v>38387</v>
          </cell>
          <cell r="N1604">
            <v>9.9726791292876718E-2</v>
          </cell>
          <cell r="P1604">
            <v>928934</v>
          </cell>
          <cell r="Q1604">
            <v>0.92893400000000004</v>
          </cell>
          <cell r="R1604">
            <v>928934</v>
          </cell>
          <cell r="S1604">
            <v>38107</v>
          </cell>
          <cell r="T1604" t="str">
            <v>30/04-04</v>
          </cell>
          <cell r="U1604" t="str">
            <v>ООО "ПРОМЭНЕРГО"</v>
          </cell>
          <cell r="V1604">
            <v>0.92903400000000003</v>
          </cell>
          <cell r="W1604">
            <v>929034</v>
          </cell>
          <cell r="X1604">
            <v>38107</v>
          </cell>
          <cell r="Y1604" t="str">
            <v>30/04-09</v>
          </cell>
          <cell r="Z1604" t="str">
            <v>ООО "ИнтерСвязь"</v>
          </cell>
          <cell r="AA1604">
            <v>100</v>
          </cell>
          <cell r="AB1604">
            <v>0.10000001537861063</v>
          </cell>
          <cell r="AC1604">
            <v>3.9292350156200549E-2</v>
          </cell>
          <cell r="AD1604" t="str">
            <v>продан</v>
          </cell>
          <cell r="AF1604" t="str">
            <v/>
          </cell>
          <cell r="AG1604" t="str">
            <v/>
          </cell>
          <cell r="AI1604" t="str">
            <v/>
          </cell>
        </row>
        <row r="1605">
          <cell r="A1605">
            <v>1601</v>
          </cell>
          <cell r="B1605" t="str">
            <v>диск</v>
          </cell>
          <cell r="C1605" t="str">
            <v>51505</v>
          </cell>
          <cell r="D1605" t="str">
            <v>51505`810`4`0400`0000025</v>
          </cell>
          <cell r="E1605" t="str">
            <v>КТ «Социальная Инициатива и К»</v>
          </cell>
          <cell r="F1605" t="str">
            <v>прочие</v>
          </cell>
          <cell r="G1605" t="str">
            <v>СИ-04</v>
          </cell>
          <cell r="H1605" t="str">
            <v>0000467</v>
          </cell>
          <cell r="I1605">
            <v>38106</v>
          </cell>
          <cell r="J1605">
            <v>1000000</v>
          </cell>
          <cell r="K1605" t="str">
            <v>Рубли РФ</v>
          </cell>
          <cell r="L1605" t="str">
            <v>по предъявлении, но не ранее 04.02.2005г.</v>
          </cell>
          <cell r="M1605">
            <v>38387</v>
          </cell>
          <cell r="N1605">
            <v>9.9726791292876718E-2</v>
          </cell>
          <cell r="P1605">
            <v>928934</v>
          </cell>
          <cell r="Q1605">
            <v>0.92893400000000004</v>
          </cell>
          <cell r="R1605">
            <v>928934</v>
          </cell>
          <cell r="S1605">
            <v>38107</v>
          </cell>
          <cell r="T1605" t="str">
            <v>30/04-04</v>
          </cell>
          <cell r="U1605" t="str">
            <v>ООО "ПРОМЭНЕРГО"</v>
          </cell>
          <cell r="V1605">
            <v>0.92903400000000003</v>
          </cell>
          <cell r="W1605">
            <v>929034</v>
          </cell>
          <cell r="X1605">
            <v>38107</v>
          </cell>
          <cell r="Y1605" t="str">
            <v>30/04-09</v>
          </cell>
          <cell r="Z1605" t="str">
            <v>ООО "ИнтерСвязь"</v>
          </cell>
          <cell r="AA1605">
            <v>100</v>
          </cell>
          <cell r="AB1605">
            <v>0.10000001537861063</v>
          </cell>
          <cell r="AC1605">
            <v>3.9292350156200549E-2</v>
          </cell>
          <cell r="AD1605" t="str">
            <v>продан</v>
          </cell>
          <cell r="AF1605" t="str">
            <v/>
          </cell>
          <cell r="AG1605" t="str">
            <v/>
          </cell>
          <cell r="AI1605" t="str">
            <v/>
          </cell>
        </row>
        <row r="1606">
          <cell r="A1606">
            <v>1602</v>
          </cell>
          <cell r="B1606" t="str">
            <v>диск</v>
          </cell>
          <cell r="C1606" t="str">
            <v>51505</v>
          </cell>
          <cell r="D1606" t="str">
            <v>51505`810`4`0400`0000025</v>
          </cell>
          <cell r="E1606" t="str">
            <v>КТ «Социальная Инициатива и К»</v>
          </cell>
          <cell r="F1606" t="str">
            <v>прочие</v>
          </cell>
          <cell r="G1606" t="str">
            <v>СИ-04</v>
          </cell>
          <cell r="H1606" t="str">
            <v>0000468</v>
          </cell>
          <cell r="I1606">
            <v>38106</v>
          </cell>
          <cell r="J1606">
            <v>1000000</v>
          </cell>
          <cell r="K1606" t="str">
            <v>Рубли РФ</v>
          </cell>
          <cell r="L1606" t="str">
            <v>по предъявлении, но не ранее 04.02.2005г.</v>
          </cell>
          <cell r="M1606">
            <v>38387</v>
          </cell>
          <cell r="N1606">
            <v>9.9726791292876718E-2</v>
          </cell>
          <cell r="P1606">
            <v>928934</v>
          </cell>
          <cell r="Q1606">
            <v>0.92893400000000004</v>
          </cell>
          <cell r="R1606">
            <v>928934</v>
          </cell>
          <cell r="S1606">
            <v>38107</v>
          </cell>
          <cell r="T1606" t="str">
            <v>30/04-04</v>
          </cell>
          <cell r="U1606" t="str">
            <v>ООО "ПРОМЭНЕРГО"</v>
          </cell>
          <cell r="V1606">
            <v>0.92903400000000003</v>
          </cell>
          <cell r="W1606">
            <v>929034</v>
          </cell>
          <cell r="X1606">
            <v>38107</v>
          </cell>
          <cell r="Y1606" t="str">
            <v>30/04-09</v>
          </cell>
          <cell r="Z1606" t="str">
            <v>ООО "ИнтерСвязь"</v>
          </cell>
          <cell r="AA1606">
            <v>100</v>
          </cell>
          <cell r="AB1606">
            <v>0.10000001537861063</v>
          </cell>
          <cell r="AC1606">
            <v>3.9292350156200549E-2</v>
          </cell>
          <cell r="AD1606" t="str">
            <v>продан</v>
          </cell>
          <cell r="AF1606" t="str">
            <v/>
          </cell>
          <cell r="AG1606" t="str">
            <v/>
          </cell>
          <cell r="AI1606" t="str">
            <v/>
          </cell>
        </row>
        <row r="1607">
          <cell r="A1607">
            <v>1603</v>
          </cell>
          <cell r="B1607" t="str">
            <v>диск</v>
          </cell>
          <cell r="C1607" t="str">
            <v>51505</v>
          </cell>
          <cell r="D1607" t="str">
            <v>51505`810`4`0400`0000025</v>
          </cell>
          <cell r="E1607" t="str">
            <v>КТ «Социальная Инициатива и К»</v>
          </cell>
          <cell r="F1607" t="str">
            <v>прочие</v>
          </cell>
          <cell r="G1607" t="str">
            <v>СИ-04</v>
          </cell>
          <cell r="H1607" t="str">
            <v>0000469</v>
          </cell>
          <cell r="I1607">
            <v>38106</v>
          </cell>
          <cell r="J1607">
            <v>1000000</v>
          </cell>
          <cell r="K1607" t="str">
            <v>Рубли РФ</v>
          </cell>
          <cell r="L1607" t="str">
            <v>по предъявлении, но не ранее 04.02.2005г.</v>
          </cell>
          <cell r="M1607">
            <v>38387</v>
          </cell>
          <cell r="N1607">
            <v>9.9726791292876718E-2</v>
          </cell>
          <cell r="P1607">
            <v>928934</v>
          </cell>
          <cell r="Q1607">
            <v>0.92893400000000004</v>
          </cell>
          <cell r="R1607">
            <v>928934</v>
          </cell>
          <cell r="S1607">
            <v>38107</v>
          </cell>
          <cell r="T1607" t="str">
            <v>30/04-04</v>
          </cell>
          <cell r="U1607" t="str">
            <v>ООО "ПРОМЭНЕРГО"</v>
          </cell>
          <cell r="V1607">
            <v>0.98807100000000003</v>
          </cell>
          <cell r="W1607">
            <v>988071.06</v>
          </cell>
          <cell r="X1607">
            <v>38149</v>
          </cell>
          <cell r="Y1607" t="str">
            <v>11/06-25</v>
          </cell>
          <cell r="Z1607" t="str">
            <v>ООО "АЛЬТАИР"</v>
          </cell>
          <cell r="AA1607">
            <v>59137.060000000056</v>
          </cell>
          <cell r="AB1607">
            <v>0.10000001537861063</v>
          </cell>
          <cell r="AC1607">
            <v>0.55324620684005787</v>
          </cell>
          <cell r="AD1607" t="str">
            <v>продан</v>
          </cell>
          <cell r="AF1607" t="str">
            <v/>
          </cell>
          <cell r="AG1607" t="str">
            <v>51510`810`_`0400`0001603</v>
          </cell>
          <cell r="AI1607" t="str">
            <v/>
          </cell>
        </row>
        <row r="1608">
          <cell r="A1608">
            <v>1604</v>
          </cell>
          <cell r="B1608" t="str">
            <v>диск</v>
          </cell>
          <cell r="C1608" t="str">
            <v>51505</v>
          </cell>
          <cell r="D1608" t="str">
            <v>51505`810`4`0400`0000025</v>
          </cell>
          <cell r="E1608" t="str">
            <v>КТ «Социальная Инициатива и К»</v>
          </cell>
          <cell r="F1608" t="str">
            <v>прочие</v>
          </cell>
          <cell r="G1608" t="str">
            <v>СИ-04</v>
          </cell>
          <cell r="H1608" t="str">
            <v>0000470</v>
          </cell>
          <cell r="I1608">
            <v>38106</v>
          </cell>
          <cell r="J1608">
            <v>1000000</v>
          </cell>
          <cell r="K1608" t="str">
            <v>Рубли РФ</v>
          </cell>
          <cell r="L1608" t="str">
            <v>по предъявлении, но не ранее 04.02.2005г.</v>
          </cell>
          <cell r="M1608">
            <v>38387</v>
          </cell>
          <cell r="N1608">
            <v>9.9726791292876718E-2</v>
          </cell>
          <cell r="P1608">
            <v>928934</v>
          </cell>
          <cell r="Q1608">
            <v>0.92893400000000004</v>
          </cell>
          <cell r="R1608">
            <v>928934</v>
          </cell>
          <cell r="S1608">
            <v>38107</v>
          </cell>
          <cell r="T1608" t="str">
            <v>30/04-04</v>
          </cell>
          <cell r="U1608" t="str">
            <v>ООО "ПРОМЭНЕРГО"</v>
          </cell>
          <cell r="V1608">
            <v>0.98807100000000003</v>
          </cell>
          <cell r="W1608">
            <v>988071.06</v>
          </cell>
          <cell r="X1608">
            <v>38149</v>
          </cell>
          <cell r="Y1608" t="str">
            <v>11/06-25</v>
          </cell>
          <cell r="Z1608" t="str">
            <v>ООО "АЛЬТАИР"</v>
          </cell>
          <cell r="AA1608">
            <v>59137.060000000056</v>
          </cell>
          <cell r="AB1608">
            <v>0.10000001537861063</v>
          </cell>
          <cell r="AC1608">
            <v>0.55324620684005787</v>
          </cell>
          <cell r="AD1608" t="str">
            <v>продан</v>
          </cell>
          <cell r="AF1608" t="str">
            <v/>
          </cell>
          <cell r="AG1608" t="str">
            <v>51510`810`_`0400`0001604</v>
          </cell>
          <cell r="AI1608" t="str">
            <v/>
          </cell>
        </row>
        <row r="1609">
          <cell r="A1609">
            <v>1605</v>
          </cell>
          <cell r="B1609" t="str">
            <v>диск</v>
          </cell>
          <cell r="C1609" t="str">
            <v>51505</v>
          </cell>
          <cell r="D1609" t="str">
            <v>51505`810`4`0400`0000025</v>
          </cell>
          <cell r="E1609" t="str">
            <v>КТ «Социальная Инициатива и К»</v>
          </cell>
          <cell r="F1609" t="str">
            <v>прочие</v>
          </cell>
          <cell r="G1609" t="str">
            <v>СИ-04</v>
          </cell>
          <cell r="H1609" t="str">
            <v>0000471</v>
          </cell>
          <cell r="I1609">
            <v>38106</v>
          </cell>
          <cell r="J1609">
            <v>1000000</v>
          </cell>
          <cell r="K1609" t="str">
            <v>Рубли РФ</v>
          </cell>
          <cell r="L1609" t="str">
            <v>по предъявлении, но не ранее 04.02.2005г.</v>
          </cell>
          <cell r="M1609">
            <v>38387</v>
          </cell>
          <cell r="N1609">
            <v>9.9726791292876718E-2</v>
          </cell>
          <cell r="P1609">
            <v>928934</v>
          </cell>
          <cell r="Q1609">
            <v>0.92893400000000004</v>
          </cell>
          <cell r="R1609">
            <v>928934</v>
          </cell>
          <cell r="S1609">
            <v>38107</v>
          </cell>
          <cell r="T1609" t="str">
            <v>30/04-04</v>
          </cell>
          <cell r="U1609" t="str">
            <v>ООО "ПРОМЭНЕРГО"</v>
          </cell>
          <cell r="V1609">
            <v>0.98807100000000003</v>
          </cell>
          <cell r="W1609">
            <v>988071.06</v>
          </cell>
          <cell r="X1609">
            <v>38149</v>
          </cell>
          <cell r="Y1609" t="str">
            <v>11/06-25</v>
          </cell>
          <cell r="Z1609" t="str">
            <v>ООО "АЛЬТАИР"</v>
          </cell>
          <cell r="AA1609">
            <v>59137.060000000056</v>
          </cell>
          <cell r="AB1609">
            <v>0.10000001537861063</v>
          </cell>
          <cell r="AC1609">
            <v>0.55324620684005787</v>
          </cell>
          <cell r="AD1609" t="str">
            <v>продан</v>
          </cell>
          <cell r="AF1609" t="str">
            <v/>
          </cell>
          <cell r="AG1609" t="str">
            <v>51510`810`_`0400`0001605</v>
          </cell>
          <cell r="AI1609" t="str">
            <v/>
          </cell>
        </row>
        <row r="1610">
          <cell r="A1610">
            <v>1606</v>
          </cell>
          <cell r="B1610" t="str">
            <v>диск</v>
          </cell>
          <cell r="C1610" t="str">
            <v>51501</v>
          </cell>
          <cell r="D1610" t="str">
            <v>51501`810`0`0400`0000050</v>
          </cell>
          <cell r="E1610" t="str">
            <v>КТ «Социальная Инициатива и К»</v>
          </cell>
          <cell r="F1610" t="str">
            <v>прочие</v>
          </cell>
          <cell r="G1610" t="str">
            <v>СИ-04</v>
          </cell>
          <cell r="H1610" t="str">
            <v>0000472</v>
          </cell>
          <cell r="I1610">
            <v>38106</v>
          </cell>
          <cell r="J1610">
            <v>1000000</v>
          </cell>
          <cell r="K1610" t="str">
            <v>Рубли РФ</v>
          </cell>
          <cell r="L1610" t="str">
            <v>по предъявлении, но не ранее 04.02.2005г.</v>
          </cell>
          <cell r="M1610">
            <v>38387</v>
          </cell>
          <cell r="N1610">
            <v>9.9726791292876718E-2</v>
          </cell>
          <cell r="P1610">
            <v>928934</v>
          </cell>
          <cell r="Q1610">
            <v>0.92893400000000004</v>
          </cell>
          <cell r="R1610">
            <v>928934</v>
          </cell>
          <cell r="S1610">
            <v>38107</v>
          </cell>
          <cell r="T1610" t="str">
            <v>30/04-04</v>
          </cell>
          <cell r="U1610" t="str">
            <v>ООО "ПРОМЭНЕРГО"</v>
          </cell>
          <cell r="V1610">
            <v>1</v>
          </cell>
          <cell r="W1610">
            <v>1000000</v>
          </cell>
          <cell r="X1610">
            <v>38387</v>
          </cell>
          <cell r="Y1610" t="str">
            <v>№ 10-07/С от 10.07.2003 г.</v>
          </cell>
          <cell r="Z1610" t="str">
            <v>ОАО АКБ "РУССОБАНК"</v>
          </cell>
          <cell r="AA1610">
            <v>71066</v>
          </cell>
          <cell r="AB1610">
            <v>0.10000001537861063</v>
          </cell>
          <cell r="AC1610">
            <v>9.9726791292876718E-2</v>
          </cell>
          <cell r="AD1610" t="str">
            <v>предъявлен</v>
          </cell>
          <cell r="AF1610" t="str">
            <v/>
          </cell>
          <cell r="AG1610" t="str">
            <v>51510`810`_`0400`0001606</v>
          </cell>
          <cell r="AI1610" t="str">
            <v/>
          </cell>
        </row>
        <row r="1611">
          <cell r="A1611">
            <v>1607</v>
          </cell>
          <cell r="B1611" t="str">
            <v>диск</v>
          </cell>
          <cell r="C1611" t="str">
            <v>51501</v>
          </cell>
          <cell r="D1611" t="str">
            <v>51501`810`0`0400`0000050</v>
          </cell>
          <cell r="E1611" t="str">
            <v>КТ «Социальная Инициатива и К»</v>
          </cell>
          <cell r="F1611" t="str">
            <v>прочие</v>
          </cell>
          <cell r="G1611" t="str">
            <v>СИ-04</v>
          </cell>
          <cell r="H1611" t="str">
            <v>0000473</v>
          </cell>
          <cell r="I1611">
            <v>38106</v>
          </cell>
          <cell r="J1611">
            <v>1000000</v>
          </cell>
          <cell r="K1611" t="str">
            <v>Рубли РФ</v>
          </cell>
          <cell r="L1611" t="str">
            <v>по предъявлении, но не ранее 04.02.2005г.</v>
          </cell>
          <cell r="M1611">
            <v>38387</v>
          </cell>
          <cell r="N1611">
            <v>9.9726791292876718E-2</v>
          </cell>
          <cell r="P1611">
            <v>928934</v>
          </cell>
          <cell r="Q1611">
            <v>0.92893400000000004</v>
          </cell>
          <cell r="R1611">
            <v>928934</v>
          </cell>
          <cell r="S1611">
            <v>38107</v>
          </cell>
          <cell r="T1611" t="str">
            <v>30/04-04</v>
          </cell>
          <cell r="U1611" t="str">
            <v>ООО "ПРОМЭНЕРГО"</v>
          </cell>
          <cell r="V1611">
            <v>1</v>
          </cell>
          <cell r="W1611">
            <v>1000000</v>
          </cell>
          <cell r="X1611">
            <v>38387</v>
          </cell>
          <cell r="Y1611" t="str">
            <v>№ 10-07/С от 10.07.2003 г.</v>
          </cell>
          <cell r="Z1611" t="str">
            <v>ОАО АКБ "РУССОБАНК"</v>
          </cell>
          <cell r="AA1611">
            <v>71066</v>
          </cell>
          <cell r="AB1611">
            <v>0.10000001537861063</v>
          </cell>
          <cell r="AC1611">
            <v>9.9726791292876718E-2</v>
          </cell>
          <cell r="AD1611" t="str">
            <v>предъявлен</v>
          </cell>
          <cell r="AF1611" t="str">
            <v/>
          </cell>
          <cell r="AG1611" t="str">
            <v>51510`810`_`0400`0001607</v>
          </cell>
          <cell r="AI1611" t="str">
            <v/>
          </cell>
        </row>
        <row r="1612">
          <cell r="A1612">
            <v>1608</v>
          </cell>
          <cell r="B1612" t="str">
            <v>диск</v>
          </cell>
          <cell r="C1612" t="str">
            <v>51501</v>
          </cell>
          <cell r="D1612" t="str">
            <v>51501`810`0`0400`0000050</v>
          </cell>
          <cell r="E1612" t="str">
            <v>КТ «Социальная Инициатива и К»</v>
          </cell>
          <cell r="F1612" t="str">
            <v>прочие</v>
          </cell>
          <cell r="G1612" t="str">
            <v>СИ-04</v>
          </cell>
          <cell r="H1612" t="str">
            <v>0000474</v>
          </cell>
          <cell r="I1612">
            <v>38106</v>
          </cell>
          <cell r="J1612">
            <v>1000000</v>
          </cell>
          <cell r="K1612" t="str">
            <v>Рубли РФ</v>
          </cell>
          <cell r="L1612" t="str">
            <v>по предъявлении, но не ранее 04.02.2005г.</v>
          </cell>
          <cell r="M1612">
            <v>38387</v>
          </cell>
          <cell r="N1612">
            <v>9.9726791292876718E-2</v>
          </cell>
          <cell r="P1612">
            <v>928934</v>
          </cell>
          <cell r="Q1612">
            <v>0.92893400000000004</v>
          </cell>
          <cell r="R1612">
            <v>928934</v>
          </cell>
          <cell r="S1612">
            <v>38107</v>
          </cell>
          <cell r="T1612" t="str">
            <v>30/04-04</v>
          </cell>
          <cell r="U1612" t="str">
            <v>ООО "ПРОМЭНЕРГО"</v>
          </cell>
          <cell r="V1612">
            <v>1</v>
          </cell>
          <cell r="W1612">
            <v>1000000</v>
          </cell>
          <cell r="X1612">
            <v>38387</v>
          </cell>
          <cell r="Y1612" t="str">
            <v>№ 10-07/С от 10.07.2003 г.</v>
          </cell>
          <cell r="Z1612" t="str">
            <v>ОАО АКБ "РУССОБАНК"</v>
          </cell>
          <cell r="AA1612">
            <v>71066</v>
          </cell>
          <cell r="AB1612">
            <v>0.10000001537861063</v>
          </cell>
          <cell r="AC1612">
            <v>9.9726791292876718E-2</v>
          </cell>
          <cell r="AD1612" t="str">
            <v>предъявлен</v>
          </cell>
          <cell r="AF1612" t="str">
            <v/>
          </cell>
          <cell r="AG1612" t="str">
            <v>51510`810`_`0400`0001608</v>
          </cell>
          <cell r="AI1612" t="str">
            <v/>
          </cell>
        </row>
        <row r="1613">
          <cell r="A1613">
            <v>1609</v>
          </cell>
          <cell r="B1613" t="str">
            <v>диск</v>
          </cell>
          <cell r="C1613" t="str">
            <v>51501</v>
          </cell>
          <cell r="D1613" t="str">
            <v>51501`810`0`0400`0000050</v>
          </cell>
          <cell r="E1613" t="str">
            <v>КТ «Социальная Инициатива и К»</v>
          </cell>
          <cell r="F1613" t="str">
            <v>прочие</v>
          </cell>
          <cell r="G1613" t="str">
            <v>СИ-04</v>
          </cell>
          <cell r="H1613" t="str">
            <v>0000475</v>
          </cell>
          <cell r="I1613">
            <v>38106</v>
          </cell>
          <cell r="J1613">
            <v>1000000</v>
          </cell>
          <cell r="K1613" t="str">
            <v>Рубли РФ</v>
          </cell>
          <cell r="L1613" t="str">
            <v>по предъявлении, но не ранее 04.02.2005г.</v>
          </cell>
          <cell r="M1613">
            <v>38387</v>
          </cell>
          <cell r="N1613">
            <v>9.9726791292876718E-2</v>
          </cell>
          <cell r="P1613">
            <v>928934</v>
          </cell>
          <cell r="Q1613">
            <v>0.92893400000000004</v>
          </cell>
          <cell r="R1613">
            <v>928934</v>
          </cell>
          <cell r="S1613">
            <v>38107</v>
          </cell>
          <cell r="T1613" t="str">
            <v>30/04-04</v>
          </cell>
          <cell r="U1613" t="str">
            <v>ООО "ПРОМЭНЕРГО"</v>
          </cell>
          <cell r="V1613">
            <v>1</v>
          </cell>
          <cell r="W1613">
            <v>1000000</v>
          </cell>
          <cell r="X1613">
            <v>38387</v>
          </cell>
          <cell r="Y1613" t="str">
            <v>№ 10-07/С от 10.07.2003 г.</v>
          </cell>
          <cell r="Z1613" t="str">
            <v>ОАО АКБ "РУССОБАНК"</v>
          </cell>
          <cell r="AA1613">
            <v>71066</v>
          </cell>
          <cell r="AB1613">
            <v>0.10000001537861063</v>
          </cell>
          <cell r="AC1613">
            <v>9.9726791292876718E-2</v>
          </cell>
          <cell r="AD1613" t="str">
            <v>предъявлен</v>
          </cell>
          <cell r="AF1613" t="str">
            <v/>
          </cell>
          <cell r="AG1613" t="str">
            <v>51510`810`_`0400`0001609</v>
          </cell>
          <cell r="AI1613" t="str">
            <v/>
          </cell>
        </row>
        <row r="1614">
          <cell r="A1614">
            <v>1610</v>
          </cell>
          <cell r="B1614" t="str">
            <v>диск</v>
          </cell>
          <cell r="C1614" t="str">
            <v>51501</v>
          </cell>
          <cell r="D1614" t="str">
            <v>51501`810`0`0400`0000050</v>
          </cell>
          <cell r="E1614" t="str">
            <v>КТ «Социальная Инициатива и К»</v>
          </cell>
          <cell r="F1614" t="str">
            <v>прочие</v>
          </cell>
          <cell r="G1614" t="str">
            <v>СИ-04</v>
          </cell>
          <cell r="H1614" t="str">
            <v>0000476</v>
          </cell>
          <cell r="I1614">
            <v>38106</v>
          </cell>
          <cell r="J1614">
            <v>1000000</v>
          </cell>
          <cell r="K1614" t="str">
            <v>Рубли РФ</v>
          </cell>
          <cell r="L1614" t="str">
            <v>по предъявлении, но не ранее 04.02.2005г.</v>
          </cell>
          <cell r="M1614">
            <v>38387</v>
          </cell>
          <cell r="N1614">
            <v>9.9726791292876718E-2</v>
          </cell>
          <cell r="P1614">
            <v>928934</v>
          </cell>
          <cell r="Q1614">
            <v>0.92893400000000004</v>
          </cell>
          <cell r="R1614">
            <v>928934</v>
          </cell>
          <cell r="S1614">
            <v>38107</v>
          </cell>
          <cell r="T1614" t="str">
            <v>30/04-04</v>
          </cell>
          <cell r="U1614" t="str">
            <v>ООО "ПРОМЭНЕРГО"</v>
          </cell>
          <cell r="V1614">
            <v>1</v>
          </cell>
          <cell r="W1614">
            <v>1000000</v>
          </cell>
          <cell r="X1614">
            <v>38387</v>
          </cell>
          <cell r="Y1614" t="str">
            <v>№ 10-07/С от 10.07.2003 г.</v>
          </cell>
          <cell r="Z1614" t="str">
            <v>ОАО АКБ "РУССОБАНК"</v>
          </cell>
          <cell r="AA1614">
            <v>71066</v>
          </cell>
          <cell r="AB1614">
            <v>0.10000001537861063</v>
          </cell>
          <cell r="AC1614">
            <v>9.9726791292876718E-2</v>
          </cell>
          <cell r="AD1614" t="str">
            <v>предъявлен</v>
          </cell>
          <cell r="AF1614" t="str">
            <v/>
          </cell>
          <cell r="AG1614" t="str">
            <v>51510`810`_`0400`0001610</v>
          </cell>
          <cell r="AI1614" t="str">
            <v/>
          </cell>
        </row>
        <row r="1615">
          <cell r="A1615">
            <v>1611</v>
          </cell>
          <cell r="B1615" t="str">
            <v>диск</v>
          </cell>
          <cell r="C1615" t="str">
            <v>51501</v>
          </cell>
          <cell r="D1615" t="str">
            <v>51501`810`0`0400`0000050</v>
          </cell>
          <cell r="E1615" t="str">
            <v>КТ «Социальная Инициатива и К»</v>
          </cell>
          <cell r="F1615" t="str">
            <v>прочие</v>
          </cell>
          <cell r="G1615" t="str">
            <v>СИ-04</v>
          </cell>
          <cell r="H1615" t="str">
            <v>0000477</v>
          </cell>
          <cell r="I1615">
            <v>38106</v>
          </cell>
          <cell r="J1615">
            <v>1000000</v>
          </cell>
          <cell r="K1615" t="str">
            <v>Рубли РФ</v>
          </cell>
          <cell r="L1615" t="str">
            <v>по предъявлении, но не ранее 04.02.2005г.</v>
          </cell>
          <cell r="M1615">
            <v>38387</v>
          </cell>
          <cell r="N1615">
            <v>9.9726791292876718E-2</v>
          </cell>
          <cell r="P1615">
            <v>928934</v>
          </cell>
          <cell r="Q1615">
            <v>0.92893400000000004</v>
          </cell>
          <cell r="R1615">
            <v>928934</v>
          </cell>
          <cell r="S1615">
            <v>38107</v>
          </cell>
          <cell r="T1615" t="str">
            <v>30/04-04</v>
          </cell>
          <cell r="U1615" t="str">
            <v>ООО "ПРОМЭНЕРГО"</v>
          </cell>
          <cell r="V1615">
            <v>1</v>
          </cell>
          <cell r="W1615">
            <v>1000000</v>
          </cell>
          <cell r="X1615">
            <v>38387</v>
          </cell>
          <cell r="Y1615" t="str">
            <v>№ 10-07/С от 10.07.2003 г.</v>
          </cell>
          <cell r="Z1615" t="str">
            <v>ОАО АКБ "РУССОБАНК"</v>
          </cell>
          <cell r="AA1615">
            <v>71066</v>
          </cell>
          <cell r="AB1615">
            <v>0.10000001537861063</v>
          </cell>
          <cell r="AC1615">
            <v>9.9726791292876718E-2</v>
          </cell>
          <cell r="AD1615" t="str">
            <v>предъявлен</v>
          </cell>
          <cell r="AF1615" t="str">
            <v/>
          </cell>
          <cell r="AG1615" t="str">
            <v>51510`810`_`0400`0001611</v>
          </cell>
          <cell r="AI1615" t="str">
            <v/>
          </cell>
        </row>
        <row r="1616">
          <cell r="A1616">
            <v>1612</v>
          </cell>
          <cell r="B1616" t="str">
            <v>диск</v>
          </cell>
          <cell r="C1616" t="str">
            <v>51501</v>
          </cell>
          <cell r="D1616" t="str">
            <v>51501`810`6`0400`0000049</v>
          </cell>
          <cell r="E1616" t="str">
            <v>КТ «Социальная Инициатива и К»</v>
          </cell>
          <cell r="F1616" t="str">
            <v>прочие</v>
          </cell>
          <cell r="G1616" t="str">
            <v>СИ-04</v>
          </cell>
          <cell r="H1616" t="str">
            <v>0000402</v>
          </cell>
          <cell r="I1616">
            <v>38106</v>
          </cell>
          <cell r="J1616">
            <v>1000000</v>
          </cell>
          <cell r="K1616" t="str">
            <v>Рубли РФ</v>
          </cell>
          <cell r="L1616" t="str">
            <v>по предъявлении, но не ранее 04.11.2004г.</v>
          </cell>
          <cell r="M1616">
            <v>38295</v>
          </cell>
          <cell r="N1616">
            <v>9.9727744140135452E-2</v>
          </cell>
          <cell r="P1616">
            <v>951143</v>
          </cell>
          <cell r="Q1616">
            <v>0.95114299999999996</v>
          </cell>
          <cell r="R1616">
            <v>951143</v>
          </cell>
          <cell r="S1616">
            <v>38107</v>
          </cell>
          <cell r="T1616" t="str">
            <v>30/04-04</v>
          </cell>
          <cell r="U1616" t="str">
            <v>ООО "ПРОМЭНЕРГО"</v>
          </cell>
          <cell r="V1616">
            <v>1</v>
          </cell>
          <cell r="W1616">
            <v>1000000</v>
          </cell>
          <cell r="X1616">
            <v>38295</v>
          </cell>
          <cell r="Y1616" t="str">
            <v>04/11-акт Руссо СИ</v>
          </cell>
          <cell r="Z1616" t="str">
            <v>ОАО АКБ "РУССОБАНК"</v>
          </cell>
          <cell r="AA1616">
            <v>48857</v>
          </cell>
          <cell r="AB1616">
            <v>0.1000009708364098</v>
          </cell>
          <cell r="AC1616">
            <v>9.9727744140135452E-2</v>
          </cell>
          <cell r="AD1616" t="str">
            <v>предъявлен</v>
          </cell>
          <cell r="AF1616" t="str">
            <v/>
          </cell>
          <cell r="AG1616" t="str">
            <v>51510`810`_`0400`0001612</v>
          </cell>
          <cell r="AI1616" t="str">
            <v/>
          </cell>
        </row>
        <row r="1617">
          <cell r="A1617">
            <v>1613</v>
          </cell>
          <cell r="B1617" t="str">
            <v>диск</v>
          </cell>
          <cell r="C1617" t="str">
            <v>51501</v>
          </cell>
          <cell r="D1617" t="str">
            <v>51501`810`6`0400`0000049</v>
          </cell>
          <cell r="E1617" t="str">
            <v>КТ «Социальная Инициатива и К»</v>
          </cell>
          <cell r="F1617" t="str">
            <v>прочие</v>
          </cell>
          <cell r="G1617" t="str">
            <v>СИ-04</v>
          </cell>
          <cell r="H1617" t="str">
            <v>0000403</v>
          </cell>
          <cell r="I1617">
            <v>38106</v>
          </cell>
          <cell r="J1617">
            <v>1000000</v>
          </cell>
          <cell r="K1617" t="str">
            <v>Рубли РФ</v>
          </cell>
          <cell r="L1617" t="str">
            <v>по предъявлении, но не ранее 04.11.2004г.</v>
          </cell>
          <cell r="M1617">
            <v>38295</v>
          </cell>
          <cell r="N1617">
            <v>9.9727744140135452E-2</v>
          </cell>
          <cell r="P1617">
            <v>951143</v>
          </cell>
          <cell r="Q1617">
            <v>0.95114299999999996</v>
          </cell>
          <cell r="R1617">
            <v>951143</v>
          </cell>
          <cell r="S1617">
            <v>38107</v>
          </cell>
          <cell r="T1617" t="str">
            <v>30/04-04</v>
          </cell>
          <cell r="U1617" t="str">
            <v>ООО "ПРОМЭНЕРГО"</v>
          </cell>
          <cell r="V1617">
            <v>1</v>
          </cell>
          <cell r="W1617">
            <v>1000000</v>
          </cell>
          <cell r="X1617">
            <v>38295</v>
          </cell>
          <cell r="Y1617" t="str">
            <v>04/11-акт Руссо СИ</v>
          </cell>
          <cell r="Z1617" t="str">
            <v>ОАО АКБ "РУССОБАНК"</v>
          </cell>
          <cell r="AA1617">
            <v>48857</v>
          </cell>
          <cell r="AB1617">
            <v>0.1000009708364098</v>
          </cell>
          <cell r="AC1617">
            <v>9.9727744140135452E-2</v>
          </cell>
          <cell r="AD1617" t="str">
            <v>предъявлен</v>
          </cell>
          <cell r="AF1617" t="str">
            <v/>
          </cell>
          <cell r="AG1617" t="str">
            <v>51510`810`_`0400`0001613</v>
          </cell>
          <cell r="AI1617" t="str">
            <v/>
          </cell>
        </row>
        <row r="1618">
          <cell r="A1618">
            <v>1614</v>
          </cell>
          <cell r="B1618" t="str">
            <v>диск</v>
          </cell>
          <cell r="C1618" t="str">
            <v>51501</v>
          </cell>
          <cell r="D1618" t="str">
            <v>51501`810`6`0400`0000049</v>
          </cell>
          <cell r="E1618" t="str">
            <v>КТ «Социальная Инициатива и К»</v>
          </cell>
          <cell r="F1618" t="str">
            <v>прочие</v>
          </cell>
          <cell r="G1618" t="str">
            <v>СИ-04</v>
          </cell>
          <cell r="H1618" t="str">
            <v>0000404</v>
          </cell>
          <cell r="I1618">
            <v>38106</v>
          </cell>
          <cell r="J1618">
            <v>1000000</v>
          </cell>
          <cell r="K1618" t="str">
            <v>Рубли РФ</v>
          </cell>
          <cell r="L1618" t="str">
            <v>по предъявлении, но не ранее 04.11.2004г.</v>
          </cell>
          <cell r="M1618">
            <v>38295</v>
          </cell>
          <cell r="N1618">
            <v>9.9727744140135452E-2</v>
          </cell>
          <cell r="P1618">
            <v>951143</v>
          </cell>
          <cell r="Q1618">
            <v>0.95114299999999996</v>
          </cell>
          <cell r="R1618">
            <v>951143</v>
          </cell>
          <cell r="S1618">
            <v>38107</v>
          </cell>
          <cell r="T1618" t="str">
            <v>30/04-04</v>
          </cell>
          <cell r="U1618" t="str">
            <v>ООО "ПРОМЭНЕРГО"</v>
          </cell>
          <cell r="V1618">
            <v>1</v>
          </cell>
          <cell r="W1618">
            <v>1000000</v>
          </cell>
          <cell r="X1618">
            <v>38295</v>
          </cell>
          <cell r="Y1618" t="str">
            <v>04/11-акт Руссо СИ</v>
          </cell>
          <cell r="Z1618" t="str">
            <v>ОАО АКБ "РУССОБАНК"</v>
          </cell>
          <cell r="AA1618">
            <v>48857</v>
          </cell>
          <cell r="AB1618">
            <v>0.1000009708364098</v>
          </cell>
          <cell r="AC1618">
            <v>9.9727744140135452E-2</v>
          </cell>
          <cell r="AD1618" t="str">
            <v>предъявлен</v>
          </cell>
          <cell r="AF1618" t="str">
            <v/>
          </cell>
          <cell r="AG1618" t="str">
            <v>51510`810`_`0400`0001614</v>
          </cell>
          <cell r="AI1618" t="str">
            <v/>
          </cell>
        </row>
        <row r="1619">
          <cell r="A1619">
            <v>1615</v>
          </cell>
          <cell r="B1619" t="str">
            <v>диск</v>
          </cell>
          <cell r="C1619" t="str">
            <v>51501</v>
          </cell>
          <cell r="D1619" t="str">
            <v>51501`810`6`0400`0000049</v>
          </cell>
          <cell r="E1619" t="str">
            <v>КТ «Социальная Инициатива и К»</v>
          </cell>
          <cell r="F1619" t="str">
            <v>прочие</v>
          </cell>
          <cell r="G1619" t="str">
            <v>СИ-04</v>
          </cell>
          <cell r="H1619" t="str">
            <v>0000405</v>
          </cell>
          <cell r="I1619">
            <v>38106</v>
          </cell>
          <cell r="J1619">
            <v>1000000</v>
          </cell>
          <cell r="K1619" t="str">
            <v>Рубли РФ</v>
          </cell>
          <cell r="L1619" t="str">
            <v>по предъявлении, но не ранее 04.11.2004г.</v>
          </cell>
          <cell r="M1619">
            <v>38295</v>
          </cell>
          <cell r="N1619">
            <v>9.9727744140135452E-2</v>
          </cell>
          <cell r="P1619">
            <v>951143</v>
          </cell>
          <cell r="Q1619">
            <v>0.95114299999999996</v>
          </cell>
          <cell r="R1619">
            <v>951143</v>
          </cell>
          <cell r="S1619">
            <v>38107</v>
          </cell>
          <cell r="T1619" t="str">
            <v>30/04-04</v>
          </cell>
          <cell r="U1619" t="str">
            <v>ООО "ПРОМЭНЕРГО"</v>
          </cell>
          <cell r="V1619">
            <v>1</v>
          </cell>
          <cell r="W1619">
            <v>1000000</v>
          </cell>
          <cell r="X1619">
            <v>38295</v>
          </cell>
          <cell r="Y1619" t="str">
            <v>04/11-акт Руссо СИ</v>
          </cell>
          <cell r="Z1619" t="str">
            <v>ОАО АКБ "РУССОБАНК"</v>
          </cell>
          <cell r="AA1619">
            <v>48857</v>
          </cell>
          <cell r="AB1619">
            <v>0.1000009708364098</v>
          </cell>
          <cell r="AC1619">
            <v>9.9727744140135452E-2</v>
          </cell>
          <cell r="AD1619" t="str">
            <v>предъявлен</v>
          </cell>
          <cell r="AF1619" t="str">
            <v/>
          </cell>
          <cell r="AG1619" t="str">
            <v>51510`810`_`0400`0001615</v>
          </cell>
          <cell r="AI1619" t="str">
            <v/>
          </cell>
        </row>
        <row r="1620">
          <cell r="A1620">
            <v>1616</v>
          </cell>
          <cell r="B1620" t="str">
            <v>диск</v>
          </cell>
          <cell r="C1620" t="str">
            <v>51501</v>
          </cell>
          <cell r="D1620" t="str">
            <v>51501`810`6`0400`0000049</v>
          </cell>
          <cell r="E1620" t="str">
            <v>КТ «Социальная Инициатива и К»</v>
          </cell>
          <cell r="F1620" t="str">
            <v>прочие</v>
          </cell>
          <cell r="G1620" t="str">
            <v>СИ-04</v>
          </cell>
          <cell r="H1620" t="str">
            <v>0000406</v>
          </cell>
          <cell r="I1620">
            <v>38106</v>
          </cell>
          <cell r="J1620">
            <v>1000000</v>
          </cell>
          <cell r="K1620" t="str">
            <v>Рубли РФ</v>
          </cell>
          <cell r="L1620" t="str">
            <v>по предъявлении, но не ранее 04.11.2004г.</v>
          </cell>
          <cell r="M1620">
            <v>38295</v>
          </cell>
          <cell r="N1620">
            <v>9.9727744140135452E-2</v>
          </cell>
          <cell r="P1620">
            <v>951143</v>
          </cell>
          <cell r="Q1620">
            <v>0.95114299999999996</v>
          </cell>
          <cell r="R1620">
            <v>951143</v>
          </cell>
          <cell r="S1620">
            <v>38107</v>
          </cell>
          <cell r="T1620" t="str">
            <v>30/04-04</v>
          </cell>
          <cell r="U1620" t="str">
            <v>ООО "ПРОМЭНЕРГО"</v>
          </cell>
          <cell r="V1620">
            <v>1</v>
          </cell>
          <cell r="W1620">
            <v>1000000</v>
          </cell>
          <cell r="X1620">
            <v>38295</v>
          </cell>
          <cell r="Y1620" t="str">
            <v>04/11-акт Руссо СИ</v>
          </cell>
          <cell r="Z1620" t="str">
            <v>ОАО АКБ "РУССОБАНК"</v>
          </cell>
          <cell r="AA1620">
            <v>48857</v>
          </cell>
          <cell r="AB1620">
            <v>0.1000009708364098</v>
          </cell>
          <cell r="AC1620">
            <v>9.9727744140135452E-2</v>
          </cell>
          <cell r="AD1620" t="str">
            <v>предъявлен</v>
          </cell>
          <cell r="AF1620" t="str">
            <v/>
          </cell>
          <cell r="AG1620" t="str">
            <v>51510`810`_`0400`0001616</v>
          </cell>
          <cell r="AI1620" t="str">
            <v/>
          </cell>
        </row>
        <row r="1621">
          <cell r="A1621">
            <v>1617</v>
          </cell>
          <cell r="B1621" t="str">
            <v>диск</v>
          </cell>
          <cell r="C1621" t="str">
            <v>51501</v>
          </cell>
          <cell r="D1621" t="str">
            <v>51501`810`6`0400`0000049</v>
          </cell>
          <cell r="E1621" t="str">
            <v>КТ «Социальная Инициатива и К»</v>
          </cell>
          <cell r="F1621" t="str">
            <v>прочие</v>
          </cell>
          <cell r="G1621" t="str">
            <v>СИ-04</v>
          </cell>
          <cell r="H1621" t="str">
            <v>0000407</v>
          </cell>
          <cell r="I1621">
            <v>38106</v>
          </cell>
          <cell r="J1621">
            <v>1000000</v>
          </cell>
          <cell r="K1621" t="str">
            <v>Рубли РФ</v>
          </cell>
          <cell r="L1621" t="str">
            <v>по предъявлении, но не ранее 04.11.2004г.</v>
          </cell>
          <cell r="M1621">
            <v>38295</v>
          </cell>
          <cell r="N1621">
            <v>9.9727744140135452E-2</v>
          </cell>
          <cell r="P1621">
            <v>951143</v>
          </cell>
          <cell r="Q1621">
            <v>0.95114299999999996</v>
          </cell>
          <cell r="R1621">
            <v>951143</v>
          </cell>
          <cell r="S1621">
            <v>38107</v>
          </cell>
          <cell r="T1621" t="str">
            <v>30/04-04</v>
          </cell>
          <cell r="U1621" t="str">
            <v>ООО "ПРОМЭНЕРГО"</v>
          </cell>
          <cell r="V1621">
            <v>1</v>
          </cell>
          <cell r="W1621">
            <v>1000000</v>
          </cell>
          <cell r="X1621">
            <v>38295</v>
          </cell>
          <cell r="Y1621" t="str">
            <v>04/11-акт Руссо СИ</v>
          </cell>
          <cell r="Z1621" t="str">
            <v>ОАО АКБ "РУССОБАНК"</v>
          </cell>
          <cell r="AA1621">
            <v>48857</v>
          </cell>
          <cell r="AB1621">
            <v>0.1000009708364098</v>
          </cell>
          <cell r="AC1621">
            <v>9.9727744140135452E-2</v>
          </cell>
          <cell r="AD1621" t="str">
            <v>предъявлен</v>
          </cell>
          <cell r="AF1621" t="str">
            <v/>
          </cell>
          <cell r="AG1621" t="str">
            <v>51510`810`_`0400`0001617</v>
          </cell>
          <cell r="AI1621" t="str">
            <v/>
          </cell>
        </row>
        <row r="1622">
          <cell r="A1622">
            <v>1618</v>
          </cell>
          <cell r="B1622" t="str">
            <v>диск</v>
          </cell>
          <cell r="C1622" t="str">
            <v>51401</v>
          </cell>
          <cell r="D1622" t="str">
            <v>51401`810`2`0400`0000002</v>
          </cell>
          <cell r="E1622" t="str">
            <v>Сбербанк РФ</v>
          </cell>
          <cell r="F1622" t="str">
            <v>банк</v>
          </cell>
          <cell r="G1622" t="str">
            <v>ВН</v>
          </cell>
          <cell r="H1622" t="str">
            <v>1080080</v>
          </cell>
          <cell r="I1622">
            <v>38107</v>
          </cell>
          <cell r="J1622">
            <v>300000</v>
          </cell>
          <cell r="K1622" t="str">
            <v>Рубли РФ</v>
          </cell>
          <cell r="L1622" t="str">
            <v>по предъявлении</v>
          </cell>
          <cell r="M1622">
            <v>38107</v>
          </cell>
          <cell r="N1622">
            <v>0</v>
          </cell>
          <cell r="P1622">
            <v>300000</v>
          </cell>
          <cell r="Q1622">
            <v>1</v>
          </cell>
          <cell r="R1622">
            <v>300000</v>
          </cell>
          <cell r="S1622">
            <v>38107</v>
          </cell>
          <cell r="T1622" t="str">
            <v>30/04-05</v>
          </cell>
          <cell r="U1622" t="str">
            <v>ООО "Проф-Трейд"</v>
          </cell>
          <cell r="V1622">
            <v>1</v>
          </cell>
          <cell r="W1622">
            <v>300000</v>
          </cell>
          <cell r="X1622">
            <v>38112</v>
          </cell>
          <cell r="Y1622" t="str">
            <v>05/05-предсбер</v>
          </cell>
          <cell r="Z1622" t="str">
            <v>Сбербанк РФ</v>
          </cell>
          <cell r="AA1622">
            <v>0</v>
          </cell>
          <cell r="AB1622">
            <v>0</v>
          </cell>
          <cell r="AC1622">
            <v>0</v>
          </cell>
          <cell r="AD1622" t="str">
            <v>предъявлен</v>
          </cell>
          <cell r="AF1622" t="str">
            <v/>
          </cell>
          <cell r="AG1622" t="str">
            <v>51410`810`_`0400`0001618</v>
          </cell>
          <cell r="AI1622" t="str">
            <v/>
          </cell>
        </row>
        <row r="1623">
          <cell r="A1623">
            <v>1619</v>
          </cell>
          <cell r="B1623" t="str">
            <v>диск</v>
          </cell>
          <cell r="C1623" t="str">
            <v>51401</v>
          </cell>
          <cell r="D1623" t="str">
            <v>51401`810`2`0400`0000002</v>
          </cell>
          <cell r="E1623" t="str">
            <v>Сбербанк РФ</v>
          </cell>
          <cell r="F1623" t="str">
            <v>банк</v>
          </cell>
          <cell r="G1623" t="str">
            <v>ВН</v>
          </cell>
          <cell r="H1623" t="str">
            <v>1080081</v>
          </cell>
          <cell r="I1623">
            <v>38107</v>
          </cell>
          <cell r="J1623">
            <v>320000</v>
          </cell>
          <cell r="K1623" t="str">
            <v>Рубли РФ</v>
          </cell>
          <cell r="L1623" t="str">
            <v>по предъявлении</v>
          </cell>
          <cell r="M1623">
            <v>38107</v>
          </cell>
          <cell r="N1623">
            <v>0</v>
          </cell>
          <cell r="P1623">
            <v>320000</v>
          </cell>
          <cell r="Q1623">
            <v>1</v>
          </cell>
          <cell r="R1623">
            <v>320000</v>
          </cell>
          <cell r="S1623">
            <v>38107</v>
          </cell>
          <cell r="T1623" t="str">
            <v>30/04-05</v>
          </cell>
          <cell r="U1623" t="str">
            <v>ООО "Проф-Трейд"</v>
          </cell>
          <cell r="V1623">
            <v>1</v>
          </cell>
          <cell r="W1623">
            <v>320000</v>
          </cell>
          <cell r="X1623">
            <v>38112</v>
          </cell>
          <cell r="Y1623" t="str">
            <v>05/05-предсбер</v>
          </cell>
          <cell r="Z1623" t="str">
            <v>Сбербанк РФ</v>
          </cell>
          <cell r="AA1623">
            <v>0</v>
          </cell>
          <cell r="AB1623">
            <v>0</v>
          </cell>
          <cell r="AC1623">
            <v>0</v>
          </cell>
          <cell r="AD1623" t="str">
            <v>предъявлен</v>
          </cell>
          <cell r="AF1623" t="str">
            <v/>
          </cell>
          <cell r="AG1623" t="str">
            <v>51410`810`_`0400`0001619</v>
          </cell>
          <cell r="AI1623" t="str">
            <v/>
          </cell>
        </row>
        <row r="1624">
          <cell r="A1624">
            <v>1620</v>
          </cell>
          <cell r="B1624" t="str">
            <v>диск</v>
          </cell>
          <cell r="C1624" t="str">
            <v>51401</v>
          </cell>
          <cell r="D1624" t="str">
            <v>51401`810`2`0400`0000002</v>
          </cell>
          <cell r="E1624" t="str">
            <v>Сбербанк РФ</v>
          </cell>
          <cell r="F1624" t="str">
            <v>банк</v>
          </cell>
          <cell r="G1624" t="str">
            <v>ВН</v>
          </cell>
          <cell r="H1624" t="str">
            <v>1080084</v>
          </cell>
          <cell r="I1624">
            <v>38107</v>
          </cell>
          <cell r="J1624">
            <v>36000</v>
          </cell>
          <cell r="K1624" t="str">
            <v>Рубли РФ</v>
          </cell>
          <cell r="L1624" t="str">
            <v>по предъявлении</v>
          </cell>
          <cell r="M1624">
            <v>38107</v>
          </cell>
          <cell r="N1624">
            <v>0</v>
          </cell>
          <cell r="P1624">
            <v>36000</v>
          </cell>
          <cell r="Q1624">
            <v>1</v>
          </cell>
          <cell r="R1624">
            <v>36000</v>
          </cell>
          <cell r="S1624">
            <v>38107</v>
          </cell>
          <cell r="T1624" t="str">
            <v>30/04-05</v>
          </cell>
          <cell r="U1624" t="str">
            <v>ООО "Проф-Трейд"</v>
          </cell>
          <cell r="V1624">
            <v>1</v>
          </cell>
          <cell r="W1624">
            <v>36000</v>
          </cell>
          <cell r="X1624">
            <v>38112</v>
          </cell>
          <cell r="Y1624" t="str">
            <v>05/05-предсбер</v>
          </cell>
          <cell r="Z1624" t="str">
            <v>Сбербанк РФ</v>
          </cell>
          <cell r="AA1624">
            <v>0</v>
          </cell>
          <cell r="AB1624">
            <v>0</v>
          </cell>
          <cell r="AC1624">
            <v>0</v>
          </cell>
          <cell r="AD1624" t="str">
            <v>предъявлен</v>
          </cell>
          <cell r="AF1624" t="str">
            <v/>
          </cell>
          <cell r="AG1624" t="str">
            <v>51410`810`_`0400`0001620</v>
          </cell>
          <cell r="AI1624" t="str">
            <v/>
          </cell>
        </row>
        <row r="1625">
          <cell r="A1625">
            <v>1621</v>
          </cell>
          <cell r="B1625" t="str">
            <v>диск</v>
          </cell>
          <cell r="C1625" t="str">
            <v>51401</v>
          </cell>
          <cell r="D1625" t="str">
            <v>51401`810`2`0400`0000002</v>
          </cell>
          <cell r="E1625" t="str">
            <v>Сбербанк РФ</v>
          </cell>
          <cell r="F1625" t="str">
            <v>банк</v>
          </cell>
          <cell r="G1625" t="str">
            <v>ВН</v>
          </cell>
          <cell r="H1625" t="str">
            <v>1080085</v>
          </cell>
          <cell r="I1625">
            <v>38107</v>
          </cell>
          <cell r="J1625">
            <v>171000</v>
          </cell>
          <cell r="K1625" t="str">
            <v>Рубли РФ</v>
          </cell>
          <cell r="L1625" t="str">
            <v>по предъявлении</v>
          </cell>
          <cell r="M1625">
            <v>38107</v>
          </cell>
          <cell r="N1625">
            <v>0</v>
          </cell>
          <cell r="P1625">
            <v>171000</v>
          </cell>
          <cell r="Q1625">
            <v>1</v>
          </cell>
          <cell r="R1625">
            <v>171000</v>
          </cell>
          <cell r="S1625">
            <v>38107</v>
          </cell>
          <cell r="T1625" t="str">
            <v>30/04-05</v>
          </cell>
          <cell r="U1625" t="str">
            <v>ООО "Проф-Трейд"</v>
          </cell>
          <cell r="V1625">
            <v>1</v>
          </cell>
          <cell r="W1625">
            <v>171000</v>
          </cell>
          <cell r="X1625">
            <v>38112</v>
          </cell>
          <cell r="Y1625" t="str">
            <v>05/05-предсбер</v>
          </cell>
          <cell r="Z1625" t="str">
            <v>Сбербанк РФ</v>
          </cell>
          <cell r="AA1625">
            <v>0</v>
          </cell>
          <cell r="AB1625">
            <v>0</v>
          </cell>
          <cell r="AC1625">
            <v>0</v>
          </cell>
          <cell r="AD1625" t="str">
            <v>предъявлен</v>
          </cell>
          <cell r="AF1625" t="str">
            <v/>
          </cell>
          <cell r="AG1625" t="str">
            <v>51410`810`_`0400`0001621</v>
          </cell>
          <cell r="AI1625" t="str">
            <v/>
          </cell>
        </row>
        <row r="1626">
          <cell r="A1626">
            <v>1622</v>
          </cell>
          <cell r="B1626" t="str">
            <v>диск</v>
          </cell>
          <cell r="C1626" t="str">
            <v>51401</v>
          </cell>
          <cell r="D1626" t="str">
            <v>51401`810`2`0400`0000002</v>
          </cell>
          <cell r="E1626" t="str">
            <v>Сбербанк РФ</v>
          </cell>
          <cell r="F1626" t="str">
            <v>банк</v>
          </cell>
          <cell r="G1626" t="str">
            <v>ВН</v>
          </cell>
          <cell r="H1626" t="str">
            <v>1085162</v>
          </cell>
          <cell r="I1626">
            <v>38105</v>
          </cell>
          <cell r="J1626">
            <v>59000</v>
          </cell>
          <cell r="K1626" t="str">
            <v>Рубли РФ</v>
          </cell>
          <cell r="L1626" t="str">
            <v>по предъявлении</v>
          </cell>
          <cell r="M1626">
            <v>38105</v>
          </cell>
          <cell r="N1626">
            <v>0</v>
          </cell>
          <cell r="P1626">
            <v>58823</v>
          </cell>
          <cell r="Q1626">
            <v>0.997</v>
          </cell>
          <cell r="R1626">
            <v>58823</v>
          </cell>
          <cell r="S1626">
            <v>38107</v>
          </cell>
          <cell r="T1626" t="str">
            <v>30/04-06</v>
          </cell>
          <cell r="U1626" t="str">
            <v>ООО «Планета Люкс»</v>
          </cell>
          <cell r="V1626">
            <v>1</v>
          </cell>
          <cell r="W1626">
            <v>59000</v>
          </cell>
          <cell r="X1626">
            <v>38112</v>
          </cell>
          <cell r="Y1626" t="str">
            <v>05/05-предсбер</v>
          </cell>
          <cell r="Z1626" t="str">
            <v>Сбербанк РФ</v>
          </cell>
          <cell r="AA1626">
            <v>177</v>
          </cell>
          <cell r="AB1626">
            <v>1.1013039117352055</v>
          </cell>
          <cell r="AC1626">
            <v>0.21965897693079234</v>
          </cell>
          <cell r="AD1626" t="str">
            <v>предъявлен</v>
          </cell>
          <cell r="AF1626" t="str">
            <v/>
          </cell>
          <cell r="AG1626" t="str">
            <v>51410`810`_`0400`0001622</v>
          </cell>
          <cell r="AI1626" t="str">
            <v/>
          </cell>
        </row>
        <row r="1627">
          <cell r="A1627">
            <v>1623</v>
          </cell>
          <cell r="B1627" t="str">
            <v>диск</v>
          </cell>
          <cell r="C1627" t="str">
            <v>51401</v>
          </cell>
          <cell r="D1627" t="str">
            <v>51401`810`2`0400`0000002</v>
          </cell>
          <cell r="E1627" t="str">
            <v>Сбербанк РФ</v>
          </cell>
          <cell r="F1627" t="str">
            <v>банк</v>
          </cell>
          <cell r="G1627" t="str">
            <v>ВН</v>
          </cell>
          <cell r="H1627" t="str">
            <v>1006869</v>
          </cell>
          <cell r="I1627">
            <v>37889</v>
          </cell>
          <cell r="J1627">
            <v>450000</v>
          </cell>
          <cell r="K1627" t="str">
            <v>Рубли РФ</v>
          </cell>
          <cell r="L1627" t="str">
            <v>по предъявлении</v>
          </cell>
          <cell r="M1627">
            <v>37889</v>
          </cell>
          <cell r="N1627">
            <v>0</v>
          </cell>
          <cell r="P1627">
            <v>448650</v>
          </cell>
          <cell r="Q1627">
            <v>0.997</v>
          </cell>
          <cell r="R1627">
            <v>448650</v>
          </cell>
          <cell r="S1627">
            <v>38107</v>
          </cell>
          <cell r="T1627" t="str">
            <v>30/04-06</v>
          </cell>
          <cell r="U1627" t="str">
            <v>ООО «Планета Люкс»</v>
          </cell>
          <cell r="V1627">
            <v>1</v>
          </cell>
          <cell r="W1627">
            <v>450000</v>
          </cell>
          <cell r="X1627">
            <v>38112</v>
          </cell>
          <cell r="Y1627" t="str">
            <v>05/05-предсбер</v>
          </cell>
          <cell r="Z1627" t="str">
            <v>Сбербанк РФ</v>
          </cell>
          <cell r="AA1627">
            <v>1350</v>
          </cell>
          <cell r="AB1627">
            <v>1.1013039117352055</v>
          </cell>
          <cell r="AC1627">
            <v>0.21965897693079234</v>
          </cell>
          <cell r="AD1627" t="str">
            <v>предъявлен</v>
          </cell>
          <cell r="AF1627" t="str">
            <v/>
          </cell>
          <cell r="AG1627" t="str">
            <v>51410`810`_`0400`0001623</v>
          </cell>
          <cell r="AI1627" t="str">
            <v/>
          </cell>
        </row>
        <row r="1628">
          <cell r="A1628">
            <v>1624</v>
          </cell>
          <cell r="B1628" t="str">
            <v>диск</v>
          </cell>
          <cell r="C1628" t="str">
            <v>51401</v>
          </cell>
          <cell r="D1628" t="str">
            <v>51401`810`2`0400`0000002</v>
          </cell>
          <cell r="E1628" t="str">
            <v>Сбербанк РФ</v>
          </cell>
          <cell r="F1628" t="str">
            <v>банк</v>
          </cell>
          <cell r="G1628" t="str">
            <v>ВН</v>
          </cell>
          <cell r="H1628" t="str">
            <v>1077128</v>
          </cell>
          <cell r="I1628">
            <v>38106</v>
          </cell>
          <cell r="J1628">
            <v>111000</v>
          </cell>
          <cell r="K1628" t="str">
            <v>Рубли РФ</v>
          </cell>
          <cell r="L1628" t="str">
            <v>по предъявлении</v>
          </cell>
          <cell r="M1628">
            <v>38106</v>
          </cell>
          <cell r="N1628">
            <v>0</v>
          </cell>
          <cell r="P1628">
            <v>110667</v>
          </cell>
          <cell r="Q1628">
            <v>0.997</v>
          </cell>
          <cell r="R1628">
            <v>110667</v>
          </cell>
          <cell r="S1628">
            <v>38107</v>
          </cell>
          <cell r="T1628" t="str">
            <v>30/04-06</v>
          </cell>
          <cell r="U1628" t="str">
            <v>ООО «Планета Люкс»</v>
          </cell>
          <cell r="V1628">
            <v>1</v>
          </cell>
          <cell r="W1628">
            <v>111000</v>
          </cell>
          <cell r="X1628">
            <v>38112</v>
          </cell>
          <cell r="Y1628" t="str">
            <v>05/05-предсбер</v>
          </cell>
          <cell r="Z1628" t="str">
            <v>Сбербанк РФ</v>
          </cell>
          <cell r="AA1628">
            <v>333</v>
          </cell>
          <cell r="AB1628">
            <v>1.1013039117352055</v>
          </cell>
          <cell r="AC1628">
            <v>0.21965897693079234</v>
          </cell>
          <cell r="AD1628" t="str">
            <v>предъявлен</v>
          </cell>
          <cell r="AF1628" t="str">
            <v/>
          </cell>
          <cell r="AG1628" t="str">
            <v>51410`810`_`0400`0001624</v>
          </cell>
          <cell r="AI1628" t="str">
            <v/>
          </cell>
        </row>
        <row r="1629">
          <cell r="A1629">
            <v>1625</v>
          </cell>
          <cell r="B1629" t="str">
            <v>диск</v>
          </cell>
          <cell r="C1629" t="str">
            <v>51401</v>
          </cell>
          <cell r="D1629" t="str">
            <v>51401`810`4`0400`0000006</v>
          </cell>
          <cell r="E1629" t="str">
            <v>ОАО «Социнвестбанк»</v>
          </cell>
          <cell r="F1629" t="str">
            <v>банк</v>
          </cell>
          <cell r="G1629" t="str">
            <v>ВН</v>
          </cell>
          <cell r="H1629" t="str">
            <v>0005118</v>
          </cell>
          <cell r="I1629">
            <v>38106</v>
          </cell>
          <cell r="J1629">
            <v>400000</v>
          </cell>
          <cell r="K1629" t="str">
            <v>Рубли РФ</v>
          </cell>
          <cell r="L1629" t="str">
            <v>по предъявлении</v>
          </cell>
          <cell r="M1629">
            <v>38106</v>
          </cell>
          <cell r="N1629">
            <v>0</v>
          </cell>
          <cell r="P1629">
            <v>398800</v>
          </cell>
          <cell r="Q1629">
            <v>0.997</v>
          </cell>
          <cell r="R1629">
            <v>398800</v>
          </cell>
          <cell r="S1629">
            <v>38107</v>
          </cell>
          <cell r="T1629" t="str">
            <v>30/04-06</v>
          </cell>
          <cell r="U1629" t="str">
            <v>ООО «Планета Люкс»</v>
          </cell>
          <cell r="V1629">
            <v>1</v>
          </cell>
          <cell r="W1629">
            <v>400000</v>
          </cell>
          <cell r="X1629">
            <v>38112</v>
          </cell>
          <cell r="Y1629" t="str">
            <v>05/05-предсбер</v>
          </cell>
          <cell r="Z1629" t="str">
            <v>Сбербанк РФ</v>
          </cell>
          <cell r="AA1629">
            <v>1200</v>
          </cell>
          <cell r="AB1629">
            <v>1.1013039117352055</v>
          </cell>
          <cell r="AC1629">
            <v>0.21965897693079234</v>
          </cell>
          <cell r="AD1629" t="str">
            <v>предъявлен</v>
          </cell>
          <cell r="AF1629" t="str">
            <v/>
          </cell>
          <cell r="AG1629" t="str">
            <v>51410`810`_`0400`0001625</v>
          </cell>
          <cell r="AI1629" t="str">
            <v/>
          </cell>
        </row>
        <row r="1630">
          <cell r="A1630">
            <v>1626</v>
          </cell>
          <cell r="B1630" t="str">
            <v>диск</v>
          </cell>
          <cell r="C1630" t="str">
            <v>51401</v>
          </cell>
          <cell r="D1630" t="str">
            <v>51401`810`1`0400`0000005</v>
          </cell>
          <cell r="E1630" t="str">
            <v>ОАО «УралСиб»</v>
          </cell>
          <cell r="F1630" t="str">
            <v>банк</v>
          </cell>
          <cell r="G1630" t="str">
            <v>0009</v>
          </cell>
          <cell r="H1630" t="str">
            <v>0207841</v>
          </cell>
          <cell r="I1630">
            <v>38090</v>
          </cell>
          <cell r="J1630">
            <v>20963</v>
          </cell>
          <cell r="K1630" t="str">
            <v>Рубли РФ</v>
          </cell>
          <cell r="L1630" t="str">
            <v>по предъявлении</v>
          </cell>
          <cell r="M1630">
            <v>38090</v>
          </cell>
          <cell r="N1630">
            <v>0</v>
          </cell>
          <cell r="P1630">
            <v>20963</v>
          </cell>
          <cell r="Q1630">
            <v>1</v>
          </cell>
          <cell r="R1630">
            <v>20963</v>
          </cell>
          <cell r="S1630">
            <v>38112</v>
          </cell>
          <cell r="T1630" t="str">
            <v>05/05-06</v>
          </cell>
          <cell r="U1630" t="str">
            <v>ООО "Проф-Трейд"</v>
          </cell>
          <cell r="V1630">
            <v>1</v>
          </cell>
          <cell r="W1630">
            <v>20963</v>
          </cell>
          <cell r="X1630">
            <v>38113</v>
          </cell>
          <cell r="Y1630" t="str">
            <v>06/05-предуралсиб</v>
          </cell>
          <cell r="Z1630" t="str">
            <v>ОАО "Уралсиб"</v>
          </cell>
          <cell r="AA1630">
            <v>0</v>
          </cell>
          <cell r="AB1630">
            <v>0</v>
          </cell>
          <cell r="AC1630">
            <v>0</v>
          </cell>
          <cell r="AD1630" t="str">
            <v>предъявлен</v>
          </cell>
          <cell r="AF1630" t="str">
            <v/>
          </cell>
          <cell r="AI1630" t="str">
            <v/>
          </cell>
        </row>
        <row r="1631">
          <cell r="A1631">
            <v>1627</v>
          </cell>
          <cell r="B1631" t="str">
            <v>диск</v>
          </cell>
          <cell r="C1631" t="str">
            <v>51501</v>
          </cell>
          <cell r="D1631" t="str">
            <v>51501`810`4`0400`0000045</v>
          </cell>
          <cell r="E1631" t="str">
            <v>ЗАО "Вэлл-стар"</v>
          </cell>
          <cell r="F1631" t="str">
            <v>прочие</v>
          </cell>
          <cell r="G1631" t="str">
            <v>---</v>
          </cell>
          <cell r="H1631" t="str">
            <v>000076</v>
          </cell>
          <cell r="I1631">
            <v>38086</v>
          </cell>
          <cell r="J1631">
            <v>72000</v>
          </cell>
          <cell r="K1631" t="str">
            <v>Рубли РФ</v>
          </cell>
          <cell r="L1631" t="str">
            <v>по предъявлении</v>
          </cell>
          <cell r="M1631">
            <v>38086</v>
          </cell>
          <cell r="N1631">
            <v>0</v>
          </cell>
          <cell r="P1631">
            <v>69221.179999999993</v>
          </cell>
          <cell r="Q1631">
            <v>0.96140527777777773</v>
          </cell>
          <cell r="R1631">
            <v>69221.179999999993</v>
          </cell>
          <cell r="S1631">
            <v>38114</v>
          </cell>
          <cell r="T1631" t="str">
            <v>07/05-10</v>
          </cell>
          <cell r="U1631" t="str">
            <v>ОАО "Башэлектроремонт"</v>
          </cell>
          <cell r="V1631">
            <v>1</v>
          </cell>
          <cell r="W1631">
            <v>72000</v>
          </cell>
          <cell r="X1631">
            <v>38168</v>
          </cell>
          <cell r="Y1631" t="str">
            <v>30/06-13</v>
          </cell>
          <cell r="Z1631" t="str">
            <v>ООО "ИнтерСвязь"</v>
          </cell>
          <cell r="AA1631">
            <v>2778.820000000007</v>
          </cell>
          <cell r="AB1631">
            <v>14.692730173048231</v>
          </cell>
          <cell r="AC1631">
            <v>0.27134418706550312</v>
          </cell>
          <cell r="AD1631" t="str">
            <v>обменен</v>
          </cell>
          <cell r="AF1631" t="str">
            <v/>
          </cell>
          <cell r="AG1631" t="str">
            <v>51510`810`_`0400`0001608</v>
          </cell>
          <cell r="AI1631" t="str">
            <v/>
          </cell>
        </row>
        <row r="1632">
          <cell r="A1632">
            <v>1628</v>
          </cell>
          <cell r="B1632" t="str">
            <v>диск</v>
          </cell>
          <cell r="C1632" t="str">
            <v>51401</v>
          </cell>
          <cell r="D1632" t="str">
            <v>51401`810`1`0400`0000005</v>
          </cell>
          <cell r="E1632" t="str">
            <v>ОАО «УралСиб»</v>
          </cell>
          <cell r="F1632" t="str">
            <v>банк</v>
          </cell>
          <cell r="G1632" t="str">
            <v>0000</v>
          </cell>
          <cell r="H1632" t="str">
            <v>0211954</v>
          </cell>
          <cell r="I1632">
            <v>38106</v>
          </cell>
          <cell r="J1632">
            <v>360000</v>
          </cell>
          <cell r="K1632" t="str">
            <v>Рубли РФ</v>
          </cell>
          <cell r="L1632" t="str">
            <v>по предъявлении</v>
          </cell>
          <cell r="M1632">
            <v>38106</v>
          </cell>
          <cell r="N1632">
            <v>0</v>
          </cell>
          <cell r="P1632">
            <v>360000</v>
          </cell>
          <cell r="Q1632">
            <v>1</v>
          </cell>
          <cell r="R1632">
            <v>360000</v>
          </cell>
          <cell r="S1632">
            <v>38114</v>
          </cell>
          <cell r="T1632" t="str">
            <v>07/05-11</v>
          </cell>
          <cell r="U1632" t="str">
            <v>ООО "Проф-Трейд"</v>
          </cell>
          <cell r="V1632">
            <v>1</v>
          </cell>
          <cell r="W1632">
            <v>360000</v>
          </cell>
          <cell r="X1632">
            <v>38118</v>
          </cell>
          <cell r="Y1632" t="str">
            <v>11/05-предуралсиб</v>
          </cell>
          <cell r="Z1632" t="str">
            <v>ОАО "Уралсиб"</v>
          </cell>
          <cell r="AA1632">
            <v>0</v>
          </cell>
          <cell r="AB1632">
            <v>0</v>
          </cell>
          <cell r="AC1632">
            <v>0</v>
          </cell>
          <cell r="AD1632" t="str">
            <v>предъявлен</v>
          </cell>
          <cell r="AF1632" t="str">
            <v/>
          </cell>
          <cell r="AI1632" t="str">
            <v/>
          </cell>
        </row>
        <row r="1633">
          <cell r="A1633">
            <v>1629</v>
          </cell>
          <cell r="B1633" t="str">
            <v>диск</v>
          </cell>
          <cell r="C1633" t="str">
            <v>51401</v>
          </cell>
          <cell r="D1633" t="str">
            <v>51401`810`1`0400`0000005</v>
          </cell>
          <cell r="E1633" t="str">
            <v>ОАО «УралСиб»</v>
          </cell>
          <cell r="F1633" t="str">
            <v>банк</v>
          </cell>
          <cell r="G1633" t="str">
            <v>4200</v>
          </cell>
          <cell r="H1633" t="str">
            <v>0204125</v>
          </cell>
          <cell r="I1633">
            <v>38104</v>
          </cell>
          <cell r="J1633">
            <v>500000</v>
          </cell>
          <cell r="K1633" t="str">
            <v>Рубли РФ</v>
          </cell>
          <cell r="L1633" t="str">
            <v>по предъявлении</v>
          </cell>
          <cell r="M1633">
            <v>38104</v>
          </cell>
          <cell r="N1633">
            <v>0</v>
          </cell>
          <cell r="P1633">
            <v>500000</v>
          </cell>
          <cell r="Q1633">
            <v>1</v>
          </cell>
          <cell r="R1633">
            <v>500000</v>
          </cell>
          <cell r="S1633">
            <v>38119</v>
          </cell>
          <cell r="T1633" t="str">
            <v>12/05-04</v>
          </cell>
          <cell r="U1633" t="str">
            <v>ООО "Проф-Трейд"</v>
          </cell>
          <cell r="V1633">
            <v>1</v>
          </cell>
          <cell r="W1633">
            <v>500000</v>
          </cell>
          <cell r="X1633">
            <v>38119</v>
          </cell>
          <cell r="Y1633" t="str">
            <v>12/05-предуралсиб</v>
          </cell>
          <cell r="Z1633" t="str">
            <v>ОАО "Уралсиб"</v>
          </cell>
          <cell r="AA1633">
            <v>0</v>
          </cell>
          <cell r="AB1633">
            <v>0</v>
          </cell>
          <cell r="AC1633">
            <v>0</v>
          </cell>
          <cell r="AD1633" t="str">
            <v>предъявлен</v>
          </cell>
          <cell r="AF1633" t="str">
            <v/>
          </cell>
          <cell r="AI1633" t="str">
            <v/>
          </cell>
        </row>
        <row r="1634">
          <cell r="A1634">
            <v>1630</v>
          </cell>
          <cell r="B1634" t="str">
            <v>диск</v>
          </cell>
          <cell r="C1634" t="str">
            <v>51401</v>
          </cell>
          <cell r="D1634" t="str">
            <v>51401`810`1`0400`0000005</v>
          </cell>
          <cell r="E1634" t="str">
            <v>ОАО «УралСиб»</v>
          </cell>
          <cell r="F1634" t="str">
            <v>банк</v>
          </cell>
          <cell r="G1634" t="str">
            <v>4200</v>
          </cell>
          <cell r="H1634" t="str">
            <v>0204126</v>
          </cell>
          <cell r="I1634">
            <v>38104</v>
          </cell>
          <cell r="J1634">
            <v>500000</v>
          </cell>
          <cell r="K1634" t="str">
            <v>Рубли РФ</v>
          </cell>
          <cell r="L1634" t="str">
            <v>по предъявлении</v>
          </cell>
          <cell r="M1634">
            <v>38104</v>
          </cell>
          <cell r="N1634">
            <v>0</v>
          </cell>
          <cell r="P1634">
            <v>500000</v>
          </cell>
          <cell r="Q1634">
            <v>1</v>
          </cell>
          <cell r="R1634">
            <v>500000</v>
          </cell>
          <cell r="S1634">
            <v>38119</v>
          </cell>
          <cell r="T1634" t="str">
            <v>12/05-04</v>
          </cell>
          <cell r="U1634" t="str">
            <v>ООО "Проф-Трейд"</v>
          </cell>
          <cell r="V1634">
            <v>1</v>
          </cell>
          <cell r="W1634">
            <v>500000</v>
          </cell>
          <cell r="X1634">
            <v>38119</v>
          </cell>
          <cell r="Y1634" t="str">
            <v>12/05-предуралсиб</v>
          </cell>
          <cell r="Z1634" t="str">
            <v>ОАО "Уралсиб"</v>
          </cell>
          <cell r="AA1634">
            <v>0</v>
          </cell>
          <cell r="AB1634">
            <v>0</v>
          </cell>
          <cell r="AC1634">
            <v>0</v>
          </cell>
          <cell r="AD1634" t="str">
            <v>предъявлен</v>
          </cell>
          <cell r="AF1634" t="str">
            <v/>
          </cell>
          <cell r="AI1634" t="str">
            <v/>
          </cell>
        </row>
        <row r="1635">
          <cell r="A1635">
            <v>1631</v>
          </cell>
          <cell r="B1635" t="str">
            <v>диск</v>
          </cell>
          <cell r="C1635" t="str">
            <v>51401</v>
          </cell>
          <cell r="D1635" t="str">
            <v>51401`810`1`0400`0000005</v>
          </cell>
          <cell r="E1635" t="str">
            <v>ОАО «УралСиб»</v>
          </cell>
          <cell r="F1635" t="str">
            <v>банк</v>
          </cell>
          <cell r="G1635" t="str">
            <v>4201</v>
          </cell>
          <cell r="H1635" t="str">
            <v>0161221</v>
          </cell>
          <cell r="I1635">
            <v>38106</v>
          </cell>
          <cell r="J1635">
            <v>2000000</v>
          </cell>
          <cell r="K1635" t="str">
            <v>Рубли РФ</v>
          </cell>
          <cell r="L1635" t="str">
            <v>по предъявлении</v>
          </cell>
          <cell r="M1635">
            <v>38106</v>
          </cell>
          <cell r="N1635">
            <v>0</v>
          </cell>
          <cell r="P1635">
            <v>2000000</v>
          </cell>
          <cell r="Q1635">
            <v>1</v>
          </cell>
          <cell r="R1635">
            <v>2000000</v>
          </cell>
          <cell r="S1635">
            <v>38119</v>
          </cell>
          <cell r="T1635" t="str">
            <v>12/05-04</v>
          </cell>
          <cell r="U1635" t="str">
            <v>ООО "Проф-Трейд"</v>
          </cell>
          <cell r="V1635">
            <v>1</v>
          </cell>
          <cell r="W1635">
            <v>2000000</v>
          </cell>
          <cell r="X1635">
            <v>38119</v>
          </cell>
          <cell r="Y1635" t="str">
            <v>12/05-предуралсиб</v>
          </cell>
          <cell r="Z1635" t="str">
            <v>ОАО "Уралсиб"</v>
          </cell>
          <cell r="AA1635">
            <v>0</v>
          </cell>
          <cell r="AB1635">
            <v>0</v>
          </cell>
          <cell r="AC1635">
            <v>0</v>
          </cell>
          <cell r="AD1635" t="str">
            <v>предъявлен</v>
          </cell>
          <cell r="AF1635" t="str">
            <v/>
          </cell>
          <cell r="AI1635" t="str">
            <v/>
          </cell>
        </row>
        <row r="1636">
          <cell r="A1636">
            <v>1632</v>
          </cell>
          <cell r="B1636" t="str">
            <v>диск</v>
          </cell>
          <cell r="C1636" t="str">
            <v>51401</v>
          </cell>
          <cell r="D1636" t="str">
            <v>51401`810`4`0400`0000006</v>
          </cell>
          <cell r="E1636" t="str">
            <v>ОАО «Социнвестбанк»</v>
          </cell>
          <cell r="F1636" t="str">
            <v>банк</v>
          </cell>
          <cell r="G1636" t="str">
            <v>ПР</v>
          </cell>
          <cell r="H1636" t="str">
            <v>0015080</v>
          </cell>
          <cell r="I1636">
            <v>38119</v>
          </cell>
          <cell r="J1636">
            <v>150000</v>
          </cell>
          <cell r="K1636" t="str">
            <v>Рубли РФ</v>
          </cell>
          <cell r="L1636" t="str">
            <v>по предъявлении</v>
          </cell>
          <cell r="M1636">
            <v>38119</v>
          </cell>
          <cell r="N1636">
            <v>0</v>
          </cell>
          <cell r="P1636">
            <v>149400</v>
          </cell>
          <cell r="Q1636">
            <v>0.996</v>
          </cell>
          <cell r="R1636">
            <v>149400</v>
          </cell>
          <cell r="S1636">
            <v>38121</v>
          </cell>
          <cell r="T1636" t="str">
            <v>14/05-10</v>
          </cell>
          <cell r="U1636" t="str">
            <v>ООО "Фиштрейдплюс"</v>
          </cell>
          <cell r="V1636">
            <v>1</v>
          </cell>
          <cell r="W1636">
            <v>150000</v>
          </cell>
          <cell r="X1636">
            <v>38122</v>
          </cell>
          <cell r="Y1636">
            <v>38122</v>
          </cell>
          <cell r="Z1636" t="str">
            <v>ОАО «Социнвестбанк»</v>
          </cell>
          <cell r="AA1636">
            <v>600</v>
          </cell>
          <cell r="AB1636">
            <v>1.469879518072289</v>
          </cell>
          <cell r="AC1636">
            <v>1.4658634538152608</v>
          </cell>
          <cell r="AD1636" t="str">
            <v>предъявлен</v>
          </cell>
          <cell r="AF1636" t="str">
            <v/>
          </cell>
          <cell r="AI1636" t="str">
            <v/>
          </cell>
        </row>
        <row r="1637">
          <cell r="A1637">
            <v>1633</v>
          </cell>
          <cell r="B1637" t="str">
            <v>диск</v>
          </cell>
          <cell r="C1637" t="str">
            <v>51401</v>
          </cell>
          <cell r="D1637" t="str">
            <v>51401`810`2`0400`0000002</v>
          </cell>
          <cell r="E1637" t="str">
            <v>Сбербанк РФ</v>
          </cell>
          <cell r="F1637" t="str">
            <v>банк</v>
          </cell>
          <cell r="G1637" t="str">
            <v>ВН</v>
          </cell>
          <cell r="H1637" t="str">
            <v>1073599</v>
          </cell>
          <cell r="I1637">
            <v>38105</v>
          </cell>
          <cell r="J1637">
            <v>300000</v>
          </cell>
          <cell r="K1637" t="str">
            <v>Рубли РФ</v>
          </cell>
          <cell r="L1637" t="str">
            <v>по предъявлении</v>
          </cell>
          <cell r="M1637">
            <v>38105</v>
          </cell>
          <cell r="N1637">
            <v>0</v>
          </cell>
          <cell r="P1637">
            <v>300000</v>
          </cell>
          <cell r="Q1637">
            <v>1</v>
          </cell>
          <cell r="R1637">
            <v>300000</v>
          </cell>
          <cell r="S1637">
            <v>38124</v>
          </cell>
          <cell r="T1637" t="str">
            <v>17/05-05</v>
          </cell>
          <cell r="U1637" t="str">
            <v>ООО "Проф-Трейд"</v>
          </cell>
          <cell r="V1637">
            <v>1</v>
          </cell>
          <cell r="W1637">
            <v>300000</v>
          </cell>
          <cell r="X1637">
            <v>38126</v>
          </cell>
          <cell r="Y1637" t="str">
            <v>19/05-предсбер</v>
          </cell>
          <cell r="Z1637" t="str">
            <v>Сбербанк РФ</v>
          </cell>
          <cell r="AA1637">
            <v>0</v>
          </cell>
          <cell r="AB1637">
            <v>0</v>
          </cell>
          <cell r="AC1637">
            <v>0</v>
          </cell>
          <cell r="AD1637" t="str">
            <v>предъявлен</v>
          </cell>
          <cell r="AF1637" t="str">
            <v/>
          </cell>
          <cell r="AI1637" t="str">
            <v/>
          </cell>
        </row>
        <row r="1638">
          <cell r="A1638">
            <v>1634</v>
          </cell>
          <cell r="B1638" t="str">
            <v>диск</v>
          </cell>
          <cell r="C1638" t="str">
            <v>51401</v>
          </cell>
          <cell r="D1638" t="str">
            <v>51401`810`2`0400`0000002</v>
          </cell>
          <cell r="E1638" t="str">
            <v>Сбербанк РФ</v>
          </cell>
          <cell r="F1638" t="str">
            <v>банк</v>
          </cell>
          <cell r="G1638" t="str">
            <v>ВН</v>
          </cell>
          <cell r="H1638" t="str">
            <v>1081230</v>
          </cell>
          <cell r="I1638">
            <v>38121</v>
          </cell>
          <cell r="J1638">
            <v>200000</v>
          </cell>
          <cell r="K1638" t="str">
            <v>Рубли РФ</v>
          </cell>
          <cell r="L1638" t="str">
            <v>по предъявлении</v>
          </cell>
          <cell r="M1638">
            <v>38121</v>
          </cell>
          <cell r="N1638">
            <v>0</v>
          </cell>
          <cell r="P1638">
            <v>200000</v>
          </cell>
          <cell r="Q1638">
            <v>1</v>
          </cell>
          <cell r="R1638">
            <v>200000</v>
          </cell>
          <cell r="S1638">
            <v>38124</v>
          </cell>
          <cell r="T1638" t="str">
            <v>17/05-05</v>
          </cell>
          <cell r="U1638" t="str">
            <v>ООО "Проф-Трейд"</v>
          </cell>
          <cell r="V1638">
            <v>1</v>
          </cell>
          <cell r="W1638">
            <v>200000</v>
          </cell>
          <cell r="X1638">
            <v>38126</v>
          </cell>
          <cell r="Y1638" t="str">
            <v>19/05-предсбер</v>
          </cell>
          <cell r="Z1638" t="str">
            <v>Сбербанк РФ</v>
          </cell>
          <cell r="AA1638">
            <v>0</v>
          </cell>
          <cell r="AB1638">
            <v>0</v>
          </cell>
          <cell r="AC1638">
            <v>0</v>
          </cell>
          <cell r="AD1638" t="str">
            <v>предъявлен</v>
          </cell>
          <cell r="AF1638" t="str">
            <v/>
          </cell>
          <cell r="AI1638" t="str">
            <v/>
          </cell>
        </row>
        <row r="1639">
          <cell r="A1639">
            <v>1635</v>
          </cell>
          <cell r="B1639" t="str">
            <v>диск</v>
          </cell>
          <cell r="C1639" t="str">
            <v>51401</v>
          </cell>
          <cell r="D1639" t="str">
            <v>51401`810`2`0400`0000002</v>
          </cell>
          <cell r="E1639" t="str">
            <v>Сбербанк РФ</v>
          </cell>
          <cell r="F1639" t="str">
            <v>банк</v>
          </cell>
          <cell r="G1639" t="str">
            <v>ВН</v>
          </cell>
          <cell r="H1639" t="str">
            <v>1080175</v>
          </cell>
          <cell r="I1639">
            <v>38113</v>
          </cell>
          <cell r="J1639">
            <v>18800</v>
          </cell>
          <cell r="K1639" t="str">
            <v>Рубли РФ</v>
          </cell>
          <cell r="L1639" t="str">
            <v>по предъявлении</v>
          </cell>
          <cell r="M1639">
            <v>38113</v>
          </cell>
          <cell r="N1639">
            <v>0</v>
          </cell>
          <cell r="P1639">
            <v>18800</v>
          </cell>
          <cell r="Q1639">
            <v>1</v>
          </cell>
          <cell r="R1639">
            <v>18800</v>
          </cell>
          <cell r="S1639">
            <v>38125</v>
          </cell>
          <cell r="T1639" t="str">
            <v>18/05-04</v>
          </cell>
          <cell r="U1639" t="str">
            <v>ООО "Проф-Трейд"</v>
          </cell>
          <cell r="V1639">
            <v>1</v>
          </cell>
          <cell r="W1639">
            <v>18800</v>
          </cell>
          <cell r="X1639">
            <v>38126</v>
          </cell>
          <cell r="Y1639" t="str">
            <v>19/05-предсбер</v>
          </cell>
          <cell r="Z1639" t="str">
            <v>Сбербанк РФ</v>
          </cell>
          <cell r="AA1639">
            <v>0</v>
          </cell>
          <cell r="AB1639">
            <v>0</v>
          </cell>
          <cell r="AC1639">
            <v>0</v>
          </cell>
          <cell r="AD1639" t="str">
            <v>предъявлен</v>
          </cell>
          <cell r="AF1639" t="str">
            <v/>
          </cell>
          <cell r="AI1639" t="str">
            <v/>
          </cell>
        </row>
        <row r="1640">
          <cell r="A1640">
            <v>1636</v>
          </cell>
          <cell r="B1640" t="str">
            <v>диск</v>
          </cell>
          <cell r="C1640" t="str">
            <v>51401</v>
          </cell>
          <cell r="D1640" t="str">
            <v>51401`810`2`0400`0000002</v>
          </cell>
          <cell r="E1640" t="str">
            <v>Сбербанк РФ</v>
          </cell>
          <cell r="F1640" t="str">
            <v>банк</v>
          </cell>
          <cell r="G1640" t="str">
            <v>ВН</v>
          </cell>
          <cell r="H1640" t="str">
            <v>1075027</v>
          </cell>
          <cell r="I1640">
            <v>38121</v>
          </cell>
          <cell r="J1640">
            <v>115000</v>
          </cell>
          <cell r="K1640" t="str">
            <v>Рубли РФ</v>
          </cell>
          <cell r="L1640" t="str">
            <v>по предъявлении</v>
          </cell>
          <cell r="M1640">
            <v>38121</v>
          </cell>
          <cell r="N1640">
            <v>0</v>
          </cell>
          <cell r="P1640">
            <v>115000</v>
          </cell>
          <cell r="Q1640">
            <v>1</v>
          </cell>
          <cell r="R1640">
            <v>115000</v>
          </cell>
          <cell r="S1640">
            <v>38125</v>
          </cell>
          <cell r="T1640" t="str">
            <v>18/05-04</v>
          </cell>
          <cell r="U1640" t="str">
            <v>ООО "Проф-Трейд"</v>
          </cell>
          <cell r="V1640">
            <v>1</v>
          </cell>
          <cell r="W1640">
            <v>115000</v>
          </cell>
          <cell r="X1640">
            <v>38126</v>
          </cell>
          <cell r="Y1640" t="str">
            <v>19/05-предсбер</v>
          </cell>
          <cell r="Z1640" t="str">
            <v>Сбербанк РФ</v>
          </cell>
          <cell r="AA1640">
            <v>0</v>
          </cell>
          <cell r="AB1640">
            <v>0</v>
          </cell>
          <cell r="AC1640">
            <v>0</v>
          </cell>
          <cell r="AD1640" t="str">
            <v>предъявлен</v>
          </cell>
          <cell r="AF1640" t="str">
            <v/>
          </cell>
          <cell r="AI1640" t="str">
            <v/>
          </cell>
        </row>
        <row r="1641">
          <cell r="A1641">
            <v>1637</v>
          </cell>
          <cell r="B1641" t="str">
            <v>диск</v>
          </cell>
          <cell r="C1641" t="str">
            <v>51401</v>
          </cell>
          <cell r="D1641" t="str">
            <v>51401`810`2`0400`0000002</v>
          </cell>
          <cell r="E1641" t="str">
            <v>Сбербанк РФ</v>
          </cell>
          <cell r="F1641" t="str">
            <v>банк</v>
          </cell>
          <cell r="G1641" t="str">
            <v>ВН</v>
          </cell>
          <cell r="H1641" t="str">
            <v>1057164</v>
          </cell>
          <cell r="I1641">
            <v>38100</v>
          </cell>
          <cell r="J1641">
            <v>100000</v>
          </cell>
          <cell r="K1641" t="str">
            <v>Рубли РФ</v>
          </cell>
          <cell r="L1641" t="str">
            <v>по предъявлении</v>
          </cell>
          <cell r="M1641">
            <v>38100</v>
          </cell>
          <cell r="N1641">
            <v>0</v>
          </cell>
          <cell r="P1641">
            <v>100000</v>
          </cell>
          <cell r="Q1641">
            <v>1</v>
          </cell>
          <cell r="R1641">
            <v>100000</v>
          </cell>
          <cell r="S1641">
            <v>38125</v>
          </cell>
          <cell r="T1641" t="str">
            <v>18/05-04</v>
          </cell>
          <cell r="U1641" t="str">
            <v>ООО "Проф-Трейд"</v>
          </cell>
          <cell r="V1641">
            <v>1</v>
          </cell>
          <cell r="W1641">
            <v>100000</v>
          </cell>
          <cell r="X1641">
            <v>38126</v>
          </cell>
          <cell r="Y1641" t="str">
            <v>19/05-предсбер</v>
          </cell>
          <cell r="Z1641" t="str">
            <v>Сбербанк РФ</v>
          </cell>
          <cell r="AA1641">
            <v>0</v>
          </cell>
          <cell r="AB1641">
            <v>0</v>
          </cell>
          <cell r="AC1641">
            <v>0</v>
          </cell>
          <cell r="AD1641" t="str">
            <v>предъявлен</v>
          </cell>
          <cell r="AF1641" t="str">
            <v/>
          </cell>
          <cell r="AI1641" t="str">
            <v/>
          </cell>
        </row>
        <row r="1642">
          <cell r="A1642">
            <v>1638</v>
          </cell>
          <cell r="B1642" t="str">
            <v>диск</v>
          </cell>
          <cell r="C1642" t="str">
            <v>51401</v>
          </cell>
          <cell r="D1642" t="str">
            <v>51401`810`2`0400`0000002</v>
          </cell>
          <cell r="E1642" t="str">
            <v>Сбербанк РФ</v>
          </cell>
          <cell r="F1642" t="str">
            <v>банк</v>
          </cell>
          <cell r="G1642" t="str">
            <v>ВН</v>
          </cell>
          <cell r="H1642" t="str">
            <v>0440971</v>
          </cell>
          <cell r="I1642">
            <v>38119</v>
          </cell>
          <cell r="J1642">
            <v>990000</v>
          </cell>
          <cell r="K1642" t="str">
            <v>Рубли РФ</v>
          </cell>
          <cell r="L1642" t="str">
            <v>по предъявлении</v>
          </cell>
          <cell r="M1642">
            <v>38119</v>
          </cell>
          <cell r="N1642">
            <v>0</v>
          </cell>
          <cell r="P1642">
            <v>990000</v>
          </cell>
          <cell r="Q1642">
            <v>1</v>
          </cell>
          <cell r="R1642">
            <v>990000</v>
          </cell>
          <cell r="S1642">
            <v>38125</v>
          </cell>
          <cell r="T1642" t="str">
            <v>18/05-04</v>
          </cell>
          <cell r="U1642" t="str">
            <v>ООО "Проф-Трейд"</v>
          </cell>
          <cell r="V1642">
            <v>1</v>
          </cell>
          <cell r="W1642">
            <v>990000</v>
          </cell>
          <cell r="X1642">
            <v>38126</v>
          </cell>
          <cell r="Y1642" t="str">
            <v>19/05-предсбер</v>
          </cell>
          <cell r="Z1642" t="str">
            <v>Сбербанк РФ</v>
          </cell>
          <cell r="AA1642">
            <v>0</v>
          </cell>
          <cell r="AB1642">
            <v>0</v>
          </cell>
          <cell r="AC1642">
            <v>0</v>
          </cell>
          <cell r="AD1642" t="str">
            <v>предъявлен</v>
          </cell>
          <cell r="AF1642" t="str">
            <v/>
          </cell>
          <cell r="AI1642" t="str">
            <v/>
          </cell>
        </row>
        <row r="1643">
          <cell r="A1643">
            <v>1639</v>
          </cell>
          <cell r="B1643" t="str">
            <v>диск</v>
          </cell>
          <cell r="C1643" t="str">
            <v>51401</v>
          </cell>
          <cell r="D1643" t="str">
            <v>51401`810`2`0400`0000002</v>
          </cell>
          <cell r="E1643" t="str">
            <v>Сбербанк РФ</v>
          </cell>
          <cell r="F1643" t="str">
            <v>банк</v>
          </cell>
          <cell r="G1643" t="str">
            <v>СМ</v>
          </cell>
          <cell r="H1643" t="str">
            <v>1075058</v>
          </cell>
          <cell r="I1643">
            <v>38124</v>
          </cell>
          <cell r="J1643">
            <v>300000</v>
          </cell>
          <cell r="K1643" t="str">
            <v>Рубли РФ</v>
          </cell>
          <cell r="L1643" t="str">
            <v>по предъявлении</v>
          </cell>
          <cell r="M1643">
            <v>38124</v>
          </cell>
          <cell r="N1643">
            <v>0</v>
          </cell>
          <cell r="P1643">
            <v>300000</v>
          </cell>
          <cell r="Q1643">
            <v>1</v>
          </cell>
          <cell r="R1643">
            <v>300000</v>
          </cell>
          <cell r="S1643">
            <v>38126</v>
          </cell>
          <cell r="T1643" t="str">
            <v>19/05-06</v>
          </cell>
          <cell r="U1643" t="str">
            <v>ООО "АЛЬТАИР"</v>
          </cell>
          <cell r="V1643">
            <v>1</v>
          </cell>
          <cell r="W1643">
            <v>300000</v>
          </cell>
          <cell r="X1643">
            <v>38126</v>
          </cell>
          <cell r="Y1643" t="str">
            <v>19/05-предсбер</v>
          </cell>
          <cell r="Z1643" t="str">
            <v>Сбербанк РФ</v>
          </cell>
          <cell r="AA1643">
            <v>0</v>
          </cell>
          <cell r="AB1643">
            <v>0</v>
          </cell>
          <cell r="AC1643">
            <v>0</v>
          </cell>
          <cell r="AD1643" t="str">
            <v>предъявлен</v>
          </cell>
          <cell r="AF1643" t="str">
            <v/>
          </cell>
          <cell r="AI1643" t="str">
            <v/>
          </cell>
        </row>
        <row r="1644">
          <cell r="A1644">
            <v>1640</v>
          </cell>
          <cell r="B1644" t="str">
            <v>диск</v>
          </cell>
          <cell r="C1644" t="str">
            <v>51401</v>
          </cell>
          <cell r="D1644" t="str">
            <v>51401`810`2`0400`0000002</v>
          </cell>
          <cell r="E1644" t="str">
            <v>Сбербанк РФ</v>
          </cell>
          <cell r="F1644" t="str">
            <v>банк</v>
          </cell>
          <cell r="G1644" t="str">
            <v>ВН</v>
          </cell>
          <cell r="H1644" t="str">
            <v>1060828</v>
          </cell>
          <cell r="I1644">
            <v>38064</v>
          </cell>
          <cell r="J1644">
            <v>488350</v>
          </cell>
          <cell r="K1644" t="str">
            <v>Рубли РФ</v>
          </cell>
          <cell r="L1644" t="str">
            <v>по предъявлении</v>
          </cell>
          <cell r="M1644">
            <v>38064</v>
          </cell>
          <cell r="N1644">
            <v>0</v>
          </cell>
          <cell r="P1644">
            <v>488350</v>
          </cell>
          <cell r="Q1644">
            <v>1</v>
          </cell>
          <cell r="R1644">
            <v>488350</v>
          </cell>
          <cell r="S1644">
            <v>38126</v>
          </cell>
          <cell r="T1644" t="str">
            <v>19/05-09</v>
          </cell>
          <cell r="U1644" t="str">
            <v>ООО "Проф-Трейд"</v>
          </cell>
          <cell r="V1644">
            <v>1.0007999999999999</v>
          </cell>
          <cell r="W1644">
            <v>488740.68</v>
          </cell>
          <cell r="X1644">
            <v>38126</v>
          </cell>
          <cell r="Y1644" t="str">
            <v>19/05-10</v>
          </cell>
          <cell r="Z1644" t="str">
            <v>ЗАО «Компания «Уфаойл»</v>
          </cell>
          <cell r="AA1644">
            <v>390.67999999999302</v>
          </cell>
          <cell r="AB1644">
            <v>0</v>
          </cell>
          <cell r="AC1644">
            <v>0.29199999999999476</v>
          </cell>
          <cell r="AD1644" t="str">
            <v>продан</v>
          </cell>
          <cell r="AF1644" t="str">
            <v/>
          </cell>
          <cell r="AI1644" t="str">
            <v/>
          </cell>
        </row>
        <row r="1645">
          <cell r="A1645">
            <v>1641</v>
          </cell>
          <cell r="B1645" t="str">
            <v>диск</v>
          </cell>
          <cell r="C1645" t="str">
            <v>51401</v>
          </cell>
          <cell r="D1645" t="str">
            <v>51401`810`2`0400`0000002</v>
          </cell>
          <cell r="E1645" t="str">
            <v>Сбербанк РФ</v>
          </cell>
          <cell r="F1645" t="str">
            <v>банк</v>
          </cell>
          <cell r="G1645" t="str">
            <v>ВН</v>
          </cell>
          <cell r="H1645" t="str">
            <v>1060829</v>
          </cell>
          <cell r="I1645">
            <v>38064</v>
          </cell>
          <cell r="J1645">
            <v>488350</v>
          </cell>
          <cell r="K1645" t="str">
            <v>Рубли РФ</v>
          </cell>
          <cell r="L1645" t="str">
            <v>по предъявлении</v>
          </cell>
          <cell r="M1645">
            <v>38064</v>
          </cell>
          <cell r="N1645">
            <v>0</v>
          </cell>
          <cell r="P1645">
            <v>488350</v>
          </cell>
          <cell r="Q1645">
            <v>1</v>
          </cell>
          <cell r="R1645">
            <v>488350</v>
          </cell>
          <cell r="S1645">
            <v>38126</v>
          </cell>
          <cell r="T1645" t="str">
            <v>19/05-09</v>
          </cell>
          <cell r="U1645" t="str">
            <v>ООО "Проф-Трейд"</v>
          </cell>
          <cell r="V1645">
            <v>1.0007999999999999</v>
          </cell>
          <cell r="W1645">
            <v>488740.68</v>
          </cell>
          <cell r="X1645">
            <v>38126</v>
          </cell>
          <cell r="Y1645" t="str">
            <v>19/05-10</v>
          </cell>
          <cell r="Z1645" t="str">
            <v>ЗАО «Компания «Уфаойл»</v>
          </cell>
          <cell r="AA1645">
            <v>390.67999999999302</v>
          </cell>
          <cell r="AB1645">
            <v>0</v>
          </cell>
          <cell r="AC1645">
            <v>0.29199999999999476</v>
          </cell>
          <cell r="AD1645" t="str">
            <v>продан</v>
          </cell>
          <cell r="AF1645" t="str">
            <v/>
          </cell>
          <cell r="AI1645" t="str">
            <v/>
          </cell>
        </row>
        <row r="1646">
          <cell r="A1646">
            <v>1642</v>
          </cell>
          <cell r="B1646" t="str">
            <v>диск</v>
          </cell>
          <cell r="C1646" t="str">
            <v>51401</v>
          </cell>
          <cell r="D1646" t="str">
            <v>51401`810`2`0400`0000002</v>
          </cell>
          <cell r="E1646" t="str">
            <v>Сбербанк РФ</v>
          </cell>
          <cell r="F1646" t="str">
            <v>банк</v>
          </cell>
          <cell r="G1646" t="str">
            <v>ВН</v>
          </cell>
          <cell r="H1646" t="str">
            <v>1076953</v>
          </cell>
          <cell r="I1646">
            <v>38124</v>
          </cell>
          <cell r="J1646">
            <v>750000</v>
          </cell>
          <cell r="K1646" t="str">
            <v>Рубли РФ</v>
          </cell>
          <cell r="L1646" t="str">
            <v>по предъявлении</v>
          </cell>
          <cell r="M1646">
            <v>38124</v>
          </cell>
          <cell r="N1646">
            <v>0</v>
          </cell>
          <cell r="P1646">
            <v>750000</v>
          </cell>
          <cell r="Q1646">
            <v>1</v>
          </cell>
          <cell r="R1646">
            <v>750000</v>
          </cell>
          <cell r="S1646">
            <v>38126</v>
          </cell>
          <cell r="T1646" t="str">
            <v>19/05-09</v>
          </cell>
          <cell r="U1646" t="str">
            <v>ООО "Проф-Трейд"</v>
          </cell>
          <cell r="V1646">
            <v>1.0007999999999999</v>
          </cell>
          <cell r="W1646">
            <v>750600</v>
          </cell>
          <cell r="X1646">
            <v>38126</v>
          </cell>
          <cell r="Y1646" t="str">
            <v>19/05-10</v>
          </cell>
          <cell r="Z1646" t="str">
            <v>ЗАО «Компания «Уфаойл»</v>
          </cell>
          <cell r="AA1646">
            <v>600</v>
          </cell>
          <cell r="AB1646">
            <v>0</v>
          </cell>
          <cell r="AC1646">
            <v>0.29200000000000004</v>
          </cell>
          <cell r="AD1646" t="str">
            <v>продан</v>
          </cell>
          <cell r="AF1646" t="str">
            <v/>
          </cell>
          <cell r="AI1646" t="str">
            <v/>
          </cell>
        </row>
        <row r="1647">
          <cell r="A1647">
            <v>1643</v>
          </cell>
          <cell r="B1647" t="str">
            <v>диск</v>
          </cell>
          <cell r="C1647" t="str">
            <v>51401</v>
          </cell>
          <cell r="D1647" t="str">
            <v>51401`810`2`0400`0000002</v>
          </cell>
          <cell r="E1647" t="str">
            <v>Сбербанк РФ</v>
          </cell>
          <cell r="F1647" t="str">
            <v>банк</v>
          </cell>
          <cell r="G1647" t="str">
            <v>ВН</v>
          </cell>
          <cell r="H1647" t="str">
            <v>1076954</v>
          </cell>
          <cell r="I1647">
            <v>38124</v>
          </cell>
          <cell r="J1647">
            <v>750000</v>
          </cell>
          <cell r="K1647" t="str">
            <v>Рубли РФ</v>
          </cell>
          <cell r="L1647" t="str">
            <v>по предъявлении</v>
          </cell>
          <cell r="M1647">
            <v>38124</v>
          </cell>
          <cell r="N1647">
            <v>0</v>
          </cell>
          <cell r="P1647">
            <v>750000</v>
          </cell>
          <cell r="Q1647">
            <v>1</v>
          </cell>
          <cell r="R1647">
            <v>750000</v>
          </cell>
          <cell r="S1647">
            <v>38126</v>
          </cell>
          <cell r="T1647" t="str">
            <v>19/05-09</v>
          </cell>
          <cell r="U1647" t="str">
            <v>ООО "Проф-Трейд"</v>
          </cell>
          <cell r="V1647">
            <v>1.0007999999999999</v>
          </cell>
          <cell r="W1647">
            <v>750600</v>
          </cell>
          <cell r="X1647">
            <v>38126</v>
          </cell>
          <cell r="Y1647" t="str">
            <v>19/05-10</v>
          </cell>
          <cell r="Z1647" t="str">
            <v>ЗАО «Компания «Уфаойл»</v>
          </cell>
          <cell r="AA1647">
            <v>600</v>
          </cell>
          <cell r="AB1647">
            <v>0</v>
          </cell>
          <cell r="AC1647">
            <v>0.29200000000000004</v>
          </cell>
          <cell r="AD1647" t="str">
            <v>продан</v>
          </cell>
          <cell r="AF1647" t="str">
            <v/>
          </cell>
          <cell r="AI1647" t="str">
            <v/>
          </cell>
        </row>
        <row r="1648">
          <cell r="A1648">
            <v>1644</v>
          </cell>
          <cell r="B1648" t="str">
            <v>диск</v>
          </cell>
          <cell r="C1648" t="str">
            <v>51401</v>
          </cell>
          <cell r="D1648" t="str">
            <v>51401`810`2`0400`0000002</v>
          </cell>
          <cell r="E1648" t="str">
            <v>Сбербанк РФ</v>
          </cell>
          <cell r="F1648" t="str">
            <v>банк</v>
          </cell>
          <cell r="G1648" t="str">
            <v>ВН</v>
          </cell>
          <cell r="H1648" t="str">
            <v>1076955</v>
          </cell>
          <cell r="I1648">
            <v>38124</v>
          </cell>
          <cell r="J1648">
            <v>750000</v>
          </cell>
          <cell r="K1648" t="str">
            <v>Рубли РФ</v>
          </cell>
          <cell r="L1648" t="str">
            <v>по предъявлении</v>
          </cell>
          <cell r="M1648">
            <v>38124</v>
          </cell>
          <cell r="N1648">
            <v>0</v>
          </cell>
          <cell r="P1648">
            <v>750000</v>
          </cell>
          <cell r="Q1648">
            <v>1</v>
          </cell>
          <cell r="R1648">
            <v>750000</v>
          </cell>
          <cell r="S1648">
            <v>38126</v>
          </cell>
          <cell r="T1648" t="str">
            <v>19/05-09</v>
          </cell>
          <cell r="U1648" t="str">
            <v>ООО "Проф-Трейд"</v>
          </cell>
          <cell r="V1648">
            <v>1.0007999999999999</v>
          </cell>
          <cell r="W1648">
            <v>750600</v>
          </cell>
          <cell r="X1648">
            <v>38126</v>
          </cell>
          <cell r="Y1648" t="str">
            <v>19/05-10</v>
          </cell>
          <cell r="Z1648" t="str">
            <v>ЗАО «Компания «Уфаойл»</v>
          </cell>
          <cell r="AA1648">
            <v>600</v>
          </cell>
          <cell r="AB1648">
            <v>0</v>
          </cell>
          <cell r="AC1648">
            <v>0.29200000000000004</v>
          </cell>
          <cell r="AD1648" t="str">
            <v>продан</v>
          </cell>
          <cell r="AF1648" t="str">
            <v/>
          </cell>
          <cell r="AI1648" t="str">
            <v/>
          </cell>
        </row>
        <row r="1649">
          <cell r="A1649">
            <v>1645</v>
          </cell>
          <cell r="B1649" t="str">
            <v>диск</v>
          </cell>
          <cell r="C1649" t="str">
            <v>51401</v>
          </cell>
          <cell r="D1649" t="str">
            <v>51401`810`2`0400`0000002</v>
          </cell>
          <cell r="E1649" t="str">
            <v>Сбербанк РФ</v>
          </cell>
          <cell r="F1649" t="str">
            <v>банк</v>
          </cell>
          <cell r="G1649" t="str">
            <v>ВН</v>
          </cell>
          <cell r="H1649" t="str">
            <v>0733074</v>
          </cell>
          <cell r="I1649">
            <v>38104</v>
          </cell>
          <cell r="J1649">
            <v>1000000</v>
          </cell>
          <cell r="K1649" t="str">
            <v>Рубли РФ</v>
          </cell>
          <cell r="L1649" t="str">
            <v>по предъявлении</v>
          </cell>
          <cell r="M1649">
            <v>38104</v>
          </cell>
          <cell r="N1649">
            <v>0</v>
          </cell>
          <cell r="P1649">
            <v>1000000</v>
          </cell>
          <cell r="Q1649">
            <v>1</v>
          </cell>
          <cell r="R1649">
            <v>1000000</v>
          </cell>
          <cell r="S1649">
            <v>38126</v>
          </cell>
          <cell r="T1649" t="str">
            <v>19/05-09</v>
          </cell>
          <cell r="U1649" t="str">
            <v>ООО "Проф-Трейд"</v>
          </cell>
          <cell r="V1649">
            <v>1.0007999999999999</v>
          </cell>
          <cell r="W1649">
            <v>1000800</v>
          </cell>
          <cell r="X1649">
            <v>38126</v>
          </cell>
          <cell r="Y1649" t="str">
            <v>19/05-10</v>
          </cell>
          <cell r="Z1649" t="str">
            <v>ЗАО «Компания «Уфаойл»</v>
          </cell>
          <cell r="AA1649">
            <v>800</v>
          </cell>
          <cell r="AB1649">
            <v>0</v>
          </cell>
          <cell r="AC1649">
            <v>0.29200000000000004</v>
          </cell>
          <cell r="AD1649" t="str">
            <v>продан</v>
          </cell>
          <cell r="AF1649" t="str">
            <v/>
          </cell>
          <cell r="AI1649" t="str">
            <v/>
          </cell>
        </row>
        <row r="1650">
          <cell r="A1650">
            <v>1646</v>
          </cell>
          <cell r="B1650" t="str">
            <v>диск</v>
          </cell>
          <cell r="C1650" t="str">
            <v>51401</v>
          </cell>
          <cell r="D1650" t="str">
            <v>51401`810`2`0400`0000002</v>
          </cell>
          <cell r="E1650" t="str">
            <v>Сбербанк РФ</v>
          </cell>
          <cell r="F1650" t="str">
            <v>банк</v>
          </cell>
          <cell r="G1650" t="str">
            <v>ВН</v>
          </cell>
          <cell r="H1650" t="str">
            <v>1076825</v>
          </cell>
          <cell r="I1650">
            <v>38113</v>
          </cell>
          <cell r="J1650">
            <v>400000</v>
          </cell>
          <cell r="K1650" t="str">
            <v>Рубли РФ</v>
          </cell>
          <cell r="L1650" t="str">
            <v>по предъявлении</v>
          </cell>
          <cell r="M1650">
            <v>38113</v>
          </cell>
          <cell r="N1650">
            <v>0</v>
          </cell>
          <cell r="P1650">
            <v>400000</v>
          </cell>
          <cell r="Q1650">
            <v>1</v>
          </cell>
          <cell r="R1650">
            <v>400000</v>
          </cell>
          <cell r="S1650">
            <v>38126</v>
          </cell>
          <cell r="T1650" t="str">
            <v>19/05-09</v>
          </cell>
          <cell r="U1650" t="str">
            <v>ООО "Проф-Трейд"</v>
          </cell>
          <cell r="V1650">
            <v>1.0007999999999999</v>
          </cell>
          <cell r="W1650">
            <v>400320</v>
          </cell>
          <cell r="X1650">
            <v>38126</v>
          </cell>
          <cell r="Y1650" t="str">
            <v>19/05-10</v>
          </cell>
          <cell r="Z1650" t="str">
            <v>ЗАО «Компания «Уфаойл»</v>
          </cell>
          <cell r="AA1650">
            <v>320</v>
          </cell>
          <cell r="AB1650">
            <v>0</v>
          </cell>
          <cell r="AC1650">
            <v>0.29200000000000004</v>
          </cell>
          <cell r="AD1650" t="str">
            <v>продан</v>
          </cell>
          <cell r="AF1650" t="str">
            <v/>
          </cell>
          <cell r="AI1650" t="str">
            <v/>
          </cell>
        </row>
        <row r="1651">
          <cell r="A1651">
            <v>1647</v>
          </cell>
          <cell r="B1651" t="str">
            <v>диск</v>
          </cell>
          <cell r="C1651" t="str">
            <v>51401</v>
          </cell>
          <cell r="D1651" t="str">
            <v>51401`810`2`0400`0000002</v>
          </cell>
          <cell r="E1651" t="str">
            <v>Сбербанк РФ</v>
          </cell>
          <cell r="F1651" t="str">
            <v>банк</v>
          </cell>
          <cell r="G1651" t="str">
            <v>ВН</v>
          </cell>
          <cell r="H1651" t="str">
            <v>1052515</v>
          </cell>
          <cell r="I1651">
            <v>38015</v>
          </cell>
          <cell r="J1651">
            <v>660000</v>
          </cell>
          <cell r="K1651" t="str">
            <v>Рубли РФ</v>
          </cell>
          <cell r="L1651" t="str">
            <v>по предъявлении</v>
          </cell>
          <cell r="M1651">
            <v>38015</v>
          </cell>
          <cell r="N1651">
            <v>0</v>
          </cell>
          <cell r="P1651">
            <v>660000</v>
          </cell>
          <cell r="Q1651">
            <v>1</v>
          </cell>
          <cell r="R1651">
            <v>660000</v>
          </cell>
          <cell r="S1651">
            <v>38126</v>
          </cell>
          <cell r="T1651" t="str">
            <v>19/05-09</v>
          </cell>
          <cell r="U1651" t="str">
            <v>ООО "Проф-Трейд"</v>
          </cell>
          <cell r="V1651">
            <v>1.0007999999999999</v>
          </cell>
          <cell r="W1651">
            <v>660528</v>
          </cell>
          <cell r="X1651">
            <v>38126</v>
          </cell>
          <cell r="Y1651" t="str">
            <v>19/05-10</v>
          </cell>
          <cell r="Z1651" t="str">
            <v>ЗАО «Компания «Уфаойл»</v>
          </cell>
          <cell r="AA1651">
            <v>528</v>
          </cell>
          <cell r="AB1651">
            <v>0</v>
          </cell>
          <cell r="AC1651">
            <v>0.29200000000000004</v>
          </cell>
          <cell r="AD1651" t="str">
            <v>продан</v>
          </cell>
          <cell r="AF1651" t="str">
            <v/>
          </cell>
          <cell r="AI1651" t="str">
            <v/>
          </cell>
        </row>
        <row r="1652">
          <cell r="A1652">
            <v>1648</v>
          </cell>
          <cell r="B1652" t="str">
            <v>диск</v>
          </cell>
          <cell r="C1652" t="str">
            <v>51401</v>
          </cell>
          <cell r="D1652" t="str">
            <v>51401`810`2`0400`0000002</v>
          </cell>
          <cell r="E1652" t="str">
            <v>Сбербанк РФ</v>
          </cell>
          <cell r="F1652" t="str">
            <v>банк</v>
          </cell>
          <cell r="G1652" t="str">
            <v>ВН</v>
          </cell>
          <cell r="H1652" t="str">
            <v>1056204</v>
          </cell>
          <cell r="I1652">
            <v>38037</v>
          </cell>
          <cell r="J1652">
            <v>301541</v>
          </cell>
          <cell r="K1652" t="str">
            <v>Рубли РФ</v>
          </cell>
          <cell r="L1652" t="str">
            <v>по предъявлении</v>
          </cell>
          <cell r="M1652">
            <v>38037</v>
          </cell>
          <cell r="N1652">
            <v>0</v>
          </cell>
          <cell r="P1652">
            <v>301541</v>
          </cell>
          <cell r="Q1652">
            <v>1</v>
          </cell>
          <cell r="R1652">
            <v>301541</v>
          </cell>
          <cell r="S1652">
            <v>38126</v>
          </cell>
          <cell r="T1652" t="str">
            <v>19/05-09</v>
          </cell>
          <cell r="U1652" t="str">
            <v>ООО "Проф-Трейд"</v>
          </cell>
          <cell r="V1652">
            <v>1.0007999999999999</v>
          </cell>
          <cell r="W1652">
            <v>301782.21999999997</v>
          </cell>
          <cell r="X1652">
            <v>38126</v>
          </cell>
          <cell r="Y1652" t="str">
            <v>19/05-10</v>
          </cell>
          <cell r="Z1652" t="str">
            <v>ЗАО «Компания «Уфаойл»</v>
          </cell>
          <cell r="AA1652">
            <v>241.21999999997206</v>
          </cell>
          <cell r="AB1652">
            <v>0</v>
          </cell>
          <cell r="AC1652">
            <v>0.29198450625284722</v>
          </cell>
          <cell r="AD1652" t="str">
            <v>продан</v>
          </cell>
          <cell r="AF1652" t="str">
            <v/>
          </cell>
          <cell r="AI1652" t="str">
            <v/>
          </cell>
        </row>
        <row r="1653">
          <cell r="A1653">
            <v>1649</v>
          </cell>
          <cell r="B1653" t="str">
            <v>диск</v>
          </cell>
          <cell r="C1653" t="str">
            <v>51401</v>
          </cell>
          <cell r="D1653" t="str">
            <v>51401`810`2`0400`0000002</v>
          </cell>
          <cell r="E1653" t="str">
            <v>Сбербанк РФ</v>
          </cell>
          <cell r="F1653" t="str">
            <v>банк</v>
          </cell>
          <cell r="G1653" t="str">
            <v>ВН</v>
          </cell>
          <cell r="H1653" t="str">
            <v>1056214</v>
          </cell>
          <cell r="I1653">
            <v>38037</v>
          </cell>
          <cell r="J1653">
            <v>161809</v>
          </cell>
          <cell r="K1653" t="str">
            <v>Рубли РФ</v>
          </cell>
          <cell r="L1653" t="str">
            <v>по предъявлении</v>
          </cell>
          <cell r="M1653">
            <v>38037</v>
          </cell>
          <cell r="N1653">
            <v>0</v>
          </cell>
          <cell r="P1653">
            <v>161809</v>
          </cell>
          <cell r="Q1653">
            <v>1</v>
          </cell>
          <cell r="R1653">
            <v>161809</v>
          </cell>
          <cell r="S1653">
            <v>38126</v>
          </cell>
          <cell r="T1653" t="str">
            <v>19/05-09</v>
          </cell>
          <cell r="U1653" t="str">
            <v>ООО "Проф-Трейд"</v>
          </cell>
          <cell r="V1653">
            <v>1.0007999999999999</v>
          </cell>
          <cell r="W1653">
            <v>161938.42000000001</v>
          </cell>
          <cell r="X1653">
            <v>38126</v>
          </cell>
          <cell r="Y1653" t="str">
            <v>19/05-10</v>
          </cell>
          <cell r="Z1653" t="str">
            <v>ЗАО «Компания «Уфаойл»</v>
          </cell>
          <cell r="AA1653">
            <v>129.42000000001281</v>
          </cell>
          <cell r="AB1653">
            <v>0</v>
          </cell>
          <cell r="AC1653">
            <v>0.29193864370958766</v>
          </cell>
          <cell r="AD1653" t="str">
            <v>продан</v>
          </cell>
          <cell r="AF1653" t="str">
            <v/>
          </cell>
          <cell r="AI1653" t="str">
            <v/>
          </cell>
        </row>
        <row r="1654">
          <cell r="A1654">
            <v>1650</v>
          </cell>
          <cell r="B1654" t="str">
            <v>диск</v>
          </cell>
          <cell r="C1654" t="str">
            <v>51401</v>
          </cell>
          <cell r="D1654" t="str">
            <v>51401`810`2`0400`0000002</v>
          </cell>
          <cell r="E1654" t="str">
            <v>Сбербанк РФ</v>
          </cell>
          <cell r="F1654" t="str">
            <v>банк</v>
          </cell>
          <cell r="G1654" t="str">
            <v>ВН</v>
          </cell>
          <cell r="H1654" t="str">
            <v>1060518</v>
          </cell>
          <cell r="I1654">
            <v>38050</v>
          </cell>
          <cell r="J1654">
            <v>377800</v>
          </cell>
          <cell r="K1654" t="str">
            <v>Рубли РФ</v>
          </cell>
          <cell r="L1654" t="str">
            <v>по предъявлении</v>
          </cell>
          <cell r="M1654">
            <v>38050</v>
          </cell>
          <cell r="N1654">
            <v>0</v>
          </cell>
          <cell r="P1654">
            <v>377800</v>
          </cell>
          <cell r="Q1654">
            <v>1</v>
          </cell>
          <cell r="R1654">
            <v>377800</v>
          </cell>
          <cell r="S1654">
            <v>38126</v>
          </cell>
          <cell r="T1654" t="str">
            <v>19/05-09</v>
          </cell>
          <cell r="U1654" t="str">
            <v>ООО "Проф-Трейд"</v>
          </cell>
          <cell r="V1654">
            <v>1</v>
          </cell>
          <cell r="W1654">
            <v>377800</v>
          </cell>
          <cell r="X1654">
            <v>38127</v>
          </cell>
          <cell r="Y1654" t="str">
            <v>20/05-предсбер</v>
          </cell>
          <cell r="Z1654" t="str">
            <v>Сбербанк РФ</v>
          </cell>
          <cell r="AA1654">
            <v>0</v>
          </cell>
          <cell r="AB1654">
            <v>0</v>
          </cell>
          <cell r="AC1654">
            <v>0</v>
          </cell>
          <cell r="AD1654" t="str">
            <v>предъявлен</v>
          </cell>
          <cell r="AF1654" t="str">
            <v/>
          </cell>
          <cell r="AI1654" t="str">
            <v/>
          </cell>
        </row>
        <row r="1655">
          <cell r="A1655">
            <v>1651</v>
          </cell>
          <cell r="B1655" t="str">
            <v>диск</v>
          </cell>
          <cell r="C1655" t="str">
            <v>51401</v>
          </cell>
          <cell r="D1655" t="str">
            <v>51401`810`2`0400`0000002</v>
          </cell>
          <cell r="E1655" t="str">
            <v>Сбербанк РФ</v>
          </cell>
          <cell r="F1655" t="str">
            <v>банк</v>
          </cell>
          <cell r="G1655" t="str">
            <v>ВН</v>
          </cell>
          <cell r="H1655" t="str">
            <v>1060519</v>
          </cell>
          <cell r="I1655">
            <v>38050</v>
          </cell>
          <cell r="J1655">
            <v>377800</v>
          </cell>
          <cell r="K1655" t="str">
            <v>Рубли РФ</v>
          </cell>
          <cell r="L1655" t="str">
            <v>по предъявлении</v>
          </cell>
          <cell r="M1655">
            <v>38050</v>
          </cell>
          <cell r="N1655">
            <v>0</v>
          </cell>
          <cell r="P1655">
            <v>377800</v>
          </cell>
          <cell r="Q1655">
            <v>1</v>
          </cell>
          <cell r="R1655">
            <v>377800</v>
          </cell>
          <cell r="S1655">
            <v>38126</v>
          </cell>
          <cell r="T1655" t="str">
            <v>19/05-09</v>
          </cell>
          <cell r="U1655" t="str">
            <v>ООО "Проф-Трейд"</v>
          </cell>
          <cell r="V1655">
            <v>1</v>
          </cell>
          <cell r="W1655">
            <v>377800</v>
          </cell>
          <cell r="X1655">
            <v>38127</v>
          </cell>
          <cell r="Y1655" t="str">
            <v>20/05-предсбер</v>
          </cell>
          <cell r="Z1655" t="str">
            <v>Сбербанк РФ</v>
          </cell>
          <cell r="AA1655">
            <v>0</v>
          </cell>
          <cell r="AB1655">
            <v>0</v>
          </cell>
          <cell r="AC1655">
            <v>0</v>
          </cell>
          <cell r="AD1655" t="str">
            <v>предъявлен</v>
          </cell>
          <cell r="AF1655" t="str">
            <v/>
          </cell>
          <cell r="AI1655" t="str">
            <v/>
          </cell>
        </row>
        <row r="1656">
          <cell r="A1656">
            <v>1652</v>
          </cell>
          <cell r="B1656" t="str">
            <v>диск</v>
          </cell>
          <cell r="C1656" t="str">
            <v>51401</v>
          </cell>
          <cell r="D1656" t="str">
            <v>51401`810`2`0400`0000002</v>
          </cell>
          <cell r="E1656" t="str">
            <v>Сбербанк РФ</v>
          </cell>
          <cell r="F1656" t="str">
            <v>банк</v>
          </cell>
          <cell r="G1656" t="str">
            <v>ВН</v>
          </cell>
          <cell r="H1656" t="str">
            <v>1071369</v>
          </cell>
          <cell r="I1656">
            <v>38097</v>
          </cell>
          <cell r="J1656">
            <v>385220</v>
          </cell>
          <cell r="K1656" t="str">
            <v>Рубли РФ</v>
          </cell>
          <cell r="L1656" t="str">
            <v>по предъявлении</v>
          </cell>
          <cell r="M1656">
            <v>38097</v>
          </cell>
          <cell r="N1656">
            <v>0</v>
          </cell>
          <cell r="P1656">
            <v>385220</v>
          </cell>
          <cell r="Q1656">
            <v>1</v>
          </cell>
          <cell r="R1656">
            <v>385220</v>
          </cell>
          <cell r="S1656">
            <v>38126</v>
          </cell>
          <cell r="T1656" t="str">
            <v>19/05-09</v>
          </cell>
          <cell r="U1656" t="str">
            <v>ООО "Проф-Трейд"</v>
          </cell>
          <cell r="V1656">
            <v>1</v>
          </cell>
          <cell r="W1656">
            <v>385220</v>
          </cell>
          <cell r="X1656">
            <v>38127</v>
          </cell>
          <cell r="Y1656" t="str">
            <v>20/05-предсбер</v>
          </cell>
          <cell r="Z1656" t="str">
            <v>Сбербанк РФ</v>
          </cell>
          <cell r="AA1656">
            <v>0</v>
          </cell>
          <cell r="AB1656">
            <v>0</v>
          </cell>
          <cell r="AC1656">
            <v>0</v>
          </cell>
          <cell r="AD1656" t="str">
            <v>предъявлен</v>
          </cell>
          <cell r="AF1656" t="str">
            <v/>
          </cell>
          <cell r="AI1656" t="str">
            <v/>
          </cell>
        </row>
        <row r="1657">
          <cell r="A1657">
            <v>1653</v>
          </cell>
          <cell r="B1657" t="str">
            <v>диск</v>
          </cell>
          <cell r="C1657" t="str">
            <v>51401</v>
          </cell>
          <cell r="D1657" t="str">
            <v>51401`810`2`0400`0000002</v>
          </cell>
          <cell r="E1657" t="str">
            <v>Сбербанк РФ</v>
          </cell>
          <cell r="F1657" t="str">
            <v>банк</v>
          </cell>
          <cell r="G1657" t="str">
            <v>ВН</v>
          </cell>
          <cell r="H1657" t="str">
            <v>1076797</v>
          </cell>
          <cell r="I1657">
            <v>38112</v>
          </cell>
          <cell r="J1657">
            <v>687850</v>
          </cell>
          <cell r="K1657" t="str">
            <v>Рубли РФ</v>
          </cell>
          <cell r="L1657" t="str">
            <v>по предъявлении</v>
          </cell>
          <cell r="M1657">
            <v>38112</v>
          </cell>
          <cell r="N1657">
            <v>0</v>
          </cell>
          <cell r="P1657">
            <v>687850</v>
          </cell>
          <cell r="Q1657">
            <v>1</v>
          </cell>
          <cell r="R1657">
            <v>687850</v>
          </cell>
          <cell r="S1657">
            <v>38126</v>
          </cell>
          <cell r="T1657" t="str">
            <v>19/05-09</v>
          </cell>
          <cell r="U1657" t="str">
            <v>ООО "Проф-Трейд"</v>
          </cell>
          <cell r="V1657">
            <v>1</v>
          </cell>
          <cell r="W1657">
            <v>687850</v>
          </cell>
          <cell r="X1657">
            <v>38127</v>
          </cell>
          <cell r="Y1657" t="str">
            <v>20/05-предсбер</v>
          </cell>
          <cell r="Z1657" t="str">
            <v>Сбербанк РФ</v>
          </cell>
          <cell r="AA1657">
            <v>0</v>
          </cell>
          <cell r="AB1657">
            <v>0</v>
          </cell>
          <cell r="AC1657">
            <v>0</v>
          </cell>
          <cell r="AD1657" t="str">
            <v>предъявлен</v>
          </cell>
          <cell r="AF1657" t="str">
            <v/>
          </cell>
          <cell r="AI1657" t="str">
            <v/>
          </cell>
        </row>
        <row r="1658">
          <cell r="A1658">
            <v>1654</v>
          </cell>
          <cell r="B1658" t="str">
            <v>диск</v>
          </cell>
          <cell r="C1658" t="str">
            <v>51401</v>
          </cell>
          <cell r="D1658" t="str">
            <v>51401`810`2`0400`0000002</v>
          </cell>
          <cell r="E1658" t="str">
            <v>Сбербанк РФ</v>
          </cell>
          <cell r="F1658" t="str">
            <v>банк</v>
          </cell>
          <cell r="G1658" t="str">
            <v>ВН</v>
          </cell>
          <cell r="H1658" t="str">
            <v>1085178</v>
          </cell>
          <cell r="I1658">
            <v>38105</v>
          </cell>
          <cell r="J1658">
            <v>693402.72</v>
          </cell>
          <cell r="K1658" t="str">
            <v>Рубли РФ</v>
          </cell>
          <cell r="L1658" t="str">
            <v>по предъявлении</v>
          </cell>
          <cell r="M1658">
            <v>38105</v>
          </cell>
          <cell r="N1658">
            <v>0</v>
          </cell>
          <cell r="P1658">
            <v>693402.72</v>
          </cell>
          <cell r="Q1658">
            <v>1</v>
          </cell>
          <cell r="R1658">
            <v>693402.72</v>
          </cell>
          <cell r="S1658">
            <v>38126</v>
          </cell>
          <cell r="T1658" t="str">
            <v>19/05-09</v>
          </cell>
          <cell r="U1658" t="str">
            <v>ООО "Проф-Трейд"</v>
          </cell>
          <cell r="V1658">
            <v>1</v>
          </cell>
          <cell r="W1658">
            <v>693402.72</v>
          </cell>
          <cell r="X1658">
            <v>38127</v>
          </cell>
          <cell r="Y1658" t="str">
            <v>20/05-предсбер</v>
          </cell>
          <cell r="Z1658" t="str">
            <v>Сбербанк РФ</v>
          </cell>
          <cell r="AA1658">
            <v>0</v>
          </cell>
          <cell r="AB1658">
            <v>0</v>
          </cell>
          <cell r="AC1658">
            <v>0</v>
          </cell>
          <cell r="AD1658" t="str">
            <v>предъявлен</v>
          </cell>
          <cell r="AF1658" t="str">
            <v/>
          </cell>
          <cell r="AI1658" t="str">
            <v/>
          </cell>
        </row>
        <row r="1659">
          <cell r="A1659">
            <v>1655</v>
          </cell>
          <cell r="B1659" t="str">
            <v>диск</v>
          </cell>
          <cell r="C1659" t="str">
            <v>51401</v>
          </cell>
          <cell r="D1659" t="str">
            <v>51401`810`2`0400`0000002</v>
          </cell>
          <cell r="E1659" t="str">
            <v>Сбербанк РФ</v>
          </cell>
          <cell r="F1659" t="str">
            <v>банк</v>
          </cell>
          <cell r="G1659" t="str">
            <v>ВН</v>
          </cell>
          <cell r="H1659" t="str">
            <v>1038805</v>
          </cell>
          <cell r="I1659">
            <v>37995</v>
          </cell>
          <cell r="J1659">
            <v>551541</v>
          </cell>
          <cell r="K1659" t="str">
            <v>Рубли РФ</v>
          </cell>
          <cell r="L1659" t="str">
            <v>по предъявлении</v>
          </cell>
          <cell r="M1659">
            <v>37995</v>
          </cell>
          <cell r="N1659">
            <v>0</v>
          </cell>
          <cell r="P1659">
            <v>551541</v>
          </cell>
          <cell r="Q1659">
            <v>1</v>
          </cell>
          <cell r="R1659">
            <v>551541</v>
          </cell>
          <cell r="S1659">
            <v>38126</v>
          </cell>
          <cell r="T1659" t="str">
            <v>19/05-09</v>
          </cell>
          <cell r="U1659" t="str">
            <v>ООО "Проф-Трейд"</v>
          </cell>
          <cell r="V1659">
            <v>1</v>
          </cell>
          <cell r="W1659">
            <v>551541</v>
          </cell>
          <cell r="X1659">
            <v>38127</v>
          </cell>
          <cell r="Y1659" t="str">
            <v>20/05-предсбер</v>
          </cell>
          <cell r="Z1659" t="str">
            <v>Сбербанк РФ</v>
          </cell>
          <cell r="AA1659">
            <v>0</v>
          </cell>
          <cell r="AB1659">
            <v>0</v>
          </cell>
          <cell r="AC1659">
            <v>0</v>
          </cell>
          <cell r="AD1659" t="str">
            <v>предъявлен</v>
          </cell>
          <cell r="AF1659" t="str">
            <v/>
          </cell>
          <cell r="AI1659" t="str">
            <v/>
          </cell>
        </row>
        <row r="1660">
          <cell r="A1660">
            <v>1656</v>
          </cell>
          <cell r="B1660" t="str">
            <v>диск</v>
          </cell>
          <cell r="C1660" t="str">
            <v>51401</v>
          </cell>
          <cell r="D1660" t="str">
            <v>51401`810`4`0400`0000006</v>
          </cell>
          <cell r="E1660" t="str">
            <v>ОАО «Социнвестбанк»</v>
          </cell>
          <cell r="F1660" t="str">
            <v>банк</v>
          </cell>
          <cell r="G1660" t="str">
            <v>ПР</v>
          </cell>
          <cell r="H1660" t="str">
            <v>0049039</v>
          </cell>
          <cell r="I1660">
            <v>37859</v>
          </cell>
          <cell r="J1660">
            <v>100000</v>
          </cell>
          <cell r="K1660" t="str">
            <v>Рубли РФ</v>
          </cell>
          <cell r="L1660" t="str">
            <v>по предъявлении</v>
          </cell>
          <cell r="M1660">
            <v>37859</v>
          </cell>
          <cell r="N1660">
            <v>0</v>
          </cell>
          <cell r="P1660">
            <v>100000</v>
          </cell>
          <cell r="Q1660">
            <v>1</v>
          </cell>
          <cell r="R1660">
            <v>100000</v>
          </cell>
          <cell r="S1660">
            <v>38126</v>
          </cell>
          <cell r="T1660" t="str">
            <v>19/05-09</v>
          </cell>
          <cell r="U1660" t="str">
            <v>ООО "Проф-Трейд"</v>
          </cell>
          <cell r="V1660">
            <v>1</v>
          </cell>
          <cell r="W1660">
            <v>100000</v>
          </cell>
          <cell r="X1660">
            <v>38127</v>
          </cell>
          <cell r="Y1660" t="str">
            <v>20/05-предсиб</v>
          </cell>
          <cell r="Z1660" t="str">
            <v>ОАО «Социнвестбанк»</v>
          </cell>
          <cell r="AA1660">
            <v>0</v>
          </cell>
          <cell r="AB1660">
            <v>0</v>
          </cell>
          <cell r="AC1660">
            <v>0</v>
          </cell>
          <cell r="AD1660" t="str">
            <v>предъявлен</v>
          </cell>
          <cell r="AF1660" t="str">
            <v/>
          </cell>
          <cell r="AI1660" t="str">
            <v/>
          </cell>
        </row>
        <row r="1661">
          <cell r="A1661">
            <v>1657</v>
          </cell>
          <cell r="B1661" t="str">
            <v>диск</v>
          </cell>
          <cell r="C1661" t="str">
            <v>51401</v>
          </cell>
          <cell r="D1661" t="str">
            <v>51401`810`4`0400`0000006</v>
          </cell>
          <cell r="E1661" t="str">
            <v>ОАО «Социнвестбанк»</v>
          </cell>
          <cell r="F1661" t="str">
            <v>банк</v>
          </cell>
          <cell r="G1661" t="str">
            <v>ПР</v>
          </cell>
          <cell r="H1661" t="str">
            <v>0004176</v>
          </cell>
          <cell r="I1661">
            <v>38105</v>
          </cell>
          <cell r="J1661">
            <v>677000</v>
          </cell>
          <cell r="K1661" t="str">
            <v>Рубли РФ</v>
          </cell>
          <cell r="L1661" t="str">
            <v>по предъявлении</v>
          </cell>
          <cell r="M1661">
            <v>38105</v>
          </cell>
          <cell r="N1661">
            <v>0</v>
          </cell>
          <cell r="P1661">
            <v>677000</v>
          </cell>
          <cell r="Q1661">
            <v>1</v>
          </cell>
          <cell r="R1661">
            <v>677000</v>
          </cell>
          <cell r="S1661">
            <v>38126</v>
          </cell>
          <cell r="T1661" t="str">
            <v>19/05-09</v>
          </cell>
          <cell r="U1661" t="str">
            <v>ООО "Проф-Трейд"</v>
          </cell>
          <cell r="V1661">
            <v>1</v>
          </cell>
          <cell r="W1661">
            <v>677000</v>
          </cell>
          <cell r="X1661">
            <v>38127</v>
          </cell>
          <cell r="Y1661" t="str">
            <v>20/05-предсиб</v>
          </cell>
          <cell r="Z1661" t="str">
            <v>ОАО «Социнвестбанк»</v>
          </cell>
          <cell r="AA1661">
            <v>0</v>
          </cell>
          <cell r="AB1661">
            <v>0</v>
          </cell>
          <cell r="AC1661">
            <v>0</v>
          </cell>
          <cell r="AD1661" t="str">
            <v>предъявлен</v>
          </cell>
          <cell r="AF1661" t="str">
            <v/>
          </cell>
          <cell r="AI1661" t="str">
            <v/>
          </cell>
        </row>
        <row r="1662">
          <cell r="A1662">
            <v>1658</v>
          </cell>
          <cell r="B1662" t="str">
            <v>диск</v>
          </cell>
          <cell r="C1662" t="str">
            <v>51401</v>
          </cell>
          <cell r="D1662" t="str">
            <v>51401`810`1`0400`0000005</v>
          </cell>
          <cell r="E1662" t="str">
            <v>ОАО «УралСиб»</v>
          </cell>
          <cell r="F1662" t="str">
            <v>банк</v>
          </cell>
          <cell r="G1662" t="str">
            <v>0082</v>
          </cell>
          <cell r="H1662" t="str">
            <v>0104002</v>
          </cell>
          <cell r="I1662">
            <v>37853</v>
          </cell>
          <cell r="J1662">
            <v>400000</v>
          </cell>
          <cell r="K1662" t="str">
            <v>Рубли РФ</v>
          </cell>
          <cell r="L1662" t="str">
            <v>по предъявлении, но не ранее 21.02.2004г.</v>
          </cell>
          <cell r="M1662">
            <v>38038</v>
          </cell>
          <cell r="N1662">
            <v>0</v>
          </cell>
          <cell r="P1662">
            <v>400000</v>
          </cell>
          <cell r="Q1662">
            <v>1</v>
          </cell>
          <cell r="R1662">
            <v>400000</v>
          </cell>
          <cell r="S1662">
            <v>38126</v>
          </cell>
          <cell r="T1662" t="str">
            <v>19/05-09</v>
          </cell>
          <cell r="U1662" t="str">
            <v>ООО "Проф-Трейд"</v>
          </cell>
          <cell r="V1662">
            <v>1</v>
          </cell>
          <cell r="W1662">
            <v>400000</v>
          </cell>
          <cell r="X1662">
            <v>38127</v>
          </cell>
          <cell r="Y1662" t="str">
            <v>20/05-предуралсиб</v>
          </cell>
          <cell r="Z1662" t="str">
            <v>ОАО "Уралсиб"</v>
          </cell>
          <cell r="AA1662">
            <v>0</v>
          </cell>
          <cell r="AB1662">
            <v>0</v>
          </cell>
          <cell r="AC1662">
            <v>0</v>
          </cell>
          <cell r="AD1662" t="str">
            <v>предъявлен</v>
          </cell>
          <cell r="AF1662" t="str">
            <v/>
          </cell>
          <cell r="AI1662" t="str">
            <v/>
          </cell>
        </row>
        <row r="1663">
          <cell r="A1663">
            <v>1659</v>
          </cell>
          <cell r="B1663" t="str">
            <v>диск</v>
          </cell>
          <cell r="C1663" t="str">
            <v>51401</v>
          </cell>
          <cell r="D1663" t="str">
            <v>51401`810`1`0400`0000005</v>
          </cell>
          <cell r="E1663" t="str">
            <v>ОАО «УралСиб»</v>
          </cell>
          <cell r="F1663" t="str">
            <v>банк</v>
          </cell>
          <cell r="G1663" t="str">
            <v>0081</v>
          </cell>
          <cell r="H1663" t="str">
            <v>0216977</v>
          </cell>
          <cell r="I1663">
            <v>38112</v>
          </cell>
          <cell r="J1663">
            <v>192476</v>
          </cell>
          <cell r="K1663" t="str">
            <v>Рубли РФ</v>
          </cell>
          <cell r="L1663" t="str">
            <v>по предъявлении</v>
          </cell>
          <cell r="M1663">
            <v>38112</v>
          </cell>
          <cell r="N1663">
            <v>0</v>
          </cell>
          <cell r="P1663">
            <v>192476</v>
          </cell>
          <cell r="Q1663">
            <v>1</v>
          </cell>
          <cell r="R1663">
            <v>192476</v>
          </cell>
          <cell r="S1663">
            <v>38126</v>
          </cell>
          <cell r="T1663" t="str">
            <v>19/05-09</v>
          </cell>
          <cell r="U1663" t="str">
            <v>ООО "Проф-Трейд"</v>
          </cell>
          <cell r="V1663">
            <v>1</v>
          </cell>
          <cell r="W1663">
            <v>192476</v>
          </cell>
          <cell r="X1663">
            <v>38127</v>
          </cell>
          <cell r="Y1663" t="str">
            <v>20/05-предуралсиб</v>
          </cell>
          <cell r="Z1663" t="str">
            <v>ОАО "Уралсиб"</v>
          </cell>
          <cell r="AA1663">
            <v>0</v>
          </cell>
          <cell r="AB1663">
            <v>0</v>
          </cell>
          <cell r="AC1663">
            <v>0</v>
          </cell>
          <cell r="AD1663" t="str">
            <v>предъявлен</v>
          </cell>
          <cell r="AF1663" t="str">
            <v/>
          </cell>
          <cell r="AI1663" t="str">
            <v/>
          </cell>
        </row>
        <row r="1664">
          <cell r="A1664">
            <v>1660</v>
          </cell>
          <cell r="B1664" t="str">
            <v>диск</v>
          </cell>
          <cell r="C1664" t="str">
            <v>51401</v>
          </cell>
          <cell r="D1664" t="str">
            <v>51401`810`2`0400`0000002</v>
          </cell>
          <cell r="E1664" t="str">
            <v>Сбербанк РФ</v>
          </cell>
          <cell r="F1664" t="str">
            <v>банк</v>
          </cell>
          <cell r="G1664" t="str">
            <v>ВН</v>
          </cell>
          <cell r="H1664" t="str">
            <v>1052387</v>
          </cell>
          <cell r="I1664">
            <v>38013</v>
          </cell>
          <cell r="J1664">
            <v>73899.539999999994</v>
          </cell>
          <cell r="K1664" t="str">
            <v>Рубли РФ</v>
          </cell>
          <cell r="L1664" t="str">
            <v>по предъявлении</v>
          </cell>
          <cell r="M1664">
            <v>38013</v>
          </cell>
          <cell r="N1664">
            <v>0</v>
          </cell>
          <cell r="P1664">
            <v>73899.539999999994</v>
          </cell>
          <cell r="Q1664">
            <v>1</v>
          </cell>
          <cell r="R1664">
            <v>73899.539999999994</v>
          </cell>
          <cell r="S1664">
            <v>38127</v>
          </cell>
          <cell r="T1664" t="str">
            <v>20/05-04</v>
          </cell>
          <cell r="U1664" t="str">
            <v>ООО "ЭкспоТрейд"</v>
          </cell>
          <cell r="V1664">
            <v>1</v>
          </cell>
          <cell r="W1664">
            <v>73899.539999999994</v>
          </cell>
          <cell r="X1664">
            <v>38128</v>
          </cell>
          <cell r="Y1664" t="str">
            <v>21/05-предсбер</v>
          </cell>
          <cell r="Z1664" t="str">
            <v>Сбербанк РФ</v>
          </cell>
          <cell r="AA1664">
            <v>0</v>
          </cell>
          <cell r="AB1664">
            <v>0</v>
          </cell>
          <cell r="AC1664">
            <v>0</v>
          </cell>
          <cell r="AD1664" t="str">
            <v>предъявлен</v>
          </cell>
          <cell r="AF1664" t="str">
            <v/>
          </cell>
          <cell r="AI1664" t="str">
            <v/>
          </cell>
        </row>
        <row r="1665">
          <cell r="A1665">
            <v>1661</v>
          </cell>
          <cell r="B1665" t="str">
            <v>диск</v>
          </cell>
          <cell r="C1665" t="str">
            <v>51401</v>
          </cell>
          <cell r="D1665" t="str">
            <v>51401`810`2`0400`0000002</v>
          </cell>
          <cell r="E1665" t="str">
            <v>Сбербанк РФ</v>
          </cell>
          <cell r="F1665" t="str">
            <v>банк</v>
          </cell>
          <cell r="G1665" t="str">
            <v>ВН</v>
          </cell>
          <cell r="H1665" t="str">
            <v>1087280</v>
          </cell>
          <cell r="I1665">
            <v>38126</v>
          </cell>
          <cell r="J1665">
            <v>200000</v>
          </cell>
          <cell r="K1665" t="str">
            <v>Рубли РФ</v>
          </cell>
          <cell r="L1665" t="str">
            <v>по предъявлении</v>
          </cell>
          <cell r="M1665">
            <v>38126</v>
          </cell>
          <cell r="N1665">
            <v>0</v>
          </cell>
          <cell r="P1665">
            <v>200000</v>
          </cell>
          <cell r="Q1665">
            <v>1</v>
          </cell>
          <cell r="R1665">
            <v>200000</v>
          </cell>
          <cell r="S1665">
            <v>38127</v>
          </cell>
          <cell r="T1665" t="str">
            <v>20/05-04</v>
          </cell>
          <cell r="U1665" t="str">
            <v>ООО "ЭкспоТрейд"</v>
          </cell>
          <cell r="V1665">
            <v>1</v>
          </cell>
          <cell r="W1665">
            <v>200000</v>
          </cell>
          <cell r="X1665">
            <v>38127</v>
          </cell>
          <cell r="Y1665" t="str">
            <v>20/05-предсбер</v>
          </cell>
          <cell r="Z1665" t="str">
            <v>Сбербанк РФ</v>
          </cell>
          <cell r="AA1665">
            <v>0</v>
          </cell>
          <cell r="AB1665">
            <v>0</v>
          </cell>
          <cell r="AC1665">
            <v>0</v>
          </cell>
          <cell r="AD1665" t="str">
            <v>предъявлен</v>
          </cell>
          <cell r="AF1665" t="str">
            <v/>
          </cell>
          <cell r="AI1665" t="str">
            <v/>
          </cell>
        </row>
        <row r="1666">
          <cell r="A1666">
            <v>1662</v>
          </cell>
          <cell r="B1666" t="str">
            <v>диск</v>
          </cell>
          <cell r="C1666" t="str">
            <v>51401</v>
          </cell>
          <cell r="D1666" t="str">
            <v>51401`810`2`0400`0000002</v>
          </cell>
          <cell r="E1666" t="str">
            <v>Сбербанк РФ</v>
          </cell>
          <cell r="F1666" t="str">
            <v>банк</v>
          </cell>
          <cell r="G1666" t="str">
            <v>ВН</v>
          </cell>
          <cell r="H1666" t="str">
            <v>1071688</v>
          </cell>
          <cell r="I1666">
            <v>38127</v>
          </cell>
          <cell r="J1666">
            <v>1000000</v>
          </cell>
          <cell r="K1666" t="str">
            <v>Рубли РФ</v>
          </cell>
          <cell r="L1666" t="str">
            <v>по предъявлении</v>
          </cell>
          <cell r="M1666">
            <v>38127</v>
          </cell>
          <cell r="N1666">
            <v>0</v>
          </cell>
          <cell r="P1666">
            <v>1000000</v>
          </cell>
          <cell r="Q1666">
            <v>1</v>
          </cell>
          <cell r="R1666">
            <v>1000000</v>
          </cell>
          <cell r="S1666">
            <v>38127</v>
          </cell>
          <cell r="T1666" t="str">
            <v>20/05-06</v>
          </cell>
          <cell r="U1666" t="str">
            <v>Сбербанк РФ</v>
          </cell>
          <cell r="V1666">
            <v>1.0009999999999999</v>
          </cell>
          <cell r="W1666">
            <v>1001000</v>
          </cell>
          <cell r="X1666">
            <v>38127</v>
          </cell>
          <cell r="Y1666">
            <v>40682</v>
          </cell>
          <cell r="Z1666" t="str">
            <v>ЗАО «Компания «Уфаойл»</v>
          </cell>
          <cell r="AA1666">
            <v>1000</v>
          </cell>
          <cell r="AB1666">
            <v>0</v>
          </cell>
          <cell r="AC1666">
            <v>0.36499999999999999</v>
          </cell>
          <cell r="AD1666" t="str">
            <v>продан</v>
          </cell>
          <cell r="AF1666" t="str">
            <v/>
          </cell>
          <cell r="AI1666" t="str">
            <v/>
          </cell>
        </row>
        <row r="1667">
          <cell r="A1667">
            <v>1663</v>
          </cell>
          <cell r="B1667" t="str">
            <v>диск</v>
          </cell>
          <cell r="C1667" t="str">
            <v>51401</v>
          </cell>
          <cell r="D1667" t="str">
            <v>51401`810`2`0400`0000002</v>
          </cell>
          <cell r="E1667" t="str">
            <v>Сбербанк РФ</v>
          </cell>
          <cell r="F1667" t="str">
            <v>банк</v>
          </cell>
          <cell r="G1667" t="str">
            <v>ВН</v>
          </cell>
          <cell r="H1667" t="str">
            <v>1071693</v>
          </cell>
          <cell r="I1667">
            <v>38127</v>
          </cell>
          <cell r="J1667">
            <v>471600</v>
          </cell>
          <cell r="K1667" t="str">
            <v>Рубли РФ</v>
          </cell>
          <cell r="L1667" t="str">
            <v>по предъявлении</v>
          </cell>
          <cell r="M1667">
            <v>38127</v>
          </cell>
          <cell r="N1667">
            <v>0</v>
          </cell>
          <cell r="P1667">
            <v>471600</v>
          </cell>
          <cell r="Q1667">
            <v>1</v>
          </cell>
          <cell r="R1667">
            <v>471600</v>
          </cell>
          <cell r="S1667">
            <v>38127</v>
          </cell>
          <cell r="T1667" t="str">
            <v>20/05-06</v>
          </cell>
          <cell r="U1667" t="str">
            <v>Сбербанк РФ</v>
          </cell>
          <cell r="V1667">
            <v>1.0012239999999999</v>
          </cell>
          <cell r="W1667">
            <v>472177.28</v>
          </cell>
          <cell r="X1667">
            <v>38127</v>
          </cell>
          <cell r="Y1667" t="str">
            <v>19/05-11</v>
          </cell>
          <cell r="Z1667" t="str">
            <v>ЗАО «Компания «Уфаойл»</v>
          </cell>
          <cell r="AA1667">
            <v>577.28000000002794</v>
          </cell>
          <cell r="AB1667">
            <v>0</v>
          </cell>
          <cell r="AC1667">
            <v>0.4467921967769512</v>
          </cell>
          <cell r="AD1667" t="str">
            <v>продан</v>
          </cell>
          <cell r="AF1667" t="str">
            <v/>
          </cell>
          <cell r="AI1667" t="str">
            <v/>
          </cell>
        </row>
        <row r="1668">
          <cell r="A1668">
            <v>1664</v>
          </cell>
          <cell r="B1668" t="str">
            <v>диск</v>
          </cell>
          <cell r="C1668" t="str">
            <v>51401</v>
          </cell>
          <cell r="D1668" t="str">
            <v>51401`810`2`0400`0000002</v>
          </cell>
          <cell r="E1668" t="str">
            <v>Сбербанк РФ</v>
          </cell>
          <cell r="F1668" t="str">
            <v>банк</v>
          </cell>
          <cell r="G1668" t="str">
            <v>ВН</v>
          </cell>
          <cell r="H1668" t="str">
            <v>1071691</v>
          </cell>
          <cell r="I1668">
            <v>38127</v>
          </cell>
          <cell r="J1668">
            <v>74400</v>
          </cell>
          <cell r="K1668" t="str">
            <v>Рубли РФ</v>
          </cell>
          <cell r="L1668" t="str">
            <v>по предъявлении</v>
          </cell>
          <cell r="M1668">
            <v>38127</v>
          </cell>
          <cell r="N1668">
            <v>0</v>
          </cell>
          <cell r="P1668">
            <v>74400</v>
          </cell>
          <cell r="Q1668">
            <v>1</v>
          </cell>
          <cell r="R1668">
            <v>74400</v>
          </cell>
          <cell r="S1668">
            <v>38127</v>
          </cell>
          <cell r="T1668" t="str">
            <v>20/05-06</v>
          </cell>
          <cell r="U1668" t="str">
            <v>Сбербанк РФ</v>
          </cell>
          <cell r="V1668">
            <v>1.0034879999999999</v>
          </cell>
          <cell r="W1668">
            <v>74659.520000000004</v>
          </cell>
          <cell r="X1668">
            <v>38127</v>
          </cell>
          <cell r="Y1668" t="str">
            <v>19/05-11</v>
          </cell>
          <cell r="Z1668" t="str">
            <v>ЗАО «Компания «Уфаойл»</v>
          </cell>
          <cell r="AA1668">
            <v>259.52000000000407</v>
          </cell>
          <cell r="AB1668">
            <v>0</v>
          </cell>
          <cell r="AC1668">
            <v>1.2731827956989448</v>
          </cell>
          <cell r="AD1668" t="str">
            <v>продан</v>
          </cell>
          <cell r="AF1668" t="str">
            <v/>
          </cell>
          <cell r="AI1668" t="str">
            <v/>
          </cell>
        </row>
        <row r="1669">
          <cell r="A1669">
            <v>1665</v>
          </cell>
          <cell r="B1669" t="str">
            <v>диск</v>
          </cell>
          <cell r="C1669" t="str">
            <v>51502</v>
          </cell>
          <cell r="D1669" t="str">
            <v>51502`810`1`0400`0000030</v>
          </cell>
          <cell r="E1669" t="str">
            <v>ООО "Фиштрейдплюс"</v>
          </cell>
          <cell r="G1669" t="str">
            <v>-</v>
          </cell>
          <cell r="H1669" t="str">
            <v>0405001</v>
          </cell>
          <cell r="I1669">
            <v>38125</v>
          </cell>
          <cell r="J1669">
            <v>152459.01999999999</v>
          </cell>
          <cell r="K1669" t="str">
            <v>Рубли РФ</v>
          </cell>
          <cell r="L1669" t="str">
            <v>по предъявлении, но не ранее 17.06.2004г.</v>
          </cell>
          <cell r="M1669">
            <v>38155</v>
          </cell>
          <cell r="N1669">
            <v>0.19945384444444356</v>
          </cell>
          <cell r="P1669">
            <v>150000</v>
          </cell>
          <cell r="Q1669">
            <v>0.98387094446756918</v>
          </cell>
          <cell r="R1669">
            <v>150000</v>
          </cell>
          <cell r="S1669">
            <v>38125</v>
          </cell>
          <cell r="T1669" t="str">
            <v>18/05-01</v>
          </cell>
          <cell r="U1669" t="str">
            <v>ООО "Фиштрейдплюс"</v>
          </cell>
          <cell r="V1669">
            <v>1</v>
          </cell>
          <cell r="W1669">
            <v>152459.01999999999</v>
          </cell>
          <cell r="X1669">
            <v>38154</v>
          </cell>
          <cell r="Y1669" t="str">
            <v>16/06-07</v>
          </cell>
          <cell r="Z1669" t="str">
            <v>Ершов Дмитрий Викторович</v>
          </cell>
          <cell r="AA1669">
            <v>2459.0199999999895</v>
          </cell>
          <cell r="AB1669">
            <v>0.20000029333333247</v>
          </cell>
          <cell r="AC1669">
            <v>0.20633156321838991</v>
          </cell>
          <cell r="AD1669" t="str">
            <v>продан</v>
          </cell>
          <cell r="AF1669" t="str">
            <v/>
          </cell>
          <cell r="AG1669" t="str">
            <v>51510`810`_`0400`0001646</v>
          </cell>
          <cell r="AI1669" t="str">
            <v/>
          </cell>
        </row>
        <row r="1670">
          <cell r="A1670">
            <v>1666</v>
          </cell>
          <cell r="B1670" t="str">
            <v>диск</v>
          </cell>
          <cell r="C1670" t="str">
            <v>51401</v>
          </cell>
          <cell r="D1670" t="str">
            <v>51401`810`2`0400`0000002</v>
          </cell>
          <cell r="E1670" t="str">
            <v>Сбербанк РФ</v>
          </cell>
          <cell r="F1670" t="str">
            <v>банк</v>
          </cell>
          <cell r="G1670" t="str">
            <v>ВН</v>
          </cell>
          <cell r="H1670" t="str">
            <v>0436286</v>
          </cell>
          <cell r="I1670">
            <v>38093</v>
          </cell>
          <cell r="J1670">
            <v>80000</v>
          </cell>
          <cell r="K1670" t="str">
            <v>Рубли РФ</v>
          </cell>
          <cell r="L1670" t="str">
            <v>по предъявлении, но не ранее 21.04.2004г.</v>
          </cell>
          <cell r="M1670">
            <v>38098</v>
          </cell>
          <cell r="N1670">
            <v>0</v>
          </cell>
          <cell r="P1670">
            <v>80000</v>
          </cell>
          <cell r="Q1670">
            <v>1</v>
          </cell>
          <cell r="R1670">
            <v>80000</v>
          </cell>
          <cell r="S1670">
            <v>38128</v>
          </cell>
          <cell r="T1670" t="str">
            <v>21/05-06</v>
          </cell>
          <cell r="U1670" t="str">
            <v>ООО "ЭкспоТрейд"</v>
          </cell>
          <cell r="V1670">
            <v>1</v>
          </cell>
          <cell r="W1670">
            <v>80000</v>
          </cell>
          <cell r="X1670">
            <v>38131</v>
          </cell>
          <cell r="Y1670" t="str">
            <v>предъявление</v>
          </cell>
          <cell r="Z1670" t="str">
            <v>Сбербанк РФ</v>
          </cell>
          <cell r="AA1670">
            <v>0</v>
          </cell>
          <cell r="AB1670">
            <v>0</v>
          </cell>
          <cell r="AC1670">
            <v>0</v>
          </cell>
          <cell r="AD1670" t="str">
            <v>предъявлен</v>
          </cell>
          <cell r="AF1670" t="str">
            <v/>
          </cell>
          <cell r="AI1670" t="str">
            <v/>
          </cell>
        </row>
        <row r="1671">
          <cell r="A1671">
            <v>1667</v>
          </cell>
          <cell r="B1671" t="str">
            <v>диск</v>
          </cell>
          <cell r="C1671" t="str">
            <v>51401</v>
          </cell>
          <cell r="D1671" t="str">
            <v>51401`810`2`0400`0000002</v>
          </cell>
          <cell r="E1671" t="str">
            <v>Сбербанк РФ</v>
          </cell>
          <cell r="F1671" t="str">
            <v>банк</v>
          </cell>
          <cell r="G1671" t="str">
            <v>ВН</v>
          </cell>
          <cell r="H1671" t="str">
            <v>1337802</v>
          </cell>
          <cell r="I1671">
            <v>38128</v>
          </cell>
          <cell r="J1671">
            <v>500000</v>
          </cell>
          <cell r="K1671" t="str">
            <v>Рубли РФ</v>
          </cell>
          <cell r="L1671" t="str">
            <v>по предъявлении</v>
          </cell>
          <cell r="M1671">
            <v>38128</v>
          </cell>
          <cell r="N1671">
            <v>0</v>
          </cell>
          <cell r="P1671">
            <v>500000</v>
          </cell>
          <cell r="Q1671">
            <v>1</v>
          </cell>
          <cell r="R1671">
            <v>500000</v>
          </cell>
          <cell r="S1671">
            <v>38128</v>
          </cell>
          <cell r="T1671" t="str">
            <v>21/05-06</v>
          </cell>
          <cell r="U1671" t="str">
            <v>ООО "ЭкспоТрейд"</v>
          </cell>
          <cell r="V1671">
            <v>1</v>
          </cell>
          <cell r="W1671">
            <v>500000</v>
          </cell>
          <cell r="X1671">
            <v>38131</v>
          </cell>
          <cell r="Y1671" t="str">
            <v>предъявление</v>
          </cell>
          <cell r="Z1671" t="str">
            <v>Сбербанк РФ</v>
          </cell>
          <cell r="AA1671">
            <v>0</v>
          </cell>
          <cell r="AB1671">
            <v>0</v>
          </cell>
          <cell r="AC1671">
            <v>0</v>
          </cell>
          <cell r="AD1671" t="str">
            <v>предъявлен</v>
          </cell>
          <cell r="AF1671" t="str">
            <v/>
          </cell>
          <cell r="AI1671" t="str">
            <v/>
          </cell>
        </row>
        <row r="1672">
          <cell r="A1672">
            <v>1668</v>
          </cell>
          <cell r="B1672" t="str">
            <v>диск</v>
          </cell>
          <cell r="C1672" t="str">
            <v>51401</v>
          </cell>
          <cell r="D1672" t="str">
            <v>51401`810`2`0400`0000002</v>
          </cell>
          <cell r="E1672" t="str">
            <v>Сбербанк РФ</v>
          </cell>
          <cell r="F1672" t="str">
            <v>банк</v>
          </cell>
          <cell r="G1672" t="str">
            <v>ВН</v>
          </cell>
          <cell r="H1672" t="str">
            <v>1075161</v>
          </cell>
          <cell r="I1672">
            <v>38127</v>
          </cell>
          <cell r="J1672">
            <v>100000</v>
          </cell>
          <cell r="K1672" t="str">
            <v>Рубли РФ</v>
          </cell>
          <cell r="L1672" t="str">
            <v>по предъявлении</v>
          </cell>
          <cell r="M1672">
            <v>38127</v>
          </cell>
          <cell r="N1672">
            <v>0</v>
          </cell>
          <cell r="P1672">
            <v>100000</v>
          </cell>
          <cell r="Q1672">
            <v>1</v>
          </cell>
          <cell r="R1672">
            <v>100000</v>
          </cell>
          <cell r="S1672">
            <v>38128</v>
          </cell>
          <cell r="T1672" t="str">
            <v>21/05-06</v>
          </cell>
          <cell r="U1672" t="str">
            <v>ООО "ЭкспоТрейд"</v>
          </cell>
          <cell r="V1672">
            <v>1</v>
          </cell>
          <cell r="W1672">
            <v>100000</v>
          </cell>
          <cell r="X1672">
            <v>38131</v>
          </cell>
          <cell r="Y1672" t="str">
            <v>предъявление</v>
          </cell>
          <cell r="Z1672" t="str">
            <v>Сбербанк РФ</v>
          </cell>
          <cell r="AA1672">
            <v>0</v>
          </cell>
          <cell r="AB1672">
            <v>0</v>
          </cell>
          <cell r="AC1672">
            <v>0</v>
          </cell>
          <cell r="AD1672" t="str">
            <v>предъявлен</v>
          </cell>
          <cell r="AF1672" t="str">
            <v/>
          </cell>
          <cell r="AI1672" t="str">
            <v/>
          </cell>
        </row>
        <row r="1673">
          <cell r="A1673">
            <v>1669</v>
          </cell>
          <cell r="B1673" t="str">
            <v>диск</v>
          </cell>
          <cell r="C1673" t="str">
            <v>51401</v>
          </cell>
          <cell r="D1673" t="str">
            <v>51401`810`2`0400`0000002</v>
          </cell>
          <cell r="E1673" t="str">
            <v>Сбербанк РФ</v>
          </cell>
          <cell r="F1673" t="str">
            <v>банк</v>
          </cell>
          <cell r="G1673" t="str">
            <v>ВН</v>
          </cell>
          <cell r="H1673" t="str">
            <v>1075162</v>
          </cell>
          <cell r="I1673">
            <v>38127</v>
          </cell>
          <cell r="J1673">
            <v>300000</v>
          </cell>
          <cell r="K1673" t="str">
            <v>Рубли РФ</v>
          </cell>
          <cell r="L1673" t="str">
            <v>по предъявлении</v>
          </cell>
          <cell r="M1673">
            <v>38127</v>
          </cell>
          <cell r="N1673">
            <v>0</v>
          </cell>
          <cell r="P1673">
            <v>300000</v>
          </cell>
          <cell r="Q1673">
            <v>1</v>
          </cell>
          <cell r="R1673">
            <v>300000</v>
          </cell>
          <cell r="S1673">
            <v>38128</v>
          </cell>
          <cell r="T1673" t="str">
            <v>21/05-06</v>
          </cell>
          <cell r="U1673" t="str">
            <v>ООО "ЭкспоТрейд"</v>
          </cell>
          <cell r="V1673">
            <v>1</v>
          </cell>
          <cell r="W1673">
            <v>300000</v>
          </cell>
          <cell r="X1673">
            <v>38131</v>
          </cell>
          <cell r="Y1673" t="str">
            <v>предъявление</v>
          </cell>
          <cell r="Z1673" t="str">
            <v>Сбербанк РФ</v>
          </cell>
          <cell r="AA1673">
            <v>0</v>
          </cell>
          <cell r="AB1673">
            <v>0</v>
          </cell>
          <cell r="AC1673">
            <v>0</v>
          </cell>
          <cell r="AD1673" t="str">
            <v>предъявлен</v>
          </cell>
          <cell r="AF1673" t="str">
            <v/>
          </cell>
          <cell r="AI1673" t="str">
            <v/>
          </cell>
        </row>
        <row r="1674">
          <cell r="A1674">
            <v>1670</v>
          </cell>
          <cell r="B1674" t="str">
            <v>диск</v>
          </cell>
          <cell r="C1674" t="str">
            <v>51401</v>
          </cell>
          <cell r="D1674" t="str">
            <v>51401`810`2`0400`0000002</v>
          </cell>
          <cell r="E1674" t="str">
            <v>Сбербанк РФ</v>
          </cell>
          <cell r="F1674" t="str">
            <v>банк</v>
          </cell>
          <cell r="G1674" t="str">
            <v>ВН</v>
          </cell>
          <cell r="H1674" t="str">
            <v>0426242</v>
          </cell>
          <cell r="I1674">
            <v>38113</v>
          </cell>
          <cell r="J1674">
            <v>638400</v>
          </cell>
          <cell r="K1674" t="str">
            <v>Рубли РФ</v>
          </cell>
          <cell r="L1674" t="str">
            <v>по предъявлении</v>
          </cell>
          <cell r="M1674">
            <v>38113</v>
          </cell>
          <cell r="N1674">
            <v>0</v>
          </cell>
          <cell r="P1674">
            <v>638400</v>
          </cell>
          <cell r="Q1674">
            <v>1</v>
          </cell>
          <cell r="R1674">
            <v>638400</v>
          </cell>
          <cell r="S1674">
            <v>38128</v>
          </cell>
          <cell r="T1674" t="str">
            <v>21/05-06</v>
          </cell>
          <cell r="U1674" t="str">
            <v>ООО "ЭкспоТрейд"</v>
          </cell>
          <cell r="V1674">
            <v>1</v>
          </cell>
          <cell r="W1674">
            <v>638400</v>
          </cell>
          <cell r="X1674">
            <v>38131</v>
          </cell>
          <cell r="Y1674" t="str">
            <v>предъявление</v>
          </cell>
          <cell r="Z1674" t="str">
            <v>Сбербанк РФ</v>
          </cell>
          <cell r="AA1674">
            <v>0</v>
          </cell>
          <cell r="AB1674">
            <v>0</v>
          </cell>
          <cell r="AC1674">
            <v>0</v>
          </cell>
          <cell r="AD1674" t="str">
            <v>предъявлен</v>
          </cell>
          <cell r="AF1674" t="str">
            <v/>
          </cell>
          <cell r="AI1674" t="str">
            <v/>
          </cell>
        </row>
        <row r="1675">
          <cell r="A1675">
            <v>1671</v>
          </cell>
          <cell r="B1675" t="str">
            <v>диск</v>
          </cell>
          <cell r="C1675" t="str">
            <v>51401</v>
          </cell>
          <cell r="D1675" t="str">
            <v>51401`810`2`0400`0000002</v>
          </cell>
          <cell r="E1675" t="str">
            <v>Сбербанк РФ</v>
          </cell>
          <cell r="F1675" t="str">
            <v>банк</v>
          </cell>
          <cell r="G1675" t="str">
            <v>ВН</v>
          </cell>
          <cell r="H1675" t="str">
            <v>1075201</v>
          </cell>
          <cell r="I1675">
            <v>38127</v>
          </cell>
          <cell r="J1675">
            <v>345000</v>
          </cell>
          <cell r="K1675" t="str">
            <v>Рубли РФ</v>
          </cell>
          <cell r="L1675" t="str">
            <v>по предъявлении</v>
          </cell>
          <cell r="M1675">
            <v>38127</v>
          </cell>
          <cell r="N1675">
            <v>0</v>
          </cell>
          <cell r="P1675">
            <v>345000</v>
          </cell>
          <cell r="Q1675">
            <v>1</v>
          </cell>
          <cell r="R1675">
            <v>345000</v>
          </cell>
          <cell r="S1675">
            <v>38128</v>
          </cell>
          <cell r="T1675" t="str">
            <v>21/05-06</v>
          </cell>
          <cell r="U1675" t="str">
            <v>ООО "ЭкспоТрейд"</v>
          </cell>
          <cell r="V1675">
            <v>1</v>
          </cell>
          <cell r="W1675">
            <v>345000</v>
          </cell>
          <cell r="X1675">
            <v>38128</v>
          </cell>
          <cell r="Y1675" t="str">
            <v>21/05-предсбер</v>
          </cell>
          <cell r="Z1675" t="str">
            <v>Сбербанк РФ</v>
          </cell>
          <cell r="AA1675">
            <v>0</v>
          </cell>
          <cell r="AB1675">
            <v>0</v>
          </cell>
          <cell r="AC1675">
            <v>0</v>
          </cell>
          <cell r="AD1675" t="str">
            <v>предъявлен</v>
          </cell>
          <cell r="AF1675" t="str">
            <v/>
          </cell>
          <cell r="AI1675" t="str">
            <v/>
          </cell>
        </row>
        <row r="1676">
          <cell r="A1676">
            <v>1672</v>
          </cell>
          <cell r="B1676" t="str">
            <v>диск</v>
          </cell>
          <cell r="C1676" t="str">
            <v>51401</v>
          </cell>
          <cell r="D1676" t="str">
            <v>51401`810`2`0400`0000002</v>
          </cell>
          <cell r="E1676" t="str">
            <v>Сбербанк РФ</v>
          </cell>
          <cell r="F1676" t="str">
            <v>банк</v>
          </cell>
          <cell r="G1676" t="str">
            <v>ВН</v>
          </cell>
          <cell r="H1676" t="str">
            <v>0763106</v>
          </cell>
          <cell r="I1676">
            <v>38071</v>
          </cell>
          <cell r="J1676">
            <v>500000</v>
          </cell>
          <cell r="K1676" t="str">
            <v>Рубли РФ</v>
          </cell>
          <cell r="L1676" t="str">
            <v>по предъявлении</v>
          </cell>
          <cell r="M1676">
            <v>38071</v>
          </cell>
          <cell r="N1676">
            <v>0</v>
          </cell>
          <cell r="P1676">
            <v>500000</v>
          </cell>
          <cell r="Q1676">
            <v>1</v>
          </cell>
          <cell r="R1676">
            <v>500000</v>
          </cell>
          <cell r="S1676">
            <v>38128</v>
          </cell>
          <cell r="T1676" t="str">
            <v>21/05-06</v>
          </cell>
          <cell r="U1676" t="str">
            <v>ООО "ЭкспоТрейд"</v>
          </cell>
          <cell r="V1676">
            <v>1</v>
          </cell>
          <cell r="W1676">
            <v>500000</v>
          </cell>
          <cell r="X1676">
            <v>38128</v>
          </cell>
          <cell r="Y1676" t="str">
            <v>21/05-предсбер</v>
          </cell>
          <cell r="Z1676" t="str">
            <v>Сбербанк РФ</v>
          </cell>
          <cell r="AA1676">
            <v>0</v>
          </cell>
          <cell r="AB1676">
            <v>0</v>
          </cell>
          <cell r="AC1676">
            <v>0</v>
          </cell>
          <cell r="AD1676" t="str">
            <v>предъявлен</v>
          </cell>
          <cell r="AF1676" t="str">
            <v/>
          </cell>
          <cell r="AI1676" t="str">
            <v/>
          </cell>
        </row>
        <row r="1677">
          <cell r="A1677">
            <v>1673</v>
          </cell>
          <cell r="B1677" t="str">
            <v>диск</v>
          </cell>
          <cell r="C1677" t="str">
            <v>51401</v>
          </cell>
          <cell r="D1677" t="str">
            <v>51401`810`2`0400`0000002</v>
          </cell>
          <cell r="E1677" t="str">
            <v>Сбербанк РФ</v>
          </cell>
          <cell r="F1677" t="str">
            <v>банк</v>
          </cell>
          <cell r="G1677" t="str">
            <v>ВН</v>
          </cell>
          <cell r="H1677" t="str">
            <v>0763105</v>
          </cell>
          <cell r="I1677">
            <v>38071</v>
          </cell>
          <cell r="J1677">
            <v>500000</v>
          </cell>
          <cell r="K1677" t="str">
            <v>Рубли РФ</v>
          </cell>
          <cell r="L1677" t="str">
            <v>по предъявлении</v>
          </cell>
          <cell r="M1677">
            <v>38071</v>
          </cell>
          <cell r="N1677">
            <v>0</v>
          </cell>
          <cell r="P1677">
            <v>500000</v>
          </cell>
          <cell r="Q1677">
            <v>1</v>
          </cell>
          <cell r="R1677">
            <v>500000</v>
          </cell>
          <cell r="S1677">
            <v>38128</v>
          </cell>
          <cell r="T1677" t="str">
            <v>21/05-06</v>
          </cell>
          <cell r="U1677" t="str">
            <v>ООО "ЭкспоТрейд"</v>
          </cell>
          <cell r="V1677">
            <v>1</v>
          </cell>
          <cell r="W1677">
            <v>500000</v>
          </cell>
          <cell r="X1677">
            <v>38128</v>
          </cell>
          <cell r="Y1677" t="str">
            <v>21/05-предсбер</v>
          </cell>
          <cell r="Z1677" t="str">
            <v>Сбербанк РФ</v>
          </cell>
          <cell r="AA1677">
            <v>0</v>
          </cell>
          <cell r="AB1677">
            <v>0</v>
          </cell>
          <cell r="AC1677">
            <v>0</v>
          </cell>
          <cell r="AD1677" t="str">
            <v>предъявлен</v>
          </cell>
          <cell r="AF1677" t="str">
            <v/>
          </cell>
          <cell r="AI1677" t="str">
            <v/>
          </cell>
        </row>
        <row r="1678">
          <cell r="A1678">
            <v>1674</v>
          </cell>
          <cell r="B1678" t="str">
            <v>диск</v>
          </cell>
          <cell r="C1678" t="str">
            <v>51502</v>
          </cell>
          <cell r="D1678" t="str">
            <v>51502`810`8`0400`0000025</v>
          </cell>
          <cell r="E1678" t="str">
            <v>ООО "Многопрофильная компания "Мегастрой"</v>
          </cell>
          <cell r="F1678" t="str">
            <v>прочие</v>
          </cell>
          <cell r="G1678" t="str">
            <v>---</v>
          </cell>
          <cell r="H1678" t="str">
            <v>0405019</v>
          </cell>
          <cell r="I1678">
            <v>38126</v>
          </cell>
          <cell r="J1678">
            <v>503606.56</v>
          </cell>
          <cell r="K1678" t="str">
            <v>Рубли РФ</v>
          </cell>
          <cell r="L1678" t="str">
            <v>по предъявлении, но не ранее 31.05.2004г.</v>
          </cell>
          <cell r="M1678">
            <v>38138</v>
          </cell>
          <cell r="N1678">
            <v>0.21939906666666653</v>
          </cell>
          <cell r="P1678">
            <v>500000</v>
          </cell>
          <cell r="Q1678">
            <v>0.99283853649563258</v>
          </cell>
          <cell r="R1678">
            <v>500000</v>
          </cell>
          <cell r="S1678">
            <v>38126</v>
          </cell>
          <cell r="T1678" t="str">
            <v>19/05-04</v>
          </cell>
          <cell r="U1678" t="str">
            <v>ООО «Многопрофильная компания «Мегастрой»</v>
          </cell>
          <cell r="V1678">
            <v>0.79426099999999999</v>
          </cell>
          <cell r="W1678">
            <v>399994.8</v>
          </cell>
          <cell r="X1678">
            <v>38140</v>
          </cell>
          <cell r="Y1678">
            <v>38389</v>
          </cell>
          <cell r="Z1678" t="str">
            <v>ООО "ЭкспоТрейд"</v>
          </cell>
          <cell r="AA1678">
            <v>-100005.20000000001</v>
          </cell>
          <cell r="AB1678">
            <v>0.22000015999999986</v>
          </cell>
          <cell r="AC1678">
            <v>-5.214556857142858</v>
          </cell>
          <cell r="AD1678" t="str">
            <v>обменен</v>
          </cell>
          <cell r="AF1678" t="str">
            <v/>
          </cell>
          <cell r="AI1678" t="str">
            <v/>
          </cell>
        </row>
        <row r="1679">
          <cell r="A1679">
            <v>1675</v>
          </cell>
          <cell r="B1679" t="str">
            <v>диск</v>
          </cell>
          <cell r="C1679" t="str">
            <v>51401</v>
          </cell>
          <cell r="D1679" t="str">
            <v>51401`810`2`0400`0000002</v>
          </cell>
          <cell r="E1679" t="str">
            <v>Сбербанк РФ</v>
          </cell>
          <cell r="F1679" t="str">
            <v>банк</v>
          </cell>
          <cell r="G1679" t="str">
            <v>ВН</v>
          </cell>
          <cell r="H1679" t="str">
            <v>1085271</v>
          </cell>
          <cell r="I1679">
            <v>38106</v>
          </cell>
          <cell r="J1679">
            <v>75000</v>
          </cell>
          <cell r="K1679" t="str">
            <v>Рубли РФ</v>
          </cell>
          <cell r="L1679" t="str">
            <v>по предъявлении, но не ранее 20.08.2004г.</v>
          </cell>
          <cell r="M1679">
            <v>38219</v>
          </cell>
          <cell r="N1679">
            <v>2.0842850616719963E-2</v>
          </cell>
          <cell r="P1679">
            <v>74625</v>
          </cell>
          <cell r="Q1679">
            <v>0.995</v>
          </cell>
          <cell r="R1679">
            <v>74625</v>
          </cell>
          <cell r="S1679">
            <v>38131</v>
          </cell>
          <cell r="T1679" t="str">
            <v>24/05-05</v>
          </cell>
          <cell r="U1679" t="str">
            <v>Кудрин Николай Александрович</v>
          </cell>
          <cell r="V1679">
            <v>1</v>
          </cell>
          <cell r="W1679">
            <v>75000</v>
          </cell>
          <cell r="X1679">
            <v>38132</v>
          </cell>
          <cell r="Y1679" t="str">
            <v>25/05-предсбер</v>
          </cell>
          <cell r="Z1679" t="str">
            <v>Сбербанк РФ</v>
          </cell>
          <cell r="AA1679">
            <v>375</v>
          </cell>
          <cell r="AB1679">
            <v>2.0899954317039744E-2</v>
          </cell>
          <cell r="AC1679">
            <v>1.8341708542713568</v>
          </cell>
          <cell r="AD1679" t="str">
            <v>предъявлен</v>
          </cell>
          <cell r="AF1679" t="str">
            <v/>
          </cell>
          <cell r="AI1679" t="str">
            <v/>
          </cell>
        </row>
        <row r="1680">
          <cell r="A1680">
            <v>1676</v>
          </cell>
          <cell r="B1680" t="str">
            <v>диск</v>
          </cell>
          <cell r="C1680" t="str">
            <v>51401</v>
          </cell>
          <cell r="D1680" t="str">
            <v>51401`810`2`0400`0000002</v>
          </cell>
          <cell r="E1680" t="str">
            <v>Сбербанк РФ</v>
          </cell>
          <cell r="F1680" t="str">
            <v>банк</v>
          </cell>
          <cell r="G1680" t="str">
            <v>ВН</v>
          </cell>
          <cell r="H1680" t="str">
            <v>0763104</v>
          </cell>
          <cell r="I1680">
            <v>38071</v>
          </cell>
          <cell r="J1680">
            <v>500000</v>
          </cell>
          <cell r="K1680" t="str">
            <v>Рубли РФ</v>
          </cell>
          <cell r="L1680" t="str">
            <v>по предъявлении</v>
          </cell>
          <cell r="M1680">
            <v>38071</v>
          </cell>
          <cell r="N1680">
            <v>0</v>
          </cell>
          <cell r="P1680">
            <v>500000</v>
          </cell>
          <cell r="Q1680">
            <v>1</v>
          </cell>
          <cell r="R1680">
            <v>500000</v>
          </cell>
          <cell r="S1680">
            <v>38131</v>
          </cell>
          <cell r="T1680" t="str">
            <v>24/05-06</v>
          </cell>
          <cell r="U1680" t="str">
            <v>ООО "ЭкспоТрейд"</v>
          </cell>
          <cell r="V1680">
            <v>1</v>
          </cell>
          <cell r="W1680">
            <v>500000</v>
          </cell>
          <cell r="X1680">
            <v>38132</v>
          </cell>
          <cell r="Y1680" t="str">
            <v>25/05-предсбер</v>
          </cell>
          <cell r="Z1680" t="str">
            <v>Сбербанк РФ</v>
          </cell>
          <cell r="AA1680">
            <v>0</v>
          </cell>
          <cell r="AB1680">
            <v>0</v>
          </cell>
          <cell r="AC1680">
            <v>0</v>
          </cell>
          <cell r="AD1680" t="str">
            <v>предъявлен</v>
          </cell>
          <cell r="AF1680" t="str">
            <v/>
          </cell>
          <cell r="AI1680" t="str">
            <v/>
          </cell>
        </row>
        <row r="1681">
          <cell r="A1681">
            <v>1677</v>
          </cell>
          <cell r="B1681" t="str">
            <v>диск</v>
          </cell>
          <cell r="C1681" t="str">
            <v>51401</v>
          </cell>
          <cell r="D1681" t="str">
            <v>51401`810`2`0400`0000002</v>
          </cell>
          <cell r="E1681" t="str">
            <v>Сбербанк РФ</v>
          </cell>
          <cell r="F1681" t="str">
            <v>банк</v>
          </cell>
          <cell r="G1681" t="str">
            <v>ВН</v>
          </cell>
          <cell r="H1681" t="str">
            <v>0187975</v>
          </cell>
          <cell r="I1681">
            <v>38128</v>
          </cell>
          <cell r="J1681">
            <v>1200000</v>
          </cell>
          <cell r="K1681" t="str">
            <v>Рубли РФ</v>
          </cell>
          <cell r="L1681" t="str">
            <v>по предъявлении</v>
          </cell>
          <cell r="M1681">
            <v>38128</v>
          </cell>
          <cell r="N1681">
            <v>0</v>
          </cell>
          <cell r="P1681">
            <v>1200000</v>
          </cell>
          <cell r="Q1681">
            <v>1</v>
          </cell>
          <cell r="R1681">
            <v>1200000</v>
          </cell>
          <cell r="S1681">
            <v>38132</v>
          </cell>
          <cell r="T1681" t="str">
            <v>25/05-04</v>
          </cell>
          <cell r="U1681" t="str">
            <v>ООО "ЭкспоТрейд"</v>
          </cell>
          <cell r="V1681">
            <v>1</v>
          </cell>
          <cell r="W1681">
            <v>1200000</v>
          </cell>
          <cell r="X1681">
            <v>38132</v>
          </cell>
          <cell r="Y1681" t="str">
            <v>25/05-предсбер</v>
          </cell>
          <cell r="Z1681" t="str">
            <v>Сбербанк РФ</v>
          </cell>
          <cell r="AA1681">
            <v>0</v>
          </cell>
          <cell r="AB1681">
            <v>0</v>
          </cell>
          <cell r="AC1681">
            <v>0</v>
          </cell>
          <cell r="AD1681" t="str">
            <v>предъявлен</v>
          </cell>
          <cell r="AF1681" t="str">
            <v/>
          </cell>
          <cell r="AI1681" t="str">
            <v/>
          </cell>
        </row>
        <row r="1682">
          <cell r="A1682">
            <v>1678</v>
          </cell>
          <cell r="B1682" t="str">
            <v>диск</v>
          </cell>
          <cell r="C1682" t="str">
            <v>51401</v>
          </cell>
          <cell r="D1682" t="str">
            <v>51401`810`2`0400`0000002</v>
          </cell>
          <cell r="E1682" t="str">
            <v>Сбербанк РФ</v>
          </cell>
          <cell r="F1682" t="str">
            <v>банк</v>
          </cell>
          <cell r="G1682" t="str">
            <v>ВН</v>
          </cell>
          <cell r="H1682" t="str">
            <v>0187972</v>
          </cell>
          <cell r="I1682">
            <v>38127</v>
          </cell>
          <cell r="J1682">
            <v>650000</v>
          </cell>
          <cell r="K1682" t="str">
            <v>Рубли РФ</v>
          </cell>
          <cell r="L1682" t="str">
            <v>по предъявлении</v>
          </cell>
          <cell r="M1682">
            <v>38127</v>
          </cell>
          <cell r="N1682">
            <v>0</v>
          </cell>
          <cell r="P1682">
            <v>650000</v>
          </cell>
          <cell r="Q1682">
            <v>1</v>
          </cell>
          <cell r="R1682">
            <v>650000</v>
          </cell>
          <cell r="S1682">
            <v>38132</v>
          </cell>
          <cell r="T1682" t="str">
            <v>25/05-04</v>
          </cell>
          <cell r="U1682" t="str">
            <v>ООО "ЭкспоТрейд"</v>
          </cell>
          <cell r="V1682">
            <v>1</v>
          </cell>
          <cell r="W1682">
            <v>650000</v>
          </cell>
          <cell r="X1682">
            <v>38132</v>
          </cell>
          <cell r="Y1682" t="str">
            <v>25/05-предсбер</v>
          </cell>
          <cell r="Z1682" t="str">
            <v>Сбербанк РФ</v>
          </cell>
          <cell r="AA1682">
            <v>0</v>
          </cell>
          <cell r="AB1682">
            <v>0</v>
          </cell>
          <cell r="AC1682">
            <v>0</v>
          </cell>
          <cell r="AD1682" t="str">
            <v>предъявлен</v>
          </cell>
          <cell r="AF1682" t="str">
            <v/>
          </cell>
          <cell r="AI1682" t="str">
            <v/>
          </cell>
        </row>
        <row r="1683">
          <cell r="A1683">
            <v>1679</v>
          </cell>
          <cell r="B1683" t="str">
            <v>диск</v>
          </cell>
          <cell r="C1683" t="str">
            <v>51401</v>
          </cell>
          <cell r="D1683" t="str">
            <v>51401`810`2`0400`0000002</v>
          </cell>
          <cell r="E1683" t="str">
            <v>Сбербанк РФ</v>
          </cell>
          <cell r="F1683" t="str">
            <v>банк</v>
          </cell>
          <cell r="G1683" t="str">
            <v>ВН</v>
          </cell>
          <cell r="H1683" t="str">
            <v>1310668</v>
          </cell>
          <cell r="I1683">
            <v>38106</v>
          </cell>
          <cell r="J1683">
            <v>100000</v>
          </cell>
          <cell r="K1683" t="str">
            <v>Рубли РФ</v>
          </cell>
          <cell r="L1683" t="str">
            <v>по предъявлении</v>
          </cell>
          <cell r="M1683">
            <v>38106</v>
          </cell>
          <cell r="N1683">
            <v>0</v>
          </cell>
          <cell r="P1683">
            <v>100000</v>
          </cell>
          <cell r="Q1683">
            <v>1</v>
          </cell>
          <cell r="R1683">
            <v>100000</v>
          </cell>
          <cell r="S1683">
            <v>38132</v>
          </cell>
          <cell r="T1683" t="str">
            <v>25/05-04</v>
          </cell>
          <cell r="U1683" t="str">
            <v>ООО "ЭкспоТрейд"</v>
          </cell>
          <cell r="V1683">
            <v>1</v>
          </cell>
          <cell r="W1683">
            <v>100000</v>
          </cell>
          <cell r="X1683">
            <v>38132</v>
          </cell>
          <cell r="Y1683" t="str">
            <v>25/05-предсбер</v>
          </cell>
          <cell r="Z1683" t="str">
            <v>Сбербанк РФ</v>
          </cell>
          <cell r="AA1683">
            <v>0</v>
          </cell>
          <cell r="AB1683">
            <v>0</v>
          </cell>
          <cell r="AC1683">
            <v>0</v>
          </cell>
          <cell r="AD1683" t="str">
            <v>предъявлен</v>
          </cell>
          <cell r="AF1683" t="str">
            <v/>
          </cell>
          <cell r="AI1683" t="str">
            <v/>
          </cell>
        </row>
        <row r="1684">
          <cell r="A1684">
            <v>1680</v>
          </cell>
          <cell r="B1684" t="str">
            <v>диск</v>
          </cell>
          <cell r="C1684" t="str">
            <v>51401</v>
          </cell>
          <cell r="D1684" t="str">
            <v>51401`810`2`0400`0000002</v>
          </cell>
          <cell r="E1684" t="str">
            <v>Сбербанк РФ</v>
          </cell>
          <cell r="F1684" t="str">
            <v>банк</v>
          </cell>
          <cell r="G1684" t="str">
            <v>ВН</v>
          </cell>
          <cell r="H1684" t="str">
            <v>1071728</v>
          </cell>
          <cell r="I1684">
            <v>38131</v>
          </cell>
          <cell r="J1684">
            <v>30000</v>
          </cell>
          <cell r="K1684" t="str">
            <v>Рубли РФ</v>
          </cell>
          <cell r="L1684" t="str">
            <v>по предъявлении</v>
          </cell>
          <cell r="M1684">
            <v>38131</v>
          </cell>
          <cell r="N1684">
            <v>0</v>
          </cell>
          <cell r="P1684">
            <v>30000</v>
          </cell>
          <cell r="Q1684">
            <v>1</v>
          </cell>
          <cell r="R1684">
            <v>30000</v>
          </cell>
          <cell r="S1684">
            <v>38132</v>
          </cell>
          <cell r="T1684" t="str">
            <v>25/05-04</v>
          </cell>
          <cell r="U1684" t="str">
            <v>ООО "ЭкспоТрейд"</v>
          </cell>
          <cell r="V1684">
            <v>1</v>
          </cell>
          <cell r="W1684">
            <v>30000</v>
          </cell>
          <cell r="X1684">
            <v>38132</v>
          </cell>
          <cell r="Y1684" t="str">
            <v>25/05-предсбер</v>
          </cell>
          <cell r="Z1684" t="str">
            <v>Сбербанк РФ</v>
          </cell>
          <cell r="AA1684">
            <v>0</v>
          </cell>
          <cell r="AB1684">
            <v>0</v>
          </cell>
          <cell r="AC1684">
            <v>0</v>
          </cell>
          <cell r="AD1684" t="str">
            <v>предъявлен</v>
          </cell>
          <cell r="AF1684" t="str">
            <v/>
          </cell>
          <cell r="AI1684" t="str">
            <v/>
          </cell>
        </row>
        <row r="1685">
          <cell r="A1685">
            <v>1681</v>
          </cell>
          <cell r="B1685" t="str">
            <v>диск</v>
          </cell>
          <cell r="C1685" t="str">
            <v>51505</v>
          </cell>
          <cell r="D1685" t="str">
            <v>51505`810`6`0400`0000032</v>
          </cell>
          <cell r="E1685" t="str">
            <v>ООО фирма «Авеста»</v>
          </cell>
          <cell r="F1685" t="str">
            <v>прочие</v>
          </cell>
          <cell r="G1685" t="str">
            <v>---</v>
          </cell>
          <cell r="H1685" t="str">
            <v>0030201</v>
          </cell>
          <cell r="I1685">
            <v>38026</v>
          </cell>
          <cell r="J1685">
            <v>560000</v>
          </cell>
          <cell r="K1685" t="str">
            <v>Рубли РФ</v>
          </cell>
          <cell r="L1685" t="str">
            <v>по предъявлении, но не ранее 20.12.2004г.</v>
          </cell>
          <cell r="M1685">
            <v>38341</v>
          </cell>
          <cell r="N1685">
            <v>0.1489188086495308</v>
          </cell>
          <cell r="P1685">
            <v>516000</v>
          </cell>
          <cell r="Q1685">
            <v>0.92142857142857137</v>
          </cell>
          <cell r="R1685">
            <v>516000</v>
          </cell>
          <cell r="S1685">
            <v>38132</v>
          </cell>
          <cell r="T1685" t="str">
            <v>25/05-05</v>
          </cell>
          <cell r="U1685" t="str">
            <v>ООО "Проф-Трейд"</v>
          </cell>
          <cell r="V1685">
            <v>0.92857100000000004</v>
          </cell>
          <cell r="W1685">
            <v>520000</v>
          </cell>
          <cell r="X1685">
            <v>38154</v>
          </cell>
          <cell r="Y1685" t="str">
            <v>16/06-08</v>
          </cell>
          <cell r="Z1685" t="str">
            <v>ЧП Мусин Рафаиль Ахняфович</v>
          </cell>
          <cell r="AA1685">
            <v>4000</v>
          </cell>
          <cell r="AB1685">
            <v>0.1493268053855569</v>
          </cell>
          <cell r="AC1685">
            <v>0.12861169837914024</v>
          </cell>
          <cell r="AD1685" t="str">
            <v>продан</v>
          </cell>
          <cell r="AF1685" t="str">
            <v/>
          </cell>
          <cell r="AG1685" t="str">
            <v>51510`810`_`0400`0001662</v>
          </cell>
          <cell r="AI1685" t="str">
            <v/>
          </cell>
        </row>
        <row r="1686">
          <cell r="A1686">
            <v>1682</v>
          </cell>
          <cell r="B1686" t="str">
            <v>диск</v>
          </cell>
          <cell r="C1686" t="str">
            <v>51505</v>
          </cell>
          <cell r="D1686" t="str">
            <v>51505`810`6`0400`0000032</v>
          </cell>
          <cell r="E1686" t="str">
            <v>ООО фирма «Авеста»</v>
          </cell>
          <cell r="F1686" t="str">
            <v>прочие</v>
          </cell>
          <cell r="G1686" t="str">
            <v>---</v>
          </cell>
          <cell r="H1686" t="str">
            <v>0030208</v>
          </cell>
          <cell r="I1686">
            <v>38026</v>
          </cell>
          <cell r="J1686">
            <v>112000</v>
          </cell>
          <cell r="K1686" t="str">
            <v>Рубли РФ</v>
          </cell>
          <cell r="L1686" t="str">
            <v>по предъявлении, но не ранее 20.12.2004г.</v>
          </cell>
          <cell r="M1686">
            <v>38341</v>
          </cell>
          <cell r="N1686">
            <v>0.1489188086495308</v>
          </cell>
          <cell r="P1686">
            <v>103200</v>
          </cell>
          <cell r="Q1686">
            <v>0.92142857142857137</v>
          </cell>
          <cell r="R1686">
            <v>103200</v>
          </cell>
          <cell r="S1686">
            <v>38132</v>
          </cell>
          <cell r="T1686" t="str">
            <v>25/05-05</v>
          </cell>
          <cell r="U1686" t="str">
            <v>ООО "Проф-Трейд"</v>
          </cell>
          <cell r="V1686">
            <v>0.94464300000000001</v>
          </cell>
          <cell r="W1686">
            <v>105800</v>
          </cell>
          <cell r="X1686">
            <v>38181</v>
          </cell>
          <cell r="Y1686">
            <v>38911</v>
          </cell>
          <cell r="Z1686" t="str">
            <v>Мусин Радик Ахняфович</v>
          </cell>
          <cell r="AA1686">
            <v>2600</v>
          </cell>
          <cell r="AB1686">
            <v>0.1493268053855569</v>
          </cell>
          <cell r="AC1686">
            <v>0.18766809049201075</v>
          </cell>
          <cell r="AD1686" t="str">
            <v>продан</v>
          </cell>
          <cell r="AF1686" t="str">
            <v/>
          </cell>
          <cell r="AG1686" t="str">
            <v>51510`810`_`0400`0001663</v>
          </cell>
          <cell r="AI1686" t="str">
            <v/>
          </cell>
        </row>
        <row r="1687">
          <cell r="A1687">
            <v>1683</v>
          </cell>
          <cell r="B1687" t="str">
            <v>диск</v>
          </cell>
          <cell r="C1687" t="str">
            <v>51505</v>
          </cell>
          <cell r="D1687" t="str">
            <v>51505`810`6`0400`0000032</v>
          </cell>
          <cell r="E1687" t="str">
            <v>ООО фирма «Авеста»</v>
          </cell>
          <cell r="F1687" t="str">
            <v>прочие</v>
          </cell>
          <cell r="G1687" t="str">
            <v>---</v>
          </cell>
          <cell r="H1687" t="str">
            <v>0030209</v>
          </cell>
          <cell r="I1687">
            <v>38026</v>
          </cell>
          <cell r="J1687">
            <v>112000</v>
          </cell>
          <cell r="K1687" t="str">
            <v>Рубли РФ</v>
          </cell>
          <cell r="L1687" t="str">
            <v>по предъявлении, но не ранее 20.12.2004г.</v>
          </cell>
          <cell r="M1687">
            <v>38341</v>
          </cell>
          <cell r="N1687">
            <v>0.1489188086495308</v>
          </cell>
          <cell r="P1687">
            <v>103200</v>
          </cell>
          <cell r="Q1687">
            <v>0.92142857142857137</v>
          </cell>
          <cell r="R1687">
            <v>103200</v>
          </cell>
          <cell r="S1687">
            <v>38132</v>
          </cell>
          <cell r="T1687" t="str">
            <v>25/05-05</v>
          </cell>
          <cell r="U1687" t="str">
            <v>ООО "Проф-Трейд"</v>
          </cell>
          <cell r="V1687">
            <v>0.94464300000000001</v>
          </cell>
          <cell r="W1687">
            <v>105800</v>
          </cell>
          <cell r="X1687">
            <v>38181</v>
          </cell>
          <cell r="Y1687">
            <v>38911</v>
          </cell>
          <cell r="Z1687" t="str">
            <v>Мусин Радик Ахняфович</v>
          </cell>
          <cell r="AA1687">
            <v>2600</v>
          </cell>
          <cell r="AB1687">
            <v>0.1493268053855569</v>
          </cell>
          <cell r="AC1687">
            <v>0.18766809049201075</v>
          </cell>
          <cell r="AD1687" t="str">
            <v>продан</v>
          </cell>
          <cell r="AF1687" t="str">
            <v/>
          </cell>
          <cell r="AG1687" t="str">
            <v>51510`810`_`0400`0001664</v>
          </cell>
          <cell r="AI1687" t="str">
            <v/>
          </cell>
        </row>
        <row r="1688">
          <cell r="A1688">
            <v>1684</v>
          </cell>
          <cell r="B1688" t="str">
            <v>диск</v>
          </cell>
          <cell r="C1688" t="str">
            <v>51505</v>
          </cell>
          <cell r="D1688" t="str">
            <v>51505`810`6`0400`0000032</v>
          </cell>
          <cell r="E1688" t="str">
            <v>ООО фирма «Авеста»</v>
          </cell>
          <cell r="F1688" t="str">
            <v>прочие</v>
          </cell>
          <cell r="G1688" t="str">
            <v>---</v>
          </cell>
          <cell r="H1688" t="str">
            <v>0030210</v>
          </cell>
          <cell r="I1688">
            <v>38026</v>
          </cell>
          <cell r="J1688">
            <v>112000</v>
          </cell>
          <cell r="K1688" t="str">
            <v>Рубли РФ</v>
          </cell>
          <cell r="L1688" t="str">
            <v>по предъявлении, но не ранее 20.12.2004г.</v>
          </cell>
          <cell r="M1688">
            <v>38341</v>
          </cell>
          <cell r="N1688">
            <v>0.1489188086495308</v>
          </cell>
          <cell r="P1688">
            <v>103200</v>
          </cell>
          <cell r="Q1688">
            <v>0.92142857142857137</v>
          </cell>
          <cell r="R1688">
            <v>103200</v>
          </cell>
          <cell r="S1688">
            <v>38132</v>
          </cell>
          <cell r="T1688" t="str">
            <v>25/05-05</v>
          </cell>
          <cell r="U1688" t="str">
            <v>ООО "Проф-Трейд"</v>
          </cell>
          <cell r="V1688">
            <v>0.94464300000000001</v>
          </cell>
          <cell r="W1688">
            <v>105800</v>
          </cell>
          <cell r="X1688">
            <v>38181</v>
          </cell>
          <cell r="Y1688">
            <v>38911</v>
          </cell>
          <cell r="Z1688" t="str">
            <v>Мусин Радик Ахняфович</v>
          </cell>
          <cell r="AA1688">
            <v>2600</v>
          </cell>
          <cell r="AB1688">
            <v>0.1493268053855569</v>
          </cell>
          <cell r="AC1688">
            <v>0.18766809049201075</v>
          </cell>
          <cell r="AD1688" t="str">
            <v>продан</v>
          </cell>
          <cell r="AF1688" t="str">
            <v/>
          </cell>
          <cell r="AG1688" t="str">
            <v>51510`810`_`0400`0001665</v>
          </cell>
          <cell r="AI1688" t="str">
            <v/>
          </cell>
        </row>
        <row r="1689">
          <cell r="A1689">
            <v>1685</v>
          </cell>
          <cell r="B1689" t="str">
            <v>диск</v>
          </cell>
          <cell r="C1689" t="str">
            <v>51505</v>
          </cell>
          <cell r="D1689" t="str">
            <v>51505`810`6`0400`0000032</v>
          </cell>
          <cell r="E1689" t="str">
            <v>ООО фирма «Авеста»</v>
          </cell>
          <cell r="F1689" t="str">
            <v>прочие</v>
          </cell>
          <cell r="G1689" t="str">
            <v>---</v>
          </cell>
          <cell r="H1689" t="str">
            <v>0030211</v>
          </cell>
          <cell r="I1689">
            <v>38026</v>
          </cell>
          <cell r="J1689">
            <v>112000</v>
          </cell>
          <cell r="K1689" t="str">
            <v>Рубли РФ</v>
          </cell>
          <cell r="L1689" t="str">
            <v>по предъявлении, но не ранее 20.12.2004г.</v>
          </cell>
          <cell r="M1689">
            <v>38341</v>
          </cell>
          <cell r="N1689">
            <v>0.1489188086495308</v>
          </cell>
          <cell r="P1689">
            <v>103200</v>
          </cell>
          <cell r="Q1689">
            <v>0.92142857142857137</v>
          </cell>
          <cell r="R1689">
            <v>103200</v>
          </cell>
          <cell r="S1689">
            <v>38132</v>
          </cell>
          <cell r="T1689" t="str">
            <v>25/05-05</v>
          </cell>
          <cell r="U1689" t="str">
            <v>ООО "Проф-Трейд"</v>
          </cell>
          <cell r="V1689">
            <v>0.94464300000000001</v>
          </cell>
          <cell r="W1689">
            <v>105800</v>
          </cell>
          <cell r="X1689">
            <v>38181</v>
          </cell>
          <cell r="Y1689">
            <v>38911</v>
          </cell>
          <cell r="Z1689" t="str">
            <v>Мусин Радик Ахняфович</v>
          </cell>
          <cell r="AA1689">
            <v>2600</v>
          </cell>
          <cell r="AB1689">
            <v>0.1493268053855569</v>
          </cell>
          <cell r="AC1689">
            <v>0.18766809049201075</v>
          </cell>
          <cell r="AD1689" t="str">
            <v>продан</v>
          </cell>
          <cell r="AF1689" t="str">
            <v/>
          </cell>
          <cell r="AG1689" t="str">
            <v>51510`810`_`0400`0001666</v>
          </cell>
          <cell r="AI1689" t="str">
            <v/>
          </cell>
        </row>
        <row r="1690">
          <cell r="A1690">
            <v>1686</v>
          </cell>
          <cell r="B1690" t="str">
            <v>диск</v>
          </cell>
          <cell r="C1690" t="str">
            <v>51505</v>
          </cell>
          <cell r="D1690" t="str">
            <v>51505`810`6`0400`0000032</v>
          </cell>
          <cell r="E1690" t="str">
            <v>ООО фирма «Авеста»</v>
          </cell>
          <cell r="F1690" t="str">
            <v>прочие</v>
          </cell>
          <cell r="G1690" t="str">
            <v>---</v>
          </cell>
          <cell r="H1690" t="str">
            <v>0030212</v>
          </cell>
          <cell r="I1690">
            <v>38026</v>
          </cell>
          <cell r="J1690">
            <v>112000</v>
          </cell>
          <cell r="K1690" t="str">
            <v>Рубли РФ</v>
          </cell>
          <cell r="L1690" t="str">
            <v>по предъявлении, но не ранее 20.12.2004г.</v>
          </cell>
          <cell r="M1690">
            <v>38341</v>
          </cell>
          <cell r="N1690">
            <v>0.1489188086495308</v>
          </cell>
          <cell r="P1690">
            <v>103200</v>
          </cell>
          <cell r="Q1690">
            <v>0.92142857142857137</v>
          </cell>
          <cell r="R1690">
            <v>103200</v>
          </cell>
          <cell r="S1690">
            <v>38132</v>
          </cell>
          <cell r="T1690" t="str">
            <v>25/05-05</v>
          </cell>
          <cell r="U1690" t="str">
            <v>ООО "Проф-Трейд"</v>
          </cell>
          <cell r="V1690">
            <v>0.94464300000000001</v>
          </cell>
          <cell r="W1690">
            <v>105800</v>
          </cell>
          <cell r="X1690">
            <v>38181</v>
          </cell>
          <cell r="Y1690">
            <v>38911</v>
          </cell>
          <cell r="Z1690" t="str">
            <v>Мусин Радик Ахняфович</v>
          </cell>
          <cell r="AA1690">
            <v>2600</v>
          </cell>
          <cell r="AB1690">
            <v>0.1493268053855569</v>
          </cell>
          <cell r="AC1690">
            <v>0.18766809049201075</v>
          </cell>
          <cell r="AD1690" t="str">
            <v>продан</v>
          </cell>
          <cell r="AF1690" t="str">
            <v/>
          </cell>
          <cell r="AG1690" t="str">
            <v>51510`810`_`0400`0001667</v>
          </cell>
          <cell r="AI1690" t="str">
            <v/>
          </cell>
        </row>
        <row r="1691">
          <cell r="A1691">
            <v>1687</v>
          </cell>
          <cell r="B1691" t="str">
            <v>диск</v>
          </cell>
          <cell r="C1691" t="str">
            <v>51505</v>
          </cell>
          <cell r="D1691" t="str">
            <v>51505`810`2`0400`0000018</v>
          </cell>
          <cell r="E1691" t="str">
            <v>ООО "Проф-Трейд"</v>
          </cell>
          <cell r="G1691" t="str">
            <v>---</v>
          </cell>
          <cell r="H1691" t="str">
            <v>0405001</v>
          </cell>
          <cell r="I1691">
            <v>38119</v>
          </cell>
          <cell r="J1691">
            <v>5635000</v>
          </cell>
          <cell r="K1691" t="str">
            <v>Рубли РФ</v>
          </cell>
          <cell r="L1691" t="str">
            <v>по предъявлении, но не ранее 12.05.2005г.</v>
          </cell>
          <cell r="M1691">
            <v>38484</v>
          </cell>
          <cell r="N1691">
            <v>0.15</v>
          </cell>
          <cell r="P1691">
            <v>4900000</v>
          </cell>
          <cell r="Q1691">
            <v>0.86956521739130432</v>
          </cell>
          <cell r="R1691">
            <v>4900000</v>
          </cell>
          <cell r="S1691">
            <v>38119</v>
          </cell>
          <cell r="T1691" t="str">
            <v>12/05-13</v>
          </cell>
          <cell r="U1691" t="str">
            <v>ООО "Проф-Трейд"</v>
          </cell>
          <cell r="V1691">
            <v>0.87222699999999997</v>
          </cell>
          <cell r="W1691">
            <v>4915000</v>
          </cell>
          <cell r="X1691">
            <v>38191</v>
          </cell>
          <cell r="Y1691" t="str">
            <v>23/07-07</v>
          </cell>
          <cell r="Z1691" t="str">
            <v>ООО "Проф-Трейд"</v>
          </cell>
          <cell r="AA1691">
            <v>15000</v>
          </cell>
          <cell r="AB1691">
            <v>0.15041095890410958</v>
          </cell>
          <cell r="AC1691">
            <v>1.5561224489795918E-2</v>
          </cell>
          <cell r="AD1691" t="str">
            <v>продан</v>
          </cell>
          <cell r="AF1691" t="str">
            <v/>
          </cell>
          <cell r="AG1691" t="str">
            <v>51510`810`_`0400`0001668</v>
          </cell>
          <cell r="AI1691" t="str">
            <v/>
          </cell>
        </row>
        <row r="1692">
          <cell r="A1692">
            <v>1688</v>
          </cell>
          <cell r="B1692" t="str">
            <v>диск</v>
          </cell>
          <cell r="C1692" t="str">
            <v>51505</v>
          </cell>
          <cell r="D1692" t="str">
            <v>51505`810`2`0400`0000018</v>
          </cell>
          <cell r="E1692" t="str">
            <v>ООО "Проф-Трейд"</v>
          </cell>
          <cell r="G1692" t="str">
            <v>---</v>
          </cell>
          <cell r="H1692" t="str">
            <v>0405002</v>
          </cell>
          <cell r="I1692">
            <v>38112</v>
          </cell>
          <cell r="J1692">
            <v>11902500</v>
          </cell>
          <cell r="K1692" t="str">
            <v>Рубли РФ</v>
          </cell>
          <cell r="L1692" t="str">
            <v>по предъявлении, но не ранее 17.05.2005г.</v>
          </cell>
          <cell r="M1692">
            <v>38489</v>
          </cell>
          <cell r="N1692">
            <v>0.15</v>
          </cell>
          <cell r="P1692">
            <v>10350000</v>
          </cell>
          <cell r="Q1692">
            <v>0.86956521739130432</v>
          </cell>
          <cell r="R1692">
            <v>10350000</v>
          </cell>
          <cell r="S1692">
            <v>38124</v>
          </cell>
          <cell r="T1692" t="str">
            <v>17/05-06</v>
          </cell>
          <cell r="U1692" t="str">
            <v>ООО "АЛЬТАИР"</v>
          </cell>
          <cell r="V1692">
            <v>0.87166600000000005</v>
          </cell>
          <cell r="W1692">
            <v>10375000</v>
          </cell>
          <cell r="X1692">
            <v>38189</v>
          </cell>
          <cell r="Y1692">
            <v>39650</v>
          </cell>
          <cell r="Z1692" t="str">
            <v>ООО "Проф-Трейд"</v>
          </cell>
          <cell r="AA1692">
            <v>25000</v>
          </cell>
          <cell r="AB1692">
            <v>0.15041095890410958</v>
          </cell>
          <cell r="AC1692">
            <v>1.3563730955035302E-2</v>
          </cell>
          <cell r="AD1692" t="str">
            <v>продан</v>
          </cell>
          <cell r="AF1692" t="str">
            <v/>
          </cell>
          <cell r="AG1692" t="str">
            <v>51510`810`_`0400`0001668</v>
          </cell>
          <cell r="AI1692" t="str">
            <v/>
          </cell>
        </row>
        <row r="1693">
          <cell r="A1693">
            <v>1689</v>
          </cell>
          <cell r="B1693" t="str">
            <v>диск</v>
          </cell>
          <cell r="C1693" t="str">
            <v>51401</v>
          </cell>
          <cell r="D1693" t="str">
            <v>51401`810`2`0400`0000002</v>
          </cell>
          <cell r="E1693" t="str">
            <v>Сбербанк РФ</v>
          </cell>
          <cell r="F1693" t="str">
            <v>банк</v>
          </cell>
          <cell r="G1693" t="str">
            <v>ВН</v>
          </cell>
          <cell r="H1693" t="str">
            <v>1080984</v>
          </cell>
          <cell r="I1693">
            <v>38133</v>
          </cell>
          <cell r="J1693">
            <v>19250</v>
          </cell>
          <cell r="K1693" t="str">
            <v>Рубли РФ</v>
          </cell>
          <cell r="L1693" t="str">
            <v>по предъявлении</v>
          </cell>
          <cell r="M1693">
            <v>38133</v>
          </cell>
          <cell r="N1693">
            <v>0</v>
          </cell>
          <cell r="P1693">
            <v>19250</v>
          </cell>
          <cell r="Q1693">
            <v>1</v>
          </cell>
          <cell r="R1693">
            <v>19250</v>
          </cell>
          <cell r="S1693">
            <v>38133</v>
          </cell>
          <cell r="T1693" t="str">
            <v>26/05-07</v>
          </cell>
          <cell r="U1693" t="str">
            <v>ООО "Проф-Трейд"</v>
          </cell>
          <cell r="V1693">
            <v>1</v>
          </cell>
          <cell r="W1693">
            <v>19250</v>
          </cell>
          <cell r="X1693">
            <v>38134</v>
          </cell>
          <cell r="Y1693" t="str">
            <v>27/05-предсбер</v>
          </cell>
          <cell r="Z1693" t="str">
            <v>Сбербанк РФ</v>
          </cell>
          <cell r="AA1693">
            <v>0</v>
          </cell>
          <cell r="AB1693">
            <v>0</v>
          </cell>
          <cell r="AC1693">
            <v>0</v>
          </cell>
          <cell r="AD1693" t="str">
            <v>предъявлен</v>
          </cell>
          <cell r="AF1693" t="str">
            <v/>
          </cell>
          <cell r="AI1693" t="str">
            <v/>
          </cell>
        </row>
        <row r="1694">
          <cell r="A1694">
            <v>1690</v>
          </cell>
          <cell r="B1694" t="str">
            <v>диск</v>
          </cell>
          <cell r="C1694" t="str">
            <v>51402</v>
          </cell>
          <cell r="D1694" t="str">
            <v>51402`810`7`0400`0000019</v>
          </cell>
          <cell r="E1694" t="str">
            <v>Сбербанк РФ</v>
          </cell>
          <cell r="F1694" t="str">
            <v>банк</v>
          </cell>
          <cell r="G1694" t="str">
            <v>ВН</v>
          </cell>
          <cell r="H1694" t="str">
            <v>1054920</v>
          </cell>
          <cell r="I1694">
            <v>38104</v>
          </cell>
          <cell r="J1694">
            <v>100000</v>
          </cell>
          <cell r="K1694" t="str">
            <v>Рубли РФ</v>
          </cell>
          <cell r="L1694" t="str">
            <v>по предъявлении, но не ранее 27.05.2005г.</v>
          </cell>
          <cell r="M1694">
            <v>38134</v>
          </cell>
          <cell r="N1694">
            <v>0</v>
          </cell>
          <cell r="P1694">
            <v>100000</v>
          </cell>
          <cell r="Q1694">
            <v>1</v>
          </cell>
          <cell r="R1694">
            <v>100000</v>
          </cell>
          <cell r="S1694">
            <v>38133</v>
          </cell>
          <cell r="T1694" t="str">
            <v>26/05-07</v>
          </cell>
          <cell r="U1694" t="str">
            <v>ООО "Проф-Трейд"</v>
          </cell>
          <cell r="V1694">
            <v>1</v>
          </cell>
          <cell r="W1694">
            <v>100000</v>
          </cell>
          <cell r="X1694">
            <v>38134</v>
          </cell>
          <cell r="Y1694" t="str">
            <v>27/05-предсбер</v>
          </cell>
          <cell r="Z1694" t="str">
            <v>Сбербанк РФ</v>
          </cell>
          <cell r="AA1694">
            <v>0</v>
          </cell>
          <cell r="AB1694">
            <v>0</v>
          </cell>
          <cell r="AC1694">
            <v>0</v>
          </cell>
          <cell r="AD1694" t="str">
            <v>предъявлен</v>
          </cell>
          <cell r="AF1694" t="str">
            <v/>
          </cell>
          <cell r="AI1694" t="str">
            <v/>
          </cell>
        </row>
        <row r="1695">
          <cell r="A1695">
            <v>1691</v>
          </cell>
          <cell r="B1695" t="str">
            <v>диск</v>
          </cell>
          <cell r="C1695" t="str">
            <v>51402</v>
          </cell>
          <cell r="D1695" t="str">
            <v>51402`810`7`0400`0000019</v>
          </cell>
          <cell r="E1695" t="str">
            <v>Сбербанк РФ</v>
          </cell>
          <cell r="F1695" t="str">
            <v>банк</v>
          </cell>
          <cell r="G1695" t="str">
            <v>ВН</v>
          </cell>
          <cell r="H1695" t="str">
            <v>1054921</v>
          </cell>
          <cell r="I1695">
            <v>38104</v>
          </cell>
          <cell r="J1695">
            <v>100000</v>
          </cell>
          <cell r="K1695" t="str">
            <v>Рубли РФ</v>
          </cell>
          <cell r="L1695" t="str">
            <v>по предъявлении, но не ранее 27.05.2005г.</v>
          </cell>
          <cell r="M1695">
            <v>38134</v>
          </cell>
          <cell r="N1695">
            <v>0</v>
          </cell>
          <cell r="P1695">
            <v>100000</v>
          </cell>
          <cell r="Q1695">
            <v>1</v>
          </cell>
          <cell r="R1695">
            <v>100000</v>
          </cell>
          <cell r="S1695">
            <v>38133</v>
          </cell>
          <cell r="T1695" t="str">
            <v>26/05-07</v>
          </cell>
          <cell r="U1695" t="str">
            <v>ООО "Проф-Трейд"</v>
          </cell>
          <cell r="V1695">
            <v>1</v>
          </cell>
          <cell r="W1695">
            <v>100000</v>
          </cell>
          <cell r="X1695">
            <v>38134</v>
          </cell>
          <cell r="Y1695" t="str">
            <v>27/05-предсбер</v>
          </cell>
          <cell r="Z1695" t="str">
            <v>Сбербанк РФ</v>
          </cell>
          <cell r="AA1695">
            <v>0</v>
          </cell>
          <cell r="AB1695">
            <v>0</v>
          </cell>
          <cell r="AC1695">
            <v>0</v>
          </cell>
          <cell r="AD1695" t="str">
            <v>предъявлен</v>
          </cell>
          <cell r="AF1695" t="str">
            <v/>
          </cell>
          <cell r="AI1695" t="str">
            <v/>
          </cell>
        </row>
        <row r="1696">
          <cell r="A1696">
            <v>1692</v>
          </cell>
          <cell r="B1696" t="str">
            <v>диск</v>
          </cell>
          <cell r="C1696" t="str">
            <v>51402</v>
          </cell>
          <cell r="D1696" t="str">
            <v>51402`810`7`0400`0000019</v>
          </cell>
          <cell r="E1696" t="str">
            <v>Сбербанк РФ</v>
          </cell>
          <cell r="F1696" t="str">
            <v>банк</v>
          </cell>
          <cell r="G1696" t="str">
            <v>ВН</v>
          </cell>
          <cell r="H1696" t="str">
            <v>1054922</v>
          </cell>
          <cell r="I1696">
            <v>38104</v>
          </cell>
          <cell r="J1696">
            <v>100000</v>
          </cell>
          <cell r="K1696" t="str">
            <v>Рубли РФ</v>
          </cell>
          <cell r="L1696" t="str">
            <v>по предъявлении, но не ранее 27.05.2005г.</v>
          </cell>
          <cell r="M1696">
            <v>38134</v>
          </cell>
          <cell r="N1696">
            <v>0</v>
          </cell>
          <cell r="P1696">
            <v>100000</v>
          </cell>
          <cell r="Q1696">
            <v>1</v>
          </cell>
          <cell r="R1696">
            <v>100000</v>
          </cell>
          <cell r="S1696">
            <v>38133</v>
          </cell>
          <cell r="T1696" t="str">
            <v>26/05-07</v>
          </cell>
          <cell r="U1696" t="str">
            <v>ООО "Проф-Трейд"</v>
          </cell>
          <cell r="V1696">
            <v>1</v>
          </cell>
          <cell r="W1696">
            <v>100000</v>
          </cell>
          <cell r="X1696">
            <v>38134</v>
          </cell>
          <cell r="Y1696" t="str">
            <v>27/05-предсбер</v>
          </cell>
          <cell r="Z1696" t="str">
            <v>Сбербанк РФ</v>
          </cell>
          <cell r="AA1696">
            <v>0</v>
          </cell>
          <cell r="AB1696">
            <v>0</v>
          </cell>
          <cell r="AC1696">
            <v>0</v>
          </cell>
          <cell r="AD1696" t="str">
            <v>предъявлен</v>
          </cell>
          <cell r="AF1696" t="str">
            <v/>
          </cell>
          <cell r="AI1696" t="str">
            <v/>
          </cell>
        </row>
        <row r="1697">
          <cell r="A1697">
            <v>1693</v>
          </cell>
          <cell r="B1697" t="str">
            <v>диск</v>
          </cell>
          <cell r="C1697" t="str">
            <v>51402</v>
          </cell>
          <cell r="D1697" t="str">
            <v>51402`810`7`0400`0000019</v>
          </cell>
          <cell r="E1697" t="str">
            <v>Сбербанк РФ</v>
          </cell>
          <cell r="F1697" t="str">
            <v>банк</v>
          </cell>
          <cell r="G1697" t="str">
            <v>ВН</v>
          </cell>
          <cell r="H1697" t="str">
            <v>1054918</v>
          </cell>
          <cell r="I1697">
            <v>38104</v>
          </cell>
          <cell r="J1697">
            <v>350000</v>
          </cell>
          <cell r="K1697" t="str">
            <v>Рубли РФ</v>
          </cell>
          <cell r="L1697" t="str">
            <v>по предъявлении, но не ранее 27.05.2005г.</v>
          </cell>
          <cell r="M1697">
            <v>38134</v>
          </cell>
          <cell r="N1697">
            <v>0</v>
          </cell>
          <cell r="P1697">
            <v>350000</v>
          </cell>
          <cell r="Q1697">
            <v>1</v>
          </cell>
          <cell r="R1697">
            <v>350000</v>
          </cell>
          <cell r="S1697">
            <v>38133</v>
          </cell>
          <cell r="T1697" t="str">
            <v>26/05-07</v>
          </cell>
          <cell r="U1697" t="str">
            <v>ООО "Проф-Трейд"</v>
          </cell>
          <cell r="V1697">
            <v>1</v>
          </cell>
          <cell r="W1697">
            <v>350000</v>
          </cell>
          <cell r="X1697">
            <v>38134</v>
          </cell>
          <cell r="Y1697" t="str">
            <v>27/05-предсбер</v>
          </cell>
          <cell r="Z1697" t="str">
            <v>Сбербанк РФ</v>
          </cell>
          <cell r="AA1697">
            <v>0</v>
          </cell>
          <cell r="AB1697">
            <v>0</v>
          </cell>
          <cell r="AC1697">
            <v>0</v>
          </cell>
          <cell r="AD1697" t="str">
            <v>предъявлен</v>
          </cell>
          <cell r="AF1697" t="str">
            <v/>
          </cell>
          <cell r="AI1697" t="str">
            <v/>
          </cell>
        </row>
        <row r="1698">
          <cell r="A1698">
            <v>1694</v>
          </cell>
          <cell r="B1698" t="str">
            <v>диск</v>
          </cell>
          <cell r="C1698" t="str">
            <v>51401</v>
          </cell>
          <cell r="D1698" t="str">
            <v>51401`810`2`0400`0000002</v>
          </cell>
          <cell r="E1698" t="str">
            <v>Сбербанк РФ</v>
          </cell>
          <cell r="F1698" t="str">
            <v>банк</v>
          </cell>
          <cell r="G1698" t="str">
            <v>ВН</v>
          </cell>
          <cell r="H1698" t="str">
            <v>1087422</v>
          </cell>
          <cell r="I1698">
            <v>38133</v>
          </cell>
          <cell r="J1698">
            <v>200000</v>
          </cell>
          <cell r="K1698" t="str">
            <v>Рубли РФ</v>
          </cell>
          <cell r="L1698" t="str">
            <v>по предъявлении</v>
          </cell>
          <cell r="M1698">
            <v>38133</v>
          </cell>
          <cell r="N1698">
            <v>0</v>
          </cell>
          <cell r="P1698">
            <v>200000</v>
          </cell>
          <cell r="Q1698">
            <v>1</v>
          </cell>
          <cell r="R1698">
            <v>200000</v>
          </cell>
          <cell r="S1698">
            <v>38133</v>
          </cell>
          <cell r="T1698" t="str">
            <v>26/05-08</v>
          </cell>
          <cell r="U1698" t="str">
            <v>ООО "Проф-Трейд"</v>
          </cell>
          <cell r="V1698">
            <v>1</v>
          </cell>
          <cell r="W1698">
            <v>200000</v>
          </cell>
          <cell r="X1698">
            <v>38134</v>
          </cell>
          <cell r="Y1698" t="str">
            <v>27/05-предсбер</v>
          </cell>
          <cell r="Z1698" t="str">
            <v>Сбербанк РФ</v>
          </cell>
          <cell r="AA1698">
            <v>0</v>
          </cell>
          <cell r="AB1698">
            <v>0</v>
          </cell>
          <cell r="AC1698">
            <v>0</v>
          </cell>
          <cell r="AD1698" t="str">
            <v>предъявлен</v>
          </cell>
          <cell r="AF1698" t="str">
            <v/>
          </cell>
          <cell r="AI1698" t="str">
            <v/>
          </cell>
        </row>
        <row r="1699">
          <cell r="A1699">
            <v>1695</v>
          </cell>
          <cell r="B1699" t="str">
            <v>диск</v>
          </cell>
          <cell r="C1699" t="str">
            <v>51401</v>
          </cell>
          <cell r="D1699" t="str">
            <v>51401`810`2`0400`0000002</v>
          </cell>
          <cell r="E1699" t="str">
            <v>Сбербанк РФ</v>
          </cell>
          <cell r="F1699" t="str">
            <v>банк</v>
          </cell>
          <cell r="G1699" t="str">
            <v>ВН</v>
          </cell>
          <cell r="H1699" t="str">
            <v>1089188</v>
          </cell>
          <cell r="I1699">
            <v>38133</v>
          </cell>
          <cell r="J1699">
            <v>185732</v>
          </cell>
          <cell r="K1699" t="str">
            <v>Рубли РФ</v>
          </cell>
          <cell r="L1699" t="str">
            <v>по предъявлении</v>
          </cell>
          <cell r="M1699">
            <v>38133</v>
          </cell>
          <cell r="N1699">
            <v>0</v>
          </cell>
          <cell r="P1699">
            <v>185732</v>
          </cell>
          <cell r="Q1699">
            <v>1</v>
          </cell>
          <cell r="R1699">
            <v>185732</v>
          </cell>
          <cell r="S1699">
            <v>38133</v>
          </cell>
          <cell r="T1699" t="str">
            <v>26/05-08</v>
          </cell>
          <cell r="U1699" t="str">
            <v>ООО "Проф-Трейд"</v>
          </cell>
          <cell r="V1699">
            <v>1</v>
          </cell>
          <cell r="W1699">
            <v>185732</v>
          </cell>
          <cell r="X1699">
            <v>38134</v>
          </cell>
          <cell r="Y1699" t="str">
            <v>27/05-предсбер</v>
          </cell>
          <cell r="Z1699" t="str">
            <v>Сбербанк РФ</v>
          </cell>
          <cell r="AA1699">
            <v>0</v>
          </cell>
          <cell r="AB1699">
            <v>0</v>
          </cell>
          <cell r="AC1699">
            <v>0</v>
          </cell>
          <cell r="AD1699" t="str">
            <v>предъявлен</v>
          </cell>
          <cell r="AF1699" t="str">
            <v/>
          </cell>
          <cell r="AI1699" t="str">
            <v/>
          </cell>
        </row>
        <row r="1700">
          <cell r="A1700">
            <v>1696</v>
          </cell>
          <cell r="B1700" t="str">
            <v>диск</v>
          </cell>
          <cell r="C1700" t="str">
            <v>51401</v>
          </cell>
          <cell r="D1700" t="str">
            <v>51401`810`2`0400`0000002</v>
          </cell>
          <cell r="E1700" t="str">
            <v>Сбербанк РФ</v>
          </cell>
          <cell r="F1700" t="str">
            <v>банк</v>
          </cell>
          <cell r="G1700" t="str">
            <v>ВН</v>
          </cell>
          <cell r="H1700" t="str">
            <v>0763103</v>
          </cell>
          <cell r="I1700">
            <v>38071</v>
          </cell>
          <cell r="J1700">
            <v>500000</v>
          </cell>
          <cell r="K1700" t="str">
            <v>Рубли РФ</v>
          </cell>
          <cell r="L1700" t="str">
            <v>по предъявлении</v>
          </cell>
          <cell r="M1700">
            <v>38071</v>
          </cell>
          <cell r="N1700">
            <v>0</v>
          </cell>
          <cell r="P1700">
            <v>500000</v>
          </cell>
          <cell r="Q1700">
            <v>1</v>
          </cell>
          <cell r="R1700">
            <v>500000</v>
          </cell>
          <cell r="S1700">
            <v>38133</v>
          </cell>
          <cell r="T1700" t="str">
            <v>26/05-02</v>
          </cell>
          <cell r="U1700" t="str">
            <v>ООО "ЭкспоТрейд"</v>
          </cell>
          <cell r="V1700">
            <v>1</v>
          </cell>
          <cell r="W1700">
            <v>500000</v>
          </cell>
          <cell r="X1700">
            <v>38134</v>
          </cell>
          <cell r="Y1700" t="str">
            <v>27/05-предсбер</v>
          </cell>
          <cell r="Z1700" t="str">
            <v>Сбербанк РФ</v>
          </cell>
          <cell r="AA1700">
            <v>0</v>
          </cell>
          <cell r="AB1700">
            <v>0</v>
          </cell>
          <cell r="AC1700">
            <v>0</v>
          </cell>
          <cell r="AD1700" t="str">
            <v>предъявлен</v>
          </cell>
          <cell r="AF1700" t="str">
            <v/>
          </cell>
          <cell r="AI1700" t="str">
            <v/>
          </cell>
        </row>
        <row r="1701">
          <cell r="A1701">
            <v>1697</v>
          </cell>
          <cell r="B1701" t="str">
            <v>диск</v>
          </cell>
          <cell r="C1701" t="str">
            <v>51401</v>
          </cell>
          <cell r="D1701" t="str">
            <v>51401`810`4`0400`0000006</v>
          </cell>
          <cell r="E1701" t="str">
            <v>ОАО «Социнвестбанк»</v>
          </cell>
          <cell r="F1701" t="str">
            <v>банк</v>
          </cell>
          <cell r="G1701" t="str">
            <v xml:space="preserve">КР </v>
          </cell>
          <cell r="H1701" t="str">
            <v>0012432</v>
          </cell>
          <cell r="I1701">
            <v>38133</v>
          </cell>
          <cell r="J1701">
            <v>120000</v>
          </cell>
          <cell r="K1701" t="str">
            <v>Рубли РФ</v>
          </cell>
          <cell r="L1701" t="str">
            <v>по предъявлении</v>
          </cell>
          <cell r="M1701">
            <v>38133</v>
          </cell>
          <cell r="N1701">
            <v>0</v>
          </cell>
          <cell r="P1701">
            <v>120000</v>
          </cell>
          <cell r="Q1701">
            <v>1</v>
          </cell>
          <cell r="R1701">
            <v>120000</v>
          </cell>
          <cell r="S1701">
            <v>38134</v>
          </cell>
          <cell r="T1701" t="str">
            <v>27/05-06</v>
          </cell>
          <cell r="U1701" t="str">
            <v>Селезнев Владимир Владимирович</v>
          </cell>
          <cell r="V1701">
            <v>1</v>
          </cell>
          <cell r="W1701">
            <v>120000</v>
          </cell>
          <cell r="X1701">
            <v>38135</v>
          </cell>
          <cell r="Y1701" t="str">
            <v>28/05-предсиб</v>
          </cell>
          <cell r="Z1701" t="str">
            <v>ОАО «Социнвестбанк»</v>
          </cell>
          <cell r="AA1701">
            <v>0</v>
          </cell>
          <cell r="AB1701">
            <v>0</v>
          </cell>
          <cell r="AC1701">
            <v>0</v>
          </cell>
          <cell r="AD1701" t="str">
            <v>предъявлен</v>
          </cell>
          <cell r="AF1701" t="str">
            <v/>
          </cell>
          <cell r="AI1701" t="str">
            <v/>
          </cell>
        </row>
        <row r="1702">
          <cell r="A1702">
            <v>1698</v>
          </cell>
          <cell r="B1702" t="str">
            <v>диск</v>
          </cell>
          <cell r="C1702" t="str">
            <v>51401</v>
          </cell>
          <cell r="D1702" t="str">
            <v>51401`810`5`0400`0000029</v>
          </cell>
          <cell r="E1702" t="str">
            <v>ОАО "Альфа-Банк-Башкортостан"</v>
          </cell>
          <cell r="F1702" t="str">
            <v>банк</v>
          </cell>
          <cell r="G1702" t="str">
            <v>А</v>
          </cell>
          <cell r="H1702" t="str">
            <v>0006497</v>
          </cell>
          <cell r="I1702">
            <v>38132</v>
          </cell>
          <cell r="J1702">
            <v>500000</v>
          </cell>
          <cell r="K1702" t="str">
            <v>Рубли РФ</v>
          </cell>
          <cell r="L1702" t="str">
            <v>по предъявлении</v>
          </cell>
          <cell r="M1702">
            <v>38132</v>
          </cell>
          <cell r="N1702">
            <v>0</v>
          </cell>
          <cell r="P1702">
            <v>500000</v>
          </cell>
          <cell r="Q1702">
            <v>1</v>
          </cell>
          <cell r="R1702">
            <v>500000</v>
          </cell>
          <cell r="S1702">
            <v>38134</v>
          </cell>
          <cell r="T1702" t="str">
            <v>27/05-07</v>
          </cell>
          <cell r="U1702" t="str">
            <v>ООО "Проф-Трейд"</v>
          </cell>
          <cell r="V1702">
            <v>1</v>
          </cell>
          <cell r="W1702">
            <v>500000</v>
          </cell>
          <cell r="X1702">
            <v>38134</v>
          </cell>
          <cell r="Y1702" t="str">
            <v>27/05-предальфа</v>
          </cell>
          <cell r="Z1702" t="str">
            <v>ОАО "Альфа-Банк-Башкортостан"</v>
          </cell>
          <cell r="AA1702">
            <v>0</v>
          </cell>
          <cell r="AB1702">
            <v>0</v>
          </cell>
          <cell r="AC1702">
            <v>0</v>
          </cell>
          <cell r="AD1702" t="str">
            <v>предъявлен</v>
          </cell>
          <cell r="AF1702" t="str">
            <v/>
          </cell>
          <cell r="AI1702" t="str">
            <v/>
          </cell>
        </row>
        <row r="1703">
          <cell r="A1703">
            <v>1699</v>
          </cell>
          <cell r="B1703" t="str">
            <v>диск</v>
          </cell>
          <cell r="C1703" t="str">
            <v>51401</v>
          </cell>
          <cell r="D1703" t="str">
            <v>51401`810`5`0400`0000029</v>
          </cell>
          <cell r="E1703" t="str">
            <v>ОАО "Альфа-Банк-Башкортостан"</v>
          </cell>
          <cell r="F1703" t="str">
            <v>банк</v>
          </cell>
          <cell r="G1703" t="str">
            <v>А</v>
          </cell>
          <cell r="H1703" t="str">
            <v>0006498</v>
          </cell>
          <cell r="I1703">
            <v>38132</v>
          </cell>
          <cell r="J1703">
            <v>500000</v>
          </cell>
          <cell r="K1703" t="str">
            <v>Рубли РФ</v>
          </cell>
          <cell r="L1703" t="str">
            <v>по предъявлении</v>
          </cell>
          <cell r="M1703">
            <v>38132</v>
          </cell>
          <cell r="N1703">
            <v>0</v>
          </cell>
          <cell r="P1703">
            <v>500000</v>
          </cell>
          <cell r="Q1703">
            <v>1</v>
          </cell>
          <cell r="R1703">
            <v>500000</v>
          </cell>
          <cell r="S1703">
            <v>38134</v>
          </cell>
          <cell r="T1703" t="str">
            <v>27/05-07</v>
          </cell>
          <cell r="U1703" t="str">
            <v>ООО "Проф-Трейд"</v>
          </cell>
          <cell r="V1703">
            <v>1</v>
          </cell>
          <cell r="W1703">
            <v>500000</v>
          </cell>
          <cell r="X1703">
            <v>38134</v>
          </cell>
          <cell r="Y1703" t="str">
            <v>27/05-предальфа</v>
          </cell>
          <cell r="Z1703" t="str">
            <v>ОАО "Альфа-Банк-Башкортостан"</v>
          </cell>
          <cell r="AA1703">
            <v>0</v>
          </cell>
          <cell r="AB1703">
            <v>0</v>
          </cell>
          <cell r="AC1703">
            <v>0</v>
          </cell>
          <cell r="AD1703" t="str">
            <v>предъявлен</v>
          </cell>
          <cell r="AF1703" t="str">
            <v/>
          </cell>
          <cell r="AI1703" t="str">
            <v/>
          </cell>
        </row>
        <row r="1704">
          <cell r="A1704">
            <v>1700</v>
          </cell>
          <cell r="B1704" t="str">
            <v>диск</v>
          </cell>
          <cell r="C1704" t="str">
            <v>51401</v>
          </cell>
          <cell r="D1704" t="str">
            <v>51401`810`5`0400`0000029</v>
          </cell>
          <cell r="E1704" t="str">
            <v>ОАО "Альфа-Банк-Башкортостан"</v>
          </cell>
          <cell r="F1704" t="str">
            <v>банк</v>
          </cell>
          <cell r="G1704" t="str">
            <v>А</v>
          </cell>
          <cell r="H1704" t="str">
            <v>0006499</v>
          </cell>
          <cell r="I1704">
            <v>38132</v>
          </cell>
          <cell r="J1704">
            <v>500000</v>
          </cell>
          <cell r="K1704" t="str">
            <v>Рубли РФ</v>
          </cell>
          <cell r="L1704" t="str">
            <v>по предъявлении</v>
          </cell>
          <cell r="M1704">
            <v>38132</v>
          </cell>
          <cell r="N1704">
            <v>0</v>
          </cell>
          <cell r="P1704">
            <v>500000</v>
          </cell>
          <cell r="Q1704">
            <v>1</v>
          </cell>
          <cell r="R1704">
            <v>500000</v>
          </cell>
          <cell r="S1704">
            <v>38134</v>
          </cell>
          <cell r="T1704" t="str">
            <v>27/05-07</v>
          </cell>
          <cell r="U1704" t="str">
            <v>ООО "Проф-Трейд"</v>
          </cell>
          <cell r="V1704">
            <v>1</v>
          </cell>
          <cell r="W1704">
            <v>500000</v>
          </cell>
          <cell r="X1704">
            <v>38134</v>
          </cell>
          <cell r="Y1704" t="str">
            <v>27/05-предальфа</v>
          </cell>
          <cell r="Z1704" t="str">
            <v>ОАО "Альфа-Банк-Башкортостан"</v>
          </cell>
          <cell r="AA1704">
            <v>0</v>
          </cell>
          <cell r="AB1704">
            <v>0</v>
          </cell>
          <cell r="AC1704">
            <v>0</v>
          </cell>
          <cell r="AD1704" t="str">
            <v>предъявлен</v>
          </cell>
          <cell r="AF1704" t="str">
            <v/>
          </cell>
          <cell r="AI1704" t="str">
            <v/>
          </cell>
        </row>
        <row r="1705">
          <cell r="A1705">
            <v>1701</v>
          </cell>
          <cell r="B1705" t="str">
            <v>диск</v>
          </cell>
          <cell r="C1705" t="str">
            <v>51401</v>
          </cell>
          <cell r="D1705" t="str">
            <v>51401`810`5`0400`0000029</v>
          </cell>
          <cell r="E1705" t="str">
            <v>ОАО "Альфа-Банк-Башкортостан"</v>
          </cell>
          <cell r="F1705" t="str">
            <v>банк</v>
          </cell>
          <cell r="G1705" t="str">
            <v>А</v>
          </cell>
          <cell r="H1705" t="str">
            <v>0006500</v>
          </cell>
          <cell r="I1705">
            <v>38132</v>
          </cell>
          <cell r="J1705">
            <v>500000</v>
          </cell>
          <cell r="K1705" t="str">
            <v>Рубли РФ</v>
          </cell>
          <cell r="L1705" t="str">
            <v>по предъявлении</v>
          </cell>
          <cell r="M1705">
            <v>38132</v>
          </cell>
          <cell r="N1705">
            <v>0</v>
          </cell>
          <cell r="P1705">
            <v>500000</v>
          </cell>
          <cell r="Q1705">
            <v>1</v>
          </cell>
          <cell r="R1705">
            <v>500000</v>
          </cell>
          <cell r="S1705">
            <v>38134</v>
          </cell>
          <cell r="T1705" t="str">
            <v>27/05-07</v>
          </cell>
          <cell r="U1705" t="str">
            <v>ООО "Проф-Трейд"</v>
          </cell>
          <cell r="V1705">
            <v>1</v>
          </cell>
          <cell r="W1705">
            <v>500000</v>
          </cell>
          <cell r="X1705">
            <v>38134</v>
          </cell>
          <cell r="Y1705" t="str">
            <v>27/05-предальфа</v>
          </cell>
          <cell r="Z1705" t="str">
            <v>ОАО "Альфа-Банк-Башкортостан"</v>
          </cell>
          <cell r="AA1705">
            <v>0</v>
          </cell>
          <cell r="AB1705">
            <v>0</v>
          </cell>
          <cell r="AC1705">
            <v>0</v>
          </cell>
          <cell r="AD1705" t="str">
            <v>предъявлен</v>
          </cell>
          <cell r="AF1705" t="str">
            <v/>
          </cell>
          <cell r="AI1705" t="str">
            <v/>
          </cell>
        </row>
        <row r="1706">
          <cell r="A1706">
            <v>1702</v>
          </cell>
          <cell r="B1706" t="str">
            <v>диск</v>
          </cell>
          <cell r="C1706" t="str">
            <v>51401</v>
          </cell>
          <cell r="D1706" t="str">
            <v>51401`810`2`0400`0000002</v>
          </cell>
          <cell r="E1706" t="str">
            <v>Сбербанк РФ</v>
          </cell>
          <cell r="F1706" t="str">
            <v>банк</v>
          </cell>
          <cell r="G1706" t="str">
            <v>ВН</v>
          </cell>
          <cell r="H1706" t="str">
            <v>1089252</v>
          </cell>
          <cell r="I1706">
            <v>38134</v>
          </cell>
          <cell r="J1706">
            <v>384000</v>
          </cell>
          <cell r="K1706" t="str">
            <v>Рубли РФ</v>
          </cell>
          <cell r="L1706" t="str">
            <v>по предъявлении</v>
          </cell>
          <cell r="M1706">
            <v>38134</v>
          </cell>
          <cell r="N1706">
            <v>0</v>
          </cell>
          <cell r="P1706">
            <v>384000</v>
          </cell>
          <cell r="Q1706">
            <v>1</v>
          </cell>
          <cell r="R1706">
            <v>384000</v>
          </cell>
          <cell r="S1706">
            <v>38134</v>
          </cell>
          <cell r="T1706" t="str">
            <v>27/05-07</v>
          </cell>
          <cell r="U1706" t="str">
            <v>ООО "Проф-Трейд"</v>
          </cell>
          <cell r="V1706">
            <v>1</v>
          </cell>
          <cell r="W1706">
            <v>384000</v>
          </cell>
          <cell r="X1706">
            <v>38135</v>
          </cell>
          <cell r="Y1706" t="str">
            <v>28/05-предсбер</v>
          </cell>
          <cell r="Z1706" t="str">
            <v>Сбербанк РФ</v>
          </cell>
          <cell r="AA1706">
            <v>0</v>
          </cell>
          <cell r="AB1706">
            <v>0</v>
          </cell>
          <cell r="AC1706">
            <v>0</v>
          </cell>
          <cell r="AD1706" t="str">
            <v>предъявлен</v>
          </cell>
          <cell r="AF1706" t="str">
            <v/>
          </cell>
          <cell r="AI1706" t="str">
            <v/>
          </cell>
        </row>
        <row r="1707">
          <cell r="A1707">
            <v>1703</v>
          </cell>
          <cell r="B1707" t="str">
            <v>диск</v>
          </cell>
          <cell r="C1707" t="str">
            <v>51401</v>
          </cell>
          <cell r="D1707" t="str">
            <v>51401`810`2`0400`0000002</v>
          </cell>
          <cell r="E1707" t="str">
            <v>Сбербанк РФ</v>
          </cell>
          <cell r="F1707" t="str">
            <v>банк</v>
          </cell>
          <cell r="G1707" t="str">
            <v>ВН</v>
          </cell>
          <cell r="H1707" t="str">
            <v>0763096</v>
          </cell>
          <cell r="I1707">
            <v>38071</v>
          </cell>
          <cell r="J1707">
            <v>500000</v>
          </cell>
          <cell r="K1707" t="str">
            <v>Рубли РФ</v>
          </cell>
          <cell r="L1707" t="str">
            <v>по предъявлении</v>
          </cell>
          <cell r="M1707">
            <v>38071</v>
          </cell>
          <cell r="N1707">
            <v>0</v>
          </cell>
          <cell r="P1707">
            <v>500000</v>
          </cell>
          <cell r="Q1707">
            <v>1</v>
          </cell>
          <cell r="R1707">
            <v>500000</v>
          </cell>
          <cell r="S1707">
            <v>38134</v>
          </cell>
          <cell r="T1707" t="str">
            <v>27/05-02</v>
          </cell>
          <cell r="U1707" t="str">
            <v>ООО "ЭкспоТрейд"</v>
          </cell>
          <cell r="V1707">
            <v>1</v>
          </cell>
          <cell r="W1707">
            <v>500000</v>
          </cell>
          <cell r="X1707">
            <v>38134</v>
          </cell>
          <cell r="Y1707" t="str">
            <v>27/05-пресбер</v>
          </cell>
          <cell r="Z1707" t="str">
            <v>Сбербанк РФ</v>
          </cell>
          <cell r="AA1707">
            <v>0</v>
          </cell>
          <cell r="AB1707">
            <v>0</v>
          </cell>
          <cell r="AC1707">
            <v>0</v>
          </cell>
          <cell r="AD1707" t="str">
            <v>предъявлен</v>
          </cell>
          <cell r="AF1707" t="str">
            <v/>
          </cell>
          <cell r="AI1707" t="str">
            <v/>
          </cell>
        </row>
        <row r="1708">
          <cell r="A1708">
            <v>1704</v>
          </cell>
          <cell r="B1708" t="str">
            <v>диск</v>
          </cell>
          <cell r="C1708" t="str">
            <v>51401</v>
          </cell>
          <cell r="D1708" t="str">
            <v>51401`810`2`0400`0000002</v>
          </cell>
          <cell r="E1708" t="str">
            <v>Сбербанк РФ</v>
          </cell>
          <cell r="F1708" t="str">
            <v>банк</v>
          </cell>
          <cell r="G1708" t="str">
            <v>ВН</v>
          </cell>
          <cell r="H1708" t="str">
            <v>0763101</v>
          </cell>
          <cell r="I1708">
            <v>38071</v>
          </cell>
          <cell r="J1708">
            <v>500000</v>
          </cell>
          <cell r="K1708" t="str">
            <v>Рубли РФ</v>
          </cell>
          <cell r="L1708" t="str">
            <v>по предъявлении</v>
          </cell>
          <cell r="M1708">
            <v>38071</v>
          </cell>
          <cell r="N1708">
            <v>0</v>
          </cell>
          <cell r="P1708">
            <v>500000</v>
          </cell>
          <cell r="Q1708">
            <v>1</v>
          </cell>
          <cell r="R1708">
            <v>500000</v>
          </cell>
          <cell r="S1708">
            <v>38134</v>
          </cell>
          <cell r="T1708" t="str">
            <v>27/05-02</v>
          </cell>
          <cell r="U1708" t="str">
            <v>ООО "ЭкспоТрейд"</v>
          </cell>
          <cell r="V1708">
            <v>1</v>
          </cell>
          <cell r="W1708">
            <v>500000</v>
          </cell>
          <cell r="X1708">
            <v>38134</v>
          </cell>
          <cell r="Y1708" t="str">
            <v>27/05-пресбер</v>
          </cell>
          <cell r="Z1708" t="str">
            <v>Сбербанк РФ</v>
          </cell>
          <cell r="AA1708">
            <v>0</v>
          </cell>
          <cell r="AB1708">
            <v>0</v>
          </cell>
          <cell r="AC1708">
            <v>0</v>
          </cell>
          <cell r="AD1708" t="str">
            <v>предъявлен</v>
          </cell>
          <cell r="AF1708" t="str">
            <v/>
          </cell>
          <cell r="AI1708" t="str">
            <v/>
          </cell>
        </row>
        <row r="1709">
          <cell r="A1709">
            <v>1705</v>
          </cell>
          <cell r="B1709" t="str">
            <v>диск</v>
          </cell>
          <cell r="C1709" t="str">
            <v>51401</v>
          </cell>
          <cell r="D1709" t="str">
            <v>51401`810`2`0400`0000002</v>
          </cell>
          <cell r="E1709" t="str">
            <v>Сбербанк РФ</v>
          </cell>
          <cell r="F1709" t="str">
            <v>банк</v>
          </cell>
          <cell r="G1709" t="str">
            <v>ВН</v>
          </cell>
          <cell r="H1709" t="str">
            <v>0763100</v>
          </cell>
          <cell r="I1709">
            <v>38071</v>
          </cell>
          <cell r="J1709">
            <v>500000</v>
          </cell>
          <cell r="K1709" t="str">
            <v>Рубли РФ</v>
          </cell>
          <cell r="L1709" t="str">
            <v>по предъявлении</v>
          </cell>
          <cell r="M1709">
            <v>38071</v>
          </cell>
          <cell r="N1709">
            <v>0</v>
          </cell>
          <cell r="P1709">
            <v>500000</v>
          </cell>
          <cell r="Q1709">
            <v>1</v>
          </cell>
          <cell r="R1709">
            <v>500000</v>
          </cell>
          <cell r="S1709">
            <v>38134</v>
          </cell>
          <cell r="T1709" t="str">
            <v>27/05-02</v>
          </cell>
          <cell r="U1709" t="str">
            <v>ООО "ЭкспоТрейд"</v>
          </cell>
          <cell r="V1709">
            <v>1</v>
          </cell>
          <cell r="W1709">
            <v>500000</v>
          </cell>
          <cell r="X1709">
            <v>38134</v>
          </cell>
          <cell r="Y1709" t="str">
            <v>27/05-пресбер</v>
          </cell>
          <cell r="Z1709" t="str">
            <v>Сбербанк РФ</v>
          </cell>
          <cell r="AA1709">
            <v>0</v>
          </cell>
          <cell r="AB1709">
            <v>0</v>
          </cell>
          <cell r="AC1709">
            <v>0</v>
          </cell>
          <cell r="AD1709" t="str">
            <v>предъявлен</v>
          </cell>
          <cell r="AF1709" t="str">
            <v/>
          </cell>
          <cell r="AI1709" t="str">
            <v/>
          </cell>
        </row>
        <row r="1710">
          <cell r="A1710">
            <v>1706</v>
          </cell>
          <cell r="B1710" t="str">
            <v>диск</v>
          </cell>
          <cell r="C1710" t="str">
            <v>51502</v>
          </cell>
          <cell r="D1710" t="str">
            <v>51502`810`8`0400`0000025</v>
          </cell>
          <cell r="E1710" t="str">
            <v>ООО "Многопрофильная компания "Мегастрой"</v>
          </cell>
          <cell r="F1710" t="str">
            <v>прочие</v>
          </cell>
          <cell r="G1710" t="str">
            <v>---</v>
          </cell>
          <cell r="H1710" t="str">
            <v>0405028</v>
          </cell>
          <cell r="I1710">
            <v>38135</v>
          </cell>
          <cell r="J1710">
            <v>401683.06</v>
          </cell>
          <cell r="K1710" t="str">
            <v>Рубли РФ</v>
          </cell>
          <cell r="L1710" t="str">
            <v>по предъявлении, но не ранее 04.06.2004г.</v>
          </cell>
          <cell r="M1710">
            <v>38142</v>
          </cell>
          <cell r="N1710">
            <v>0.21939889285714256</v>
          </cell>
          <cell r="P1710">
            <v>400000</v>
          </cell>
          <cell r="Q1710">
            <v>0.99580998013707622</v>
          </cell>
          <cell r="R1710">
            <v>400000</v>
          </cell>
          <cell r="S1710">
            <v>38135</v>
          </cell>
          <cell r="T1710" t="str">
            <v>28/05-01</v>
          </cell>
          <cell r="U1710" t="str">
            <v>ООО «Многопрофильная компания «Мегастрой»</v>
          </cell>
          <cell r="V1710">
            <v>1</v>
          </cell>
          <cell r="W1710">
            <v>401683.06</v>
          </cell>
          <cell r="X1710">
            <v>38142</v>
          </cell>
          <cell r="Y1710">
            <v>38813</v>
          </cell>
          <cell r="Z1710" t="str">
            <v>ООО «Многопрофильная компания «Мегастрой»</v>
          </cell>
          <cell r="AA1710">
            <v>1683.0599999999977</v>
          </cell>
          <cell r="AB1710">
            <v>0.21999998571428542</v>
          </cell>
          <cell r="AC1710">
            <v>0.21939889285714256</v>
          </cell>
          <cell r="AD1710" t="str">
            <v>продан</v>
          </cell>
          <cell r="AF1710" t="str">
            <v/>
          </cell>
          <cell r="AG1710" t="str">
            <v>51510`810`_`0400`0001687</v>
          </cell>
          <cell r="AI1710" t="str">
            <v/>
          </cell>
        </row>
        <row r="1711">
          <cell r="A1711">
            <v>1707</v>
          </cell>
          <cell r="B1711" t="str">
            <v>диск</v>
          </cell>
          <cell r="C1711" t="str">
            <v>51401</v>
          </cell>
          <cell r="D1711" t="str">
            <v>51401`810`2`0400`0000002</v>
          </cell>
          <cell r="E1711" t="str">
            <v>Сбербанк РФ</v>
          </cell>
          <cell r="F1711" t="str">
            <v>банк</v>
          </cell>
          <cell r="G1711" t="str">
            <v>ВН</v>
          </cell>
          <cell r="H1711" t="str">
            <v>1086521</v>
          </cell>
          <cell r="I1711">
            <v>38131</v>
          </cell>
          <cell r="J1711">
            <v>437880</v>
          </cell>
          <cell r="K1711" t="str">
            <v>Рубли РФ</v>
          </cell>
          <cell r="L1711" t="str">
            <v>по предъявлении</v>
          </cell>
          <cell r="M1711">
            <v>38131</v>
          </cell>
          <cell r="N1711">
            <v>0</v>
          </cell>
          <cell r="P1711">
            <v>437880</v>
          </cell>
          <cell r="Q1711">
            <v>1</v>
          </cell>
          <cell r="R1711">
            <v>437880</v>
          </cell>
          <cell r="S1711">
            <v>38135</v>
          </cell>
          <cell r="T1711" t="str">
            <v>28/05-06</v>
          </cell>
          <cell r="U1711" t="str">
            <v>ООО "ЭкспоТрейд"</v>
          </cell>
          <cell r="V1711">
            <v>1</v>
          </cell>
          <cell r="W1711">
            <v>437880</v>
          </cell>
          <cell r="X1711">
            <v>38135</v>
          </cell>
          <cell r="Y1711" t="str">
            <v>28/05-предсбер</v>
          </cell>
          <cell r="Z1711" t="str">
            <v>Сбербанк РФ</v>
          </cell>
          <cell r="AA1711">
            <v>0</v>
          </cell>
          <cell r="AB1711">
            <v>0</v>
          </cell>
          <cell r="AC1711">
            <v>0</v>
          </cell>
          <cell r="AD1711" t="str">
            <v>предъявлен</v>
          </cell>
          <cell r="AF1711" t="str">
            <v/>
          </cell>
          <cell r="AI1711" t="str">
            <v/>
          </cell>
        </row>
        <row r="1712">
          <cell r="A1712">
            <v>1708</v>
          </cell>
          <cell r="B1712" t="str">
            <v>диск</v>
          </cell>
          <cell r="C1712" t="str">
            <v>51401</v>
          </cell>
          <cell r="D1712" t="str">
            <v>51401`810`2`0400`0000002</v>
          </cell>
          <cell r="E1712" t="str">
            <v>Сбербанк РФ</v>
          </cell>
          <cell r="F1712" t="str">
            <v>банк</v>
          </cell>
          <cell r="G1712" t="str">
            <v>ВН</v>
          </cell>
          <cell r="H1712" t="str">
            <v>1083802</v>
          </cell>
          <cell r="I1712">
            <v>38132</v>
          </cell>
          <cell r="J1712">
            <v>400000</v>
          </cell>
          <cell r="K1712" t="str">
            <v>Рубли РФ</v>
          </cell>
          <cell r="L1712" t="str">
            <v>по предъявлении</v>
          </cell>
          <cell r="M1712">
            <v>38132</v>
          </cell>
          <cell r="N1712">
            <v>0</v>
          </cell>
          <cell r="P1712">
            <v>400000</v>
          </cell>
          <cell r="Q1712">
            <v>1</v>
          </cell>
          <cell r="R1712">
            <v>400000</v>
          </cell>
          <cell r="S1712">
            <v>38135</v>
          </cell>
          <cell r="T1712" t="str">
            <v>28/05-06</v>
          </cell>
          <cell r="U1712" t="str">
            <v>ООО "ЭкспоТрейд"</v>
          </cell>
          <cell r="V1712">
            <v>1</v>
          </cell>
          <cell r="W1712">
            <v>400000</v>
          </cell>
          <cell r="X1712">
            <v>38135</v>
          </cell>
          <cell r="Y1712" t="str">
            <v>28/05-предсбер</v>
          </cell>
          <cell r="Z1712" t="str">
            <v>Сбербанк РФ</v>
          </cell>
          <cell r="AA1712">
            <v>0</v>
          </cell>
          <cell r="AB1712">
            <v>0</v>
          </cell>
          <cell r="AC1712">
            <v>0</v>
          </cell>
          <cell r="AD1712" t="str">
            <v>предъявлен</v>
          </cell>
          <cell r="AF1712" t="str">
            <v/>
          </cell>
          <cell r="AI1712" t="str">
            <v/>
          </cell>
        </row>
        <row r="1713">
          <cell r="A1713">
            <v>1709</v>
          </cell>
          <cell r="B1713" t="str">
            <v>диск</v>
          </cell>
          <cell r="C1713" t="str">
            <v>51401</v>
          </cell>
          <cell r="D1713" t="str">
            <v>51401`810`2`0400`0000002</v>
          </cell>
          <cell r="E1713" t="str">
            <v>Сбербанк РФ</v>
          </cell>
          <cell r="F1713" t="str">
            <v>банк</v>
          </cell>
          <cell r="G1713" t="str">
            <v>ВН</v>
          </cell>
          <cell r="H1713" t="str">
            <v>1075388</v>
          </cell>
          <cell r="I1713">
            <v>38134</v>
          </cell>
          <cell r="J1713">
            <v>200000</v>
          </cell>
          <cell r="K1713" t="str">
            <v>Рубли РФ</v>
          </cell>
          <cell r="L1713" t="str">
            <v>по предъявлении</v>
          </cell>
          <cell r="M1713">
            <v>38134</v>
          </cell>
          <cell r="N1713">
            <v>0</v>
          </cell>
          <cell r="P1713">
            <v>200000</v>
          </cell>
          <cell r="Q1713">
            <v>1</v>
          </cell>
          <cell r="R1713">
            <v>200000</v>
          </cell>
          <cell r="S1713">
            <v>38135</v>
          </cell>
          <cell r="T1713" t="str">
            <v>28/05-06</v>
          </cell>
          <cell r="U1713" t="str">
            <v>ООО "ЭкспоТрейд"</v>
          </cell>
          <cell r="V1713">
            <v>1</v>
          </cell>
          <cell r="W1713">
            <v>200000</v>
          </cell>
          <cell r="X1713">
            <v>38135</v>
          </cell>
          <cell r="Y1713" t="str">
            <v>28/05-предсбер</v>
          </cell>
          <cell r="Z1713" t="str">
            <v>Сбербанк РФ</v>
          </cell>
          <cell r="AA1713">
            <v>0</v>
          </cell>
          <cell r="AB1713">
            <v>0</v>
          </cell>
          <cell r="AC1713">
            <v>0</v>
          </cell>
          <cell r="AD1713" t="str">
            <v>предъявлен</v>
          </cell>
          <cell r="AF1713" t="str">
            <v/>
          </cell>
          <cell r="AI1713" t="str">
            <v/>
          </cell>
        </row>
        <row r="1714">
          <cell r="A1714">
            <v>1710</v>
          </cell>
          <cell r="B1714" t="str">
            <v>диск</v>
          </cell>
          <cell r="C1714" t="str">
            <v>51401</v>
          </cell>
          <cell r="D1714" t="str">
            <v>51401`810`2`0400`0000002</v>
          </cell>
          <cell r="E1714" t="str">
            <v>Сбербанк РФ</v>
          </cell>
          <cell r="F1714" t="str">
            <v>банк</v>
          </cell>
          <cell r="G1714" t="str">
            <v>ВН</v>
          </cell>
          <cell r="H1714" t="str">
            <v>1089223</v>
          </cell>
          <cell r="I1714">
            <v>38134</v>
          </cell>
          <cell r="J1714">
            <v>82600</v>
          </cell>
          <cell r="K1714" t="str">
            <v>Рубли РФ</v>
          </cell>
          <cell r="L1714" t="str">
            <v>по предъявлении</v>
          </cell>
          <cell r="M1714">
            <v>38134</v>
          </cell>
          <cell r="N1714">
            <v>0</v>
          </cell>
          <cell r="P1714">
            <v>82600</v>
          </cell>
          <cell r="Q1714">
            <v>1</v>
          </cell>
          <cell r="R1714">
            <v>82600</v>
          </cell>
          <cell r="S1714">
            <v>38135</v>
          </cell>
          <cell r="T1714" t="str">
            <v>28/05-06</v>
          </cell>
          <cell r="U1714" t="str">
            <v>ООО "ЭкспоТрейд"</v>
          </cell>
          <cell r="V1714">
            <v>1</v>
          </cell>
          <cell r="W1714">
            <v>82600</v>
          </cell>
          <cell r="X1714">
            <v>38135</v>
          </cell>
          <cell r="Y1714" t="str">
            <v>28/05-предсбер</v>
          </cell>
          <cell r="Z1714" t="str">
            <v>Сбербанк РФ</v>
          </cell>
          <cell r="AA1714">
            <v>0</v>
          </cell>
          <cell r="AB1714">
            <v>0</v>
          </cell>
          <cell r="AC1714">
            <v>0</v>
          </cell>
          <cell r="AD1714" t="str">
            <v>предъявлен</v>
          </cell>
          <cell r="AF1714" t="str">
            <v/>
          </cell>
          <cell r="AI1714" t="str">
            <v/>
          </cell>
        </row>
        <row r="1715">
          <cell r="A1715">
            <v>1711</v>
          </cell>
          <cell r="B1715" t="str">
            <v>диск</v>
          </cell>
          <cell r="C1715" t="str">
            <v>51401</v>
          </cell>
          <cell r="D1715" t="str">
            <v>51401`810`2`0400`0000002</v>
          </cell>
          <cell r="E1715" t="str">
            <v>Сбербанк РФ</v>
          </cell>
          <cell r="F1715" t="str">
            <v>банк</v>
          </cell>
          <cell r="G1715" t="str">
            <v>ВН</v>
          </cell>
          <cell r="H1715" t="str">
            <v>1089151</v>
          </cell>
          <cell r="I1715">
            <v>38133</v>
          </cell>
          <cell r="J1715">
            <v>100000</v>
          </cell>
          <cell r="K1715" t="str">
            <v>Рубли РФ</v>
          </cell>
          <cell r="L1715" t="str">
            <v>по предъявлении</v>
          </cell>
          <cell r="M1715">
            <v>38133</v>
          </cell>
          <cell r="N1715">
            <v>0</v>
          </cell>
          <cell r="P1715">
            <v>100000</v>
          </cell>
          <cell r="Q1715">
            <v>1</v>
          </cell>
          <cell r="R1715">
            <v>100000</v>
          </cell>
          <cell r="S1715">
            <v>38135</v>
          </cell>
          <cell r="T1715" t="str">
            <v>28/05-06</v>
          </cell>
          <cell r="U1715" t="str">
            <v>ООО "ЭкспоТрейд"</v>
          </cell>
          <cell r="V1715">
            <v>1</v>
          </cell>
          <cell r="W1715">
            <v>100000</v>
          </cell>
          <cell r="X1715">
            <v>38135</v>
          </cell>
          <cell r="Y1715" t="str">
            <v>28/05-предсбер</v>
          </cell>
          <cell r="Z1715" t="str">
            <v>Сбербанк РФ</v>
          </cell>
          <cell r="AA1715">
            <v>0</v>
          </cell>
          <cell r="AB1715">
            <v>0</v>
          </cell>
          <cell r="AC1715">
            <v>0</v>
          </cell>
          <cell r="AD1715" t="str">
            <v>предъявлен</v>
          </cell>
          <cell r="AF1715" t="str">
            <v/>
          </cell>
          <cell r="AI1715" t="str">
            <v/>
          </cell>
        </row>
        <row r="1716">
          <cell r="A1716">
            <v>1712</v>
          </cell>
          <cell r="B1716" t="str">
            <v>диск</v>
          </cell>
          <cell r="C1716" t="str">
            <v>51401</v>
          </cell>
          <cell r="D1716" t="str">
            <v>51401`810`2`0400`0000002</v>
          </cell>
          <cell r="E1716" t="str">
            <v>Сбербанк РФ</v>
          </cell>
          <cell r="F1716" t="str">
            <v>банк</v>
          </cell>
          <cell r="G1716" t="str">
            <v>ВН</v>
          </cell>
          <cell r="H1716" t="str">
            <v>0077299</v>
          </cell>
          <cell r="I1716">
            <v>38133</v>
          </cell>
          <cell r="J1716">
            <v>52350</v>
          </cell>
          <cell r="K1716" t="str">
            <v>Рубли РФ</v>
          </cell>
          <cell r="L1716" t="str">
            <v>по предъявлении</v>
          </cell>
          <cell r="M1716">
            <v>38133</v>
          </cell>
          <cell r="N1716">
            <v>0</v>
          </cell>
          <cell r="P1716">
            <v>52350</v>
          </cell>
          <cell r="Q1716">
            <v>1</v>
          </cell>
          <cell r="R1716">
            <v>52350</v>
          </cell>
          <cell r="S1716">
            <v>38135</v>
          </cell>
          <cell r="T1716" t="str">
            <v>28/05-06</v>
          </cell>
          <cell r="U1716" t="str">
            <v>ООО "ЭкспоТрейд"</v>
          </cell>
          <cell r="V1716">
            <v>1</v>
          </cell>
          <cell r="W1716">
            <v>52350</v>
          </cell>
          <cell r="X1716">
            <v>38135</v>
          </cell>
          <cell r="Y1716" t="str">
            <v>28/05-предсбер</v>
          </cell>
          <cell r="Z1716" t="str">
            <v>Сбербанк РФ</v>
          </cell>
          <cell r="AA1716">
            <v>0</v>
          </cell>
          <cell r="AB1716">
            <v>0</v>
          </cell>
          <cell r="AC1716">
            <v>0</v>
          </cell>
          <cell r="AD1716" t="str">
            <v>предъявлен</v>
          </cell>
          <cell r="AF1716" t="str">
            <v/>
          </cell>
          <cell r="AI1716" t="str">
            <v/>
          </cell>
        </row>
        <row r="1717">
          <cell r="A1717">
            <v>1713</v>
          </cell>
          <cell r="B1717" t="str">
            <v>диск</v>
          </cell>
          <cell r="C1717" t="str">
            <v>51401</v>
          </cell>
          <cell r="D1717" t="str">
            <v>51401`810`2`0400`0000002</v>
          </cell>
          <cell r="E1717" t="str">
            <v>Сбербанк РФ</v>
          </cell>
          <cell r="F1717" t="str">
            <v>банк</v>
          </cell>
          <cell r="G1717" t="str">
            <v>ВН</v>
          </cell>
          <cell r="H1717" t="str">
            <v>1389360</v>
          </cell>
          <cell r="I1717">
            <v>38132</v>
          </cell>
          <cell r="J1717">
            <v>115000</v>
          </cell>
          <cell r="K1717" t="str">
            <v>Рубли РФ</v>
          </cell>
          <cell r="L1717" t="str">
            <v>по предъявлении</v>
          </cell>
          <cell r="M1717">
            <v>38132</v>
          </cell>
          <cell r="N1717">
            <v>0</v>
          </cell>
          <cell r="P1717">
            <v>115000</v>
          </cell>
          <cell r="Q1717">
            <v>1</v>
          </cell>
          <cell r="R1717">
            <v>115000</v>
          </cell>
          <cell r="S1717">
            <v>38135</v>
          </cell>
          <cell r="T1717" t="str">
            <v>28/05-06</v>
          </cell>
          <cell r="U1717" t="str">
            <v>ООО "ЭкспоТрейд"</v>
          </cell>
          <cell r="V1717">
            <v>1</v>
          </cell>
          <cell r="W1717">
            <v>115000</v>
          </cell>
          <cell r="X1717">
            <v>38138</v>
          </cell>
          <cell r="Y1717" t="str">
            <v>31/05-предсбер</v>
          </cell>
          <cell r="Z1717" t="str">
            <v>Сбербанк РФ</v>
          </cell>
          <cell r="AA1717">
            <v>0</v>
          </cell>
          <cell r="AB1717">
            <v>0</v>
          </cell>
          <cell r="AC1717">
            <v>0</v>
          </cell>
          <cell r="AD1717" t="str">
            <v>предъявлен</v>
          </cell>
          <cell r="AF1717" t="str">
            <v/>
          </cell>
          <cell r="AI1717" t="str">
            <v/>
          </cell>
        </row>
        <row r="1718">
          <cell r="A1718">
            <v>1714</v>
          </cell>
          <cell r="B1718" t="str">
            <v>диск</v>
          </cell>
          <cell r="C1718" t="str">
            <v>51401</v>
          </cell>
          <cell r="D1718" t="str">
            <v>51401`810`2`0400`0000002</v>
          </cell>
          <cell r="E1718" t="str">
            <v>Сбербанк РФ</v>
          </cell>
          <cell r="F1718" t="str">
            <v>банк</v>
          </cell>
          <cell r="G1718" t="str">
            <v>ВН</v>
          </cell>
          <cell r="H1718" t="str">
            <v>1060464</v>
          </cell>
          <cell r="I1718">
            <v>38048</v>
          </cell>
          <cell r="J1718">
            <v>30000</v>
          </cell>
          <cell r="K1718" t="str">
            <v>Рубли РФ</v>
          </cell>
          <cell r="L1718" t="str">
            <v>по предъявлении</v>
          </cell>
          <cell r="M1718">
            <v>38048</v>
          </cell>
          <cell r="N1718">
            <v>0</v>
          </cell>
          <cell r="P1718">
            <v>30000</v>
          </cell>
          <cell r="Q1718">
            <v>1</v>
          </cell>
          <cell r="R1718">
            <v>30000</v>
          </cell>
          <cell r="S1718">
            <v>38135</v>
          </cell>
          <cell r="T1718" t="str">
            <v>28/05-06</v>
          </cell>
          <cell r="U1718" t="str">
            <v>ООО "ЭкспоТрейд"</v>
          </cell>
          <cell r="V1718">
            <v>1</v>
          </cell>
          <cell r="W1718">
            <v>30000</v>
          </cell>
          <cell r="X1718">
            <v>38138</v>
          </cell>
          <cell r="Y1718" t="str">
            <v>31/05-предсбер</v>
          </cell>
          <cell r="Z1718" t="str">
            <v>Сбербанк РФ</v>
          </cell>
          <cell r="AA1718">
            <v>0</v>
          </cell>
          <cell r="AB1718">
            <v>0</v>
          </cell>
          <cell r="AC1718">
            <v>0</v>
          </cell>
          <cell r="AD1718" t="str">
            <v>предъявлен</v>
          </cell>
          <cell r="AF1718" t="str">
            <v/>
          </cell>
          <cell r="AI1718" t="str">
            <v/>
          </cell>
        </row>
        <row r="1719">
          <cell r="A1719">
            <v>1715</v>
          </cell>
          <cell r="B1719" t="str">
            <v>диск</v>
          </cell>
          <cell r="C1719" t="str">
            <v>51401</v>
          </cell>
          <cell r="D1719" t="str">
            <v>51401`810`2`0400`0000002</v>
          </cell>
          <cell r="E1719" t="str">
            <v>Сбербанк РФ</v>
          </cell>
          <cell r="F1719" t="str">
            <v>банк</v>
          </cell>
          <cell r="G1719" t="str">
            <v>ВН</v>
          </cell>
          <cell r="H1719" t="str">
            <v>0776421</v>
          </cell>
          <cell r="I1719">
            <v>38134</v>
          </cell>
          <cell r="J1719">
            <v>5000000</v>
          </cell>
          <cell r="K1719" t="str">
            <v>Рубли РФ</v>
          </cell>
          <cell r="L1719" t="str">
            <v>по предъявлении</v>
          </cell>
          <cell r="M1719">
            <v>38134</v>
          </cell>
          <cell r="N1719">
            <v>0</v>
          </cell>
          <cell r="P1719">
            <v>5000000</v>
          </cell>
          <cell r="Q1719">
            <v>1</v>
          </cell>
          <cell r="R1719">
            <v>5000000</v>
          </cell>
          <cell r="S1719">
            <v>38135</v>
          </cell>
          <cell r="T1719" t="str">
            <v>28/05-08</v>
          </cell>
          <cell r="U1719" t="str">
            <v>ООО "Проф-Трейд"</v>
          </cell>
          <cell r="V1719">
            <v>1</v>
          </cell>
          <cell r="W1719">
            <v>5000000</v>
          </cell>
          <cell r="X1719">
            <v>38135</v>
          </cell>
          <cell r="Y1719" t="str">
            <v>28/05-предсбер</v>
          </cell>
          <cell r="Z1719" t="str">
            <v>Сбербанк РФ</v>
          </cell>
          <cell r="AA1719">
            <v>0</v>
          </cell>
          <cell r="AB1719">
            <v>0</v>
          </cell>
          <cell r="AC1719">
            <v>0</v>
          </cell>
          <cell r="AD1719" t="str">
            <v>предъявлен</v>
          </cell>
          <cell r="AF1719" t="str">
            <v/>
          </cell>
          <cell r="AI1719" t="str">
            <v/>
          </cell>
        </row>
        <row r="1720">
          <cell r="A1720">
            <v>1716</v>
          </cell>
          <cell r="B1720" t="str">
            <v>диск</v>
          </cell>
          <cell r="C1720" t="str">
            <v>51401</v>
          </cell>
          <cell r="D1720" t="str">
            <v>51401`810`2`0400`0000002</v>
          </cell>
          <cell r="E1720" t="str">
            <v>Сбербанк РФ</v>
          </cell>
          <cell r="F1720" t="str">
            <v>банк</v>
          </cell>
          <cell r="G1720" t="str">
            <v>ВН</v>
          </cell>
          <cell r="H1720" t="str">
            <v>1079982</v>
          </cell>
          <cell r="I1720">
            <v>38106</v>
          </cell>
          <cell r="J1720">
            <v>500000</v>
          </cell>
          <cell r="K1720" t="str">
            <v>Рубли РФ</v>
          </cell>
          <cell r="L1720" t="str">
            <v>по предъявлении</v>
          </cell>
          <cell r="M1720">
            <v>38106</v>
          </cell>
          <cell r="N1720">
            <v>0</v>
          </cell>
          <cell r="P1720">
            <v>500000</v>
          </cell>
          <cell r="Q1720">
            <v>1</v>
          </cell>
          <cell r="R1720">
            <v>500000</v>
          </cell>
          <cell r="S1720">
            <v>38135</v>
          </cell>
          <cell r="T1720" t="str">
            <v>28/05-08</v>
          </cell>
          <cell r="U1720" t="str">
            <v>ООО "Проф-Трейд"</v>
          </cell>
          <cell r="V1720">
            <v>1</v>
          </cell>
          <cell r="W1720">
            <v>500000</v>
          </cell>
          <cell r="X1720">
            <v>38138</v>
          </cell>
          <cell r="Y1720" t="str">
            <v>31/05-предсбер</v>
          </cell>
          <cell r="Z1720" t="str">
            <v>Сбербанк РФ</v>
          </cell>
          <cell r="AA1720">
            <v>0</v>
          </cell>
          <cell r="AB1720">
            <v>0</v>
          </cell>
          <cell r="AC1720">
            <v>0</v>
          </cell>
          <cell r="AD1720" t="str">
            <v>предъявлен</v>
          </cell>
          <cell r="AF1720" t="str">
            <v/>
          </cell>
          <cell r="AI1720" t="str">
            <v/>
          </cell>
        </row>
        <row r="1721">
          <cell r="A1721">
            <v>1717</v>
          </cell>
          <cell r="B1721" t="str">
            <v>диск</v>
          </cell>
          <cell r="C1721" t="str">
            <v>51401</v>
          </cell>
          <cell r="D1721" t="str">
            <v>51401`810`2`0400`0000002</v>
          </cell>
          <cell r="E1721" t="str">
            <v>Сбербанк РФ</v>
          </cell>
          <cell r="F1721" t="str">
            <v>банк</v>
          </cell>
          <cell r="G1721" t="str">
            <v>ВН</v>
          </cell>
          <cell r="H1721" t="str">
            <v>1079981</v>
          </cell>
          <cell r="I1721">
            <v>38106</v>
          </cell>
          <cell r="J1721">
            <v>500000</v>
          </cell>
          <cell r="K1721" t="str">
            <v>Рубли РФ</v>
          </cell>
          <cell r="L1721" t="str">
            <v>по предъявлении</v>
          </cell>
          <cell r="M1721">
            <v>38106</v>
          </cell>
          <cell r="N1721">
            <v>0</v>
          </cell>
          <cell r="P1721">
            <v>500000</v>
          </cell>
          <cell r="Q1721">
            <v>1</v>
          </cell>
          <cell r="R1721">
            <v>500000</v>
          </cell>
          <cell r="S1721">
            <v>38135</v>
          </cell>
          <cell r="T1721" t="str">
            <v>28/05-08</v>
          </cell>
          <cell r="U1721" t="str">
            <v>ООО "Проф-Трейд"</v>
          </cell>
          <cell r="V1721">
            <v>1</v>
          </cell>
          <cell r="W1721">
            <v>500000</v>
          </cell>
          <cell r="X1721">
            <v>38138</v>
          </cell>
          <cell r="Y1721" t="str">
            <v>31/05-предсбер</v>
          </cell>
          <cell r="Z1721" t="str">
            <v>Сбербанк РФ</v>
          </cell>
          <cell r="AA1721">
            <v>0</v>
          </cell>
          <cell r="AB1721">
            <v>0</v>
          </cell>
          <cell r="AC1721">
            <v>0</v>
          </cell>
          <cell r="AD1721" t="str">
            <v>предъявлен</v>
          </cell>
          <cell r="AF1721" t="str">
            <v/>
          </cell>
          <cell r="AI1721" t="str">
            <v/>
          </cell>
        </row>
        <row r="1722">
          <cell r="A1722">
            <v>1718</v>
          </cell>
          <cell r="B1722" t="str">
            <v>диск</v>
          </cell>
          <cell r="C1722" t="str">
            <v>51401</v>
          </cell>
          <cell r="D1722" t="str">
            <v>51401`810`2`0400`0000002</v>
          </cell>
          <cell r="E1722" t="str">
            <v>Сбербанк РФ</v>
          </cell>
          <cell r="F1722" t="str">
            <v>банк</v>
          </cell>
          <cell r="G1722" t="str">
            <v>ВН</v>
          </cell>
          <cell r="H1722" t="str">
            <v>1089316</v>
          </cell>
          <cell r="I1722">
            <v>38135</v>
          </cell>
          <cell r="J1722">
            <v>75320</v>
          </cell>
          <cell r="K1722" t="str">
            <v>Рубли РФ</v>
          </cell>
          <cell r="L1722" t="str">
            <v>по предъявлении</v>
          </cell>
          <cell r="M1722">
            <v>38135</v>
          </cell>
          <cell r="N1722">
            <v>0</v>
          </cell>
          <cell r="P1722">
            <v>75320</v>
          </cell>
          <cell r="Q1722">
            <v>1</v>
          </cell>
          <cell r="R1722">
            <v>75320</v>
          </cell>
          <cell r="S1722">
            <v>38138</v>
          </cell>
          <cell r="T1722" t="str">
            <v>31/05-08</v>
          </cell>
          <cell r="U1722" t="str">
            <v>ООО "ЭкспоТрейд"</v>
          </cell>
          <cell r="V1722">
            <v>1</v>
          </cell>
          <cell r="W1722">
            <v>75320</v>
          </cell>
          <cell r="X1722">
            <v>38138</v>
          </cell>
          <cell r="Y1722" t="str">
            <v>31/05-предсбер</v>
          </cell>
          <cell r="Z1722" t="str">
            <v>Сбербанк РФ</v>
          </cell>
          <cell r="AA1722">
            <v>0</v>
          </cell>
          <cell r="AB1722">
            <v>0</v>
          </cell>
          <cell r="AC1722">
            <v>0</v>
          </cell>
          <cell r="AD1722" t="str">
            <v>предъявлен</v>
          </cell>
          <cell r="AF1722" t="str">
            <v/>
          </cell>
          <cell r="AI1722" t="str">
            <v/>
          </cell>
        </row>
        <row r="1723">
          <cell r="A1723">
            <v>1719</v>
          </cell>
          <cell r="B1723" t="str">
            <v>диск</v>
          </cell>
          <cell r="C1723" t="str">
            <v>51401</v>
          </cell>
          <cell r="D1723" t="str">
            <v>51401`810`2`0400`0000002</v>
          </cell>
          <cell r="E1723" t="str">
            <v>Сбербанк РФ</v>
          </cell>
          <cell r="F1723" t="str">
            <v>банк</v>
          </cell>
          <cell r="G1723" t="str">
            <v>ВН</v>
          </cell>
          <cell r="H1723" t="str">
            <v>1078994</v>
          </cell>
          <cell r="I1723">
            <v>38119</v>
          </cell>
          <cell r="J1723">
            <v>117000</v>
          </cell>
          <cell r="K1723" t="str">
            <v>Рубли РФ</v>
          </cell>
          <cell r="L1723" t="str">
            <v>по предъявлении</v>
          </cell>
          <cell r="M1723">
            <v>38119</v>
          </cell>
          <cell r="N1723">
            <v>0</v>
          </cell>
          <cell r="P1723">
            <v>117000</v>
          </cell>
          <cell r="Q1723">
            <v>1</v>
          </cell>
          <cell r="R1723">
            <v>117000</v>
          </cell>
          <cell r="S1723">
            <v>38138</v>
          </cell>
          <cell r="T1723" t="str">
            <v>31/05-08</v>
          </cell>
          <cell r="U1723" t="str">
            <v>ООО "ЭкспоТрейд"</v>
          </cell>
          <cell r="V1723">
            <v>1</v>
          </cell>
          <cell r="W1723">
            <v>117000</v>
          </cell>
          <cell r="X1723">
            <v>38138</v>
          </cell>
          <cell r="Y1723" t="str">
            <v>31/05-предсбер</v>
          </cell>
          <cell r="Z1723" t="str">
            <v>Сбербанк РФ</v>
          </cell>
          <cell r="AA1723">
            <v>0</v>
          </cell>
          <cell r="AB1723">
            <v>0</v>
          </cell>
          <cell r="AC1723">
            <v>0</v>
          </cell>
          <cell r="AD1723" t="str">
            <v>предъявлен</v>
          </cell>
          <cell r="AF1723" t="str">
            <v/>
          </cell>
          <cell r="AI1723" t="str">
            <v/>
          </cell>
        </row>
        <row r="1724">
          <cell r="A1724">
            <v>1720</v>
          </cell>
          <cell r="B1724" t="str">
            <v>диск</v>
          </cell>
          <cell r="C1724" t="str">
            <v>51401</v>
          </cell>
          <cell r="D1724" t="str">
            <v>51401`810`2`0400`0000002</v>
          </cell>
          <cell r="E1724" t="str">
            <v>Сбербанк РФ</v>
          </cell>
          <cell r="F1724" t="str">
            <v>банк</v>
          </cell>
          <cell r="G1724" t="str">
            <v>ВН</v>
          </cell>
          <cell r="H1724" t="str">
            <v>1089740</v>
          </cell>
          <cell r="I1724">
            <v>38135</v>
          </cell>
          <cell r="J1724">
            <v>347500</v>
          </cell>
          <cell r="K1724" t="str">
            <v>Рубли РФ</v>
          </cell>
          <cell r="L1724" t="str">
            <v>по предъявлении</v>
          </cell>
          <cell r="M1724">
            <v>38135</v>
          </cell>
          <cell r="N1724">
            <v>0</v>
          </cell>
          <cell r="P1724">
            <v>347500</v>
          </cell>
          <cell r="Q1724">
            <v>1</v>
          </cell>
          <cell r="R1724">
            <v>347500</v>
          </cell>
          <cell r="S1724">
            <v>38138</v>
          </cell>
          <cell r="T1724" t="str">
            <v>31/05-08</v>
          </cell>
          <cell r="U1724" t="str">
            <v>ООО "ЭкспоТрейд"</v>
          </cell>
          <cell r="V1724">
            <v>1</v>
          </cell>
          <cell r="W1724">
            <v>347500</v>
          </cell>
          <cell r="X1724">
            <v>38138</v>
          </cell>
          <cell r="Y1724" t="str">
            <v>31/05-предсбер</v>
          </cell>
          <cell r="Z1724" t="str">
            <v>Сбербанк РФ</v>
          </cell>
          <cell r="AA1724">
            <v>0</v>
          </cell>
          <cell r="AB1724">
            <v>0</v>
          </cell>
          <cell r="AC1724">
            <v>0</v>
          </cell>
          <cell r="AD1724" t="str">
            <v>предъявлен</v>
          </cell>
          <cell r="AF1724" t="str">
            <v/>
          </cell>
          <cell r="AI1724" t="str">
            <v/>
          </cell>
        </row>
        <row r="1725">
          <cell r="A1725">
            <v>1721</v>
          </cell>
          <cell r="B1725" t="str">
            <v>диск</v>
          </cell>
          <cell r="C1725" t="str">
            <v>51401</v>
          </cell>
          <cell r="D1725" t="str">
            <v>51401`810`2`0400`0000002</v>
          </cell>
          <cell r="E1725" t="str">
            <v>Сбербанк РФ</v>
          </cell>
          <cell r="F1725" t="str">
            <v>банк</v>
          </cell>
          <cell r="G1725" t="str">
            <v>ВН</v>
          </cell>
          <cell r="H1725" t="str">
            <v>0763098</v>
          </cell>
          <cell r="I1725">
            <v>38071</v>
          </cell>
          <cell r="J1725">
            <v>500000</v>
          </cell>
          <cell r="K1725" t="str">
            <v>Рубли РФ</v>
          </cell>
          <cell r="L1725" t="str">
            <v>по предъявлении</v>
          </cell>
          <cell r="M1725">
            <v>38071</v>
          </cell>
          <cell r="N1725">
            <v>0</v>
          </cell>
          <cell r="P1725">
            <v>500000</v>
          </cell>
          <cell r="Q1725">
            <v>1</v>
          </cell>
          <cell r="R1725">
            <v>500000</v>
          </cell>
          <cell r="S1725">
            <v>38138</v>
          </cell>
          <cell r="T1725" t="str">
            <v>31/05-08</v>
          </cell>
          <cell r="U1725" t="str">
            <v>ООО "ЭкспоТрейд"</v>
          </cell>
          <cell r="V1725">
            <v>1</v>
          </cell>
          <cell r="W1725">
            <v>500000</v>
          </cell>
          <cell r="X1725">
            <v>38139</v>
          </cell>
          <cell r="Y1725" t="str">
            <v>01/06-предсбер</v>
          </cell>
          <cell r="Z1725" t="str">
            <v>Сбербанк РФ</v>
          </cell>
          <cell r="AA1725">
            <v>0</v>
          </cell>
          <cell r="AB1725">
            <v>0</v>
          </cell>
          <cell r="AC1725">
            <v>0</v>
          </cell>
          <cell r="AD1725" t="str">
            <v>предъявлен</v>
          </cell>
          <cell r="AF1725" t="str">
            <v/>
          </cell>
          <cell r="AG1725" t="str">
            <v>51410`810`_`0400`0001702</v>
          </cell>
          <cell r="AI1725" t="str">
            <v/>
          </cell>
        </row>
        <row r="1726">
          <cell r="A1726">
            <v>1722</v>
          </cell>
          <cell r="B1726" t="str">
            <v>диск</v>
          </cell>
          <cell r="C1726" t="str">
            <v>51401</v>
          </cell>
          <cell r="D1726" t="str">
            <v>51401`810`2`0400`0000002</v>
          </cell>
          <cell r="E1726" t="str">
            <v>Сбербанк РФ</v>
          </cell>
          <cell r="F1726" t="str">
            <v>банк</v>
          </cell>
          <cell r="G1726" t="str">
            <v>ВН</v>
          </cell>
          <cell r="H1726" t="str">
            <v>1068450</v>
          </cell>
          <cell r="I1726">
            <v>38135</v>
          </cell>
          <cell r="J1726">
            <v>50000</v>
          </cell>
          <cell r="K1726" t="str">
            <v>Рубли РФ</v>
          </cell>
          <cell r="L1726" t="str">
            <v>по предъявлении</v>
          </cell>
          <cell r="M1726">
            <v>38135</v>
          </cell>
          <cell r="N1726">
            <v>0</v>
          </cell>
          <cell r="P1726">
            <v>50000</v>
          </cell>
          <cell r="Q1726">
            <v>1</v>
          </cell>
          <cell r="R1726">
            <v>50000</v>
          </cell>
          <cell r="S1726">
            <v>38138</v>
          </cell>
          <cell r="T1726" t="str">
            <v>31/05-11</v>
          </cell>
          <cell r="U1726" t="str">
            <v>ООО "Проф-Трейд"</v>
          </cell>
          <cell r="V1726">
            <v>1</v>
          </cell>
          <cell r="W1726">
            <v>50000</v>
          </cell>
          <cell r="X1726">
            <v>38138</v>
          </cell>
          <cell r="Y1726" t="str">
            <v>31/05-предсбер</v>
          </cell>
          <cell r="Z1726" t="str">
            <v>Сбербанк РФ</v>
          </cell>
          <cell r="AA1726">
            <v>0</v>
          </cell>
          <cell r="AB1726">
            <v>0</v>
          </cell>
          <cell r="AC1726">
            <v>0</v>
          </cell>
          <cell r="AD1726" t="str">
            <v>предъявлен</v>
          </cell>
          <cell r="AF1726" t="str">
            <v/>
          </cell>
          <cell r="AI1726" t="str">
            <v/>
          </cell>
        </row>
        <row r="1727">
          <cell r="A1727">
            <v>1723</v>
          </cell>
          <cell r="B1727" t="str">
            <v>диск</v>
          </cell>
          <cell r="C1727" t="str">
            <v>51401</v>
          </cell>
          <cell r="D1727" t="str">
            <v>51401`810`2`0400`0000002</v>
          </cell>
          <cell r="E1727" t="str">
            <v>Сбербанк РФ</v>
          </cell>
          <cell r="F1727" t="str">
            <v>банк</v>
          </cell>
          <cell r="G1727" t="str">
            <v>ВН</v>
          </cell>
          <cell r="H1727" t="str">
            <v>0776427</v>
          </cell>
          <cell r="I1727">
            <v>38134</v>
          </cell>
          <cell r="J1727">
            <v>3000000</v>
          </cell>
          <cell r="K1727" t="str">
            <v>Рубли РФ</v>
          </cell>
          <cell r="L1727" t="str">
            <v>по предъявлении</v>
          </cell>
          <cell r="M1727">
            <v>38134</v>
          </cell>
          <cell r="N1727">
            <v>0</v>
          </cell>
          <cell r="P1727">
            <v>3000000</v>
          </cell>
          <cell r="Q1727">
            <v>1</v>
          </cell>
          <cell r="R1727">
            <v>3000000</v>
          </cell>
          <cell r="S1727">
            <v>38138</v>
          </cell>
          <cell r="T1727" t="str">
            <v>31/05-12</v>
          </cell>
          <cell r="U1727" t="str">
            <v>ООО "Кибер-Стейт"</v>
          </cell>
          <cell r="V1727">
            <v>1</v>
          </cell>
          <cell r="W1727">
            <v>3000000</v>
          </cell>
          <cell r="X1727">
            <v>38138</v>
          </cell>
          <cell r="Y1727" t="str">
            <v>31/05-предсбер</v>
          </cell>
          <cell r="Z1727" t="str">
            <v>Сбербанк РФ</v>
          </cell>
          <cell r="AA1727">
            <v>0</v>
          </cell>
          <cell r="AB1727">
            <v>0</v>
          </cell>
          <cell r="AC1727">
            <v>0</v>
          </cell>
          <cell r="AD1727" t="str">
            <v>предъявлен</v>
          </cell>
          <cell r="AF1727" t="str">
            <v/>
          </cell>
          <cell r="AI1727" t="str">
            <v/>
          </cell>
        </row>
        <row r="1728">
          <cell r="A1728">
            <v>1724</v>
          </cell>
          <cell r="B1728" t="str">
            <v>диск</v>
          </cell>
          <cell r="C1728" t="str">
            <v>51502</v>
          </cell>
          <cell r="D1728" t="str">
            <v>51502`810`8`0400`0000025</v>
          </cell>
          <cell r="E1728" t="str">
            <v>ООО "Многопрофильная компания "Мегастрой"</v>
          </cell>
          <cell r="F1728" t="str">
            <v>прочие</v>
          </cell>
          <cell r="G1728" t="str">
            <v>----</v>
          </cell>
          <cell r="H1728" t="str">
            <v>0604001</v>
          </cell>
          <cell r="I1728">
            <v>38139</v>
          </cell>
          <cell r="J1728">
            <v>907573.77</v>
          </cell>
          <cell r="K1728" t="str">
            <v>Рубли РФ</v>
          </cell>
          <cell r="L1728" t="str">
            <v>по предъявлении, но не ранее 15.06.2004г.</v>
          </cell>
          <cell r="M1728">
            <v>38153</v>
          </cell>
          <cell r="N1728">
            <v>0.2193988928571434</v>
          </cell>
          <cell r="P1728">
            <v>900000</v>
          </cell>
          <cell r="Q1728">
            <v>0.99165492629871832</v>
          </cell>
          <cell r="R1728">
            <v>900000</v>
          </cell>
          <cell r="S1728">
            <v>38139</v>
          </cell>
          <cell r="T1728" t="str">
            <v>01/06-08</v>
          </cell>
          <cell r="U1728" t="str">
            <v>ООО «Многопрофильная компания «Мегастрой»</v>
          </cell>
          <cell r="V1728">
            <v>0.99344299999999996</v>
          </cell>
          <cell r="W1728">
            <v>901622.95</v>
          </cell>
          <cell r="X1728">
            <v>38142</v>
          </cell>
          <cell r="Y1728">
            <v>38813</v>
          </cell>
          <cell r="Z1728" t="str">
            <v>ООО «Многопрофильная компания «Мегастрой»</v>
          </cell>
          <cell r="AA1728">
            <v>1622.9499999999534</v>
          </cell>
          <cell r="AB1728">
            <v>0.21999998571428628</v>
          </cell>
          <cell r="AC1728">
            <v>0.21939879629629</v>
          </cell>
          <cell r="AD1728" t="str">
            <v>продан</v>
          </cell>
          <cell r="AF1728" t="str">
            <v/>
          </cell>
          <cell r="AI1728" t="str">
            <v/>
          </cell>
        </row>
        <row r="1729">
          <cell r="A1729">
            <v>1725</v>
          </cell>
          <cell r="B1729" t="str">
            <v>диск</v>
          </cell>
          <cell r="C1729" t="str">
            <v>51401</v>
          </cell>
          <cell r="D1729" t="str">
            <v>51401`810`2`0400`0000002</v>
          </cell>
          <cell r="E1729" t="str">
            <v>Сбербанк РФ</v>
          </cell>
          <cell r="F1729" t="str">
            <v>банк</v>
          </cell>
          <cell r="G1729" t="str">
            <v>ВН</v>
          </cell>
          <cell r="H1729" t="str">
            <v>1028430</v>
          </cell>
          <cell r="I1729">
            <v>37984</v>
          </cell>
          <cell r="J1729">
            <v>50932</v>
          </cell>
          <cell r="K1729" t="str">
            <v>Рубли РФ</v>
          </cell>
          <cell r="L1729" t="str">
            <v>по предъявлении</v>
          </cell>
          <cell r="M1729">
            <v>37984</v>
          </cell>
          <cell r="N1729">
            <v>0</v>
          </cell>
          <cell r="P1729">
            <v>50932</v>
          </cell>
          <cell r="Q1729">
            <v>1</v>
          </cell>
          <cell r="R1729">
            <v>50932</v>
          </cell>
          <cell r="S1729">
            <v>38139</v>
          </cell>
          <cell r="T1729" t="str">
            <v>01/06-14</v>
          </cell>
          <cell r="U1729" t="str">
            <v>ООО "ЭкспоТрейд"</v>
          </cell>
          <cell r="V1729">
            <v>1</v>
          </cell>
          <cell r="W1729">
            <v>50932</v>
          </cell>
          <cell r="X1729">
            <v>38140</v>
          </cell>
          <cell r="Y1729" t="str">
            <v>02/06-предсбер</v>
          </cell>
          <cell r="Z1729" t="str">
            <v>Сбербанк РФ</v>
          </cell>
          <cell r="AA1729">
            <v>0</v>
          </cell>
          <cell r="AB1729">
            <v>0</v>
          </cell>
          <cell r="AC1729">
            <v>0</v>
          </cell>
          <cell r="AD1729" t="str">
            <v>предъявлен</v>
          </cell>
          <cell r="AF1729" t="str">
            <v/>
          </cell>
          <cell r="AI1729" t="str">
            <v/>
          </cell>
        </row>
        <row r="1730">
          <cell r="A1730">
            <v>1726</v>
          </cell>
          <cell r="B1730" t="str">
            <v>диск</v>
          </cell>
          <cell r="C1730" t="str">
            <v>51401</v>
          </cell>
          <cell r="D1730" t="str">
            <v>51401`810`2`0400`0000002</v>
          </cell>
          <cell r="E1730" t="str">
            <v>Сбербанк РФ</v>
          </cell>
          <cell r="F1730" t="str">
            <v>банк</v>
          </cell>
          <cell r="G1730" t="str">
            <v>ВН</v>
          </cell>
          <cell r="H1730" t="str">
            <v>1078604</v>
          </cell>
          <cell r="I1730">
            <v>38121</v>
          </cell>
          <cell r="J1730">
            <v>47000</v>
          </cell>
          <cell r="K1730" t="str">
            <v>Рубли РФ</v>
          </cell>
          <cell r="L1730" t="str">
            <v>по предъявлении</v>
          </cell>
          <cell r="M1730">
            <v>38121</v>
          </cell>
          <cell r="N1730">
            <v>0</v>
          </cell>
          <cell r="P1730">
            <v>47000</v>
          </cell>
          <cell r="Q1730">
            <v>1</v>
          </cell>
          <cell r="R1730">
            <v>47000</v>
          </cell>
          <cell r="S1730">
            <v>38139</v>
          </cell>
          <cell r="T1730" t="str">
            <v>01/06-14</v>
          </cell>
          <cell r="U1730" t="str">
            <v>ООО "ЭкспоТрейд"</v>
          </cell>
          <cell r="V1730">
            <v>1</v>
          </cell>
          <cell r="W1730">
            <v>47000</v>
          </cell>
          <cell r="X1730">
            <v>38140</v>
          </cell>
          <cell r="Y1730" t="str">
            <v>02/06-предсбер</v>
          </cell>
          <cell r="Z1730" t="str">
            <v>Сбербанк РФ</v>
          </cell>
          <cell r="AA1730">
            <v>0</v>
          </cell>
          <cell r="AB1730">
            <v>0</v>
          </cell>
          <cell r="AC1730">
            <v>0</v>
          </cell>
          <cell r="AD1730" t="str">
            <v>предъявлен</v>
          </cell>
          <cell r="AF1730" t="str">
            <v/>
          </cell>
          <cell r="AI1730" t="str">
            <v/>
          </cell>
        </row>
        <row r="1731">
          <cell r="A1731">
            <v>1727</v>
          </cell>
          <cell r="B1731" t="str">
            <v>диск</v>
          </cell>
          <cell r="C1731" t="str">
            <v>51401</v>
          </cell>
          <cell r="D1731" t="str">
            <v>51401`810`4`0400`0000006</v>
          </cell>
          <cell r="E1731" t="str">
            <v>ОАО «Социнвестбанк»</v>
          </cell>
          <cell r="F1731" t="str">
            <v>банк</v>
          </cell>
          <cell r="G1731" t="str">
            <v>КР</v>
          </cell>
          <cell r="H1731" t="str">
            <v>0006537</v>
          </cell>
          <cell r="I1731">
            <v>38139</v>
          </cell>
          <cell r="J1731">
            <v>112359.1</v>
          </cell>
          <cell r="K1731" t="str">
            <v>Рубли РФ</v>
          </cell>
          <cell r="L1731" t="str">
            <v>по предъявлении</v>
          </cell>
          <cell r="M1731">
            <v>38139</v>
          </cell>
          <cell r="N1731">
            <v>0</v>
          </cell>
          <cell r="P1731">
            <v>112359.1</v>
          </cell>
          <cell r="Q1731">
            <v>1</v>
          </cell>
          <cell r="R1731">
            <v>112359.1</v>
          </cell>
          <cell r="S1731">
            <v>38139</v>
          </cell>
          <cell r="T1731" t="str">
            <v>01/06-14</v>
          </cell>
          <cell r="U1731" t="str">
            <v>ООО "ЭкспоТрейд"</v>
          </cell>
          <cell r="V1731">
            <v>1</v>
          </cell>
          <cell r="W1731">
            <v>112359.1</v>
          </cell>
          <cell r="X1731">
            <v>38140</v>
          </cell>
          <cell r="Y1731" t="str">
            <v>02/06-предсиб</v>
          </cell>
          <cell r="Z1731" t="str">
            <v>ОАО «Социнвестбанк»</v>
          </cell>
          <cell r="AA1731">
            <v>0</v>
          </cell>
          <cell r="AB1731">
            <v>0</v>
          </cell>
          <cell r="AC1731">
            <v>0</v>
          </cell>
          <cell r="AD1731" t="str">
            <v>предъявлен</v>
          </cell>
          <cell r="AF1731" t="str">
            <v/>
          </cell>
          <cell r="AI1731" t="str">
            <v/>
          </cell>
        </row>
        <row r="1732">
          <cell r="A1732">
            <v>1728</v>
          </cell>
          <cell r="B1732" t="str">
            <v>диск</v>
          </cell>
          <cell r="C1732" t="str">
            <v>51401</v>
          </cell>
          <cell r="D1732" t="str">
            <v>51401`810`4`0400`0000006</v>
          </cell>
          <cell r="E1732" t="str">
            <v>ОАО «Социнвестбанк»</v>
          </cell>
          <cell r="F1732" t="str">
            <v>банк</v>
          </cell>
          <cell r="G1732" t="str">
            <v>КР</v>
          </cell>
          <cell r="H1732" t="str">
            <v>0012458</v>
          </cell>
          <cell r="I1732">
            <v>38134</v>
          </cell>
          <cell r="J1732">
            <v>37000</v>
          </cell>
          <cell r="K1732" t="str">
            <v>Рубли РФ</v>
          </cell>
          <cell r="L1732" t="str">
            <v>по предъявлении</v>
          </cell>
          <cell r="M1732">
            <v>38134</v>
          </cell>
          <cell r="N1732">
            <v>0</v>
          </cell>
          <cell r="P1732">
            <v>37000</v>
          </cell>
          <cell r="Q1732">
            <v>1</v>
          </cell>
          <cell r="R1732">
            <v>37000</v>
          </cell>
          <cell r="S1732">
            <v>38139</v>
          </cell>
          <cell r="T1732" t="str">
            <v>01/06-14</v>
          </cell>
          <cell r="U1732" t="str">
            <v>ООО "ЭкспоТрейд"</v>
          </cell>
          <cell r="V1732">
            <v>1</v>
          </cell>
          <cell r="W1732">
            <v>37000</v>
          </cell>
          <cell r="X1732">
            <v>38140</v>
          </cell>
          <cell r="Y1732" t="str">
            <v>02/06-предсиб</v>
          </cell>
          <cell r="Z1732" t="str">
            <v>ОАО «Социнвестбанк»</v>
          </cell>
          <cell r="AA1732">
            <v>0</v>
          </cell>
          <cell r="AB1732">
            <v>0</v>
          </cell>
          <cell r="AC1732">
            <v>0</v>
          </cell>
          <cell r="AD1732" t="str">
            <v>предъявлен</v>
          </cell>
          <cell r="AF1732" t="str">
            <v/>
          </cell>
          <cell r="AI1732" t="str">
            <v/>
          </cell>
        </row>
        <row r="1733">
          <cell r="A1733">
            <v>1729</v>
          </cell>
          <cell r="B1733" t="str">
            <v>диск</v>
          </cell>
          <cell r="C1733" t="str">
            <v>51401</v>
          </cell>
          <cell r="D1733" t="str">
            <v>51401`810`4`0400`0000006</v>
          </cell>
          <cell r="E1733" t="str">
            <v>ОАО «Социнвестбанк»</v>
          </cell>
          <cell r="F1733" t="str">
            <v>банк</v>
          </cell>
          <cell r="G1733" t="str">
            <v>ИЗ</v>
          </cell>
          <cell r="H1733" t="str">
            <v>0013720</v>
          </cell>
          <cell r="I1733">
            <v>38113</v>
          </cell>
          <cell r="J1733">
            <v>20000</v>
          </cell>
          <cell r="K1733" t="str">
            <v>Рубли РФ</v>
          </cell>
          <cell r="L1733" t="str">
            <v>по предъявлении</v>
          </cell>
          <cell r="M1733">
            <v>38113</v>
          </cell>
          <cell r="N1733">
            <v>0</v>
          </cell>
          <cell r="P1733">
            <v>20000</v>
          </cell>
          <cell r="Q1733">
            <v>1</v>
          </cell>
          <cell r="R1733">
            <v>20000</v>
          </cell>
          <cell r="S1733">
            <v>38139</v>
          </cell>
          <cell r="T1733" t="str">
            <v>01/06-14</v>
          </cell>
          <cell r="U1733" t="str">
            <v>ООО "ЭкспоТрейд"</v>
          </cell>
          <cell r="V1733">
            <v>1</v>
          </cell>
          <cell r="W1733">
            <v>20000</v>
          </cell>
          <cell r="X1733">
            <v>38140</v>
          </cell>
          <cell r="Y1733" t="str">
            <v>02/06-предсиб</v>
          </cell>
          <cell r="Z1733" t="str">
            <v>ОАО «Социнвестбанк»</v>
          </cell>
          <cell r="AA1733">
            <v>0</v>
          </cell>
          <cell r="AB1733">
            <v>0</v>
          </cell>
          <cell r="AC1733">
            <v>0</v>
          </cell>
          <cell r="AD1733" t="str">
            <v>предъявлен</v>
          </cell>
          <cell r="AF1733" t="str">
            <v/>
          </cell>
          <cell r="AI1733" t="str">
            <v/>
          </cell>
        </row>
        <row r="1734">
          <cell r="A1734">
            <v>1730</v>
          </cell>
          <cell r="B1734" t="str">
            <v>диск</v>
          </cell>
          <cell r="C1734" t="str">
            <v>51401</v>
          </cell>
          <cell r="D1734" t="str">
            <v>51401`810`4`0400`0000006</v>
          </cell>
          <cell r="E1734" t="str">
            <v>ОАО «Социнвестбанк»</v>
          </cell>
          <cell r="F1734" t="str">
            <v>банк</v>
          </cell>
          <cell r="G1734" t="str">
            <v>КР</v>
          </cell>
          <cell r="H1734" t="str">
            <v>0012434</v>
          </cell>
          <cell r="I1734">
            <v>38133</v>
          </cell>
          <cell r="J1734">
            <v>55000</v>
          </cell>
          <cell r="K1734" t="str">
            <v>Рубли РФ</v>
          </cell>
          <cell r="L1734" t="str">
            <v>по предъявлении</v>
          </cell>
          <cell r="M1734">
            <v>38133</v>
          </cell>
          <cell r="N1734">
            <v>0</v>
          </cell>
          <cell r="P1734">
            <v>55000</v>
          </cell>
          <cell r="Q1734">
            <v>1</v>
          </cell>
          <cell r="R1734">
            <v>55000</v>
          </cell>
          <cell r="S1734">
            <v>38139</v>
          </cell>
          <cell r="T1734" t="str">
            <v>01/06-14</v>
          </cell>
          <cell r="U1734" t="str">
            <v>ООО "ЭкспоТрейд"</v>
          </cell>
          <cell r="V1734">
            <v>1</v>
          </cell>
          <cell r="W1734">
            <v>55000</v>
          </cell>
          <cell r="X1734">
            <v>38140</v>
          </cell>
          <cell r="Y1734" t="str">
            <v>02/06-предсиб</v>
          </cell>
          <cell r="Z1734" t="str">
            <v>ОАО «Социнвестбанк»</v>
          </cell>
          <cell r="AA1734">
            <v>0</v>
          </cell>
          <cell r="AB1734">
            <v>0</v>
          </cell>
          <cell r="AC1734">
            <v>0</v>
          </cell>
          <cell r="AD1734" t="str">
            <v>предъявлен</v>
          </cell>
          <cell r="AF1734" t="str">
            <v/>
          </cell>
          <cell r="AI1734" t="str">
            <v/>
          </cell>
        </row>
        <row r="1735">
          <cell r="A1735">
            <v>1731</v>
          </cell>
          <cell r="B1735" t="str">
            <v>диск</v>
          </cell>
          <cell r="C1735" t="str">
            <v>51401</v>
          </cell>
          <cell r="D1735" t="str">
            <v>51401`810`4`0400`0000006</v>
          </cell>
          <cell r="E1735" t="str">
            <v>ОАО «Социнвестбанк»</v>
          </cell>
          <cell r="F1735" t="str">
            <v>банк</v>
          </cell>
          <cell r="G1735" t="str">
            <v>КР</v>
          </cell>
          <cell r="H1735" t="str">
            <v>0006533</v>
          </cell>
          <cell r="I1735">
            <v>38139</v>
          </cell>
          <cell r="J1735">
            <v>67000</v>
          </cell>
          <cell r="K1735" t="str">
            <v>Рубли РФ</v>
          </cell>
          <cell r="L1735" t="str">
            <v>по предъявлении</v>
          </cell>
          <cell r="M1735">
            <v>38139</v>
          </cell>
          <cell r="N1735">
            <v>0</v>
          </cell>
          <cell r="P1735">
            <v>67000</v>
          </cell>
          <cell r="Q1735">
            <v>1</v>
          </cell>
          <cell r="R1735">
            <v>67000</v>
          </cell>
          <cell r="S1735">
            <v>38139</v>
          </cell>
          <cell r="T1735" t="str">
            <v>01/06-14</v>
          </cell>
          <cell r="U1735" t="str">
            <v>ООО "ЭкспоТрейд"</v>
          </cell>
          <cell r="V1735">
            <v>1</v>
          </cell>
          <cell r="W1735">
            <v>67000</v>
          </cell>
          <cell r="X1735">
            <v>38140</v>
          </cell>
          <cell r="Y1735" t="str">
            <v>02/06-предсиб</v>
          </cell>
          <cell r="Z1735" t="str">
            <v>ОАО «Социнвестбанк»</v>
          </cell>
          <cell r="AA1735">
            <v>0</v>
          </cell>
          <cell r="AB1735">
            <v>0</v>
          </cell>
          <cell r="AC1735">
            <v>0</v>
          </cell>
          <cell r="AD1735" t="str">
            <v>предъявлен</v>
          </cell>
          <cell r="AF1735" t="str">
            <v/>
          </cell>
          <cell r="AI1735" t="str">
            <v/>
          </cell>
        </row>
        <row r="1736">
          <cell r="A1736">
            <v>1732</v>
          </cell>
          <cell r="B1736" t="str">
            <v>диск</v>
          </cell>
          <cell r="C1736" t="str">
            <v>51401</v>
          </cell>
          <cell r="D1736" t="str">
            <v>51401`810`2`0400`0000002</v>
          </cell>
          <cell r="E1736" t="str">
            <v>Сбербанк РФ</v>
          </cell>
          <cell r="F1736" t="str">
            <v>банк</v>
          </cell>
          <cell r="G1736" t="str">
            <v>ВН</v>
          </cell>
          <cell r="H1736" t="str">
            <v>1081083</v>
          </cell>
          <cell r="I1736">
            <v>38134</v>
          </cell>
          <cell r="J1736">
            <v>90000</v>
          </cell>
          <cell r="K1736" t="str">
            <v>Рубли РФ</v>
          </cell>
          <cell r="L1736" t="str">
            <v>по предъявлении</v>
          </cell>
          <cell r="M1736">
            <v>38134</v>
          </cell>
          <cell r="N1736">
            <v>0</v>
          </cell>
          <cell r="P1736">
            <v>90000</v>
          </cell>
          <cell r="Q1736">
            <v>1</v>
          </cell>
          <cell r="R1736">
            <v>90000</v>
          </cell>
          <cell r="S1736">
            <v>38139</v>
          </cell>
          <cell r="T1736" t="str">
            <v>01/06-21</v>
          </cell>
          <cell r="U1736" t="str">
            <v>ООО "ЭкспоТрейд"</v>
          </cell>
          <cell r="V1736">
            <v>1</v>
          </cell>
          <cell r="W1736">
            <v>90000</v>
          </cell>
          <cell r="X1736">
            <v>38140</v>
          </cell>
          <cell r="Y1736" t="str">
            <v>02/06-предсбер</v>
          </cell>
          <cell r="Z1736" t="str">
            <v>Сбербанк РФ</v>
          </cell>
          <cell r="AA1736">
            <v>0</v>
          </cell>
          <cell r="AB1736">
            <v>0</v>
          </cell>
          <cell r="AC1736">
            <v>0</v>
          </cell>
          <cell r="AD1736" t="str">
            <v>предъявлен</v>
          </cell>
          <cell r="AF1736" t="str">
            <v/>
          </cell>
          <cell r="AI1736" t="str">
            <v/>
          </cell>
        </row>
        <row r="1737">
          <cell r="A1737">
            <v>1733</v>
          </cell>
          <cell r="B1737" t="str">
            <v>диск</v>
          </cell>
          <cell r="C1737" t="str">
            <v>51401</v>
          </cell>
          <cell r="D1737" t="str">
            <v>51401`810`2`0400`0000002</v>
          </cell>
          <cell r="E1737" t="str">
            <v>Сбербанк РФ</v>
          </cell>
          <cell r="F1737" t="str">
            <v>банк</v>
          </cell>
          <cell r="G1737" t="str">
            <v>ВН</v>
          </cell>
          <cell r="H1737" t="str">
            <v>0466146</v>
          </cell>
          <cell r="I1737">
            <v>38138</v>
          </cell>
          <cell r="J1737">
            <v>500000</v>
          </cell>
          <cell r="K1737" t="str">
            <v>Рубли РФ</v>
          </cell>
          <cell r="L1737" t="str">
            <v>по предъявлении</v>
          </cell>
          <cell r="M1737">
            <v>38138</v>
          </cell>
          <cell r="N1737">
            <v>0</v>
          </cell>
          <cell r="P1737">
            <v>500000</v>
          </cell>
          <cell r="Q1737">
            <v>1</v>
          </cell>
          <cell r="R1737">
            <v>500000</v>
          </cell>
          <cell r="S1737">
            <v>38139</v>
          </cell>
          <cell r="T1737" t="str">
            <v>01/06-21</v>
          </cell>
          <cell r="U1737" t="str">
            <v>ООО "ЭкспоТрейд"</v>
          </cell>
          <cell r="V1737">
            <v>1</v>
          </cell>
          <cell r="W1737">
            <v>500000</v>
          </cell>
          <cell r="X1737">
            <v>38140</v>
          </cell>
          <cell r="Y1737" t="str">
            <v>02/06-предсбер</v>
          </cell>
          <cell r="Z1737" t="str">
            <v>Сбербанк РФ</v>
          </cell>
          <cell r="AA1737">
            <v>0</v>
          </cell>
          <cell r="AB1737">
            <v>0</v>
          </cell>
          <cell r="AC1737">
            <v>0</v>
          </cell>
          <cell r="AD1737" t="str">
            <v>предъявлен</v>
          </cell>
          <cell r="AF1737" t="str">
            <v/>
          </cell>
          <cell r="AI1737" t="str">
            <v/>
          </cell>
        </row>
        <row r="1738">
          <cell r="A1738">
            <v>1734</v>
          </cell>
          <cell r="B1738" t="str">
            <v>диск</v>
          </cell>
          <cell r="C1738" t="str">
            <v>51401</v>
          </cell>
          <cell r="D1738" t="str">
            <v>51401`810`2`0400`0000002</v>
          </cell>
          <cell r="E1738" t="str">
            <v>Сбербанк РФ</v>
          </cell>
          <cell r="F1738" t="str">
            <v>банк</v>
          </cell>
          <cell r="G1738" t="str">
            <v>ВН</v>
          </cell>
          <cell r="H1738" t="str">
            <v>1075445</v>
          </cell>
          <cell r="I1738">
            <v>38138</v>
          </cell>
          <cell r="J1738">
            <v>150000</v>
          </cell>
          <cell r="K1738" t="str">
            <v>Рубли РФ</v>
          </cell>
          <cell r="L1738" t="str">
            <v>по предъявлении</v>
          </cell>
          <cell r="M1738">
            <v>38138</v>
          </cell>
          <cell r="N1738">
            <v>0</v>
          </cell>
          <cell r="P1738">
            <v>150000</v>
          </cell>
          <cell r="Q1738">
            <v>1</v>
          </cell>
          <cell r="R1738">
            <v>150000</v>
          </cell>
          <cell r="S1738">
            <v>38139</v>
          </cell>
          <cell r="T1738" t="str">
            <v>01/06-21</v>
          </cell>
          <cell r="U1738" t="str">
            <v>ООО "ЭкспоТрейд"</v>
          </cell>
          <cell r="V1738">
            <v>1</v>
          </cell>
          <cell r="W1738">
            <v>150000</v>
          </cell>
          <cell r="X1738">
            <v>38139</v>
          </cell>
          <cell r="Y1738" t="str">
            <v>01/06-предсбер</v>
          </cell>
          <cell r="Z1738" t="str">
            <v>Сбербанк РФ</v>
          </cell>
          <cell r="AA1738">
            <v>0</v>
          </cell>
          <cell r="AB1738">
            <v>0</v>
          </cell>
          <cell r="AC1738">
            <v>0</v>
          </cell>
          <cell r="AD1738" t="str">
            <v>предъявлен</v>
          </cell>
          <cell r="AF1738" t="str">
            <v/>
          </cell>
          <cell r="AI1738" t="str">
            <v/>
          </cell>
        </row>
        <row r="1739">
          <cell r="A1739">
            <v>1735</v>
          </cell>
          <cell r="B1739" t="str">
            <v>диск</v>
          </cell>
          <cell r="C1739" t="str">
            <v>51401</v>
          </cell>
          <cell r="D1739" t="str">
            <v>51401`810`2`0400`0000002</v>
          </cell>
          <cell r="E1739" t="str">
            <v>Сбербанк РФ</v>
          </cell>
          <cell r="F1739" t="str">
            <v>банк</v>
          </cell>
          <cell r="G1739" t="str">
            <v>ВН</v>
          </cell>
          <cell r="H1739" t="str">
            <v>1011678</v>
          </cell>
          <cell r="I1739">
            <v>38043</v>
          </cell>
          <cell r="J1739">
            <v>19200</v>
          </cell>
          <cell r="K1739" t="str">
            <v>Рубли РФ</v>
          </cell>
          <cell r="L1739" t="str">
            <v>по предъявлении</v>
          </cell>
          <cell r="M1739">
            <v>38043</v>
          </cell>
          <cell r="N1739">
            <v>0</v>
          </cell>
          <cell r="P1739">
            <v>19200</v>
          </cell>
          <cell r="Q1739">
            <v>1</v>
          </cell>
          <cell r="R1739">
            <v>19200</v>
          </cell>
          <cell r="S1739">
            <v>38139</v>
          </cell>
          <cell r="T1739" t="str">
            <v>01/06-23</v>
          </cell>
          <cell r="U1739" t="str">
            <v>ООО "Проф-Трейд"</v>
          </cell>
          <cell r="V1739">
            <v>1</v>
          </cell>
          <cell r="W1739">
            <v>19200</v>
          </cell>
          <cell r="X1739">
            <v>38139</v>
          </cell>
          <cell r="Y1739" t="str">
            <v>01/06-предсбер</v>
          </cell>
          <cell r="Z1739" t="str">
            <v>Сбербанк РФ</v>
          </cell>
          <cell r="AA1739">
            <v>0</v>
          </cell>
          <cell r="AB1739">
            <v>0</v>
          </cell>
          <cell r="AC1739">
            <v>0</v>
          </cell>
          <cell r="AD1739" t="str">
            <v>предъявлен</v>
          </cell>
          <cell r="AF1739" t="str">
            <v/>
          </cell>
          <cell r="AI1739" t="str">
            <v/>
          </cell>
        </row>
        <row r="1740">
          <cell r="A1740">
            <v>1736</v>
          </cell>
          <cell r="B1740" t="str">
            <v>диск</v>
          </cell>
          <cell r="C1740" t="str">
            <v>51401</v>
          </cell>
          <cell r="D1740" t="str">
            <v>51401`810`2`0400`0000002</v>
          </cell>
          <cell r="E1740" t="str">
            <v>Сбербанк РФ</v>
          </cell>
          <cell r="F1740" t="str">
            <v>банк</v>
          </cell>
          <cell r="G1740" t="str">
            <v>ВН</v>
          </cell>
          <cell r="H1740" t="str">
            <v>1347773</v>
          </cell>
          <cell r="I1740">
            <v>38138</v>
          </cell>
          <cell r="J1740">
            <v>316000</v>
          </cell>
          <cell r="K1740" t="str">
            <v>Рубли РФ</v>
          </cell>
          <cell r="L1740" t="str">
            <v>по предъявлении</v>
          </cell>
          <cell r="M1740">
            <v>38138</v>
          </cell>
          <cell r="N1740">
            <v>0</v>
          </cell>
          <cell r="P1740">
            <v>316000</v>
          </cell>
          <cell r="Q1740">
            <v>1</v>
          </cell>
          <cell r="R1740">
            <v>316000</v>
          </cell>
          <cell r="S1740">
            <v>38139</v>
          </cell>
          <cell r="T1740" t="str">
            <v>01/06-23</v>
          </cell>
          <cell r="U1740" t="str">
            <v>ООО "Проф-Трейд"</v>
          </cell>
          <cell r="V1740">
            <v>1</v>
          </cell>
          <cell r="W1740">
            <v>316000</v>
          </cell>
          <cell r="X1740">
            <v>38139</v>
          </cell>
          <cell r="Y1740" t="str">
            <v>01/06-предсбер</v>
          </cell>
          <cell r="Z1740" t="str">
            <v>Сбербанк РФ</v>
          </cell>
          <cell r="AA1740">
            <v>0</v>
          </cell>
          <cell r="AB1740">
            <v>0</v>
          </cell>
          <cell r="AC1740">
            <v>0</v>
          </cell>
          <cell r="AD1740" t="str">
            <v>предъявлен</v>
          </cell>
          <cell r="AF1740" t="str">
            <v/>
          </cell>
          <cell r="AI1740" t="str">
            <v/>
          </cell>
        </row>
        <row r="1741">
          <cell r="A1741">
            <v>1737</v>
          </cell>
          <cell r="B1741" t="str">
            <v>диск</v>
          </cell>
          <cell r="C1741" t="str">
            <v>51401</v>
          </cell>
          <cell r="D1741" t="str">
            <v>51401`810`2`0400`0000002</v>
          </cell>
          <cell r="E1741" t="str">
            <v>Сбербанк РФ</v>
          </cell>
          <cell r="F1741" t="str">
            <v>банк</v>
          </cell>
          <cell r="G1741" t="str">
            <v>ВН</v>
          </cell>
          <cell r="H1741" t="str">
            <v>0763087</v>
          </cell>
          <cell r="I1741">
            <v>38069</v>
          </cell>
          <cell r="J1741">
            <v>1000000</v>
          </cell>
          <cell r="K1741" t="str">
            <v>Рубли РФ</v>
          </cell>
          <cell r="L1741" t="str">
            <v>по предъявлении</v>
          </cell>
          <cell r="M1741">
            <v>38069</v>
          </cell>
          <cell r="N1741">
            <v>0</v>
          </cell>
          <cell r="P1741">
            <v>1000000</v>
          </cell>
          <cell r="Q1741">
            <v>1</v>
          </cell>
          <cell r="R1741">
            <v>1000000</v>
          </cell>
          <cell r="S1741">
            <v>38139</v>
          </cell>
          <cell r="T1741" t="str">
            <v>01/06-23</v>
          </cell>
          <cell r="U1741" t="str">
            <v>ООО "Проф-Трейд"</v>
          </cell>
          <cell r="V1741">
            <v>1</v>
          </cell>
          <cell r="W1741">
            <v>1000000</v>
          </cell>
          <cell r="X1741">
            <v>38140</v>
          </cell>
          <cell r="Y1741" t="str">
            <v>02/06-предсбер</v>
          </cell>
          <cell r="Z1741" t="str">
            <v>Сбербанк РФ</v>
          </cell>
          <cell r="AA1741">
            <v>0</v>
          </cell>
          <cell r="AB1741">
            <v>0</v>
          </cell>
          <cell r="AC1741">
            <v>0</v>
          </cell>
          <cell r="AD1741" t="str">
            <v>предъявлен</v>
          </cell>
          <cell r="AF1741" t="str">
            <v/>
          </cell>
          <cell r="AI1741" t="str">
            <v/>
          </cell>
        </row>
        <row r="1742">
          <cell r="A1742">
            <v>1738</v>
          </cell>
          <cell r="B1742" t="str">
            <v>диск</v>
          </cell>
          <cell r="C1742" t="str">
            <v>51401</v>
          </cell>
          <cell r="D1742" t="str">
            <v>51401`810`2`0400`0000002</v>
          </cell>
          <cell r="E1742" t="str">
            <v>Сбербанк РФ</v>
          </cell>
          <cell r="F1742" t="str">
            <v>банк</v>
          </cell>
          <cell r="G1742" t="str">
            <v>ВН</v>
          </cell>
          <cell r="H1742" t="str">
            <v>1077576</v>
          </cell>
          <cell r="I1742">
            <v>38134</v>
          </cell>
          <cell r="J1742">
            <v>250000</v>
          </cell>
          <cell r="K1742" t="str">
            <v>Рубли РФ</v>
          </cell>
          <cell r="L1742" t="str">
            <v>по предъявлении</v>
          </cell>
          <cell r="M1742">
            <v>38134</v>
          </cell>
          <cell r="N1742">
            <v>0</v>
          </cell>
          <cell r="P1742">
            <v>250000</v>
          </cell>
          <cell r="Q1742">
            <v>1</v>
          </cell>
          <cell r="R1742">
            <v>250000</v>
          </cell>
          <cell r="S1742">
            <v>38139</v>
          </cell>
          <cell r="T1742" t="str">
            <v>01/06-23</v>
          </cell>
          <cell r="U1742" t="str">
            <v>ООО "Проф-Трейд"</v>
          </cell>
          <cell r="V1742">
            <v>1</v>
          </cell>
          <cell r="W1742">
            <v>250000</v>
          </cell>
          <cell r="X1742">
            <v>38140</v>
          </cell>
          <cell r="Y1742" t="str">
            <v>02/06-предсбер</v>
          </cell>
          <cell r="Z1742" t="str">
            <v>Сбербанк РФ</v>
          </cell>
          <cell r="AA1742">
            <v>0</v>
          </cell>
          <cell r="AB1742">
            <v>0</v>
          </cell>
          <cell r="AC1742">
            <v>0</v>
          </cell>
          <cell r="AD1742" t="str">
            <v>предъявлен</v>
          </cell>
          <cell r="AF1742" t="str">
            <v/>
          </cell>
          <cell r="AI1742" t="str">
            <v/>
          </cell>
        </row>
        <row r="1743">
          <cell r="A1743">
            <v>1739</v>
          </cell>
          <cell r="B1743" t="str">
            <v>диск</v>
          </cell>
          <cell r="C1743" t="str">
            <v>51401</v>
          </cell>
          <cell r="D1743" t="str">
            <v>51401`810`2`0400`0000002</v>
          </cell>
          <cell r="E1743" t="str">
            <v>Сбербанк РФ</v>
          </cell>
          <cell r="F1743" t="str">
            <v>банк</v>
          </cell>
          <cell r="G1743" t="str">
            <v>ВН</v>
          </cell>
          <cell r="H1743" t="str">
            <v>0232875</v>
          </cell>
          <cell r="I1743">
            <v>38092</v>
          </cell>
          <cell r="J1743">
            <v>210000</v>
          </cell>
          <cell r="K1743" t="str">
            <v>Рубли РФ</v>
          </cell>
          <cell r="L1743" t="str">
            <v>по предъявлении</v>
          </cell>
          <cell r="M1743">
            <v>38092</v>
          </cell>
          <cell r="N1743">
            <v>0</v>
          </cell>
          <cell r="P1743">
            <v>210000</v>
          </cell>
          <cell r="Q1743">
            <v>1</v>
          </cell>
          <cell r="R1743">
            <v>210000</v>
          </cell>
          <cell r="S1743">
            <v>38139</v>
          </cell>
          <cell r="T1743" t="str">
            <v>01/06-23</v>
          </cell>
          <cell r="U1743" t="str">
            <v>ООО "Проф-Трейд"</v>
          </cell>
          <cell r="V1743">
            <v>1</v>
          </cell>
          <cell r="W1743">
            <v>210000</v>
          </cell>
          <cell r="X1743">
            <v>38140</v>
          </cell>
          <cell r="Y1743" t="str">
            <v>02/06-предсбер</v>
          </cell>
          <cell r="Z1743" t="str">
            <v>Сбербанк РФ</v>
          </cell>
          <cell r="AA1743">
            <v>0</v>
          </cell>
          <cell r="AB1743">
            <v>0</v>
          </cell>
          <cell r="AC1743">
            <v>0</v>
          </cell>
          <cell r="AD1743" t="str">
            <v>предъявлен</v>
          </cell>
          <cell r="AF1743" t="str">
            <v/>
          </cell>
          <cell r="AI1743" t="str">
            <v/>
          </cell>
        </row>
        <row r="1744">
          <cell r="A1744">
            <v>1740</v>
          </cell>
          <cell r="B1744" t="str">
            <v>диск</v>
          </cell>
          <cell r="C1744" t="str">
            <v>51401</v>
          </cell>
          <cell r="D1744" t="str">
            <v>51401`810`2`0400`0000002</v>
          </cell>
          <cell r="E1744" t="str">
            <v>Сбербанк РФ</v>
          </cell>
          <cell r="F1744" t="str">
            <v>банк</v>
          </cell>
          <cell r="G1744" t="str">
            <v>ВН</v>
          </cell>
          <cell r="H1744" t="str">
            <v>1086143</v>
          </cell>
          <cell r="I1744">
            <v>38124</v>
          </cell>
          <cell r="J1744">
            <v>200000</v>
          </cell>
          <cell r="K1744" t="str">
            <v>Рубли РФ</v>
          </cell>
          <cell r="L1744" t="str">
            <v>по предъявлении</v>
          </cell>
          <cell r="M1744">
            <v>38124</v>
          </cell>
          <cell r="N1744">
            <v>0</v>
          </cell>
          <cell r="P1744">
            <v>200000</v>
          </cell>
          <cell r="Q1744">
            <v>1</v>
          </cell>
          <cell r="R1744">
            <v>200000</v>
          </cell>
          <cell r="S1744">
            <v>38139</v>
          </cell>
          <cell r="T1744" t="str">
            <v>01/06-23</v>
          </cell>
          <cell r="U1744" t="str">
            <v>ООО "Проф-Трейд"</v>
          </cell>
          <cell r="V1744">
            <v>1</v>
          </cell>
          <cell r="W1744">
            <v>200000</v>
          </cell>
          <cell r="X1744">
            <v>38140</v>
          </cell>
          <cell r="Y1744" t="str">
            <v>02/06-предсбер</v>
          </cell>
          <cell r="Z1744" t="str">
            <v>Сбербанк РФ</v>
          </cell>
          <cell r="AA1744">
            <v>0</v>
          </cell>
          <cell r="AB1744">
            <v>0</v>
          </cell>
          <cell r="AC1744">
            <v>0</v>
          </cell>
          <cell r="AD1744" t="str">
            <v>предъявлен</v>
          </cell>
          <cell r="AF1744" t="str">
            <v/>
          </cell>
          <cell r="AI1744" t="str">
            <v/>
          </cell>
        </row>
        <row r="1745">
          <cell r="A1745">
            <v>1741</v>
          </cell>
          <cell r="B1745" t="str">
            <v>диск</v>
          </cell>
          <cell r="C1745" t="str">
            <v>51401</v>
          </cell>
          <cell r="D1745" t="str">
            <v>51401`810`2`0400`0000002</v>
          </cell>
          <cell r="E1745" t="str">
            <v>Сбербанк РФ</v>
          </cell>
          <cell r="F1745" t="str">
            <v>банк</v>
          </cell>
          <cell r="G1745" t="str">
            <v>ВН</v>
          </cell>
          <cell r="H1745" t="str">
            <v>1085785</v>
          </cell>
          <cell r="I1745">
            <v>38118</v>
          </cell>
          <cell r="J1745">
            <v>100000</v>
          </cell>
          <cell r="K1745" t="str">
            <v>Рубли РФ</v>
          </cell>
          <cell r="L1745" t="str">
            <v>по предъявлении</v>
          </cell>
          <cell r="M1745">
            <v>38118</v>
          </cell>
          <cell r="N1745">
            <v>0</v>
          </cell>
          <cell r="P1745">
            <v>100000</v>
          </cell>
          <cell r="Q1745">
            <v>1</v>
          </cell>
          <cell r="R1745">
            <v>100000</v>
          </cell>
          <cell r="S1745">
            <v>38139</v>
          </cell>
          <cell r="T1745" t="str">
            <v>01/06-23</v>
          </cell>
          <cell r="U1745" t="str">
            <v>ООО "Проф-Трейд"</v>
          </cell>
          <cell r="V1745">
            <v>1</v>
          </cell>
          <cell r="W1745">
            <v>100000</v>
          </cell>
          <cell r="X1745">
            <v>38140</v>
          </cell>
          <cell r="Y1745" t="str">
            <v>02/06-предсбер</v>
          </cell>
          <cell r="Z1745" t="str">
            <v>Сбербанк РФ</v>
          </cell>
          <cell r="AA1745">
            <v>0</v>
          </cell>
          <cell r="AB1745">
            <v>0</v>
          </cell>
          <cell r="AC1745">
            <v>0</v>
          </cell>
          <cell r="AD1745" t="str">
            <v>предъявлен</v>
          </cell>
          <cell r="AF1745" t="str">
            <v/>
          </cell>
          <cell r="AI1745" t="str">
            <v/>
          </cell>
        </row>
        <row r="1746">
          <cell r="A1746">
            <v>1742</v>
          </cell>
          <cell r="B1746" t="str">
            <v>диск</v>
          </cell>
          <cell r="C1746" t="str">
            <v>51401</v>
          </cell>
          <cell r="D1746" t="str">
            <v>51401`810`2`0400`0000002</v>
          </cell>
          <cell r="E1746" t="str">
            <v>Сбербанк РФ</v>
          </cell>
          <cell r="F1746" t="str">
            <v>банк</v>
          </cell>
          <cell r="G1746" t="str">
            <v>ВН</v>
          </cell>
          <cell r="H1746" t="str">
            <v>1065943</v>
          </cell>
          <cell r="I1746">
            <v>38082</v>
          </cell>
          <cell r="J1746">
            <v>100000</v>
          </cell>
          <cell r="K1746" t="str">
            <v>Рубли РФ</v>
          </cell>
          <cell r="L1746" t="str">
            <v>по предъявлении</v>
          </cell>
          <cell r="M1746">
            <v>38082</v>
          </cell>
          <cell r="N1746">
            <v>0</v>
          </cell>
          <cell r="P1746">
            <v>100000</v>
          </cell>
          <cell r="Q1746">
            <v>1</v>
          </cell>
          <cell r="R1746">
            <v>100000</v>
          </cell>
          <cell r="S1746">
            <v>38139</v>
          </cell>
          <cell r="T1746" t="str">
            <v>01/06-23</v>
          </cell>
          <cell r="U1746" t="str">
            <v>ООО "Проф-Трейд"</v>
          </cell>
          <cell r="V1746">
            <v>1</v>
          </cell>
          <cell r="W1746">
            <v>100000</v>
          </cell>
          <cell r="X1746">
            <v>38140</v>
          </cell>
          <cell r="Y1746" t="str">
            <v>02/06-предсбер</v>
          </cell>
          <cell r="Z1746" t="str">
            <v>Сбербанк РФ</v>
          </cell>
          <cell r="AA1746">
            <v>0</v>
          </cell>
          <cell r="AB1746">
            <v>0</v>
          </cell>
          <cell r="AC1746">
            <v>0</v>
          </cell>
          <cell r="AD1746" t="str">
            <v>предъявлен</v>
          </cell>
          <cell r="AF1746" t="str">
            <v/>
          </cell>
          <cell r="AI1746" t="str">
            <v/>
          </cell>
        </row>
        <row r="1747">
          <cell r="A1747">
            <v>1743</v>
          </cell>
          <cell r="B1747" t="str">
            <v>диск</v>
          </cell>
          <cell r="C1747" t="str">
            <v>51401</v>
          </cell>
          <cell r="D1747" t="str">
            <v>51401`810`2`0400`0000002</v>
          </cell>
          <cell r="E1747" t="str">
            <v>Сбербанк РФ</v>
          </cell>
          <cell r="F1747" t="str">
            <v>банк</v>
          </cell>
          <cell r="G1747" t="str">
            <v>ВН</v>
          </cell>
          <cell r="H1747" t="str">
            <v>1050623</v>
          </cell>
          <cell r="I1747">
            <v>37984</v>
          </cell>
          <cell r="J1747">
            <v>100000</v>
          </cell>
          <cell r="K1747" t="str">
            <v>Рубли РФ</v>
          </cell>
          <cell r="L1747" t="str">
            <v>по предъявлении</v>
          </cell>
          <cell r="M1747">
            <v>37984</v>
          </cell>
          <cell r="N1747">
            <v>0</v>
          </cell>
          <cell r="P1747">
            <v>100000</v>
          </cell>
          <cell r="Q1747">
            <v>1</v>
          </cell>
          <cell r="R1747">
            <v>100000</v>
          </cell>
          <cell r="S1747">
            <v>38139</v>
          </cell>
          <cell r="T1747" t="str">
            <v>01/06-23</v>
          </cell>
          <cell r="U1747" t="str">
            <v>ООО "Проф-Трейд"</v>
          </cell>
          <cell r="V1747">
            <v>1</v>
          </cell>
          <cell r="W1747">
            <v>100000</v>
          </cell>
          <cell r="X1747">
            <v>38140</v>
          </cell>
          <cell r="Y1747" t="str">
            <v>02/06-предсбер</v>
          </cell>
          <cell r="Z1747" t="str">
            <v>Сбербанк РФ</v>
          </cell>
          <cell r="AA1747">
            <v>0</v>
          </cell>
          <cell r="AB1747">
            <v>0</v>
          </cell>
          <cell r="AC1747">
            <v>0</v>
          </cell>
          <cell r="AD1747" t="str">
            <v>предъявлен</v>
          </cell>
          <cell r="AF1747" t="str">
            <v/>
          </cell>
          <cell r="AI1747" t="str">
            <v/>
          </cell>
        </row>
        <row r="1748">
          <cell r="A1748">
            <v>1744</v>
          </cell>
          <cell r="B1748" t="str">
            <v>диск</v>
          </cell>
          <cell r="C1748" t="str">
            <v>51401</v>
          </cell>
          <cell r="D1748" t="str">
            <v>51401`810`4`0400`0000006</v>
          </cell>
          <cell r="E1748" t="str">
            <v>ОАО «Социнвестбанк»</v>
          </cell>
          <cell r="F1748" t="str">
            <v>банк</v>
          </cell>
          <cell r="G1748" t="str">
            <v>КА</v>
          </cell>
          <cell r="H1748" t="str">
            <v>0004481</v>
          </cell>
          <cell r="I1748">
            <v>38140</v>
          </cell>
          <cell r="J1748">
            <v>149860</v>
          </cell>
          <cell r="K1748" t="str">
            <v>Рубли РФ</v>
          </cell>
          <cell r="L1748" t="str">
            <v>по предъявлении</v>
          </cell>
          <cell r="M1748">
            <v>38140</v>
          </cell>
          <cell r="N1748">
            <v>0</v>
          </cell>
          <cell r="P1748">
            <v>149860</v>
          </cell>
          <cell r="Q1748">
            <v>1</v>
          </cell>
          <cell r="R1748">
            <v>149860</v>
          </cell>
          <cell r="S1748">
            <v>38140</v>
          </cell>
          <cell r="T1748" t="str">
            <v>02/06-05</v>
          </cell>
          <cell r="U1748" t="str">
            <v>ООО "ЭкспоТрейд"</v>
          </cell>
          <cell r="V1748">
            <v>1</v>
          </cell>
          <cell r="W1748">
            <v>149860</v>
          </cell>
          <cell r="X1748">
            <v>38141</v>
          </cell>
          <cell r="Y1748" t="str">
            <v>03/06-предсиб</v>
          </cell>
          <cell r="Z1748" t="str">
            <v>ОАО «Социнвестбанк»</v>
          </cell>
          <cell r="AA1748">
            <v>0</v>
          </cell>
          <cell r="AB1748">
            <v>0</v>
          </cell>
          <cell r="AC1748">
            <v>0</v>
          </cell>
          <cell r="AD1748" t="str">
            <v>предъявлен</v>
          </cell>
          <cell r="AF1748" t="str">
            <v/>
          </cell>
          <cell r="AI1748" t="str">
            <v/>
          </cell>
        </row>
        <row r="1749">
          <cell r="A1749">
            <v>1745</v>
          </cell>
          <cell r="B1749" t="str">
            <v>диск</v>
          </cell>
          <cell r="C1749" t="str">
            <v>51401</v>
          </cell>
          <cell r="D1749" t="str">
            <v>51401`810`4`0400`0000006</v>
          </cell>
          <cell r="E1749" t="str">
            <v>ОАО «Социнвестбанк»</v>
          </cell>
          <cell r="F1749" t="str">
            <v>банк</v>
          </cell>
          <cell r="G1749" t="str">
            <v>КА</v>
          </cell>
          <cell r="H1749" t="str">
            <v>0004485</v>
          </cell>
          <cell r="I1749">
            <v>38140</v>
          </cell>
          <cell r="J1749">
            <v>100134.8</v>
          </cell>
          <cell r="K1749" t="str">
            <v>Рубли РФ</v>
          </cell>
          <cell r="L1749" t="str">
            <v>по предъявлении</v>
          </cell>
          <cell r="M1749">
            <v>38140</v>
          </cell>
          <cell r="N1749">
            <v>0</v>
          </cell>
          <cell r="P1749">
            <v>100134.8</v>
          </cell>
          <cell r="Q1749">
            <v>1</v>
          </cell>
          <cell r="R1749">
            <v>100134.8</v>
          </cell>
          <cell r="S1749">
            <v>38140</v>
          </cell>
          <cell r="T1749" t="str">
            <v>02/06-05</v>
          </cell>
          <cell r="U1749" t="str">
            <v>ООО "ЭкспоТрейд"</v>
          </cell>
          <cell r="V1749">
            <v>1</v>
          </cell>
          <cell r="W1749">
            <v>100134.8</v>
          </cell>
          <cell r="X1749">
            <v>38141</v>
          </cell>
          <cell r="Y1749" t="str">
            <v>03/06-предсиб</v>
          </cell>
          <cell r="Z1749" t="str">
            <v>ОАО «Социнвестбанк»</v>
          </cell>
          <cell r="AA1749">
            <v>0</v>
          </cell>
          <cell r="AB1749">
            <v>0</v>
          </cell>
          <cell r="AC1749">
            <v>0</v>
          </cell>
          <cell r="AD1749" t="str">
            <v>предъявлен</v>
          </cell>
          <cell r="AF1749" t="str">
            <v/>
          </cell>
          <cell r="AI1749" t="str">
            <v/>
          </cell>
        </row>
        <row r="1750">
          <cell r="A1750">
            <v>1746</v>
          </cell>
          <cell r="B1750" t="str">
            <v>диск</v>
          </cell>
          <cell r="C1750" t="str">
            <v>51401</v>
          </cell>
          <cell r="D1750" t="str">
            <v>51401`810`4`0400`0000006</v>
          </cell>
          <cell r="E1750" t="str">
            <v>ОАО «Социнвестбанк»</v>
          </cell>
          <cell r="F1750" t="str">
            <v>банк</v>
          </cell>
          <cell r="G1750" t="str">
            <v>ИЗ</v>
          </cell>
          <cell r="H1750" t="str">
            <v>0013953</v>
          </cell>
          <cell r="I1750">
            <v>38139</v>
          </cell>
          <cell r="J1750">
            <v>150000</v>
          </cell>
          <cell r="K1750" t="str">
            <v>Рубли РФ</v>
          </cell>
          <cell r="L1750" t="str">
            <v>по предъявлении</v>
          </cell>
          <cell r="M1750">
            <v>38139</v>
          </cell>
          <cell r="N1750">
            <v>0</v>
          </cell>
          <cell r="P1750">
            <v>150000</v>
          </cell>
          <cell r="Q1750">
            <v>1</v>
          </cell>
          <cell r="R1750">
            <v>150000</v>
          </cell>
          <cell r="S1750">
            <v>38140</v>
          </cell>
          <cell r="T1750" t="str">
            <v>02/06-05</v>
          </cell>
          <cell r="U1750" t="str">
            <v>ООО "ЭкспоТрейд"</v>
          </cell>
          <cell r="V1750">
            <v>1</v>
          </cell>
          <cell r="W1750">
            <v>150000</v>
          </cell>
          <cell r="X1750">
            <v>38141</v>
          </cell>
          <cell r="Y1750" t="str">
            <v>03/06-предсиб</v>
          </cell>
          <cell r="Z1750" t="str">
            <v>ОАО «Социнвестбанк»</v>
          </cell>
          <cell r="AA1750">
            <v>0</v>
          </cell>
          <cell r="AB1750">
            <v>0</v>
          </cell>
          <cell r="AC1750">
            <v>0</v>
          </cell>
          <cell r="AD1750" t="str">
            <v>предъявлен</v>
          </cell>
          <cell r="AF1750" t="str">
            <v/>
          </cell>
          <cell r="AI1750" t="str">
            <v/>
          </cell>
        </row>
        <row r="1751">
          <cell r="A1751">
            <v>1747</v>
          </cell>
          <cell r="B1751" t="str">
            <v>диск</v>
          </cell>
          <cell r="C1751" t="str">
            <v>51502</v>
          </cell>
          <cell r="D1751" t="str">
            <v>51502`810`9`0400`0000010</v>
          </cell>
          <cell r="E1751" t="str">
            <v>ООО «Аккорд-Инвест»</v>
          </cell>
          <cell r="F1751" t="str">
            <v>прочие</v>
          </cell>
          <cell r="G1751" t="str">
            <v>-</v>
          </cell>
          <cell r="H1751" t="str">
            <v>4650870</v>
          </cell>
          <cell r="I1751">
            <v>38140</v>
          </cell>
          <cell r="J1751">
            <v>5060000</v>
          </cell>
          <cell r="K1751" t="str">
            <v>Рубли РФ</v>
          </cell>
          <cell r="L1751" t="str">
            <v>по предъявлении, но не ранее 01.07.2004г.</v>
          </cell>
          <cell r="M1751">
            <v>38169</v>
          </cell>
          <cell r="N1751">
            <v>0.15027029412717996</v>
          </cell>
          <cell r="P1751">
            <v>5000300</v>
          </cell>
          <cell r="Q1751">
            <v>0.98820158102766797</v>
          </cell>
          <cell r="R1751">
            <v>5000300</v>
          </cell>
          <cell r="S1751">
            <v>38140</v>
          </cell>
          <cell r="T1751" t="str">
            <v>02/06-402</v>
          </cell>
          <cell r="U1751" t="str">
            <v>ООО «Шаг»</v>
          </cell>
          <cell r="V1751">
            <v>0.99994099999999997</v>
          </cell>
          <cell r="W1751">
            <v>5059700</v>
          </cell>
          <cell r="X1751">
            <v>38163</v>
          </cell>
          <cell r="Y1751" t="str">
            <v>25/06-403</v>
          </cell>
          <cell r="Z1751" t="str">
            <v>ООО "Шаг"</v>
          </cell>
          <cell r="AA1751">
            <v>59400</v>
          </cell>
          <cell r="AB1751">
            <v>0.15068199356314485</v>
          </cell>
          <cell r="AC1751">
            <v>0.18851912363519058</v>
          </cell>
          <cell r="AD1751" t="str">
            <v>продан</v>
          </cell>
          <cell r="AF1751" t="str">
            <v/>
          </cell>
          <cell r="AI1751" t="str">
            <v/>
          </cell>
        </row>
        <row r="1752">
          <cell r="A1752">
            <v>1748</v>
          </cell>
          <cell r="B1752" t="str">
            <v>диск</v>
          </cell>
          <cell r="C1752" t="str">
            <v>51401</v>
          </cell>
          <cell r="D1752" t="str">
            <v>51401`810`2`0400`0000002</v>
          </cell>
          <cell r="E1752" t="str">
            <v>Сбербанк РФ</v>
          </cell>
          <cell r="F1752" t="str">
            <v>банк</v>
          </cell>
          <cell r="G1752" t="str">
            <v>ВН</v>
          </cell>
          <cell r="H1752" t="str">
            <v>1088701</v>
          </cell>
          <cell r="I1752">
            <v>38141</v>
          </cell>
          <cell r="J1752">
            <v>2410000</v>
          </cell>
          <cell r="K1752" t="str">
            <v>Рубли РФ</v>
          </cell>
          <cell r="L1752" t="str">
            <v>по предъявлении</v>
          </cell>
          <cell r="M1752">
            <v>38141</v>
          </cell>
          <cell r="N1752">
            <v>0</v>
          </cell>
          <cell r="P1752">
            <v>2410000</v>
          </cell>
          <cell r="Q1752">
            <v>1</v>
          </cell>
          <cell r="R1752">
            <v>2410000</v>
          </cell>
          <cell r="S1752">
            <v>38140</v>
          </cell>
          <cell r="T1752" t="str">
            <v>03/06-06</v>
          </cell>
          <cell r="U1752" t="str">
            <v>ООО "ИнтерСвязь"</v>
          </cell>
          <cell r="V1752">
            <v>1</v>
          </cell>
          <cell r="W1752">
            <v>2410000</v>
          </cell>
          <cell r="X1752">
            <v>38142</v>
          </cell>
          <cell r="Y1752">
            <v>39178</v>
          </cell>
          <cell r="Z1752" t="str">
            <v>ООО НПФ "Урал-Трэм"</v>
          </cell>
          <cell r="AA1752">
            <v>0</v>
          </cell>
          <cell r="AB1752">
            <v>0</v>
          </cell>
          <cell r="AC1752">
            <v>0</v>
          </cell>
          <cell r="AD1752" t="str">
            <v>продан</v>
          </cell>
          <cell r="AF1752" t="str">
            <v/>
          </cell>
          <cell r="AI1752" t="str">
            <v/>
          </cell>
        </row>
        <row r="1753">
          <cell r="A1753">
            <v>1749</v>
          </cell>
          <cell r="B1753" t="str">
            <v>диск</v>
          </cell>
          <cell r="C1753" t="str">
            <v>51401</v>
          </cell>
          <cell r="D1753" t="str">
            <v>51401`810`2`0400`0000002</v>
          </cell>
          <cell r="E1753" t="str">
            <v>Сбербанк РФ</v>
          </cell>
          <cell r="F1753" t="str">
            <v>банк</v>
          </cell>
          <cell r="G1753" t="str">
            <v>ВН</v>
          </cell>
          <cell r="H1753" t="str">
            <v>1073496</v>
          </cell>
          <cell r="I1753">
            <v>38141</v>
          </cell>
          <cell r="J1753">
            <v>280000</v>
          </cell>
          <cell r="K1753" t="str">
            <v>Рубли РФ</v>
          </cell>
          <cell r="L1753" t="str">
            <v>по предъявлении</v>
          </cell>
          <cell r="M1753">
            <v>38141</v>
          </cell>
          <cell r="N1753">
            <v>0</v>
          </cell>
          <cell r="P1753">
            <v>280000</v>
          </cell>
          <cell r="Q1753">
            <v>1</v>
          </cell>
          <cell r="R1753">
            <v>280000</v>
          </cell>
          <cell r="S1753">
            <v>38140</v>
          </cell>
          <cell r="T1753" t="str">
            <v>03/06-06</v>
          </cell>
          <cell r="U1753" t="str">
            <v>ООО "ИнтерСвязь"</v>
          </cell>
          <cell r="V1753">
            <v>1</v>
          </cell>
          <cell r="W1753">
            <v>280000</v>
          </cell>
          <cell r="X1753">
            <v>38142</v>
          </cell>
          <cell r="Y1753">
            <v>39178</v>
          </cell>
          <cell r="Z1753" t="str">
            <v>ООО НПФ "Урал-Трэм"</v>
          </cell>
          <cell r="AA1753">
            <v>0</v>
          </cell>
          <cell r="AB1753">
            <v>0</v>
          </cell>
          <cell r="AC1753">
            <v>0</v>
          </cell>
          <cell r="AD1753" t="str">
            <v>продан</v>
          </cell>
          <cell r="AF1753" t="str">
            <v/>
          </cell>
          <cell r="AI1753" t="str">
            <v/>
          </cell>
        </row>
        <row r="1754">
          <cell r="A1754">
            <v>1750</v>
          </cell>
          <cell r="B1754" t="str">
            <v>диск</v>
          </cell>
          <cell r="C1754" t="str">
            <v>51401</v>
          </cell>
          <cell r="D1754" t="str">
            <v>51401`810`2`0400`0000002</v>
          </cell>
          <cell r="E1754" t="str">
            <v>Сбербанк РФ</v>
          </cell>
          <cell r="F1754" t="str">
            <v>банк</v>
          </cell>
          <cell r="G1754" t="str">
            <v>ВН</v>
          </cell>
          <cell r="H1754" t="str">
            <v>1071847</v>
          </cell>
          <cell r="I1754">
            <v>38140</v>
          </cell>
          <cell r="J1754">
            <v>750000</v>
          </cell>
          <cell r="K1754" t="str">
            <v>Рубли РФ</v>
          </cell>
          <cell r="L1754" t="str">
            <v>по предъявлении</v>
          </cell>
          <cell r="M1754">
            <v>38140</v>
          </cell>
          <cell r="N1754">
            <v>0</v>
          </cell>
          <cell r="P1754">
            <v>750000</v>
          </cell>
          <cell r="Q1754">
            <v>1</v>
          </cell>
          <cell r="R1754">
            <v>750000</v>
          </cell>
          <cell r="S1754">
            <v>38140</v>
          </cell>
          <cell r="T1754" t="str">
            <v>03/06-06</v>
          </cell>
          <cell r="U1754" t="str">
            <v>ООО "ИнтерСвязь"</v>
          </cell>
          <cell r="V1754">
            <v>1</v>
          </cell>
          <cell r="W1754">
            <v>750000</v>
          </cell>
          <cell r="X1754">
            <v>38142</v>
          </cell>
          <cell r="Y1754">
            <v>39178</v>
          </cell>
          <cell r="Z1754" t="str">
            <v>ООО НПФ "Урал-Трэм"</v>
          </cell>
          <cell r="AA1754">
            <v>0</v>
          </cell>
          <cell r="AB1754">
            <v>0</v>
          </cell>
          <cell r="AC1754">
            <v>0</v>
          </cell>
          <cell r="AD1754" t="str">
            <v>продан</v>
          </cell>
          <cell r="AF1754" t="str">
            <v/>
          </cell>
          <cell r="AI1754" t="str">
            <v/>
          </cell>
        </row>
        <row r="1755">
          <cell r="A1755">
            <v>1751</v>
          </cell>
          <cell r="B1755" t="str">
            <v>диск</v>
          </cell>
          <cell r="C1755" t="str">
            <v>51401</v>
          </cell>
          <cell r="D1755" t="str">
            <v>51401`810`2`0400`0000002</v>
          </cell>
          <cell r="E1755" t="str">
            <v>Сбербанк РФ</v>
          </cell>
          <cell r="F1755" t="str">
            <v>банк</v>
          </cell>
          <cell r="G1755" t="str">
            <v>ВН</v>
          </cell>
          <cell r="H1755" t="str">
            <v>1068518</v>
          </cell>
          <cell r="I1755">
            <v>38141</v>
          </cell>
          <cell r="J1755">
            <v>1313320</v>
          </cell>
          <cell r="K1755" t="str">
            <v>Рубли РФ</v>
          </cell>
          <cell r="L1755" t="str">
            <v>по предъявлении</v>
          </cell>
          <cell r="M1755">
            <v>38141</v>
          </cell>
          <cell r="N1755">
            <v>0</v>
          </cell>
          <cell r="P1755">
            <v>1313320</v>
          </cell>
          <cell r="Q1755">
            <v>1</v>
          </cell>
          <cell r="R1755">
            <v>1313320</v>
          </cell>
          <cell r="S1755">
            <v>38140</v>
          </cell>
          <cell r="T1755" t="str">
            <v>03/06-06</v>
          </cell>
          <cell r="U1755" t="str">
            <v>ООО "ИнтерСвязь"</v>
          </cell>
          <cell r="V1755">
            <v>1</v>
          </cell>
          <cell r="W1755">
            <v>1313320</v>
          </cell>
          <cell r="X1755">
            <v>38142</v>
          </cell>
          <cell r="Y1755">
            <v>39178</v>
          </cell>
          <cell r="Z1755" t="str">
            <v>ООО НПФ "Урал-Трэм"</v>
          </cell>
          <cell r="AA1755">
            <v>0</v>
          </cell>
          <cell r="AB1755">
            <v>0</v>
          </cell>
          <cell r="AC1755">
            <v>0</v>
          </cell>
          <cell r="AD1755" t="str">
            <v>продан</v>
          </cell>
          <cell r="AF1755" t="str">
            <v/>
          </cell>
          <cell r="AI1755" t="str">
            <v/>
          </cell>
        </row>
        <row r="1756">
          <cell r="A1756">
            <v>1752</v>
          </cell>
          <cell r="B1756" t="str">
            <v>диск</v>
          </cell>
          <cell r="C1756" t="str">
            <v>51401</v>
          </cell>
          <cell r="D1756" t="str">
            <v>51401`810`1`0400`0000005</v>
          </cell>
          <cell r="E1756" t="str">
            <v>ОАО «УралСиб»</v>
          </cell>
          <cell r="F1756" t="str">
            <v>банк</v>
          </cell>
          <cell r="G1756" t="str">
            <v>0022</v>
          </cell>
          <cell r="H1756" t="str">
            <v>0201751</v>
          </cell>
          <cell r="I1756">
            <v>38124</v>
          </cell>
          <cell r="J1756">
            <v>200000</v>
          </cell>
          <cell r="K1756" t="str">
            <v>Рубли РФ</v>
          </cell>
          <cell r="L1756" t="str">
            <v>по предъявлении</v>
          </cell>
          <cell r="M1756">
            <v>38124</v>
          </cell>
          <cell r="N1756">
            <v>0</v>
          </cell>
          <cell r="P1756">
            <v>200000</v>
          </cell>
          <cell r="Q1756">
            <v>1</v>
          </cell>
          <cell r="R1756">
            <v>200000</v>
          </cell>
          <cell r="S1756">
            <v>38140</v>
          </cell>
          <cell r="T1756" t="str">
            <v>03/06-06</v>
          </cell>
          <cell r="U1756" t="str">
            <v>ООО "ИнтерСвязь"</v>
          </cell>
          <cell r="V1756">
            <v>1</v>
          </cell>
          <cell r="W1756">
            <v>200000</v>
          </cell>
          <cell r="X1756">
            <v>38142</v>
          </cell>
          <cell r="Y1756" t="str">
            <v>04/06-предуралсиб</v>
          </cell>
          <cell r="Z1756" t="str">
            <v>ОАО «УралСиб»</v>
          </cell>
          <cell r="AA1756">
            <v>0</v>
          </cell>
          <cell r="AB1756">
            <v>0</v>
          </cell>
          <cell r="AC1756">
            <v>0</v>
          </cell>
          <cell r="AD1756" t="str">
            <v>предъявлен</v>
          </cell>
          <cell r="AF1756" t="str">
            <v/>
          </cell>
          <cell r="AI1756" t="str">
            <v/>
          </cell>
        </row>
        <row r="1757">
          <cell r="A1757">
            <v>1753</v>
          </cell>
          <cell r="B1757" t="str">
            <v>диск</v>
          </cell>
          <cell r="C1757" t="str">
            <v>51401</v>
          </cell>
          <cell r="D1757" t="str">
            <v>51401`810`1`0400`0000005</v>
          </cell>
          <cell r="E1757" t="str">
            <v>ОАО «УралСиб»</v>
          </cell>
          <cell r="F1757" t="str">
            <v>банк</v>
          </cell>
          <cell r="G1757" t="str">
            <v>0022</v>
          </cell>
          <cell r="H1757" t="str">
            <v>0201762</v>
          </cell>
          <cell r="I1757">
            <v>38124</v>
          </cell>
          <cell r="J1757">
            <v>50000</v>
          </cell>
          <cell r="K1757" t="str">
            <v>Рубли РФ</v>
          </cell>
          <cell r="L1757" t="str">
            <v>по предъявлении</v>
          </cell>
          <cell r="M1757">
            <v>38124</v>
          </cell>
          <cell r="N1757">
            <v>0</v>
          </cell>
          <cell r="P1757">
            <v>50000</v>
          </cell>
          <cell r="Q1757">
            <v>1</v>
          </cell>
          <cell r="R1757">
            <v>50000</v>
          </cell>
          <cell r="S1757">
            <v>38140</v>
          </cell>
          <cell r="T1757" t="str">
            <v>03/06-06</v>
          </cell>
          <cell r="U1757" t="str">
            <v>ООО "ИнтерСвязь"</v>
          </cell>
          <cell r="V1757">
            <v>1</v>
          </cell>
          <cell r="W1757">
            <v>50000</v>
          </cell>
          <cell r="X1757">
            <v>38142</v>
          </cell>
          <cell r="Y1757" t="str">
            <v>04/06-предуралсиб</v>
          </cell>
          <cell r="Z1757" t="str">
            <v>ОАО «УралСиб»</v>
          </cell>
          <cell r="AA1757">
            <v>0</v>
          </cell>
          <cell r="AB1757">
            <v>0</v>
          </cell>
          <cell r="AC1757">
            <v>0</v>
          </cell>
          <cell r="AD1757" t="str">
            <v>предъявлен</v>
          </cell>
          <cell r="AF1757" t="str">
            <v/>
          </cell>
          <cell r="AI1757" t="str">
            <v/>
          </cell>
        </row>
        <row r="1758">
          <cell r="A1758">
            <v>1754</v>
          </cell>
          <cell r="B1758" t="str">
            <v>диск</v>
          </cell>
          <cell r="C1758" t="str">
            <v>51401</v>
          </cell>
          <cell r="D1758" t="str">
            <v>51401`810`2`0400`0000002</v>
          </cell>
          <cell r="E1758" t="str">
            <v>Сбербанк РФ</v>
          </cell>
          <cell r="F1758" t="str">
            <v>банк</v>
          </cell>
          <cell r="G1758" t="str">
            <v>ВН</v>
          </cell>
          <cell r="H1758" t="str">
            <v>1093449</v>
          </cell>
          <cell r="I1758">
            <v>38139</v>
          </cell>
          <cell r="J1758">
            <v>650000</v>
          </cell>
          <cell r="K1758" t="str">
            <v>Рубли РФ</v>
          </cell>
          <cell r="L1758" t="str">
            <v>по предъявлении</v>
          </cell>
          <cell r="M1758">
            <v>38139</v>
          </cell>
          <cell r="N1758">
            <v>0</v>
          </cell>
          <cell r="P1758">
            <v>650000</v>
          </cell>
          <cell r="Q1758">
            <v>1</v>
          </cell>
          <cell r="R1758">
            <v>650000</v>
          </cell>
          <cell r="S1758">
            <v>38141</v>
          </cell>
          <cell r="T1758" t="str">
            <v>03/06-03</v>
          </cell>
          <cell r="U1758" t="str">
            <v>ООО "ЭкспоТрейд"</v>
          </cell>
          <cell r="V1758">
            <v>1</v>
          </cell>
          <cell r="W1758">
            <v>650000</v>
          </cell>
          <cell r="X1758">
            <v>38141</v>
          </cell>
          <cell r="Y1758" t="str">
            <v>03/06-предсбер</v>
          </cell>
          <cell r="Z1758" t="str">
            <v>Сбербанк РФ</v>
          </cell>
          <cell r="AA1758">
            <v>0</v>
          </cell>
          <cell r="AB1758">
            <v>0</v>
          </cell>
          <cell r="AC1758">
            <v>0</v>
          </cell>
          <cell r="AD1758" t="str">
            <v>предъявлен</v>
          </cell>
          <cell r="AF1758" t="str">
            <v/>
          </cell>
          <cell r="AI1758" t="str">
            <v/>
          </cell>
        </row>
        <row r="1759">
          <cell r="A1759">
            <v>1755</v>
          </cell>
          <cell r="B1759" t="str">
            <v>диск</v>
          </cell>
          <cell r="C1759" t="str">
            <v>51401</v>
          </cell>
          <cell r="D1759" t="str">
            <v>51401`810`2`0400`0000002</v>
          </cell>
          <cell r="E1759" t="str">
            <v>Сбербанк РФ</v>
          </cell>
          <cell r="F1759" t="str">
            <v>банк</v>
          </cell>
          <cell r="G1759" t="str">
            <v>ВН</v>
          </cell>
          <cell r="H1759" t="str">
            <v>1093450</v>
          </cell>
          <cell r="I1759">
            <v>38139</v>
          </cell>
          <cell r="J1759">
            <v>650000</v>
          </cell>
          <cell r="K1759" t="str">
            <v>Рубли РФ</v>
          </cell>
          <cell r="L1759" t="str">
            <v>по предъявлении</v>
          </cell>
          <cell r="M1759">
            <v>38139</v>
          </cell>
          <cell r="N1759">
            <v>0</v>
          </cell>
          <cell r="P1759">
            <v>650000</v>
          </cell>
          <cell r="Q1759">
            <v>1</v>
          </cell>
          <cell r="R1759">
            <v>650000</v>
          </cell>
          <cell r="S1759">
            <v>38141</v>
          </cell>
          <cell r="T1759" t="str">
            <v>03/06-03</v>
          </cell>
          <cell r="U1759" t="str">
            <v>ООО "ЭкспоТрейд"</v>
          </cell>
          <cell r="V1759">
            <v>1</v>
          </cell>
          <cell r="W1759">
            <v>650000</v>
          </cell>
          <cell r="X1759">
            <v>38141</v>
          </cell>
          <cell r="Y1759" t="str">
            <v>03/06-предсбер</v>
          </cell>
          <cell r="Z1759" t="str">
            <v>Сбербанк РФ</v>
          </cell>
          <cell r="AA1759">
            <v>0</v>
          </cell>
          <cell r="AB1759">
            <v>0</v>
          </cell>
          <cell r="AC1759">
            <v>0</v>
          </cell>
          <cell r="AD1759" t="str">
            <v>предъявлен</v>
          </cell>
          <cell r="AF1759" t="str">
            <v/>
          </cell>
          <cell r="AI1759" t="str">
            <v/>
          </cell>
        </row>
        <row r="1760">
          <cell r="A1760">
            <v>1756</v>
          </cell>
          <cell r="B1760" t="str">
            <v>диск</v>
          </cell>
          <cell r="C1760" t="str">
            <v>51401</v>
          </cell>
          <cell r="D1760" t="str">
            <v>51401`810`2`0400`0000002</v>
          </cell>
          <cell r="E1760" t="str">
            <v>Сбербанк РФ</v>
          </cell>
          <cell r="F1760" t="str">
            <v>банк</v>
          </cell>
          <cell r="G1760" t="str">
            <v>ВН</v>
          </cell>
          <cell r="H1760" t="str">
            <v>1091001</v>
          </cell>
          <cell r="I1760">
            <v>38140</v>
          </cell>
          <cell r="J1760">
            <v>250000</v>
          </cell>
          <cell r="K1760" t="str">
            <v>Рубли РФ</v>
          </cell>
          <cell r="L1760" t="str">
            <v>по предъявлении</v>
          </cell>
          <cell r="M1760">
            <v>38140</v>
          </cell>
          <cell r="N1760">
            <v>0</v>
          </cell>
          <cell r="P1760">
            <v>250000</v>
          </cell>
          <cell r="Q1760">
            <v>1</v>
          </cell>
          <cell r="R1760">
            <v>250000</v>
          </cell>
          <cell r="S1760">
            <v>38141</v>
          </cell>
          <cell r="T1760" t="str">
            <v>03/06-03</v>
          </cell>
          <cell r="U1760" t="str">
            <v>ООО "ЭкспоТрейд"</v>
          </cell>
          <cell r="V1760">
            <v>1</v>
          </cell>
          <cell r="W1760">
            <v>250000</v>
          </cell>
          <cell r="X1760">
            <v>38141</v>
          </cell>
          <cell r="Y1760" t="str">
            <v>03/06-предсбер</v>
          </cell>
          <cell r="Z1760" t="str">
            <v>Сбербанк РФ</v>
          </cell>
          <cell r="AA1760">
            <v>0</v>
          </cell>
          <cell r="AB1760">
            <v>0</v>
          </cell>
          <cell r="AC1760">
            <v>0</v>
          </cell>
          <cell r="AD1760" t="str">
            <v>предъявлен</v>
          </cell>
          <cell r="AF1760" t="str">
            <v/>
          </cell>
          <cell r="AI1760" t="str">
            <v/>
          </cell>
        </row>
        <row r="1761">
          <cell r="A1761">
            <v>1757</v>
          </cell>
          <cell r="B1761" t="str">
            <v>диск</v>
          </cell>
          <cell r="C1761" t="str">
            <v>51401</v>
          </cell>
          <cell r="D1761" t="str">
            <v>51401`810`2`0400`0000002</v>
          </cell>
          <cell r="E1761" t="str">
            <v>Сбербанк РФ</v>
          </cell>
          <cell r="F1761" t="str">
            <v>банк</v>
          </cell>
          <cell r="G1761" t="str">
            <v>ВН</v>
          </cell>
          <cell r="H1761" t="str">
            <v>1083921</v>
          </cell>
          <cell r="I1761">
            <v>38140</v>
          </cell>
          <cell r="J1761">
            <v>206000</v>
          </cell>
          <cell r="K1761" t="str">
            <v>Рубли РФ</v>
          </cell>
          <cell r="L1761" t="str">
            <v>по предъявлении</v>
          </cell>
          <cell r="M1761">
            <v>38140</v>
          </cell>
          <cell r="N1761">
            <v>0</v>
          </cell>
          <cell r="P1761">
            <v>206000</v>
          </cell>
          <cell r="Q1761">
            <v>1</v>
          </cell>
          <cell r="R1761">
            <v>206000</v>
          </cell>
          <cell r="S1761">
            <v>38141</v>
          </cell>
          <cell r="T1761" t="str">
            <v>03/06-03</v>
          </cell>
          <cell r="U1761" t="str">
            <v>ООО "ЭкспоТрейд"</v>
          </cell>
          <cell r="V1761">
            <v>1</v>
          </cell>
          <cell r="W1761">
            <v>206000</v>
          </cell>
          <cell r="X1761">
            <v>38141</v>
          </cell>
          <cell r="Y1761" t="str">
            <v>03/06-предсбер</v>
          </cell>
          <cell r="Z1761" t="str">
            <v>Сбербанк РФ</v>
          </cell>
          <cell r="AA1761">
            <v>0</v>
          </cell>
          <cell r="AB1761">
            <v>0</v>
          </cell>
          <cell r="AC1761">
            <v>0</v>
          </cell>
          <cell r="AD1761" t="str">
            <v>предъявлен</v>
          </cell>
          <cell r="AF1761" t="str">
            <v/>
          </cell>
          <cell r="AI1761" t="str">
            <v/>
          </cell>
        </row>
        <row r="1762">
          <cell r="A1762">
            <v>1758</v>
          </cell>
          <cell r="B1762" t="str">
            <v>диск</v>
          </cell>
          <cell r="C1762" t="str">
            <v>51401</v>
          </cell>
          <cell r="D1762" t="str">
            <v>51401`810`2`0400`0000002</v>
          </cell>
          <cell r="E1762" t="str">
            <v>Сбербанк РФ</v>
          </cell>
          <cell r="F1762" t="str">
            <v>банк</v>
          </cell>
          <cell r="G1762" t="str">
            <v>ВН</v>
          </cell>
          <cell r="H1762" t="str">
            <v>1077723</v>
          </cell>
          <cell r="I1762">
            <v>38139</v>
          </cell>
          <cell r="J1762">
            <v>38000</v>
          </cell>
          <cell r="K1762" t="str">
            <v>Рубли РФ</v>
          </cell>
          <cell r="L1762" t="str">
            <v>по предъявлении</v>
          </cell>
          <cell r="M1762">
            <v>38139</v>
          </cell>
          <cell r="N1762">
            <v>0</v>
          </cell>
          <cell r="P1762">
            <v>38000</v>
          </cell>
          <cell r="Q1762">
            <v>1</v>
          </cell>
          <cell r="R1762">
            <v>38000</v>
          </cell>
          <cell r="S1762">
            <v>38141</v>
          </cell>
          <cell r="T1762" t="str">
            <v>03/06-03</v>
          </cell>
          <cell r="U1762" t="str">
            <v>ООО "ЭкспоТрейд"</v>
          </cell>
          <cell r="V1762">
            <v>1</v>
          </cell>
          <cell r="W1762">
            <v>38000</v>
          </cell>
          <cell r="X1762">
            <v>38141</v>
          </cell>
          <cell r="Y1762" t="str">
            <v>03/06-предсбер</v>
          </cell>
          <cell r="Z1762" t="str">
            <v>Сбербанк РФ</v>
          </cell>
          <cell r="AA1762">
            <v>0</v>
          </cell>
          <cell r="AB1762">
            <v>0</v>
          </cell>
          <cell r="AC1762">
            <v>0</v>
          </cell>
          <cell r="AD1762" t="str">
            <v>предъявлен</v>
          </cell>
          <cell r="AF1762" t="str">
            <v/>
          </cell>
          <cell r="AI1762" t="str">
            <v/>
          </cell>
        </row>
        <row r="1763">
          <cell r="A1763">
            <v>1759</v>
          </cell>
          <cell r="B1763" t="str">
            <v>диск</v>
          </cell>
          <cell r="C1763" t="str">
            <v>51401</v>
          </cell>
          <cell r="D1763" t="str">
            <v>51401`810`2`0400`0000002</v>
          </cell>
          <cell r="E1763" t="str">
            <v>Сбербанк РФ</v>
          </cell>
          <cell r="F1763" t="str">
            <v>банк</v>
          </cell>
          <cell r="G1763" t="str">
            <v>ВН</v>
          </cell>
          <cell r="H1763" t="str">
            <v>1048430</v>
          </cell>
          <cell r="I1763">
            <v>38127</v>
          </cell>
          <cell r="J1763">
            <v>20000</v>
          </cell>
          <cell r="K1763" t="str">
            <v>Рубли РФ</v>
          </cell>
          <cell r="L1763" t="str">
            <v>по предъявлении</v>
          </cell>
          <cell r="M1763">
            <v>38127</v>
          </cell>
          <cell r="N1763">
            <v>0</v>
          </cell>
          <cell r="P1763">
            <v>20000</v>
          </cell>
          <cell r="Q1763">
            <v>1</v>
          </cell>
          <cell r="R1763">
            <v>20000</v>
          </cell>
          <cell r="S1763">
            <v>38142</v>
          </cell>
          <cell r="T1763" t="str">
            <v>04/06-08</v>
          </cell>
          <cell r="U1763" t="str">
            <v>ИП Ряскова Ирина Валерьевна</v>
          </cell>
          <cell r="V1763">
            <v>1</v>
          </cell>
          <cell r="W1763">
            <v>20000</v>
          </cell>
          <cell r="X1763">
            <v>38145</v>
          </cell>
          <cell r="Y1763" t="str">
            <v>07/06-предсбер</v>
          </cell>
          <cell r="Z1763" t="str">
            <v>Сбербанк РФ</v>
          </cell>
          <cell r="AA1763">
            <v>0</v>
          </cell>
          <cell r="AB1763">
            <v>0</v>
          </cell>
          <cell r="AC1763">
            <v>0</v>
          </cell>
          <cell r="AD1763" t="str">
            <v>предъявлен</v>
          </cell>
          <cell r="AF1763" t="str">
            <v/>
          </cell>
          <cell r="AI1763" t="str">
            <v/>
          </cell>
        </row>
        <row r="1764">
          <cell r="A1764">
            <v>1760</v>
          </cell>
          <cell r="B1764" t="str">
            <v>диск</v>
          </cell>
          <cell r="C1764" t="str">
            <v>51401</v>
          </cell>
          <cell r="D1764" t="str">
            <v>51401`810`2`0400`0000002</v>
          </cell>
          <cell r="E1764" t="str">
            <v>Сбербанк РФ</v>
          </cell>
          <cell r="F1764" t="str">
            <v>банк</v>
          </cell>
          <cell r="G1764" t="str">
            <v>ВН</v>
          </cell>
          <cell r="H1764" t="str">
            <v>1086566</v>
          </cell>
          <cell r="I1764">
            <v>38132</v>
          </cell>
          <cell r="J1764">
            <v>50000</v>
          </cell>
          <cell r="K1764" t="str">
            <v>Рубли РФ</v>
          </cell>
          <cell r="L1764" t="str">
            <v>по предъявлении</v>
          </cell>
          <cell r="M1764">
            <v>38132</v>
          </cell>
          <cell r="N1764">
            <v>0</v>
          </cell>
          <cell r="P1764">
            <v>50000</v>
          </cell>
          <cell r="Q1764">
            <v>1</v>
          </cell>
          <cell r="R1764">
            <v>50000</v>
          </cell>
          <cell r="S1764">
            <v>38142</v>
          </cell>
          <cell r="T1764" t="str">
            <v>04/06-08</v>
          </cell>
          <cell r="U1764" t="str">
            <v>ИП Ряскова Ирина Валерьевна</v>
          </cell>
          <cell r="V1764">
            <v>1</v>
          </cell>
          <cell r="W1764">
            <v>50000</v>
          </cell>
          <cell r="X1764">
            <v>38145</v>
          </cell>
          <cell r="Y1764" t="str">
            <v>07/06-предсбер</v>
          </cell>
          <cell r="Z1764" t="str">
            <v>Сбербанк РФ</v>
          </cell>
          <cell r="AA1764">
            <v>0</v>
          </cell>
          <cell r="AB1764">
            <v>0</v>
          </cell>
          <cell r="AC1764">
            <v>0</v>
          </cell>
          <cell r="AD1764" t="str">
            <v>предъявлен</v>
          </cell>
          <cell r="AF1764" t="str">
            <v/>
          </cell>
          <cell r="AI1764" t="str">
            <v/>
          </cell>
        </row>
        <row r="1765">
          <cell r="A1765">
            <v>1761</v>
          </cell>
          <cell r="B1765" t="str">
            <v>диск</v>
          </cell>
          <cell r="C1765" t="str">
            <v>51401</v>
          </cell>
          <cell r="D1765" t="str">
            <v>51401`810`2`0400`0000002</v>
          </cell>
          <cell r="E1765" t="str">
            <v>Сбербанк РФ</v>
          </cell>
          <cell r="F1765" t="str">
            <v>банк</v>
          </cell>
          <cell r="G1765" t="str">
            <v>ВН</v>
          </cell>
          <cell r="H1765" t="str">
            <v>1043129</v>
          </cell>
          <cell r="I1765">
            <v>37963</v>
          </cell>
          <cell r="J1765">
            <v>50000</v>
          </cell>
          <cell r="K1765" t="str">
            <v>Рубли РФ</v>
          </cell>
          <cell r="L1765" t="str">
            <v>по предъявлении</v>
          </cell>
          <cell r="M1765">
            <v>37963</v>
          </cell>
          <cell r="N1765">
            <v>0</v>
          </cell>
          <cell r="P1765">
            <v>50000</v>
          </cell>
          <cell r="Q1765">
            <v>1</v>
          </cell>
          <cell r="R1765">
            <v>50000</v>
          </cell>
          <cell r="S1765">
            <v>38142</v>
          </cell>
          <cell r="T1765" t="str">
            <v>04/06-08</v>
          </cell>
          <cell r="U1765" t="str">
            <v>ИП Ряскова Ирина Валерьевна</v>
          </cell>
          <cell r="V1765">
            <v>1</v>
          </cell>
          <cell r="W1765">
            <v>50000</v>
          </cell>
          <cell r="X1765">
            <v>38145</v>
          </cell>
          <cell r="Y1765" t="str">
            <v>07/06-предсбер</v>
          </cell>
          <cell r="Z1765" t="str">
            <v>Сбербанк РФ</v>
          </cell>
          <cell r="AA1765">
            <v>0</v>
          </cell>
          <cell r="AB1765">
            <v>0</v>
          </cell>
          <cell r="AC1765">
            <v>0</v>
          </cell>
          <cell r="AD1765" t="str">
            <v>предъявлен</v>
          </cell>
          <cell r="AF1765" t="str">
            <v/>
          </cell>
          <cell r="AI1765" t="str">
            <v/>
          </cell>
        </row>
        <row r="1766">
          <cell r="A1766">
            <v>1762</v>
          </cell>
          <cell r="B1766" t="str">
            <v>диск</v>
          </cell>
          <cell r="C1766" t="str">
            <v>51401</v>
          </cell>
          <cell r="D1766" t="str">
            <v>51401`810`2`0400`0000002</v>
          </cell>
          <cell r="E1766" t="str">
            <v>Сбербанк РФ</v>
          </cell>
          <cell r="F1766" t="str">
            <v>банк</v>
          </cell>
          <cell r="G1766" t="str">
            <v>ВН</v>
          </cell>
          <cell r="H1766" t="str">
            <v>1057868</v>
          </cell>
          <cell r="I1766">
            <v>38127</v>
          </cell>
          <cell r="J1766">
            <v>50000</v>
          </cell>
          <cell r="K1766" t="str">
            <v>Рубли РФ</v>
          </cell>
          <cell r="L1766" t="str">
            <v>по предъявлении</v>
          </cell>
          <cell r="M1766">
            <v>38127</v>
          </cell>
          <cell r="N1766">
            <v>0</v>
          </cell>
          <cell r="P1766">
            <v>50000</v>
          </cell>
          <cell r="Q1766">
            <v>1</v>
          </cell>
          <cell r="R1766">
            <v>50000</v>
          </cell>
          <cell r="S1766">
            <v>38142</v>
          </cell>
          <cell r="T1766" t="str">
            <v>04/06-08</v>
          </cell>
          <cell r="U1766" t="str">
            <v>ИП Ряскова Ирина Валерьевна</v>
          </cell>
          <cell r="V1766">
            <v>1</v>
          </cell>
          <cell r="W1766">
            <v>50000</v>
          </cell>
          <cell r="X1766">
            <v>38145</v>
          </cell>
          <cell r="Y1766" t="str">
            <v>07/06-предсбер</v>
          </cell>
          <cell r="Z1766" t="str">
            <v>Сбербанк РФ</v>
          </cell>
          <cell r="AA1766">
            <v>0</v>
          </cell>
          <cell r="AB1766">
            <v>0</v>
          </cell>
          <cell r="AC1766">
            <v>0</v>
          </cell>
          <cell r="AD1766" t="str">
            <v>предъявлен</v>
          </cell>
          <cell r="AF1766" t="str">
            <v/>
          </cell>
          <cell r="AI1766" t="str">
            <v/>
          </cell>
        </row>
        <row r="1767">
          <cell r="A1767">
            <v>1763</v>
          </cell>
          <cell r="B1767" t="str">
            <v>диск</v>
          </cell>
          <cell r="C1767" t="str">
            <v>51401</v>
          </cell>
          <cell r="D1767" t="str">
            <v>51401`810`2`0400`0000002</v>
          </cell>
          <cell r="E1767" t="str">
            <v>Сбербанк РФ</v>
          </cell>
          <cell r="F1767" t="str">
            <v>банк</v>
          </cell>
          <cell r="G1767" t="str">
            <v>ВН</v>
          </cell>
          <cell r="H1767" t="str">
            <v>1080812</v>
          </cell>
          <cell r="I1767">
            <v>38128</v>
          </cell>
          <cell r="J1767">
            <v>50000</v>
          </cell>
          <cell r="K1767" t="str">
            <v>Рубли РФ</v>
          </cell>
          <cell r="L1767" t="str">
            <v>по предъявлении</v>
          </cell>
          <cell r="M1767">
            <v>38128</v>
          </cell>
          <cell r="N1767">
            <v>0</v>
          </cell>
          <cell r="P1767">
            <v>50000</v>
          </cell>
          <cell r="Q1767">
            <v>1</v>
          </cell>
          <cell r="R1767">
            <v>50000</v>
          </cell>
          <cell r="S1767">
            <v>38142</v>
          </cell>
          <cell r="T1767" t="str">
            <v>04/06-08</v>
          </cell>
          <cell r="U1767" t="str">
            <v>ИП Ряскова Ирина Валерьевна</v>
          </cell>
          <cell r="V1767">
            <v>1</v>
          </cell>
          <cell r="W1767">
            <v>50000</v>
          </cell>
          <cell r="X1767">
            <v>38145</v>
          </cell>
          <cell r="Y1767" t="str">
            <v>07/06-предсбер</v>
          </cell>
          <cell r="Z1767" t="str">
            <v>Сбербанк РФ</v>
          </cell>
          <cell r="AA1767">
            <v>0</v>
          </cell>
          <cell r="AB1767">
            <v>0</v>
          </cell>
          <cell r="AC1767">
            <v>0</v>
          </cell>
          <cell r="AD1767" t="str">
            <v>предъявлен</v>
          </cell>
          <cell r="AF1767" t="str">
            <v/>
          </cell>
          <cell r="AI1767" t="str">
            <v/>
          </cell>
        </row>
        <row r="1768">
          <cell r="A1768">
            <v>1764</v>
          </cell>
          <cell r="B1768" t="str">
            <v>диск</v>
          </cell>
          <cell r="C1768" t="str">
            <v>51401</v>
          </cell>
          <cell r="D1768" t="str">
            <v>51401`810`2`0400`0000002</v>
          </cell>
          <cell r="E1768" t="str">
            <v>Сбербанк РФ</v>
          </cell>
          <cell r="F1768" t="str">
            <v>банк</v>
          </cell>
          <cell r="G1768" t="str">
            <v>ВН</v>
          </cell>
          <cell r="H1768" t="str">
            <v>1093509</v>
          </cell>
          <cell r="I1768">
            <v>38141</v>
          </cell>
          <cell r="J1768">
            <v>100000</v>
          </cell>
          <cell r="K1768" t="str">
            <v>Рубли РФ</v>
          </cell>
          <cell r="L1768" t="str">
            <v>по предъявлении</v>
          </cell>
          <cell r="M1768">
            <v>38141</v>
          </cell>
          <cell r="N1768">
            <v>0</v>
          </cell>
          <cell r="P1768">
            <v>100000</v>
          </cell>
          <cell r="Q1768">
            <v>1</v>
          </cell>
          <cell r="R1768">
            <v>100000</v>
          </cell>
          <cell r="S1768">
            <v>38142</v>
          </cell>
          <cell r="T1768" t="str">
            <v>04/06-09</v>
          </cell>
          <cell r="U1768" t="str">
            <v>ООО "ЭкспоТрейд"</v>
          </cell>
          <cell r="V1768">
            <v>1</v>
          </cell>
          <cell r="W1768">
            <v>100000</v>
          </cell>
          <cell r="X1768">
            <v>38142</v>
          </cell>
          <cell r="Y1768">
            <v>39178</v>
          </cell>
          <cell r="Z1768" t="str">
            <v>ООО НПФ "Урал-Трэм"</v>
          </cell>
          <cell r="AA1768">
            <v>0</v>
          </cell>
          <cell r="AB1768">
            <v>0</v>
          </cell>
          <cell r="AC1768">
            <v>0</v>
          </cell>
          <cell r="AD1768" t="str">
            <v>продан</v>
          </cell>
          <cell r="AF1768" t="str">
            <v/>
          </cell>
          <cell r="AI1768" t="str">
            <v/>
          </cell>
        </row>
        <row r="1769">
          <cell r="A1769">
            <v>1765</v>
          </cell>
          <cell r="B1769" t="str">
            <v>диск</v>
          </cell>
          <cell r="C1769" t="str">
            <v>51401</v>
          </cell>
          <cell r="D1769" t="str">
            <v>51401`810`2`0400`0000002</v>
          </cell>
          <cell r="E1769" t="str">
            <v>Сбербанк РФ</v>
          </cell>
          <cell r="F1769" t="str">
            <v>банк</v>
          </cell>
          <cell r="G1769" t="str">
            <v>ВН</v>
          </cell>
          <cell r="H1769" t="str">
            <v>1069327</v>
          </cell>
          <cell r="I1769">
            <v>38056</v>
          </cell>
          <cell r="J1769">
            <v>150000</v>
          </cell>
          <cell r="K1769" t="str">
            <v>Рубли РФ</v>
          </cell>
          <cell r="L1769" t="str">
            <v>по предъявлении</v>
          </cell>
          <cell r="M1769">
            <v>38056</v>
          </cell>
          <cell r="N1769">
            <v>0</v>
          </cell>
          <cell r="P1769">
            <v>150000</v>
          </cell>
          <cell r="Q1769">
            <v>1</v>
          </cell>
          <cell r="R1769">
            <v>150000</v>
          </cell>
          <cell r="S1769">
            <v>38142</v>
          </cell>
          <cell r="T1769" t="str">
            <v>04/06-09</v>
          </cell>
          <cell r="U1769" t="str">
            <v>ООО "ЭкспоТрейд"</v>
          </cell>
          <cell r="V1769">
            <v>1</v>
          </cell>
          <cell r="W1769">
            <v>150000</v>
          </cell>
          <cell r="X1769">
            <v>38142</v>
          </cell>
          <cell r="Y1769">
            <v>39178</v>
          </cell>
          <cell r="Z1769" t="str">
            <v>ООО НПФ "Урал-Трэм"</v>
          </cell>
          <cell r="AA1769">
            <v>0</v>
          </cell>
          <cell r="AB1769">
            <v>0</v>
          </cell>
          <cell r="AC1769">
            <v>0</v>
          </cell>
          <cell r="AD1769" t="str">
            <v>продан</v>
          </cell>
          <cell r="AF1769" t="str">
            <v/>
          </cell>
          <cell r="AI1769" t="str">
            <v/>
          </cell>
        </row>
        <row r="1770">
          <cell r="A1770">
            <v>1766</v>
          </cell>
          <cell r="B1770" t="str">
            <v>диск</v>
          </cell>
          <cell r="C1770" t="str">
            <v>51401</v>
          </cell>
          <cell r="D1770" t="str">
            <v>51401`810`2`0400`0000002</v>
          </cell>
          <cell r="E1770" t="str">
            <v>Сбербанк РФ</v>
          </cell>
          <cell r="F1770" t="str">
            <v>банк</v>
          </cell>
          <cell r="G1770" t="str">
            <v>ВН</v>
          </cell>
          <cell r="H1770" t="str">
            <v>2477963</v>
          </cell>
          <cell r="I1770">
            <v>38033</v>
          </cell>
          <cell r="J1770">
            <v>1000000</v>
          </cell>
          <cell r="K1770" t="str">
            <v>Рубли РФ</v>
          </cell>
          <cell r="L1770" t="str">
            <v>по предъявлении</v>
          </cell>
          <cell r="M1770">
            <v>38033</v>
          </cell>
          <cell r="N1770">
            <v>0</v>
          </cell>
          <cell r="P1770">
            <v>1000000</v>
          </cell>
          <cell r="Q1770">
            <v>1</v>
          </cell>
          <cell r="R1770">
            <v>1000000</v>
          </cell>
          <cell r="S1770">
            <v>38142</v>
          </cell>
          <cell r="T1770" t="str">
            <v>04/06-09</v>
          </cell>
          <cell r="U1770" t="str">
            <v>ООО "ЭкспоТрейд"</v>
          </cell>
          <cell r="V1770">
            <v>1</v>
          </cell>
          <cell r="W1770">
            <v>1000000</v>
          </cell>
          <cell r="X1770">
            <v>38145</v>
          </cell>
          <cell r="Y1770" t="str">
            <v>07/06-предсбер</v>
          </cell>
          <cell r="Z1770" t="str">
            <v>Сбербанк РФ</v>
          </cell>
          <cell r="AA1770">
            <v>0</v>
          </cell>
          <cell r="AB1770">
            <v>0</v>
          </cell>
          <cell r="AC1770">
            <v>0</v>
          </cell>
          <cell r="AD1770" t="str">
            <v>предъявлен</v>
          </cell>
          <cell r="AF1770" t="str">
            <v/>
          </cell>
          <cell r="AI1770" t="str">
            <v/>
          </cell>
        </row>
        <row r="1771">
          <cell r="A1771">
            <v>1767</v>
          </cell>
          <cell r="B1771" t="str">
            <v>диск</v>
          </cell>
          <cell r="C1771" t="str">
            <v>51401</v>
          </cell>
          <cell r="D1771" t="str">
            <v>51401`810`2`0400`0000002</v>
          </cell>
          <cell r="E1771" t="str">
            <v>Сбербанк РФ</v>
          </cell>
          <cell r="F1771" t="str">
            <v>банк</v>
          </cell>
          <cell r="G1771" t="str">
            <v>ВН</v>
          </cell>
          <cell r="H1771" t="str">
            <v>0725831</v>
          </cell>
          <cell r="I1771">
            <v>38126</v>
          </cell>
          <cell r="J1771">
            <v>365000</v>
          </cell>
          <cell r="K1771" t="str">
            <v>Рубли РФ</v>
          </cell>
          <cell r="L1771" t="str">
            <v>по предъявлении</v>
          </cell>
          <cell r="M1771">
            <v>38126</v>
          </cell>
          <cell r="N1771">
            <v>0</v>
          </cell>
          <cell r="P1771">
            <v>365000</v>
          </cell>
          <cell r="Q1771">
            <v>1</v>
          </cell>
          <cell r="R1771">
            <v>365000</v>
          </cell>
          <cell r="S1771">
            <v>38142</v>
          </cell>
          <cell r="T1771" t="str">
            <v>04/06-09</v>
          </cell>
          <cell r="U1771" t="str">
            <v>ООО "ЭкспоТрейд"</v>
          </cell>
          <cell r="V1771">
            <v>1</v>
          </cell>
          <cell r="W1771">
            <v>365000</v>
          </cell>
          <cell r="X1771">
            <v>38145</v>
          </cell>
          <cell r="Y1771" t="str">
            <v>07/06-предсбер</v>
          </cell>
          <cell r="Z1771" t="str">
            <v>Сбербанк РФ</v>
          </cell>
          <cell r="AA1771">
            <v>0</v>
          </cell>
          <cell r="AB1771">
            <v>0</v>
          </cell>
          <cell r="AC1771">
            <v>0</v>
          </cell>
          <cell r="AD1771" t="str">
            <v>предъявлен</v>
          </cell>
          <cell r="AF1771" t="str">
            <v/>
          </cell>
          <cell r="AI1771" t="str">
            <v/>
          </cell>
        </row>
        <row r="1772">
          <cell r="A1772">
            <v>1768</v>
          </cell>
          <cell r="B1772" t="str">
            <v>диск</v>
          </cell>
          <cell r="C1772" t="str">
            <v>51401</v>
          </cell>
          <cell r="D1772" t="str">
            <v>51401`810`2`0400`0000002</v>
          </cell>
          <cell r="E1772" t="str">
            <v>Сбербанк РФ</v>
          </cell>
          <cell r="F1772" t="str">
            <v>банк</v>
          </cell>
          <cell r="G1772" t="str">
            <v>ВН</v>
          </cell>
          <cell r="H1772" t="str">
            <v>1075208</v>
          </cell>
          <cell r="I1772">
            <v>38128</v>
          </cell>
          <cell r="J1772">
            <v>30585.89</v>
          </cell>
          <cell r="K1772" t="str">
            <v>Рубли РФ</v>
          </cell>
          <cell r="L1772" t="str">
            <v>по предъявлении</v>
          </cell>
          <cell r="M1772">
            <v>38128</v>
          </cell>
          <cell r="N1772">
            <v>0</v>
          </cell>
          <cell r="P1772">
            <v>30585.89</v>
          </cell>
          <cell r="Q1772">
            <v>1</v>
          </cell>
          <cell r="R1772">
            <v>30585.89</v>
          </cell>
          <cell r="S1772">
            <v>38142</v>
          </cell>
          <cell r="T1772" t="str">
            <v>04/06-09</v>
          </cell>
          <cell r="U1772" t="str">
            <v>ООО "ЭкспоТрейд"</v>
          </cell>
          <cell r="V1772">
            <v>1</v>
          </cell>
          <cell r="W1772">
            <v>30585.89</v>
          </cell>
          <cell r="X1772">
            <v>38145</v>
          </cell>
          <cell r="Y1772" t="str">
            <v>07/06-предсбер</v>
          </cell>
          <cell r="Z1772" t="str">
            <v>Сбербанк РФ</v>
          </cell>
          <cell r="AA1772">
            <v>0</v>
          </cell>
          <cell r="AB1772">
            <v>0</v>
          </cell>
          <cell r="AC1772">
            <v>0</v>
          </cell>
          <cell r="AD1772" t="str">
            <v>предъявлен</v>
          </cell>
          <cell r="AF1772" t="str">
            <v/>
          </cell>
          <cell r="AI1772" t="str">
            <v/>
          </cell>
        </row>
        <row r="1773">
          <cell r="A1773">
            <v>1769</v>
          </cell>
          <cell r="B1773" t="str">
            <v>диск</v>
          </cell>
          <cell r="C1773" t="str">
            <v>51401</v>
          </cell>
          <cell r="D1773" t="str">
            <v>51401`810`4`0400`0000006</v>
          </cell>
          <cell r="E1773" t="str">
            <v>ОАО «Социнвестбанк»</v>
          </cell>
          <cell r="F1773" t="str">
            <v>банк</v>
          </cell>
          <cell r="G1773" t="str">
            <v>КР</v>
          </cell>
          <cell r="H1773" t="str">
            <v>0006575</v>
          </cell>
          <cell r="I1773">
            <v>38142</v>
          </cell>
          <cell r="J1773">
            <v>50000</v>
          </cell>
          <cell r="K1773" t="str">
            <v>Рубли РФ</v>
          </cell>
          <cell r="L1773" t="str">
            <v>по предъявлении</v>
          </cell>
          <cell r="M1773">
            <v>38142</v>
          </cell>
          <cell r="N1773">
            <v>0</v>
          </cell>
          <cell r="P1773">
            <v>50000</v>
          </cell>
          <cell r="Q1773">
            <v>1</v>
          </cell>
          <cell r="R1773">
            <v>50000</v>
          </cell>
          <cell r="S1773">
            <v>38142</v>
          </cell>
          <cell r="T1773" t="str">
            <v>04/06-09</v>
          </cell>
          <cell r="U1773" t="str">
            <v>ООО "ЭкспоТрейд"</v>
          </cell>
          <cell r="V1773">
            <v>1</v>
          </cell>
          <cell r="W1773">
            <v>50000</v>
          </cell>
          <cell r="X1773">
            <v>38145</v>
          </cell>
          <cell r="Y1773" t="str">
            <v>07/06-предсиб</v>
          </cell>
          <cell r="Z1773" t="str">
            <v>ОАО «Социнвестбанк»</v>
          </cell>
          <cell r="AA1773">
            <v>0</v>
          </cell>
          <cell r="AB1773">
            <v>0</v>
          </cell>
          <cell r="AC1773">
            <v>0</v>
          </cell>
          <cell r="AD1773" t="str">
            <v>предъявлен</v>
          </cell>
          <cell r="AF1773" t="str">
            <v/>
          </cell>
          <cell r="AI1773" t="str">
            <v/>
          </cell>
        </row>
        <row r="1774">
          <cell r="A1774">
            <v>1770</v>
          </cell>
          <cell r="B1774" t="str">
            <v>диск</v>
          </cell>
          <cell r="C1774" t="str">
            <v>51401</v>
          </cell>
          <cell r="D1774" t="str">
            <v>51401`810`2`0400`0000002</v>
          </cell>
          <cell r="E1774" t="str">
            <v>Сбербанк РФ</v>
          </cell>
          <cell r="F1774" t="str">
            <v>банк</v>
          </cell>
          <cell r="G1774" t="str">
            <v>ВН</v>
          </cell>
          <cell r="H1774" t="str">
            <v>1039531</v>
          </cell>
          <cell r="I1774">
            <v>38077</v>
          </cell>
          <cell r="J1774">
            <v>179000</v>
          </cell>
          <cell r="K1774" t="str">
            <v>Рубли РФ</v>
          </cell>
          <cell r="L1774" t="str">
            <v>по предъявлении</v>
          </cell>
          <cell r="M1774">
            <v>38077</v>
          </cell>
          <cell r="N1774">
            <v>0</v>
          </cell>
          <cell r="P1774">
            <v>179000</v>
          </cell>
          <cell r="Q1774">
            <v>1</v>
          </cell>
          <cell r="R1774">
            <v>179000</v>
          </cell>
          <cell r="S1774">
            <v>38142</v>
          </cell>
          <cell r="T1774" t="str">
            <v>04/06-14</v>
          </cell>
          <cell r="U1774" t="str">
            <v>ООО "Проф-Трейд"</v>
          </cell>
          <cell r="V1774">
            <v>1</v>
          </cell>
          <cell r="W1774">
            <v>179000</v>
          </cell>
          <cell r="X1774">
            <v>38145</v>
          </cell>
          <cell r="Y1774" t="str">
            <v>07/06-предсбер</v>
          </cell>
          <cell r="Z1774" t="str">
            <v>Сбербанк РФ</v>
          </cell>
          <cell r="AA1774">
            <v>0</v>
          </cell>
          <cell r="AB1774">
            <v>0</v>
          </cell>
          <cell r="AC1774">
            <v>0</v>
          </cell>
          <cell r="AD1774" t="str">
            <v>предъявлен</v>
          </cell>
          <cell r="AF1774" t="str">
            <v/>
          </cell>
          <cell r="AI1774" t="str">
            <v/>
          </cell>
        </row>
        <row r="1775">
          <cell r="A1775">
            <v>1771</v>
          </cell>
          <cell r="B1775" t="str">
            <v>диск</v>
          </cell>
          <cell r="C1775" t="str">
            <v>51401</v>
          </cell>
          <cell r="D1775" t="str">
            <v>51401`810`2`0400`0000002</v>
          </cell>
          <cell r="E1775" t="str">
            <v>Сбербанк РФ</v>
          </cell>
          <cell r="F1775" t="str">
            <v>банк</v>
          </cell>
          <cell r="G1775" t="str">
            <v>ВН</v>
          </cell>
          <cell r="H1775" t="str">
            <v>1039526</v>
          </cell>
          <cell r="I1775">
            <v>38077</v>
          </cell>
          <cell r="J1775">
            <v>106000</v>
          </cell>
          <cell r="K1775" t="str">
            <v>Рубли РФ</v>
          </cell>
          <cell r="L1775" t="str">
            <v>по предъявлении</v>
          </cell>
          <cell r="M1775">
            <v>38077</v>
          </cell>
          <cell r="N1775">
            <v>0</v>
          </cell>
          <cell r="P1775">
            <v>106000</v>
          </cell>
          <cell r="Q1775">
            <v>1</v>
          </cell>
          <cell r="R1775">
            <v>106000</v>
          </cell>
          <cell r="S1775">
            <v>38142</v>
          </cell>
          <cell r="T1775" t="str">
            <v>04/06-14</v>
          </cell>
          <cell r="U1775" t="str">
            <v>ООО "Проф-Трейд"</v>
          </cell>
          <cell r="V1775">
            <v>1</v>
          </cell>
          <cell r="W1775">
            <v>106000</v>
          </cell>
          <cell r="X1775">
            <v>38145</v>
          </cell>
          <cell r="Y1775" t="str">
            <v>07/06-предсбер</v>
          </cell>
          <cell r="Z1775" t="str">
            <v>Сбербанк РФ</v>
          </cell>
          <cell r="AA1775">
            <v>0</v>
          </cell>
          <cell r="AB1775">
            <v>0</v>
          </cell>
          <cell r="AC1775">
            <v>0</v>
          </cell>
          <cell r="AD1775" t="str">
            <v>предъявлен</v>
          </cell>
          <cell r="AF1775" t="str">
            <v/>
          </cell>
          <cell r="AI1775" t="str">
            <v/>
          </cell>
        </row>
        <row r="1776">
          <cell r="A1776">
            <v>1772</v>
          </cell>
          <cell r="B1776" t="str">
            <v>диск</v>
          </cell>
          <cell r="C1776" t="str">
            <v>51401</v>
          </cell>
          <cell r="D1776" t="str">
            <v>51401`810`2`0400`0000002</v>
          </cell>
          <cell r="E1776" t="str">
            <v>Сбербанк РФ</v>
          </cell>
          <cell r="F1776" t="str">
            <v>банк</v>
          </cell>
          <cell r="G1776" t="str">
            <v>ВН</v>
          </cell>
          <cell r="H1776" t="str">
            <v>1039479</v>
          </cell>
          <cell r="I1776">
            <v>38076</v>
          </cell>
          <cell r="J1776">
            <v>180000</v>
          </cell>
          <cell r="K1776" t="str">
            <v>Рубли РФ</v>
          </cell>
          <cell r="L1776" t="str">
            <v>по предъявлении</v>
          </cell>
          <cell r="M1776">
            <v>38076</v>
          </cell>
          <cell r="N1776">
            <v>0</v>
          </cell>
          <cell r="P1776">
            <v>180000</v>
          </cell>
          <cell r="Q1776">
            <v>1</v>
          </cell>
          <cell r="R1776">
            <v>180000</v>
          </cell>
          <cell r="S1776">
            <v>38142</v>
          </cell>
          <cell r="T1776" t="str">
            <v>04/06-14</v>
          </cell>
          <cell r="U1776" t="str">
            <v>ООО "Проф-Трейд"</v>
          </cell>
          <cell r="V1776">
            <v>1</v>
          </cell>
          <cell r="W1776">
            <v>180000</v>
          </cell>
          <cell r="X1776">
            <v>38145</v>
          </cell>
          <cell r="Y1776" t="str">
            <v>07/06-предсбер</v>
          </cell>
          <cell r="Z1776" t="str">
            <v>Сбербанк РФ</v>
          </cell>
          <cell r="AA1776">
            <v>0</v>
          </cell>
          <cell r="AB1776">
            <v>0</v>
          </cell>
          <cell r="AC1776">
            <v>0</v>
          </cell>
          <cell r="AD1776" t="str">
            <v>предъявлен</v>
          </cell>
          <cell r="AF1776" t="str">
            <v/>
          </cell>
          <cell r="AI1776" t="str">
            <v/>
          </cell>
        </row>
        <row r="1777">
          <cell r="A1777">
            <v>1773</v>
          </cell>
          <cell r="B1777" t="str">
            <v>диск</v>
          </cell>
          <cell r="C1777" t="str">
            <v>51401</v>
          </cell>
          <cell r="D1777" t="str">
            <v>51401`810`2`0400`0000002</v>
          </cell>
          <cell r="E1777" t="str">
            <v>Сбербанк РФ</v>
          </cell>
          <cell r="F1777" t="str">
            <v>банк</v>
          </cell>
          <cell r="G1777" t="str">
            <v>ВН</v>
          </cell>
          <cell r="H1777" t="str">
            <v>1068429</v>
          </cell>
          <cell r="I1777">
            <v>38134</v>
          </cell>
          <cell r="J1777">
            <v>80000</v>
          </cell>
          <cell r="K1777" t="str">
            <v>Рубли РФ</v>
          </cell>
          <cell r="L1777" t="str">
            <v>по предъявлении</v>
          </cell>
          <cell r="M1777">
            <v>38134</v>
          </cell>
          <cell r="N1777">
            <v>0</v>
          </cell>
          <cell r="P1777">
            <v>80000</v>
          </cell>
          <cell r="Q1777">
            <v>1</v>
          </cell>
          <cell r="R1777">
            <v>80000</v>
          </cell>
          <cell r="S1777">
            <v>38142</v>
          </cell>
          <cell r="T1777" t="str">
            <v>04/06-14</v>
          </cell>
          <cell r="U1777" t="str">
            <v>ООО "Проф-Трейд"</v>
          </cell>
          <cell r="V1777">
            <v>1</v>
          </cell>
          <cell r="W1777">
            <v>80000</v>
          </cell>
          <cell r="X1777">
            <v>38145</v>
          </cell>
          <cell r="Y1777" t="str">
            <v>07/06-предсбер</v>
          </cell>
          <cell r="Z1777" t="str">
            <v>Сбербанк РФ</v>
          </cell>
          <cell r="AA1777">
            <v>0</v>
          </cell>
          <cell r="AB1777">
            <v>0</v>
          </cell>
          <cell r="AC1777">
            <v>0</v>
          </cell>
          <cell r="AD1777" t="str">
            <v>предъявлен</v>
          </cell>
          <cell r="AF1777" t="str">
            <v/>
          </cell>
          <cell r="AI1777" t="str">
            <v/>
          </cell>
        </row>
        <row r="1778">
          <cell r="A1778">
            <v>1774</v>
          </cell>
          <cell r="B1778" t="str">
            <v>диск</v>
          </cell>
          <cell r="C1778" t="str">
            <v>51401</v>
          </cell>
          <cell r="D1778" t="str">
            <v>51401`810`2`0400`0000002</v>
          </cell>
          <cell r="E1778" t="str">
            <v>Сбербанк РФ</v>
          </cell>
          <cell r="F1778" t="str">
            <v>банк</v>
          </cell>
          <cell r="G1778" t="str">
            <v>ВН</v>
          </cell>
          <cell r="H1778" t="str">
            <v>1068445</v>
          </cell>
          <cell r="I1778">
            <v>38135</v>
          </cell>
          <cell r="J1778">
            <v>250000</v>
          </cell>
          <cell r="K1778" t="str">
            <v>Рубли РФ</v>
          </cell>
          <cell r="L1778" t="str">
            <v>по предъявлении</v>
          </cell>
          <cell r="M1778">
            <v>38135</v>
          </cell>
          <cell r="N1778">
            <v>0</v>
          </cell>
          <cell r="P1778">
            <v>250000</v>
          </cell>
          <cell r="Q1778">
            <v>1</v>
          </cell>
          <cell r="R1778">
            <v>250000</v>
          </cell>
          <cell r="S1778">
            <v>38142</v>
          </cell>
          <cell r="T1778" t="str">
            <v>04/06-14</v>
          </cell>
          <cell r="U1778" t="str">
            <v>ООО "Проф-Трейд"</v>
          </cell>
          <cell r="V1778">
            <v>1</v>
          </cell>
          <cell r="W1778">
            <v>250000</v>
          </cell>
          <cell r="X1778">
            <v>38145</v>
          </cell>
          <cell r="Y1778" t="str">
            <v>07/06-предсбер</v>
          </cell>
          <cell r="Z1778" t="str">
            <v>Сбербанк РФ</v>
          </cell>
          <cell r="AA1778">
            <v>0</v>
          </cell>
          <cell r="AB1778">
            <v>0</v>
          </cell>
          <cell r="AC1778">
            <v>0</v>
          </cell>
          <cell r="AD1778" t="str">
            <v>предъявлен</v>
          </cell>
          <cell r="AF1778" t="str">
            <v/>
          </cell>
          <cell r="AI1778" t="str">
            <v/>
          </cell>
        </row>
        <row r="1779">
          <cell r="A1779">
            <v>1775</v>
          </cell>
          <cell r="B1779" t="str">
            <v>диск</v>
          </cell>
          <cell r="C1779" t="str">
            <v>51401</v>
          </cell>
          <cell r="D1779" t="str">
            <v>51401`810`2`0400`0000002</v>
          </cell>
          <cell r="E1779" t="str">
            <v>Сбербанк РФ</v>
          </cell>
          <cell r="F1779" t="str">
            <v>банк</v>
          </cell>
          <cell r="G1779" t="str">
            <v>ВН</v>
          </cell>
          <cell r="H1779" t="str">
            <v>1068430</v>
          </cell>
          <cell r="I1779">
            <v>38134</v>
          </cell>
          <cell r="J1779">
            <v>220000</v>
          </cell>
          <cell r="K1779" t="str">
            <v>Рубли РФ</v>
          </cell>
          <cell r="L1779" t="str">
            <v>по предъявлении</v>
          </cell>
          <cell r="M1779">
            <v>38134</v>
          </cell>
          <cell r="N1779">
            <v>0</v>
          </cell>
          <cell r="P1779">
            <v>220000</v>
          </cell>
          <cell r="Q1779">
            <v>1</v>
          </cell>
          <cell r="R1779">
            <v>220000</v>
          </cell>
          <cell r="S1779">
            <v>38142</v>
          </cell>
          <cell r="T1779" t="str">
            <v>04/06-14</v>
          </cell>
          <cell r="U1779" t="str">
            <v>ООО "Проф-Трейд"</v>
          </cell>
          <cell r="V1779">
            <v>1</v>
          </cell>
          <cell r="W1779">
            <v>220000</v>
          </cell>
          <cell r="X1779">
            <v>38145</v>
          </cell>
          <cell r="Y1779" t="str">
            <v>07/06-предсбер</v>
          </cell>
          <cell r="Z1779" t="str">
            <v>Сбербанк РФ</v>
          </cell>
          <cell r="AA1779">
            <v>0</v>
          </cell>
          <cell r="AB1779">
            <v>0</v>
          </cell>
          <cell r="AC1779">
            <v>0</v>
          </cell>
          <cell r="AD1779" t="str">
            <v>предъявлен</v>
          </cell>
          <cell r="AF1779" t="str">
            <v/>
          </cell>
          <cell r="AI1779" t="str">
            <v/>
          </cell>
        </row>
        <row r="1780">
          <cell r="A1780">
            <v>1776</v>
          </cell>
          <cell r="B1780" t="str">
            <v>диск</v>
          </cell>
          <cell r="C1780" t="str">
            <v>51401</v>
          </cell>
          <cell r="D1780" t="str">
            <v>51401`810`2`0400`0000002</v>
          </cell>
          <cell r="E1780" t="str">
            <v>Сбербанк РФ</v>
          </cell>
          <cell r="F1780" t="str">
            <v>банк</v>
          </cell>
          <cell r="G1780" t="str">
            <v>ВН</v>
          </cell>
          <cell r="H1780" t="str">
            <v>1068399</v>
          </cell>
          <cell r="I1780">
            <v>38133</v>
          </cell>
          <cell r="J1780">
            <v>303344.5</v>
          </cell>
          <cell r="K1780" t="str">
            <v>Рубли РФ</v>
          </cell>
          <cell r="L1780" t="str">
            <v>по предъявлении</v>
          </cell>
          <cell r="M1780">
            <v>38133</v>
          </cell>
          <cell r="N1780">
            <v>0</v>
          </cell>
          <cell r="P1780">
            <v>303344.5</v>
          </cell>
          <cell r="Q1780">
            <v>1</v>
          </cell>
          <cell r="R1780">
            <v>303344.5</v>
          </cell>
          <cell r="S1780">
            <v>38142</v>
          </cell>
          <cell r="T1780" t="str">
            <v>04/06-14</v>
          </cell>
          <cell r="U1780" t="str">
            <v>ООО "Проф-Трейд"</v>
          </cell>
          <cell r="V1780">
            <v>1</v>
          </cell>
          <cell r="W1780">
            <v>303344.5</v>
          </cell>
          <cell r="X1780">
            <v>38145</v>
          </cell>
          <cell r="Y1780" t="str">
            <v>07/06-предсбер</v>
          </cell>
          <cell r="Z1780" t="str">
            <v>Сбербанк РФ</v>
          </cell>
          <cell r="AA1780">
            <v>0</v>
          </cell>
          <cell r="AB1780">
            <v>0</v>
          </cell>
          <cell r="AC1780">
            <v>0</v>
          </cell>
          <cell r="AD1780" t="str">
            <v>предъявлен</v>
          </cell>
          <cell r="AF1780" t="str">
            <v/>
          </cell>
          <cell r="AI1780" t="str">
            <v/>
          </cell>
        </row>
        <row r="1781">
          <cell r="A1781">
            <v>1777</v>
          </cell>
          <cell r="B1781" t="str">
            <v>диск</v>
          </cell>
          <cell r="C1781" t="str">
            <v>51401</v>
          </cell>
          <cell r="D1781" t="str">
            <v>51401`810`2`0400`0000002</v>
          </cell>
          <cell r="E1781" t="str">
            <v>Сбербанк РФ</v>
          </cell>
          <cell r="F1781" t="str">
            <v>банк</v>
          </cell>
          <cell r="G1781" t="str">
            <v>ВН</v>
          </cell>
          <cell r="H1781" t="str">
            <v>1039524</v>
          </cell>
          <cell r="I1781">
            <v>38077</v>
          </cell>
          <cell r="J1781">
            <v>71950</v>
          </cell>
          <cell r="K1781" t="str">
            <v>Рубли РФ</v>
          </cell>
          <cell r="L1781" t="str">
            <v>по предъявлении</v>
          </cell>
          <cell r="M1781">
            <v>38077</v>
          </cell>
          <cell r="N1781">
            <v>0</v>
          </cell>
          <cell r="P1781">
            <v>71950</v>
          </cell>
          <cell r="Q1781">
            <v>1</v>
          </cell>
          <cell r="R1781">
            <v>71950</v>
          </cell>
          <cell r="S1781">
            <v>38142</v>
          </cell>
          <cell r="T1781" t="str">
            <v>04/06-14</v>
          </cell>
          <cell r="U1781" t="str">
            <v>ООО "Проф-Трейд"</v>
          </cell>
          <cell r="V1781">
            <v>1</v>
          </cell>
          <cell r="W1781">
            <v>71950</v>
          </cell>
          <cell r="X1781">
            <v>38145</v>
          </cell>
          <cell r="Y1781" t="str">
            <v>07/06-предсбер</v>
          </cell>
          <cell r="Z1781" t="str">
            <v>Сбербанк РФ</v>
          </cell>
          <cell r="AA1781">
            <v>0</v>
          </cell>
          <cell r="AB1781">
            <v>0</v>
          </cell>
          <cell r="AC1781">
            <v>0</v>
          </cell>
          <cell r="AD1781" t="str">
            <v>предъявлен</v>
          </cell>
          <cell r="AF1781" t="str">
            <v/>
          </cell>
          <cell r="AI1781" t="str">
            <v/>
          </cell>
        </row>
        <row r="1782">
          <cell r="A1782">
            <v>1778</v>
          </cell>
          <cell r="B1782" t="str">
            <v>диск</v>
          </cell>
          <cell r="C1782" t="str">
            <v>51401</v>
          </cell>
          <cell r="D1782" t="str">
            <v>51401`810`2`0400`0000002</v>
          </cell>
          <cell r="E1782" t="str">
            <v>Сбербанк РФ</v>
          </cell>
          <cell r="F1782" t="str">
            <v>банк</v>
          </cell>
          <cell r="G1782" t="str">
            <v>ВН</v>
          </cell>
          <cell r="H1782" t="str">
            <v>1092111</v>
          </cell>
          <cell r="I1782">
            <v>38142</v>
          </cell>
          <cell r="J1782">
            <v>20000</v>
          </cell>
          <cell r="K1782" t="str">
            <v>Рубли РФ</v>
          </cell>
          <cell r="L1782" t="str">
            <v>по предъявлении</v>
          </cell>
          <cell r="M1782">
            <v>38142</v>
          </cell>
          <cell r="N1782">
            <v>0</v>
          </cell>
          <cell r="P1782">
            <v>20000</v>
          </cell>
          <cell r="Q1782">
            <v>1</v>
          </cell>
          <cell r="R1782">
            <v>20000</v>
          </cell>
          <cell r="S1782">
            <v>38142</v>
          </cell>
          <cell r="T1782" t="str">
            <v>04/06-14</v>
          </cell>
          <cell r="U1782" t="str">
            <v>ООО "Проф-Трейд"</v>
          </cell>
          <cell r="V1782">
            <v>1</v>
          </cell>
          <cell r="W1782">
            <v>20000</v>
          </cell>
          <cell r="X1782">
            <v>38145</v>
          </cell>
          <cell r="Y1782" t="str">
            <v>07/06-предсбер</v>
          </cell>
          <cell r="Z1782" t="str">
            <v>Сбербанк РФ</v>
          </cell>
          <cell r="AA1782">
            <v>0</v>
          </cell>
          <cell r="AB1782">
            <v>0</v>
          </cell>
          <cell r="AC1782">
            <v>0</v>
          </cell>
          <cell r="AD1782" t="str">
            <v>предъявлен</v>
          </cell>
          <cell r="AF1782" t="str">
            <v/>
          </cell>
          <cell r="AI1782" t="str">
            <v/>
          </cell>
        </row>
        <row r="1783">
          <cell r="A1783">
            <v>1779</v>
          </cell>
          <cell r="B1783" t="str">
            <v>диск</v>
          </cell>
          <cell r="C1783" t="str">
            <v>51401</v>
          </cell>
          <cell r="D1783" t="str">
            <v>51401`810`2`0400`0000002</v>
          </cell>
          <cell r="E1783" t="str">
            <v>Сбербанк РФ</v>
          </cell>
          <cell r="F1783" t="str">
            <v>банк</v>
          </cell>
          <cell r="G1783" t="str">
            <v>ВН</v>
          </cell>
          <cell r="H1783" t="str">
            <v>1077776</v>
          </cell>
          <cell r="I1783">
            <v>38142</v>
          </cell>
          <cell r="J1783">
            <v>150000</v>
          </cell>
          <cell r="K1783" t="str">
            <v>Рубли РФ</v>
          </cell>
          <cell r="L1783" t="str">
            <v>по предъявлении</v>
          </cell>
          <cell r="M1783">
            <v>38142</v>
          </cell>
          <cell r="N1783">
            <v>0</v>
          </cell>
          <cell r="P1783">
            <v>150000</v>
          </cell>
          <cell r="Q1783">
            <v>1</v>
          </cell>
          <cell r="R1783">
            <v>150000</v>
          </cell>
          <cell r="S1783">
            <v>38142</v>
          </cell>
          <cell r="T1783" t="str">
            <v>04/06-14</v>
          </cell>
          <cell r="U1783" t="str">
            <v>ООО "Проф-Трейд"</v>
          </cell>
          <cell r="V1783">
            <v>1</v>
          </cell>
          <cell r="W1783">
            <v>150000</v>
          </cell>
          <cell r="X1783">
            <v>38145</v>
          </cell>
          <cell r="Y1783" t="str">
            <v>07/06-предсбер</v>
          </cell>
          <cell r="Z1783" t="str">
            <v>Сбербанк РФ</v>
          </cell>
          <cell r="AA1783">
            <v>0</v>
          </cell>
          <cell r="AB1783">
            <v>0</v>
          </cell>
          <cell r="AC1783">
            <v>0</v>
          </cell>
          <cell r="AD1783" t="str">
            <v>предъявлен</v>
          </cell>
          <cell r="AF1783" t="str">
            <v/>
          </cell>
          <cell r="AI1783" t="str">
            <v/>
          </cell>
        </row>
        <row r="1784">
          <cell r="A1784">
            <v>1780</v>
          </cell>
          <cell r="B1784" t="str">
            <v>диск</v>
          </cell>
          <cell r="C1784" t="str">
            <v>51401</v>
          </cell>
          <cell r="D1784" t="str">
            <v>51401`810`2`0400`0000002</v>
          </cell>
          <cell r="E1784" t="str">
            <v>Сбербанк РФ</v>
          </cell>
          <cell r="F1784" t="str">
            <v>банк</v>
          </cell>
          <cell r="G1784" t="str">
            <v>ВН</v>
          </cell>
          <cell r="H1784" t="str">
            <v>1091159</v>
          </cell>
          <cell r="I1784">
            <v>38142</v>
          </cell>
          <cell r="J1784">
            <v>300000</v>
          </cell>
          <cell r="K1784" t="str">
            <v>Рубли РФ</v>
          </cell>
          <cell r="L1784" t="str">
            <v>по предъявлении</v>
          </cell>
          <cell r="M1784">
            <v>38142</v>
          </cell>
          <cell r="N1784">
            <v>0</v>
          </cell>
          <cell r="P1784">
            <v>300000</v>
          </cell>
          <cell r="Q1784">
            <v>1</v>
          </cell>
          <cell r="R1784">
            <v>300000</v>
          </cell>
          <cell r="S1784">
            <v>38142</v>
          </cell>
          <cell r="T1784" t="str">
            <v>04/06-14</v>
          </cell>
          <cell r="U1784" t="str">
            <v>ООО "Проф-Трейд"</v>
          </cell>
          <cell r="V1784">
            <v>1</v>
          </cell>
          <cell r="W1784">
            <v>300000</v>
          </cell>
          <cell r="X1784">
            <v>38145</v>
          </cell>
          <cell r="Y1784" t="str">
            <v>07/06-предсбер</v>
          </cell>
          <cell r="Z1784" t="str">
            <v>Сбербанк РФ</v>
          </cell>
          <cell r="AA1784">
            <v>0</v>
          </cell>
          <cell r="AB1784">
            <v>0</v>
          </cell>
          <cell r="AC1784">
            <v>0</v>
          </cell>
          <cell r="AD1784" t="str">
            <v>предъявлен</v>
          </cell>
          <cell r="AF1784" t="str">
            <v/>
          </cell>
          <cell r="AI1784" t="str">
            <v/>
          </cell>
        </row>
        <row r="1785">
          <cell r="A1785">
            <v>1781</v>
          </cell>
          <cell r="B1785" t="str">
            <v>диск</v>
          </cell>
          <cell r="C1785" t="str">
            <v>51401</v>
          </cell>
          <cell r="D1785" t="str">
            <v>51401`810`2`0400`0000002</v>
          </cell>
          <cell r="E1785" t="str">
            <v>Сбербанк РФ</v>
          </cell>
          <cell r="F1785" t="str">
            <v>банк</v>
          </cell>
          <cell r="G1785" t="str">
            <v>ВН</v>
          </cell>
          <cell r="H1785" t="str">
            <v>1087591</v>
          </cell>
          <cell r="I1785">
            <v>38142</v>
          </cell>
          <cell r="J1785">
            <v>137000</v>
          </cell>
          <cell r="K1785" t="str">
            <v>Рубли РФ</v>
          </cell>
          <cell r="L1785" t="str">
            <v>по предъявлении</v>
          </cell>
          <cell r="M1785">
            <v>38142</v>
          </cell>
          <cell r="N1785">
            <v>0</v>
          </cell>
          <cell r="P1785">
            <v>137000</v>
          </cell>
          <cell r="Q1785">
            <v>1</v>
          </cell>
          <cell r="R1785">
            <v>137000</v>
          </cell>
          <cell r="S1785">
            <v>38142</v>
          </cell>
          <cell r="T1785" t="str">
            <v>04/06-14</v>
          </cell>
          <cell r="U1785" t="str">
            <v>ООО "Проф-Трейд"</v>
          </cell>
          <cell r="V1785">
            <v>1</v>
          </cell>
          <cell r="W1785">
            <v>137000</v>
          </cell>
          <cell r="X1785">
            <v>38145</v>
          </cell>
          <cell r="Y1785" t="str">
            <v>07/06-предсбер</v>
          </cell>
          <cell r="Z1785" t="str">
            <v>Сбербанк РФ</v>
          </cell>
          <cell r="AA1785">
            <v>0</v>
          </cell>
          <cell r="AB1785">
            <v>0</v>
          </cell>
          <cell r="AC1785">
            <v>0</v>
          </cell>
          <cell r="AD1785" t="str">
            <v>предъявлен</v>
          </cell>
          <cell r="AF1785" t="str">
            <v/>
          </cell>
          <cell r="AI1785" t="str">
            <v/>
          </cell>
        </row>
        <row r="1786">
          <cell r="A1786">
            <v>1782</v>
          </cell>
          <cell r="B1786" t="str">
            <v>диск</v>
          </cell>
          <cell r="C1786" t="str">
            <v>51401</v>
          </cell>
          <cell r="D1786" t="str">
            <v>51401`810`2`0400`0000002</v>
          </cell>
          <cell r="E1786" t="str">
            <v>Сбербанк РФ</v>
          </cell>
          <cell r="F1786" t="str">
            <v>банк</v>
          </cell>
          <cell r="G1786" t="str">
            <v>ВН</v>
          </cell>
          <cell r="H1786" t="str">
            <v>1092099</v>
          </cell>
          <cell r="I1786">
            <v>38142</v>
          </cell>
          <cell r="J1786">
            <v>150000</v>
          </cell>
          <cell r="K1786" t="str">
            <v>Рубли РФ</v>
          </cell>
          <cell r="L1786" t="str">
            <v>по предъявлении</v>
          </cell>
          <cell r="M1786">
            <v>38142</v>
          </cell>
          <cell r="N1786">
            <v>0</v>
          </cell>
          <cell r="P1786">
            <v>150000</v>
          </cell>
          <cell r="Q1786">
            <v>1</v>
          </cell>
          <cell r="R1786">
            <v>150000</v>
          </cell>
          <cell r="S1786">
            <v>38142</v>
          </cell>
          <cell r="T1786" t="str">
            <v>04/06-14</v>
          </cell>
          <cell r="U1786" t="str">
            <v>ООО "Проф-Трейд"</v>
          </cell>
          <cell r="V1786">
            <v>1</v>
          </cell>
          <cell r="W1786">
            <v>150000</v>
          </cell>
          <cell r="X1786">
            <v>38145</v>
          </cell>
          <cell r="Y1786" t="str">
            <v>07/06-предсбер</v>
          </cell>
          <cell r="Z1786" t="str">
            <v>Сбербанк РФ</v>
          </cell>
          <cell r="AA1786">
            <v>0</v>
          </cell>
          <cell r="AB1786">
            <v>0</v>
          </cell>
          <cell r="AC1786">
            <v>0</v>
          </cell>
          <cell r="AD1786" t="str">
            <v>предъявлен</v>
          </cell>
          <cell r="AF1786" t="str">
            <v/>
          </cell>
          <cell r="AI1786" t="str">
            <v/>
          </cell>
        </row>
        <row r="1787">
          <cell r="A1787">
            <v>1783</v>
          </cell>
          <cell r="B1787" t="str">
            <v>диск</v>
          </cell>
          <cell r="C1787" t="str">
            <v>51401</v>
          </cell>
          <cell r="D1787" t="str">
            <v>51401`810`2`0400`0000002</v>
          </cell>
          <cell r="E1787" t="str">
            <v>Сбербанк РФ</v>
          </cell>
          <cell r="F1787" t="str">
            <v>банк</v>
          </cell>
          <cell r="G1787" t="str">
            <v>ВН</v>
          </cell>
          <cell r="H1787" t="str">
            <v>1071879</v>
          </cell>
          <cell r="I1787">
            <v>38142</v>
          </cell>
          <cell r="J1787">
            <v>250000</v>
          </cell>
          <cell r="K1787" t="str">
            <v>Рубли РФ</v>
          </cell>
          <cell r="L1787" t="str">
            <v>по предъявлении</v>
          </cell>
          <cell r="M1787">
            <v>38142</v>
          </cell>
          <cell r="N1787">
            <v>0</v>
          </cell>
          <cell r="P1787">
            <v>250000</v>
          </cell>
          <cell r="Q1787">
            <v>1</v>
          </cell>
          <cell r="R1787">
            <v>250000</v>
          </cell>
          <cell r="S1787">
            <v>38142</v>
          </cell>
          <cell r="T1787" t="str">
            <v>04/06-14</v>
          </cell>
          <cell r="U1787" t="str">
            <v>ООО "Проф-Трейд"</v>
          </cell>
          <cell r="V1787">
            <v>1</v>
          </cell>
          <cell r="W1787">
            <v>250000</v>
          </cell>
          <cell r="X1787">
            <v>38145</v>
          </cell>
          <cell r="Y1787" t="str">
            <v>07/06-предсбер</v>
          </cell>
          <cell r="Z1787" t="str">
            <v>Сбербанк РФ</v>
          </cell>
          <cell r="AA1787">
            <v>0</v>
          </cell>
          <cell r="AB1787">
            <v>0</v>
          </cell>
          <cell r="AC1787">
            <v>0</v>
          </cell>
          <cell r="AD1787" t="str">
            <v>предъявлен</v>
          </cell>
          <cell r="AF1787" t="str">
            <v/>
          </cell>
          <cell r="AI1787" t="str">
            <v/>
          </cell>
        </row>
        <row r="1788">
          <cell r="A1788">
            <v>1784</v>
          </cell>
          <cell r="B1788" t="str">
            <v>диск</v>
          </cell>
          <cell r="C1788" t="str">
            <v>51401</v>
          </cell>
          <cell r="D1788" t="str">
            <v>51401`810`2`0400`0000002</v>
          </cell>
          <cell r="E1788" t="str">
            <v>Сбербанк РФ</v>
          </cell>
          <cell r="F1788" t="str">
            <v>банк</v>
          </cell>
          <cell r="G1788" t="str">
            <v>ВН</v>
          </cell>
          <cell r="H1788" t="str">
            <v>1086407</v>
          </cell>
          <cell r="I1788">
            <v>38128</v>
          </cell>
          <cell r="J1788">
            <v>640000</v>
          </cell>
          <cell r="K1788" t="str">
            <v>Рубли РФ</v>
          </cell>
          <cell r="L1788" t="str">
            <v>по предъявлении</v>
          </cell>
          <cell r="M1788">
            <v>38128</v>
          </cell>
          <cell r="N1788">
            <v>0</v>
          </cell>
          <cell r="P1788">
            <v>640000</v>
          </cell>
          <cell r="Q1788">
            <v>1</v>
          </cell>
          <cell r="R1788">
            <v>640000</v>
          </cell>
          <cell r="S1788">
            <v>38142</v>
          </cell>
          <cell r="T1788" t="str">
            <v>04/06-14</v>
          </cell>
          <cell r="U1788" t="str">
            <v>ООО "Проф-Трейд"</v>
          </cell>
          <cell r="V1788">
            <v>1</v>
          </cell>
          <cell r="W1788">
            <v>640000</v>
          </cell>
          <cell r="X1788">
            <v>38145</v>
          </cell>
          <cell r="Y1788" t="str">
            <v>07/06-предсбер</v>
          </cell>
          <cell r="Z1788" t="str">
            <v>Сбербанк РФ</v>
          </cell>
          <cell r="AA1788">
            <v>0</v>
          </cell>
          <cell r="AB1788">
            <v>0</v>
          </cell>
          <cell r="AC1788">
            <v>0</v>
          </cell>
          <cell r="AD1788" t="str">
            <v>предъявлен</v>
          </cell>
          <cell r="AF1788" t="str">
            <v/>
          </cell>
          <cell r="AI1788" t="str">
            <v/>
          </cell>
        </row>
        <row r="1789">
          <cell r="A1789">
            <v>1785</v>
          </cell>
          <cell r="B1789" t="str">
            <v>диск</v>
          </cell>
          <cell r="C1789" t="str">
            <v>51401</v>
          </cell>
          <cell r="D1789" t="str">
            <v>51401`810`2`0400`0000002</v>
          </cell>
          <cell r="E1789" t="str">
            <v>Сбербанк РФ</v>
          </cell>
          <cell r="F1789" t="str">
            <v>банк</v>
          </cell>
          <cell r="G1789" t="str">
            <v>ВН</v>
          </cell>
          <cell r="H1789" t="str">
            <v>1071892</v>
          </cell>
          <cell r="I1789">
            <v>38142</v>
          </cell>
          <cell r="J1789">
            <v>450000</v>
          </cell>
          <cell r="K1789" t="str">
            <v>Рубли РФ</v>
          </cell>
          <cell r="L1789" t="str">
            <v>по предъявлении</v>
          </cell>
          <cell r="M1789">
            <v>38142</v>
          </cell>
          <cell r="N1789">
            <v>0</v>
          </cell>
          <cell r="P1789">
            <v>450000</v>
          </cell>
          <cell r="Q1789">
            <v>1</v>
          </cell>
          <cell r="R1789">
            <v>450000</v>
          </cell>
          <cell r="S1789">
            <v>38142</v>
          </cell>
          <cell r="T1789" t="str">
            <v>04/06-14</v>
          </cell>
          <cell r="U1789" t="str">
            <v>ООО "Проф-Трейд"</v>
          </cell>
          <cell r="V1789">
            <v>1</v>
          </cell>
          <cell r="W1789">
            <v>450000</v>
          </cell>
          <cell r="X1789">
            <v>38145</v>
          </cell>
          <cell r="Y1789" t="str">
            <v>07/06-предсбер</v>
          </cell>
          <cell r="Z1789" t="str">
            <v>Сбербанк РФ</v>
          </cell>
          <cell r="AA1789">
            <v>0</v>
          </cell>
          <cell r="AB1789">
            <v>0</v>
          </cell>
          <cell r="AC1789">
            <v>0</v>
          </cell>
          <cell r="AD1789" t="str">
            <v>предъявлен</v>
          </cell>
          <cell r="AF1789" t="str">
            <v/>
          </cell>
          <cell r="AI1789" t="str">
            <v/>
          </cell>
        </row>
        <row r="1790">
          <cell r="A1790">
            <v>1786</v>
          </cell>
          <cell r="B1790" t="str">
            <v>диск</v>
          </cell>
          <cell r="C1790" t="str">
            <v>51401</v>
          </cell>
          <cell r="D1790" t="str">
            <v>51401`810`2`0400`0000002</v>
          </cell>
          <cell r="E1790" t="str">
            <v>Сбербанк РФ</v>
          </cell>
          <cell r="F1790" t="str">
            <v>банк</v>
          </cell>
          <cell r="G1790" t="str">
            <v>ВН</v>
          </cell>
          <cell r="H1790" t="str">
            <v>1071868</v>
          </cell>
          <cell r="I1790">
            <v>38142</v>
          </cell>
          <cell r="J1790">
            <v>2000000</v>
          </cell>
          <cell r="K1790" t="str">
            <v>Рубли РФ</v>
          </cell>
          <cell r="L1790" t="str">
            <v>по предъявлении</v>
          </cell>
          <cell r="M1790">
            <v>38142</v>
          </cell>
          <cell r="N1790">
            <v>0</v>
          </cell>
          <cell r="P1790">
            <v>2000000</v>
          </cell>
          <cell r="Q1790">
            <v>1</v>
          </cell>
          <cell r="R1790">
            <v>2000000</v>
          </cell>
          <cell r="S1790">
            <v>38142</v>
          </cell>
          <cell r="T1790" t="str">
            <v>04/06-сбер</v>
          </cell>
          <cell r="U1790" t="str">
            <v>Сбербанк РФ</v>
          </cell>
          <cell r="V1790">
            <v>1.0001</v>
          </cell>
          <cell r="W1790">
            <v>2000200</v>
          </cell>
          <cell r="X1790">
            <v>38142</v>
          </cell>
          <cell r="Y1790">
            <v>39178</v>
          </cell>
          <cell r="Z1790" t="str">
            <v>ООО НПФ "Урал-Трэм"</v>
          </cell>
          <cell r="AA1790">
            <v>200</v>
          </cell>
          <cell r="AB1790">
            <v>0</v>
          </cell>
          <cell r="AC1790">
            <v>3.6500000000000005E-2</v>
          </cell>
          <cell r="AD1790" t="str">
            <v>продан</v>
          </cell>
          <cell r="AF1790" t="str">
            <v/>
          </cell>
          <cell r="AI1790" t="str">
            <v/>
          </cell>
        </row>
        <row r="1791">
          <cell r="A1791">
            <v>1787</v>
          </cell>
          <cell r="B1791" t="str">
            <v>диск</v>
          </cell>
          <cell r="C1791" t="str">
            <v>51401</v>
          </cell>
          <cell r="D1791" t="str">
            <v>51401`810`2`0400`0000002</v>
          </cell>
          <cell r="E1791" t="str">
            <v>Сбербанк РФ</v>
          </cell>
          <cell r="F1791" t="str">
            <v>банк</v>
          </cell>
          <cell r="G1791" t="str">
            <v>ВН</v>
          </cell>
          <cell r="H1791" t="str">
            <v>1071869</v>
          </cell>
          <cell r="I1791">
            <v>38142</v>
          </cell>
          <cell r="J1791">
            <v>2000000</v>
          </cell>
          <cell r="K1791" t="str">
            <v>Рубли РФ</v>
          </cell>
          <cell r="L1791" t="str">
            <v>по предъявлении</v>
          </cell>
          <cell r="M1791">
            <v>38142</v>
          </cell>
          <cell r="N1791">
            <v>0</v>
          </cell>
          <cell r="P1791">
            <v>2000000</v>
          </cell>
          <cell r="Q1791">
            <v>1</v>
          </cell>
          <cell r="R1791">
            <v>2000000</v>
          </cell>
          <cell r="S1791">
            <v>38142</v>
          </cell>
          <cell r="T1791" t="str">
            <v>04/06-сбер</v>
          </cell>
          <cell r="U1791" t="str">
            <v>Сбербанк РФ</v>
          </cell>
          <cell r="V1791">
            <v>1.0001</v>
          </cell>
          <cell r="W1791">
            <v>2000200</v>
          </cell>
          <cell r="X1791">
            <v>38142</v>
          </cell>
          <cell r="Y1791">
            <v>39178</v>
          </cell>
          <cell r="Z1791" t="str">
            <v>ООО НПФ "Урал-Трэм"</v>
          </cell>
          <cell r="AA1791">
            <v>200</v>
          </cell>
          <cell r="AB1791">
            <v>0</v>
          </cell>
          <cell r="AC1791">
            <v>3.6500000000000005E-2</v>
          </cell>
          <cell r="AD1791" t="str">
            <v>продан</v>
          </cell>
          <cell r="AF1791" t="str">
            <v/>
          </cell>
          <cell r="AI1791" t="str">
            <v/>
          </cell>
        </row>
        <row r="1792">
          <cell r="A1792">
            <v>1788</v>
          </cell>
          <cell r="B1792" t="str">
            <v>диск</v>
          </cell>
          <cell r="C1792" t="str">
            <v>51401</v>
          </cell>
          <cell r="D1792" t="str">
            <v>51401`810`2`0400`0000002</v>
          </cell>
          <cell r="E1792" t="str">
            <v>Сбербанк РФ</v>
          </cell>
          <cell r="F1792" t="str">
            <v>банк</v>
          </cell>
          <cell r="G1792" t="str">
            <v>ВН</v>
          </cell>
          <cell r="H1792" t="str">
            <v>1071875</v>
          </cell>
          <cell r="I1792">
            <v>38142</v>
          </cell>
          <cell r="J1792">
            <v>996680</v>
          </cell>
          <cell r="K1792" t="str">
            <v>Рубли РФ</v>
          </cell>
          <cell r="L1792" t="str">
            <v>по предъявлении</v>
          </cell>
          <cell r="M1792">
            <v>38142</v>
          </cell>
          <cell r="N1792">
            <v>0</v>
          </cell>
          <cell r="P1792">
            <v>996680</v>
          </cell>
          <cell r="Q1792">
            <v>1</v>
          </cell>
          <cell r="R1792">
            <v>996680</v>
          </cell>
          <cell r="S1792">
            <v>38142</v>
          </cell>
          <cell r="T1792" t="str">
            <v>04/06-сбер</v>
          </cell>
          <cell r="U1792" t="str">
            <v>Сбербанк РФ</v>
          </cell>
          <cell r="V1792">
            <v>1.0002009999999999</v>
          </cell>
          <cell r="W1792">
            <v>996880</v>
          </cell>
          <cell r="X1792">
            <v>38142</v>
          </cell>
          <cell r="Y1792">
            <v>39178</v>
          </cell>
          <cell r="Z1792" t="str">
            <v>ООО НПФ "Урал-Трэм"</v>
          </cell>
          <cell r="AA1792">
            <v>200</v>
          </cell>
          <cell r="AB1792">
            <v>0</v>
          </cell>
          <cell r="AC1792">
            <v>7.3243167315487412E-2</v>
          </cell>
          <cell r="AD1792" t="str">
            <v>продан</v>
          </cell>
          <cell r="AF1792" t="str">
            <v/>
          </cell>
          <cell r="AI1792" t="str">
            <v/>
          </cell>
        </row>
        <row r="1793">
          <cell r="A1793">
            <v>1789</v>
          </cell>
          <cell r="B1793" t="str">
            <v>диск</v>
          </cell>
          <cell r="C1793" t="str">
            <v>51401</v>
          </cell>
          <cell r="D1793" t="str">
            <v>51401`810`2`0400`0000002</v>
          </cell>
          <cell r="E1793" t="str">
            <v>Сбербанк РФ</v>
          </cell>
          <cell r="F1793" t="str">
            <v>банк</v>
          </cell>
          <cell r="G1793" t="str">
            <v>ВН</v>
          </cell>
          <cell r="H1793" t="str">
            <v>1071910</v>
          </cell>
          <cell r="I1793">
            <v>38145</v>
          </cell>
          <cell r="J1793">
            <v>8000000</v>
          </cell>
          <cell r="K1793" t="str">
            <v>Рубли РФ</v>
          </cell>
          <cell r="L1793" t="str">
            <v>по предъявлении</v>
          </cell>
          <cell r="M1793">
            <v>38145</v>
          </cell>
          <cell r="N1793">
            <v>0</v>
          </cell>
          <cell r="P1793">
            <v>8000000</v>
          </cell>
          <cell r="Q1793">
            <v>1</v>
          </cell>
          <cell r="R1793">
            <v>8000000</v>
          </cell>
          <cell r="S1793">
            <v>38145</v>
          </cell>
          <cell r="T1793" t="str">
            <v>07/06-сбер</v>
          </cell>
          <cell r="U1793" t="str">
            <v>Сбербанк РФ</v>
          </cell>
          <cell r="V1793">
            <v>1.0000249999999999</v>
          </cell>
          <cell r="W1793">
            <v>8000200</v>
          </cell>
          <cell r="X1793">
            <v>38145</v>
          </cell>
          <cell r="Y1793" t="str">
            <v>07/06-04</v>
          </cell>
          <cell r="Z1793" t="str">
            <v>ООО "Проф-Трейд"</v>
          </cell>
          <cell r="AA1793">
            <v>200</v>
          </cell>
          <cell r="AB1793">
            <v>0</v>
          </cell>
          <cell r="AC1793">
            <v>9.1250000000000012E-3</v>
          </cell>
          <cell r="AD1793" t="str">
            <v>продан</v>
          </cell>
          <cell r="AF1793" t="str">
            <v/>
          </cell>
          <cell r="AI1793" t="str">
            <v/>
          </cell>
        </row>
        <row r="1794">
          <cell r="A1794">
            <v>1790</v>
          </cell>
          <cell r="B1794" t="str">
            <v>диск</v>
          </cell>
          <cell r="C1794" t="str">
            <v>51401</v>
          </cell>
          <cell r="D1794" t="str">
            <v>51401`810`2`0400`0000002</v>
          </cell>
          <cell r="E1794" t="str">
            <v>Сбербанк РФ</v>
          </cell>
          <cell r="F1794" t="str">
            <v>банк</v>
          </cell>
          <cell r="G1794" t="str">
            <v>ВН</v>
          </cell>
          <cell r="H1794" t="str">
            <v>1071439</v>
          </cell>
          <cell r="I1794">
            <v>38100</v>
          </cell>
          <cell r="J1794">
            <v>500000</v>
          </cell>
          <cell r="K1794" t="str">
            <v>Рубли РФ</v>
          </cell>
          <cell r="L1794" t="str">
            <v>по предъявлении</v>
          </cell>
          <cell r="M1794">
            <v>38100</v>
          </cell>
          <cell r="N1794">
            <v>0</v>
          </cell>
          <cell r="P1794">
            <v>500000</v>
          </cell>
          <cell r="Q1794">
            <v>1</v>
          </cell>
          <cell r="R1794">
            <v>500000</v>
          </cell>
          <cell r="S1794">
            <v>38145</v>
          </cell>
          <cell r="T1794" t="str">
            <v>07/06-04</v>
          </cell>
          <cell r="U1794" t="str">
            <v>ООО "Проф-Трейд"</v>
          </cell>
          <cell r="V1794">
            <v>1</v>
          </cell>
          <cell r="W1794">
            <v>500000</v>
          </cell>
          <cell r="X1794">
            <v>38146</v>
          </cell>
          <cell r="Y1794" t="str">
            <v>08/06-предсбер</v>
          </cell>
          <cell r="Z1794" t="str">
            <v>Сбербанк РФ</v>
          </cell>
          <cell r="AA1794">
            <v>0</v>
          </cell>
          <cell r="AB1794">
            <v>0</v>
          </cell>
          <cell r="AC1794">
            <v>0</v>
          </cell>
          <cell r="AD1794" t="str">
            <v>предъявлен</v>
          </cell>
          <cell r="AF1794" t="str">
            <v/>
          </cell>
          <cell r="AI1794" t="str">
            <v/>
          </cell>
        </row>
        <row r="1795">
          <cell r="A1795">
            <v>1791</v>
          </cell>
          <cell r="B1795" t="str">
            <v>диск</v>
          </cell>
          <cell r="C1795" t="str">
            <v>51401</v>
          </cell>
          <cell r="D1795" t="str">
            <v>51401`810`2`0400`0000002</v>
          </cell>
          <cell r="E1795" t="str">
            <v>Сбербанк РФ</v>
          </cell>
          <cell r="F1795" t="str">
            <v>банк</v>
          </cell>
          <cell r="G1795" t="str">
            <v>ВН</v>
          </cell>
          <cell r="H1795" t="str">
            <v>1549002</v>
          </cell>
          <cell r="I1795">
            <v>38083</v>
          </cell>
          <cell r="J1795">
            <v>150000</v>
          </cell>
          <cell r="K1795" t="str">
            <v>Рубли РФ</v>
          </cell>
          <cell r="L1795" t="str">
            <v>по предъявлении</v>
          </cell>
          <cell r="M1795">
            <v>38083</v>
          </cell>
          <cell r="N1795">
            <v>0</v>
          </cell>
          <cell r="P1795">
            <v>150000</v>
          </cell>
          <cell r="Q1795">
            <v>1</v>
          </cell>
          <cell r="R1795">
            <v>150000</v>
          </cell>
          <cell r="S1795">
            <v>38145</v>
          </cell>
          <cell r="T1795" t="str">
            <v>07/06-04</v>
          </cell>
          <cell r="U1795" t="str">
            <v>ООО "Проф-Трейд"</v>
          </cell>
          <cell r="V1795">
            <v>1</v>
          </cell>
          <cell r="W1795">
            <v>150000</v>
          </cell>
          <cell r="X1795">
            <v>38146</v>
          </cell>
          <cell r="Y1795" t="str">
            <v>08/06-предсбер</v>
          </cell>
          <cell r="Z1795" t="str">
            <v>Сбербанк РФ</v>
          </cell>
          <cell r="AA1795">
            <v>0</v>
          </cell>
          <cell r="AB1795">
            <v>0</v>
          </cell>
          <cell r="AC1795">
            <v>0</v>
          </cell>
          <cell r="AD1795" t="str">
            <v>предъявлен</v>
          </cell>
          <cell r="AF1795" t="str">
            <v/>
          </cell>
          <cell r="AI1795" t="str">
            <v/>
          </cell>
        </row>
        <row r="1796">
          <cell r="A1796">
            <v>1792</v>
          </cell>
          <cell r="B1796" t="str">
            <v>диск</v>
          </cell>
          <cell r="C1796" t="str">
            <v>51401</v>
          </cell>
          <cell r="D1796" t="str">
            <v>51401`810`2`0400`0000002</v>
          </cell>
          <cell r="E1796" t="str">
            <v>Сбербанк РФ</v>
          </cell>
          <cell r="F1796" t="str">
            <v>банк</v>
          </cell>
          <cell r="G1796" t="str">
            <v>ВН</v>
          </cell>
          <cell r="H1796" t="str">
            <v>1085699</v>
          </cell>
          <cell r="I1796">
            <v>38114</v>
          </cell>
          <cell r="J1796">
            <v>24500</v>
          </cell>
          <cell r="K1796" t="str">
            <v>Рубли РФ</v>
          </cell>
          <cell r="L1796" t="str">
            <v>по предъявлении</v>
          </cell>
          <cell r="M1796">
            <v>38114</v>
          </cell>
          <cell r="N1796">
            <v>0</v>
          </cell>
          <cell r="P1796">
            <v>24500</v>
          </cell>
          <cell r="Q1796">
            <v>1</v>
          </cell>
          <cell r="R1796">
            <v>24500</v>
          </cell>
          <cell r="S1796">
            <v>38145</v>
          </cell>
          <cell r="T1796" t="str">
            <v>07/06-04</v>
          </cell>
          <cell r="U1796" t="str">
            <v>ООО "Проф-Трейд"</v>
          </cell>
          <cell r="V1796">
            <v>1</v>
          </cell>
          <cell r="W1796">
            <v>24500</v>
          </cell>
          <cell r="X1796">
            <v>38146</v>
          </cell>
          <cell r="Y1796" t="str">
            <v>08/06-предсбер</v>
          </cell>
          <cell r="Z1796" t="str">
            <v>Сбербанк РФ</v>
          </cell>
          <cell r="AA1796">
            <v>0</v>
          </cell>
          <cell r="AB1796">
            <v>0</v>
          </cell>
          <cell r="AC1796">
            <v>0</v>
          </cell>
          <cell r="AD1796" t="str">
            <v>предъявлен</v>
          </cell>
          <cell r="AF1796" t="str">
            <v/>
          </cell>
          <cell r="AI1796" t="str">
            <v/>
          </cell>
        </row>
        <row r="1797">
          <cell r="A1797">
            <v>1793</v>
          </cell>
          <cell r="B1797" t="str">
            <v>диск</v>
          </cell>
          <cell r="C1797" t="str">
            <v>51401</v>
          </cell>
          <cell r="D1797" t="str">
            <v>51401`810`2`0400`0000002</v>
          </cell>
          <cell r="E1797" t="str">
            <v>Сбербанк РФ</v>
          </cell>
          <cell r="F1797" t="str">
            <v>банк</v>
          </cell>
          <cell r="G1797" t="str">
            <v>ВН</v>
          </cell>
          <cell r="H1797" t="str">
            <v>1086010</v>
          </cell>
          <cell r="I1797">
            <v>38121</v>
          </cell>
          <cell r="J1797">
            <v>200000</v>
          </cell>
          <cell r="K1797" t="str">
            <v>Рубли РФ</v>
          </cell>
          <cell r="L1797" t="str">
            <v>по предъявлении</v>
          </cell>
          <cell r="M1797">
            <v>38121</v>
          </cell>
          <cell r="N1797">
            <v>0</v>
          </cell>
          <cell r="P1797">
            <v>200000</v>
          </cell>
          <cell r="Q1797">
            <v>1</v>
          </cell>
          <cell r="R1797">
            <v>200000</v>
          </cell>
          <cell r="S1797">
            <v>38145</v>
          </cell>
          <cell r="T1797" t="str">
            <v>07/06-04</v>
          </cell>
          <cell r="U1797" t="str">
            <v>ООО "Проф-Трейд"</v>
          </cell>
          <cell r="V1797">
            <v>1</v>
          </cell>
          <cell r="W1797">
            <v>200000</v>
          </cell>
          <cell r="X1797">
            <v>38146</v>
          </cell>
          <cell r="Y1797" t="str">
            <v>08/06-предсбер</v>
          </cell>
          <cell r="Z1797" t="str">
            <v>Сбербанк РФ</v>
          </cell>
          <cell r="AA1797">
            <v>0</v>
          </cell>
          <cell r="AB1797">
            <v>0</v>
          </cell>
          <cell r="AC1797">
            <v>0</v>
          </cell>
          <cell r="AD1797" t="str">
            <v>предъявлен</v>
          </cell>
          <cell r="AF1797" t="str">
            <v/>
          </cell>
          <cell r="AI1797" t="str">
            <v/>
          </cell>
        </row>
        <row r="1798">
          <cell r="A1798">
            <v>1794</v>
          </cell>
          <cell r="B1798" t="str">
            <v>диск</v>
          </cell>
          <cell r="C1798" t="str">
            <v>51401</v>
          </cell>
          <cell r="D1798" t="str">
            <v>51401`810`2`0400`0000002</v>
          </cell>
          <cell r="E1798" t="str">
            <v>Сбербанк РФ</v>
          </cell>
          <cell r="F1798" t="str">
            <v>банк</v>
          </cell>
          <cell r="G1798" t="str">
            <v>ВН</v>
          </cell>
          <cell r="H1798" t="str">
            <v>1086270</v>
          </cell>
          <cell r="I1798">
            <v>38126</v>
          </cell>
          <cell r="J1798">
            <v>341769.7</v>
          </cell>
          <cell r="K1798" t="str">
            <v>Рубли РФ</v>
          </cell>
          <cell r="L1798" t="str">
            <v>по предъявлении</v>
          </cell>
          <cell r="M1798">
            <v>38126</v>
          </cell>
          <cell r="N1798">
            <v>0</v>
          </cell>
          <cell r="P1798">
            <v>341769.7</v>
          </cell>
          <cell r="Q1798">
            <v>1</v>
          </cell>
          <cell r="R1798">
            <v>341769.7</v>
          </cell>
          <cell r="S1798">
            <v>38145</v>
          </cell>
          <cell r="T1798" t="str">
            <v>07/06-04</v>
          </cell>
          <cell r="U1798" t="str">
            <v>ООО "Проф-Трейд"</v>
          </cell>
          <cell r="V1798">
            <v>1</v>
          </cell>
          <cell r="W1798">
            <v>341769.7</v>
          </cell>
          <cell r="X1798">
            <v>38146</v>
          </cell>
          <cell r="Y1798" t="str">
            <v>08/06-предсбер</v>
          </cell>
          <cell r="Z1798" t="str">
            <v>Сбербанк РФ</v>
          </cell>
          <cell r="AA1798">
            <v>0</v>
          </cell>
          <cell r="AB1798">
            <v>0</v>
          </cell>
          <cell r="AC1798">
            <v>0</v>
          </cell>
          <cell r="AD1798" t="str">
            <v>предъявлен</v>
          </cell>
          <cell r="AF1798" t="str">
            <v/>
          </cell>
          <cell r="AI1798" t="str">
            <v/>
          </cell>
        </row>
        <row r="1799">
          <cell r="A1799">
            <v>1795</v>
          </cell>
          <cell r="B1799" t="str">
            <v>диск</v>
          </cell>
          <cell r="C1799" t="str">
            <v>51401</v>
          </cell>
          <cell r="D1799" t="str">
            <v>51401`810`2`0400`0000002</v>
          </cell>
          <cell r="E1799" t="str">
            <v>Сбербанк РФ</v>
          </cell>
          <cell r="F1799" t="str">
            <v>банк</v>
          </cell>
          <cell r="G1799" t="str">
            <v>ВН</v>
          </cell>
          <cell r="H1799" t="str">
            <v>1087210</v>
          </cell>
          <cell r="I1799">
            <v>38124</v>
          </cell>
          <cell r="J1799">
            <v>250000</v>
          </cell>
          <cell r="K1799" t="str">
            <v>Рубли РФ</v>
          </cell>
          <cell r="L1799" t="str">
            <v>по предъявлении</v>
          </cell>
          <cell r="M1799">
            <v>38124</v>
          </cell>
          <cell r="N1799">
            <v>0</v>
          </cell>
          <cell r="P1799">
            <v>250000</v>
          </cell>
          <cell r="Q1799">
            <v>1</v>
          </cell>
          <cell r="R1799">
            <v>250000</v>
          </cell>
          <cell r="S1799">
            <v>38145</v>
          </cell>
          <cell r="T1799" t="str">
            <v>07/06-04</v>
          </cell>
          <cell r="U1799" t="str">
            <v>ООО "Проф-Трейд"</v>
          </cell>
          <cell r="V1799">
            <v>1</v>
          </cell>
          <cell r="W1799">
            <v>250000</v>
          </cell>
          <cell r="X1799">
            <v>38146</v>
          </cell>
          <cell r="Y1799" t="str">
            <v>08/06-предсбер</v>
          </cell>
          <cell r="Z1799" t="str">
            <v>Сбербанк РФ</v>
          </cell>
          <cell r="AA1799">
            <v>0</v>
          </cell>
          <cell r="AB1799">
            <v>0</v>
          </cell>
          <cell r="AC1799">
            <v>0</v>
          </cell>
          <cell r="AD1799" t="str">
            <v>предъявлен</v>
          </cell>
          <cell r="AF1799" t="str">
            <v/>
          </cell>
          <cell r="AI1799" t="str">
            <v/>
          </cell>
        </row>
        <row r="1800">
          <cell r="A1800">
            <v>1796</v>
          </cell>
          <cell r="B1800" t="str">
            <v>диск</v>
          </cell>
          <cell r="C1800" t="str">
            <v>51401</v>
          </cell>
          <cell r="D1800" t="str">
            <v>51401`810`2`0400`0000002</v>
          </cell>
          <cell r="E1800" t="str">
            <v>Сбербанк РФ</v>
          </cell>
          <cell r="F1800" t="str">
            <v>банк</v>
          </cell>
          <cell r="G1800" t="str">
            <v>ВН</v>
          </cell>
          <cell r="H1800" t="str">
            <v>1082519</v>
          </cell>
          <cell r="I1800">
            <v>38120</v>
          </cell>
          <cell r="J1800">
            <v>216000</v>
          </cell>
          <cell r="K1800" t="str">
            <v>Рубли РФ</v>
          </cell>
          <cell r="L1800" t="str">
            <v>по предъявлении</v>
          </cell>
          <cell r="M1800">
            <v>38120</v>
          </cell>
          <cell r="N1800">
            <v>0</v>
          </cell>
          <cell r="P1800">
            <v>216000</v>
          </cell>
          <cell r="Q1800">
            <v>1</v>
          </cell>
          <cell r="R1800">
            <v>216000</v>
          </cell>
          <cell r="S1800">
            <v>38145</v>
          </cell>
          <cell r="T1800" t="str">
            <v>07/06-04</v>
          </cell>
          <cell r="U1800" t="str">
            <v>ООО "Проф-Трейд"</v>
          </cell>
          <cell r="V1800">
            <v>1</v>
          </cell>
          <cell r="W1800">
            <v>216000</v>
          </cell>
          <cell r="X1800">
            <v>38146</v>
          </cell>
          <cell r="Y1800" t="str">
            <v>08/06-предсбер</v>
          </cell>
          <cell r="Z1800" t="str">
            <v>Сбербанк РФ</v>
          </cell>
          <cell r="AA1800">
            <v>0</v>
          </cell>
          <cell r="AB1800">
            <v>0</v>
          </cell>
          <cell r="AC1800">
            <v>0</v>
          </cell>
          <cell r="AD1800" t="str">
            <v>предъявлен</v>
          </cell>
          <cell r="AF1800" t="str">
            <v/>
          </cell>
          <cell r="AI1800" t="str">
            <v/>
          </cell>
        </row>
        <row r="1801">
          <cell r="A1801">
            <v>1797</v>
          </cell>
          <cell r="B1801" t="str">
            <v>диск</v>
          </cell>
          <cell r="C1801" t="str">
            <v>51401</v>
          </cell>
          <cell r="D1801" t="str">
            <v>51401`810`2`0400`0000002</v>
          </cell>
          <cell r="E1801" t="str">
            <v>Сбербанк РФ</v>
          </cell>
          <cell r="F1801" t="str">
            <v>банк</v>
          </cell>
          <cell r="G1801" t="str">
            <v>ВН</v>
          </cell>
          <cell r="H1801" t="str">
            <v>1347294</v>
          </cell>
          <cell r="I1801">
            <v>38126</v>
          </cell>
          <cell r="J1801">
            <v>141000</v>
          </cell>
          <cell r="K1801" t="str">
            <v>Рубли РФ</v>
          </cell>
          <cell r="L1801" t="str">
            <v>по предъявлении</v>
          </cell>
          <cell r="M1801">
            <v>38126</v>
          </cell>
          <cell r="N1801">
            <v>0</v>
          </cell>
          <cell r="P1801">
            <v>141000</v>
          </cell>
          <cell r="Q1801">
            <v>1</v>
          </cell>
          <cell r="R1801">
            <v>141000</v>
          </cell>
          <cell r="S1801">
            <v>38145</v>
          </cell>
          <cell r="T1801" t="str">
            <v>07/06-04</v>
          </cell>
          <cell r="U1801" t="str">
            <v>ООО "Проф-Трейд"</v>
          </cell>
          <cell r="V1801">
            <v>1</v>
          </cell>
          <cell r="W1801">
            <v>141000</v>
          </cell>
          <cell r="X1801">
            <v>38146</v>
          </cell>
          <cell r="Y1801" t="str">
            <v>08/06-предсбер</v>
          </cell>
          <cell r="Z1801" t="str">
            <v>Сбербанк РФ</v>
          </cell>
          <cell r="AA1801">
            <v>0</v>
          </cell>
          <cell r="AB1801">
            <v>0</v>
          </cell>
          <cell r="AC1801">
            <v>0</v>
          </cell>
          <cell r="AD1801" t="str">
            <v>предъявлен</v>
          </cell>
          <cell r="AF1801" t="str">
            <v/>
          </cell>
          <cell r="AI1801" t="str">
            <v/>
          </cell>
        </row>
        <row r="1802">
          <cell r="A1802">
            <v>1798</v>
          </cell>
          <cell r="B1802" t="str">
            <v>диск</v>
          </cell>
          <cell r="C1802" t="str">
            <v>51401</v>
          </cell>
          <cell r="D1802" t="str">
            <v>51401`810`2`0400`0000002</v>
          </cell>
          <cell r="E1802" t="str">
            <v>Сбербанк РФ</v>
          </cell>
          <cell r="F1802" t="str">
            <v>банк</v>
          </cell>
          <cell r="G1802" t="str">
            <v>ВН</v>
          </cell>
          <cell r="H1802" t="str">
            <v>1083279</v>
          </cell>
          <cell r="I1802">
            <v>38126</v>
          </cell>
          <cell r="J1802">
            <v>110000</v>
          </cell>
          <cell r="K1802" t="str">
            <v>Рубли РФ</v>
          </cell>
          <cell r="L1802" t="str">
            <v>по предъявлении</v>
          </cell>
          <cell r="M1802">
            <v>38126</v>
          </cell>
          <cell r="N1802">
            <v>0</v>
          </cell>
          <cell r="P1802">
            <v>110000</v>
          </cell>
          <cell r="Q1802">
            <v>1</v>
          </cell>
          <cell r="R1802">
            <v>110000</v>
          </cell>
          <cell r="S1802">
            <v>38145</v>
          </cell>
          <cell r="T1802" t="str">
            <v>07/06-04</v>
          </cell>
          <cell r="U1802" t="str">
            <v>ООО "Проф-Трейд"</v>
          </cell>
          <cell r="V1802">
            <v>1</v>
          </cell>
          <cell r="W1802">
            <v>110000</v>
          </cell>
          <cell r="X1802">
            <v>38146</v>
          </cell>
          <cell r="Y1802" t="str">
            <v>08/06-предсбер</v>
          </cell>
          <cell r="Z1802" t="str">
            <v>Сбербанк РФ</v>
          </cell>
          <cell r="AA1802">
            <v>0</v>
          </cell>
          <cell r="AB1802">
            <v>0</v>
          </cell>
          <cell r="AC1802">
            <v>0</v>
          </cell>
          <cell r="AD1802" t="str">
            <v>предъявлен</v>
          </cell>
          <cell r="AF1802" t="str">
            <v/>
          </cell>
          <cell r="AI1802" t="str">
            <v/>
          </cell>
        </row>
        <row r="1803">
          <cell r="A1803">
            <v>1799</v>
          </cell>
          <cell r="B1803" t="str">
            <v>диск</v>
          </cell>
          <cell r="C1803" t="str">
            <v>51401</v>
          </cell>
          <cell r="D1803" t="str">
            <v>51401`810`2`0400`0000002</v>
          </cell>
          <cell r="E1803" t="str">
            <v>Сбербанк РФ</v>
          </cell>
          <cell r="F1803" t="str">
            <v>банк</v>
          </cell>
          <cell r="G1803" t="str">
            <v>ВН</v>
          </cell>
          <cell r="H1803" t="str">
            <v>1083436</v>
          </cell>
          <cell r="I1803">
            <v>38138</v>
          </cell>
          <cell r="J1803">
            <v>125000</v>
          </cell>
          <cell r="K1803" t="str">
            <v>Рубли РФ</v>
          </cell>
          <cell r="L1803" t="str">
            <v>по предъявлении</v>
          </cell>
          <cell r="M1803">
            <v>38138</v>
          </cell>
          <cell r="N1803">
            <v>0</v>
          </cell>
          <cell r="P1803">
            <v>125000</v>
          </cell>
          <cell r="Q1803">
            <v>1</v>
          </cell>
          <cell r="R1803">
            <v>125000</v>
          </cell>
          <cell r="S1803">
            <v>38145</v>
          </cell>
          <cell r="T1803" t="str">
            <v>07/06-04</v>
          </cell>
          <cell r="U1803" t="str">
            <v>ООО "Проф-Трейд"</v>
          </cell>
          <cell r="V1803">
            <v>1</v>
          </cell>
          <cell r="W1803">
            <v>125000</v>
          </cell>
          <cell r="X1803">
            <v>38146</v>
          </cell>
          <cell r="Y1803" t="str">
            <v>08/06-предсбер</v>
          </cell>
          <cell r="Z1803" t="str">
            <v>Сбербанк РФ</v>
          </cell>
          <cell r="AA1803">
            <v>0</v>
          </cell>
          <cell r="AB1803">
            <v>0</v>
          </cell>
          <cell r="AC1803">
            <v>0</v>
          </cell>
          <cell r="AD1803" t="str">
            <v>предъявлен</v>
          </cell>
          <cell r="AF1803" t="str">
            <v/>
          </cell>
          <cell r="AI1803" t="str">
            <v/>
          </cell>
        </row>
        <row r="1804">
          <cell r="A1804">
            <v>1800</v>
          </cell>
          <cell r="B1804" t="str">
            <v>диск</v>
          </cell>
          <cell r="C1804" t="str">
            <v>51401</v>
          </cell>
          <cell r="D1804" t="str">
            <v>51401`810`4`0400`0000006</v>
          </cell>
          <cell r="E1804" t="str">
            <v>ОАО «Социнвестбанк»</v>
          </cell>
          <cell r="F1804" t="str">
            <v>банк</v>
          </cell>
          <cell r="G1804" t="str">
            <v>ПР</v>
          </cell>
          <cell r="H1804" t="str">
            <v>0015055</v>
          </cell>
          <cell r="I1804">
            <v>38114</v>
          </cell>
          <cell r="J1804">
            <v>75900</v>
          </cell>
          <cell r="K1804" t="str">
            <v>Рубли РФ</v>
          </cell>
          <cell r="L1804" t="str">
            <v>по предъявлении</v>
          </cell>
          <cell r="M1804">
            <v>38114</v>
          </cell>
          <cell r="N1804">
            <v>0</v>
          </cell>
          <cell r="P1804">
            <v>75900</v>
          </cell>
          <cell r="Q1804">
            <v>1</v>
          </cell>
          <cell r="R1804">
            <v>75900</v>
          </cell>
          <cell r="S1804">
            <v>38145</v>
          </cell>
          <cell r="T1804" t="str">
            <v>07/06-04</v>
          </cell>
          <cell r="U1804" t="str">
            <v>ООО "Проф-Трейд"</v>
          </cell>
          <cell r="V1804">
            <v>1</v>
          </cell>
          <cell r="W1804">
            <v>75900</v>
          </cell>
          <cell r="X1804">
            <v>38146</v>
          </cell>
          <cell r="Y1804" t="str">
            <v>08/06-предсиб</v>
          </cell>
          <cell r="Z1804" t="str">
            <v>ОАО «Социнвестбанк»</v>
          </cell>
          <cell r="AA1804">
            <v>0</v>
          </cell>
          <cell r="AB1804">
            <v>0</v>
          </cell>
          <cell r="AC1804">
            <v>0</v>
          </cell>
          <cell r="AD1804" t="str">
            <v>предъявлен</v>
          </cell>
          <cell r="AF1804" t="str">
            <v/>
          </cell>
          <cell r="AI1804" t="str">
            <v/>
          </cell>
        </row>
        <row r="1805">
          <cell r="A1805">
            <v>1801</v>
          </cell>
          <cell r="B1805" t="str">
            <v>диск</v>
          </cell>
          <cell r="C1805" t="str">
            <v>51401</v>
          </cell>
          <cell r="D1805" t="str">
            <v>51401`810`1`0400`0000005</v>
          </cell>
          <cell r="E1805" t="str">
            <v>ОАО «УралСиб»</v>
          </cell>
          <cell r="F1805" t="str">
            <v>банк</v>
          </cell>
          <cell r="G1805" t="str">
            <v>0083</v>
          </cell>
          <cell r="H1805" t="str">
            <v>0156912</v>
          </cell>
          <cell r="I1805">
            <v>38114</v>
          </cell>
          <cell r="J1805">
            <v>76350</v>
          </cell>
          <cell r="K1805" t="str">
            <v>Рубли РФ</v>
          </cell>
          <cell r="L1805" t="str">
            <v>по предъявлении</v>
          </cell>
          <cell r="M1805">
            <v>38114</v>
          </cell>
          <cell r="N1805">
            <v>0</v>
          </cell>
          <cell r="P1805">
            <v>76350</v>
          </cell>
          <cell r="Q1805">
            <v>1</v>
          </cell>
          <cell r="R1805">
            <v>76350</v>
          </cell>
          <cell r="S1805">
            <v>38145</v>
          </cell>
          <cell r="T1805" t="str">
            <v>07/06-04</v>
          </cell>
          <cell r="U1805" t="str">
            <v>ООО "Проф-Трейд"</v>
          </cell>
          <cell r="V1805">
            <v>1</v>
          </cell>
          <cell r="W1805">
            <v>76350</v>
          </cell>
          <cell r="X1805">
            <v>38146</v>
          </cell>
          <cell r="Y1805" t="str">
            <v>08/06-предуралсиб</v>
          </cell>
          <cell r="Z1805" t="str">
            <v>ОАО «УралСиб»</v>
          </cell>
          <cell r="AA1805">
            <v>0</v>
          </cell>
          <cell r="AB1805">
            <v>0</v>
          </cell>
          <cell r="AC1805">
            <v>0</v>
          </cell>
          <cell r="AD1805" t="str">
            <v>предъявлен</v>
          </cell>
          <cell r="AF1805" t="str">
            <v/>
          </cell>
          <cell r="AI1805" t="str">
            <v/>
          </cell>
        </row>
        <row r="1806">
          <cell r="A1806">
            <v>1802</v>
          </cell>
          <cell r="B1806" t="str">
            <v>диск</v>
          </cell>
          <cell r="C1806" t="str">
            <v>51401</v>
          </cell>
          <cell r="D1806" t="str">
            <v>51401`810`1`0400`0000005</v>
          </cell>
          <cell r="E1806" t="str">
            <v>ОАО «УралСиб»</v>
          </cell>
          <cell r="F1806" t="str">
            <v>банк</v>
          </cell>
          <cell r="G1806" t="str">
            <v>0081</v>
          </cell>
          <cell r="H1806" t="str">
            <v>0216928</v>
          </cell>
          <cell r="I1806">
            <v>38105</v>
          </cell>
          <cell r="J1806">
            <v>80000</v>
          </cell>
          <cell r="K1806" t="str">
            <v>Рубли РФ</v>
          </cell>
          <cell r="L1806" t="str">
            <v>по предъявлении</v>
          </cell>
          <cell r="M1806">
            <v>38105</v>
          </cell>
          <cell r="N1806">
            <v>0</v>
          </cell>
          <cell r="P1806">
            <v>80000</v>
          </cell>
          <cell r="Q1806">
            <v>1</v>
          </cell>
          <cell r="R1806">
            <v>80000</v>
          </cell>
          <cell r="S1806">
            <v>38145</v>
          </cell>
          <cell r="T1806" t="str">
            <v>07/06-04</v>
          </cell>
          <cell r="U1806" t="str">
            <v>ООО "Проф-Трейд"</v>
          </cell>
          <cell r="V1806">
            <v>1</v>
          </cell>
          <cell r="W1806">
            <v>80000</v>
          </cell>
          <cell r="X1806">
            <v>38146</v>
          </cell>
          <cell r="Y1806" t="str">
            <v>08/06-предуралсиб</v>
          </cell>
          <cell r="Z1806" t="str">
            <v>ОАО «УралСиб»</v>
          </cell>
          <cell r="AA1806">
            <v>0</v>
          </cell>
          <cell r="AB1806">
            <v>0</v>
          </cell>
          <cell r="AC1806">
            <v>0</v>
          </cell>
          <cell r="AD1806" t="str">
            <v>предъявлен</v>
          </cell>
          <cell r="AF1806" t="str">
            <v/>
          </cell>
          <cell r="AI1806" t="str">
            <v/>
          </cell>
        </row>
        <row r="1807">
          <cell r="A1807">
            <v>1803</v>
          </cell>
          <cell r="B1807" t="str">
            <v>диск</v>
          </cell>
          <cell r="C1807" t="str">
            <v>51505</v>
          </cell>
          <cell r="D1807" t="str">
            <v>51505`810`7`0400`0000026</v>
          </cell>
          <cell r="E1807" t="str">
            <v>ООО "А-Элит"</v>
          </cell>
          <cell r="F1807" t="str">
            <v>прочие</v>
          </cell>
          <cell r="G1807" t="str">
            <v>---</v>
          </cell>
          <cell r="H1807" t="str">
            <v>0406001</v>
          </cell>
          <cell r="I1807">
            <v>38139</v>
          </cell>
          <cell r="J1807">
            <v>2000000</v>
          </cell>
          <cell r="K1807" t="str">
            <v>Рубли РФ</v>
          </cell>
          <cell r="L1807" t="str">
            <v>по предъявлении, но не ранее 01.06.2005г.</v>
          </cell>
          <cell r="M1807">
            <v>38504</v>
          </cell>
          <cell r="N1807">
            <v>0.1489214718700764</v>
          </cell>
          <cell r="P1807">
            <v>1744480</v>
          </cell>
          <cell r="Q1807">
            <v>0.87224000000000002</v>
          </cell>
          <cell r="R1807">
            <v>1744480</v>
          </cell>
          <cell r="S1807">
            <v>38145</v>
          </cell>
          <cell r="T1807" t="str">
            <v>07/06-04</v>
          </cell>
          <cell r="U1807" t="str">
            <v>ООО "Проф-Трейд"</v>
          </cell>
          <cell r="V1807">
            <v>0.87458599999999997</v>
          </cell>
          <cell r="W1807">
            <v>1749172</v>
          </cell>
          <cell r="X1807">
            <v>38177</v>
          </cell>
          <cell r="Y1807" t="str">
            <v>09/07-10</v>
          </cell>
          <cell r="Z1807" t="str">
            <v>ООО "Проф-Трейд"</v>
          </cell>
          <cell r="AA1807">
            <v>4692</v>
          </cell>
          <cell r="AB1807">
            <v>0.14932947590259715</v>
          </cell>
          <cell r="AC1807">
            <v>3.0678554640924519E-2</v>
          </cell>
          <cell r="AD1807" t="str">
            <v>продан</v>
          </cell>
          <cell r="AF1807" t="str">
            <v/>
          </cell>
          <cell r="AG1807" t="str">
            <v>51510`810`_`0400`0001784</v>
          </cell>
          <cell r="AI1807" t="str">
            <v/>
          </cell>
        </row>
        <row r="1808">
          <cell r="A1808">
            <v>1804</v>
          </cell>
          <cell r="B1808" t="str">
            <v>диск</v>
          </cell>
          <cell r="C1808" t="str">
            <v>51505</v>
          </cell>
          <cell r="D1808" t="str">
            <v>51505`810`7`0400`0000026</v>
          </cell>
          <cell r="E1808" t="str">
            <v>ООО "А-Элит"</v>
          </cell>
          <cell r="F1808" t="str">
            <v>прочие</v>
          </cell>
          <cell r="G1808" t="str">
            <v>---</v>
          </cell>
          <cell r="H1808" t="str">
            <v>0406002</v>
          </cell>
          <cell r="I1808">
            <v>38139</v>
          </cell>
          <cell r="J1808">
            <v>2000000</v>
          </cell>
          <cell r="K1808" t="str">
            <v>Рубли РФ</v>
          </cell>
          <cell r="L1808" t="str">
            <v>по предъявлении, но не ранее 01.06.2005г.</v>
          </cell>
          <cell r="M1808">
            <v>38504</v>
          </cell>
          <cell r="N1808">
            <v>0.1489214718700764</v>
          </cell>
          <cell r="P1808">
            <v>1744480</v>
          </cell>
          <cell r="Q1808">
            <v>0.87224000000000002</v>
          </cell>
          <cell r="R1808">
            <v>1744480</v>
          </cell>
          <cell r="S1808">
            <v>38145</v>
          </cell>
          <cell r="T1808" t="str">
            <v>07/06-04</v>
          </cell>
          <cell r="U1808" t="str">
            <v>ООО "Проф-Трейд"</v>
          </cell>
          <cell r="V1808">
            <v>0.87458599999999997</v>
          </cell>
          <cell r="W1808">
            <v>1749172</v>
          </cell>
          <cell r="X1808">
            <v>38177</v>
          </cell>
          <cell r="Y1808" t="str">
            <v>09/07-10</v>
          </cell>
          <cell r="Z1808" t="str">
            <v>ООО "Проф-Трейд"</v>
          </cell>
          <cell r="AA1808">
            <v>4692</v>
          </cell>
          <cell r="AB1808">
            <v>0.14932947590259715</v>
          </cell>
          <cell r="AC1808">
            <v>3.0678554640924519E-2</v>
          </cell>
          <cell r="AD1808" t="str">
            <v>продан</v>
          </cell>
          <cell r="AF1808" t="str">
            <v/>
          </cell>
          <cell r="AG1808" t="str">
            <v>51510`810`_`0400`0001785</v>
          </cell>
          <cell r="AI1808" t="str">
            <v/>
          </cell>
        </row>
        <row r="1809">
          <cell r="A1809">
            <v>1805</v>
          </cell>
          <cell r="B1809" t="str">
            <v>диск</v>
          </cell>
          <cell r="C1809" t="str">
            <v>51505</v>
          </cell>
          <cell r="D1809" t="str">
            <v>51505`810`7`0400`0000026</v>
          </cell>
          <cell r="E1809" t="str">
            <v>ООО "А-Элит"</v>
          </cell>
          <cell r="F1809" t="str">
            <v>прочие</v>
          </cell>
          <cell r="G1809" t="str">
            <v>---</v>
          </cell>
          <cell r="H1809" t="str">
            <v>0406003</v>
          </cell>
          <cell r="I1809">
            <v>38139</v>
          </cell>
          <cell r="J1809">
            <v>2000000</v>
          </cell>
          <cell r="K1809" t="str">
            <v>Рубли РФ</v>
          </cell>
          <cell r="L1809" t="str">
            <v>по предъявлении, но не ранее 01.06.2005г.</v>
          </cell>
          <cell r="M1809">
            <v>38504</v>
          </cell>
          <cell r="N1809">
            <v>0.1489214718700764</v>
          </cell>
          <cell r="P1809">
            <v>1744480</v>
          </cell>
          <cell r="Q1809">
            <v>0.87224000000000002</v>
          </cell>
          <cell r="R1809">
            <v>1744480</v>
          </cell>
          <cell r="S1809">
            <v>38145</v>
          </cell>
          <cell r="T1809" t="str">
            <v>07/06-04</v>
          </cell>
          <cell r="U1809" t="str">
            <v>ООО "Проф-Трейд"</v>
          </cell>
          <cell r="V1809">
            <v>0.87458599999999997</v>
          </cell>
          <cell r="W1809">
            <v>1749172</v>
          </cell>
          <cell r="X1809">
            <v>38177</v>
          </cell>
          <cell r="Y1809" t="str">
            <v>09/07-10</v>
          </cell>
          <cell r="Z1809" t="str">
            <v>ООО "Проф-Трейд"</v>
          </cell>
          <cell r="AA1809">
            <v>4692</v>
          </cell>
          <cell r="AB1809">
            <v>0.14932947590259715</v>
          </cell>
          <cell r="AC1809">
            <v>3.0678554640924519E-2</v>
          </cell>
          <cell r="AD1809" t="str">
            <v>продан</v>
          </cell>
          <cell r="AF1809" t="str">
            <v/>
          </cell>
          <cell r="AG1809" t="str">
            <v>51510`810`_`0400`0001786</v>
          </cell>
          <cell r="AI1809" t="str">
            <v/>
          </cell>
        </row>
        <row r="1810">
          <cell r="A1810">
            <v>1806</v>
          </cell>
          <cell r="B1810" t="str">
            <v>диск</v>
          </cell>
          <cell r="C1810" t="str">
            <v>51505</v>
          </cell>
          <cell r="D1810" t="str">
            <v>51505`810`7`0400`0000026</v>
          </cell>
          <cell r="E1810" t="str">
            <v>ООО "А-Элит"</v>
          </cell>
          <cell r="F1810" t="str">
            <v>прочие</v>
          </cell>
          <cell r="G1810" t="str">
            <v>---</v>
          </cell>
          <cell r="H1810" t="str">
            <v>0406004</v>
          </cell>
          <cell r="I1810">
            <v>38139</v>
          </cell>
          <cell r="J1810">
            <v>2000000</v>
          </cell>
          <cell r="K1810" t="str">
            <v>Рубли РФ</v>
          </cell>
          <cell r="L1810" t="str">
            <v>по предъявлении, но не ранее 01.06.2005г.</v>
          </cell>
          <cell r="M1810">
            <v>38504</v>
          </cell>
          <cell r="N1810">
            <v>0.1489214718700764</v>
          </cell>
          <cell r="P1810">
            <v>1744480</v>
          </cell>
          <cell r="Q1810">
            <v>0.87224000000000002</v>
          </cell>
          <cell r="R1810">
            <v>1744480</v>
          </cell>
          <cell r="S1810">
            <v>38145</v>
          </cell>
          <cell r="T1810" t="str">
            <v>07/06-04</v>
          </cell>
          <cell r="U1810" t="str">
            <v>ООО "Проф-Трейд"</v>
          </cell>
          <cell r="V1810">
            <v>0.87458599999999997</v>
          </cell>
          <cell r="W1810">
            <v>1749172</v>
          </cell>
          <cell r="X1810">
            <v>38177</v>
          </cell>
          <cell r="Y1810" t="str">
            <v>09/07-10</v>
          </cell>
          <cell r="Z1810" t="str">
            <v>ООО "Проф-Трейд"</v>
          </cell>
          <cell r="AA1810">
            <v>4692</v>
          </cell>
          <cell r="AB1810">
            <v>0.14932947590259715</v>
          </cell>
          <cell r="AC1810">
            <v>3.0678554640924519E-2</v>
          </cell>
          <cell r="AD1810" t="str">
            <v>продан</v>
          </cell>
          <cell r="AF1810" t="str">
            <v/>
          </cell>
          <cell r="AG1810" t="str">
            <v>51510`810`_`0400`0001787</v>
          </cell>
          <cell r="AI1810" t="str">
            <v/>
          </cell>
        </row>
        <row r="1811">
          <cell r="A1811">
            <v>1807</v>
          </cell>
          <cell r="B1811" t="str">
            <v>диск</v>
          </cell>
          <cell r="C1811" t="str">
            <v>51505</v>
          </cell>
          <cell r="D1811" t="str">
            <v>51505`810`7`0400`0000026</v>
          </cell>
          <cell r="E1811" t="str">
            <v>ООО "А-Элит"</v>
          </cell>
          <cell r="F1811" t="str">
            <v>прочие</v>
          </cell>
          <cell r="G1811" t="str">
            <v>---</v>
          </cell>
          <cell r="H1811" t="str">
            <v>0406005</v>
          </cell>
          <cell r="I1811">
            <v>38139</v>
          </cell>
          <cell r="J1811">
            <v>2000000</v>
          </cell>
          <cell r="K1811" t="str">
            <v>Рубли РФ</v>
          </cell>
          <cell r="L1811" t="str">
            <v>по предъявлении, но не ранее 01.06.2005г.</v>
          </cell>
          <cell r="M1811">
            <v>38504</v>
          </cell>
          <cell r="N1811">
            <v>0.1489214718700764</v>
          </cell>
          <cell r="P1811">
            <v>1744480</v>
          </cell>
          <cell r="Q1811">
            <v>0.87224000000000002</v>
          </cell>
          <cell r="R1811">
            <v>1744480</v>
          </cell>
          <cell r="S1811">
            <v>38145</v>
          </cell>
          <cell r="T1811" t="str">
            <v>07/06-04</v>
          </cell>
          <cell r="U1811" t="str">
            <v>ООО "Проф-Трейд"</v>
          </cell>
          <cell r="V1811">
            <v>0.87458599999999997</v>
          </cell>
          <cell r="W1811">
            <v>1749172</v>
          </cell>
          <cell r="X1811">
            <v>38177</v>
          </cell>
          <cell r="Y1811" t="str">
            <v>09/07-10</v>
          </cell>
          <cell r="Z1811" t="str">
            <v>ООО "Проф-Трейд"</v>
          </cell>
          <cell r="AA1811">
            <v>4692</v>
          </cell>
          <cell r="AB1811">
            <v>0.14932947590259715</v>
          </cell>
          <cell r="AC1811">
            <v>3.0678554640924519E-2</v>
          </cell>
          <cell r="AD1811" t="str">
            <v>продан</v>
          </cell>
          <cell r="AF1811" t="str">
            <v/>
          </cell>
          <cell r="AG1811" t="str">
            <v>51510`810`_`0400`0001788</v>
          </cell>
          <cell r="AI1811" t="str">
            <v/>
          </cell>
        </row>
        <row r="1812">
          <cell r="A1812">
            <v>1808</v>
          </cell>
          <cell r="B1812" t="str">
            <v>диск</v>
          </cell>
          <cell r="C1812" t="str">
            <v>51505</v>
          </cell>
          <cell r="D1812" t="str">
            <v>51505`810`7`0400`0000026</v>
          </cell>
          <cell r="E1812" t="str">
            <v>ООО "А-Элит"</v>
          </cell>
          <cell r="F1812" t="str">
            <v>прочие</v>
          </cell>
          <cell r="G1812" t="str">
            <v>---</v>
          </cell>
          <cell r="H1812" t="str">
            <v>0406006</v>
          </cell>
          <cell r="I1812">
            <v>38139</v>
          </cell>
          <cell r="J1812">
            <v>2000000</v>
          </cell>
          <cell r="K1812" t="str">
            <v>Рубли РФ</v>
          </cell>
          <cell r="L1812" t="str">
            <v>по предъявлении, но не ранее 01.06.2005г.</v>
          </cell>
          <cell r="M1812">
            <v>38504</v>
          </cell>
          <cell r="N1812">
            <v>0.1489214718700764</v>
          </cell>
          <cell r="P1812">
            <v>1744480</v>
          </cell>
          <cell r="Q1812">
            <v>0.87224000000000002</v>
          </cell>
          <cell r="R1812">
            <v>1744480</v>
          </cell>
          <cell r="S1812">
            <v>38145</v>
          </cell>
          <cell r="T1812" t="str">
            <v>07/06-04</v>
          </cell>
          <cell r="U1812" t="str">
            <v>ООО "Проф-Трейд"</v>
          </cell>
          <cell r="V1812">
            <v>0.87458599999999997</v>
          </cell>
          <cell r="W1812">
            <v>1749172</v>
          </cell>
          <cell r="X1812">
            <v>38177</v>
          </cell>
          <cell r="Y1812" t="str">
            <v>09/07-10</v>
          </cell>
          <cell r="Z1812" t="str">
            <v>ООО "Проф-Трейд"</v>
          </cell>
          <cell r="AA1812">
            <v>4692</v>
          </cell>
          <cell r="AB1812">
            <v>0.14932947590259715</v>
          </cell>
          <cell r="AC1812">
            <v>3.0678554640924519E-2</v>
          </cell>
          <cell r="AD1812" t="str">
            <v>продан</v>
          </cell>
          <cell r="AF1812" t="str">
            <v/>
          </cell>
          <cell r="AG1812" t="str">
            <v>51510`810`_`0400`0001789</v>
          </cell>
          <cell r="AI1812" t="str">
            <v/>
          </cell>
        </row>
        <row r="1813">
          <cell r="A1813">
            <v>1809</v>
          </cell>
          <cell r="B1813" t="str">
            <v>диск</v>
          </cell>
          <cell r="C1813" t="str">
            <v>51401</v>
          </cell>
          <cell r="D1813" t="str">
            <v>51401`810`2`0400`0000002</v>
          </cell>
          <cell r="E1813" t="str">
            <v>Сбербанк РФ</v>
          </cell>
          <cell r="F1813" t="str">
            <v>банк</v>
          </cell>
          <cell r="G1813" t="str">
            <v>ВН</v>
          </cell>
          <cell r="H1813" t="str">
            <v>1082876</v>
          </cell>
          <cell r="I1813">
            <v>38142</v>
          </cell>
          <cell r="J1813">
            <v>250000</v>
          </cell>
          <cell r="K1813" t="str">
            <v>Рубли РФ</v>
          </cell>
          <cell r="L1813" t="str">
            <v>по предъявлении</v>
          </cell>
          <cell r="M1813">
            <v>38142</v>
          </cell>
          <cell r="N1813">
            <v>0</v>
          </cell>
          <cell r="P1813">
            <v>250000</v>
          </cell>
          <cell r="Q1813">
            <v>1</v>
          </cell>
          <cell r="R1813">
            <v>250000</v>
          </cell>
          <cell r="S1813">
            <v>38145</v>
          </cell>
          <cell r="T1813" t="str">
            <v>07/06-05</v>
          </cell>
          <cell r="U1813" t="str">
            <v>ООО "ЭкспоТрейд"</v>
          </cell>
          <cell r="V1813">
            <v>1</v>
          </cell>
          <cell r="W1813">
            <v>250000</v>
          </cell>
          <cell r="X1813">
            <v>38146</v>
          </cell>
          <cell r="Y1813" t="str">
            <v>08/06-предсбер</v>
          </cell>
          <cell r="Z1813" t="str">
            <v>Сбербанк РФ</v>
          </cell>
          <cell r="AA1813">
            <v>0</v>
          </cell>
          <cell r="AB1813">
            <v>0</v>
          </cell>
          <cell r="AC1813">
            <v>0</v>
          </cell>
          <cell r="AD1813" t="str">
            <v>предъявлен</v>
          </cell>
          <cell r="AF1813" t="str">
            <v/>
          </cell>
          <cell r="AG1813" t="str">
            <v>51510`810`_`0400`0001916</v>
          </cell>
          <cell r="AI1813" t="str">
            <v/>
          </cell>
        </row>
        <row r="1814">
          <cell r="A1814">
            <v>1810</v>
          </cell>
          <cell r="B1814" t="str">
            <v>диск</v>
          </cell>
          <cell r="C1814" t="str">
            <v>51401</v>
          </cell>
          <cell r="D1814" t="str">
            <v>51401`810`4`0400`0000006</v>
          </cell>
          <cell r="E1814" t="str">
            <v>ОАО «Социнвестбанк»</v>
          </cell>
          <cell r="F1814" t="str">
            <v>банк</v>
          </cell>
          <cell r="G1814" t="str">
            <v>КР</v>
          </cell>
          <cell r="H1814" t="str">
            <v>0006584</v>
          </cell>
          <cell r="I1814">
            <v>38145</v>
          </cell>
          <cell r="J1814">
            <v>100000</v>
          </cell>
          <cell r="K1814" t="str">
            <v>Рубли РФ</v>
          </cell>
          <cell r="L1814" t="str">
            <v>по предъявлении</v>
          </cell>
          <cell r="M1814">
            <v>38145</v>
          </cell>
          <cell r="N1814">
            <v>0</v>
          </cell>
          <cell r="P1814">
            <v>100000</v>
          </cell>
          <cell r="Q1814">
            <v>1</v>
          </cell>
          <cell r="R1814">
            <v>100000</v>
          </cell>
          <cell r="S1814">
            <v>38145</v>
          </cell>
          <cell r="T1814" t="str">
            <v>07/06-05</v>
          </cell>
          <cell r="U1814" t="str">
            <v>ООО "ЭкспоТрейд"</v>
          </cell>
          <cell r="V1814">
            <v>1</v>
          </cell>
          <cell r="W1814">
            <v>100000</v>
          </cell>
          <cell r="X1814">
            <v>38146</v>
          </cell>
          <cell r="Y1814" t="str">
            <v>08/06-предсиб</v>
          </cell>
          <cell r="Z1814" t="str">
            <v>ОАО «Социнвестбанк»</v>
          </cell>
          <cell r="AA1814">
            <v>0</v>
          </cell>
          <cell r="AB1814">
            <v>0</v>
          </cell>
          <cell r="AC1814">
            <v>0</v>
          </cell>
          <cell r="AD1814" t="str">
            <v>предъявлен</v>
          </cell>
          <cell r="AF1814" t="str">
            <v/>
          </cell>
          <cell r="AG1814" t="str">
            <v>51510`810`_`0400`0001917</v>
          </cell>
          <cell r="AI1814" t="str">
            <v/>
          </cell>
        </row>
        <row r="1815">
          <cell r="A1815">
            <v>1811</v>
          </cell>
          <cell r="B1815" t="str">
            <v>диск</v>
          </cell>
          <cell r="C1815" t="str">
            <v>51401</v>
          </cell>
          <cell r="D1815" t="str">
            <v>51401`810`4`0400`0000006</v>
          </cell>
          <cell r="E1815" t="str">
            <v>ОАО «Социнвестбанк»</v>
          </cell>
          <cell r="F1815" t="str">
            <v>банк</v>
          </cell>
          <cell r="G1815" t="str">
            <v>КА</v>
          </cell>
          <cell r="H1815" t="str">
            <v>0052494</v>
          </cell>
          <cell r="I1815">
            <v>38097</v>
          </cell>
          <cell r="J1815">
            <v>8000</v>
          </cell>
          <cell r="K1815" t="str">
            <v>Рубли РФ</v>
          </cell>
          <cell r="L1815" t="str">
            <v>по предъявлении</v>
          </cell>
          <cell r="M1815">
            <v>38097</v>
          </cell>
          <cell r="N1815">
            <v>0</v>
          </cell>
          <cell r="P1815">
            <v>8000</v>
          </cell>
          <cell r="Q1815">
            <v>1</v>
          </cell>
          <cell r="R1815">
            <v>8000</v>
          </cell>
          <cell r="S1815">
            <v>38145</v>
          </cell>
          <cell r="T1815" t="str">
            <v>07/06-05</v>
          </cell>
          <cell r="U1815" t="str">
            <v>ООО "ЭкспоТрейд"</v>
          </cell>
          <cell r="V1815">
            <v>1</v>
          </cell>
          <cell r="W1815">
            <v>8000</v>
          </cell>
          <cell r="X1815">
            <v>38146</v>
          </cell>
          <cell r="Y1815" t="str">
            <v>08/06-предсиб</v>
          </cell>
          <cell r="Z1815" t="str">
            <v>ОАО «Социнвестбанк»</v>
          </cell>
          <cell r="AA1815">
            <v>0</v>
          </cell>
          <cell r="AB1815">
            <v>0</v>
          </cell>
          <cell r="AC1815">
            <v>0</v>
          </cell>
          <cell r="AD1815" t="str">
            <v>предъявлен</v>
          </cell>
          <cell r="AF1815" t="str">
            <v/>
          </cell>
          <cell r="AG1815" t="str">
            <v>51510`810`_`0400`0001918</v>
          </cell>
          <cell r="AI1815" t="str">
            <v/>
          </cell>
        </row>
        <row r="1816">
          <cell r="A1816">
            <v>1812</v>
          </cell>
          <cell r="B1816" t="str">
            <v>диск</v>
          </cell>
          <cell r="C1816" t="str">
            <v>51401</v>
          </cell>
          <cell r="D1816" t="str">
            <v>51401`810`2`0400`0000002</v>
          </cell>
          <cell r="E1816" t="str">
            <v>Сбербанк РФ</v>
          </cell>
          <cell r="F1816" t="str">
            <v>банк</v>
          </cell>
          <cell r="G1816" t="str">
            <v>ВН</v>
          </cell>
          <cell r="H1816" t="str">
            <v>1087599</v>
          </cell>
          <cell r="I1816">
            <v>38142</v>
          </cell>
          <cell r="J1816">
            <v>50000</v>
          </cell>
          <cell r="K1816" t="str">
            <v>Рубли РФ</v>
          </cell>
          <cell r="L1816" t="str">
            <v>по предъявлении</v>
          </cell>
          <cell r="M1816">
            <v>38142</v>
          </cell>
          <cell r="N1816">
            <v>0</v>
          </cell>
          <cell r="P1816">
            <v>50000</v>
          </cell>
          <cell r="Q1816">
            <v>1</v>
          </cell>
          <cell r="R1816">
            <v>50000</v>
          </cell>
          <cell r="S1816">
            <v>38146</v>
          </cell>
          <cell r="T1816" t="str">
            <v>08/06-04</v>
          </cell>
          <cell r="U1816" t="str">
            <v>ООО "ЭкспоТрейд"</v>
          </cell>
          <cell r="V1816">
            <v>1</v>
          </cell>
          <cell r="W1816">
            <v>50000</v>
          </cell>
          <cell r="X1816">
            <v>38146</v>
          </cell>
          <cell r="Y1816" t="str">
            <v>08/06-предсбер</v>
          </cell>
          <cell r="Z1816" t="str">
            <v>Сбербанк РФ</v>
          </cell>
          <cell r="AA1816">
            <v>0</v>
          </cell>
          <cell r="AB1816">
            <v>0</v>
          </cell>
          <cell r="AC1816">
            <v>0</v>
          </cell>
          <cell r="AD1816" t="str">
            <v>предъявлен</v>
          </cell>
          <cell r="AF1816" t="str">
            <v/>
          </cell>
          <cell r="AG1816" t="str">
            <v>51510`810`_`0400`0001937</v>
          </cell>
          <cell r="AI1816" t="str">
            <v/>
          </cell>
        </row>
        <row r="1817">
          <cell r="A1817">
            <v>1813</v>
          </cell>
          <cell r="B1817" t="str">
            <v>диск</v>
          </cell>
          <cell r="C1817" t="str">
            <v>51401</v>
          </cell>
          <cell r="D1817" t="str">
            <v>51401`810`2`0400`0000002</v>
          </cell>
          <cell r="E1817" t="str">
            <v>Сбербанк РФ</v>
          </cell>
          <cell r="F1817" t="str">
            <v>банк</v>
          </cell>
          <cell r="G1817" t="str">
            <v>ВН</v>
          </cell>
          <cell r="H1817" t="str">
            <v>1092151</v>
          </cell>
          <cell r="I1817">
            <v>38145</v>
          </cell>
          <cell r="J1817">
            <v>10000</v>
          </cell>
          <cell r="K1817" t="str">
            <v>Рубли РФ</v>
          </cell>
          <cell r="L1817" t="str">
            <v>по предъявлении</v>
          </cell>
          <cell r="M1817">
            <v>38145</v>
          </cell>
          <cell r="N1817">
            <v>0</v>
          </cell>
          <cell r="P1817">
            <v>10000</v>
          </cell>
          <cell r="Q1817">
            <v>1</v>
          </cell>
          <cell r="R1817">
            <v>10000</v>
          </cell>
          <cell r="S1817">
            <v>38146</v>
          </cell>
          <cell r="T1817" t="str">
            <v>08/06-04</v>
          </cell>
          <cell r="U1817" t="str">
            <v>ООО "ЭкспоТрейд"</v>
          </cell>
          <cell r="V1817">
            <v>1</v>
          </cell>
          <cell r="W1817">
            <v>10000</v>
          </cell>
          <cell r="X1817">
            <v>38146</v>
          </cell>
          <cell r="Y1817" t="str">
            <v>08/06-предсбер</v>
          </cell>
          <cell r="Z1817" t="str">
            <v>Сбербанк РФ</v>
          </cell>
          <cell r="AA1817">
            <v>0</v>
          </cell>
          <cell r="AB1817">
            <v>0</v>
          </cell>
          <cell r="AC1817">
            <v>0</v>
          </cell>
          <cell r="AD1817" t="str">
            <v>предъявлен</v>
          </cell>
          <cell r="AF1817" t="str">
            <v/>
          </cell>
          <cell r="AG1817" t="str">
            <v>51510`810`_`0400`0001941</v>
          </cell>
          <cell r="AI1817" t="str">
            <v/>
          </cell>
        </row>
        <row r="1818">
          <cell r="A1818">
            <v>1814</v>
          </cell>
          <cell r="B1818" t="str">
            <v>диск</v>
          </cell>
          <cell r="C1818" t="str">
            <v>51401</v>
          </cell>
          <cell r="D1818" t="str">
            <v>51401`810`2`0400`0000002</v>
          </cell>
          <cell r="E1818" t="str">
            <v>Сбербанк РФ</v>
          </cell>
          <cell r="F1818" t="str">
            <v>банк</v>
          </cell>
          <cell r="G1818" t="str">
            <v>ВН</v>
          </cell>
          <cell r="H1818" t="str">
            <v>1091041</v>
          </cell>
          <cell r="I1818">
            <v>38140</v>
          </cell>
          <cell r="J1818">
            <v>50000</v>
          </cell>
          <cell r="K1818" t="str">
            <v>Рубли РФ</v>
          </cell>
          <cell r="L1818" t="str">
            <v>по предъявлении</v>
          </cell>
          <cell r="M1818">
            <v>38140</v>
          </cell>
          <cell r="N1818">
            <v>0</v>
          </cell>
          <cell r="P1818">
            <v>50000</v>
          </cell>
          <cell r="Q1818">
            <v>1</v>
          </cell>
          <cell r="R1818">
            <v>50000</v>
          </cell>
          <cell r="S1818">
            <v>38146</v>
          </cell>
          <cell r="T1818" t="str">
            <v>08/06-04</v>
          </cell>
          <cell r="U1818" t="str">
            <v>ООО "ЭкспоТрейд"</v>
          </cell>
          <cell r="V1818">
            <v>1</v>
          </cell>
          <cell r="W1818">
            <v>50000</v>
          </cell>
          <cell r="X1818">
            <v>38146</v>
          </cell>
          <cell r="Y1818" t="str">
            <v>08/06-предсбер</v>
          </cell>
          <cell r="Z1818" t="str">
            <v>Сбербанк РФ</v>
          </cell>
          <cell r="AA1818">
            <v>0</v>
          </cell>
          <cell r="AB1818">
            <v>0</v>
          </cell>
          <cell r="AC1818">
            <v>0</v>
          </cell>
          <cell r="AD1818" t="str">
            <v>предъявлен</v>
          </cell>
          <cell r="AF1818" t="str">
            <v/>
          </cell>
          <cell r="AG1818" t="str">
            <v>51510`810`_`0400`0001974</v>
          </cell>
          <cell r="AI1818" t="str">
            <v/>
          </cell>
        </row>
        <row r="1819">
          <cell r="A1819">
            <v>1815</v>
          </cell>
          <cell r="B1819" t="str">
            <v>диск</v>
          </cell>
          <cell r="C1819" t="str">
            <v>51401</v>
          </cell>
          <cell r="D1819" t="str">
            <v>51401`810`2`0400`0000002</v>
          </cell>
          <cell r="E1819" t="str">
            <v>Сбербанк РФ</v>
          </cell>
          <cell r="F1819" t="str">
            <v>банк</v>
          </cell>
          <cell r="G1819" t="str">
            <v>ВН</v>
          </cell>
          <cell r="H1819" t="str">
            <v>1092158</v>
          </cell>
          <cell r="I1819">
            <v>38145</v>
          </cell>
          <cell r="J1819">
            <v>53000</v>
          </cell>
          <cell r="K1819" t="str">
            <v>Рубли РФ</v>
          </cell>
          <cell r="L1819" t="str">
            <v>по предъявлении</v>
          </cell>
          <cell r="M1819">
            <v>38145</v>
          </cell>
          <cell r="N1819">
            <v>0</v>
          </cell>
          <cell r="P1819">
            <v>53000</v>
          </cell>
          <cell r="Q1819">
            <v>1</v>
          </cell>
          <cell r="R1819">
            <v>53000</v>
          </cell>
          <cell r="S1819">
            <v>38146</v>
          </cell>
          <cell r="T1819" t="str">
            <v>08/06-04</v>
          </cell>
          <cell r="U1819" t="str">
            <v>ООО "ЭкспоТрейд"</v>
          </cell>
          <cell r="V1819">
            <v>1</v>
          </cell>
          <cell r="W1819">
            <v>53000</v>
          </cell>
          <cell r="X1819">
            <v>38146</v>
          </cell>
          <cell r="Y1819" t="str">
            <v>08/06-предсбер</v>
          </cell>
          <cell r="Z1819" t="str">
            <v>Сбербанк РФ</v>
          </cell>
          <cell r="AA1819">
            <v>0</v>
          </cell>
          <cell r="AB1819">
            <v>0</v>
          </cell>
          <cell r="AC1819">
            <v>0</v>
          </cell>
          <cell r="AD1819" t="str">
            <v>предъявлен</v>
          </cell>
          <cell r="AF1819" t="str">
            <v/>
          </cell>
          <cell r="AG1819" t="str">
            <v>51410`810`_`0400`0001986</v>
          </cell>
          <cell r="AI1819" t="str">
            <v/>
          </cell>
        </row>
        <row r="1820">
          <cell r="A1820">
            <v>1816</v>
          </cell>
          <cell r="B1820" t="str">
            <v>диск</v>
          </cell>
          <cell r="C1820" t="str">
            <v>51401</v>
          </cell>
          <cell r="D1820" t="str">
            <v>51401`810`2`0400`0000002</v>
          </cell>
          <cell r="E1820" t="str">
            <v>Сбербанк РФ</v>
          </cell>
          <cell r="F1820" t="str">
            <v>банк</v>
          </cell>
          <cell r="G1820" t="str">
            <v>ВН</v>
          </cell>
          <cell r="H1820" t="str">
            <v>1093552</v>
          </cell>
          <cell r="I1820">
            <v>38145</v>
          </cell>
          <cell r="J1820">
            <v>90000</v>
          </cell>
          <cell r="K1820" t="str">
            <v>Рубли РФ</v>
          </cell>
          <cell r="L1820" t="str">
            <v>по предъявлении</v>
          </cell>
          <cell r="M1820">
            <v>38145</v>
          </cell>
          <cell r="N1820">
            <v>0</v>
          </cell>
          <cell r="P1820">
            <v>90000</v>
          </cell>
          <cell r="Q1820">
            <v>1</v>
          </cell>
          <cell r="R1820">
            <v>90000</v>
          </cell>
          <cell r="S1820">
            <v>38146</v>
          </cell>
          <cell r="T1820" t="str">
            <v>08/06-04</v>
          </cell>
          <cell r="U1820" t="str">
            <v>ООО "ЭкспоТрейд"</v>
          </cell>
          <cell r="V1820">
            <v>1</v>
          </cell>
          <cell r="W1820">
            <v>90000</v>
          </cell>
          <cell r="X1820">
            <v>38146</v>
          </cell>
          <cell r="Y1820" t="str">
            <v>08/06-предсбер</v>
          </cell>
          <cell r="Z1820" t="str">
            <v>Сбербанк РФ</v>
          </cell>
          <cell r="AA1820">
            <v>0</v>
          </cell>
          <cell r="AB1820">
            <v>0</v>
          </cell>
          <cell r="AC1820">
            <v>0</v>
          </cell>
          <cell r="AD1820" t="str">
            <v>предъявлен</v>
          </cell>
          <cell r="AF1820" t="str">
            <v/>
          </cell>
          <cell r="AG1820" t="str">
            <v>51410`810`_`0400`0001987</v>
          </cell>
          <cell r="AI1820" t="str">
            <v/>
          </cell>
        </row>
        <row r="1821">
          <cell r="A1821">
            <v>1817</v>
          </cell>
          <cell r="B1821" t="str">
            <v>диск</v>
          </cell>
          <cell r="C1821" t="str">
            <v>51401</v>
          </cell>
          <cell r="D1821" t="str">
            <v>51401`810`2`0400`0000002</v>
          </cell>
          <cell r="E1821" t="str">
            <v>Сбербанк РФ</v>
          </cell>
          <cell r="F1821" t="str">
            <v>банк</v>
          </cell>
          <cell r="G1821" t="str">
            <v>ВН</v>
          </cell>
          <cell r="H1821" t="str">
            <v>1093544</v>
          </cell>
          <cell r="I1821">
            <v>38145</v>
          </cell>
          <cell r="J1821">
            <v>100000</v>
          </cell>
          <cell r="K1821" t="str">
            <v>Рубли РФ</v>
          </cell>
          <cell r="L1821" t="str">
            <v>по предъявлении</v>
          </cell>
          <cell r="M1821">
            <v>38145</v>
          </cell>
          <cell r="N1821">
            <v>0</v>
          </cell>
          <cell r="P1821">
            <v>100000</v>
          </cell>
          <cell r="Q1821">
            <v>1</v>
          </cell>
          <cell r="R1821">
            <v>100000</v>
          </cell>
          <cell r="S1821">
            <v>38146</v>
          </cell>
          <cell r="T1821" t="str">
            <v>08/06-04</v>
          </cell>
          <cell r="U1821" t="str">
            <v>ООО "ЭкспоТрейд"</v>
          </cell>
          <cell r="V1821">
            <v>1</v>
          </cell>
          <cell r="W1821">
            <v>100000</v>
          </cell>
          <cell r="X1821">
            <v>38146</v>
          </cell>
          <cell r="Y1821" t="str">
            <v>08/06-предсбер</v>
          </cell>
          <cell r="Z1821" t="str">
            <v>Сбербанк РФ</v>
          </cell>
          <cell r="AA1821">
            <v>0</v>
          </cell>
          <cell r="AB1821">
            <v>0</v>
          </cell>
          <cell r="AC1821">
            <v>0</v>
          </cell>
          <cell r="AD1821" t="str">
            <v>предъявлен</v>
          </cell>
          <cell r="AF1821" t="str">
            <v/>
          </cell>
          <cell r="AG1821" t="str">
            <v>51410`810`_`0400`0001988</v>
          </cell>
          <cell r="AI1821" t="str">
            <v/>
          </cell>
        </row>
        <row r="1822">
          <cell r="A1822">
            <v>1818</v>
          </cell>
          <cell r="B1822" t="str">
            <v>диск</v>
          </cell>
          <cell r="C1822" t="str">
            <v>51401</v>
          </cell>
          <cell r="D1822" t="str">
            <v>51401`810`2`0400`0000002</v>
          </cell>
          <cell r="E1822" t="str">
            <v>Сбербанк РФ</v>
          </cell>
          <cell r="F1822" t="str">
            <v>банк</v>
          </cell>
          <cell r="G1822" t="str">
            <v>ВН</v>
          </cell>
          <cell r="H1822" t="str">
            <v>1093569</v>
          </cell>
          <cell r="I1822">
            <v>38145</v>
          </cell>
          <cell r="J1822">
            <v>150000</v>
          </cell>
          <cell r="K1822" t="str">
            <v>Рубли РФ</v>
          </cell>
          <cell r="L1822" t="str">
            <v>по предъявлении</v>
          </cell>
          <cell r="M1822">
            <v>38145</v>
          </cell>
          <cell r="N1822">
            <v>0</v>
          </cell>
          <cell r="P1822">
            <v>150000</v>
          </cell>
          <cell r="Q1822">
            <v>1</v>
          </cell>
          <cell r="R1822">
            <v>150000</v>
          </cell>
          <cell r="S1822">
            <v>38146</v>
          </cell>
          <cell r="T1822" t="str">
            <v>08/06-04</v>
          </cell>
          <cell r="U1822" t="str">
            <v>ООО "ЭкспоТрейд"</v>
          </cell>
          <cell r="V1822">
            <v>1</v>
          </cell>
          <cell r="W1822">
            <v>150000</v>
          </cell>
          <cell r="X1822">
            <v>38146</v>
          </cell>
          <cell r="Y1822" t="str">
            <v>08/06-предсбер</v>
          </cell>
          <cell r="Z1822" t="str">
            <v>Сбербанк РФ</v>
          </cell>
          <cell r="AA1822">
            <v>0</v>
          </cell>
          <cell r="AB1822">
            <v>0</v>
          </cell>
          <cell r="AC1822">
            <v>0</v>
          </cell>
          <cell r="AD1822" t="str">
            <v>предъявлен</v>
          </cell>
          <cell r="AF1822" t="str">
            <v/>
          </cell>
          <cell r="AG1822" t="str">
            <v>51410`810`_`0400`0001989</v>
          </cell>
          <cell r="AI1822" t="str">
            <v/>
          </cell>
        </row>
        <row r="1823">
          <cell r="A1823">
            <v>1819</v>
          </cell>
          <cell r="B1823" t="str">
            <v>диск</v>
          </cell>
          <cell r="C1823" t="str">
            <v>51401</v>
          </cell>
          <cell r="D1823" t="str">
            <v>51401`810`2`0400`0000002</v>
          </cell>
          <cell r="E1823" t="str">
            <v>Сбербанк РФ</v>
          </cell>
          <cell r="F1823" t="str">
            <v>банк</v>
          </cell>
          <cell r="G1823" t="str">
            <v>ВН</v>
          </cell>
          <cell r="H1823" t="str">
            <v>1081098</v>
          </cell>
          <cell r="I1823">
            <v>38134</v>
          </cell>
          <cell r="J1823">
            <v>160000</v>
          </cell>
          <cell r="K1823" t="str">
            <v>Рубли РФ</v>
          </cell>
          <cell r="L1823" t="str">
            <v>по предъявлении</v>
          </cell>
          <cell r="M1823">
            <v>38134</v>
          </cell>
          <cell r="N1823">
            <v>0</v>
          </cell>
          <cell r="P1823">
            <v>160000</v>
          </cell>
          <cell r="Q1823">
            <v>1</v>
          </cell>
          <cell r="R1823">
            <v>160000</v>
          </cell>
          <cell r="S1823">
            <v>38146</v>
          </cell>
          <cell r="T1823" t="str">
            <v>08/06-04</v>
          </cell>
          <cell r="U1823" t="str">
            <v>ООО "ЭкспоТрейд"</v>
          </cell>
          <cell r="V1823">
            <v>1</v>
          </cell>
          <cell r="W1823">
            <v>160000</v>
          </cell>
          <cell r="X1823">
            <v>38146</v>
          </cell>
          <cell r="Y1823" t="str">
            <v>08/06-предсбер</v>
          </cell>
          <cell r="Z1823" t="str">
            <v>Сбербанк РФ</v>
          </cell>
          <cell r="AA1823">
            <v>0</v>
          </cell>
          <cell r="AB1823">
            <v>0</v>
          </cell>
          <cell r="AC1823">
            <v>0</v>
          </cell>
          <cell r="AD1823" t="str">
            <v>предъявлен</v>
          </cell>
          <cell r="AF1823" t="str">
            <v/>
          </cell>
          <cell r="AG1823" t="str">
            <v>51410`810`_`0400`0001990</v>
          </cell>
          <cell r="AI1823" t="str">
            <v/>
          </cell>
        </row>
        <row r="1824">
          <cell r="A1824">
            <v>1820</v>
          </cell>
          <cell r="B1824" t="str">
            <v>диск</v>
          </cell>
          <cell r="C1824" t="str">
            <v>51401</v>
          </cell>
          <cell r="D1824" t="str">
            <v>51401`810`2`0400`0000002</v>
          </cell>
          <cell r="E1824" t="str">
            <v>Сбербанк РФ</v>
          </cell>
          <cell r="F1824" t="str">
            <v>банк</v>
          </cell>
          <cell r="G1824" t="str">
            <v>ВН</v>
          </cell>
          <cell r="H1824" t="str">
            <v>1092159</v>
          </cell>
          <cell r="I1824">
            <v>38145</v>
          </cell>
          <cell r="J1824">
            <v>200000</v>
          </cell>
          <cell r="K1824" t="str">
            <v>Рубли РФ</v>
          </cell>
          <cell r="L1824" t="str">
            <v>по предъявлении</v>
          </cell>
          <cell r="M1824">
            <v>38145</v>
          </cell>
          <cell r="N1824">
            <v>0</v>
          </cell>
          <cell r="P1824">
            <v>200000</v>
          </cell>
          <cell r="Q1824">
            <v>1</v>
          </cell>
          <cell r="R1824">
            <v>200000</v>
          </cell>
          <cell r="S1824">
            <v>38146</v>
          </cell>
          <cell r="T1824" t="str">
            <v>08/06-04</v>
          </cell>
          <cell r="U1824" t="str">
            <v>ООО "ЭкспоТрейд"</v>
          </cell>
          <cell r="V1824">
            <v>1</v>
          </cell>
          <cell r="W1824">
            <v>200000</v>
          </cell>
          <cell r="X1824">
            <v>38146</v>
          </cell>
          <cell r="Y1824" t="str">
            <v>08/06-предсбер</v>
          </cell>
          <cell r="Z1824" t="str">
            <v>Сбербанк РФ</v>
          </cell>
          <cell r="AA1824">
            <v>0</v>
          </cell>
          <cell r="AB1824">
            <v>0</v>
          </cell>
          <cell r="AC1824">
            <v>0</v>
          </cell>
          <cell r="AD1824" t="str">
            <v>предъявлен</v>
          </cell>
          <cell r="AF1824" t="str">
            <v/>
          </cell>
          <cell r="AG1824" t="str">
            <v>51410`810`_`0400`0001991</v>
          </cell>
          <cell r="AI1824" t="str">
            <v/>
          </cell>
        </row>
        <row r="1825">
          <cell r="A1825">
            <v>1821</v>
          </cell>
          <cell r="B1825" t="str">
            <v>диск</v>
          </cell>
          <cell r="C1825" t="str">
            <v>51401</v>
          </cell>
          <cell r="D1825" t="str">
            <v>51401`810`2`0400`0000002</v>
          </cell>
          <cell r="E1825" t="str">
            <v>Сбербанк РФ</v>
          </cell>
          <cell r="F1825" t="str">
            <v>банк</v>
          </cell>
          <cell r="G1825" t="str">
            <v>ВН</v>
          </cell>
          <cell r="H1825" t="str">
            <v>0443837</v>
          </cell>
          <cell r="I1825">
            <v>38141</v>
          </cell>
          <cell r="J1825">
            <v>357000</v>
          </cell>
          <cell r="K1825" t="str">
            <v>Рубли РФ</v>
          </cell>
          <cell r="L1825" t="str">
            <v>по предъявлении</v>
          </cell>
          <cell r="M1825">
            <v>38141</v>
          </cell>
          <cell r="N1825">
            <v>0</v>
          </cell>
          <cell r="P1825">
            <v>357000</v>
          </cell>
          <cell r="Q1825">
            <v>1</v>
          </cell>
          <cell r="R1825">
            <v>357000</v>
          </cell>
          <cell r="S1825">
            <v>38146</v>
          </cell>
          <cell r="T1825" t="str">
            <v>08/06-04</v>
          </cell>
          <cell r="U1825" t="str">
            <v>ООО "ЭкспоТрейд"</v>
          </cell>
          <cell r="V1825">
            <v>1</v>
          </cell>
          <cell r="W1825">
            <v>357000</v>
          </cell>
          <cell r="X1825">
            <v>38147</v>
          </cell>
          <cell r="Y1825" t="str">
            <v>09/06-предсбер</v>
          </cell>
          <cell r="Z1825" t="str">
            <v>Сбербанк РФ</v>
          </cell>
          <cell r="AA1825">
            <v>0</v>
          </cell>
          <cell r="AB1825">
            <v>0</v>
          </cell>
          <cell r="AC1825">
            <v>0</v>
          </cell>
          <cell r="AD1825" t="str">
            <v>предъявлен</v>
          </cell>
          <cell r="AF1825" t="str">
            <v/>
          </cell>
          <cell r="AG1825" t="str">
            <v>51410`810`_`0400`0001992</v>
          </cell>
          <cell r="AI1825" t="str">
            <v/>
          </cell>
        </row>
        <row r="1826">
          <cell r="A1826">
            <v>1822</v>
          </cell>
          <cell r="B1826" t="str">
            <v>диск</v>
          </cell>
          <cell r="C1826" t="str">
            <v>51401</v>
          </cell>
          <cell r="D1826" t="str">
            <v>51401`810`2`0400`0000002</v>
          </cell>
          <cell r="E1826" t="str">
            <v>Сбербанк РФ</v>
          </cell>
          <cell r="F1826" t="str">
            <v>банк</v>
          </cell>
          <cell r="G1826" t="str">
            <v>ВН</v>
          </cell>
          <cell r="H1826" t="str">
            <v>1625676</v>
          </cell>
          <cell r="I1826">
            <v>38114</v>
          </cell>
          <cell r="J1826">
            <v>200000</v>
          </cell>
          <cell r="K1826" t="str">
            <v>Рубли РФ</v>
          </cell>
          <cell r="L1826" t="str">
            <v>по предъявлении</v>
          </cell>
          <cell r="M1826">
            <v>38114</v>
          </cell>
          <cell r="N1826">
            <v>0</v>
          </cell>
          <cell r="P1826">
            <v>200000</v>
          </cell>
          <cell r="Q1826">
            <v>1</v>
          </cell>
          <cell r="R1826">
            <v>200000</v>
          </cell>
          <cell r="S1826">
            <v>38146</v>
          </cell>
          <cell r="T1826" t="str">
            <v>08/06-04</v>
          </cell>
          <cell r="U1826" t="str">
            <v>ООО "ЭкспоТрейд"</v>
          </cell>
          <cell r="V1826">
            <v>1</v>
          </cell>
          <cell r="W1826">
            <v>200000</v>
          </cell>
          <cell r="X1826">
            <v>38147</v>
          </cell>
          <cell r="Y1826" t="str">
            <v>09/06-предсбер</v>
          </cell>
          <cell r="Z1826" t="str">
            <v>Сбербанк РФ</v>
          </cell>
          <cell r="AA1826">
            <v>0</v>
          </cell>
          <cell r="AB1826">
            <v>0</v>
          </cell>
          <cell r="AC1826">
            <v>0</v>
          </cell>
          <cell r="AD1826" t="str">
            <v>предъявлен</v>
          </cell>
          <cell r="AF1826" t="str">
            <v/>
          </cell>
          <cell r="AG1826" t="str">
            <v>51410`810`_`0400`0001993</v>
          </cell>
          <cell r="AI1826" t="str">
            <v/>
          </cell>
        </row>
        <row r="1827">
          <cell r="A1827">
            <v>1823</v>
          </cell>
          <cell r="B1827" t="str">
            <v>диск</v>
          </cell>
          <cell r="C1827" t="str">
            <v>51401</v>
          </cell>
          <cell r="D1827" t="str">
            <v>51401`810`2`0400`0000002</v>
          </cell>
          <cell r="E1827" t="str">
            <v>Сбербанк РФ</v>
          </cell>
          <cell r="F1827" t="str">
            <v>банк</v>
          </cell>
          <cell r="G1827" t="str">
            <v>ВН</v>
          </cell>
          <cell r="H1827" t="str">
            <v>1302433</v>
          </cell>
          <cell r="I1827">
            <v>38128</v>
          </cell>
          <cell r="J1827">
            <v>170000</v>
          </cell>
          <cell r="K1827" t="str">
            <v>Рубли РФ</v>
          </cell>
          <cell r="L1827" t="str">
            <v>по предъявлении</v>
          </cell>
          <cell r="M1827">
            <v>38128</v>
          </cell>
          <cell r="N1827">
            <v>0</v>
          </cell>
          <cell r="P1827">
            <v>170000</v>
          </cell>
          <cell r="Q1827">
            <v>1</v>
          </cell>
          <cell r="R1827">
            <v>170000</v>
          </cell>
          <cell r="S1827">
            <v>38146</v>
          </cell>
          <cell r="T1827" t="str">
            <v>08/06-04</v>
          </cell>
          <cell r="U1827" t="str">
            <v>ООО "ЭкспоТрейд"</v>
          </cell>
          <cell r="V1827">
            <v>1</v>
          </cell>
          <cell r="W1827">
            <v>170000</v>
          </cell>
          <cell r="X1827">
            <v>38147</v>
          </cell>
          <cell r="Y1827" t="str">
            <v>09/06-предсбер</v>
          </cell>
          <cell r="Z1827" t="str">
            <v>Сбербанк РФ</v>
          </cell>
          <cell r="AA1827">
            <v>0</v>
          </cell>
          <cell r="AB1827">
            <v>0</v>
          </cell>
          <cell r="AC1827">
            <v>0</v>
          </cell>
          <cell r="AD1827" t="str">
            <v>предъявлен</v>
          </cell>
          <cell r="AF1827" t="str">
            <v/>
          </cell>
          <cell r="AG1827" t="str">
            <v>51410`810`_`0400`0001994</v>
          </cell>
          <cell r="AI1827" t="str">
            <v/>
          </cell>
        </row>
        <row r="1828">
          <cell r="A1828">
            <v>1824</v>
          </cell>
          <cell r="B1828" t="str">
            <v>диск</v>
          </cell>
          <cell r="C1828" t="str">
            <v>51401</v>
          </cell>
          <cell r="D1828" t="str">
            <v>51401`810`2`0400`0000002</v>
          </cell>
          <cell r="E1828" t="str">
            <v>Сбербанк РФ</v>
          </cell>
          <cell r="F1828" t="str">
            <v>банк</v>
          </cell>
          <cell r="G1828" t="str">
            <v>ВН</v>
          </cell>
          <cell r="H1828" t="str">
            <v>1611756</v>
          </cell>
          <cell r="I1828">
            <v>38125</v>
          </cell>
          <cell r="J1828">
            <v>127880</v>
          </cell>
          <cell r="K1828" t="str">
            <v>Рубли РФ</v>
          </cell>
          <cell r="L1828" t="str">
            <v>по предъявлении</v>
          </cell>
          <cell r="M1828">
            <v>38125</v>
          </cell>
          <cell r="N1828">
            <v>0</v>
          </cell>
          <cell r="P1828">
            <v>127880</v>
          </cell>
          <cell r="Q1828">
            <v>1</v>
          </cell>
          <cell r="R1828">
            <v>127880</v>
          </cell>
          <cell r="S1828">
            <v>38146</v>
          </cell>
          <cell r="T1828" t="str">
            <v>08/06-04</v>
          </cell>
          <cell r="U1828" t="str">
            <v>ООО "ЭкспоТрейд"</v>
          </cell>
          <cell r="V1828">
            <v>1</v>
          </cell>
          <cell r="W1828">
            <v>127880</v>
          </cell>
          <cell r="X1828">
            <v>38147</v>
          </cell>
          <cell r="Y1828" t="str">
            <v>09/06-предсбер</v>
          </cell>
          <cell r="Z1828" t="str">
            <v>Сбербанк РФ</v>
          </cell>
          <cell r="AA1828">
            <v>0</v>
          </cell>
          <cell r="AB1828">
            <v>0</v>
          </cell>
          <cell r="AC1828">
            <v>0</v>
          </cell>
          <cell r="AD1828" t="str">
            <v>предъявлен</v>
          </cell>
          <cell r="AF1828" t="str">
            <v/>
          </cell>
          <cell r="AG1828" t="str">
            <v>51410`810`_`0400`0001995</v>
          </cell>
          <cell r="AI1828" t="str">
            <v/>
          </cell>
        </row>
        <row r="1829">
          <cell r="A1829">
            <v>1825</v>
          </cell>
          <cell r="B1829" t="str">
            <v>диск</v>
          </cell>
          <cell r="C1829" t="str">
            <v>51502</v>
          </cell>
          <cell r="D1829" t="str">
            <v>51502`810`5`0400`0000025</v>
          </cell>
          <cell r="E1829" t="str">
            <v>ООО «Эффект»</v>
          </cell>
          <cell r="F1829" t="str">
            <v>прочие</v>
          </cell>
          <cell r="G1829" t="str">
            <v>-</v>
          </cell>
          <cell r="H1829" t="str">
            <v>0406007</v>
          </cell>
          <cell r="I1829">
            <v>38145</v>
          </cell>
          <cell r="J1829">
            <v>35100.410000000003</v>
          </cell>
          <cell r="K1829" t="str">
            <v>Рубли РФ</v>
          </cell>
          <cell r="L1829" t="str">
            <v>по предъявлении, но не ранее</v>
          </cell>
          <cell r="M1829">
            <v>38152</v>
          </cell>
          <cell r="N1829">
            <v>0.14959040816327054</v>
          </cell>
          <cell r="P1829">
            <v>35000</v>
          </cell>
          <cell r="Q1829">
            <v>0.99713934965432016</v>
          </cell>
          <cell r="R1829">
            <v>35000</v>
          </cell>
          <cell r="S1829">
            <v>38145</v>
          </cell>
          <cell r="T1829" t="str">
            <v>07/06-06</v>
          </cell>
          <cell r="U1829" t="str">
            <v>ООО «Эффект»</v>
          </cell>
          <cell r="V1829">
            <v>0.99839299999999997</v>
          </cell>
          <cell r="W1829">
            <v>35044</v>
          </cell>
          <cell r="X1829">
            <v>38148</v>
          </cell>
          <cell r="Y1829" t="str">
            <v>10/06-04</v>
          </cell>
          <cell r="Z1829" t="str">
            <v>ООО «Эффект»</v>
          </cell>
          <cell r="AA1829">
            <v>44</v>
          </cell>
          <cell r="AB1829">
            <v>0.15000024489796443</v>
          </cell>
          <cell r="AC1829">
            <v>0.15295238095238095</v>
          </cell>
          <cell r="AD1829" t="str">
            <v>продан</v>
          </cell>
          <cell r="AF1829" t="str">
            <v/>
          </cell>
          <cell r="AG1829" t="str">
            <v>51410`810`_`0400`0001996</v>
          </cell>
          <cell r="AI1829" t="str">
            <v/>
          </cell>
        </row>
        <row r="1830">
          <cell r="A1830">
            <v>1826</v>
          </cell>
          <cell r="B1830" t="str">
            <v>диск</v>
          </cell>
          <cell r="C1830" t="str">
            <v>51401</v>
          </cell>
          <cell r="D1830" t="str">
            <v>51401`810`4`0400`0000006</v>
          </cell>
          <cell r="E1830" t="str">
            <v>ОАО «Социнвестбанк»</v>
          </cell>
          <cell r="F1830" t="str">
            <v>банк</v>
          </cell>
          <cell r="G1830" t="str">
            <v>КС</v>
          </cell>
          <cell r="H1830" t="str">
            <v>0005140</v>
          </cell>
          <cell r="I1830">
            <v>38106</v>
          </cell>
          <cell r="J1830">
            <v>70000</v>
          </cell>
          <cell r="K1830" t="str">
            <v>Рубли РФ</v>
          </cell>
          <cell r="L1830" t="str">
            <v>по предъявлении</v>
          </cell>
          <cell r="M1830">
            <v>38106</v>
          </cell>
          <cell r="N1830">
            <v>0</v>
          </cell>
          <cell r="P1830">
            <v>70000</v>
          </cell>
          <cell r="Q1830">
            <v>1</v>
          </cell>
          <cell r="R1830">
            <v>70000</v>
          </cell>
          <cell r="S1830">
            <v>38147</v>
          </cell>
          <cell r="T1830" t="str">
            <v>09/06-03</v>
          </cell>
          <cell r="U1830" t="str">
            <v>ООО "Проф-Трейд"</v>
          </cell>
          <cell r="V1830">
            <v>1</v>
          </cell>
          <cell r="W1830">
            <v>70000</v>
          </cell>
          <cell r="X1830">
            <v>38148</v>
          </cell>
          <cell r="Y1830" t="str">
            <v>10/06-предсиб</v>
          </cell>
          <cell r="Z1830" t="str">
            <v>ОАО «Социнвестбанк»</v>
          </cell>
          <cell r="AA1830">
            <v>0</v>
          </cell>
          <cell r="AB1830">
            <v>0</v>
          </cell>
          <cell r="AC1830">
            <v>0</v>
          </cell>
          <cell r="AD1830" t="str">
            <v>предъявлен</v>
          </cell>
          <cell r="AF1830" t="str">
            <v/>
          </cell>
          <cell r="AG1830" t="str">
            <v>51410`810`_`0400`0001997</v>
          </cell>
          <cell r="AI1830" t="str">
            <v/>
          </cell>
        </row>
        <row r="1831">
          <cell r="A1831">
            <v>1827</v>
          </cell>
          <cell r="B1831" t="str">
            <v>диск</v>
          </cell>
          <cell r="C1831" t="str">
            <v>51401</v>
          </cell>
          <cell r="D1831" t="str">
            <v>51401`810`4`0400`0000006</v>
          </cell>
          <cell r="E1831" t="str">
            <v>ОАО «Социнвестбанк»</v>
          </cell>
          <cell r="F1831" t="str">
            <v>банк</v>
          </cell>
          <cell r="G1831" t="str">
            <v>КН</v>
          </cell>
          <cell r="H1831" t="str">
            <v>0014165</v>
          </cell>
          <cell r="I1831">
            <v>38147</v>
          </cell>
          <cell r="J1831">
            <v>700000</v>
          </cell>
          <cell r="K1831" t="str">
            <v>Рубли РФ</v>
          </cell>
          <cell r="L1831" t="str">
            <v>по предъявлении</v>
          </cell>
          <cell r="M1831">
            <v>38147</v>
          </cell>
          <cell r="N1831">
            <v>0</v>
          </cell>
          <cell r="P1831">
            <v>700000</v>
          </cell>
          <cell r="Q1831">
            <v>1</v>
          </cell>
          <cell r="R1831">
            <v>700000</v>
          </cell>
          <cell r="S1831">
            <v>38147</v>
          </cell>
          <cell r="T1831" t="str">
            <v>09/06-03</v>
          </cell>
          <cell r="U1831" t="str">
            <v>ООО "Проф-Трейд"</v>
          </cell>
          <cell r="V1831">
            <v>1</v>
          </cell>
          <cell r="W1831">
            <v>700000</v>
          </cell>
          <cell r="X1831">
            <v>38148</v>
          </cell>
          <cell r="Y1831" t="str">
            <v>10/06-предсиб</v>
          </cell>
          <cell r="Z1831" t="str">
            <v>ОАО «Социнвестбанк»</v>
          </cell>
          <cell r="AA1831">
            <v>0</v>
          </cell>
          <cell r="AB1831">
            <v>0</v>
          </cell>
          <cell r="AC1831">
            <v>0</v>
          </cell>
          <cell r="AD1831" t="str">
            <v>предъявлен</v>
          </cell>
          <cell r="AF1831" t="str">
            <v/>
          </cell>
          <cell r="AG1831" t="str">
            <v>51410`810`_`0400`0001998</v>
          </cell>
          <cell r="AI1831" t="str">
            <v/>
          </cell>
        </row>
        <row r="1832">
          <cell r="A1832">
            <v>1828</v>
          </cell>
          <cell r="B1832" t="str">
            <v>диск</v>
          </cell>
          <cell r="C1832" t="str">
            <v>51401</v>
          </cell>
          <cell r="D1832" t="str">
            <v>51401`810`2`0400`0000002</v>
          </cell>
          <cell r="E1832" t="str">
            <v>Сбербанк РФ</v>
          </cell>
          <cell r="F1832" t="str">
            <v>банк</v>
          </cell>
          <cell r="G1832" t="str">
            <v>ВН</v>
          </cell>
          <cell r="H1832" t="str">
            <v>1331838</v>
          </cell>
          <cell r="I1832">
            <v>38131</v>
          </cell>
          <cell r="J1832">
            <v>145500</v>
          </cell>
          <cell r="K1832" t="str">
            <v>Рубли РФ</v>
          </cell>
          <cell r="L1832" t="str">
            <v>по предъявлении</v>
          </cell>
          <cell r="M1832">
            <v>38131</v>
          </cell>
          <cell r="N1832">
            <v>0</v>
          </cell>
          <cell r="P1832">
            <v>145500</v>
          </cell>
          <cell r="Q1832">
            <v>1</v>
          </cell>
          <cell r="R1832">
            <v>145500</v>
          </cell>
          <cell r="S1832">
            <v>38147</v>
          </cell>
          <cell r="T1832" t="str">
            <v>09/06-03</v>
          </cell>
          <cell r="U1832" t="str">
            <v>ООО "Проф-Трейд"</v>
          </cell>
          <cell r="V1832">
            <v>1</v>
          </cell>
          <cell r="W1832">
            <v>145500</v>
          </cell>
          <cell r="X1832">
            <v>38148</v>
          </cell>
          <cell r="Y1832" t="str">
            <v>10/06-предсбер</v>
          </cell>
          <cell r="Z1832" t="str">
            <v>Сбербанк РФ</v>
          </cell>
          <cell r="AA1832">
            <v>0</v>
          </cell>
          <cell r="AB1832">
            <v>0</v>
          </cell>
          <cell r="AC1832">
            <v>0</v>
          </cell>
          <cell r="AD1832" t="str">
            <v>предъявлен</v>
          </cell>
          <cell r="AF1832" t="str">
            <v/>
          </cell>
          <cell r="AG1832" t="str">
            <v>51410`810`_`0400`0001999</v>
          </cell>
          <cell r="AI1832" t="str">
            <v/>
          </cell>
        </row>
        <row r="1833">
          <cell r="A1833">
            <v>1829</v>
          </cell>
          <cell r="B1833" t="str">
            <v>диск</v>
          </cell>
          <cell r="C1833" t="str">
            <v>51401</v>
          </cell>
          <cell r="D1833" t="str">
            <v>51401`810`2`0400`0000002</v>
          </cell>
          <cell r="E1833" t="str">
            <v>Сбербанк РФ</v>
          </cell>
          <cell r="F1833" t="str">
            <v>банк</v>
          </cell>
          <cell r="G1833" t="str">
            <v>ВН</v>
          </cell>
          <cell r="H1833" t="str">
            <v>1089924</v>
          </cell>
          <cell r="I1833">
            <v>38139</v>
          </cell>
          <cell r="J1833">
            <v>100000</v>
          </cell>
          <cell r="K1833" t="str">
            <v>Рубли РФ</v>
          </cell>
          <cell r="L1833" t="str">
            <v>по предъявлении</v>
          </cell>
          <cell r="M1833">
            <v>38139</v>
          </cell>
          <cell r="N1833">
            <v>0</v>
          </cell>
          <cell r="P1833">
            <v>100000</v>
          </cell>
          <cell r="Q1833">
            <v>1</v>
          </cell>
          <cell r="R1833">
            <v>100000</v>
          </cell>
          <cell r="S1833">
            <v>38147</v>
          </cell>
          <cell r="T1833" t="str">
            <v>09/06-03</v>
          </cell>
          <cell r="U1833" t="str">
            <v>ООО "Проф-Трейд"</v>
          </cell>
          <cell r="V1833">
            <v>1</v>
          </cell>
          <cell r="W1833">
            <v>100000</v>
          </cell>
          <cell r="X1833">
            <v>38148</v>
          </cell>
          <cell r="Y1833" t="str">
            <v>10/06-предсбер</v>
          </cell>
          <cell r="Z1833" t="str">
            <v>Сбербанк РФ</v>
          </cell>
          <cell r="AA1833">
            <v>0</v>
          </cell>
          <cell r="AB1833">
            <v>0</v>
          </cell>
          <cell r="AC1833">
            <v>0</v>
          </cell>
          <cell r="AD1833" t="str">
            <v>предъявлен</v>
          </cell>
          <cell r="AF1833" t="str">
            <v/>
          </cell>
          <cell r="AG1833" t="str">
            <v>51410`810`_`0400`0002000</v>
          </cell>
          <cell r="AI1833" t="str">
            <v/>
          </cell>
        </row>
        <row r="1834">
          <cell r="A1834">
            <v>1830</v>
          </cell>
          <cell r="B1834" t="str">
            <v>диск</v>
          </cell>
          <cell r="C1834" t="str">
            <v>51401</v>
          </cell>
          <cell r="D1834" t="str">
            <v>51401`810`2`0400`0000002</v>
          </cell>
          <cell r="E1834" t="str">
            <v>Сбербанк РФ</v>
          </cell>
          <cell r="F1834" t="str">
            <v>банк</v>
          </cell>
          <cell r="G1834" t="str">
            <v>ВН</v>
          </cell>
          <cell r="H1834" t="str">
            <v>1092356</v>
          </cell>
          <cell r="I1834">
            <v>38147</v>
          </cell>
          <cell r="J1834">
            <v>28900</v>
          </cell>
          <cell r="K1834" t="str">
            <v>Рубли РФ</v>
          </cell>
          <cell r="L1834" t="str">
            <v>по предъявлении</v>
          </cell>
          <cell r="M1834">
            <v>38147</v>
          </cell>
          <cell r="N1834">
            <v>0</v>
          </cell>
          <cell r="P1834">
            <v>28900</v>
          </cell>
          <cell r="Q1834">
            <v>1</v>
          </cell>
          <cell r="R1834">
            <v>28900</v>
          </cell>
          <cell r="S1834">
            <v>38147</v>
          </cell>
          <cell r="T1834" t="str">
            <v>09/06-03</v>
          </cell>
          <cell r="U1834" t="str">
            <v>ООО "Проф-Трейд"</v>
          </cell>
          <cell r="V1834">
            <v>1</v>
          </cell>
          <cell r="W1834">
            <v>28900</v>
          </cell>
          <cell r="X1834">
            <v>38148</v>
          </cell>
          <cell r="Y1834" t="str">
            <v>10/06-предсбер</v>
          </cell>
          <cell r="Z1834" t="str">
            <v>Сбербанк РФ</v>
          </cell>
          <cell r="AA1834">
            <v>0</v>
          </cell>
          <cell r="AB1834">
            <v>0</v>
          </cell>
          <cell r="AC1834">
            <v>0</v>
          </cell>
          <cell r="AD1834" t="str">
            <v>предъявлен</v>
          </cell>
          <cell r="AF1834" t="str">
            <v/>
          </cell>
          <cell r="AG1834" t="str">
            <v>51410`810`_`0400`0002002</v>
          </cell>
          <cell r="AI1834" t="str">
            <v/>
          </cell>
        </row>
        <row r="1835">
          <cell r="A1835">
            <v>1831</v>
          </cell>
          <cell r="B1835" t="str">
            <v>диск</v>
          </cell>
          <cell r="C1835" t="str">
            <v>51401</v>
          </cell>
          <cell r="D1835" t="str">
            <v>51401`810`2`0400`0000002</v>
          </cell>
          <cell r="E1835" t="str">
            <v>Сбербанк РФ</v>
          </cell>
          <cell r="F1835" t="str">
            <v>банк</v>
          </cell>
          <cell r="G1835" t="str">
            <v>ВН</v>
          </cell>
          <cell r="H1835" t="str">
            <v>1092304</v>
          </cell>
          <cell r="I1835">
            <v>38146</v>
          </cell>
          <cell r="J1835">
            <v>120000</v>
          </cell>
          <cell r="K1835" t="str">
            <v>Рубли РФ</v>
          </cell>
          <cell r="L1835" t="str">
            <v>по предъявлении</v>
          </cell>
          <cell r="M1835">
            <v>38146</v>
          </cell>
          <cell r="N1835">
            <v>0</v>
          </cell>
          <cell r="P1835">
            <v>120000</v>
          </cell>
          <cell r="Q1835">
            <v>1</v>
          </cell>
          <cell r="R1835">
            <v>120000</v>
          </cell>
          <cell r="S1835">
            <v>38147</v>
          </cell>
          <cell r="T1835" t="str">
            <v>09/06-03</v>
          </cell>
          <cell r="U1835" t="str">
            <v>ООО "Проф-Трейд"</v>
          </cell>
          <cell r="V1835">
            <v>1</v>
          </cell>
          <cell r="W1835">
            <v>120000</v>
          </cell>
          <cell r="X1835">
            <v>38148</v>
          </cell>
          <cell r="Y1835" t="str">
            <v>10/06-предсбер</v>
          </cell>
          <cell r="Z1835" t="str">
            <v>Сбербанк РФ</v>
          </cell>
          <cell r="AA1835">
            <v>0</v>
          </cell>
          <cell r="AB1835">
            <v>0</v>
          </cell>
          <cell r="AC1835">
            <v>0</v>
          </cell>
          <cell r="AD1835" t="str">
            <v>предъявлен</v>
          </cell>
          <cell r="AF1835" t="str">
            <v/>
          </cell>
          <cell r="AG1835" t="str">
            <v>51510`810`_`0400`0002004</v>
          </cell>
          <cell r="AI1835" t="str">
            <v/>
          </cell>
        </row>
        <row r="1836">
          <cell r="A1836">
            <v>1832</v>
          </cell>
          <cell r="B1836" t="str">
            <v>диск</v>
          </cell>
          <cell r="C1836" t="str">
            <v>51401</v>
          </cell>
          <cell r="D1836" t="str">
            <v>51401`810`2`0400`0000002</v>
          </cell>
          <cell r="E1836" t="str">
            <v>Сбербанк РФ</v>
          </cell>
          <cell r="F1836" t="str">
            <v>банк</v>
          </cell>
          <cell r="G1836" t="str">
            <v>ВН</v>
          </cell>
          <cell r="H1836" t="str">
            <v>1083952</v>
          </cell>
          <cell r="I1836">
            <v>38142</v>
          </cell>
          <cell r="J1836">
            <v>400000</v>
          </cell>
          <cell r="K1836" t="str">
            <v>Рубли РФ</v>
          </cell>
          <cell r="L1836" t="str">
            <v>по предъявлении</v>
          </cell>
          <cell r="M1836">
            <v>38142</v>
          </cell>
          <cell r="N1836">
            <v>0</v>
          </cell>
          <cell r="P1836">
            <v>400000</v>
          </cell>
          <cell r="Q1836">
            <v>1</v>
          </cell>
          <cell r="R1836">
            <v>400000</v>
          </cell>
          <cell r="S1836">
            <v>38147</v>
          </cell>
          <cell r="T1836" t="str">
            <v>09/06-04</v>
          </cell>
          <cell r="U1836" t="str">
            <v>ООО "ЭкспоТрейд"</v>
          </cell>
          <cell r="V1836">
            <v>1</v>
          </cell>
          <cell r="W1836">
            <v>400000</v>
          </cell>
          <cell r="X1836">
            <v>38147</v>
          </cell>
          <cell r="Y1836" t="str">
            <v>09/06-предсбер</v>
          </cell>
          <cell r="Z1836" t="str">
            <v>Сбербанк РФ</v>
          </cell>
          <cell r="AA1836">
            <v>0</v>
          </cell>
          <cell r="AB1836">
            <v>0</v>
          </cell>
          <cell r="AC1836">
            <v>0</v>
          </cell>
          <cell r="AD1836" t="str">
            <v>предъявлен</v>
          </cell>
          <cell r="AF1836" t="str">
            <v/>
          </cell>
          <cell r="AG1836" t="str">
            <v>51510`810`_`0400`0002005</v>
          </cell>
          <cell r="AI1836" t="str">
            <v/>
          </cell>
        </row>
        <row r="1837">
          <cell r="A1837">
            <v>1833</v>
          </cell>
          <cell r="B1837" t="str">
            <v>диск</v>
          </cell>
          <cell r="C1837" t="str">
            <v>51401</v>
          </cell>
          <cell r="D1837" t="str">
            <v>51401`810`2`0400`0000002</v>
          </cell>
          <cell r="E1837" t="str">
            <v>Сбербанк РФ</v>
          </cell>
          <cell r="F1837" t="str">
            <v>банк</v>
          </cell>
          <cell r="G1837" t="str">
            <v>ВН</v>
          </cell>
          <cell r="H1837" t="str">
            <v>1088216</v>
          </cell>
          <cell r="I1837">
            <v>38145</v>
          </cell>
          <cell r="J1837">
            <v>200005</v>
          </cell>
          <cell r="K1837" t="str">
            <v>Рубли РФ</v>
          </cell>
          <cell r="L1837" t="str">
            <v>по предъявлении</v>
          </cell>
          <cell r="M1837">
            <v>38145</v>
          </cell>
          <cell r="N1837">
            <v>0</v>
          </cell>
          <cell r="P1837">
            <v>200005</v>
          </cell>
          <cell r="Q1837">
            <v>1</v>
          </cell>
          <cell r="R1837">
            <v>200005</v>
          </cell>
          <cell r="S1837">
            <v>38147</v>
          </cell>
          <cell r="T1837" t="str">
            <v>09/06-04</v>
          </cell>
          <cell r="U1837" t="str">
            <v>ООО "ЭкспоТрейд"</v>
          </cell>
          <cell r="V1837">
            <v>1</v>
          </cell>
          <cell r="W1837">
            <v>200005</v>
          </cell>
          <cell r="X1837">
            <v>38147</v>
          </cell>
          <cell r="Y1837" t="str">
            <v>09/06-предсбер</v>
          </cell>
          <cell r="Z1837" t="str">
            <v>Сбербанк РФ</v>
          </cell>
          <cell r="AA1837">
            <v>0</v>
          </cell>
          <cell r="AB1837">
            <v>0</v>
          </cell>
          <cell r="AC1837">
            <v>0</v>
          </cell>
          <cell r="AD1837" t="str">
            <v>предъявлен</v>
          </cell>
          <cell r="AF1837" t="str">
            <v/>
          </cell>
          <cell r="AG1837" t="str">
            <v>51510`810`_`0400`0002006</v>
          </cell>
          <cell r="AI1837" t="str">
            <v/>
          </cell>
        </row>
        <row r="1838">
          <cell r="A1838">
            <v>1834</v>
          </cell>
          <cell r="B1838" t="str">
            <v>диск</v>
          </cell>
          <cell r="C1838" t="str">
            <v>51502</v>
          </cell>
          <cell r="D1838" t="str">
            <v>51502`810`5`0400`0000025</v>
          </cell>
          <cell r="E1838" t="str">
            <v>ООО «Эффект»</v>
          </cell>
          <cell r="F1838" t="str">
            <v>прочие</v>
          </cell>
          <cell r="G1838" t="str">
            <v>---</v>
          </cell>
          <cell r="H1838" t="str">
            <v>0406009</v>
          </cell>
          <cell r="I1838">
            <v>38147</v>
          </cell>
          <cell r="J1838">
            <v>115800</v>
          </cell>
          <cell r="K1838" t="str">
            <v>Рубли РФ</v>
          </cell>
          <cell r="L1838" t="str">
            <v>по предъявлении, но не ранее 15.06.2004г.</v>
          </cell>
          <cell r="M1838">
            <v>38153</v>
          </cell>
          <cell r="N1838">
            <v>0.15800865800865802</v>
          </cell>
          <cell r="P1838">
            <v>115500</v>
          </cell>
          <cell r="Q1838">
            <v>0.99740932642487046</v>
          </cell>
          <cell r="R1838">
            <v>115500</v>
          </cell>
          <cell r="S1838">
            <v>38147</v>
          </cell>
          <cell r="T1838" t="str">
            <v>09/06-05</v>
          </cell>
          <cell r="U1838" t="str">
            <v>ООО «Эффект»</v>
          </cell>
          <cell r="V1838">
            <v>0.99782400000000004</v>
          </cell>
          <cell r="W1838">
            <v>115548</v>
          </cell>
          <cell r="X1838">
            <v>38148</v>
          </cell>
          <cell r="Y1838" t="str">
            <v>10/06-04</v>
          </cell>
          <cell r="Z1838" t="str">
            <v>ООО «Эффект»</v>
          </cell>
          <cell r="AA1838">
            <v>48</v>
          </cell>
          <cell r="AB1838">
            <v>0.15844155844155844</v>
          </cell>
          <cell r="AC1838">
            <v>0.15168831168831171</v>
          </cell>
          <cell r="AD1838" t="str">
            <v>продан</v>
          </cell>
          <cell r="AF1838" t="str">
            <v/>
          </cell>
          <cell r="AG1838" t="str">
            <v>51510`810`_`0400`0002007</v>
          </cell>
          <cell r="AI1838" t="str">
            <v/>
          </cell>
        </row>
        <row r="1839">
          <cell r="A1839">
            <v>1835</v>
          </cell>
          <cell r="B1839" t="str">
            <v>диск</v>
          </cell>
          <cell r="C1839" t="str">
            <v>51401</v>
          </cell>
          <cell r="D1839" t="str">
            <v>51401`810`2`0400`0000002</v>
          </cell>
          <cell r="E1839" t="str">
            <v>Сбербанк РФ</v>
          </cell>
          <cell r="F1839" t="str">
            <v>банк</v>
          </cell>
          <cell r="G1839" t="str">
            <v>ВН</v>
          </cell>
          <cell r="H1839" t="str">
            <v>1092349</v>
          </cell>
          <cell r="I1839">
            <v>38147</v>
          </cell>
          <cell r="J1839">
            <v>2200000</v>
          </cell>
          <cell r="K1839" t="str">
            <v>Рубли РФ</v>
          </cell>
          <cell r="L1839" t="str">
            <v>по предъявлении</v>
          </cell>
          <cell r="M1839">
            <v>38147</v>
          </cell>
          <cell r="N1839">
            <v>0</v>
          </cell>
          <cell r="P1839">
            <v>2200000</v>
          </cell>
          <cell r="Q1839">
            <v>1</v>
          </cell>
          <cell r="R1839">
            <v>2200000</v>
          </cell>
          <cell r="S1839">
            <v>38148</v>
          </cell>
          <cell r="T1839" t="str">
            <v>10/06-11</v>
          </cell>
          <cell r="U1839" t="str">
            <v>ООО "Проф-Трейд"</v>
          </cell>
          <cell r="V1839">
            <v>1</v>
          </cell>
          <cell r="W1839">
            <v>2200000</v>
          </cell>
          <cell r="X1839">
            <v>38149</v>
          </cell>
          <cell r="Y1839" t="str">
            <v>11/06-предсбер</v>
          </cell>
          <cell r="Z1839" t="str">
            <v>Сбербанк РФ</v>
          </cell>
          <cell r="AA1839">
            <v>0</v>
          </cell>
          <cell r="AB1839">
            <v>0</v>
          </cell>
          <cell r="AC1839">
            <v>0</v>
          </cell>
          <cell r="AD1839" t="str">
            <v>предъявлен</v>
          </cell>
          <cell r="AF1839" t="str">
            <v/>
          </cell>
          <cell r="AG1839" t="str">
            <v>51510`810`_`0400`0002008</v>
          </cell>
          <cell r="AI1839" t="str">
            <v/>
          </cell>
        </row>
        <row r="1840">
          <cell r="A1840">
            <v>1836</v>
          </cell>
          <cell r="B1840" t="str">
            <v>диск</v>
          </cell>
          <cell r="C1840" t="str">
            <v>51401</v>
          </cell>
          <cell r="D1840" t="str">
            <v>51401`810`2`0400`0000002</v>
          </cell>
          <cell r="E1840" t="str">
            <v>Сбербанк РФ</v>
          </cell>
          <cell r="F1840" t="str">
            <v>банк</v>
          </cell>
          <cell r="G1840" t="str">
            <v>ВН</v>
          </cell>
          <cell r="H1840" t="str">
            <v>1092407</v>
          </cell>
          <cell r="I1840">
            <v>38148</v>
          </cell>
          <cell r="J1840">
            <v>30000</v>
          </cell>
          <cell r="K1840" t="str">
            <v>Рубли РФ</v>
          </cell>
          <cell r="L1840" t="str">
            <v>по предъявлении</v>
          </cell>
          <cell r="M1840">
            <v>38147</v>
          </cell>
          <cell r="N1840">
            <v>0</v>
          </cell>
          <cell r="P1840">
            <v>30000</v>
          </cell>
          <cell r="Q1840">
            <v>1</v>
          </cell>
          <cell r="R1840">
            <v>30000</v>
          </cell>
          <cell r="S1840">
            <v>38148</v>
          </cell>
          <cell r="T1840" t="str">
            <v>10/06-11</v>
          </cell>
          <cell r="U1840" t="str">
            <v>ООО "Проф-Трейд"</v>
          </cell>
          <cell r="V1840">
            <v>1</v>
          </cell>
          <cell r="W1840">
            <v>30000</v>
          </cell>
          <cell r="X1840">
            <v>38149</v>
          </cell>
          <cell r="Y1840" t="str">
            <v>11/06-предсбер</v>
          </cell>
          <cell r="Z1840" t="str">
            <v>Сбербанк РФ</v>
          </cell>
          <cell r="AA1840">
            <v>0</v>
          </cell>
          <cell r="AB1840">
            <v>0</v>
          </cell>
          <cell r="AC1840">
            <v>0</v>
          </cell>
          <cell r="AD1840" t="str">
            <v>предъявлен</v>
          </cell>
          <cell r="AF1840" t="str">
            <v/>
          </cell>
          <cell r="AG1840" t="str">
            <v>51510`810`_`0400`0002009</v>
          </cell>
          <cell r="AI1840" t="str">
            <v/>
          </cell>
        </row>
        <row r="1841">
          <cell r="A1841">
            <v>1837</v>
          </cell>
          <cell r="B1841" t="str">
            <v>диск</v>
          </cell>
          <cell r="C1841" t="str">
            <v>51401</v>
          </cell>
          <cell r="D1841" t="str">
            <v>51401`810`2`0400`0000002</v>
          </cell>
          <cell r="E1841" t="str">
            <v>Сбербанк РФ</v>
          </cell>
          <cell r="F1841" t="str">
            <v>банк</v>
          </cell>
          <cell r="G1841" t="str">
            <v>ВН</v>
          </cell>
          <cell r="H1841" t="str">
            <v>1089820</v>
          </cell>
          <cell r="I1841">
            <v>38138</v>
          </cell>
          <cell r="J1841">
            <v>200000</v>
          </cell>
          <cell r="K1841" t="str">
            <v>Рубли РФ</v>
          </cell>
          <cell r="L1841" t="str">
            <v>по предъявлении</v>
          </cell>
          <cell r="M1841">
            <v>38138</v>
          </cell>
          <cell r="N1841">
            <v>0</v>
          </cell>
          <cell r="P1841">
            <v>200000</v>
          </cell>
          <cell r="Q1841">
            <v>1</v>
          </cell>
          <cell r="R1841">
            <v>200000</v>
          </cell>
          <cell r="S1841">
            <v>38148</v>
          </cell>
          <cell r="T1841" t="str">
            <v>10/06-11</v>
          </cell>
          <cell r="U1841" t="str">
            <v>ООО "Проф-Трейд"</v>
          </cell>
          <cell r="V1841">
            <v>1</v>
          </cell>
          <cell r="W1841">
            <v>200000</v>
          </cell>
          <cell r="X1841">
            <v>38149</v>
          </cell>
          <cell r="Y1841" t="str">
            <v>11/06-предсбер</v>
          </cell>
          <cell r="Z1841" t="str">
            <v>Сбербанк РФ</v>
          </cell>
          <cell r="AA1841">
            <v>0</v>
          </cell>
          <cell r="AB1841">
            <v>0</v>
          </cell>
          <cell r="AC1841">
            <v>0</v>
          </cell>
          <cell r="AD1841" t="str">
            <v>предъявлен</v>
          </cell>
          <cell r="AF1841" t="str">
            <v/>
          </cell>
          <cell r="AG1841" t="str">
            <v>51510`810`_`0400`0002010</v>
          </cell>
          <cell r="AI1841" t="str">
            <v/>
          </cell>
        </row>
        <row r="1842">
          <cell r="A1842">
            <v>1838</v>
          </cell>
          <cell r="B1842" t="str">
            <v>диск</v>
          </cell>
          <cell r="C1842" t="str">
            <v>51401</v>
          </cell>
          <cell r="D1842" t="str">
            <v>51401`810`2`0400`0000002</v>
          </cell>
          <cell r="E1842" t="str">
            <v>Сбербанк РФ</v>
          </cell>
          <cell r="F1842" t="str">
            <v>банк</v>
          </cell>
          <cell r="G1842" t="str">
            <v>ВН</v>
          </cell>
          <cell r="H1842" t="str">
            <v>1089817</v>
          </cell>
          <cell r="I1842">
            <v>38138</v>
          </cell>
          <cell r="J1842">
            <v>86000</v>
          </cell>
          <cell r="K1842" t="str">
            <v>Рубли РФ</v>
          </cell>
          <cell r="L1842" t="str">
            <v>по предъявлении</v>
          </cell>
          <cell r="M1842">
            <v>38138</v>
          </cell>
          <cell r="N1842">
            <v>0</v>
          </cell>
          <cell r="P1842">
            <v>86000</v>
          </cell>
          <cell r="Q1842">
            <v>1</v>
          </cell>
          <cell r="R1842">
            <v>86000</v>
          </cell>
          <cell r="S1842">
            <v>38148</v>
          </cell>
          <cell r="T1842" t="str">
            <v>10/06-11</v>
          </cell>
          <cell r="U1842" t="str">
            <v>ООО "Проф-Трейд"</v>
          </cell>
          <cell r="V1842">
            <v>1</v>
          </cell>
          <cell r="W1842">
            <v>86000</v>
          </cell>
          <cell r="X1842">
            <v>38149</v>
          </cell>
          <cell r="Y1842" t="str">
            <v>11/06-предсбер</v>
          </cell>
          <cell r="Z1842" t="str">
            <v>Сбербанк РФ</v>
          </cell>
          <cell r="AA1842">
            <v>0</v>
          </cell>
          <cell r="AB1842">
            <v>0</v>
          </cell>
          <cell r="AC1842">
            <v>0</v>
          </cell>
          <cell r="AD1842" t="str">
            <v>предъявлен</v>
          </cell>
          <cell r="AF1842" t="str">
            <v/>
          </cell>
          <cell r="AG1842" t="str">
            <v>51510`810`_`0400`0002011</v>
          </cell>
          <cell r="AI1842" t="str">
            <v/>
          </cell>
        </row>
        <row r="1843">
          <cell r="A1843">
            <v>1839</v>
          </cell>
          <cell r="B1843" t="str">
            <v>диск</v>
          </cell>
          <cell r="C1843" t="str">
            <v>51401</v>
          </cell>
          <cell r="D1843" t="str">
            <v>51401`810`4`0400`0000006</v>
          </cell>
          <cell r="E1843" t="str">
            <v>ОАО «Социнвестбанк»</v>
          </cell>
          <cell r="F1843" t="str">
            <v>банк</v>
          </cell>
          <cell r="G1843" t="str">
            <v>ПР</v>
          </cell>
          <cell r="H1843" t="str">
            <v>0004837</v>
          </cell>
          <cell r="I1843">
            <v>38146</v>
          </cell>
          <cell r="J1843">
            <v>390000</v>
          </cell>
          <cell r="K1843" t="str">
            <v>Рубли РФ</v>
          </cell>
          <cell r="L1843" t="str">
            <v>по предъявлении</v>
          </cell>
          <cell r="M1843">
            <v>38146</v>
          </cell>
          <cell r="N1843">
            <v>0</v>
          </cell>
          <cell r="P1843">
            <v>390000</v>
          </cell>
          <cell r="Q1843">
            <v>1</v>
          </cell>
          <cell r="R1843">
            <v>390000</v>
          </cell>
          <cell r="S1843">
            <v>38148</v>
          </cell>
          <cell r="T1843" t="str">
            <v>10/06-11</v>
          </cell>
          <cell r="U1843" t="str">
            <v>ООО "Проф-Трейд"</v>
          </cell>
          <cell r="V1843">
            <v>1</v>
          </cell>
          <cell r="W1843">
            <v>390000</v>
          </cell>
          <cell r="X1843">
            <v>38149</v>
          </cell>
          <cell r="Y1843" t="str">
            <v>11/06-предсиб</v>
          </cell>
          <cell r="Z1843" t="str">
            <v>ОАО «Социнвестбанк»</v>
          </cell>
          <cell r="AA1843">
            <v>0</v>
          </cell>
          <cell r="AB1843">
            <v>0</v>
          </cell>
          <cell r="AC1843">
            <v>0</v>
          </cell>
          <cell r="AD1843" t="str">
            <v>предъявлен</v>
          </cell>
          <cell r="AF1843" t="str">
            <v/>
          </cell>
          <cell r="AI1843" t="str">
            <v/>
          </cell>
        </row>
        <row r="1844">
          <cell r="A1844">
            <v>1840</v>
          </cell>
          <cell r="B1844" t="str">
            <v>диск</v>
          </cell>
          <cell r="C1844" t="str">
            <v>51401</v>
          </cell>
          <cell r="D1844" t="str">
            <v>51401`810`5`0400`0000029</v>
          </cell>
          <cell r="E1844" t="str">
            <v>ОАО "Альфа-Банк-Башкортостан"</v>
          </cell>
          <cell r="F1844" t="str">
            <v>банк</v>
          </cell>
          <cell r="G1844" t="str">
            <v>А</v>
          </cell>
          <cell r="H1844" t="str">
            <v>0006555</v>
          </cell>
          <cell r="I1844">
            <v>38142</v>
          </cell>
          <cell r="J1844">
            <v>300000</v>
          </cell>
          <cell r="K1844" t="str">
            <v>Рубли РФ</v>
          </cell>
          <cell r="L1844" t="str">
            <v>по предъявлении</v>
          </cell>
          <cell r="M1844">
            <v>38142</v>
          </cell>
          <cell r="N1844">
            <v>0</v>
          </cell>
          <cell r="P1844">
            <v>300000</v>
          </cell>
          <cell r="Q1844">
            <v>1</v>
          </cell>
          <cell r="R1844">
            <v>300000</v>
          </cell>
          <cell r="S1844">
            <v>38148</v>
          </cell>
          <cell r="T1844" t="str">
            <v>10/06-11</v>
          </cell>
          <cell r="U1844" t="str">
            <v>ООО "Проф-Трейд"</v>
          </cell>
          <cell r="V1844">
            <v>1</v>
          </cell>
          <cell r="W1844">
            <v>300000</v>
          </cell>
          <cell r="X1844">
            <v>38149</v>
          </cell>
          <cell r="Y1844" t="str">
            <v>11/06-предальфа</v>
          </cell>
          <cell r="Z1844" t="str">
            <v>ОАО "Альфа-Банк-Башкортостан"</v>
          </cell>
          <cell r="AA1844">
            <v>0</v>
          </cell>
          <cell r="AB1844">
            <v>0</v>
          </cell>
          <cell r="AC1844">
            <v>0</v>
          </cell>
          <cell r="AD1844" t="str">
            <v>предъявлен</v>
          </cell>
          <cell r="AF1844" t="str">
            <v/>
          </cell>
          <cell r="AI1844" t="str">
            <v/>
          </cell>
        </row>
        <row r="1845">
          <cell r="A1845">
            <v>1841</v>
          </cell>
          <cell r="B1845" t="str">
            <v>диск</v>
          </cell>
          <cell r="C1845" t="str">
            <v>51401</v>
          </cell>
          <cell r="D1845" t="str">
            <v>51401`810`5`0400`0000029</v>
          </cell>
          <cell r="E1845" t="str">
            <v>ОАО "Альфа-Банк-Башкортостан"</v>
          </cell>
          <cell r="F1845" t="str">
            <v>банк</v>
          </cell>
          <cell r="G1845" t="str">
            <v>А</v>
          </cell>
          <cell r="H1845" t="str">
            <v>0006554</v>
          </cell>
          <cell r="I1845">
            <v>38142</v>
          </cell>
          <cell r="J1845">
            <v>300000</v>
          </cell>
          <cell r="K1845" t="str">
            <v>Рубли РФ</v>
          </cell>
          <cell r="L1845" t="str">
            <v>по предъявлении</v>
          </cell>
          <cell r="M1845">
            <v>38142</v>
          </cell>
          <cell r="N1845">
            <v>0</v>
          </cell>
          <cell r="P1845">
            <v>300000</v>
          </cell>
          <cell r="Q1845">
            <v>1</v>
          </cell>
          <cell r="R1845">
            <v>300000</v>
          </cell>
          <cell r="S1845">
            <v>38148</v>
          </cell>
          <cell r="T1845" t="str">
            <v>10/06-11</v>
          </cell>
          <cell r="U1845" t="str">
            <v>ООО "Проф-Трейд"</v>
          </cell>
          <cell r="V1845">
            <v>1</v>
          </cell>
          <cell r="W1845">
            <v>300000</v>
          </cell>
          <cell r="X1845">
            <v>38149</v>
          </cell>
          <cell r="Y1845" t="str">
            <v>11/06-предальфа</v>
          </cell>
          <cell r="Z1845" t="str">
            <v>ОАО "Альфа-Банк-Башкортостан"</v>
          </cell>
          <cell r="AA1845">
            <v>0</v>
          </cell>
          <cell r="AB1845">
            <v>0</v>
          </cell>
          <cell r="AC1845">
            <v>0</v>
          </cell>
          <cell r="AD1845" t="str">
            <v>предъявлен</v>
          </cell>
          <cell r="AF1845" t="str">
            <v/>
          </cell>
          <cell r="AI1845" t="str">
            <v/>
          </cell>
        </row>
        <row r="1846">
          <cell r="A1846">
            <v>1842</v>
          </cell>
          <cell r="B1846" t="str">
            <v>диск</v>
          </cell>
          <cell r="C1846" t="str">
            <v>51401</v>
          </cell>
          <cell r="D1846" t="str">
            <v>51401`810`2`0400`0000002</v>
          </cell>
          <cell r="E1846" t="str">
            <v>Сбербанк РФ</v>
          </cell>
          <cell r="F1846" t="str">
            <v>банк</v>
          </cell>
          <cell r="G1846" t="str">
            <v>ВН</v>
          </cell>
          <cell r="H1846" t="str">
            <v>1073870</v>
          </cell>
          <cell r="I1846">
            <v>38146</v>
          </cell>
          <cell r="J1846">
            <v>1712000</v>
          </cell>
          <cell r="K1846" t="str">
            <v>Рубли РФ</v>
          </cell>
          <cell r="L1846" t="str">
            <v>по предъявлении</v>
          </cell>
          <cell r="M1846">
            <v>38146</v>
          </cell>
          <cell r="N1846">
            <v>0</v>
          </cell>
          <cell r="P1846">
            <v>1712000</v>
          </cell>
          <cell r="Q1846">
            <v>1</v>
          </cell>
          <cell r="R1846">
            <v>1712000</v>
          </cell>
          <cell r="S1846">
            <v>38148</v>
          </cell>
          <cell r="T1846" t="str">
            <v>10/06-11</v>
          </cell>
          <cell r="U1846" t="str">
            <v>ООО "Проф-Трейд"</v>
          </cell>
          <cell r="V1846">
            <v>1</v>
          </cell>
          <cell r="W1846">
            <v>1712000</v>
          </cell>
          <cell r="X1846">
            <v>38148</v>
          </cell>
          <cell r="Y1846" t="str">
            <v>10/06-предсбер</v>
          </cell>
          <cell r="Z1846" t="str">
            <v>Сбербанк РФ</v>
          </cell>
          <cell r="AA1846">
            <v>0</v>
          </cell>
          <cell r="AB1846">
            <v>0</v>
          </cell>
          <cell r="AC1846">
            <v>0</v>
          </cell>
          <cell r="AD1846" t="str">
            <v>предъявлен</v>
          </cell>
          <cell r="AF1846" t="str">
            <v/>
          </cell>
          <cell r="AI1846" t="str">
            <v/>
          </cell>
        </row>
        <row r="1847">
          <cell r="A1847">
            <v>1843</v>
          </cell>
          <cell r="B1847" t="str">
            <v>диск</v>
          </cell>
          <cell r="C1847" t="str">
            <v>51401</v>
          </cell>
          <cell r="D1847" t="str">
            <v>51401`810`2`0400`0000002</v>
          </cell>
          <cell r="E1847" t="str">
            <v>Сбербанк РФ</v>
          </cell>
          <cell r="F1847" t="str">
            <v>банк</v>
          </cell>
          <cell r="G1847" t="str">
            <v>ВН</v>
          </cell>
          <cell r="H1847" t="str">
            <v>1089631</v>
          </cell>
          <cell r="I1847">
            <v>38139</v>
          </cell>
          <cell r="J1847">
            <v>100000</v>
          </cell>
          <cell r="K1847" t="str">
            <v>Рубли РФ</v>
          </cell>
          <cell r="L1847" t="str">
            <v>по предъявлении</v>
          </cell>
          <cell r="M1847">
            <v>38139</v>
          </cell>
          <cell r="N1847">
            <v>0</v>
          </cell>
          <cell r="P1847">
            <v>100000</v>
          </cell>
          <cell r="Q1847">
            <v>1</v>
          </cell>
          <cell r="R1847">
            <v>100000</v>
          </cell>
          <cell r="S1847">
            <v>38148</v>
          </cell>
          <cell r="T1847" t="str">
            <v>10/06-12</v>
          </cell>
          <cell r="U1847" t="str">
            <v>ООО "ЭкспоТрейд"</v>
          </cell>
          <cell r="V1847">
            <v>1</v>
          </cell>
          <cell r="W1847">
            <v>100000</v>
          </cell>
          <cell r="X1847">
            <v>38148</v>
          </cell>
          <cell r="Y1847" t="str">
            <v>10/06-предсбер</v>
          </cell>
          <cell r="Z1847" t="str">
            <v>Сбербанк РФ</v>
          </cell>
          <cell r="AA1847">
            <v>0</v>
          </cell>
          <cell r="AB1847">
            <v>0</v>
          </cell>
          <cell r="AC1847">
            <v>0</v>
          </cell>
          <cell r="AD1847" t="str">
            <v>предъявлен</v>
          </cell>
          <cell r="AF1847" t="str">
            <v/>
          </cell>
          <cell r="AI1847" t="str">
            <v/>
          </cell>
        </row>
        <row r="1848">
          <cell r="A1848">
            <v>1844</v>
          </cell>
          <cell r="B1848" t="str">
            <v>диск</v>
          </cell>
          <cell r="C1848" t="str">
            <v>51401</v>
          </cell>
          <cell r="D1848" t="str">
            <v>51401`810`2`0400`0000002</v>
          </cell>
          <cell r="E1848" t="str">
            <v>Сбербанк РФ</v>
          </cell>
          <cell r="F1848" t="str">
            <v>банк</v>
          </cell>
          <cell r="G1848" t="str">
            <v>ВН</v>
          </cell>
          <cell r="H1848" t="str">
            <v>1091108</v>
          </cell>
          <cell r="I1848">
            <v>38141</v>
          </cell>
          <cell r="J1848">
            <v>100000</v>
          </cell>
          <cell r="K1848" t="str">
            <v>Рубли РФ</v>
          </cell>
          <cell r="L1848" t="str">
            <v>по предъявлении</v>
          </cell>
          <cell r="M1848">
            <v>38141</v>
          </cell>
          <cell r="N1848">
            <v>0</v>
          </cell>
          <cell r="P1848">
            <v>100000</v>
          </cell>
          <cell r="Q1848">
            <v>1</v>
          </cell>
          <cell r="R1848">
            <v>100000</v>
          </cell>
          <cell r="S1848">
            <v>38148</v>
          </cell>
          <cell r="T1848" t="str">
            <v>10/06-12</v>
          </cell>
          <cell r="U1848" t="str">
            <v>ООО "ЭкспоТрейд"</v>
          </cell>
          <cell r="V1848">
            <v>1</v>
          </cell>
          <cell r="W1848">
            <v>100000</v>
          </cell>
          <cell r="X1848">
            <v>38149</v>
          </cell>
          <cell r="Y1848" t="str">
            <v>11/06-предсбер</v>
          </cell>
          <cell r="Z1848" t="str">
            <v>Сбербанк РФ</v>
          </cell>
          <cell r="AA1848">
            <v>0</v>
          </cell>
          <cell r="AB1848">
            <v>0</v>
          </cell>
          <cell r="AC1848">
            <v>0</v>
          </cell>
          <cell r="AD1848" t="str">
            <v>предъявлен</v>
          </cell>
          <cell r="AF1848" t="str">
            <v/>
          </cell>
          <cell r="AI1848" t="str">
            <v/>
          </cell>
        </row>
        <row r="1849">
          <cell r="A1849">
            <v>1845</v>
          </cell>
          <cell r="B1849" t="str">
            <v>диск</v>
          </cell>
          <cell r="C1849" t="str">
            <v>51401</v>
          </cell>
          <cell r="D1849" t="str">
            <v>51401`810`2`0400`0000002</v>
          </cell>
          <cell r="E1849" t="str">
            <v>Сбербанк РФ</v>
          </cell>
          <cell r="F1849" t="str">
            <v>банк</v>
          </cell>
          <cell r="G1849" t="str">
            <v>ВЛ</v>
          </cell>
          <cell r="H1849" t="str">
            <v>2480184</v>
          </cell>
          <cell r="I1849">
            <v>38147</v>
          </cell>
          <cell r="J1849">
            <v>485000</v>
          </cell>
          <cell r="K1849" t="str">
            <v>Рубли РФ</v>
          </cell>
          <cell r="L1849" t="str">
            <v>по предъявлении</v>
          </cell>
          <cell r="M1849">
            <v>38147</v>
          </cell>
          <cell r="N1849">
            <v>0</v>
          </cell>
          <cell r="P1849">
            <v>485000</v>
          </cell>
          <cell r="Q1849">
            <v>1</v>
          </cell>
          <cell r="R1849">
            <v>485000</v>
          </cell>
          <cell r="S1849">
            <v>38148</v>
          </cell>
          <cell r="T1849" t="str">
            <v>10/06-12</v>
          </cell>
          <cell r="U1849" t="str">
            <v>ООО "ЭкспоТрейд"</v>
          </cell>
          <cell r="V1849">
            <v>1</v>
          </cell>
          <cell r="W1849">
            <v>485000</v>
          </cell>
          <cell r="X1849">
            <v>38149</v>
          </cell>
          <cell r="Y1849" t="str">
            <v>11/06-предсбер</v>
          </cell>
          <cell r="Z1849" t="str">
            <v>Сбербанк РФ</v>
          </cell>
          <cell r="AA1849">
            <v>0</v>
          </cell>
          <cell r="AB1849">
            <v>0</v>
          </cell>
          <cell r="AC1849">
            <v>0</v>
          </cell>
          <cell r="AD1849" t="str">
            <v>предъявлен</v>
          </cell>
          <cell r="AF1849" t="str">
            <v/>
          </cell>
          <cell r="AI1849" t="str">
            <v/>
          </cell>
        </row>
        <row r="1850">
          <cell r="A1850">
            <v>1846</v>
          </cell>
          <cell r="B1850" t="str">
            <v>диск</v>
          </cell>
          <cell r="C1850" t="str">
            <v>51401</v>
          </cell>
          <cell r="D1850" t="str">
            <v>51401`810`2`0400`0000002</v>
          </cell>
          <cell r="E1850" t="str">
            <v>Сбербанк РФ</v>
          </cell>
          <cell r="F1850" t="str">
            <v>банк</v>
          </cell>
          <cell r="G1850" t="str">
            <v>ВЛ</v>
          </cell>
          <cell r="H1850" t="str">
            <v>2480185</v>
          </cell>
          <cell r="I1850">
            <v>38147</v>
          </cell>
          <cell r="J1850">
            <v>567270</v>
          </cell>
          <cell r="K1850" t="str">
            <v>Рубли РФ</v>
          </cell>
          <cell r="L1850" t="str">
            <v>по предъявлении</v>
          </cell>
          <cell r="M1850">
            <v>38147</v>
          </cell>
          <cell r="N1850">
            <v>0</v>
          </cell>
          <cell r="P1850">
            <v>567270</v>
          </cell>
          <cell r="Q1850">
            <v>1</v>
          </cell>
          <cell r="R1850">
            <v>567270</v>
          </cell>
          <cell r="S1850">
            <v>38148</v>
          </cell>
          <cell r="T1850" t="str">
            <v>10/06-12</v>
          </cell>
          <cell r="U1850" t="str">
            <v>ООО "ЭкспоТрейд"</v>
          </cell>
          <cell r="V1850">
            <v>1</v>
          </cell>
          <cell r="W1850">
            <v>567270</v>
          </cell>
          <cell r="X1850">
            <v>38149</v>
          </cell>
          <cell r="Y1850" t="str">
            <v>11/06-предсбер</v>
          </cell>
          <cell r="Z1850" t="str">
            <v>Сбербанк РФ</v>
          </cell>
          <cell r="AA1850">
            <v>0</v>
          </cell>
          <cell r="AB1850">
            <v>0</v>
          </cell>
          <cell r="AC1850">
            <v>0</v>
          </cell>
          <cell r="AD1850" t="str">
            <v>предъявлен</v>
          </cell>
          <cell r="AF1850" t="str">
            <v/>
          </cell>
          <cell r="AI1850" t="str">
            <v/>
          </cell>
        </row>
        <row r="1851">
          <cell r="A1851">
            <v>1847</v>
          </cell>
          <cell r="B1851" t="str">
            <v>диск</v>
          </cell>
          <cell r="C1851" t="str">
            <v>51401</v>
          </cell>
          <cell r="D1851" t="str">
            <v>51401`810`1`0400`0000005</v>
          </cell>
          <cell r="E1851" t="str">
            <v>ОАО «УралСиб»</v>
          </cell>
          <cell r="F1851" t="str">
            <v>банк</v>
          </cell>
          <cell r="G1851" t="str">
            <v>0082</v>
          </cell>
          <cell r="H1851" t="str">
            <v>0150305</v>
          </cell>
          <cell r="I1851">
            <v>37995</v>
          </cell>
          <cell r="J1851">
            <v>100000</v>
          </cell>
          <cell r="K1851" t="str">
            <v>Рубли РФ</v>
          </cell>
          <cell r="L1851" t="str">
            <v>по предъявлении</v>
          </cell>
          <cell r="M1851">
            <v>37995</v>
          </cell>
          <cell r="N1851">
            <v>0</v>
          </cell>
          <cell r="P1851">
            <v>100000</v>
          </cell>
          <cell r="Q1851">
            <v>1</v>
          </cell>
          <cell r="R1851">
            <v>100000</v>
          </cell>
          <cell r="S1851">
            <v>38148</v>
          </cell>
          <cell r="T1851" t="str">
            <v>10/06-12</v>
          </cell>
          <cell r="U1851" t="str">
            <v>ООО "ЭкспоТрейд"</v>
          </cell>
          <cell r="V1851">
            <v>1</v>
          </cell>
          <cell r="W1851">
            <v>100000</v>
          </cell>
          <cell r="X1851">
            <v>38149</v>
          </cell>
          <cell r="Y1851" t="str">
            <v>11/06-09</v>
          </cell>
          <cell r="Z1851" t="str">
            <v>ООО "ЭкспоТрейд"</v>
          </cell>
          <cell r="AA1851">
            <v>0</v>
          </cell>
          <cell r="AB1851">
            <v>0</v>
          </cell>
          <cell r="AC1851">
            <v>0</v>
          </cell>
          <cell r="AD1851" t="str">
            <v>продан</v>
          </cell>
          <cell r="AF1851" t="str">
            <v/>
          </cell>
          <cell r="AI1851" t="str">
            <v/>
          </cell>
        </row>
        <row r="1852">
          <cell r="A1852">
            <v>1848</v>
          </cell>
          <cell r="B1852" t="str">
            <v>диск</v>
          </cell>
          <cell r="C1852" t="str">
            <v>51401</v>
          </cell>
          <cell r="D1852" t="str">
            <v>51401`810`2`0400`0000002</v>
          </cell>
          <cell r="E1852" t="str">
            <v>Сбербанк РФ</v>
          </cell>
          <cell r="F1852" t="str">
            <v>банк</v>
          </cell>
          <cell r="G1852" t="str">
            <v>ВН</v>
          </cell>
          <cell r="H1852" t="str">
            <v>1331446</v>
          </cell>
          <cell r="I1852">
            <v>38147</v>
          </cell>
          <cell r="J1852">
            <v>120000</v>
          </cell>
          <cell r="K1852" t="str">
            <v>Рубли РФ</v>
          </cell>
          <cell r="L1852" t="str">
            <v>по предъявлении</v>
          </cell>
          <cell r="M1852">
            <v>38147</v>
          </cell>
          <cell r="N1852">
            <v>0</v>
          </cell>
          <cell r="P1852">
            <v>119880</v>
          </cell>
          <cell r="Q1852">
            <v>0.999</v>
          </cell>
          <cell r="R1852">
            <v>119880</v>
          </cell>
          <cell r="S1852">
            <v>38148</v>
          </cell>
          <cell r="T1852" t="str">
            <v>10/06-05</v>
          </cell>
          <cell r="U1852" t="str">
            <v>ООО «Компания "Уфа-автоснаб»</v>
          </cell>
          <cell r="V1852">
            <v>1</v>
          </cell>
          <cell r="W1852">
            <v>120000</v>
          </cell>
          <cell r="X1852">
            <v>38149</v>
          </cell>
          <cell r="Y1852" t="str">
            <v>11/06-предсбер</v>
          </cell>
          <cell r="Z1852" t="str">
            <v>Сбербанк РФ</v>
          </cell>
          <cell r="AA1852">
            <v>120</v>
          </cell>
          <cell r="AB1852">
            <v>0.36636636636636638</v>
          </cell>
          <cell r="AC1852">
            <v>0.36536536536536535</v>
          </cell>
          <cell r="AD1852" t="str">
            <v>предъявлен</v>
          </cell>
          <cell r="AF1852" t="str">
            <v/>
          </cell>
          <cell r="AI1852" t="str">
            <v/>
          </cell>
        </row>
        <row r="1853">
          <cell r="A1853">
            <v>1849</v>
          </cell>
          <cell r="B1853" t="str">
            <v>диск</v>
          </cell>
          <cell r="C1853" t="str">
            <v>51502</v>
          </cell>
          <cell r="D1853" t="str">
            <v>51502`810`9`0400`0000159</v>
          </cell>
          <cell r="E1853" t="str">
            <v>Адмаев Сергей Александрович</v>
          </cell>
          <cell r="G1853" t="str">
            <v>---</v>
          </cell>
          <cell r="H1853" t="str">
            <v>0406011</v>
          </cell>
          <cell r="I1853">
            <v>38149</v>
          </cell>
          <cell r="J1853">
            <v>80600</v>
          </cell>
          <cell r="K1853" t="str">
            <v>Рубли РФ</v>
          </cell>
          <cell r="L1853" t="str">
            <v>по предъявлении, но не ранее 21.06.2004г.</v>
          </cell>
          <cell r="M1853">
            <v>38159</v>
          </cell>
          <cell r="N1853">
            <v>0.27374999999999999</v>
          </cell>
          <cell r="P1853">
            <v>80000</v>
          </cell>
          <cell r="Q1853">
            <v>0.99255583126550873</v>
          </cell>
          <cell r="R1853">
            <v>80000</v>
          </cell>
          <cell r="S1853">
            <v>38149</v>
          </cell>
          <cell r="T1853" t="str">
            <v>11/06-10</v>
          </cell>
          <cell r="U1853" t="str">
            <v>Адмаев Сергей Александрович</v>
          </cell>
          <cell r="V1853">
            <v>1</v>
          </cell>
          <cell r="W1853">
            <v>80600</v>
          </cell>
          <cell r="X1853">
            <v>38159</v>
          </cell>
          <cell r="Y1853" t="str">
            <v>21/06-08</v>
          </cell>
          <cell r="Z1853" t="str">
            <v>ООО "Диджитал Графикс"</v>
          </cell>
          <cell r="AA1853">
            <v>600</v>
          </cell>
          <cell r="AB1853">
            <v>0.27450000000000002</v>
          </cell>
          <cell r="AC1853">
            <v>0.27374999999999999</v>
          </cell>
          <cell r="AD1853" t="str">
            <v>продан</v>
          </cell>
          <cell r="AF1853" t="str">
            <v/>
          </cell>
          <cell r="AI1853" t="str">
            <v/>
          </cell>
        </row>
        <row r="1854">
          <cell r="A1854">
            <v>1850</v>
          </cell>
          <cell r="B1854" t="str">
            <v>диск</v>
          </cell>
          <cell r="C1854" t="str">
            <v>51401</v>
          </cell>
          <cell r="D1854" t="str">
            <v>51401`810`2`0400`0000002</v>
          </cell>
          <cell r="E1854" t="str">
            <v>Сбербанк РФ</v>
          </cell>
          <cell r="F1854" t="str">
            <v>банк</v>
          </cell>
          <cell r="G1854" t="str">
            <v>ВН</v>
          </cell>
          <cell r="H1854" t="str">
            <v>1091521</v>
          </cell>
          <cell r="I1854">
            <v>38148</v>
          </cell>
          <cell r="J1854">
            <v>800000</v>
          </cell>
          <cell r="K1854" t="str">
            <v>Рубли РФ</v>
          </cell>
          <cell r="L1854" t="str">
            <v>по предъявлении</v>
          </cell>
          <cell r="M1854">
            <v>38148</v>
          </cell>
          <cell r="N1854">
            <v>0</v>
          </cell>
          <cell r="P1854">
            <v>800000</v>
          </cell>
          <cell r="Q1854">
            <v>1</v>
          </cell>
          <cell r="R1854">
            <v>800000</v>
          </cell>
          <cell r="S1854">
            <v>38149</v>
          </cell>
          <cell r="T1854" t="str">
            <v>11/06-23</v>
          </cell>
          <cell r="U1854" t="str">
            <v>ООО "Проф-Трейд"</v>
          </cell>
          <cell r="V1854">
            <v>1</v>
          </cell>
          <cell r="W1854">
            <v>800000</v>
          </cell>
          <cell r="X1854">
            <v>38149</v>
          </cell>
          <cell r="Y1854" t="str">
            <v>11/06-предсбер</v>
          </cell>
          <cell r="Z1854" t="str">
            <v>Сбербанк РФ</v>
          </cell>
          <cell r="AA1854">
            <v>0</v>
          </cell>
          <cell r="AB1854">
            <v>0</v>
          </cell>
          <cell r="AC1854">
            <v>0</v>
          </cell>
          <cell r="AD1854" t="str">
            <v>предъявлен</v>
          </cell>
          <cell r="AF1854" t="str">
            <v/>
          </cell>
          <cell r="AI1854" t="str">
            <v/>
          </cell>
        </row>
        <row r="1855">
          <cell r="A1855">
            <v>1851</v>
          </cell>
          <cell r="B1855" t="str">
            <v>диск</v>
          </cell>
          <cell r="C1855" t="str">
            <v>51401</v>
          </cell>
          <cell r="D1855" t="str">
            <v>51401`810`2`0400`0000002</v>
          </cell>
          <cell r="E1855" t="str">
            <v>Сбербанк РФ</v>
          </cell>
          <cell r="F1855" t="str">
            <v>банк</v>
          </cell>
          <cell r="G1855" t="str">
            <v>ВН</v>
          </cell>
          <cell r="H1855" t="str">
            <v>1083530</v>
          </cell>
          <cell r="I1855">
            <v>38146</v>
          </cell>
          <cell r="J1855">
            <v>50000</v>
          </cell>
          <cell r="K1855" t="str">
            <v>Рубли РФ</v>
          </cell>
          <cell r="L1855" t="str">
            <v>по предъявлении</v>
          </cell>
          <cell r="M1855">
            <v>38146</v>
          </cell>
          <cell r="N1855">
            <v>0</v>
          </cell>
          <cell r="P1855">
            <v>49950</v>
          </cell>
          <cell r="Q1855">
            <v>0.999</v>
          </cell>
          <cell r="R1855">
            <v>49950</v>
          </cell>
          <cell r="S1855">
            <v>38153</v>
          </cell>
          <cell r="T1855" t="str">
            <v>15/06-04</v>
          </cell>
          <cell r="U1855" t="str">
            <v>ООО «Компания "Уфа-автоснаб»</v>
          </cell>
          <cell r="V1855">
            <v>1</v>
          </cell>
          <cell r="W1855">
            <v>50000</v>
          </cell>
          <cell r="X1855">
            <v>38153</v>
          </cell>
          <cell r="Y1855" t="str">
            <v>15/06-05</v>
          </cell>
          <cell r="Z1855" t="str">
            <v>ООО "Проф-Трейд"</v>
          </cell>
          <cell r="AA1855">
            <v>50</v>
          </cell>
          <cell r="AB1855">
            <v>0.36636636636636638</v>
          </cell>
          <cell r="AC1855">
            <v>0.36536536536536535</v>
          </cell>
          <cell r="AD1855" t="str">
            <v>обменен</v>
          </cell>
          <cell r="AF1855" t="str">
            <v/>
          </cell>
          <cell r="AI1855" t="str">
            <v/>
          </cell>
        </row>
        <row r="1856">
          <cell r="A1856">
            <v>1852</v>
          </cell>
          <cell r="B1856" t="str">
            <v>диск</v>
          </cell>
          <cell r="C1856" t="str">
            <v>51401</v>
          </cell>
          <cell r="D1856" t="str">
            <v>51401`810`2`0400`0000002</v>
          </cell>
          <cell r="E1856" t="str">
            <v>Сбербанк РФ</v>
          </cell>
          <cell r="F1856" t="str">
            <v>банк</v>
          </cell>
          <cell r="G1856" t="str">
            <v>ВН</v>
          </cell>
          <cell r="H1856" t="str">
            <v>1548517</v>
          </cell>
          <cell r="I1856">
            <v>38148</v>
          </cell>
          <cell r="J1856">
            <v>50000</v>
          </cell>
          <cell r="K1856" t="str">
            <v>Рубли РФ</v>
          </cell>
          <cell r="L1856" t="str">
            <v>по предъявлении, но не ранее 12.06.2004г.</v>
          </cell>
          <cell r="M1856">
            <v>38150</v>
          </cell>
          <cell r="N1856">
            <v>0</v>
          </cell>
          <cell r="P1856">
            <v>49950</v>
          </cell>
          <cell r="Q1856">
            <v>0.999</v>
          </cell>
          <cell r="R1856">
            <v>49950</v>
          </cell>
          <cell r="S1856">
            <v>38153</v>
          </cell>
          <cell r="T1856" t="str">
            <v>15/06-04</v>
          </cell>
          <cell r="U1856" t="str">
            <v>ООО «Компания "Уфа-автоснаб»</v>
          </cell>
          <cell r="V1856">
            <v>1</v>
          </cell>
          <cell r="W1856">
            <v>50000</v>
          </cell>
          <cell r="X1856">
            <v>38153</v>
          </cell>
          <cell r="Y1856" t="str">
            <v>15/06-05</v>
          </cell>
          <cell r="Z1856" t="str">
            <v>ООО "Проф-Трейд"</v>
          </cell>
          <cell r="AA1856">
            <v>50</v>
          </cell>
          <cell r="AB1856">
            <v>0.36636636636636638</v>
          </cell>
          <cell r="AC1856">
            <v>0.36536536536536535</v>
          </cell>
          <cell r="AD1856" t="str">
            <v>обменен</v>
          </cell>
          <cell r="AF1856" t="str">
            <v/>
          </cell>
          <cell r="AI1856" t="str">
            <v/>
          </cell>
        </row>
        <row r="1857">
          <cell r="A1857">
            <v>1853</v>
          </cell>
          <cell r="B1857" t="str">
            <v>диск</v>
          </cell>
          <cell r="C1857" t="str">
            <v>51401</v>
          </cell>
          <cell r="D1857" t="str">
            <v>51401`810`2`0400`0000002</v>
          </cell>
          <cell r="E1857" t="str">
            <v>Сбербанк РФ</v>
          </cell>
          <cell r="F1857" t="str">
            <v>банк</v>
          </cell>
          <cell r="G1857" t="str">
            <v>ВН</v>
          </cell>
          <cell r="H1857" t="str">
            <v>1092342</v>
          </cell>
          <cell r="I1857">
            <v>38147</v>
          </cell>
          <cell r="J1857">
            <v>181885</v>
          </cell>
          <cell r="K1857" t="str">
            <v>Рубли РФ</v>
          </cell>
          <cell r="L1857" t="str">
            <v>по предъявлении</v>
          </cell>
          <cell r="M1857">
            <v>38147</v>
          </cell>
          <cell r="N1857">
            <v>0</v>
          </cell>
          <cell r="P1857">
            <v>181703.11500000002</v>
          </cell>
          <cell r="Q1857">
            <v>0.99900000000000011</v>
          </cell>
          <cell r="R1857">
            <v>181703.11500000002</v>
          </cell>
          <cell r="S1857">
            <v>38153</v>
          </cell>
          <cell r="T1857" t="str">
            <v>15/06-04</v>
          </cell>
          <cell r="U1857" t="str">
            <v>ООО «Компания "Уфа-автоснаб»</v>
          </cell>
          <cell r="V1857">
            <v>1</v>
          </cell>
          <cell r="W1857">
            <v>181885</v>
          </cell>
          <cell r="X1857">
            <v>38154</v>
          </cell>
          <cell r="Y1857" t="str">
            <v>16/06-предсбер</v>
          </cell>
          <cell r="Z1857" t="str">
            <v>Сбербанк РФ</v>
          </cell>
          <cell r="AA1857">
            <v>181.88499999998021</v>
          </cell>
          <cell r="AB1857">
            <v>0.36636636636632647</v>
          </cell>
          <cell r="AC1857">
            <v>0.36536536536532555</v>
          </cell>
          <cell r="AD1857" t="str">
            <v>предъявлен</v>
          </cell>
          <cell r="AF1857" t="str">
            <v/>
          </cell>
          <cell r="AI1857" t="str">
            <v/>
          </cell>
        </row>
        <row r="1858">
          <cell r="A1858">
            <v>1854</v>
          </cell>
          <cell r="B1858" t="str">
            <v>диск</v>
          </cell>
          <cell r="C1858" t="str">
            <v>51401</v>
          </cell>
          <cell r="D1858" t="str">
            <v>51401`810`2`0400`0000002</v>
          </cell>
          <cell r="E1858" t="str">
            <v>Сбербанк РФ</v>
          </cell>
          <cell r="F1858" t="str">
            <v>банк</v>
          </cell>
          <cell r="G1858" t="str">
            <v>ВН</v>
          </cell>
          <cell r="H1858" t="str">
            <v>1067842</v>
          </cell>
          <cell r="I1858">
            <v>38149</v>
          </cell>
          <cell r="J1858">
            <v>176000</v>
          </cell>
          <cell r="K1858" t="str">
            <v>Рубли РФ</v>
          </cell>
          <cell r="L1858" t="str">
            <v>по предъявлении</v>
          </cell>
          <cell r="M1858">
            <v>38149</v>
          </cell>
          <cell r="N1858">
            <v>0</v>
          </cell>
          <cell r="P1858">
            <v>175824</v>
          </cell>
          <cell r="Q1858">
            <v>0.999</v>
          </cell>
          <cell r="R1858">
            <v>175824</v>
          </cell>
          <cell r="S1858">
            <v>38153</v>
          </cell>
          <cell r="T1858" t="str">
            <v>15/06-04</v>
          </cell>
          <cell r="U1858" t="str">
            <v>ООО «Компания "Уфа-автоснаб»</v>
          </cell>
          <cell r="V1858">
            <v>1</v>
          </cell>
          <cell r="W1858">
            <v>176000</v>
          </cell>
          <cell r="X1858">
            <v>38154</v>
          </cell>
          <cell r="Y1858" t="str">
            <v>16/06-предсбер</v>
          </cell>
          <cell r="Z1858" t="str">
            <v>Сбербанк РФ</v>
          </cell>
          <cell r="AA1858">
            <v>176</v>
          </cell>
          <cell r="AB1858">
            <v>0.36636636636636638</v>
          </cell>
          <cell r="AC1858">
            <v>0.36536536536536535</v>
          </cell>
          <cell r="AD1858" t="str">
            <v>предъявлен</v>
          </cell>
          <cell r="AF1858" t="str">
            <v/>
          </cell>
          <cell r="AI1858" t="str">
            <v/>
          </cell>
        </row>
        <row r="1859">
          <cell r="A1859">
            <v>1855</v>
          </cell>
          <cell r="B1859" t="str">
            <v>диск</v>
          </cell>
          <cell r="C1859" t="str">
            <v>51401</v>
          </cell>
          <cell r="D1859" t="str">
            <v>51401`810`2`0400`0000002</v>
          </cell>
          <cell r="E1859" t="str">
            <v>Сбербанк РФ</v>
          </cell>
          <cell r="F1859" t="str">
            <v>банк</v>
          </cell>
          <cell r="G1859" t="str">
            <v>ВН</v>
          </cell>
          <cell r="H1859" t="str">
            <v>1082691</v>
          </cell>
          <cell r="I1859">
            <v>38131</v>
          </cell>
          <cell r="J1859">
            <v>100000</v>
          </cell>
          <cell r="K1859" t="str">
            <v>Рубли РФ</v>
          </cell>
          <cell r="L1859" t="str">
            <v>по предъявлении</v>
          </cell>
          <cell r="M1859">
            <v>38131</v>
          </cell>
          <cell r="N1859">
            <v>0</v>
          </cell>
          <cell r="P1859">
            <v>99900</v>
          </cell>
          <cell r="Q1859">
            <v>0.999</v>
          </cell>
          <cell r="R1859">
            <v>99900</v>
          </cell>
          <cell r="S1859">
            <v>38153</v>
          </cell>
          <cell r="T1859" t="str">
            <v>15/06-04</v>
          </cell>
          <cell r="U1859" t="str">
            <v>ООО «Компания "Уфа-автоснаб»</v>
          </cell>
          <cell r="V1859">
            <v>1</v>
          </cell>
          <cell r="W1859">
            <v>100000</v>
          </cell>
          <cell r="X1859">
            <v>38154</v>
          </cell>
          <cell r="Y1859" t="str">
            <v>16/06-предсбер</v>
          </cell>
          <cell r="Z1859" t="str">
            <v>Сбербанк РФ</v>
          </cell>
          <cell r="AA1859">
            <v>100</v>
          </cell>
          <cell r="AB1859">
            <v>0.36636636636636638</v>
          </cell>
          <cell r="AC1859">
            <v>0.36536536536536535</v>
          </cell>
          <cell r="AD1859" t="str">
            <v>предъявлен</v>
          </cell>
          <cell r="AF1859" t="str">
            <v/>
          </cell>
          <cell r="AI1859" t="str">
            <v/>
          </cell>
        </row>
        <row r="1860">
          <cell r="A1860">
            <v>1856</v>
          </cell>
          <cell r="B1860" t="str">
            <v>диск</v>
          </cell>
          <cell r="C1860" t="str">
            <v>51401</v>
          </cell>
          <cell r="D1860" t="str">
            <v>51401`810`2`0400`0000002</v>
          </cell>
          <cell r="E1860" t="str">
            <v>Сбербанк РФ</v>
          </cell>
          <cell r="F1860" t="str">
            <v>банк</v>
          </cell>
          <cell r="G1860" t="str">
            <v>ВН</v>
          </cell>
          <cell r="H1860" t="str">
            <v>1073864</v>
          </cell>
          <cell r="I1860">
            <v>38146</v>
          </cell>
          <cell r="J1860">
            <v>100000</v>
          </cell>
          <cell r="K1860" t="str">
            <v>Рубли РФ</v>
          </cell>
          <cell r="L1860" t="str">
            <v>по предъявлении</v>
          </cell>
          <cell r="M1860">
            <v>38146</v>
          </cell>
          <cell r="N1860">
            <v>0</v>
          </cell>
          <cell r="P1860">
            <v>100000</v>
          </cell>
          <cell r="Q1860">
            <v>1</v>
          </cell>
          <cell r="R1860">
            <v>100000</v>
          </cell>
          <cell r="S1860">
            <v>38153</v>
          </cell>
          <cell r="T1860" t="str">
            <v>15/06-05</v>
          </cell>
          <cell r="U1860" t="str">
            <v>ООО "Проф-Трейд"</v>
          </cell>
          <cell r="V1860">
            <v>1</v>
          </cell>
          <cell r="W1860">
            <v>100000</v>
          </cell>
          <cell r="X1860">
            <v>38154</v>
          </cell>
          <cell r="Y1860" t="str">
            <v>16/06-предсбер</v>
          </cell>
          <cell r="Z1860" t="str">
            <v>Сбербанк РФ</v>
          </cell>
          <cell r="AA1860">
            <v>0</v>
          </cell>
          <cell r="AB1860">
            <v>0</v>
          </cell>
          <cell r="AC1860">
            <v>0</v>
          </cell>
          <cell r="AD1860" t="str">
            <v>предъявлен</v>
          </cell>
          <cell r="AF1860" t="str">
            <v/>
          </cell>
          <cell r="AI1860" t="str">
            <v/>
          </cell>
        </row>
        <row r="1861">
          <cell r="A1861">
            <v>1857</v>
          </cell>
          <cell r="B1861" t="str">
            <v>диск</v>
          </cell>
          <cell r="C1861" t="str">
            <v>51401</v>
          </cell>
          <cell r="D1861" t="str">
            <v>51401`810`2`0400`0000002</v>
          </cell>
          <cell r="E1861" t="str">
            <v>Сбербанк РФ</v>
          </cell>
          <cell r="F1861" t="str">
            <v>банк</v>
          </cell>
          <cell r="G1861" t="str">
            <v>ВН</v>
          </cell>
          <cell r="H1861" t="str">
            <v>1093665</v>
          </cell>
          <cell r="I1861">
            <v>38149</v>
          </cell>
          <cell r="J1861">
            <v>227000</v>
          </cell>
          <cell r="K1861" t="str">
            <v>Рубли РФ</v>
          </cell>
          <cell r="L1861" t="str">
            <v>по предъявлении</v>
          </cell>
          <cell r="M1861">
            <v>38149</v>
          </cell>
          <cell r="N1861">
            <v>0</v>
          </cell>
          <cell r="P1861">
            <v>227000</v>
          </cell>
          <cell r="Q1861">
            <v>1</v>
          </cell>
          <cell r="R1861">
            <v>227000</v>
          </cell>
          <cell r="S1861">
            <v>38153</v>
          </cell>
          <cell r="T1861" t="str">
            <v>15/06-07</v>
          </cell>
          <cell r="U1861" t="str">
            <v>ООО "Проф-Трейд"</v>
          </cell>
          <cell r="V1861">
            <v>1</v>
          </cell>
          <cell r="W1861">
            <v>227000</v>
          </cell>
          <cell r="X1861">
            <v>38153</v>
          </cell>
          <cell r="Y1861" t="str">
            <v>15/06-предсбер</v>
          </cell>
          <cell r="Z1861" t="str">
            <v>Сбербанк РФ</v>
          </cell>
          <cell r="AA1861">
            <v>0</v>
          </cell>
          <cell r="AB1861">
            <v>0</v>
          </cell>
          <cell r="AC1861">
            <v>0</v>
          </cell>
          <cell r="AD1861" t="str">
            <v>предъявлен</v>
          </cell>
          <cell r="AF1861" t="str">
            <v/>
          </cell>
          <cell r="AI1861" t="str">
            <v/>
          </cell>
        </row>
        <row r="1862">
          <cell r="A1862">
            <v>1858</v>
          </cell>
          <cell r="B1862" t="str">
            <v>диск</v>
          </cell>
          <cell r="C1862" t="str">
            <v>51401</v>
          </cell>
          <cell r="D1862" t="str">
            <v>51401`810`2`0400`0000002</v>
          </cell>
          <cell r="E1862" t="str">
            <v>Сбербанк РФ</v>
          </cell>
          <cell r="F1862" t="str">
            <v>банк</v>
          </cell>
          <cell r="G1862" t="str">
            <v>ВН</v>
          </cell>
          <cell r="H1862" t="str">
            <v>1091440</v>
          </cell>
          <cell r="I1862">
            <v>38147</v>
          </cell>
          <cell r="J1862">
            <v>50000</v>
          </cell>
          <cell r="K1862" t="str">
            <v>Рубли РФ</v>
          </cell>
          <cell r="L1862" t="str">
            <v>по предъявлении</v>
          </cell>
          <cell r="M1862">
            <v>38147</v>
          </cell>
          <cell r="N1862">
            <v>0</v>
          </cell>
          <cell r="P1862">
            <v>50000</v>
          </cell>
          <cell r="Q1862">
            <v>1</v>
          </cell>
          <cell r="R1862">
            <v>50000</v>
          </cell>
          <cell r="S1862">
            <v>38153</v>
          </cell>
          <cell r="T1862" t="str">
            <v>15/06-07</v>
          </cell>
          <cell r="U1862" t="str">
            <v>ООО "Проф-Трейд"</v>
          </cell>
          <cell r="V1862">
            <v>1</v>
          </cell>
          <cell r="W1862">
            <v>50000</v>
          </cell>
          <cell r="X1862">
            <v>38154</v>
          </cell>
          <cell r="Y1862" t="str">
            <v>16/06-предсбер</v>
          </cell>
          <cell r="Z1862" t="str">
            <v>Сбербанк РФ</v>
          </cell>
          <cell r="AA1862">
            <v>0</v>
          </cell>
          <cell r="AB1862">
            <v>0</v>
          </cell>
          <cell r="AC1862">
            <v>0</v>
          </cell>
          <cell r="AD1862" t="str">
            <v>предъявлен</v>
          </cell>
          <cell r="AF1862" t="str">
            <v/>
          </cell>
          <cell r="AI1862" t="str">
            <v/>
          </cell>
        </row>
        <row r="1863">
          <cell r="A1863">
            <v>1859</v>
          </cell>
          <cell r="B1863" t="str">
            <v>диск</v>
          </cell>
          <cell r="C1863" t="str">
            <v>51401</v>
          </cell>
          <cell r="D1863" t="str">
            <v>51401`810`4`0400`0000006</v>
          </cell>
          <cell r="E1863" t="str">
            <v>ОАО «Социнвестбанк»</v>
          </cell>
          <cell r="F1863" t="str">
            <v>банк</v>
          </cell>
          <cell r="G1863" t="str">
            <v>КА</v>
          </cell>
          <cell r="H1863" t="str">
            <v>0052424</v>
          </cell>
          <cell r="I1863">
            <v>38076</v>
          </cell>
          <cell r="J1863">
            <v>23000</v>
          </cell>
          <cell r="K1863" t="str">
            <v>Рубли РФ</v>
          </cell>
          <cell r="L1863" t="str">
            <v>по предъявлении</v>
          </cell>
          <cell r="M1863">
            <v>38076</v>
          </cell>
          <cell r="N1863">
            <v>0</v>
          </cell>
          <cell r="P1863">
            <v>23000</v>
          </cell>
          <cell r="Q1863">
            <v>1</v>
          </cell>
          <cell r="R1863">
            <v>23000</v>
          </cell>
          <cell r="S1863">
            <v>38153</v>
          </cell>
          <cell r="T1863" t="str">
            <v>15/06-07</v>
          </cell>
          <cell r="U1863" t="str">
            <v>ООО "Проф-Трейд"</v>
          </cell>
          <cell r="V1863">
            <v>1</v>
          </cell>
          <cell r="W1863">
            <v>23000</v>
          </cell>
          <cell r="X1863">
            <v>38154</v>
          </cell>
          <cell r="Y1863" t="str">
            <v>16/06-предсиб</v>
          </cell>
          <cell r="Z1863" t="str">
            <v>ОАО «Социнвестбанк»</v>
          </cell>
          <cell r="AA1863">
            <v>0</v>
          </cell>
          <cell r="AB1863">
            <v>0</v>
          </cell>
          <cell r="AC1863">
            <v>0</v>
          </cell>
          <cell r="AD1863" t="str">
            <v>предъявлен</v>
          </cell>
          <cell r="AF1863" t="str">
            <v/>
          </cell>
          <cell r="AI1863" t="str">
            <v/>
          </cell>
        </row>
        <row r="1864">
          <cell r="A1864">
            <v>1860</v>
          </cell>
          <cell r="B1864" t="str">
            <v>диск</v>
          </cell>
          <cell r="C1864" t="str">
            <v>51401</v>
          </cell>
          <cell r="D1864" t="str">
            <v>51401`810`4`0400`0000006</v>
          </cell>
          <cell r="E1864" t="str">
            <v>ОАО «Социнвестбанк»</v>
          </cell>
          <cell r="F1864" t="str">
            <v>банк</v>
          </cell>
          <cell r="G1864" t="str">
            <v>КА</v>
          </cell>
          <cell r="H1864" t="str">
            <v>0004461</v>
          </cell>
          <cell r="I1864">
            <v>38135</v>
          </cell>
          <cell r="J1864">
            <v>90000</v>
          </cell>
          <cell r="K1864" t="str">
            <v>Рубли РФ</v>
          </cell>
          <cell r="L1864" t="str">
            <v>по предъявлении</v>
          </cell>
          <cell r="M1864">
            <v>38135</v>
          </cell>
          <cell r="N1864">
            <v>0</v>
          </cell>
          <cell r="P1864">
            <v>90000</v>
          </cell>
          <cell r="Q1864">
            <v>1</v>
          </cell>
          <cell r="R1864">
            <v>90000</v>
          </cell>
          <cell r="S1864">
            <v>38153</v>
          </cell>
          <cell r="T1864" t="str">
            <v>15/06-07</v>
          </cell>
          <cell r="U1864" t="str">
            <v>ООО "Проф-Трейд"</v>
          </cell>
          <cell r="V1864">
            <v>1</v>
          </cell>
          <cell r="W1864">
            <v>90000</v>
          </cell>
          <cell r="X1864">
            <v>38154</v>
          </cell>
          <cell r="Y1864" t="str">
            <v>16/06-предсиб</v>
          </cell>
          <cell r="Z1864" t="str">
            <v>ОАО «Социнвестбанк»</v>
          </cell>
          <cell r="AA1864">
            <v>0</v>
          </cell>
          <cell r="AB1864">
            <v>0</v>
          </cell>
          <cell r="AC1864">
            <v>0</v>
          </cell>
          <cell r="AD1864" t="str">
            <v>предъявлен</v>
          </cell>
          <cell r="AF1864" t="str">
            <v/>
          </cell>
          <cell r="AI1864" t="str">
            <v/>
          </cell>
        </row>
        <row r="1865">
          <cell r="A1865">
            <v>1861</v>
          </cell>
          <cell r="B1865" t="str">
            <v>диск</v>
          </cell>
          <cell r="C1865" t="str">
            <v>51401</v>
          </cell>
          <cell r="D1865" t="str">
            <v>51401`810`4`0400`0000006</v>
          </cell>
          <cell r="E1865" t="str">
            <v>ОАО «Социнвестбанк»</v>
          </cell>
          <cell r="F1865" t="str">
            <v>банк</v>
          </cell>
          <cell r="G1865" t="str">
            <v>КА</v>
          </cell>
          <cell r="H1865" t="str">
            <v>0004366</v>
          </cell>
          <cell r="I1865">
            <v>38107</v>
          </cell>
          <cell r="J1865">
            <v>50000</v>
          </cell>
          <cell r="K1865" t="str">
            <v>Рубли РФ</v>
          </cell>
          <cell r="L1865" t="str">
            <v>по предъявлении</v>
          </cell>
          <cell r="M1865">
            <v>38107</v>
          </cell>
          <cell r="N1865">
            <v>0</v>
          </cell>
          <cell r="P1865">
            <v>50000</v>
          </cell>
          <cell r="Q1865">
            <v>1</v>
          </cell>
          <cell r="R1865">
            <v>50000</v>
          </cell>
          <cell r="S1865">
            <v>38153</v>
          </cell>
          <cell r="T1865" t="str">
            <v>15/06-07</v>
          </cell>
          <cell r="U1865" t="str">
            <v>ООО "Проф-Трейд"</v>
          </cell>
          <cell r="V1865">
            <v>1</v>
          </cell>
          <cell r="W1865">
            <v>50000</v>
          </cell>
          <cell r="X1865">
            <v>38154</v>
          </cell>
          <cell r="Y1865" t="str">
            <v>16/06-предсиб</v>
          </cell>
          <cell r="Z1865" t="str">
            <v>ОАО «Социнвестбанк»</v>
          </cell>
          <cell r="AA1865">
            <v>0</v>
          </cell>
          <cell r="AB1865">
            <v>0</v>
          </cell>
          <cell r="AC1865">
            <v>0</v>
          </cell>
          <cell r="AD1865" t="str">
            <v>предъявлен</v>
          </cell>
          <cell r="AF1865" t="str">
            <v/>
          </cell>
          <cell r="AI1865" t="str">
            <v/>
          </cell>
        </row>
        <row r="1866">
          <cell r="A1866">
            <v>1862</v>
          </cell>
          <cell r="B1866" t="str">
            <v>диск</v>
          </cell>
          <cell r="C1866" t="str">
            <v>51502</v>
          </cell>
          <cell r="D1866" t="str">
            <v>51502`810`4`0400`0000015</v>
          </cell>
          <cell r="E1866" t="str">
            <v>ООО «Металресурсснаб»</v>
          </cell>
          <cell r="F1866" t="str">
            <v>прочие</v>
          </cell>
          <cell r="G1866" t="str">
            <v>---</v>
          </cell>
          <cell r="H1866" t="str">
            <v>0406011</v>
          </cell>
          <cell r="I1866">
            <v>38149</v>
          </cell>
          <cell r="J1866">
            <v>50200</v>
          </cell>
          <cell r="K1866" t="str">
            <v>Рубли РФ</v>
          </cell>
          <cell r="L1866" t="str">
            <v>по предъявлении, но не ранее 21.06.2004г.</v>
          </cell>
          <cell r="M1866">
            <v>38159</v>
          </cell>
          <cell r="N1866">
            <v>0.14599999999999999</v>
          </cell>
          <cell r="P1866">
            <v>50000</v>
          </cell>
          <cell r="Q1866">
            <v>0.99601593625498008</v>
          </cell>
          <cell r="R1866">
            <v>50000</v>
          </cell>
          <cell r="S1866">
            <v>38149</v>
          </cell>
          <cell r="T1866" t="str">
            <v>11/06-22</v>
          </cell>
          <cell r="U1866" t="str">
            <v>ООО «Металресурсснаб»</v>
          </cell>
          <cell r="V1866">
            <v>0.999004</v>
          </cell>
          <cell r="W1866">
            <v>50150</v>
          </cell>
          <cell r="X1866">
            <v>38156</v>
          </cell>
          <cell r="Y1866" t="str">
            <v>18/06-05</v>
          </cell>
          <cell r="Z1866" t="str">
            <v>ООО «Металресурсснаб»</v>
          </cell>
          <cell r="AA1866">
            <v>150</v>
          </cell>
          <cell r="AB1866">
            <v>0.1464</v>
          </cell>
          <cell r="AC1866">
            <v>0.15642857142857142</v>
          </cell>
          <cell r="AD1866" t="str">
            <v>продан</v>
          </cell>
          <cell r="AF1866" t="str">
            <v/>
          </cell>
          <cell r="AI1866" t="str">
            <v/>
          </cell>
        </row>
        <row r="1867">
          <cell r="A1867">
            <v>1863</v>
          </cell>
          <cell r="B1867" t="str">
            <v>диск</v>
          </cell>
          <cell r="C1867" t="str">
            <v>51401</v>
          </cell>
          <cell r="D1867" t="str">
            <v>51401`810`2`0400`0000002</v>
          </cell>
          <cell r="E1867" t="str">
            <v>Сбербанк РФ</v>
          </cell>
          <cell r="F1867" t="str">
            <v>банк</v>
          </cell>
          <cell r="G1867" t="str">
            <v>ВН</v>
          </cell>
          <cell r="H1867" t="str">
            <v>1077505</v>
          </cell>
          <cell r="I1867">
            <v>38132</v>
          </cell>
          <cell r="J1867">
            <v>877000</v>
          </cell>
          <cell r="K1867" t="str">
            <v>Рубли РФ</v>
          </cell>
          <cell r="L1867" t="str">
            <v>по предъявлении</v>
          </cell>
          <cell r="M1867">
            <v>38132</v>
          </cell>
          <cell r="N1867">
            <v>0</v>
          </cell>
          <cell r="P1867">
            <v>877000</v>
          </cell>
          <cell r="Q1867">
            <v>1</v>
          </cell>
          <cell r="R1867">
            <v>877000</v>
          </cell>
          <cell r="S1867">
            <v>38149</v>
          </cell>
          <cell r="T1867" t="str">
            <v>11/06-13</v>
          </cell>
          <cell r="U1867" t="str">
            <v>ООО «Фирма «Мир»</v>
          </cell>
          <cell r="V1867">
            <v>1</v>
          </cell>
          <cell r="W1867">
            <v>877000</v>
          </cell>
          <cell r="X1867">
            <v>38153</v>
          </cell>
          <cell r="Y1867" t="str">
            <v>15/06-предсбер</v>
          </cell>
          <cell r="Z1867" t="str">
            <v>Сбербанк РФ</v>
          </cell>
          <cell r="AA1867">
            <v>0</v>
          </cell>
          <cell r="AB1867">
            <v>0</v>
          </cell>
          <cell r="AC1867">
            <v>0</v>
          </cell>
          <cell r="AD1867" t="str">
            <v>предъявлен</v>
          </cell>
          <cell r="AF1867" t="str">
            <v/>
          </cell>
          <cell r="AI1867" t="str">
            <v/>
          </cell>
        </row>
        <row r="1868">
          <cell r="A1868">
            <v>1864</v>
          </cell>
          <cell r="B1868" t="str">
            <v>диск</v>
          </cell>
          <cell r="C1868" t="str">
            <v>51401</v>
          </cell>
          <cell r="D1868" t="str">
            <v>51401`810`2`0400`0000002</v>
          </cell>
          <cell r="E1868" t="str">
            <v>Сбербанк РФ</v>
          </cell>
          <cell r="F1868" t="str">
            <v>банк</v>
          </cell>
          <cell r="G1868" t="str">
            <v>ВН</v>
          </cell>
          <cell r="H1868" t="str">
            <v>1077506</v>
          </cell>
          <cell r="I1868">
            <v>38132</v>
          </cell>
          <cell r="J1868">
            <v>877000</v>
          </cell>
          <cell r="K1868" t="str">
            <v>Рубли РФ</v>
          </cell>
          <cell r="L1868" t="str">
            <v>по предъявлении</v>
          </cell>
          <cell r="M1868">
            <v>38132</v>
          </cell>
          <cell r="N1868">
            <v>0</v>
          </cell>
          <cell r="P1868">
            <v>877000</v>
          </cell>
          <cell r="Q1868">
            <v>1</v>
          </cell>
          <cell r="R1868">
            <v>877000</v>
          </cell>
          <cell r="S1868">
            <v>38149</v>
          </cell>
          <cell r="T1868" t="str">
            <v>11/06-13</v>
          </cell>
          <cell r="U1868" t="str">
            <v>ООО «Фирма «Мир»</v>
          </cell>
          <cell r="V1868">
            <v>1</v>
          </cell>
          <cell r="W1868">
            <v>877000</v>
          </cell>
          <cell r="X1868">
            <v>38153</v>
          </cell>
          <cell r="Y1868" t="str">
            <v>15/06-предсбер</v>
          </cell>
          <cell r="Z1868" t="str">
            <v>Сбербанк РФ</v>
          </cell>
          <cell r="AA1868">
            <v>0</v>
          </cell>
          <cell r="AB1868">
            <v>0</v>
          </cell>
          <cell r="AC1868">
            <v>0</v>
          </cell>
          <cell r="AD1868" t="str">
            <v>предъявлен</v>
          </cell>
          <cell r="AF1868" t="str">
            <v/>
          </cell>
          <cell r="AI1868" t="str">
            <v/>
          </cell>
        </row>
        <row r="1869">
          <cell r="A1869">
            <v>1865</v>
          </cell>
          <cell r="B1869" t="str">
            <v>диск</v>
          </cell>
          <cell r="C1869" t="str">
            <v>51401</v>
          </cell>
          <cell r="D1869" t="str">
            <v>51401`810`2`0400`0000002</v>
          </cell>
          <cell r="E1869" t="str">
            <v>Сбербанк РФ</v>
          </cell>
          <cell r="F1869" t="str">
            <v>банк</v>
          </cell>
          <cell r="G1869" t="str">
            <v>ВН</v>
          </cell>
          <cell r="H1869" t="str">
            <v>1082769</v>
          </cell>
          <cell r="I1869">
            <v>38131</v>
          </cell>
          <cell r="J1869">
            <v>1000000</v>
          </cell>
          <cell r="K1869" t="str">
            <v>Рубли РФ</v>
          </cell>
          <cell r="L1869" t="str">
            <v>по предъявлении</v>
          </cell>
          <cell r="M1869">
            <v>38131</v>
          </cell>
          <cell r="N1869">
            <v>0</v>
          </cell>
          <cell r="P1869">
            <v>1000000</v>
          </cell>
          <cell r="Q1869">
            <v>1</v>
          </cell>
          <cell r="R1869">
            <v>1000000</v>
          </cell>
          <cell r="S1869">
            <v>38149</v>
          </cell>
          <cell r="T1869" t="str">
            <v>11/06-13</v>
          </cell>
          <cell r="U1869" t="str">
            <v>ООО «Фирма «Мир»</v>
          </cell>
          <cell r="V1869">
            <v>1</v>
          </cell>
          <cell r="W1869">
            <v>1000000</v>
          </cell>
          <cell r="X1869">
            <v>38153</v>
          </cell>
          <cell r="Y1869" t="str">
            <v>15/06-предсбер</v>
          </cell>
          <cell r="Z1869" t="str">
            <v>Сбербанк РФ</v>
          </cell>
          <cell r="AA1869">
            <v>0</v>
          </cell>
          <cell r="AB1869">
            <v>0</v>
          </cell>
          <cell r="AC1869">
            <v>0</v>
          </cell>
          <cell r="AD1869" t="str">
            <v>предъявлен</v>
          </cell>
          <cell r="AF1869" t="str">
            <v/>
          </cell>
          <cell r="AI1869" t="str">
            <v/>
          </cell>
        </row>
        <row r="1870">
          <cell r="A1870">
            <v>1866</v>
          </cell>
          <cell r="B1870" t="str">
            <v>диск</v>
          </cell>
          <cell r="C1870" t="str">
            <v>51401</v>
          </cell>
          <cell r="D1870" t="str">
            <v>51401`810`2`0400`0000002</v>
          </cell>
          <cell r="E1870" t="str">
            <v>Сбербанк РФ</v>
          </cell>
          <cell r="F1870" t="str">
            <v>банк</v>
          </cell>
          <cell r="G1870" t="str">
            <v>ВН</v>
          </cell>
          <cell r="H1870" t="str">
            <v>0732820</v>
          </cell>
          <cell r="I1870">
            <v>38016</v>
          </cell>
          <cell r="J1870">
            <v>500000</v>
          </cell>
          <cell r="K1870" t="str">
            <v>Рубли РФ</v>
          </cell>
          <cell r="L1870" t="str">
            <v>по предъявлении</v>
          </cell>
          <cell r="M1870">
            <v>38016</v>
          </cell>
          <cell r="N1870">
            <v>0</v>
          </cell>
          <cell r="P1870">
            <v>500000</v>
          </cell>
          <cell r="Q1870">
            <v>1</v>
          </cell>
          <cell r="R1870">
            <v>500000</v>
          </cell>
          <cell r="S1870">
            <v>38149</v>
          </cell>
          <cell r="T1870" t="str">
            <v>11/06-13</v>
          </cell>
          <cell r="U1870" t="str">
            <v>ООО «Фирма «Мир»</v>
          </cell>
          <cell r="V1870">
            <v>1</v>
          </cell>
          <cell r="W1870">
            <v>500000</v>
          </cell>
          <cell r="X1870">
            <v>38153</v>
          </cell>
          <cell r="Y1870" t="str">
            <v>15/06-предсбер</v>
          </cell>
          <cell r="Z1870" t="str">
            <v>Сбербанк РФ</v>
          </cell>
          <cell r="AA1870">
            <v>0</v>
          </cell>
          <cell r="AB1870">
            <v>0</v>
          </cell>
          <cell r="AC1870">
            <v>0</v>
          </cell>
          <cell r="AD1870" t="str">
            <v>предъявлен</v>
          </cell>
          <cell r="AF1870" t="str">
            <v/>
          </cell>
          <cell r="AI1870" t="str">
            <v/>
          </cell>
        </row>
        <row r="1871">
          <cell r="A1871">
            <v>1867</v>
          </cell>
          <cell r="B1871" t="str">
            <v>диск</v>
          </cell>
          <cell r="C1871" t="str">
            <v>51401</v>
          </cell>
          <cell r="D1871" t="str">
            <v>51401`810`2`0400`0000002</v>
          </cell>
          <cell r="E1871" t="str">
            <v>Сбербанк РФ</v>
          </cell>
          <cell r="F1871" t="str">
            <v>банк</v>
          </cell>
          <cell r="G1871" t="str">
            <v>ВН</v>
          </cell>
          <cell r="H1871" t="str">
            <v>0732823</v>
          </cell>
          <cell r="I1871">
            <v>38016</v>
          </cell>
          <cell r="J1871">
            <v>500000</v>
          </cell>
          <cell r="K1871" t="str">
            <v>Рубли РФ</v>
          </cell>
          <cell r="L1871" t="str">
            <v>по предъявлении</v>
          </cell>
          <cell r="M1871">
            <v>38016</v>
          </cell>
          <cell r="N1871">
            <v>0</v>
          </cell>
          <cell r="P1871">
            <v>500000</v>
          </cell>
          <cell r="Q1871">
            <v>1</v>
          </cell>
          <cell r="R1871">
            <v>500000</v>
          </cell>
          <cell r="S1871">
            <v>38149</v>
          </cell>
          <cell r="T1871" t="str">
            <v>11/06-13</v>
          </cell>
          <cell r="U1871" t="str">
            <v>ООО «Фирма «Мир»</v>
          </cell>
          <cell r="V1871">
            <v>1</v>
          </cell>
          <cell r="W1871">
            <v>500000</v>
          </cell>
          <cell r="X1871">
            <v>38153</v>
          </cell>
          <cell r="Y1871" t="str">
            <v>15/06-предсбер</v>
          </cell>
          <cell r="Z1871" t="str">
            <v>Сбербанк РФ</v>
          </cell>
          <cell r="AA1871">
            <v>0</v>
          </cell>
          <cell r="AB1871">
            <v>0</v>
          </cell>
          <cell r="AC1871">
            <v>0</v>
          </cell>
          <cell r="AD1871" t="str">
            <v>предъявлен</v>
          </cell>
          <cell r="AF1871" t="str">
            <v/>
          </cell>
          <cell r="AI1871" t="str">
            <v/>
          </cell>
        </row>
        <row r="1872">
          <cell r="A1872">
            <v>1868</v>
          </cell>
          <cell r="B1872" t="str">
            <v>диск</v>
          </cell>
          <cell r="C1872" t="str">
            <v>51401</v>
          </cell>
          <cell r="D1872" t="str">
            <v>51401`810`2`0400`0000002</v>
          </cell>
          <cell r="E1872" t="str">
            <v>Сбербанк РФ</v>
          </cell>
          <cell r="F1872" t="str">
            <v>банк</v>
          </cell>
          <cell r="G1872" t="str">
            <v>ВН</v>
          </cell>
          <cell r="H1872" t="str">
            <v>1069096</v>
          </cell>
          <cell r="I1872">
            <v>38048</v>
          </cell>
          <cell r="J1872">
            <v>500000</v>
          </cell>
          <cell r="K1872" t="str">
            <v>Рубли РФ</v>
          </cell>
          <cell r="L1872" t="str">
            <v>по предъявлении</v>
          </cell>
          <cell r="M1872">
            <v>38048</v>
          </cell>
          <cell r="N1872">
            <v>0</v>
          </cell>
          <cell r="P1872">
            <v>500000</v>
          </cell>
          <cell r="Q1872">
            <v>1</v>
          </cell>
          <cell r="R1872">
            <v>500000</v>
          </cell>
          <cell r="S1872">
            <v>38149</v>
          </cell>
          <cell r="T1872" t="str">
            <v>11/06-13</v>
          </cell>
          <cell r="U1872" t="str">
            <v>ООО «Фирма «Мир»</v>
          </cell>
          <cell r="V1872">
            <v>1</v>
          </cell>
          <cell r="W1872">
            <v>500000</v>
          </cell>
          <cell r="X1872">
            <v>38153</v>
          </cell>
          <cell r="Y1872" t="str">
            <v>15/06-предсбер</v>
          </cell>
          <cell r="Z1872" t="str">
            <v>Сбербанк РФ</v>
          </cell>
          <cell r="AA1872">
            <v>0</v>
          </cell>
          <cell r="AB1872">
            <v>0</v>
          </cell>
          <cell r="AC1872">
            <v>0</v>
          </cell>
          <cell r="AD1872" t="str">
            <v>предъявлен</v>
          </cell>
          <cell r="AF1872" t="str">
            <v/>
          </cell>
          <cell r="AI1872" t="str">
            <v/>
          </cell>
        </row>
        <row r="1873">
          <cell r="A1873">
            <v>1869</v>
          </cell>
          <cell r="B1873" t="str">
            <v>диск</v>
          </cell>
          <cell r="C1873" t="str">
            <v>51401</v>
          </cell>
          <cell r="D1873" t="str">
            <v>51401`810`2`0400`0000002</v>
          </cell>
          <cell r="E1873" t="str">
            <v>Сбербанк РФ</v>
          </cell>
          <cell r="F1873" t="str">
            <v>банк</v>
          </cell>
          <cell r="G1873" t="str">
            <v>ВН</v>
          </cell>
          <cell r="H1873" t="str">
            <v>1069097</v>
          </cell>
          <cell r="I1873">
            <v>38048</v>
          </cell>
          <cell r="J1873">
            <v>500000</v>
          </cell>
          <cell r="K1873" t="str">
            <v>Рубли РФ</v>
          </cell>
          <cell r="L1873" t="str">
            <v>по предъявлении</v>
          </cell>
          <cell r="M1873">
            <v>38048</v>
          </cell>
          <cell r="N1873">
            <v>0</v>
          </cell>
          <cell r="P1873">
            <v>500000</v>
          </cell>
          <cell r="Q1873">
            <v>1</v>
          </cell>
          <cell r="R1873">
            <v>500000</v>
          </cell>
          <cell r="S1873">
            <v>38149</v>
          </cell>
          <cell r="T1873" t="str">
            <v>11/06-13</v>
          </cell>
          <cell r="U1873" t="str">
            <v>ООО «Фирма «Мир»</v>
          </cell>
          <cell r="V1873">
            <v>1</v>
          </cell>
          <cell r="W1873">
            <v>500000</v>
          </cell>
          <cell r="X1873">
            <v>38153</v>
          </cell>
          <cell r="Y1873" t="str">
            <v>15/06-предсбер</v>
          </cell>
          <cell r="Z1873" t="str">
            <v>Сбербанк РФ</v>
          </cell>
          <cell r="AA1873">
            <v>0</v>
          </cell>
          <cell r="AB1873">
            <v>0</v>
          </cell>
          <cell r="AC1873">
            <v>0</v>
          </cell>
          <cell r="AD1873" t="str">
            <v>предъявлен</v>
          </cell>
          <cell r="AF1873" t="str">
            <v/>
          </cell>
          <cell r="AI1873" t="str">
            <v/>
          </cell>
        </row>
        <row r="1874">
          <cell r="A1874">
            <v>1870</v>
          </cell>
          <cell r="B1874" t="str">
            <v>диск</v>
          </cell>
          <cell r="C1874" t="str">
            <v>51401</v>
          </cell>
          <cell r="D1874" t="str">
            <v>51401`810`2`0400`0000002</v>
          </cell>
          <cell r="E1874" t="str">
            <v>Сбербанк РФ</v>
          </cell>
          <cell r="F1874" t="str">
            <v>банк</v>
          </cell>
          <cell r="G1874" t="str">
            <v>ВН</v>
          </cell>
          <cell r="H1874" t="str">
            <v>1061540</v>
          </cell>
          <cell r="I1874">
            <v>38034</v>
          </cell>
          <cell r="J1874">
            <v>500000</v>
          </cell>
          <cell r="K1874" t="str">
            <v>Рубли РФ</v>
          </cell>
          <cell r="L1874" t="str">
            <v>по предъявлении</v>
          </cell>
          <cell r="M1874">
            <v>38034</v>
          </cell>
          <cell r="N1874">
            <v>0</v>
          </cell>
          <cell r="P1874">
            <v>500000</v>
          </cell>
          <cell r="Q1874">
            <v>1</v>
          </cell>
          <cell r="R1874">
            <v>500000</v>
          </cell>
          <cell r="S1874">
            <v>38149</v>
          </cell>
          <cell r="T1874" t="str">
            <v>11/06-13</v>
          </cell>
          <cell r="U1874" t="str">
            <v>ООО «Фирма «Мир»</v>
          </cell>
          <cell r="V1874">
            <v>1</v>
          </cell>
          <cell r="W1874">
            <v>500000</v>
          </cell>
          <cell r="X1874">
            <v>38153</v>
          </cell>
          <cell r="Y1874" t="str">
            <v>15/06-предсбер</v>
          </cell>
          <cell r="Z1874" t="str">
            <v>Сбербанк РФ</v>
          </cell>
          <cell r="AA1874">
            <v>0</v>
          </cell>
          <cell r="AB1874">
            <v>0</v>
          </cell>
          <cell r="AC1874">
            <v>0</v>
          </cell>
          <cell r="AD1874" t="str">
            <v>предъявлен</v>
          </cell>
          <cell r="AF1874" t="str">
            <v/>
          </cell>
          <cell r="AI1874" t="str">
            <v/>
          </cell>
        </row>
        <row r="1875">
          <cell r="A1875">
            <v>1871</v>
          </cell>
          <cell r="B1875" t="str">
            <v>диск</v>
          </cell>
          <cell r="C1875" t="str">
            <v>51401</v>
          </cell>
          <cell r="D1875" t="str">
            <v>51401`810`2`0400`0000002</v>
          </cell>
          <cell r="E1875" t="str">
            <v>Сбербанк РФ</v>
          </cell>
          <cell r="F1875" t="str">
            <v>банк</v>
          </cell>
          <cell r="G1875" t="str">
            <v>ВН</v>
          </cell>
          <cell r="H1875" t="str">
            <v>1061541</v>
          </cell>
          <cell r="I1875">
            <v>38034</v>
          </cell>
          <cell r="J1875">
            <v>500000</v>
          </cell>
          <cell r="K1875" t="str">
            <v>Рубли РФ</v>
          </cell>
          <cell r="L1875" t="str">
            <v>по предъявлении</v>
          </cell>
          <cell r="M1875">
            <v>38034</v>
          </cell>
          <cell r="N1875">
            <v>0</v>
          </cell>
          <cell r="P1875">
            <v>500000</v>
          </cell>
          <cell r="Q1875">
            <v>1</v>
          </cell>
          <cell r="R1875">
            <v>500000</v>
          </cell>
          <cell r="S1875">
            <v>38149</v>
          </cell>
          <cell r="T1875" t="str">
            <v>11/06-13</v>
          </cell>
          <cell r="U1875" t="str">
            <v>ООО «Фирма «Мир»</v>
          </cell>
          <cell r="V1875">
            <v>1</v>
          </cell>
          <cell r="W1875">
            <v>500000</v>
          </cell>
          <cell r="X1875">
            <v>38153</v>
          </cell>
          <cell r="Y1875" t="str">
            <v>15/06-предсбер</v>
          </cell>
          <cell r="Z1875" t="str">
            <v>Сбербанк РФ</v>
          </cell>
          <cell r="AA1875">
            <v>0</v>
          </cell>
          <cell r="AB1875">
            <v>0</v>
          </cell>
          <cell r="AC1875">
            <v>0</v>
          </cell>
          <cell r="AD1875" t="str">
            <v>предъявлен</v>
          </cell>
          <cell r="AF1875" t="str">
            <v/>
          </cell>
          <cell r="AI1875" t="str">
            <v/>
          </cell>
        </row>
        <row r="1876">
          <cell r="A1876">
            <v>1872</v>
          </cell>
          <cell r="B1876" t="str">
            <v>диск</v>
          </cell>
          <cell r="C1876" t="str">
            <v>51401</v>
          </cell>
          <cell r="D1876" t="str">
            <v>51401`810`2`0400`0000002</v>
          </cell>
          <cell r="E1876" t="str">
            <v>Сбербанк РФ</v>
          </cell>
          <cell r="F1876" t="str">
            <v>банк</v>
          </cell>
          <cell r="G1876" t="str">
            <v>ВН</v>
          </cell>
          <cell r="H1876" t="str">
            <v>1052513</v>
          </cell>
          <cell r="I1876">
            <v>38015</v>
          </cell>
          <cell r="J1876">
            <v>500000</v>
          </cell>
          <cell r="K1876" t="str">
            <v>Рубли РФ</v>
          </cell>
          <cell r="L1876" t="str">
            <v>по предъявлении</v>
          </cell>
          <cell r="M1876">
            <v>38015</v>
          </cell>
          <cell r="N1876">
            <v>0</v>
          </cell>
          <cell r="P1876">
            <v>500000</v>
          </cell>
          <cell r="Q1876">
            <v>1</v>
          </cell>
          <cell r="R1876">
            <v>500000</v>
          </cell>
          <cell r="S1876">
            <v>38149</v>
          </cell>
          <cell r="T1876" t="str">
            <v>11/06-13</v>
          </cell>
          <cell r="U1876" t="str">
            <v>ООО «Фирма «Мир»</v>
          </cell>
          <cell r="V1876">
            <v>1</v>
          </cell>
          <cell r="W1876">
            <v>500000</v>
          </cell>
          <cell r="X1876">
            <v>38153</v>
          </cell>
          <cell r="Y1876" t="str">
            <v>15/06-предсбер</v>
          </cell>
          <cell r="Z1876" t="str">
            <v>Сбербанк РФ</v>
          </cell>
          <cell r="AA1876">
            <v>0</v>
          </cell>
          <cell r="AB1876">
            <v>0</v>
          </cell>
          <cell r="AC1876">
            <v>0</v>
          </cell>
          <cell r="AD1876" t="str">
            <v>предъявлен</v>
          </cell>
          <cell r="AF1876" t="str">
            <v/>
          </cell>
          <cell r="AI1876" t="str">
            <v/>
          </cell>
        </row>
        <row r="1877">
          <cell r="A1877">
            <v>1873</v>
          </cell>
          <cell r="B1877" t="str">
            <v>диск</v>
          </cell>
          <cell r="C1877" t="str">
            <v>51401</v>
          </cell>
          <cell r="D1877" t="str">
            <v>51401`810`2`0400`0000002</v>
          </cell>
          <cell r="E1877" t="str">
            <v>Сбербанк РФ</v>
          </cell>
          <cell r="F1877" t="str">
            <v>банк</v>
          </cell>
          <cell r="G1877" t="str">
            <v>ВН</v>
          </cell>
          <cell r="H1877" t="str">
            <v>1052514</v>
          </cell>
          <cell r="I1877">
            <v>38015</v>
          </cell>
          <cell r="J1877">
            <v>500000</v>
          </cell>
          <cell r="K1877" t="str">
            <v>Рубли РФ</v>
          </cell>
          <cell r="L1877" t="str">
            <v>по предъявлении</v>
          </cell>
          <cell r="M1877">
            <v>38015</v>
          </cell>
          <cell r="N1877">
            <v>0</v>
          </cell>
          <cell r="P1877">
            <v>500000</v>
          </cell>
          <cell r="Q1877">
            <v>1</v>
          </cell>
          <cell r="R1877">
            <v>500000</v>
          </cell>
          <cell r="S1877">
            <v>38149</v>
          </cell>
          <cell r="T1877" t="str">
            <v>11/06-13</v>
          </cell>
          <cell r="U1877" t="str">
            <v>ООО «Фирма «Мир»</v>
          </cell>
          <cell r="V1877">
            <v>1</v>
          </cell>
          <cell r="W1877">
            <v>500000</v>
          </cell>
          <cell r="X1877">
            <v>38153</v>
          </cell>
          <cell r="Y1877" t="str">
            <v>15/06-предсбер</v>
          </cell>
          <cell r="Z1877" t="str">
            <v>Сбербанк РФ</v>
          </cell>
          <cell r="AA1877">
            <v>0</v>
          </cell>
          <cell r="AB1877">
            <v>0</v>
          </cell>
          <cell r="AC1877">
            <v>0</v>
          </cell>
          <cell r="AD1877" t="str">
            <v>предъявлен</v>
          </cell>
          <cell r="AF1877" t="str">
            <v/>
          </cell>
          <cell r="AI1877" t="str">
            <v/>
          </cell>
        </row>
        <row r="1878">
          <cell r="A1878">
            <v>1874</v>
          </cell>
          <cell r="B1878" t="str">
            <v>диск</v>
          </cell>
          <cell r="C1878" t="str">
            <v>51401</v>
          </cell>
          <cell r="D1878" t="str">
            <v>51401`810`2`0400`0000002</v>
          </cell>
          <cell r="E1878" t="str">
            <v>Сбербанк РФ</v>
          </cell>
          <cell r="F1878" t="str">
            <v>банк</v>
          </cell>
          <cell r="G1878" t="str">
            <v>ВН</v>
          </cell>
          <cell r="H1878" t="str">
            <v>0084030</v>
          </cell>
          <cell r="I1878">
            <v>37880</v>
          </cell>
          <cell r="J1878">
            <v>500000</v>
          </cell>
          <cell r="K1878" t="str">
            <v>Рубли РФ</v>
          </cell>
          <cell r="L1878" t="str">
            <v>по предъявлении</v>
          </cell>
          <cell r="M1878">
            <v>38246</v>
          </cell>
          <cell r="N1878">
            <v>0</v>
          </cell>
          <cell r="P1878">
            <v>500000</v>
          </cell>
          <cell r="Q1878">
            <v>1</v>
          </cell>
          <cell r="R1878">
            <v>500000</v>
          </cell>
          <cell r="S1878">
            <v>38149</v>
          </cell>
          <cell r="T1878" t="str">
            <v>11/06-13</v>
          </cell>
          <cell r="U1878" t="str">
            <v>ООО «Фирма «Мир»</v>
          </cell>
          <cell r="V1878">
            <v>1</v>
          </cell>
          <cell r="W1878">
            <v>500000</v>
          </cell>
          <cell r="X1878">
            <v>38153</v>
          </cell>
          <cell r="Y1878" t="str">
            <v>15/06-предсбер</v>
          </cell>
          <cell r="Z1878" t="str">
            <v>Сбербанк РФ</v>
          </cell>
          <cell r="AA1878">
            <v>0</v>
          </cell>
          <cell r="AB1878">
            <v>0</v>
          </cell>
          <cell r="AC1878">
            <v>0</v>
          </cell>
          <cell r="AD1878" t="str">
            <v>предъявлен</v>
          </cell>
          <cell r="AF1878" t="str">
            <v/>
          </cell>
          <cell r="AI1878" t="str">
            <v/>
          </cell>
        </row>
        <row r="1879">
          <cell r="A1879">
            <v>1875</v>
          </cell>
          <cell r="B1879" t="str">
            <v>диск</v>
          </cell>
          <cell r="C1879" t="str">
            <v>51401</v>
          </cell>
          <cell r="D1879" t="str">
            <v>51401`810`2`0400`0000002</v>
          </cell>
          <cell r="E1879" t="str">
            <v>Сбербанк РФ</v>
          </cell>
          <cell r="F1879" t="str">
            <v>банк</v>
          </cell>
          <cell r="G1879" t="str">
            <v>ВН</v>
          </cell>
          <cell r="H1879" t="str">
            <v>0084032</v>
          </cell>
          <cell r="I1879">
            <v>37880</v>
          </cell>
          <cell r="J1879">
            <v>500000</v>
          </cell>
          <cell r="K1879" t="str">
            <v>Рубли РФ</v>
          </cell>
          <cell r="L1879" t="str">
            <v>по предъявлении</v>
          </cell>
          <cell r="M1879">
            <v>38246</v>
          </cell>
          <cell r="N1879">
            <v>0</v>
          </cell>
          <cell r="P1879">
            <v>500000</v>
          </cell>
          <cell r="Q1879">
            <v>1</v>
          </cell>
          <cell r="R1879">
            <v>500000</v>
          </cell>
          <cell r="S1879">
            <v>38149</v>
          </cell>
          <cell r="T1879" t="str">
            <v>11/06-13</v>
          </cell>
          <cell r="U1879" t="str">
            <v>ООО «Фирма «Мир»</v>
          </cell>
          <cell r="V1879">
            <v>1</v>
          </cell>
          <cell r="W1879">
            <v>500000</v>
          </cell>
          <cell r="X1879">
            <v>38153</v>
          </cell>
          <cell r="Y1879" t="str">
            <v>15/06-предсбер</v>
          </cell>
          <cell r="Z1879" t="str">
            <v>Сбербанк РФ</v>
          </cell>
          <cell r="AA1879">
            <v>0</v>
          </cell>
          <cell r="AB1879">
            <v>0</v>
          </cell>
          <cell r="AC1879">
            <v>0</v>
          </cell>
          <cell r="AD1879" t="str">
            <v>предъявлен</v>
          </cell>
          <cell r="AF1879" t="str">
            <v/>
          </cell>
          <cell r="AI1879" t="str">
            <v/>
          </cell>
        </row>
        <row r="1880">
          <cell r="A1880">
            <v>1876</v>
          </cell>
          <cell r="B1880" t="str">
            <v>диск</v>
          </cell>
          <cell r="C1880" t="str">
            <v>51401</v>
          </cell>
          <cell r="D1880" t="str">
            <v>51401`810`2`0400`0000002</v>
          </cell>
          <cell r="E1880" t="str">
            <v>Сбербанк РФ</v>
          </cell>
          <cell r="F1880" t="str">
            <v>банк</v>
          </cell>
          <cell r="G1880" t="str">
            <v>ВН</v>
          </cell>
          <cell r="H1880" t="str">
            <v>0732821</v>
          </cell>
          <cell r="I1880">
            <v>38016</v>
          </cell>
          <cell r="J1880">
            <v>500000</v>
          </cell>
          <cell r="K1880" t="str">
            <v>Рубли РФ</v>
          </cell>
          <cell r="L1880" t="str">
            <v>по предъявлении</v>
          </cell>
          <cell r="M1880">
            <v>38016</v>
          </cell>
          <cell r="N1880">
            <v>0</v>
          </cell>
          <cell r="P1880">
            <v>500000</v>
          </cell>
          <cell r="Q1880">
            <v>1</v>
          </cell>
          <cell r="R1880">
            <v>500000</v>
          </cell>
          <cell r="S1880">
            <v>38149</v>
          </cell>
          <cell r="T1880" t="str">
            <v>11/06-13</v>
          </cell>
          <cell r="U1880" t="str">
            <v>ООО «Фирма «Мир»</v>
          </cell>
          <cell r="V1880">
            <v>1</v>
          </cell>
          <cell r="W1880">
            <v>500000</v>
          </cell>
          <cell r="X1880">
            <v>38153</v>
          </cell>
          <cell r="Y1880" t="str">
            <v>15/06-предсбер</v>
          </cell>
          <cell r="Z1880" t="str">
            <v>Сбербанк РФ</v>
          </cell>
          <cell r="AA1880">
            <v>0</v>
          </cell>
          <cell r="AB1880">
            <v>0</v>
          </cell>
          <cell r="AC1880">
            <v>0</v>
          </cell>
          <cell r="AD1880" t="str">
            <v>предъявлен</v>
          </cell>
          <cell r="AF1880" t="str">
            <v/>
          </cell>
          <cell r="AI1880" t="str">
            <v/>
          </cell>
        </row>
        <row r="1881">
          <cell r="A1881">
            <v>1877</v>
          </cell>
          <cell r="B1881" t="str">
            <v>диск</v>
          </cell>
          <cell r="C1881" t="str">
            <v>51401</v>
          </cell>
          <cell r="D1881" t="str">
            <v>51401`810`2`0400`0000002</v>
          </cell>
          <cell r="E1881" t="str">
            <v>Сбербанк РФ</v>
          </cell>
          <cell r="F1881" t="str">
            <v>банк</v>
          </cell>
          <cell r="G1881" t="str">
            <v>ВН</v>
          </cell>
          <cell r="H1881" t="str">
            <v>0732822</v>
          </cell>
          <cell r="I1881">
            <v>38016</v>
          </cell>
          <cell r="J1881">
            <v>500000</v>
          </cell>
          <cell r="K1881" t="str">
            <v>Рубли РФ</v>
          </cell>
          <cell r="L1881" t="str">
            <v>по предъявлении</v>
          </cell>
          <cell r="M1881">
            <v>38016</v>
          </cell>
          <cell r="N1881">
            <v>0</v>
          </cell>
          <cell r="P1881">
            <v>500000</v>
          </cell>
          <cell r="Q1881">
            <v>1</v>
          </cell>
          <cell r="R1881">
            <v>500000</v>
          </cell>
          <cell r="S1881">
            <v>38149</v>
          </cell>
          <cell r="T1881" t="str">
            <v>11/06-13</v>
          </cell>
          <cell r="U1881" t="str">
            <v>ООО «Фирма «Мир»</v>
          </cell>
          <cell r="V1881">
            <v>1</v>
          </cell>
          <cell r="W1881">
            <v>500000</v>
          </cell>
          <cell r="X1881">
            <v>38153</v>
          </cell>
          <cell r="Y1881" t="str">
            <v>15/06-предсбер</v>
          </cell>
          <cell r="Z1881" t="str">
            <v>Сбербанк РФ</v>
          </cell>
          <cell r="AA1881">
            <v>0</v>
          </cell>
          <cell r="AB1881">
            <v>0</v>
          </cell>
          <cell r="AC1881">
            <v>0</v>
          </cell>
          <cell r="AD1881" t="str">
            <v>предъявлен</v>
          </cell>
          <cell r="AF1881" t="str">
            <v/>
          </cell>
          <cell r="AI1881" t="str">
            <v/>
          </cell>
        </row>
        <row r="1882">
          <cell r="A1882">
            <v>1878</v>
          </cell>
          <cell r="B1882" t="str">
            <v>диск</v>
          </cell>
          <cell r="C1882" t="str">
            <v>51401</v>
          </cell>
          <cell r="D1882" t="str">
            <v>51401`810`2`0400`0000002</v>
          </cell>
          <cell r="E1882" t="str">
            <v>Сбербанк РФ</v>
          </cell>
          <cell r="F1882" t="str">
            <v>банк</v>
          </cell>
          <cell r="G1882" t="str">
            <v>ВН</v>
          </cell>
          <cell r="H1882" t="str">
            <v>0732826</v>
          </cell>
          <cell r="I1882">
            <v>38016</v>
          </cell>
          <cell r="J1882">
            <v>500000</v>
          </cell>
          <cell r="K1882" t="str">
            <v>Рубли РФ</v>
          </cell>
          <cell r="L1882" t="str">
            <v>по предъявлении</v>
          </cell>
          <cell r="M1882">
            <v>38016</v>
          </cell>
          <cell r="N1882">
            <v>0</v>
          </cell>
          <cell r="P1882">
            <v>500000</v>
          </cell>
          <cell r="Q1882">
            <v>1</v>
          </cell>
          <cell r="R1882">
            <v>500000</v>
          </cell>
          <cell r="S1882">
            <v>38149</v>
          </cell>
          <cell r="T1882" t="str">
            <v>11/06-13</v>
          </cell>
          <cell r="U1882" t="str">
            <v>ООО «Фирма «Мир»</v>
          </cell>
          <cell r="V1882">
            <v>1</v>
          </cell>
          <cell r="W1882">
            <v>500000</v>
          </cell>
          <cell r="X1882">
            <v>38153</v>
          </cell>
          <cell r="Y1882" t="str">
            <v>15/06-предсбер</v>
          </cell>
          <cell r="Z1882" t="str">
            <v>Сбербанк РФ</v>
          </cell>
          <cell r="AA1882">
            <v>0</v>
          </cell>
          <cell r="AB1882">
            <v>0</v>
          </cell>
          <cell r="AC1882">
            <v>0</v>
          </cell>
          <cell r="AD1882" t="str">
            <v>предъявлен</v>
          </cell>
          <cell r="AF1882" t="str">
            <v/>
          </cell>
          <cell r="AI1882" t="str">
            <v/>
          </cell>
        </row>
        <row r="1883">
          <cell r="A1883">
            <v>1879</v>
          </cell>
          <cell r="B1883" t="str">
            <v>диск</v>
          </cell>
          <cell r="C1883" t="str">
            <v>51401</v>
          </cell>
          <cell r="D1883" t="str">
            <v>51401`810`2`0400`0000002</v>
          </cell>
          <cell r="E1883" t="str">
            <v>Сбербанк РФ</v>
          </cell>
          <cell r="F1883" t="str">
            <v>банк</v>
          </cell>
          <cell r="G1883" t="str">
            <v>ВН</v>
          </cell>
          <cell r="H1883" t="str">
            <v>1071383</v>
          </cell>
          <cell r="I1883">
            <v>38097</v>
          </cell>
          <cell r="J1883">
            <v>500000</v>
          </cell>
          <cell r="K1883" t="str">
            <v>Рубли РФ</v>
          </cell>
          <cell r="L1883" t="str">
            <v>по предъявлении</v>
          </cell>
          <cell r="M1883">
            <v>38097</v>
          </cell>
          <cell r="N1883">
            <v>0</v>
          </cell>
          <cell r="P1883">
            <v>500000</v>
          </cell>
          <cell r="Q1883">
            <v>1</v>
          </cell>
          <cell r="R1883">
            <v>500000</v>
          </cell>
          <cell r="S1883">
            <v>38149</v>
          </cell>
          <cell r="T1883" t="str">
            <v>11/06-13</v>
          </cell>
          <cell r="U1883" t="str">
            <v>ООО «Фирма «Мир»</v>
          </cell>
          <cell r="V1883">
            <v>1</v>
          </cell>
          <cell r="W1883">
            <v>500000</v>
          </cell>
          <cell r="X1883">
            <v>38153</v>
          </cell>
          <cell r="Y1883" t="str">
            <v>15/06-предсбер</v>
          </cell>
          <cell r="Z1883" t="str">
            <v>Сбербанк РФ</v>
          </cell>
          <cell r="AA1883">
            <v>0</v>
          </cell>
          <cell r="AB1883">
            <v>0</v>
          </cell>
          <cell r="AC1883">
            <v>0</v>
          </cell>
          <cell r="AD1883" t="str">
            <v>предъявлен</v>
          </cell>
          <cell r="AF1883" t="str">
            <v/>
          </cell>
          <cell r="AI1883" t="str">
            <v/>
          </cell>
        </row>
        <row r="1884">
          <cell r="A1884">
            <v>1880</v>
          </cell>
          <cell r="B1884" t="str">
            <v>диск</v>
          </cell>
          <cell r="C1884" t="str">
            <v>51401</v>
          </cell>
          <cell r="D1884" t="str">
            <v>51401`810`2`0400`0000002</v>
          </cell>
          <cell r="E1884" t="str">
            <v>Сбербанк РФ</v>
          </cell>
          <cell r="F1884" t="str">
            <v>банк</v>
          </cell>
          <cell r="G1884" t="str">
            <v>ВН</v>
          </cell>
          <cell r="H1884" t="str">
            <v>1077645</v>
          </cell>
          <cell r="I1884">
            <v>38138</v>
          </cell>
          <cell r="J1884">
            <v>863700</v>
          </cell>
          <cell r="K1884" t="str">
            <v>Рубли РФ</v>
          </cell>
          <cell r="L1884" t="str">
            <v>по предъявлении</v>
          </cell>
          <cell r="M1884">
            <v>38138</v>
          </cell>
          <cell r="N1884">
            <v>0</v>
          </cell>
          <cell r="P1884">
            <v>863700</v>
          </cell>
          <cell r="Q1884">
            <v>1</v>
          </cell>
          <cell r="R1884">
            <v>863700</v>
          </cell>
          <cell r="S1884">
            <v>38149</v>
          </cell>
          <cell r="T1884" t="str">
            <v>11/06-13</v>
          </cell>
          <cell r="U1884" t="str">
            <v>ООО «Фирма «Мир»</v>
          </cell>
          <cell r="V1884">
            <v>1</v>
          </cell>
          <cell r="W1884">
            <v>863700</v>
          </cell>
          <cell r="X1884">
            <v>38153</v>
          </cell>
          <cell r="Y1884" t="str">
            <v>15/06-предсбер</v>
          </cell>
          <cell r="Z1884" t="str">
            <v>Сбербанк РФ</v>
          </cell>
          <cell r="AA1884">
            <v>0</v>
          </cell>
          <cell r="AB1884">
            <v>0</v>
          </cell>
          <cell r="AC1884">
            <v>0</v>
          </cell>
          <cell r="AD1884" t="str">
            <v>предъявлен</v>
          </cell>
          <cell r="AF1884" t="str">
            <v/>
          </cell>
          <cell r="AI1884" t="str">
            <v/>
          </cell>
        </row>
        <row r="1885">
          <cell r="A1885">
            <v>1881</v>
          </cell>
          <cell r="B1885" t="str">
            <v>диск</v>
          </cell>
          <cell r="C1885" t="str">
            <v>51401</v>
          </cell>
          <cell r="D1885" t="str">
            <v>51401`810`2`0400`0000002</v>
          </cell>
          <cell r="E1885" t="str">
            <v>Сбербанк РФ</v>
          </cell>
          <cell r="F1885" t="str">
            <v>банк</v>
          </cell>
          <cell r="G1885" t="str">
            <v>ВН</v>
          </cell>
          <cell r="H1885" t="str">
            <v>1077646</v>
          </cell>
          <cell r="I1885">
            <v>38138</v>
          </cell>
          <cell r="J1885">
            <v>863700</v>
          </cell>
          <cell r="K1885" t="str">
            <v>Рубли РФ</v>
          </cell>
          <cell r="L1885" t="str">
            <v>по предъявлении</v>
          </cell>
          <cell r="M1885">
            <v>38138</v>
          </cell>
          <cell r="N1885">
            <v>0</v>
          </cell>
          <cell r="P1885">
            <v>863700</v>
          </cell>
          <cell r="Q1885">
            <v>1</v>
          </cell>
          <cell r="R1885">
            <v>863700</v>
          </cell>
          <cell r="S1885">
            <v>38149</v>
          </cell>
          <cell r="T1885" t="str">
            <v>11/06-13</v>
          </cell>
          <cell r="U1885" t="str">
            <v>ООО «Фирма «Мир»</v>
          </cell>
          <cell r="V1885">
            <v>1</v>
          </cell>
          <cell r="W1885">
            <v>863700</v>
          </cell>
          <cell r="X1885">
            <v>38153</v>
          </cell>
          <cell r="Y1885" t="str">
            <v>15/06-предсбер</v>
          </cell>
          <cell r="Z1885" t="str">
            <v>Сбербанк РФ</v>
          </cell>
          <cell r="AA1885">
            <v>0</v>
          </cell>
          <cell r="AB1885">
            <v>0</v>
          </cell>
          <cell r="AC1885">
            <v>0</v>
          </cell>
          <cell r="AD1885" t="str">
            <v>предъявлен</v>
          </cell>
          <cell r="AF1885" t="str">
            <v/>
          </cell>
          <cell r="AI1885" t="str">
            <v/>
          </cell>
        </row>
        <row r="1886">
          <cell r="A1886">
            <v>1882</v>
          </cell>
          <cell r="B1886" t="str">
            <v>диск</v>
          </cell>
          <cell r="C1886" t="str">
            <v>51401</v>
          </cell>
          <cell r="D1886" t="str">
            <v>51401`810`2`0400`0000002</v>
          </cell>
          <cell r="E1886" t="str">
            <v>Сбербанк РФ</v>
          </cell>
          <cell r="F1886" t="str">
            <v>банк</v>
          </cell>
          <cell r="G1886" t="str">
            <v>ВН</v>
          </cell>
          <cell r="H1886" t="str">
            <v>1077647</v>
          </cell>
          <cell r="I1886">
            <v>38138</v>
          </cell>
          <cell r="J1886">
            <v>863700</v>
          </cell>
          <cell r="K1886" t="str">
            <v>Рубли РФ</v>
          </cell>
          <cell r="L1886" t="str">
            <v>по предъявлении</v>
          </cell>
          <cell r="M1886">
            <v>38138</v>
          </cell>
          <cell r="N1886">
            <v>0</v>
          </cell>
          <cell r="P1886">
            <v>863700</v>
          </cell>
          <cell r="Q1886">
            <v>1</v>
          </cell>
          <cell r="R1886">
            <v>863700</v>
          </cell>
          <cell r="S1886">
            <v>38149</v>
          </cell>
          <cell r="T1886" t="str">
            <v>11/06-13</v>
          </cell>
          <cell r="U1886" t="str">
            <v>ООО «Фирма «Мир»</v>
          </cell>
          <cell r="V1886">
            <v>1</v>
          </cell>
          <cell r="W1886">
            <v>863700</v>
          </cell>
          <cell r="X1886">
            <v>38153</v>
          </cell>
          <cell r="Y1886" t="str">
            <v>15/06-предсбер</v>
          </cell>
          <cell r="Z1886" t="str">
            <v>Сбербанк РФ</v>
          </cell>
          <cell r="AA1886">
            <v>0</v>
          </cell>
          <cell r="AB1886">
            <v>0</v>
          </cell>
          <cell r="AC1886">
            <v>0</v>
          </cell>
          <cell r="AD1886" t="str">
            <v>предъявлен</v>
          </cell>
          <cell r="AF1886" t="str">
            <v/>
          </cell>
          <cell r="AI1886" t="str">
            <v/>
          </cell>
        </row>
        <row r="1887">
          <cell r="A1887">
            <v>1883</v>
          </cell>
          <cell r="B1887" t="str">
            <v>диск</v>
          </cell>
          <cell r="C1887" t="str">
            <v>51401</v>
          </cell>
          <cell r="D1887" t="str">
            <v>51401`810`2`0400`0000002</v>
          </cell>
          <cell r="E1887" t="str">
            <v>Сбербанк РФ</v>
          </cell>
          <cell r="F1887" t="str">
            <v>банк</v>
          </cell>
          <cell r="G1887" t="str">
            <v>ВН</v>
          </cell>
          <cell r="H1887" t="str">
            <v>0531574</v>
          </cell>
          <cell r="I1887">
            <v>38007</v>
          </cell>
          <cell r="J1887">
            <v>71000</v>
          </cell>
          <cell r="K1887" t="str">
            <v>Рубли РФ</v>
          </cell>
          <cell r="L1887" t="str">
            <v>по предъявлении</v>
          </cell>
          <cell r="M1887">
            <v>38007</v>
          </cell>
          <cell r="N1887">
            <v>0</v>
          </cell>
          <cell r="P1887">
            <v>71000</v>
          </cell>
          <cell r="Q1887">
            <v>1</v>
          </cell>
          <cell r="R1887">
            <v>71000</v>
          </cell>
          <cell r="S1887">
            <v>38149</v>
          </cell>
          <cell r="T1887" t="str">
            <v>11/06-13</v>
          </cell>
          <cell r="U1887" t="str">
            <v>ООО «Фирма «Мир»</v>
          </cell>
          <cell r="V1887">
            <v>1</v>
          </cell>
          <cell r="W1887">
            <v>71000</v>
          </cell>
          <cell r="X1887">
            <v>38153</v>
          </cell>
          <cell r="Y1887" t="str">
            <v>15/06-предсбер</v>
          </cell>
          <cell r="Z1887" t="str">
            <v>Сбербанк РФ</v>
          </cell>
          <cell r="AA1887">
            <v>0</v>
          </cell>
          <cell r="AB1887">
            <v>0</v>
          </cell>
          <cell r="AC1887">
            <v>0</v>
          </cell>
          <cell r="AD1887" t="str">
            <v>предъявлен</v>
          </cell>
          <cell r="AF1887" t="str">
            <v/>
          </cell>
          <cell r="AI1887" t="str">
            <v/>
          </cell>
        </row>
        <row r="1888">
          <cell r="A1888">
            <v>1884</v>
          </cell>
          <cell r="B1888" t="str">
            <v>диск</v>
          </cell>
          <cell r="C1888" t="str">
            <v>51401</v>
          </cell>
          <cell r="D1888" t="str">
            <v>51401`810`2`0400`0000002</v>
          </cell>
          <cell r="E1888" t="str">
            <v>Сбербанк РФ</v>
          </cell>
          <cell r="F1888" t="str">
            <v>банк</v>
          </cell>
          <cell r="G1888" t="str">
            <v>ВН</v>
          </cell>
          <cell r="H1888" t="str">
            <v>1092194</v>
          </cell>
          <cell r="I1888">
            <v>38146</v>
          </cell>
          <cell r="J1888">
            <v>100000</v>
          </cell>
          <cell r="K1888" t="str">
            <v>Рубли РФ</v>
          </cell>
          <cell r="L1888" t="str">
            <v>по предъявлении</v>
          </cell>
          <cell r="M1888">
            <v>38146</v>
          </cell>
          <cell r="N1888">
            <v>0</v>
          </cell>
          <cell r="P1888">
            <v>100000</v>
          </cell>
          <cell r="Q1888">
            <v>1</v>
          </cell>
          <cell r="R1888">
            <v>100000</v>
          </cell>
          <cell r="S1888">
            <v>38149</v>
          </cell>
          <cell r="T1888" t="str">
            <v>11/06-13</v>
          </cell>
          <cell r="U1888" t="str">
            <v>ООО «Фирма «Мир»</v>
          </cell>
          <cell r="V1888">
            <v>1</v>
          </cell>
          <cell r="W1888">
            <v>100000</v>
          </cell>
          <cell r="X1888">
            <v>38153</v>
          </cell>
          <cell r="Y1888" t="str">
            <v>15/06-предсбер</v>
          </cell>
          <cell r="Z1888" t="str">
            <v>Сбербанк РФ</v>
          </cell>
          <cell r="AA1888">
            <v>0</v>
          </cell>
          <cell r="AB1888">
            <v>0</v>
          </cell>
          <cell r="AC1888">
            <v>0</v>
          </cell>
          <cell r="AD1888" t="str">
            <v>предъявлен</v>
          </cell>
          <cell r="AF1888" t="str">
            <v/>
          </cell>
          <cell r="AI1888" t="str">
            <v/>
          </cell>
        </row>
        <row r="1889">
          <cell r="A1889">
            <v>1885</v>
          </cell>
          <cell r="B1889" t="str">
            <v>диск</v>
          </cell>
          <cell r="C1889" t="str">
            <v>51401</v>
          </cell>
          <cell r="D1889" t="str">
            <v>51401`810`2`0400`0000002</v>
          </cell>
          <cell r="E1889" t="str">
            <v>Сбербанк РФ</v>
          </cell>
          <cell r="F1889" t="str">
            <v>банк</v>
          </cell>
          <cell r="G1889" t="str">
            <v>ВН</v>
          </cell>
          <cell r="H1889" t="str">
            <v>1091550</v>
          </cell>
          <cell r="I1889">
            <v>38149</v>
          </cell>
          <cell r="J1889">
            <v>275500</v>
          </cell>
          <cell r="K1889" t="str">
            <v>Рубли РФ</v>
          </cell>
          <cell r="L1889" t="str">
            <v>по предъявлении</v>
          </cell>
          <cell r="M1889">
            <v>38149</v>
          </cell>
          <cell r="N1889">
            <v>0</v>
          </cell>
          <cell r="P1889">
            <v>275500</v>
          </cell>
          <cell r="Q1889">
            <v>1</v>
          </cell>
          <cell r="R1889">
            <v>275500</v>
          </cell>
          <cell r="S1889">
            <v>38149</v>
          </cell>
          <cell r="T1889" t="str">
            <v>11/06-13</v>
          </cell>
          <cell r="U1889" t="str">
            <v>ООО «Фирма «Мир»</v>
          </cell>
          <cell r="V1889">
            <v>1</v>
          </cell>
          <cell r="W1889">
            <v>275500</v>
          </cell>
          <cell r="X1889">
            <v>38153</v>
          </cell>
          <cell r="Y1889" t="str">
            <v>15/06-предсбер</v>
          </cell>
          <cell r="Z1889" t="str">
            <v>Сбербанк РФ</v>
          </cell>
          <cell r="AA1889">
            <v>0</v>
          </cell>
          <cell r="AB1889">
            <v>0</v>
          </cell>
          <cell r="AC1889">
            <v>0</v>
          </cell>
          <cell r="AD1889" t="str">
            <v>предъявлен</v>
          </cell>
          <cell r="AF1889" t="str">
            <v/>
          </cell>
          <cell r="AI1889" t="str">
            <v/>
          </cell>
        </row>
        <row r="1890">
          <cell r="A1890">
            <v>1886</v>
          </cell>
          <cell r="B1890" t="str">
            <v>диск</v>
          </cell>
          <cell r="C1890" t="str">
            <v>51401</v>
          </cell>
          <cell r="D1890" t="str">
            <v>51401`810`2`0400`0000002</v>
          </cell>
          <cell r="E1890" t="str">
            <v>Сбербанк РФ</v>
          </cell>
          <cell r="F1890" t="str">
            <v>банк</v>
          </cell>
          <cell r="G1890" t="str">
            <v>ВН</v>
          </cell>
          <cell r="H1890" t="str">
            <v>1091551</v>
          </cell>
          <cell r="I1890">
            <v>38149</v>
          </cell>
          <cell r="J1890">
            <v>500000</v>
          </cell>
          <cell r="K1890" t="str">
            <v>Рубли РФ</v>
          </cell>
          <cell r="L1890" t="str">
            <v>по предъявлении</v>
          </cell>
          <cell r="M1890">
            <v>38149</v>
          </cell>
          <cell r="N1890">
            <v>0</v>
          </cell>
          <cell r="P1890">
            <v>500000</v>
          </cell>
          <cell r="Q1890">
            <v>1</v>
          </cell>
          <cell r="R1890">
            <v>500000</v>
          </cell>
          <cell r="S1890">
            <v>38149</v>
          </cell>
          <cell r="T1890" t="str">
            <v>11/06-13</v>
          </cell>
          <cell r="U1890" t="str">
            <v>ООО «Фирма «Мир»</v>
          </cell>
          <cell r="V1890">
            <v>1</v>
          </cell>
          <cell r="W1890">
            <v>500000</v>
          </cell>
          <cell r="X1890">
            <v>38153</v>
          </cell>
          <cell r="Y1890" t="str">
            <v>15/06-предсбер</v>
          </cell>
          <cell r="Z1890" t="str">
            <v>Сбербанк РФ</v>
          </cell>
          <cell r="AA1890">
            <v>0</v>
          </cell>
          <cell r="AB1890">
            <v>0</v>
          </cell>
          <cell r="AC1890">
            <v>0</v>
          </cell>
          <cell r="AD1890" t="str">
            <v>предъявлен</v>
          </cell>
          <cell r="AF1890" t="str">
            <v/>
          </cell>
          <cell r="AI1890" t="str">
            <v/>
          </cell>
        </row>
        <row r="1891">
          <cell r="A1891">
            <v>1887</v>
          </cell>
          <cell r="B1891" t="str">
            <v>диск</v>
          </cell>
          <cell r="C1891" t="str">
            <v>51401</v>
          </cell>
          <cell r="D1891" t="str">
            <v>51401`810`2`0400`0000002</v>
          </cell>
          <cell r="E1891" t="str">
            <v>Сбербанк РФ</v>
          </cell>
          <cell r="F1891" t="str">
            <v>банк</v>
          </cell>
          <cell r="G1891" t="str">
            <v>ВН</v>
          </cell>
          <cell r="H1891" t="str">
            <v>1091552</v>
          </cell>
          <cell r="I1891">
            <v>38149</v>
          </cell>
          <cell r="J1891">
            <v>500000</v>
          </cell>
          <cell r="K1891" t="str">
            <v>Рубли РФ</v>
          </cell>
          <cell r="L1891" t="str">
            <v>по предъявлении</v>
          </cell>
          <cell r="M1891">
            <v>38149</v>
          </cell>
          <cell r="N1891">
            <v>0</v>
          </cell>
          <cell r="P1891">
            <v>500000</v>
          </cell>
          <cell r="Q1891">
            <v>1</v>
          </cell>
          <cell r="R1891">
            <v>500000</v>
          </cell>
          <cell r="S1891">
            <v>38149</v>
          </cell>
          <cell r="T1891" t="str">
            <v>11/06-13</v>
          </cell>
          <cell r="U1891" t="str">
            <v>ООО «Фирма «Мир»</v>
          </cell>
          <cell r="V1891">
            <v>1</v>
          </cell>
          <cell r="W1891">
            <v>500000</v>
          </cell>
          <cell r="X1891">
            <v>38153</v>
          </cell>
          <cell r="Y1891" t="str">
            <v>15/06-предсбер</v>
          </cell>
          <cell r="Z1891" t="str">
            <v>Сбербанк РФ</v>
          </cell>
          <cell r="AA1891">
            <v>0</v>
          </cell>
          <cell r="AB1891">
            <v>0</v>
          </cell>
          <cell r="AC1891">
            <v>0</v>
          </cell>
          <cell r="AD1891" t="str">
            <v>предъявлен</v>
          </cell>
          <cell r="AF1891" t="str">
            <v/>
          </cell>
          <cell r="AI1891" t="str">
            <v/>
          </cell>
        </row>
        <row r="1892">
          <cell r="A1892">
            <v>1888</v>
          </cell>
          <cell r="B1892" t="str">
            <v>диск</v>
          </cell>
          <cell r="C1892" t="str">
            <v>51401</v>
          </cell>
          <cell r="D1892" t="str">
            <v>51401`810`2`0400`0000002</v>
          </cell>
          <cell r="E1892" t="str">
            <v>Сбербанк РФ</v>
          </cell>
          <cell r="F1892" t="str">
            <v>банк</v>
          </cell>
          <cell r="G1892" t="str">
            <v>ВН</v>
          </cell>
          <cell r="H1892" t="str">
            <v>1091553</v>
          </cell>
          <cell r="I1892">
            <v>38149</v>
          </cell>
          <cell r="J1892">
            <v>500000</v>
          </cell>
          <cell r="K1892" t="str">
            <v>Рубли РФ</v>
          </cell>
          <cell r="L1892" t="str">
            <v>по предъявлении</v>
          </cell>
          <cell r="M1892">
            <v>38149</v>
          </cell>
          <cell r="N1892">
            <v>0</v>
          </cell>
          <cell r="P1892">
            <v>500000</v>
          </cell>
          <cell r="Q1892">
            <v>1</v>
          </cell>
          <cell r="R1892">
            <v>500000</v>
          </cell>
          <cell r="S1892">
            <v>38149</v>
          </cell>
          <cell r="T1892" t="str">
            <v>11/06-13</v>
          </cell>
          <cell r="U1892" t="str">
            <v>ООО «Фирма «Мир»</v>
          </cell>
          <cell r="V1892">
            <v>1</v>
          </cell>
          <cell r="W1892">
            <v>500000</v>
          </cell>
          <cell r="X1892">
            <v>38153</v>
          </cell>
          <cell r="Y1892" t="str">
            <v>15/06-предсбер</v>
          </cell>
          <cell r="Z1892" t="str">
            <v>Сбербанк РФ</v>
          </cell>
          <cell r="AA1892">
            <v>0</v>
          </cell>
          <cell r="AB1892">
            <v>0</v>
          </cell>
          <cell r="AC1892">
            <v>0</v>
          </cell>
          <cell r="AD1892" t="str">
            <v>предъявлен</v>
          </cell>
          <cell r="AF1892" t="str">
            <v/>
          </cell>
          <cell r="AI1892" t="str">
            <v/>
          </cell>
        </row>
        <row r="1893">
          <cell r="A1893">
            <v>1889</v>
          </cell>
          <cell r="B1893" t="str">
            <v>диск</v>
          </cell>
          <cell r="C1893" t="str">
            <v>51401</v>
          </cell>
          <cell r="D1893" t="str">
            <v>51401`810`2`0400`0000002</v>
          </cell>
          <cell r="E1893" t="str">
            <v>Сбербанк РФ</v>
          </cell>
          <cell r="F1893" t="str">
            <v>банк</v>
          </cell>
          <cell r="G1893" t="str">
            <v>ВН</v>
          </cell>
          <cell r="H1893">
            <v>1649729</v>
          </cell>
          <cell r="I1893">
            <v>38145</v>
          </cell>
          <cell r="J1893">
            <v>2378000</v>
          </cell>
          <cell r="K1893" t="str">
            <v>Рубли РФ</v>
          </cell>
          <cell r="L1893" t="str">
            <v>по предъявлении</v>
          </cell>
          <cell r="M1893">
            <v>38145</v>
          </cell>
          <cell r="N1893">
            <v>0</v>
          </cell>
          <cell r="P1893">
            <v>2378000</v>
          </cell>
          <cell r="Q1893">
            <v>1</v>
          </cell>
          <cell r="R1893">
            <v>2378000</v>
          </cell>
          <cell r="S1893">
            <v>38149</v>
          </cell>
          <cell r="T1893" t="str">
            <v>11/06-13</v>
          </cell>
          <cell r="U1893" t="str">
            <v>ООО «Фирма «Мир»</v>
          </cell>
          <cell r="V1893">
            <v>1</v>
          </cell>
          <cell r="W1893">
            <v>2378000</v>
          </cell>
          <cell r="X1893">
            <v>38153</v>
          </cell>
          <cell r="Y1893" t="str">
            <v>15/06-предсбер</v>
          </cell>
          <cell r="Z1893" t="str">
            <v>Сбербанк РФ</v>
          </cell>
          <cell r="AA1893">
            <v>0</v>
          </cell>
          <cell r="AB1893">
            <v>0</v>
          </cell>
          <cell r="AC1893">
            <v>0</v>
          </cell>
          <cell r="AD1893" t="str">
            <v>предъявлен</v>
          </cell>
          <cell r="AF1893" t="str">
            <v/>
          </cell>
          <cell r="AI1893" t="str">
            <v/>
          </cell>
        </row>
        <row r="1894">
          <cell r="A1894">
            <v>1890</v>
          </cell>
          <cell r="B1894" t="str">
            <v>диск</v>
          </cell>
          <cell r="C1894" t="str">
            <v>51401</v>
          </cell>
          <cell r="D1894" t="str">
            <v>51401`810`1`0400`0000005</v>
          </cell>
          <cell r="E1894" t="str">
            <v>ОАО «УралСиб»</v>
          </cell>
          <cell r="F1894" t="str">
            <v>банк</v>
          </cell>
          <cell r="G1894" t="str">
            <v>0000</v>
          </cell>
          <cell r="H1894" t="str">
            <v>0212823</v>
          </cell>
          <cell r="I1894">
            <v>38149</v>
          </cell>
          <cell r="J1894">
            <v>100000</v>
          </cell>
          <cell r="K1894" t="str">
            <v>Рубли РФ</v>
          </cell>
          <cell r="L1894" t="str">
            <v>по предъявлении</v>
          </cell>
          <cell r="M1894">
            <v>38149</v>
          </cell>
          <cell r="N1894">
            <v>0</v>
          </cell>
          <cell r="P1894">
            <v>100000</v>
          </cell>
          <cell r="Q1894">
            <v>1</v>
          </cell>
          <cell r="R1894">
            <v>100000</v>
          </cell>
          <cell r="S1894">
            <v>38149</v>
          </cell>
          <cell r="T1894" t="str">
            <v>11/06-13</v>
          </cell>
          <cell r="U1894" t="str">
            <v>ООО «Фирма «Мир»</v>
          </cell>
          <cell r="V1894">
            <v>1</v>
          </cell>
          <cell r="W1894">
            <v>100000</v>
          </cell>
          <cell r="X1894">
            <v>38153</v>
          </cell>
          <cell r="Y1894" t="str">
            <v>15/06-предуралсиб</v>
          </cell>
          <cell r="Z1894" t="str">
            <v>ОАО «УралСиб»</v>
          </cell>
          <cell r="AA1894">
            <v>0</v>
          </cell>
          <cell r="AB1894">
            <v>0</v>
          </cell>
          <cell r="AC1894">
            <v>0</v>
          </cell>
          <cell r="AD1894" t="str">
            <v>предъявлен</v>
          </cell>
          <cell r="AF1894" t="str">
            <v/>
          </cell>
          <cell r="AI1894" t="str">
            <v/>
          </cell>
        </row>
        <row r="1895">
          <cell r="A1895">
            <v>1891</v>
          </cell>
          <cell r="B1895" t="str">
            <v>диск</v>
          </cell>
          <cell r="C1895" t="str">
            <v>51401</v>
          </cell>
          <cell r="D1895" t="str">
            <v>51401`810`1`0400`0000005</v>
          </cell>
          <cell r="E1895" t="str">
            <v>ОАО «УралСиб»</v>
          </cell>
          <cell r="F1895" t="str">
            <v>банк</v>
          </cell>
          <cell r="G1895" t="str">
            <v>0000</v>
          </cell>
          <cell r="H1895" t="str">
            <v>0220893</v>
          </cell>
          <cell r="I1895">
            <v>38147</v>
          </cell>
          <cell r="J1895">
            <v>100000</v>
          </cell>
          <cell r="K1895" t="str">
            <v>Рубли РФ</v>
          </cell>
          <cell r="L1895" t="str">
            <v>по предъявлении</v>
          </cell>
          <cell r="M1895">
            <v>38147</v>
          </cell>
          <cell r="N1895">
            <v>0</v>
          </cell>
          <cell r="P1895">
            <v>100000</v>
          </cell>
          <cell r="Q1895">
            <v>1</v>
          </cell>
          <cell r="R1895">
            <v>100000</v>
          </cell>
          <cell r="S1895">
            <v>38149</v>
          </cell>
          <cell r="T1895" t="str">
            <v>11/06-13</v>
          </cell>
          <cell r="U1895" t="str">
            <v>ООО «Фирма «Мир»</v>
          </cell>
          <cell r="V1895">
            <v>1</v>
          </cell>
          <cell r="W1895">
            <v>100000</v>
          </cell>
          <cell r="X1895">
            <v>38153</v>
          </cell>
          <cell r="Y1895" t="str">
            <v>15/06-предуралсиб</v>
          </cell>
          <cell r="Z1895" t="str">
            <v>ОАО «УралСиб»</v>
          </cell>
          <cell r="AA1895">
            <v>0</v>
          </cell>
          <cell r="AB1895">
            <v>0</v>
          </cell>
          <cell r="AC1895">
            <v>0</v>
          </cell>
          <cell r="AD1895" t="str">
            <v>предъявлен</v>
          </cell>
          <cell r="AF1895" t="str">
            <v/>
          </cell>
          <cell r="AI1895" t="str">
            <v/>
          </cell>
        </row>
        <row r="1896">
          <cell r="A1896">
            <v>1892</v>
          </cell>
          <cell r="B1896" t="str">
            <v>диск</v>
          </cell>
          <cell r="C1896" t="str">
            <v>51401</v>
          </cell>
          <cell r="D1896" t="str">
            <v>51401`810`1`0400`0000005</v>
          </cell>
          <cell r="E1896" t="str">
            <v>ОАО «УралСиб»</v>
          </cell>
          <cell r="F1896" t="str">
            <v>банк</v>
          </cell>
          <cell r="G1896" t="str">
            <v>0025</v>
          </cell>
          <cell r="H1896" t="str">
            <v>0220286</v>
          </cell>
          <cell r="I1896">
            <v>38149</v>
          </cell>
          <cell r="J1896">
            <v>400000</v>
          </cell>
          <cell r="K1896" t="str">
            <v>Рубли РФ</v>
          </cell>
          <cell r="L1896" t="str">
            <v>по предъявлении</v>
          </cell>
          <cell r="M1896">
            <v>38149</v>
          </cell>
          <cell r="N1896">
            <v>0</v>
          </cell>
          <cell r="P1896">
            <v>400000</v>
          </cell>
          <cell r="Q1896">
            <v>1</v>
          </cell>
          <cell r="R1896">
            <v>400000</v>
          </cell>
          <cell r="S1896">
            <v>38149</v>
          </cell>
          <cell r="T1896" t="str">
            <v>11/06-13</v>
          </cell>
          <cell r="U1896" t="str">
            <v>ООО «Фирма «Мир»</v>
          </cell>
          <cell r="V1896">
            <v>1</v>
          </cell>
          <cell r="W1896">
            <v>400000</v>
          </cell>
          <cell r="X1896">
            <v>38153</v>
          </cell>
          <cell r="Y1896" t="str">
            <v>15/06-предуралсиб</v>
          </cell>
          <cell r="Z1896" t="str">
            <v>ОАО «УралСиб»</v>
          </cell>
          <cell r="AA1896">
            <v>0</v>
          </cell>
          <cell r="AB1896">
            <v>0</v>
          </cell>
          <cell r="AC1896">
            <v>0</v>
          </cell>
          <cell r="AD1896" t="str">
            <v>предъявлен</v>
          </cell>
          <cell r="AF1896" t="str">
            <v/>
          </cell>
          <cell r="AI1896" t="str">
            <v/>
          </cell>
        </row>
        <row r="1897">
          <cell r="A1897">
            <v>1893</v>
          </cell>
          <cell r="B1897" t="str">
            <v>диск</v>
          </cell>
          <cell r="C1897" t="str">
            <v>51401</v>
          </cell>
          <cell r="D1897" t="str">
            <v>51401`810`1`0400`0000005</v>
          </cell>
          <cell r="E1897" t="str">
            <v>ОАО «УралСиб»</v>
          </cell>
          <cell r="F1897" t="str">
            <v>банк</v>
          </cell>
          <cell r="G1897" t="str">
            <v>0025</v>
          </cell>
          <cell r="H1897" t="str">
            <v>0220287</v>
          </cell>
          <cell r="I1897">
            <v>38149</v>
          </cell>
          <cell r="J1897">
            <v>400000</v>
          </cell>
          <cell r="K1897" t="str">
            <v>Рубли РФ</v>
          </cell>
          <cell r="L1897" t="str">
            <v>по предъявлении</v>
          </cell>
          <cell r="M1897">
            <v>38149</v>
          </cell>
          <cell r="N1897">
            <v>0</v>
          </cell>
          <cell r="P1897">
            <v>400000</v>
          </cell>
          <cell r="Q1897">
            <v>1</v>
          </cell>
          <cell r="R1897">
            <v>400000</v>
          </cell>
          <cell r="S1897">
            <v>38149</v>
          </cell>
          <cell r="T1897" t="str">
            <v>11/06-13</v>
          </cell>
          <cell r="U1897" t="str">
            <v>ООО «Фирма «Мир»</v>
          </cell>
          <cell r="V1897">
            <v>1</v>
          </cell>
          <cell r="W1897">
            <v>400000</v>
          </cell>
          <cell r="X1897">
            <v>38153</v>
          </cell>
          <cell r="Y1897" t="str">
            <v>15/06-предуралсиб</v>
          </cell>
          <cell r="Z1897" t="str">
            <v>ОАО «УралСиб»</v>
          </cell>
          <cell r="AA1897">
            <v>0</v>
          </cell>
          <cell r="AB1897">
            <v>0</v>
          </cell>
          <cell r="AC1897">
            <v>0</v>
          </cell>
          <cell r="AD1897" t="str">
            <v>предъявлен</v>
          </cell>
          <cell r="AF1897" t="str">
            <v/>
          </cell>
          <cell r="AI1897" t="str">
            <v/>
          </cell>
        </row>
        <row r="1898">
          <cell r="A1898">
            <v>1894</v>
          </cell>
          <cell r="B1898" t="str">
            <v>диск</v>
          </cell>
          <cell r="C1898" t="str">
            <v>51401</v>
          </cell>
          <cell r="D1898" t="str">
            <v>51401`810`1`0400`0000005</v>
          </cell>
          <cell r="E1898" t="str">
            <v>ОАО «УралСиб»</v>
          </cell>
          <cell r="F1898" t="str">
            <v>банк</v>
          </cell>
          <cell r="G1898" t="str">
            <v>0025</v>
          </cell>
          <cell r="H1898" t="str">
            <v>0220288</v>
          </cell>
          <cell r="I1898">
            <v>38149</v>
          </cell>
          <cell r="J1898">
            <v>250000</v>
          </cell>
          <cell r="K1898" t="str">
            <v>Рубли РФ</v>
          </cell>
          <cell r="L1898" t="str">
            <v>по предъявлении</v>
          </cell>
          <cell r="M1898">
            <v>38149</v>
          </cell>
          <cell r="N1898">
            <v>0</v>
          </cell>
          <cell r="P1898">
            <v>250000</v>
          </cell>
          <cell r="Q1898">
            <v>1</v>
          </cell>
          <cell r="R1898">
            <v>250000</v>
          </cell>
          <cell r="S1898">
            <v>38149</v>
          </cell>
          <cell r="T1898" t="str">
            <v>11/06-13</v>
          </cell>
          <cell r="U1898" t="str">
            <v>ООО «Фирма «Мир»</v>
          </cell>
          <cell r="V1898">
            <v>1</v>
          </cell>
          <cell r="W1898">
            <v>250000</v>
          </cell>
          <cell r="X1898">
            <v>38153</v>
          </cell>
          <cell r="Y1898" t="str">
            <v>15/06-предуралсиб</v>
          </cell>
          <cell r="Z1898" t="str">
            <v>ОАО «УралСиб»</v>
          </cell>
          <cell r="AA1898">
            <v>0</v>
          </cell>
          <cell r="AB1898">
            <v>0</v>
          </cell>
          <cell r="AC1898">
            <v>0</v>
          </cell>
          <cell r="AD1898" t="str">
            <v>предъявлен</v>
          </cell>
          <cell r="AF1898" t="str">
            <v/>
          </cell>
          <cell r="AI1898" t="str">
            <v/>
          </cell>
        </row>
        <row r="1899">
          <cell r="A1899">
            <v>1895</v>
          </cell>
          <cell r="B1899" t="str">
            <v>диск</v>
          </cell>
          <cell r="C1899" t="str">
            <v>51401</v>
          </cell>
          <cell r="D1899" t="str">
            <v>51401`810`4`0400`0000006</v>
          </cell>
          <cell r="E1899" t="str">
            <v>ОАО «Социнвестбанк»</v>
          </cell>
          <cell r="F1899" t="str">
            <v>банк</v>
          </cell>
          <cell r="G1899" t="str">
            <v>БК</v>
          </cell>
          <cell r="H1899" t="str">
            <v>0011024</v>
          </cell>
          <cell r="I1899">
            <v>38149</v>
          </cell>
          <cell r="J1899">
            <v>89000</v>
          </cell>
          <cell r="K1899" t="str">
            <v>Рубли РФ</v>
          </cell>
          <cell r="L1899" t="str">
            <v>по предъявлении</v>
          </cell>
          <cell r="M1899">
            <v>38149</v>
          </cell>
          <cell r="N1899">
            <v>0</v>
          </cell>
          <cell r="P1899">
            <v>89000</v>
          </cell>
          <cell r="Q1899">
            <v>1</v>
          </cell>
          <cell r="R1899">
            <v>89000</v>
          </cell>
          <cell r="S1899">
            <v>38149</v>
          </cell>
          <cell r="T1899" t="str">
            <v>11/06-13</v>
          </cell>
          <cell r="U1899" t="str">
            <v>ООО «Фирма «Мир»</v>
          </cell>
          <cell r="V1899">
            <v>1</v>
          </cell>
          <cell r="W1899">
            <v>89000</v>
          </cell>
          <cell r="X1899">
            <v>38153</v>
          </cell>
          <cell r="Y1899" t="str">
            <v>15/06-предсиб</v>
          </cell>
          <cell r="Z1899" t="str">
            <v>ОАО «Социнвестбанк»</v>
          </cell>
          <cell r="AA1899">
            <v>0</v>
          </cell>
          <cell r="AB1899">
            <v>0</v>
          </cell>
          <cell r="AC1899">
            <v>0</v>
          </cell>
          <cell r="AD1899" t="str">
            <v>предъявлен</v>
          </cell>
          <cell r="AF1899" t="str">
            <v/>
          </cell>
          <cell r="AI1899" t="str">
            <v/>
          </cell>
        </row>
        <row r="1900">
          <cell r="A1900">
            <v>1896</v>
          </cell>
          <cell r="B1900" t="str">
            <v>диск</v>
          </cell>
          <cell r="C1900" t="str">
            <v>51401</v>
          </cell>
          <cell r="D1900" t="str">
            <v>51401`810`2`0400`0000002</v>
          </cell>
          <cell r="E1900" t="str">
            <v>Сбербанк РФ</v>
          </cell>
          <cell r="F1900" t="str">
            <v>банк</v>
          </cell>
          <cell r="G1900" t="str">
            <v>ВН</v>
          </cell>
          <cell r="H1900" t="str">
            <v>1082753</v>
          </cell>
          <cell r="I1900">
            <v>38131</v>
          </cell>
          <cell r="J1900">
            <v>1000000</v>
          </cell>
          <cell r="K1900" t="str">
            <v>Рубли РФ</v>
          </cell>
          <cell r="L1900" t="str">
            <v>по предъявлении</v>
          </cell>
          <cell r="M1900">
            <v>38131</v>
          </cell>
          <cell r="N1900">
            <v>0</v>
          </cell>
          <cell r="P1900">
            <v>1000000</v>
          </cell>
          <cell r="Q1900">
            <v>1</v>
          </cell>
          <cell r="R1900">
            <v>1000000</v>
          </cell>
          <cell r="S1900">
            <v>38149</v>
          </cell>
          <cell r="T1900" t="str">
            <v>11/06-14</v>
          </cell>
          <cell r="U1900" t="str">
            <v>ООО "Торговый мир"</v>
          </cell>
          <cell r="V1900">
            <v>1</v>
          </cell>
          <cell r="W1900">
            <v>1000000</v>
          </cell>
          <cell r="X1900">
            <v>38153</v>
          </cell>
          <cell r="Y1900" t="str">
            <v>15/06-предсбер</v>
          </cell>
          <cell r="Z1900" t="str">
            <v>Сбербанк РФ</v>
          </cell>
          <cell r="AA1900">
            <v>0</v>
          </cell>
          <cell r="AB1900">
            <v>0</v>
          </cell>
          <cell r="AC1900">
            <v>0</v>
          </cell>
          <cell r="AD1900" t="str">
            <v>предъявлен</v>
          </cell>
          <cell r="AF1900" t="str">
            <v/>
          </cell>
          <cell r="AI1900" t="str">
            <v/>
          </cell>
        </row>
        <row r="1901">
          <cell r="A1901">
            <v>1897</v>
          </cell>
          <cell r="B1901" t="str">
            <v>диск</v>
          </cell>
          <cell r="C1901" t="str">
            <v>51401</v>
          </cell>
          <cell r="D1901" t="str">
            <v>51401`810`2`0400`0000002</v>
          </cell>
          <cell r="E1901" t="str">
            <v>Сбербанк РФ</v>
          </cell>
          <cell r="F1901" t="str">
            <v>банк</v>
          </cell>
          <cell r="G1901" t="str">
            <v>ВН</v>
          </cell>
          <cell r="H1901" t="str">
            <v>1085510</v>
          </cell>
          <cell r="I1901">
            <v>38112</v>
          </cell>
          <cell r="J1901">
            <v>500000</v>
          </cell>
          <cell r="K1901" t="str">
            <v>Рубли РФ</v>
          </cell>
          <cell r="L1901" t="str">
            <v>по предъявлении</v>
          </cell>
          <cell r="M1901">
            <v>38112</v>
          </cell>
          <cell r="N1901">
            <v>0</v>
          </cell>
          <cell r="P1901">
            <v>500000</v>
          </cell>
          <cell r="Q1901">
            <v>1</v>
          </cell>
          <cell r="R1901">
            <v>500000</v>
          </cell>
          <cell r="S1901">
            <v>38149</v>
          </cell>
          <cell r="T1901" t="str">
            <v>11/06-15</v>
          </cell>
          <cell r="U1901" t="str">
            <v>ООО "АЛЬТАИР"</v>
          </cell>
          <cell r="V1901">
            <v>1</v>
          </cell>
          <cell r="W1901">
            <v>500000</v>
          </cell>
          <cell r="X1901">
            <v>38153</v>
          </cell>
          <cell r="Y1901" t="str">
            <v>15/06-предсбер</v>
          </cell>
          <cell r="Z1901" t="str">
            <v>Сбербанк РФ</v>
          </cell>
          <cell r="AA1901">
            <v>0</v>
          </cell>
          <cell r="AB1901">
            <v>0</v>
          </cell>
          <cell r="AC1901">
            <v>0</v>
          </cell>
          <cell r="AD1901" t="str">
            <v>предъявлен</v>
          </cell>
          <cell r="AF1901" t="str">
            <v/>
          </cell>
          <cell r="AI1901" t="str">
            <v/>
          </cell>
        </row>
        <row r="1902">
          <cell r="A1902">
            <v>1898</v>
          </cell>
          <cell r="B1902" t="str">
            <v>диск</v>
          </cell>
          <cell r="C1902" t="str">
            <v>51401</v>
          </cell>
          <cell r="D1902" t="str">
            <v>51401`810`2`0400`0000002</v>
          </cell>
          <cell r="E1902" t="str">
            <v>Сбербанк РФ</v>
          </cell>
          <cell r="F1902" t="str">
            <v>банк</v>
          </cell>
          <cell r="G1902" t="str">
            <v>ВН</v>
          </cell>
          <cell r="H1902" t="str">
            <v>1089720</v>
          </cell>
          <cell r="I1902">
            <v>38135</v>
          </cell>
          <cell r="J1902">
            <v>500000</v>
          </cell>
          <cell r="K1902" t="str">
            <v>Рубли РФ</v>
          </cell>
          <cell r="L1902" t="str">
            <v>по предъявлении</v>
          </cell>
          <cell r="M1902">
            <v>38135</v>
          </cell>
          <cell r="N1902">
            <v>0</v>
          </cell>
          <cell r="P1902">
            <v>500000</v>
          </cell>
          <cell r="Q1902">
            <v>1</v>
          </cell>
          <cell r="R1902">
            <v>500000</v>
          </cell>
          <cell r="S1902">
            <v>38149</v>
          </cell>
          <cell r="T1902" t="str">
            <v>11/06-15</v>
          </cell>
          <cell r="U1902" t="str">
            <v>ООО "АЛЬТАИР"</v>
          </cell>
          <cell r="V1902">
            <v>1</v>
          </cell>
          <cell r="W1902">
            <v>500000</v>
          </cell>
          <cell r="X1902">
            <v>38153</v>
          </cell>
          <cell r="Y1902" t="str">
            <v>15/06-предсбер</v>
          </cell>
          <cell r="Z1902" t="str">
            <v>Сбербанк РФ</v>
          </cell>
          <cell r="AA1902">
            <v>0</v>
          </cell>
          <cell r="AB1902">
            <v>0</v>
          </cell>
          <cell r="AC1902">
            <v>0</v>
          </cell>
          <cell r="AD1902" t="str">
            <v>предъявлен</v>
          </cell>
          <cell r="AF1902" t="str">
            <v/>
          </cell>
          <cell r="AI1902" t="str">
            <v/>
          </cell>
        </row>
        <row r="1903">
          <cell r="A1903">
            <v>1899</v>
          </cell>
          <cell r="B1903" t="str">
            <v>диск</v>
          </cell>
          <cell r="C1903" t="str">
            <v>51401</v>
          </cell>
          <cell r="D1903" t="str">
            <v>51401`810`2`0400`0000002</v>
          </cell>
          <cell r="E1903" t="str">
            <v>Сбербанк РФ</v>
          </cell>
          <cell r="F1903" t="str">
            <v>банк</v>
          </cell>
          <cell r="G1903" t="str">
            <v>ВН</v>
          </cell>
          <cell r="H1903" t="str">
            <v>1089722</v>
          </cell>
          <cell r="I1903">
            <v>38135</v>
          </cell>
          <cell r="J1903">
            <v>500000</v>
          </cell>
          <cell r="K1903" t="str">
            <v>Рубли РФ</v>
          </cell>
          <cell r="L1903" t="str">
            <v>по предъявлении</v>
          </cell>
          <cell r="M1903">
            <v>38135</v>
          </cell>
          <cell r="N1903">
            <v>0</v>
          </cell>
          <cell r="P1903">
            <v>500000</v>
          </cell>
          <cell r="Q1903">
            <v>1</v>
          </cell>
          <cell r="R1903">
            <v>500000</v>
          </cell>
          <cell r="S1903">
            <v>38149</v>
          </cell>
          <cell r="T1903" t="str">
            <v>11/06-15</v>
          </cell>
          <cell r="U1903" t="str">
            <v>ООО "АЛЬТАИР"</v>
          </cell>
          <cell r="V1903">
            <v>1</v>
          </cell>
          <cell r="W1903">
            <v>500000</v>
          </cell>
          <cell r="X1903">
            <v>38153</v>
          </cell>
          <cell r="Y1903" t="str">
            <v>15/06-предсбер</v>
          </cell>
          <cell r="Z1903" t="str">
            <v>Сбербанк РФ</v>
          </cell>
          <cell r="AA1903">
            <v>0</v>
          </cell>
          <cell r="AB1903">
            <v>0</v>
          </cell>
          <cell r="AC1903">
            <v>0</v>
          </cell>
          <cell r="AD1903" t="str">
            <v>предъявлен</v>
          </cell>
          <cell r="AF1903" t="str">
            <v/>
          </cell>
          <cell r="AI1903" t="str">
            <v/>
          </cell>
        </row>
        <row r="1904">
          <cell r="A1904">
            <v>1900</v>
          </cell>
          <cell r="B1904" t="str">
            <v>диск</v>
          </cell>
          <cell r="C1904" t="str">
            <v>51401</v>
          </cell>
          <cell r="D1904" t="str">
            <v>51401`810`2`0400`0000002</v>
          </cell>
          <cell r="E1904" t="str">
            <v>Сбербанк РФ</v>
          </cell>
          <cell r="F1904" t="str">
            <v>банк</v>
          </cell>
          <cell r="G1904" t="str">
            <v>ВН</v>
          </cell>
          <cell r="H1904" t="str">
            <v>1088084</v>
          </cell>
          <cell r="I1904">
            <v>38134</v>
          </cell>
          <cell r="J1904">
            <v>104800</v>
          </cell>
          <cell r="K1904" t="str">
            <v>Рубли РФ</v>
          </cell>
          <cell r="L1904" t="str">
            <v>по предъявлении</v>
          </cell>
          <cell r="M1904">
            <v>38134</v>
          </cell>
          <cell r="N1904">
            <v>0</v>
          </cell>
          <cell r="P1904">
            <v>104800</v>
          </cell>
          <cell r="Q1904">
            <v>1</v>
          </cell>
          <cell r="R1904">
            <v>104800</v>
          </cell>
          <cell r="S1904">
            <v>38149</v>
          </cell>
          <cell r="T1904" t="str">
            <v>11/06-15</v>
          </cell>
          <cell r="U1904" t="str">
            <v>ООО "АЛЬТАИР"</v>
          </cell>
          <cell r="V1904">
            <v>1</v>
          </cell>
          <cell r="W1904">
            <v>104800</v>
          </cell>
          <cell r="X1904">
            <v>38153</v>
          </cell>
          <cell r="Y1904" t="str">
            <v>15/06-предсбер</v>
          </cell>
          <cell r="Z1904" t="str">
            <v>Сбербанк РФ</v>
          </cell>
          <cell r="AA1904">
            <v>0</v>
          </cell>
          <cell r="AB1904">
            <v>0</v>
          </cell>
          <cell r="AC1904">
            <v>0</v>
          </cell>
          <cell r="AD1904" t="str">
            <v>предъявлен</v>
          </cell>
          <cell r="AF1904" t="str">
            <v/>
          </cell>
          <cell r="AI1904" t="str">
            <v/>
          </cell>
        </row>
        <row r="1905">
          <cell r="A1905">
            <v>1901</v>
          </cell>
          <cell r="B1905" t="str">
            <v>диск</v>
          </cell>
          <cell r="C1905" t="str">
            <v>51401</v>
          </cell>
          <cell r="D1905" t="str">
            <v>51401`810`2`0400`0000002</v>
          </cell>
          <cell r="E1905" t="str">
            <v>Сбербанк РФ</v>
          </cell>
          <cell r="F1905" t="str">
            <v>банк</v>
          </cell>
          <cell r="G1905" t="str">
            <v>ВН</v>
          </cell>
          <cell r="H1905" t="str">
            <v>1071941</v>
          </cell>
          <cell r="I1905">
            <v>38147</v>
          </cell>
          <cell r="J1905">
            <v>151050</v>
          </cell>
          <cell r="K1905" t="str">
            <v>Рубли РФ</v>
          </cell>
          <cell r="L1905" t="str">
            <v>по предъявлении</v>
          </cell>
          <cell r="M1905">
            <v>38147</v>
          </cell>
          <cell r="N1905">
            <v>0</v>
          </cell>
          <cell r="P1905">
            <v>151050</v>
          </cell>
          <cell r="Q1905">
            <v>1</v>
          </cell>
          <cell r="R1905">
            <v>151050</v>
          </cell>
          <cell r="S1905">
            <v>38149</v>
          </cell>
          <cell r="T1905" t="str">
            <v>11/06-15</v>
          </cell>
          <cell r="U1905" t="str">
            <v>ООО "АЛЬТАИР"</v>
          </cell>
          <cell r="V1905">
            <v>1</v>
          </cell>
          <cell r="W1905">
            <v>151050</v>
          </cell>
          <cell r="X1905">
            <v>38153</v>
          </cell>
          <cell r="Y1905" t="str">
            <v>15/06-предсбер</v>
          </cell>
          <cell r="Z1905" t="str">
            <v>Сбербанк РФ</v>
          </cell>
          <cell r="AA1905">
            <v>0</v>
          </cell>
          <cell r="AB1905">
            <v>0</v>
          </cell>
          <cell r="AC1905">
            <v>0</v>
          </cell>
          <cell r="AD1905" t="str">
            <v>предъявлен</v>
          </cell>
          <cell r="AF1905" t="str">
            <v/>
          </cell>
          <cell r="AI1905" t="str">
            <v/>
          </cell>
        </row>
        <row r="1906">
          <cell r="A1906">
            <v>1902</v>
          </cell>
          <cell r="B1906" t="str">
            <v>диск</v>
          </cell>
          <cell r="C1906" t="str">
            <v>51401</v>
          </cell>
          <cell r="D1906" t="str">
            <v>51401`810`1`0400`0000005</v>
          </cell>
          <cell r="E1906" t="str">
            <v>ОАО «УралСиб»</v>
          </cell>
          <cell r="F1906" t="str">
            <v>банк</v>
          </cell>
          <cell r="G1906" t="str">
            <v>0081</v>
          </cell>
          <cell r="H1906" t="str">
            <v>0217691</v>
          </cell>
          <cell r="I1906">
            <v>38140</v>
          </cell>
          <cell r="J1906">
            <v>50000</v>
          </cell>
          <cell r="K1906" t="str">
            <v>Рубли РФ</v>
          </cell>
          <cell r="L1906" t="str">
            <v>по предъявлении</v>
          </cell>
          <cell r="M1906">
            <v>38140</v>
          </cell>
          <cell r="N1906">
            <v>0</v>
          </cell>
          <cell r="P1906">
            <v>50000</v>
          </cell>
          <cell r="Q1906">
            <v>1</v>
          </cell>
          <cell r="R1906">
            <v>50000</v>
          </cell>
          <cell r="S1906">
            <v>38149</v>
          </cell>
          <cell r="T1906" t="str">
            <v>11/06-15</v>
          </cell>
          <cell r="U1906" t="str">
            <v>ООО "АЛЬТАИР"</v>
          </cell>
          <cell r="V1906">
            <v>1</v>
          </cell>
          <cell r="W1906">
            <v>50000</v>
          </cell>
          <cell r="X1906">
            <v>38153</v>
          </cell>
          <cell r="Y1906" t="str">
            <v>15/06-предуралсиб</v>
          </cell>
          <cell r="Z1906" t="str">
            <v>ОАО «УралСиб»</v>
          </cell>
          <cell r="AA1906">
            <v>0</v>
          </cell>
          <cell r="AB1906">
            <v>0</v>
          </cell>
          <cell r="AC1906">
            <v>0</v>
          </cell>
          <cell r="AD1906" t="str">
            <v>предъявлен</v>
          </cell>
          <cell r="AF1906" t="str">
            <v/>
          </cell>
          <cell r="AI1906" t="str">
            <v/>
          </cell>
        </row>
        <row r="1907">
          <cell r="A1907">
            <v>1903</v>
          </cell>
          <cell r="B1907" t="str">
            <v>диск</v>
          </cell>
          <cell r="C1907" t="str">
            <v>51401</v>
          </cell>
          <cell r="D1907" t="str">
            <v>51401`810`1`0400`0000005</v>
          </cell>
          <cell r="E1907" t="str">
            <v>ОАО «УралСиб»</v>
          </cell>
          <cell r="F1907" t="str">
            <v>банк</v>
          </cell>
          <cell r="G1907" t="str">
            <v>0080</v>
          </cell>
          <cell r="H1907" t="str">
            <v>0163981</v>
          </cell>
          <cell r="I1907">
            <v>38037</v>
          </cell>
          <cell r="J1907">
            <v>50000</v>
          </cell>
          <cell r="K1907" t="str">
            <v>Рубли РФ</v>
          </cell>
          <cell r="L1907" t="str">
            <v>по предъявлении</v>
          </cell>
          <cell r="M1907">
            <v>38037</v>
          </cell>
          <cell r="N1907">
            <v>0</v>
          </cell>
          <cell r="P1907">
            <v>50000</v>
          </cell>
          <cell r="Q1907">
            <v>1</v>
          </cell>
          <cell r="R1907">
            <v>50000</v>
          </cell>
          <cell r="S1907">
            <v>38149</v>
          </cell>
          <cell r="T1907" t="str">
            <v>11/06-15</v>
          </cell>
          <cell r="U1907" t="str">
            <v>ООО "АЛЬТАИР"</v>
          </cell>
          <cell r="V1907">
            <v>1</v>
          </cell>
          <cell r="W1907">
            <v>50000</v>
          </cell>
          <cell r="X1907">
            <v>38153</v>
          </cell>
          <cell r="Y1907" t="str">
            <v>15/06-предуралсиб</v>
          </cell>
          <cell r="Z1907" t="str">
            <v>ОАО «УралСиб»</v>
          </cell>
          <cell r="AA1907">
            <v>0</v>
          </cell>
          <cell r="AB1907">
            <v>0</v>
          </cell>
          <cell r="AC1907">
            <v>0</v>
          </cell>
          <cell r="AD1907" t="str">
            <v>предъявлен</v>
          </cell>
          <cell r="AF1907" t="str">
            <v/>
          </cell>
          <cell r="AI1907" t="str">
            <v/>
          </cell>
        </row>
        <row r="1908">
          <cell r="A1908">
            <v>1904</v>
          </cell>
          <cell r="B1908" t="str">
            <v>диск</v>
          </cell>
          <cell r="C1908" t="str">
            <v>51401</v>
          </cell>
          <cell r="D1908" t="str">
            <v>51401`810`4`0400`0000006</v>
          </cell>
          <cell r="E1908" t="str">
            <v>ОАО «Социнвестбанк»</v>
          </cell>
          <cell r="F1908" t="str">
            <v>банк</v>
          </cell>
          <cell r="G1908" t="str">
            <v>КА</v>
          </cell>
          <cell r="H1908" t="str">
            <v>0004497</v>
          </cell>
          <cell r="I1908">
            <v>38145</v>
          </cell>
          <cell r="J1908">
            <v>30000</v>
          </cell>
          <cell r="K1908" t="str">
            <v>Рубли РФ</v>
          </cell>
          <cell r="L1908" t="str">
            <v>по предъявлении</v>
          </cell>
          <cell r="M1908">
            <v>38145</v>
          </cell>
          <cell r="N1908">
            <v>0</v>
          </cell>
          <cell r="P1908">
            <v>30000</v>
          </cell>
          <cell r="Q1908">
            <v>1</v>
          </cell>
          <cell r="R1908">
            <v>30000</v>
          </cell>
          <cell r="S1908">
            <v>38149</v>
          </cell>
          <cell r="T1908" t="str">
            <v>11/06-15</v>
          </cell>
          <cell r="U1908" t="str">
            <v>ООО "АЛЬТАИР"</v>
          </cell>
          <cell r="V1908">
            <v>1</v>
          </cell>
          <cell r="W1908">
            <v>30000</v>
          </cell>
          <cell r="X1908">
            <v>38153</v>
          </cell>
          <cell r="Y1908" t="str">
            <v>15/06-предсиб</v>
          </cell>
          <cell r="Z1908" t="str">
            <v>ОАО «Социнвестбанк»</v>
          </cell>
          <cell r="AA1908">
            <v>0</v>
          </cell>
          <cell r="AB1908">
            <v>0</v>
          </cell>
          <cell r="AC1908">
            <v>0</v>
          </cell>
          <cell r="AD1908" t="str">
            <v>предъявлен</v>
          </cell>
          <cell r="AF1908" t="str">
            <v/>
          </cell>
          <cell r="AI1908" t="str">
            <v/>
          </cell>
        </row>
        <row r="1909">
          <cell r="A1909">
            <v>1905</v>
          </cell>
          <cell r="B1909" t="str">
            <v>диск</v>
          </cell>
          <cell r="C1909" t="str">
            <v>51401</v>
          </cell>
          <cell r="D1909" t="str">
            <v>51401`810`4`0400`0000006</v>
          </cell>
          <cell r="E1909" t="str">
            <v>ОАО «Социнвестбанк»</v>
          </cell>
          <cell r="F1909" t="str">
            <v>банк</v>
          </cell>
          <cell r="G1909" t="str">
            <v>ПР</v>
          </cell>
          <cell r="H1909" t="str">
            <v>0004823</v>
          </cell>
          <cell r="I1909">
            <v>38145</v>
          </cell>
          <cell r="J1909">
            <v>68500</v>
          </cell>
          <cell r="K1909" t="str">
            <v>Рубли РФ</v>
          </cell>
          <cell r="L1909" t="str">
            <v>по предъявлении</v>
          </cell>
          <cell r="M1909">
            <v>38145</v>
          </cell>
          <cell r="N1909">
            <v>0</v>
          </cell>
          <cell r="P1909">
            <v>68500</v>
          </cell>
          <cell r="Q1909">
            <v>1</v>
          </cell>
          <cell r="R1909">
            <v>68500</v>
          </cell>
          <cell r="S1909">
            <v>38149</v>
          </cell>
          <cell r="T1909" t="str">
            <v>11/06-15</v>
          </cell>
          <cell r="U1909" t="str">
            <v>ООО "АЛЬТАИР"</v>
          </cell>
          <cell r="V1909">
            <v>1</v>
          </cell>
          <cell r="W1909">
            <v>68500</v>
          </cell>
          <cell r="X1909">
            <v>38153</v>
          </cell>
          <cell r="Y1909" t="str">
            <v>15/06-предсиб</v>
          </cell>
          <cell r="Z1909" t="str">
            <v>ОАО «Социнвестбанк»</v>
          </cell>
          <cell r="AA1909">
            <v>0</v>
          </cell>
          <cell r="AB1909">
            <v>0</v>
          </cell>
          <cell r="AC1909">
            <v>0</v>
          </cell>
          <cell r="AD1909" t="str">
            <v>предъявлен</v>
          </cell>
          <cell r="AF1909" t="str">
            <v/>
          </cell>
          <cell r="AI1909" t="str">
            <v/>
          </cell>
        </row>
        <row r="1910">
          <cell r="A1910">
            <v>1906</v>
          </cell>
          <cell r="B1910" t="str">
            <v>диск</v>
          </cell>
          <cell r="C1910" t="str">
            <v>51401</v>
          </cell>
          <cell r="D1910" t="str">
            <v>51401`810`2`0400`0000015</v>
          </cell>
          <cell r="E1910" t="str">
            <v>ОАО «Башэкономбанк»</v>
          </cell>
          <cell r="F1910" t="str">
            <v>банк</v>
          </cell>
          <cell r="G1910" t="str">
            <v>БЭБ</v>
          </cell>
          <cell r="H1910" t="str">
            <v>0020625</v>
          </cell>
          <cell r="I1910">
            <v>38131</v>
          </cell>
          <cell r="J1910">
            <v>25000</v>
          </cell>
          <cell r="K1910" t="str">
            <v>Рубли РФ</v>
          </cell>
          <cell r="L1910" t="str">
            <v>по предъявлении</v>
          </cell>
          <cell r="M1910">
            <v>38131</v>
          </cell>
          <cell r="N1910">
            <v>0</v>
          </cell>
          <cell r="P1910">
            <v>25000</v>
          </cell>
          <cell r="Q1910">
            <v>1</v>
          </cell>
          <cell r="R1910">
            <v>25000</v>
          </cell>
          <cell r="S1910">
            <v>38149</v>
          </cell>
          <cell r="T1910" t="str">
            <v>11/06-15</v>
          </cell>
          <cell r="U1910" t="str">
            <v>ООО "АЛЬТАИР"</v>
          </cell>
          <cell r="V1910">
            <v>1</v>
          </cell>
          <cell r="W1910">
            <v>25000</v>
          </cell>
          <cell r="X1910">
            <v>38153</v>
          </cell>
          <cell r="Y1910" t="str">
            <v>акт</v>
          </cell>
          <cell r="Z1910" t="str">
            <v xml:space="preserve">ОАО «Башэкономбанк» </v>
          </cell>
          <cell r="AA1910">
            <v>0</v>
          </cell>
          <cell r="AB1910">
            <v>0</v>
          </cell>
          <cell r="AC1910">
            <v>0</v>
          </cell>
          <cell r="AD1910" t="str">
            <v>предъявлен</v>
          </cell>
          <cell r="AF1910" t="str">
            <v/>
          </cell>
          <cell r="AI1910" t="str">
            <v/>
          </cell>
        </row>
        <row r="1911">
          <cell r="A1911">
            <v>1907</v>
          </cell>
          <cell r="B1911" t="str">
            <v>диск</v>
          </cell>
          <cell r="C1911" t="str">
            <v>51401</v>
          </cell>
          <cell r="D1911" t="str">
            <v>51401`810`2`0400`0000002</v>
          </cell>
          <cell r="E1911" t="str">
            <v>Сбербанк РФ</v>
          </cell>
          <cell r="F1911" t="str">
            <v>банк</v>
          </cell>
          <cell r="G1911" t="str">
            <v>ВН</v>
          </cell>
          <cell r="H1911" t="str">
            <v>1039433</v>
          </cell>
          <cell r="I1911">
            <v>38071</v>
          </cell>
          <cell r="J1911">
            <v>1036375</v>
          </cell>
          <cell r="K1911" t="str">
            <v>Рубли РФ</v>
          </cell>
          <cell r="L1911" t="str">
            <v>по предъявлении</v>
          </cell>
          <cell r="M1911">
            <v>38071</v>
          </cell>
          <cell r="N1911">
            <v>0</v>
          </cell>
          <cell r="P1911">
            <v>1036375</v>
          </cell>
          <cell r="Q1911">
            <v>1</v>
          </cell>
          <cell r="R1911">
            <v>1036375</v>
          </cell>
          <cell r="S1911">
            <v>38149</v>
          </cell>
          <cell r="T1911" t="str">
            <v>11/06-16</v>
          </cell>
          <cell r="U1911" t="str">
            <v>ООО "ЭкспоТрейд"</v>
          </cell>
          <cell r="V1911">
            <v>1</v>
          </cell>
          <cell r="W1911">
            <v>1036375</v>
          </cell>
          <cell r="X1911">
            <v>38153</v>
          </cell>
          <cell r="Y1911" t="str">
            <v>15/06-предсбер</v>
          </cell>
          <cell r="Z1911" t="str">
            <v>Сбербанк РФ</v>
          </cell>
          <cell r="AA1911">
            <v>0</v>
          </cell>
          <cell r="AB1911">
            <v>0</v>
          </cell>
          <cell r="AC1911">
            <v>0</v>
          </cell>
          <cell r="AD1911" t="str">
            <v>предъявлен</v>
          </cell>
          <cell r="AF1911" t="str">
            <v/>
          </cell>
          <cell r="AI1911" t="str">
            <v/>
          </cell>
        </row>
        <row r="1912">
          <cell r="A1912">
            <v>1908</v>
          </cell>
          <cell r="B1912" t="str">
            <v>диск</v>
          </cell>
          <cell r="C1912" t="str">
            <v>51401</v>
          </cell>
          <cell r="D1912" t="str">
            <v>51401`810`2`0400`0000002</v>
          </cell>
          <cell r="E1912" t="str">
            <v>Сбербанк РФ</v>
          </cell>
          <cell r="F1912" t="str">
            <v>банк</v>
          </cell>
          <cell r="G1912" t="str">
            <v>ВН</v>
          </cell>
          <cell r="H1912" t="str">
            <v>1061867</v>
          </cell>
          <cell r="I1912">
            <v>38071</v>
          </cell>
          <cell r="J1912">
            <v>500000</v>
          </cell>
          <cell r="K1912" t="str">
            <v>Рубли РФ</v>
          </cell>
          <cell r="L1912" t="str">
            <v>по предъявлении</v>
          </cell>
          <cell r="M1912">
            <v>38071</v>
          </cell>
          <cell r="N1912">
            <v>0</v>
          </cell>
          <cell r="P1912">
            <v>500000</v>
          </cell>
          <cell r="Q1912">
            <v>1</v>
          </cell>
          <cell r="R1912">
            <v>500000</v>
          </cell>
          <cell r="S1912">
            <v>38149</v>
          </cell>
          <cell r="T1912" t="str">
            <v>11/06-16</v>
          </cell>
          <cell r="U1912" t="str">
            <v>ООО "ЭкспоТрейд"</v>
          </cell>
          <cell r="V1912">
            <v>1</v>
          </cell>
          <cell r="W1912">
            <v>500000</v>
          </cell>
          <cell r="X1912">
            <v>38153</v>
          </cell>
          <cell r="Y1912" t="str">
            <v>15/06-предсбер</v>
          </cell>
          <cell r="Z1912" t="str">
            <v>Сбербанк РФ</v>
          </cell>
          <cell r="AA1912">
            <v>0</v>
          </cell>
          <cell r="AB1912">
            <v>0</v>
          </cell>
          <cell r="AC1912">
            <v>0</v>
          </cell>
          <cell r="AD1912" t="str">
            <v>предъявлен</v>
          </cell>
          <cell r="AF1912" t="str">
            <v/>
          </cell>
          <cell r="AI1912" t="str">
            <v/>
          </cell>
        </row>
        <row r="1913">
          <cell r="A1913">
            <v>1909</v>
          </cell>
          <cell r="B1913" t="str">
            <v>диск</v>
          </cell>
          <cell r="C1913" t="str">
            <v>51401</v>
          </cell>
          <cell r="D1913" t="str">
            <v>51401`810`2`0400`0000002</v>
          </cell>
          <cell r="E1913" t="str">
            <v>Сбербанк РФ</v>
          </cell>
          <cell r="F1913" t="str">
            <v>банк</v>
          </cell>
          <cell r="G1913" t="str">
            <v>ВН</v>
          </cell>
          <cell r="H1913" t="str">
            <v>1074839</v>
          </cell>
          <cell r="I1913">
            <v>38112</v>
          </cell>
          <cell r="J1913">
            <v>45000</v>
          </cell>
          <cell r="K1913" t="str">
            <v>Рубли РФ</v>
          </cell>
          <cell r="L1913" t="str">
            <v>по предъявлении</v>
          </cell>
          <cell r="M1913">
            <v>38112</v>
          </cell>
          <cell r="N1913">
            <v>0</v>
          </cell>
          <cell r="P1913">
            <v>45000</v>
          </cell>
          <cell r="Q1913">
            <v>1</v>
          </cell>
          <cell r="R1913">
            <v>45000</v>
          </cell>
          <cell r="S1913">
            <v>38149</v>
          </cell>
          <cell r="T1913" t="str">
            <v>11/06-16</v>
          </cell>
          <cell r="U1913" t="str">
            <v>ООО "ЭкспоТрейд"</v>
          </cell>
          <cell r="V1913">
            <v>1</v>
          </cell>
          <cell r="W1913">
            <v>45000</v>
          </cell>
          <cell r="X1913">
            <v>38153</v>
          </cell>
          <cell r="Y1913" t="str">
            <v>15/06-предсбер</v>
          </cell>
          <cell r="Z1913" t="str">
            <v>Сбербанк РФ</v>
          </cell>
          <cell r="AA1913">
            <v>0</v>
          </cell>
          <cell r="AB1913">
            <v>0</v>
          </cell>
          <cell r="AC1913">
            <v>0</v>
          </cell>
          <cell r="AD1913" t="str">
            <v>предъявлен</v>
          </cell>
          <cell r="AF1913" t="str">
            <v/>
          </cell>
          <cell r="AI1913" t="str">
            <v/>
          </cell>
        </row>
        <row r="1914">
          <cell r="A1914">
            <v>1910</v>
          </cell>
          <cell r="B1914" t="str">
            <v>диск</v>
          </cell>
          <cell r="C1914" t="str">
            <v>51401</v>
          </cell>
          <cell r="D1914" t="str">
            <v>51401`810`2`0400`0000002</v>
          </cell>
          <cell r="E1914" t="str">
            <v>Сбербанк РФ</v>
          </cell>
          <cell r="F1914" t="str">
            <v>банк</v>
          </cell>
          <cell r="G1914" t="str">
            <v>ВН</v>
          </cell>
          <cell r="H1914" t="str">
            <v>1091500</v>
          </cell>
          <cell r="I1914">
            <v>38148</v>
          </cell>
          <cell r="J1914">
            <v>100000</v>
          </cell>
          <cell r="K1914" t="str">
            <v>Рубли РФ</v>
          </cell>
          <cell r="L1914" t="str">
            <v>по предъявлении</v>
          </cell>
          <cell r="M1914">
            <v>38148</v>
          </cell>
          <cell r="N1914">
            <v>0</v>
          </cell>
          <cell r="P1914">
            <v>100000</v>
          </cell>
          <cell r="Q1914">
            <v>1</v>
          </cell>
          <cell r="R1914">
            <v>100000</v>
          </cell>
          <cell r="S1914">
            <v>38149</v>
          </cell>
          <cell r="T1914" t="str">
            <v>11/06-16</v>
          </cell>
          <cell r="U1914" t="str">
            <v>ООО "ЭкспоТрейд"</v>
          </cell>
          <cell r="V1914">
            <v>1</v>
          </cell>
          <cell r="W1914">
            <v>100000</v>
          </cell>
          <cell r="X1914">
            <v>38153</v>
          </cell>
          <cell r="Y1914" t="str">
            <v>15/06-предсбер</v>
          </cell>
          <cell r="Z1914" t="str">
            <v>Сбербанк РФ</v>
          </cell>
          <cell r="AA1914">
            <v>0</v>
          </cell>
          <cell r="AB1914">
            <v>0</v>
          </cell>
          <cell r="AC1914">
            <v>0</v>
          </cell>
          <cell r="AD1914" t="str">
            <v>предъявлен</v>
          </cell>
          <cell r="AF1914" t="str">
            <v/>
          </cell>
          <cell r="AI1914" t="str">
            <v/>
          </cell>
        </row>
        <row r="1915">
          <cell r="A1915">
            <v>1911</v>
          </cell>
          <cell r="B1915" t="str">
            <v>диск</v>
          </cell>
          <cell r="C1915" t="str">
            <v>51401</v>
          </cell>
          <cell r="D1915" t="str">
            <v>51401`810`2`0400`0000002</v>
          </cell>
          <cell r="E1915" t="str">
            <v>Сбербанк РФ</v>
          </cell>
          <cell r="F1915" t="str">
            <v>банк</v>
          </cell>
          <cell r="G1915" t="str">
            <v>ВН</v>
          </cell>
          <cell r="H1915" t="str">
            <v>0707472</v>
          </cell>
          <cell r="I1915">
            <v>38015</v>
          </cell>
          <cell r="J1915">
            <v>118000</v>
          </cell>
          <cell r="K1915" t="str">
            <v>Рубли РФ</v>
          </cell>
          <cell r="L1915" t="str">
            <v>по предъявлении</v>
          </cell>
          <cell r="M1915">
            <v>38015</v>
          </cell>
          <cell r="N1915">
            <v>0</v>
          </cell>
          <cell r="P1915">
            <v>118000</v>
          </cell>
          <cell r="Q1915">
            <v>1</v>
          </cell>
          <cell r="R1915">
            <v>118000</v>
          </cell>
          <cell r="S1915">
            <v>38149</v>
          </cell>
          <cell r="T1915" t="str">
            <v>11/06-16</v>
          </cell>
          <cell r="U1915" t="str">
            <v>ООО "ЭкспоТрейд"</v>
          </cell>
          <cell r="V1915">
            <v>1</v>
          </cell>
          <cell r="W1915">
            <v>118000</v>
          </cell>
          <cell r="X1915">
            <v>38153</v>
          </cell>
          <cell r="Y1915" t="str">
            <v>15/06-предсбер</v>
          </cell>
          <cell r="Z1915" t="str">
            <v>Сбербанк РФ</v>
          </cell>
          <cell r="AA1915">
            <v>0</v>
          </cell>
          <cell r="AB1915">
            <v>0</v>
          </cell>
          <cell r="AC1915">
            <v>0</v>
          </cell>
          <cell r="AD1915" t="str">
            <v>предъявлен</v>
          </cell>
          <cell r="AF1915" t="str">
            <v/>
          </cell>
          <cell r="AI1915" t="str">
            <v/>
          </cell>
        </row>
        <row r="1916">
          <cell r="A1916">
            <v>1912</v>
          </cell>
          <cell r="B1916" t="str">
            <v>диск</v>
          </cell>
          <cell r="C1916" t="str">
            <v>51401</v>
          </cell>
          <cell r="D1916" t="str">
            <v>51401`810`2`0400`0000002</v>
          </cell>
          <cell r="E1916" t="str">
            <v>Сбербанк РФ</v>
          </cell>
          <cell r="F1916" t="str">
            <v>банк</v>
          </cell>
          <cell r="G1916" t="str">
            <v>ВН</v>
          </cell>
          <cell r="H1916" t="str">
            <v>1067454</v>
          </cell>
          <cell r="I1916">
            <v>38064</v>
          </cell>
          <cell r="J1916">
            <v>91000</v>
          </cell>
          <cell r="K1916" t="str">
            <v>Рубли РФ</v>
          </cell>
          <cell r="L1916" t="str">
            <v>по предъявлении</v>
          </cell>
          <cell r="M1916">
            <v>38064</v>
          </cell>
          <cell r="N1916">
            <v>0</v>
          </cell>
          <cell r="P1916">
            <v>91000</v>
          </cell>
          <cell r="Q1916">
            <v>1</v>
          </cell>
          <cell r="R1916">
            <v>91000</v>
          </cell>
          <cell r="S1916">
            <v>38149</v>
          </cell>
          <cell r="T1916" t="str">
            <v>11/06-16</v>
          </cell>
          <cell r="U1916" t="str">
            <v>ООО "ЭкспоТрейд"</v>
          </cell>
          <cell r="V1916">
            <v>1</v>
          </cell>
          <cell r="W1916">
            <v>91000</v>
          </cell>
          <cell r="X1916">
            <v>38153</v>
          </cell>
          <cell r="Y1916" t="str">
            <v>15/06-предсбер</v>
          </cell>
          <cell r="Z1916" t="str">
            <v>Сбербанк РФ</v>
          </cell>
          <cell r="AA1916">
            <v>0</v>
          </cell>
          <cell r="AB1916">
            <v>0</v>
          </cell>
          <cell r="AC1916">
            <v>0</v>
          </cell>
          <cell r="AD1916" t="str">
            <v>предъявлен</v>
          </cell>
          <cell r="AF1916" t="str">
            <v/>
          </cell>
          <cell r="AI1916" t="str">
            <v/>
          </cell>
        </row>
        <row r="1917">
          <cell r="A1917">
            <v>1913</v>
          </cell>
          <cell r="B1917" t="str">
            <v>диск</v>
          </cell>
          <cell r="C1917" t="str">
            <v>51401</v>
          </cell>
          <cell r="D1917" t="str">
            <v>51401`810`2`0400`0000002</v>
          </cell>
          <cell r="E1917" t="str">
            <v>Сбербанк РФ</v>
          </cell>
          <cell r="F1917" t="str">
            <v>банк</v>
          </cell>
          <cell r="G1917" t="str">
            <v>ВН</v>
          </cell>
          <cell r="H1917" t="str">
            <v>0440046</v>
          </cell>
          <cell r="I1917">
            <v>38075</v>
          </cell>
          <cell r="J1917">
            <v>100000</v>
          </cell>
          <cell r="K1917" t="str">
            <v>Рубли РФ</v>
          </cell>
          <cell r="L1917" t="str">
            <v>по предъявлении</v>
          </cell>
          <cell r="M1917">
            <v>38075</v>
          </cell>
          <cell r="N1917">
            <v>0</v>
          </cell>
          <cell r="P1917">
            <v>100000</v>
          </cell>
          <cell r="Q1917">
            <v>1</v>
          </cell>
          <cell r="R1917">
            <v>100000</v>
          </cell>
          <cell r="S1917">
            <v>38149</v>
          </cell>
          <cell r="T1917" t="str">
            <v>11/06-16</v>
          </cell>
          <cell r="U1917" t="str">
            <v>ООО "ЭкспоТрейд"</v>
          </cell>
          <cell r="V1917">
            <v>1</v>
          </cell>
          <cell r="W1917">
            <v>100000</v>
          </cell>
          <cell r="X1917">
            <v>38153</v>
          </cell>
          <cell r="Y1917" t="str">
            <v>15/06-предсбер</v>
          </cell>
          <cell r="Z1917" t="str">
            <v>Сбербанк РФ</v>
          </cell>
          <cell r="AA1917">
            <v>0</v>
          </cell>
          <cell r="AB1917">
            <v>0</v>
          </cell>
          <cell r="AC1917">
            <v>0</v>
          </cell>
          <cell r="AD1917" t="str">
            <v>предъявлен</v>
          </cell>
          <cell r="AF1917" t="str">
            <v/>
          </cell>
          <cell r="AI1917" t="str">
            <v/>
          </cell>
        </row>
        <row r="1918">
          <cell r="A1918">
            <v>1914</v>
          </cell>
          <cell r="B1918" t="str">
            <v>диск</v>
          </cell>
          <cell r="C1918" t="str">
            <v>51401</v>
          </cell>
          <cell r="D1918" t="str">
            <v>51401`810`2`0400`0000002</v>
          </cell>
          <cell r="E1918" t="str">
            <v>Сбербанк РФ</v>
          </cell>
          <cell r="F1918" t="str">
            <v>банк</v>
          </cell>
          <cell r="G1918" t="str">
            <v>ВН</v>
          </cell>
          <cell r="H1918" t="str">
            <v>1089951</v>
          </cell>
          <cell r="I1918">
            <v>38139</v>
          </cell>
          <cell r="J1918">
            <v>30000</v>
          </cell>
          <cell r="K1918" t="str">
            <v>Рубли РФ</v>
          </cell>
          <cell r="L1918" t="str">
            <v>по предъявлении</v>
          </cell>
          <cell r="M1918">
            <v>38139</v>
          </cell>
          <cell r="N1918">
            <v>0</v>
          </cell>
          <cell r="P1918">
            <v>30000</v>
          </cell>
          <cell r="Q1918">
            <v>1</v>
          </cell>
          <cell r="R1918">
            <v>30000</v>
          </cell>
          <cell r="S1918">
            <v>38149</v>
          </cell>
          <cell r="T1918" t="str">
            <v>11/06-16</v>
          </cell>
          <cell r="U1918" t="str">
            <v>ООО "ЭкспоТрейд"</v>
          </cell>
          <cell r="V1918">
            <v>1</v>
          </cell>
          <cell r="W1918">
            <v>30000</v>
          </cell>
          <cell r="X1918">
            <v>38153</v>
          </cell>
          <cell r="Y1918" t="str">
            <v>15/06-предсбер</v>
          </cell>
          <cell r="Z1918" t="str">
            <v>Сбербанк РФ</v>
          </cell>
          <cell r="AA1918">
            <v>0</v>
          </cell>
          <cell r="AB1918">
            <v>0</v>
          </cell>
          <cell r="AC1918">
            <v>0</v>
          </cell>
          <cell r="AD1918" t="str">
            <v>предъявлен</v>
          </cell>
          <cell r="AF1918" t="str">
            <v/>
          </cell>
          <cell r="AI1918" t="str">
            <v/>
          </cell>
        </row>
        <row r="1919">
          <cell r="A1919">
            <v>1915</v>
          </cell>
          <cell r="B1919" t="str">
            <v>диск</v>
          </cell>
          <cell r="C1919" t="str">
            <v>51401</v>
          </cell>
          <cell r="D1919" t="str">
            <v>51401`810`2`0400`0000002</v>
          </cell>
          <cell r="E1919" t="str">
            <v>Сбербанк РФ</v>
          </cell>
          <cell r="F1919" t="str">
            <v>банк</v>
          </cell>
          <cell r="G1919" t="str">
            <v>ВН</v>
          </cell>
          <cell r="H1919" t="str">
            <v>1339926</v>
          </cell>
          <cell r="I1919">
            <v>38147</v>
          </cell>
          <cell r="J1919">
            <v>500000</v>
          </cell>
          <cell r="K1919" t="str">
            <v>Рубли РФ</v>
          </cell>
          <cell r="L1919" t="str">
            <v>по предъявлении</v>
          </cell>
          <cell r="M1919">
            <v>38139</v>
          </cell>
          <cell r="N1919">
            <v>0</v>
          </cell>
          <cell r="P1919">
            <v>499500</v>
          </cell>
          <cell r="Q1919">
            <v>0.999</v>
          </cell>
          <cell r="R1919">
            <v>499500</v>
          </cell>
          <cell r="S1919">
            <v>38149</v>
          </cell>
          <cell r="T1919" t="str">
            <v>11/07-07</v>
          </cell>
          <cell r="U1919" t="str">
            <v>ООО «Компания "Уфа-автоснаб»</v>
          </cell>
          <cell r="V1919">
            <v>1</v>
          </cell>
          <cell r="W1919">
            <v>500000</v>
          </cell>
          <cell r="X1919">
            <v>38153</v>
          </cell>
          <cell r="Y1919" t="str">
            <v>15/06-предсбер</v>
          </cell>
          <cell r="Z1919" t="str">
            <v>Сбербанк РФ</v>
          </cell>
          <cell r="AA1919">
            <v>500</v>
          </cell>
          <cell r="AB1919">
            <v>0.36636636636636638</v>
          </cell>
          <cell r="AC1919">
            <v>9.1591591591591595E-2</v>
          </cell>
          <cell r="AD1919" t="str">
            <v>предъявлен</v>
          </cell>
          <cell r="AF1919" t="str">
            <v/>
          </cell>
          <cell r="AI1919" t="str">
            <v/>
          </cell>
        </row>
        <row r="1920">
          <cell r="A1920">
            <v>1916</v>
          </cell>
          <cell r="B1920" t="str">
            <v>диск</v>
          </cell>
          <cell r="C1920" t="str">
            <v>51401</v>
          </cell>
          <cell r="D1920" t="str">
            <v>51401`810`2`0400`0000002</v>
          </cell>
          <cell r="E1920" t="str">
            <v>Сбербанк РФ</v>
          </cell>
          <cell r="F1920" t="str">
            <v>банк</v>
          </cell>
          <cell r="G1920" t="str">
            <v>ВН</v>
          </cell>
          <cell r="H1920" t="str">
            <v>1548451</v>
          </cell>
          <cell r="I1920">
            <v>38147</v>
          </cell>
          <cell r="J1920">
            <v>100000</v>
          </cell>
          <cell r="K1920" t="str">
            <v>Рубли РФ</v>
          </cell>
          <cell r="L1920" t="str">
            <v>по предъявлении</v>
          </cell>
          <cell r="M1920">
            <v>38141</v>
          </cell>
          <cell r="N1920">
            <v>0</v>
          </cell>
          <cell r="P1920">
            <v>99900</v>
          </cell>
          <cell r="Q1920">
            <v>0.999</v>
          </cell>
          <cell r="R1920">
            <v>99900</v>
          </cell>
          <cell r="S1920">
            <v>38149</v>
          </cell>
          <cell r="T1920" t="str">
            <v>11/07-07</v>
          </cell>
          <cell r="U1920" t="str">
            <v>ООО «Компания "Уфа-автоснаб»</v>
          </cell>
          <cell r="V1920">
            <v>1</v>
          </cell>
          <cell r="W1920">
            <v>100000</v>
          </cell>
          <cell r="X1920">
            <v>38153</v>
          </cell>
          <cell r="Y1920" t="str">
            <v>15/06-предсбер</v>
          </cell>
          <cell r="Z1920" t="str">
            <v>Сбербанк РФ</v>
          </cell>
          <cell r="AA1920">
            <v>100</v>
          </cell>
          <cell r="AB1920">
            <v>0.36636636636636638</v>
          </cell>
          <cell r="AC1920">
            <v>9.1591591591591595E-2</v>
          </cell>
          <cell r="AD1920" t="str">
            <v>предъявлен</v>
          </cell>
          <cell r="AF1920" t="str">
            <v/>
          </cell>
          <cell r="AI1920" t="str">
            <v/>
          </cell>
        </row>
        <row r="1921">
          <cell r="A1921">
            <v>1917</v>
          </cell>
          <cell r="B1921" t="str">
            <v>диск</v>
          </cell>
          <cell r="C1921" t="str">
            <v>51401</v>
          </cell>
          <cell r="D1921" t="str">
            <v>51401`810`2`0400`0000002</v>
          </cell>
          <cell r="E1921" t="str">
            <v>Сбербанк РФ</v>
          </cell>
          <cell r="F1921" t="str">
            <v>банк</v>
          </cell>
          <cell r="G1921" t="str">
            <v>ВН</v>
          </cell>
          <cell r="H1921" t="str">
            <v>1548063</v>
          </cell>
          <cell r="I1921">
            <v>38138</v>
          </cell>
          <cell r="J1921">
            <v>50000</v>
          </cell>
          <cell r="K1921" t="str">
            <v>Рубли РФ</v>
          </cell>
          <cell r="L1921" t="str">
            <v>по предъявлении</v>
          </cell>
          <cell r="M1921">
            <v>38147</v>
          </cell>
          <cell r="N1921">
            <v>0</v>
          </cell>
          <cell r="P1921">
            <v>49950</v>
          </cell>
          <cell r="Q1921">
            <v>0.999</v>
          </cell>
          <cell r="R1921">
            <v>49950</v>
          </cell>
          <cell r="S1921">
            <v>38149</v>
          </cell>
          <cell r="T1921" t="str">
            <v>11/07-07</v>
          </cell>
          <cell r="U1921" t="str">
            <v>ООО «Компания "Уфа-автоснаб»</v>
          </cell>
          <cell r="V1921">
            <v>1</v>
          </cell>
          <cell r="W1921">
            <v>50000</v>
          </cell>
          <cell r="X1921">
            <v>38153</v>
          </cell>
          <cell r="Y1921" t="str">
            <v>15/06-предсбер</v>
          </cell>
          <cell r="Z1921" t="str">
            <v>Сбербанк РФ</v>
          </cell>
          <cell r="AA1921">
            <v>50</v>
          </cell>
          <cell r="AB1921">
            <v>0.36636636636636638</v>
          </cell>
          <cell r="AC1921">
            <v>9.1591591591591595E-2</v>
          </cell>
          <cell r="AD1921" t="str">
            <v>предъявлен</v>
          </cell>
          <cell r="AF1921" t="str">
            <v/>
          </cell>
          <cell r="AI1921" t="str">
            <v/>
          </cell>
        </row>
        <row r="1922">
          <cell r="A1922">
            <v>1918</v>
          </cell>
          <cell r="B1922" t="str">
            <v>диск</v>
          </cell>
          <cell r="C1922" t="str">
            <v>51401</v>
          </cell>
          <cell r="D1922" t="str">
            <v>51401`810`2`0400`0000002</v>
          </cell>
          <cell r="E1922" t="str">
            <v>Сбербанк РФ</v>
          </cell>
          <cell r="F1922" t="str">
            <v>банк</v>
          </cell>
          <cell r="G1922" t="str">
            <v>ВН</v>
          </cell>
          <cell r="H1922" t="str">
            <v>1011458</v>
          </cell>
          <cell r="I1922">
            <v>38021</v>
          </cell>
          <cell r="J1922">
            <v>460000</v>
          </cell>
          <cell r="K1922" t="str">
            <v>Рубли РФ</v>
          </cell>
          <cell r="L1922" t="str">
            <v>по предъявлении</v>
          </cell>
          <cell r="M1922">
            <v>38147</v>
          </cell>
          <cell r="N1922">
            <v>0</v>
          </cell>
          <cell r="P1922">
            <v>459540</v>
          </cell>
          <cell r="Q1922">
            <v>0.999</v>
          </cell>
          <cell r="R1922">
            <v>459540</v>
          </cell>
          <cell r="S1922">
            <v>38149</v>
          </cell>
          <cell r="T1922" t="str">
            <v>11/07-07</v>
          </cell>
          <cell r="U1922" t="str">
            <v>ООО «Компания "Уфа-автоснаб»</v>
          </cell>
          <cell r="V1922">
            <v>1</v>
          </cell>
          <cell r="W1922">
            <v>460000</v>
          </cell>
          <cell r="X1922">
            <v>38153</v>
          </cell>
          <cell r="Y1922" t="str">
            <v>15/06-предсбер</v>
          </cell>
          <cell r="Z1922" t="str">
            <v>Сбербанк РФ</v>
          </cell>
          <cell r="AA1922">
            <v>460</v>
          </cell>
          <cell r="AB1922">
            <v>0.36636636636636638</v>
          </cell>
          <cell r="AC1922">
            <v>9.1591591591591595E-2</v>
          </cell>
          <cell r="AD1922" t="str">
            <v>предъявлен</v>
          </cell>
          <cell r="AF1922" t="str">
            <v/>
          </cell>
          <cell r="AI1922" t="str">
            <v/>
          </cell>
        </row>
        <row r="1923">
          <cell r="A1923">
            <v>1919</v>
          </cell>
          <cell r="B1923" t="str">
            <v>диск</v>
          </cell>
          <cell r="C1923" t="str">
            <v>51401</v>
          </cell>
          <cell r="D1923" t="str">
            <v>51401`810`2`0400`0000002</v>
          </cell>
          <cell r="E1923" t="str">
            <v>Сбербанк РФ</v>
          </cell>
          <cell r="F1923" t="str">
            <v>банк</v>
          </cell>
          <cell r="G1923" t="str">
            <v>ВН</v>
          </cell>
          <cell r="H1923" t="str">
            <v>1502229</v>
          </cell>
          <cell r="I1923">
            <v>38140</v>
          </cell>
          <cell r="J1923">
            <v>81000</v>
          </cell>
          <cell r="K1923" t="str">
            <v>Рубли РФ</v>
          </cell>
          <cell r="L1923" t="str">
            <v>по предъявлении</v>
          </cell>
          <cell r="M1923">
            <v>38140</v>
          </cell>
          <cell r="N1923">
            <v>0</v>
          </cell>
          <cell r="P1923">
            <v>80919</v>
          </cell>
          <cell r="Q1923">
            <v>0.999</v>
          </cell>
          <cell r="R1923">
            <v>80919</v>
          </cell>
          <cell r="S1923">
            <v>38149</v>
          </cell>
          <cell r="T1923" t="str">
            <v>11/07-07</v>
          </cell>
          <cell r="U1923" t="str">
            <v>ООО «Компания "Уфа-автоснаб»</v>
          </cell>
          <cell r="V1923">
            <v>1</v>
          </cell>
          <cell r="W1923">
            <v>81000</v>
          </cell>
          <cell r="X1923">
            <v>38153</v>
          </cell>
          <cell r="Y1923" t="str">
            <v>15/06-предсбер</v>
          </cell>
          <cell r="Z1923" t="str">
            <v>Сбербанк РФ</v>
          </cell>
          <cell r="AA1923">
            <v>81</v>
          </cell>
          <cell r="AB1923">
            <v>0.36636636636636638</v>
          </cell>
          <cell r="AC1923">
            <v>9.1591591591591595E-2</v>
          </cell>
          <cell r="AD1923" t="str">
            <v>предъявлен</v>
          </cell>
          <cell r="AF1923" t="str">
            <v/>
          </cell>
          <cell r="AI1923" t="str">
            <v/>
          </cell>
        </row>
        <row r="1924">
          <cell r="A1924">
            <v>1920</v>
          </cell>
          <cell r="B1924" t="str">
            <v>диск</v>
          </cell>
          <cell r="C1924" t="str">
            <v>51401</v>
          </cell>
          <cell r="D1924" t="str">
            <v>51401`810`2`0400`0000002</v>
          </cell>
          <cell r="E1924" t="str">
            <v>Сбербанк РФ</v>
          </cell>
          <cell r="F1924" t="str">
            <v>банк</v>
          </cell>
          <cell r="G1924" t="str">
            <v>ВН</v>
          </cell>
          <cell r="H1924" t="str">
            <v>1092498</v>
          </cell>
          <cell r="I1924">
            <v>38149</v>
          </cell>
          <cell r="J1924">
            <v>50000</v>
          </cell>
          <cell r="K1924" t="str">
            <v>Рубли РФ</v>
          </cell>
          <cell r="L1924" t="str">
            <v>по предъявлении</v>
          </cell>
          <cell r="M1924">
            <v>38149</v>
          </cell>
          <cell r="N1924">
            <v>0</v>
          </cell>
          <cell r="P1924">
            <v>49950</v>
          </cell>
          <cell r="Q1924">
            <v>0.999</v>
          </cell>
          <cell r="R1924">
            <v>49950</v>
          </cell>
          <cell r="S1924">
            <v>38154</v>
          </cell>
          <cell r="T1924" t="str">
            <v>16/06-09</v>
          </cell>
          <cell r="U1924" t="str">
            <v>ООО «Компания "Уфа-автоснаб»</v>
          </cell>
          <cell r="V1924">
            <v>1.0069999999999999</v>
          </cell>
          <cell r="W1924">
            <v>50350</v>
          </cell>
          <cell r="X1924">
            <v>38155</v>
          </cell>
          <cell r="Y1924" t="str">
            <v>17/06-03</v>
          </cell>
          <cell r="Z1924" t="str">
            <v>ФГУП "СУ №609 при Спецстрое России"</v>
          </cell>
          <cell r="AA1924">
            <v>400</v>
          </cell>
          <cell r="AB1924">
            <v>0.36636636636636638</v>
          </cell>
          <cell r="AC1924">
            <v>2.9229229229229228</v>
          </cell>
          <cell r="AD1924" t="str">
            <v>продан</v>
          </cell>
          <cell r="AF1924" t="str">
            <v/>
          </cell>
          <cell r="AI1924" t="str">
            <v/>
          </cell>
        </row>
        <row r="1925">
          <cell r="A1925">
            <v>1921</v>
          </cell>
          <cell r="B1925" t="str">
            <v>диск</v>
          </cell>
          <cell r="C1925" t="str">
            <v>51401</v>
          </cell>
          <cell r="D1925" t="str">
            <v>51401`810`2`0400`0000002</v>
          </cell>
          <cell r="E1925" t="str">
            <v>Сбербанк РФ</v>
          </cell>
          <cell r="F1925" t="str">
            <v>банк</v>
          </cell>
          <cell r="G1925" t="str">
            <v>ВН</v>
          </cell>
          <cell r="H1925" t="str">
            <v>1072005</v>
          </cell>
          <cell r="I1925">
            <v>38154</v>
          </cell>
          <cell r="J1925">
            <v>19800</v>
          </cell>
          <cell r="K1925" t="str">
            <v>Рубли РФ</v>
          </cell>
          <cell r="L1925" t="str">
            <v>по предъявлении</v>
          </cell>
          <cell r="M1925">
            <v>38154</v>
          </cell>
          <cell r="N1925">
            <v>0</v>
          </cell>
          <cell r="P1925">
            <v>19780.2</v>
          </cell>
          <cell r="Q1925">
            <v>0.999</v>
          </cell>
          <cell r="R1925">
            <v>19780.2</v>
          </cell>
          <cell r="S1925">
            <v>38154</v>
          </cell>
          <cell r="T1925" t="str">
            <v>16/06-09</v>
          </cell>
          <cell r="U1925" t="str">
            <v>ООО «Компания "Уфа-автоснаб»</v>
          </cell>
          <cell r="V1925">
            <v>1</v>
          </cell>
          <cell r="W1925">
            <v>19800</v>
          </cell>
          <cell r="X1925">
            <v>38155</v>
          </cell>
          <cell r="Y1925" t="str">
            <v>17/06-предсбер</v>
          </cell>
          <cell r="Z1925" t="str">
            <v>Сбербанк РФ</v>
          </cell>
          <cell r="AA1925">
            <v>19.799999999999272</v>
          </cell>
          <cell r="AB1925">
            <v>0.36636636636635289</v>
          </cell>
          <cell r="AC1925">
            <v>0.36536536536535191</v>
          </cell>
          <cell r="AD1925" t="str">
            <v>предъявлен</v>
          </cell>
          <cell r="AF1925" t="str">
            <v/>
          </cell>
          <cell r="AI1925" t="str">
            <v/>
          </cell>
        </row>
        <row r="1926">
          <cell r="A1926">
            <v>1922</v>
          </cell>
          <cell r="B1926" t="str">
            <v>диск</v>
          </cell>
          <cell r="C1926" t="str">
            <v>51401</v>
          </cell>
          <cell r="D1926" t="str">
            <v>51401`810`2`0400`0000002</v>
          </cell>
          <cell r="E1926" t="str">
            <v>Сбербанк РФ</v>
          </cell>
          <cell r="F1926" t="str">
            <v>банк</v>
          </cell>
          <cell r="G1926" t="str">
            <v>ВН</v>
          </cell>
          <cell r="H1926" t="str">
            <v>1072006</v>
          </cell>
          <cell r="I1926">
            <v>38154</v>
          </cell>
          <cell r="J1926">
            <v>79200</v>
          </cell>
          <cell r="K1926" t="str">
            <v>Рубли РФ</v>
          </cell>
          <cell r="L1926" t="str">
            <v>по предъявлении</v>
          </cell>
          <cell r="M1926">
            <v>38154</v>
          </cell>
          <cell r="N1926">
            <v>0</v>
          </cell>
          <cell r="P1926">
            <v>79120.800000000003</v>
          </cell>
          <cell r="Q1926">
            <v>0.999</v>
          </cell>
          <cell r="R1926">
            <v>79120.800000000003</v>
          </cell>
          <cell r="S1926">
            <v>38154</v>
          </cell>
          <cell r="T1926" t="str">
            <v>16/06-09</v>
          </cell>
          <cell r="U1926" t="str">
            <v>ООО «Компания "Уфа-автоснаб»</v>
          </cell>
          <cell r="V1926">
            <v>1</v>
          </cell>
          <cell r="W1926">
            <v>79200</v>
          </cell>
          <cell r="X1926">
            <v>38155</v>
          </cell>
          <cell r="Y1926" t="str">
            <v>17/06-предсбер</v>
          </cell>
          <cell r="Z1926" t="str">
            <v>Сбербанк РФ</v>
          </cell>
          <cell r="AA1926">
            <v>79.19999999999709</v>
          </cell>
          <cell r="AB1926">
            <v>0.36636636636635289</v>
          </cell>
          <cell r="AC1926">
            <v>0.36536536536535191</v>
          </cell>
          <cell r="AD1926" t="str">
            <v>предъявлен</v>
          </cell>
          <cell r="AF1926" t="str">
            <v/>
          </cell>
          <cell r="AI1926" t="str">
            <v/>
          </cell>
        </row>
        <row r="1927">
          <cell r="A1927">
            <v>1923</v>
          </cell>
          <cell r="B1927" t="str">
            <v>диск</v>
          </cell>
          <cell r="C1927" t="str">
            <v>51401</v>
          </cell>
          <cell r="D1927" t="str">
            <v>51401`810`2`0400`0000002</v>
          </cell>
          <cell r="E1927" t="str">
            <v>Сбербанк РФ</v>
          </cell>
          <cell r="F1927" t="str">
            <v>банк</v>
          </cell>
          <cell r="G1927" t="str">
            <v>ВН</v>
          </cell>
          <cell r="H1927" t="str">
            <v>1072010</v>
          </cell>
          <cell r="I1927">
            <v>38154</v>
          </cell>
          <cell r="J1927">
            <v>244380</v>
          </cell>
          <cell r="K1927" t="str">
            <v>Рубли РФ</v>
          </cell>
          <cell r="L1927" t="str">
            <v>по предъявлении</v>
          </cell>
          <cell r="M1927">
            <v>38154</v>
          </cell>
          <cell r="N1927">
            <v>0</v>
          </cell>
          <cell r="P1927">
            <v>244135.62</v>
          </cell>
          <cell r="Q1927">
            <v>0.999</v>
          </cell>
          <cell r="R1927">
            <v>244135.62</v>
          </cell>
          <cell r="S1927">
            <v>38154</v>
          </cell>
          <cell r="T1927" t="str">
            <v>16/06-09</v>
          </cell>
          <cell r="U1927" t="str">
            <v>ООО «Компания "Уфа-автоснаб»</v>
          </cell>
          <cell r="V1927">
            <v>1</v>
          </cell>
          <cell r="W1927">
            <v>244380</v>
          </cell>
          <cell r="X1927">
            <v>38155</v>
          </cell>
          <cell r="Y1927" t="str">
            <v>17/06-предсбер</v>
          </cell>
          <cell r="Z1927" t="str">
            <v>Сбербанк РФ</v>
          </cell>
          <cell r="AA1927">
            <v>244.38000000000466</v>
          </cell>
          <cell r="AB1927">
            <v>0.36636636636637332</v>
          </cell>
          <cell r="AC1927">
            <v>0.36536536536537234</v>
          </cell>
          <cell r="AD1927" t="str">
            <v>предъявлен</v>
          </cell>
          <cell r="AF1927" t="str">
            <v/>
          </cell>
          <cell r="AI1927" t="str">
            <v/>
          </cell>
        </row>
        <row r="1928">
          <cell r="A1928">
            <v>1924</v>
          </cell>
          <cell r="B1928" t="str">
            <v>диск</v>
          </cell>
          <cell r="C1928" t="str">
            <v>51401</v>
          </cell>
          <cell r="D1928" t="str">
            <v>51401`810`2`0400`0000002</v>
          </cell>
          <cell r="E1928" t="str">
            <v>Сбербанк РФ</v>
          </cell>
          <cell r="F1928" t="str">
            <v>банк</v>
          </cell>
          <cell r="G1928" t="str">
            <v>ВН</v>
          </cell>
          <cell r="H1928" t="str">
            <v>1092499</v>
          </cell>
          <cell r="I1928">
            <v>38149</v>
          </cell>
          <cell r="J1928">
            <v>50000</v>
          </cell>
          <cell r="K1928" t="str">
            <v>Рубли РФ</v>
          </cell>
          <cell r="L1928" t="str">
            <v>по предъявлении</v>
          </cell>
          <cell r="M1928">
            <v>38149</v>
          </cell>
          <cell r="N1928">
            <v>0</v>
          </cell>
          <cell r="P1928">
            <v>49950</v>
          </cell>
          <cell r="Q1928">
            <v>0.999</v>
          </cell>
          <cell r="R1928">
            <v>49950</v>
          </cell>
          <cell r="S1928">
            <v>38154</v>
          </cell>
          <cell r="T1928" t="str">
            <v>16/06-09</v>
          </cell>
          <cell r="U1928" t="str">
            <v>ООО «Компания "Уфа-автоснаб»</v>
          </cell>
          <cell r="V1928">
            <v>1.0069999999999999</v>
          </cell>
          <cell r="W1928">
            <v>50350</v>
          </cell>
          <cell r="X1928">
            <v>38155</v>
          </cell>
          <cell r="Y1928" t="str">
            <v>17/06-03</v>
          </cell>
          <cell r="Z1928" t="str">
            <v>ФГУП "СУ №609 при Спецстрое России"</v>
          </cell>
          <cell r="AA1928">
            <v>400</v>
          </cell>
          <cell r="AB1928">
            <v>0.36636636636636638</v>
          </cell>
          <cell r="AC1928">
            <v>2.9229229229229228</v>
          </cell>
          <cell r="AD1928" t="str">
            <v>продан</v>
          </cell>
          <cell r="AF1928" t="str">
            <v/>
          </cell>
          <cell r="AI1928" t="str">
            <v/>
          </cell>
        </row>
        <row r="1929">
          <cell r="A1929">
            <v>1925</v>
          </cell>
          <cell r="B1929" t="str">
            <v>диск</v>
          </cell>
          <cell r="C1929" t="str">
            <v>51401</v>
          </cell>
          <cell r="D1929" t="str">
            <v>51401`810`2`0400`0000002</v>
          </cell>
          <cell r="E1929" t="str">
            <v>Сбербанк РФ</v>
          </cell>
          <cell r="F1929" t="str">
            <v>банк</v>
          </cell>
          <cell r="G1929" t="str">
            <v>ВН</v>
          </cell>
          <cell r="H1929" t="str">
            <v>1091596</v>
          </cell>
          <cell r="I1929">
            <v>38153</v>
          </cell>
          <cell r="J1929">
            <v>100000</v>
          </cell>
          <cell r="K1929" t="str">
            <v>Рубли РФ</v>
          </cell>
          <cell r="L1929" t="str">
            <v>по предъявлении</v>
          </cell>
          <cell r="M1929">
            <v>38153</v>
          </cell>
          <cell r="N1929">
            <v>0</v>
          </cell>
          <cell r="P1929">
            <v>100000</v>
          </cell>
          <cell r="Q1929">
            <v>1</v>
          </cell>
          <cell r="R1929">
            <v>100000</v>
          </cell>
          <cell r="S1929">
            <v>38154</v>
          </cell>
          <cell r="T1929" t="str">
            <v>16/06-10</v>
          </cell>
          <cell r="U1929" t="str">
            <v>ООО "ЭкспоТрейд"</v>
          </cell>
          <cell r="V1929">
            <v>1</v>
          </cell>
          <cell r="W1929">
            <v>100000</v>
          </cell>
          <cell r="X1929">
            <v>38154</v>
          </cell>
          <cell r="Y1929" t="str">
            <v>16/06-предсбер</v>
          </cell>
          <cell r="Z1929" t="str">
            <v>Сбербанк РФ</v>
          </cell>
          <cell r="AA1929">
            <v>0</v>
          </cell>
          <cell r="AB1929">
            <v>0</v>
          </cell>
          <cell r="AC1929">
            <v>0</v>
          </cell>
          <cell r="AD1929" t="str">
            <v>предъявлен</v>
          </cell>
          <cell r="AF1929" t="str">
            <v/>
          </cell>
          <cell r="AI1929" t="str">
            <v/>
          </cell>
        </row>
        <row r="1930">
          <cell r="A1930">
            <v>1926</v>
          </cell>
          <cell r="B1930" t="str">
            <v>диск</v>
          </cell>
          <cell r="C1930" t="str">
            <v>51401</v>
          </cell>
          <cell r="D1930" t="str">
            <v>51401`810`2`0400`0000002</v>
          </cell>
          <cell r="E1930" t="str">
            <v>Сбербанк РФ</v>
          </cell>
          <cell r="F1930" t="str">
            <v>банк</v>
          </cell>
          <cell r="G1930" t="str">
            <v>ВН</v>
          </cell>
          <cell r="H1930" t="str">
            <v>1087675</v>
          </cell>
          <cell r="I1930">
            <v>38147</v>
          </cell>
          <cell r="J1930">
            <v>125000</v>
          </cell>
          <cell r="K1930" t="str">
            <v>Рубли РФ</v>
          </cell>
          <cell r="L1930" t="str">
            <v>по предъявлении</v>
          </cell>
          <cell r="M1930">
            <v>38147</v>
          </cell>
          <cell r="N1930">
            <v>0</v>
          </cell>
          <cell r="P1930">
            <v>125000</v>
          </cell>
          <cell r="Q1930">
            <v>1</v>
          </cell>
          <cell r="R1930">
            <v>125000</v>
          </cell>
          <cell r="S1930">
            <v>38154</v>
          </cell>
          <cell r="T1930" t="str">
            <v>16/06-10</v>
          </cell>
          <cell r="U1930" t="str">
            <v>ООО "ЭкспоТрейд"</v>
          </cell>
          <cell r="V1930">
            <v>1</v>
          </cell>
          <cell r="W1930">
            <v>125000</v>
          </cell>
          <cell r="X1930">
            <v>38154</v>
          </cell>
          <cell r="Y1930" t="str">
            <v>16/06-предсбер</v>
          </cell>
          <cell r="Z1930" t="str">
            <v>Сбербанк РФ</v>
          </cell>
          <cell r="AA1930">
            <v>0</v>
          </cell>
          <cell r="AB1930">
            <v>0</v>
          </cell>
          <cell r="AC1930">
            <v>0</v>
          </cell>
          <cell r="AD1930" t="str">
            <v>предъявлен</v>
          </cell>
          <cell r="AF1930" t="str">
            <v/>
          </cell>
          <cell r="AI1930" t="str">
            <v/>
          </cell>
        </row>
        <row r="1931">
          <cell r="A1931">
            <v>1927</v>
          </cell>
          <cell r="B1931" t="str">
            <v>диск</v>
          </cell>
          <cell r="C1931" t="str">
            <v>51401</v>
          </cell>
          <cell r="D1931" t="str">
            <v>51401`810`4`0400`0000006</v>
          </cell>
          <cell r="E1931" t="str">
            <v>ОАО «Социнвестбанк»</v>
          </cell>
          <cell r="F1931" t="str">
            <v>банк</v>
          </cell>
          <cell r="G1931" t="str">
            <v>КН</v>
          </cell>
          <cell r="H1931" t="str">
            <v>0014209</v>
          </cell>
          <cell r="I1931">
            <v>38154</v>
          </cell>
          <cell r="J1931">
            <v>350000</v>
          </cell>
          <cell r="K1931" t="str">
            <v>Рубли РФ</v>
          </cell>
          <cell r="L1931" t="str">
            <v>по предъявлении</v>
          </cell>
          <cell r="M1931">
            <v>38154</v>
          </cell>
          <cell r="N1931">
            <v>0</v>
          </cell>
          <cell r="P1931">
            <v>350000</v>
          </cell>
          <cell r="Q1931">
            <v>1</v>
          </cell>
          <cell r="R1931">
            <v>350000</v>
          </cell>
          <cell r="S1931">
            <v>38154</v>
          </cell>
          <cell r="T1931" t="str">
            <v>16/06-10</v>
          </cell>
          <cell r="U1931" t="str">
            <v>ООО "ЭкспоТрейд"</v>
          </cell>
          <cell r="V1931">
            <v>1</v>
          </cell>
          <cell r="W1931">
            <v>350000</v>
          </cell>
          <cell r="X1931">
            <v>38155</v>
          </cell>
          <cell r="Y1931" t="str">
            <v>17/06-предсиб</v>
          </cell>
          <cell r="Z1931" t="str">
            <v>ОАО «Социнвестбанк»</v>
          </cell>
          <cell r="AA1931">
            <v>0</v>
          </cell>
          <cell r="AB1931">
            <v>0</v>
          </cell>
          <cell r="AC1931">
            <v>0</v>
          </cell>
          <cell r="AD1931" t="str">
            <v>предъявлен</v>
          </cell>
          <cell r="AF1931" t="str">
            <v/>
          </cell>
          <cell r="AI1931" t="str">
            <v/>
          </cell>
        </row>
        <row r="1932">
          <cell r="A1932">
            <v>1928</v>
          </cell>
          <cell r="B1932" t="str">
            <v>диск</v>
          </cell>
          <cell r="C1932" t="str">
            <v>51401</v>
          </cell>
          <cell r="D1932" t="str">
            <v>51401`810`2`0400`0000002</v>
          </cell>
          <cell r="E1932" t="str">
            <v>Сбербанк РФ</v>
          </cell>
          <cell r="F1932" t="str">
            <v>банк</v>
          </cell>
          <cell r="G1932" t="str">
            <v>ВН</v>
          </cell>
          <cell r="H1932" t="str">
            <v>0408125</v>
          </cell>
          <cell r="I1932">
            <v>38141</v>
          </cell>
          <cell r="J1932">
            <v>100000</v>
          </cell>
          <cell r="K1932" t="str">
            <v>Рубли РФ</v>
          </cell>
          <cell r="L1932" t="str">
            <v>по предъявлении</v>
          </cell>
          <cell r="M1932">
            <v>38141</v>
          </cell>
          <cell r="N1932">
            <v>0</v>
          </cell>
          <cell r="P1932">
            <v>100000</v>
          </cell>
          <cell r="Q1932">
            <v>1</v>
          </cell>
          <cell r="R1932">
            <v>100000</v>
          </cell>
          <cell r="S1932">
            <v>38155</v>
          </cell>
          <cell r="T1932" t="str">
            <v>17/06-03</v>
          </cell>
          <cell r="U1932" t="str">
            <v>ООО "ЭкспоТрейд"</v>
          </cell>
          <cell r="V1932">
            <v>1.0069999999999999</v>
          </cell>
          <cell r="W1932">
            <v>100700</v>
          </cell>
          <cell r="X1932">
            <v>38155</v>
          </cell>
          <cell r="Y1932" t="str">
            <v>17/06-03</v>
          </cell>
          <cell r="Z1932" t="str">
            <v>ФГУП "СУ №609 при Спецстрое России"</v>
          </cell>
          <cell r="AA1932">
            <v>700</v>
          </cell>
          <cell r="AB1932">
            <v>0</v>
          </cell>
          <cell r="AC1932">
            <v>2.5550000000000002</v>
          </cell>
          <cell r="AD1932" t="str">
            <v>продан</v>
          </cell>
          <cell r="AF1932" t="str">
            <v/>
          </cell>
          <cell r="AI1932" t="str">
            <v/>
          </cell>
        </row>
        <row r="1933">
          <cell r="A1933">
            <v>1929</v>
          </cell>
          <cell r="B1933" t="str">
            <v>диск</v>
          </cell>
          <cell r="C1933" t="str">
            <v>51401</v>
          </cell>
          <cell r="D1933" t="str">
            <v>51401`810`2`0400`0000002</v>
          </cell>
          <cell r="E1933" t="str">
            <v>Сбербанк РФ</v>
          </cell>
          <cell r="F1933" t="str">
            <v>банк</v>
          </cell>
          <cell r="G1933" t="str">
            <v>ВН</v>
          </cell>
          <cell r="H1933" t="str">
            <v>1093706</v>
          </cell>
          <cell r="I1933">
            <v>38154</v>
          </cell>
          <cell r="J1933">
            <v>70000</v>
          </cell>
          <cell r="K1933" t="str">
            <v>Рубли РФ</v>
          </cell>
          <cell r="L1933" t="str">
            <v>по предъявлении</v>
          </cell>
          <cell r="M1933">
            <v>38154</v>
          </cell>
          <cell r="N1933">
            <v>0</v>
          </cell>
          <cell r="P1933">
            <v>70000</v>
          </cell>
          <cell r="Q1933">
            <v>1</v>
          </cell>
          <cell r="R1933">
            <v>70000</v>
          </cell>
          <cell r="S1933">
            <v>38155</v>
          </cell>
          <cell r="T1933" t="str">
            <v>17/06-03</v>
          </cell>
          <cell r="U1933" t="str">
            <v>ООО "ЭкспоТрейд"</v>
          </cell>
          <cell r="V1933">
            <v>1</v>
          </cell>
          <cell r="W1933">
            <v>70000</v>
          </cell>
          <cell r="X1933">
            <v>38155</v>
          </cell>
          <cell r="Y1933" t="str">
            <v>17/06-предсбер</v>
          </cell>
          <cell r="Z1933" t="str">
            <v>Сбербанк РФ</v>
          </cell>
          <cell r="AA1933">
            <v>0</v>
          </cell>
          <cell r="AB1933">
            <v>0</v>
          </cell>
          <cell r="AC1933">
            <v>0</v>
          </cell>
          <cell r="AD1933" t="str">
            <v>предъявлен</v>
          </cell>
          <cell r="AF1933" t="str">
            <v/>
          </cell>
          <cell r="AI1933" t="str">
            <v/>
          </cell>
        </row>
        <row r="1934">
          <cell r="A1934">
            <v>1930</v>
          </cell>
          <cell r="B1934" t="str">
            <v>диск</v>
          </cell>
          <cell r="C1934" t="str">
            <v>51401</v>
          </cell>
          <cell r="D1934" t="str">
            <v>51401`810`2`0400`0000002</v>
          </cell>
          <cell r="E1934" t="str">
            <v>Сбербанк РФ</v>
          </cell>
          <cell r="F1934" t="str">
            <v>банк</v>
          </cell>
          <cell r="G1934" t="str">
            <v>ВН</v>
          </cell>
          <cell r="H1934" t="str">
            <v>1083457</v>
          </cell>
          <cell r="I1934">
            <v>38140</v>
          </cell>
          <cell r="J1934">
            <v>30000</v>
          </cell>
          <cell r="K1934" t="str">
            <v>Рубли РФ</v>
          </cell>
          <cell r="L1934" t="str">
            <v>по предъявлении</v>
          </cell>
          <cell r="M1934">
            <v>38140</v>
          </cell>
          <cell r="N1934">
            <v>0</v>
          </cell>
          <cell r="P1934">
            <v>30000</v>
          </cell>
          <cell r="Q1934">
            <v>1</v>
          </cell>
          <cell r="R1934">
            <v>30000</v>
          </cell>
          <cell r="S1934">
            <v>38155</v>
          </cell>
          <cell r="T1934" t="str">
            <v>17/06-06</v>
          </cell>
          <cell r="U1934" t="str">
            <v>ООО "АЛЬТАИР"</v>
          </cell>
          <cell r="V1934">
            <v>1.0003</v>
          </cell>
          <cell r="W1934">
            <v>30009</v>
          </cell>
          <cell r="X1934">
            <v>38156</v>
          </cell>
          <cell r="Y1934" t="str">
            <v>18/06-10</v>
          </cell>
          <cell r="Z1934" t="str">
            <v>ООО "Универсальный магазин "Чай-Торг"</v>
          </cell>
          <cell r="AA1934">
            <v>9</v>
          </cell>
          <cell r="AB1934">
            <v>0</v>
          </cell>
          <cell r="AC1934">
            <v>0.10949999999999999</v>
          </cell>
          <cell r="AD1934" t="str">
            <v>продан</v>
          </cell>
          <cell r="AF1934" t="str">
            <v/>
          </cell>
          <cell r="AI1934" t="str">
            <v/>
          </cell>
        </row>
        <row r="1935">
          <cell r="A1935">
            <v>1931</v>
          </cell>
          <cell r="B1935" t="str">
            <v>диск</v>
          </cell>
          <cell r="C1935" t="str">
            <v>51401</v>
          </cell>
          <cell r="D1935" t="str">
            <v>51401`810`2`0400`0000002</v>
          </cell>
          <cell r="E1935" t="str">
            <v>Сбербанк РФ</v>
          </cell>
          <cell r="F1935" t="str">
            <v>банк</v>
          </cell>
          <cell r="G1935" t="str">
            <v>ВН</v>
          </cell>
          <cell r="H1935" t="str">
            <v>1091852</v>
          </cell>
          <cell r="I1935">
            <v>38155</v>
          </cell>
          <cell r="J1935">
            <v>119680.12</v>
          </cell>
          <cell r="K1935" t="str">
            <v>Рубли РФ</v>
          </cell>
          <cell r="L1935" t="str">
            <v>по предъявлении</v>
          </cell>
          <cell r="M1935">
            <v>38155</v>
          </cell>
          <cell r="N1935">
            <v>0</v>
          </cell>
          <cell r="P1935">
            <v>119680.12</v>
          </cell>
          <cell r="Q1935">
            <v>1</v>
          </cell>
          <cell r="R1935">
            <v>119680.12</v>
          </cell>
          <cell r="S1935">
            <v>38155</v>
          </cell>
          <cell r="T1935" t="str">
            <v>17/06-06</v>
          </cell>
          <cell r="U1935" t="str">
            <v>ООО "АЛЬТАИР"</v>
          </cell>
          <cell r="V1935">
            <v>1.0003</v>
          </cell>
          <cell r="W1935">
            <v>119716.02</v>
          </cell>
          <cell r="X1935">
            <v>38156</v>
          </cell>
          <cell r="Y1935" t="str">
            <v>18/06-10</v>
          </cell>
          <cell r="Z1935" t="str">
            <v>ООО "Универсальный магазин "Чай-Торг"</v>
          </cell>
          <cell r="AA1935">
            <v>35.900000000008731</v>
          </cell>
          <cell r="AB1935">
            <v>0</v>
          </cell>
          <cell r="AC1935">
            <v>0.10948769102172681</v>
          </cell>
          <cell r="AD1935" t="str">
            <v>продан</v>
          </cell>
          <cell r="AF1935" t="str">
            <v/>
          </cell>
          <cell r="AI1935" t="str">
            <v/>
          </cell>
        </row>
        <row r="1936">
          <cell r="A1936">
            <v>1932</v>
          </cell>
          <cell r="B1936" t="str">
            <v>диск</v>
          </cell>
          <cell r="C1936" t="str">
            <v>51401</v>
          </cell>
          <cell r="D1936" t="str">
            <v>51401`810`2`0400`0000002</v>
          </cell>
          <cell r="E1936" t="str">
            <v>Сбербанк РФ</v>
          </cell>
          <cell r="F1936" t="str">
            <v>банк</v>
          </cell>
          <cell r="G1936" t="str">
            <v>ВН</v>
          </cell>
          <cell r="H1936" t="str">
            <v>1091853</v>
          </cell>
          <cell r="I1936">
            <v>38155</v>
          </cell>
          <cell r="J1936">
            <v>278319.88</v>
          </cell>
          <cell r="K1936" t="str">
            <v>Рубли РФ</v>
          </cell>
          <cell r="L1936" t="str">
            <v>по предъявлении</v>
          </cell>
          <cell r="M1936">
            <v>38155</v>
          </cell>
          <cell r="N1936">
            <v>0</v>
          </cell>
          <cell r="P1936">
            <v>278319.88</v>
          </cell>
          <cell r="Q1936">
            <v>1</v>
          </cell>
          <cell r="R1936">
            <v>278319.88</v>
          </cell>
          <cell r="S1936">
            <v>38155</v>
          </cell>
          <cell r="T1936" t="str">
            <v>17/06-06</v>
          </cell>
          <cell r="U1936" t="str">
            <v>ООО "АЛЬТАИР"</v>
          </cell>
          <cell r="V1936">
            <v>1.0003</v>
          </cell>
          <cell r="W1936">
            <v>278403.38</v>
          </cell>
          <cell r="X1936">
            <v>38156</v>
          </cell>
          <cell r="Y1936" t="str">
            <v>18/06-10</v>
          </cell>
          <cell r="Z1936" t="str">
            <v>ООО "Универсальный магазин "Чай-Торг"</v>
          </cell>
          <cell r="AA1936">
            <v>83.5</v>
          </cell>
          <cell r="AB1936">
            <v>0</v>
          </cell>
          <cell r="AC1936">
            <v>0.10950529297440054</v>
          </cell>
          <cell r="AD1936" t="str">
            <v>продан</v>
          </cell>
          <cell r="AF1936" t="str">
            <v/>
          </cell>
          <cell r="AI1936" t="str">
            <v/>
          </cell>
        </row>
        <row r="1937">
          <cell r="A1937">
            <v>1933</v>
          </cell>
          <cell r="B1937" t="str">
            <v>диск</v>
          </cell>
          <cell r="C1937" t="str">
            <v>51401</v>
          </cell>
          <cell r="D1937" t="str">
            <v>51401`810`2`0400`0000002</v>
          </cell>
          <cell r="E1937" t="str">
            <v>Сбербанк РФ</v>
          </cell>
          <cell r="F1937" t="str">
            <v>банк</v>
          </cell>
          <cell r="G1937" t="str">
            <v>ВН</v>
          </cell>
          <cell r="H1937" t="str">
            <v>1091854</v>
          </cell>
          <cell r="I1937">
            <v>38155</v>
          </cell>
          <cell r="J1937">
            <v>302000</v>
          </cell>
          <cell r="K1937" t="str">
            <v>Рубли РФ</v>
          </cell>
          <cell r="L1937" t="str">
            <v>по предъявлении</v>
          </cell>
          <cell r="M1937">
            <v>38155</v>
          </cell>
          <cell r="N1937">
            <v>0</v>
          </cell>
          <cell r="P1937">
            <v>302000</v>
          </cell>
          <cell r="Q1937">
            <v>1</v>
          </cell>
          <cell r="R1937">
            <v>302000</v>
          </cell>
          <cell r="S1937">
            <v>38155</v>
          </cell>
          <cell r="T1937" t="str">
            <v>17/06-06</v>
          </cell>
          <cell r="U1937" t="str">
            <v>ООО "АЛЬТАИР"</v>
          </cell>
          <cell r="V1937">
            <v>1.0003</v>
          </cell>
          <cell r="W1937">
            <v>302090.59999999998</v>
          </cell>
          <cell r="X1937">
            <v>38156</v>
          </cell>
          <cell r="Y1937" t="str">
            <v>18/06-10</v>
          </cell>
          <cell r="Z1937" t="str">
            <v>ООО "Универсальный магазин "Чай-Торг"</v>
          </cell>
          <cell r="AA1937">
            <v>90.599999999976717</v>
          </cell>
          <cell r="AB1937">
            <v>0</v>
          </cell>
          <cell r="AC1937">
            <v>0.10949999999997186</v>
          </cell>
          <cell r="AD1937" t="str">
            <v>продан</v>
          </cell>
          <cell r="AF1937" t="str">
            <v/>
          </cell>
          <cell r="AI1937" t="str">
            <v/>
          </cell>
        </row>
        <row r="1938">
          <cell r="A1938">
            <v>1934</v>
          </cell>
          <cell r="B1938" t="str">
            <v>диск</v>
          </cell>
          <cell r="C1938" t="str">
            <v>51401</v>
          </cell>
          <cell r="D1938" t="str">
            <v>51401`810`2`0400`0000002</v>
          </cell>
          <cell r="E1938" t="str">
            <v>Сбербанк РФ</v>
          </cell>
          <cell r="F1938" t="str">
            <v>банк</v>
          </cell>
          <cell r="G1938" t="str">
            <v>ВН</v>
          </cell>
          <cell r="H1938" t="str">
            <v>1091857</v>
          </cell>
          <cell r="I1938">
            <v>38155</v>
          </cell>
          <cell r="J1938">
            <v>300000</v>
          </cell>
          <cell r="K1938" t="str">
            <v>Рубли РФ</v>
          </cell>
          <cell r="L1938" t="str">
            <v>по предъявлении</v>
          </cell>
          <cell r="M1938">
            <v>38155</v>
          </cell>
          <cell r="N1938">
            <v>0</v>
          </cell>
          <cell r="P1938">
            <v>300000</v>
          </cell>
          <cell r="Q1938">
            <v>1</v>
          </cell>
          <cell r="R1938">
            <v>300000</v>
          </cell>
          <cell r="S1938">
            <v>38155</v>
          </cell>
          <cell r="T1938" t="str">
            <v>17/06-06</v>
          </cell>
          <cell r="U1938" t="str">
            <v>ООО "АЛЬТАИР"</v>
          </cell>
          <cell r="V1938">
            <v>1.0003</v>
          </cell>
          <cell r="W1938">
            <v>300090</v>
          </cell>
          <cell r="X1938">
            <v>38156</v>
          </cell>
          <cell r="Y1938" t="str">
            <v>18/06-10</v>
          </cell>
          <cell r="Z1938" t="str">
            <v>ООО "Универсальный магазин "Чай-Торг"</v>
          </cell>
          <cell r="AA1938">
            <v>90</v>
          </cell>
          <cell r="AB1938">
            <v>0</v>
          </cell>
          <cell r="AC1938">
            <v>0.10949999999999999</v>
          </cell>
          <cell r="AD1938" t="str">
            <v>продан</v>
          </cell>
          <cell r="AF1938" t="str">
            <v/>
          </cell>
          <cell r="AI1938" t="str">
            <v/>
          </cell>
        </row>
        <row r="1939">
          <cell r="A1939">
            <v>1935</v>
          </cell>
          <cell r="B1939" t="str">
            <v>диск</v>
          </cell>
          <cell r="C1939" t="str">
            <v>51505</v>
          </cell>
          <cell r="D1939" t="str">
            <v>51505`810`7`0400`0000026</v>
          </cell>
          <cell r="E1939" t="str">
            <v>ООО "А-Элит"</v>
          </cell>
          <cell r="F1939" t="str">
            <v>прочие</v>
          </cell>
          <cell r="G1939" t="str">
            <v>---</v>
          </cell>
          <cell r="H1939" t="str">
            <v>0406007</v>
          </cell>
          <cell r="I1939">
            <v>38139</v>
          </cell>
          <cell r="J1939">
            <v>2000000</v>
          </cell>
          <cell r="K1939" t="str">
            <v>Рубли РФ</v>
          </cell>
          <cell r="L1939" t="str">
            <v>по предъявлении, но не ранее 02.06.2005г.</v>
          </cell>
          <cell r="M1939">
            <v>38505</v>
          </cell>
          <cell r="N1939">
            <v>0.14897959183673468</v>
          </cell>
          <cell r="P1939">
            <v>1750000</v>
          </cell>
          <cell r="Q1939">
            <v>0.875</v>
          </cell>
          <cell r="R1939">
            <v>1750000</v>
          </cell>
          <cell r="S1939">
            <v>38155</v>
          </cell>
          <cell r="T1939" t="str">
            <v>17/06-08</v>
          </cell>
          <cell r="U1939" t="str">
            <v>ООО "ИнтерСвязь"</v>
          </cell>
          <cell r="V1939">
            <v>0.87662099999999998</v>
          </cell>
          <cell r="W1939">
            <v>1753242</v>
          </cell>
          <cell r="X1939">
            <v>38177</v>
          </cell>
          <cell r="Y1939" t="str">
            <v>09/07-10</v>
          </cell>
          <cell r="Z1939" t="str">
            <v>ООО "Проф-Трейд"</v>
          </cell>
          <cell r="AA1939">
            <v>3242</v>
          </cell>
          <cell r="AB1939">
            <v>0.1493877551020408</v>
          </cell>
          <cell r="AC1939">
            <v>3.0735844155844152E-2</v>
          </cell>
          <cell r="AD1939" t="str">
            <v>продан</v>
          </cell>
          <cell r="AF1939" t="str">
            <v/>
          </cell>
          <cell r="AG1939" t="str">
            <v>51510`810`_`0400`0001916</v>
          </cell>
          <cell r="AI1939" t="str">
            <v/>
          </cell>
        </row>
        <row r="1940">
          <cell r="A1940">
            <v>1936</v>
          </cell>
          <cell r="B1940" t="str">
            <v>диск</v>
          </cell>
          <cell r="C1940" t="str">
            <v>51505</v>
          </cell>
          <cell r="D1940" t="str">
            <v>51505`810`7`0400`0000026</v>
          </cell>
          <cell r="E1940" t="str">
            <v>ООО "А-Элит"</v>
          </cell>
          <cell r="F1940" t="str">
            <v>прочие</v>
          </cell>
          <cell r="G1940" t="str">
            <v>---</v>
          </cell>
          <cell r="H1940" t="str">
            <v>0406008</v>
          </cell>
          <cell r="I1940">
            <v>38139</v>
          </cell>
          <cell r="J1940">
            <v>2000000</v>
          </cell>
          <cell r="K1940" t="str">
            <v>Рубли РФ</v>
          </cell>
          <cell r="L1940" t="str">
            <v>по предъявлении, но не ранее 02.06.2005г.</v>
          </cell>
          <cell r="M1940">
            <v>38505</v>
          </cell>
          <cell r="N1940">
            <v>0.14897959183673468</v>
          </cell>
          <cell r="P1940">
            <v>1750000</v>
          </cell>
          <cell r="Q1940">
            <v>0.875</v>
          </cell>
          <cell r="R1940">
            <v>1750000</v>
          </cell>
          <cell r="S1940">
            <v>38155</v>
          </cell>
          <cell r="T1940" t="str">
            <v>17/06-08</v>
          </cell>
          <cell r="U1940" t="str">
            <v>ООО "ИнтерСвязь"</v>
          </cell>
          <cell r="V1940">
            <v>0.87662099999999998</v>
          </cell>
          <cell r="W1940">
            <v>1753242</v>
          </cell>
          <cell r="X1940">
            <v>38177</v>
          </cell>
          <cell r="Y1940" t="str">
            <v>09/07-10</v>
          </cell>
          <cell r="Z1940" t="str">
            <v>ООО "Проф-Трейд"</v>
          </cell>
          <cell r="AA1940">
            <v>3242</v>
          </cell>
          <cell r="AB1940">
            <v>0.1493877551020408</v>
          </cell>
          <cell r="AC1940">
            <v>3.0735844155844152E-2</v>
          </cell>
          <cell r="AD1940" t="str">
            <v>продан</v>
          </cell>
          <cell r="AF1940" t="str">
            <v/>
          </cell>
          <cell r="AG1940" t="str">
            <v>51510`810`_`0400`0001917</v>
          </cell>
          <cell r="AI1940" t="str">
            <v/>
          </cell>
        </row>
        <row r="1941">
          <cell r="A1941">
            <v>1937</v>
          </cell>
          <cell r="B1941" t="str">
            <v>диск</v>
          </cell>
          <cell r="C1941" t="str">
            <v>51505</v>
          </cell>
          <cell r="D1941" t="str">
            <v>51505`810`7`0400`0000055</v>
          </cell>
          <cell r="E1941" t="str">
            <v>ООО "Бинитон"</v>
          </cell>
          <cell r="F1941" t="str">
            <v>прочие</v>
          </cell>
          <cell r="G1941" t="str">
            <v>---</v>
          </cell>
          <cell r="H1941" t="str">
            <v>02240419</v>
          </cell>
          <cell r="I1941">
            <v>38019</v>
          </cell>
          <cell r="J1941">
            <v>3000000</v>
          </cell>
          <cell r="K1941" t="str">
            <v>Рубли РФ</v>
          </cell>
          <cell r="L1941" t="str">
            <v>по предъявлении, но не ранее 25.02.2005г.</v>
          </cell>
          <cell r="M1941">
            <v>38408</v>
          </cell>
          <cell r="N1941">
            <v>0.13978510163233157</v>
          </cell>
          <cell r="P1941">
            <v>2735000</v>
          </cell>
          <cell r="Q1941">
            <v>0.91166666666666663</v>
          </cell>
          <cell r="R1941">
            <v>2735000</v>
          </cell>
          <cell r="S1941">
            <v>38155</v>
          </cell>
          <cell r="T1941" t="str">
            <v>17/06-08</v>
          </cell>
          <cell r="U1941" t="str">
            <v>ООО "ИнтерСвязь"</v>
          </cell>
          <cell r="V1941">
            <v>0.91400000000000003</v>
          </cell>
          <cell r="W1941">
            <v>2742000</v>
          </cell>
          <cell r="X1941">
            <v>38184</v>
          </cell>
          <cell r="Y1941" t="str">
            <v>16/07-09</v>
          </cell>
          <cell r="Z1941" t="str">
            <v>ООО "Проф-Трейд"</v>
          </cell>
          <cell r="AA1941">
            <v>7000</v>
          </cell>
          <cell r="AB1941">
            <v>0.14016807451351604</v>
          </cell>
          <cell r="AC1941">
            <v>3.2213326609090334E-2</v>
          </cell>
          <cell r="AD1941" t="str">
            <v>продан</v>
          </cell>
          <cell r="AF1941" t="str">
            <v/>
          </cell>
          <cell r="AG1941" t="str">
            <v>51510`810`_`0400`0001918</v>
          </cell>
          <cell r="AI1941" t="str">
            <v/>
          </cell>
        </row>
        <row r="1942">
          <cell r="A1942">
            <v>1938</v>
          </cell>
          <cell r="B1942" t="str">
            <v>диск</v>
          </cell>
          <cell r="C1942" t="str">
            <v>51401</v>
          </cell>
          <cell r="D1942" t="str">
            <v>51401`810`2`0400`0000002</v>
          </cell>
          <cell r="E1942" t="str">
            <v>Сбербанк РФ</v>
          </cell>
          <cell r="F1942" t="str">
            <v>банк</v>
          </cell>
          <cell r="G1942" t="str">
            <v>ВН</v>
          </cell>
          <cell r="H1942" t="str">
            <v>1091809</v>
          </cell>
          <cell r="I1942">
            <v>38155</v>
          </cell>
          <cell r="J1942">
            <v>100000</v>
          </cell>
          <cell r="K1942" t="str">
            <v>Рубли РФ</v>
          </cell>
          <cell r="L1942" t="str">
            <v>по предъявлении</v>
          </cell>
          <cell r="M1942">
            <v>38155</v>
          </cell>
          <cell r="N1942">
            <v>0</v>
          </cell>
          <cell r="P1942">
            <v>100000</v>
          </cell>
          <cell r="Q1942">
            <v>1</v>
          </cell>
          <cell r="R1942">
            <v>100000</v>
          </cell>
          <cell r="S1942">
            <v>38155</v>
          </cell>
          <cell r="T1942" t="str">
            <v>17/06-09</v>
          </cell>
          <cell r="U1942" t="str">
            <v>ООО "ЭкспоТрейд"</v>
          </cell>
          <cell r="V1942">
            <v>1.0089999999999999</v>
          </cell>
          <cell r="W1942">
            <v>100900</v>
          </cell>
          <cell r="X1942">
            <v>38155</v>
          </cell>
          <cell r="Y1942" t="str">
            <v>17/06-05</v>
          </cell>
          <cell r="Z1942" t="str">
            <v>ФГУП "СУ №609 при Спецстрое России"</v>
          </cell>
          <cell r="AA1942">
            <v>900</v>
          </cell>
          <cell r="AB1942">
            <v>0</v>
          </cell>
          <cell r="AC1942">
            <v>3.2849999999999997</v>
          </cell>
          <cell r="AD1942" t="str">
            <v>продан</v>
          </cell>
          <cell r="AF1942" t="str">
            <v/>
          </cell>
          <cell r="AG1942" t="str">
            <v>51510`810`_`0400`0001937</v>
          </cell>
          <cell r="AI1942" t="str">
            <v/>
          </cell>
        </row>
        <row r="1943">
          <cell r="A1943">
            <v>1939</v>
          </cell>
          <cell r="B1943" t="str">
            <v>диск</v>
          </cell>
          <cell r="C1943" t="str">
            <v>51401</v>
          </cell>
          <cell r="D1943" t="str">
            <v>51401`810`2`0400`0000002</v>
          </cell>
          <cell r="E1943" t="str">
            <v>Сбербанк РФ</v>
          </cell>
          <cell r="F1943" t="str">
            <v>прочие</v>
          </cell>
          <cell r="G1943" t="str">
            <v>ВН</v>
          </cell>
          <cell r="H1943" t="str">
            <v>1093497</v>
          </cell>
          <cell r="I1943">
            <v>38141</v>
          </cell>
          <cell r="J1943">
            <v>5000</v>
          </cell>
          <cell r="K1943" t="str">
            <v>Рубли РФ</v>
          </cell>
          <cell r="L1943" t="str">
            <v>по предъявлении</v>
          </cell>
          <cell r="M1943">
            <v>38141</v>
          </cell>
          <cell r="N1943">
            <v>0</v>
          </cell>
          <cell r="P1943">
            <v>5000</v>
          </cell>
          <cell r="Q1943">
            <v>1</v>
          </cell>
          <cell r="R1943">
            <v>5000</v>
          </cell>
          <cell r="S1943">
            <v>38155</v>
          </cell>
          <cell r="T1943" t="str">
            <v>17/06-09</v>
          </cell>
          <cell r="U1943" t="str">
            <v>ООО "ЭкспоТрейд"</v>
          </cell>
          <cell r="V1943">
            <v>1.0003</v>
          </cell>
          <cell r="W1943">
            <v>5001.5</v>
          </cell>
          <cell r="X1943">
            <v>38156</v>
          </cell>
          <cell r="Y1943" t="str">
            <v>18/06-10</v>
          </cell>
          <cell r="Z1943" t="str">
            <v>ООО "Универсальный магазин "Чай-Торг"</v>
          </cell>
          <cell r="AA1943">
            <v>1.5</v>
          </cell>
          <cell r="AB1943">
            <v>0</v>
          </cell>
          <cell r="AC1943">
            <v>0.10949999999999999</v>
          </cell>
          <cell r="AD1943" t="str">
            <v>продан</v>
          </cell>
          <cell r="AF1943" t="str">
            <v/>
          </cell>
          <cell r="AG1943" t="str">
            <v>51510`810`_`0400`0001941</v>
          </cell>
          <cell r="AI1943" t="str">
            <v/>
          </cell>
        </row>
        <row r="1944">
          <cell r="A1944">
            <v>1940</v>
          </cell>
          <cell r="B1944" t="str">
            <v>диск</v>
          </cell>
          <cell r="C1944" t="str">
            <v>51401</v>
          </cell>
          <cell r="D1944" t="str">
            <v>51401`810`2`0400`0000002</v>
          </cell>
          <cell r="E1944" t="str">
            <v>Сбербанк РФ</v>
          </cell>
          <cell r="F1944" t="str">
            <v>прочие</v>
          </cell>
          <cell r="G1944" t="str">
            <v>ВН</v>
          </cell>
          <cell r="H1944" t="str">
            <v>1589325</v>
          </cell>
          <cell r="I1944">
            <v>38118</v>
          </cell>
          <cell r="J1944">
            <v>20000</v>
          </cell>
          <cell r="K1944" t="str">
            <v>Рубли РФ</v>
          </cell>
          <cell r="L1944" t="str">
            <v>по предъявлении</v>
          </cell>
          <cell r="M1944">
            <v>38118</v>
          </cell>
          <cell r="N1944">
            <v>0</v>
          </cell>
          <cell r="P1944">
            <v>20000</v>
          </cell>
          <cell r="Q1944">
            <v>1</v>
          </cell>
          <cell r="R1944">
            <v>20000</v>
          </cell>
          <cell r="S1944">
            <v>38155</v>
          </cell>
          <cell r="T1944" t="str">
            <v>17/06-09</v>
          </cell>
          <cell r="U1944" t="str">
            <v>ООО "ЭкспоТрейд"</v>
          </cell>
          <cell r="V1944">
            <v>1.0003</v>
          </cell>
          <cell r="W1944">
            <v>20006</v>
          </cell>
          <cell r="X1944">
            <v>38156</v>
          </cell>
          <cell r="Y1944" t="str">
            <v>18/06-10</v>
          </cell>
          <cell r="Z1944" t="str">
            <v>ООО "Универсальный магазин "Чай-Торг"</v>
          </cell>
          <cell r="AA1944">
            <v>6</v>
          </cell>
          <cell r="AB1944">
            <v>0</v>
          </cell>
          <cell r="AC1944">
            <v>0.10949999999999999</v>
          </cell>
          <cell r="AD1944" t="str">
            <v>продан</v>
          </cell>
          <cell r="AF1944" t="str">
            <v/>
          </cell>
          <cell r="AG1944" t="str">
            <v>51510`810`_`0400`0001974</v>
          </cell>
          <cell r="AI1944" t="str">
            <v/>
          </cell>
        </row>
        <row r="1945">
          <cell r="A1945">
            <v>1941</v>
          </cell>
          <cell r="B1945" t="str">
            <v>диск</v>
          </cell>
          <cell r="C1945" t="str">
            <v>51401</v>
          </cell>
          <cell r="D1945" t="str">
            <v>51401`810`2`0400`0000002</v>
          </cell>
          <cell r="E1945" t="str">
            <v>Сбербанк РФ</v>
          </cell>
          <cell r="G1945" t="str">
            <v>ВН</v>
          </cell>
          <cell r="H1945" t="str">
            <v>1067484</v>
          </cell>
          <cell r="I1945">
            <v>38065</v>
          </cell>
          <cell r="J1945">
            <v>52500</v>
          </cell>
          <cell r="K1945" t="str">
            <v>Рубли РФ</v>
          </cell>
          <cell r="L1945" t="str">
            <v>по предъявлении</v>
          </cell>
          <cell r="M1945">
            <v>38065</v>
          </cell>
          <cell r="N1945">
            <v>0</v>
          </cell>
          <cell r="P1945">
            <v>52500</v>
          </cell>
          <cell r="Q1945">
            <v>1</v>
          </cell>
          <cell r="R1945">
            <v>52500</v>
          </cell>
          <cell r="S1945">
            <v>38155</v>
          </cell>
          <cell r="T1945" t="str">
            <v>17/06-09</v>
          </cell>
          <cell r="U1945" t="str">
            <v>ООО "ЭкспоТрейд"</v>
          </cell>
          <cell r="V1945">
            <v>1.0003</v>
          </cell>
          <cell r="W1945">
            <v>52515.75</v>
          </cell>
          <cell r="X1945">
            <v>38156</v>
          </cell>
          <cell r="Y1945" t="str">
            <v>18/06-10</v>
          </cell>
          <cell r="Z1945" t="str">
            <v>ООО "Универсальный магазин "Чай-Торг"</v>
          </cell>
          <cell r="AA1945">
            <v>15.75</v>
          </cell>
          <cell r="AB1945">
            <v>0</v>
          </cell>
          <cell r="AC1945">
            <v>0.10949999999999999</v>
          </cell>
          <cell r="AD1945" t="str">
            <v>продан</v>
          </cell>
          <cell r="AF1945" t="str">
            <v/>
          </cell>
          <cell r="AG1945" t="str">
            <v>51410`810`_`0400`0001986</v>
          </cell>
          <cell r="AI1945" t="str">
            <v/>
          </cell>
        </row>
        <row r="1946">
          <cell r="A1946">
            <v>1942</v>
          </cell>
          <cell r="B1946" t="str">
            <v>диск</v>
          </cell>
          <cell r="C1946" t="str">
            <v>51401</v>
          </cell>
          <cell r="D1946" t="str">
            <v>51401`810`2`0400`0000002</v>
          </cell>
          <cell r="E1946" t="str">
            <v>Сбербанк РФ</v>
          </cell>
          <cell r="F1946" t="str">
            <v>банк</v>
          </cell>
          <cell r="G1946" t="str">
            <v>ВН</v>
          </cell>
          <cell r="H1946" t="str">
            <v>0441011</v>
          </cell>
          <cell r="I1946">
            <v>38099</v>
          </cell>
          <cell r="J1946">
            <v>10513</v>
          </cell>
          <cell r="K1946" t="str">
            <v>Рубли РФ</v>
          </cell>
          <cell r="L1946" t="str">
            <v>по предъявлении</v>
          </cell>
          <cell r="M1946">
            <v>38099</v>
          </cell>
          <cell r="N1946">
            <v>0</v>
          </cell>
          <cell r="P1946">
            <v>10513</v>
          </cell>
          <cell r="Q1946">
            <v>1</v>
          </cell>
          <cell r="R1946">
            <v>10513</v>
          </cell>
          <cell r="S1946">
            <v>38156</v>
          </cell>
          <cell r="T1946" t="str">
            <v>18/06-09</v>
          </cell>
          <cell r="U1946" t="str">
            <v>ООО "Проф-Трейд"</v>
          </cell>
          <cell r="V1946">
            <v>1.0003</v>
          </cell>
          <cell r="W1946">
            <v>10516.15</v>
          </cell>
          <cell r="X1946">
            <v>38156</v>
          </cell>
          <cell r="Y1946" t="str">
            <v>18/06-10</v>
          </cell>
          <cell r="Z1946" t="str">
            <v>ООО "Универсальный магазин "Чай-Торг"</v>
          </cell>
          <cell r="AA1946">
            <v>3.1499999999996362</v>
          </cell>
          <cell r="AB1946">
            <v>0</v>
          </cell>
          <cell r="AC1946">
            <v>0.10936459621419835</v>
          </cell>
          <cell r="AD1946" t="str">
            <v>продан</v>
          </cell>
          <cell r="AF1946" t="str">
            <v/>
          </cell>
          <cell r="AG1946" t="str">
            <v>51410`810`_`0400`0001987</v>
          </cell>
          <cell r="AI1946" t="str">
            <v/>
          </cell>
        </row>
        <row r="1947">
          <cell r="A1947">
            <v>1943</v>
          </cell>
          <cell r="B1947" t="str">
            <v>диск</v>
          </cell>
          <cell r="C1947" t="str">
            <v>51401</v>
          </cell>
          <cell r="D1947" t="str">
            <v>51401`810`2`0400`0000002</v>
          </cell>
          <cell r="E1947" t="str">
            <v>Сбербанк РФ</v>
          </cell>
          <cell r="F1947" t="str">
            <v>банк</v>
          </cell>
          <cell r="G1947" t="str">
            <v>ВН</v>
          </cell>
          <cell r="H1947" t="str">
            <v>0466889</v>
          </cell>
          <cell r="I1947">
            <v>38153</v>
          </cell>
          <cell r="J1947">
            <v>85000</v>
          </cell>
          <cell r="K1947" t="str">
            <v>Рубли РФ</v>
          </cell>
          <cell r="L1947" t="str">
            <v>по предъявлении</v>
          </cell>
          <cell r="M1947">
            <v>38153</v>
          </cell>
          <cell r="N1947">
            <v>0</v>
          </cell>
          <cell r="P1947">
            <v>85000</v>
          </cell>
          <cell r="Q1947">
            <v>1</v>
          </cell>
          <cell r="R1947">
            <v>85000</v>
          </cell>
          <cell r="S1947">
            <v>38156</v>
          </cell>
          <cell r="T1947" t="str">
            <v>18/06-09</v>
          </cell>
          <cell r="U1947" t="str">
            <v>ООО "Проф-Трейд"</v>
          </cell>
          <cell r="V1947">
            <v>1.0003</v>
          </cell>
          <cell r="W1947">
            <v>85025.5</v>
          </cell>
          <cell r="X1947">
            <v>38156</v>
          </cell>
          <cell r="Y1947" t="str">
            <v>18/06-10</v>
          </cell>
          <cell r="Z1947" t="str">
            <v>ООО "Универсальный магазин "Чай-Торг"</v>
          </cell>
          <cell r="AA1947">
            <v>25.5</v>
          </cell>
          <cell r="AB1947">
            <v>0</v>
          </cell>
          <cell r="AC1947">
            <v>0.10949999999999999</v>
          </cell>
          <cell r="AD1947" t="str">
            <v>продан</v>
          </cell>
          <cell r="AF1947" t="str">
            <v/>
          </cell>
          <cell r="AG1947" t="str">
            <v>51410`810`_`0400`0001988</v>
          </cell>
          <cell r="AI1947" t="str">
            <v/>
          </cell>
        </row>
        <row r="1948">
          <cell r="A1948">
            <v>1944</v>
          </cell>
          <cell r="B1948" t="str">
            <v>диск</v>
          </cell>
          <cell r="C1948" t="str">
            <v>51401</v>
          </cell>
          <cell r="D1948" t="str">
            <v>51401`810`2`0400`0000002</v>
          </cell>
          <cell r="E1948" t="str">
            <v>Сбербанк РФ</v>
          </cell>
          <cell r="F1948" t="str">
            <v>банк</v>
          </cell>
          <cell r="G1948" t="str">
            <v>ВН</v>
          </cell>
          <cell r="H1948" t="str">
            <v>1091946</v>
          </cell>
          <cell r="I1948">
            <v>38156</v>
          </cell>
          <cell r="J1948">
            <v>300000</v>
          </cell>
          <cell r="K1948" t="str">
            <v>Рубли РФ</v>
          </cell>
          <cell r="L1948" t="str">
            <v>по предъявлении</v>
          </cell>
          <cell r="M1948">
            <v>38156</v>
          </cell>
          <cell r="N1948">
            <v>0</v>
          </cell>
          <cell r="P1948">
            <v>300000</v>
          </cell>
          <cell r="Q1948">
            <v>1</v>
          </cell>
          <cell r="R1948">
            <v>300000</v>
          </cell>
          <cell r="S1948">
            <v>38156</v>
          </cell>
          <cell r="T1948" t="str">
            <v>18/06-09</v>
          </cell>
          <cell r="U1948" t="str">
            <v>ООО "Проф-Трейд"</v>
          </cell>
          <cell r="V1948">
            <v>1.0003</v>
          </cell>
          <cell r="W1948">
            <v>300090</v>
          </cell>
          <cell r="X1948">
            <v>38156</v>
          </cell>
          <cell r="Y1948" t="str">
            <v>18/06-10</v>
          </cell>
          <cell r="Z1948" t="str">
            <v>ООО "Универсальный магазин "Чай-Торг"</v>
          </cell>
          <cell r="AA1948">
            <v>90</v>
          </cell>
          <cell r="AB1948">
            <v>0</v>
          </cell>
          <cell r="AC1948">
            <v>0.10949999999999999</v>
          </cell>
          <cell r="AD1948" t="str">
            <v>продан</v>
          </cell>
          <cell r="AF1948" t="str">
            <v/>
          </cell>
          <cell r="AG1948" t="str">
            <v>51410`810`_`0400`0001989</v>
          </cell>
          <cell r="AI1948" t="str">
            <v/>
          </cell>
        </row>
        <row r="1949">
          <cell r="A1949">
            <v>1945</v>
          </cell>
          <cell r="B1949" t="str">
            <v>диск</v>
          </cell>
          <cell r="C1949" t="str">
            <v>51401</v>
          </cell>
          <cell r="D1949" t="str">
            <v>51401`810`1`0400`0000005</v>
          </cell>
          <cell r="E1949" t="str">
            <v>ОАО «УралСиб»</v>
          </cell>
          <cell r="F1949" t="str">
            <v>банк</v>
          </cell>
          <cell r="G1949" t="str">
            <v>0001</v>
          </cell>
          <cell r="H1949" t="str">
            <v>0202970</v>
          </cell>
          <cell r="I1949">
            <v>38140</v>
          </cell>
          <cell r="J1949">
            <v>200000</v>
          </cell>
          <cell r="K1949" t="str">
            <v>Рубли РФ</v>
          </cell>
          <cell r="L1949" t="str">
            <v>по предъявлении</v>
          </cell>
          <cell r="M1949">
            <v>38140</v>
          </cell>
          <cell r="N1949">
            <v>0</v>
          </cell>
          <cell r="P1949">
            <v>200000</v>
          </cell>
          <cell r="Q1949">
            <v>1</v>
          </cell>
          <cell r="R1949">
            <v>200000</v>
          </cell>
          <cell r="S1949">
            <v>38156</v>
          </cell>
          <cell r="T1949" t="str">
            <v>18/06-09</v>
          </cell>
          <cell r="U1949" t="str">
            <v>ООО "Проф-Трейд"</v>
          </cell>
          <cell r="V1949">
            <v>1.0003</v>
          </cell>
          <cell r="W1949">
            <v>200060</v>
          </cell>
          <cell r="X1949">
            <v>38156</v>
          </cell>
          <cell r="Y1949" t="str">
            <v>18/06-10</v>
          </cell>
          <cell r="Z1949" t="str">
            <v>ООО "Универсальный магазин "Чай-Торг"</v>
          </cell>
          <cell r="AA1949">
            <v>60</v>
          </cell>
          <cell r="AB1949">
            <v>0</v>
          </cell>
          <cell r="AC1949">
            <v>0.10949999999999999</v>
          </cell>
          <cell r="AD1949" t="str">
            <v>продан</v>
          </cell>
          <cell r="AF1949" t="str">
            <v/>
          </cell>
          <cell r="AG1949" t="str">
            <v>51410`810`_`0400`0001990</v>
          </cell>
          <cell r="AI1949" t="str">
            <v/>
          </cell>
        </row>
        <row r="1950">
          <cell r="A1950">
            <v>1946</v>
          </cell>
          <cell r="B1950" t="str">
            <v>диск</v>
          </cell>
          <cell r="C1950" t="str">
            <v>51401</v>
          </cell>
          <cell r="D1950" t="str">
            <v>51401`810`1`0400`0000005</v>
          </cell>
          <cell r="E1950" t="str">
            <v>ОАО «УралСиб»</v>
          </cell>
          <cell r="F1950" t="str">
            <v>банк</v>
          </cell>
          <cell r="G1950" t="str">
            <v>0001</v>
          </cell>
          <cell r="H1950" t="str">
            <v>0202960</v>
          </cell>
          <cell r="I1950">
            <v>38140</v>
          </cell>
          <cell r="J1950">
            <v>300000</v>
          </cell>
          <cell r="K1950" t="str">
            <v>Рубли РФ</v>
          </cell>
          <cell r="L1950" t="str">
            <v>по предъявлении</v>
          </cell>
          <cell r="M1950">
            <v>38140</v>
          </cell>
          <cell r="N1950">
            <v>0</v>
          </cell>
          <cell r="P1950">
            <v>300000</v>
          </cell>
          <cell r="Q1950">
            <v>1</v>
          </cell>
          <cell r="R1950">
            <v>300000</v>
          </cell>
          <cell r="S1950">
            <v>38156</v>
          </cell>
          <cell r="T1950" t="str">
            <v>18/06-09</v>
          </cell>
          <cell r="U1950" t="str">
            <v>ООО "Проф-Трейд"</v>
          </cell>
          <cell r="V1950">
            <v>1.0003</v>
          </cell>
          <cell r="W1950">
            <v>300090</v>
          </cell>
          <cell r="X1950">
            <v>38156</v>
          </cell>
          <cell r="Y1950" t="str">
            <v>18/06-10</v>
          </cell>
          <cell r="Z1950" t="str">
            <v>ООО "Универсальный магазин "Чай-Торг"</v>
          </cell>
          <cell r="AA1950">
            <v>90</v>
          </cell>
          <cell r="AB1950">
            <v>0</v>
          </cell>
          <cell r="AC1950">
            <v>0.10949999999999999</v>
          </cell>
          <cell r="AD1950" t="str">
            <v>продан</v>
          </cell>
          <cell r="AF1950" t="str">
            <v/>
          </cell>
          <cell r="AG1950" t="str">
            <v>51410`810`_`0400`0001991</v>
          </cell>
          <cell r="AI1950" t="str">
            <v/>
          </cell>
        </row>
        <row r="1951">
          <cell r="A1951">
            <v>1947</v>
          </cell>
          <cell r="B1951" t="str">
            <v>диск</v>
          </cell>
          <cell r="C1951" t="str">
            <v>51401</v>
          </cell>
          <cell r="D1951" t="str">
            <v>51401`810`1`0400`0000005</v>
          </cell>
          <cell r="E1951" t="str">
            <v>ОАО «УралСиб»</v>
          </cell>
          <cell r="F1951" t="str">
            <v>банк</v>
          </cell>
          <cell r="G1951" t="str">
            <v>0001</v>
          </cell>
          <cell r="H1951" t="str">
            <v>0202961</v>
          </cell>
          <cell r="I1951">
            <v>38140</v>
          </cell>
          <cell r="J1951">
            <v>300000</v>
          </cell>
          <cell r="K1951" t="str">
            <v>Рубли РФ</v>
          </cell>
          <cell r="L1951" t="str">
            <v>по предъявлении</v>
          </cell>
          <cell r="M1951">
            <v>38140</v>
          </cell>
          <cell r="N1951">
            <v>0</v>
          </cell>
          <cell r="P1951">
            <v>300000</v>
          </cell>
          <cell r="Q1951">
            <v>1</v>
          </cell>
          <cell r="R1951">
            <v>300000</v>
          </cell>
          <cell r="S1951">
            <v>38156</v>
          </cell>
          <cell r="T1951" t="str">
            <v>18/06-09</v>
          </cell>
          <cell r="U1951" t="str">
            <v>ООО "Проф-Трейд"</v>
          </cell>
          <cell r="V1951">
            <v>1</v>
          </cell>
          <cell r="W1951">
            <v>300000</v>
          </cell>
          <cell r="X1951">
            <v>38159</v>
          </cell>
          <cell r="Y1951" t="str">
            <v>21/06-предуралсиб</v>
          </cell>
          <cell r="Z1951" t="str">
            <v>ОАО «УралСиб»</v>
          </cell>
          <cell r="AA1951">
            <v>0</v>
          </cell>
          <cell r="AB1951">
            <v>0</v>
          </cell>
          <cell r="AC1951">
            <v>0</v>
          </cell>
          <cell r="AD1951" t="str">
            <v>предъявлен</v>
          </cell>
          <cell r="AF1951" t="str">
            <v/>
          </cell>
          <cell r="AG1951" t="str">
            <v>51410`810`_`0400`0001992</v>
          </cell>
          <cell r="AI1951" t="str">
            <v/>
          </cell>
        </row>
        <row r="1952">
          <cell r="A1952">
            <v>1948</v>
          </cell>
          <cell r="B1952" t="str">
            <v>диск</v>
          </cell>
          <cell r="C1952" t="str">
            <v>51401</v>
          </cell>
          <cell r="D1952" t="str">
            <v>51401`810`1`0400`0000005</v>
          </cell>
          <cell r="E1952" t="str">
            <v>ОАО «УралСиб»</v>
          </cell>
          <cell r="F1952" t="str">
            <v>банк</v>
          </cell>
          <cell r="G1952" t="str">
            <v>0001</v>
          </cell>
          <cell r="H1952" t="str">
            <v>0202962</v>
          </cell>
          <cell r="I1952">
            <v>38140</v>
          </cell>
          <cell r="J1952">
            <v>300000</v>
          </cell>
          <cell r="K1952" t="str">
            <v>Рубли РФ</v>
          </cell>
          <cell r="L1952" t="str">
            <v>по предъявлении</v>
          </cell>
          <cell r="M1952">
            <v>38140</v>
          </cell>
          <cell r="N1952">
            <v>0</v>
          </cell>
          <cell r="P1952">
            <v>300000</v>
          </cell>
          <cell r="Q1952">
            <v>1</v>
          </cell>
          <cell r="R1952">
            <v>300000</v>
          </cell>
          <cell r="S1952">
            <v>38156</v>
          </cell>
          <cell r="T1952" t="str">
            <v>18/06-09</v>
          </cell>
          <cell r="U1952" t="str">
            <v>ООО "Проф-Трейд"</v>
          </cell>
          <cell r="V1952">
            <v>1</v>
          </cell>
          <cell r="W1952">
            <v>300000</v>
          </cell>
          <cell r="X1952">
            <v>38159</v>
          </cell>
          <cell r="Y1952" t="str">
            <v>21/06-предуралсиб</v>
          </cell>
          <cell r="Z1952" t="str">
            <v>ОАО «УралСиб»</v>
          </cell>
          <cell r="AA1952">
            <v>0</v>
          </cell>
          <cell r="AB1952">
            <v>0</v>
          </cell>
          <cell r="AC1952">
            <v>0</v>
          </cell>
          <cell r="AD1952" t="str">
            <v>предъявлен</v>
          </cell>
          <cell r="AF1952" t="str">
            <v/>
          </cell>
          <cell r="AG1952" t="str">
            <v>51410`810`_`0400`0001993</v>
          </cell>
          <cell r="AI1952" t="str">
            <v/>
          </cell>
        </row>
        <row r="1953">
          <cell r="A1953">
            <v>1949</v>
          </cell>
          <cell r="B1953" t="str">
            <v>диск</v>
          </cell>
          <cell r="C1953" t="str">
            <v>51401</v>
          </cell>
          <cell r="D1953" t="str">
            <v>51401`810`1`0400`0000005</v>
          </cell>
          <cell r="E1953" t="str">
            <v>ОАО «УралСиб»</v>
          </cell>
          <cell r="F1953" t="str">
            <v>банк</v>
          </cell>
          <cell r="G1953" t="str">
            <v>0001</v>
          </cell>
          <cell r="H1953" t="str">
            <v>0202963</v>
          </cell>
          <cell r="I1953">
            <v>38140</v>
          </cell>
          <cell r="J1953">
            <v>300000</v>
          </cell>
          <cell r="K1953" t="str">
            <v>Рубли РФ</v>
          </cell>
          <cell r="L1953" t="str">
            <v>по предъявлении</v>
          </cell>
          <cell r="M1953">
            <v>38140</v>
          </cell>
          <cell r="N1953">
            <v>0</v>
          </cell>
          <cell r="P1953">
            <v>300000</v>
          </cell>
          <cell r="Q1953">
            <v>1</v>
          </cell>
          <cell r="R1953">
            <v>300000</v>
          </cell>
          <cell r="S1953">
            <v>38156</v>
          </cell>
          <cell r="T1953" t="str">
            <v>18/06-09</v>
          </cell>
          <cell r="U1953" t="str">
            <v>ООО "Проф-Трейд"</v>
          </cell>
          <cell r="V1953">
            <v>1</v>
          </cell>
          <cell r="W1953">
            <v>300000</v>
          </cell>
          <cell r="X1953">
            <v>38159</v>
          </cell>
          <cell r="Y1953" t="str">
            <v>21/06-предуралсиб</v>
          </cell>
          <cell r="Z1953" t="str">
            <v>ОАО «УралСиб»</v>
          </cell>
          <cell r="AA1953">
            <v>0</v>
          </cell>
          <cell r="AB1953">
            <v>0</v>
          </cell>
          <cell r="AC1953">
            <v>0</v>
          </cell>
          <cell r="AD1953" t="str">
            <v>предъявлен</v>
          </cell>
          <cell r="AF1953" t="str">
            <v/>
          </cell>
          <cell r="AG1953" t="str">
            <v>51410`810`_`0400`0001994</v>
          </cell>
          <cell r="AI1953" t="str">
            <v/>
          </cell>
        </row>
        <row r="1954">
          <cell r="A1954">
            <v>1950</v>
          </cell>
          <cell r="B1954" t="str">
            <v>диск</v>
          </cell>
          <cell r="C1954" t="str">
            <v>51401</v>
          </cell>
          <cell r="D1954" t="str">
            <v>51401`810`1`0400`0000005</v>
          </cell>
          <cell r="E1954" t="str">
            <v>ОАО «УралСиб»</v>
          </cell>
          <cell r="F1954" t="str">
            <v>банк</v>
          </cell>
          <cell r="G1954" t="str">
            <v>0001</v>
          </cell>
          <cell r="H1954" t="str">
            <v>0202964</v>
          </cell>
          <cell r="I1954">
            <v>38140</v>
          </cell>
          <cell r="J1954">
            <v>300000</v>
          </cell>
          <cell r="K1954" t="str">
            <v>Рубли РФ</v>
          </cell>
          <cell r="L1954" t="str">
            <v>по предъявлении</v>
          </cell>
          <cell r="M1954">
            <v>38140</v>
          </cell>
          <cell r="N1954">
            <v>0</v>
          </cell>
          <cell r="P1954">
            <v>300000</v>
          </cell>
          <cell r="Q1954">
            <v>1</v>
          </cell>
          <cell r="R1954">
            <v>300000</v>
          </cell>
          <cell r="S1954">
            <v>38156</v>
          </cell>
          <cell r="T1954" t="str">
            <v>18/06-09</v>
          </cell>
          <cell r="U1954" t="str">
            <v>ООО "Проф-Трейд"</v>
          </cell>
          <cell r="V1954">
            <v>1</v>
          </cell>
          <cell r="W1954">
            <v>300000</v>
          </cell>
          <cell r="X1954">
            <v>38159</v>
          </cell>
          <cell r="Y1954" t="str">
            <v>21/06-предуралсиб</v>
          </cell>
          <cell r="Z1954" t="str">
            <v>ОАО «УралСиб»</v>
          </cell>
          <cell r="AA1954">
            <v>0</v>
          </cell>
          <cell r="AB1954">
            <v>0</v>
          </cell>
          <cell r="AC1954">
            <v>0</v>
          </cell>
          <cell r="AD1954" t="str">
            <v>предъявлен</v>
          </cell>
          <cell r="AF1954" t="str">
            <v/>
          </cell>
          <cell r="AG1954" t="str">
            <v>51410`810`_`0400`0001995</v>
          </cell>
          <cell r="AI1954" t="str">
            <v/>
          </cell>
        </row>
        <row r="1955">
          <cell r="A1955">
            <v>1951</v>
          </cell>
          <cell r="B1955" t="str">
            <v>диск</v>
          </cell>
          <cell r="C1955" t="str">
            <v>51401</v>
          </cell>
          <cell r="D1955" t="str">
            <v>51401`810`1`0400`0000005</v>
          </cell>
          <cell r="E1955" t="str">
            <v>ОАО «УралСиб»</v>
          </cell>
          <cell r="F1955" t="str">
            <v>банк</v>
          </cell>
          <cell r="G1955" t="str">
            <v>0001</v>
          </cell>
          <cell r="H1955" t="str">
            <v>0202965</v>
          </cell>
          <cell r="I1955">
            <v>38140</v>
          </cell>
          <cell r="J1955">
            <v>300000</v>
          </cell>
          <cell r="K1955" t="str">
            <v>Рубли РФ</v>
          </cell>
          <cell r="L1955" t="str">
            <v>по предъявлении</v>
          </cell>
          <cell r="M1955">
            <v>38140</v>
          </cell>
          <cell r="N1955">
            <v>0</v>
          </cell>
          <cell r="P1955">
            <v>300000</v>
          </cell>
          <cell r="Q1955">
            <v>1</v>
          </cell>
          <cell r="R1955">
            <v>300000</v>
          </cell>
          <cell r="S1955">
            <v>38156</v>
          </cell>
          <cell r="T1955" t="str">
            <v>18/06-09</v>
          </cell>
          <cell r="U1955" t="str">
            <v>ООО "Проф-Трейд"</v>
          </cell>
          <cell r="V1955">
            <v>1</v>
          </cell>
          <cell r="W1955">
            <v>300000</v>
          </cell>
          <cell r="X1955">
            <v>38159</v>
          </cell>
          <cell r="Y1955" t="str">
            <v>21/06-предуралсиб</v>
          </cell>
          <cell r="Z1955" t="str">
            <v>ОАО «УралСиб»</v>
          </cell>
          <cell r="AA1955">
            <v>0</v>
          </cell>
          <cell r="AB1955">
            <v>0</v>
          </cell>
          <cell r="AC1955">
            <v>0</v>
          </cell>
          <cell r="AD1955" t="str">
            <v>предъявлен</v>
          </cell>
          <cell r="AF1955" t="str">
            <v/>
          </cell>
          <cell r="AG1955" t="str">
            <v>51410`810`_`0400`0001996</v>
          </cell>
          <cell r="AI1955" t="str">
            <v/>
          </cell>
        </row>
        <row r="1956">
          <cell r="A1956">
            <v>1952</v>
          </cell>
          <cell r="B1956" t="str">
            <v>диск</v>
          </cell>
          <cell r="C1956" t="str">
            <v>51401</v>
          </cell>
          <cell r="D1956" t="str">
            <v>51401`810`1`0400`0000005</v>
          </cell>
          <cell r="E1956" t="str">
            <v>ОАО «УралСиб»</v>
          </cell>
          <cell r="F1956" t="str">
            <v>банк</v>
          </cell>
          <cell r="G1956" t="str">
            <v>0001</v>
          </cell>
          <cell r="H1956" t="str">
            <v>0202966</v>
          </cell>
          <cell r="I1956">
            <v>38140</v>
          </cell>
          <cell r="J1956">
            <v>300000</v>
          </cell>
          <cell r="K1956" t="str">
            <v>Рубли РФ</v>
          </cell>
          <cell r="L1956" t="str">
            <v>по предъявлении</v>
          </cell>
          <cell r="M1956">
            <v>38140</v>
          </cell>
          <cell r="N1956">
            <v>0</v>
          </cell>
          <cell r="P1956">
            <v>300000</v>
          </cell>
          <cell r="Q1956">
            <v>1</v>
          </cell>
          <cell r="R1956">
            <v>300000</v>
          </cell>
          <cell r="S1956">
            <v>38156</v>
          </cell>
          <cell r="T1956" t="str">
            <v>18/06-09</v>
          </cell>
          <cell r="U1956" t="str">
            <v>ООО "Проф-Трейд"</v>
          </cell>
          <cell r="V1956">
            <v>1</v>
          </cell>
          <cell r="W1956">
            <v>300000</v>
          </cell>
          <cell r="X1956">
            <v>38159</v>
          </cell>
          <cell r="Y1956" t="str">
            <v>21/06-предуралсиб</v>
          </cell>
          <cell r="Z1956" t="str">
            <v>ОАО «УралСиб»</v>
          </cell>
          <cell r="AA1956">
            <v>0</v>
          </cell>
          <cell r="AB1956">
            <v>0</v>
          </cell>
          <cell r="AC1956">
            <v>0</v>
          </cell>
          <cell r="AD1956" t="str">
            <v>предъявлен</v>
          </cell>
          <cell r="AF1956" t="str">
            <v/>
          </cell>
          <cell r="AG1956" t="str">
            <v>51410`810`_`0400`0001997</v>
          </cell>
          <cell r="AI1956" t="str">
            <v/>
          </cell>
        </row>
        <row r="1957">
          <cell r="A1957">
            <v>1953</v>
          </cell>
          <cell r="B1957" t="str">
            <v>диск</v>
          </cell>
          <cell r="C1957" t="str">
            <v>51401</v>
          </cell>
          <cell r="D1957" t="str">
            <v>51401`810`1`0400`0000005</v>
          </cell>
          <cell r="E1957" t="str">
            <v>ОАО «УралСиб»</v>
          </cell>
          <cell r="F1957" t="str">
            <v>банк</v>
          </cell>
          <cell r="G1957" t="str">
            <v>0001</v>
          </cell>
          <cell r="H1957" t="str">
            <v>0202967</v>
          </cell>
          <cell r="I1957">
            <v>38140</v>
          </cell>
          <cell r="J1957">
            <v>300000</v>
          </cell>
          <cell r="K1957" t="str">
            <v>Рубли РФ</v>
          </cell>
          <cell r="L1957" t="str">
            <v>по предъявлении</v>
          </cell>
          <cell r="M1957">
            <v>38140</v>
          </cell>
          <cell r="N1957">
            <v>0</v>
          </cell>
          <cell r="P1957">
            <v>300000</v>
          </cell>
          <cell r="Q1957">
            <v>1</v>
          </cell>
          <cell r="R1957">
            <v>300000</v>
          </cell>
          <cell r="S1957">
            <v>38156</v>
          </cell>
          <cell r="T1957" t="str">
            <v>18/06-09</v>
          </cell>
          <cell r="U1957" t="str">
            <v>ООО "Проф-Трейд"</v>
          </cell>
          <cell r="V1957">
            <v>1</v>
          </cell>
          <cell r="W1957">
            <v>300000</v>
          </cell>
          <cell r="X1957">
            <v>38159</v>
          </cell>
          <cell r="Y1957" t="str">
            <v>21/06-предуралсиб</v>
          </cell>
          <cell r="Z1957" t="str">
            <v>ОАО «УралСиб»</v>
          </cell>
          <cell r="AA1957">
            <v>0</v>
          </cell>
          <cell r="AB1957">
            <v>0</v>
          </cell>
          <cell r="AC1957">
            <v>0</v>
          </cell>
          <cell r="AD1957" t="str">
            <v>предъявлен</v>
          </cell>
          <cell r="AF1957" t="str">
            <v/>
          </cell>
          <cell r="AG1957" t="str">
            <v>51410`810`_`0400`0001998</v>
          </cell>
          <cell r="AI1957" t="str">
            <v/>
          </cell>
        </row>
        <row r="1958">
          <cell r="A1958">
            <v>1954</v>
          </cell>
          <cell r="B1958" t="str">
            <v>диск</v>
          </cell>
          <cell r="C1958" t="str">
            <v>51401</v>
          </cell>
          <cell r="D1958" t="str">
            <v>51401`810`1`0400`0000005</v>
          </cell>
          <cell r="E1958" t="str">
            <v>ОАО «УралСиб»</v>
          </cell>
          <cell r="F1958" t="str">
            <v>банк</v>
          </cell>
          <cell r="G1958" t="str">
            <v>0001</v>
          </cell>
          <cell r="H1958" t="str">
            <v>0202971</v>
          </cell>
          <cell r="I1958">
            <v>38140</v>
          </cell>
          <cell r="J1958">
            <v>200000</v>
          </cell>
          <cell r="K1958" t="str">
            <v>Рубли РФ</v>
          </cell>
          <cell r="L1958" t="str">
            <v>по предъявлении</v>
          </cell>
          <cell r="M1958">
            <v>38140</v>
          </cell>
          <cell r="N1958">
            <v>0</v>
          </cell>
          <cell r="P1958">
            <v>200000</v>
          </cell>
          <cell r="Q1958">
            <v>1</v>
          </cell>
          <cell r="R1958">
            <v>200000</v>
          </cell>
          <cell r="S1958">
            <v>38156</v>
          </cell>
          <cell r="T1958" t="str">
            <v>18/06-09</v>
          </cell>
          <cell r="U1958" t="str">
            <v>ООО "Проф-Трейд"</v>
          </cell>
          <cell r="V1958">
            <v>1</v>
          </cell>
          <cell r="W1958">
            <v>200000</v>
          </cell>
          <cell r="X1958">
            <v>38159</v>
          </cell>
          <cell r="Y1958" t="str">
            <v>21/06-предуралсиб</v>
          </cell>
          <cell r="Z1958" t="str">
            <v>ОАО «УралСиб»</v>
          </cell>
          <cell r="AA1958">
            <v>0</v>
          </cell>
          <cell r="AB1958">
            <v>0</v>
          </cell>
          <cell r="AC1958">
            <v>0</v>
          </cell>
          <cell r="AD1958" t="str">
            <v>предъявлен</v>
          </cell>
          <cell r="AF1958" t="str">
            <v/>
          </cell>
          <cell r="AG1958" t="str">
            <v>51410`810`_`0400`0001999</v>
          </cell>
          <cell r="AI1958" t="str">
            <v/>
          </cell>
        </row>
        <row r="1959">
          <cell r="A1959">
            <v>1955</v>
          </cell>
          <cell r="B1959" t="str">
            <v>диск</v>
          </cell>
          <cell r="C1959" t="str">
            <v>51401</v>
          </cell>
          <cell r="D1959" t="str">
            <v>51401`810`1`0400`0000005</v>
          </cell>
          <cell r="E1959" t="str">
            <v>ОАО «УралСиб»</v>
          </cell>
          <cell r="F1959" t="str">
            <v>банк</v>
          </cell>
          <cell r="G1959" t="str">
            <v>0001</v>
          </cell>
          <cell r="H1959" t="str">
            <v>0202972</v>
          </cell>
          <cell r="I1959">
            <v>38140</v>
          </cell>
          <cell r="J1959">
            <v>200000</v>
          </cell>
          <cell r="K1959" t="str">
            <v>Рубли РФ</v>
          </cell>
          <cell r="L1959" t="str">
            <v>по предъявлении</v>
          </cell>
          <cell r="M1959">
            <v>38140</v>
          </cell>
          <cell r="N1959">
            <v>0</v>
          </cell>
          <cell r="P1959">
            <v>200000</v>
          </cell>
          <cell r="Q1959">
            <v>1</v>
          </cell>
          <cell r="R1959">
            <v>200000</v>
          </cell>
          <cell r="S1959">
            <v>38156</v>
          </cell>
          <cell r="T1959" t="str">
            <v>18/06-09</v>
          </cell>
          <cell r="U1959" t="str">
            <v>ООО "Проф-Трейд"</v>
          </cell>
          <cell r="V1959">
            <v>1</v>
          </cell>
          <cell r="W1959">
            <v>200000</v>
          </cell>
          <cell r="X1959">
            <v>38159</v>
          </cell>
          <cell r="Y1959" t="str">
            <v>21/06-предуралсиб</v>
          </cell>
          <cell r="Z1959" t="str">
            <v>ОАО «УралСиб»</v>
          </cell>
          <cell r="AA1959">
            <v>0</v>
          </cell>
          <cell r="AB1959">
            <v>0</v>
          </cell>
          <cell r="AC1959">
            <v>0</v>
          </cell>
          <cell r="AD1959" t="str">
            <v>предъявлен</v>
          </cell>
          <cell r="AF1959" t="str">
            <v/>
          </cell>
          <cell r="AG1959" t="str">
            <v>51410`810`_`0400`0002000</v>
          </cell>
          <cell r="AI1959" t="str">
            <v/>
          </cell>
        </row>
        <row r="1960">
          <cell r="A1960">
            <v>1956</v>
          </cell>
          <cell r="B1960" t="str">
            <v>диск</v>
          </cell>
          <cell r="C1960" t="str">
            <v>51502</v>
          </cell>
          <cell r="D1960" t="str">
            <v>51502`810`6`0400`0000035</v>
          </cell>
          <cell r="E1960" t="str">
            <v>Ершов Дмитрий Викторович</v>
          </cell>
          <cell r="F1960" t="str">
            <v>прочие</v>
          </cell>
          <cell r="G1960" t="str">
            <v>---</v>
          </cell>
          <cell r="H1960" t="str">
            <v>0406017</v>
          </cell>
          <cell r="I1960">
            <v>38155</v>
          </cell>
          <cell r="J1960">
            <v>152530</v>
          </cell>
          <cell r="K1960" t="str">
            <v>Рубли РФ</v>
          </cell>
          <cell r="L1960" t="str">
            <v>по предъявлении, но не ранее 16.07.2004г.</v>
          </cell>
          <cell r="M1960">
            <v>38184</v>
          </cell>
          <cell r="N1960">
            <v>0.19950164777750987</v>
          </cell>
          <cell r="P1960">
            <v>150150</v>
          </cell>
          <cell r="Q1960">
            <v>0.984396512161542</v>
          </cell>
          <cell r="R1960">
            <v>150150</v>
          </cell>
          <cell r="S1960">
            <v>38155</v>
          </cell>
          <cell r="T1960" t="str">
            <v>17/06-04</v>
          </cell>
          <cell r="U1960" t="str">
            <v>Ершов Дмитрий Викторович</v>
          </cell>
          <cell r="V1960">
            <v>0.99891799999999997</v>
          </cell>
          <cell r="W1960">
            <v>152365</v>
          </cell>
          <cell r="X1960">
            <v>38182</v>
          </cell>
          <cell r="Y1960" t="str">
            <v>14/07-05</v>
          </cell>
          <cell r="Z1960" t="str">
            <v>Ершов Дмитрий Викторович</v>
          </cell>
          <cell r="AA1960">
            <v>2215</v>
          </cell>
          <cell r="AB1960">
            <v>0.20004822763443456</v>
          </cell>
          <cell r="AC1960">
            <v>0.19942403275736609</v>
          </cell>
          <cell r="AD1960" t="str">
            <v>продан</v>
          </cell>
          <cell r="AF1960" t="str">
            <v/>
          </cell>
          <cell r="AG1960" t="str">
            <v>51510`810`_`0400`0001937</v>
          </cell>
          <cell r="AI1960" t="str">
            <v/>
          </cell>
        </row>
        <row r="1961">
          <cell r="A1961">
            <v>1957</v>
          </cell>
          <cell r="B1961" t="str">
            <v>диск</v>
          </cell>
          <cell r="C1961" t="str">
            <v>51401</v>
          </cell>
          <cell r="D1961" t="str">
            <v>51401`810`2`0400`0000002</v>
          </cell>
          <cell r="E1961" t="str">
            <v>Сбербанк РФ</v>
          </cell>
          <cell r="F1961" t="str">
            <v>банк</v>
          </cell>
          <cell r="G1961" t="str">
            <v>ВН</v>
          </cell>
          <cell r="H1961" t="str">
            <v>1067484</v>
          </cell>
          <cell r="I1961">
            <v>38065</v>
          </cell>
          <cell r="J1961">
            <v>52500</v>
          </cell>
          <cell r="K1961" t="str">
            <v>Рубли РФ</v>
          </cell>
          <cell r="L1961" t="str">
            <v>по предъявлении</v>
          </cell>
          <cell r="M1961">
            <v>38065</v>
          </cell>
          <cell r="N1961">
            <v>0</v>
          </cell>
          <cell r="P1961">
            <v>52500</v>
          </cell>
          <cell r="Q1961">
            <v>1</v>
          </cell>
          <cell r="R1961">
            <v>52500</v>
          </cell>
          <cell r="S1961">
            <v>38160</v>
          </cell>
          <cell r="T1961" t="str">
            <v>22/06-02</v>
          </cell>
          <cell r="U1961" t="str">
            <v>ООО "Проф-Трейд"</v>
          </cell>
          <cell r="V1961">
            <v>1</v>
          </cell>
          <cell r="W1961">
            <v>52500</v>
          </cell>
          <cell r="X1961">
            <v>38161</v>
          </cell>
          <cell r="Y1961" t="str">
            <v>23/06-предсбер</v>
          </cell>
          <cell r="Z1961" t="str">
            <v>Сбербанк РФ</v>
          </cell>
          <cell r="AA1961">
            <v>0</v>
          </cell>
          <cell r="AB1961">
            <v>0</v>
          </cell>
          <cell r="AC1961">
            <v>0</v>
          </cell>
          <cell r="AD1961" t="str">
            <v>предъявлен</v>
          </cell>
          <cell r="AF1961" t="str">
            <v/>
          </cell>
          <cell r="AG1961" t="str">
            <v>51510`810`_`0400`0002004</v>
          </cell>
          <cell r="AI1961" t="str">
            <v/>
          </cell>
        </row>
        <row r="1962">
          <cell r="A1962">
            <v>1958</v>
          </cell>
          <cell r="B1962" t="str">
            <v>диск</v>
          </cell>
          <cell r="C1962" t="str">
            <v>51401</v>
          </cell>
          <cell r="D1962" t="str">
            <v>51401`810`2`0400`0000002</v>
          </cell>
          <cell r="E1962" t="str">
            <v>Сбербанк РФ</v>
          </cell>
          <cell r="F1962" t="str">
            <v>банк</v>
          </cell>
          <cell r="G1962" t="str">
            <v>ВН</v>
          </cell>
          <cell r="H1962" t="str">
            <v>1091871</v>
          </cell>
          <cell r="I1962">
            <v>38155</v>
          </cell>
          <cell r="J1962">
            <v>200000</v>
          </cell>
          <cell r="K1962" t="str">
            <v>Рубли РФ</v>
          </cell>
          <cell r="L1962" t="str">
            <v>по предъявлении</v>
          </cell>
          <cell r="M1962">
            <v>38155</v>
          </cell>
          <cell r="N1962">
            <v>0</v>
          </cell>
          <cell r="P1962">
            <v>200000</v>
          </cell>
          <cell r="Q1962">
            <v>1</v>
          </cell>
          <cell r="R1962">
            <v>200000</v>
          </cell>
          <cell r="S1962">
            <v>38160</v>
          </cell>
          <cell r="T1962" t="str">
            <v>22/06-02</v>
          </cell>
          <cell r="U1962" t="str">
            <v>ООО "Проф-Трейд"</v>
          </cell>
          <cell r="V1962">
            <v>1</v>
          </cell>
          <cell r="W1962">
            <v>200000</v>
          </cell>
          <cell r="X1962">
            <v>38161</v>
          </cell>
          <cell r="Y1962" t="str">
            <v>23/06-предсбер</v>
          </cell>
          <cell r="Z1962" t="str">
            <v>Сбербанк РФ</v>
          </cell>
          <cell r="AA1962">
            <v>0</v>
          </cell>
          <cell r="AB1962">
            <v>0</v>
          </cell>
          <cell r="AC1962">
            <v>0</v>
          </cell>
          <cell r="AD1962" t="str">
            <v>предъявлен</v>
          </cell>
          <cell r="AF1962" t="str">
            <v/>
          </cell>
          <cell r="AG1962" t="str">
            <v>51510`810`_`0400`0002005</v>
          </cell>
          <cell r="AI1962" t="str">
            <v/>
          </cell>
        </row>
        <row r="1963">
          <cell r="A1963">
            <v>1959</v>
          </cell>
          <cell r="B1963" t="str">
            <v>диск</v>
          </cell>
          <cell r="C1963" t="str">
            <v>51401</v>
          </cell>
          <cell r="D1963" t="str">
            <v>51401`810`2`0400`0000002</v>
          </cell>
          <cell r="E1963" t="str">
            <v>Сбербанк РФ</v>
          </cell>
          <cell r="F1963" t="str">
            <v>банк</v>
          </cell>
          <cell r="G1963" t="str">
            <v>ВН</v>
          </cell>
          <cell r="H1963" t="str">
            <v>1081762</v>
          </cell>
          <cell r="I1963">
            <v>38156</v>
          </cell>
          <cell r="J1963">
            <v>150000</v>
          </cell>
          <cell r="K1963" t="str">
            <v>Рубли РФ</v>
          </cell>
          <cell r="L1963" t="str">
            <v>по предъявлении</v>
          </cell>
          <cell r="M1963">
            <v>38156</v>
          </cell>
          <cell r="N1963">
            <v>0</v>
          </cell>
          <cell r="P1963">
            <v>150000</v>
          </cell>
          <cell r="Q1963">
            <v>1</v>
          </cell>
          <cell r="R1963">
            <v>150000</v>
          </cell>
          <cell r="S1963">
            <v>38161</v>
          </cell>
          <cell r="T1963" t="str">
            <v>23/06-03</v>
          </cell>
          <cell r="U1963" t="str">
            <v>ООО "ЭкспоТрейд"</v>
          </cell>
          <cell r="V1963">
            <v>1</v>
          </cell>
          <cell r="W1963">
            <v>150000</v>
          </cell>
          <cell r="X1963">
            <v>38161</v>
          </cell>
          <cell r="Y1963" t="str">
            <v>23/06-предсбер</v>
          </cell>
          <cell r="Z1963" t="str">
            <v>Сбербанк РФ</v>
          </cell>
          <cell r="AA1963">
            <v>0</v>
          </cell>
          <cell r="AB1963">
            <v>0</v>
          </cell>
          <cell r="AC1963">
            <v>0</v>
          </cell>
          <cell r="AD1963" t="str">
            <v>предъявлен</v>
          </cell>
          <cell r="AF1963" t="str">
            <v/>
          </cell>
          <cell r="AG1963" t="str">
            <v>51510`810`_`0400`0002006</v>
          </cell>
          <cell r="AI1963" t="str">
            <v/>
          </cell>
        </row>
        <row r="1964">
          <cell r="A1964">
            <v>1960</v>
          </cell>
          <cell r="B1964" t="str">
            <v>диск</v>
          </cell>
          <cell r="C1964" t="str">
            <v>51502</v>
          </cell>
          <cell r="D1964" t="str">
            <v>51502`810`6`0400`0000035</v>
          </cell>
          <cell r="E1964" t="str">
            <v>Ершов Дмитрий Викторович</v>
          </cell>
          <cell r="F1964" t="str">
            <v>прочие</v>
          </cell>
          <cell r="G1964" t="str">
            <v>----</v>
          </cell>
          <cell r="H1964" t="str">
            <v>0406023</v>
          </cell>
          <cell r="I1964">
            <v>38161</v>
          </cell>
          <cell r="J1964">
            <v>201500</v>
          </cell>
          <cell r="K1964" t="str">
            <v>Рубли РФ</v>
          </cell>
          <cell r="L1964" t="str">
            <v>по предъявлении, но не ранее 05.07.2004г.</v>
          </cell>
          <cell r="M1964">
            <v>38173</v>
          </cell>
          <cell r="N1964">
            <v>0.20515863102672993</v>
          </cell>
          <cell r="P1964">
            <v>200150</v>
          </cell>
          <cell r="Q1964">
            <v>0.99330024813895779</v>
          </cell>
          <cell r="R1964">
            <v>200150</v>
          </cell>
          <cell r="S1964">
            <v>38161</v>
          </cell>
          <cell r="T1964" t="str">
            <v>23/06-03</v>
          </cell>
          <cell r="U1964" t="str">
            <v>Ершов Дмитрий Викторович</v>
          </cell>
          <cell r="V1964">
            <v>1</v>
          </cell>
          <cell r="W1964">
            <v>201500</v>
          </cell>
          <cell r="X1964">
            <v>38173</v>
          </cell>
          <cell r="Y1964" t="str">
            <v>05/07-08</v>
          </cell>
          <cell r="Z1964" t="str">
            <v>Ершов Дмитрий Викторович</v>
          </cell>
          <cell r="AA1964">
            <v>1350</v>
          </cell>
          <cell r="AB1964">
            <v>0.20572070946789908</v>
          </cell>
          <cell r="AC1964">
            <v>0.20515863102672993</v>
          </cell>
          <cell r="AD1964" t="str">
            <v>продан</v>
          </cell>
          <cell r="AF1964" t="str">
            <v/>
          </cell>
          <cell r="AG1964" t="str">
            <v>51510`810`_`0400`0001941</v>
          </cell>
          <cell r="AI1964" t="str">
            <v/>
          </cell>
        </row>
        <row r="1965">
          <cell r="A1965">
            <v>1961</v>
          </cell>
          <cell r="B1965" t="str">
            <v>диск</v>
          </cell>
          <cell r="C1965" t="str">
            <v>51401</v>
          </cell>
          <cell r="D1965" t="str">
            <v>51401`810`2`0400`0000002</v>
          </cell>
          <cell r="E1965" t="str">
            <v>Сбербанк РФ</v>
          </cell>
          <cell r="F1965" t="str">
            <v>банк</v>
          </cell>
          <cell r="G1965" t="str">
            <v>ВН</v>
          </cell>
          <cell r="H1965" t="str">
            <v>1094259</v>
          </cell>
          <cell r="I1965">
            <v>38161</v>
          </cell>
          <cell r="J1965">
            <v>1150000</v>
          </cell>
          <cell r="K1965" t="str">
            <v>Рубли РФ</v>
          </cell>
          <cell r="L1965" t="str">
            <v>по предъявлении</v>
          </cell>
          <cell r="M1965">
            <v>38161</v>
          </cell>
          <cell r="N1965">
            <v>0</v>
          </cell>
          <cell r="P1965">
            <v>1150000</v>
          </cell>
          <cell r="Q1965">
            <v>1</v>
          </cell>
          <cell r="R1965">
            <v>1150000</v>
          </cell>
          <cell r="S1965">
            <v>38161</v>
          </cell>
          <cell r="T1965" t="str">
            <v>23/06-06</v>
          </cell>
          <cell r="U1965" t="str">
            <v>ООО "Проф-Трейд"</v>
          </cell>
          <cell r="V1965">
            <v>1</v>
          </cell>
          <cell r="W1965">
            <v>1150000</v>
          </cell>
          <cell r="X1965">
            <v>38162</v>
          </cell>
          <cell r="Y1965" t="str">
            <v>24/06-предсбер</v>
          </cell>
          <cell r="Z1965" t="str">
            <v>Сбербанк РФ</v>
          </cell>
          <cell r="AA1965">
            <v>0</v>
          </cell>
          <cell r="AB1965">
            <v>0</v>
          </cell>
          <cell r="AC1965">
            <v>0</v>
          </cell>
          <cell r="AD1965" t="str">
            <v>предъявлен</v>
          </cell>
          <cell r="AF1965" t="str">
            <v/>
          </cell>
          <cell r="AG1965" t="str">
            <v>51510`810`_`0400`0002008</v>
          </cell>
          <cell r="AI1965" t="str">
            <v/>
          </cell>
        </row>
        <row r="1966">
          <cell r="A1966">
            <v>1962</v>
          </cell>
          <cell r="B1966" t="str">
            <v>диск</v>
          </cell>
          <cell r="C1966" t="str">
            <v>51502</v>
          </cell>
          <cell r="D1966" t="str">
            <v>51502`810`4`0400`0000015</v>
          </cell>
          <cell r="E1966" t="str">
            <v>ООО «Металресурсснаб»</v>
          </cell>
          <cell r="F1966" t="str">
            <v>прочие</v>
          </cell>
          <cell r="G1966" t="str">
            <v>---</v>
          </cell>
          <cell r="H1966" t="str">
            <v>0406023</v>
          </cell>
          <cell r="I1966">
            <v>38161</v>
          </cell>
          <cell r="J1966">
            <v>24830778.690000001</v>
          </cell>
          <cell r="K1966" t="str">
            <v>Рубли РФ</v>
          </cell>
          <cell r="L1966" t="str">
            <v>по предъявлении, но не ранее 28.06.2004г.</v>
          </cell>
          <cell r="M1966">
            <v>38166</v>
          </cell>
          <cell r="N1966">
            <v>0.14959016828087562</v>
          </cell>
          <cell r="P1966">
            <v>24780000</v>
          </cell>
          <cell r="Q1966">
            <v>0.99795501016565169</v>
          </cell>
          <cell r="R1966">
            <v>24780000</v>
          </cell>
          <cell r="S1966">
            <v>38161</v>
          </cell>
          <cell r="T1966" t="str">
            <v>23/06-08</v>
          </cell>
          <cell r="U1966" t="str">
            <v>ООО «Металресурсснаб»</v>
          </cell>
          <cell r="V1966">
            <v>0.99956599999999995</v>
          </cell>
          <cell r="W1966">
            <v>24820000</v>
          </cell>
          <cell r="X1966">
            <v>38163</v>
          </cell>
          <cell r="Y1966" t="str">
            <v>25/06-</v>
          </cell>
          <cell r="Z1966" t="str">
            <v>ООО "Проф-Трейд"</v>
          </cell>
          <cell r="AA1966">
            <v>40000</v>
          </cell>
          <cell r="AB1966">
            <v>0.15000000435835747</v>
          </cell>
          <cell r="AC1966">
            <v>0.294592413236481</v>
          </cell>
          <cell r="AD1966" t="str">
            <v>продан</v>
          </cell>
          <cell r="AF1966" t="str">
            <v/>
          </cell>
          <cell r="AG1966" t="str">
            <v>51510`810`_`0400`0002009</v>
          </cell>
          <cell r="AI1966" t="str">
            <v/>
          </cell>
        </row>
        <row r="1967">
          <cell r="A1967">
            <v>1963</v>
          </cell>
          <cell r="B1967" t="str">
            <v>диск</v>
          </cell>
          <cell r="C1967" t="str">
            <v>51401</v>
          </cell>
          <cell r="D1967" t="str">
            <v>51401`810`2`0400`0000002</v>
          </cell>
          <cell r="E1967" t="str">
            <v>Сбербанк РФ</v>
          </cell>
          <cell r="F1967" t="str">
            <v>банк</v>
          </cell>
          <cell r="G1967" t="str">
            <v>ВН</v>
          </cell>
          <cell r="H1967" t="str">
            <v>0583709</v>
          </cell>
          <cell r="I1967">
            <v>37949</v>
          </cell>
          <cell r="J1967">
            <v>100000</v>
          </cell>
          <cell r="K1967" t="str">
            <v>Рубли РФ</v>
          </cell>
          <cell r="L1967" t="str">
            <v>по предъявлении</v>
          </cell>
          <cell r="M1967">
            <v>37949</v>
          </cell>
          <cell r="N1967">
            <v>0</v>
          </cell>
          <cell r="P1967">
            <v>100000</v>
          </cell>
          <cell r="Q1967">
            <v>1</v>
          </cell>
          <cell r="R1967">
            <v>100000</v>
          </cell>
          <cell r="S1967">
            <v>38162</v>
          </cell>
          <cell r="T1967" t="str">
            <v>24/06-07</v>
          </cell>
          <cell r="U1967" t="str">
            <v>ООО "Проф-Трейд"</v>
          </cell>
          <cell r="V1967">
            <v>1</v>
          </cell>
          <cell r="W1967">
            <v>100000</v>
          </cell>
          <cell r="X1967">
            <v>38163</v>
          </cell>
          <cell r="Y1967" t="str">
            <v>25/06-предсбер</v>
          </cell>
          <cell r="Z1967" t="str">
            <v>Сбербанк РФ</v>
          </cell>
          <cell r="AA1967">
            <v>0</v>
          </cell>
          <cell r="AB1967">
            <v>0</v>
          </cell>
          <cell r="AC1967">
            <v>0</v>
          </cell>
          <cell r="AD1967" t="str">
            <v>предъявлен</v>
          </cell>
          <cell r="AF1967" t="str">
            <v/>
          </cell>
          <cell r="AG1967" t="str">
            <v>51510`810`_`0400`0002010</v>
          </cell>
          <cell r="AI1967" t="str">
            <v/>
          </cell>
        </row>
        <row r="1968">
          <cell r="A1968">
            <v>1964</v>
          </cell>
          <cell r="B1968" t="str">
            <v>диск</v>
          </cell>
          <cell r="C1968" t="str">
            <v>51401</v>
          </cell>
          <cell r="D1968" t="str">
            <v>51401`810`2`0400`0000002</v>
          </cell>
          <cell r="E1968" t="str">
            <v>Сбербанк РФ</v>
          </cell>
          <cell r="F1968" t="str">
            <v>банк</v>
          </cell>
          <cell r="G1968" t="str">
            <v>ВН</v>
          </cell>
          <cell r="H1968" t="str">
            <v>0583710</v>
          </cell>
          <cell r="I1968">
            <v>37949</v>
          </cell>
          <cell r="J1968">
            <v>100000</v>
          </cell>
          <cell r="K1968" t="str">
            <v>Рубли РФ</v>
          </cell>
          <cell r="L1968" t="str">
            <v>по предъявлении</v>
          </cell>
          <cell r="M1968">
            <v>37949</v>
          </cell>
          <cell r="N1968">
            <v>0</v>
          </cell>
          <cell r="P1968">
            <v>100000</v>
          </cell>
          <cell r="Q1968">
            <v>1</v>
          </cell>
          <cell r="R1968">
            <v>100000</v>
          </cell>
          <cell r="S1968">
            <v>38162</v>
          </cell>
          <cell r="T1968" t="str">
            <v>24/06-07</v>
          </cell>
          <cell r="U1968" t="str">
            <v>ООО "Проф-Трейд"</v>
          </cell>
          <cell r="V1968">
            <v>1</v>
          </cell>
          <cell r="W1968">
            <v>100000</v>
          </cell>
          <cell r="X1968">
            <v>38163</v>
          </cell>
          <cell r="Y1968" t="str">
            <v>25/06-предсбер</v>
          </cell>
          <cell r="Z1968" t="str">
            <v>Сбербанк РФ</v>
          </cell>
          <cell r="AA1968">
            <v>0</v>
          </cell>
          <cell r="AB1968">
            <v>0</v>
          </cell>
          <cell r="AC1968">
            <v>0</v>
          </cell>
          <cell r="AD1968" t="str">
            <v>предъявлен</v>
          </cell>
          <cell r="AF1968" t="str">
            <v/>
          </cell>
          <cell r="AG1968" t="str">
            <v>51510`810`_`0400`0002011</v>
          </cell>
          <cell r="AI1968" t="str">
            <v/>
          </cell>
        </row>
        <row r="1969">
          <cell r="A1969">
            <v>1965</v>
          </cell>
          <cell r="B1969" t="str">
            <v>диск</v>
          </cell>
          <cell r="C1969" t="str">
            <v>51401</v>
          </cell>
          <cell r="D1969" t="str">
            <v>51401`810`2`0400`0000002</v>
          </cell>
          <cell r="E1969" t="str">
            <v>Сбербанк РФ</v>
          </cell>
          <cell r="F1969" t="str">
            <v>банк</v>
          </cell>
          <cell r="G1969" t="str">
            <v>ВН</v>
          </cell>
          <cell r="H1969" t="str">
            <v>0583711</v>
          </cell>
          <cell r="I1969">
            <v>37949</v>
          </cell>
          <cell r="J1969">
            <v>100000</v>
          </cell>
          <cell r="K1969" t="str">
            <v>Рубли РФ</v>
          </cell>
          <cell r="L1969" t="str">
            <v>по предъявлении</v>
          </cell>
          <cell r="M1969">
            <v>37949</v>
          </cell>
          <cell r="N1969">
            <v>0</v>
          </cell>
          <cell r="P1969">
            <v>100000</v>
          </cell>
          <cell r="Q1969">
            <v>1</v>
          </cell>
          <cell r="R1969">
            <v>100000</v>
          </cell>
          <cell r="S1969">
            <v>38162</v>
          </cell>
          <cell r="T1969" t="str">
            <v>24/06-07</v>
          </cell>
          <cell r="U1969" t="str">
            <v>ООО "Проф-Трейд"</v>
          </cell>
          <cell r="V1969">
            <v>1</v>
          </cell>
          <cell r="W1969">
            <v>100000</v>
          </cell>
          <cell r="X1969">
            <v>38163</v>
          </cell>
          <cell r="Y1969" t="str">
            <v>25/06-предсбер</v>
          </cell>
          <cell r="Z1969" t="str">
            <v>Сбербанк РФ</v>
          </cell>
          <cell r="AA1969">
            <v>0</v>
          </cell>
          <cell r="AB1969">
            <v>0</v>
          </cell>
          <cell r="AC1969">
            <v>0</v>
          </cell>
          <cell r="AD1969" t="str">
            <v>предъявлен</v>
          </cell>
          <cell r="AF1969" t="str">
            <v/>
          </cell>
          <cell r="AG1969" t="str">
            <v>51510`810`_`0400`0002006</v>
          </cell>
          <cell r="AI1969" t="str">
            <v/>
          </cell>
        </row>
        <row r="1970">
          <cell r="A1970">
            <v>1966</v>
          </cell>
          <cell r="B1970" t="str">
            <v>диск</v>
          </cell>
          <cell r="C1970" t="str">
            <v>51401</v>
          </cell>
          <cell r="D1970" t="str">
            <v>51401`810`2`0400`0000002</v>
          </cell>
          <cell r="E1970" t="str">
            <v>Сбербанк РФ</v>
          </cell>
          <cell r="F1970" t="str">
            <v>банк</v>
          </cell>
          <cell r="G1970" t="str">
            <v>ВН</v>
          </cell>
          <cell r="H1970" t="str">
            <v>1557077</v>
          </cell>
          <cell r="I1970">
            <v>38057</v>
          </cell>
          <cell r="J1970">
            <v>200000</v>
          </cell>
          <cell r="K1970" t="str">
            <v>Рубли РФ</v>
          </cell>
          <cell r="L1970" t="str">
            <v>по предъявлении</v>
          </cell>
          <cell r="M1970">
            <v>38057</v>
          </cell>
          <cell r="N1970">
            <v>0</v>
          </cell>
          <cell r="P1970">
            <v>200000</v>
          </cell>
          <cell r="Q1970">
            <v>1</v>
          </cell>
          <cell r="R1970">
            <v>200000</v>
          </cell>
          <cell r="S1970">
            <v>38162</v>
          </cell>
          <cell r="T1970" t="str">
            <v>24/06-07</v>
          </cell>
          <cell r="U1970" t="str">
            <v>ООО "Проф-Трейд"</v>
          </cell>
          <cell r="V1970">
            <v>1</v>
          </cell>
          <cell r="W1970">
            <v>200000</v>
          </cell>
          <cell r="X1970">
            <v>38163</v>
          </cell>
          <cell r="Y1970" t="str">
            <v>25/06-предсбер</v>
          </cell>
          <cell r="Z1970" t="str">
            <v>Сбербанк РФ</v>
          </cell>
          <cell r="AA1970">
            <v>0</v>
          </cell>
          <cell r="AB1970">
            <v>0</v>
          </cell>
          <cell r="AC1970">
            <v>0</v>
          </cell>
          <cell r="AD1970" t="str">
            <v>предъявлен</v>
          </cell>
          <cell r="AF1970" t="str">
            <v/>
          </cell>
          <cell r="AG1970" t="str">
            <v>51510`810`_`0400`0002007</v>
          </cell>
          <cell r="AI1970" t="str">
            <v/>
          </cell>
        </row>
        <row r="1971">
          <cell r="A1971">
            <v>1967</v>
          </cell>
          <cell r="B1971" t="str">
            <v>диск</v>
          </cell>
          <cell r="C1971" t="str">
            <v>51401</v>
          </cell>
          <cell r="D1971" t="str">
            <v>51401`810`2`0400`0000002</v>
          </cell>
          <cell r="E1971" t="str">
            <v>Сбербанк РФ</v>
          </cell>
          <cell r="F1971" t="str">
            <v>банк</v>
          </cell>
          <cell r="G1971" t="str">
            <v>ВН</v>
          </cell>
          <cell r="H1971" t="str">
            <v>0014470</v>
          </cell>
          <cell r="I1971">
            <v>37852</v>
          </cell>
          <cell r="J1971">
            <v>150000</v>
          </cell>
          <cell r="K1971" t="str">
            <v>Рубли РФ</v>
          </cell>
          <cell r="L1971" t="str">
            <v>по предъявлении</v>
          </cell>
          <cell r="M1971">
            <v>37852</v>
          </cell>
          <cell r="N1971">
            <v>0</v>
          </cell>
          <cell r="P1971">
            <v>150000</v>
          </cell>
          <cell r="Q1971">
            <v>1</v>
          </cell>
          <cell r="R1971">
            <v>150000</v>
          </cell>
          <cell r="S1971">
            <v>38162</v>
          </cell>
          <cell r="T1971" t="str">
            <v>24/06-07</v>
          </cell>
          <cell r="U1971" t="str">
            <v>ООО "Проф-Трейд"</v>
          </cell>
          <cell r="V1971">
            <v>1</v>
          </cell>
          <cell r="W1971">
            <v>150000</v>
          </cell>
          <cell r="X1971">
            <v>38163</v>
          </cell>
          <cell r="Y1971" t="str">
            <v>25/06-предсбер</v>
          </cell>
          <cell r="Z1971" t="str">
            <v>Сбербанк РФ</v>
          </cell>
          <cell r="AA1971">
            <v>0</v>
          </cell>
          <cell r="AB1971">
            <v>0</v>
          </cell>
          <cell r="AC1971">
            <v>0</v>
          </cell>
          <cell r="AD1971" t="str">
            <v>предъявлен</v>
          </cell>
          <cell r="AF1971" t="str">
            <v/>
          </cell>
          <cell r="AG1971" t="str">
            <v>51510`810`_`0400`0002008</v>
          </cell>
          <cell r="AI1971" t="str">
            <v/>
          </cell>
        </row>
        <row r="1972">
          <cell r="A1972">
            <v>1968</v>
          </cell>
          <cell r="B1972" t="str">
            <v>диск</v>
          </cell>
          <cell r="C1972" t="str">
            <v>51401</v>
          </cell>
          <cell r="D1972" t="str">
            <v>51401`810`2`0400`0000002</v>
          </cell>
          <cell r="E1972" t="str">
            <v>Сбербанк РФ</v>
          </cell>
          <cell r="F1972" t="str">
            <v>банк</v>
          </cell>
          <cell r="G1972" t="str">
            <v>ВН</v>
          </cell>
          <cell r="H1972" t="str">
            <v>1093875</v>
          </cell>
          <cell r="I1972">
            <v>38161</v>
          </cell>
          <cell r="J1972">
            <v>400000</v>
          </cell>
          <cell r="K1972" t="str">
            <v>Рубли РФ</v>
          </cell>
          <cell r="L1972" t="str">
            <v>по предъявлении</v>
          </cell>
          <cell r="M1972">
            <v>38161</v>
          </cell>
          <cell r="N1972">
            <v>0</v>
          </cell>
          <cell r="P1972">
            <v>400000</v>
          </cell>
          <cell r="Q1972">
            <v>1</v>
          </cell>
          <cell r="R1972">
            <v>400000</v>
          </cell>
          <cell r="S1972">
            <v>38162</v>
          </cell>
          <cell r="T1972" t="str">
            <v>24/06-08</v>
          </cell>
          <cell r="U1972" t="str">
            <v>ООО "ЭкспоТрейд"</v>
          </cell>
          <cell r="V1972">
            <v>1</v>
          </cell>
          <cell r="W1972">
            <v>400000</v>
          </cell>
          <cell r="X1972">
            <v>38162</v>
          </cell>
          <cell r="Y1972" t="str">
            <v>24/06-предсбер</v>
          </cell>
          <cell r="Z1972" t="str">
            <v>Сбербанк РФ</v>
          </cell>
          <cell r="AA1972">
            <v>0</v>
          </cell>
          <cell r="AB1972">
            <v>0</v>
          </cell>
          <cell r="AC1972">
            <v>0</v>
          </cell>
          <cell r="AD1972" t="str">
            <v>предъявлен</v>
          </cell>
          <cell r="AF1972" t="str">
            <v/>
          </cell>
          <cell r="AG1972" t="str">
            <v>51510`810`_`0400`0002009</v>
          </cell>
          <cell r="AI1972" t="str">
            <v/>
          </cell>
        </row>
        <row r="1973">
          <cell r="A1973">
            <v>1969</v>
          </cell>
          <cell r="B1973" t="str">
            <v>диск</v>
          </cell>
          <cell r="C1973" t="str">
            <v>51401</v>
          </cell>
          <cell r="D1973" t="str">
            <v>51401`810`2`0400`0000002</v>
          </cell>
          <cell r="E1973" t="str">
            <v>Сбербанк РФ</v>
          </cell>
          <cell r="F1973" t="str">
            <v>банк</v>
          </cell>
          <cell r="G1973" t="str">
            <v>ВН</v>
          </cell>
          <cell r="H1973" t="str">
            <v>1269646</v>
          </cell>
          <cell r="I1973">
            <v>38042</v>
          </cell>
          <cell r="J1973">
            <v>1000000</v>
          </cell>
          <cell r="K1973" t="str">
            <v>Рубли РФ</v>
          </cell>
          <cell r="L1973" t="str">
            <v>по предъявлении</v>
          </cell>
          <cell r="M1973">
            <v>38042</v>
          </cell>
          <cell r="N1973">
            <v>0</v>
          </cell>
          <cell r="P1973">
            <v>1000000</v>
          </cell>
          <cell r="Q1973">
            <v>1</v>
          </cell>
          <cell r="R1973">
            <v>1000000</v>
          </cell>
          <cell r="S1973">
            <v>38162</v>
          </cell>
          <cell r="T1973" t="str">
            <v>24/06-08</v>
          </cell>
          <cell r="U1973" t="str">
            <v>ООО "ЭкспоТрейд"</v>
          </cell>
          <cell r="V1973">
            <v>1</v>
          </cell>
          <cell r="W1973">
            <v>1000000</v>
          </cell>
          <cell r="X1973">
            <v>38162</v>
          </cell>
          <cell r="Y1973" t="str">
            <v>24/06-предсбер</v>
          </cell>
          <cell r="Z1973" t="str">
            <v>Сбербанк РФ</v>
          </cell>
          <cell r="AA1973">
            <v>0</v>
          </cell>
          <cell r="AB1973">
            <v>0</v>
          </cell>
          <cell r="AC1973">
            <v>0</v>
          </cell>
          <cell r="AD1973" t="str">
            <v>предъявлен</v>
          </cell>
          <cell r="AF1973" t="str">
            <v/>
          </cell>
          <cell r="AG1973" t="str">
            <v>51510`810`_`0400`0002010</v>
          </cell>
          <cell r="AI1973" t="str">
            <v/>
          </cell>
        </row>
        <row r="1974">
          <cell r="A1974">
            <v>1970</v>
          </cell>
          <cell r="B1974" t="str">
            <v>диск</v>
          </cell>
          <cell r="C1974" t="str">
            <v>51401</v>
          </cell>
          <cell r="D1974" t="str">
            <v>51401`810`2`0400`0000002</v>
          </cell>
          <cell r="E1974" t="str">
            <v>Сбербанк РФ</v>
          </cell>
          <cell r="F1974" t="str">
            <v>банк</v>
          </cell>
          <cell r="G1974" t="str">
            <v>ВН</v>
          </cell>
          <cell r="H1974" t="str">
            <v>0440668</v>
          </cell>
          <cell r="I1974">
            <v>38098</v>
          </cell>
          <cell r="J1974">
            <v>500000</v>
          </cell>
          <cell r="K1974" t="str">
            <v>Рубли РФ</v>
          </cell>
          <cell r="L1974" t="str">
            <v>по предъявлении</v>
          </cell>
          <cell r="M1974">
            <v>38098</v>
          </cell>
          <cell r="N1974">
            <v>0</v>
          </cell>
          <cell r="P1974">
            <v>500000</v>
          </cell>
          <cell r="Q1974">
            <v>1</v>
          </cell>
          <cell r="R1974">
            <v>500000</v>
          </cell>
          <cell r="S1974">
            <v>38162</v>
          </cell>
          <cell r="T1974" t="str">
            <v>24/06-08</v>
          </cell>
          <cell r="U1974" t="str">
            <v>ООО "ЭкспоТрейд"</v>
          </cell>
          <cell r="V1974">
            <v>1</v>
          </cell>
          <cell r="W1974">
            <v>500000</v>
          </cell>
          <cell r="X1974">
            <v>38162</v>
          </cell>
          <cell r="Y1974" t="str">
            <v>24/06-предсбер</v>
          </cell>
          <cell r="Z1974" t="str">
            <v>Сбербанк РФ</v>
          </cell>
          <cell r="AA1974">
            <v>0</v>
          </cell>
          <cell r="AB1974">
            <v>0</v>
          </cell>
          <cell r="AC1974">
            <v>0</v>
          </cell>
          <cell r="AD1974" t="str">
            <v>предъявлен</v>
          </cell>
          <cell r="AF1974" t="str">
            <v/>
          </cell>
          <cell r="AG1974" t="str">
            <v>51510`810`_`0400`0002011</v>
          </cell>
          <cell r="AI1974" t="str">
            <v/>
          </cell>
        </row>
        <row r="1975">
          <cell r="A1975">
            <v>1971</v>
          </cell>
          <cell r="B1975" t="str">
            <v>диск</v>
          </cell>
          <cell r="C1975" t="str">
            <v>51401</v>
          </cell>
          <cell r="D1975" t="str">
            <v>51401`810`1`0400`0000005</v>
          </cell>
          <cell r="E1975" t="str">
            <v>ОАО «УралСиб»</v>
          </cell>
          <cell r="F1975" t="str">
            <v>банк</v>
          </cell>
          <cell r="G1975" t="str">
            <v>0009</v>
          </cell>
          <cell r="H1975" t="str">
            <v>0282226</v>
          </cell>
          <cell r="I1975">
            <v>38163</v>
          </cell>
          <cell r="J1975">
            <v>200000</v>
          </cell>
          <cell r="K1975" t="str">
            <v>Рубли РФ</v>
          </cell>
          <cell r="L1975" t="str">
            <v>по предъявлении</v>
          </cell>
          <cell r="M1975">
            <v>38163</v>
          </cell>
          <cell r="N1975">
            <v>0</v>
          </cell>
          <cell r="P1975">
            <v>199800</v>
          </cell>
          <cell r="Q1975">
            <v>0.999</v>
          </cell>
          <cell r="R1975">
            <v>199800</v>
          </cell>
          <cell r="S1975">
            <v>38163</v>
          </cell>
          <cell r="T1975" t="str">
            <v>25/06-07</v>
          </cell>
          <cell r="U1975" t="str">
            <v>ООО "РЭКСИМ"</v>
          </cell>
          <cell r="V1975">
            <v>1</v>
          </cell>
          <cell r="W1975">
            <v>200000</v>
          </cell>
          <cell r="X1975">
            <v>38166</v>
          </cell>
          <cell r="Y1975" t="str">
            <v>28/06-предуралсиб</v>
          </cell>
          <cell r="Z1975" t="str">
            <v>ОАО «УралСиб»</v>
          </cell>
          <cell r="AA1975">
            <v>200</v>
          </cell>
          <cell r="AB1975">
            <v>0.36636636636636638</v>
          </cell>
          <cell r="AC1975">
            <v>0.12178845512178844</v>
          </cell>
          <cell r="AD1975" t="str">
            <v>предъявлен</v>
          </cell>
          <cell r="AF1975" t="str">
            <v/>
          </cell>
          <cell r="AI1975" t="str">
            <v/>
          </cell>
        </row>
        <row r="1976">
          <cell r="A1976">
            <v>1972</v>
          </cell>
          <cell r="B1976" t="str">
            <v>диск</v>
          </cell>
          <cell r="C1976" t="str">
            <v>51401</v>
          </cell>
          <cell r="D1976" t="str">
            <v>51401`810`2`0400`0000002</v>
          </cell>
          <cell r="E1976" t="str">
            <v>Сбербанк РФ</v>
          </cell>
          <cell r="F1976" t="str">
            <v>банк</v>
          </cell>
          <cell r="G1976" t="str">
            <v>ВН</v>
          </cell>
          <cell r="H1976" t="str">
            <v>1092831</v>
          </cell>
          <cell r="I1976">
            <v>38159</v>
          </cell>
          <cell r="J1976">
            <v>40000</v>
          </cell>
          <cell r="K1976" t="str">
            <v>Рубли РФ</v>
          </cell>
          <cell r="L1976" t="str">
            <v>по предъявлении</v>
          </cell>
          <cell r="M1976">
            <v>38159</v>
          </cell>
          <cell r="N1976">
            <v>0</v>
          </cell>
          <cell r="P1976">
            <v>39960</v>
          </cell>
          <cell r="Q1976">
            <v>0.999</v>
          </cell>
          <cell r="R1976">
            <v>39960</v>
          </cell>
          <cell r="S1976">
            <v>38163</v>
          </cell>
          <cell r="T1976" t="str">
            <v>25/06-07</v>
          </cell>
          <cell r="U1976" t="str">
            <v>ООО "РЭКСИМ"</v>
          </cell>
          <cell r="V1976">
            <v>1</v>
          </cell>
          <cell r="W1976">
            <v>40000</v>
          </cell>
          <cell r="X1976">
            <v>38166</v>
          </cell>
          <cell r="Y1976" t="str">
            <v>28/06-предсбер</v>
          </cell>
          <cell r="Z1976" t="str">
            <v>Сбербанк РФ</v>
          </cell>
          <cell r="AA1976">
            <v>40</v>
          </cell>
          <cell r="AB1976">
            <v>0.36636636636636638</v>
          </cell>
          <cell r="AC1976">
            <v>0.12178845512178844</v>
          </cell>
          <cell r="AD1976" t="str">
            <v>предъявлен</v>
          </cell>
          <cell r="AF1976" t="str">
            <v/>
          </cell>
          <cell r="AI1976" t="str">
            <v/>
          </cell>
        </row>
        <row r="1977">
          <cell r="A1977">
            <v>1973</v>
          </cell>
          <cell r="B1977" t="str">
            <v>диск</v>
          </cell>
          <cell r="C1977" t="str">
            <v>51401</v>
          </cell>
          <cell r="D1977" t="str">
            <v>51401`810`2`0400`0000002</v>
          </cell>
          <cell r="E1977" t="str">
            <v>Сбербанк РФ</v>
          </cell>
          <cell r="F1977" t="str">
            <v>банк</v>
          </cell>
          <cell r="G1977" t="str">
            <v>ВН</v>
          </cell>
          <cell r="H1977" t="str">
            <v>1078917</v>
          </cell>
          <cell r="I1977">
            <v>38105</v>
          </cell>
          <cell r="J1977">
            <v>100000</v>
          </cell>
          <cell r="K1977" t="str">
            <v>Рубли РФ</v>
          </cell>
          <cell r="L1977" t="str">
            <v>по предъявлении</v>
          </cell>
          <cell r="M1977">
            <v>38105</v>
          </cell>
          <cell r="N1977">
            <v>0</v>
          </cell>
          <cell r="P1977">
            <v>100000</v>
          </cell>
          <cell r="Q1977">
            <v>1</v>
          </cell>
          <cell r="R1977">
            <v>100000</v>
          </cell>
          <cell r="S1977">
            <v>38163</v>
          </cell>
          <cell r="T1977" t="str">
            <v>25/06-13</v>
          </cell>
          <cell r="U1977" t="str">
            <v>ООО "Проф-Трейд"</v>
          </cell>
          <cell r="V1977">
            <v>1</v>
          </cell>
          <cell r="W1977">
            <v>100000</v>
          </cell>
          <cell r="X1977">
            <v>38166</v>
          </cell>
          <cell r="Y1977" t="str">
            <v>28/06-предсбер</v>
          </cell>
          <cell r="Z1977" t="str">
            <v>Сбербанк РФ</v>
          </cell>
          <cell r="AA1977">
            <v>0</v>
          </cell>
          <cell r="AB1977">
            <v>0</v>
          </cell>
          <cell r="AC1977">
            <v>0</v>
          </cell>
          <cell r="AD1977" t="str">
            <v>предъявлен</v>
          </cell>
          <cell r="AF1977" t="str">
            <v/>
          </cell>
          <cell r="AI1977" t="str">
            <v/>
          </cell>
        </row>
        <row r="1978">
          <cell r="A1978">
            <v>1974</v>
          </cell>
          <cell r="B1978" t="str">
            <v>диск</v>
          </cell>
          <cell r="C1978" t="str">
            <v>51401</v>
          </cell>
          <cell r="D1978" t="str">
            <v>51401`810`2`0400`0000002</v>
          </cell>
          <cell r="E1978" t="str">
            <v>Сбербанк РФ</v>
          </cell>
          <cell r="F1978" t="str">
            <v>банк</v>
          </cell>
          <cell r="G1978" t="str">
            <v>ВН</v>
          </cell>
          <cell r="H1978" t="str">
            <v>1051284</v>
          </cell>
          <cell r="I1978">
            <v>38120</v>
          </cell>
          <cell r="J1978">
            <v>400000</v>
          </cell>
          <cell r="K1978" t="str">
            <v>Рубли РФ</v>
          </cell>
          <cell r="L1978" t="str">
            <v>по предъявлении</v>
          </cell>
          <cell r="M1978">
            <v>38120</v>
          </cell>
          <cell r="N1978">
            <v>0</v>
          </cell>
          <cell r="P1978">
            <v>400000</v>
          </cell>
          <cell r="Q1978">
            <v>1</v>
          </cell>
          <cell r="R1978">
            <v>400000</v>
          </cell>
          <cell r="S1978">
            <v>38163</v>
          </cell>
          <cell r="T1978" t="str">
            <v>25/06-13</v>
          </cell>
          <cell r="U1978" t="str">
            <v>ООО "Проф-Трейд"</v>
          </cell>
          <cell r="V1978">
            <v>1</v>
          </cell>
          <cell r="W1978">
            <v>400000</v>
          </cell>
          <cell r="X1978">
            <v>38166</v>
          </cell>
          <cell r="Y1978" t="str">
            <v>28/06-сбер</v>
          </cell>
          <cell r="Z1978" t="str">
            <v>Сбербанк РФ</v>
          </cell>
          <cell r="AA1978">
            <v>0</v>
          </cell>
          <cell r="AB1978">
            <v>0</v>
          </cell>
          <cell r="AC1978">
            <v>0</v>
          </cell>
          <cell r="AD1978" t="str">
            <v>предъявлен</v>
          </cell>
          <cell r="AF1978" t="str">
            <v/>
          </cell>
          <cell r="AI1978" t="str">
            <v/>
          </cell>
        </row>
        <row r="1979">
          <cell r="A1979">
            <v>1975</v>
          </cell>
          <cell r="B1979" t="str">
            <v>диск</v>
          </cell>
          <cell r="C1979" t="str">
            <v>51401</v>
          </cell>
          <cell r="D1979" t="str">
            <v>51401`810`2`0400`0000002</v>
          </cell>
          <cell r="E1979" t="str">
            <v>Сбербанк РФ</v>
          </cell>
          <cell r="F1979" t="str">
            <v>банк</v>
          </cell>
          <cell r="G1979" t="str">
            <v>ВН</v>
          </cell>
          <cell r="H1979" t="str">
            <v>1093075</v>
          </cell>
          <cell r="I1979">
            <v>38162</v>
          </cell>
          <cell r="J1979">
            <v>90000</v>
          </cell>
          <cell r="K1979" t="str">
            <v>Рубли РФ</v>
          </cell>
          <cell r="L1979" t="str">
            <v>по предъявлении</v>
          </cell>
          <cell r="M1979">
            <v>38162</v>
          </cell>
          <cell r="N1979">
            <v>0</v>
          </cell>
          <cell r="P1979">
            <v>90000</v>
          </cell>
          <cell r="Q1979">
            <v>1</v>
          </cell>
          <cell r="R1979">
            <v>90000</v>
          </cell>
          <cell r="S1979">
            <v>38163</v>
          </cell>
          <cell r="T1979" t="str">
            <v>25/06-13</v>
          </cell>
          <cell r="U1979" t="str">
            <v>ООО "Проф-Трейд"</v>
          </cell>
          <cell r="V1979">
            <v>1</v>
          </cell>
          <cell r="W1979">
            <v>90000</v>
          </cell>
          <cell r="X1979">
            <v>38163</v>
          </cell>
          <cell r="Y1979" t="str">
            <v>25/06-предсбер</v>
          </cell>
          <cell r="Z1979" t="str">
            <v>Сбербанк РФ</v>
          </cell>
          <cell r="AA1979">
            <v>0</v>
          </cell>
          <cell r="AB1979">
            <v>0</v>
          </cell>
          <cell r="AC1979">
            <v>0</v>
          </cell>
          <cell r="AD1979" t="str">
            <v>предъявлен</v>
          </cell>
          <cell r="AF1979" t="str">
            <v/>
          </cell>
          <cell r="AI1979" t="str">
            <v/>
          </cell>
        </row>
        <row r="1980">
          <cell r="A1980">
            <v>1976</v>
          </cell>
          <cell r="B1980" t="str">
            <v>диск</v>
          </cell>
          <cell r="C1980" t="str">
            <v>51401</v>
          </cell>
          <cell r="D1980" t="str">
            <v>51401`810`2`0400`0000002</v>
          </cell>
          <cell r="E1980" t="str">
            <v>Сбербанк РФ</v>
          </cell>
          <cell r="F1980" t="str">
            <v>банк</v>
          </cell>
          <cell r="G1980" t="str">
            <v>ВН</v>
          </cell>
          <cell r="H1980" t="str">
            <v>1039940</v>
          </cell>
          <cell r="I1980">
            <v>38113</v>
          </cell>
          <cell r="J1980">
            <v>10000</v>
          </cell>
          <cell r="K1980" t="str">
            <v>Рубли РФ</v>
          </cell>
          <cell r="L1980" t="str">
            <v>по предъявлении</v>
          </cell>
          <cell r="M1980">
            <v>38113</v>
          </cell>
          <cell r="N1980">
            <v>0</v>
          </cell>
          <cell r="P1980">
            <v>9970</v>
          </cell>
          <cell r="Q1980">
            <v>0.997</v>
          </cell>
          <cell r="R1980">
            <v>9970</v>
          </cell>
          <cell r="S1980">
            <v>38163</v>
          </cell>
          <cell r="T1980" t="str">
            <v>25/06-14</v>
          </cell>
          <cell r="U1980" t="str">
            <v>ООО «Планета Люкс»</v>
          </cell>
          <cell r="V1980">
            <v>1</v>
          </cell>
          <cell r="W1980">
            <v>10000</v>
          </cell>
          <cell r="X1980">
            <v>38166</v>
          </cell>
          <cell r="Y1980" t="str">
            <v>28/06-сбер</v>
          </cell>
          <cell r="Z1980" t="str">
            <v>Сбербанк РФ</v>
          </cell>
          <cell r="AA1980">
            <v>30</v>
          </cell>
          <cell r="AB1980">
            <v>1.1013039117352055</v>
          </cell>
          <cell r="AC1980">
            <v>0.3660982948846539</v>
          </cell>
          <cell r="AD1980" t="str">
            <v>предъявлен</v>
          </cell>
          <cell r="AF1980" t="str">
            <v/>
          </cell>
          <cell r="AI1980" t="str">
            <v/>
          </cell>
        </row>
        <row r="1981">
          <cell r="A1981">
            <v>1977</v>
          </cell>
          <cell r="B1981" t="str">
            <v>диск</v>
          </cell>
          <cell r="C1981" t="str">
            <v>51501</v>
          </cell>
          <cell r="D1981" t="str">
            <v>51501`810`2`0400`0000012</v>
          </cell>
          <cell r="E1981" t="str">
            <v>ООО «Альта»</v>
          </cell>
          <cell r="F1981" t="str">
            <v>прочие</v>
          </cell>
          <cell r="G1981" t="str">
            <v>----</v>
          </cell>
          <cell r="H1981" t="str">
            <v>0406025</v>
          </cell>
          <cell r="I1981">
            <v>38163</v>
          </cell>
          <cell r="J1981">
            <v>6500100</v>
          </cell>
          <cell r="K1981" t="str">
            <v>Рубли РФ</v>
          </cell>
          <cell r="L1981" t="str">
            <v>по предъявлении</v>
          </cell>
          <cell r="M1981">
            <v>38163</v>
          </cell>
          <cell r="N1981">
            <v>0</v>
          </cell>
          <cell r="P1981">
            <v>6500000</v>
          </cell>
          <cell r="Q1981">
            <v>0.99998461562129815</v>
          </cell>
          <cell r="R1981">
            <v>6500000</v>
          </cell>
          <cell r="S1981">
            <v>38163</v>
          </cell>
          <cell r="T1981" t="str">
            <v>25/06-03</v>
          </cell>
          <cell r="U1981" t="str">
            <v>ООО "Альта"</v>
          </cell>
          <cell r="V1981">
            <v>1</v>
          </cell>
          <cell r="W1981">
            <v>6500100</v>
          </cell>
          <cell r="X1981">
            <v>38163</v>
          </cell>
          <cell r="Y1981" t="str">
            <v>25/06-04</v>
          </cell>
          <cell r="Z1981" t="str">
            <v>ЗАО ИК "Нефтегазинвест"</v>
          </cell>
          <cell r="AA1981">
            <v>100</v>
          </cell>
          <cell r="AB1981">
            <v>5.6307692307692309E-3</v>
          </cell>
          <cell r="AC1981">
            <v>5.615384615384615E-3</v>
          </cell>
          <cell r="AD1981" t="str">
            <v>продан</v>
          </cell>
          <cell r="AF1981" t="str">
            <v/>
          </cell>
          <cell r="AI1981" t="str">
            <v/>
          </cell>
        </row>
        <row r="1982">
          <cell r="A1982">
            <v>1978</v>
          </cell>
          <cell r="B1982" t="str">
            <v>диск</v>
          </cell>
          <cell r="C1982" t="str">
            <v>51401</v>
          </cell>
          <cell r="D1982" t="str">
            <v>51401`810`2`0400`0000002</v>
          </cell>
          <cell r="E1982" t="str">
            <v>Сбербанк РФ</v>
          </cell>
          <cell r="F1982" t="str">
            <v>банк</v>
          </cell>
          <cell r="G1982" t="str">
            <v>ВН</v>
          </cell>
          <cell r="H1982" t="str">
            <v>1094194</v>
          </cell>
          <cell r="I1982">
            <v>38156</v>
          </cell>
          <cell r="J1982">
            <v>350000</v>
          </cell>
          <cell r="K1982" t="str">
            <v>Рубли РФ</v>
          </cell>
          <cell r="L1982" t="str">
            <v>по предъявлении</v>
          </cell>
          <cell r="M1982">
            <v>38156</v>
          </cell>
          <cell r="N1982">
            <v>0</v>
          </cell>
          <cell r="P1982">
            <v>350000</v>
          </cell>
          <cell r="Q1982">
            <v>1</v>
          </cell>
          <cell r="R1982">
            <v>350000</v>
          </cell>
          <cell r="S1982">
            <v>38166</v>
          </cell>
          <cell r="T1982" t="str">
            <v>28/06-06</v>
          </cell>
          <cell r="U1982" t="str">
            <v>ООО "Проф-Трейд"</v>
          </cell>
          <cell r="V1982">
            <v>1</v>
          </cell>
          <cell r="W1982">
            <v>350000</v>
          </cell>
          <cell r="X1982">
            <v>38166</v>
          </cell>
          <cell r="Y1982" t="str">
            <v>28/06-сбер</v>
          </cell>
          <cell r="Z1982" t="str">
            <v>Сбербанк РФ</v>
          </cell>
          <cell r="AA1982">
            <v>0</v>
          </cell>
          <cell r="AB1982">
            <v>0</v>
          </cell>
          <cell r="AC1982">
            <v>0</v>
          </cell>
          <cell r="AD1982" t="str">
            <v>предъявлен</v>
          </cell>
          <cell r="AF1982" t="str">
            <v/>
          </cell>
          <cell r="AI1982" t="str">
            <v/>
          </cell>
        </row>
        <row r="1983">
          <cell r="A1983">
            <v>1979</v>
          </cell>
          <cell r="B1983" t="str">
            <v>диск</v>
          </cell>
          <cell r="C1983" t="str">
            <v>51401</v>
          </cell>
          <cell r="D1983" t="str">
            <v>51401`810`2`0400`0000002</v>
          </cell>
          <cell r="E1983" t="str">
            <v>Сбербанк РФ</v>
          </cell>
          <cell r="F1983" t="str">
            <v>банк</v>
          </cell>
          <cell r="G1983" t="str">
            <v>ВН</v>
          </cell>
          <cell r="H1983" t="str">
            <v>1021752</v>
          </cell>
          <cell r="I1983">
            <v>37943</v>
          </cell>
          <cell r="J1983">
            <v>20000</v>
          </cell>
          <cell r="K1983" t="str">
            <v>Рубли РФ</v>
          </cell>
          <cell r="L1983" t="str">
            <v>по предъявлении</v>
          </cell>
          <cell r="M1983">
            <v>37943</v>
          </cell>
          <cell r="N1983">
            <v>0</v>
          </cell>
          <cell r="P1983">
            <v>20000</v>
          </cell>
          <cell r="Q1983">
            <v>1</v>
          </cell>
          <cell r="R1983">
            <v>20000</v>
          </cell>
          <cell r="S1983">
            <v>38166</v>
          </cell>
          <cell r="T1983" t="str">
            <v>28/06-11</v>
          </cell>
          <cell r="U1983" t="str">
            <v>ООО "Проф-Трейд"</v>
          </cell>
          <cell r="V1983">
            <v>1</v>
          </cell>
          <cell r="W1983">
            <v>20000</v>
          </cell>
          <cell r="X1983">
            <v>38167</v>
          </cell>
          <cell r="Y1983" t="str">
            <v>29/06-сбер</v>
          </cell>
          <cell r="Z1983" t="str">
            <v>Сбербанк РФ</v>
          </cell>
          <cell r="AA1983">
            <v>0</v>
          </cell>
          <cell r="AB1983">
            <v>0</v>
          </cell>
          <cell r="AC1983">
            <v>0</v>
          </cell>
          <cell r="AD1983" t="str">
            <v>предъявлен</v>
          </cell>
          <cell r="AF1983" t="str">
            <v/>
          </cell>
          <cell r="AI1983" t="str">
            <v/>
          </cell>
        </row>
        <row r="1984">
          <cell r="A1984">
            <v>1980</v>
          </cell>
          <cell r="B1984" t="str">
            <v>диск</v>
          </cell>
          <cell r="C1984" t="str">
            <v>51401</v>
          </cell>
          <cell r="D1984" t="str">
            <v>51401`810`2`0400`0000002</v>
          </cell>
          <cell r="E1984" t="str">
            <v>Сбербанк РФ</v>
          </cell>
          <cell r="F1984" t="str">
            <v>банк</v>
          </cell>
          <cell r="G1984" t="str">
            <v>ВН</v>
          </cell>
          <cell r="H1984" t="str">
            <v>1092191</v>
          </cell>
          <cell r="I1984">
            <v>38146</v>
          </cell>
          <cell r="J1984">
            <v>100000</v>
          </cell>
          <cell r="K1984" t="str">
            <v>Рубли РФ</v>
          </cell>
          <cell r="L1984" t="str">
            <v>по предъявлении</v>
          </cell>
          <cell r="M1984">
            <v>38146</v>
          </cell>
          <cell r="N1984">
            <v>0</v>
          </cell>
          <cell r="P1984">
            <v>100000</v>
          </cell>
          <cell r="Q1984">
            <v>1</v>
          </cell>
          <cell r="R1984">
            <v>100000</v>
          </cell>
          <cell r="S1984">
            <v>38166</v>
          </cell>
          <cell r="T1984" t="str">
            <v>28/06-11</v>
          </cell>
          <cell r="U1984" t="str">
            <v>ООО "Проф-Трейд"</v>
          </cell>
          <cell r="V1984">
            <v>1</v>
          </cell>
          <cell r="W1984">
            <v>100000</v>
          </cell>
          <cell r="X1984">
            <v>38167</v>
          </cell>
          <cell r="Y1984" t="str">
            <v>29/06-сбер</v>
          </cell>
          <cell r="Z1984" t="str">
            <v>Сбербанк РФ</v>
          </cell>
          <cell r="AA1984">
            <v>0</v>
          </cell>
          <cell r="AB1984">
            <v>0</v>
          </cell>
          <cell r="AC1984">
            <v>0</v>
          </cell>
          <cell r="AD1984" t="str">
            <v>предъявлен</v>
          </cell>
          <cell r="AF1984" t="str">
            <v/>
          </cell>
          <cell r="AI1984" t="str">
            <v/>
          </cell>
        </row>
        <row r="1985">
          <cell r="A1985">
            <v>1981</v>
          </cell>
          <cell r="B1985" t="str">
            <v>диск</v>
          </cell>
          <cell r="C1985" t="str">
            <v>51401</v>
          </cell>
          <cell r="D1985" t="str">
            <v>51401`810`2`0400`0000002</v>
          </cell>
          <cell r="E1985" t="str">
            <v>Сбербанк РФ</v>
          </cell>
          <cell r="F1985" t="str">
            <v>банк</v>
          </cell>
          <cell r="G1985" t="str">
            <v>ВН</v>
          </cell>
          <cell r="H1985" t="str">
            <v>1077903</v>
          </cell>
          <cell r="I1985">
            <v>38149</v>
          </cell>
          <cell r="J1985">
            <v>248000</v>
          </cell>
          <cell r="K1985" t="str">
            <v>Рубли РФ</v>
          </cell>
          <cell r="L1985" t="str">
            <v>по предъявлении</v>
          </cell>
          <cell r="M1985">
            <v>38149</v>
          </cell>
          <cell r="N1985">
            <v>0</v>
          </cell>
          <cell r="P1985">
            <v>248000</v>
          </cell>
          <cell r="Q1985">
            <v>1</v>
          </cell>
          <cell r="R1985">
            <v>248000</v>
          </cell>
          <cell r="S1985">
            <v>38166</v>
          </cell>
          <cell r="T1985" t="str">
            <v>28/06-11</v>
          </cell>
          <cell r="U1985" t="str">
            <v>ООО "Проф-Трейд"</v>
          </cell>
          <cell r="V1985">
            <v>1</v>
          </cell>
          <cell r="W1985">
            <v>248000</v>
          </cell>
          <cell r="X1985">
            <v>38167</v>
          </cell>
          <cell r="Y1985" t="str">
            <v>29/06-сбер</v>
          </cell>
          <cell r="Z1985" t="str">
            <v>Сбербанк РФ</v>
          </cell>
          <cell r="AA1985">
            <v>0</v>
          </cell>
          <cell r="AB1985">
            <v>0</v>
          </cell>
          <cell r="AC1985">
            <v>0</v>
          </cell>
          <cell r="AD1985" t="str">
            <v>предъявлен</v>
          </cell>
          <cell r="AF1985" t="str">
            <v/>
          </cell>
          <cell r="AI1985" t="str">
            <v/>
          </cell>
        </row>
        <row r="1986">
          <cell r="A1986">
            <v>1982</v>
          </cell>
          <cell r="B1986" t="str">
            <v>диск</v>
          </cell>
          <cell r="C1986" t="str">
            <v>51401</v>
          </cell>
          <cell r="D1986" t="str">
            <v>51401`810`2`0400`0000002</v>
          </cell>
          <cell r="E1986" t="str">
            <v>Сбербанк РФ</v>
          </cell>
          <cell r="F1986" t="str">
            <v>банк</v>
          </cell>
          <cell r="G1986" t="str">
            <v>ВН</v>
          </cell>
          <cell r="H1986" t="str">
            <v>1077568</v>
          </cell>
          <cell r="I1986">
            <v>38134</v>
          </cell>
          <cell r="J1986">
            <v>80000</v>
          </cell>
          <cell r="K1986" t="str">
            <v>Рубли РФ</v>
          </cell>
          <cell r="L1986" t="str">
            <v>по предъявлении</v>
          </cell>
          <cell r="M1986">
            <v>38134</v>
          </cell>
          <cell r="N1986">
            <v>0</v>
          </cell>
          <cell r="P1986">
            <v>80000</v>
          </cell>
          <cell r="Q1986">
            <v>1</v>
          </cell>
          <cell r="R1986">
            <v>80000</v>
          </cell>
          <cell r="S1986">
            <v>38166</v>
          </cell>
          <cell r="T1986" t="str">
            <v>28/06-11</v>
          </cell>
          <cell r="U1986" t="str">
            <v>ООО "Проф-Трейд"</v>
          </cell>
          <cell r="V1986">
            <v>1</v>
          </cell>
          <cell r="W1986">
            <v>80000</v>
          </cell>
          <cell r="X1986">
            <v>38167</v>
          </cell>
          <cell r="Y1986" t="str">
            <v>29/06-сбер</v>
          </cell>
          <cell r="Z1986" t="str">
            <v>Сбербанк РФ</v>
          </cell>
          <cell r="AA1986">
            <v>0</v>
          </cell>
          <cell r="AB1986">
            <v>0</v>
          </cell>
          <cell r="AC1986">
            <v>0</v>
          </cell>
          <cell r="AD1986" t="str">
            <v>предъявлен</v>
          </cell>
          <cell r="AF1986" t="str">
            <v/>
          </cell>
          <cell r="AI1986" t="str">
            <v/>
          </cell>
        </row>
        <row r="1987">
          <cell r="A1987">
            <v>1983</v>
          </cell>
          <cell r="B1987" t="str">
            <v>диск</v>
          </cell>
          <cell r="C1987" t="str">
            <v>51401</v>
          </cell>
          <cell r="D1987" t="str">
            <v>51401`810`2`0400`0000002</v>
          </cell>
          <cell r="E1987" t="str">
            <v>Сбербанк РФ</v>
          </cell>
          <cell r="F1987" t="str">
            <v>банк</v>
          </cell>
          <cell r="G1987" t="str">
            <v>ВН</v>
          </cell>
          <cell r="H1987" t="str">
            <v>1092195</v>
          </cell>
          <cell r="I1987">
            <v>38146</v>
          </cell>
          <cell r="J1987">
            <v>200000</v>
          </cell>
          <cell r="K1987" t="str">
            <v>Рубли РФ</v>
          </cell>
          <cell r="L1987" t="str">
            <v>по предъявлении</v>
          </cell>
          <cell r="M1987">
            <v>38146</v>
          </cell>
          <cell r="N1987">
            <v>0</v>
          </cell>
          <cell r="P1987">
            <v>200000</v>
          </cell>
          <cell r="Q1987">
            <v>1</v>
          </cell>
          <cell r="R1987">
            <v>200000</v>
          </cell>
          <cell r="S1987">
            <v>38166</v>
          </cell>
          <cell r="T1987" t="str">
            <v>28/06-11</v>
          </cell>
          <cell r="U1987" t="str">
            <v>ООО "Проф-Трейд"</v>
          </cell>
          <cell r="V1987">
            <v>1</v>
          </cell>
          <cell r="W1987">
            <v>200000</v>
          </cell>
          <cell r="X1987">
            <v>38167</v>
          </cell>
          <cell r="Y1987" t="str">
            <v>29/06-сбер</v>
          </cell>
          <cell r="Z1987" t="str">
            <v>Сбербанк РФ</v>
          </cell>
          <cell r="AA1987">
            <v>0</v>
          </cell>
          <cell r="AB1987">
            <v>0</v>
          </cell>
          <cell r="AC1987">
            <v>0</v>
          </cell>
          <cell r="AD1987" t="str">
            <v>предъявлен</v>
          </cell>
          <cell r="AF1987" t="str">
            <v/>
          </cell>
          <cell r="AI1987" t="str">
            <v/>
          </cell>
        </row>
        <row r="1988">
          <cell r="A1988">
            <v>1984</v>
          </cell>
          <cell r="B1988" t="str">
            <v>диск</v>
          </cell>
          <cell r="C1988" t="str">
            <v>51401</v>
          </cell>
          <cell r="D1988" t="str">
            <v>51401`810`2`0400`0000002</v>
          </cell>
          <cell r="E1988" t="str">
            <v>Сбербанк РФ</v>
          </cell>
          <cell r="F1988" t="str">
            <v>банк</v>
          </cell>
          <cell r="G1988" t="str">
            <v>ВН</v>
          </cell>
          <cell r="H1988" t="str">
            <v>1050413</v>
          </cell>
          <cell r="I1988">
            <v>37981</v>
          </cell>
          <cell r="J1988">
            <v>10000</v>
          </cell>
          <cell r="K1988" t="str">
            <v>Рубли РФ</v>
          </cell>
          <cell r="L1988" t="str">
            <v>по предъявлении</v>
          </cell>
          <cell r="M1988">
            <v>37981</v>
          </cell>
          <cell r="N1988">
            <v>0</v>
          </cell>
          <cell r="P1988">
            <v>10000</v>
          </cell>
          <cell r="Q1988">
            <v>1</v>
          </cell>
          <cell r="R1988">
            <v>10000</v>
          </cell>
          <cell r="S1988">
            <v>38166</v>
          </cell>
          <cell r="T1988" t="str">
            <v>28/06-11</v>
          </cell>
          <cell r="U1988" t="str">
            <v>ООО "Проф-Трейд"</v>
          </cell>
          <cell r="V1988">
            <v>1</v>
          </cell>
          <cell r="W1988">
            <v>10000</v>
          </cell>
          <cell r="X1988">
            <v>38167</v>
          </cell>
          <cell r="Y1988" t="str">
            <v>29/06-сбер</v>
          </cell>
          <cell r="Z1988" t="str">
            <v>Сбербанк РФ</v>
          </cell>
          <cell r="AA1988">
            <v>0</v>
          </cell>
          <cell r="AB1988">
            <v>0</v>
          </cell>
          <cell r="AC1988">
            <v>0</v>
          </cell>
          <cell r="AD1988" t="str">
            <v>предъявлен</v>
          </cell>
          <cell r="AF1988" t="str">
            <v/>
          </cell>
          <cell r="AI1988" t="str">
            <v/>
          </cell>
        </row>
        <row r="1989">
          <cell r="A1989">
            <v>1985</v>
          </cell>
          <cell r="B1989" t="str">
            <v>диск</v>
          </cell>
          <cell r="C1989" t="str">
            <v>51401</v>
          </cell>
          <cell r="D1989" t="str">
            <v>51401`810`2`0400`0000002</v>
          </cell>
          <cell r="E1989" t="str">
            <v>Сбербанк РФ</v>
          </cell>
          <cell r="F1989" t="str">
            <v>банк</v>
          </cell>
          <cell r="G1989" t="str">
            <v>ВН</v>
          </cell>
          <cell r="H1989" t="str">
            <v>1092192</v>
          </cell>
          <cell r="I1989">
            <v>38146</v>
          </cell>
          <cell r="J1989">
            <v>100000</v>
          </cell>
          <cell r="K1989" t="str">
            <v>Рубли РФ</v>
          </cell>
          <cell r="L1989" t="str">
            <v>по предъявлении</v>
          </cell>
          <cell r="M1989">
            <v>38146</v>
          </cell>
          <cell r="N1989">
            <v>0</v>
          </cell>
          <cell r="P1989">
            <v>100000</v>
          </cell>
          <cell r="Q1989">
            <v>1</v>
          </cell>
          <cell r="R1989">
            <v>100000</v>
          </cell>
          <cell r="S1989">
            <v>38166</v>
          </cell>
          <cell r="T1989" t="str">
            <v>28/06-11</v>
          </cell>
          <cell r="U1989" t="str">
            <v>ООО "Проф-Трейд"</v>
          </cell>
          <cell r="V1989">
            <v>1</v>
          </cell>
          <cell r="W1989">
            <v>100000</v>
          </cell>
          <cell r="X1989">
            <v>38167</v>
          </cell>
          <cell r="Y1989" t="str">
            <v>29/06-сбер</v>
          </cell>
          <cell r="Z1989" t="str">
            <v>Сбербанк РФ</v>
          </cell>
          <cell r="AA1989">
            <v>0</v>
          </cell>
          <cell r="AB1989">
            <v>0</v>
          </cell>
          <cell r="AC1989">
            <v>0</v>
          </cell>
          <cell r="AD1989" t="str">
            <v>предъявлен</v>
          </cell>
          <cell r="AF1989" t="str">
            <v/>
          </cell>
          <cell r="AI1989" t="str">
            <v/>
          </cell>
        </row>
        <row r="1990">
          <cell r="A1990">
            <v>1986</v>
          </cell>
          <cell r="B1990" t="str">
            <v>диск</v>
          </cell>
          <cell r="C1990" t="str">
            <v>51401</v>
          </cell>
          <cell r="D1990" t="str">
            <v>51401`810`2`0400`0000002</v>
          </cell>
          <cell r="E1990" t="str">
            <v>Сбербанк РФ</v>
          </cell>
          <cell r="F1990" t="str">
            <v>банк</v>
          </cell>
          <cell r="G1990" t="str">
            <v>ВН</v>
          </cell>
          <cell r="H1990" t="str">
            <v>1092190</v>
          </cell>
          <cell r="I1990">
            <v>38146</v>
          </cell>
          <cell r="J1990">
            <v>100000</v>
          </cell>
          <cell r="K1990" t="str">
            <v>Рубли РФ</v>
          </cell>
          <cell r="L1990" t="str">
            <v>по предъявлении</v>
          </cell>
          <cell r="M1990">
            <v>38146</v>
          </cell>
          <cell r="N1990">
            <v>0</v>
          </cell>
          <cell r="P1990">
            <v>100000</v>
          </cell>
          <cell r="Q1990">
            <v>1</v>
          </cell>
          <cell r="R1990">
            <v>100000</v>
          </cell>
          <cell r="S1990">
            <v>38166</v>
          </cell>
          <cell r="T1990" t="str">
            <v>28/06-11</v>
          </cell>
          <cell r="U1990" t="str">
            <v>ООО "Проф-Трейд"</v>
          </cell>
          <cell r="V1990">
            <v>1</v>
          </cell>
          <cell r="W1990">
            <v>100000</v>
          </cell>
          <cell r="X1990">
            <v>38167</v>
          </cell>
          <cell r="Y1990" t="str">
            <v>29/06-сбер</v>
          </cell>
          <cell r="Z1990" t="str">
            <v>Сбербанк РФ</v>
          </cell>
          <cell r="AA1990">
            <v>0</v>
          </cell>
          <cell r="AB1990">
            <v>0</v>
          </cell>
          <cell r="AC1990">
            <v>0</v>
          </cell>
          <cell r="AD1990" t="str">
            <v>предъявлен</v>
          </cell>
          <cell r="AF1990" t="str">
            <v/>
          </cell>
          <cell r="AI1990" t="str">
            <v/>
          </cell>
        </row>
        <row r="1991">
          <cell r="A1991">
            <v>1987</v>
          </cell>
          <cell r="B1991" t="str">
            <v>диск</v>
          </cell>
          <cell r="C1991" t="str">
            <v>51401</v>
          </cell>
          <cell r="D1991" t="str">
            <v>51401`810`2`0400`0000002</v>
          </cell>
          <cell r="E1991" t="str">
            <v>Сбербанк РФ</v>
          </cell>
          <cell r="F1991" t="str">
            <v>банк</v>
          </cell>
          <cell r="G1991" t="str">
            <v>ВН</v>
          </cell>
          <cell r="H1991" t="str">
            <v>1094271</v>
          </cell>
          <cell r="I1991">
            <v>38161</v>
          </cell>
          <cell r="J1991">
            <v>500000</v>
          </cell>
          <cell r="K1991" t="str">
            <v>Рубли РФ</v>
          </cell>
          <cell r="L1991" t="str">
            <v>по предъявлении</v>
          </cell>
          <cell r="M1991">
            <v>38161</v>
          </cell>
          <cell r="N1991">
            <v>0</v>
          </cell>
          <cell r="P1991">
            <v>500000</v>
          </cell>
          <cell r="Q1991">
            <v>1</v>
          </cell>
          <cell r="R1991">
            <v>500000</v>
          </cell>
          <cell r="S1991">
            <v>38166</v>
          </cell>
          <cell r="T1991" t="str">
            <v>28/06-11</v>
          </cell>
          <cell r="U1991" t="str">
            <v>ООО "Проф-Трейд"</v>
          </cell>
          <cell r="V1991">
            <v>1</v>
          </cell>
          <cell r="W1991">
            <v>500000</v>
          </cell>
          <cell r="X1991">
            <v>38167</v>
          </cell>
          <cell r="Y1991" t="str">
            <v>29/06-сбер</v>
          </cell>
          <cell r="Z1991" t="str">
            <v>Сбербанк РФ</v>
          </cell>
          <cell r="AA1991">
            <v>0</v>
          </cell>
          <cell r="AB1991">
            <v>0</v>
          </cell>
          <cell r="AC1991">
            <v>0</v>
          </cell>
          <cell r="AD1991" t="str">
            <v>предъявлен</v>
          </cell>
          <cell r="AF1991" t="str">
            <v/>
          </cell>
          <cell r="AI1991" t="str">
            <v/>
          </cell>
        </row>
        <row r="1992">
          <cell r="A1992">
            <v>1988</v>
          </cell>
          <cell r="B1992" t="str">
            <v>диск</v>
          </cell>
          <cell r="C1992" t="str">
            <v>51401</v>
          </cell>
          <cell r="D1992" t="str">
            <v>51401`810`2`0400`0000002</v>
          </cell>
          <cell r="E1992" t="str">
            <v>Сбербанк РФ</v>
          </cell>
          <cell r="F1992" t="str">
            <v>банк</v>
          </cell>
          <cell r="G1992" t="str">
            <v>ВН</v>
          </cell>
          <cell r="H1992" t="str">
            <v>1081067</v>
          </cell>
          <cell r="I1992">
            <v>38132</v>
          </cell>
          <cell r="J1992">
            <v>200000</v>
          </cell>
          <cell r="K1992" t="str">
            <v>Рубли РФ</v>
          </cell>
          <cell r="L1992" t="str">
            <v>по предъявлении</v>
          </cell>
          <cell r="M1992">
            <v>38132</v>
          </cell>
          <cell r="N1992">
            <v>0</v>
          </cell>
          <cell r="P1992">
            <v>200000</v>
          </cell>
          <cell r="Q1992">
            <v>1</v>
          </cell>
          <cell r="R1992">
            <v>200000</v>
          </cell>
          <cell r="S1992">
            <v>38166</v>
          </cell>
          <cell r="T1992" t="str">
            <v>28/06-11</v>
          </cell>
          <cell r="U1992" t="str">
            <v>ООО "Проф-Трейд"</v>
          </cell>
          <cell r="V1992">
            <v>1</v>
          </cell>
          <cell r="W1992">
            <v>200000</v>
          </cell>
          <cell r="X1992">
            <v>38166</v>
          </cell>
          <cell r="Y1992" t="str">
            <v>28/06-сбер</v>
          </cell>
          <cell r="Z1992" t="str">
            <v>Сбербанк РФ</v>
          </cell>
          <cell r="AA1992">
            <v>0</v>
          </cell>
          <cell r="AB1992">
            <v>0</v>
          </cell>
          <cell r="AC1992">
            <v>0</v>
          </cell>
          <cell r="AD1992" t="str">
            <v>предъявлен</v>
          </cell>
          <cell r="AF1992" t="str">
            <v/>
          </cell>
          <cell r="AI1992" t="str">
            <v/>
          </cell>
        </row>
        <row r="1993">
          <cell r="A1993">
            <v>1989</v>
          </cell>
          <cell r="B1993" t="str">
            <v>диск</v>
          </cell>
          <cell r="C1993" t="str">
            <v>51401</v>
          </cell>
          <cell r="D1993" t="str">
            <v>51401`810`2`0400`0000002</v>
          </cell>
          <cell r="E1993" t="str">
            <v>Сбербанк РФ</v>
          </cell>
          <cell r="F1993" t="str">
            <v>банк</v>
          </cell>
          <cell r="G1993" t="str">
            <v>ВН</v>
          </cell>
          <cell r="H1993" t="str">
            <v>1059586</v>
          </cell>
          <cell r="I1993">
            <v>38159</v>
          </cell>
          <cell r="J1993">
            <v>60000</v>
          </cell>
          <cell r="K1993" t="str">
            <v>Рубли РФ</v>
          </cell>
          <cell r="L1993" t="str">
            <v>по предъявлении</v>
          </cell>
          <cell r="M1993">
            <v>38159</v>
          </cell>
          <cell r="N1993">
            <v>0</v>
          </cell>
          <cell r="P1993">
            <v>60000</v>
          </cell>
          <cell r="Q1993">
            <v>1</v>
          </cell>
          <cell r="R1993">
            <v>60000</v>
          </cell>
          <cell r="S1993">
            <v>38166</v>
          </cell>
          <cell r="T1993" t="str">
            <v>28/06-11</v>
          </cell>
          <cell r="U1993" t="str">
            <v>ООО "Проф-Трейд"</v>
          </cell>
          <cell r="V1993">
            <v>1</v>
          </cell>
          <cell r="W1993">
            <v>60000</v>
          </cell>
          <cell r="X1993">
            <v>38166</v>
          </cell>
          <cell r="Y1993" t="str">
            <v>28/06-сбер</v>
          </cell>
          <cell r="Z1993" t="str">
            <v>Сбербанк РФ</v>
          </cell>
          <cell r="AA1993">
            <v>0</v>
          </cell>
          <cell r="AB1993">
            <v>0</v>
          </cell>
          <cell r="AC1993">
            <v>0</v>
          </cell>
          <cell r="AD1993" t="str">
            <v>предъявлен</v>
          </cell>
          <cell r="AF1993" t="str">
            <v/>
          </cell>
          <cell r="AI1993" t="str">
            <v/>
          </cell>
        </row>
        <row r="1994">
          <cell r="A1994">
            <v>1990</v>
          </cell>
          <cell r="B1994" t="str">
            <v>диск</v>
          </cell>
          <cell r="C1994" t="str">
            <v>51401</v>
          </cell>
          <cell r="D1994" t="str">
            <v>51401`810`2`0400`0000002</v>
          </cell>
          <cell r="E1994" t="str">
            <v>Сбербанк РФ</v>
          </cell>
          <cell r="F1994" t="str">
            <v>банк</v>
          </cell>
          <cell r="G1994" t="str">
            <v>ВН</v>
          </cell>
          <cell r="H1994" t="str">
            <v>1093940</v>
          </cell>
          <cell r="I1994">
            <v>38163</v>
          </cell>
          <cell r="J1994">
            <v>25000</v>
          </cell>
          <cell r="K1994" t="str">
            <v>Рубли РФ</v>
          </cell>
          <cell r="L1994" t="str">
            <v>по предъявлении</v>
          </cell>
          <cell r="M1994">
            <v>38163</v>
          </cell>
          <cell r="N1994">
            <v>0</v>
          </cell>
          <cell r="P1994">
            <v>25000</v>
          </cell>
          <cell r="Q1994">
            <v>1</v>
          </cell>
          <cell r="R1994">
            <v>25000</v>
          </cell>
          <cell r="S1994">
            <v>38166</v>
          </cell>
          <cell r="T1994" t="str">
            <v>28/06-11</v>
          </cell>
          <cell r="U1994" t="str">
            <v>ООО "Проф-Трейд"</v>
          </cell>
          <cell r="V1994">
            <v>1</v>
          </cell>
          <cell r="W1994">
            <v>25000</v>
          </cell>
          <cell r="X1994">
            <v>38166</v>
          </cell>
          <cell r="Y1994" t="str">
            <v>28/06-сбер</v>
          </cell>
          <cell r="Z1994" t="str">
            <v>Сбербанк РФ</v>
          </cell>
          <cell r="AA1994">
            <v>0</v>
          </cell>
          <cell r="AB1994">
            <v>0</v>
          </cell>
          <cell r="AC1994">
            <v>0</v>
          </cell>
          <cell r="AD1994" t="str">
            <v>предъявлен</v>
          </cell>
          <cell r="AF1994" t="str">
            <v/>
          </cell>
          <cell r="AI1994" t="str">
            <v/>
          </cell>
        </row>
        <row r="1995">
          <cell r="A1995">
            <v>1991</v>
          </cell>
          <cell r="B1995" t="str">
            <v>диск</v>
          </cell>
          <cell r="C1995" t="str">
            <v>51401</v>
          </cell>
          <cell r="D1995" t="str">
            <v>51401`810`2`0400`0000002</v>
          </cell>
          <cell r="E1995" t="str">
            <v>Сбербанк РФ</v>
          </cell>
          <cell r="F1995" t="str">
            <v>банк</v>
          </cell>
          <cell r="G1995" t="str">
            <v>ВН</v>
          </cell>
          <cell r="H1995" t="str">
            <v>1089194</v>
          </cell>
          <cell r="I1995">
            <v>38134</v>
          </cell>
          <cell r="J1995">
            <v>100000</v>
          </cell>
          <cell r="K1995" t="str">
            <v>Рубли РФ</v>
          </cell>
          <cell r="L1995" t="str">
            <v>по предъявлении</v>
          </cell>
          <cell r="M1995">
            <v>38134</v>
          </cell>
          <cell r="N1995">
            <v>0</v>
          </cell>
          <cell r="P1995">
            <v>100000</v>
          </cell>
          <cell r="Q1995">
            <v>1</v>
          </cell>
          <cell r="R1995">
            <v>100000</v>
          </cell>
          <cell r="S1995">
            <v>38166</v>
          </cell>
          <cell r="T1995" t="str">
            <v>28/06-11</v>
          </cell>
          <cell r="U1995" t="str">
            <v>ООО "Проф-Трейд"</v>
          </cell>
          <cell r="V1995">
            <v>1</v>
          </cell>
          <cell r="W1995">
            <v>100000</v>
          </cell>
          <cell r="X1995">
            <v>38166</v>
          </cell>
          <cell r="Y1995" t="str">
            <v>28/06-сбер</v>
          </cell>
          <cell r="Z1995" t="str">
            <v>Сбербанк РФ</v>
          </cell>
          <cell r="AA1995">
            <v>0</v>
          </cell>
          <cell r="AB1995">
            <v>0</v>
          </cell>
          <cell r="AC1995">
            <v>0</v>
          </cell>
          <cell r="AD1995" t="str">
            <v>предъявлен</v>
          </cell>
          <cell r="AF1995" t="str">
            <v/>
          </cell>
          <cell r="AI1995" t="str">
            <v/>
          </cell>
        </row>
        <row r="1996">
          <cell r="A1996">
            <v>1992</v>
          </cell>
          <cell r="B1996" t="str">
            <v>диск</v>
          </cell>
          <cell r="C1996" t="str">
            <v>51401</v>
          </cell>
          <cell r="D1996" t="str">
            <v>51401`810`2`0400`0000002</v>
          </cell>
          <cell r="E1996" t="str">
            <v>Сбербанк РФ</v>
          </cell>
          <cell r="F1996" t="str">
            <v>банк</v>
          </cell>
          <cell r="G1996" t="str">
            <v>ВН</v>
          </cell>
          <cell r="H1996" t="str">
            <v>1089193</v>
          </cell>
          <cell r="I1996">
            <v>38134</v>
          </cell>
          <cell r="J1996">
            <v>100000</v>
          </cell>
          <cell r="K1996" t="str">
            <v>Рубли РФ</v>
          </cell>
          <cell r="L1996" t="str">
            <v>по предъявлении</v>
          </cell>
          <cell r="M1996">
            <v>38134</v>
          </cell>
          <cell r="N1996">
            <v>0</v>
          </cell>
          <cell r="P1996">
            <v>100000</v>
          </cell>
          <cell r="Q1996">
            <v>1</v>
          </cell>
          <cell r="R1996">
            <v>100000</v>
          </cell>
          <cell r="S1996">
            <v>38166</v>
          </cell>
          <cell r="T1996" t="str">
            <v>28/06-11</v>
          </cell>
          <cell r="U1996" t="str">
            <v>ООО "Проф-Трейд"</v>
          </cell>
          <cell r="V1996">
            <v>1</v>
          </cell>
          <cell r="W1996">
            <v>100000</v>
          </cell>
          <cell r="X1996">
            <v>38166</v>
          </cell>
          <cell r="Y1996" t="str">
            <v>28/06-сбер</v>
          </cell>
          <cell r="Z1996" t="str">
            <v>Сбербанк РФ</v>
          </cell>
          <cell r="AA1996">
            <v>0</v>
          </cell>
          <cell r="AB1996">
            <v>0</v>
          </cell>
          <cell r="AC1996">
            <v>0</v>
          </cell>
          <cell r="AD1996" t="str">
            <v>предъявлен</v>
          </cell>
          <cell r="AF1996" t="str">
            <v/>
          </cell>
          <cell r="AI1996" t="str">
            <v/>
          </cell>
        </row>
        <row r="1997">
          <cell r="A1997">
            <v>1993</v>
          </cell>
          <cell r="B1997" t="str">
            <v>диск</v>
          </cell>
          <cell r="C1997" t="str">
            <v>51502</v>
          </cell>
          <cell r="D1997" t="str">
            <v>51502`810`7`0400`0000016</v>
          </cell>
          <cell r="E1997" t="str">
            <v>ООО «Фирма «Башкирские инвестиции»</v>
          </cell>
          <cell r="F1997" t="str">
            <v>прочие</v>
          </cell>
          <cell r="G1997" t="str">
            <v>---</v>
          </cell>
          <cell r="H1997" t="str">
            <v>0406025</v>
          </cell>
          <cell r="I1997">
            <v>38163</v>
          </cell>
          <cell r="J1997">
            <v>1925875</v>
          </cell>
          <cell r="K1997" t="str">
            <v>Рубли РФ</v>
          </cell>
          <cell r="L1997" t="str">
            <v>по предъявлении, но не ранее 02.07.2004г.</v>
          </cell>
          <cell r="M1997">
            <v>38170</v>
          </cell>
          <cell r="N1997">
            <v>0.15955171130952381</v>
          </cell>
          <cell r="P1997">
            <v>1920000</v>
          </cell>
          <cell r="Q1997">
            <v>0.99694943856688523</v>
          </cell>
          <cell r="R1997">
            <v>1920000</v>
          </cell>
          <cell r="S1997">
            <v>38163</v>
          </cell>
          <cell r="T1997" t="str">
            <v>25/06-17</v>
          </cell>
          <cell r="U1997" t="str">
            <v>ООО "Фирма "Башкирские инвестиции"</v>
          </cell>
          <cell r="V1997">
            <v>0.99912999999999996</v>
          </cell>
          <cell r="W1997">
            <v>1924200</v>
          </cell>
          <cell r="X1997">
            <v>38168</v>
          </cell>
          <cell r="Y1997" t="str">
            <v>30/06-05</v>
          </cell>
          <cell r="Z1997" t="str">
            <v>ООО "Фирма "Башкирские инвестиции"</v>
          </cell>
          <cell r="AA1997">
            <v>4200</v>
          </cell>
          <cell r="AB1997">
            <v>0.15998883928571428</v>
          </cell>
          <cell r="AC1997">
            <v>0.15968750000000001</v>
          </cell>
          <cell r="AD1997" t="str">
            <v>продан</v>
          </cell>
          <cell r="AF1997" t="str">
            <v/>
          </cell>
          <cell r="AG1997" t="str">
            <v>51510`810`_`0400`0001974</v>
          </cell>
          <cell r="AI1997" t="str">
            <v/>
          </cell>
        </row>
        <row r="1998">
          <cell r="A1998">
            <v>1994</v>
          </cell>
          <cell r="B1998" t="str">
            <v>проц</v>
          </cell>
          <cell r="C1998" t="str">
            <v>51501</v>
          </cell>
          <cell r="D1998" t="str">
            <v>51501`810`0`0400`0000047</v>
          </cell>
          <cell r="E1998" t="str">
            <v>ООО «Металресурсснаб»</v>
          </cell>
          <cell r="F1998" t="str">
            <v>прочие</v>
          </cell>
          <cell r="G1998" t="str">
            <v>----</v>
          </cell>
          <cell r="H1998" t="str">
            <v>0406028</v>
          </cell>
          <cell r="I1998">
            <v>38166</v>
          </cell>
          <cell r="J1998">
            <v>24800000</v>
          </cell>
          <cell r="K1998" t="str">
            <v>Рубли РФ</v>
          </cell>
          <cell r="L1998" t="str">
            <v>по предъявлении</v>
          </cell>
          <cell r="M1998">
            <v>38166</v>
          </cell>
          <cell r="N1998">
            <v>0</v>
          </cell>
          <cell r="P1998">
            <v>24800000</v>
          </cell>
          <cell r="Q1998">
            <v>1</v>
          </cell>
          <cell r="R1998">
            <v>24800000</v>
          </cell>
          <cell r="S1998">
            <v>38166</v>
          </cell>
          <cell r="T1998" t="str">
            <v>28/06-08</v>
          </cell>
          <cell r="U1998" t="str">
            <v>ООО "Металресурсснаб"</v>
          </cell>
          <cell r="V1998">
            <v>1.0008060000000001</v>
          </cell>
          <cell r="W1998">
            <v>24820000</v>
          </cell>
          <cell r="X1998">
            <v>38166</v>
          </cell>
          <cell r="Y1998" t="str">
            <v>28/06-18</v>
          </cell>
          <cell r="Z1998" t="str">
            <v>ООО "Интехком"</v>
          </cell>
          <cell r="AA1998">
            <v>20000</v>
          </cell>
          <cell r="AB1998">
            <v>0</v>
          </cell>
          <cell r="AC1998">
            <v>0.29435483870967744</v>
          </cell>
          <cell r="AD1998" t="str">
            <v>продан</v>
          </cell>
          <cell r="AF1998" t="str">
            <v/>
          </cell>
          <cell r="AI1998" t="str">
            <v/>
          </cell>
        </row>
        <row r="1999">
          <cell r="A1999">
            <v>1995</v>
          </cell>
          <cell r="B1999" t="str">
            <v>диск</v>
          </cell>
          <cell r="C1999" t="str">
            <v>51401</v>
          </cell>
          <cell r="D1999" t="str">
            <v>51401`810`2`0400`0000002</v>
          </cell>
          <cell r="E1999" t="str">
            <v>Сбербанк РФ</v>
          </cell>
          <cell r="F1999" t="str">
            <v>банк</v>
          </cell>
          <cell r="G1999" t="str">
            <v>ВН</v>
          </cell>
          <cell r="H1999" t="str">
            <v>1089034</v>
          </cell>
          <cell r="I1999">
            <v>38162</v>
          </cell>
          <cell r="J1999">
            <v>1900000</v>
          </cell>
          <cell r="K1999" t="str">
            <v>Рубли РФ</v>
          </cell>
          <cell r="L1999" t="str">
            <v>по предъявлении</v>
          </cell>
          <cell r="M1999">
            <v>38162</v>
          </cell>
          <cell r="N1999">
            <v>0</v>
          </cell>
          <cell r="P1999">
            <v>1900000</v>
          </cell>
          <cell r="Q1999">
            <v>1</v>
          </cell>
          <cell r="R1999">
            <v>1900000</v>
          </cell>
          <cell r="S1999">
            <v>38166</v>
          </cell>
          <cell r="T1999" t="str">
            <v>28/06-19</v>
          </cell>
          <cell r="U1999" t="str">
            <v>ООО "ИнтерСвязь"</v>
          </cell>
          <cell r="V1999">
            <v>1</v>
          </cell>
          <cell r="W1999">
            <v>1900000</v>
          </cell>
          <cell r="X1999">
            <v>38167</v>
          </cell>
          <cell r="Y1999" t="str">
            <v>29/06-сбер</v>
          </cell>
          <cell r="Z1999" t="str">
            <v>Сбербанк РФ</v>
          </cell>
          <cell r="AA1999">
            <v>0</v>
          </cell>
          <cell r="AB1999">
            <v>0</v>
          </cell>
          <cell r="AC1999">
            <v>0</v>
          </cell>
          <cell r="AD1999" t="str">
            <v>предъявлен</v>
          </cell>
          <cell r="AF1999" t="str">
            <v/>
          </cell>
          <cell r="AI1999" t="str">
            <v/>
          </cell>
        </row>
        <row r="2000">
          <cell r="A2000">
            <v>1996</v>
          </cell>
          <cell r="B2000" t="str">
            <v>диск</v>
          </cell>
          <cell r="C2000" t="str">
            <v>51401</v>
          </cell>
          <cell r="D2000" t="str">
            <v>51401`810`2`0400`0000002</v>
          </cell>
          <cell r="E2000" t="str">
            <v>Сбербанк РФ</v>
          </cell>
          <cell r="F2000" t="str">
            <v>банк</v>
          </cell>
          <cell r="G2000" t="str">
            <v>ВН</v>
          </cell>
          <cell r="H2000" t="str">
            <v>1053742</v>
          </cell>
          <cell r="I2000">
            <v>37998</v>
          </cell>
          <cell r="J2000">
            <v>63000</v>
          </cell>
          <cell r="K2000" t="str">
            <v>Рубли РФ</v>
          </cell>
          <cell r="L2000" t="str">
            <v>по предъявлении</v>
          </cell>
          <cell r="M2000">
            <v>37998</v>
          </cell>
          <cell r="N2000">
            <v>0</v>
          </cell>
          <cell r="P2000">
            <v>63000</v>
          </cell>
          <cell r="Q2000">
            <v>1</v>
          </cell>
          <cell r="R2000">
            <v>63000</v>
          </cell>
          <cell r="S2000">
            <v>38166</v>
          </cell>
          <cell r="T2000" t="str">
            <v>28/06-19</v>
          </cell>
          <cell r="U2000" t="str">
            <v>ООО "ИнтерСвязь"</v>
          </cell>
          <cell r="V2000">
            <v>1</v>
          </cell>
          <cell r="W2000">
            <v>63000</v>
          </cell>
          <cell r="X2000">
            <v>38167</v>
          </cell>
          <cell r="Y2000" t="str">
            <v>29/06-сбер</v>
          </cell>
          <cell r="Z2000" t="str">
            <v>Сбербанк РФ</v>
          </cell>
          <cell r="AA2000">
            <v>0</v>
          </cell>
          <cell r="AB2000">
            <v>0</v>
          </cell>
          <cell r="AC2000">
            <v>0</v>
          </cell>
          <cell r="AD2000" t="str">
            <v>предъявлен</v>
          </cell>
          <cell r="AF2000" t="str">
            <v/>
          </cell>
          <cell r="AI2000" t="str">
            <v/>
          </cell>
        </row>
        <row r="2001">
          <cell r="A2001">
            <v>1997</v>
          </cell>
          <cell r="B2001" t="str">
            <v>диск</v>
          </cell>
          <cell r="C2001" t="str">
            <v>51401</v>
          </cell>
          <cell r="D2001" t="str">
            <v>51401`810`1`0400`0000005</v>
          </cell>
          <cell r="E2001" t="str">
            <v>ОАО «УралСиб»</v>
          </cell>
          <cell r="F2001" t="str">
            <v>банк</v>
          </cell>
          <cell r="G2001">
            <v>4201</v>
          </cell>
          <cell r="H2001">
            <v>204599</v>
          </cell>
          <cell r="I2001">
            <v>38156</v>
          </cell>
          <cell r="J2001">
            <v>1000000</v>
          </cell>
          <cell r="K2001" t="str">
            <v>Рубли РФ</v>
          </cell>
          <cell r="L2001" t="str">
            <v>по предъявлении</v>
          </cell>
          <cell r="M2001">
            <v>38156</v>
          </cell>
          <cell r="N2001">
            <v>0</v>
          </cell>
          <cell r="P2001">
            <v>999000</v>
          </cell>
          <cell r="Q2001">
            <v>0.999</v>
          </cell>
          <cell r="R2001">
            <v>999000</v>
          </cell>
          <cell r="S2001">
            <v>38168</v>
          </cell>
          <cell r="T2001" t="str">
            <v>30/06-06</v>
          </cell>
          <cell r="U2001" t="str">
            <v>ООО "Проф-Трейд"</v>
          </cell>
          <cell r="V2001">
            <v>1</v>
          </cell>
          <cell r="W2001">
            <v>1000000</v>
          </cell>
          <cell r="X2001">
            <v>38168</v>
          </cell>
          <cell r="Y2001" t="str">
            <v>предъявление</v>
          </cell>
          <cell r="Z2001" t="str">
            <v>ОАО «УралСиб»</v>
          </cell>
          <cell r="AA2001">
            <v>1000</v>
          </cell>
          <cell r="AB2001">
            <v>0.36636636636636638</v>
          </cell>
          <cell r="AC2001">
            <v>0.36536536536536535</v>
          </cell>
          <cell r="AD2001" t="str">
            <v>предъявлен</v>
          </cell>
          <cell r="AF2001" t="str">
            <v/>
          </cell>
          <cell r="AI2001" t="str">
            <v/>
          </cell>
        </row>
        <row r="2002">
          <cell r="A2002">
            <v>1998</v>
          </cell>
          <cell r="B2002" t="str">
            <v>диск</v>
          </cell>
          <cell r="C2002" t="str">
            <v>51401</v>
          </cell>
          <cell r="D2002" t="str">
            <v>51401`810`1`0400`0000005</v>
          </cell>
          <cell r="E2002" t="str">
            <v>ОАО «УралСиб»</v>
          </cell>
          <cell r="F2002" t="str">
            <v>банк</v>
          </cell>
          <cell r="G2002">
            <v>4201</v>
          </cell>
          <cell r="H2002">
            <v>204604</v>
          </cell>
          <cell r="I2002">
            <v>38156</v>
          </cell>
          <cell r="J2002">
            <v>2000000</v>
          </cell>
          <cell r="K2002" t="str">
            <v>Рубли РФ</v>
          </cell>
          <cell r="L2002" t="str">
            <v>по предъявлении</v>
          </cell>
          <cell r="M2002">
            <v>38156</v>
          </cell>
          <cell r="N2002">
            <v>0</v>
          </cell>
          <cell r="P2002">
            <v>1998000</v>
          </cell>
          <cell r="Q2002">
            <v>0.999</v>
          </cell>
          <cell r="R2002">
            <v>1998000</v>
          </cell>
          <cell r="S2002">
            <v>38168</v>
          </cell>
          <cell r="T2002" t="str">
            <v>30/06-06</v>
          </cell>
          <cell r="U2002" t="str">
            <v>ООО "Проф-Трейд"</v>
          </cell>
          <cell r="V2002">
            <v>1</v>
          </cell>
          <cell r="W2002">
            <v>2000000</v>
          </cell>
          <cell r="X2002">
            <v>38168</v>
          </cell>
          <cell r="Y2002" t="str">
            <v>предъявление</v>
          </cell>
          <cell r="Z2002" t="str">
            <v>ОАО «УралСиб»</v>
          </cell>
          <cell r="AA2002">
            <v>2000</v>
          </cell>
          <cell r="AB2002">
            <v>0.36636636636636638</v>
          </cell>
          <cell r="AC2002">
            <v>0.36536536536536535</v>
          </cell>
          <cell r="AD2002" t="str">
            <v>предъявлен</v>
          </cell>
          <cell r="AF2002" t="str">
            <v/>
          </cell>
          <cell r="AI2002" t="str">
            <v/>
          </cell>
        </row>
        <row r="2003">
          <cell r="A2003">
            <v>1999</v>
          </cell>
          <cell r="B2003" t="str">
            <v>диск</v>
          </cell>
          <cell r="C2003" t="str">
            <v>51401</v>
          </cell>
          <cell r="D2003" t="str">
            <v>51401`810`1`0400`0000005</v>
          </cell>
          <cell r="E2003" t="str">
            <v>ОАО «УралСиб»</v>
          </cell>
          <cell r="F2003" t="str">
            <v>банк</v>
          </cell>
          <cell r="G2003">
            <v>4201</v>
          </cell>
          <cell r="H2003">
            <v>204621</v>
          </cell>
          <cell r="I2003">
            <v>38162</v>
          </cell>
          <cell r="J2003">
            <v>200000</v>
          </cell>
          <cell r="K2003" t="str">
            <v>Рубли РФ</v>
          </cell>
          <cell r="L2003" t="str">
            <v>по предъявлении</v>
          </cell>
          <cell r="M2003">
            <v>38162</v>
          </cell>
          <cell r="N2003">
            <v>0</v>
          </cell>
          <cell r="P2003">
            <v>199800</v>
          </cell>
          <cell r="Q2003">
            <v>0.999</v>
          </cell>
          <cell r="R2003">
            <v>199800</v>
          </cell>
          <cell r="S2003">
            <v>38168</v>
          </cell>
          <cell r="T2003" t="str">
            <v>30/06-06</v>
          </cell>
          <cell r="U2003" t="str">
            <v>ООО "Проф-Трейд"</v>
          </cell>
          <cell r="V2003">
            <v>1</v>
          </cell>
          <cell r="W2003">
            <v>200000</v>
          </cell>
          <cell r="X2003">
            <v>38168</v>
          </cell>
          <cell r="Y2003" t="str">
            <v>предъявление</v>
          </cell>
          <cell r="Z2003" t="str">
            <v>ОАО «УралСиб»</v>
          </cell>
          <cell r="AA2003">
            <v>200</v>
          </cell>
          <cell r="AB2003">
            <v>0.36636636636636638</v>
          </cell>
          <cell r="AC2003">
            <v>0.36536536536536535</v>
          </cell>
          <cell r="AD2003" t="str">
            <v>предъявлен</v>
          </cell>
          <cell r="AF2003" t="str">
            <v/>
          </cell>
          <cell r="AI2003" t="str">
            <v/>
          </cell>
        </row>
        <row r="2004">
          <cell r="A2004">
            <v>2000</v>
          </cell>
          <cell r="B2004" t="str">
            <v>диск</v>
          </cell>
          <cell r="C2004" t="str">
            <v>51401</v>
          </cell>
          <cell r="D2004" t="str">
            <v>51401`810`1`0400`0000005</v>
          </cell>
          <cell r="E2004" t="str">
            <v>ОАО «УралСиб»</v>
          </cell>
          <cell r="F2004" t="str">
            <v>банк</v>
          </cell>
          <cell r="G2004">
            <v>4201</v>
          </cell>
          <cell r="H2004">
            <v>204611</v>
          </cell>
          <cell r="I2004">
            <v>38161</v>
          </cell>
          <cell r="J2004">
            <v>100000</v>
          </cell>
          <cell r="K2004" t="str">
            <v>Рубли РФ</v>
          </cell>
          <cell r="L2004" t="str">
            <v>по предъявлении</v>
          </cell>
          <cell r="M2004">
            <v>38161</v>
          </cell>
          <cell r="N2004">
            <v>0</v>
          </cell>
          <cell r="P2004">
            <v>99900</v>
          </cell>
          <cell r="Q2004">
            <v>0.999</v>
          </cell>
          <cell r="R2004">
            <v>99900</v>
          </cell>
          <cell r="S2004">
            <v>38168</v>
          </cell>
          <cell r="T2004" t="str">
            <v>30/06-06</v>
          </cell>
          <cell r="U2004" t="str">
            <v>ООО "Проф-Трейд"</v>
          </cell>
          <cell r="V2004">
            <v>1</v>
          </cell>
          <cell r="W2004">
            <v>100000</v>
          </cell>
          <cell r="X2004">
            <v>38168</v>
          </cell>
          <cell r="Y2004" t="str">
            <v>предъявление</v>
          </cell>
          <cell r="Z2004" t="str">
            <v>ОАО «УралСиб»</v>
          </cell>
          <cell r="AA2004">
            <v>100</v>
          </cell>
          <cell r="AB2004">
            <v>0.36636636636636638</v>
          </cell>
          <cell r="AC2004">
            <v>0.36536536536536535</v>
          </cell>
          <cell r="AD2004" t="str">
            <v>предъявлен</v>
          </cell>
          <cell r="AF2004" t="str">
            <v/>
          </cell>
          <cell r="AI2004" t="str">
            <v/>
          </cell>
        </row>
        <row r="2005">
          <cell r="A2005">
            <v>2001</v>
          </cell>
          <cell r="B2005" t="str">
            <v>диск</v>
          </cell>
          <cell r="C2005" t="str">
            <v>51401</v>
          </cell>
          <cell r="D2005" t="str">
            <v>51401`810`1`0400`0000005</v>
          </cell>
          <cell r="E2005" t="str">
            <v>ОАО «УралСиб»</v>
          </cell>
          <cell r="F2005" t="str">
            <v>банк</v>
          </cell>
          <cell r="G2005">
            <v>4201</v>
          </cell>
          <cell r="H2005">
            <v>204612</v>
          </cell>
          <cell r="I2005">
            <v>38161</v>
          </cell>
          <cell r="J2005">
            <v>160000</v>
          </cell>
          <cell r="K2005" t="str">
            <v>Рубли РФ</v>
          </cell>
          <cell r="L2005" t="str">
            <v>по предъявлении</v>
          </cell>
          <cell r="M2005">
            <v>38161</v>
          </cell>
          <cell r="N2005">
            <v>0</v>
          </cell>
          <cell r="P2005">
            <v>159840</v>
          </cell>
          <cell r="Q2005">
            <v>0.999</v>
          </cell>
          <cell r="R2005">
            <v>159840</v>
          </cell>
          <cell r="S2005">
            <v>38168</v>
          </cell>
          <cell r="T2005" t="str">
            <v>30/06-06</v>
          </cell>
          <cell r="U2005" t="str">
            <v>ООО "Проф-Трейд"</v>
          </cell>
          <cell r="V2005">
            <v>1</v>
          </cell>
          <cell r="W2005">
            <v>160000</v>
          </cell>
          <cell r="X2005">
            <v>38168</v>
          </cell>
          <cell r="Y2005" t="str">
            <v>предъявление</v>
          </cell>
          <cell r="Z2005" t="str">
            <v>ОАО «УралСиб»</v>
          </cell>
          <cell r="AA2005">
            <v>160</v>
          </cell>
          <cell r="AB2005">
            <v>0.36636636636636638</v>
          </cell>
          <cell r="AC2005">
            <v>0.36536536536536535</v>
          </cell>
          <cell r="AD2005" t="str">
            <v>предъявлен</v>
          </cell>
          <cell r="AF2005" t="str">
            <v/>
          </cell>
          <cell r="AI2005" t="str">
            <v/>
          </cell>
        </row>
        <row r="2006">
          <cell r="A2006">
            <v>2002</v>
          </cell>
          <cell r="B2006" t="str">
            <v>диск</v>
          </cell>
          <cell r="C2006" t="str">
            <v>51401</v>
          </cell>
          <cell r="D2006" t="str">
            <v>51401`810`1`0400`0000005</v>
          </cell>
          <cell r="E2006" t="str">
            <v>ОАО «УралСиб»</v>
          </cell>
          <cell r="F2006" t="str">
            <v>банк</v>
          </cell>
          <cell r="G2006">
            <v>4201</v>
          </cell>
          <cell r="H2006">
            <v>204610</v>
          </cell>
          <cell r="I2006">
            <v>38161</v>
          </cell>
          <cell r="J2006">
            <v>400000</v>
          </cell>
          <cell r="K2006" t="str">
            <v>Рубли РФ</v>
          </cell>
          <cell r="L2006" t="str">
            <v>по предъявлении</v>
          </cell>
          <cell r="M2006">
            <v>38161</v>
          </cell>
          <cell r="N2006">
            <v>0</v>
          </cell>
          <cell r="P2006">
            <v>399600</v>
          </cell>
          <cell r="Q2006">
            <v>0.999</v>
          </cell>
          <cell r="R2006">
            <v>399600</v>
          </cell>
          <cell r="S2006">
            <v>38168</v>
          </cell>
          <cell r="T2006" t="str">
            <v>30/06-06</v>
          </cell>
          <cell r="U2006" t="str">
            <v>ООО "Проф-Трейд"</v>
          </cell>
          <cell r="V2006">
            <v>1</v>
          </cell>
          <cell r="W2006">
            <v>400000</v>
          </cell>
          <cell r="X2006">
            <v>38168</v>
          </cell>
          <cell r="Y2006" t="str">
            <v>предъявление</v>
          </cell>
          <cell r="Z2006" t="str">
            <v>ОАО «УралСиб»</v>
          </cell>
          <cell r="AA2006">
            <v>400</v>
          </cell>
          <cell r="AB2006">
            <v>0.36636636636636638</v>
          </cell>
          <cell r="AC2006">
            <v>0.36536536536536535</v>
          </cell>
          <cell r="AD2006" t="str">
            <v>предъявлен</v>
          </cell>
          <cell r="AF2006" t="str">
            <v/>
          </cell>
          <cell r="AI2006" t="str">
            <v/>
          </cell>
        </row>
        <row r="2007">
          <cell r="A2007">
            <v>2003</v>
          </cell>
          <cell r="B2007" t="str">
            <v>диск</v>
          </cell>
          <cell r="C2007" t="str">
            <v>51401</v>
          </cell>
          <cell r="D2007" t="str">
            <v>51401`810`1`0400`0000005</v>
          </cell>
          <cell r="E2007" t="str">
            <v>ОАО «УралСиб»</v>
          </cell>
          <cell r="F2007" t="str">
            <v>банк</v>
          </cell>
          <cell r="G2007">
            <v>4201</v>
          </cell>
          <cell r="H2007">
            <v>204616</v>
          </cell>
          <cell r="I2007">
            <v>38161</v>
          </cell>
          <cell r="J2007">
            <v>1000000</v>
          </cell>
          <cell r="K2007" t="str">
            <v>Рубли РФ</v>
          </cell>
          <cell r="L2007" t="str">
            <v>по предъявлении</v>
          </cell>
          <cell r="M2007">
            <v>38161</v>
          </cell>
          <cell r="N2007">
            <v>0</v>
          </cell>
          <cell r="P2007">
            <v>999000</v>
          </cell>
          <cell r="Q2007">
            <v>0.999</v>
          </cell>
          <cell r="R2007">
            <v>999000</v>
          </cell>
          <cell r="S2007">
            <v>38168</v>
          </cell>
          <cell r="T2007" t="str">
            <v>30/06-06</v>
          </cell>
          <cell r="U2007" t="str">
            <v>ООО "Проф-Трейд"</v>
          </cell>
          <cell r="V2007">
            <v>1</v>
          </cell>
          <cell r="W2007">
            <v>1000000</v>
          </cell>
          <cell r="X2007">
            <v>38168</v>
          </cell>
          <cell r="Y2007" t="str">
            <v>предъявление</v>
          </cell>
          <cell r="Z2007" t="str">
            <v>ОАО «УралСиб»</v>
          </cell>
          <cell r="AA2007">
            <v>1000</v>
          </cell>
          <cell r="AB2007">
            <v>0.36636636636636638</v>
          </cell>
          <cell r="AC2007">
            <v>0.36536536536536535</v>
          </cell>
          <cell r="AD2007" t="str">
            <v>предъявлен</v>
          </cell>
          <cell r="AF2007" t="str">
            <v/>
          </cell>
          <cell r="AI2007" t="str">
            <v/>
          </cell>
        </row>
        <row r="2008">
          <cell r="A2008">
            <v>2004</v>
          </cell>
          <cell r="B2008" t="str">
            <v>диск</v>
          </cell>
          <cell r="C2008" t="str">
            <v>51401</v>
          </cell>
          <cell r="D2008" t="str">
            <v>51401`810`1`0400`0000005</v>
          </cell>
          <cell r="E2008" t="str">
            <v>ОАО «УралСиб»</v>
          </cell>
          <cell r="F2008" t="str">
            <v>банк</v>
          </cell>
          <cell r="G2008">
            <v>4201</v>
          </cell>
          <cell r="H2008">
            <v>204640</v>
          </cell>
          <cell r="I2008">
            <v>38167</v>
          </cell>
          <cell r="J2008">
            <v>140000</v>
          </cell>
          <cell r="K2008" t="str">
            <v>Рубли РФ</v>
          </cell>
          <cell r="L2008" t="str">
            <v>по предъявлении</v>
          </cell>
          <cell r="M2008">
            <v>38167</v>
          </cell>
          <cell r="N2008">
            <v>0</v>
          </cell>
          <cell r="P2008">
            <v>139860</v>
          </cell>
          <cell r="Q2008">
            <v>0.999</v>
          </cell>
          <cell r="R2008">
            <v>139860</v>
          </cell>
          <cell r="S2008">
            <v>38168</v>
          </cell>
          <cell r="T2008" t="str">
            <v>30/06-06</v>
          </cell>
          <cell r="U2008" t="str">
            <v>ООО "Проф-Трейд"</v>
          </cell>
          <cell r="V2008">
            <v>1</v>
          </cell>
          <cell r="W2008">
            <v>140000</v>
          </cell>
          <cell r="X2008">
            <v>38168</v>
          </cell>
          <cell r="Y2008" t="str">
            <v>предъявление</v>
          </cell>
          <cell r="Z2008" t="str">
            <v>ОАО «УралСиб»</v>
          </cell>
          <cell r="AA2008">
            <v>140</v>
          </cell>
          <cell r="AB2008">
            <v>0.36636636636636638</v>
          </cell>
          <cell r="AC2008">
            <v>0.36536536536536535</v>
          </cell>
          <cell r="AD2008" t="str">
            <v>предъявлен</v>
          </cell>
          <cell r="AF2008" t="str">
            <v/>
          </cell>
          <cell r="AI2008" t="str">
            <v/>
          </cell>
        </row>
        <row r="2009">
          <cell r="A2009">
            <v>2005</v>
          </cell>
          <cell r="B2009" t="str">
            <v>диск</v>
          </cell>
          <cell r="C2009" t="str">
            <v>51401</v>
          </cell>
          <cell r="D2009" t="str">
            <v>51401`810`2`0400`0000002</v>
          </cell>
          <cell r="E2009" t="str">
            <v>Сбербанк РФ</v>
          </cell>
          <cell r="F2009" t="str">
            <v>банк</v>
          </cell>
          <cell r="G2009" t="str">
            <v>ВН</v>
          </cell>
          <cell r="H2009">
            <v>1071462</v>
          </cell>
          <cell r="I2009">
            <v>38103</v>
          </cell>
          <cell r="J2009">
            <v>277600</v>
          </cell>
          <cell r="K2009" t="str">
            <v>Рубли РФ</v>
          </cell>
          <cell r="L2009" t="str">
            <v>по предъявлении</v>
          </cell>
          <cell r="M2009">
            <v>38103</v>
          </cell>
          <cell r="N2009">
            <v>0</v>
          </cell>
          <cell r="P2009">
            <v>277044.8</v>
          </cell>
          <cell r="Q2009">
            <v>0.998</v>
          </cell>
          <cell r="R2009">
            <v>277044.8</v>
          </cell>
          <cell r="S2009">
            <v>38168</v>
          </cell>
          <cell r="T2009" t="str">
            <v>30/06-08</v>
          </cell>
          <cell r="U2009" t="str">
            <v>Индивидуальный предприниматель Воронин Вячеслав Викторович</v>
          </cell>
          <cell r="V2009">
            <v>1</v>
          </cell>
          <cell r="W2009">
            <v>277600</v>
          </cell>
          <cell r="X2009">
            <v>38169</v>
          </cell>
          <cell r="Y2009" t="str">
            <v>01/07-предсбер</v>
          </cell>
          <cell r="Z2009" t="str">
            <v>Сбербанк РФ</v>
          </cell>
          <cell r="AA2009">
            <v>555.20000000001164</v>
          </cell>
          <cell r="AB2009">
            <v>0.73346693386775086</v>
          </cell>
          <cell r="AC2009">
            <v>0.73146292585171868</v>
          </cell>
          <cell r="AD2009" t="str">
            <v>предъявлен</v>
          </cell>
          <cell r="AF2009" t="str">
            <v/>
          </cell>
          <cell r="AG2009" t="str">
            <v>51410`810`_`0400`0001986</v>
          </cell>
          <cell r="AI2009" t="str">
            <v/>
          </cell>
        </row>
        <row r="2010">
          <cell r="A2010">
            <v>2006</v>
          </cell>
          <cell r="B2010" t="str">
            <v>диск</v>
          </cell>
          <cell r="C2010" t="str">
            <v>51401</v>
          </cell>
          <cell r="D2010" t="str">
            <v>51401`810`2`0400`0000002</v>
          </cell>
          <cell r="E2010" t="str">
            <v>Сбербанк РФ</v>
          </cell>
          <cell r="F2010" t="str">
            <v>банк</v>
          </cell>
          <cell r="G2010" t="str">
            <v>ВН</v>
          </cell>
          <cell r="H2010">
            <v>1093942</v>
          </cell>
          <cell r="I2010">
            <v>38163</v>
          </cell>
          <cell r="J2010">
            <v>27800</v>
          </cell>
          <cell r="K2010" t="str">
            <v>Рубли РФ</v>
          </cell>
          <cell r="L2010" t="str">
            <v>по предъявлении</v>
          </cell>
          <cell r="M2010">
            <v>38163</v>
          </cell>
          <cell r="N2010">
            <v>0</v>
          </cell>
          <cell r="P2010">
            <v>27744.400000000001</v>
          </cell>
          <cell r="Q2010">
            <v>0.998</v>
          </cell>
          <cell r="R2010">
            <v>27744.400000000001</v>
          </cell>
          <cell r="S2010">
            <v>38168</v>
          </cell>
          <cell r="T2010" t="str">
            <v>30/06-08</v>
          </cell>
          <cell r="U2010" t="str">
            <v>Индивидуальный предприниматель Воронин Вячеслав Викторович</v>
          </cell>
          <cell r="V2010">
            <v>1</v>
          </cell>
          <cell r="W2010">
            <v>27800</v>
          </cell>
          <cell r="X2010">
            <v>38169</v>
          </cell>
          <cell r="Y2010" t="str">
            <v>01/07-предсбер</v>
          </cell>
          <cell r="Z2010" t="str">
            <v>Сбербанк РФ</v>
          </cell>
          <cell r="AA2010">
            <v>55.599999999998545</v>
          </cell>
          <cell r="AB2010">
            <v>0.73346693386771622</v>
          </cell>
          <cell r="AC2010">
            <v>0.73146292585168415</v>
          </cell>
          <cell r="AD2010" t="str">
            <v>предъявлен</v>
          </cell>
          <cell r="AF2010" t="str">
            <v/>
          </cell>
          <cell r="AG2010" t="str">
            <v>51410`810`_`0400`0001987</v>
          </cell>
          <cell r="AI2010" t="str">
            <v/>
          </cell>
        </row>
        <row r="2011">
          <cell r="A2011">
            <v>2007</v>
          </cell>
          <cell r="B2011" t="str">
            <v>диск</v>
          </cell>
          <cell r="C2011" t="str">
            <v>51401</v>
          </cell>
          <cell r="D2011" t="str">
            <v>51401`810`2`0400`0000002</v>
          </cell>
          <cell r="E2011" t="str">
            <v>Сбербанк РФ</v>
          </cell>
          <cell r="F2011" t="str">
            <v>банк</v>
          </cell>
          <cell r="G2011" t="str">
            <v>ВН</v>
          </cell>
          <cell r="H2011">
            <v>1068191</v>
          </cell>
          <cell r="I2011">
            <v>38155</v>
          </cell>
          <cell r="J2011">
            <v>337500</v>
          </cell>
          <cell r="K2011" t="str">
            <v>Рубли РФ</v>
          </cell>
          <cell r="L2011" t="str">
            <v>по предъявлении</v>
          </cell>
          <cell r="M2011">
            <v>38155</v>
          </cell>
          <cell r="N2011">
            <v>0</v>
          </cell>
          <cell r="P2011">
            <v>336825</v>
          </cell>
          <cell r="Q2011">
            <v>0.998</v>
          </cell>
          <cell r="R2011">
            <v>336825</v>
          </cell>
          <cell r="S2011">
            <v>38168</v>
          </cell>
          <cell r="T2011" t="str">
            <v>30/06-08</v>
          </cell>
          <cell r="U2011" t="str">
            <v>Индивидуальный предприниматель Воронин Вячеслав Викторович</v>
          </cell>
          <cell r="V2011">
            <v>1</v>
          </cell>
          <cell r="W2011">
            <v>337500</v>
          </cell>
          <cell r="X2011">
            <v>38169</v>
          </cell>
          <cell r="Y2011" t="str">
            <v>01/07-предсбер</v>
          </cell>
          <cell r="Z2011" t="str">
            <v>Сбербанк РФ</v>
          </cell>
          <cell r="AA2011">
            <v>675</v>
          </cell>
          <cell r="AB2011">
            <v>0.73346693386773543</v>
          </cell>
          <cell r="AC2011">
            <v>0.73146292585170336</v>
          </cell>
          <cell r="AD2011" t="str">
            <v>предъявлен</v>
          </cell>
          <cell r="AF2011" t="str">
            <v/>
          </cell>
          <cell r="AG2011" t="str">
            <v>51410`810`_`0400`0001988</v>
          </cell>
          <cell r="AI2011" t="str">
            <v/>
          </cell>
        </row>
        <row r="2012">
          <cell r="A2012">
            <v>2008</v>
          </cell>
          <cell r="B2012" t="str">
            <v>диск</v>
          </cell>
          <cell r="C2012" t="str">
            <v>51401</v>
          </cell>
          <cell r="D2012" t="str">
            <v>51401`810`2`0400`0000002</v>
          </cell>
          <cell r="E2012" t="str">
            <v>Сбербанк РФ</v>
          </cell>
          <cell r="F2012" t="str">
            <v>банк</v>
          </cell>
          <cell r="G2012" t="str">
            <v>ВН</v>
          </cell>
          <cell r="H2012">
            <v>1094428</v>
          </cell>
          <cell r="I2012">
            <v>38168</v>
          </cell>
          <cell r="J2012">
            <v>150000</v>
          </cell>
          <cell r="K2012" t="str">
            <v>Рубли РФ</v>
          </cell>
          <cell r="L2012" t="str">
            <v>по предъявлении</v>
          </cell>
          <cell r="M2012">
            <v>38168</v>
          </cell>
          <cell r="N2012">
            <v>0</v>
          </cell>
          <cell r="P2012">
            <v>149700</v>
          </cell>
          <cell r="Q2012">
            <v>0.998</v>
          </cell>
          <cell r="R2012">
            <v>149700</v>
          </cell>
          <cell r="S2012">
            <v>38168</v>
          </cell>
          <cell r="T2012" t="str">
            <v>30/06-08</v>
          </cell>
          <cell r="U2012" t="str">
            <v>Индивидуальный предприниматель Воронин Вячеслав Викторович</v>
          </cell>
          <cell r="V2012">
            <v>1</v>
          </cell>
          <cell r="W2012">
            <v>150000</v>
          </cell>
          <cell r="X2012">
            <v>38169</v>
          </cell>
          <cell r="Y2012" t="str">
            <v>01/07-предсбер</v>
          </cell>
          <cell r="Z2012" t="str">
            <v>Сбербанк РФ</v>
          </cell>
          <cell r="AA2012">
            <v>300</v>
          </cell>
          <cell r="AB2012">
            <v>0.73346693386773543</v>
          </cell>
          <cell r="AC2012">
            <v>0.73146292585170336</v>
          </cell>
          <cell r="AD2012" t="str">
            <v>предъявлен</v>
          </cell>
          <cell r="AF2012" t="str">
            <v/>
          </cell>
          <cell r="AG2012" t="str">
            <v>51410`810`_`0400`0001989</v>
          </cell>
          <cell r="AI2012" t="str">
            <v/>
          </cell>
        </row>
        <row r="2013">
          <cell r="A2013">
            <v>2009</v>
          </cell>
          <cell r="B2013" t="str">
            <v>диск</v>
          </cell>
          <cell r="C2013" t="str">
            <v>51401</v>
          </cell>
          <cell r="D2013" t="str">
            <v>51401`810`2`0400`0000002</v>
          </cell>
          <cell r="E2013" t="str">
            <v>Сбербанк РФ</v>
          </cell>
          <cell r="F2013" t="str">
            <v>банк</v>
          </cell>
          <cell r="G2013" t="str">
            <v>ВН</v>
          </cell>
          <cell r="H2013">
            <v>1095967</v>
          </cell>
          <cell r="I2013">
            <v>38168</v>
          </cell>
          <cell r="J2013">
            <v>200000</v>
          </cell>
          <cell r="K2013" t="str">
            <v>Рубли РФ</v>
          </cell>
          <cell r="L2013" t="str">
            <v>по предъявлении</v>
          </cell>
          <cell r="M2013">
            <v>38168</v>
          </cell>
          <cell r="N2013">
            <v>0</v>
          </cell>
          <cell r="P2013">
            <v>199600</v>
          </cell>
          <cell r="Q2013">
            <v>0.998</v>
          </cell>
          <cell r="R2013">
            <v>199600</v>
          </cell>
          <cell r="S2013">
            <v>38168</v>
          </cell>
          <cell r="T2013" t="str">
            <v>30/06-08</v>
          </cell>
          <cell r="U2013" t="str">
            <v>Индивидуальный предприниматель Воронин Вячеслав Викторович</v>
          </cell>
          <cell r="V2013">
            <v>1</v>
          </cell>
          <cell r="W2013">
            <v>200000</v>
          </cell>
          <cell r="X2013">
            <v>38169</v>
          </cell>
          <cell r="Y2013" t="str">
            <v>01/07-предсбер</v>
          </cell>
          <cell r="Z2013" t="str">
            <v>Сбербанк РФ</v>
          </cell>
          <cell r="AA2013">
            <v>400</v>
          </cell>
          <cell r="AB2013">
            <v>0.73346693386773543</v>
          </cell>
          <cell r="AC2013">
            <v>0.73146292585170336</v>
          </cell>
          <cell r="AD2013" t="str">
            <v>предъявлен</v>
          </cell>
          <cell r="AF2013" t="str">
            <v/>
          </cell>
          <cell r="AG2013" t="str">
            <v>51410`810`_`0400`0001990</v>
          </cell>
          <cell r="AI2013" t="str">
            <v/>
          </cell>
        </row>
        <row r="2014">
          <cell r="A2014">
            <v>2010</v>
          </cell>
          <cell r="B2014" t="str">
            <v>диск</v>
          </cell>
          <cell r="C2014" t="str">
            <v>51401</v>
          </cell>
          <cell r="D2014" t="str">
            <v>51401`810`2`0400`0000002</v>
          </cell>
          <cell r="E2014" t="str">
            <v>Сбербанк РФ</v>
          </cell>
          <cell r="F2014" t="str">
            <v>банк</v>
          </cell>
          <cell r="G2014" t="str">
            <v>ВН</v>
          </cell>
          <cell r="H2014">
            <v>1095968</v>
          </cell>
          <cell r="I2014">
            <v>38168</v>
          </cell>
          <cell r="J2014">
            <v>200000</v>
          </cell>
          <cell r="K2014" t="str">
            <v>Рубли РФ</v>
          </cell>
          <cell r="L2014" t="str">
            <v>по предъявлении</v>
          </cell>
          <cell r="M2014">
            <v>38168</v>
          </cell>
          <cell r="N2014">
            <v>0</v>
          </cell>
          <cell r="P2014">
            <v>199600</v>
          </cell>
          <cell r="Q2014">
            <v>0.998</v>
          </cell>
          <cell r="R2014">
            <v>199600</v>
          </cell>
          <cell r="S2014">
            <v>38168</v>
          </cell>
          <cell r="T2014" t="str">
            <v>30/06-08</v>
          </cell>
          <cell r="U2014" t="str">
            <v>Индивидуальный предприниматель Воронин Вячеслав Викторович</v>
          </cell>
          <cell r="V2014">
            <v>1</v>
          </cell>
          <cell r="W2014">
            <v>200000</v>
          </cell>
          <cell r="X2014">
            <v>38169</v>
          </cell>
          <cell r="Y2014" t="str">
            <v>01/07-предсбер</v>
          </cell>
          <cell r="Z2014" t="str">
            <v>Сбербанк РФ</v>
          </cell>
          <cell r="AA2014">
            <v>400</v>
          </cell>
          <cell r="AB2014">
            <v>0.73346693386773543</v>
          </cell>
          <cell r="AC2014">
            <v>0.73146292585170336</v>
          </cell>
          <cell r="AD2014" t="str">
            <v>предъявлен</v>
          </cell>
          <cell r="AF2014" t="str">
            <v/>
          </cell>
          <cell r="AG2014" t="str">
            <v>51410`810`_`0400`0001991</v>
          </cell>
          <cell r="AI2014" t="str">
            <v/>
          </cell>
        </row>
        <row r="2015">
          <cell r="A2015">
            <v>2011</v>
          </cell>
          <cell r="B2015" t="str">
            <v>диск</v>
          </cell>
          <cell r="C2015" t="str">
            <v>51401</v>
          </cell>
          <cell r="D2015" t="str">
            <v>51401`810`2`0400`0000002</v>
          </cell>
          <cell r="E2015" t="str">
            <v>Сбербанк РФ</v>
          </cell>
          <cell r="F2015" t="str">
            <v>банк</v>
          </cell>
          <cell r="G2015" t="str">
            <v>ВН</v>
          </cell>
          <cell r="H2015">
            <v>1095969</v>
          </cell>
          <cell r="I2015">
            <v>38168</v>
          </cell>
          <cell r="J2015">
            <v>200000</v>
          </cell>
          <cell r="K2015" t="str">
            <v>Рубли РФ</v>
          </cell>
          <cell r="L2015" t="str">
            <v>по предъявлении</v>
          </cell>
          <cell r="M2015">
            <v>38168</v>
          </cell>
          <cell r="N2015">
            <v>0</v>
          </cell>
          <cell r="P2015">
            <v>199600</v>
          </cell>
          <cell r="Q2015">
            <v>0.998</v>
          </cell>
          <cell r="R2015">
            <v>199600</v>
          </cell>
          <cell r="S2015">
            <v>38168</v>
          </cell>
          <cell r="T2015" t="str">
            <v>30/06-08</v>
          </cell>
          <cell r="U2015" t="str">
            <v>Индивидуальный предприниматель Воронин Вячеслав Викторович</v>
          </cell>
          <cell r="V2015">
            <v>1</v>
          </cell>
          <cell r="W2015">
            <v>200000</v>
          </cell>
          <cell r="X2015">
            <v>38169</v>
          </cell>
          <cell r="Y2015" t="str">
            <v>01/07-предсбер</v>
          </cell>
          <cell r="Z2015" t="str">
            <v>Сбербанк РФ</v>
          </cell>
          <cell r="AA2015">
            <v>400</v>
          </cell>
          <cell r="AB2015">
            <v>0.73346693386773543</v>
          </cell>
          <cell r="AC2015">
            <v>0.73146292585170336</v>
          </cell>
          <cell r="AD2015" t="str">
            <v>предъявлен</v>
          </cell>
          <cell r="AF2015" t="str">
            <v/>
          </cell>
          <cell r="AG2015" t="str">
            <v>51410`810`_`0400`0001992</v>
          </cell>
          <cell r="AI2015" t="str">
            <v/>
          </cell>
        </row>
        <row r="2016">
          <cell r="A2016">
            <v>2012</v>
          </cell>
          <cell r="B2016" t="str">
            <v>диск</v>
          </cell>
          <cell r="C2016" t="str">
            <v>51401</v>
          </cell>
          <cell r="D2016" t="str">
            <v>51401`810`2`0400`0000002</v>
          </cell>
          <cell r="E2016" t="str">
            <v>Сбербанк РФ</v>
          </cell>
          <cell r="F2016" t="str">
            <v>банк</v>
          </cell>
          <cell r="G2016" t="str">
            <v>ВН</v>
          </cell>
          <cell r="H2016">
            <v>1095970</v>
          </cell>
          <cell r="I2016">
            <v>38168</v>
          </cell>
          <cell r="J2016">
            <v>200000</v>
          </cell>
          <cell r="K2016" t="str">
            <v>Рубли РФ</v>
          </cell>
          <cell r="L2016" t="str">
            <v>по предъявлении</v>
          </cell>
          <cell r="M2016">
            <v>38168</v>
          </cell>
          <cell r="N2016">
            <v>0</v>
          </cell>
          <cell r="P2016">
            <v>199600</v>
          </cell>
          <cell r="Q2016">
            <v>0.998</v>
          </cell>
          <cell r="R2016">
            <v>199600</v>
          </cell>
          <cell r="S2016">
            <v>38168</v>
          </cell>
          <cell r="T2016" t="str">
            <v>30/06-08</v>
          </cell>
          <cell r="U2016" t="str">
            <v>Индивидуальный предприниматель Воронин Вячеслав Викторович</v>
          </cell>
          <cell r="V2016">
            <v>1</v>
          </cell>
          <cell r="W2016">
            <v>200000</v>
          </cell>
          <cell r="X2016">
            <v>38169</v>
          </cell>
          <cell r="Y2016" t="str">
            <v>01/07-предсбер</v>
          </cell>
          <cell r="Z2016" t="str">
            <v>Сбербанк РФ</v>
          </cell>
          <cell r="AA2016">
            <v>400</v>
          </cell>
          <cell r="AB2016">
            <v>0.73346693386773543</v>
          </cell>
          <cell r="AC2016">
            <v>0.73146292585170336</v>
          </cell>
          <cell r="AD2016" t="str">
            <v>предъявлен</v>
          </cell>
          <cell r="AF2016" t="str">
            <v/>
          </cell>
          <cell r="AG2016" t="str">
            <v>51410`810`_`0400`0001993</v>
          </cell>
          <cell r="AI2016" t="str">
            <v/>
          </cell>
        </row>
        <row r="2017">
          <cell r="A2017">
            <v>2013</v>
          </cell>
          <cell r="B2017" t="str">
            <v>диск</v>
          </cell>
          <cell r="C2017" t="str">
            <v>51401</v>
          </cell>
          <cell r="D2017" t="str">
            <v>51401`810`2`0400`0000002</v>
          </cell>
          <cell r="E2017" t="str">
            <v>Сбербанк РФ</v>
          </cell>
          <cell r="F2017" t="str">
            <v>банк</v>
          </cell>
          <cell r="G2017" t="str">
            <v>ВН</v>
          </cell>
          <cell r="H2017" t="str">
            <v>1093030</v>
          </cell>
          <cell r="I2017">
            <v>38161</v>
          </cell>
          <cell r="J2017">
            <v>50000</v>
          </cell>
          <cell r="K2017" t="str">
            <v>Рубли РФ</v>
          </cell>
          <cell r="L2017" t="str">
            <v>по предъявлении</v>
          </cell>
          <cell r="M2017">
            <v>38161</v>
          </cell>
          <cell r="N2017">
            <v>0</v>
          </cell>
          <cell r="P2017">
            <v>49900</v>
          </cell>
          <cell r="Q2017">
            <v>0.998</v>
          </cell>
          <cell r="R2017">
            <v>49900</v>
          </cell>
          <cell r="S2017">
            <v>38168</v>
          </cell>
          <cell r="T2017" t="str">
            <v>30/06-08</v>
          </cell>
          <cell r="U2017" t="str">
            <v>Индивидуальный предприниматель Воронин Вячеслав Викторович</v>
          </cell>
          <cell r="V2017">
            <v>1</v>
          </cell>
          <cell r="W2017">
            <v>50000</v>
          </cell>
          <cell r="X2017">
            <v>38169</v>
          </cell>
          <cell r="Y2017" t="str">
            <v>01/07-предсбер</v>
          </cell>
          <cell r="Z2017" t="str">
            <v>Сбербанк РФ</v>
          </cell>
          <cell r="AA2017">
            <v>100</v>
          </cell>
          <cell r="AB2017">
            <v>0.73346693386773543</v>
          </cell>
          <cell r="AC2017">
            <v>0.73146292585170336</v>
          </cell>
          <cell r="AD2017" t="str">
            <v>предъявлен</v>
          </cell>
          <cell r="AF2017" t="str">
            <v/>
          </cell>
          <cell r="AG2017" t="str">
            <v>51410`810`_`0400`0001994</v>
          </cell>
          <cell r="AI2017" t="str">
            <v/>
          </cell>
        </row>
        <row r="2018">
          <cell r="A2018">
            <v>2014</v>
          </cell>
          <cell r="B2018" t="str">
            <v>диск</v>
          </cell>
          <cell r="C2018" t="str">
            <v>51401</v>
          </cell>
          <cell r="D2018" t="str">
            <v>51401`810`2`0400`0000002</v>
          </cell>
          <cell r="E2018" t="str">
            <v>Сбербанк РФ</v>
          </cell>
          <cell r="F2018" t="str">
            <v>банк</v>
          </cell>
          <cell r="G2018" t="str">
            <v>ВН</v>
          </cell>
          <cell r="H2018" t="str">
            <v>1093031</v>
          </cell>
          <cell r="I2018">
            <v>38161</v>
          </cell>
          <cell r="J2018">
            <v>50000</v>
          </cell>
          <cell r="K2018" t="str">
            <v>Рубли РФ</v>
          </cell>
          <cell r="L2018" t="str">
            <v>по предъявлении</v>
          </cell>
          <cell r="M2018">
            <v>38161</v>
          </cell>
          <cell r="N2018">
            <v>0</v>
          </cell>
          <cell r="P2018">
            <v>49900</v>
          </cell>
          <cell r="Q2018">
            <v>0.998</v>
          </cell>
          <cell r="R2018">
            <v>49900</v>
          </cell>
          <cell r="S2018">
            <v>38168</v>
          </cell>
          <cell r="T2018" t="str">
            <v>30/06-08</v>
          </cell>
          <cell r="U2018" t="str">
            <v>Индивидуальный предприниматель Воронин Вячеслав Викторович</v>
          </cell>
          <cell r="V2018">
            <v>1</v>
          </cell>
          <cell r="W2018">
            <v>50000</v>
          </cell>
          <cell r="X2018">
            <v>38169</v>
          </cell>
          <cell r="Y2018" t="str">
            <v>01/07-предсбер</v>
          </cell>
          <cell r="Z2018" t="str">
            <v>Сбербанк РФ</v>
          </cell>
          <cell r="AA2018">
            <v>100</v>
          </cell>
          <cell r="AB2018">
            <v>0.73346693386773543</v>
          </cell>
          <cell r="AC2018">
            <v>0.73146292585170336</v>
          </cell>
          <cell r="AD2018" t="str">
            <v>предъявлен</v>
          </cell>
          <cell r="AF2018" t="str">
            <v/>
          </cell>
          <cell r="AG2018" t="str">
            <v>51410`810`_`0400`0001995</v>
          </cell>
          <cell r="AI2018" t="str">
            <v/>
          </cell>
        </row>
        <row r="2019">
          <cell r="A2019">
            <v>2015</v>
          </cell>
          <cell r="B2019" t="str">
            <v>диск</v>
          </cell>
          <cell r="C2019" t="str">
            <v>51401</v>
          </cell>
          <cell r="D2019" t="str">
            <v>51401`810`4`0400`0000006</v>
          </cell>
          <cell r="E2019" t="str">
            <v>ОАО «Социнвестбанк»</v>
          </cell>
          <cell r="F2019" t="str">
            <v>банк</v>
          </cell>
          <cell r="G2019" t="str">
            <v>ИЗ</v>
          </cell>
          <cell r="H2019" t="str">
            <v>0008167</v>
          </cell>
          <cell r="I2019">
            <v>38166</v>
          </cell>
          <cell r="J2019">
            <v>100000</v>
          </cell>
          <cell r="K2019" t="str">
            <v>Рубли РФ</v>
          </cell>
          <cell r="L2019" t="str">
            <v>по предъявлении</v>
          </cell>
          <cell r="M2019">
            <v>38166</v>
          </cell>
          <cell r="N2019">
            <v>0</v>
          </cell>
          <cell r="P2019">
            <v>99800</v>
          </cell>
          <cell r="Q2019">
            <v>0.998</v>
          </cell>
          <cell r="R2019">
            <v>99800</v>
          </cell>
          <cell r="S2019">
            <v>38168</v>
          </cell>
          <cell r="T2019" t="str">
            <v>30/06-08</v>
          </cell>
          <cell r="U2019" t="str">
            <v>Индивидуальный предприниматель Воронин Вячеслав Викторович</v>
          </cell>
          <cell r="V2019">
            <v>1</v>
          </cell>
          <cell r="W2019">
            <v>100000</v>
          </cell>
          <cell r="X2019">
            <v>38169</v>
          </cell>
          <cell r="Y2019" t="str">
            <v>01/07-предсиб</v>
          </cell>
          <cell r="Z2019" t="str">
            <v>ОАО «Социнвестбанк»</v>
          </cell>
          <cell r="AA2019">
            <v>200</v>
          </cell>
          <cell r="AB2019">
            <v>0.73346693386773543</v>
          </cell>
          <cell r="AC2019">
            <v>0.73146292585170336</v>
          </cell>
          <cell r="AD2019" t="str">
            <v>предъявлен</v>
          </cell>
          <cell r="AF2019" t="str">
            <v/>
          </cell>
          <cell r="AG2019" t="str">
            <v>51410`810`_`0400`0001996</v>
          </cell>
          <cell r="AI2019" t="str">
            <v/>
          </cell>
        </row>
        <row r="2020">
          <cell r="A2020">
            <v>2016</v>
          </cell>
          <cell r="B2020" t="str">
            <v>диск</v>
          </cell>
          <cell r="C2020" t="str">
            <v>51401</v>
          </cell>
          <cell r="D2020" t="str">
            <v>51401`810`4`0400`0000006</v>
          </cell>
          <cell r="E2020" t="str">
            <v>ОАО «Социнвестбанк»</v>
          </cell>
          <cell r="F2020" t="str">
            <v>банк</v>
          </cell>
          <cell r="G2020" t="str">
            <v>КР</v>
          </cell>
          <cell r="H2020" t="str">
            <v>0006919</v>
          </cell>
          <cell r="I2020">
            <v>38168</v>
          </cell>
          <cell r="J2020">
            <v>30000</v>
          </cell>
          <cell r="K2020" t="str">
            <v>Рубли РФ</v>
          </cell>
          <cell r="L2020" t="str">
            <v>по предъявлении</v>
          </cell>
          <cell r="M2020">
            <v>38168</v>
          </cell>
          <cell r="N2020">
            <v>0</v>
          </cell>
          <cell r="P2020">
            <v>29940</v>
          </cell>
          <cell r="Q2020">
            <v>0.998</v>
          </cell>
          <cell r="R2020">
            <v>29940</v>
          </cell>
          <cell r="S2020">
            <v>38168</v>
          </cell>
          <cell r="T2020" t="str">
            <v>30/06-08</v>
          </cell>
          <cell r="U2020" t="str">
            <v>Индивидуальный предприниматель Воронин Вячеслав Викторович</v>
          </cell>
          <cell r="V2020">
            <v>1</v>
          </cell>
          <cell r="W2020">
            <v>30000</v>
          </cell>
          <cell r="X2020">
            <v>38169</v>
          </cell>
          <cell r="Y2020" t="str">
            <v>01/07-предсиб</v>
          </cell>
          <cell r="Z2020" t="str">
            <v>ОАО «Социнвестбанк»</v>
          </cell>
          <cell r="AA2020">
            <v>60</v>
          </cell>
          <cell r="AB2020">
            <v>0.73346693386773543</v>
          </cell>
          <cell r="AC2020">
            <v>0.73146292585170336</v>
          </cell>
          <cell r="AD2020" t="str">
            <v>предъявлен</v>
          </cell>
          <cell r="AF2020" t="str">
            <v/>
          </cell>
          <cell r="AG2020" t="str">
            <v>51410`810`_`0400`0001997</v>
          </cell>
          <cell r="AI2020" t="str">
            <v/>
          </cell>
        </row>
        <row r="2021">
          <cell r="A2021">
            <v>2017</v>
          </cell>
          <cell r="B2021" t="str">
            <v>диск</v>
          </cell>
          <cell r="C2021" t="str">
            <v>51401</v>
          </cell>
          <cell r="D2021" t="str">
            <v>51401`810`2`0400`0000002</v>
          </cell>
          <cell r="E2021" t="str">
            <v>Сбербанк РФ</v>
          </cell>
          <cell r="F2021" t="str">
            <v>банк</v>
          </cell>
          <cell r="G2021" t="str">
            <v>ВН</v>
          </cell>
          <cell r="H2021">
            <v>1086783</v>
          </cell>
          <cell r="I2021">
            <v>38167</v>
          </cell>
          <cell r="J2021">
            <v>133462</v>
          </cell>
          <cell r="K2021" t="str">
            <v>Рубли РФ</v>
          </cell>
          <cell r="L2021" t="str">
            <v>по предъявлении</v>
          </cell>
          <cell r="M2021">
            <v>38167</v>
          </cell>
          <cell r="N2021">
            <v>0</v>
          </cell>
          <cell r="P2021">
            <v>133462</v>
          </cell>
          <cell r="Q2021">
            <v>1</v>
          </cell>
          <cell r="R2021">
            <v>133462</v>
          </cell>
          <cell r="S2021">
            <v>38168</v>
          </cell>
          <cell r="T2021" t="str">
            <v>30/06-10</v>
          </cell>
          <cell r="U2021" t="str">
            <v>ООО "ЭкспоТрейд"</v>
          </cell>
          <cell r="V2021">
            <v>1</v>
          </cell>
          <cell r="W2021">
            <v>133462</v>
          </cell>
          <cell r="X2021">
            <v>38169</v>
          </cell>
          <cell r="Y2021" t="str">
            <v>01/07-предсбер</v>
          </cell>
          <cell r="Z2021" t="str">
            <v>Сбербанк РФ</v>
          </cell>
          <cell r="AA2021">
            <v>0</v>
          </cell>
          <cell r="AB2021">
            <v>0</v>
          </cell>
          <cell r="AC2021">
            <v>0</v>
          </cell>
          <cell r="AD2021" t="str">
            <v>предъявлен</v>
          </cell>
          <cell r="AF2021" t="str">
            <v/>
          </cell>
          <cell r="AG2021" t="str">
            <v>51410`810`_`0400`0001998</v>
          </cell>
          <cell r="AI2021" t="str">
            <v/>
          </cell>
        </row>
        <row r="2022">
          <cell r="A2022">
            <v>2018</v>
          </cell>
          <cell r="B2022" t="str">
            <v>диск</v>
          </cell>
          <cell r="C2022" t="str">
            <v>51401</v>
          </cell>
          <cell r="D2022" t="str">
            <v>51401`810`2`0400`0000002</v>
          </cell>
          <cell r="E2022" t="str">
            <v>Сбербанк РФ</v>
          </cell>
          <cell r="F2022" t="str">
            <v>банк</v>
          </cell>
          <cell r="G2022" t="str">
            <v>ВН</v>
          </cell>
          <cell r="H2022">
            <v>1094395</v>
          </cell>
          <cell r="I2022">
            <v>38167</v>
          </cell>
          <cell r="J2022">
            <v>500000</v>
          </cell>
          <cell r="K2022" t="str">
            <v>Рубли РФ</v>
          </cell>
          <cell r="L2022" t="str">
            <v>по предъявлении</v>
          </cell>
          <cell r="M2022">
            <v>38167</v>
          </cell>
          <cell r="N2022">
            <v>0</v>
          </cell>
          <cell r="P2022">
            <v>500000</v>
          </cell>
          <cell r="Q2022">
            <v>1</v>
          </cell>
          <cell r="R2022">
            <v>500000</v>
          </cell>
          <cell r="S2022">
            <v>38168</v>
          </cell>
          <cell r="T2022" t="str">
            <v>30/06-10</v>
          </cell>
          <cell r="U2022" t="str">
            <v>ООО "ЭкспоТрейд"</v>
          </cell>
          <cell r="V2022">
            <v>1</v>
          </cell>
          <cell r="W2022">
            <v>500000</v>
          </cell>
          <cell r="X2022">
            <v>38169</v>
          </cell>
          <cell r="Y2022" t="str">
            <v>01/07-предсбер</v>
          </cell>
          <cell r="Z2022" t="str">
            <v>Сбербанк РФ</v>
          </cell>
          <cell r="AA2022">
            <v>0</v>
          </cell>
          <cell r="AB2022">
            <v>0</v>
          </cell>
          <cell r="AC2022">
            <v>0</v>
          </cell>
          <cell r="AD2022" t="str">
            <v>предъявлен</v>
          </cell>
          <cell r="AF2022" t="str">
            <v/>
          </cell>
          <cell r="AG2022" t="str">
            <v>51410`810`_`0400`0001999</v>
          </cell>
          <cell r="AI2022" t="str">
            <v/>
          </cell>
        </row>
        <row r="2023">
          <cell r="A2023">
            <v>2019</v>
          </cell>
          <cell r="B2023" t="str">
            <v>диск</v>
          </cell>
          <cell r="C2023" t="str">
            <v>51401</v>
          </cell>
          <cell r="D2023" t="str">
            <v>51401`810`2`0400`0000002</v>
          </cell>
          <cell r="E2023" t="str">
            <v>Сбербанк РФ</v>
          </cell>
          <cell r="F2023" t="str">
            <v>банк</v>
          </cell>
          <cell r="G2023" t="str">
            <v>ВН</v>
          </cell>
          <cell r="H2023">
            <v>1094410</v>
          </cell>
          <cell r="I2023">
            <v>38167</v>
          </cell>
          <cell r="J2023">
            <v>300000</v>
          </cell>
          <cell r="K2023" t="str">
            <v>Рубли РФ</v>
          </cell>
          <cell r="L2023" t="str">
            <v>по предъявлении</v>
          </cell>
          <cell r="M2023">
            <v>38167</v>
          </cell>
          <cell r="N2023">
            <v>0</v>
          </cell>
          <cell r="P2023">
            <v>300000</v>
          </cell>
          <cell r="Q2023">
            <v>1</v>
          </cell>
          <cell r="R2023">
            <v>300000</v>
          </cell>
          <cell r="S2023">
            <v>38168</v>
          </cell>
          <cell r="T2023" t="str">
            <v>30/06-10</v>
          </cell>
          <cell r="U2023" t="str">
            <v>ООО "ЭкспоТрейд"</v>
          </cell>
          <cell r="V2023">
            <v>1</v>
          </cell>
          <cell r="W2023">
            <v>300000</v>
          </cell>
          <cell r="X2023">
            <v>38169</v>
          </cell>
          <cell r="Y2023" t="str">
            <v>01/07-предсбер</v>
          </cell>
          <cell r="Z2023" t="str">
            <v>Сбербанк РФ</v>
          </cell>
          <cell r="AA2023">
            <v>0</v>
          </cell>
          <cell r="AB2023">
            <v>0</v>
          </cell>
          <cell r="AC2023">
            <v>0</v>
          </cell>
          <cell r="AD2023" t="str">
            <v>предъявлен</v>
          </cell>
          <cell r="AF2023" t="str">
            <v/>
          </cell>
          <cell r="AG2023" t="str">
            <v>51410`810`_`0400`0002000</v>
          </cell>
          <cell r="AI2023" t="str">
            <v/>
          </cell>
        </row>
        <row r="2024">
          <cell r="A2024">
            <v>2020</v>
          </cell>
          <cell r="B2024" t="str">
            <v>диск</v>
          </cell>
          <cell r="C2024" t="str">
            <v>51401</v>
          </cell>
          <cell r="D2024" t="str">
            <v>51401`810`2`0400`0000002</v>
          </cell>
          <cell r="E2024" t="str">
            <v>Сбербанк РФ</v>
          </cell>
          <cell r="F2024" t="str">
            <v>банк</v>
          </cell>
          <cell r="G2024" t="str">
            <v>ВН</v>
          </cell>
          <cell r="H2024">
            <v>1035951</v>
          </cell>
          <cell r="I2024">
            <v>37981</v>
          </cell>
          <cell r="J2024">
            <v>61387</v>
          </cell>
          <cell r="K2024" t="str">
            <v>Рубли РФ</v>
          </cell>
          <cell r="L2024" t="str">
            <v>по предъявлении</v>
          </cell>
          <cell r="M2024">
            <v>37981</v>
          </cell>
          <cell r="N2024">
            <v>0</v>
          </cell>
          <cell r="P2024">
            <v>61387</v>
          </cell>
          <cell r="Q2024">
            <v>1</v>
          </cell>
          <cell r="R2024">
            <v>61387</v>
          </cell>
          <cell r="S2024">
            <v>38168</v>
          </cell>
          <cell r="T2024" t="str">
            <v>30/06-10</v>
          </cell>
          <cell r="U2024" t="str">
            <v>ООО "ЭкспоТрейд"</v>
          </cell>
          <cell r="V2024">
            <v>1</v>
          </cell>
          <cell r="W2024">
            <v>61387</v>
          </cell>
          <cell r="X2024">
            <v>38168</v>
          </cell>
          <cell r="Y2024" t="str">
            <v>30/06-предсбер</v>
          </cell>
          <cell r="Z2024" t="str">
            <v>Сбербанк РФ</v>
          </cell>
          <cell r="AA2024">
            <v>0</v>
          </cell>
          <cell r="AB2024">
            <v>0</v>
          </cell>
          <cell r="AC2024">
            <v>0</v>
          </cell>
          <cell r="AD2024" t="str">
            <v>предъявлен</v>
          </cell>
          <cell r="AF2024" t="str">
            <v/>
          </cell>
          <cell r="AG2024" t="str">
            <v>51410`810`_`0400`0002002</v>
          </cell>
          <cell r="AI2024" t="str">
            <v/>
          </cell>
        </row>
        <row r="2025">
          <cell r="A2025">
            <v>2021</v>
          </cell>
          <cell r="B2025" t="str">
            <v>диск</v>
          </cell>
          <cell r="C2025" t="str">
            <v>51401</v>
          </cell>
          <cell r="D2025" t="str">
            <v>51401`810`2`0400`0000002</v>
          </cell>
          <cell r="E2025" t="str">
            <v>Сбербанк РФ</v>
          </cell>
          <cell r="F2025" t="str">
            <v>банк</v>
          </cell>
          <cell r="G2025" t="str">
            <v>ВН</v>
          </cell>
          <cell r="H2025">
            <v>1092894</v>
          </cell>
          <cell r="I2025">
            <v>38159</v>
          </cell>
          <cell r="J2025">
            <v>100000</v>
          </cell>
          <cell r="K2025" t="str">
            <v>Рубли РФ</v>
          </cell>
          <cell r="L2025" t="str">
            <v>по предъявлении</v>
          </cell>
          <cell r="M2025">
            <v>38159</v>
          </cell>
          <cell r="N2025">
            <v>0</v>
          </cell>
          <cell r="P2025">
            <v>100000</v>
          </cell>
          <cell r="Q2025">
            <v>1</v>
          </cell>
          <cell r="R2025">
            <v>100000</v>
          </cell>
          <cell r="S2025">
            <v>38168</v>
          </cell>
          <cell r="T2025" t="str">
            <v>30/06-09</v>
          </cell>
          <cell r="U2025" t="str">
            <v>ООО "АЛЬТАИР"</v>
          </cell>
          <cell r="V2025">
            <v>1</v>
          </cell>
          <cell r="W2025">
            <v>100000</v>
          </cell>
          <cell r="X2025">
            <v>38169</v>
          </cell>
          <cell r="Y2025" t="str">
            <v>01/07-предсбер</v>
          </cell>
          <cell r="Z2025" t="str">
            <v>Сбербанк РФ</v>
          </cell>
          <cell r="AA2025">
            <v>0</v>
          </cell>
          <cell r="AB2025">
            <v>0</v>
          </cell>
          <cell r="AC2025">
            <v>0</v>
          </cell>
          <cell r="AD2025" t="str">
            <v>предъявлен</v>
          </cell>
          <cell r="AF2025" t="str">
            <v/>
          </cell>
          <cell r="AG2025" t="str">
            <v>51510`810`_`0400`0002002</v>
          </cell>
          <cell r="AI2025" t="str">
            <v/>
          </cell>
        </row>
        <row r="2026">
          <cell r="A2026">
            <v>2022</v>
          </cell>
          <cell r="B2026" t="str">
            <v>диск</v>
          </cell>
          <cell r="C2026" t="str">
            <v>51401</v>
          </cell>
          <cell r="D2026" t="str">
            <v>51401`810`2`0400`0000002</v>
          </cell>
          <cell r="E2026" t="str">
            <v>Сбербанк РФ</v>
          </cell>
          <cell r="F2026" t="str">
            <v>банк</v>
          </cell>
          <cell r="G2026" t="str">
            <v>ВН</v>
          </cell>
          <cell r="H2026">
            <v>1498693</v>
          </cell>
          <cell r="I2026">
            <v>38135</v>
          </cell>
          <cell r="J2026">
            <v>1000000</v>
          </cell>
          <cell r="K2026" t="str">
            <v>Рубли РФ</v>
          </cell>
          <cell r="L2026" t="str">
            <v>по предъявлении</v>
          </cell>
          <cell r="M2026">
            <v>38135</v>
          </cell>
          <cell r="N2026">
            <v>0</v>
          </cell>
          <cell r="P2026">
            <v>1000000</v>
          </cell>
          <cell r="Q2026">
            <v>1</v>
          </cell>
          <cell r="R2026">
            <v>1000000</v>
          </cell>
          <cell r="S2026">
            <v>38168</v>
          </cell>
          <cell r="T2026" t="str">
            <v>30/06-09</v>
          </cell>
          <cell r="U2026" t="str">
            <v>ООО "АЛЬТАИР"</v>
          </cell>
          <cell r="V2026">
            <v>1</v>
          </cell>
          <cell r="W2026">
            <v>1000000</v>
          </cell>
          <cell r="X2026">
            <v>38168</v>
          </cell>
          <cell r="Y2026" t="str">
            <v>30/06-предсбер</v>
          </cell>
          <cell r="Z2026" t="str">
            <v>Сбербанк РФ</v>
          </cell>
          <cell r="AA2026">
            <v>0</v>
          </cell>
          <cell r="AB2026">
            <v>0</v>
          </cell>
          <cell r="AC2026">
            <v>0</v>
          </cell>
          <cell r="AD2026" t="str">
            <v>предъявлен</v>
          </cell>
          <cell r="AF2026" t="str">
            <v/>
          </cell>
          <cell r="AG2026" t="str">
            <v>51510`810`_`0400`0002005</v>
          </cell>
          <cell r="AI2026" t="str">
            <v/>
          </cell>
        </row>
        <row r="2027">
          <cell r="A2027">
            <v>2023</v>
          </cell>
          <cell r="B2027" t="str">
            <v>диск</v>
          </cell>
          <cell r="C2027" t="str">
            <v>51504</v>
          </cell>
          <cell r="D2027" t="str">
            <v>51504`810`9`0400`0000021</v>
          </cell>
          <cell r="E2027" t="str">
            <v>КТ «Социальная Инициатива и К»</v>
          </cell>
          <cell r="F2027" t="str">
            <v>прочие</v>
          </cell>
          <cell r="G2027" t="str">
            <v>СИ-04</v>
          </cell>
          <cell r="H2027" t="str">
            <v>0000331</v>
          </cell>
          <cell r="I2027">
            <v>38013</v>
          </cell>
          <cell r="J2027">
            <v>1000000</v>
          </cell>
          <cell r="K2027" t="str">
            <v>Рубли РФ</v>
          </cell>
          <cell r="L2027" t="str">
            <v>по предъявлении, но не ранее 26.10.2004г.</v>
          </cell>
          <cell r="M2027">
            <v>38286</v>
          </cell>
          <cell r="N2027">
            <v>0.2293718276299628</v>
          </cell>
          <cell r="P2027">
            <v>930966</v>
          </cell>
          <cell r="Q2027">
            <v>0.93096599999999996</v>
          </cell>
          <cell r="R2027">
            <v>930966</v>
          </cell>
          <cell r="S2027">
            <v>38168</v>
          </cell>
          <cell r="T2027" t="str">
            <v>30/06-13</v>
          </cell>
          <cell r="U2027" t="str">
            <v>ООО "ИнтерСвязь"</v>
          </cell>
          <cell r="V2027">
            <v>0.93414600000000003</v>
          </cell>
          <cell r="W2027">
            <v>934145.55</v>
          </cell>
          <cell r="X2027">
            <v>38173</v>
          </cell>
          <cell r="Y2027" t="str">
            <v>05/07-10</v>
          </cell>
          <cell r="Z2027" t="str">
            <v>ООО "Проф-Трейд"</v>
          </cell>
          <cell r="AA2027">
            <v>3179.5500000000466</v>
          </cell>
          <cell r="AB2027">
            <v>0.2300002435960723</v>
          </cell>
          <cell r="AC2027">
            <v>0.24931861099116767</v>
          </cell>
          <cell r="AD2027" t="str">
            <v>продан</v>
          </cell>
          <cell r="AF2027" t="str">
            <v/>
          </cell>
          <cell r="AG2027" t="str">
            <v>51510`810`_`0400`0002004</v>
          </cell>
          <cell r="AI2027" t="str">
            <v/>
          </cell>
        </row>
        <row r="2028">
          <cell r="A2028">
            <v>2024</v>
          </cell>
          <cell r="B2028" t="str">
            <v>диск</v>
          </cell>
          <cell r="C2028" t="str">
            <v>51504</v>
          </cell>
          <cell r="D2028" t="str">
            <v>51504`810`9`0400`0000021</v>
          </cell>
          <cell r="E2028" t="str">
            <v>КТ «Социальная Инициатива и К»</v>
          </cell>
          <cell r="F2028" t="str">
            <v>прочие</v>
          </cell>
          <cell r="G2028" t="str">
            <v>СИ-04</v>
          </cell>
          <cell r="H2028" t="str">
            <v>0000332</v>
          </cell>
          <cell r="I2028">
            <v>38013</v>
          </cell>
          <cell r="J2028">
            <v>1000000</v>
          </cell>
          <cell r="K2028" t="str">
            <v>Рубли РФ</v>
          </cell>
          <cell r="L2028" t="str">
            <v>по предъявлении, но не ранее 26.10.2004г.</v>
          </cell>
          <cell r="M2028">
            <v>38286</v>
          </cell>
          <cell r="N2028">
            <v>0.2293718276299628</v>
          </cell>
          <cell r="P2028">
            <v>930966</v>
          </cell>
          <cell r="Q2028">
            <v>0.93096599999999996</v>
          </cell>
          <cell r="R2028">
            <v>930966</v>
          </cell>
          <cell r="S2028">
            <v>38168</v>
          </cell>
          <cell r="T2028" t="str">
            <v>30/06-13</v>
          </cell>
          <cell r="U2028" t="str">
            <v>ООО "ИнтерСвязь"</v>
          </cell>
          <cell r="V2028">
            <v>0.93414600000000003</v>
          </cell>
          <cell r="W2028">
            <v>934145.55</v>
          </cell>
          <cell r="X2028">
            <v>38173</v>
          </cell>
          <cell r="Y2028" t="str">
            <v>05/07-10</v>
          </cell>
          <cell r="Z2028" t="str">
            <v>ООО "Проф-Трейд"</v>
          </cell>
          <cell r="AA2028">
            <v>3179.5500000000466</v>
          </cell>
          <cell r="AB2028">
            <v>0.2300002435960723</v>
          </cell>
          <cell r="AC2028">
            <v>0.24931861099116767</v>
          </cell>
          <cell r="AD2028" t="str">
            <v>продан</v>
          </cell>
          <cell r="AF2028" t="str">
            <v/>
          </cell>
          <cell r="AG2028" t="str">
            <v>51510`810`_`0400`0002005</v>
          </cell>
          <cell r="AI2028" t="str">
            <v/>
          </cell>
        </row>
        <row r="2029">
          <cell r="A2029">
            <v>2025</v>
          </cell>
          <cell r="B2029" t="str">
            <v>диск</v>
          </cell>
          <cell r="C2029" t="str">
            <v>51504</v>
          </cell>
          <cell r="D2029" t="str">
            <v>51504`810`9`0400`0000021</v>
          </cell>
          <cell r="E2029" t="str">
            <v>КТ «Социальная Инициатива и К»</v>
          </cell>
          <cell r="F2029" t="str">
            <v>прочие</v>
          </cell>
          <cell r="G2029" t="str">
            <v>СИ-04</v>
          </cell>
          <cell r="H2029" t="str">
            <v>0000333</v>
          </cell>
          <cell r="I2029">
            <v>38013</v>
          </cell>
          <cell r="J2029">
            <v>1000000</v>
          </cell>
          <cell r="K2029" t="str">
            <v>Рубли РФ</v>
          </cell>
          <cell r="L2029" t="str">
            <v>по предъявлении, но не ранее 26.10.2004</v>
          </cell>
          <cell r="M2029">
            <v>38286</v>
          </cell>
          <cell r="N2029">
            <v>0.2293718276299628</v>
          </cell>
          <cell r="P2029">
            <v>930966</v>
          </cell>
          <cell r="Q2029">
            <v>0.93096599999999996</v>
          </cell>
          <cell r="R2029">
            <v>930966</v>
          </cell>
          <cell r="S2029">
            <v>38168</v>
          </cell>
          <cell r="T2029" t="str">
            <v>30/06-13</v>
          </cell>
          <cell r="U2029" t="str">
            <v>ООО "ИнтерСвязь"</v>
          </cell>
          <cell r="V2029">
            <v>0.93414600000000003</v>
          </cell>
          <cell r="W2029">
            <v>934145.55</v>
          </cell>
          <cell r="X2029">
            <v>38173</v>
          </cell>
          <cell r="Y2029" t="str">
            <v>05/07-10</v>
          </cell>
          <cell r="Z2029" t="str">
            <v>ООО "Проф-Трейд"</v>
          </cell>
          <cell r="AA2029">
            <v>3179.5500000000466</v>
          </cell>
          <cell r="AB2029">
            <v>0.2300002435960723</v>
          </cell>
          <cell r="AC2029">
            <v>0.24931861099116767</v>
          </cell>
          <cell r="AD2029" t="str">
            <v>продан</v>
          </cell>
          <cell r="AF2029" t="str">
            <v/>
          </cell>
          <cell r="AG2029" t="str">
            <v>51510`810`_`0400`0002006</v>
          </cell>
          <cell r="AI2029" t="str">
            <v/>
          </cell>
        </row>
        <row r="2030">
          <cell r="A2030">
            <v>2026</v>
          </cell>
          <cell r="B2030" t="str">
            <v>диск</v>
          </cell>
          <cell r="C2030" t="str">
            <v>51504</v>
          </cell>
          <cell r="D2030" t="str">
            <v>51504`810`9`0400`0000021</v>
          </cell>
          <cell r="E2030" t="str">
            <v>КТ «Социальная Инициатива и К»</v>
          </cell>
          <cell r="F2030" t="str">
            <v>прочие</v>
          </cell>
          <cell r="G2030" t="str">
            <v>СИ-04</v>
          </cell>
          <cell r="H2030" t="str">
            <v>0000334</v>
          </cell>
          <cell r="I2030">
            <v>38013</v>
          </cell>
          <cell r="J2030">
            <v>1000000</v>
          </cell>
          <cell r="K2030" t="str">
            <v>Рубли РФ</v>
          </cell>
          <cell r="L2030" t="str">
            <v>по предъявлении, но не ранее 26.10.2004</v>
          </cell>
          <cell r="M2030">
            <v>38286</v>
          </cell>
          <cell r="N2030">
            <v>0.2293718276299628</v>
          </cell>
          <cell r="P2030">
            <v>930966</v>
          </cell>
          <cell r="Q2030">
            <v>0.93096599999999996</v>
          </cell>
          <cell r="R2030">
            <v>930966</v>
          </cell>
          <cell r="S2030">
            <v>38168</v>
          </cell>
          <cell r="T2030" t="str">
            <v>30/06-13</v>
          </cell>
          <cell r="U2030" t="str">
            <v>ООО "ИнтерСвязь"</v>
          </cell>
          <cell r="V2030">
            <v>0.93414600000000003</v>
          </cell>
          <cell r="W2030">
            <v>934145.55</v>
          </cell>
          <cell r="X2030">
            <v>38173</v>
          </cell>
          <cell r="Y2030" t="str">
            <v>05/07-10</v>
          </cell>
          <cell r="Z2030" t="str">
            <v>ООО "Проф-Трейд"</v>
          </cell>
          <cell r="AA2030">
            <v>3179.5500000000466</v>
          </cell>
          <cell r="AB2030">
            <v>0.2300002435960723</v>
          </cell>
          <cell r="AC2030">
            <v>0.24931861099116767</v>
          </cell>
          <cell r="AD2030" t="str">
            <v>продан</v>
          </cell>
          <cell r="AF2030" t="str">
            <v/>
          </cell>
          <cell r="AG2030" t="str">
            <v>51510`810`_`0400`0002007</v>
          </cell>
          <cell r="AI2030" t="str">
            <v/>
          </cell>
        </row>
        <row r="2031">
          <cell r="A2031">
            <v>2027</v>
          </cell>
          <cell r="B2031" t="str">
            <v>диск</v>
          </cell>
          <cell r="C2031" t="str">
            <v>51504</v>
          </cell>
          <cell r="D2031" t="str">
            <v>51504`810`9`0400`0000021</v>
          </cell>
          <cell r="E2031" t="str">
            <v>КТ «Социальная Инициатива и К»</v>
          </cell>
          <cell r="F2031" t="str">
            <v>прочие</v>
          </cell>
          <cell r="G2031" t="str">
            <v>СИ-04</v>
          </cell>
          <cell r="H2031" t="str">
            <v>0000335</v>
          </cell>
          <cell r="I2031">
            <v>38013</v>
          </cell>
          <cell r="J2031">
            <v>1000000</v>
          </cell>
          <cell r="K2031" t="str">
            <v>Рубли РФ</v>
          </cell>
          <cell r="L2031" t="str">
            <v>по предъявлении, но не ранее 26.10.2004</v>
          </cell>
          <cell r="M2031">
            <v>38286</v>
          </cell>
          <cell r="N2031">
            <v>0.2293718276299628</v>
          </cell>
          <cell r="P2031">
            <v>930966</v>
          </cell>
          <cell r="Q2031">
            <v>0.93096599999999996</v>
          </cell>
          <cell r="R2031">
            <v>930966</v>
          </cell>
          <cell r="S2031">
            <v>38168</v>
          </cell>
          <cell r="T2031" t="str">
            <v>30/06-13</v>
          </cell>
          <cell r="U2031" t="str">
            <v>ООО "ИнтерСвязь"</v>
          </cell>
          <cell r="V2031">
            <v>0.93414600000000003</v>
          </cell>
          <cell r="W2031">
            <v>934145.55</v>
          </cell>
          <cell r="X2031">
            <v>38173</v>
          </cell>
          <cell r="Y2031" t="str">
            <v>05/07-10</v>
          </cell>
          <cell r="Z2031" t="str">
            <v>ООО "Проф-Трейд"</v>
          </cell>
          <cell r="AA2031">
            <v>3179.5500000000466</v>
          </cell>
          <cell r="AB2031">
            <v>0.2300002435960723</v>
          </cell>
          <cell r="AC2031">
            <v>0.24931861099116767</v>
          </cell>
          <cell r="AD2031" t="str">
            <v>продан</v>
          </cell>
          <cell r="AF2031" t="str">
            <v/>
          </cell>
          <cell r="AG2031" t="str">
            <v>51510`810`_`0400`0002008</v>
          </cell>
          <cell r="AI2031" t="str">
            <v/>
          </cell>
        </row>
        <row r="2032">
          <cell r="A2032">
            <v>2028</v>
          </cell>
          <cell r="B2032" t="str">
            <v>диск</v>
          </cell>
          <cell r="C2032" t="str">
            <v>51504</v>
          </cell>
          <cell r="D2032" t="str">
            <v>51504`810`9`0400`0000021</v>
          </cell>
          <cell r="E2032" t="str">
            <v>КТ «Социальная Инициатива и К»</v>
          </cell>
          <cell r="F2032" t="str">
            <v>прочие</v>
          </cell>
          <cell r="G2032" t="str">
            <v>СИ-04</v>
          </cell>
          <cell r="H2032" t="str">
            <v>0000336</v>
          </cell>
          <cell r="I2032">
            <v>38013</v>
          </cell>
          <cell r="J2032">
            <v>1000000</v>
          </cell>
          <cell r="K2032" t="str">
            <v>Рубли РФ</v>
          </cell>
          <cell r="L2032" t="str">
            <v>по предъявлении, но не ранее 26.10.2004</v>
          </cell>
          <cell r="M2032">
            <v>38286</v>
          </cell>
          <cell r="N2032">
            <v>0.2293718276299628</v>
          </cell>
          <cell r="P2032">
            <v>930966</v>
          </cell>
          <cell r="Q2032">
            <v>0.93096599999999996</v>
          </cell>
          <cell r="R2032">
            <v>930966</v>
          </cell>
          <cell r="S2032">
            <v>38168</v>
          </cell>
          <cell r="T2032" t="str">
            <v>30/06-13</v>
          </cell>
          <cell r="U2032" t="str">
            <v>ООО "ИнтерСвязь"</v>
          </cell>
          <cell r="V2032">
            <v>0.93414600000000003</v>
          </cell>
          <cell r="W2032">
            <v>934145.55</v>
          </cell>
          <cell r="X2032">
            <v>38173</v>
          </cell>
          <cell r="Y2032" t="str">
            <v>05/07-10</v>
          </cell>
          <cell r="Z2032" t="str">
            <v>ООО "Проф-Трейд"</v>
          </cell>
          <cell r="AA2032">
            <v>3179.5500000000466</v>
          </cell>
          <cell r="AB2032">
            <v>0.2300002435960723</v>
          </cell>
          <cell r="AC2032">
            <v>0.24931861099116767</v>
          </cell>
          <cell r="AD2032" t="str">
            <v>продан</v>
          </cell>
          <cell r="AF2032" t="str">
            <v/>
          </cell>
          <cell r="AG2032" t="str">
            <v>51510`810`_`0400`0002009</v>
          </cell>
          <cell r="AI2032" t="str">
            <v/>
          </cell>
        </row>
        <row r="2033">
          <cell r="A2033">
            <v>2029</v>
          </cell>
          <cell r="B2033" t="str">
            <v>диск</v>
          </cell>
          <cell r="C2033" t="str">
            <v>51504</v>
          </cell>
          <cell r="D2033" t="str">
            <v>51504`810`9`0400`0000021</v>
          </cell>
          <cell r="E2033" t="str">
            <v>КТ «Социальная Инициатива и К»</v>
          </cell>
          <cell r="F2033" t="str">
            <v>прочие</v>
          </cell>
          <cell r="G2033" t="str">
            <v>СИ-04</v>
          </cell>
          <cell r="H2033" t="str">
            <v>0000337</v>
          </cell>
          <cell r="I2033">
            <v>38013</v>
          </cell>
          <cell r="J2033">
            <v>1000000</v>
          </cell>
          <cell r="K2033" t="str">
            <v>Рубли РФ</v>
          </cell>
          <cell r="L2033" t="str">
            <v>по предъявлении, но не ранее 26.10.2004</v>
          </cell>
          <cell r="M2033">
            <v>38286</v>
          </cell>
          <cell r="N2033">
            <v>0.2293718276299628</v>
          </cell>
          <cell r="P2033">
            <v>930966</v>
          </cell>
          <cell r="Q2033">
            <v>0.93096599999999996</v>
          </cell>
          <cell r="R2033">
            <v>930966</v>
          </cell>
          <cell r="S2033">
            <v>38168</v>
          </cell>
          <cell r="T2033" t="str">
            <v>30/06-13</v>
          </cell>
          <cell r="U2033" t="str">
            <v>ООО "ИнтерСвязь"</v>
          </cell>
          <cell r="V2033">
            <v>0.93414600000000003</v>
          </cell>
          <cell r="W2033">
            <v>934145.55</v>
          </cell>
          <cell r="X2033">
            <v>38173</v>
          </cell>
          <cell r="Y2033" t="str">
            <v>05/07-10</v>
          </cell>
          <cell r="Z2033" t="str">
            <v>ООО "Проф-Трейд"</v>
          </cell>
          <cell r="AA2033">
            <v>3179.5500000000466</v>
          </cell>
          <cell r="AB2033">
            <v>0.2300002435960723</v>
          </cell>
          <cell r="AC2033">
            <v>0.24931861099116767</v>
          </cell>
          <cell r="AD2033" t="str">
            <v>продан</v>
          </cell>
          <cell r="AF2033" t="str">
            <v/>
          </cell>
          <cell r="AG2033" t="str">
            <v>51510`810`_`0400`0002010</v>
          </cell>
          <cell r="AI2033" t="str">
            <v/>
          </cell>
        </row>
        <row r="2034">
          <cell r="A2034">
            <v>2030</v>
          </cell>
          <cell r="B2034" t="str">
            <v>диск</v>
          </cell>
          <cell r="C2034" t="str">
            <v>51504</v>
          </cell>
          <cell r="D2034" t="str">
            <v>51504`810`9`0400`0000021</v>
          </cell>
          <cell r="E2034" t="str">
            <v>КТ «Социальная Инициатива и К»</v>
          </cell>
          <cell r="F2034" t="str">
            <v>прочие</v>
          </cell>
          <cell r="G2034" t="str">
            <v>СИ-04</v>
          </cell>
          <cell r="H2034" t="str">
            <v>0000338</v>
          </cell>
          <cell r="I2034">
            <v>38013</v>
          </cell>
          <cell r="J2034">
            <v>1000000</v>
          </cell>
          <cell r="K2034" t="str">
            <v>Рубли РФ</v>
          </cell>
          <cell r="L2034" t="str">
            <v>по предъявлении, но не ранее 26.10.2004</v>
          </cell>
          <cell r="M2034">
            <v>38286</v>
          </cell>
          <cell r="N2034">
            <v>0.2293718276299628</v>
          </cell>
          <cell r="P2034">
            <v>930966</v>
          </cell>
          <cell r="Q2034">
            <v>0.93096599999999996</v>
          </cell>
          <cell r="R2034">
            <v>930966</v>
          </cell>
          <cell r="S2034">
            <v>38168</v>
          </cell>
          <cell r="T2034" t="str">
            <v>30/06-13</v>
          </cell>
          <cell r="U2034" t="str">
            <v>ООО "ИнтерСвязь"</v>
          </cell>
          <cell r="V2034">
            <v>0.93414600000000003</v>
          </cell>
          <cell r="W2034">
            <v>934145.55</v>
          </cell>
          <cell r="X2034">
            <v>38173</v>
          </cell>
          <cell r="Y2034" t="str">
            <v>05/07-10</v>
          </cell>
          <cell r="Z2034" t="str">
            <v>ООО "Проф-Трейд"</v>
          </cell>
          <cell r="AA2034">
            <v>3179.5500000000466</v>
          </cell>
          <cell r="AB2034">
            <v>0.2300002435960723</v>
          </cell>
          <cell r="AC2034">
            <v>0.24931861099116767</v>
          </cell>
          <cell r="AD2034" t="str">
            <v>продан</v>
          </cell>
          <cell r="AF2034" t="str">
            <v/>
          </cell>
          <cell r="AG2034" t="str">
            <v>51510`810`_`0400`0002011</v>
          </cell>
          <cell r="AI2034" t="str">
            <v/>
          </cell>
        </row>
        <row r="2035">
          <cell r="A2035">
            <v>2031</v>
          </cell>
          <cell r="B2035" t="str">
            <v>диск</v>
          </cell>
          <cell r="C2035" t="str">
            <v>51401</v>
          </cell>
          <cell r="D2035" t="str">
            <v>51401`810`2`0400`0000002</v>
          </cell>
          <cell r="E2035" t="str">
            <v>Сбербанк РФ</v>
          </cell>
          <cell r="F2035" t="str">
            <v>банк</v>
          </cell>
          <cell r="G2035" t="str">
            <v>ВН</v>
          </cell>
          <cell r="H2035" t="str">
            <v>1078402</v>
          </cell>
          <cell r="I2035">
            <v>38160</v>
          </cell>
          <cell r="J2035">
            <v>62659.79</v>
          </cell>
          <cell r="K2035" t="str">
            <v>Рубли РФ</v>
          </cell>
          <cell r="L2035" t="str">
            <v>по предъявлении</v>
          </cell>
          <cell r="M2035">
            <v>38160</v>
          </cell>
          <cell r="N2035">
            <v>0</v>
          </cell>
          <cell r="P2035">
            <v>62659.79</v>
          </cell>
          <cell r="Q2035">
            <v>1</v>
          </cell>
          <cell r="R2035">
            <v>62659.79</v>
          </cell>
          <cell r="S2035">
            <v>38169</v>
          </cell>
          <cell r="T2035" t="str">
            <v>01/07-08</v>
          </cell>
          <cell r="U2035" t="str">
            <v>ООО "ЭкспоТрейд"</v>
          </cell>
          <cell r="V2035">
            <v>1</v>
          </cell>
          <cell r="W2035">
            <v>62659.79</v>
          </cell>
          <cell r="X2035">
            <v>38169</v>
          </cell>
          <cell r="Y2035" t="str">
            <v>01/07-предсбер</v>
          </cell>
          <cell r="Z2035" t="str">
            <v>Сбербанк РФ</v>
          </cell>
          <cell r="AA2035">
            <v>0</v>
          </cell>
          <cell r="AB2035">
            <v>0</v>
          </cell>
          <cell r="AC2035">
            <v>0</v>
          </cell>
          <cell r="AD2035" t="str">
            <v>предъявлен</v>
          </cell>
          <cell r="AF2035" t="str">
            <v/>
          </cell>
          <cell r="AI2035" t="str">
            <v/>
          </cell>
        </row>
        <row r="2036">
          <cell r="A2036">
            <v>2032</v>
          </cell>
          <cell r="B2036" t="str">
            <v>диск</v>
          </cell>
          <cell r="C2036" t="str">
            <v>51401</v>
          </cell>
          <cell r="D2036" t="str">
            <v>51401`810`2`0400`0000002</v>
          </cell>
          <cell r="E2036" t="str">
            <v>Сбербанк РФ</v>
          </cell>
          <cell r="F2036" t="str">
            <v>банк</v>
          </cell>
          <cell r="G2036" t="str">
            <v>ВН</v>
          </cell>
          <cell r="H2036" t="str">
            <v>1068770</v>
          </cell>
          <cell r="I2036">
            <v>38161</v>
          </cell>
          <cell r="J2036">
            <v>100000</v>
          </cell>
          <cell r="K2036" t="str">
            <v>Рубли РФ</v>
          </cell>
          <cell r="L2036" t="str">
            <v>по предъявлении</v>
          </cell>
          <cell r="M2036">
            <v>38161</v>
          </cell>
          <cell r="N2036">
            <v>0</v>
          </cell>
          <cell r="P2036">
            <v>100000</v>
          </cell>
          <cell r="Q2036">
            <v>1</v>
          </cell>
          <cell r="R2036">
            <v>100000</v>
          </cell>
          <cell r="S2036">
            <v>38169</v>
          </cell>
          <cell r="T2036" t="str">
            <v>01/07-08</v>
          </cell>
          <cell r="U2036" t="str">
            <v>ООО "ЭкспоТрейд"</v>
          </cell>
          <cell r="V2036">
            <v>1</v>
          </cell>
          <cell r="W2036">
            <v>100000</v>
          </cell>
          <cell r="X2036">
            <v>38169</v>
          </cell>
          <cell r="Y2036" t="str">
            <v>01/07-предсбер</v>
          </cell>
          <cell r="Z2036" t="str">
            <v>Сбербанк РФ</v>
          </cell>
          <cell r="AA2036">
            <v>0</v>
          </cell>
          <cell r="AB2036">
            <v>0</v>
          </cell>
          <cell r="AC2036">
            <v>0</v>
          </cell>
          <cell r="AD2036" t="str">
            <v>предъявлен</v>
          </cell>
          <cell r="AF2036" t="str">
            <v/>
          </cell>
          <cell r="AI2036" t="str">
            <v/>
          </cell>
        </row>
        <row r="2037">
          <cell r="A2037">
            <v>2033</v>
          </cell>
          <cell r="B2037" t="str">
            <v>диск</v>
          </cell>
          <cell r="C2037" t="str">
            <v>51401</v>
          </cell>
          <cell r="D2037" t="str">
            <v>51401`810`2`0400`0000002</v>
          </cell>
          <cell r="E2037" t="str">
            <v>Сбербанк РФ</v>
          </cell>
          <cell r="F2037" t="str">
            <v>банк</v>
          </cell>
          <cell r="G2037" t="str">
            <v>ВН</v>
          </cell>
          <cell r="H2037" t="str">
            <v>1078375</v>
          </cell>
          <cell r="I2037">
            <v>38159</v>
          </cell>
          <cell r="J2037">
            <v>158770.5</v>
          </cell>
          <cell r="K2037" t="str">
            <v>Рубли РФ</v>
          </cell>
          <cell r="L2037" t="str">
            <v>по предъявлении</v>
          </cell>
          <cell r="M2037">
            <v>38159</v>
          </cell>
          <cell r="N2037">
            <v>0</v>
          </cell>
          <cell r="P2037">
            <v>158770.5</v>
          </cell>
          <cell r="Q2037">
            <v>1</v>
          </cell>
          <cell r="R2037">
            <v>158770.5</v>
          </cell>
          <cell r="S2037">
            <v>38169</v>
          </cell>
          <cell r="T2037" t="str">
            <v>01/07-08</v>
          </cell>
          <cell r="U2037" t="str">
            <v>ООО "ЭкспоТрейд"</v>
          </cell>
          <cell r="V2037">
            <v>1</v>
          </cell>
          <cell r="W2037">
            <v>158770.5</v>
          </cell>
          <cell r="X2037">
            <v>38169</v>
          </cell>
          <cell r="Y2037" t="str">
            <v>01/07-предсбер</v>
          </cell>
          <cell r="Z2037" t="str">
            <v>Сбербанк РФ</v>
          </cell>
          <cell r="AA2037">
            <v>0</v>
          </cell>
          <cell r="AB2037">
            <v>0</v>
          </cell>
          <cell r="AC2037">
            <v>0</v>
          </cell>
          <cell r="AD2037" t="str">
            <v>предъявлен</v>
          </cell>
          <cell r="AF2037" t="str">
            <v/>
          </cell>
          <cell r="AI2037" t="str">
            <v/>
          </cell>
        </row>
        <row r="2038">
          <cell r="A2038">
            <v>2034</v>
          </cell>
          <cell r="B2038" t="str">
            <v>диск</v>
          </cell>
          <cell r="C2038" t="str">
            <v>51401</v>
          </cell>
          <cell r="D2038" t="str">
            <v>51401`810`2`0400`0000002</v>
          </cell>
          <cell r="E2038" t="str">
            <v>Сбербанк РФ</v>
          </cell>
          <cell r="F2038" t="str">
            <v>банк</v>
          </cell>
          <cell r="G2038" t="str">
            <v>ВЛ</v>
          </cell>
          <cell r="H2038" t="str">
            <v>2480233</v>
          </cell>
          <cell r="I2038">
            <v>38154</v>
          </cell>
          <cell r="J2038">
            <v>500000</v>
          </cell>
          <cell r="K2038" t="str">
            <v>Рубли РФ</v>
          </cell>
          <cell r="L2038" t="str">
            <v>по предъявлении</v>
          </cell>
          <cell r="M2038">
            <v>38154</v>
          </cell>
          <cell r="N2038">
            <v>0</v>
          </cell>
          <cell r="P2038">
            <v>500000</v>
          </cell>
          <cell r="Q2038">
            <v>1</v>
          </cell>
          <cell r="R2038">
            <v>500000</v>
          </cell>
          <cell r="S2038">
            <v>38169</v>
          </cell>
          <cell r="T2038" t="str">
            <v>01/07-08</v>
          </cell>
          <cell r="U2038" t="str">
            <v>ООО "ЭкспоТрейд"</v>
          </cell>
          <cell r="V2038">
            <v>1</v>
          </cell>
          <cell r="W2038">
            <v>500000</v>
          </cell>
          <cell r="X2038">
            <v>38169</v>
          </cell>
          <cell r="Y2038" t="str">
            <v>01/07-предсбер</v>
          </cell>
          <cell r="Z2038" t="str">
            <v>Сбербанк РФ</v>
          </cell>
          <cell r="AA2038">
            <v>0</v>
          </cell>
          <cell r="AB2038">
            <v>0</v>
          </cell>
          <cell r="AC2038">
            <v>0</v>
          </cell>
          <cell r="AD2038" t="str">
            <v>предъявлен</v>
          </cell>
          <cell r="AF2038" t="str">
            <v/>
          </cell>
          <cell r="AI2038" t="str">
            <v/>
          </cell>
        </row>
        <row r="2039">
          <cell r="A2039">
            <v>2035</v>
          </cell>
          <cell r="B2039" t="str">
            <v>диск</v>
          </cell>
          <cell r="C2039" t="str">
            <v>51401</v>
          </cell>
          <cell r="D2039" t="str">
            <v>51401`810`2`0400`0000002</v>
          </cell>
          <cell r="E2039" t="str">
            <v>Сбербанк РФ</v>
          </cell>
          <cell r="F2039" t="str">
            <v>банк</v>
          </cell>
          <cell r="G2039" t="str">
            <v>ВН</v>
          </cell>
          <cell r="H2039" t="str">
            <v>1097600</v>
          </cell>
          <cell r="I2039">
            <v>38168</v>
          </cell>
          <cell r="J2039">
            <v>29000</v>
          </cell>
          <cell r="K2039" t="str">
            <v>Рубли РФ</v>
          </cell>
          <cell r="L2039" t="str">
            <v>по предъявлении</v>
          </cell>
          <cell r="M2039">
            <v>38168</v>
          </cell>
          <cell r="N2039">
            <v>0</v>
          </cell>
          <cell r="P2039">
            <v>29000</v>
          </cell>
          <cell r="Q2039">
            <v>1</v>
          </cell>
          <cell r="R2039">
            <v>29000</v>
          </cell>
          <cell r="S2039">
            <v>38169</v>
          </cell>
          <cell r="T2039" t="str">
            <v>01/07-08</v>
          </cell>
          <cell r="U2039" t="str">
            <v>ООО "ЭкспоТрейд"</v>
          </cell>
          <cell r="V2039">
            <v>1</v>
          </cell>
          <cell r="W2039">
            <v>29000</v>
          </cell>
          <cell r="X2039">
            <v>38169</v>
          </cell>
          <cell r="Y2039" t="str">
            <v>01/07-предсбер</v>
          </cell>
          <cell r="Z2039" t="str">
            <v>Сбербанк РФ</v>
          </cell>
          <cell r="AA2039">
            <v>0</v>
          </cell>
          <cell r="AB2039">
            <v>0</v>
          </cell>
          <cell r="AC2039">
            <v>0</v>
          </cell>
          <cell r="AD2039" t="str">
            <v>предъявлен</v>
          </cell>
          <cell r="AF2039" t="str">
            <v/>
          </cell>
          <cell r="AI2039" t="str">
            <v/>
          </cell>
        </row>
        <row r="2040">
          <cell r="A2040">
            <v>2036</v>
          </cell>
          <cell r="B2040" t="str">
            <v>диск</v>
          </cell>
          <cell r="C2040" t="str">
            <v>51401</v>
          </cell>
          <cell r="D2040" t="str">
            <v>51401`810`2`0400`0000002</v>
          </cell>
          <cell r="E2040" t="str">
            <v>Сбербанк РФ</v>
          </cell>
          <cell r="F2040" t="str">
            <v>банк</v>
          </cell>
          <cell r="G2040" t="str">
            <v>ВН</v>
          </cell>
          <cell r="H2040" t="str">
            <v>1097601</v>
          </cell>
          <cell r="I2040">
            <v>38168</v>
          </cell>
          <cell r="J2040">
            <v>35000</v>
          </cell>
          <cell r="K2040" t="str">
            <v>Рубли РФ</v>
          </cell>
          <cell r="L2040" t="str">
            <v>по предъявлении</v>
          </cell>
          <cell r="M2040">
            <v>38168</v>
          </cell>
          <cell r="N2040">
            <v>0</v>
          </cell>
          <cell r="P2040">
            <v>35000</v>
          </cell>
          <cell r="Q2040">
            <v>1</v>
          </cell>
          <cell r="R2040">
            <v>35000</v>
          </cell>
          <cell r="S2040">
            <v>38169</v>
          </cell>
          <cell r="T2040" t="str">
            <v>01/07-08</v>
          </cell>
          <cell r="U2040" t="str">
            <v>ООО "ЭкспоТрейд"</v>
          </cell>
          <cell r="V2040">
            <v>1</v>
          </cell>
          <cell r="W2040">
            <v>35000</v>
          </cell>
          <cell r="X2040">
            <v>38169</v>
          </cell>
          <cell r="Y2040" t="str">
            <v>01/07-предсбер</v>
          </cell>
          <cell r="Z2040" t="str">
            <v>Сбербанк РФ</v>
          </cell>
          <cell r="AA2040">
            <v>0</v>
          </cell>
          <cell r="AB2040">
            <v>0</v>
          </cell>
          <cell r="AC2040">
            <v>0</v>
          </cell>
          <cell r="AD2040" t="str">
            <v>предъявлен</v>
          </cell>
          <cell r="AF2040" t="str">
            <v/>
          </cell>
          <cell r="AI2040" t="str">
            <v/>
          </cell>
        </row>
        <row r="2041">
          <cell r="A2041">
            <v>2037</v>
          </cell>
          <cell r="B2041" t="str">
            <v>диск</v>
          </cell>
          <cell r="C2041" t="str">
            <v>51401</v>
          </cell>
          <cell r="D2041" t="str">
            <v>51401`810`2`0400`0000002</v>
          </cell>
          <cell r="E2041" t="str">
            <v>Сбербанк РФ</v>
          </cell>
          <cell r="F2041" t="str">
            <v>банк</v>
          </cell>
          <cell r="G2041" t="str">
            <v>ВН</v>
          </cell>
          <cell r="H2041" t="str">
            <v>1097602</v>
          </cell>
          <cell r="I2041">
            <v>38168</v>
          </cell>
          <cell r="J2041">
            <v>45000</v>
          </cell>
          <cell r="K2041" t="str">
            <v>Рубли РФ</v>
          </cell>
          <cell r="L2041" t="str">
            <v>по предъявлении</v>
          </cell>
          <cell r="M2041">
            <v>38168</v>
          </cell>
          <cell r="N2041">
            <v>0</v>
          </cell>
          <cell r="P2041">
            <v>45000</v>
          </cell>
          <cell r="Q2041">
            <v>1</v>
          </cell>
          <cell r="R2041">
            <v>45000</v>
          </cell>
          <cell r="S2041">
            <v>38169</v>
          </cell>
          <cell r="T2041" t="str">
            <v>01/07-08</v>
          </cell>
          <cell r="U2041" t="str">
            <v>ООО "ЭкспоТрейд"</v>
          </cell>
          <cell r="V2041">
            <v>1</v>
          </cell>
          <cell r="W2041">
            <v>45000</v>
          </cell>
          <cell r="X2041">
            <v>38169</v>
          </cell>
          <cell r="Y2041" t="str">
            <v>01/07-предсбер</v>
          </cell>
          <cell r="Z2041" t="str">
            <v>Сбербанк РФ</v>
          </cell>
          <cell r="AA2041">
            <v>0</v>
          </cell>
          <cell r="AB2041">
            <v>0</v>
          </cell>
          <cell r="AC2041">
            <v>0</v>
          </cell>
          <cell r="AD2041" t="str">
            <v>предъявлен</v>
          </cell>
          <cell r="AF2041" t="str">
            <v/>
          </cell>
          <cell r="AI2041" t="str">
            <v/>
          </cell>
        </row>
        <row r="2042">
          <cell r="A2042">
            <v>2038</v>
          </cell>
          <cell r="B2042" t="str">
            <v>диск</v>
          </cell>
          <cell r="C2042" t="str">
            <v>51401</v>
          </cell>
          <cell r="D2042" t="str">
            <v>51401`810`2`0400`0000002</v>
          </cell>
          <cell r="E2042" t="str">
            <v>Сбербанк РФ</v>
          </cell>
          <cell r="F2042" t="str">
            <v>банк</v>
          </cell>
          <cell r="G2042" t="str">
            <v>ВН</v>
          </cell>
          <cell r="H2042" t="str">
            <v>1097603</v>
          </cell>
          <cell r="I2042">
            <v>38168</v>
          </cell>
          <cell r="J2042">
            <v>100000</v>
          </cell>
          <cell r="K2042" t="str">
            <v>Рубли РФ</v>
          </cell>
          <cell r="L2042" t="str">
            <v>по предъявлении</v>
          </cell>
          <cell r="M2042">
            <v>38168</v>
          </cell>
          <cell r="N2042">
            <v>0</v>
          </cell>
          <cell r="P2042">
            <v>100000</v>
          </cell>
          <cell r="Q2042">
            <v>1</v>
          </cell>
          <cell r="R2042">
            <v>100000</v>
          </cell>
          <cell r="S2042">
            <v>38169</v>
          </cell>
          <cell r="T2042" t="str">
            <v>01/07-08</v>
          </cell>
          <cell r="U2042" t="str">
            <v>ООО "ЭкспоТрейд"</v>
          </cell>
          <cell r="V2042">
            <v>1</v>
          </cell>
          <cell r="W2042">
            <v>100000</v>
          </cell>
          <cell r="X2042">
            <v>38169</v>
          </cell>
          <cell r="Y2042" t="str">
            <v>01/07-предсбер</v>
          </cell>
          <cell r="Z2042" t="str">
            <v>Сбербанк РФ</v>
          </cell>
          <cell r="AA2042">
            <v>0</v>
          </cell>
          <cell r="AB2042">
            <v>0</v>
          </cell>
          <cell r="AC2042">
            <v>0</v>
          </cell>
          <cell r="AD2042" t="str">
            <v>предъявлен</v>
          </cell>
          <cell r="AF2042" t="str">
            <v/>
          </cell>
          <cell r="AI2042" t="str">
            <v/>
          </cell>
        </row>
        <row r="2043">
          <cell r="A2043">
            <v>2039</v>
          </cell>
          <cell r="B2043" t="str">
            <v>диск</v>
          </cell>
          <cell r="C2043" t="str">
            <v>51401</v>
          </cell>
          <cell r="D2043" t="str">
            <v>51401`810`2`0400`0000002</v>
          </cell>
          <cell r="E2043" t="str">
            <v>Сбербанк РФ</v>
          </cell>
          <cell r="F2043" t="str">
            <v>банк</v>
          </cell>
          <cell r="G2043" t="str">
            <v>ВН</v>
          </cell>
          <cell r="H2043" t="str">
            <v>1097606</v>
          </cell>
          <cell r="I2043">
            <v>38168</v>
          </cell>
          <cell r="J2043">
            <v>300000</v>
          </cell>
          <cell r="K2043" t="str">
            <v>Рубли РФ</v>
          </cell>
          <cell r="L2043" t="str">
            <v>по предъявлении</v>
          </cell>
          <cell r="M2043">
            <v>38168</v>
          </cell>
          <cell r="N2043">
            <v>0</v>
          </cell>
          <cell r="P2043">
            <v>300000</v>
          </cell>
          <cell r="Q2043">
            <v>1</v>
          </cell>
          <cell r="R2043">
            <v>300000</v>
          </cell>
          <cell r="S2043">
            <v>38169</v>
          </cell>
          <cell r="T2043" t="str">
            <v>01/07-08</v>
          </cell>
          <cell r="U2043" t="str">
            <v>ООО "ЭкспоТрейд"</v>
          </cell>
          <cell r="V2043">
            <v>1</v>
          </cell>
          <cell r="W2043">
            <v>300000</v>
          </cell>
          <cell r="X2043">
            <v>38169</v>
          </cell>
          <cell r="Y2043" t="str">
            <v>01/07-предсбер</v>
          </cell>
          <cell r="Z2043" t="str">
            <v>Сбербанк РФ</v>
          </cell>
          <cell r="AA2043">
            <v>0</v>
          </cell>
          <cell r="AB2043">
            <v>0</v>
          </cell>
          <cell r="AC2043">
            <v>0</v>
          </cell>
          <cell r="AD2043" t="str">
            <v>предъявлен</v>
          </cell>
          <cell r="AF2043" t="str">
            <v/>
          </cell>
          <cell r="AI2043" t="str">
            <v/>
          </cell>
        </row>
        <row r="2044">
          <cell r="A2044">
            <v>2040</v>
          </cell>
          <cell r="B2044" t="str">
            <v>диск</v>
          </cell>
          <cell r="C2044" t="str">
            <v>51401</v>
          </cell>
          <cell r="D2044" t="str">
            <v>51401`810`2`0400`0000002</v>
          </cell>
          <cell r="E2044" t="str">
            <v>Сбербанк РФ</v>
          </cell>
          <cell r="F2044" t="str">
            <v>банк</v>
          </cell>
          <cell r="G2044" t="str">
            <v>ВН</v>
          </cell>
          <cell r="H2044" t="str">
            <v>1097609</v>
          </cell>
          <cell r="I2044">
            <v>38168</v>
          </cell>
          <cell r="J2044">
            <v>350000</v>
          </cell>
          <cell r="K2044" t="str">
            <v>Рубли РФ</v>
          </cell>
          <cell r="L2044" t="str">
            <v>по предъявлении</v>
          </cell>
          <cell r="M2044">
            <v>38168</v>
          </cell>
          <cell r="N2044">
            <v>0</v>
          </cell>
          <cell r="P2044">
            <v>350000</v>
          </cell>
          <cell r="Q2044">
            <v>1</v>
          </cell>
          <cell r="R2044">
            <v>350000</v>
          </cell>
          <cell r="S2044">
            <v>38169</v>
          </cell>
          <cell r="T2044" t="str">
            <v>01/07-08</v>
          </cell>
          <cell r="U2044" t="str">
            <v>ООО "ЭкспоТрейд"</v>
          </cell>
          <cell r="V2044">
            <v>1</v>
          </cell>
          <cell r="W2044">
            <v>350000</v>
          </cell>
          <cell r="X2044">
            <v>38169</v>
          </cell>
          <cell r="Y2044" t="str">
            <v>01/07-предсбер</v>
          </cell>
          <cell r="Z2044" t="str">
            <v>Сбербанк РФ</v>
          </cell>
          <cell r="AA2044">
            <v>0</v>
          </cell>
          <cell r="AB2044">
            <v>0</v>
          </cell>
          <cell r="AC2044">
            <v>0</v>
          </cell>
          <cell r="AD2044" t="str">
            <v>предъявлен</v>
          </cell>
          <cell r="AF2044" t="str">
            <v/>
          </cell>
          <cell r="AI2044" t="str">
            <v/>
          </cell>
        </row>
        <row r="2045">
          <cell r="A2045">
            <v>2041</v>
          </cell>
          <cell r="B2045" t="str">
            <v>диск</v>
          </cell>
          <cell r="C2045" t="str">
            <v>51401</v>
          </cell>
          <cell r="D2045" t="str">
            <v>51401`810`2`0400`0000002</v>
          </cell>
          <cell r="E2045" t="str">
            <v>Сбербанк РФ</v>
          </cell>
          <cell r="F2045" t="str">
            <v>банк</v>
          </cell>
          <cell r="G2045" t="str">
            <v>ВН</v>
          </cell>
          <cell r="H2045" t="str">
            <v>1095586</v>
          </cell>
          <cell r="I2045">
            <v>38163</v>
          </cell>
          <cell r="J2045">
            <v>600000</v>
          </cell>
          <cell r="K2045" t="str">
            <v>Рубли РФ</v>
          </cell>
          <cell r="L2045" t="str">
            <v>по предъявлении</v>
          </cell>
          <cell r="M2045">
            <v>38163</v>
          </cell>
          <cell r="N2045">
            <v>0</v>
          </cell>
          <cell r="P2045">
            <v>600000</v>
          </cell>
          <cell r="Q2045">
            <v>1</v>
          </cell>
          <cell r="R2045">
            <v>600000</v>
          </cell>
          <cell r="S2045">
            <v>38169</v>
          </cell>
          <cell r="T2045" t="str">
            <v>01/07-09</v>
          </cell>
          <cell r="U2045" t="str">
            <v>ООО "Проф-Трейд"</v>
          </cell>
          <cell r="V2045">
            <v>1</v>
          </cell>
          <cell r="W2045">
            <v>600000</v>
          </cell>
          <cell r="X2045">
            <v>38170</v>
          </cell>
          <cell r="Y2045" t="str">
            <v>02/07-предсбер</v>
          </cell>
          <cell r="Z2045" t="str">
            <v>Сбербанк РФ</v>
          </cell>
          <cell r="AA2045">
            <v>0</v>
          </cell>
          <cell r="AB2045">
            <v>0</v>
          </cell>
          <cell r="AC2045">
            <v>0</v>
          </cell>
          <cell r="AD2045" t="str">
            <v>предъявлен</v>
          </cell>
          <cell r="AF2045" t="str">
            <v/>
          </cell>
          <cell r="AI2045" t="str">
            <v/>
          </cell>
        </row>
        <row r="2046">
          <cell r="A2046">
            <v>2042</v>
          </cell>
          <cell r="B2046" t="str">
            <v>диск</v>
          </cell>
          <cell r="C2046" t="str">
            <v>51401</v>
          </cell>
          <cell r="D2046" t="str">
            <v>51401`810`2`0400`0000002</v>
          </cell>
          <cell r="E2046" t="str">
            <v>Сбербанк РФ</v>
          </cell>
          <cell r="F2046" t="str">
            <v>банк</v>
          </cell>
          <cell r="G2046" t="str">
            <v>ВН</v>
          </cell>
          <cell r="H2046" t="str">
            <v>1068561</v>
          </cell>
          <cell r="I2046">
            <v>38145</v>
          </cell>
          <cell r="J2046">
            <v>391400</v>
          </cell>
          <cell r="K2046" t="str">
            <v>Рубли РФ</v>
          </cell>
          <cell r="L2046" t="str">
            <v>по предъявлении</v>
          </cell>
          <cell r="M2046">
            <v>38145</v>
          </cell>
          <cell r="N2046">
            <v>0</v>
          </cell>
          <cell r="P2046">
            <v>391400</v>
          </cell>
          <cell r="Q2046">
            <v>1</v>
          </cell>
          <cell r="R2046">
            <v>391400</v>
          </cell>
          <cell r="S2046">
            <v>38169</v>
          </cell>
          <cell r="T2046" t="str">
            <v>01/07-09</v>
          </cell>
          <cell r="U2046" t="str">
            <v>ООО "Проф-Трейд"</v>
          </cell>
          <cell r="V2046">
            <v>1</v>
          </cell>
          <cell r="W2046">
            <v>391400</v>
          </cell>
          <cell r="X2046">
            <v>38170</v>
          </cell>
          <cell r="Y2046" t="str">
            <v>02/07-предсбер</v>
          </cell>
          <cell r="Z2046" t="str">
            <v>Сбербанк РФ</v>
          </cell>
          <cell r="AA2046">
            <v>0</v>
          </cell>
          <cell r="AB2046">
            <v>0</v>
          </cell>
          <cell r="AC2046">
            <v>0</v>
          </cell>
          <cell r="AD2046" t="str">
            <v>обменен</v>
          </cell>
          <cell r="AF2046" t="str">
            <v/>
          </cell>
          <cell r="AI2046" t="str">
            <v/>
          </cell>
        </row>
        <row r="2047">
          <cell r="A2047">
            <v>2043</v>
          </cell>
          <cell r="B2047" t="str">
            <v>диск</v>
          </cell>
          <cell r="C2047" t="str">
            <v>51401</v>
          </cell>
          <cell r="D2047" t="str">
            <v>51401`810`2`0400`0000002</v>
          </cell>
          <cell r="E2047" t="str">
            <v>Сбербанк РФ</v>
          </cell>
          <cell r="F2047" t="str">
            <v>банк</v>
          </cell>
          <cell r="G2047" t="str">
            <v>ВН</v>
          </cell>
          <cell r="H2047" t="str">
            <v>1097629</v>
          </cell>
          <cell r="I2047">
            <v>38169</v>
          </cell>
          <cell r="J2047">
            <v>99900</v>
          </cell>
          <cell r="K2047" t="str">
            <v>Рубли РФ</v>
          </cell>
          <cell r="L2047" t="str">
            <v>по предъявлении</v>
          </cell>
          <cell r="M2047">
            <v>38169</v>
          </cell>
          <cell r="N2047">
            <v>0</v>
          </cell>
          <cell r="P2047">
            <v>99900</v>
          </cell>
          <cell r="Q2047">
            <v>1</v>
          </cell>
          <cell r="R2047">
            <v>99900</v>
          </cell>
          <cell r="S2047">
            <v>38169</v>
          </cell>
          <cell r="T2047" t="str">
            <v>01/07-09</v>
          </cell>
          <cell r="U2047" t="str">
            <v>ООО "Проф-Трейд"</v>
          </cell>
          <cell r="V2047">
            <v>1</v>
          </cell>
          <cell r="W2047">
            <v>99900</v>
          </cell>
          <cell r="X2047">
            <v>38170</v>
          </cell>
          <cell r="Y2047" t="str">
            <v>02/07-предсбер</v>
          </cell>
          <cell r="Z2047" t="str">
            <v>Сбербанк РФ</v>
          </cell>
          <cell r="AA2047">
            <v>0</v>
          </cell>
          <cell r="AB2047">
            <v>0</v>
          </cell>
          <cell r="AC2047">
            <v>0</v>
          </cell>
          <cell r="AD2047" t="str">
            <v>обменен</v>
          </cell>
          <cell r="AF2047" t="str">
            <v/>
          </cell>
          <cell r="AI2047" t="str">
            <v/>
          </cell>
        </row>
        <row r="2048">
          <cell r="A2048">
            <v>2044</v>
          </cell>
          <cell r="B2048" t="str">
            <v>диск</v>
          </cell>
          <cell r="C2048" t="str">
            <v>51401</v>
          </cell>
          <cell r="D2048" t="str">
            <v>51401`810`2`0400`0000002</v>
          </cell>
          <cell r="E2048" t="str">
            <v>Сбербанк РФ</v>
          </cell>
          <cell r="F2048" t="str">
            <v>банк</v>
          </cell>
          <cell r="G2048" t="str">
            <v>ВН</v>
          </cell>
          <cell r="H2048" t="str">
            <v>1072227</v>
          </cell>
          <cell r="I2048">
            <v>38169</v>
          </cell>
          <cell r="J2048">
            <v>400000</v>
          </cell>
          <cell r="K2048" t="str">
            <v>Рубли РФ</v>
          </cell>
          <cell r="L2048" t="str">
            <v>по предъявлении</v>
          </cell>
          <cell r="M2048">
            <v>38169</v>
          </cell>
          <cell r="N2048">
            <v>0</v>
          </cell>
          <cell r="P2048">
            <v>400000</v>
          </cell>
          <cell r="Q2048">
            <v>1</v>
          </cell>
          <cell r="R2048">
            <v>400000</v>
          </cell>
          <cell r="S2048">
            <v>38169</v>
          </cell>
          <cell r="T2048" t="str">
            <v>01/07-10</v>
          </cell>
          <cell r="U2048" t="str">
            <v>ООО "ЭкспоТрейд"</v>
          </cell>
          <cell r="V2048">
            <v>1</v>
          </cell>
          <cell r="W2048">
            <v>400000</v>
          </cell>
          <cell r="X2048">
            <v>38170</v>
          </cell>
          <cell r="Y2048" t="str">
            <v>02/07-предсбер</v>
          </cell>
          <cell r="Z2048" t="str">
            <v>Сбербанк РФ</v>
          </cell>
          <cell r="AA2048">
            <v>0</v>
          </cell>
          <cell r="AB2048">
            <v>0</v>
          </cell>
          <cell r="AC2048">
            <v>0</v>
          </cell>
          <cell r="AD2048" t="str">
            <v>обменен</v>
          </cell>
          <cell r="AF2048" t="str">
            <v/>
          </cell>
          <cell r="AI2048" t="str">
            <v/>
          </cell>
        </row>
        <row r="2049">
          <cell r="A2049">
            <v>2045</v>
          </cell>
          <cell r="B2049" t="str">
            <v>диск</v>
          </cell>
          <cell r="C2049" t="str">
            <v>51401</v>
          </cell>
          <cell r="D2049" t="str">
            <v>51401`810`2`0400`0000002</v>
          </cell>
          <cell r="E2049" t="str">
            <v>Сбербанк РФ</v>
          </cell>
          <cell r="F2049" t="str">
            <v>банк</v>
          </cell>
          <cell r="G2049" t="str">
            <v>ВН</v>
          </cell>
          <cell r="H2049" t="str">
            <v>0257153</v>
          </cell>
          <cell r="I2049">
            <v>38169</v>
          </cell>
          <cell r="J2049">
            <v>500000</v>
          </cell>
          <cell r="K2049" t="str">
            <v>Рубли РФ</v>
          </cell>
          <cell r="L2049" t="str">
            <v>по предъявлении</v>
          </cell>
          <cell r="M2049">
            <v>38169</v>
          </cell>
          <cell r="N2049">
            <v>0</v>
          </cell>
          <cell r="P2049">
            <v>500000</v>
          </cell>
          <cell r="Q2049">
            <v>1</v>
          </cell>
          <cell r="R2049">
            <v>500000</v>
          </cell>
          <cell r="S2049">
            <v>38169</v>
          </cell>
          <cell r="T2049" t="str">
            <v>01/07-12</v>
          </cell>
          <cell r="U2049" t="str">
            <v>ООО "Проф-Трейд"</v>
          </cell>
          <cell r="V2049">
            <v>1</v>
          </cell>
          <cell r="W2049">
            <v>500000</v>
          </cell>
          <cell r="X2049">
            <v>38170</v>
          </cell>
          <cell r="Y2049" t="str">
            <v>02/07-предсбер</v>
          </cell>
          <cell r="Z2049" t="str">
            <v>Сбербанк РФ</v>
          </cell>
          <cell r="AA2049">
            <v>0</v>
          </cell>
          <cell r="AB2049">
            <v>0</v>
          </cell>
          <cell r="AC2049">
            <v>0</v>
          </cell>
          <cell r="AD2049" t="str">
            <v>обменен</v>
          </cell>
          <cell r="AF2049" t="str">
            <v/>
          </cell>
          <cell r="AI2049" t="str">
            <v/>
          </cell>
        </row>
        <row r="2050">
          <cell r="A2050">
            <v>2046</v>
          </cell>
          <cell r="B2050" t="str">
            <v>диск</v>
          </cell>
          <cell r="C2050" t="str">
            <v>51401</v>
          </cell>
          <cell r="D2050" t="str">
            <v>51401`810`2`0400`0000002</v>
          </cell>
          <cell r="E2050" t="str">
            <v>Сбербанк РФ</v>
          </cell>
          <cell r="F2050" t="str">
            <v>банк</v>
          </cell>
          <cell r="G2050" t="str">
            <v>ВН</v>
          </cell>
          <cell r="H2050" t="str">
            <v>1071926</v>
          </cell>
          <cell r="I2050">
            <v>38146</v>
          </cell>
          <cell r="J2050">
            <v>54000</v>
          </cell>
          <cell r="K2050" t="str">
            <v>Рубли РФ</v>
          </cell>
          <cell r="L2050" t="str">
            <v>по предъявлении</v>
          </cell>
          <cell r="M2050">
            <v>38146</v>
          </cell>
          <cell r="N2050">
            <v>0</v>
          </cell>
          <cell r="P2050">
            <v>54000</v>
          </cell>
          <cell r="Q2050">
            <v>1</v>
          </cell>
          <cell r="R2050">
            <v>54000</v>
          </cell>
          <cell r="S2050">
            <v>38170</v>
          </cell>
          <cell r="T2050" t="str">
            <v>02/07-02</v>
          </cell>
          <cell r="U2050" t="str">
            <v>ЗАО ИК "Нефтегазинвест"</v>
          </cell>
          <cell r="V2050">
            <v>1</v>
          </cell>
          <cell r="W2050">
            <v>54000</v>
          </cell>
          <cell r="X2050">
            <v>38170</v>
          </cell>
          <cell r="Y2050" t="str">
            <v>02/07-предсбер</v>
          </cell>
          <cell r="Z2050" t="str">
            <v>Сбербанк РФ</v>
          </cell>
          <cell r="AA2050">
            <v>0</v>
          </cell>
          <cell r="AB2050">
            <v>0</v>
          </cell>
          <cell r="AC2050">
            <v>0</v>
          </cell>
          <cell r="AD2050" t="str">
            <v>обменен</v>
          </cell>
          <cell r="AF2050" t="str">
            <v/>
          </cell>
          <cell r="AI2050" t="str">
            <v/>
          </cell>
        </row>
        <row r="2051">
          <cell r="A2051">
            <v>2047</v>
          </cell>
          <cell r="B2051" t="str">
            <v>диск</v>
          </cell>
          <cell r="C2051" t="str">
            <v>51401</v>
          </cell>
          <cell r="D2051" t="str">
            <v>51401`810`2`0400`0000002</v>
          </cell>
          <cell r="E2051" t="str">
            <v>Сбербанк РФ</v>
          </cell>
          <cell r="F2051" t="str">
            <v>банк</v>
          </cell>
          <cell r="G2051" t="str">
            <v>ВН</v>
          </cell>
          <cell r="H2051" t="str">
            <v>1072125</v>
          </cell>
          <cell r="I2051">
            <v>38162</v>
          </cell>
          <cell r="J2051">
            <v>50000</v>
          </cell>
          <cell r="K2051" t="str">
            <v>Рубли РФ</v>
          </cell>
          <cell r="L2051" t="str">
            <v>по предъявлении</v>
          </cell>
          <cell r="M2051">
            <v>38162</v>
          </cell>
          <cell r="N2051">
            <v>0</v>
          </cell>
          <cell r="P2051">
            <v>50000</v>
          </cell>
          <cell r="Q2051">
            <v>1</v>
          </cell>
          <cell r="R2051">
            <v>50000</v>
          </cell>
          <cell r="S2051">
            <v>38170</v>
          </cell>
          <cell r="T2051" t="str">
            <v>02/07-02</v>
          </cell>
          <cell r="U2051" t="str">
            <v>ЗАО ИК "Нефтегазинвест"</v>
          </cell>
          <cell r="V2051">
            <v>1</v>
          </cell>
          <cell r="W2051">
            <v>50000</v>
          </cell>
          <cell r="X2051">
            <v>38170</v>
          </cell>
          <cell r="Y2051" t="str">
            <v>02/07-предсбер</v>
          </cell>
          <cell r="Z2051" t="str">
            <v>Сбербанк РФ</v>
          </cell>
          <cell r="AA2051">
            <v>0</v>
          </cell>
          <cell r="AB2051">
            <v>0</v>
          </cell>
          <cell r="AC2051">
            <v>0</v>
          </cell>
          <cell r="AD2051" t="str">
            <v>обменен</v>
          </cell>
          <cell r="AF2051" t="str">
            <v/>
          </cell>
          <cell r="AI2051" t="str">
            <v/>
          </cell>
        </row>
        <row r="2052">
          <cell r="A2052">
            <v>2048</v>
          </cell>
          <cell r="B2052" t="str">
            <v>диск</v>
          </cell>
          <cell r="C2052" t="str">
            <v>51401</v>
          </cell>
          <cell r="D2052" t="str">
            <v>51401`810`2`0400`0000002</v>
          </cell>
          <cell r="E2052" t="str">
            <v>Сбербанк РФ</v>
          </cell>
          <cell r="F2052" t="str">
            <v>банк</v>
          </cell>
          <cell r="G2052" t="str">
            <v>ВН</v>
          </cell>
          <cell r="H2052" t="str">
            <v>1071767</v>
          </cell>
          <cell r="I2052">
            <v>38134</v>
          </cell>
          <cell r="J2052">
            <v>20000</v>
          </cell>
          <cell r="K2052" t="str">
            <v>Рубли РФ</v>
          </cell>
          <cell r="L2052" t="str">
            <v>по предъявлении</v>
          </cell>
          <cell r="M2052">
            <v>38134</v>
          </cell>
          <cell r="N2052">
            <v>0</v>
          </cell>
          <cell r="P2052">
            <v>20000</v>
          </cell>
          <cell r="Q2052">
            <v>1</v>
          </cell>
          <cell r="R2052">
            <v>20000</v>
          </cell>
          <cell r="S2052">
            <v>38170</v>
          </cell>
          <cell r="T2052" t="str">
            <v>02/07-02</v>
          </cell>
          <cell r="U2052" t="str">
            <v>ЗАО ИК "Нефтегазинвест"</v>
          </cell>
          <cell r="V2052">
            <v>1</v>
          </cell>
          <cell r="W2052">
            <v>20000</v>
          </cell>
          <cell r="X2052">
            <v>38170</v>
          </cell>
          <cell r="Y2052" t="str">
            <v>02/07-предсбер</v>
          </cell>
          <cell r="Z2052" t="str">
            <v>Сбербанк РФ</v>
          </cell>
          <cell r="AA2052">
            <v>0</v>
          </cell>
          <cell r="AB2052">
            <v>0</v>
          </cell>
          <cell r="AC2052">
            <v>0</v>
          </cell>
          <cell r="AD2052" t="str">
            <v>обменен</v>
          </cell>
          <cell r="AF2052" t="str">
            <v/>
          </cell>
          <cell r="AI2052" t="str">
            <v/>
          </cell>
        </row>
        <row r="2053">
          <cell r="A2053">
            <v>2049</v>
          </cell>
          <cell r="B2053" t="str">
            <v>диск</v>
          </cell>
          <cell r="C2053" t="str">
            <v>51401</v>
          </cell>
          <cell r="D2053" t="str">
            <v>51401`810`2`0400`0000002</v>
          </cell>
          <cell r="E2053" t="str">
            <v>Сбербанк РФ</v>
          </cell>
          <cell r="F2053" t="str">
            <v>банк</v>
          </cell>
          <cell r="G2053" t="str">
            <v>ВН</v>
          </cell>
          <cell r="H2053" t="str">
            <v>1072027</v>
          </cell>
          <cell r="I2053">
            <v>38155</v>
          </cell>
          <cell r="J2053">
            <v>30000</v>
          </cell>
          <cell r="K2053" t="str">
            <v>Рубли РФ</v>
          </cell>
          <cell r="L2053" t="str">
            <v>по предъявлении</v>
          </cell>
          <cell r="M2053">
            <v>38155</v>
          </cell>
          <cell r="N2053">
            <v>0</v>
          </cell>
          <cell r="P2053">
            <v>30000</v>
          </cell>
          <cell r="Q2053">
            <v>1</v>
          </cell>
          <cell r="R2053">
            <v>30000</v>
          </cell>
          <cell r="S2053">
            <v>38170</v>
          </cell>
          <cell r="T2053" t="str">
            <v>02/07-02</v>
          </cell>
          <cell r="U2053" t="str">
            <v>ЗАО ИК "Нефтегазинвест"</v>
          </cell>
          <cell r="V2053">
            <v>1</v>
          </cell>
          <cell r="W2053">
            <v>30000</v>
          </cell>
          <cell r="X2053">
            <v>38170</v>
          </cell>
          <cell r="Y2053" t="str">
            <v>02/07-предсбер</v>
          </cell>
          <cell r="Z2053" t="str">
            <v>Сбербанк РФ</v>
          </cell>
          <cell r="AA2053">
            <v>0</v>
          </cell>
          <cell r="AB2053">
            <v>0</v>
          </cell>
          <cell r="AC2053">
            <v>0</v>
          </cell>
          <cell r="AD2053" t="str">
            <v>обменен</v>
          </cell>
          <cell r="AF2053" t="str">
            <v/>
          </cell>
          <cell r="AI2053" t="str">
            <v/>
          </cell>
        </row>
        <row r="2054">
          <cell r="A2054">
            <v>2050</v>
          </cell>
          <cell r="B2054" t="str">
            <v>диск</v>
          </cell>
          <cell r="C2054" t="str">
            <v>51401</v>
          </cell>
          <cell r="D2054" t="str">
            <v>51401`810`2`0400`0000002</v>
          </cell>
          <cell r="E2054" t="str">
            <v>Сбербанк РФ</v>
          </cell>
          <cell r="F2054" t="str">
            <v>банк</v>
          </cell>
          <cell r="G2054" t="str">
            <v>ВН</v>
          </cell>
          <cell r="H2054" t="str">
            <v>1071844</v>
          </cell>
          <cell r="I2054">
            <v>38140</v>
          </cell>
          <cell r="J2054">
            <v>20000</v>
          </cell>
          <cell r="K2054" t="str">
            <v>Рубли РФ</v>
          </cell>
          <cell r="L2054" t="str">
            <v>по предъявлении</v>
          </cell>
          <cell r="M2054">
            <v>38140</v>
          </cell>
          <cell r="N2054">
            <v>0</v>
          </cell>
          <cell r="P2054">
            <v>20000</v>
          </cell>
          <cell r="Q2054">
            <v>1</v>
          </cell>
          <cell r="R2054">
            <v>20000</v>
          </cell>
          <cell r="S2054">
            <v>38170</v>
          </cell>
          <cell r="T2054" t="str">
            <v>02/07-02</v>
          </cell>
          <cell r="U2054" t="str">
            <v>ЗАО ИК "Нефтегазинвест"</v>
          </cell>
          <cell r="V2054">
            <v>1</v>
          </cell>
          <cell r="W2054">
            <v>20000</v>
          </cell>
          <cell r="X2054">
            <v>38170</v>
          </cell>
          <cell r="Y2054" t="str">
            <v>02/07-предсбер</v>
          </cell>
          <cell r="Z2054" t="str">
            <v>Сбербанк РФ</v>
          </cell>
          <cell r="AA2054">
            <v>0</v>
          </cell>
          <cell r="AB2054">
            <v>0</v>
          </cell>
          <cell r="AC2054">
            <v>0</v>
          </cell>
          <cell r="AD2054" t="str">
            <v>предъявлен</v>
          </cell>
          <cell r="AF2054" t="str">
            <v/>
          </cell>
          <cell r="AI2054" t="str">
            <v/>
          </cell>
        </row>
        <row r="2055">
          <cell r="A2055">
            <v>2051</v>
          </cell>
          <cell r="B2055" t="str">
            <v>диск</v>
          </cell>
          <cell r="C2055" t="str">
            <v>51401</v>
          </cell>
          <cell r="D2055" t="str">
            <v>51401`810`1`0400`0000005</v>
          </cell>
          <cell r="E2055" t="str">
            <v>ОАО «УралСиб»</v>
          </cell>
          <cell r="F2055" t="str">
            <v>банк</v>
          </cell>
          <cell r="G2055" t="str">
            <v>0015</v>
          </cell>
          <cell r="H2055" t="str">
            <v>0281609</v>
          </cell>
          <cell r="I2055">
            <v>38161</v>
          </cell>
          <cell r="J2055">
            <v>45000</v>
          </cell>
          <cell r="K2055" t="str">
            <v>Рубли РФ</v>
          </cell>
          <cell r="L2055" t="str">
            <v>по предъявлении, но не ранее 03.07.2004г.</v>
          </cell>
          <cell r="M2055">
            <v>38171</v>
          </cell>
          <cell r="N2055">
            <v>0</v>
          </cell>
          <cell r="P2055">
            <v>45000</v>
          </cell>
          <cell r="Q2055">
            <v>1</v>
          </cell>
          <cell r="R2055">
            <v>45000</v>
          </cell>
          <cell r="S2055">
            <v>38170</v>
          </cell>
          <cell r="T2055" t="str">
            <v>02/07-02</v>
          </cell>
          <cell r="U2055" t="str">
            <v>ЗАО ИК "Нефтегазинвест"</v>
          </cell>
          <cell r="V2055">
            <v>1</v>
          </cell>
          <cell r="W2055">
            <v>45000</v>
          </cell>
          <cell r="X2055">
            <v>38173</v>
          </cell>
          <cell r="Y2055" t="str">
            <v>05/07-предуралсиб</v>
          </cell>
          <cell r="Z2055" t="str">
            <v>ОАО «УралСиб»</v>
          </cell>
          <cell r="AA2055">
            <v>0</v>
          </cell>
          <cell r="AB2055">
            <v>0</v>
          </cell>
          <cell r="AC2055">
            <v>0</v>
          </cell>
          <cell r="AD2055" t="str">
            <v>предъявлен</v>
          </cell>
          <cell r="AF2055" t="str">
            <v/>
          </cell>
          <cell r="AI2055" t="str">
            <v/>
          </cell>
        </row>
        <row r="2056">
          <cell r="A2056">
            <v>2052</v>
          </cell>
          <cell r="B2056" t="str">
            <v>диск</v>
          </cell>
          <cell r="C2056" t="str">
            <v>51401</v>
          </cell>
          <cell r="D2056" t="str">
            <v>51401`810`2`0400`0000002</v>
          </cell>
          <cell r="E2056" t="str">
            <v>Сбербанк РФ</v>
          </cell>
          <cell r="F2056" t="str">
            <v>банк</v>
          </cell>
          <cell r="G2056" t="str">
            <v>ВН</v>
          </cell>
          <cell r="H2056" t="str">
            <v>1095427</v>
          </cell>
          <cell r="I2056">
            <v>38160</v>
          </cell>
          <cell r="J2056">
            <v>300000</v>
          </cell>
          <cell r="K2056" t="str">
            <v>Рубли РФ</v>
          </cell>
          <cell r="L2056" t="str">
            <v>по предъявлении</v>
          </cell>
          <cell r="M2056">
            <v>38160</v>
          </cell>
          <cell r="N2056">
            <v>0</v>
          </cell>
          <cell r="P2056">
            <v>300000</v>
          </cell>
          <cell r="Q2056">
            <v>1</v>
          </cell>
          <cell r="R2056">
            <v>300000</v>
          </cell>
          <cell r="S2056">
            <v>38170</v>
          </cell>
          <cell r="T2056" t="str">
            <v>02/07-03</v>
          </cell>
          <cell r="U2056" t="str">
            <v>ООО "ЭкспоТрейд"</v>
          </cell>
          <cell r="V2056">
            <v>1</v>
          </cell>
          <cell r="W2056">
            <v>300000</v>
          </cell>
          <cell r="X2056">
            <v>38170</v>
          </cell>
          <cell r="Y2056" t="str">
            <v>02/07-предсбер</v>
          </cell>
          <cell r="Z2056" t="str">
            <v>Сбербанк РФ</v>
          </cell>
          <cell r="AA2056">
            <v>0</v>
          </cell>
          <cell r="AB2056">
            <v>0</v>
          </cell>
          <cell r="AC2056">
            <v>0</v>
          </cell>
          <cell r="AD2056" t="str">
            <v>предъявлен</v>
          </cell>
          <cell r="AF2056" t="str">
            <v/>
          </cell>
          <cell r="AI2056" t="str">
            <v/>
          </cell>
        </row>
        <row r="2057">
          <cell r="A2057">
            <v>2053</v>
          </cell>
          <cell r="B2057" t="str">
            <v>диск</v>
          </cell>
          <cell r="C2057" t="str">
            <v>51401</v>
          </cell>
          <cell r="D2057" t="str">
            <v>51401`810`2`0400`0000002</v>
          </cell>
          <cell r="E2057" t="str">
            <v>Сбербанк РФ</v>
          </cell>
          <cell r="F2057" t="str">
            <v>банк</v>
          </cell>
          <cell r="G2057" t="str">
            <v>ВН</v>
          </cell>
          <cell r="H2057" t="str">
            <v>1084353</v>
          </cell>
          <cell r="I2057">
            <v>38168</v>
          </cell>
          <cell r="J2057">
            <v>200000</v>
          </cell>
          <cell r="K2057" t="str">
            <v>Рубли РФ</v>
          </cell>
          <cell r="L2057" t="str">
            <v>по предъявлении</v>
          </cell>
          <cell r="M2057">
            <v>38168</v>
          </cell>
          <cell r="N2057">
            <v>0</v>
          </cell>
          <cell r="P2057">
            <v>200000</v>
          </cell>
          <cell r="Q2057">
            <v>1</v>
          </cell>
          <cell r="R2057">
            <v>200000</v>
          </cell>
          <cell r="S2057">
            <v>38170</v>
          </cell>
          <cell r="T2057" t="str">
            <v>02/07-03</v>
          </cell>
          <cell r="U2057" t="str">
            <v>ООО "ЭкспоТрейд"</v>
          </cell>
          <cell r="V2057">
            <v>1</v>
          </cell>
          <cell r="W2057">
            <v>200000</v>
          </cell>
          <cell r="X2057">
            <v>38170</v>
          </cell>
          <cell r="Y2057" t="str">
            <v>02/07-предсбер</v>
          </cell>
          <cell r="Z2057" t="str">
            <v>Сбербанк РФ</v>
          </cell>
          <cell r="AA2057">
            <v>0</v>
          </cell>
          <cell r="AB2057">
            <v>0</v>
          </cell>
          <cell r="AC2057">
            <v>0</v>
          </cell>
          <cell r="AD2057" t="str">
            <v>предъявлен</v>
          </cell>
          <cell r="AF2057" t="str">
            <v/>
          </cell>
          <cell r="AI2057" t="str">
            <v/>
          </cell>
        </row>
        <row r="2058">
          <cell r="A2058">
            <v>2054</v>
          </cell>
          <cell r="B2058" t="str">
            <v>диск</v>
          </cell>
          <cell r="C2058" t="str">
            <v>51401</v>
          </cell>
          <cell r="D2058" t="str">
            <v>51401`810`2`0400`0000002</v>
          </cell>
          <cell r="E2058" t="str">
            <v>Сбербанк РФ</v>
          </cell>
          <cell r="F2058" t="str">
            <v>банк</v>
          </cell>
          <cell r="G2058" t="str">
            <v>ВН</v>
          </cell>
          <cell r="H2058" t="str">
            <v>1095006</v>
          </cell>
          <cell r="I2058">
            <v>38169</v>
          </cell>
          <cell r="J2058">
            <v>165000</v>
          </cell>
          <cell r="K2058" t="str">
            <v>Рубли РФ</v>
          </cell>
          <cell r="L2058" t="str">
            <v>по предъявлении</v>
          </cell>
          <cell r="M2058">
            <v>38139</v>
          </cell>
          <cell r="N2058">
            <v>0</v>
          </cell>
          <cell r="P2058">
            <v>165000</v>
          </cell>
          <cell r="Q2058">
            <v>1</v>
          </cell>
          <cell r="R2058">
            <v>165000</v>
          </cell>
          <cell r="S2058">
            <v>38170</v>
          </cell>
          <cell r="T2058" t="str">
            <v>02/07-03</v>
          </cell>
          <cell r="U2058" t="str">
            <v>ООО "ЭкспоТрейд"</v>
          </cell>
          <cell r="V2058">
            <v>1</v>
          </cell>
          <cell r="W2058">
            <v>165000</v>
          </cell>
          <cell r="X2058">
            <v>38170</v>
          </cell>
          <cell r="Y2058" t="str">
            <v>02/07-предсбер</v>
          </cell>
          <cell r="Z2058" t="str">
            <v>Сбербанк РФ</v>
          </cell>
          <cell r="AA2058">
            <v>0</v>
          </cell>
          <cell r="AB2058">
            <v>0</v>
          </cell>
          <cell r="AC2058">
            <v>0</v>
          </cell>
          <cell r="AD2058" t="str">
            <v>предъявлен</v>
          </cell>
          <cell r="AF2058" t="str">
            <v/>
          </cell>
          <cell r="AI2058" t="str">
            <v/>
          </cell>
        </row>
        <row r="2059">
          <cell r="A2059">
            <v>2055</v>
          </cell>
          <cell r="B2059" t="str">
            <v>диск</v>
          </cell>
          <cell r="C2059" t="str">
            <v>51401</v>
          </cell>
          <cell r="D2059" t="str">
            <v>51401`810`2`0400`0000002</v>
          </cell>
          <cell r="E2059" t="str">
            <v>Сбербанк РФ</v>
          </cell>
          <cell r="F2059" t="str">
            <v>банк</v>
          </cell>
          <cell r="G2059" t="str">
            <v>ВН</v>
          </cell>
          <cell r="H2059" t="str">
            <v>1663496</v>
          </cell>
          <cell r="I2059">
            <v>38160</v>
          </cell>
          <cell r="J2059">
            <v>120000</v>
          </cell>
          <cell r="K2059" t="str">
            <v>Рубли РФ</v>
          </cell>
          <cell r="L2059" t="str">
            <v>по предъявлении</v>
          </cell>
          <cell r="M2059">
            <v>38160</v>
          </cell>
          <cell r="N2059">
            <v>0</v>
          </cell>
          <cell r="P2059">
            <v>120000</v>
          </cell>
          <cell r="Q2059">
            <v>1</v>
          </cell>
          <cell r="R2059">
            <v>120000</v>
          </cell>
          <cell r="S2059">
            <v>38170</v>
          </cell>
          <cell r="T2059" t="str">
            <v>02/07-03</v>
          </cell>
          <cell r="U2059" t="str">
            <v>ООО "ЭкспоТрейд"</v>
          </cell>
          <cell r="V2059">
            <v>1</v>
          </cell>
          <cell r="W2059">
            <v>120000</v>
          </cell>
          <cell r="X2059">
            <v>38170</v>
          </cell>
          <cell r="Y2059" t="str">
            <v>02/07-предсбер</v>
          </cell>
          <cell r="Z2059" t="str">
            <v>Сбербанк РФ</v>
          </cell>
          <cell r="AA2059">
            <v>0</v>
          </cell>
          <cell r="AB2059">
            <v>0</v>
          </cell>
          <cell r="AC2059">
            <v>0</v>
          </cell>
          <cell r="AD2059" t="str">
            <v>предъявлен</v>
          </cell>
          <cell r="AF2059" t="str">
            <v/>
          </cell>
          <cell r="AI2059" t="str">
            <v/>
          </cell>
        </row>
        <row r="2060">
          <cell r="A2060">
            <v>2056</v>
          </cell>
          <cell r="B2060" t="str">
            <v>диск</v>
          </cell>
          <cell r="C2060" t="str">
            <v>51401</v>
          </cell>
          <cell r="D2060" t="str">
            <v>51401`810`2`0400`0000002</v>
          </cell>
          <cell r="E2060" t="str">
            <v>Сбербанк РФ</v>
          </cell>
          <cell r="F2060" t="str">
            <v>банк</v>
          </cell>
          <cell r="G2060" t="str">
            <v>ВН</v>
          </cell>
          <cell r="H2060" t="str">
            <v>1092740</v>
          </cell>
          <cell r="I2060">
            <v>38156</v>
          </cell>
          <cell r="J2060">
            <v>67220</v>
          </cell>
          <cell r="K2060" t="str">
            <v>Рубли РФ</v>
          </cell>
          <cell r="L2060" t="str">
            <v>по предъявлении</v>
          </cell>
          <cell r="M2060">
            <v>38156</v>
          </cell>
          <cell r="N2060">
            <v>0</v>
          </cell>
          <cell r="P2060">
            <v>67220</v>
          </cell>
          <cell r="Q2060">
            <v>1</v>
          </cell>
          <cell r="R2060">
            <v>67220</v>
          </cell>
          <cell r="S2060">
            <v>38170</v>
          </cell>
          <cell r="T2060" t="str">
            <v>02/07-03</v>
          </cell>
          <cell r="U2060" t="str">
            <v>ООО "ЭкспоТрейд"</v>
          </cell>
          <cell r="V2060">
            <v>1</v>
          </cell>
          <cell r="W2060">
            <v>67220</v>
          </cell>
          <cell r="X2060">
            <v>38170</v>
          </cell>
          <cell r="Y2060" t="str">
            <v>02/07-предсбер</v>
          </cell>
          <cell r="Z2060" t="str">
            <v>Сбербанк РФ</v>
          </cell>
          <cell r="AA2060">
            <v>0</v>
          </cell>
          <cell r="AB2060">
            <v>0</v>
          </cell>
          <cell r="AC2060">
            <v>0</v>
          </cell>
          <cell r="AD2060" t="str">
            <v>предъявлен</v>
          </cell>
          <cell r="AF2060" t="str">
            <v/>
          </cell>
          <cell r="AI2060" t="str">
            <v/>
          </cell>
        </row>
        <row r="2061">
          <cell r="A2061">
            <v>2057</v>
          </cell>
          <cell r="B2061" t="str">
            <v>диск</v>
          </cell>
          <cell r="C2061" t="str">
            <v>51401</v>
          </cell>
          <cell r="D2061" t="str">
            <v>51401`810`2`0400`0000002</v>
          </cell>
          <cell r="E2061" t="str">
            <v>Сбербанк РФ</v>
          </cell>
          <cell r="F2061" t="str">
            <v>банк</v>
          </cell>
          <cell r="G2061" t="str">
            <v>ВН</v>
          </cell>
          <cell r="H2061" t="str">
            <v>1061345</v>
          </cell>
          <cell r="I2061">
            <v>38041</v>
          </cell>
          <cell r="J2061">
            <v>50000</v>
          </cell>
          <cell r="K2061" t="str">
            <v>Рубли РФ</v>
          </cell>
          <cell r="L2061" t="str">
            <v>по предъявлении</v>
          </cell>
          <cell r="M2061">
            <v>38041</v>
          </cell>
          <cell r="N2061">
            <v>0</v>
          </cell>
          <cell r="P2061">
            <v>50000</v>
          </cell>
          <cell r="Q2061">
            <v>1</v>
          </cell>
          <cell r="R2061">
            <v>50000</v>
          </cell>
          <cell r="S2061">
            <v>38170</v>
          </cell>
          <cell r="T2061" t="str">
            <v>02/07-03</v>
          </cell>
          <cell r="U2061" t="str">
            <v>ООО "ЭкспоТрейд"</v>
          </cell>
          <cell r="V2061">
            <v>1</v>
          </cell>
          <cell r="W2061">
            <v>50000</v>
          </cell>
          <cell r="X2061">
            <v>38170</v>
          </cell>
          <cell r="Y2061" t="str">
            <v>02/07-предсбер</v>
          </cell>
          <cell r="Z2061" t="str">
            <v>Сбербанк РФ</v>
          </cell>
          <cell r="AA2061">
            <v>0</v>
          </cell>
          <cell r="AB2061">
            <v>0</v>
          </cell>
          <cell r="AC2061">
            <v>0</v>
          </cell>
          <cell r="AD2061" t="str">
            <v>предъявлен</v>
          </cell>
          <cell r="AF2061" t="str">
            <v/>
          </cell>
          <cell r="AI2061" t="str">
            <v/>
          </cell>
        </row>
        <row r="2062">
          <cell r="A2062">
            <v>2058</v>
          </cell>
          <cell r="B2062" t="str">
            <v>диск</v>
          </cell>
          <cell r="C2062" t="str">
            <v>51401</v>
          </cell>
          <cell r="D2062" t="str">
            <v>51401`810`2`0400`0000002</v>
          </cell>
          <cell r="E2062" t="str">
            <v>Сбербанк РФ</v>
          </cell>
          <cell r="F2062" t="str">
            <v>банк</v>
          </cell>
          <cell r="G2062" t="str">
            <v>ВН</v>
          </cell>
          <cell r="H2062" t="str">
            <v>1081479</v>
          </cell>
          <cell r="I2062">
            <v>38168</v>
          </cell>
          <cell r="J2062">
            <v>35000</v>
          </cell>
          <cell r="K2062" t="str">
            <v>Рубли РФ</v>
          </cell>
          <cell r="L2062" t="str">
            <v>по предъявлении</v>
          </cell>
          <cell r="M2062">
            <v>38168</v>
          </cell>
          <cell r="N2062">
            <v>0</v>
          </cell>
          <cell r="P2062">
            <v>35000</v>
          </cell>
          <cell r="Q2062">
            <v>1</v>
          </cell>
          <cell r="R2062">
            <v>35000</v>
          </cell>
          <cell r="S2062">
            <v>38170</v>
          </cell>
          <cell r="T2062" t="str">
            <v>02/07-03</v>
          </cell>
          <cell r="U2062" t="str">
            <v>ООО "ЭкспоТрейд"</v>
          </cell>
          <cell r="V2062">
            <v>1</v>
          </cell>
          <cell r="W2062">
            <v>35000</v>
          </cell>
          <cell r="X2062">
            <v>38170</v>
          </cell>
          <cell r="Y2062" t="str">
            <v>02/07-предсбер</v>
          </cell>
          <cell r="Z2062" t="str">
            <v>Сбербанк РФ</v>
          </cell>
          <cell r="AA2062">
            <v>0</v>
          </cell>
          <cell r="AB2062">
            <v>0</v>
          </cell>
          <cell r="AC2062">
            <v>0</v>
          </cell>
          <cell r="AD2062" t="str">
            <v>предъявлен</v>
          </cell>
          <cell r="AF2062" t="str">
            <v/>
          </cell>
          <cell r="AI2062" t="str">
            <v/>
          </cell>
        </row>
        <row r="2063">
          <cell r="A2063">
            <v>2059</v>
          </cell>
          <cell r="B2063" t="str">
            <v>диск</v>
          </cell>
          <cell r="C2063" t="str">
            <v>51401</v>
          </cell>
          <cell r="D2063" t="str">
            <v>51401`810`2`0400`0000002</v>
          </cell>
          <cell r="E2063" t="str">
            <v>Сбербанк РФ</v>
          </cell>
          <cell r="F2063" t="str">
            <v>банк</v>
          </cell>
          <cell r="G2063" t="str">
            <v>ВН</v>
          </cell>
          <cell r="H2063" t="str">
            <v>1096250</v>
          </cell>
          <cell r="I2063">
            <v>38170</v>
          </cell>
          <cell r="J2063">
            <v>22563.200000000001</v>
          </cell>
          <cell r="K2063" t="str">
            <v>Рубли РФ</v>
          </cell>
          <cell r="L2063" t="str">
            <v>по предъявлении</v>
          </cell>
          <cell r="M2063">
            <v>38170</v>
          </cell>
          <cell r="N2063">
            <v>0</v>
          </cell>
          <cell r="P2063">
            <v>22540.636800000004</v>
          </cell>
          <cell r="Q2063">
            <v>0.99900000000000011</v>
          </cell>
          <cell r="R2063">
            <v>22540.636800000004</v>
          </cell>
          <cell r="S2063">
            <v>38170</v>
          </cell>
          <cell r="T2063" t="str">
            <v>02/07-07</v>
          </cell>
          <cell r="U2063" t="str">
            <v>ООО "РЭКСИМ"</v>
          </cell>
          <cell r="V2063">
            <v>1</v>
          </cell>
          <cell r="W2063">
            <v>22563.200000000001</v>
          </cell>
          <cell r="X2063">
            <v>38173</v>
          </cell>
          <cell r="Y2063" t="str">
            <v>05/07-предсбер</v>
          </cell>
          <cell r="Z2063" t="str">
            <v>Сбербанк РФ</v>
          </cell>
          <cell r="AA2063">
            <v>22.563199999996868</v>
          </cell>
          <cell r="AB2063">
            <v>0.36636636636631548</v>
          </cell>
          <cell r="AC2063">
            <v>0.12178845512177154</v>
          </cell>
          <cell r="AD2063" t="str">
            <v>предъявлен</v>
          </cell>
          <cell r="AF2063" t="str">
            <v/>
          </cell>
          <cell r="AI2063" t="str">
            <v/>
          </cell>
        </row>
        <row r="2064">
          <cell r="A2064">
            <v>2060</v>
          </cell>
          <cell r="B2064" t="str">
            <v>диск</v>
          </cell>
          <cell r="C2064" t="str">
            <v>51401</v>
          </cell>
          <cell r="D2064" t="str">
            <v>51401`810`2`0400`0000002</v>
          </cell>
          <cell r="E2064" t="str">
            <v>Сбербанк РФ</v>
          </cell>
          <cell r="F2064" t="str">
            <v>банк</v>
          </cell>
          <cell r="G2064" t="str">
            <v>ВН</v>
          </cell>
          <cell r="H2064" t="str">
            <v>1081948</v>
          </cell>
          <cell r="I2064">
            <v>38148</v>
          </cell>
          <cell r="J2064">
            <v>25000</v>
          </cell>
          <cell r="K2064" t="str">
            <v>Рубли РФ</v>
          </cell>
          <cell r="L2064" t="str">
            <v>по предъявлении</v>
          </cell>
          <cell r="M2064">
            <v>38148</v>
          </cell>
          <cell r="N2064">
            <v>0</v>
          </cell>
          <cell r="P2064">
            <v>24975</v>
          </cell>
          <cell r="Q2064">
            <v>0.999</v>
          </cell>
          <cell r="R2064">
            <v>24975</v>
          </cell>
          <cell r="S2064">
            <v>38170</v>
          </cell>
          <cell r="T2064" t="str">
            <v>02/07-07</v>
          </cell>
          <cell r="U2064" t="str">
            <v>ООО "РЭКСИМ"</v>
          </cell>
          <cell r="V2064">
            <v>1</v>
          </cell>
          <cell r="W2064">
            <v>25000</v>
          </cell>
          <cell r="X2064">
            <v>38173</v>
          </cell>
          <cell r="Y2064" t="str">
            <v>05/07-предсбер</v>
          </cell>
          <cell r="Z2064" t="str">
            <v>Сбербанк РФ</v>
          </cell>
          <cell r="AA2064">
            <v>25</v>
          </cell>
          <cell r="AB2064">
            <v>0.36636636636636638</v>
          </cell>
          <cell r="AC2064">
            <v>0.12178845512178844</v>
          </cell>
          <cell r="AD2064" t="str">
            <v>предъявлен</v>
          </cell>
          <cell r="AF2064" t="str">
            <v/>
          </cell>
          <cell r="AI2064" t="str">
            <v/>
          </cell>
        </row>
        <row r="2065">
          <cell r="A2065">
            <v>2061</v>
          </cell>
          <cell r="B2065" t="str">
            <v>диск</v>
          </cell>
          <cell r="C2065" t="str">
            <v>51401</v>
          </cell>
          <cell r="D2065" t="str">
            <v>51401`810`2`0400`0000002</v>
          </cell>
          <cell r="E2065" t="str">
            <v>Сбербанк РФ</v>
          </cell>
          <cell r="F2065" t="str">
            <v>банк</v>
          </cell>
          <cell r="G2065" t="str">
            <v>ВН</v>
          </cell>
          <cell r="H2065" t="str">
            <v>1097372</v>
          </cell>
          <cell r="I2065">
            <v>38166</v>
          </cell>
          <cell r="J2065">
            <v>20600</v>
          </cell>
          <cell r="K2065" t="str">
            <v>Рубли РФ</v>
          </cell>
          <cell r="L2065" t="str">
            <v>по предъявлении</v>
          </cell>
          <cell r="M2065">
            <v>38166</v>
          </cell>
          <cell r="N2065">
            <v>0</v>
          </cell>
          <cell r="P2065">
            <v>20579.400000000001</v>
          </cell>
          <cell r="Q2065">
            <v>0.99900000000000011</v>
          </cell>
          <cell r="R2065">
            <v>20579.400000000001</v>
          </cell>
          <cell r="S2065">
            <v>38170</v>
          </cell>
          <cell r="T2065" t="str">
            <v>02/07-07</v>
          </cell>
          <cell r="U2065" t="str">
            <v>ООО "РЭКСИМ"</v>
          </cell>
          <cell r="V2065">
            <v>1</v>
          </cell>
          <cell r="W2065">
            <v>20600</v>
          </cell>
          <cell r="X2065">
            <v>38173</v>
          </cell>
          <cell r="Y2065" t="str">
            <v>05/07-предсбер</v>
          </cell>
          <cell r="Z2065" t="str">
            <v>Сбербанк РФ</v>
          </cell>
          <cell r="AA2065">
            <v>20.599999999998545</v>
          </cell>
          <cell r="AB2065">
            <v>0.36636636636634051</v>
          </cell>
          <cell r="AC2065">
            <v>0.12178845512177984</v>
          </cell>
          <cell r="AD2065" t="str">
            <v>предъявлен</v>
          </cell>
          <cell r="AF2065" t="str">
            <v/>
          </cell>
          <cell r="AI2065" t="str">
            <v/>
          </cell>
        </row>
        <row r="2066">
          <cell r="A2066">
            <v>2062</v>
          </cell>
          <cell r="B2066" t="str">
            <v>диск</v>
          </cell>
          <cell r="C2066" t="str">
            <v>51401</v>
          </cell>
          <cell r="D2066" t="str">
            <v>51401`810`2`0400`0000002</v>
          </cell>
          <cell r="E2066" t="str">
            <v>Сбербанк РФ</v>
          </cell>
          <cell r="F2066" t="str">
            <v>банк</v>
          </cell>
          <cell r="G2066" t="str">
            <v>ВН</v>
          </cell>
          <cell r="H2066" t="str">
            <v>1306825</v>
          </cell>
          <cell r="I2066">
            <v>38166</v>
          </cell>
          <cell r="J2066">
            <v>30000</v>
          </cell>
          <cell r="K2066" t="str">
            <v>Рубли РФ</v>
          </cell>
          <cell r="L2066" t="str">
            <v>по предъявлении</v>
          </cell>
          <cell r="M2066">
            <v>38166</v>
          </cell>
          <cell r="N2066">
            <v>0</v>
          </cell>
          <cell r="P2066">
            <v>29970</v>
          </cell>
          <cell r="Q2066">
            <v>0.999</v>
          </cell>
          <cell r="R2066">
            <v>29970</v>
          </cell>
          <cell r="S2066">
            <v>38170</v>
          </cell>
          <cell r="T2066" t="str">
            <v>02/07-07</v>
          </cell>
          <cell r="U2066" t="str">
            <v>ООО "РЭКСИМ"</v>
          </cell>
          <cell r="V2066">
            <v>1</v>
          </cell>
          <cell r="W2066">
            <v>30000</v>
          </cell>
          <cell r="X2066">
            <v>38173</v>
          </cell>
          <cell r="Y2066" t="str">
            <v>05/07-предсбер</v>
          </cell>
          <cell r="Z2066" t="str">
            <v>Сбербанк РФ</v>
          </cell>
          <cell r="AA2066">
            <v>30</v>
          </cell>
          <cell r="AB2066">
            <v>0.36636636636636638</v>
          </cell>
          <cell r="AC2066">
            <v>0.12178845512178844</v>
          </cell>
          <cell r="AD2066" t="str">
            <v>предъявлен</v>
          </cell>
          <cell r="AF2066" t="str">
            <v/>
          </cell>
          <cell r="AI2066" t="str">
            <v/>
          </cell>
        </row>
        <row r="2067">
          <cell r="A2067">
            <v>2063</v>
          </cell>
          <cell r="B2067" t="str">
            <v>диск</v>
          </cell>
          <cell r="C2067" t="str">
            <v>51401</v>
          </cell>
          <cell r="D2067" t="str">
            <v>51401`810`2`0400`0000002</v>
          </cell>
          <cell r="E2067" t="str">
            <v>Сбербанк РФ</v>
          </cell>
          <cell r="F2067" t="str">
            <v>банк</v>
          </cell>
          <cell r="G2067" t="str">
            <v>ВН</v>
          </cell>
          <cell r="H2067" t="str">
            <v>1096045</v>
          </cell>
          <cell r="I2067">
            <v>38168</v>
          </cell>
          <cell r="J2067">
            <v>50000</v>
          </cell>
          <cell r="K2067" t="str">
            <v>Рубли РФ</v>
          </cell>
          <cell r="L2067" t="str">
            <v>по предъявлении</v>
          </cell>
          <cell r="M2067">
            <v>38168</v>
          </cell>
          <cell r="N2067">
            <v>0</v>
          </cell>
          <cell r="P2067">
            <v>49950</v>
          </cell>
          <cell r="Q2067">
            <v>0.999</v>
          </cell>
          <cell r="R2067">
            <v>49950</v>
          </cell>
          <cell r="S2067">
            <v>38170</v>
          </cell>
          <cell r="T2067" t="str">
            <v>02/07-07</v>
          </cell>
          <cell r="U2067" t="str">
            <v>ООО "РЭКСИМ"</v>
          </cell>
          <cell r="V2067">
            <v>1</v>
          </cell>
          <cell r="W2067">
            <v>50000</v>
          </cell>
          <cell r="X2067">
            <v>38173</v>
          </cell>
          <cell r="Y2067" t="str">
            <v>05/07-предсбер</v>
          </cell>
          <cell r="Z2067" t="str">
            <v>Сбербанк РФ</v>
          </cell>
          <cell r="AA2067">
            <v>50</v>
          </cell>
          <cell r="AB2067">
            <v>0.36636636636636638</v>
          </cell>
          <cell r="AC2067">
            <v>0.12178845512178844</v>
          </cell>
          <cell r="AD2067" t="str">
            <v>предъявлен</v>
          </cell>
          <cell r="AF2067" t="str">
            <v/>
          </cell>
          <cell r="AI2067" t="str">
            <v/>
          </cell>
        </row>
        <row r="2068">
          <cell r="A2068">
            <v>2064</v>
          </cell>
          <cell r="B2068" t="str">
            <v>диск</v>
          </cell>
          <cell r="C2068" t="str">
            <v>51401</v>
          </cell>
          <cell r="D2068" t="str">
            <v>51401`810`2`0400`0000002</v>
          </cell>
          <cell r="E2068" t="str">
            <v>Сбербанк РФ</v>
          </cell>
          <cell r="F2068" t="str">
            <v>банк</v>
          </cell>
          <cell r="G2068" t="str">
            <v>ВН</v>
          </cell>
          <cell r="H2068" t="str">
            <v>1087071</v>
          </cell>
          <cell r="I2068">
            <v>38168</v>
          </cell>
          <cell r="J2068">
            <v>12000</v>
          </cell>
          <cell r="K2068" t="str">
            <v>Рубли РФ</v>
          </cell>
          <cell r="L2068" t="str">
            <v>по предъявлении</v>
          </cell>
          <cell r="M2068">
            <v>38168</v>
          </cell>
          <cell r="N2068">
            <v>0</v>
          </cell>
          <cell r="P2068">
            <v>11988</v>
          </cell>
          <cell r="Q2068">
            <v>0.999</v>
          </cell>
          <cell r="R2068">
            <v>11988</v>
          </cell>
          <cell r="S2068">
            <v>38170</v>
          </cell>
          <cell r="T2068" t="str">
            <v>02/07-07</v>
          </cell>
          <cell r="U2068" t="str">
            <v>ООО "РЭКСИМ"</v>
          </cell>
          <cell r="V2068">
            <v>1</v>
          </cell>
          <cell r="W2068">
            <v>12000</v>
          </cell>
          <cell r="X2068">
            <v>38173</v>
          </cell>
          <cell r="Y2068" t="str">
            <v>05/07-предсбер</v>
          </cell>
          <cell r="Z2068" t="str">
            <v>Сбербанк РФ</v>
          </cell>
          <cell r="AA2068">
            <v>12</v>
          </cell>
          <cell r="AB2068">
            <v>0.36636636636636638</v>
          </cell>
          <cell r="AC2068">
            <v>0.12178845512178844</v>
          </cell>
          <cell r="AD2068" t="str">
            <v>предъявлен</v>
          </cell>
          <cell r="AF2068" t="str">
            <v/>
          </cell>
          <cell r="AI2068" t="str">
            <v/>
          </cell>
        </row>
        <row r="2069">
          <cell r="A2069">
            <v>2065</v>
          </cell>
          <cell r="B2069" t="str">
            <v>диск</v>
          </cell>
          <cell r="C2069" t="str">
            <v>51401</v>
          </cell>
          <cell r="D2069" t="str">
            <v>51401`810`2`0400`0000002</v>
          </cell>
          <cell r="E2069" t="str">
            <v>Сбербанк РФ</v>
          </cell>
          <cell r="F2069" t="str">
            <v>банк</v>
          </cell>
          <cell r="G2069" t="str">
            <v>ВН</v>
          </cell>
          <cell r="H2069" t="str">
            <v>0035936</v>
          </cell>
          <cell r="I2069">
            <v>38114</v>
          </cell>
          <cell r="J2069">
            <v>41000</v>
          </cell>
          <cell r="K2069" t="str">
            <v>Рубли РФ</v>
          </cell>
          <cell r="L2069" t="str">
            <v>по предъявлении</v>
          </cell>
          <cell r="M2069">
            <v>38114</v>
          </cell>
          <cell r="N2069">
            <v>0</v>
          </cell>
          <cell r="P2069">
            <v>40959</v>
          </cell>
          <cell r="Q2069">
            <v>0.999</v>
          </cell>
          <cell r="R2069">
            <v>40959</v>
          </cell>
          <cell r="S2069">
            <v>38170</v>
          </cell>
          <cell r="T2069" t="str">
            <v>02/07-07</v>
          </cell>
          <cell r="U2069" t="str">
            <v>ООО "РЭКСИМ"</v>
          </cell>
          <cell r="V2069">
            <v>1</v>
          </cell>
          <cell r="W2069">
            <v>41000</v>
          </cell>
          <cell r="X2069">
            <v>38173</v>
          </cell>
          <cell r="Y2069" t="str">
            <v>05/07-предсбер</v>
          </cell>
          <cell r="Z2069" t="str">
            <v>Сбербанк РФ</v>
          </cell>
          <cell r="AA2069">
            <v>41</v>
          </cell>
          <cell r="AB2069">
            <v>0.36636636636636638</v>
          </cell>
          <cell r="AC2069">
            <v>0.12178845512178844</v>
          </cell>
          <cell r="AD2069" t="str">
            <v>предъявлен</v>
          </cell>
          <cell r="AF2069" t="str">
            <v/>
          </cell>
          <cell r="AI2069" t="str">
            <v/>
          </cell>
        </row>
        <row r="2070">
          <cell r="A2070">
            <v>2066</v>
          </cell>
          <cell r="B2070" t="str">
            <v>диск</v>
          </cell>
          <cell r="C2070" t="str">
            <v>51401</v>
          </cell>
          <cell r="D2070" t="str">
            <v>51401`810`2`0400`0000002</v>
          </cell>
          <cell r="E2070" t="str">
            <v>Сбербанк РФ</v>
          </cell>
          <cell r="F2070" t="str">
            <v>банк</v>
          </cell>
          <cell r="G2070" t="str">
            <v>ВН</v>
          </cell>
          <cell r="H2070" t="str">
            <v>1086766</v>
          </cell>
          <cell r="I2070">
            <v>38149</v>
          </cell>
          <cell r="J2070">
            <v>37710</v>
          </cell>
          <cell r="K2070" t="str">
            <v>Рубли РФ</v>
          </cell>
          <cell r="L2070" t="str">
            <v>по предъявлении</v>
          </cell>
          <cell r="M2070">
            <v>38149</v>
          </cell>
          <cell r="N2070">
            <v>0</v>
          </cell>
          <cell r="P2070">
            <v>37672.29</v>
          </cell>
          <cell r="Q2070">
            <v>0.999</v>
          </cell>
          <cell r="R2070">
            <v>37672.29</v>
          </cell>
          <cell r="S2070">
            <v>38170</v>
          </cell>
          <cell r="T2070" t="str">
            <v>02/07-07</v>
          </cell>
          <cell r="U2070" t="str">
            <v>ООО "РЭКСИМ"</v>
          </cell>
          <cell r="V2070">
            <v>1</v>
          </cell>
          <cell r="W2070">
            <v>37710</v>
          </cell>
          <cell r="X2070">
            <v>38173</v>
          </cell>
          <cell r="Y2070" t="str">
            <v>05/07-предсбер</v>
          </cell>
          <cell r="Z2070" t="str">
            <v>Сбербанк РФ</v>
          </cell>
          <cell r="AA2070">
            <v>37.709999999999127</v>
          </cell>
          <cell r="AB2070">
            <v>0.36636636636635789</v>
          </cell>
          <cell r="AC2070">
            <v>0.12178845512178564</v>
          </cell>
          <cell r="AD2070" t="str">
            <v>предъявлен</v>
          </cell>
          <cell r="AF2070" t="str">
            <v/>
          </cell>
          <cell r="AI2070" t="str">
            <v/>
          </cell>
        </row>
        <row r="2071">
          <cell r="A2071">
            <v>2067</v>
          </cell>
          <cell r="B2071" t="str">
            <v>диск</v>
          </cell>
          <cell r="C2071" t="str">
            <v>51401</v>
          </cell>
          <cell r="D2071" t="str">
            <v>51401`810`2`0400`0000002</v>
          </cell>
          <cell r="E2071" t="str">
            <v>Сбербанк РФ</v>
          </cell>
          <cell r="F2071" t="str">
            <v>банк</v>
          </cell>
          <cell r="G2071" t="str">
            <v>ВН</v>
          </cell>
          <cell r="H2071" t="str">
            <v>1094489</v>
          </cell>
          <cell r="I2071">
            <v>38168</v>
          </cell>
          <cell r="J2071">
            <v>110000</v>
          </cell>
          <cell r="K2071" t="str">
            <v>Рубли РФ</v>
          </cell>
          <cell r="L2071" t="str">
            <v>по предъявлении</v>
          </cell>
          <cell r="M2071">
            <v>38168</v>
          </cell>
          <cell r="N2071">
            <v>0</v>
          </cell>
          <cell r="P2071">
            <v>109890</v>
          </cell>
          <cell r="Q2071">
            <v>0.999</v>
          </cell>
          <cell r="R2071">
            <v>109890</v>
          </cell>
          <cell r="S2071">
            <v>38170</v>
          </cell>
          <cell r="T2071" t="str">
            <v>02/07-07</v>
          </cell>
          <cell r="U2071" t="str">
            <v>ООО "РЭКСИМ"</v>
          </cell>
          <cell r="V2071">
            <v>1</v>
          </cell>
          <cell r="W2071">
            <v>110000</v>
          </cell>
          <cell r="X2071">
            <v>38173</v>
          </cell>
          <cell r="Y2071" t="str">
            <v>05/07-предсбер</v>
          </cell>
          <cell r="Z2071" t="str">
            <v>Сбербанк РФ</v>
          </cell>
          <cell r="AA2071">
            <v>110</v>
          </cell>
          <cell r="AB2071">
            <v>0.36636636636636638</v>
          </cell>
          <cell r="AC2071">
            <v>0.12178845512178844</v>
          </cell>
          <cell r="AD2071" t="str">
            <v>предъявлен</v>
          </cell>
          <cell r="AF2071" t="str">
            <v/>
          </cell>
          <cell r="AI2071" t="str">
            <v/>
          </cell>
        </row>
        <row r="2072">
          <cell r="A2072">
            <v>2068</v>
          </cell>
          <cell r="B2072" t="str">
            <v>диск</v>
          </cell>
          <cell r="C2072" t="str">
            <v>51401</v>
          </cell>
          <cell r="D2072" t="str">
            <v>51401`810`1`0400`0000005</v>
          </cell>
          <cell r="E2072" t="str">
            <v>ОАО «УралСиб»</v>
          </cell>
          <cell r="F2072" t="str">
            <v>банк</v>
          </cell>
          <cell r="G2072" t="str">
            <v>0082</v>
          </cell>
          <cell r="H2072" t="str">
            <v>0221968</v>
          </cell>
          <cell r="I2072">
            <v>38162</v>
          </cell>
          <cell r="J2072">
            <v>5000</v>
          </cell>
          <cell r="K2072" t="str">
            <v>Рубли РФ</v>
          </cell>
          <cell r="L2072" t="str">
            <v>по предъявлении</v>
          </cell>
          <cell r="M2072">
            <v>38162</v>
          </cell>
          <cell r="N2072">
            <v>0</v>
          </cell>
          <cell r="P2072">
            <v>4995</v>
          </cell>
          <cell r="Q2072">
            <v>0.999</v>
          </cell>
          <cell r="R2072">
            <v>4995</v>
          </cell>
          <cell r="S2072">
            <v>38170</v>
          </cell>
          <cell r="T2072" t="str">
            <v>02/07-07</v>
          </cell>
          <cell r="U2072" t="str">
            <v>ООО "РЭКСИМ"</v>
          </cell>
          <cell r="V2072">
            <v>1</v>
          </cell>
          <cell r="W2072">
            <v>5000</v>
          </cell>
          <cell r="X2072">
            <v>38173</v>
          </cell>
          <cell r="Y2072" t="str">
            <v>05/07-предуралсиб</v>
          </cell>
          <cell r="Z2072" t="str">
            <v>ОАО «УралСиб»</v>
          </cell>
          <cell r="AA2072">
            <v>5</v>
          </cell>
          <cell r="AB2072">
            <v>0.36636636636636638</v>
          </cell>
          <cell r="AC2072">
            <v>0.12178845512178844</v>
          </cell>
          <cell r="AD2072" t="str">
            <v>предъявлен</v>
          </cell>
          <cell r="AF2072" t="str">
            <v/>
          </cell>
          <cell r="AI2072" t="str">
            <v/>
          </cell>
        </row>
        <row r="2073">
          <cell r="A2073">
            <v>2069</v>
          </cell>
          <cell r="B2073" t="str">
            <v>диск</v>
          </cell>
          <cell r="C2073" t="str">
            <v>51401</v>
          </cell>
          <cell r="D2073" t="str">
            <v>51401`810`2`0400`0000002</v>
          </cell>
          <cell r="E2073" t="str">
            <v>Сбербанк РФ</v>
          </cell>
          <cell r="F2073" t="str">
            <v>банк</v>
          </cell>
          <cell r="G2073" t="str">
            <v>ВН</v>
          </cell>
          <cell r="H2073" t="str">
            <v>1070606</v>
          </cell>
          <cell r="I2073">
            <v>38134</v>
          </cell>
          <cell r="J2073">
            <v>100000</v>
          </cell>
          <cell r="K2073" t="str">
            <v>Рубли РФ</v>
          </cell>
          <cell r="L2073" t="str">
            <v>по предъявлении</v>
          </cell>
          <cell r="M2073">
            <v>38134</v>
          </cell>
          <cell r="N2073">
            <v>0</v>
          </cell>
          <cell r="P2073">
            <v>100000</v>
          </cell>
          <cell r="Q2073">
            <v>1</v>
          </cell>
          <cell r="R2073">
            <v>100000</v>
          </cell>
          <cell r="S2073">
            <v>38170</v>
          </cell>
          <cell r="T2073" t="str">
            <v>02/07-06</v>
          </cell>
          <cell r="U2073" t="str">
            <v>ООО "Проф-Трейд"</v>
          </cell>
          <cell r="V2073">
            <v>1</v>
          </cell>
          <cell r="W2073">
            <v>100000</v>
          </cell>
          <cell r="X2073">
            <v>38170</v>
          </cell>
          <cell r="Y2073" t="str">
            <v>02/07-предсбер</v>
          </cell>
          <cell r="Z2073" t="str">
            <v>Сбербанк РФ</v>
          </cell>
          <cell r="AA2073">
            <v>0</v>
          </cell>
          <cell r="AB2073">
            <v>0</v>
          </cell>
          <cell r="AC2073">
            <v>0</v>
          </cell>
          <cell r="AD2073" t="str">
            <v>предъявлен</v>
          </cell>
          <cell r="AF2073" t="str">
            <v/>
          </cell>
          <cell r="AI2073" t="str">
            <v/>
          </cell>
        </row>
        <row r="2074">
          <cell r="A2074">
            <v>2070</v>
          </cell>
          <cell r="B2074" t="str">
            <v>диск</v>
          </cell>
          <cell r="C2074" t="str">
            <v>51401</v>
          </cell>
          <cell r="D2074" t="str">
            <v>51401`810`2`0400`0000002</v>
          </cell>
          <cell r="E2074" t="str">
            <v>Сбербанк РФ</v>
          </cell>
          <cell r="F2074" t="str">
            <v>банк</v>
          </cell>
          <cell r="G2074" t="str">
            <v>ВН</v>
          </cell>
          <cell r="H2074" t="str">
            <v>1096169</v>
          </cell>
          <cell r="I2074">
            <v>38169</v>
          </cell>
          <cell r="J2074">
            <v>200000</v>
          </cell>
          <cell r="K2074" t="str">
            <v>Рубли РФ</v>
          </cell>
          <cell r="L2074" t="str">
            <v>по предъявлении</v>
          </cell>
          <cell r="M2074">
            <v>38169</v>
          </cell>
          <cell r="N2074">
            <v>0</v>
          </cell>
          <cell r="P2074">
            <v>200000</v>
          </cell>
          <cell r="Q2074">
            <v>1</v>
          </cell>
          <cell r="R2074">
            <v>200000</v>
          </cell>
          <cell r="S2074">
            <v>38170</v>
          </cell>
          <cell r="T2074" t="str">
            <v>02/07-06</v>
          </cell>
          <cell r="U2074" t="str">
            <v>ООО "Проф-Трейд"</v>
          </cell>
          <cell r="V2074">
            <v>1</v>
          </cell>
          <cell r="W2074">
            <v>200000</v>
          </cell>
          <cell r="X2074">
            <v>38170</v>
          </cell>
          <cell r="Y2074" t="str">
            <v>02/07-предсбер</v>
          </cell>
          <cell r="Z2074" t="str">
            <v>Сбербанк РФ</v>
          </cell>
          <cell r="AA2074">
            <v>0</v>
          </cell>
          <cell r="AB2074">
            <v>0</v>
          </cell>
          <cell r="AC2074">
            <v>0</v>
          </cell>
          <cell r="AD2074" t="str">
            <v>предъявлен</v>
          </cell>
          <cell r="AF2074" t="str">
            <v/>
          </cell>
          <cell r="AI2074" t="str">
            <v/>
          </cell>
        </row>
        <row r="2075">
          <cell r="A2075">
            <v>2071</v>
          </cell>
          <cell r="B2075" t="str">
            <v>диск</v>
          </cell>
          <cell r="C2075" t="str">
            <v>51401</v>
          </cell>
          <cell r="D2075" t="str">
            <v>51401`810`2`0400`0000002</v>
          </cell>
          <cell r="E2075" t="str">
            <v>Сбербанк РФ</v>
          </cell>
          <cell r="F2075" t="str">
            <v>банк</v>
          </cell>
          <cell r="G2075" t="str">
            <v>ВН</v>
          </cell>
          <cell r="H2075" t="str">
            <v>1096168</v>
          </cell>
          <cell r="I2075">
            <v>38169</v>
          </cell>
          <cell r="J2075">
            <v>200000</v>
          </cell>
          <cell r="K2075" t="str">
            <v>Рубли РФ</v>
          </cell>
          <cell r="L2075" t="str">
            <v>по предъявлении</v>
          </cell>
          <cell r="M2075">
            <v>38139</v>
          </cell>
          <cell r="N2075">
            <v>0</v>
          </cell>
          <cell r="P2075">
            <v>200000</v>
          </cell>
          <cell r="Q2075">
            <v>1</v>
          </cell>
          <cell r="R2075">
            <v>200000</v>
          </cell>
          <cell r="S2075">
            <v>38170</v>
          </cell>
          <cell r="T2075" t="str">
            <v>02/07-06</v>
          </cell>
          <cell r="U2075" t="str">
            <v>ООО "Проф-Трейд"</v>
          </cell>
          <cell r="V2075">
            <v>1</v>
          </cell>
          <cell r="W2075">
            <v>200000</v>
          </cell>
          <cell r="X2075">
            <v>38170</v>
          </cell>
          <cell r="Y2075" t="str">
            <v>02/07-предсбер</v>
          </cell>
          <cell r="Z2075" t="str">
            <v>Сбербанк РФ</v>
          </cell>
          <cell r="AA2075">
            <v>0</v>
          </cell>
          <cell r="AB2075">
            <v>0</v>
          </cell>
          <cell r="AC2075">
            <v>0</v>
          </cell>
          <cell r="AD2075" t="str">
            <v>предъявлен</v>
          </cell>
          <cell r="AF2075" t="str">
            <v/>
          </cell>
          <cell r="AI2075" t="str">
            <v/>
          </cell>
        </row>
        <row r="2076">
          <cell r="A2076">
            <v>2072</v>
          </cell>
          <cell r="B2076" t="str">
            <v>диск</v>
          </cell>
          <cell r="C2076" t="str">
            <v>51401</v>
          </cell>
          <cell r="D2076" t="str">
            <v>51401`810`2`0400`0000002</v>
          </cell>
          <cell r="E2076" t="str">
            <v>Сбербанк РФ</v>
          </cell>
          <cell r="F2076" t="str">
            <v>банк</v>
          </cell>
          <cell r="G2076" t="str">
            <v>ВН</v>
          </cell>
          <cell r="H2076" t="str">
            <v>0215075</v>
          </cell>
          <cell r="I2076">
            <v>38168</v>
          </cell>
          <cell r="J2076">
            <v>150000</v>
          </cell>
          <cell r="K2076" t="str">
            <v>Рубли РФ</v>
          </cell>
          <cell r="L2076" t="str">
            <v>по предъявлении</v>
          </cell>
          <cell r="M2076">
            <v>38168</v>
          </cell>
          <cell r="N2076">
            <v>0</v>
          </cell>
          <cell r="P2076">
            <v>150000</v>
          </cell>
          <cell r="Q2076">
            <v>1</v>
          </cell>
          <cell r="R2076">
            <v>150000</v>
          </cell>
          <cell r="S2076">
            <v>38170</v>
          </cell>
          <cell r="T2076" t="str">
            <v>02/07-06</v>
          </cell>
          <cell r="U2076" t="str">
            <v>ООО "Проф-Трейд"</v>
          </cell>
          <cell r="V2076">
            <v>1</v>
          </cell>
          <cell r="W2076">
            <v>150000</v>
          </cell>
          <cell r="X2076">
            <v>38170</v>
          </cell>
          <cell r="Y2076" t="str">
            <v>02/07-предсбер</v>
          </cell>
          <cell r="Z2076" t="str">
            <v>Сбербанк РФ</v>
          </cell>
          <cell r="AA2076">
            <v>0</v>
          </cell>
          <cell r="AB2076">
            <v>0</v>
          </cell>
          <cell r="AC2076">
            <v>0</v>
          </cell>
          <cell r="AD2076" t="str">
            <v>предъявлен</v>
          </cell>
          <cell r="AF2076" t="str">
            <v/>
          </cell>
          <cell r="AI2076" t="str">
            <v/>
          </cell>
        </row>
        <row r="2077">
          <cell r="A2077">
            <v>2073</v>
          </cell>
          <cell r="B2077" t="str">
            <v>диск</v>
          </cell>
          <cell r="C2077" t="str">
            <v>51401</v>
          </cell>
          <cell r="D2077" t="str">
            <v>51401`810`2`0400`0000002</v>
          </cell>
          <cell r="E2077" t="str">
            <v>Сбербанк РФ</v>
          </cell>
          <cell r="F2077" t="str">
            <v>банк</v>
          </cell>
          <cell r="G2077" t="str">
            <v>ВН</v>
          </cell>
          <cell r="H2077" t="str">
            <v>1082955</v>
          </cell>
          <cell r="I2077">
            <v>38155</v>
          </cell>
          <cell r="J2077">
            <v>375000</v>
          </cell>
          <cell r="K2077" t="str">
            <v>Рубли РФ</v>
          </cell>
          <cell r="L2077" t="str">
            <v>по предъявлении</v>
          </cell>
          <cell r="M2077">
            <v>38155</v>
          </cell>
          <cell r="N2077">
            <v>0</v>
          </cell>
          <cell r="P2077">
            <v>375000</v>
          </cell>
          <cell r="Q2077">
            <v>1</v>
          </cell>
          <cell r="R2077">
            <v>375000</v>
          </cell>
          <cell r="S2077">
            <v>38170</v>
          </cell>
          <cell r="T2077" t="str">
            <v>02/07-06</v>
          </cell>
          <cell r="U2077" t="str">
            <v>ООО "Проф-Трейд"</v>
          </cell>
          <cell r="V2077">
            <v>1</v>
          </cell>
          <cell r="W2077">
            <v>375000</v>
          </cell>
          <cell r="X2077">
            <v>38170</v>
          </cell>
          <cell r="Y2077" t="str">
            <v>02/07-предсбер</v>
          </cell>
          <cell r="Z2077" t="str">
            <v>Сбербанк РФ</v>
          </cell>
          <cell r="AA2077">
            <v>0</v>
          </cell>
          <cell r="AB2077">
            <v>0</v>
          </cell>
          <cell r="AC2077">
            <v>0</v>
          </cell>
          <cell r="AD2077" t="str">
            <v>предъявлен</v>
          </cell>
          <cell r="AF2077" t="str">
            <v/>
          </cell>
          <cell r="AI2077" t="str">
            <v/>
          </cell>
        </row>
        <row r="2078">
          <cell r="A2078">
            <v>2074</v>
          </cell>
          <cell r="B2078" t="str">
            <v>диск</v>
          </cell>
          <cell r="C2078" t="str">
            <v>51401</v>
          </cell>
          <cell r="D2078" t="str">
            <v>51401`810`2`0400`0000002</v>
          </cell>
          <cell r="E2078" t="str">
            <v>Сбербанк РФ</v>
          </cell>
          <cell r="F2078" t="str">
            <v>банк</v>
          </cell>
          <cell r="G2078" t="str">
            <v>ВН</v>
          </cell>
          <cell r="H2078" t="str">
            <v>0212183</v>
          </cell>
          <cell r="I2078">
            <v>38015</v>
          </cell>
          <cell r="J2078">
            <v>183000</v>
          </cell>
          <cell r="K2078" t="str">
            <v>Рубли РФ</v>
          </cell>
          <cell r="L2078" t="str">
            <v>по предъявлении</v>
          </cell>
          <cell r="M2078">
            <v>38015</v>
          </cell>
          <cell r="N2078">
            <v>0</v>
          </cell>
          <cell r="P2078">
            <v>183000</v>
          </cell>
          <cell r="Q2078">
            <v>1</v>
          </cell>
          <cell r="R2078">
            <v>183000</v>
          </cell>
          <cell r="S2078">
            <v>38170</v>
          </cell>
          <cell r="T2078" t="str">
            <v>02/07-06</v>
          </cell>
          <cell r="U2078" t="str">
            <v>ООО "Проф-Трейд"</v>
          </cell>
          <cell r="V2078">
            <v>1</v>
          </cell>
          <cell r="W2078">
            <v>183000</v>
          </cell>
          <cell r="X2078">
            <v>38170</v>
          </cell>
          <cell r="Y2078" t="str">
            <v>02/07-предсбер</v>
          </cell>
          <cell r="Z2078" t="str">
            <v>Сбербанк РФ</v>
          </cell>
          <cell r="AA2078">
            <v>0</v>
          </cell>
          <cell r="AB2078">
            <v>0</v>
          </cell>
          <cell r="AC2078">
            <v>0</v>
          </cell>
          <cell r="AD2078" t="str">
            <v>предъявлен</v>
          </cell>
          <cell r="AF2078" t="str">
            <v/>
          </cell>
          <cell r="AI2078" t="str">
            <v/>
          </cell>
        </row>
        <row r="2079">
          <cell r="A2079">
            <v>2075</v>
          </cell>
          <cell r="B2079" t="str">
            <v>диск</v>
          </cell>
          <cell r="C2079" t="str">
            <v>51401</v>
          </cell>
          <cell r="D2079" t="str">
            <v>51401`810`2`0400`0000002</v>
          </cell>
          <cell r="E2079" t="str">
            <v>Сбербанк РФ</v>
          </cell>
          <cell r="F2079" t="str">
            <v>банк</v>
          </cell>
          <cell r="G2079" t="str">
            <v>ВН</v>
          </cell>
          <cell r="H2079" t="str">
            <v>1053518</v>
          </cell>
          <cell r="I2079">
            <v>37995</v>
          </cell>
          <cell r="J2079">
            <v>350000</v>
          </cell>
          <cell r="K2079" t="str">
            <v>Рубли РФ</v>
          </cell>
          <cell r="L2079" t="str">
            <v>по предъявлении</v>
          </cell>
          <cell r="M2079">
            <v>37995</v>
          </cell>
          <cell r="N2079">
            <v>0</v>
          </cell>
          <cell r="P2079">
            <v>350000</v>
          </cell>
          <cell r="Q2079">
            <v>1</v>
          </cell>
          <cell r="R2079">
            <v>350000</v>
          </cell>
          <cell r="S2079">
            <v>38170</v>
          </cell>
          <cell r="T2079" t="str">
            <v>02/07-06</v>
          </cell>
          <cell r="U2079" t="str">
            <v>ООО "Проф-Трейд"</v>
          </cell>
          <cell r="V2079">
            <v>1</v>
          </cell>
          <cell r="W2079">
            <v>350000</v>
          </cell>
          <cell r="X2079">
            <v>38170</v>
          </cell>
          <cell r="Y2079" t="str">
            <v>02/07-предсбер</v>
          </cell>
          <cell r="Z2079" t="str">
            <v>Сбербанк РФ</v>
          </cell>
          <cell r="AA2079">
            <v>0</v>
          </cell>
          <cell r="AB2079">
            <v>0</v>
          </cell>
          <cell r="AC2079">
            <v>0</v>
          </cell>
          <cell r="AD2079" t="str">
            <v>предъявлен</v>
          </cell>
          <cell r="AF2079" t="str">
            <v/>
          </cell>
          <cell r="AI2079" t="str">
            <v/>
          </cell>
        </row>
        <row r="2080">
          <cell r="A2080">
            <v>2076</v>
          </cell>
          <cell r="B2080" t="str">
            <v>диск</v>
          </cell>
          <cell r="C2080" t="str">
            <v>51401</v>
          </cell>
          <cell r="D2080" t="str">
            <v>51401`810`2`0400`0000002</v>
          </cell>
          <cell r="E2080" t="str">
            <v>Сбербанк РФ</v>
          </cell>
          <cell r="F2080" t="str">
            <v>банк</v>
          </cell>
          <cell r="G2080" t="str">
            <v>ВН</v>
          </cell>
          <cell r="H2080" t="str">
            <v>1091358</v>
          </cell>
          <cell r="I2080">
            <v>38146</v>
          </cell>
          <cell r="J2080">
            <v>38000</v>
          </cell>
          <cell r="K2080" t="str">
            <v>Рубли РФ</v>
          </cell>
          <cell r="L2080" t="str">
            <v>по предъявлении</v>
          </cell>
          <cell r="M2080">
            <v>38146</v>
          </cell>
          <cell r="N2080">
            <v>0</v>
          </cell>
          <cell r="P2080">
            <v>38000</v>
          </cell>
          <cell r="Q2080">
            <v>1</v>
          </cell>
          <cell r="R2080">
            <v>38000</v>
          </cell>
          <cell r="S2080">
            <v>38170</v>
          </cell>
          <cell r="T2080" t="str">
            <v>02/07-06</v>
          </cell>
          <cell r="U2080" t="str">
            <v>ООО "Проф-Трейд"</v>
          </cell>
          <cell r="V2080">
            <v>1</v>
          </cell>
          <cell r="W2080">
            <v>38000</v>
          </cell>
          <cell r="X2080">
            <v>38170</v>
          </cell>
          <cell r="Y2080" t="str">
            <v>02/07-предсбер</v>
          </cell>
          <cell r="Z2080" t="str">
            <v>Сбербанк РФ</v>
          </cell>
          <cell r="AA2080">
            <v>0</v>
          </cell>
          <cell r="AB2080">
            <v>0</v>
          </cell>
          <cell r="AC2080">
            <v>0</v>
          </cell>
          <cell r="AD2080" t="str">
            <v>предъявлен</v>
          </cell>
          <cell r="AF2080" t="str">
            <v/>
          </cell>
          <cell r="AI2080" t="str">
            <v/>
          </cell>
        </row>
        <row r="2081">
          <cell r="A2081">
            <v>2077</v>
          </cell>
          <cell r="B2081" t="str">
            <v>диск</v>
          </cell>
          <cell r="C2081" t="str">
            <v>51401</v>
          </cell>
          <cell r="D2081" t="str">
            <v>51401`810`2`0400`0000002</v>
          </cell>
          <cell r="E2081" t="str">
            <v>Сбербанк РФ</v>
          </cell>
          <cell r="F2081" t="str">
            <v>банк</v>
          </cell>
          <cell r="G2081" t="str">
            <v>ВН</v>
          </cell>
          <cell r="H2081" t="str">
            <v>1059624</v>
          </cell>
          <cell r="I2081">
            <v>38169</v>
          </cell>
          <cell r="J2081">
            <v>500000</v>
          </cell>
          <cell r="K2081" t="str">
            <v>Рубли РФ</v>
          </cell>
          <cell r="L2081" t="str">
            <v>по предъявлении</v>
          </cell>
          <cell r="M2081">
            <v>38169</v>
          </cell>
          <cell r="N2081">
            <v>0</v>
          </cell>
          <cell r="P2081">
            <v>500000</v>
          </cell>
          <cell r="Q2081">
            <v>1</v>
          </cell>
          <cell r="R2081">
            <v>500000</v>
          </cell>
          <cell r="S2081">
            <v>38170</v>
          </cell>
          <cell r="T2081" t="str">
            <v>02/07-06</v>
          </cell>
          <cell r="U2081" t="str">
            <v>ООО "Проф-Трейд"</v>
          </cell>
          <cell r="V2081">
            <v>1</v>
          </cell>
          <cell r="W2081">
            <v>500000</v>
          </cell>
          <cell r="X2081">
            <v>38170</v>
          </cell>
          <cell r="Y2081" t="str">
            <v>02/07-предсбер</v>
          </cell>
          <cell r="Z2081" t="str">
            <v>Сбербанк РФ</v>
          </cell>
          <cell r="AA2081">
            <v>0</v>
          </cell>
          <cell r="AB2081">
            <v>0</v>
          </cell>
          <cell r="AC2081">
            <v>0</v>
          </cell>
          <cell r="AD2081" t="str">
            <v>предъявлен</v>
          </cell>
          <cell r="AF2081" t="str">
            <v/>
          </cell>
          <cell r="AI2081" t="str">
            <v/>
          </cell>
        </row>
        <row r="2082">
          <cell r="A2082">
            <v>2078</v>
          </cell>
          <cell r="B2082" t="str">
            <v>диск</v>
          </cell>
          <cell r="C2082" t="str">
            <v>51401</v>
          </cell>
          <cell r="D2082" t="str">
            <v>51401`810`2`0400`0000002</v>
          </cell>
          <cell r="E2082" t="str">
            <v>Сбербанк РФ</v>
          </cell>
          <cell r="F2082" t="str">
            <v>банк</v>
          </cell>
          <cell r="G2082" t="str">
            <v>ВН</v>
          </cell>
          <cell r="H2082" t="str">
            <v>1066395</v>
          </cell>
          <cell r="I2082">
            <v>38089</v>
          </cell>
          <cell r="J2082">
            <v>500000</v>
          </cell>
          <cell r="K2082" t="str">
            <v>Рубли РФ</v>
          </cell>
          <cell r="L2082" t="str">
            <v>по предъявлении</v>
          </cell>
          <cell r="M2082">
            <v>38089</v>
          </cell>
          <cell r="N2082">
            <v>0</v>
          </cell>
          <cell r="P2082">
            <v>500000</v>
          </cell>
          <cell r="Q2082">
            <v>1</v>
          </cell>
          <cell r="R2082">
            <v>500000</v>
          </cell>
          <cell r="S2082">
            <v>38170</v>
          </cell>
          <cell r="T2082" t="str">
            <v>02/07-06</v>
          </cell>
          <cell r="U2082" t="str">
            <v>ООО "Проф-Трейд"</v>
          </cell>
          <cell r="V2082">
            <v>1</v>
          </cell>
          <cell r="W2082">
            <v>500000</v>
          </cell>
          <cell r="X2082">
            <v>38170</v>
          </cell>
          <cell r="Y2082" t="str">
            <v>02/07-предсбер</v>
          </cell>
          <cell r="Z2082" t="str">
            <v>Сбербанк РФ</v>
          </cell>
          <cell r="AA2082">
            <v>0</v>
          </cell>
          <cell r="AB2082">
            <v>0</v>
          </cell>
          <cell r="AC2082">
            <v>0</v>
          </cell>
          <cell r="AD2082" t="str">
            <v>предъявлен</v>
          </cell>
          <cell r="AF2082" t="str">
            <v/>
          </cell>
          <cell r="AI2082" t="str">
            <v/>
          </cell>
        </row>
        <row r="2083">
          <cell r="A2083">
            <v>2079</v>
          </cell>
          <cell r="B2083" t="str">
            <v>диск</v>
          </cell>
          <cell r="C2083" t="str">
            <v>51401</v>
          </cell>
          <cell r="D2083" t="str">
            <v>51401`810`2`0400`0000002</v>
          </cell>
          <cell r="E2083" t="str">
            <v>Сбербанк РФ</v>
          </cell>
          <cell r="F2083" t="str">
            <v>банк</v>
          </cell>
          <cell r="G2083" t="str">
            <v>ВН</v>
          </cell>
          <cell r="H2083" t="str">
            <v>1059623</v>
          </cell>
          <cell r="I2083">
            <v>38169</v>
          </cell>
          <cell r="J2083">
            <v>500000</v>
          </cell>
          <cell r="K2083" t="str">
            <v>Рубли РФ</v>
          </cell>
          <cell r="L2083" t="str">
            <v>по предъявлении</v>
          </cell>
          <cell r="M2083">
            <v>38169</v>
          </cell>
          <cell r="N2083">
            <v>0</v>
          </cell>
          <cell r="P2083">
            <v>500000</v>
          </cell>
          <cell r="Q2083">
            <v>1</v>
          </cell>
          <cell r="R2083">
            <v>500000</v>
          </cell>
          <cell r="S2083">
            <v>38170</v>
          </cell>
          <cell r="T2083" t="str">
            <v>02/07-06</v>
          </cell>
          <cell r="U2083" t="str">
            <v>ООО "Проф-Трейд"</v>
          </cell>
          <cell r="V2083">
            <v>1</v>
          </cell>
          <cell r="W2083">
            <v>500000</v>
          </cell>
          <cell r="X2083">
            <v>38170</v>
          </cell>
          <cell r="Y2083" t="str">
            <v>02/07-предсбер</v>
          </cell>
          <cell r="Z2083" t="str">
            <v>Сбербанк РФ</v>
          </cell>
          <cell r="AA2083">
            <v>0</v>
          </cell>
          <cell r="AB2083">
            <v>0</v>
          </cell>
          <cell r="AC2083">
            <v>0</v>
          </cell>
          <cell r="AD2083" t="str">
            <v>предъявлен</v>
          </cell>
          <cell r="AF2083" t="str">
            <v/>
          </cell>
          <cell r="AI2083" t="str">
            <v/>
          </cell>
        </row>
        <row r="2084">
          <cell r="A2084">
            <v>2080</v>
          </cell>
          <cell r="B2084" t="str">
            <v>диск</v>
          </cell>
          <cell r="C2084" t="str">
            <v>51401</v>
          </cell>
          <cell r="D2084" t="str">
            <v>51401`810`2`0400`0000002</v>
          </cell>
          <cell r="E2084" t="str">
            <v>Сбербанк РФ</v>
          </cell>
          <cell r="F2084" t="str">
            <v>банк</v>
          </cell>
          <cell r="G2084" t="str">
            <v>ВН</v>
          </cell>
          <cell r="H2084" t="str">
            <v>1082945</v>
          </cell>
          <cell r="I2084">
            <v>38154</v>
          </cell>
          <cell r="J2084">
            <v>65000</v>
          </cell>
          <cell r="K2084" t="str">
            <v>Рубли РФ</v>
          </cell>
          <cell r="L2084" t="str">
            <v>по предъявлении</v>
          </cell>
          <cell r="M2084">
            <v>38154</v>
          </cell>
          <cell r="N2084">
            <v>0</v>
          </cell>
          <cell r="P2084">
            <v>65000</v>
          </cell>
          <cell r="Q2084">
            <v>1</v>
          </cell>
          <cell r="R2084">
            <v>65000</v>
          </cell>
          <cell r="S2084">
            <v>38170</v>
          </cell>
          <cell r="T2084" t="str">
            <v>02/07-06</v>
          </cell>
          <cell r="U2084" t="str">
            <v>ООО "Проф-Трейд"</v>
          </cell>
          <cell r="V2084">
            <v>1</v>
          </cell>
          <cell r="W2084">
            <v>65000</v>
          </cell>
          <cell r="X2084">
            <v>38170</v>
          </cell>
          <cell r="Y2084" t="str">
            <v>02/07-предсбер</v>
          </cell>
          <cell r="Z2084" t="str">
            <v>Сбербанк РФ</v>
          </cell>
          <cell r="AA2084">
            <v>0</v>
          </cell>
          <cell r="AB2084">
            <v>0</v>
          </cell>
          <cell r="AC2084">
            <v>0</v>
          </cell>
          <cell r="AD2084" t="str">
            <v>предъявлен</v>
          </cell>
          <cell r="AF2084" t="str">
            <v/>
          </cell>
          <cell r="AI2084" t="str">
            <v/>
          </cell>
        </row>
        <row r="2085">
          <cell r="A2085">
            <v>2081</v>
          </cell>
          <cell r="B2085" t="str">
            <v>диск</v>
          </cell>
          <cell r="C2085" t="str">
            <v>51401</v>
          </cell>
          <cell r="D2085" t="str">
            <v>51401`810`2`0400`0000002</v>
          </cell>
          <cell r="E2085" t="str">
            <v>Сбербанк РФ</v>
          </cell>
          <cell r="F2085" t="str">
            <v>банк</v>
          </cell>
          <cell r="G2085" t="str">
            <v>ВН</v>
          </cell>
          <cell r="H2085" t="str">
            <v>1084112</v>
          </cell>
          <cell r="I2085">
            <v>38156</v>
          </cell>
          <cell r="J2085">
            <v>63000</v>
          </cell>
          <cell r="K2085" t="str">
            <v>Рубли РФ</v>
          </cell>
          <cell r="L2085" t="str">
            <v>по предъявлении</v>
          </cell>
          <cell r="M2085">
            <v>38156</v>
          </cell>
          <cell r="N2085">
            <v>0</v>
          </cell>
          <cell r="P2085">
            <v>63000</v>
          </cell>
          <cell r="Q2085">
            <v>1</v>
          </cell>
          <cell r="R2085">
            <v>63000</v>
          </cell>
          <cell r="S2085">
            <v>38170</v>
          </cell>
          <cell r="T2085" t="str">
            <v>02/07-06</v>
          </cell>
          <cell r="U2085" t="str">
            <v>ООО "Проф-Трейд"</v>
          </cell>
          <cell r="V2085">
            <v>1</v>
          </cell>
          <cell r="W2085">
            <v>63000</v>
          </cell>
          <cell r="X2085">
            <v>38170</v>
          </cell>
          <cell r="Y2085" t="str">
            <v>02/07-предсбер</v>
          </cell>
          <cell r="Z2085" t="str">
            <v>Сбербанк РФ</v>
          </cell>
          <cell r="AA2085">
            <v>0</v>
          </cell>
          <cell r="AB2085">
            <v>0</v>
          </cell>
          <cell r="AC2085">
            <v>0</v>
          </cell>
          <cell r="AD2085" t="str">
            <v>предъявлен</v>
          </cell>
          <cell r="AF2085" t="str">
            <v/>
          </cell>
          <cell r="AI2085" t="str">
            <v/>
          </cell>
        </row>
        <row r="2086">
          <cell r="A2086">
            <v>2082</v>
          </cell>
          <cell r="B2086" t="str">
            <v>диск</v>
          </cell>
          <cell r="C2086" t="str">
            <v>51401</v>
          </cell>
          <cell r="D2086" t="str">
            <v>51401`810`2`0400`0000002</v>
          </cell>
          <cell r="E2086" t="str">
            <v>Сбербанк РФ</v>
          </cell>
          <cell r="F2086" t="str">
            <v>банк</v>
          </cell>
          <cell r="G2086" t="str">
            <v>ВН</v>
          </cell>
          <cell r="H2086" t="str">
            <v>1091368</v>
          </cell>
          <cell r="I2086">
            <v>38146</v>
          </cell>
          <cell r="J2086">
            <v>50000</v>
          </cell>
          <cell r="K2086" t="str">
            <v>Рубли РФ</v>
          </cell>
          <cell r="L2086" t="str">
            <v>по предъявлении</v>
          </cell>
          <cell r="M2086">
            <v>38146</v>
          </cell>
          <cell r="N2086">
            <v>0</v>
          </cell>
          <cell r="P2086">
            <v>50000</v>
          </cell>
          <cell r="Q2086">
            <v>1</v>
          </cell>
          <cell r="R2086">
            <v>50000</v>
          </cell>
          <cell r="S2086">
            <v>38170</v>
          </cell>
          <cell r="T2086" t="str">
            <v>02/07-06</v>
          </cell>
          <cell r="U2086" t="str">
            <v>ООО "Проф-Трейд"</v>
          </cell>
          <cell r="V2086">
            <v>1</v>
          </cell>
          <cell r="W2086">
            <v>50000</v>
          </cell>
          <cell r="X2086">
            <v>38170</v>
          </cell>
          <cell r="Y2086" t="str">
            <v>02/07-предсбер</v>
          </cell>
          <cell r="Z2086" t="str">
            <v>Сбербанк РФ</v>
          </cell>
          <cell r="AA2086">
            <v>0</v>
          </cell>
          <cell r="AB2086">
            <v>0</v>
          </cell>
          <cell r="AC2086">
            <v>0</v>
          </cell>
          <cell r="AD2086" t="str">
            <v>предъявлен</v>
          </cell>
          <cell r="AF2086" t="str">
            <v/>
          </cell>
          <cell r="AI2086" t="str">
            <v/>
          </cell>
        </row>
        <row r="2087">
          <cell r="A2087">
            <v>2083</v>
          </cell>
          <cell r="B2087" t="str">
            <v>диск</v>
          </cell>
          <cell r="C2087" t="str">
            <v>51401</v>
          </cell>
          <cell r="D2087" t="str">
            <v>51401`810`2`0400`0000002</v>
          </cell>
          <cell r="E2087" t="str">
            <v>Сбербанк РФ</v>
          </cell>
          <cell r="F2087" t="str">
            <v>банк</v>
          </cell>
          <cell r="G2087" t="str">
            <v>ВН</v>
          </cell>
          <cell r="H2087" t="str">
            <v>0364577</v>
          </cell>
          <cell r="I2087">
            <v>38163</v>
          </cell>
          <cell r="J2087">
            <v>190000</v>
          </cell>
          <cell r="K2087" t="str">
            <v>Рубли РФ</v>
          </cell>
          <cell r="L2087" t="str">
            <v>по предъявлении</v>
          </cell>
          <cell r="M2087">
            <v>38163</v>
          </cell>
          <cell r="N2087">
            <v>0</v>
          </cell>
          <cell r="P2087">
            <v>190000</v>
          </cell>
          <cell r="Q2087">
            <v>1</v>
          </cell>
          <cell r="R2087">
            <v>190000</v>
          </cell>
          <cell r="S2087">
            <v>38170</v>
          </cell>
          <cell r="T2087" t="str">
            <v>02/07-06</v>
          </cell>
          <cell r="U2087" t="str">
            <v>ООО "Проф-Трейд"</v>
          </cell>
          <cell r="V2087">
            <v>1</v>
          </cell>
          <cell r="W2087">
            <v>190000</v>
          </cell>
          <cell r="X2087">
            <v>38170</v>
          </cell>
          <cell r="Y2087" t="str">
            <v>02/07-предсбер</v>
          </cell>
          <cell r="Z2087" t="str">
            <v>Сбербанк РФ</v>
          </cell>
          <cell r="AA2087">
            <v>0</v>
          </cell>
          <cell r="AB2087">
            <v>0</v>
          </cell>
          <cell r="AC2087">
            <v>0</v>
          </cell>
          <cell r="AD2087" t="str">
            <v>предъявлен</v>
          </cell>
          <cell r="AF2087" t="str">
            <v/>
          </cell>
          <cell r="AI2087" t="str">
            <v/>
          </cell>
        </row>
        <row r="2088">
          <cell r="A2088">
            <v>2084</v>
          </cell>
          <cell r="B2088" t="str">
            <v>диск</v>
          </cell>
          <cell r="C2088" t="str">
            <v>51401</v>
          </cell>
          <cell r="D2088" t="str">
            <v>51401`810`2`0400`0000002</v>
          </cell>
          <cell r="E2088" t="str">
            <v>Сбербанк РФ</v>
          </cell>
          <cell r="F2088" t="str">
            <v>банк</v>
          </cell>
          <cell r="G2088" t="str">
            <v>ВН</v>
          </cell>
          <cell r="H2088" t="str">
            <v>1095029</v>
          </cell>
          <cell r="I2088">
            <v>38170</v>
          </cell>
          <cell r="J2088">
            <v>200000</v>
          </cell>
          <cell r="K2088" t="str">
            <v>Рубли РФ</v>
          </cell>
          <cell r="L2088" t="str">
            <v>по предъявлении</v>
          </cell>
          <cell r="M2088">
            <v>38170</v>
          </cell>
          <cell r="N2088">
            <v>0</v>
          </cell>
          <cell r="P2088">
            <v>200000</v>
          </cell>
          <cell r="Q2088">
            <v>1</v>
          </cell>
          <cell r="R2088">
            <v>200000</v>
          </cell>
          <cell r="S2088">
            <v>38170</v>
          </cell>
          <cell r="T2088" t="str">
            <v>02/07-06</v>
          </cell>
          <cell r="U2088" t="str">
            <v>ООО "Проф-Трейд"</v>
          </cell>
          <cell r="V2088">
            <v>1</v>
          </cell>
          <cell r="W2088">
            <v>200000</v>
          </cell>
          <cell r="X2088">
            <v>38173</v>
          </cell>
          <cell r="Y2088" t="str">
            <v>05/07-предсбер</v>
          </cell>
          <cell r="Z2088" t="str">
            <v>Сбербанк РФ</v>
          </cell>
          <cell r="AA2088">
            <v>0</v>
          </cell>
          <cell r="AB2088">
            <v>0</v>
          </cell>
          <cell r="AC2088">
            <v>0</v>
          </cell>
          <cell r="AD2088" t="str">
            <v>предъявлен</v>
          </cell>
          <cell r="AF2088" t="str">
            <v/>
          </cell>
          <cell r="AI2088" t="str">
            <v/>
          </cell>
        </row>
        <row r="2089">
          <cell r="A2089">
            <v>2085</v>
          </cell>
          <cell r="B2089" t="str">
            <v>диск</v>
          </cell>
          <cell r="C2089" t="str">
            <v>51401</v>
          </cell>
          <cell r="D2089" t="str">
            <v>51401`810`2`0400`0000002</v>
          </cell>
          <cell r="E2089" t="str">
            <v>Сбербанк РФ</v>
          </cell>
          <cell r="F2089" t="str">
            <v>банк</v>
          </cell>
          <cell r="G2089" t="str">
            <v>ВН</v>
          </cell>
          <cell r="H2089" t="str">
            <v>1095030</v>
          </cell>
          <cell r="I2089">
            <v>38170</v>
          </cell>
          <cell r="J2089">
            <v>400000</v>
          </cell>
          <cell r="K2089" t="str">
            <v>Рубли РФ</v>
          </cell>
          <cell r="L2089" t="str">
            <v>по предъявлении</v>
          </cell>
          <cell r="M2089">
            <v>38170</v>
          </cell>
          <cell r="N2089">
            <v>0</v>
          </cell>
          <cell r="P2089">
            <v>400000</v>
          </cell>
          <cell r="Q2089">
            <v>1</v>
          </cell>
          <cell r="R2089">
            <v>400000</v>
          </cell>
          <cell r="S2089">
            <v>38170</v>
          </cell>
          <cell r="T2089" t="str">
            <v>02/07-06</v>
          </cell>
          <cell r="U2089" t="str">
            <v>ООО "Проф-Трейд"</v>
          </cell>
          <cell r="V2089">
            <v>1</v>
          </cell>
          <cell r="W2089">
            <v>400000</v>
          </cell>
          <cell r="X2089">
            <v>38173</v>
          </cell>
          <cell r="Y2089" t="str">
            <v>05/07-предсбер</v>
          </cell>
          <cell r="Z2089" t="str">
            <v>Сбербанк РФ</v>
          </cell>
          <cell r="AA2089">
            <v>0</v>
          </cell>
          <cell r="AB2089">
            <v>0</v>
          </cell>
          <cell r="AC2089">
            <v>0</v>
          </cell>
          <cell r="AD2089" t="str">
            <v>предъявлен</v>
          </cell>
          <cell r="AF2089" t="str">
            <v/>
          </cell>
          <cell r="AI2089" t="str">
            <v/>
          </cell>
        </row>
        <row r="2090">
          <cell r="A2090">
            <v>2086</v>
          </cell>
          <cell r="B2090" t="str">
            <v>диск</v>
          </cell>
          <cell r="C2090" t="str">
            <v>51401</v>
          </cell>
          <cell r="D2090" t="str">
            <v>51401`810`2`0400`0000002</v>
          </cell>
          <cell r="E2090" t="str">
            <v>Сбербанк РФ</v>
          </cell>
          <cell r="F2090" t="str">
            <v>банк</v>
          </cell>
          <cell r="G2090" t="str">
            <v>ВН</v>
          </cell>
          <cell r="H2090" t="str">
            <v>1022696</v>
          </cell>
          <cell r="I2090">
            <v>37985</v>
          </cell>
          <cell r="J2090">
            <v>154000</v>
          </cell>
          <cell r="K2090" t="str">
            <v>Рубли РФ</v>
          </cell>
          <cell r="L2090" t="str">
            <v>по предъявлении</v>
          </cell>
          <cell r="M2090">
            <v>37985</v>
          </cell>
          <cell r="N2090">
            <v>0</v>
          </cell>
          <cell r="P2090">
            <v>154000</v>
          </cell>
          <cell r="Q2090">
            <v>1</v>
          </cell>
          <cell r="R2090">
            <v>154000</v>
          </cell>
          <cell r="S2090">
            <v>38170</v>
          </cell>
          <cell r="T2090" t="str">
            <v>02/07-06</v>
          </cell>
          <cell r="U2090" t="str">
            <v>ООО "Проф-Трейд"</v>
          </cell>
          <cell r="V2090">
            <v>1</v>
          </cell>
          <cell r="W2090">
            <v>154000</v>
          </cell>
          <cell r="X2090">
            <v>38170</v>
          </cell>
          <cell r="Y2090" t="str">
            <v>02/07-предсбер</v>
          </cell>
          <cell r="Z2090" t="str">
            <v>Сбербанк РФ</v>
          </cell>
          <cell r="AA2090">
            <v>0</v>
          </cell>
          <cell r="AB2090">
            <v>0</v>
          </cell>
          <cell r="AC2090">
            <v>0</v>
          </cell>
          <cell r="AD2090" t="str">
            <v>предъявлен</v>
          </cell>
          <cell r="AF2090" t="str">
            <v/>
          </cell>
          <cell r="AI2090" t="str">
            <v/>
          </cell>
        </row>
        <row r="2091">
          <cell r="A2091">
            <v>2087</v>
          </cell>
          <cell r="B2091" t="str">
            <v>диск</v>
          </cell>
          <cell r="C2091" t="str">
            <v>51401</v>
          </cell>
          <cell r="D2091" t="str">
            <v>51401`810`2`0400`0000002</v>
          </cell>
          <cell r="E2091" t="str">
            <v>Сбербанк РФ</v>
          </cell>
          <cell r="F2091" t="str">
            <v>банк</v>
          </cell>
          <cell r="G2091" t="str">
            <v>ВН</v>
          </cell>
          <cell r="H2091" t="str">
            <v>1302918</v>
          </cell>
          <cell r="I2091">
            <v>38134</v>
          </cell>
          <cell r="J2091">
            <v>150000</v>
          </cell>
          <cell r="K2091" t="str">
            <v>Рубли РФ</v>
          </cell>
          <cell r="L2091" t="str">
            <v>по предъявлении</v>
          </cell>
          <cell r="M2091">
            <v>38134</v>
          </cell>
          <cell r="N2091">
            <v>0</v>
          </cell>
          <cell r="P2091">
            <v>150000</v>
          </cell>
          <cell r="Q2091">
            <v>1</v>
          </cell>
          <cell r="R2091">
            <v>150000</v>
          </cell>
          <cell r="S2091">
            <v>38170</v>
          </cell>
          <cell r="T2091" t="str">
            <v>02/07-06</v>
          </cell>
          <cell r="U2091" t="str">
            <v>ООО "Проф-Трейд"</v>
          </cell>
          <cell r="V2091">
            <v>1</v>
          </cell>
          <cell r="W2091">
            <v>150000</v>
          </cell>
          <cell r="X2091">
            <v>38170</v>
          </cell>
          <cell r="Y2091" t="str">
            <v>02/07-предсбер</v>
          </cell>
          <cell r="Z2091" t="str">
            <v>Сбербанк РФ</v>
          </cell>
          <cell r="AA2091">
            <v>0</v>
          </cell>
          <cell r="AB2091">
            <v>0</v>
          </cell>
          <cell r="AC2091">
            <v>0</v>
          </cell>
          <cell r="AD2091" t="str">
            <v>предъявлен</v>
          </cell>
          <cell r="AF2091" t="str">
            <v/>
          </cell>
          <cell r="AI2091" t="str">
            <v/>
          </cell>
        </row>
        <row r="2092">
          <cell r="A2092">
            <v>2088</v>
          </cell>
          <cell r="B2092" t="str">
            <v>диск</v>
          </cell>
          <cell r="C2092" t="str">
            <v>51401</v>
          </cell>
          <cell r="D2092" t="str">
            <v>51401`810`2`0400`0000002</v>
          </cell>
          <cell r="E2092" t="str">
            <v>Сбербанк РФ</v>
          </cell>
          <cell r="F2092" t="str">
            <v>банк</v>
          </cell>
          <cell r="G2092" t="str">
            <v>ВН</v>
          </cell>
          <cell r="H2092" t="str">
            <v>1097549</v>
          </cell>
          <cell r="I2092">
            <v>38168</v>
          </cell>
          <cell r="J2092">
            <v>100000</v>
          </cell>
          <cell r="K2092" t="str">
            <v>Рубли РФ</v>
          </cell>
          <cell r="L2092" t="str">
            <v>по предъявлении</v>
          </cell>
          <cell r="M2092">
            <v>38168</v>
          </cell>
          <cell r="N2092">
            <v>0</v>
          </cell>
          <cell r="P2092">
            <v>100000</v>
          </cell>
          <cell r="Q2092">
            <v>1</v>
          </cell>
          <cell r="R2092">
            <v>100000</v>
          </cell>
          <cell r="S2092">
            <v>38170</v>
          </cell>
          <cell r="T2092" t="str">
            <v>02/07-06</v>
          </cell>
          <cell r="U2092" t="str">
            <v>ООО "Проф-Трейд"</v>
          </cell>
          <cell r="V2092">
            <v>1</v>
          </cell>
          <cell r="W2092">
            <v>100000</v>
          </cell>
          <cell r="X2092">
            <v>38170</v>
          </cell>
          <cell r="Y2092" t="str">
            <v>02/07-предсбер</v>
          </cell>
          <cell r="Z2092" t="str">
            <v>Сбербанк РФ</v>
          </cell>
          <cell r="AA2092">
            <v>0</v>
          </cell>
          <cell r="AB2092">
            <v>0</v>
          </cell>
          <cell r="AC2092">
            <v>0</v>
          </cell>
          <cell r="AD2092" t="str">
            <v>предъявлен</v>
          </cell>
          <cell r="AF2092" t="str">
            <v/>
          </cell>
          <cell r="AI2092" t="str">
            <v/>
          </cell>
        </row>
        <row r="2093">
          <cell r="A2093">
            <v>2089</v>
          </cell>
          <cell r="B2093" t="str">
            <v>диск</v>
          </cell>
          <cell r="C2093" t="str">
            <v>51401</v>
          </cell>
          <cell r="D2093" t="str">
            <v>51401`810`2`0400`0000002</v>
          </cell>
          <cell r="E2093" t="str">
            <v>Сбербанк РФ</v>
          </cell>
          <cell r="F2093" t="str">
            <v>банк</v>
          </cell>
          <cell r="G2093" t="str">
            <v>ВН</v>
          </cell>
          <cell r="H2093" t="str">
            <v>1095689</v>
          </cell>
          <cell r="I2093">
            <v>38166</v>
          </cell>
          <cell r="J2093">
            <v>19800</v>
          </cell>
          <cell r="K2093" t="str">
            <v>Рубли РФ</v>
          </cell>
          <cell r="L2093" t="str">
            <v>по предъявлении</v>
          </cell>
          <cell r="M2093">
            <v>38166</v>
          </cell>
          <cell r="N2093">
            <v>0</v>
          </cell>
          <cell r="P2093">
            <v>19800</v>
          </cell>
          <cell r="Q2093">
            <v>1</v>
          </cell>
          <cell r="R2093">
            <v>19800</v>
          </cell>
          <cell r="S2093">
            <v>38170</v>
          </cell>
          <cell r="T2093" t="str">
            <v>02/07-06</v>
          </cell>
          <cell r="U2093" t="str">
            <v>ООО "Проф-Трейд"</v>
          </cell>
          <cell r="V2093">
            <v>1</v>
          </cell>
          <cell r="W2093">
            <v>19800</v>
          </cell>
          <cell r="X2093">
            <v>38170</v>
          </cell>
          <cell r="Y2093" t="str">
            <v>02/07-предсбер</v>
          </cell>
          <cell r="Z2093" t="str">
            <v>Сбербанк РФ</v>
          </cell>
          <cell r="AA2093">
            <v>0</v>
          </cell>
          <cell r="AB2093">
            <v>0</v>
          </cell>
          <cell r="AC2093">
            <v>0</v>
          </cell>
          <cell r="AD2093" t="str">
            <v>предъявлен</v>
          </cell>
          <cell r="AF2093" t="str">
            <v/>
          </cell>
          <cell r="AI2093" t="str">
            <v/>
          </cell>
        </row>
        <row r="2094">
          <cell r="A2094">
            <v>2090</v>
          </cell>
          <cell r="B2094" t="str">
            <v>диск</v>
          </cell>
          <cell r="C2094" t="str">
            <v>51401</v>
          </cell>
          <cell r="D2094" t="str">
            <v>51401`810`1`0400`0000005</v>
          </cell>
          <cell r="E2094" t="str">
            <v>ОАО «УралСиб»</v>
          </cell>
          <cell r="F2094" t="str">
            <v>банк</v>
          </cell>
          <cell r="G2094" t="str">
            <v>0082</v>
          </cell>
          <cell r="H2094" t="str">
            <v>0258908</v>
          </cell>
          <cell r="I2094">
            <v>38169</v>
          </cell>
          <cell r="J2094">
            <v>590000</v>
          </cell>
          <cell r="K2094" t="str">
            <v>Рубли РФ</v>
          </cell>
          <cell r="L2094" t="str">
            <v>по предъявлении</v>
          </cell>
          <cell r="M2094">
            <v>38169</v>
          </cell>
          <cell r="N2094">
            <v>0</v>
          </cell>
          <cell r="P2094">
            <v>590000</v>
          </cell>
          <cell r="Q2094">
            <v>1</v>
          </cell>
          <cell r="R2094">
            <v>590000</v>
          </cell>
          <cell r="S2094">
            <v>38170</v>
          </cell>
          <cell r="T2094" t="str">
            <v>02/07-06</v>
          </cell>
          <cell r="U2094" t="str">
            <v>ООО "Проф-Трейд"</v>
          </cell>
          <cell r="V2094">
            <v>1</v>
          </cell>
          <cell r="W2094">
            <v>590000</v>
          </cell>
          <cell r="X2094">
            <v>38173</v>
          </cell>
          <cell r="Y2094" t="str">
            <v>05/07-предуралсиб</v>
          </cell>
          <cell r="Z2094" t="str">
            <v>ОАО «УралСиб»</v>
          </cell>
          <cell r="AA2094">
            <v>0</v>
          </cell>
          <cell r="AB2094">
            <v>0</v>
          </cell>
          <cell r="AC2094">
            <v>0</v>
          </cell>
          <cell r="AD2094" t="str">
            <v>предъявлен</v>
          </cell>
          <cell r="AF2094" t="str">
            <v/>
          </cell>
          <cell r="AI2094" t="str">
            <v/>
          </cell>
        </row>
        <row r="2095">
          <cell r="A2095">
            <v>2091</v>
          </cell>
          <cell r="B2095" t="str">
            <v>диск</v>
          </cell>
          <cell r="C2095" t="str">
            <v>51401</v>
          </cell>
          <cell r="D2095" t="str">
            <v>51401`810`1`0400`0000005</v>
          </cell>
          <cell r="E2095" t="str">
            <v>ОАО «УралСиб»</v>
          </cell>
          <cell r="F2095" t="str">
            <v>банк</v>
          </cell>
          <cell r="G2095" t="str">
            <v>0002</v>
          </cell>
          <cell r="H2095" t="str">
            <v>0214701</v>
          </cell>
          <cell r="I2095">
            <v>38121</v>
          </cell>
          <cell r="J2095">
            <v>88000</v>
          </cell>
          <cell r="K2095" t="str">
            <v>Рубли РФ</v>
          </cell>
          <cell r="L2095" t="str">
            <v>по предъявлении</v>
          </cell>
          <cell r="M2095">
            <v>38121</v>
          </cell>
          <cell r="N2095">
            <v>0</v>
          </cell>
          <cell r="P2095">
            <v>88000</v>
          </cell>
          <cell r="Q2095">
            <v>1</v>
          </cell>
          <cell r="R2095">
            <v>88000</v>
          </cell>
          <cell r="S2095">
            <v>38170</v>
          </cell>
          <cell r="T2095" t="str">
            <v>02/07-06</v>
          </cell>
          <cell r="U2095" t="str">
            <v>ООО "Проф-Трейд"</v>
          </cell>
          <cell r="V2095">
            <v>1</v>
          </cell>
          <cell r="W2095">
            <v>88000</v>
          </cell>
          <cell r="X2095">
            <v>38170</v>
          </cell>
          <cell r="Y2095" t="str">
            <v>02/07-предуралсиб</v>
          </cell>
          <cell r="Z2095" t="str">
            <v>ОАО «УралСиб»</v>
          </cell>
          <cell r="AA2095">
            <v>0</v>
          </cell>
          <cell r="AB2095">
            <v>0</v>
          </cell>
          <cell r="AC2095">
            <v>0</v>
          </cell>
          <cell r="AD2095" t="str">
            <v>предъявлен</v>
          </cell>
          <cell r="AF2095" t="str">
            <v/>
          </cell>
          <cell r="AI2095" t="str">
            <v/>
          </cell>
        </row>
        <row r="2096">
          <cell r="A2096">
            <v>2092</v>
          </cell>
          <cell r="B2096" t="str">
            <v>диск</v>
          </cell>
          <cell r="C2096" t="str">
            <v>51401</v>
          </cell>
          <cell r="D2096" t="str">
            <v>51401`810`1`0400`0000005</v>
          </cell>
          <cell r="E2096" t="str">
            <v>ОАО «УралСиб»</v>
          </cell>
          <cell r="F2096" t="str">
            <v>банк</v>
          </cell>
          <cell r="G2096" t="str">
            <v>0033</v>
          </cell>
          <cell r="H2096" t="str">
            <v>0206823</v>
          </cell>
          <cell r="I2096">
            <v>38118</v>
          </cell>
          <cell r="J2096">
            <v>16800</v>
          </cell>
          <cell r="K2096" t="str">
            <v>Рубли РФ</v>
          </cell>
          <cell r="L2096" t="str">
            <v>по предъявлении</v>
          </cell>
          <cell r="M2096">
            <v>38118</v>
          </cell>
          <cell r="N2096">
            <v>0</v>
          </cell>
          <cell r="P2096">
            <v>16800</v>
          </cell>
          <cell r="Q2096">
            <v>1</v>
          </cell>
          <cell r="R2096">
            <v>16800</v>
          </cell>
          <cell r="S2096">
            <v>38170</v>
          </cell>
          <cell r="T2096" t="str">
            <v>02/07-06</v>
          </cell>
          <cell r="U2096" t="str">
            <v>ООО "Проф-Трейд"</v>
          </cell>
          <cell r="V2096">
            <v>1</v>
          </cell>
          <cell r="W2096">
            <v>16800</v>
          </cell>
          <cell r="X2096">
            <v>38170</v>
          </cell>
          <cell r="Y2096" t="str">
            <v>02/07-предуралсиб</v>
          </cell>
          <cell r="Z2096" t="str">
            <v>ОАО «УралСиб»</v>
          </cell>
          <cell r="AA2096">
            <v>0</v>
          </cell>
          <cell r="AB2096">
            <v>0</v>
          </cell>
          <cell r="AC2096">
            <v>0</v>
          </cell>
          <cell r="AD2096" t="str">
            <v>предъявлен</v>
          </cell>
          <cell r="AF2096" t="str">
            <v/>
          </cell>
          <cell r="AI2096" t="str">
            <v/>
          </cell>
        </row>
        <row r="2097">
          <cell r="A2097">
            <v>2093</v>
          </cell>
          <cell r="B2097" t="str">
            <v>диск</v>
          </cell>
          <cell r="C2097" t="str">
            <v>51401</v>
          </cell>
          <cell r="D2097" t="str">
            <v>51401`810`1`0400`0000005</v>
          </cell>
          <cell r="E2097" t="str">
            <v>ОАО «УралСиб»</v>
          </cell>
          <cell r="F2097" t="str">
            <v>банк</v>
          </cell>
          <cell r="G2097" t="str">
            <v>0081</v>
          </cell>
          <cell r="H2097" t="str">
            <v>0286224</v>
          </cell>
          <cell r="I2097">
            <v>38166</v>
          </cell>
          <cell r="J2097">
            <v>50000</v>
          </cell>
          <cell r="K2097" t="str">
            <v>Рубли РФ</v>
          </cell>
          <cell r="L2097" t="str">
            <v>по предъявлении</v>
          </cell>
          <cell r="M2097">
            <v>38166</v>
          </cell>
          <cell r="N2097">
            <v>0</v>
          </cell>
          <cell r="P2097">
            <v>50000</v>
          </cell>
          <cell r="Q2097">
            <v>1</v>
          </cell>
          <cell r="R2097">
            <v>50000</v>
          </cell>
          <cell r="S2097">
            <v>38170</v>
          </cell>
          <cell r="T2097" t="str">
            <v>02/07-06</v>
          </cell>
          <cell r="U2097" t="str">
            <v>ООО "Проф-Трейд"</v>
          </cell>
          <cell r="V2097">
            <v>1</v>
          </cell>
          <cell r="W2097">
            <v>50000</v>
          </cell>
          <cell r="X2097">
            <v>38170</v>
          </cell>
          <cell r="Y2097" t="str">
            <v>02/07-предуралсиб</v>
          </cell>
          <cell r="Z2097" t="str">
            <v>ОАО «УралСиб»</v>
          </cell>
          <cell r="AA2097">
            <v>0</v>
          </cell>
          <cell r="AB2097">
            <v>0</v>
          </cell>
          <cell r="AC2097">
            <v>0</v>
          </cell>
          <cell r="AD2097" t="str">
            <v>предъявлен</v>
          </cell>
          <cell r="AF2097" t="str">
            <v/>
          </cell>
          <cell r="AI2097" t="str">
            <v/>
          </cell>
        </row>
        <row r="2098">
          <cell r="A2098">
            <v>2094</v>
          </cell>
          <cell r="B2098" t="str">
            <v>диск</v>
          </cell>
          <cell r="C2098" t="str">
            <v>51401</v>
          </cell>
          <cell r="D2098" t="str">
            <v>51401`810`1`0400`0000005</v>
          </cell>
          <cell r="E2098" t="str">
            <v>ОАО «УралСиб»</v>
          </cell>
          <cell r="F2098" t="str">
            <v>банк</v>
          </cell>
          <cell r="G2098" t="str">
            <v>0080</v>
          </cell>
          <cell r="H2098" t="str">
            <v>0280898</v>
          </cell>
          <cell r="I2098">
            <v>38162</v>
          </cell>
          <cell r="J2098">
            <v>59600</v>
          </cell>
          <cell r="K2098" t="str">
            <v>Рубли РФ</v>
          </cell>
          <cell r="L2098" t="str">
            <v>по предъявлении</v>
          </cell>
          <cell r="M2098">
            <v>38162</v>
          </cell>
          <cell r="N2098">
            <v>0</v>
          </cell>
          <cell r="P2098">
            <v>59600</v>
          </cell>
          <cell r="Q2098">
            <v>1</v>
          </cell>
          <cell r="R2098">
            <v>59600</v>
          </cell>
          <cell r="S2098">
            <v>38170</v>
          </cell>
          <cell r="T2098" t="str">
            <v>02/07-06</v>
          </cell>
          <cell r="U2098" t="str">
            <v>ООО "Проф-Трейд"</v>
          </cell>
          <cell r="V2098">
            <v>1</v>
          </cell>
          <cell r="W2098">
            <v>59600</v>
          </cell>
          <cell r="X2098">
            <v>38170</v>
          </cell>
          <cell r="Y2098" t="str">
            <v>02/07-предуралсиб</v>
          </cell>
          <cell r="Z2098" t="str">
            <v>ОАО «УралСиб»</v>
          </cell>
          <cell r="AA2098">
            <v>0</v>
          </cell>
          <cell r="AB2098">
            <v>0</v>
          </cell>
          <cell r="AC2098">
            <v>0</v>
          </cell>
          <cell r="AD2098" t="str">
            <v>предъявлен</v>
          </cell>
          <cell r="AF2098" t="str">
            <v/>
          </cell>
          <cell r="AI2098" t="str">
            <v/>
          </cell>
        </row>
        <row r="2099">
          <cell r="A2099">
            <v>2095</v>
          </cell>
          <cell r="B2099" t="str">
            <v>диск</v>
          </cell>
          <cell r="C2099" t="str">
            <v>51401</v>
          </cell>
          <cell r="D2099" t="str">
            <v>51401`810`1`0400`0000005</v>
          </cell>
          <cell r="E2099" t="str">
            <v>ОАО «УралСиб»</v>
          </cell>
          <cell r="F2099" t="str">
            <v>банк</v>
          </cell>
          <cell r="G2099" t="str">
            <v>0080</v>
          </cell>
          <cell r="H2099" t="str">
            <v>0280875</v>
          </cell>
          <cell r="I2099">
            <v>38166</v>
          </cell>
          <cell r="J2099">
            <v>28500</v>
          </cell>
          <cell r="K2099" t="str">
            <v>Рубли РФ</v>
          </cell>
          <cell r="L2099" t="str">
            <v>по предъявлении</v>
          </cell>
          <cell r="M2099">
            <v>38166</v>
          </cell>
          <cell r="N2099">
            <v>0</v>
          </cell>
          <cell r="P2099">
            <v>28500</v>
          </cell>
          <cell r="Q2099">
            <v>1</v>
          </cell>
          <cell r="R2099">
            <v>28500</v>
          </cell>
          <cell r="S2099">
            <v>38170</v>
          </cell>
          <cell r="T2099" t="str">
            <v>02/07-06</v>
          </cell>
          <cell r="U2099" t="str">
            <v>ООО "Проф-Трейд"</v>
          </cell>
          <cell r="V2099">
            <v>1</v>
          </cell>
          <cell r="W2099">
            <v>28500</v>
          </cell>
          <cell r="X2099">
            <v>38170</v>
          </cell>
          <cell r="Y2099" t="str">
            <v>02/07-предуралсиб</v>
          </cell>
          <cell r="Z2099" t="str">
            <v>ОАО «УралСиб»</v>
          </cell>
          <cell r="AA2099">
            <v>0</v>
          </cell>
          <cell r="AB2099">
            <v>0</v>
          </cell>
          <cell r="AC2099">
            <v>0</v>
          </cell>
          <cell r="AD2099" t="str">
            <v>предъявлен</v>
          </cell>
          <cell r="AF2099" t="str">
            <v/>
          </cell>
          <cell r="AI2099" t="str">
            <v/>
          </cell>
        </row>
        <row r="2100">
          <cell r="A2100">
            <v>2096</v>
          </cell>
          <cell r="B2100" t="str">
            <v>диск</v>
          </cell>
          <cell r="C2100" t="str">
            <v>51401</v>
          </cell>
          <cell r="D2100" t="str">
            <v>51401`810`1`0400`0000005</v>
          </cell>
          <cell r="E2100" t="str">
            <v>ОАО «УралСиб»</v>
          </cell>
          <cell r="F2100" t="str">
            <v>банк</v>
          </cell>
          <cell r="G2100" t="str">
            <v>0009</v>
          </cell>
          <cell r="H2100" t="str">
            <v>0147710</v>
          </cell>
          <cell r="I2100">
            <v>37999</v>
          </cell>
          <cell r="J2100">
            <v>25400</v>
          </cell>
          <cell r="K2100" t="str">
            <v>Рубли РФ</v>
          </cell>
          <cell r="L2100" t="str">
            <v>по предъявлении</v>
          </cell>
          <cell r="M2100">
            <v>37999</v>
          </cell>
          <cell r="N2100">
            <v>0</v>
          </cell>
          <cell r="P2100">
            <v>25400</v>
          </cell>
          <cell r="Q2100">
            <v>1</v>
          </cell>
          <cell r="R2100">
            <v>25400</v>
          </cell>
          <cell r="S2100">
            <v>38170</v>
          </cell>
          <cell r="T2100" t="str">
            <v>02/07-06</v>
          </cell>
          <cell r="U2100" t="str">
            <v>ООО "Проф-Трейд"</v>
          </cell>
          <cell r="V2100">
            <v>1</v>
          </cell>
          <cell r="W2100">
            <v>25400</v>
          </cell>
          <cell r="X2100">
            <v>38170</v>
          </cell>
          <cell r="Y2100" t="str">
            <v>02/07-предуралсиб</v>
          </cell>
          <cell r="Z2100" t="str">
            <v>ОАО «УралСиб»</v>
          </cell>
          <cell r="AA2100">
            <v>0</v>
          </cell>
          <cell r="AB2100">
            <v>0</v>
          </cell>
          <cell r="AC2100">
            <v>0</v>
          </cell>
          <cell r="AD2100" t="str">
            <v>предъявлен</v>
          </cell>
          <cell r="AF2100" t="str">
            <v/>
          </cell>
          <cell r="AI2100" t="str">
            <v/>
          </cell>
        </row>
        <row r="2101">
          <cell r="A2101">
            <v>2097</v>
          </cell>
          <cell r="B2101" t="str">
            <v>диск</v>
          </cell>
          <cell r="C2101" t="str">
            <v>51401</v>
          </cell>
          <cell r="D2101" t="str">
            <v>51401`810`1`0400`0000005</v>
          </cell>
          <cell r="E2101" t="str">
            <v>ОАО «УралСиб»</v>
          </cell>
          <cell r="F2101" t="str">
            <v>банк</v>
          </cell>
          <cell r="G2101" t="str">
            <v>0025</v>
          </cell>
          <cell r="H2101" t="str">
            <v>0147081</v>
          </cell>
          <cell r="I2101">
            <v>38001</v>
          </cell>
          <cell r="J2101">
            <v>26270.78</v>
          </cell>
          <cell r="K2101" t="str">
            <v>Рубли РФ</v>
          </cell>
          <cell r="L2101" t="str">
            <v>по предъявлении</v>
          </cell>
          <cell r="M2101">
            <v>38001</v>
          </cell>
          <cell r="N2101">
            <v>0</v>
          </cell>
          <cell r="P2101">
            <v>26270.78</v>
          </cell>
          <cell r="Q2101">
            <v>1</v>
          </cell>
          <cell r="R2101">
            <v>26270.78</v>
          </cell>
          <cell r="S2101">
            <v>38170</v>
          </cell>
          <cell r="T2101" t="str">
            <v>02/07-06</v>
          </cell>
          <cell r="U2101" t="str">
            <v>ООО "Проф-Трейд"</v>
          </cell>
          <cell r="V2101">
            <v>1</v>
          </cell>
          <cell r="W2101">
            <v>26270.78</v>
          </cell>
          <cell r="X2101">
            <v>38170</v>
          </cell>
          <cell r="Y2101" t="str">
            <v>02/07-предуралсиб</v>
          </cell>
          <cell r="Z2101" t="str">
            <v>ОАО «УралСиб»</v>
          </cell>
          <cell r="AA2101">
            <v>0</v>
          </cell>
          <cell r="AB2101">
            <v>0</v>
          </cell>
          <cell r="AC2101">
            <v>0</v>
          </cell>
          <cell r="AD2101" t="str">
            <v>предъявлен</v>
          </cell>
          <cell r="AF2101" t="str">
            <v/>
          </cell>
          <cell r="AI2101" t="str">
            <v/>
          </cell>
        </row>
        <row r="2102">
          <cell r="A2102">
            <v>2098</v>
          </cell>
          <cell r="B2102" t="str">
            <v>диск</v>
          </cell>
          <cell r="C2102" t="str">
            <v>51401</v>
          </cell>
          <cell r="D2102" t="str">
            <v>51401`810`1`0400`0000005</v>
          </cell>
          <cell r="E2102" t="str">
            <v>ОАО «УралСиб»</v>
          </cell>
          <cell r="F2102" t="str">
            <v>банк</v>
          </cell>
          <cell r="G2102" t="str">
            <v>0081</v>
          </cell>
          <cell r="H2102" t="str">
            <v>0217781</v>
          </cell>
          <cell r="I2102">
            <v>38142</v>
          </cell>
          <cell r="J2102">
            <v>300000</v>
          </cell>
          <cell r="K2102" t="str">
            <v>Рубли РФ</v>
          </cell>
          <cell r="L2102" t="str">
            <v>по предъявлении</v>
          </cell>
          <cell r="M2102">
            <v>38142</v>
          </cell>
          <cell r="N2102">
            <v>0</v>
          </cell>
          <cell r="P2102">
            <v>300000</v>
          </cell>
          <cell r="Q2102">
            <v>1</v>
          </cell>
          <cell r="R2102">
            <v>300000</v>
          </cell>
          <cell r="S2102">
            <v>38170</v>
          </cell>
          <cell r="T2102" t="str">
            <v>02/07-06</v>
          </cell>
          <cell r="U2102" t="str">
            <v>ООО "Проф-Трейд"</v>
          </cell>
          <cell r="V2102">
            <v>1</v>
          </cell>
          <cell r="W2102">
            <v>300000</v>
          </cell>
          <cell r="X2102">
            <v>38174</v>
          </cell>
          <cell r="Y2102" t="str">
            <v>06/07-предуралсиб</v>
          </cell>
          <cell r="Z2102" t="str">
            <v>ОАО «УралСиб»</v>
          </cell>
          <cell r="AA2102">
            <v>0</v>
          </cell>
          <cell r="AB2102">
            <v>0</v>
          </cell>
          <cell r="AC2102">
            <v>0</v>
          </cell>
          <cell r="AD2102" t="str">
            <v>предъявлен</v>
          </cell>
          <cell r="AF2102" t="str">
            <v/>
          </cell>
          <cell r="AI2102" t="str">
            <v/>
          </cell>
        </row>
        <row r="2103">
          <cell r="A2103">
            <v>2099</v>
          </cell>
          <cell r="B2103" t="str">
            <v>диск</v>
          </cell>
          <cell r="C2103" t="str">
            <v>51401</v>
          </cell>
          <cell r="D2103" t="str">
            <v>51401`810`4`0400`0000006</v>
          </cell>
          <cell r="E2103" t="str">
            <v>ОАО «Социнвестбанк»</v>
          </cell>
          <cell r="F2103" t="str">
            <v>банк</v>
          </cell>
          <cell r="G2103" t="str">
            <v>СЛ</v>
          </cell>
          <cell r="H2103" t="str">
            <v>0005991</v>
          </cell>
          <cell r="I2103">
            <v>38168</v>
          </cell>
          <cell r="J2103">
            <v>40000</v>
          </cell>
          <cell r="K2103" t="str">
            <v>Рубли РФ</v>
          </cell>
          <cell r="L2103" t="str">
            <v>по предъявлении</v>
          </cell>
          <cell r="M2103">
            <v>38168</v>
          </cell>
          <cell r="N2103">
            <v>0</v>
          </cell>
          <cell r="P2103">
            <v>40000</v>
          </cell>
          <cell r="Q2103">
            <v>1</v>
          </cell>
          <cell r="R2103">
            <v>40000</v>
          </cell>
          <cell r="S2103">
            <v>38170</v>
          </cell>
          <cell r="T2103" t="str">
            <v>02/07-06</v>
          </cell>
          <cell r="U2103" t="str">
            <v>ООО "Проф-Трейд"</v>
          </cell>
          <cell r="V2103">
            <v>1</v>
          </cell>
          <cell r="W2103">
            <v>40000</v>
          </cell>
          <cell r="X2103">
            <v>38173</v>
          </cell>
          <cell r="Y2103" t="str">
            <v>05/07-предсиб</v>
          </cell>
          <cell r="Z2103" t="str">
            <v>ОАО «Социнвестбанк»</v>
          </cell>
          <cell r="AA2103">
            <v>0</v>
          </cell>
          <cell r="AB2103">
            <v>0</v>
          </cell>
          <cell r="AC2103">
            <v>0</v>
          </cell>
          <cell r="AD2103" t="str">
            <v>предъявлен</v>
          </cell>
          <cell r="AF2103" t="str">
            <v/>
          </cell>
          <cell r="AI2103" t="str">
            <v/>
          </cell>
        </row>
        <row r="2104">
          <cell r="A2104">
            <v>2100</v>
          </cell>
          <cell r="B2104" t="str">
            <v>диск</v>
          </cell>
          <cell r="C2104" t="str">
            <v>51401</v>
          </cell>
          <cell r="D2104" t="str">
            <v>51401`810`4`0400`0000006</v>
          </cell>
          <cell r="E2104" t="str">
            <v>ОАО «Социнвестбанк»</v>
          </cell>
          <cell r="F2104" t="str">
            <v>банк</v>
          </cell>
          <cell r="G2104" t="str">
            <v>КР</v>
          </cell>
          <cell r="H2104" t="str">
            <v>0006979</v>
          </cell>
          <cell r="I2104">
            <v>38169</v>
          </cell>
          <cell r="J2104">
            <v>43000</v>
          </cell>
          <cell r="K2104" t="str">
            <v>Рубли РФ</v>
          </cell>
          <cell r="L2104" t="str">
            <v>по предъявлении</v>
          </cell>
          <cell r="M2104">
            <v>38169</v>
          </cell>
          <cell r="N2104">
            <v>0</v>
          </cell>
          <cell r="P2104">
            <v>43000</v>
          </cell>
          <cell r="Q2104">
            <v>1</v>
          </cell>
          <cell r="R2104">
            <v>43000</v>
          </cell>
          <cell r="S2104">
            <v>38170</v>
          </cell>
          <cell r="T2104" t="str">
            <v>02/07-06</v>
          </cell>
          <cell r="U2104" t="str">
            <v>ООО "Проф-Трейд"</v>
          </cell>
          <cell r="V2104">
            <v>1</v>
          </cell>
          <cell r="W2104">
            <v>43000</v>
          </cell>
          <cell r="X2104">
            <v>38173</v>
          </cell>
          <cell r="Y2104" t="str">
            <v>05/07-предсиб</v>
          </cell>
          <cell r="Z2104" t="str">
            <v>ОАО «Социнвестбанк»</v>
          </cell>
          <cell r="AA2104">
            <v>0</v>
          </cell>
          <cell r="AB2104">
            <v>0</v>
          </cell>
          <cell r="AC2104">
            <v>0</v>
          </cell>
          <cell r="AD2104" t="str">
            <v>предъявлен</v>
          </cell>
          <cell r="AF2104" t="str">
            <v/>
          </cell>
          <cell r="AI2104" t="str">
            <v/>
          </cell>
        </row>
        <row r="2105">
          <cell r="A2105">
            <v>2101</v>
          </cell>
          <cell r="B2105" t="str">
            <v>диск</v>
          </cell>
          <cell r="C2105" t="str">
            <v>51401</v>
          </cell>
          <cell r="D2105" t="str">
            <v>51401`810`4`0400`0000006</v>
          </cell>
          <cell r="E2105" t="str">
            <v>ОАО «Социнвестбанк»</v>
          </cell>
          <cell r="F2105" t="str">
            <v>банк</v>
          </cell>
          <cell r="G2105" t="str">
            <v>ПР</v>
          </cell>
          <cell r="H2105" t="str">
            <v>0007339</v>
          </cell>
          <cell r="I2105">
            <v>38169</v>
          </cell>
          <cell r="J2105">
            <v>187300</v>
          </cell>
          <cell r="K2105" t="str">
            <v>Рубли РФ</v>
          </cell>
          <cell r="L2105" t="str">
            <v>по предъявлении</v>
          </cell>
          <cell r="M2105">
            <v>38169</v>
          </cell>
          <cell r="N2105">
            <v>0</v>
          </cell>
          <cell r="P2105">
            <v>187300</v>
          </cell>
          <cell r="Q2105">
            <v>1</v>
          </cell>
          <cell r="R2105">
            <v>187300</v>
          </cell>
          <cell r="S2105">
            <v>38170</v>
          </cell>
          <cell r="T2105" t="str">
            <v>02/07-06</v>
          </cell>
          <cell r="U2105" t="str">
            <v>ООО "Проф-Трейд"</v>
          </cell>
          <cell r="V2105">
            <v>1</v>
          </cell>
          <cell r="W2105">
            <v>187300</v>
          </cell>
          <cell r="X2105">
            <v>38173</v>
          </cell>
          <cell r="Y2105" t="str">
            <v>05/07-предсиб</v>
          </cell>
          <cell r="Z2105" t="str">
            <v>ОАО «Социнвестбанк»</v>
          </cell>
          <cell r="AA2105">
            <v>0</v>
          </cell>
          <cell r="AB2105">
            <v>0</v>
          </cell>
          <cell r="AC2105">
            <v>0</v>
          </cell>
          <cell r="AD2105" t="str">
            <v>предъявлен</v>
          </cell>
          <cell r="AF2105" t="str">
            <v/>
          </cell>
          <cell r="AI2105" t="str">
            <v/>
          </cell>
        </row>
        <row r="2106">
          <cell r="A2106">
            <v>2102</v>
          </cell>
          <cell r="B2106" t="str">
            <v>диск</v>
          </cell>
          <cell r="C2106" t="str">
            <v>51401</v>
          </cell>
          <cell r="D2106" t="str">
            <v>51401`810`2`0400`0000002</v>
          </cell>
          <cell r="E2106" t="str">
            <v>Сбербанк РФ</v>
          </cell>
          <cell r="F2106" t="str">
            <v>банк</v>
          </cell>
          <cell r="G2106" t="str">
            <v>ВН</v>
          </cell>
          <cell r="H2106" t="str">
            <v>0169870</v>
          </cell>
          <cell r="I2106">
            <v>38166</v>
          </cell>
          <cell r="J2106">
            <v>200000</v>
          </cell>
          <cell r="K2106" t="str">
            <v>Рубли РФ</v>
          </cell>
          <cell r="L2106" t="str">
            <v>по предъявлении</v>
          </cell>
          <cell r="M2106">
            <v>38166</v>
          </cell>
          <cell r="N2106">
            <v>0</v>
          </cell>
          <cell r="P2106">
            <v>200000</v>
          </cell>
          <cell r="Q2106">
            <v>1</v>
          </cell>
          <cell r="R2106">
            <v>200000</v>
          </cell>
          <cell r="S2106">
            <v>38170</v>
          </cell>
          <cell r="T2106" t="str">
            <v>02/07-08</v>
          </cell>
          <cell r="U2106" t="str">
            <v>ООО "ЭкспоТрейд"</v>
          </cell>
          <cell r="V2106">
            <v>1</v>
          </cell>
          <cell r="W2106">
            <v>200000</v>
          </cell>
          <cell r="X2106">
            <v>38173</v>
          </cell>
          <cell r="Y2106" t="str">
            <v>05/07-предсбер</v>
          </cell>
          <cell r="Z2106" t="str">
            <v>Сбербанк РФ</v>
          </cell>
          <cell r="AA2106">
            <v>0</v>
          </cell>
          <cell r="AB2106">
            <v>0</v>
          </cell>
          <cell r="AC2106">
            <v>0</v>
          </cell>
          <cell r="AD2106" t="str">
            <v>предъявлен</v>
          </cell>
          <cell r="AF2106" t="str">
            <v/>
          </cell>
          <cell r="AI2106" t="str">
            <v/>
          </cell>
        </row>
        <row r="2107">
          <cell r="A2107">
            <v>2103</v>
          </cell>
          <cell r="B2107" t="str">
            <v>диск</v>
          </cell>
          <cell r="C2107" t="str">
            <v>51401</v>
          </cell>
          <cell r="D2107" t="str">
            <v>51401`810`2`0400`0000002</v>
          </cell>
          <cell r="E2107" t="str">
            <v>Сбербанк РФ</v>
          </cell>
          <cell r="F2107" t="str">
            <v>банк</v>
          </cell>
          <cell r="G2107" t="str">
            <v>ВН</v>
          </cell>
          <cell r="H2107" t="str">
            <v>0169885</v>
          </cell>
          <cell r="I2107">
            <v>38168</v>
          </cell>
          <cell r="J2107">
            <v>1000000</v>
          </cell>
          <cell r="K2107" t="str">
            <v>Рубли РФ</v>
          </cell>
          <cell r="L2107" t="str">
            <v>по предъявлении</v>
          </cell>
          <cell r="M2107">
            <v>38168</v>
          </cell>
          <cell r="N2107">
            <v>0</v>
          </cell>
          <cell r="P2107">
            <v>1000000</v>
          </cell>
          <cell r="Q2107">
            <v>1</v>
          </cell>
          <cell r="R2107">
            <v>1000000</v>
          </cell>
          <cell r="S2107">
            <v>38170</v>
          </cell>
          <cell r="T2107" t="str">
            <v>02/07-08</v>
          </cell>
          <cell r="U2107" t="str">
            <v>ООО "ЭкспоТрейд"</v>
          </cell>
          <cell r="V2107">
            <v>1</v>
          </cell>
          <cell r="W2107">
            <v>1000000</v>
          </cell>
          <cell r="X2107">
            <v>38173</v>
          </cell>
          <cell r="Y2107" t="str">
            <v>05/07-предсбер</v>
          </cell>
          <cell r="Z2107" t="str">
            <v>Сбербанк РФ</v>
          </cell>
          <cell r="AA2107">
            <v>0</v>
          </cell>
          <cell r="AB2107">
            <v>0</v>
          </cell>
          <cell r="AC2107">
            <v>0</v>
          </cell>
          <cell r="AD2107" t="str">
            <v>предъявлен</v>
          </cell>
          <cell r="AF2107" t="str">
            <v/>
          </cell>
          <cell r="AI2107" t="str">
            <v/>
          </cell>
        </row>
        <row r="2108">
          <cell r="A2108">
            <v>2104</v>
          </cell>
          <cell r="B2108" t="str">
            <v>диск</v>
          </cell>
          <cell r="C2108" t="str">
            <v>51401</v>
          </cell>
          <cell r="D2108" t="str">
            <v>51401`810`2`0400`0000002</v>
          </cell>
          <cell r="E2108" t="str">
            <v>Сбербанк РФ</v>
          </cell>
          <cell r="F2108" t="str">
            <v>банк</v>
          </cell>
          <cell r="G2108" t="str">
            <v>ВН</v>
          </cell>
          <cell r="H2108" t="str">
            <v>0169876</v>
          </cell>
          <cell r="I2108">
            <v>38167</v>
          </cell>
          <cell r="J2108">
            <v>1100000</v>
          </cell>
          <cell r="K2108" t="str">
            <v>Рубли РФ</v>
          </cell>
          <cell r="L2108" t="str">
            <v>по предъявлении</v>
          </cell>
          <cell r="M2108">
            <v>38167</v>
          </cell>
          <cell r="N2108">
            <v>0</v>
          </cell>
          <cell r="P2108">
            <v>1100000</v>
          </cell>
          <cell r="Q2108">
            <v>1</v>
          </cell>
          <cell r="R2108">
            <v>1100000</v>
          </cell>
          <cell r="S2108">
            <v>38170</v>
          </cell>
          <cell r="T2108" t="str">
            <v>02/07-08</v>
          </cell>
          <cell r="U2108" t="str">
            <v>ООО "ЭкспоТрейд"</v>
          </cell>
          <cell r="V2108">
            <v>1</v>
          </cell>
          <cell r="W2108">
            <v>1100000</v>
          </cell>
          <cell r="X2108">
            <v>38173</v>
          </cell>
          <cell r="Y2108" t="str">
            <v>05/07-предсбер</v>
          </cell>
          <cell r="Z2108" t="str">
            <v>Сбербанк РФ</v>
          </cell>
          <cell r="AA2108">
            <v>0</v>
          </cell>
          <cell r="AB2108">
            <v>0</v>
          </cell>
          <cell r="AC2108">
            <v>0</v>
          </cell>
          <cell r="AD2108" t="str">
            <v>предъявлен</v>
          </cell>
          <cell r="AF2108" t="str">
            <v/>
          </cell>
          <cell r="AI2108" t="str">
            <v/>
          </cell>
        </row>
        <row r="2109">
          <cell r="A2109">
            <v>2105</v>
          </cell>
          <cell r="B2109" t="str">
            <v>диск</v>
          </cell>
          <cell r="C2109" t="str">
            <v>51401</v>
          </cell>
          <cell r="D2109" t="str">
            <v>51401`810`2`0400`0000002</v>
          </cell>
          <cell r="E2109" t="str">
            <v>Сбербанк РФ</v>
          </cell>
          <cell r="F2109" t="str">
            <v>банк</v>
          </cell>
          <cell r="G2109" t="str">
            <v>ВН</v>
          </cell>
          <cell r="H2109" t="str">
            <v>1355745</v>
          </cell>
          <cell r="I2109">
            <v>38161</v>
          </cell>
          <cell r="J2109">
            <v>300000</v>
          </cell>
          <cell r="K2109" t="str">
            <v>Рубли РФ</v>
          </cell>
          <cell r="L2109" t="str">
            <v>по предъявлении</v>
          </cell>
          <cell r="M2109">
            <v>38161</v>
          </cell>
          <cell r="N2109">
            <v>0</v>
          </cell>
          <cell r="P2109">
            <v>299700</v>
          </cell>
          <cell r="Q2109">
            <v>0.999</v>
          </cell>
          <cell r="R2109">
            <v>299700</v>
          </cell>
          <cell r="S2109">
            <v>38170</v>
          </cell>
          <cell r="T2109" t="str">
            <v>02/07-11</v>
          </cell>
          <cell r="U2109" t="str">
            <v>ООО "Компания "Уфа-автоснаб"</v>
          </cell>
          <cell r="V2109">
            <v>1</v>
          </cell>
          <cell r="W2109">
            <v>300000</v>
          </cell>
          <cell r="X2109">
            <v>38173</v>
          </cell>
          <cell r="Y2109" t="str">
            <v>05/07-предсбер</v>
          </cell>
          <cell r="Z2109" t="str">
            <v>Сбербанк РФ</v>
          </cell>
          <cell r="AA2109">
            <v>300</v>
          </cell>
          <cell r="AB2109">
            <v>0.36636636636636638</v>
          </cell>
          <cell r="AC2109">
            <v>0.12178845512178844</v>
          </cell>
          <cell r="AD2109" t="str">
            <v>предъявлен</v>
          </cell>
          <cell r="AF2109" t="str">
            <v/>
          </cell>
          <cell r="AI2109" t="str">
            <v/>
          </cell>
        </row>
        <row r="2110">
          <cell r="A2110">
            <v>2106</v>
          </cell>
          <cell r="B2110" t="str">
            <v>диск</v>
          </cell>
          <cell r="C2110" t="str">
            <v>51401</v>
          </cell>
          <cell r="D2110" t="str">
            <v>51401`810`2`0400`0000002</v>
          </cell>
          <cell r="E2110" t="str">
            <v>Сбербанк РФ</v>
          </cell>
          <cell r="F2110" t="str">
            <v>банк</v>
          </cell>
          <cell r="G2110" t="str">
            <v>ВН</v>
          </cell>
          <cell r="H2110" t="str">
            <v>1096279</v>
          </cell>
          <cell r="I2110">
            <v>38170</v>
          </cell>
          <cell r="J2110">
            <v>100000</v>
          </cell>
          <cell r="K2110" t="str">
            <v>Рубли РФ</v>
          </cell>
          <cell r="L2110" t="str">
            <v>по предъявлении</v>
          </cell>
          <cell r="M2110">
            <v>38170</v>
          </cell>
          <cell r="N2110">
            <v>0</v>
          </cell>
          <cell r="P2110">
            <v>100000</v>
          </cell>
          <cell r="Q2110">
            <v>1</v>
          </cell>
          <cell r="R2110">
            <v>100000</v>
          </cell>
          <cell r="S2110">
            <v>38173</v>
          </cell>
          <cell r="T2110" t="str">
            <v>05/07-03</v>
          </cell>
          <cell r="U2110" t="str">
            <v>ООО "ЭкспоТрейд"</v>
          </cell>
          <cell r="V2110">
            <v>1</v>
          </cell>
          <cell r="W2110">
            <v>100000</v>
          </cell>
          <cell r="X2110">
            <v>38173</v>
          </cell>
          <cell r="Y2110" t="str">
            <v>05/07-предсбер</v>
          </cell>
          <cell r="Z2110" t="str">
            <v>Сбербанк РФ</v>
          </cell>
          <cell r="AA2110">
            <v>0</v>
          </cell>
          <cell r="AB2110">
            <v>0</v>
          </cell>
          <cell r="AC2110">
            <v>0</v>
          </cell>
          <cell r="AD2110" t="str">
            <v>предъявлен</v>
          </cell>
          <cell r="AF2110" t="str">
            <v/>
          </cell>
          <cell r="AI2110" t="str">
            <v/>
          </cell>
        </row>
        <row r="2111">
          <cell r="A2111">
            <v>2107</v>
          </cell>
          <cell r="B2111" t="str">
            <v>диск</v>
          </cell>
          <cell r="C2111" t="str">
            <v>51401</v>
          </cell>
          <cell r="D2111" t="str">
            <v>51401`810`2`0400`0000002</v>
          </cell>
          <cell r="E2111" t="str">
            <v>Сбербанк РФ</v>
          </cell>
          <cell r="F2111" t="str">
            <v>банк</v>
          </cell>
          <cell r="G2111" t="str">
            <v>ВН</v>
          </cell>
          <cell r="H2111" t="str">
            <v>1084069</v>
          </cell>
          <cell r="I2111">
            <v>38148</v>
          </cell>
          <cell r="J2111">
            <v>60000</v>
          </cell>
          <cell r="K2111" t="str">
            <v>Рубли РФ</v>
          </cell>
          <cell r="L2111" t="str">
            <v>по предъявлении</v>
          </cell>
          <cell r="M2111">
            <v>38148</v>
          </cell>
          <cell r="N2111">
            <v>0</v>
          </cell>
          <cell r="P2111">
            <v>60000</v>
          </cell>
          <cell r="Q2111">
            <v>1</v>
          </cell>
          <cell r="R2111">
            <v>60000</v>
          </cell>
          <cell r="S2111">
            <v>38173</v>
          </cell>
          <cell r="T2111" t="str">
            <v>05/07-03</v>
          </cell>
          <cell r="U2111" t="str">
            <v>ООО "ЭкспоТрейд"</v>
          </cell>
          <cell r="V2111">
            <v>1</v>
          </cell>
          <cell r="W2111">
            <v>60000</v>
          </cell>
          <cell r="X2111">
            <v>38173</v>
          </cell>
          <cell r="Y2111" t="str">
            <v>05/07-предсбер</v>
          </cell>
          <cell r="Z2111" t="str">
            <v>Сбербанк РФ</v>
          </cell>
          <cell r="AA2111">
            <v>0</v>
          </cell>
          <cell r="AB2111">
            <v>0</v>
          </cell>
          <cell r="AC2111">
            <v>0</v>
          </cell>
          <cell r="AD2111" t="str">
            <v>предъявлен</v>
          </cell>
          <cell r="AF2111" t="str">
            <v/>
          </cell>
          <cell r="AI2111" t="str">
            <v/>
          </cell>
        </row>
        <row r="2112">
          <cell r="A2112">
            <v>2108</v>
          </cell>
          <cell r="B2112" t="str">
            <v>диск</v>
          </cell>
          <cell r="C2112" t="str">
            <v>51401</v>
          </cell>
          <cell r="D2112" t="str">
            <v>51401`810`2`0400`0000002</v>
          </cell>
          <cell r="E2112" t="str">
            <v>Сбербанк РФ</v>
          </cell>
          <cell r="F2112" t="str">
            <v>банк</v>
          </cell>
          <cell r="G2112" t="str">
            <v>ВН</v>
          </cell>
          <cell r="H2112" t="str">
            <v>1095378</v>
          </cell>
          <cell r="I2112">
            <v>38159</v>
          </cell>
          <cell r="J2112">
            <v>480000</v>
          </cell>
          <cell r="K2112" t="str">
            <v>Рубли РФ</v>
          </cell>
          <cell r="L2112" t="str">
            <v>по предъявлении</v>
          </cell>
          <cell r="M2112">
            <v>38159</v>
          </cell>
          <cell r="N2112">
            <v>0</v>
          </cell>
          <cell r="P2112">
            <v>480000</v>
          </cell>
          <cell r="Q2112">
            <v>1</v>
          </cell>
          <cell r="R2112">
            <v>480000</v>
          </cell>
          <cell r="S2112">
            <v>38173</v>
          </cell>
          <cell r="T2112" t="str">
            <v>05/07-03</v>
          </cell>
          <cell r="U2112" t="str">
            <v>ООО "ЭкспоТрейд"</v>
          </cell>
          <cell r="V2112">
            <v>1</v>
          </cell>
          <cell r="W2112">
            <v>480000</v>
          </cell>
          <cell r="X2112">
            <v>38173</v>
          </cell>
          <cell r="Y2112" t="str">
            <v>05/07-предсбер</v>
          </cell>
          <cell r="Z2112" t="str">
            <v>Сбербанк РФ</v>
          </cell>
          <cell r="AA2112">
            <v>0</v>
          </cell>
          <cell r="AB2112">
            <v>0</v>
          </cell>
          <cell r="AC2112">
            <v>0</v>
          </cell>
          <cell r="AD2112" t="str">
            <v>предъявлен</v>
          </cell>
          <cell r="AF2112" t="str">
            <v/>
          </cell>
          <cell r="AI2112" t="str">
            <v/>
          </cell>
        </row>
        <row r="2113">
          <cell r="A2113">
            <v>2109</v>
          </cell>
          <cell r="B2113" t="str">
            <v>диск</v>
          </cell>
          <cell r="C2113" t="str">
            <v>51401</v>
          </cell>
          <cell r="D2113" t="str">
            <v>51401`810`2`0400`0000002</v>
          </cell>
          <cell r="E2113" t="str">
            <v>Сбербанк РФ</v>
          </cell>
          <cell r="F2113" t="str">
            <v>банк</v>
          </cell>
          <cell r="G2113" t="str">
            <v>ВН</v>
          </cell>
          <cell r="H2113" t="str">
            <v>0382611</v>
          </cell>
          <cell r="I2113">
            <v>38169</v>
          </cell>
          <cell r="J2113">
            <v>300000</v>
          </cell>
          <cell r="K2113" t="str">
            <v>Рубли РФ</v>
          </cell>
          <cell r="L2113" t="str">
            <v>по предъявлении</v>
          </cell>
          <cell r="M2113">
            <v>38169</v>
          </cell>
          <cell r="N2113">
            <v>0</v>
          </cell>
          <cell r="P2113">
            <v>300000</v>
          </cell>
          <cell r="Q2113">
            <v>1</v>
          </cell>
          <cell r="R2113">
            <v>300000</v>
          </cell>
          <cell r="S2113">
            <v>38173</v>
          </cell>
          <cell r="T2113" t="str">
            <v>05/07-03</v>
          </cell>
          <cell r="U2113" t="str">
            <v>ООО "ЭкспоТрейд"</v>
          </cell>
          <cell r="V2113">
            <v>1</v>
          </cell>
          <cell r="W2113">
            <v>300000</v>
          </cell>
          <cell r="X2113">
            <v>38173</v>
          </cell>
          <cell r="Y2113" t="str">
            <v>05/07-предсбер</v>
          </cell>
          <cell r="Z2113" t="str">
            <v>Сбербанк РФ</v>
          </cell>
          <cell r="AA2113">
            <v>0</v>
          </cell>
          <cell r="AB2113">
            <v>0</v>
          </cell>
          <cell r="AC2113">
            <v>0</v>
          </cell>
          <cell r="AD2113" t="str">
            <v>предъявлен</v>
          </cell>
          <cell r="AF2113" t="str">
            <v/>
          </cell>
          <cell r="AI2113" t="str">
            <v/>
          </cell>
        </row>
        <row r="2114">
          <cell r="A2114">
            <v>2110</v>
          </cell>
          <cell r="B2114" t="str">
            <v>диск</v>
          </cell>
          <cell r="C2114" t="str">
            <v>51401</v>
          </cell>
          <cell r="D2114" t="str">
            <v>51401`810`2`0400`0000002</v>
          </cell>
          <cell r="E2114" t="str">
            <v>Сбербанк РФ</v>
          </cell>
          <cell r="F2114" t="str">
            <v>банк</v>
          </cell>
          <cell r="G2114" t="str">
            <v>ВН</v>
          </cell>
          <cell r="H2114" t="str">
            <v>1048619</v>
          </cell>
          <cell r="I2114">
            <v>38161</v>
          </cell>
          <cell r="J2114">
            <v>170000</v>
          </cell>
          <cell r="K2114" t="str">
            <v>Рубли РФ</v>
          </cell>
          <cell r="L2114" t="str">
            <v>по предъявлении</v>
          </cell>
          <cell r="M2114">
            <v>38161</v>
          </cell>
          <cell r="N2114">
            <v>0</v>
          </cell>
          <cell r="P2114">
            <v>170000</v>
          </cell>
          <cell r="Q2114">
            <v>1</v>
          </cell>
          <cell r="R2114">
            <v>170000</v>
          </cell>
          <cell r="S2114">
            <v>38173</v>
          </cell>
          <cell r="T2114" t="str">
            <v>05/07-03</v>
          </cell>
          <cell r="U2114" t="str">
            <v>ООО "ЭкспоТрейд"</v>
          </cell>
          <cell r="V2114">
            <v>1</v>
          </cell>
          <cell r="W2114">
            <v>170000</v>
          </cell>
          <cell r="X2114">
            <v>38173</v>
          </cell>
          <cell r="Y2114" t="str">
            <v>05/07-предсбер</v>
          </cell>
          <cell r="Z2114" t="str">
            <v>Сбербанк РФ</v>
          </cell>
          <cell r="AA2114">
            <v>0</v>
          </cell>
          <cell r="AB2114">
            <v>0</v>
          </cell>
          <cell r="AC2114">
            <v>0</v>
          </cell>
          <cell r="AD2114" t="str">
            <v>предъявлен</v>
          </cell>
          <cell r="AF2114" t="str">
            <v/>
          </cell>
          <cell r="AI2114" t="str">
            <v/>
          </cell>
        </row>
        <row r="2115">
          <cell r="A2115">
            <v>2111</v>
          </cell>
          <cell r="B2115" t="str">
            <v>диск</v>
          </cell>
          <cell r="C2115" t="str">
            <v>51401</v>
          </cell>
          <cell r="D2115" t="str">
            <v>51401`810`2`0400`0000002</v>
          </cell>
          <cell r="E2115" t="str">
            <v>Сбербанк РФ</v>
          </cell>
          <cell r="F2115" t="str">
            <v>банк</v>
          </cell>
          <cell r="G2115" t="str">
            <v>ВН</v>
          </cell>
          <cell r="H2115" t="str">
            <v>1095379</v>
          </cell>
          <cell r="I2115">
            <v>38159</v>
          </cell>
          <cell r="J2115">
            <v>521000</v>
          </cell>
          <cell r="K2115" t="str">
            <v>Рубли РФ</v>
          </cell>
          <cell r="L2115" t="str">
            <v>по предъявлении</v>
          </cell>
          <cell r="M2115">
            <v>38159</v>
          </cell>
          <cell r="N2115">
            <v>0</v>
          </cell>
          <cell r="P2115">
            <v>521000</v>
          </cell>
          <cell r="Q2115">
            <v>1</v>
          </cell>
          <cell r="R2115">
            <v>521000</v>
          </cell>
          <cell r="S2115">
            <v>38173</v>
          </cell>
          <cell r="T2115" t="str">
            <v>05/07-03</v>
          </cell>
          <cell r="U2115" t="str">
            <v>ООО "ЭкспоТрейд"</v>
          </cell>
          <cell r="V2115">
            <v>1</v>
          </cell>
          <cell r="W2115">
            <v>521000</v>
          </cell>
          <cell r="X2115">
            <v>38173</v>
          </cell>
          <cell r="Y2115" t="str">
            <v>05/07-предсбер</v>
          </cell>
          <cell r="Z2115" t="str">
            <v>Сбербанк РФ</v>
          </cell>
          <cell r="AA2115">
            <v>0</v>
          </cell>
          <cell r="AB2115">
            <v>0</v>
          </cell>
          <cell r="AC2115">
            <v>0</v>
          </cell>
          <cell r="AD2115" t="str">
            <v>предъявлен</v>
          </cell>
          <cell r="AF2115" t="str">
            <v/>
          </cell>
          <cell r="AI2115" t="str">
            <v/>
          </cell>
        </row>
        <row r="2116">
          <cell r="A2116">
            <v>2112</v>
          </cell>
          <cell r="B2116" t="str">
            <v>диск</v>
          </cell>
          <cell r="C2116" t="str">
            <v>51401</v>
          </cell>
          <cell r="D2116" t="str">
            <v>51401`810`2`0400`0000002</v>
          </cell>
          <cell r="E2116" t="str">
            <v>Сбербанк РФ</v>
          </cell>
          <cell r="F2116" t="str">
            <v>банк</v>
          </cell>
          <cell r="G2116" t="str">
            <v>ВН</v>
          </cell>
          <cell r="H2116" t="str">
            <v>0483145</v>
          </cell>
          <cell r="I2116">
            <v>37985</v>
          </cell>
          <cell r="J2116">
            <v>14000</v>
          </cell>
          <cell r="K2116" t="str">
            <v>Рубли РФ</v>
          </cell>
          <cell r="L2116" t="str">
            <v>по предъявлении</v>
          </cell>
          <cell r="M2116">
            <v>37985</v>
          </cell>
          <cell r="N2116">
            <v>0</v>
          </cell>
          <cell r="P2116">
            <v>14000</v>
          </cell>
          <cell r="Q2116">
            <v>1</v>
          </cell>
          <cell r="R2116">
            <v>14000</v>
          </cell>
          <cell r="S2116">
            <v>38173</v>
          </cell>
          <cell r="T2116" t="str">
            <v>05/07-03</v>
          </cell>
          <cell r="U2116" t="str">
            <v>ООО "ЭкспоТрейд"</v>
          </cell>
          <cell r="V2116">
            <v>1</v>
          </cell>
          <cell r="W2116">
            <v>14000</v>
          </cell>
          <cell r="X2116">
            <v>38173</v>
          </cell>
          <cell r="Y2116" t="str">
            <v>05/07-предсбер</v>
          </cell>
          <cell r="Z2116" t="str">
            <v>Сбербанк РФ</v>
          </cell>
          <cell r="AA2116">
            <v>0</v>
          </cell>
          <cell r="AB2116">
            <v>0</v>
          </cell>
          <cell r="AC2116">
            <v>0</v>
          </cell>
          <cell r="AD2116" t="str">
            <v>предъявлен</v>
          </cell>
          <cell r="AF2116" t="str">
            <v/>
          </cell>
          <cell r="AI2116" t="str">
            <v/>
          </cell>
        </row>
        <row r="2117">
          <cell r="A2117">
            <v>2113</v>
          </cell>
          <cell r="B2117" t="str">
            <v>диск</v>
          </cell>
          <cell r="C2117" t="str">
            <v>51401</v>
          </cell>
          <cell r="D2117" t="str">
            <v>51401`810`2`0400`0000002</v>
          </cell>
          <cell r="E2117" t="str">
            <v>Сбербанк РФ</v>
          </cell>
          <cell r="F2117" t="str">
            <v>банк</v>
          </cell>
          <cell r="G2117" t="str">
            <v>ВН</v>
          </cell>
          <cell r="H2117" t="str">
            <v>0507292</v>
          </cell>
          <cell r="I2117">
            <v>38139</v>
          </cell>
          <cell r="J2117">
            <v>100000</v>
          </cell>
          <cell r="K2117" t="str">
            <v>Рубли РФ</v>
          </cell>
          <cell r="L2117" t="str">
            <v>по предъявлении</v>
          </cell>
          <cell r="M2117">
            <v>38139</v>
          </cell>
          <cell r="N2117">
            <v>0</v>
          </cell>
          <cell r="P2117">
            <v>100000</v>
          </cell>
          <cell r="Q2117">
            <v>1</v>
          </cell>
          <cell r="R2117">
            <v>100000</v>
          </cell>
          <cell r="S2117">
            <v>38173</v>
          </cell>
          <cell r="T2117" t="str">
            <v>05/07-05</v>
          </cell>
          <cell r="U2117" t="str">
            <v>ООО "Проф-Трейд"</v>
          </cell>
          <cell r="V2117">
            <v>1</v>
          </cell>
          <cell r="W2117">
            <v>100000</v>
          </cell>
          <cell r="X2117">
            <v>38174</v>
          </cell>
          <cell r="Y2117" t="str">
            <v>06/07-предсбер</v>
          </cell>
          <cell r="Z2117" t="str">
            <v>Сбербанк РФ</v>
          </cell>
          <cell r="AA2117">
            <v>0</v>
          </cell>
          <cell r="AB2117">
            <v>0</v>
          </cell>
          <cell r="AC2117">
            <v>0</v>
          </cell>
          <cell r="AD2117" t="str">
            <v>предъявлен</v>
          </cell>
          <cell r="AF2117" t="str">
            <v/>
          </cell>
          <cell r="AI2117" t="str">
            <v/>
          </cell>
        </row>
        <row r="2118">
          <cell r="A2118">
            <v>2114</v>
          </cell>
          <cell r="B2118" t="str">
            <v>диск</v>
          </cell>
          <cell r="C2118" t="str">
            <v>51401</v>
          </cell>
          <cell r="D2118" t="str">
            <v>51401`810`2`0400`0000002</v>
          </cell>
          <cell r="E2118" t="str">
            <v>Сбербанк РФ</v>
          </cell>
          <cell r="F2118" t="str">
            <v>банк</v>
          </cell>
          <cell r="G2118" t="str">
            <v>ВН</v>
          </cell>
          <cell r="H2118" t="str">
            <v>1072200</v>
          </cell>
          <cell r="I2118">
            <v>38168</v>
          </cell>
          <cell r="J2118">
            <v>950000</v>
          </cell>
          <cell r="K2118" t="str">
            <v>Рубли РФ</v>
          </cell>
          <cell r="L2118" t="str">
            <v>по предъявлении</v>
          </cell>
          <cell r="M2118">
            <v>38168</v>
          </cell>
          <cell r="N2118">
            <v>0</v>
          </cell>
          <cell r="P2118">
            <v>950000</v>
          </cell>
          <cell r="Q2118">
            <v>1</v>
          </cell>
          <cell r="R2118">
            <v>950000</v>
          </cell>
          <cell r="S2118">
            <v>38173</v>
          </cell>
          <cell r="T2118" t="str">
            <v>05/07-05</v>
          </cell>
          <cell r="U2118" t="str">
            <v>ООО "Проф-Трейд"</v>
          </cell>
          <cell r="V2118">
            <v>1</v>
          </cell>
          <cell r="W2118">
            <v>950000</v>
          </cell>
          <cell r="X2118">
            <v>38174</v>
          </cell>
          <cell r="Y2118" t="str">
            <v>06/07-предсбер</v>
          </cell>
          <cell r="Z2118" t="str">
            <v>Сбербанк РФ</v>
          </cell>
          <cell r="AA2118">
            <v>0</v>
          </cell>
          <cell r="AB2118">
            <v>0</v>
          </cell>
          <cell r="AC2118">
            <v>0</v>
          </cell>
          <cell r="AD2118" t="str">
            <v>предъявлен</v>
          </cell>
          <cell r="AF2118" t="str">
            <v/>
          </cell>
          <cell r="AI2118" t="str">
            <v/>
          </cell>
        </row>
        <row r="2119">
          <cell r="A2119">
            <v>2115</v>
          </cell>
          <cell r="B2119" t="str">
            <v>диск</v>
          </cell>
          <cell r="C2119" t="str">
            <v>51401</v>
          </cell>
          <cell r="D2119" t="str">
            <v>51401`810`2`0400`0000002</v>
          </cell>
          <cell r="E2119" t="str">
            <v>Сбербанк РФ</v>
          </cell>
          <cell r="F2119" t="str">
            <v>банк</v>
          </cell>
          <cell r="G2119" t="str">
            <v>ВН</v>
          </cell>
          <cell r="H2119" t="str">
            <v>1061812</v>
          </cell>
          <cell r="I2119">
            <v>38064</v>
          </cell>
          <cell r="J2119">
            <v>400000</v>
          </cell>
          <cell r="K2119" t="str">
            <v>Рубли РФ</v>
          </cell>
          <cell r="L2119" t="str">
            <v>по предъявлении</v>
          </cell>
          <cell r="M2119">
            <v>38064</v>
          </cell>
          <cell r="N2119">
            <v>0</v>
          </cell>
          <cell r="P2119">
            <v>400000</v>
          </cell>
          <cell r="Q2119">
            <v>1</v>
          </cell>
          <cell r="R2119">
            <v>400000</v>
          </cell>
          <cell r="S2119">
            <v>38173</v>
          </cell>
          <cell r="T2119" t="str">
            <v>05/07-05</v>
          </cell>
          <cell r="U2119" t="str">
            <v>ООО "Проф-Трейд"</v>
          </cell>
          <cell r="V2119">
            <v>1</v>
          </cell>
          <cell r="W2119">
            <v>400000</v>
          </cell>
          <cell r="X2119">
            <v>38174</v>
          </cell>
          <cell r="Y2119" t="str">
            <v>06/07-предсбер</v>
          </cell>
          <cell r="Z2119" t="str">
            <v>Сбербанк РФ</v>
          </cell>
          <cell r="AA2119">
            <v>0</v>
          </cell>
          <cell r="AB2119">
            <v>0</v>
          </cell>
          <cell r="AC2119">
            <v>0</v>
          </cell>
          <cell r="AD2119" t="str">
            <v>предъявлен</v>
          </cell>
          <cell r="AF2119" t="str">
            <v/>
          </cell>
          <cell r="AI2119" t="str">
            <v/>
          </cell>
        </row>
        <row r="2120">
          <cell r="A2120">
            <v>2116</v>
          </cell>
          <cell r="B2120" t="str">
            <v>диск</v>
          </cell>
          <cell r="C2120" t="str">
            <v>51401</v>
          </cell>
          <cell r="D2120" t="str">
            <v>51401`810`2`0400`0000002</v>
          </cell>
          <cell r="E2120" t="str">
            <v>Сбербанк РФ</v>
          </cell>
          <cell r="F2120" t="str">
            <v>банк</v>
          </cell>
          <cell r="G2120" t="str">
            <v>ВН</v>
          </cell>
          <cell r="H2120" t="str">
            <v>1089054</v>
          </cell>
          <cell r="I2120">
            <v>38169</v>
          </cell>
          <cell r="J2120">
            <v>268000</v>
          </cell>
          <cell r="K2120" t="str">
            <v>Рубли РФ</v>
          </cell>
          <cell r="L2120" t="str">
            <v>по предъявлении</v>
          </cell>
          <cell r="M2120">
            <v>38169</v>
          </cell>
          <cell r="N2120">
            <v>0</v>
          </cell>
          <cell r="P2120">
            <v>268000</v>
          </cell>
          <cell r="Q2120">
            <v>1</v>
          </cell>
          <cell r="R2120">
            <v>268000</v>
          </cell>
          <cell r="S2120">
            <v>38173</v>
          </cell>
          <cell r="T2120" t="str">
            <v>05/07-05</v>
          </cell>
          <cell r="U2120" t="str">
            <v>ООО "Проф-Трейд"</v>
          </cell>
          <cell r="V2120">
            <v>1</v>
          </cell>
          <cell r="W2120">
            <v>268000</v>
          </cell>
          <cell r="X2120">
            <v>38174</v>
          </cell>
          <cell r="Y2120" t="str">
            <v>06/07-предсбер</v>
          </cell>
          <cell r="Z2120" t="str">
            <v>Сбербанк РФ</v>
          </cell>
          <cell r="AA2120">
            <v>0</v>
          </cell>
          <cell r="AB2120">
            <v>0</v>
          </cell>
          <cell r="AC2120">
            <v>0</v>
          </cell>
          <cell r="AD2120" t="str">
            <v>предъявлен</v>
          </cell>
          <cell r="AF2120" t="str">
            <v/>
          </cell>
          <cell r="AI2120" t="str">
            <v/>
          </cell>
        </row>
        <row r="2121">
          <cell r="A2121">
            <v>2117</v>
          </cell>
          <cell r="B2121" t="str">
            <v>диск</v>
          </cell>
          <cell r="C2121" t="str">
            <v>51401</v>
          </cell>
          <cell r="D2121" t="str">
            <v>51401`810`2`0400`0000002</v>
          </cell>
          <cell r="E2121" t="str">
            <v>Сбербанк РФ</v>
          </cell>
          <cell r="F2121" t="str">
            <v>банк</v>
          </cell>
          <cell r="G2121" t="str">
            <v>ВН</v>
          </cell>
          <cell r="H2121" t="str">
            <v>1089053</v>
          </cell>
          <cell r="I2121">
            <v>38168</v>
          </cell>
          <cell r="J2121">
            <v>250000</v>
          </cell>
          <cell r="K2121" t="str">
            <v>Рубли РФ</v>
          </cell>
          <cell r="L2121" t="str">
            <v>по предъявлении</v>
          </cell>
          <cell r="M2121">
            <v>38168</v>
          </cell>
          <cell r="N2121">
            <v>0</v>
          </cell>
          <cell r="P2121">
            <v>250000</v>
          </cell>
          <cell r="Q2121">
            <v>1</v>
          </cell>
          <cell r="R2121">
            <v>250000</v>
          </cell>
          <cell r="S2121">
            <v>38173</v>
          </cell>
          <cell r="T2121" t="str">
            <v>05/07-05</v>
          </cell>
          <cell r="U2121" t="str">
            <v>ООО "Проф-Трейд"</v>
          </cell>
          <cell r="V2121">
            <v>1</v>
          </cell>
          <cell r="W2121">
            <v>250000</v>
          </cell>
          <cell r="X2121">
            <v>38174</v>
          </cell>
          <cell r="Y2121" t="str">
            <v>06/07-предсбер</v>
          </cell>
          <cell r="Z2121" t="str">
            <v>Сбербанк РФ</v>
          </cell>
          <cell r="AA2121">
            <v>0</v>
          </cell>
          <cell r="AB2121">
            <v>0</v>
          </cell>
          <cell r="AC2121">
            <v>0</v>
          </cell>
          <cell r="AD2121" t="str">
            <v>предъявлен</v>
          </cell>
          <cell r="AF2121" t="str">
            <v/>
          </cell>
          <cell r="AI2121" t="str">
            <v/>
          </cell>
        </row>
        <row r="2122">
          <cell r="A2122">
            <v>2118</v>
          </cell>
          <cell r="B2122" t="str">
            <v>диск</v>
          </cell>
          <cell r="C2122" t="str">
            <v>51401</v>
          </cell>
          <cell r="D2122" t="str">
            <v>51401`810`2`0400`0000002</v>
          </cell>
          <cell r="E2122" t="str">
            <v>Сбербанк РФ</v>
          </cell>
          <cell r="F2122" t="str">
            <v>банк</v>
          </cell>
          <cell r="G2122" t="str">
            <v>ВН</v>
          </cell>
          <cell r="H2122" t="str">
            <v>0257506</v>
          </cell>
          <cell r="I2122">
            <v>38169</v>
          </cell>
          <cell r="J2122">
            <v>200000</v>
          </cell>
          <cell r="K2122" t="str">
            <v>Рубли РФ</v>
          </cell>
          <cell r="L2122" t="str">
            <v>по предъявлении</v>
          </cell>
          <cell r="M2122">
            <v>38169</v>
          </cell>
          <cell r="N2122">
            <v>0</v>
          </cell>
          <cell r="P2122">
            <v>200000</v>
          </cell>
          <cell r="Q2122">
            <v>1</v>
          </cell>
          <cell r="R2122">
            <v>200000</v>
          </cell>
          <cell r="S2122">
            <v>38173</v>
          </cell>
          <cell r="T2122" t="str">
            <v>05/07-05</v>
          </cell>
          <cell r="U2122" t="str">
            <v>ООО "Проф-Трейд"</v>
          </cell>
          <cell r="V2122">
            <v>1</v>
          </cell>
          <cell r="W2122">
            <v>200000</v>
          </cell>
          <cell r="X2122">
            <v>38174</v>
          </cell>
          <cell r="Y2122" t="str">
            <v>06/07-предсбер</v>
          </cell>
          <cell r="Z2122" t="str">
            <v>Сбербанк РФ</v>
          </cell>
          <cell r="AA2122">
            <v>0</v>
          </cell>
          <cell r="AB2122">
            <v>0</v>
          </cell>
          <cell r="AC2122">
            <v>0</v>
          </cell>
          <cell r="AD2122" t="str">
            <v>предъявлен</v>
          </cell>
          <cell r="AF2122" t="str">
            <v/>
          </cell>
          <cell r="AI2122" t="str">
            <v/>
          </cell>
        </row>
        <row r="2123">
          <cell r="A2123">
            <v>2119</v>
          </cell>
          <cell r="B2123" t="str">
            <v>диск</v>
          </cell>
          <cell r="C2123" t="str">
            <v>51401</v>
          </cell>
          <cell r="D2123" t="str">
            <v>51401`810`2`0400`0000002</v>
          </cell>
          <cell r="E2123" t="str">
            <v>Сбербанк РФ</v>
          </cell>
          <cell r="F2123" t="str">
            <v>банк</v>
          </cell>
          <cell r="G2123" t="str">
            <v>ВН</v>
          </cell>
          <cell r="H2123" t="str">
            <v>1059891</v>
          </cell>
          <cell r="I2123">
            <v>38013</v>
          </cell>
          <cell r="J2123">
            <v>307356.24</v>
          </cell>
          <cell r="K2123" t="str">
            <v>Рубли РФ</v>
          </cell>
          <cell r="L2123" t="str">
            <v>по предъявлении</v>
          </cell>
          <cell r="M2123">
            <v>38013</v>
          </cell>
          <cell r="N2123">
            <v>0</v>
          </cell>
          <cell r="P2123">
            <v>307356.24</v>
          </cell>
          <cell r="Q2123">
            <v>1</v>
          </cell>
          <cell r="R2123">
            <v>307356.24</v>
          </cell>
          <cell r="S2123">
            <v>38173</v>
          </cell>
          <cell r="T2123" t="str">
            <v>05/07-05</v>
          </cell>
          <cell r="U2123" t="str">
            <v>ООО "Проф-Трейд"</v>
          </cell>
          <cell r="V2123">
            <v>1</v>
          </cell>
          <cell r="W2123">
            <v>307356.24</v>
          </cell>
          <cell r="X2123">
            <v>38174</v>
          </cell>
          <cell r="Y2123" t="str">
            <v>06/07-предсбер</v>
          </cell>
          <cell r="Z2123" t="str">
            <v>Сбербанк РФ</v>
          </cell>
          <cell r="AA2123">
            <v>0</v>
          </cell>
          <cell r="AB2123">
            <v>0</v>
          </cell>
          <cell r="AC2123">
            <v>0</v>
          </cell>
          <cell r="AD2123" t="str">
            <v>предъявлен</v>
          </cell>
          <cell r="AF2123" t="str">
            <v/>
          </cell>
          <cell r="AI2123" t="str">
            <v/>
          </cell>
        </row>
        <row r="2124">
          <cell r="A2124">
            <v>2120</v>
          </cell>
          <cell r="B2124" t="str">
            <v>диск</v>
          </cell>
          <cell r="C2124" t="str">
            <v>51401</v>
          </cell>
          <cell r="D2124" t="str">
            <v>51401`810`2`0400`0000002</v>
          </cell>
          <cell r="E2124" t="str">
            <v>Сбербанк РФ</v>
          </cell>
          <cell r="F2124" t="str">
            <v>банк</v>
          </cell>
          <cell r="G2124" t="str">
            <v>ВН</v>
          </cell>
          <cell r="H2124" t="str">
            <v>1096296</v>
          </cell>
          <cell r="I2124">
            <v>38170</v>
          </cell>
          <cell r="J2124">
            <v>32000</v>
          </cell>
          <cell r="K2124" t="str">
            <v>Рубли РФ</v>
          </cell>
          <cell r="L2124" t="str">
            <v>по предъявлении</v>
          </cell>
          <cell r="M2124">
            <v>38170</v>
          </cell>
          <cell r="N2124">
            <v>0</v>
          </cell>
          <cell r="P2124">
            <v>32000</v>
          </cell>
          <cell r="Q2124">
            <v>1</v>
          </cell>
          <cell r="R2124">
            <v>32000</v>
          </cell>
          <cell r="S2124">
            <v>38174</v>
          </cell>
          <cell r="T2124" t="str">
            <v>06/07-06</v>
          </cell>
          <cell r="U2124" t="str">
            <v>ООО "ЭкспоТрейд"</v>
          </cell>
          <cell r="V2124">
            <v>1</v>
          </cell>
          <cell r="W2124">
            <v>32000</v>
          </cell>
          <cell r="X2124">
            <v>38174</v>
          </cell>
          <cell r="Y2124" t="str">
            <v>06/07-предсбер</v>
          </cell>
          <cell r="Z2124" t="str">
            <v>Сбербанк РФ</v>
          </cell>
          <cell r="AA2124">
            <v>0</v>
          </cell>
          <cell r="AB2124">
            <v>0</v>
          </cell>
          <cell r="AC2124">
            <v>0</v>
          </cell>
          <cell r="AD2124" t="str">
            <v>предъявлен</v>
          </cell>
          <cell r="AF2124" t="str">
            <v/>
          </cell>
          <cell r="AI2124" t="str">
            <v/>
          </cell>
        </row>
        <row r="2125">
          <cell r="A2125">
            <v>2121</v>
          </cell>
          <cell r="B2125" t="str">
            <v>диск</v>
          </cell>
          <cell r="C2125" t="str">
            <v>51401</v>
          </cell>
          <cell r="D2125" t="str">
            <v>51401`810`2`0400`0000002</v>
          </cell>
          <cell r="E2125" t="str">
            <v>Сбербанк РФ</v>
          </cell>
          <cell r="F2125" t="str">
            <v>банк</v>
          </cell>
          <cell r="G2125" t="str">
            <v>ВН</v>
          </cell>
          <cell r="H2125" t="str">
            <v>1096201</v>
          </cell>
          <cell r="I2125">
            <v>38170</v>
          </cell>
          <cell r="J2125">
            <v>250000</v>
          </cell>
          <cell r="K2125" t="str">
            <v>Рубли РФ</v>
          </cell>
          <cell r="L2125" t="str">
            <v>по предъявлении</v>
          </cell>
          <cell r="M2125">
            <v>38170</v>
          </cell>
          <cell r="N2125">
            <v>0</v>
          </cell>
          <cell r="P2125">
            <v>250000</v>
          </cell>
          <cell r="Q2125">
            <v>1</v>
          </cell>
          <cell r="R2125">
            <v>250000</v>
          </cell>
          <cell r="S2125">
            <v>38174</v>
          </cell>
          <cell r="T2125" t="str">
            <v>06/07-06</v>
          </cell>
          <cell r="U2125" t="str">
            <v>ООО "ЭкспоТрейд"</v>
          </cell>
          <cell r="V2125">
            <v>1</v>
          </cell>
          <cell r="W2125">
            <v>250000</v>
          </cell>
          <cell r="X2125">
            <v>38174</v>
          </cell>
          <cell r="Y2125" t="str">
            <v>06/07-предсбер</v>
          </cell>
          <cell r="Z2125" t="str">
            <v>Сбербанк РФ</v>
          </cell>
          <cell r="AA2125">
            <v>0</v>
          </cell>
          <cell r="AB2125">
            <v>0</v>
          </cell>
          <cell r="AC2125">
            <v>0</v>
          </cell>
          <cell r="AD2125" t="str">
            <v>предъявлен</v>
          </cell>
          <cell r="AF2125" t="str">
            <v/>
          </cell>
          <cell r="AI2125" t="str">
            <v/>
          </cell>
        </row>
        <row r="2126">
          <cell r="A2126">
            <v>2122</v>
          </cell>
          <cell r="B2126" t="str">
            <v>диск</v>
          </cell>
          <cell r="C2126" t="str">
            <v>51401</v>
          </cell>
          <cell r="D2126" t="str">
            <v>51401`810`2`0400`0000002</v>
          </cell>
          <cell r="E2126" t="str">
            <v>Сбербанк РФ</v>
          </cell>
          <cell r="F2126" t="str">
            <v>банк</v>
          </cell>
          <cell r="G2126" t="str">
            <v>ВН</v>
          </cell>
          <cell r="H2126" t="str">
            <v>0466728</v>
          </cell>
          <cell r="I2126">
            <v>38161</v>
          </cell>
          <cell r="J2126">
            <v>450000</v>
          </cell>
          <cell r="K2126" t="str">
            <v>Рубли РФ</v>
          </cell>
          <cell r="L2126" t="str">
            <v>по предъявлении</v>
          </cell>
          <cell r="M2126">
            <v>38161</v>
          </cell>
          <cell r="N2126">
            <v>0</v>
          </cell>
          <cell r="P2126">
            <v>450000</v>
          </cell>
          <cell r="Q2126">
            <v>1</v>
          </cell>
          <cell r="R2126">
            <v>450000</v>
          </cell>
          <cell r="S2126">
            <v>38174</v>
          </cell>
          <cell r="T2126" t="str">
            <v>06/07-06</v>
          </cell>
          <cell r="U2126" t="str">
            <v>ООО "ЭкспоТрейд"</v>
          </cell>
          <cell r="V2126">
            <v>1</v>
          </cell>
          <cell r="W2126">
            <v>450000</v>
          </cell>
          <cell r="X2126">
            <v>38174</v>
          </cell>
          <cell r="Y2126" t="str">
            <v>06/07-предсбер</v>
          </cell>
          <cell r="Z2126" t="str">
            <v>Сбербанк РФ</v>
          </cell>
          <cell r="AA2126">
            <v>0</v>
          </cell>
          <cell r="AB2126">
            <v>0</v>
          </cell>
          <cell r="AC2126">
            <v>0</v>
          </cell>
          <cell r="AD2126" t="str">
            <v>предъявлен</v>
          </cell>
          <cell r="AF2126" t="str">
            <v/>
          </cell>
          <cell r="AI2126" t="str">
            <v/>
          </cell>
        </row>
        <row r="2127">
          <cell r="A2127">
            <v>2123</v>
          </cell>
          <cell r="B2127" t="str">
            <v>диск</v>
          </cell>
          <cell r="C2127" t="str">
            <v>51401</v>
          </cell>
          <cell r="D2127" t="str">
            <v>51401`810`2`0400`0000002</v>
          </cell>
          <cell r="E2127" t="str">
            <v>Сбербанк РФ</v>
          </cell>
          <cell r="F2127" t="str">
            <v>банк</v>
          </cell>
          <cell r="G2127" t="str">
            <v>ВН</v>
          </cell>
          <cell r="H2127" t="str">
            <v>1089195</v>
          </cell>
          <cell r="I2127">
            <v>38134</v>
          </cell>
          <cell r="J2127">
            <v>300000</v>
          </cell>
          <cell r="K2127" t="str">
            <v>Рубли РФ</v>
          </cell>
          <cell r="L2127" t="str">
            <v>по предъявлении</v>
          </cell>
          <cell r="M2127">
            <v>38134</v>
          </cell>
          <cell r="N2127">
            <v>0</v>
          </cell>
          <cell r="P2127">
            <v>300000</v>
          </cell>
          <cell r="Q2127">
            <v>1</v>
          </cell>
          <cell r="R2127">
            <v>300000</v>
          </cell>
          <cell r="S2127">
            <v>38174</v>
          </cell>
          <cell r="T2127" t="str">
            <v>06/07-06</v>
          </cell>
          <cell r="U2127" t="str">
            <v>ООО "ЭкспоТрейд"</v>
          </cell>
          <cell r="V2127">
            <v>1</v>
          </cell>
          <cell r="W2127">
            <v>300000</v>
          </cell>
          <cell r="X2127">
            <v>38174</v>
          </cell>
          <cell r="Y2127" t="str">
            <v>06/07-предсбер</v>
          </cell>
          <cell r="Z2127" t="str">
            <v>Сбербанк РФ</v>
          </cell>
          <cell r="AA2127">
            <v>0</v>
          </cell>
          <cell r="AB2127">
            <v>0</v>
          </cell>
          <cell r="AC2127">
            <v>0</v>
          </cell>
          <cell r="AD2127" t="str">
            <v>предъявлен</v>
          </cell>
          <cell r="AF2127" t="str">
            <v/>
          </cell>
          <cell r="AI2127" t="str">
            <v/>
          </cell>
        </row>
        <row r="2128">
          <cell r="A2128">
            <v>2124</v>
          </cell>
          <cell r="B2128" t="str">
            <v>диск</v>
          </cell>
          <cell r="C2128" t="str">
            <v>51401</v>
          </cell>
          <cell r="D2128" t="str">
            <v>51401`810`2`0400`0000002</v>
          </cell>
          <cell r="E2128" t="str">
            <v>Сбербанк РФ</v>
          </cell>
          <cell r="F2128" t="str">
            <v>банк</v>
          </cell>
          <cell r="G2128" t="str">
            <v>ВН</v>
          </cell>
          <cell r="H2128" t="str">
            <v>1645339</v>
          </cell>
          <cell r="I2128">
            <v>38167</v>
          </cell>
          <cell r="J2128">
            <v>500000</v>
          </cell>
          <cell r="K2128" t="str">
            <v>Рубли РФ</v>
          </cell>
          <cell r="L2128" t="str">
            <v>по предъявлении</v>
          </cell>
          <cell r="M2128">
            <v>38167</v>
          </cell>
          <cell r="N2128">
            <v>0</v>
          </cell>
          <cell r="P2128">
            <v>500000</v>
          </cell>
          <cell r="Q2128">
            <v>1</v>
          </cell>
          <cell r="R2128">
            <v>500000</v>
          </cell>
          <cell r="S2128">
            <v>38174</v>
          </cell>
          <cell r="T2128" t="str">
            <v>06/07-06</v>
          </cell>
          <cell r="U2128" t="str">
            <v>ООО "ЭкспоТрейд"</v>
          </cell>
          <cell r="V2128">
            <v>1</v>
          </cell>
          <cell r="W2128">
            <v>500000</v>
          </cell>
          <cell r="X2128">
            <v>38174</v>
          </cell>
          <cell r="Y2128" t="str">
            <v>06/07-предсбер</v>
          </cell>
          <cell r="Z2128" t="str">
            <v>Сбербанк РФ</v>
          </cell>
          <cell r="AA2128">
            <v>0</v>
          </cell>
          <cell r="AB2128">
            <v>0</v>
          </cell>
          <cell r="AC2128">
            <v>0</v>
          </cell>
          <cell r="AD2128" t="str">
            <v>предъявлен</v>
          </cell>
          <cell r="AF2128" t="str">
            <v/>
          </cell>
          <cell r="AI2128" t="str">
            <v/>
          </cell>
        </row>
        <row r="2129">
          <cell r="A2129">
            <v>2125</v>
          </cell>
          <cell r="B2129" t="str">
            <v>диск</v>
          </cell>
          <cell r="C2129" t="str">
            <v>51401</v>
          </cell>
          <cell r="D2129" t="str">
            <v>51401`810`2`0400`0000002</v>
          </cell>
          <cell r="E2129" t="str">
            <v>Сбербанк РФ</v>
          </cell>
          <cell r="F2129" t="str">
            <v>банк</v>
          </cell>
          <cell r="G2129" t="str">
            <v>ВН</v>
          </cell>
          <cell r="H2129" t="str">
            <v>1645340</v>
          </cell>
          <cell r="I2129">
            <v>38167</v>
          </cell>
          <cell r="J2129">
            <v>500000</v>
          </cell>
          <cell r="K2129" t="str">
            <v>Рубли РФ</v>
          </cell>
          <cell r="L2129" t="str">
            <v>по предъявлении</v>
          </cell>
          <cell r="M2129">
            <v>38167</v>
          </cell>
          <cell r="N2129">
            <v>0</v>
          </cell>
          <cell r="P2129">
            <v>500000</v>
          </cell>
          <cell r="Q2129">
            <v>1</v>
          </cell>
          <cell r="R2129">
            <v>500000</v>
          </cell>
          <cell r="S2129">
            <v>38174</v>
          </cell>
          <cell r="T2129" t="str">
            <v>06/07-06</v>
          </cell>
          <cell r="U2129" t="str">
            <v>ООО "ЭкспоТрейд"</v>
          </cell>
          <cell r="V2129">
            <v>1</v>
          </cell>
          <cell r="W2129">
            <v>500000</v>
          </cell>
          <cell r="X2129">
            <v>38174</v>
          </cell>
          <cell r="Y2129" t="str">
            <v>06/07-предсбер</v>
          </cell>
          <cell r="Z2129" t="str">
            <v>Сбербанк РФ</v>
          </cell>
          <cell r="AA2129">
            <v>0</v>
          </cell>
          <cell r="AB2129">
            <v>0</v>
          </cell>
          <cell r="AC2129">
            <v>0</v>
          </cell>
          <cell r="AD2129" t="str">
            <v>предъявлен</v>
          </cell>
          <cell r="AF2129" t="str">
            <v/>
          </cell>
          <cell r="AI2129" t="str">
            <v/>
          </cell>
        </row>
        <row r="2130">
          <cell r="A2130">
            <v>2126</v>
          </cell>
          <cell r="B2130" t="str">
            <v>диск</v>
          </cell>
          <cell r="C2130" t="str">
            <v>51401</v>
          </cell>
          <cell r="D2130" t="str">
            <v>51401`810`2`0400`0000002</v>
          </cell>
          <cell r="E2130" t="str">
            <v>Сбербанк РФ</v>
          </cell>
          <cell r="F2130" t="str">
            <v>банк</v>
          </cell>
          <cell r="G2130" t="str">
            <v>ВН</v>
          </cell>
          <cell r="H2130" t="str">
            <v>1645342</v>
          </cell>
          <cell r="I2130">
            <v>38167</v>
          </cell>
          <cell r="J2130">
            <v>500000</v>
          </cell>
          <cell r="K2130" t="str">
            <v>Рубли РФ</v>
          </cell>
          <cell r="L2130" t="str">
            <v>по предъявлении</v>
          </cell>
          <cell r="M2130">
            <v>38167</v>
          </cell>
          <cell r="N2130">
            <v>0</v>
          </cell>
          <cell r="P2130">
            <v>500000</v>
          </cell>
          <cell r="Q2130">
            <v>1</v>
          </cell>
          <cell r="R2130">
            <v>500000</v>
          </cell>
          <cell r="S2130">
            <v>38174</v>
          </cell>
          <cell r="T2130" t="str">
            <v>06/07-06</v>
          </cell>
          <cell r="U2130" t="str">
            <v>ООО "ЭкспоТрейд"</v>
          </cell>
          <cell r="V2130">
            <v>1</v>
          </cell>
          <cell r="W2130">
            <v>500000</v>
          </cell>
          <cell r="X2130">
            <v>38174</v>
          </cell>
          <cell r="Y2130" t="str">
            <v>06/07-предсбер</v>
          </cell>
          <cell r="Z2130" t="str">
            <v>Сбербанк РФ</v>
          </cell>
          <cell r="AA2130">
            <v>0</v>
          </cell>
          <cell r="AB2130">
            <v>0</v>
          </cell>
          <cell r="AC2130">
            <v>0</v>
          </cell>
          <cell r="AD2130" t="str">
            <v>предъявлен</v>
          </cell>
          <cell r="AF2130" t="str">
            <v/>
          </cell>
          <cell r="AI2130" t="str">
            <v/>
          </cell>
        </row>
        <row r="2131">
          <cell r="A2131">
            <v>2127</v>
          </cell>
          <cell r="B2131" t="str">
            <v>диск</v>
          </cell>
          <cell r="C2131" t="str">
            <v>51401</v>
          </cell>
          <cell r="D2131" t="str">
            <v>51401`810`2`0400`0000002</v>
          </cell>
          <cell r="E2131" t="str">
            <v>Сбербанк РФ</v>
          </cell>
          <cell r="F2131" t="str">
            <v>банк</v>
          </cell>
          <cell r="G2131" t="str">
            <v>ВН</v>
          </cell>
          <cell r="H2131" t="str">
            <v>1645343</v>
          </cell>
          <cell r="I2131">
            <v>38167</v>
          </cell>
          <cell r="J2131">
            <v>500000</v>
          </cell>
          <cell r="K2131" t="str">
            <v>Рубли РФ</v>
          </cell>
          <cell r="L2131" t="str">
            <v>по предъявлении</v>
          </cell>
          <cell r="M2131">
            <v>38167</v>
          </cell>
          <cell r="N2131">
            <v>0</v>
          </cell>
          <cell r="P2131">
            <v>500000</v>
          </cell>
          <cell r="Q2131">
            <v>1</v>
          </cell>
          <cell r="R2131">
            <v>500000</v>
          </cell>
          <cell r="S2131">
            <v>38174</v>
          </cell>
          <cell r="T2131" t="str">
            <v>06/07-06</v>
          </cell>
          <cell r="U2131" t="str">
            <v>ООО "ЭкспоТрейд"</v>
          </cell>
          <cell r="V2131">
            <v>1</v>
          </cell>
          <cell r="W2131">
            <v>500000</v>
          </cell>
          <cell r="X2131">
            <v>38174</v>
          </cell>
          <cell r="Y2131" t="str">
            <v>06/07-предсбер</v>
          </cell>
          <cell r="Z2131" t="str">
            <v>Сбербанк РФ</v>
          </cell>
          <cell r="AA2131">
            <v>0</v>
          </cell>
          <cell r="AB2131">
            <v>0</v>
          </cell>
          <cell r="AC2131">
            <v>0</v>
          </cell>
          <cell r="AD2131" t="str">
            <v>предъявлен</v>
          </cell>
          <cell r="AF2131" t="str">
            <v/>
          </cell>
          <cell r="AI2131" t="str">
            <v/>
          </cell>
        </row>
        <row r="2132">
          <cell r="A2132">
            <v>2128</v>
          </cell>
          <cell r="B2132" t="str">
            <v>диск</v>
          </cell>
          <cell r="C2132" t="str">
            <v>51401</v>
          </cell>
          <cell r="D2132" t="str">
            <v>51401`810`2`0400`0000002</v>
          </cell>
          <cell r="E2132" t="str">
            <v>Сбербанк РФ</v>
          </cell>
          <cell r="F2132" t="str">
            <v>банк</v>
          </cell>
          <cell r="G2132" t="str">
            <v>ВН</v>
          </cell>
          <cell r="H2132" t="str">
            <v>1645344</v>
          </cell>
          <cell r="I2132">
            <v>38167</v>
          </cell>
          <cell r="J2132">
            <v>500000</v>
          </cell>
          <cell r="K2132" t="str">
            <v>Рубли РФ</v>
          </cell>
          <cell r="L2132" t="str">
            <v>по предъявлении</v>
          </cell>
          <cell r="M2132">
            <v>38167</v>
          </cell>
          <cell r="N2132">
            <v>0</v>
          </cell>
          <cell r="P2132">
            <v>500000</v>
          </cell>
          <cell r="Q2132">
            <v>1</v>
          </cell>
          <cell r="R2132">
            <v>500000</v>
          </cell>
          <cell r="S2132">
            <v>38174</v>
          </cell>
          <cell r="T2132" t="str">
            <v>06/07-06</v>
          </cell>
          <cell r="U2132" t="str">
            <v>ООО "ЭкспоТрейд"</v>
          </cell>
          <cell r="V2132">
            <v>1</v>
          </cell>
          <cell r="W2132">
            <v>500000</v>
          </cell>
          <cell r="X2132">
            <v>38174</v>
          </cell>
          <cell r="Y2132" t="str">
            <v>06/07-предсбер</v>
          </cell>
          <cell r="Z2132" t="str">
            <v>Сбербанк РФ</v>
          </cell>
          <cell r="AA2132">
            <v>0</v>
          </cell>
          <cell r="AB2132">
            <v>0</v>
          </cell>
          <cell r="AC2132">
            <v>0</v>
          </cell>
          <cell r="AD2132" t="str">
            <v>предъявлен</v>
          </cell>
          <cell r="AF2132" t="str">
            <v/>
          </cell>
          <cell r="AI2132" t="str">
            <v/>
          </cell>
        </row>
        <row r="2133">
          <cell r="A2133">
            <v>2129</v>
          </cell>
          <cell r="B2133" t="str">
            <v>диск</v>
          </cell>
          <cell r="C2133" t="str">
            <v>51401</v>
          </cell>
          <cell r="D2133" t="str">
            <v>51401`810`2`0400`0000002</v>
          </cell>
          <cell r="E2133" t="str">
            <v>Сбербанк РФ</v>
          </cell>
          <cell r="F2133" t="str">
            <v>банк</v>
          </cell>
          <cell r="G2133" t="str">
            <v>ВН</v>
          </cell>
          <cell r="H2133" t="str">
            <v>1645345</v>
          </cell>
          <cell r="I2133">
            <v>38167</v>
          </cell>
          <cell r="J2133">
            <v>500000</v>
          </cell>
          <cell r="K2133" t="str">
            <v>Рубли РФ</v>
          </cell>
          <cell r="L2133" t="str">
            <v>по предъявлении</v>
          </cell>
          <cell r="M2133">
            <v>38167</v>
          </cell>
          <cell r="N2133">
            <v>0</v>
          </cell>
          <cell r="P2133">
            <v>500000</v>
          </cell>
          <cell r="Q2133">
            <v>1</v>
          </cell>
          <cell r="R2133">
            <v>500000</v>
          </cell>
          <cell r="S2133">
            <v>38174</v>
          </cell>
          <cell r="T2133" t="str">
            <v>06/07-06</v>
          </cell>
          <cell r="U2133" t="str">
            <v>ООО "ЭкспоТрейд"</v>
          </cell>
          <cell r="V2133">
            <v>1</v>
          </cell>
          <cell r="W2133">
            <v>500000</v>
          </cell>
          <cell r="X2133">
            <v>38174</v>
          </cell>
          <cell r="Y2133" t="str">
            <v>06/07-предсбер</v>
          </cell>
          <cell r="Z2133" t="str">
            <v>Сбербанк РФ</v>
          </cell>
          <cell r="AA2133">
            <v>0</v>
          </cell>
          <cell r="AB2133">
            <v>0</v>
          </cell>
          <cell r="AC2133">
            <v>0</v>
          </cell>
          <cell r="AD2133" t="str">
            <v>предъявлен</v>
          </cell>
          <cell r="AF2133" t="str">
            <v/>
          </cell>
          <cell r="AI2133" t="str">
            <v/>
          </cell>
        </row>
        <row r="2134">
          <cell r="A2134">
            <v>2130</v>
          </cell>
          <cell r="B2134" t="str">
            <v>диск</v>
          </cell>
          <cell r="C2134" t="str">
            <v>51401</v>
          </cell>
          <cell r="D2134" t="str">
            <v>51401`810`2`0400`0000002</v>
          </cell>
          <cell r="E2134" t="str">
            <v>Сбербанк РФ</v>
          </cell>
          <cell r="F2134" t="str">
            <v>банк</v>
          </cell>
          <cell r="G2134" t="str">
            <v>ВН</v>
          </cell>
          <cell r="H2134" t="str">
            <v>1628041</v>
          </cell>
          <cell r="I2134">
            <v>38174</v>
          </cell>
          <cell r="J2134">
            <v>300000</v>
          </cell>
          <cell r="K2134" t="str">
            <v>Рубли РФ</v>
          </cell>
          <cell r="L2134" t="str">
            <v>по предъявлении</v>
          </cell>
          <cell r="M2134">
            <v>38174</v>
          </cell>
          <cell r="N2134">
            <v>0</v>
          </cell>
          <cell r="P2134">
            <v>300000</v>
          </cell>
          <cell r="Q2134">
            <v>1</v>
          </cell>
          <cell r="R2134">
            <v>300000</v>
          </cell>
          <cell r="S2134">
            <v>38174</v>
          </cell>
          <cell r="T2134" t="str">
            <v>06/07-07</v>
          </cell>
          <cell r="U2134" t="str">
            <v>ООО "Проф-Трейд"</v>
          </cell>
          <cell r="V2134">
            <v>1</v>
          </cell>
          <cell r="W2134">
            <v>300000</v>
          </cell>
          <cell r="X2134">
            <v>38175</v>
          </cell>
          <cell r="Y2134" t="str">
            <v>07/07-предсбер</v>
          </cell>
          <cell r="Z2134" t="str">
            <v>Сбербанк РФ</v>
          </cell>
          <cell r="AA2134">
            <v>0</v>
          </cell>
          <cell r="AB2134">
            <v>0</v>
          </cell>
          <cell r="AC2134">
            <v>0</v>
          </cell>
          <cell r="AD2134" t="str">
            <v>предъявлен</v>
          </cell>
          <cell r="AF2134" t="str">
            <v/>
          </cell>
          <cell r="AI2134" t="str">
            <v/>
          </cell>
        </row>
        <row r="2135">
          <cell r="A2135">
            <v>2131</v>
          </cell>
          <cell r="B2135" t="str">
            <v>диск</v>
          </cell>
          <cell r="C2135" t="str">
            <v>51401</v>
          </cell>
          <cell r="D2135" t="str">
            <v>51401`810`2`0400`0000002</v>
          </cell>
          <cell r="E2135" t="str">
            <v>Сбербанк РФ</v>
          </cell>
          <cell r="F2135" t="str">
            <v>банк</v>
          </cell>
          <cell r="G2135" t="str">
            <v>ВН</v>
          </cell>
          <cell r="H2135" t="str">
            <v>1095574</v>
          </cell>
          <cell r="I2135">
            <v>38162</v>
          </cell>
          <cell r="J2135">
            <v>2500000</v>
          </cell>
          <cell r="K2135" t="str">
            <v>Рубли РФ</v>
          </cell>
          <cell r="L2135" t="str">
            <v>по предъявлении</v>
          </cell>
          <cell r="M2135">
            <v>38162</v>
          </cell>
          <cell r="N2135">
            <v>0</v>
          </cell>
          <cell r="P2135">
            <v>2500000</v>
          </cell>
          <cell r="Q2135">
            <v>1</v>
          </cell>
          <cell r="R2135">
            <v>2500000</v>
          </cell>
          <cell r="S2135">
            <v>38174</v>
          </cell>
          <cell r="T2135" t="str">
            <v>06/07-07</v>
          </cell>
          <cell r="U2135" t="str">
            <v>ООО "Проф-Трейд"</v>
          </cell>
          <cell r="V2135">
            <v>1</v>
          </cell>
          <cell r="W2135">
            <v>2500000</v>
          </cell>
          <cell r="X2135">
            <v>38174</v>
          </cell>
          <cell r="Y2135" t="str">
            <v>06/07-предсбер</v>
          </cell>
          <cell r="Z2135" t="str">
            <v>Сбербанк РФ</v>
          </cell>
          <cell r="AA2135">
            <v>0</v>
          </cell>
          <cell r="AB2135">
            <v>0</v>
          </cell>
          <cell r="AC2135">
            <v>0</v>
          </cell>
          <cell r="AD2135" t="str">
            <v>предъявлен</v>
          </cell>
          <cell r="AF2135" t="str">
            <v/>
          </cell>
          <cell r="AI2135" t="str">
            <v/>
          </cell>
        </row>
        <row r="2136">
          <cell r="A2136">
            <v>2132</v>
          </cell>
          <cell r="B2136" t="str">
            <v>диск</v>
          </cell>
          <cell r="C2136" t="str">
            <v>51401</v>
          </cell>
          <cell r="D2136" t="str">
            <v>51401`810`4`0400`0000006</v>
          </cell>
          <cell r="E2136" t="str">
            <v>ОАО «Социнвестбанк»</v>
          </cell>
          <cell r="F2136" t="str">
            <v>банк</v>
          </cell>
          <cell r="G2136" t="str">
            <v>КН</v>
          </cell>
          <cell r="H2136" t="str">
            <v>0014357</v>
          </cell>
          <cell r="I2136">
            <v>38174</v>
          </cell>
          <cell r="J2136">
            <v>250000</v>
          </cell>
          <cell r="K2136" t="str">
            <v>Рубли РФ</v>
          </cell>
          <cell r="L2136" t="str">
            <v>по предъявлении</v>
          </cell>
          <cell r="M2136">
            <v>38174</v>
          </cell>
          <cell r="N2136">
            <v>0</v>
          </cell>
          <cell r="P2136">
            <v>250000</v>
          </cell>
          <cell r="Q2136">
            <v>1</v>
          </cell>
          <cell r="R2136">
            <v>250000</v>
          </cell>
          <cell r="S2136">
            <v>38174</v>
          </cell>
          <cell r="T2136" t="str">
            <v>06/07-07</v>
          </cell>
          <cell r="U2136" t="str">
            <v>ООО "Проф-Трейд"</v>
          </cell>
          <cell r="V2136">
            <v>1</v>
          </cell>
          <cell r="W2136">
            <v>250000</v>
          </cell>
          <cell r="X2136">
            <v>38175</v>
          </cell>
          <cell r="Y2136" t="str">
            <v>07/07-предсиб</v>
          </cell>
          <cell r="Z2136" t="str">
            <v>ОАО «Социнвестбанк»</v>
          </cell>
          <cell r="AA2136">
            <v>0</v>
          </cell>
          <cell r="AB2136">
            <v>0</v>
          </cell>
          <cell r="AC2136">
            <v>0</v>
          </cell>
          <cell r="AD2136" t="str">
            <v>предъявлен</v>
          </cell>
          <cell r="AF2136" t="str">
            <v/>
          </cell>
          <cell r="AI2136" t="str">
            <v/>
          </cell>
        </row>
        <row r="2137">
          <cell r="A2137">
            <v>2133</v>
          </cell>
          <cell r="B2137" t="str">
            <v>диск</v>
          </cell>
          <cell r="C2137" t="str">
            <v>51401</v>
          </cell>
          <cell r="D2137" t="str">
            <v>51401`810`2`0400`0000002</v>
          </cell>
          <cell r="E2137" t="str">
            <v>Сбербанк РФ</v>
          </cell>
          <cell r="F2137" t="str">
            <v>банк</v>
          </cell>
          <cell r="G2137" t="str">
            <v>ВН</v>
          </cell>
          <cell r="H2137" t="str">
            <v>1098030</v>
          </cell>
          <cell r="I2137">
            <v>38174</v>
          </cell>
          <cell r="J2137">
            <v>127000</v>
          </cell>
          <cell r="K2137" t="str">
            <v>Рубли РФ</v>
          </cell>
          <cell r="L2137" t="str">
            <v>по предъявлении</v>
          </cell>
          <cell r="M2137">
            <v>38174</v>
          </cell>
          <cell r="N2137">
            <v>0</v>
          </cell>
          <cell r="P2137">
            <v>126873</v>
          </cell>
          <cell r="Q2137">
            <v>0.999</v>
          </cell>
          <cell r="R2137">
            <v>126873</v>
          </cell>
          <cell r="S2137">
            <v>38175</v>
          </cell>
          <cell r="T2137" t="str">
            <v>07/07-10</v>
          </cell>
          <cell r="U2137" t="str">
            <v>ООО "Компания "Уфа-автоснаб"</v>
          </cell>
          <cell r="V2137">
            <v>1</v>
          </cell>
          <cell r="W2137">
            <v>127000</v>
          </cell>
          <cell r="X2137">
            <v>38176</v>
          </cell>
          <cell r="Y2137" t="str">
            <v>08/07-предсбер</v>
          </cell>
          <cell r="Z2137" t="str">
            <v>Сбербанк РФ</v>
          </cell>
          <cell r="AA2137">
            <v>127</v>
          </cell>
          <cell r="AB2137">
            <v>0.36636636636636638</v>
          </cell>
          <cell r="AC2137">
            <v>0.36536536536536535</v>
          </cell>
          <cell r="AD2137" t="str">
            <v>предъявлен</v>
          </cell>
          <cell r="AF2137" t="str">
            <v/>
          </cell>
          <cell r="AI2137" t="str">
            <v/>
          </cell>
        </row>
        <row r="2138">
          <cell r="A2138">
            <v>2134</v>
          </cell>
          <cell r="B2138" t="str">
            <v>диск</v>
          </cell>
          <cell r="C2138" t="str">
            <v>51401</v>
          </cell>
          <cell r="D2138" t="str">
            <v>51401`810`2`0400`0000002</v>
          </cell>
          <cell r="E2138" t="str">
            <v>Сбербанк РФ</v>
          </cell>
          <cell r="F2138" t="str">
            <v>банк</v>
          </cell>
          <cell r="G2138" t="str">
            <v>ВН</v>
          </cell>
          <cell r="H2138" t="str">
            <v>1098572</v>
          </cell>
          <cell r="I2138">
            <v>38174</v>
          </cell>
          <cell r="J2138">
            <v>124697.3</v>
          </cell>
          <cell r="K2138" t="str">
            <v>Рубли РФ</v>
          </cell>
          <cell r="L2138" t="str">
            <v>по предъявлении</v>
          </cell>
          <cell r="M2138">
            <v>38174</v>
          </cell>
          <cell r="N2138">
            <v>0</v>
          </cell>
          <cell r="P2138">
            <v>124572.6027</v>
          </cell>
          <cell r="Q2138">
            <v>0.999</v>
          </cell>
          <cell r="R2138">
            <v>124572.6027</v>
          </cell>
          <cell r="S2138">
            <v>38175</v>
          </cell>
          <cell r="T2138" t="str">
            <v>07/07-10</v>
          </cell>
          <cell r="U2138" t="str">
            <v>ООО "Компания "Уфа-автоснаб"</v>
          </cell>
          <cell r="V2138">
            <v>1</v>
          </cell>
          <cell r="W2138">
            <v>124697.3</v>
          </cell>
          <cell r="X2138">
            <v>38176</v>
          </cell>
          <cell r="Y2138" t="str">
            <v>08/07-предсбер</v>
          </cell>
          <cell r="Z2138" t="str">
            <v>Сбербанк РФ</v>
          </cell>
          <cell r="AA2138">
            <v>124.69729999999981</v>
          </cell>
          <cell r="AB2138">
            <v>0.36636636636636583</v>
          </cell>
          <cell r="AC2138">
            <v>0.36536536536536479</v>
          </cell>
          <cell r="AD2138" t="str">
            <v>предъявлен</v>
          </cell>
          <cell r="AF2138" t="str">
            <v/>
          </cell>
          <cell r="AI2138" t="str">
            <v/>
          </cell>
        </row>
        <row r="2139">
          <cell r="A2139">
            <v>2135</v>
          </cell>
          <cell r="B2139" t="str">
            <v>диск</v>
          </cell>
          <cell r="C2139" t="str">
            <v>51401</v>
          </cell>
          <cell r="D2139" t="str">
            <v>51401`810`2`0400`0000002</v>
          </cell>
          <cell r="E2139" t="str">
            <v>Сбербанк РФ</v>
          </cell>
          <cell r="F2139" t="str">
            <v>банк</v>
          </cell>
          <cell r="G2139" t="str">
            <v>ВН</v>
          </cell>
          <cell r="H2139" t="str">
            <v>1355842</v>
          </cell>
          <cell r="I2139">
            <v>38162</v>
          </cell>
          <cell r="J2139">
            <v>56200</v>
          </cell>
          <cell r="K2139" t="str">
            <v>Рубли РФ</v>
          </cell>
          <cell r="L2139" t="str">
            <v>по предъявлении</v>
          </cell>
          <cell r="M2139">
            <v>38162</v>
          </cell>
          <cell r="N2139">
            <v>0</v>
          </cell>
          <cell r="P2139">
            <v>56143.8</v>
          </cell>
          <cell r="Q2139">
            <v>0.999</v>
          </cell>
          <cell r="R2139">
            <v>56143.8</v>
          </cell>
          <cell r="S2139">
            <v>38175</v>
          </cell>
          <cell r="T2139" t="str">
            <v>07/07-10</v>
          </cell>
          <cell r="U2139" t="str">
            <v>ООО "Компания "Уфа-автоснаб"</v>
          </cell>
          <cell r="V2139">
            <v>1</v>
          </cell>
          <cell r="W2139">
            <v>56200</v>
          </cell>
          <cell r="X2139">
            <v>38176</v>
          </cell>
          <cell r="Y2139" t="str">
            <v>08/07-предсбер</v>
          </cell>
          <cell r="Z2139" t="str">
            <v>Сбербанк РФ</v>
          </cell>
          <cell r="AA2139">
            <v>56.19999999999709</v>
          </cell>
          <cell r="AB2139">
            <v>0.3663663663663474</v>
          </cell>
          <cell r="AC2139">
            <v>0.36536536536534647</v>
          </cell>
          <cell r="AD2139" t="str">
            <v>предъявлен</v>
          </cell>
          <cell r="AF2139" t="str">
            <v/>
          </cell>
          <cell r="AI2139" t="str">
            <v/>
          </cell>
        </row>
        <row r="2140">
          <cell r="A2140">
            <v>2136</v>
          </cell>
          <cell r="B2140" t="str">
            <v>диск</v>
          </cell>
          <cell r="C2140" t="str">
            <v>51401</v>
          </cell>
          <cell r="D2140" t="str">
            <v>51401`810`2`0400`0000002</v>
          </cell>
          <cell r="E2140" t="str">
            <v>Сбербанк РФ</v>
          </cell>
          <cell r="F2140" t="str">
            <v>банк</v>
          </cell>
          <cell r="G2140" t="str">
            <v>ВН</v>
          </cell>
          <cell r="H2140" t="str">
            <v>1677387</v>
          </cell>
          <cell r="I2140">
            <v>38062</v>
          </cell>
          <cell r="J2140">
            <v>200000</v>
          </cell>
          <cell r="K2140" t="str">
            <v>Рубли РФ</v>
          </cell>
          <cell r="L2140" t="str">
            <v>по предъявлении, но не ранее 21.03.2004г.</v>
          </cell>
          <cell r="M2140">
            <v>38067</v>
          </cell>
          <cell r="N2140">
            <v>0</v>
          </cell>
          <cell r="P2140">
            <v>199800</v>
          </cell>
          <cell r="Q2140">
            <v>0.999</v>
          </cell>
          <cell r="R2140">
            <v>199800</v>
          </cell>
          <cell r="S2140">
            <v>38175</v>
          </cell>
          <cell r="T2140" t="str">
            <v>07/07-10</v>
          </cell>
          <cell r="U2140" t="str">
            <v>ООО "Компания "Уфа-автоснаб"</v>
          </cell>
          <cell r="V2140">
            <v>1</v>
          </cell>
          <cell r="W2140">
            <v>200000</v>
          </cell>
          <cell r="X2140">
            <v>38176</v>
          </cell>
          <cell r="Y2140" t="str">
            <v>08/07-предсбер</v>
          </cell>
          <cell r="Z2140" t="str">
            <v>Сбербанк РФ</v>
          </cell>
          <cell r="AA2140">
            <v>200</v>
          </cell>
          <cell r="AB2140">
            <v>0.36636636636636638</v>
          </cell>
          <cell r="AC2140">
            <v>0.36536536536536535</v>
          </cell>
          <cell r="AD2140" t="str">
            <v>предъявлен</v>
          </cell>
          <cell r="AF2140" t="str">
            <v/>
          </cell>
          <cell r="AI2140" t="str">
            <v/>
          </cell>
        </row>
        <row r="2141">
          <cell r="A2141">
            <v>2137</v>
          </cell>
          <cell r="B2141" t="str">
            <v>диск</v>
          </cell>
          <cell r="C2141" t="str">
            <v>51401</v>
          </cell>
          <cell r="D2141" t="str">
            <v>51401`810`2`0400`0000002</v>
          </cell>
          <cell r="E2141" t="str">
            <v>Сбербанк РФ</v>
          </cell>
          <cell r="F2141" t="str">
            <v>банк</v>
          </cell>
          <cell r="G2141" t="str">
            <v>ВН</v>
          </cell>
          <cell r="H2141" t="str">
            <v>1553320</v>
          </cell>
          <cell r="I2141">
            <v>38170</v>
          </cell>
          <cell r="J2141">
            <v>196000</v>
          </cell>
          <cell r="K2141" t="str">
            <v>Рубли РФ</v>
          </cell>
          <cell r="L2141" t="str">
            <v>по предъявлении</v>
          </cell>
          <cell r="M2141">
            <v>38170</v>
          </cell>
          <cell r="N2141">
            <v>0</v>
          </cell>
          <cell r="P2141">
            <v>195804</v>
          </cell>
          <cell r="Q2141">
            <v>0.999</v>
          </cell>
          <cell r="R2141">
            <v>195804</v>
          </cell>
          <cell r="S2141">
            <v>38175</v>
          </cell>
          <cell r="T2141" t="str">
            <v>07/07-10</v>
          </cell>
          <cell r="U2141" t="str">
            <v>ООО "Компания "Уфа-автоснаб"</v>
          </cell>
          <cell r="V2141">
            <v>1</v>
          </cell>
          <cell r="W2141">
            <v>196000</v>
          </cell>
          <cell r="X2141">
            <v>38176</v>
          </cell>
          <cell r="Y2141" t="str">
            <v>08/07-предсбер</v>
          </cell>
          <cell r="Z2141" t="str">
            <v>Сбербанк РФ</v>
          </cell>
          <cell r="AA2141">
            <v>196</v>
          </cell>
          <cell r="AB2141">
            <v>0.36636636636636638</v>
          </cell>
          <cell r="AC2141">
            <v>0.36536536536536535</v>
          </cell>
          <cell r="AD2141" t="str">
            <v>предъявлен</v>
          </cell>
          <cell r="AF2141" t="str">
            <v/>
          </cell>
          <cell r="AI2141" t="str">
            <v/>
          </cell>
        </row>
        <row r="2142">
          <cell r="A2142">
            <v>2138</v>
          </cell>
          <cell r="B2142" t="str">
            <v>диск</v>
          </cell>
          <cell r="C2142" t="str">
            <v>51401</v>
          </cell>
          <cell r="D2142" t="str">
            <v>51401`810`4`0400`0000006</v>
          </cell>
          <cell r="E2142" t="str">
            <v>ОАО «Социнвестбанк»</v>
          </cell>
          <cell r="F2142" t="str">
            <v>банк</v>
          </cell>
          <cell r="G2142" t="str">
            <v>ПР</v>
          </cell>
          <cell r="H2142" t="str">
            <v>0008803</v>
          </cell>
          <cell r="I2142">
            <v>38175</v>
          </cell>
          <cell r="J2142">
            <v>1000000</v>
          </cell>
          <cell r="K2142" t="str">
            <v>Рубли РФ</v>
          </cell>
          <cell r="L2142" t="str">
            <v>по предъявлении</v>
          </cell>
          <cell r="M2142">
            <v>38175</v>
          </cell>
          <cell r="N2142">
            <v>0</v>
          </cell>
          <cell r="P2142">
            <v>1000000</v>
          </cell>
          <cell r="Q2142">
            <v>1</v>
          </cell>
          <cell r="R2142">
            <v>1000000</v>
          </cell>
          <cell r="S2142">
            <v>38175</v>
          </cell>
          <cell r="T2142" t="str">
            <v>07/07-08</v>
          </cell>
          <cell r="U2142" t="str">
            <v>ООО "Башмет"</v>
          </cell>
          <cell r="V2142">
            <v>1</v>
          </cell>
          <cell r="W2142">
            <v>1000000</v>
          </cell>
          <cell r="X2142">
            <v>38176</v>
          </cell>
          <cell r="Y2142" t="str">
            <v>08/07-предсиб</v>
          </cell>
          <cell r="Z2142" t="str">
            <v>ОАО «Социнвестбанк»</v>
          </cell>
          <cell r="AA2142">
            <v>0</v>
          </cell>
          <cell r="AB2142">
            <v>0</v>
          </cell>
          <cell r="AC2142">
            <v>0</v>
          </cell>
          <cell r="AD2142" t="str">
            <v>предъявлен</v>
          </cell>
          <cell r="AF2142" t="str">
            <v/>
          </cell>
          <cell r="AI2142" t="str">
            <v/>
          </cell>
        </row>
        <row r="2143">
          <cell r="A2143">
            <v>2139</v>
          </cell>
          <cell r="B2143" t="str">
            <v>диск</v>
          </cell>
          <cell r="C2143" t="str">
            <v>51401</v>
          </cell>
          <cell r="D2143" t="str">
            <v>51401`810`4`0400`0000006</v>
          </cell>
          <cell r="E2143" t="str">
            <v>ОАО «Социнвестбанк»</v>
          </cell>
          <cell r="F2143" t="str">
            <v>банк</v>
          </cell>
          <cell r="G2143" t="str">
            <v>ПР</v>
          </cell>
          <cell r="H2143" t="str">
            <v>0008804</v>
          </cell>
          <cell r="I2143">
            <v>38175</v>
          </cell>
          <cell r="J2143">
            <v>1250000</v>
          </cell>
          <cell r="K2143" t="str">
            <v>Рубли РФ</v>
          </cell>
          <cell r="L2143" t="str">
            <v>по предъявлении</v>
          </cell>
          <cell r="M2143">
            <v>38175</v>
          </cell>
          <cell r="N2143">
            <v>0</v>
          </cell>
          <cell r="P2143">
            <v>1250000</v>
          </cell>
          <cell r="Q2143">
            <v>1</v>
          </cell>
          <cell r="R2143">
            <v>1250000</v>
          </cell>
          <cell r="S2143">
            <v>38175</v>
          </cell>
          <cell r="T2143" t="str">
            <v>07/07-08</v>
          </cell>
          <cell r="U2143" t="str">
            <v>ООО "Башмет"</v>
          </cell>
          <cell r="V2143">
            <v>1</v>
          </cell>
          <cell r="W2143">
            <v>1250000</v>
          </cell>
          <cell r="X2143">
            <v>38176</v>
          </cell>
          <cell r="Y2143" t="str">
            <v>08/07-предсиб</v>
          </cell>
          <cell r="Z2143" t="str">
            <v>ОАО «Социнвестбанк»</v>
          </cell>
          <cell r="AA2143">
            <v>0</v>
          </cell>
          <cell r="AB2143">
            <v>0</v>
          </cell>
          <cell r="AC2143">
            <v>0</v>
          </cell>
          <cell r="AD2143" t="str">
            <v>предъявлен</v>
          </cell>
          <cell r="AF2143" t="str">
            <v/>
          </cell>
          <cell r="AI2143" t="str">
            <v/>
          </cell>
        </row>
        <row r="2144">
          <cell r="A2144">
            <v>2140</v>
          </cell>
          <cell r="B2144" t="str">
            <v>диск</v>
          </cell>
          <cell r="C2144" t="str">
            <v>51401</v>
          </cell>
          <cell r="D2144" t="str">
            <v>51401`810`4`0400`0000006</v>
          </cell>
          <cell r="E2144" t="str">
            <v>ОАО «Социнвестбанк»</v>
          </cell>
          <cell r="F2144" t="str">
            <v>банк</v>
          </cell>
          <cell r="G2144" t="str">
            <v>ПР</v>
          </cell>
          <cell r="H2144" t="str">
            <v>0008806</v>
          </cell>
          <cell r="I2144">
            <v>38175</v>
          </cell>
          <cell r="J2144">
            <v>500000</v>
          </cell>
          <cell r="K2144" t="str">
            <v>Рубли РФ</v>
          </cell>
          <cell r="L2144" t="str">
            <v>по предъявлении</v>
          </cell>
          <cell r="M2144">
            <v>38175</v>
          </cell>
          <cell r="N2144">
            <v>0</v>
          </cell>
          <cell r="P2144">
            <v>500000</v>
          </cell>
          <cell r="Q2144">
            <v>1</v>
          </cell>
          <cell r="R2144">
            <v>500000</v>
          </cell>
          <cell r="S2144">
            <v>38175</v>
          </cell>
          <cell r="T2144" t="str">
            <v>07/07-08</v>
          </cell>
          <cell r="U2144" t="str">
            <v>ООО "Башмет"</v>
          </cell>
          <cell r="V2144">
            <v>1</v>
          </cell>
          <cell r="W2144">
            <v>500000</v>
          </cell>
          <cell r="X2144">
            <v>38176</v>
          </cell>
          <cell r="Y2144" t="str">
            <v>08/07-предсиб</v>
          </cell>
          <cell r="Z2144" t="str">
            <v>ОАО «Социнвестбанк»</v>
          </cell>
          <cell r="AA2144">
            <v>0</v>
          </cell>
          <cell r="AB2144">
            <v>0</v>
          </cell>
          <cell r="AC2144">
            <v>0</v>
          </cell>
          <cell r="AD2144" t="str">
            <v>предъявлен</v>
          </cell>
          <cell r="AF2144" t="str">
            <v/>
          </cell>
          <cell r="AI2144" t="str">
            <v/>
          </cell>
        </row>
        <row r="2145">
          <cell r="A2145">
            <v>2141</v>
          </cell>
          <cell r="B2145" t="str">
            <v>диск</v>
          </cell>
          <cell r="C2145" t="str">
            <v>51401</v>
          </cell>
          <cell r="D2145" t="str">
            <v>51401`810`2`0400`0000002</v>
          </cell>
          <cell r="E2145" t="str">
            <v>Сбербанк РФ</v>
          </cell>
          <cell r="F2145" t="str">
            <v>банк</v>
          </cell>
          <cell r="G2145" t="str">
            <v>ВН</v>
          </cell>
          <cell r="H2145" t="str">
            <v>1645351</v>
          </cell>
          <cell r="I2145">
            <v>38167</v>
          </cell>
          <cell r="J2145">
            <v>500000</v>
          </cell>
          <cell r="K2145" t="str">
            <v>Рубли РФ</v>
          </cell>
          <cell r="L2145" t="str">
            <v>по предъявлении</v>
          </cell>
          <cell r="M2145">
            <v>38167</v>
          </cell>
          <cell r="N2145">
            <v>0</v>
          </cell>
          <cell r="P2145">
            <v>500000</v>
          </cell>
          <cell r="Q2145">
            <v>1</v>
          </cell>
          <cell r="R2145">
            <v>500000</v>
          </cell>
          <cell r="S2145">
            <v>38175</v>
          </cell>
          <cell r="T2145" t="str">
            <v>07/07-03</v>
          </cell>
          <cell r="U2145" t="str">
            <v>ООО "ЭкспоТрейд"</v>
          </cell>
          <cell r="V2145">
            <v>1</v>
          </cell>
          <cell r="W2145">
            <v>500000</v>
          </cell>
          <cell r="X2145">
            <v>38175</v>
          </cell>
          <cell r="Y2145" t="str">
            <v>07/07-предсбер</v>
          </cell>
          <cell r="Z2145" t="str">
            <v>Сбербанк РФ</v>
          </cell>
          <cell r="AA2145">
            <v>0</v>
          </cell>
          <cell r="AB2145">
            <v>0</v>
          </cell>
          <cell r="AC2145">
            <v>0</v>
          </cell>
          <cell r="AD2145" t="str">
            <v>предъявлен</v>
          </cell>
          <cell r="AF2145" t="str">
            <v/>
          </cell>
          <cell r="AI2145" t="str">
            <v/>
          </cell>
        </row>
        <row r="2146">
          <cell r="A2146">
            <v>2142</v>
          </cell>
          <cell r="B2146" t="str">
            <v>диск</v>
          </cell>
          <cell r="C2146" t="str">
            <v>51401</v>
          </cell>
          <cell r="D2146" t="str">
            <v>51401`810`2`0400`0000002</v>
          </cell>
          <cell r="E2146" t="str">
            <v>Сбербанк РФ</v>
          </cell>
          <cell r="F2146" t="str">
            <v>банк</v>
          </cell>
          <cell r="G2146" t="str">
            <v>ВН</v>
          </cell>
          <cell r="H2146" t="str">
            <v>1645350</v>
          </cell>
          <cell r="I2146">
            <v>38167</v>
          </cell>
          <cell r="J2146">
            <v>500000</v>
          </cell>
          <cell r="K2146" t="str">
            <v>Рубли РФ</v>
          </cell>
          <cell r="L2146" t="str">
            <v>по предъявлении</v>
          </cell>
          <cell r="M2146">
            <v>38167</v>
          </cell>
          <cell r="N2146">
            <v>0</v>
          </cell>
          <cell r="P2146">
            <v>500000</v>
          </cell>
          <cell r="Q2146">
            <v>1</v>
          </cell>
          <cell r="R2146">
            <v>500000</v>
          </cell>
          <cell r="S2146">
            <v>38175</v>
          </cell>
          <cell r="T2146" t="str">
            <v>07/07-03</v>
          </cell>
          <cell r="U2146" t="str">
            <v>ООО "ЭкспоТрейд"</v>
          </cell>
          <cell r="V2146">
            <v>1</v>
          </cell>
          <cell r="W2146">
            <v>500000</v>
          </cell>
          <cell r="X2146">
            <v>38175</v>
          </cell>
          <cell r="Y2146" t="str">
            <v>07/07-предсбер</v>
          </cell>
          <cell r="Z2146" t="str">
            <v>Сбербанк РФ</v>
          </cell>
          <cell r="AA2146">
            <v>0</v>
          </cell>
          <cell r="AB2146">
            <v>0</v>
          </cell>
          <cell r="AC2146">
            <v>0</v>
          </cell>
          <cell r="AD2146" t="str">
            <v>предъявлен</v>
          </cell>
          <cell r="AF2146" t="str">
            <v/>
          </cell>
          <cell r="AI2146" t="str">
            <v/>
          </cell>
        </row>
        <row r="2147">
          <cell r="A2147">
            <v>2143</v>
          </cell>
          <cell r="B2147" t="str">
            <v>диск</v>
          </cell>
          <cell r="C2147" t="str">
            <v>51401</v>
          </cell>
          <cell r="D2147" t="str">
            <v>51401`810`2`0400`0000002</v>
          </cell>
          <cell r="E2147" t="str">
            <v>Сбербанк РФ</v>
          </cell>
          <cell r="F2147" t="str">
            <v>банк</v>
          </cell>
          <cell r="G2147" t="str">
            <v>ВН</v>
          </cell>
          <cell r="H2147" t="str">
            <v>1645349</v>
          </cell>
          <cell r="I2147">
            <v>38167</v>
          </cell>
          <cell r="J2147">
            <v>500000</v>
          </cell>
          <cell r="K2147" t="str">
            <v>Рубли РФ</v>
          </cell>
          <cell r="L2147" t="str">
            <v>по предъявлении</v>
          </cell>
          <cell r="M2147">
            <v>38167</v>
          </cell>
          <cell r="N2147">
            <v>0</v>
          </cell>
          <cell r="P2147">
            <v>500000</v>
          </cell>
          <cell r="Q2147">
            <v>1</v>
          </cell>
          <cell r="R2147">
            <v>500000</v>
          </cell>
          <cell r="S2147">
            <v>38175</v>
          </cell>
          <cell r="T2147" t="str">
            <v>07/07-03</v>
          </cell>
          <cell r="U2147" t="str">
            <v>ООО "ЭкспоТрейд"</v>
          </cell>
          <cell r="V2147">
            <v>1</v>
          </cell>
          <cell r="W2147">
            <v>500000</v>
          </cell>
          <cell r="X2147">
            <v>38175</v>
          </cell>
          <cell r="Y2147" t="str">
            <v>07/07-предсбер</v>
          </cell>
          <cell r="Z2147" t="str">
            <v>Сбербанк РФ</v>
          </cell>
          <cell r="AA2147">
            <v>0</v>
          </cell>
          <cell r="AB2147">
            <v>0</v>
          </cell>
          <cell r="AC2147">
            <v>0</v>
          </cell>
          <cell r="AD2147" t="str">
            <v>предъявлен</v>
          </cell>
          <cell r="AF2147" t="str">
            <v/>
          </cell>
          <cell r="AI2147" t="str">
            <v/>
          </cell>
        </row>
        <row r="2148">
          <cell r="A2148">
            <v>2144</v>
          </cell>
          <cell r="B2148" t="str">
            <v>диск</v>
          </cell>
          <cell r="C2148" t="str">
            <v>51401</v>
          </cell>
          <cell r="D2148" t="str">
            <v>51401`810`2`0400`0000002</v>
          </cell>
          <cell r="E2148" t="str">
            <v>Сбербанк РФ</v>
          </cell>
          <cell r="F2148" t="str">
            <v>банк</v>
          </cell>
          <cell r="G2148" t="str">
            <v>ВН</v>
          </cell>
          <cell r="H2148" t="str">
            <v>1645348</v>
          </cell>
          <cell r="I2148">
            <v>38167</v>
          </cell>
          <cell r="J2148">
            <v>500000</v>
          </cell>
          <cell r="K2148" t="str">
            <v>Рубли РФ</v>
          </cell>
          <cell r="L2148" t="str">
            <v>по предъявлении</v>
          </cell>
          <cell r="M2148">
            <v>38167</v>
          </cell>
          <cell r="N2148">
            <v>0</v>
          </cell>
          <cell r="P2148">
            <v>500000</v>
          </cell>
          <cell r="Q2148">
            <v>1</v>
          </cell>
          <cell r="R2148">
            <v>500000</v>
          </cell>
          <cell r="S2148">
            <v>38175</v>
          </cell>
          <cell r="T2148" t="str">
            <v>07/07-03</v>
          </cell>
          <cell r="U2148" t="str">
            <v>ООО "ЭкспоТрейд"</v>
          </cell>
          <cell r="V2148">
            <v>1</v>
          </cell>
          <cell r="W2148">
            <v>500000</v>
          </cell>
          <cell r="X2148">
            <v>38175</v>
          </cell>
          <cell r="Y2148" t="str">
            <v>07/07-предсбер</v>
          </cell>
          <cell r="Z2148" t="str">
            <v>Сбербанк РФ</v>
          </cell>
          <cell r="AA2148">
            <v>0</v>
          </cell>
          <cell r="AB2148">
            <v>0</v>
          </cell>
          <cell r="AC2148">
            <v>0</v>
          </cell>
          <cell r="AD2148" t="str">
            <v>предъявлен</v>
          </cell>
          <cell r="AF2148" t="str">
            <v/>
          </cell>
          <cell r="AI2148" t="str">
            <v/>
          </cell>
        </row>
        <row r="2149">
          <cell r="A2149">
            <v>2145</v>
          </cell>
          <cell r="B2149" t="str">
            <v>диск</v>
          </cell>
          <cell r="C2149" t="str">
            <v>51401</v>
          </cell>
          <cell r="D2149" t="str">
            <v>51401`810`2`0400`0000002</v>
          </cell>
          <cell r="E2149" t="str">
            <v>Сбербанк РФ</v>
          </cell>
          <cell r="F2149" t="str">
            <v>банк</v>
          </cell>
          <cell r="G2149" t="str">
            <v>ВН</v>
          </cell>
          <cell r="H2149" t="str">
            <v>1645347</v>
          </cell>
          <cell r="I2149">
            <v>38167</v>
          </cell>
          <cell r="J2149">
            <v>500000</v>
          </cell>
          <cell r="K2149" t="str">
            <v>Рубли РФ</v>
          </cell>
          <cell r="L2149" t="str">
            <v>по предъявлении</v>
          </cell>
          <cell r="M2149">
            <v>38167</v>
          </cell>
          <cell r="N2149">
            <v>0</v>
          </cell>
          <cell r="P2149">
            <v>500000</v>
          </cell>
          <cell r="Q2149">
            <v>1</v>
          </cell>
          <cell r="R2149">
            <v>500000</v>
          </cell>
          <cell r="S2149">
            <v>38175</v>
          </cell>
          <cell r="T2149" t="str">
            <v>07/07-03</v>
          </cell>
          <cell r="U2149" t="str">
            <v>ООО "ЭкспоТрейд"</v>
          </cell>
          <cell r="V2149">
            <v>1</v>
          </cell>
          <cell r="W2149">
            <v>500000</v>
          </cell>
          <cell r="X2149">
            <v>38175</v>
          </cell>
          <cell r="Y2149" t="str">
            <v>07/07-предсбер</v>
          </cell>
          <cell r="Z2149" t="str">
            <v>Сбербанк РФ</v>
          </cell>
          <cell r="AA2149">
            <v>0</v>
          </cell>
          <cell r="AB2149">
            <v>0</v>
          </cell>
          <cell r="AC2149">
            <v>0</v>
          </cell>
          <cell r="AD2149" t="str">
            <v>предъявлен</v>
          </cell>
          <cell r="AF2149" t="str">
            <v/>
          </cell>
          <cell r="AI2149" t="str">
            <v/>
          </cell>
        </row>
        <row r="2150">
          <cell r="A2150">
            <v>2146</v>
          </cell>
          <cell r="B2150" t="str">
            <v>диск</v>
          </cell>
          <cell r="C2150" t="str">
            <v>51401</v>
          </cell>
          <cell r="D2150" t="str">
            <v>51401`810`2`0400`0000002</v>
          </cell>
          <cell r="E2150" t="str">
            <v>Сбербанк РФ</v>
          </cell>
          <cell r="F2150" t="str">
            <v>банк</v>
          </cell>
          <cell r="G2150" t="str">
            <v>ВН</v>
          </cell>
          <cell r="H2150" t="str">
            <v>1645357</v>
          </cell>
          <cell r="I2150">
            <v>38167</v>
          </cell>
          <cell r="J2150">
            <v>100000</v>
          </cell>
          <cell r="K2150" t="str">
            <v>Рубли РФ</v>
          </cell>
          <cell r="L2150" t="str">
            <v>по предъявлении</v>
          </cell>
          <cell r="M2150">
            <v>38167</v>
          </cell>
          <cell r="N2150">
            <v>0</v>
          </cell>
          <cell r="P2150">
            <v>100000</v>
          </cell>
          <cell r="Q2150">
            <v>1</v>
          </cell>
          <cell r="R2150">
            <v>100000</v>
          </cell>
          <cell r="S2150">
            <v>38175</v>
          </cell>
          <cell r="T2150" t="str">
            <v>07/07-03</v>
          </cell>
          <cell r="U2150" t="str">
            <v>ООО "ЭкспоТрейд"</v>
          </cell>
          <cell r="V2150">
            <v>1</v>
          </cell>
          <cell r="W2150">
            <v>100000</v>
          </cell>
          <cell r="X2150">
            <v>38175</v>
          </cell>
          <cell r="Y2150" t="str">
            <v>07/07-предсбер</v>
          </cell>
          <cell r="Z2150" t="str">
            <v>Сбербанк РФ</v>
          </cell>
          <cell r="AA2150">
            <v>0</v>
          </cell>
          <cell r="AB2150">
            <v>0</v>
          </cell>
          <cell r="AC2150">
            <v>0</v>
          </cell>
          <cell r="AD2150" t="str">
            <v>предъявлен</v>
          </cell>
          <cell r="AF2150" t="str">
            <v/>
          </cell>
          <cell r="AI2150" t="str">
            <v/>
          </cell>
        </row>
        <row r="2151">
          <cell r="A2151">
            <v>2147</v>
          </cell>
          <cell r="B2151" t="str">
            <v>диск</v>
          </cell>
          <cell r="C2151" t="str">
            <v>51401</v>
          </cell>
          <cell r="D2151" t="str">
            <v>51401`810`2`0400`0000002</v>
          </cell>
          <cell r="E2151" t="str">
            <v>Сбербанк РФ</v>
          </cell>
          <cell r="F2151" t="str">
            <v>банк</v>
          </cell>
          <cell r="G2151" t="str">
            <v>ВН</v>
          </cell>
          <cell r="H2151" t="str">
            <v>1097608</v>
          </cell>
          <cell r="I2151">
            <v>38168</v>
          </cell>
          <cell r="J2151">
            <v>350000</v>
          </cell>
          <cell r="K2151" t="str">
            <v>Рубли РФ</v>
          </cell>
          <cell r="L2151" t="str">
            <v>по предъявлении</v>
          </cell>
          <cell r="M2151">
            <v>38168</v>
          </cell>
          <cell r="N2151">
            <v>0</v>
          </cell>
          <cell r="P2151">
            <v>350000</v>
          </cell>
          <cell r="Q2151">
            <v>1</v>
          </cell>
          <cell r="R2151">
            <v>350000</v>
          </cell>
          <cell r="S2151">
            <v>38175</v>
          </cell>
          <cell r="T2151" t="str">
            <v>07/07-03</v>
          </cell>
          <cell r="U2151" t="str">
            <v>ООО "ЭкспоТрейд"</v>
          </cell>
          <cell r="V2151">
            <v>1</v>
          </cell>
          <cell r="W2151">
            <v>350000</v>
          </cell>
          <cell r="X2151">
            <v>38175</v>
          </cell>
          <cell r="Y2151" t="str">
            <v>07/07-предсбер</v>
          </cell>
          <cell r="Z2151" t="str">
            <v>Сбербанк РФ</v>
          </cell>
          <cell r="AA2151">
            <v>0</v>
          </cell>
          <cell r="AB2151">
            <v>0</v>
          </cell>
          <cell r="AC2151">
            <v>0</v>
          </cell>
          <cell r="AD2151" t="str">
            <v>предъявлен</v>
          </cell>
          <cell r="AF2151" t="str">
            <v/>
          </cell>
          <cell r="AI2151" t="str">
            <v/>
          </cell>
        </row>
        <row r="2152">
          <cell r="A2152">
            <v>2148</v>
          </cell>
          <cell r="B2152" t="str">
            <v>диск</v>
          </cell>
          <cell r="C2152" t="str">
            <v>51401</v>
          </cell>
          <cell r="D2152" t="str">
            <v>51401`810`2`0400`0000002</v>
          </cell>
          <cell r="E2152" t="str">
            <v>Сбербанк РФ</v>
          </cell>
          <cell r="F2152" t="str">
            <v>банк</v>
          </cell>
          <cell r="G2152" t="str">
            <v>ВН</v>
          </cell>
          <cell r="H2152" t="str">
            <v>1095595</v>
          </cell>
          <cell r="I2152">
            <v>38163</v>
          </cell>
          <cell r="J2152">
            <v>350000</v>
          </cell>
          <cell r="K2152" t="str">
            <v>Рубли РФ</v>
          </cell>
          <cell r="L2152" t="str">
            <v>по предъявлении</v>
          </cell>
          <cell r="M2152">
            <v>38163</v>
          </cell>
          <cell r="N2152">
            <v>0</v>
          </cell>
          <cell r="P2152">
            <v>350000</v>
          </cell>
          <cell r="Q2152">
            <v>1</v>
          </cell>
          <cell r="R2152">
            <v>350000</v>
          </cell>
          <cell r="S2152">
            <v>38175</v>
          </cell>
          <cell r="T2152" t="str">
            <v>07/07-03</v>
          </cell>
          <cell r="U2152" t="str">
            <v>ООО "ЭкспоТрейд"</v>
          </cell>
          <cell r="V2152">
            <v>1</v>
          </cell>
          <cell r="W2152">
            <v>350000</v>
          </cell>
          <cell r="X2152">
            <v>38175</v>
          </cell>
          <cell r="Y2152" t="str">
            <v>07/07-предсбер</v>
          </cell>
          <cell r="Z2152" t="str">
            <v>Сбербанк РФ</v>
          </cell>
          <cell r="AA2152">
            <v>0</v>
          </cell>
          <cell r="AB2152">
            <v>0</v>
          </cell>
          <cell r="AC2152">
            <v>0</v>
          </cell>
          <cell r="AD2152" t="str">
            <v>предъявлен</v>
          </cell>
          <cell r="AF2152" t="str">
            <v/>
          </cell>
          <cell r="AI2152" t="str">
            <v/>
          </cell>
        </row>
        <row r="2153">
          <cell r="A2153">
            <v>2149</v>
          </cell>
          <cell r="B2153" t="str">
            <v>диск</v>
          </cell>
          <cell r="C2153" t="str">
            <v>51401</v>
          </cell>
          <cell r="D2153" t="str">
            <v>51401`810`2`0400`0000002</v>
          </cell>
          <cell r="E2153" t="str">
            <v>Сбербанк РФ</v>
          </cell>
          <cell r="F2153" t="str">
            <v>банк</v>
          </cell>
          <cell r="G2153" t="str">
            <v>ВН</v>
          </cell>
          <cell r="H2153" t="str">
            <v>0257261</v>
          </cell>
          <cell r="I2153">
            <v>38174</v>
          </cell>
          <cell r="J2153">
            <v>59000</v>
          </cell>
          <cell r="K2153" t="str">
            <v>Рубли РФ</v>
          </cell>
          <cell r="L2153" t="str">
            <v>по предъявлении</v>
          </cell>
          <cell r="M2153">
            <v>38174</v>
          </cell>
          <cell r="N2153">
            <v>0</v>
          </cell>
          <cell r="P2153">
            <v>59000</v>
          </cell>
          <cell r="Q2153">
            <v>1</v>
          </cell>
          <cell r="R2153">
            <v>59000</v>
          </cell>
          <cell r="S2153">
            <v>38175</v>
          </cell>
          <cell r="T2153" t="str">
            <v>07/07-03</v>
          </cell>
          <cell r="U2153" t="str">
            <v>ООО "ЭкспоТрейд"</v>
          </cell>
          <cell r="V2153">
            <v>1</v>
          </cell>
          <cell r="W2153">
            <v>59000</v>
          </cell>
          <cell r="X2153">
            <v>38175</v>
          </cell>
          <cell r="Y2153" t="str">
            <v>07/07-предсбер</v>
          </cell>
          <cell r="Z2153" t="str">
            <v>Сбербанк РФ</v>
          </cell>
          <cell r="AA2153">
            <v>0</v>
          </cell>
          <cell r="AB2153">
            <v>0</v>
          </cell>
          <cell r="AC2153">
            <v>0</v>
          </cell>
          <cell r="AD2153" t="str">
            <v>предъявлен</v>
          </cell>
          <cell r="AF2153" t="str">
            <v/>
          </cell>
          <cell r="AI2153" t="str">
            <v/>
          </cell>
        </row>
        <row r="2154">
          <cell r="A2154">
            <v>2150</v>
          </cell>
          <cell r="B2154" t="str">
            <v>диск</v>
          </cell>
          <cell r="C2154" t="str">
            <v>51401</v>
          </cell>
          <cell r="D2154" t="str">
            <v>51401`810`2`0400`0000002</v>
          </cell>
          <cell r="E2154" t="str">
            <v>Сбербанк РФ</v>
          </cell>
          <cell r="F2154" t="str">
            <v>банк</v>
          </cell>
          <cell r="G2154" t="str">
            <v>ВН</v>
          </cell>
          <cell r="H2154" t="str">
            <v>1097729</v>
          </cell>
          <cell r="I2154">
            <v>38170</v>
          </cell>
          <cell r="J2154">
            <v>50000</v>
          </cell>
          <cell r="K2154" t="str">
            <v>Рубли РФ</v>
          </cell>
          <cell r="L2154" t="str">
            <v>по предъявлении</v>
          </cell>
          <cell r="M2154">
            <v>38170</v>
          </cell>
          <cell r="N2154">
            <v>0</v>
          </cell>
          <cell r="P2154">
            <v>50000</v>
          </cell>
          <cell r="Q2154">
            <v>1</v>
          </cell>
          <cell r="R2154">
            <v>50000</v>
          </cell>
          <cell r="S2154">
            <v>38175</v>
          </cell>
          <cell r="T2154" t="str">
            <v>07/07-03</v>
          </cell>
          <cell r="U2154" t="str">
            <v>ООО "ЭкспоТрейд"</v>
          </cell>
          <cell r="V2154">
            <v>1</v>
          </cell>
          <cell r="W2154">
            <v>50000</v>
          </cell>
          <cell r="X2154">
            <v>38175</v>
          </cell>
          <cell r="Y2154" t="str">
            <v>07/07-предсбер</v>
          </cell>
          <cell r="Z2154" t="str">
            <v>Сбербанк РФ</v>
          </cell>
          <cell r="AA2154">
            <v>0</v>
          </cell>
          <cell r="AB2154">
            <v>0</v>
          </cell>
          <cell r="AC2154">
            <v>0</v>
          </cell>
          <cell r="AD2154" t="str">
            <v>предъявлен</v>
          </cell>
          <cell r="AF2154" t="str">
            <v/>
          </cell>
          <cell r="AI2154" t="str">
            <v/>
          </cell>
        </row>
        <row r="2155">
          <cell r="A2155">
            <v>2151</v>
          </cell>
          <cell r="B2155" t="str">
            <v>диск</v>
          </cell>
          <cell r="C2155" t="str">
            <v>51401</v>
          </cell>
          <cell r="D2155" t="str">
            <v>51401`810`2`0400`0000002</v>
          </cell>
          <cell r="E2155" t="str">
            <v>Сбербанк РФ</v>
          </cell>
          <cell r="F2155" t="str">
            <v>банк</v>
          </cell>
          <cell r="G2155" t="str">
            <v>ВН</v>
          </cell>
          <cell r="H2155" t="str">
            <v>1096366</v>
          </cell>
          <cell r="I2155">
            <v>38174</v>
          </cell>
          <cell r="J2155">
            <v>64000</v>
          </cell>
          <cell r="K2155" t="str">
            <v>Рубли РФ</v>
          </cell>
          <cell r="L2155" t="str">
            <v>по предъявлении</v>
          </cell>
          <cell r="M2155">
            <v>38174</v>
          </cell>
          <cell r="N2155">
            <v>0</v>
          </cell>
          <cell r="P2155">
            <v>64000</v>
          </cell>
          <cell r="Q2155">
            <v>1</v>
          </cell>
          <cell r="R2155">
            <v>64000</v>
          </cell>
          <cell r="S2155">
            <v>38175</v>
          </cell>
          <cell r="T2155" t="str">
            <v>07/07-06</v>
          </cell>
          <cell r="U2155" t="str">
            <v>ООО "Проф-Трейд"</v>
          </cell>
          <cell r="V2155">
            <v>1</v>
          </cell>
          <cell r="W2155">
            <v>64000</v>
          </cell>
          <cell r="X2155">
            <v>38175</v>
          </cell>
          <cell r="Y2155" t="str">
            <v>07/07-предсбер</v>
          </cell>
          <cell r="Z2155" t="str">
            <v>Сбербанк РФ</v>
          </cell>
          <cell r="AA2155">
            <v>0</v>
          </cell>
          <cell r="AB2155">
            <v>0</v>
          </cell>
          <cell r="AC2155">
            <v>0</v>
          </cell>
          <cell r="AD2155" t="str">
            <v>предъявлен</v>
          </cell>
          <cell r="AF2155" t="str">
            <v/>
          </cell>
          <cell r="AI2155" t="str">
            <v/>
          </cell>
        </row>
        <row r="2156">
          <cell r="A2156">
            <v>2152</v>
          </cell>
          <cell r="B2156" t="str">
            <v>диск</v>
          </cell>
          <cell r="C2156" t="str">
            <v>51401</v>
          </cell>
          <cell r="D2156" t="str">
            <v>51401`810`2`0400`0000002</v>
          </cell>
          <cell r="E2156" t="str">
            <v>Сбербанк РФ</v>
          </cell>
          <cell r="F2156" t="str">
            <v>банк</v>
          </cell>
          <cell r="G2156" t="str">
            <v>ВН</v>
          </cell>
          <cell r="H2156" t="str">
            <v>1096357</v>
          </cell>
          <cell r="I2156">
            <v>38174</v>
          </cell>
          <cell r="J2156">
            <v>80000</v>
          </cell>
          <cell r="K2156" t="str">
            <v>Рубли РФ</v>
          </cell>
          <cell r="L2156" t="str">
            <v>по предъявлении</v>
          </cell>
          <cell r="M2156">
            <v>38174</v>
          </cell>
          <cell r="N2156">
            <v>0</v>
          </cell>
          <cell r="P2156">
            <v>80000</v>
          </cell>
          <cell r="Q2156">
            <v>1</v>
          </cell>
          <cell r="R2156">
            <v>80000</v>
          </cell>
          <cell r="S2156">
            <v>38175</v>
          </cell>
          <cell r="T2156" t="str">
            <v>07/07-06</v>
          </cell>
          <cell r="U2156" t="str">
            <v>ООО "Проф-Трейд"</v>
          </cell>
          <cell r="V2156">
            <v>1</v>
          </cell>
          <cell r="W2156">
            <v>80000</v>
          </cell>
          <cell r="X2156">
            <v>38175</v>
          </cell>
          <cell r="Y2156" t="str">
            <v>07/07-предсбер</v>
          </cell>
          <cell r="Z2156" t="str">
            <v>Сбербанк РФ</v>
          </cell>
          <cell r="AA2156">
            <v>0</v>
          </cell>
          <cell r="AB2156">
            <v>0</v>
          </cell>
          <cell r="AC2156">
            <v>0</v>
          </cell>
          <cell r="AD2156" t="str">
            <v>предъявлен</v>
          </cell>
          <cell r="AF2156" t="str">
            <v/>
          </cell>
          <cell r="AI2156" t="str">
            <v/>
          </cell>
        </row>
        <row r="2157">
          <cell r="A2157">
            <v>2153</v>
          </cell>
          <cell r="B2157" t="str">
            <v>диск</v>
          </cell>
          <cell r="C2157" t="str">
            <v>51401</v>
          </cell>
          <cell r="D2157" t="str">
            <v>51401`810`2`0400`0000002</v>
          </cell>
          <cell r="E2157" t="str">
            <v>Сбербанк РФ</v>
          </cell>
          <cell r="F2157" t="str">
            <v>банк</v>
          </cell>
          <cell r="G2157" t="str">
            <v>ВН</v>
          </cell>
          <cell r="H2157" t="str">
            <v>1098562</v>
          </cell>
          <cell r="I2157">
            <v>38174</v>
          </cell>
          <cell r="J2157">
            <v>38500</v>
          </cell>
          <cell r="K2157" t="str">
            <v>Рубли РФ</v>
          </cell>
          <cell r="L2157" t="str">
            <v>по предъявлении</v>
          </cell>
          <cell r="M2157">
            <v>38174</v>
          </cell>
          <cell r="N2157">
            <v>0</v>
          </cell>
          <cell r="P2157">
            <v>38500</v>
          </cell>
          <cell r="Q2157">
            <v>1</v>
          </cell>
          <cell r="R2157">
            <v>38500</v>
          </cell>
          <cell r="S2157">
            <v>38175</v>
          </cell>
          <cell r="T2157" t="str">
            <v>07/07-06</v>
          </cell>
          <cell r="U2157" t="str">
            <v>ООО "Проф-Трейд"</v>
          </cell>
          <cell r="V2157">
            <v>1</v>
          </cell>
          <cell r="W2157">
            <v>38500</v>
          </cell>
          <cell r="X2157">
            <v>38175</v>
          </cell>
          <cell r="Y2157" t="str">
            <v>07/07-предсбер</v>
          </cell>
          <cell r="Z2157" t="str">
            <v>Сбербанк РФ</v>
          </cell>
          <cell r="AA2157">
            <v>0</v>
          </cell>
          <cell r="AB2157">
            <v>0</v>
          </cell>
          <cell r="AC2157">
            <v>0</v>
          </cell>
          <cell r="AD2157" t="str">
            <v>предъявлен</v>
          </cell>
          <cell r="AF2157" t="str">
            <v/>
          </cell>
          <cell r="AI2157" t="str">
            <v/>
          </cell>
        </row>
        <row r="2158">
          <cell r="A2158">
            <v>2154</v>
          </cell>
          <cell r="B2158" t="str">
            <v>диск</v>
          </cell>
          <cell r="C2158" t="str">
            <v>51401</v>
          </cell>
          <cell r="D2158" t="str">
            <v>51401`810`2`0400`0000002</v>
          </cell>
          <cell r="E2158" t="str">
            <v>Сбербанк РФ</v>
          </cell>
          <cell r="F2158" t="str">
            <v>банк</v>
          </cell>
          <cell r="G2158" t="str">
            <v>ВН</v>
          </cell>
          <cell r="H2158" t="str">
            <v>1095050</v>
          </cell>
          <cell r="I2158">
            <v>38173</v>
          </cell>
          <cell r="J2158">
            <v>209600</v>
          </cell>
          <cell r="K2158" t="str">
            <v>Рубли РФ</v>
          </cell>
          <cell r="L2158" t="str">
            <v>по предъявлении</v>
          </cell>
          <cell r="M2158">
            <v>38173</v>
          </cell>
          <cell r="N2158">
            <v>0</v>
          </cell>
          <cell r="P2158">
            <v>209600</v>
          </cell>
          <cell r="Q2158">
            <v>1</v>
          </cell>
          <cell r="R2158">
            <v>209600</v>
          </cell>
          <cell r="S2158">
            <v>38175</v>
          </cell>
          <cell r="T2158" t="str">
            <v>07/07-06</v>
          </cell>
          <cell r="U2158" t="str">
            <v>ООО "Проф-Трейд"</v>
          </cell>
          <cell r="V2158">
            <v>1</v>
          </cell>
          <cell r="W2158">
            <v>209600</v>
          </cell>
          <cell r="X2158">
            <v>38175</v>
          </cell>
          <cell r="Y2158" t="str">
            <v>07/07-предсбер</v>
          </cell>
          <cell r="Z2158" t="str">
            <v>Сбербанк РФ</v>
          </cell>
          <cell r="AA2158">
            <v>0</v>
          </cell>
          <cell r="AB2158">
            <v>0</v>
          </cell>
          <cell r="AC2158">
            <v>0</v>
          </cell>
          <cell r="AD2158" t="str">
            <v>предъявлен</v>
          </cell>
          <cell r="AF2158" t="str">
            <v/>
          </cell>
          <cell r="AI2158" t="str">
            <v/>
          </cell>
        </row>
        <row r="2159">
          <cell r="A2159">
            <v>2155</v>
          </cell>
          <cell r="B2159" t="str">
            <v>диск</v>
          </cell>
          <cell r="C2159" t="str">
            <v>51401</v>
          </cell>
          <cell r="D2159" t="str">
            <v>51401`810`4`0400`0000006</v>
          </cell>
          <cell r="E2159" t="str">
            <v>ОАО «Социнвестбанк»</v>
          </cell>
          <cell r="F2159" t="str">
            <v>банк</v>
          </cell>
          <cell r="G2159" t="str">
            <v>ПР</v>
          </cell>
          <cell r="H2159" t="str">
            <v>0007485</v>
          </cell>
          <cell r="I2159">
            <v>38174</v>
          </cell>
          <cell r="J2159">
            <v>286848.84000000003</v>
          </cell>
          <cell r="K2159" t="str">
            <v>Рубли РФ</v>
          </cell>
          <cell r="L2159" t="str">
            <v>по предъявлении</v>
          </cell>
          <cell r="M2159">
            <v>38174</v>
          </cell>
          <cell r="N2159">
            <v>0</v>
          </cell>
          <cell r="P2159">
            <v>286848.84000000003</v>
          </cell>
          <cell r="Q2159">
            <v>1</v>
          </cell>
          <cell r="R2159">
            <v>286848.84000000003</v>
          </cell>
          <cell r="S2159">
            <v>38175</v>
          </cell>
          <cell r="T2159" t="str">
            <v>07/07-06</v>
          </cell>
          <cell r="U2159" t="str">
            <v>ООО "Проф-Трейд"</v>
          </cell>
          <cell r="V2159">
            <v>1</v>
          </cell>
          <cell r="W2159">
            <v>286848.84000000003</v>
          </cell>
          <cell r="X2159">
            <v>38175</v>
          </cell>
          <cell r="Y2159" t="str">
            <v>07/07-предсиб</v>
          </cell>
          <cell r="Z2159" t="str">
            <v>ОАО «Социнвестбанк»</v>
          </cell>
          <cell r="AA2159">
            <v>0</v>
          </cell>
          <cell r="AB2159">
            <v>0</v>
          </cell>
          <cell r="AC2159">
            <v>0</v>
          </cell>
          <cell r="AD2159" t="str">
            <v>предъявлен</v>
          </cell>
          <cell r="AF2159" t="str">
            <v/>
          </cell>
          <cell r="AI2159" t="str">
            <v/>
          </cell>
        </row>
        <row r="2160">
          <cell r="A2160">
            <v>2156</v>
          </cell>
          <cell r="B2160" t="str">
            <v>диск</v>
          </cell>
          <cell r="C2160" t="str">
            <v>51401</v>
          </cell>
          <cell r="D2160" t="str">
            <v>51401`810`4`0400`0000006</v>
          </cell>
          <cell r="E2160" t="str">
            <v>ОАО «Социнвестбанк»</v>
          </cell>
          <cell r="F2160" t="str">
            <v>банк</v>
          </cell>
          <cell r="G2160" t="str">
            <v>ПР</v>
          </cell>
          <cell r="H2160" t="str">
            <v>0007389</v>
          </cell>
          <cell r="I2160">
            <v>38170</v>
          </cell>
          <cell r="J2160">
            <v>103500</v>
          </cell>
          <cell r="K2160" t="str">
            <v>Рубли РФ</v>
          </cell>
          <cell r="L2160" t="str">
            <v>по предъявлении</v>
          </cell>
          <cell r="M2160">
            <v>38170</v>
          </cell>
          <cell r="N2160">
            <v>0</v>
          </cell>
          <cell r="P2160">
            <v>103500</v>
          </cell>
          <cell r="Q2160">
            <v>1</v>
          </cell>
          <cell r="R2160">
            <v>103500</v>
          </cell>
          <cell r="S2160">
            <v>38175</v>
          </cell>
          <cell r="T2160" t="str">
            <v>07/07-06</v>
          </cell>
          <cell r="U2160" t="str">
            <v>ООО "Проф-Трейд"</v>
          </cell>
          <cell r="V2160">
            <v>1</v>
          </cell>
          <cell r="W2160">
            <v>103500</v>
          </cell>
          <cell r="X2160">
            <v>38175</v>
          </cell>
          <cell r="Y2160" t="str">
            <v>07/07-предсиб</v>
          </cell>
          <cell r="Z2160" t="str">
            <v>ОАО «Социнвестбанк»</v>
          </cell>
          <cell r="AA2160">
            <v>0</v>
          </cell>
          <cell r="AB2160">
            <v>0</v>
          </cell>
          <cell r="AC2160">
            <v>0</v>
          </cell>
          <cell r="AD2160" t="str">
            <v>предъявлен</v>
          </cell>
          <cell r="AF2160" t="str">
            <v/>
          </cell>
          <cell r="AI2160" t="str">
            <v/>
          </cell>
        </row>
        <row r="2161">
          <cell r="A2161">
            <v>2157</v>
          </cell>
          <cell r="B2161" t="str">
            <v>диск</v>
          </cell>
          <cell r="C2161" t="str">
            <v>51401</v>
          </cell>
          <cell r="D2161" t="str">
            <v>51401`810`4`0400`0000006</v>
          </cell>
          <cell r="E2161" t="str">
            <v>ОАО «Социнвестбанк»</v>
          </cell>
          <cell r="F2161" t="str">
            <v>банк</v>
          </cell>
          <cell r="G2161" t="str">
            <v>КА</v>
          </cell>
          <cell r="H2161" t="str">
            <v>0014897</v>
          </cell>
          <cell r="I2161">
            <v>38166</v>
          </cell>
          <cell r="J2161">
            <v>219100</v>
          </cell>
          <cell r="K2161" t="str">
            <v>Рубли РФ</v>
          </cell>
          <cell r="L2161" t="str">
            <v>по предъявлении</v>
          </cell>
          <cell r="M2161">
            <v>38166</v>
          </cell>
          <cell r="N2161">
            <v>0</v>
          </cell>
          <cell r="P2161">
            <v>219100</v>
          </cell>
          <cell r="Q2161">
            <v>1</v>
          </cell>
          <cell r="R2161">
            <v>219100</v>
          </cell>
          <cell r="S2161">
            <v>38175</v>
          </cell>
          <cell r="T2161" t="str">
            <v>07/07-06</v>
          </cell>
          <cell r="U2161" t="str">
            <v>ООО "Проф-Трейд"</v>
          </cell>
          <cell r="V2161">
            <v>1</v>
          </cell>
          <cell r="W2161">
            <v>219100</v>
          </cell>
          <cell r="X2161">
            <v>38175</v>
          </cell>
          <cell r="Y2161" t="str">
            <v>07/07-предсиб</v>
          </cell>
          <cell r="Z2161" t="str">
            <v>ОАО «Социнвестбанк»</v>
          </cell>
          <cell r="AA2161">
            <v>0</v>
          </cell>
          <cell r="AB2161">
            <v>0</v>
          </cell>
          <cell r="AC2161">
            <v>0</v>
          </cell>
          <cell r="AD2161" t="str">
            <v>предъявлен</v>
          </cell>
          <cell r="AF2161" t="str">
            <v/>
          </cell>
          <cell r="AI2161" t="str">
            <v/>
          </cell>
        </row>
        <row r="2162">
          <cell r="A2162">
            <v>2158</v>
          </cell>
          <cell r="B2162" t="str">
            <v>диск</v>
          </cell>
          <cell r="C2162" t="str">
            <v>51401</v>
          </cell>
          <cell r="D2162" t="str">
            <v>51401`810`2`0400`0000002</v>
          </cell>
          <cell r="E2162" t="str">
            <v>Сбербанк РФ</v>
          </cell>
          <cell r="F2162" t="str">
            <v>банк</v>
          </cell>
          <cell r="G2162" t="str">
            <v>ВН</v>
          </cell>
          <cell r="H2162" t="str">
            <v>1067928</v>
          </cell>
          <cell r="I2162">
            <v>38173</v>
          </cell>
          <cell r="J2162">
            <v>119200</v>
          </cell>
          <cell r="K2162" t="str">
            <v>Рубли РФ</v>
          </cell>
          <cell r="L2162" t="str">
            <v>по предъявлении</v>
          </cell>
          <cell r="M2162">
            <v>38173</v>
          </cell>
          <cell r="N2162">
            <v>0</v>
          </cell>
          <cell r="P2162">
            <v>119200</v>
          </cell>
          <cell r="Q2162">
            <v>1</v>
          </cell>
          <cell r="R2162">
            <v>119200</v>
          </cell>
          <cell r="S2162">
            <v>38176</v>
          </cell>
          <cell r="T2162" t="str">
            <v>08/07-03</v>
          </cell>
          <cell r="U2162" t="str">
            <v>ООО "ЭкспоТрейд"</v>
          </cell>
          <cell r="V2162">
            <v>1</v>
          </cell>
          <cell r="W2162">
            <v>119200</v>
          </cell>
          <cell r="X2162">
            <v>38176</v>
          </cell>
          <cell r="Y2162" t="str">
            <v>08/07-предсбер</v>
          </cell>
          <cell r="Z2162" t="str">
            <v>Сбербанк РФ</v>
          </cell>
          <cell r="AA2162">
            <v>0</v>
          </cell>
          <cell r="AB2162">
            <v>0</v>
          </cell>
          <cell r="AC2162">
            <v>0</v>
          </cell>
          <cell r="AD2162" t="str">
            <v>предъявлен</v>
          </cell>
          <cell r="AF2162" t="str">
            <v/>
          </cell>
          <cell r="AI2162" t="str">
            <v/>
          </cell>
        </row>
        <row r="2163">
          <cell r="A2163">
            <v>2159</v>
          </cell>
          <cell r="B2163" t="str">
            <v>диск</v>
          </cell>
          <cell r="C2163" t="str">
            <v>51401</v>
          </cell>
          <cell r="D2163" t="str">
            <v>51401`810`2`0400`0000002</v>
          </cell>
          <cell r="E2163" t="str">
            <v>Сбербанк РФ</v>
          </cell>
          <cell r="F2163" t="str">
            <v>банк</v>
          </cell>
          <cell r="G2163" t="str">
            <v>ВН</v>
          </cell>
          <cell r="H2163" t="str">
            <v>1071920</v>
          </cell>
          <cell r="I2163">
            <v>38146</v>
          </cell>
          <cell r="J2163">
            <v>200000</v>
          </cell>
          <cell r="K2163" t="str">
            <v>Рубли РФ</v>
          </cell>
          <cell r="L2163" t="str">
            <v>по предъявлении</v>
          </cell>
          <cell r="M2163">
            <v>38146</v>
          </cell>
          <cell r="N2163">
            <v>0</v>
          </cell>
          <cell r="P2163">
            <v>200000</v>
          </cell>
          <cell r="Q2163">
            <v>1</v>
          </cell>
          <cell r="R2163">
            <v>200000</v>
          </cell>
          <cell r="S2163">
            <v>38176</v>
          </cell>
          <cell r="T2163" t="str">
            <v>08/07-03</v>
          </cell>
          <cell r="U2163" t="str">
            <v>ООО "ЭкспоТрейд"</v>
          </cell>
          <cell r="V2163">
            <v>1</v>
          </cell>
          <cell r="W2163">
            <v>200000</v>
          </cell>
          <cell r="X2163">
            <v>38176</v>
          </cell>
          <cell r="Y2163" t="str">
            <v>08/07-предсбер</v>
          </cell>
          <cell r="Z2163" t="str">
            <v>Сбербанк РФ</v>
          </cell>
          <cell r="AA2163">
            <v>0</v>
          </cell>
          <cell r="AB2163">
            <v>0</v>
          </cell>
          <cell r="AC2163">
            <v>0</v>
          </cell>
          <cell r="AD2163" t="str">
            <v>предъявлен</v>
          </cell>
          <cell r="AF2163" t="str">
            <v/>
          </cell>
          <cell r="AI2163" t="str">
            <v/>
          </cell>
        </row>
        <row r="2164">
          <cell r="A2164">
            <v>2160</v>
          </cell>
          <cell r="B2164" t="str">
            <v>диск</v>
          </cell>
          <cell r="C2164" t="str">
            <v>51401</v>
          </cell>
          <cell r="D2164" t="str">
            <v>51401`810`2`0400`0000002</v>
          </cell>
          <cell r="E2164" t="str">
            <v>Сбербанк РФ</v>
          </cell>
          <cell r="F2164" t="str">
            <v>банк</v>
          </cell>
          <cell r="G2164" t="str">
            <v>ВН</v>
          </cell>
          <cell r="H2164" t="str">
            <v>1628072</v>
          </cell>
          <cell r="I2164">
            <v>38175</v>
          </cell>
          <cell r="J2164">
            <v>56000</v>
          </cell>
          <cell r="K2164" t="str">
            <v>Рубли РФ</v>
          </cell>
          <cell r="L2164" t="str">
            <v>по предъявлении</v>
          </cell>
          <cell r="M2164">
            <v>38175</v>
          </cell>
          <cell r="N2164">
            <v>0</v>
          </cell>
          <cell r="P2164">
            <v>56000</v>
          </cell>
          <cell r="Q2164">
            <v>1</v>
          </cell>
          <cell r="R2164">
            <v>56000</v>
          </cell>
          <cell r="S2164">
            <v>38176</v>
          </cell>
          <cell r="T2164" t="str">
            <v>08/07-03</v>
          </cell>
          <cell r="U2164" t="str">
            <v>ООО "ЭкспоТрейд"</v>
          </cell>
          <cell r="V2164">
            <v>1</v>
          </cell>
          <cell r="W2164">
            <v>56000</v>
          </cell>
          <cell r="X2164">
            <v>38176</v>
          </cell>
          <cell r="Y2164" t="str">
            <v>08/07-предсбер</v>
          </cell>
          <cell r="Z2164" t="str">
            <v>Сбербанк РФ</v>
          </cell>
          <cell r="AA2164">
            <v>0</v>
          </cell>
          <cell r="AB2164">
            <v>0</v>
          </cell>
          <cell r="AC2164">
            <v>0</v>
          </cell>
          <cell r="AD2164" t="str">
            <v>предъявлен</v>
          </cell>
          <cell r="AF2164" t="str">
            <v/>
          </cell>
          <cell r="AI2164" t="str">
            <v/>
          </cell>
        </row>
        <row r="2165">
          <cell r="A2165">
            <v>2161</v>
          </cell>
          <cell r="B2165" t="str">
            <v>диск</v>
          </cell>
          <cell r="C2165" t="str">
            <v>51401</v>
          </cell>
          <cell r="D2165" t="str">
            <v>51401`810`2`0400`0000002</v>
          </cell>
          <cell r="E2165" t="str">
            <v>Сбербанк РФ</v>
          </cell>
          <cell r="F2165" t="str">
            <v>банк</v>
          </cell>
          <cell r="G2165" t="str">
            <v>ВН</v>
          </cell>
          <cell r="H2165" t="str">
            <v>1087137</v>
          </cell>
          <cell r="I2165">
            <v>38169</v>
          </cell>
          <cell r="J2165">
            <v>50000</v>
          </cell>
          <cell r="K2165" t="str">
            <v>Рубли РФ</v>
          </cell>
          <cell r="L2165" t="str">
            <v>по предъявлении</v>
          </cell>
          <cell r="M2165">
            <v>38169</v>
          </cell>
          <cell r="N2165">
            <v>0</v>
          </cell>
          <cell r="P2165">
            <v>49950</v>
          </cell>
          <cell r="Q2165">
            <v>0.999</v>
          </cell>
          <cell r="R2165">
            <v>49950</v>
          </cell>
          <cell r="S2165">
            <v>38176</v>
          </cell>
          <cell r="T2165" t="str">
            <v>08/07-05</v>
          </cell>
          <cell r="U2165" t="str">
            <v>ООО "Компания "Уфа-автоснаб"</v>
          </cell>
          <cell r="V2165">
            <v>1</v>
          </cell>
          <cell r="W2165">
            <v>50000</v>
          </cell>
          <cell r="X2165">
            <v>38177</v>
          </cell>
          <cell r="Y2165" t="str">
            <v>09/07-предсбер</v>
          </cell>
          <cell r="Z2165" t="str">
            <v>Сбербанк РФ</v>
          </cell>
          <cell r="AA2165">
            <v>50</v>
          </cell>
          <cell r="AB2165">
            <v>0.36636636636636638</v>
          </cell>
          <cell r="AC2165">
            <v>0.36536536536536535</v>
          </cell>
          <cell r="AD2165" t="str">
            <v>предъявлен</v>
          </cell>
          <cell r="AF2165" t="str">
            <v/>
          </cell>
          <cell r="AI2165" t="str">
            <v/>
          </cell>
        </row>
        <row r="2166">
          <cell r="A2166">
            <v>2162</v>
          </cell>
          <cell r="B2166" t="str">
            <v>диск</v>
          </cell>
          <cell r="C2166" t="str">
            <v>51401</v>
          </cell>
          <cell r="D2166" t="str">
            <v>51401`810`2`0400`0000002</v>
          </cell>
          <cell r="E2166" t="str">
            <v>Сбербанк РФ</v>
          </cell>
          <cell r="F2166" t="str">
            <v>банк</v>
          </cell>
          <cell r="G2166" t="str">
            <v>ВН</v>
          </cell>
          <cell r="H2166" t="str">
            <v>0257229</v>
          </cell>
          <cell r="I2166">
            <v>38173</v>
          </cell>
          <cell r="J2166">
            <v>100000</v>
          </cell>
          <cell r="K2166" t="str">
            <v>Рубли РФ</v>
          </cell>
          <cell r="L2166" t="str">
            <v>по предъявлении</v>
          </cell>
          <cell r="M2166">
            <v>38173</v>
          </cell>
          <cell r="N2166">
            <v>0</v>
          </cell>
          <cell r="P2166">
            <v>99900</v>
          </cell>
          <cell r="Q2166">
            <v>0.999</v>
          </cell>
          <cell r="R2166">
            <v>99900</v>
          </cell>
          <cell r="S2166">
            <v>38176</v>
          </cell>
          <cell r="T2166" t="str">
            <v>08/07-05</v>
          </cell>
          <cell r="U2166" t="str">
            <v>ООО "Компания "Уфа-автоснаб"</v>
          </cell>
          <cell r="V2166">
            <v>1</v>
          </cell>
          <cell r="W2166">
            <v>100000</v>
          </cell>
          <cell r="X2166">
            <v>38177</v>
          </cell>
          <cell r="Y2166" t="str">
            <v>09/07-предсбер</v>
          </cell>
          <cell r="Z2166" t="str">
            <v>Сбербанк РФ</v>
          </cell>
          <cell r="AA2166">
            <v>100</v>
          </cell>
          <cell r="AB2166">
            <v>0.36636636636636638</v>
          </cell>
          <cell r="AC2166">
            <v>0.36536536536536535</v>
          </cell>
          <cell r="AD2166" t="str">
            <v>предъявлен</v>
          </cell>
          <cell r="AF2166" t="str">
            <v/>
          </cell>
          <cell r="AI2166" t="str">
            <v/>
          </cell>
        </row>
        <row r="2167">
          <cell r="A2167">
            <v>2163</v>
          </cell>
          <cell r="B2167" t="str">
            <v>диск</v>
          </cell>
          <cell r="C2167" t="str">
            <v>51401</v>
          </cell>
          <cell r="D2167" t="str">
            <v>51401`810`2`0400`0000002</v>
          </cell>
          <cell r="E2167" t="str">
            <v>Сбербанк РФ</v>
          </cell>
          <cell r="F2167" t="str">
            <v>банк</v>
          </cell>
          <cell r="G2167" t="str">
            <v>ВН</v>
          </cell>
          <cell r="H2167" t="str">
            <v>1087056</v>
          </cell>
          <cell r="I2167">
            <v>38167</v>
          </cell>
          <cell r="J2167">
            <v>80000</v>
          </cell>
          <cell r="K2167" t="str">
            <v>Рубли РФ</v>
          </cell>
          <cell r="L2167" t="str">
            <v>по предъявлении</v>
          </cell>
          <cell r="M2167">
            <v>38167</v>
          </cell>
          <cell r="N2167">
            <v>0</v>
          </cell>
          <cell r="P2167">
            <v>79920</v>
          </cell>
          <cell r="Q2167">
            <v>0.999</v>
          </cell>
          <cell r="R2167">
            <v>79920</v>
          </cell>
          <cell r="S2167">
            <v>38176</v>
          </cell>
          <cell r="T2167" t="str">
            <v>08/07-05</v>
          </cell>
          <cell r="U2167" t="str">
            <v>ООО "Компания "Уфа-автоснаб"</v>
          </cell>
          <cell r="V2167">
            <v>1</v>
          </cell>
          <cell r="W2167">
            <v>80000</v>
          </cell>
          <cell r="X2167">
            <v>38177</v>
          </cell>
          <cell r="Y2167" t="str">
            <v>09/07-предсбер</v>
          </cell>
          <cell r="Z2167" t="str">
            <v>Сбербанк РФ</v>
          </cell>
          <cell r="AA2167">
            <v>80</v>
          </cell>
          <cell r="AB2167">
            <v>0.36636636636636638</v>
          </cell>
          <cell r="AC2167">
            <v>0.36536536536536535</v>
          </cell>
          <cell r="AD2167" t="str">
            <v>предъявлен</v>
          </cell>
          <cell r="AF2167" t="str">
            <v/>
          </cell>
          <cell r="AI2167" t="str">
            <v/>
          </cell>
        </row>
        <row r="2168">
          <cell r="A2168">
            <v>2164</v>
          </cell>
          <cell r="B2168" t="str">
            <v>диск</v>
          </cell>
          <cell r="C2168" t="str">
            <v>51401</v>
          </cell>
          <cell r="D2168" t="str">
            <v>51401`810`2`0400`0000002</v>
          </cell>
          <cell r="E2168" t="str">
            <v>ОАО «Социнвестбанк»</v>
          </cell>
          <cell r="F2168" t="str">
            <v>банк</v>
          </cell>
          <cell r="G2168" t="str">
            <v>КН</v>
          </cell>
          <cell r="H2168" t="str">
            <v>0014281</v>
          </cell>
          <cell r="I2168">
            <v>38166</v>
          </cell>
          <cell r="J2168">
            <v>50000</v>
          </cell>
          <cell r="K2168" t="str">
            <v>Рубли РФ</v>
          </cell>
          <cell r="L2168" t="str">
            <v>по предъявлении</v>
          </cell>
          <cell r="M2168">
            <v>38166</v>
          </cell>
          <cell r="N2168">
            <v>0</v>
          </cell>
          <cell r="P2168">
            <v>49950</v>
          </cell>
          <cell r="Q2168">
            <v>0.999</v>
          </cell>
          <cell r="R2168">
            <v>49950</v>
          </cell>
          <cell r="S2168">
            <v>38176</v>
          </cell>
          <cell r="T2168" t="str">
            <v>08/07-05</v>
          </cell>
          <cell r="U2168" t="str">
            <v>ООО "Компания "Уфа-автоснаб"</v>
          </cell>
          <cell r="V2168">
            <v>1</v>
          </cell>
          <cell r="W2168">
            <v>50000</v>
          </cell>
          <cell r="X2168">
            <v>38177</v>
          </cell>
          <cell r="Y2168" t="str">
            <v>09/07-предсиб</v>
          </cell>
          <cell r="Z2168" t="str">
            <v>ОАО «Социнвестбанк»</v>
          </cell>
          <cell r="AA2168">
            <v>50</v>
          </cell>
          <cell r="AB2168">
            <v>0.36636636636636638</v>
          </cell>
          <cell r="AC2168">
            <v>0.36536536536536535</v>
          </cell>
          <cell r="AD2168" t="str">
            <v>предъявлен</v>
          </cell>
          <cell r="AF2168" t="str">
            <v/>
          </cell>
          <cell r="AI2168" t="str">
            <v/>
          </cell>
        </row>
        <row r="2169">
          <cell r="A2169">
            <v>2165</v>
          </cell>
          <cell r="B2169" t="str">
            <v>диск</v>
          </cell>
          <cell r="C2169" t="str">
            <v>51502</v>
          </cell>
          <cell r="D2169" t="str">
            <v>51502`810`8`0400`0000042</v>
          </cell>
          <cell r="E2169" t="str">
            <v>ООО "Многопрофильная компания "Мегастрой"</v>
          </cell>
          <cell r="F2169" t="str">
            <v>прочие</v>
          </cell>
          <cell r="G2169" t="str">
            <v>----</v>
          </cell>
          <cell r="H2169" t="str">
            <v>0407008</v>
          </cell>
          <cell r="I2169">
            <v>38176</v>
          </cell>
          <cell r="J2169">
            <v>301983.63</v>
          </cell>
          <cell r="K2169" t="str">
            <v>Рубли РФ</v>
          </cell>
          <cell r="L2169" t="str">
            <v>по предъявлении, но не ранее 19.07.2004г.</v>
          </cell>
          <cell r="M2169">
            <v>38187</v>
          </cell>
          <cell r="N2169">
            <v>0.2194015000000005</v>
          </cell>
          <cell r="P2169">
            <v>300000</v>
          </cell>
          <cell r="Q2169">
            <v>0.99343133268515249</v>
          </cell>
          <cell r="R2169">
            <v>300000</v>
          </cell>
          <cell r="S2169">
            <v>38176</v>
          </cell>
          <cell r="T2169" t="str">
            <v>08/07-02</v>
          </cell>
          <cell r="U2169" t="str">
            <v>ООО "Многопрофильная компания "Мегастрой"</v>
          </cell>
          <cell r="V2169">
            <v>0.99820799999999998</v>
          </cell>
          <cell r="W2169">
            <v>301442.62</v>
          </cell>
          <cell r="X2169">
            <v>38184</v>
          </cell>
          <cell r="Y2169" t="str">
            <v>16/07-06</v>
          </cell>
          <cell r="Z2169" t="str">
            <v>ООО "Многопрофильная компания "Мегастрой"</v>
          </cell>
          <cell r="AA2169">
            <v>1442.6199999999953</v>
          </cell>
          <cell r="AB2169">
            <v>0.22000260000000055</v>
          </cell>
          <cell r="AC2169">
            <v>0.2193984583333326</v>
          </cell>
          <cell r="AD2169" t="str">
            <v>продан</v>
          </cell>
          <cell r="AF2169" t="str">
            <v/>
          </cell>
          <cell r="AI2169" t="str">
            <v/>
          </cell>
        </row>
        <row r="2170">
          <cell r="A2170">
            <v>2166</v>
          </cell>
          <cell r="B2170" t="str">
            <v>диск</v>
          </cell>
          <cell r="C2170" t="str">
            <v>51401</v>
          </cell>
          <cell r="D2170" t="str">
            <v>51401`810`2`0400`0000002</v>
          </cell>
          <cell r="E2170" t="str">
            <v>Сбербанк РФ</v>
          </cell>
          <cell r="F2170" t="str">
            <v>банк</v>
          </cell>
          <cell r="G2170" t="str">
            <v>ВН</v>
          </cell>
          <cell r="H2170" t="str">
            <v>1092584</v>
          </cell>
          <cell r="I2170">
            <v>38153</v>
          </cell>
          <cell r="J2170">
            <v>500000</v>
          </cell>
          <cell r="K2170" t="str">
            <v>Рубли РФ</v>
          </cell>
          <cell r="L2170" t="str">
            <v>по предъявлении</v>
          </cell>
          <cell r="M2170">
            <v>38153</v>
          </cell>
          <cell r="N2170">
            <v>0</v>
          </cell>
          <cell r="P2170">
            <v>500000</v>
          </cell>
          <cell r="Q2170">
            <v>1</v>
          </cell>
          <cell r="R2170">
            <v>500000</v>
          </cell>
          <cell r="S2170">
            <v>38176</v>
          </cell>
          <cell r="T2170" t="str">
            <v>08/07-07</v>
          </cell>
          <cell r="U2170" t="str">
            <v>ООО "Проф-Трейд"</v>
          </cell>
          <cell r="V2170">
            <v>1</v>
          </cell>
          <cell r="W2170">
            <v>500000</v>
          </cell>
          <cell r="X2170">
            <v>38177</v>
          </cell>
          <cell r="Y2170" t="str">
            <v>09/07-предсбер</v>
          </cell>
          <cell r="Z2170" t="str">
            <v>Сбербанк РФ</v>
          </cell>
          <cell r="AA2170">
            <v>0</v>
          </cell>
          <cell r="AB2170">
            <v>0</v>
          </cell>
          <cell r="AC2170">
            <v>0</v>
          </cell>
          <cell r="AD2170" t="str">
            <v>предъявлен</v>
          </cell>
          <cell r="AF2170" t="str">
            <v/>
          </cell>
          <cell r="AI2170" t="str">
            <v/>
          </cell>
        </row>
        <row r="2171">
          <cell r="A2171">
            <v>2167</v>
          </cell>
          <cell r="B2171" t="str">
            <v>диск</v>
          </cell>
          <cell r="C2171" t="str">
            <v>51401</v>
          </cell>
          <cell r="D2171" t="str">
            <v>51401`810`2`0400`0000002</v>
          </cell>
          <cell r="E2171" t="str">
            <v>Сбербанк РФ</v>
          </cell>
          <cell r="F2171" t="str">
            <v>банк</v>
          </cell>
          <cell r="G2171" t="str">
            <v>ВН</v>
          </cell>
          <cell r="H2171" t="str">
            <v>1092685</v>
          </cell>
          <cell r="I2171">
            <v>38155</v>
          </cell>
          <cell r="J2171">
            <v>500000</v>
          </cell>
          <cell r="K2171" t="str">
            <v>Рубли РФ</v>
          </cell>
          <cell r="L2171" t="str">
            <v>по предъявлении</v>
          </cell>
          <cell r="M2171">
            <v>38155</v>
          </cell>
          <cell r="N2171">
            <v>0</v>
          </cell>
          <cell r="P2171">
            <v>500000</v>
          </cell>
          <cell r="Q2171">
            <v>1</v>
          </cell>
          <cell r="R2171">
            <v>500000</v>
          </cell>
          <cell r="S2171">
            <v>38176</v>
          </cell>
          <cell r="T2171" t="str">
            <v>08/07-07</v>
          </cell>
          <cell r="U2171" t="str">
            <v>ООО "Проф-Трейд"</v>
          </cell>
          <cell r="V2171">
            <v>1</v>
          </cell>
          <cell r="W2171">
            <v>500000</v>
          </cell>
          <cell r="X2171">
            <v>38177</v>
          </cell>
          <cell r="Y2171" t="str">
            <v>09/07-предсбер</v>
          </cell>
          <cell r="Z2171" t="str">
            <v>Сбербанк РФ</v>
          </cell>
          <cell r="AA2171">
            <v>0</v>
          </cell>
          <cell r="AB2171">
            <v>0</v>
          </cell>
          <cell r="AC2171">
            <v>0</v>
          </cell>
          <cell r="AD2171" t="str">
            <v>предъявлен</v>
          </cell>
          <cell r="AF2171" t="str">
            <v/>
          </cell>
          <cell r="AI2171" t="str">
            <v/>
          </cell>
        </row>
        <row r="2172">
          <cell r="A2172">
            <v>2168</v>
          </cell>
          <cell r="B2172" t="str">
            <v>диск</v>
          </cell>
          <cell r="C2172" t="str">
            <v>51401</v>
          </cell>
          <cell r="D2172" t="str">
            <v>51401`810`2`0400`0000002</v>
          </cell>
          <cell r="E2172" t="str">
            <v>Сбербанк РФ</v>
          </cell>
          <cell r="F2172" t="str">
            <v>банк</v>
          </cell>
          <cell r="G2172" t="str">
            <v>ВН</v>
          </cell>
          <cell r="H2172" t="str">
            <v>1092686</v>
          </cell>
          <cell r="I2172">
            <v>38155</v>
          </cell>
          <cell r="J2172">
            <v>500000</v>
          </cell>
          <cell r="K2172" t="str">
            <v>Рубли РФ</v>
          </cell>
          <cell r="L2172" t="str">
            <v>по предъявлении</v>
          </cell>
          <cell r="M2172">
            <v>38155</v>
          </cell>
          <cell r="N2172">
            <v>0</v>
          </cell>
          <cell r="P2172">
            <v>500000</v>
          </cell>
          <cell r="Q2172">
            <v>1</v>
          </cell>
          <cell r="R2172">
            <v>500000</v>
          </cell>
          <cell r="S2172">
            <v>38176</v>
          </cell>
          <cell r="T2172" t="str">
            <v>08/07-07</v>
          </cell>
          <cell r="U2172" t="str">
            <v>ООО "Проф-Трейд"</v>
          </cell>
          <cell r="V2172">
            <v>1</v>
          </cell>
          <cell r="W2172">
            <v>500000</v>
          </cell>
          <cell r="X2172">
            <v>38177</v>
          </cell>
          <cell r="Y2172" t="str">
            <v>09/07-предсбер</v>
          </cell>
          <cell r="Z2172" t="str">
            <v>Сбербанк РФ</v>
          </cell>
          <cell r="AA2172">
            <v>0</v>
          </cell>
          <cell r="AB2172">
            <v>0</v>
          </cell>
          <cell r="AC2172">
            <v>0</v>
          </cell>
          <cell r="AD2172" t="str">
            <v>предъявлен</v>
          </cell>
          <cell r="AF2172" t="str">
            <v/>
          </cell>
          <cell r="AI2172" t="str">
            <v/>
          </cell>
        </row>
        <row r="2173">
          <cell r="A2173">
            <v>2169</v>
          </cell>
          <cell r="B2173" t="str">
            <v>диск</v>
          </cell>
          <cell r="C2173" t="str">
            <v>51401</v>
          </cell>
          <cell r="D2173" t="str">
            <v>51401`810`2`0400`0000002</v>
          </cell>
          <cell r="E2173" t="str">
            <v>Сбербанк РФ</v>
          </cell>
          <cell r="F2173" t="str">
            <v>банк</v>
          </cell>
          <cell r="G2173" t="str">
            <v>ВН</v>
          </cell>
          <cell r="H2173" t="str">
            <v>1092687</v>
          </cell>
          <cell r="I2173">
            <v>38155</v>
          </cell>
          <cell r="J2173">
            <v>500000</v>
          </cell>
          <cell r="K2173" t="str">
            <v>Рубли РФ</v>
          </cell>
          <cell r="L2173" t="str">
            <v>по предъявлении</v>
          </cell>
          <cell r="M2173">
            <v>38155</v>
          </cell>
          <cell r="N2173">
            <v>0</v>
          </cell>
          <cell r="P2173">
            <v>500000</v>
          </cell>
          <cell r="Q2173">
            <v>1</v>
          </cell>
          <cell r="R2173">
            <v>500000</v>
          </cell>
          <cell r="S2173">
            <v>38176</v>
          </cell>
          <cell r="T2173" t="str">
            <v>08/07-07</v>
          </cell>
          <cell r="U2173" t="str">
            <v>ООО "Проф-Трейд"</v>
          </cell>
          <cell r="V2173">
            <v>1</v>
          </cell>
          <cell r="W2173">
            <v>500000</v>
          </cell>
          <cell r="X2173">
            <v>38177</v>
          </cell>
          <cell r="Y2173" t="str">
            <v>09/07-предсбер</v>
          </cell>
          <cell r="Z2173" t="str">
            <v>Сбербанк РФ</v>
          </cell>
          <cell r="AA2173">
            <v>0</v>
          </cell>
          <cell r="AB2173">
            <v>0</v>
          </cell>
          <cell r="AC2173">
            <v>0</v>
          </cell>
          <cell r="AD2173" t="str">
            <v>предъявлен</v>
          </cell>
          <cell r="AF2173" t="str">
            <v/>
          </cell>
          <cell r="AI2173" t="str">
            <v/>
          </cell>
        </row>
        <row r="2174">
          <cell r="A2174">
            <v>2170</v>
          </cell>
          <cell r="B2174" t="str">
            <v>диск</v>
          </cell>
          <cell r="C2174" t="str">
            <v>51401</v>
          </cell>
          <cell r="D2174" t="str">
            <v>51401`810`2`0400`0000002</v>
          </cell>
          <cell r="E2174" t="str">
            <v>Сбербанк РФ</v>
          </cell>
          <cell r="F2174" t="str">
            <v>банк</v>
          </cell>
          <cell r="G2174" t="str">
            <v>ВН</v>
          </cell>
          <cell r="H2174" t="str">
            <v>1092688</v>
          </cell>
          <cell r="I2174">
            <v>38155</v>
          </cell>
          <cell r="J2174">
            <v>500000</v>
          </cell>
          <cell r="K2174" t="str">
            <v>Рубли РФ</v>
          </cell>
          <cell r="L2174" t="str">
            <v>по предъявлении</v>
          </cell>
          <cell r="M2174">
            <v>38155</v>
          </cell>
          <cell r="N2174">
            <v>0</v>
          </cell>
          <cell r="P2174">
            <v>500000</v>
          </cell>
          <cell r="Q2174">
            <v>1</v>
          </cell>
          <cell r="R2174">
            <v>500000</v>
          </cell>
          <cell r="S2174">
            <v>38176</v>
          </cell>
          <cell r="T2174" t="str">
            <v>08/07-07</v>
          </cell>
          <cell r="U2174" t="str">
            <v>ООО "Проф-Трейд"</v>
          </cell>
          <cell r="V2174">
            <v>1</v>
          </cell>
          <cell r="W2174">
            <v>500000</v>
          </cell>
          <cell r="X2174">
            <v>38177</v>
          </cell>
          <cell r="Y2174" t="str">
            <v>09/07-предсбер</v>
          </cell>
          <cell r="Z2174" t="str">
            <v>Сбербанк РФ</v>
          </cell>
          <cell r="AA2174">
            <v>0</v>
          </cell>
          <cell r="AB2174">
            <v>0</v>
          </cell>
          <cell r="AC2174">
            <v>0</v>
          </cell>
          <cell r="AD2174" t="str">
            <v>предъявлен</v>
          </cell>
          <cell r="AF2174" t="str">
            <v/>
          </cell>
          <cell r="AI2174" t="str">
            <v/>
          </cell>
        </row>
        <row r="2175">
          <cell r="A2175">
            <v>2171</v>
          </cell>
          <cell r="B2175" t="str">
            <v>диск</v>
          </cell>
          <cell r="C2175" t="str">
            <v>51401</v>
          </cell>
          <cell r="D2175" t="str">
            <v>51401`810`2`0400`0000002</v>
          </cell>
          <cell r="E2175" t="str">
            <v>Сбербанк РФ</v>
          </cell>
          <cell r="F2175" t="str">
            <v>банк</v>
          </cell>
          <cell r="G2175" t="str">
            <v>ВН</v>
          </cell>
          <cell r="H2175" t="str">
            <v>1092689</v>
          </cell>
          <cell r="I2175">
            <v>38155</v>
          </cell>
          <cell r="J2175">
            <v>500000</v>
          </cell>
          <cell r="K2175" t="str">
            <v>Рубли РФ</v>
          </cell>
          <cell r="L2175" t="str">
            <v>по предъявлении</v>
          </cell>
          <cell r="M2175">
            <v>38155</v>
          </cell>
          <cell r="N2175">
            <v>0</v>
          </cell>
          <cell r="P2175">
            <v>500000</v>
          </cell>
          <cell r="Q2175">
            <v>1</v>
          </cell>
          <cell r="R2175">
            <v>500000</v>
          </cell>
          <cell r="S2175">
            <v>38176</v>
          </cell>
          <cell r="T2175" t="str">
            <v>08/07-07</v>
          </cell>
          <cell r="U2175" t="str">
            <v>ООО "Проф-Трейд"</v>
          </cell>
          <cell r="V2175">
            <v>1</v>
          </cell>
          <cell r="W2175">
            <v>500000</v>
          </cell>
          <cell r="X2175">
            <v>38177</v>
          </cell>
          <cell r="Y2175" t="str">
            <v>09/07-предсбер</v>
          </cell>
          <cell r="Z2175" t="str">
            <v>Сбербанк РФ</v>
          </cell>
          <cell r="AA2175">
            <v>0</v>
          </cell>
          <cell r="AB2175">
            <v>0</v>
          </cell>
          <cell r="AC2175">
            <v>0</v>
          </cell>
          <cell r="AD2175" t="str">
            <v>предъявлен</v>
          </cell>
          <cell r="AF2175" t="str">
            <v/>
          </cell>
          <cell r="AI2175" t="str">
            <v/>
          </cell>
        </row>
        <row r="2176">
          <cell r="A2176">
            <v>2172</v>
          </cell>
          <cell r="B2176" t="str">
            <v>диск</v>
          </cell>
          <cell r="C2176" t="str">
            <v>51401</v>
          </cell>
          <cell r="D2176" t="str">
            <v>51401`810`2`0400`0000002</v>
          </cell>
          <cell r="E2176" t="str">
            <v>Сбербанк РФ</v>
          </cell>
          <cell r="F2176" t="str">
            <v>банк</v>
          </cell>
          <cell r="G2176" t="str">
            <v>ВН</v>
          </cell>
          <cell r="H2176" t="str">
            <v>1092690</v>
          </cell>
          <cell r="I2176">
            <v>38155</v>
          </cell>
          <cell r="J2176">
            <v>500000</v>
          </cell>
          <cell r="K2176" t="str">
            <v>Рубли РФ</v>
          </cell>
          <cell r="L2176" t="str">
            <v>по предъявлении</v>
          </cell>
          <cell r="M2176">
            <v>38155</v>
          </cell>
          <cell r="N2176">
            <v>0</v>
          </cell>
          <cell r="P2176">
            <v>500000</v>
          </cell>
          <cell r="Q2176">
            <v>1</v>
          </cell>
          <cell r="R2176">
            <v>500000</v>
          </cell>
          <cell r="S2176">
            <v>38176</v>
          </cell>
          <cell r="T2176" t="str">
            <v>08/07-07</v>
          </cell>
          <cell r="U2176" t="str">
            <v>ООО "Проф-Трейд"</v>
          </cell>
          <cell r="V2176">
            <v>1</v>
          </cell>
          <cell r="W2176">
            <v>500000</v>
          </cell>
          <cell r="X2176">
            <v>38177</v>
          </cell>
          <cell r="Y2176" t="str">
            <v>09/07-предсбер</v>
          </cell>
          <cell r="Z2176" t="str">
            <v>Сбербанк РФ</v>
          </cell>
          <cell r="AA2176">
            <v>0</v>
          </cell>
          <cell r="AB2176">
            <v>0</v>
          </cell>
          <cell r="AC2176">
            <v>0</v>
          </cell>
          <cell r="AD2176" t="str">
            <v>предъявлен</v>
          </cell>
          <cell r="AF2176" t="str">
            <v/>
          </cell>
          <cell r="AI2176" t="str">
            <v/>
          </cell>
        </row>
        <row r="2177">
          <cell r="A2177">
            <v>2173</v>
          </cell>
          <cell r="B2177" t="str">
            <v>диск</v>
          </cell>
          <cell r="C2177" t="str">
            <v>51401</v>
          </cell>
          <cell r="D2177" t="str">
            <v>51401`810`2`0400`0000002</v>
          </cell>
          <cell r="E2177" t="str">
            <v>Сбербанк РФ</v>
          </cell>
          <cell r="F2177" t="str">
            <v>банк</v>
          </cell>
          <cell r="G2177" t="str">
            <v>ВН</v>
          </cell>
          <cell r="H2177">
            <v>1628124</v>
          </cell>
          <cell r="I2177">
            <v>38176</v>
          </cell>
          <cell r="J2177">
            <v>50000</v>
          </cell>
          <cell r="K2177" t="str">
            <v>Рубли РФ</v>
          </cell>
          <cell r="L2177" t="str">
            <v>по предъявлении</v>
          </cell>
          <cell r="M2177">
            <v>38176</v>
          </cell>
          <cell r="N2177">
            <v>0</v>
          </cell>
          <cell r="P2177">
            <v>50000</v>
          </cell>
          <cell r="Q2177">
            <v>1</v>
          </cell>
          <cell r="R2177">
            <v>50000</v>
          </cell>
          <cell r="S2177">
            <v>38176</v>
          </cell>
          <cell r="T2177" t="str">
            <v>08/07-07</v>
          </cell>
          <cell r="U2177" t="str">
            <v>ООО "Проф-Трейд"</v>
          </cell>
          <cell r="V2177">
            <v>1</v>
          </cell>
          <cell r="W2177">
            <v>50000</v>
          </cell>
          <cell r="X2177">
            <v>38177</v>
          </cell>
          <cell r="Y2177" t="str">
            <v>09/07-предсбер</v>
          </cell>
          <cell r="Z2177" t="str">
            <v>Сбербанк РФ</v>
          </cell>
          <cell r="AA2177">
            <v>0</v>
          </cell>
          <cell r="AB2177">
            <v>0</v>
          </cell>
          <cell r="AC2177">
            <v>0</v>
          </cell>
          <cell r="AD2177" t="str">
            <v>предъявлен</v>
          </cell>
          <cell r="AF2177" t="str">
            <v/>
          </cell>
          <cell r="AI2177" t="str">
            <v/>
          </cell>
        </row>
        <row r="2178">
          <cell r="A2178">
            <v>2174</v>
          </cell>
          <cell r="B2178" t="str">
            <v>диск</v>
          </cell>
          <cell r="C2178" t="str">
            <v>51401</v>
          </cell>
          <cell r="D2178" t="str">
            <v>51401`810`5`0400`0000029</v>
          </cell>
          <cell r="E2178" t="str">
            <v>ОАО "Альфа-Банк-Башкортостан"</v>
          </cell>
          <cell r="F2178" t="str">
            <v>банк</v>
          </cell>
          <cell r="G2178" t="str">
            <v>А</v>
          </cell>
          <cell r="H2178" t="str">
            <v>0006659</v>
          </cell>
          <cell r="I2178">
            <v>38168</v>
          </cell>
          <cell r="J2178">
            <v>300000</v>
          </cell>
          <cell r="K2178" t="str">
            <v>Рубли РФ</v>
          </cell>
          <cell r="L2178" t="str">
            <v>по предъявлении</v>
          </cell>
          <cell r="M2178">
            <v>38168</v>
          </cell>
          <cell r="N2178">
            <v>0</v>
          </cell>
          <cell r="P2178">
            <v>300000</v>
          </cell>
          <cell r="Q2178">
            <v>1</v>
          </cell>
          <cell r="R2178">
            <v>300000</v>
          </cell>
          <cell r="S2178">
            <v>38176</v>
          </cell>
          <cell r="T2178" t="str">
            <v>08/07-07</v>
          </cell>
          <cell r="U2178" t="str">
            <v>ООО "Проф-Трейд"</v>
          </cell>
          <cell r="V2178">
            <v>1</v>
          </cell>
          <cell r="W2178">
            <v>300000</v>
          </cell>
          <cell r="X2178">
            <v>38177</v>
          </cell>
          <cell r="Y2178" t="str">
            <v>09/07-предальфа</v>
          </cell>
          <cell r="Z2178" t="str">
            <v>ОАО "Альфа-Банк-Башкортостан"</v>
          </cell>
          <cell r="AA2178">
            <v>0</v>
          </cell>
          <cell r="AB2178">
            <v>0</v>
          </cell>
          <cell r="AC2178">
            <v>0</v>
          </cell>
          <cell r="AD2178" t="str">
            <v>предъявлен</v>
          </cell>
          <cell r="AF2178" t="str">
            <v/>
          </cell>
          <cell r="AI2178" t="str">
            <v/>
          </cell>
        </row>
        <row r="2179">
          <cell r="A2179">
            <v>2175</v>
          </cell>
          <cell r="B2179" t="str">
            <v>диск</v>
          </cell>
          <cell r="C2179" t="str">
            <v>51504</v>
          </cell>
          <cell r="D2179" t="str">
            <v>51504`810`9`0400`0000021</v>
          </cell>
          <cell r="E2179" t="str">
            <v>КТ «Социальная Инициатива и К»</v>
          </cell>
          <cell r="F2179" t="str">
            <v>прочие</v>
          </cell>
          <cell r="G2179" t="str">
            <v>СИ-04</v>
          </cell>
          <cell r="H2179" t="str">
            <v>0000322</v>
          </cell>
          <cell r="I2179">
            <v>38013</v>
          </cell>
          <cell r="J2179">
            <v>1000000</v>
          </cell>
          <cell r="K2179" t="str">
            <v>Рубли РФ</v>
          </cell>
          <cell r="L2179" t="str">
            <v>по предъявлении, но не ранее 26.10.2004г.</v>
          </cell>
          <cell r="M2179">
            <v>38286</v>
          </cell>
          <cell r="N2179">
            <v>0.29917901736142288</v>
          </cell>
          <cell r="P2179">
            <v>913174</v>
          </cell>
          <cell r="Q2179">
            <v>0.91317400000000004</v>
          </cell>
          <cell r="R2179">
            <v>913174</v>
          </cell>
          <cell r="S2179">
            <v>38170</v>
          </cell>
          <cell r="T2179" t="str">
            <v>02/07-11</v>
          </cell>
          <cell r="U2179" t="str">
            <v>ООО "Проф-Трейд"</v>
          </cell>
          <cell r="V2179">
            <v>0.91660399999999997</v>
          </cell>
          <cell r="W2179">
            <v>916604</v>
          </cell>
          <cell r="X2179">
            <v>38175</v>
          </cell>
          <cell r="Y2179" t="str">
            <v>0707/04-АБМ</v>
          </cell>
          <cell r="Z2179" t="str">
            <v>ЗАО "АБМ Партнер"</v>
          </cell>
          <cell r="AA2179">
            <v>3430</v>
          </cell>
          <cell r="AB2179">
            <v>0.29999868590213913</v>
          </cell>
          <cell r="AC2179">
            <v>0.27419746948555257</v>
          </cell>
          <cell r="AD2179" t="str">
            <v>продан</v>
          </cell>
          <cell r="AF2179" t="str">
            <v/>
          </cell>
          <cell r="AI2179" t="str">
            <v/>
          </cell>
        </row>
        <row r="2180">
          <cell r="A2180">
            <v>2176</v>
          </cell>
          <cell r="B2180" t="str">
            <v>диск</v>
          </cell>
          <cell r="C2180" t="str">
            <v>51504</v>
          </cell>
          <cell r="D2180" t="str">
            <v>51504`810`9`0400`0000021</v>
          </cell>
          <cell r="E2180" t="str">
            <v>КТ «Социальная Инициатива и К»</v>
          </cell>
          <cell r="F2180" t="str">
            <v>прочие</v>
          </cell>
          <cell r="G2180" t="str">
            <v>СИ-04</v>
          </cell>
          <cell r="H2180" t="str">
            <v>0000323</v>
          </cell>
          <cell r="I2180">
            <v>38013</v>
          </cell>
          <cell r="J2180">
            <v>1000000</v>
          </cell>
          <cell r="K2180" t="str">
            <v>Рубли РФ</v>
          </cell>
          <cell r="L2180" t="str">
            <v>по предъявлении, но не ранее 26.10.2004г.</v>
          </cell>
          <cell r="M2180">
            <v>38286</v>
          </cell>
          <cell r="N2180">
            <v>0.29917901736142288</v>
          </cell>
          <cell r="P2180">
            <v>913174</v>
          </cell>
          <cell r="Q2180">
            <v>0.91317400000000004</v>
          </cell>
          <cell r="R2180">
            <v>913174</v>
          </cell>
          <cell r="S2180">
            <v>38170</v>
          </cell>
          <cell r="T2180" t="str">
            <v>02/07-11</v>
          </cell>
          <cell r="U2180" t="str">
            <v>ООО "Проф-Трейд"</v>
          </cell>
          <cell r="V2180">
            <v>0.91660399999999997</v>
          </cell>
          <cell r="W2180">
            <v>916604</v>
          </cell>
          <cell r="X2180">
            <v>38175</v>
          </cell>
          <cell r="Y2180" t="str">
            <v>0707/04-АБМ</v>
          </cell>
          <cell r="Z2180" t="str">
            <v>ЗАО "АБМ Партнер"</v>
          </cell>
          <cell r="AA2180">
            <v>3430</v>
          </cell>
          <cell r="AB2180">
            <v>0.29999868590213913</v>
          </cell>
          <cell r="AC2180">
            <v>0.27419746948555257</v>
          </cell>
          <cell r="AD2180" t="str">
            <v>продан</v>
          </cell>
          <cell r="AF2180" t="str">
            <v/>
          </cell>
          <cell r="AI2180" t="str">
            <v/>
          </cell>
        </row>
        <row r="2181">
          <cell r="A2181">
            <v>2177</v>
          </cell>
          <cell r="B2181" t="str">
            <v>диск</v>
          </cell>
          <cell r="C2181" t="str">
            <v>51504</v>
          </cell>
          <cell r="D2181" t="str">
            <v>51504`810`9`0400`0000021</v>
          </cell>
          <cell r="E2181" t="str">
            <v>КТ «Социальная Инициатива и К»</v>
          </cell>
          <cell r="F2181" t="str">
            <v>прочие</v>
          </cell>
          <cell r="G2181" t="str">
            <v>СИ-04</v>
          </cell>
          <cell r="H2181" t="str">
            <v>0000324</v>
          </cell>
          <cell r="I2181">
            <v>38013</v>
          </cell>
          <cell r="J2181">
            <v>1000000</v>
          </cell>
          <cell r="K2181" t="str">
            <v>Рубли РФ</v>
          </cell>
          <cell r="L2181" t="str">
            <v>по предъявлении, но не ранее 26.10.2004г.</v>
          </cell>
          <cell r="M2181">
            <v>38286</v>
          </cell>
          <cell r="N2181">
            <v>0.29917901736142288</v>
          </cell>
          <cell r="P2181">
            <v>913174</v>
          </cell>
          <cell r="Q2181">
            <v>0.91317400000000004</v>
          </cell>
          <cell r="R2181">
            <v>913174</v>
          </cell>
          <cell r="S2181">
            <v>38170</v>
          </cell>
          <cell r="T2181" t="str">
            <v>02/07-11</v>
          </cell>
          <cell r="U2181" t="str">
            <v>ООО "Проф-Трейд"</v>
          </cell>
          <cell r="V2181">
            <v>0.91660399999999997</v>
          </cell>
          <cell r="W2181">
            <v>916604</v>
          </cell>
          <cell r="X2181">
            <v>38175</v>
          </cell>
          <cell r="Y2181" t="str">
            <v>0707/04-АБМ</v>
          </cell>
          <cell r="Z2181" t="str">
            <v>ЗАО "АБМ Партнер"</v>
          </cell>
          <cell r="AA2181">
            <v>3430</v>
          </cell>
          <cell r="AB2181">
            <v>0.29999868590213913</v>
          </cell>
          <cell r="AC2181">
            <v>0.27419746948555257</v>
          </cell>
          <cell r="AD2181" t="str">
            <v>продан</v>
          </cell>
          <cell r="AF2181" t="str">
            <v/>
          </cell>
          <cell r="AI2181" t="str">
            <v/>
          </cell>
        </row>
        <row r="2182">
          <cell r="A2182">
            <v>2178</v>
          </cell>
          <cell r="B2182" t="str">
            <v>диск</v>
          </cell>
          <cell r="C2182" t="str">
            <v>51504</v>
          </cell>
          <cell r="D2182" t="str">
            <v>51504`810`9`0400`0000021</v>
          </cell>
          <cell r="E2182" t="str">
            <v>КТ «Социальная Инициатива и К»</v>
          </cell>
          <cell r="F2182" t="str">
            <v>прочие</v>
          </cell>
          <cell r="G2182" t="str">
            <v>СИ-04</v>
          </cell>
          <cell r="H2182" t="str">
            <v>0000325</v>
          </cell>
          <cell r="I2182">
            <v>38013</v>
          </cell>
          <cell r="J2182">
            <v>1000000</v>
          </cell>
          <cell r="K2182" t="str">
            <v>Рубли РФ</v>
          </cell>
          <cell r="L2182" t="str">
            <v>по предъявлении, но не ранее 26.10.2004г.</v>
          </cell>
          <cell r="M2182">
            <v>38286</v>
          </cell>
          <cell r="N2182">
            <v>0.29917901736142288</v>
          </cell>
          <cell r="P2182">
            <v>913174</v>
          </cell>
          <cell r="Q2182">
            <v>0.91317400000000004</v>
          </cell>
          <cell r="R2182">
            <v>913174</v>
          </cell>
          <cell r="S2182">
            <v>38170</v>
          </cell>
          <cell r="T2182" t="str">
            <v>02/07-11</v>
          </cell>
          <cell r="U2182" t="str">
            <v>ООО "Проф-Трейд"</v>
          </cell>
          <cell r="V2182">
            <v>0.91660399999999997</v>
          </cell>
          <cell r="W2182">
            <v>916604</v>
          </cell>
          <cell r="X2182">
            <v>38175</v>
          </cell>
          <cell r="Y2182" t="str">
            <v>0707/04-АБМ</v>
          </cell>
          <cell r="Z2182" t="str">
            <v>ЗАО "АБМ Партнер"</v>
          </cell>
          <cell r="AA2182">
            <v>3430</v>
          </cell>
          <cell r="AB2182">
            <v>0.29999868590213913</v>
          </cell>
          <cell r="AC2182">
            <v>0.27419746948555257</v>
          </cell>
          <cell r="AD2182" t="str">
            <v>продан</v>
          </cell>
          <cell r="AF2182" t="str">
            <v/>
          </cell>
          <cell r="AI2182" t="str">
            <v/>
          </cell>
        </row>
        <row r="2183">
          <cell r="A2183">
            <v>2179</v>
          </cell>
          <cell r="B2183" t="str">
            <v>диск</v>
          </cell>
          <cell r="C2183" t="str">
            <v>51504</v>
          </cell>
          <cell r="D2183" t="str">
            <v>51504`810`9`0400`0000021</v>
          </cell>
          <cell r="E2183" t="str">
            <v>КТ «Социальная Инициатива и К»</v>
          </cell>
          <cell r="F2183" t="str">
            <v>прочие</v>
          </cell>
          <cell r="G2183" t="str">
            <v>СИ-04</v>
          </cell>
          <cell r="H2183" t="str">
            <v>0000326</v>
          </cell>
          <cell r="I2183">
            <v>38013</v>
          </cell>
          <cell r="J2183">
            <v>1000000</v>
          </cell>
          <cell r="K2183" t="str">
            <v>Рубли РФ</v>
          </cell>
          <cell r="L2183" t="str">
            <v>по предъявлении, но не ранее 26.10.2004г.</v>
          </cell>
          <cell r="M2183">
            <v>38286</v>
          </cell>
          <cell r="N2183">
            <v>0.29917901736142288</v>
          </cell>
          <cell r="P2183">
            <v>913174</v>
          </cell>
          <cell r="Q2183">
            <v>0.91317400000000004</v>
          </cell>
          <cell r="R2183">
            <v>913174</v>
          </cell>
          <cell r="S2183">
            <v>38170</v>
          </cell>
          <cell r="T2183" t="str">
            <v>02/07-11</v>
          </cell>
          <cell r="U2183" t="str">
            <v>ООО "Проф-Трейд"</v>
          </cell>
          <cell r="V2183">
            <v>0.91660399999999997</v>
          </cell>
          <cell r="W2183">
            <v>916604</v>
          </cell>
          <cell r="X2183">
            <v>38175</v>
          </cell>
          <cell r="Y2183" t="str">
            <v>0707/04-АБМ</v>
          </cell>
          <cell r="Z2183" t="str">
            <v>ЗАО "АБМ Партнер"</v>
          </cell>
          <cell r="AA2183">
            <v>3430</v>
          </cell>
          <cell r="AB2183">
            <v>0.29999868590213913</v>
          </cell>
          <cell r="AC2183">
            <v>0.27419746948555257</v>
          </cell>
          <cell r="AD2183" t="str">
            <v>продан</v>
          </cell>
          <cell r="AF2183" t="str">
            <v/>
          </cell>
          <cell r="AI2183" t="str">
            <v/>
          </cell>
        </row>
        <row r="2184">
          <cell r="A2184">
            <v>2180</v>
          </cell>
          <cell r="B2184" t="str">
            <v>диск</v>
          </cell>
          <cell r="C2184" t="str">
            <v>51504</v>
          </cell>
          <cell r="D2184" t="str">
            <v>51504`810`9`0400`0000021</v>
          </cell>
          <cell r="E2184" t="str">
            <v>КТ «Социальная Инициатива и К»</v>
          </cell>
          <cell r="F2184" t="str">
            <v>прочие</v>
          </cell>
          <cell r="G2184" t="str">
            <v>СИ-04</v>
          </cell>
          <cell r="H2184" t="str">
            <v>0000327</v>
          </cell>
          <cell r="I2184">
            <v>38013</v>
          </cell>
          <cell r="J2184">
            <v>1000000</v>
          </cell>
          <cell r="K2184" t="str">
            <v>Рубли РФ</v>
          </cell>
          <cell r="L2184" t="str">
            <v>по предъявлении, но не ранее 26.10.2004г.</v>
          </cell>
          <cell r="M2184">
            <v>38286</v>
          </cell>
          <cell r="N2184">
            <v>0.29917901736142288</v>
          </cell>
          <cell r="P2184">
            <v>913174</v>
          </cell>
          <cell r="Q2184">
            <v>0.91317400000000004</v>
          </cell>
          <cell r="R2184">
            <v>913174</v>
          </cell>
          <cell r="S2184">
            <v>38170</v>
          </cell>
          <cell r="T2184" t="str">
            <v>02/07-11</v>
          </cell>
          <cell r="U2184" t="str">
            <v>ООО "Проф-Трейд"</v>
          </cell>
          <cell r="V2184">
            <v>0.91660399999999997</v>
          </cell>
          <cell r="W2184">
            <v>916604</v>
          </cell>
          <cell r="X2184">
            <v>38175</v>
          </cell>
          <cell r="Y2184" t="str">
            <v>0707/04-АБМ</v>
          </cell>
          <cell r="Z2184" t="str">
            <v>ЗАО "АБМ Партнер"</v>
          </cell>
          <cell r="AA2184">
            <v>3430</v>
          </cell>
          <cell r="AB2184">
            <v>0.29999868590213913</v>
          </cell>
          <cell r="AC2184">
            <v>0.27419746948555257</v>
          </cell>
          <cell r="AD2184" t="str">
            <v>продан</v>
          </cell>
          <cell r="AF2184" t="str">
            <v/>
          </cell>
          <cell r="AI2184" t="str">
            <v/>
          </cell>
        </row>
        <row r="2185">
          <cell r="A2185">
            <v>2181</v>
          </cell>
          <cell r="B2185" t="str">
            <v>диск</v>
          </cell>
          <cell r="C2185" t="str">
            <v>51504</v>
          </cell>
          <cell r="D2185" t="str">
            <v>51504`810`9`0400`0000021</v>
          </cell>
          <cell r="E2185" t="str">
            <v>КТ «Социальная Инициатива и К»</v>
          </cell>
          <cell r="F2185" t="str">
            <v>прочие</v>
          </cell>
          <cell r="G2185" t="str">
            <v>СИ-04</v>
          </cell>
          <cell r="H2185" t="str">
            <v>0000339</v>
          </cell>
          <cell r="I2185">
            <v>38013</v>
          </cell>
          <cell r="J2185">
            <v>1000000</v>
          </cell>
          <cell r="K2185" t="str">
            <v>Рубли РФ</v>
          </cell>
          <cell r="L2185" t="str">
            <v>по предъявлении, но не ранее 26.10.2004</v>
          </cell>
          <cell r="M2185">
            <v>38286</v>
          </cell>
          <cell r="N2185">
            <v>0.29917901736142288</v>
          </cell>
          <cell r="P2185">
            <v>913174</v>
          </cell>
          <cell r="Q2185">
            <v>0.91317400000000004</v>
          </cell>
          <cell r="R2185">
            <v>913174</v>
          </cell>
          <cell r="S2185">
            <v>38170</v>
          </cell>
          <cell r="T2185" t="str">
            <v>02/07-11</v>
          </cell>
          <cell r="U2185" t="str">
            <v>ООО "Проф-Трейд"</v>
          </cell>
          <cell r="V2185">
            <v>0.91660399999999997</v>
          </cell>
          <cell r="W2185">
            <v>916604</v>
          </cell>
          <cell r="X2185">
            <v>38175</v>
          </cell>
          <cell r="Y2185" t="str">
            <v>0707/04-АБМ</v>
          </cell>
          <cell r="Z2185" t="str">
            <v>ЗАО "АБМ Партнер"</v>
          </cell>
          <cell r="AA2185">
            <v>3430</v>
          </cell>
          <cell r="AB2185">
            <v>0.29999868590213913</v>
          </cell>
          <cell r="AC2185">
            <v>0.27419746948555257</v>
          </cell>
          <cell r="AD2185" t="str">
            <v>продан</v>
          </cell>
          <cell r="AF2185" t="str">
            <v/>
          </cell>
          <cell r="AI2185" t="str">
            <v/>
          </cell>
        </row>
        <row r="2186">
          <cell r="A2186">
            <v>2182</v>
          </cell>
          <cell r="B2186" t="str">
            <v>диск</v>
          </cell>
          <cell r="C2186" t="str">
            <v>51502</v>
          </cell>
          <cell r="D2186" t="str">
            <v>51502`810`9`0400`0000049</v>
          </cell>
          <cell r="E2186" t="str">
            <v>КТ «Социальная Инициатива и К»</v>
          </cell>
          <cell r="F2186" t="str">
            <v>прочие</v>
          </cell>
          <cell r="G2186" t="str">
            <v>СИ-04</v>
          </cell>
          <cell r="H2186" t="str">
            <v>0000283</v>
          </cell>
          <cell r="I2186">
            <v>38013</v>
          </cell>
          <cell r="J2186">
            <v>1000000</v>
          </cell>
          <cell r="K2186" t="str">
            <v>Рубли РФ</v>
          </cell>
          <cell r="L2186" t="str">
            <v>по предъявлении, но не ранее 26.07.2004г.</v>
          </cell>
          <cell r="M2186">
            <v>38194</v>
          </cell>
          <cell r="N2186">
            <v>0.20515958216168872</v>
          </cell>
          <cell r="P2186">
            <v>988334</v>
          </cell>
          <cell r="Q2186">
            <v>0.98833400000000005</v>
          </cell>
          <cell r="R2186">
            <v>988334</v>
          </cell>
          <cell r="S2186">
            <v>38173</v>
          </cell>
          <cell r="T2186" t="str">
            <v>05/07-10</v>
          </cell>
          <cell r="U2186" t="str">
            <v>ООО "Проф-Трейд"</v>
          </cell>
          <cell r="V2186">
            <v>1</v>
          </cell>
          <cell r="W2186">
            <v>1000000</v>
          </cell>
          <cell r="X2186">
            <v>38194</v>
          </cell>
          <cell r="Y2186" t="str">
            <v>26/07-предруссо</v>
          </cell>
          <cell r="AA2186">
            <v>11666</v>
          </cell>
          <cell r="AB2186">
            <v>0.20572166320870705</v>
          </cell>
          <cell r="AC2186">
            <v>0.20515958216168872</v>
          </cell>
          <cell r="AD2186" t="str">
            <v>предъявлен</v>
          </cell>
          <cell r="AF2186" t="str">
            <v/>
          </cell>
          <cell r="AI2186" t="str">
            <v/>
          </cell>
        </row>
        <row r="2187">
          <cell r="A2187">
            <v>2183</v>
          </cell>
          <cell r="B2187" t="str">
            <v>диск</v>
          </cell>
          <cell r="C2187" t="str">
            <v>51502</v>
          </cell>
          <cell r="D2187" t="str">
            <v>51502`810`9`0400`0000049</v>
          </cell>
          <cell r="E2187" t="str">
            <v>КТ «Социальная Инициатива и К»</v>
          </cell>
          <cell r="F2187" t="str">
            <v>прочие</v>
          </cell>
          <cell r="G2187" t="str">
            <v>СИ-04</v>
          </cell>
          <cell r="H2187" t="str">
            <v>0000284</v>
          </cell>
          <cell r="I2187">
            <v>38013</v>
          </cell>
          <cell r="J2187">
            <v>1000000</v>
          </cell>
          <cell r="K2187" t="str">
            <v>Рубли РФ</v>
          </cell>
          <cell r="L2187" t="str">
            <v>по предъявлении, но не ранее 26.07.2004г.</v>
          </cell>
          <cell r="M2187">
            <v>38194</v>
          </cell>
          <cell r="N2187">
            <v>0.20515958216168872</v>
          </cell>
          <cell r="P2187">
            <v>988334</v>
          </cell>
          <cell r="Q2187">
            <v>0.98833400000000005</v>
          </cell>
          <cell r="R2187">
            <v>988334</v>
          </cell>
          <cell r="S2187">
            <v>38173</v>
          </cell>
          <cell r="T2187" t="str">
            <v>05/07-10</v>
          </cell>
          <cell r="U2187" t="str">
            <v>ООО "Проф-Трейд"</v>
          </cell>
          <cell r="V2187">
            <v>1</v>
          </cell>
          <cell r="W2187">
            <v>1000000</v>
          </cell>
          <cell r="X2187">
            <v>38194</v>
          </cell>
          <cell r="Y2187" t="str">
            <v>26/07-предруссо</v>
          </cell>
          <cell r="AA2187">
            <v>11666</v>
          </cell>
          <cell r="AB2187">
            <v>0.20572166320870705</v>
          </cell>
          <cell r="AC2187">
            <v>0.20515958216168872</v>
          </cell>
          <cell r="AD2187" t="str">
            <v>предъявлен</v>
          </cell>
          <cell r="AF2187" t="str">
            <v/>
          </cell>
          <cell r="AI2187" t="str">
            <v/>
          </cell>
        </row>
        <row r="2188">
          <cell r="A2188">
            <v>2184</v>
          </cell>
          <cell r="B2188" t="str">
            <v>диск</v>
          </cell>
          <cell r="C2188" t="str">
            <v>51502</v>
          </cell>
          <cell r="D2188" t="str">
            <v>51502`810`9`0400`0000049</v>
          </cell>
          <cell r="E2188" t="str">
            <v>КТ «Социальная Инициатива и К»</v>
          </cell>
          <cell r="F2188" t="str">
            <v>прочие</v>
          </cell>
          <cell r="G2188" t="str">
            <v>СИ-04</v>
          </cell>
          <cell r="H2188" t="str">
            <v>0000285</v>
          </cell>
          <cell r="I2188">
            <v>38013</v>
          </cell>
          <cell r="J2188">
            <v>1000000</v>
          </cell>
          <cell r="K2188" t="str">
            <v>Рубли РФ</v>
          </cell>
          <cell r="L2188" t="str">
            <v>по предъявлении, но не ранее 26.07.2004г.</v>
          </cell>
          <cell r="M2188">
            <v>38194</v>
          </cell>
          <cell r="N2188">
            <v>0.20515958216168872</v>
          </cell>
          <cell r="P2188">
            <v>988334</v>
          </cell>
          <cell r="Q2188">
            <v>0.98833400000000005</v>
          </cell>
          <cell r="R2188">
            <v>988334</v>
          </cell>
          <cell r="S2188">
            <v>38173</v>
          </cell>
          <cell r="T2188" t="str">
            <v>05/07-10</v>
          </cell>
          <cell r="U2188" t="str">
            <v>ООО "Проф-Трейд"</v>
          </cell>
          <cell r="V2188">
            <v>1</v>
          </cell>
          <cell r="W2188">
            <v>1000000</v>
          </cell>
          <cell r="X2188">
            <v>38194</v>
          </cell>
          <cell r="Y2188" t="str">
            <v>26/07-предруссо</v>
          </cell>
          <cell r="AA2188">
            <v>11666</v>
          </cell>
          <cell r="AB2188">
            <v>0.20572166320870705</v>
          </cell>
          <cell r="AC2188">
            <v>0.20515958216168872</v>
          </cell>
          <cell r="AD2188" t="str">
            <v>предъявлен</v>
          </cell>
          <cell r="AF2188" t="str">
            <v/>
          </cell>
          <cell r="AI2188" t="str">
            <v/>
          </cell>
        </row>
        <row r="2189">
          <cell r="A2189">
            <v>2185</v>
          </cell>
          <cell r="B2189" t="str">
            <v>диск</v>
          </cell>
          <cell r="C2189" t="str">
            <v>51502</v>
          </cell>
          <cell r="D2189" t="str">
            <v>51502`810`9`0400`0000049</v>
          </cell>
          <cell r="E2189" t="str">
            <v>КТ «Социальная Инициатива и К»</v>
          </cell>
          <cell r="F2189" t="str">
            <v>прочие</v>
          </cell>
          <cell r="G2189" t="str">
            <v>СИ-04</v>
          </cell>
          <cell r="H2189" t="str">
            <v>0000286</v>
          </cell>
          <cell r="I2189">
            <v>38013</v>
          </cell>
          <cell r="J2189">
            <v>1000000</v>
          </cell>
          <cell r="K2189" t="str">
            <v>Рубли РФ</v>
          </cell>
          <cell r="L2189" t="str">
            <v>по предъявлении, но не ранее 26.07.2004г.</v>
          </cell>
          <cell r="M2189">
            <v>38194</v>
          </cell>
          <cell r="N2189">
            <v>0.20515958216168872</v>
          </cell>
          <cell r="P2189">
            <v>988334</v>
          </cell>
          <cell r="Q2189">
            <v>0.98833400000000005</v>
          </cell>
          <cell r="R2189">
            <v>988334</v>
          </cell>
          <cell r="S2189">
            <v>38173</v>
          </cell>
          <cell r="T2189" t="str">
            <v>05/07-10</v>
          </cell>
          <cell r="U2189" t="str">
            <v>ООО "Проф-Трейд"</v>
          </cell>
          <cell r="V2189">
            <v>1</v>
          </cell>
          <cell r="W2189">
            <v>1000000</v>
          </cell>
          <cell r="X2189">
            <v>38194</v>
          </cell>
          <cell r="Y2189" t="str">
            <v>26/07-предруссо</v>
          </cell>
          <cell r="AA2189">
            <v>11666</v>
          </cell>
          <cell r="AB2189">
            <v>0.20572166320870705</v>
          </cell>
          <cell r="AC2189">
            <v>0.20515958216168872</v>
          </cell>
          <cell r="AD2189" t="str">
            <v>предъявлен</v>
          </cell>
          <cell r="AF2189" t="str">
            <v/>
          </cell>
          <cell r="AI2189" t="str">
            <v/>
          </cell>
        </row>
        <row r="2190">
          <cell r="A2190">
            <v>2186</v>
          </cell>
          <cell r="B2190" t="str">
            <v>диск</v>
          </cell>
          <cell r="C2190" t="str">
            <v>51502</v>
          </cell>
          <cell r="D2190" t="str">
            <v>51502`810`9`0400`0000049</v>
          </cell>
          <cell r="E2190" t="str">
            <v>КТ «Социальная Инициатива и К»</v>
          </cell>
          <cell r="F2190" t="str">
            <v>прочие</v>
          </cell>
          <cell r="G2190" t="str">
            <v>СИ-04</v>
          </cell>
          <cell r="H2190" t="str">
            <v>0000287</v>
          </cell>
          <cell r="I2190">
            <v>38013</v>
          </cell>
          <cell r="J2190">
            <v>1000000</v>
          </cell>
          <cell r="K2190" t="str">
            <v>Рубли РФ</v>
          </cell>
          <cell r="L2190" t="str">
            <v>по предъявлении, но не ранее 26.07.2004г.</v>
          </cell>
          <cell r="M2190">
            <v>38194</v>
          </cell>
          <cell r="N2190">
            <v>0.20515958216168872</v>
          </cell>
          <cell r="P2190">
            <v>988334</v>
          </cell>
          <cell r="Q2190">
            <v>0.98833400000000005</v>
          </cell>
          <cell r="R2190">
            <v>988334</v>
          </cell>
          <cell r="S2190">
            <v>38173</v>
          </cell>
          <cell r="T2190" t="str">
            <v>05/07-10</v>
          </cell>
          <cell r="U2190" t="str">
            <v>ООО "Проф-Трейд"</v>
          </cell>
          <cell r="V2190">
            <v>1</v>
          </cell>
          <cell r="W2190">
            <v>1000000</v>
          </cell>
          <cell r="X2190">
            <v>38194</v>
          </cell>
          <cell r="Y2190" t="str">
            <v>26/07-предруссо</v>
          </cell>
          <cell r="AA2190">
            <v>11666</v>
          </cell>
          <cell r="AB2190">
            <v>0.20572166320870705</v>
          </cell>
          <cell r="AC2190">
            <v>0.20515958216168872</v>
          </cell>
          <cell r="AD2190" t="str">
            <v>предъявлен</v>
          </cell>
          <cell r="AF2190" t="str">
            <v/>
          </cell>
          <cell r="AI2190" t="str">
            <v/>
          </cell>
        </row>
        <row r="2191">
          <cell r="A2191">
            <v>2187</v>
          </cell>
          <cell r="B2191" t="str">
            <v>диск</v>
          </cell>
          <cell r="C2191" t="str">
            <v>51501</v>
          </cell>
          <cell r="D2191" t="str">
            <v>51501`810`0`0400`0000050</v>
          </cell>
          <cell r="E2191" t="str">
            <v>КТ «Социальная Инициатива и К»</v>
          </cell>
          <cell r="F2191" t="str">
            <v>прочие</v>
          </cell>
          <cell r="G2191" t="str">
            <v>СИ-04</v>
          </cell>
          <cell r="H2191" t="str">
            <v>0000461</v>
          </cell>
          <cell r="I2191">
            <v>38106</v>
          </cell>
          <cell r="J2191">
            <v>1000000</v>
          </cell>
          <cell r="K2191" t="str">
            <v>Рубли РФ</v>
          </cell>
          <cell r="L2191" t="str">
            <v>по предъявлении, но не ранее 04.02.2005г.</v>
          </cell>
          <cell r="M2191">
            <v>38387</v>
          </cell>
          <cell r="N2191">
            <v>0.30337433428534855</v>
          </cell>
          <cell r="P2191">
            <v>848991</v>
          </cell>
          <cell r="Q2191">
            <v>0.84899100000000005</v>
          </cell>
          <cell r="R2191">
            <v>848991</v>
          </cell>
          <cell r="S2191">
            <v>38173</v>
          </cell>
          <cell r="T2191" t="str">
            <v>05/07-10</v>
          </cell>
          <cell r="U2191" t="str">
            <v>ООО "Проф-Трейд"</v>
          </cell>
          <cell r="V2191">
            <v>1</v>
          </cell>
          <cell r="W2191">
            <v>1000000</v>
          </cell>
          <cell r="X2191">
            <v>38387</v>
          </cell>
          <cell r="Y2191" t="str">
            <v>№ 10-07/С от 10.07.2003 г.</v>
          </cell>
          <cell r="Z2191" t="str">
            <v>ОАО АКБ "РУССОБАНК"</v>
          </cell>
          <cell r="AA2191">
            <v>151009</v>
          </cell>
          <cell r="AB2191">
            <v>0.30420549684503445</v>
          </cell>
          <cell r="AC2191">
            <v>0.30337433428534855</v>
          </cell>
          <cell r="AD2191" t="str">
            <v>предъявлен</v>
          </cell>
          <cell r="AF2191" t="str">
            <v/>
          </cell>
          <cell r="AI2191" t="str">
            <v/>
          </cell>
        </row>
        <row r="2192">
          <cell r="A2192">
            <v>2188</v>
          </cell>
          <cell r="B2192" t="str">
            <v>диск</v>
          </cell>
          <cell r="C2192" t="str">
            <v>51501</v>
          </cell>
          <cell r="D2192" t="str">
            <v>51501`810`0`0400`0000050</v>
          </cell>
          <cell r="E2192" t="str">
            <v>КТ «Социальная Инициатива и К»</v>
          </cell>
          <cell r="F2192" t="str">
            <v>прочие</v>
          </cell>
          <cell r="G2192" t="str">
            <v>СИ-04</v>
          </cell>
          <cell r="H2192" t="str">
            <v>0000462</v>
          </cell>
          <cell r="I2192">
            <v>38106</v>
          </cell>
          <cell r="J2192">
            <v>1000000</v>
          </cell>
          <cell r="K2192" t="str">
            <v>Рубли РФ</v>
          </cell>
          <cell r="L2192" t="str">
            <v>по предъявлении, но не ранее 04.02.2005г.</v>
          </cell>
          <cell r="M2192">
            <v>38387</v>
          </cell>
          <cell r="N2192">
            <v>0.30337433428534855</v>
          </cell>
          <cell r="P2192">
            <v>848991</v>
          </cell>
          <cell r="Q2192">
            <v>0.84899100000000005</v>
          </cell>
          <cell r="R2192">
            <v>848991</v>
          </cell>
          <cell r="S2192">
            <v>38173</v>
          </cell>
          <cell r="T2192" t="str">
            <v>05/07-10</v>
          </cell>
          <cell r="U2192" t="str">
            <v>ООО "Проф-Трейд"</v>
          </cell>
          <cell r="V2192">
            <v>1</v>
          </cell>
          <cell r="W2192">
            <v>1000000</v>
          </cell>
          <cell r="X2192">
            <v>38387</v>
          </cell>
          <cell r="Y2192" t="str">
            <v>№ 10-07/С от 10.07.2003 г.</v>
          </cell>
          <cell r="Z2192" t="str">
            <v>ОАО АКБ "РУССОБАНК"</v>
          </cell>
          <cell r="AA2192">
            <v>151009</v>
          </cell>
          <cell r="AB2192">
            <v>0.30420549684503445</v>
          </cell>
          <cell r="AC2192">
            <v>0.30337433428534855</v>
          </cell>
          <cell r="AD2192" t="str">
            <v>предъявлен</v>
          </cell>
          <cell r="AF2192" t="str">
            <v/>
          </cell>
          <cell r="AI2192" t="str">
            <v/>
          </cell>
        </row>
        <row r="2193">
          <cell r="A2193">
            <v>2189</v>
          </cell>
          <cell r="B2193" t="str">
            <v>диск</v>
          </cell>
          <cell r="C2193" t="str">
            <v>51501</v>
          </cell>
          <cell r="D2193" t="str">
            <v>51501`810`0`0400`0000050</v>
          </cell>
          <cell r="E2193" t="str">
            <v>КТ «Социальная Инициатива и К»</v>
          </cell>
          <cell r="F2193" t="str">
            <v>прочие</v>
          </cell>
          <cell r="G2193" t="str">
            <v>СИ-04</v>
          </cell>
          <cell r="H2193" t="str">
            <v>0000463</v>
          </cell>
          <cell r="I2193">
            <v>38106</v>
          </cell>
          <cell r="J2193">
            <v>1000000</v>
          </cell>
          <cell r="K2193" t="str">
            <v>Рубли РФ</v>
          </cell>
          <cell r="L2193" t="str">
            <v>по предъявлении, но не ранее 04.02.2005г.</v>
          </cell>
          <cell r="M2193">
            <v>38387</v>
          </cell>
          <cell r="N2193">
            <v>0.30337433428534855</v>
          </cell>
          <cell r="P2193">
            <v>848991</v>
          </cell>
          <cell r="Q2193">
            <v>0.84899100000000005</v>
          </cell>
          <cell r="R2193">
            <v>848991</v>
          </cell>
          <cell r="S2193">
            <v>38173</v>
          </cell>
          <cell r="T2193" t="str">
            <v>05/07-10</v>
          </cell>
          <cell r="U2193" t="str">
            <v>ООО "Проф-Трейд"</v>
          </cell>
          <cell r="V2193">
            <v>1</v>
          </cell>
          <cell r="W2193">
            <v>1000000</v>
          </cell>
          <cell r="X2193">
            <v>38387</v>
          </cell>
          <cell r="Y2193" t="str">
            <v>№ 10-07/С от 10.07.2003 г.</v>
          </cell>
          <cell r="Z2193" t="str">
            <v>ОАО АКБ "РУССОБАНК"</v>
          </cell>
          <cell r="AA2193">
            <v>151009</v>
          </cell>
          <cell r="AB2193">
            <v>0.30420549684503445</v>
          </cell>
          <cell r="AC2193">
            <v>0.30337433428534855</v>
          </cell>
          <cell r="AD2193" t="str">
            <v>предъявлен</v>
          </cell>
          <cell r="AF2193" t="str">
            <v/>
          </cell>
          <cell r="AI2193" t="str">
            <v/>
          </cell>
        </row>
        <row r="2194">
          <cell r="A2194">
            <v>2190</v>
          </cell>
          <cell r="B2194" t="str">
            <v>диск</v>
          </cell>
          <cell r="C2194" t="str">
            <v>51501</v>
          </cell>
          <cell r="D2194" t="str">
            <v>51501`810`0`0400`0000050</v>
          </cell>
          <cell r="E2194" t="str">
            <v>КТ «Социальная Инициатива и К»</v>
          </cell>
          <cell r="F2194" t="str">
            <v>прочие</v>
          </cell>
          <cell r="G2194" t="str">
            <v>СИ-04</v>
          </cell>
          <cell r="H2194" t="str">
            <v>0000464</v>
          </cell>
          <cell r="I2194">
            <v>38106</v>
          </cell>
          <cell r="J2194">
            <v>1000000</v>
          </cell>
          <cell r="K2194" t="str">
            <v>Рубли РФ</v>
          </cell>
          <cell r="L2194" t="str">
            <v>по предъявлении, но не ранее 04.02.2005г.</v>
          </cell>
          <cell r="M2194">
            <v>38387</v>
          </cell>
          <cell r="N2194">
            <v>0.30337433428534855</v>
          </cell>
          <cell r="P2194">
            <v>848991</v>
          </cell>
          <cell r="Q2194">
            <v>0.84899100000000005</v>
          </cell>
          <cell r="R2194">
            <v>848991</v>
          </cell>
          <cell r="S2194">
            <v>38173</v>
          </cell>
          <cell r="T2194" t="str">
            <v>05/07-10</v>
          </cell>
          <cell r="U2194" t="str">
            <v>ООО "Проф-Трейд"</v>
          </cell>
          <cell r="V2194">
            <v>1</v>
          </cell>
          <cell r="W2194">
            <v>1000000</v>
          </cell>
          <cell r="X2194">
            <v>38387</v>
          </cell>
          <cell r="Y2194" t="str">
            <v>№ 10-07/С от 10.07.2003 г.</v>
          </cell>
          <cell r="Z2194" t="str">
            <v>ОАО АКБ "РУССОБАНК"</v>
          </cell>
          <cell r="AA2194">
            <v>151009</v>
          </cell>
          <cell r="AB2194">
            <v>0.30420549684503445</v>
          </cell>
          <cell r="AC2194">
            <v>0.30337433428534855</v>
          </cell>
          <cell r="AD2194" t="str">
            <v>предъявлен</v>
          </cell>
          <cell r="AF2194" t="str">
            <v/>
          </cell>
          <cell r="AI2194" t="str">
            <v/>
          </cell>
        </row>
        <row r="2195">
          <cell r="A2195">
            <v>2191</v>
          </cell>
          <cell r="B2195" t="str">
            <v>диск</v>
          </cell>
          <cell r="C2195" t="str">
            <v>51501</v>
          </cell>
          <cell r="D2195" t="str">
            <v>51501`810`0`0400`0000050</v>
          </cell>
          <cell r="E2195" t="str">
            <v>КТ «Социальная Инициатива и К»</v>
          </cell>
          <cell r="F2195" t="str">
            <v>прочие</v>
          </cell>
          <cell r="G2195" t="str">
            <v>СИ-04</v>
          </cell>
          <cell r="H2195" t="str">
            <v>0000465</v>
          </cell>
          <cell r="I2195">
            <v>38106</v>
          </cell>
          <cell r="J2195">
            <v>1000000</v>
          </cell>
          <cell r="K2195" t="str">
            <v>Рубли РФ</v>
          </cell>
          <cell r="L2195" t="str">
            <v>по предъявлении, но не ранее 04.02.2005г.</v>
          </cell>
          <cell r="M2195">
            <v>38387</v>
          </cell>
          <cell r="N2195">
            <v>0.30337433428534855</v>
          </cell>
          <cell r="P2195">
            <v>848991</v>
          </cell>
          <cell r="Q2195">
            <v>0.84899100000000005</v>
          </cell>
          <cell r="R2195">
            <v>848991</v>
          </cell>
          <cell r="S2195">
            <v>38173</v>
          </cell>
          <cell r="T2195" t="str">
            <v>05/07-10</v>
          </cell>
          <cell r="U2195" t="str">
            <v>ООО "Проф-Трейд"</v>
          </cell>
          <cell r="V2195">
            <v>1</v>
          </cell>
          <cell r="W2195">
            <v>1000000</v>
          </cell>
          <cell r="X2195">
            <v>38387</v>
          </cell>
          <cell r="Y2195" t="str">
            <v>№ 10-07/С от 10.07.2003 г.</v>
          </cell>
          <cell r="Z2195" t="str">
            <v>ОАО АКБ "РУССОБАНК"</v>
          </cell>
          <cell r="AA2195">
            <v>151009</v>
          </cell>
          <cell r="AB2195">
            <v>0.30420549684503445</v>
          </cell>
          <cell r="AC2195">
            <v>0.30337433428534855</v>
          </cell>
          <cell r="AD2195" t="str">
            <v>предъявлен</v>
          </cell>
          <cell r="AF2195" t="str">
            <v/>
          </cell>
          <cell r="AI2195" t="str">
            <v/>
          </cell>
        </row>
        <row r="2196">
          <cell r="A2196">
            <v>2192</v>
          </cell>
          <cell r="B2196" t="str">
            <v>диск</v>
          </cell>
          <cell r="C2196" t="str">
            <v>51501</v>
          </cell>
          <cell r="D2196" t="str">
            <v>51501`810`0`0400`0000050</v>
          </cell>
          <cell r="E2196" t="str">
            <v>КТ «Социальная Инициатива и К»</v>
          </cell>
          <cell r="F2196" t="str">
            <v>прочие</v>
          </cell>
          <cell r="G2196" t="str">
            <v>СИ-04</v>
          </cell>
          <cell r="H2196" t="str">
            <v>0000466</v>
          </cell>
          <cell r="I2196">
            <v>38106</v>
          </cell>
          <cell r="J2196">
            <v>1000000</v>
          </cell>
          <cell r="K2196" t="str">
            <v>Рубли РФ</v>
          </cell>
          <cell r="L2196" t="str">
            <v>по предъявлении, но не ранее 04.02.2005г.</v>
          </cell>
          <cell r="M2196">
            <v>38387</v>
          </cell>
          <cell r="N2196">
            <v>0.30337433428534855</v>
          </cell>
          <cell r="P2196">
            <v>848991</v>
          </cell>
          <cell r="Q2196">
            <v>0.84899100000000005</v>
          </cell>
          <cell r="R2196">
            <v>848991</v>
          </cell>
          <cell r="S2196">
            <v>38173</v>
          </cell>
          <cell r="T2196" t="str">
            <v>05/07-10</v>
          </cell>
          <cell r="U2196" t="str">
            <v>ООО "Проф-Трейд"</v>
          </cell>
          <cell r="V2196">
            <v>1</v>
          </cell>
          <cell r="W2196">
            <v>1000000</v>
          </cell>
          <cell r="X2196">
            <v>38387</v>
          </cell>
          <cell r="Y2196" t="str">
            <v>№ 10-07/С от 10.07.2003 г.</v>
          </cell>
          <cell r="Z2196" t="str">
            <v>ОАО АКБ "РУССОБАНК"</v>
          </cell>
          <cell r="AA2196">
            <v>151009</v>
          </cell>
          <cell r="AB2196">
            <v>0.30420549684503445</v>
          </cell>
          <cell r="AC2196">
            <v>0.30337433428534855</v>
          </cell>
          <cell r="AD2196" t="str">
            <v>предъявлен</v>
          </cell>
          <cell r="AF2196" t="str">
            <v/>
          </cell>
          <cell r="AI2196" t="str">
            <v/>
          </cell>
        </row>
        <row r="2197">
          <cell r="A2197">
            <v>2193</v>
          </cell>
          <cell r="B2197" t="str">
            <v>диск</v>
          </cell>
          <cell r="C2197" t="str">
            <v>51501</v>
          </cell>
          <cell r="D2197" t="str">
            <v>51501`810`0`0400`0000050</v>
          </cell>
          <cell r="E2197" t="str">
            <v>КТ «Социальная Инициатива и К»</v>
          </cell>
          <cell r="F2197" t="str">
            <v>прочие</v>
          </cell>
          <cell r="G2197" t="str">
            <v>СИ-04</v>
          </cell>
          <cell r="H2197" t="str">
            <v>0000467</v>
          </cell>
          <cell r="I2197">
            <v>38106</v>
          </cell>
          <cell r="J2197">
            <v>1000000</v>
          </cell>
          <cell r="K2197" t="str">
            <v>Рубли РФ</v>
          </cell>
          <cell r="L2197" t="str">
            <v>по предъявлении, но не ранее 04.02.2005г.</v>
          </cell>
          <cell r="M2197">
            <v>38387</v>
          </cell>
          <cell r="N2197">
            <v>0.30337433428534855</v>
          </cell>
          <cell r="P2197">
            <v>848991</v>
          </cell>
          <cell r="Q2197">
            <v>0.84899100000000005</v>
          </cell>
          <cell r="R2197">
            <v>848991</v>
          </cell>
          <cell r="S2197">
            <v>38173</v>
          </cell>
          <cell r="T2197" t="str">
            <v>05/07-10</v>
          </cell>
          <cell r="U2197" t="str">
            <v>ООО "Проф-Трейд"</v>
          </cell>
          <cell r="V2197">
            <v>1</v>
          </cell>
          <cell r="W2197">
            <v>1000000</v>
          </cell>
          <cell r="X2197">
            <v>38387</v>
          </cell>
          <cell r="Y2197" t="str">
            <v>№ 10-07/С от 10.07.2003 г.</v>
          </cell>
          <cell r="Z2197" t="str">
            <v>ОАО АКБ "РУССОБАНК"</v>
          </cell>
          <cell r="AA2197">
            <v>151009</v>
          </cell>
          <cell r="AB2197">
            <v>0.30420549684503445</v>
          </cell>
          <cell r="AC2197">
            <v>0.30337433428534855</v>
          </cell>
          <cell r="AD2197" t="str">
            <v>предъявлен</v>
          </cell>
          <cell r="AF2197" t="str">
            <v/>
          </cell>
          <cell r="AI2197" t="str">
            <v/>
          </cell>
        </row>
        <row r="2198">
          <cell r="A2198">
            <v>2194</v>
          </cell>
          <cell r="B2198" t="str">
            <v>диск</v>
          </cell>
          <cell r="C2198" t="str">
            <v>51501</v>
          </cell>
          <cell r="D2198" t="str">
            <v>51501`810`0`0400`0000050</v>
          </cell>
          <cell r="E2198" t="str">
            <v>КТ «Социальная Инициатива и К»</v>
          </cell>
          <cell r="F2198" t="str">
            <v>прочие</v>
          </cell>
          <cell r="G2198" t="str">
            <v>СИ-04</v>
          </cell>
          <cell r="H2198" t="str">
            <v>0000468</v>
          </cell>
          <cell r="I2198">
            <v>38106</v>
          </cell>
          <cell r="J2198">
            <v>1000000</v>
          </cell>
          <cell r="K2198" t="str">
            <v>Рубли РФ</v>
          </cell>
          <cell r="L2198" t="str">
            <v>по предъявлении, но не ранее 04.02.2005г.</v>
          </cell>
          <cell r="M2198">
            <v>38387</v>
          </cell>
          <cell r="N2198">
            <v>0.30337433428534855</v>
          </cell>
          <cell r="P2198">
            <v>848991</v>
          </cell>
          <cell r="Q2198">
            <v>0.84899100000000005</v>
          </cell>
          <cell r="R2198">
            <v>848991</v>
          </cell>
          <cell r="S2198">
            <v>38173</v>
          </cell>
          <cell r="T2198" t="str">
            <v>05/07-10</v>
          </cell>
          <cell r="U2198" t="str">
            <v>ООО "Проф-Трейд"</v>
          </cell>
          <cell r="V2198">
            <v>1</v>
          </cell>
          <cell r="W2198">
            <v>1000000</v>
          </cell>
          <cell r="X2198">
            <v>38387</v>
          </cell>
          <cell r="Y2198" t="str">
            <v>№ 10-07/С от 10.07.2003 г.</v>
          </cell>
          <cell r="Z2198" t="str">
            <v>ОАО АКБ "РУССОБАНК"</v>
          </cell>
          <cell r="AA2198">
            <v>151009</v>
          </cell>
          <cell r="AB2198">
            <v>0.30420549684503445</v>
          </cell>
          <cell r="AC2198">
            <v>0.30337433428534855</v>
          </cell>
          <cell r="AD2198" t="str">
            <v>предъявлен</v>
          </cell>
          <cell r="AF2198" t="str">
            <v/>
          </cell>
          <cell r="AI2198" t="str">
            <v/>
          </cell>
        </row>
        <row r="2199">
          <cell r="A2199">
            <v>2195</v>
          </cell>
          <cell r="B2199" t="str">
            <v>диск</v>
          </cell>
          <cell r="C2199" t="str">
            <v>51501</v>
          </cell>
          <cell r="D2199" t="str">
            <v>51501`810`0`0400`0000050</v>
          </cell>
          <cell r="E2199" t="str">
            <v>КТ «Социальная Инициатива и К»</v>
          </cell>
          <cell r="F2199" t="str">
            <v>прочие</v>
          </cell>
          <cell r="G2199" t="str">
            <v>СИ-04</v>
          </cell>
          <cell r="H2199" t="str">
            <v>0000469</v>
          </cell>
          <cell r="I2199">
            <v>38106</v>
          </cell>
          <cell r="J2199">
            <v>1000000</v>
          </cell>
          <cell r="K2199" t="str">
            <v>Рубли РФ</v>
          </cell>
          <cell r="L2199" t="str">
            <v>по предъявлении, но не ранее 04.02.2005г.</v>
          </cell>
          <cell r="M2199">
            <v>38387</v>
          </cell>
          <cell r="N2199">
            <v>0.30337433428534855</v>
          </cell>
          <cell r="P2199">
            <v>848991</v>
          </cell>
          <cell r="Q2199">
            <v>0.84899100000000005</v>
          </cell>
          <cell r="R2199">
            <v>848991</v>
          </cell>
          <cell r="S2199">
            <v>38173</v>
          </cell>
          <cell r="T2199" t="str">
            <v>05/07-10</v>
          </cell>
          <cell r="U2199" t="str">
            <v>ООО "Проф-Трейд"</v>
          </cell>
          <cell r="V2199">
            <v>1</v>
          </cell>
          <cell r="W2199">
            <v>1000000</v>
          </cell>
          <cell r="X2199">
            <v>38387</v>
          </cell>
          <cell r="Y2199" t="str">
            <v>№ 10-07/С от 10.07.2003 г.</v>
          </cell>
          <cell r="Z2199" t="str">
            <v>ОАО АКБ "РУССОБАНК"</v>
          </cell>
          <cell r="AA2199">
            <v>151009</v>
          </cell>
          <cell r="AB2199">
            <v>0.30420549684503445</v>
          </cell>
          <cell r="AC2199">
            <v>0.30337433428534855</v>
          </cell>
          <cell r="AD2199" t="str">
            <v>предъявлен</v>
          </cell>
          <cell r="AF2199" t="str">
            <v/>
          </cell>
          <cell r="AI2199" t="str">
            <v/>
          </cell>
        </row>
        <row r="2200">
          <cell r="A2200">
            <v>2196</v>
          </cell>
          <cell r="B2200" t="str">
            <v>диск</v>
          </cell>
          <cell r="C2200" t="str">
            <v>51501</v>
          </cell>
          <cell r="D2200" t="str">
            <v>51501`810`0`0400`0000050</v>
          </cell>
          <cell r="E2200" t="str">
            <v>КТ «Социальная Инициатива и К»</v>
          </cell>
          <cell r="F2200" t="str">
            <v>прочие</v>
          </cell>
          <cell r="G2200" t="str">
            <v>СИ-04</v>
          </cell>
          <cell r="H2200" t="str">
            <v>0000470</v>
          </cell>
          <cell r="I2200">
            <v>38106</v>
          </cell>
          <cell r="J2200">
            <v>1000000</v>
          </cell>
          <cell r="K2200" t="str">
            <v>Рубли РФ</v>
          </cell>
          <cell r="L2200" t="str">
            <v>по предъявлении, но не ранее 04.02.2005г.</v>
          </cell>
          <cell r="M2200">
            <v>38387</v>
          </cell>
          <cell r="N2200">
            <v>0.30337433428534855</v>
          </cell>
          <cell r="P2200">
            <v>848991</v>
          </cell>
          <cell r="Q2200">
            <v>0.84899100000000005</v>
          </cell>
          <cell r="R2200">
            <v>848991</v>
          </cell>
          <cell r="S2200">
            <v>38173</v>
          </cell>
          <cell r="T2200" t="str">
            <v>05/07-10</v>
          </cell>
          <cell r="U2200" t="str">
            <v>ООО "Проф-Трейд"</v>
          </cell>
          <cell r="V2200">
            <v>1</v>
          </cell>
          <cell r="W2200">
            <v>1000000</v>
          </cell>
          <cell r="X2200">
            <v>38387</v>
          </cell>
          <cell r="Y2200" t="str">
            <v>№ 10-07/С от 10.07.2003 г.</v>
          </cell>
          <cell r="Z2200" t="str">
            <v>ОАО АКБ "РУССОБАНК"</v>
          </cell>
          <cell r="AA2200">
            <v>151009</v>
          </cell>
          <cell r="AB2200">
            <v>0.30420549684503445</v>
          </cell>
          <cell r="AC2200">
            <v>0.30337433428534855</v>
          </cell>
          <cell r="AD2200" t="str">
            <v>предъявлен</v>
          </cell>
          <cell r="AF2200" t="str">
            <v/>
          </cell>
          <cell r="AI2200" t="str">
            <v/>
          </cell>
        </row>
        <row r="2201">
          <cell r="A2201">
            <v>2197</v>
          </cell>
          <cell r="B2201" t="str">
            <v>диск</v>
          </cell>
          <cell r="C2201" t="str">
            <v>51501</v>
          </cell>
          <cell r="D2201" t="str">
            <v>51501`810`0`0400`0000050</v>
          </cell>
          <cell r="E2201" t="str">
            <v>КТ «Социальная Инициатива и К»</v>
          </cell>
          <cell r="F2201" t="str">
            <v>прочие</v>
          </cell>
          <cell r="G2201" t="str">
            <v>СИ-04</v>
          </cell>
          <cell r="H2201" t="str">
            <v>0000471</v>
          </cell>
          <cell r="I2201">
            <v>38106</v>
          </cell>
          <cell r="J2201">
            <v>1000000</v>
          </cell>
          <cell r="K2201" t="str">
            <v>Рубли РФ</v>
          </cell>
          <cell r="L2201" t="str">
            <v>по предъявлении, но не ранее 04.02.2005г.</v>
          </cell>
          <cell r="M2201">
            <v>38387</v>
          </cell>
          <cell r="N2201">
            <v>0.30337433428534855</v>
          </cell>
          <cell r="P2201">
            <v>848991</v>
          </cell>
          <cell r="Q2201">
            <v>0.84899100000000005</v>
          </cell>
          <cell r="R2201">
            <v>848991</v>
          </cell>
          <cell r="S2201">
            <v>38173</v>
          </cell>
          <cell r="T2201" t="str">
            <v>05/07-10</v>
          </cell>
          <cell r="U2201" t="str">
            <v>ООО "Проф-Трейд"</v>
          </cell>
          <cell r="V2201">
            <v>1</v>
          </cell>
          <cell r="W2201">
            <v>1000000</v>
          </cell>
          <cell r="X2201">
            <v>38387</v>
          </cell>
          <cell r="Y2201" t="str">
            <v>№ 10-07/С от 10.07.2003 г.</v>
          </cell>
          <cell r="Z2201" t="str">
            <v>ОАО АКБ "РУССОБАНК"</v>
          </cell>
          <cell r="AA2201">
            <v>151009</v>
          </cell>
          <cell r="AB2201">
            <v>0.30420549684503445</v>
          </cell>
          <cell r="AC2201">
            <v>0.30337433428534855</v>
          </cell>
          <cell r="AD2201" t="str">
            <v>предъявлен</v>
          </cell>
          <cell r="AF2201" t="str">
            <v/>
          </cell>
          <cell r="AI2201" t="str">
            <v/>
          </cell>
        </row>
        <row r="2202">
          <cell r="A2202">
            <v>2198</v>
          </cell>
          <cell r="B2202" t="str">
            <v>диск</v>
          </cell>
          <cell r="C2202" t="str">
            <v>51504</v>
          </cell>
          <cell r="D2202" t="str">
            <v>51504`810`9`0400`0000021</v>
          </cell>
          <cell r="E2202" t="str">
            <v>КТ «Социальная Инициатива и К»</v>
          </cell>
          <cell r="F2202" t="str">
            <v>прочие</v>
          </cell>
          <cell r="G2202" t="str">
            <v>СИ-04</v>
          </cell>
          <cell r="H2202" t="str">
            <v>0000328</v>
          </cell>
          <cell r="I2202">
            <v>38013</v>
          </cell>
          <cell r="J2202">
            <v>1000000</v>
          </cell>
          <cell r="K2202" t="str">
            <v>Рубли РФ</v>
          </cell>
          <cell r="L2202" t="str">
            <v>по предъявлении, но не ранее 26.10.2004г.</v>
          </cell>
          <cell r="M2202">
            <v>38286</v>
          </cell>
          <cell r="N2202">
            <v>0.3054694038300596</v>
          </cell>
          <cell r="P2202">
            <v>915000</v>
          </cell>
          <cell r="Q2202">
            <v>0.91500000000000004</v>
          </cell>
          <cell r="R2202">
            <v>915000</v>
          </cell>
          <cell r="S2202">
            <v>38175</v>
          </cell>
          <cell r="T2202" t="str">
            <v>07/07-06</v>
          </cell>
          <cell r="U2202" t="str">
            <v>ООО "Проф-Трейд"</v>
          </cell>
          <cell r="V2202">
            <v>0.91660399999999997</v>
          </cell>
          <cell r="W2202">
            <v>916604</v>
          </cell>
          <cell r="X2202">
            <v>38175</v>
          </cell>
          <cell r="Y2202" t="str">
            <v>0707/04-АБМ</v>
          </cell>
          <cell r="Z2202" t="str">
            <v>ЗАО "АБМ Партнер"</v>
          </cell>
          <cell r="AA2202">
            <v>1604</v>
          </cell>
          <cell r="AB2202">
            <v>0.30630630630630629</v>
          </cell>
          <cell r="AC2202">
            <v>0.63984699453551908</v>
          </cell>
          <cell r="AD2202" t="str">
            <v>продан</v>
          </cell>
          <cell r="AF2202" t="str">
            <v/>
          </cell>
          <cell r="AI2202" t="str">
            <v/>
          </cell>
        </row>
        <row r="2203">
          <cell r="A2203">
            <v>2199</v>
          </cell>
          <cell r="B2203" t="str">
            <v>диск</v>
          </cell>
          <cell r="C2203" t="str">
            <v>51504</v>
          </cell>
          <cell r="D2203" t="str">
            <v>51504`810`9`0400`0000021</v>
          </cell>
          <cell r="E2203" t="str">
            <v>КТ «Социальная Инициатива и К»</v>
          </cell>
          <cell r="F2203" t="str">
            <v>прочие</v>
          </cell>
          <cell r="G2203" t="str">
            <v>СИ-04</v>
          </cell>
          <cell r="H2203" t="str">
            <v>0000329</v>
          </cell>
          <cell r="I2203">
            <v>38013</v>
          </cell>
          <cell r="J2203">
            <v>1000000</v>
          </cell>
          <cell r="K2203" t="str">
            <v>Рубли РФ</v>
          </cell>
          <cell r="L2203" t="str">
            <v>по предъявлении, но не ранее 26.10.2004г.</v>
          </cell>
          <cell r="M2203">
            <v>38286</v>
          </cell>
          <cell r="N2203">
            <v>0.3054694038300596</v>
          </cell>
          <cell r="P2203">
            <v>915000</v>
          </cell>
          <cell r="Q2203">
            <v>0.91500000000000004</v>
          </cell>
          <cell r="R2203">
            <v>915000</v>
          </cell>
          <cell r="S2203">
            <v>38175</v>
          </cell>
          <cell r="T2203" t="str">
            <v>07/07-06</v>
          </cell>
          <cell r="U2203" t="str">
            <v>ООО "Проф-Трейд"</v>
          </cell>
          <cell r="V2203">
            <v>0.91660399999999997</v>
          </cell>
          <cell r="W2203">
            <v>916604</v>
          </cell>
          <cell r="X2203">
            <v>38175</v>
          </cell>
          <cell r="Y2203" t="str">
            <v>0707/04-АБМ</v>
          </cell>
          <cell r="Z2203" t="str">
            <v>ЗАО "АБМ Партнер"</v>
          </cell>
          <cell r="AA2203">
            <v>1604</v>
          </cell>
          <cell r="AB2203">
            <v>0.30630630630630629</v>
          </cell>
          <cell r="AC2203">
            <v>0.63984699453551908</v>
          </cell>
          <cell r="AD2203" t="str">
            <v>продан</v>
          </cell>
          <cell r="AF2203" t="str">
            <v/>
          </cell>
          <cell r="AI2203" t="str">
            <v/>
          </cell>
        </row>
        <row r="2204">
          <cell r="A2204">
            <v>2200</v>
          </cell>
          <cell r="B2204" t="str">
            <v>диск</v>
          </cell>
          <cell r="C2204" t="str">
            <v>51504</v>
          </cell>
          <cell r="D2204" t="str">
            <v>51504`810`9`0400`0000021</v>
          </cell>
          <cell r="E2204" t="str">
            <v>КТ «Социальная Инициатива и К»</v>
          </cell>
          <cell r="F2204" t="str">
            <v>прочие</v>
          </cell>
          <cell r="G2204" t="str">
            <v>СИ-04</v>
          </cell>
          <cell r="H2204" t="str">
            <v>0000330</v>
          </cell>
          <cell r="I2204">
            <v>38013</v>
          </cell>
          <cell r="J2204">
            <v>1000000</v>
          </cell>
          <cell r="K2204" t="str">
            <v>Рубли РФ</v>
          </cell>
          <cell r="L2204" t="str">
            <v>по предъявлении, но не ранее 26.10.2004г.</v>
          </cell>
          <cell r="M2204">
            <v>38286</v>
          </cell>
          <cell r="N2204">
            <v>0.3054694038300596</v>
          </cell>
          <cell r="P2204">
            <v>915000</v>
          </cell>
          <cell r="Q2204">
            <v>0.91500000000000004</v>
          </cell>
          <cell r="R2204">
            <v>915000</v>
          </cell>
          <cell r="S2204">
            <v>38175</v>
          </cell>
          <cell r="T2204" t="str">
            <v>07/07-06</v>
          </cell>
          <cell r="U2204" t="str">
            <v>ООО "Проф-Трейд"</v>
          </cell>
          <cell r="V2204">
            <v>0.91660399999999997</v>
          </cell>
          <cell r="W2204">
            <v>916604</v>
          </cell>
          <cell r="X2204">
            <v>38175</v>
          </cell>
          <cell r="Y2204" t="str">
            <v>0707/04-АБМ</v>
          </cell>
          <cell r="Z2204" t="str">
            <v>ЗАО "АБМ Партнер"</v>
          </cell>
          <cell r="AA2204">
            <v>1604</v>
          </cell>
          <cell r="AB2204">
            <v>0.30630630630630629</v>
          </cell>
          <cell r="AC2204">
            <v>0.63984699453551908</v>
          </cell>
          <cell r="AD2204" t="str">
            <v>продан</v>
          </cell>
          <cell r="AF2204" t="str">
            <v/>
          </cell>
          <cell r="AI2204" t="str">
            <v/>
          </cell>
        </row>
        <row r="2205">
          <cell r="A2205">
            <v>2201</v>
          </cell>
          <cell r="B2205" t="str">
            <v>диск</v>
          </cell>
          <cell r="C2205" t="str">
            <v>51504</v>
          </cell>
          <cell r="D2205" t="str">
            <v>51504`810`9`0400`0000021</v>
          </cell>
          <cell r="E2205" t="str">
            <v>КТ «Социальная Инициатива и К»</v>
          </cell>
          <cell r="F2205" t="str">
            <v>прочие</v>
          </cell>
          <cell r="G2205" t="str">
            <v>СИ-04</v>
          </cell>
          <cell r="H2205" t="str">
            <v>0000331</v>
          </cell>
          <cell r="I2205">
            <v>38013</v>
          </cell>
          <cell r="J2205">
            <v>1000000</v>
          </cell>
          <cell r="K2205" t="str">
            <v>Рубли РФ</v>
          </cell>
          <cell r="L2205" t="str">
            <v>по предъявлении, но не ранее 26.10.2004г.</v>
          </cell>
          <cell r="M2205">
            <v>38286</v>
          </cell>
          <cell r="N2205">
            <v>0.3054694038300596</v>
          </cell>
          <cell r="P2205">
            <v>915000</v>
          </cell>
          <cell r="Q2205">
            <v>0.91500000000000004</v>
          </cell>
          <cell r="R2205">
            <v>915000</v>
          </cell>
          <cell r="S2205">
            <v>38175</v>
          </cell>
          <cell r="T2205" t="str">
            <v>07/07-06</v>
          </cell>
          <cell r="U2205" t="str">
            <v>ООО "Проф-Трейд"</v>
          </cell>
          <cell r="V2205">
            <v>0.91660399999999997</v>
          </cell>
          <cell r="W2205">
            <v>916604</v>
          </cell>
          <cell r="X2205">
            <v>38175</v>
          </cell>
          <cell r="Y2205" t="str">
            <v>0707/04-АБМ</v>
          </cell>
          <cell r="Z2205" t="str">
            <v>ЗАО "АБМ Партнер"</v>
          </cell>
          <cell r="AA2205">
            <v>1604</v>
          </cell>
          <cell r="AB2205">
            <v>0.30630630630630629</v>
          </cell>
          <cell r="AC2205">
            <v>0.63984699453551908</v>
          </cell>
          <cell r="AD2205" t="str">
            <v>продан</v>
          </cell>
          <cell r="AF2205" t="str">
            <v/>
          </cell>
          <cell r="AI2205" t="str">
            <v/>
          </cell>
        </row>
        <row r="2206">
          <cell r="A2206">
            <v>2202</v>
          </cell>
          <cell r="B2206" t="str">
            <v>диск</v>
          </cell>
          <cell r="C2206" t="str">
            <v>51504</v>
          </cell>
          <cell r="D2206" t="str">
            <v>51504`810`9`0400`0000021</v>
          </cell>
          <cell r="E2206" t="str">
            <v>КТ «Социальная Инициатива и К»</v>
          </cell>
          <cell r="F2206" t="str">
            <v>прочие</v>
          </cell>
          <cell r="G2206" t="str">
            <v>СИ-04</v>
          </cell>
          <cell r="H2206" t="str">
            <v>0000332</v>
          </cell>
          <cell r="I2206">
            <v>38013</v>
          </cell>
          <cell r="J2206">
            <v>1000000</v>
          </cell>
          <cell r="K2206" t="str">
            <v>Рубли РФ</v>
          </cell>
          <cell r="L2206" t="str">
            <v>по предъявлении, но не ранее 26.10.2004г.</v>
          </cell>
          <cell r="M2206">
            <v>38286</v>
          </cell>
          <cell r="N2206">
            <v>0.3054694038300596</v>
          </cell>
          <cell r="P2206">
            <v>915000</v>
          </cell>
          <cell r="Q2206">
            <v>0.91500000000000004</v>
          </cell>
          <cell r="R2206">
            <v>915000</v>
          </cell>
          <cell r="S2206">
            <v>38175</v>
          </cell>
          <cell r="T2206" t="str">
            <v>07/07-06</v>
          </cell>
          <cell r="U2206" t="str">
            <v>ООО "Проф-Трейд"</v>
          </cell>
          <cell r="V2206">
            <v>0.91660399999999997</v>
          </cell>
          <cell r="W2206">
            <v>916604</v>
          </cell>
          <cell r="X2206">
            <v>38175</v>
          </cell>
          <cell r="Y2206" t="str">
            <v>0707/04-АБМ</v>
          </cell>
          <cell r="Z2206" t="str">
            <v>ЗАО "АБМ Партнер"</v>
          </cell>
          <cell r="AA2206">
            <v>1604</v>
          </cell>
          <cell r="AB2206">
            <v>0.30630630630630629</v>
          </cell>
          <cell r="AC2206">
            <v>0.63984699453551908</v>
          </cell>
          <cell r="AD2206" t="str">
            <v>продан</v>
          </cell>
          <cell r="AF2206" t="str">
            <v/>
          </cell>
          <cell r="AI2206" t="str">
            <v/>
          </cell>
        </row>
        <row r="2207">
          <cell r="A2207">
            <v>2203</v>
          </cell>
          <cell r="B2207" t="str">
            <v>диск</v>
          </cell>
          <cell r="C2207" t="str">
            <v>51504</v>
          </cell>
          <cell r="D2207" t="str">
            <v>51504`810`9`0400`0000021</v>
          </cell>
          <cell r="E2207" t="str">
            <v>КТ «Социальная Инициатива и К»</v>
          </cell>
          <cell r="F2207" t="str">
            <v>прочие</v>
          </cell>
          <cell r="G2207" t="str">
            <v>СИ-04</v>
          </cell>
          <cell r="H2207" t="str">
            <v>0000333</v>
          </cell>
          <cell r="I2207">
            <v>38013</v>
          </cell>
          <cell r="J2207">
            <v>1000000</v>
          </cell>
          <cell r="K2207" t="str">
            <v>Рубли РФ</v>
          </cell>
          <cell r="L2207" t="str">
            <v>по предъявлении, но не ранее 26.10.2004г.</v>
          </cell>
          <cell r="M2207">
            <v>38286</v>
          </cell>
          <cell r="N2207">
            <v>0.3054694038300596</v>
          </cell>
          <cell r="P2207">
            <v>915000</v>
          </cell>
          <cell r="Q2207">
            <v>0.91500000000000004</v>
          </cell>
          <cell r="R2207">
            <v>915000</v>
          </cell>
          <cell r="S2207">
            <v>38175</v>
          </cell>
          <cell r="T2207" t="str">
            <v>07/07-06</v>
          </cell>
          <cell r="U2207" t="str">
            <v>ООО "Проф-Трейд"</v>
          </cell>
          <cell r="V2207">
            <v>0.91660399999999997</v>
          </cell>
          <cell r="W2207">
            <v>916604</v>
          </cell>
          <cell r="X2207">
            <v>38175</v>
          </cell>
          <cell r="Y2207" t="str">
            <v>0707/04-АБМ</v>
          </cell>
          <cell r="Z2207" t="str">
            <v>ЗАО "АБМ Партнер"</v>
          </cell>
          <cell r="AA2207">
            <v>1604</v>
          </cell>
          <cell r="AB2207">
            <v>0.30630630630630629</v>
          </cell>
          <cell r="AC2207">
            <v>0.63984699453551908</v>
          </cell>
          <cell r="AD2207" t="str">
            <v>продан</v>
          </cell>
          <cell r="AF2207" t="str">
            <v/>
          </cell>
          <cell r="AI2207" t="str">
            <v/>
          </cell>
        </row>
        <row r="2208">
          <cell r="A2208">
            <v>2204</v>
          </cell>
          <cell r="B2208" t="str">
            <v>диск</v>
          </cell>
          <cell r="C2208" t="str">
            <v>51504</v>
          </cell>
          <cell r="D2208" t="str">
            <v>51504`810`9`0400`0000021</v>
          </cell>
          <cell r="E2208" t="str">
            <v>КТ «Социальная Инициатива и К»</v>
          </cell>
          <cell r="F2208" t="str">
            <v>прочие</v>
          </cell>
          <cell r="G2208" t="str">
            <v>СИ-04</v>
          </cell>
          <cell r="H2208" t="str">
            <v>0000334</v>
          </cell>
          <cell r="I2208">
            <v>38013</v>
          </cell>
          <cell r="J2208">
            <v>1000000</v>
          </cell>
          <cell r="K2208" t="str">
            <v>Рубли РФ</v>
          </cell>
          <cell r="L2208" t="str">
            <v>по предъявлении, но не ранее 26.10.2004г.</v>
          </cell>
          <cell r="M2208">
            <v>38286</v>
          </cell>
          <cell r="N2208">
            <v>0.3054694038300596</v>
          </cell>
          <cell r="P2208">
            <v>915000</v>
          </cell>
          <cell r="Q2208">
            <v>0.91500000000000004</v>
          </cell>
          <cell r="R2208">
            <v>915000</v>
          </cell>
          <cell r="S2208">
            <v>38175</v>
          </cell>
          <cell r="T2208" t="str">
            <v>07/07-06</v>
          </cell>
          <cell r="U2208" t="str">
            <v>ООО "Проф-Трейд"</v>
          </cell>
          <cell r="V2208">
            <v>0.91660399999999997</v>
          </cell>
          <cell r="W2208">
            <v>916604</v>
          </cell>
          <cell r="X2208">
            <v>38175</v>
          </cell>
          <cell r="Y2208" t="str">
            <v>0707/04-АБМ</v>
          </cell>
          <cell r="Z2208" t="str">
            <v>ЗАО "АБМ Партнер"</v>
          </cell>
          <cell r="AA2208">
            <v>1604</v>
          </cell>
          <cell r="AB2208">
            <v>0.30630630630630629</v>
          </cell>
          <cell r="AC2208">
            <v>0.63984699453551908</v>
          </cell>
          <cell r="AD2208" t="str">
            <v>продан</v>
          </cell>
          <cell r="AF2208" t="str">
            <v/>
          </cell>
          <cell r="AI2208" t="str">
            <v/>
          </cell>
        </row>
        <row r="2209">
          <cell r="A2209">
            <v>2205</v>
          </cell>
          <cell r="B2209" t="str">
            <v>диск</v>
          </cell>
          <cell r="C2209" t="str">
            <v>51504</v>
          </cell>
          <cell r="D2209" t="str">
            <v>51504`810`9`0400`0000021</v>
          </cell>
          <cell r="E2209" t="str">
            <v>КТ «Социальная Инициатива и К»</v>
          </cell>
          <cell r="F2209" t="str">
            <v>прочие</v>
          </cell>
          <cell r="G2209" t="str">
            <v>СИ-04</v>
          </cell>
          <cell r="H2209" t="str">
            <v>0000335</v>
          </cell>
          <cell r="I2209">
            <v>38013</v>
          </cell>
          <cell r="J2209">
            <v>1000000</v>
          </cell>
          <cell r="K2209" t="str">
            <v>Рубли РФ</v>
          </cell>
          <cell r="L2209" t="str">
            <v>по предъявлении, но не ранее 26.10.2004г.</v>
          </cell>
          <cell r="M2209">
            <v>38286</v>
          </cell>
          <cell r="N2209">
            <v>0.3054694038300596</v>
          </cell>
          <cell r="P2209">
            <v>915000</v>
          </cell>
          <cell r="Q2209">
            <v>0.91500000000000004</v>
          </cell>
          <cell r="R2209">
            <v>915000</v>
          </cell>
          <cell r="S2209">
            <v>38175</v>
          </cell>
          <cell r="T2209" t="str">
            <v>07/07-06</v>
          </cell>
          <cell r="U2209" t="str">
            <v>ООО "Проф-Трейд"</v>
          </cell>
          <cell r="V2209">
            <v>0.91660399999999997</v>
          </cell>
          <cell r="W2209">
            <v>916604</v>
          </cell>
          <cell r="X2209">
            <v>38175</v>
          </cell>
          <cell r="Y2209" t="str">
            <v>0707/04-АБМ</v>
          </cell>
          <cell r="Z2209" t="str">
            <v>ЗАО "АБМ Партнер"</v>
          </cell>
          <cell r="AA2209">
            <v>1604</v>
          </cell>
          <cell r="AB2209">
            <v>0.30630630630630629</v>
          </cell>
          <cell r="AC2209">
            <v>0.63984699453551908</v>
          </cell>
          <cell r="AD2209" t="str">
            <v>продан</v>
          </cell>
          <cell r="AF2209" t="str">
            <v/>
          </cell>
          <cell r="AI2209" t="str">
            <v/>
          </cell>
        </row>
        <row r="2210">
          <cell r="A2210">
            <v>2206</v>
          </cell>
          <cell r="B2210" t="str">
            <v>диск</v>
          </cell>
          <cell r="C2210" t="str">
            <v>51504</v>
          </cell>
          <cell r="D2210" t="str">
            <v>51504`810`9`0400`0000021</v>
          </cell>
          <cell r="E2210" t="str">
            <v>КТ «Социальная Инициатива и К»</v>
          </cell>
          <cell r="F2210" t="str">
            <v>прочие</v>
          </cell>
          <cell r="G2210" t="str">
            <v>СИ-04</v>
          </cell>
          <cell r="H2210" t="str">
            <v>0000336</v>
          </cell>
          <cell r="I2210">
            <v>38013</v>
          </cell>
          <cell r="J2210">
            <v>1000000</v>
          </cell>
          <cell r="K2210" t="str">
            <v>Рубли РФ</v>
          </cell>
          <cell r="L2210" t="str">
            <v>по предъявлении, но не ранее 26.10.2004г.</v>
          </cell>
          <cell r="M2210">
            <v>38286</v>
          </cell>
          <cell r="N2210">
            <v>0.3054694038300596</v>
          </cell>
          <cell r="P2210">
            <v>915000</v>
          </cell>
          <cell r="Q2210">
            <v>0.91500000000000004</v>
          </cell>
          <cell r="R2210">
            <v>915000</v>
          </cell>
          <cell r="S2210">
            <v>38175</v>
          </cell>
          <cell r="T2210" t="str">
            <v>07/07-06</v>
          </cell>
          <cell r="U2210" t="str">
            <v>ООО "Проф-Трейд"</v>
          </cell>
          <cell r="V2210">
            <v>0.91660399999999997</v>
          </cell>
          <cell r="W2210">
            <v>916604</v>
          </cell>
          <cell r="X2210">
            <v>38175</v>
          </cell>
          <cell r="Y2210" t="str">
            <v>0707/04-АБМ</v>
          </cell>
          <cell r="Z2210" t="str">
            <v>ЗАО "АБМ Партнер"</v>
          </cell>
          <cell r="AA2210">
            <v>1604</v>
          </cell>
          <cell r="AB2210">
            <v>0.30630630630630629</v>
          </cell>
          <cell r="AC2210">
            <v>0.63984699453551908</v>
          </cell>
          <cell r="AD2210" t="str">
            <v>продан</v>
          </cell>
          <cell r="AF2210" t="str">
            <v/>
          </cell>
          <cell r="AI2210" t="str">
            <v/>
          </cell>
        </row>
        <row r="2211">
          <cell r="A2211">
            <v>2207</v>
          </cell>
          <cell r="B2211" t="str">
            <v>диск</v>
          </cell>
          <cell r="C2211" t="str">
            <v>51504</v>
          </cell>
          <cell r="D2211" t="str">
            <v>51504`810`9`0400`0000021</v>
          </cell>
          <cell r="E2211" t="str">
            <v>КТ «Социальная Инициатива и К»</v>
          </cell>
          <cell r="F2211" t="str">
            <v>прочие</v>
          </cell>
          <cell r="G2211" t="str">
            <v>СИ-04</v>
          </cell>
          <cell r="H2211" t="str">
            <v>0000337</v>
          </cell>
          <cell r="I2211">
            <v>38013</v>
          </cell>
          <cell r="J2211">
            <v>1000000</v>
          </cell>
          <cell r="K2211" t="str">
            <v>Рубли РФ</v>
          </cell>
          <cell r="L2211" t="str">
            <v>по предъявлении, но не ранее 26.10.2004г.</v>
          </cell>
          <cell r="M2211">
            <v>38286</v>
          </cell>
          <cell r="N2211">
            <v>0.3054694038300596</v>
          </cell>
          <cell r="P2211">
            <v>915000</v>
          </cell>
          <cell r="Q2211">
            <v>0.91500000000000004</v>
          </cell>
          <cell r="R2211">
            <v>915000</v>
          </cell>
          <cell r="S2211">
            <v>38175</v>
          </cell>
          <cell r="T2211" t="str">
            <v>07/07-06</v>
          </cell>
          <cell r="U2211" t="str">
            <v>ООО "Проф-Трейд"</v>
          </cell>
          <cell r="V2211">
            <v>0.91660399999999997</v>
          </cell>
          <cell r="W2211">
            <v>916604</v>
          </cell>
          <cell r="X2211">
            <v>38175</v>
          </cell>
          <cell r="Y2211" t="str">
            <v>0707/04-АБМ</v>
          </cell>
          <cell r="Z2211" t="str">
            <v>ЗАО "АБМ Партнер"</v>
          </cell>
          <cell r="AA2211">
            <v>1604</v>
          </cell>
          <cell r="AB2211">
            <v>0.30630630630630629</v>
          </cell>
          <cell r="AC2211">
            <v>0.63984699453551908</v>
          </cell>
          <cell r="AD2211" t="str">
            <v>продан</v>
          </cell>
          <cell r="AF2211" t="str">
            <v/>
          </cell>
          <cell r="AI2211" t="str">
            <v/>
          </cell>
        </row>
        <row r="2212">
          <cell r="A2212">
            <v>2208</v>
          </cell>
          <cell r="B2212" t="str">
            <v>диск</v>
          </cell>
          <cell r="C2212" t="str">
            <v>51504</v>
          </cell>
          <cell r="D2212" t="str">
            <v>51504`810`9`0400`0000021</v>
          </cell>
          <cell r="E2212" t="str">
            <v>КТ «Социальная Инициатива и К»</v>
          </cell>
          <cell r="F2212" t="str">
            <v>прочие</v>
          </cell>
          <cell r="G2212" t="str">
            <v>СИ-04</v>
          </cell>
          <cell r="H2212" t="str">
            <v>0000338</v>
          </cell>
          <cell r="I2212">
            <v>38013</v>
          </cell>
          <cell r="J2212">
            <v>1000000</v>
          </cell>
          <cell r="K2212" t="str">
            <v>Рубли РФ</v>
          </cell>
          <cell r="L2212" t="str">
            <v>по предъявлении, но не ранее 26.10.2004г.</v>
          </cell>
          <cell r="M2212">
            <v>38286</v>
          </cell>
          <cell r="N2212">
            <v>0.3054694038300596</v>
          </cell>
          <cell r="P2212">
            <v>915000</v>
          </cell>
          <cell r="Q2212">
            <v>0.91500000000000004</v>
          </cell>
          <cell r="R2212">
            <v>915000</v>
          </cell>
          <cell r="S2212">
            <v>38175</v>
          </cell>
          <cell r="T2212" t="str">
            <v>07/07-06</v>
          </cell>
          <cell r="U2212" t="str">
            <v>ООО "Проф-Трейд"</v>
          </cell>
          <cell r="V2212">
            <v>0.91660399999999997</v>
          </cell>
          <cell r="W2212">
            <v>916604</v>
          </cell>
          <cell r="X2212">
            <v>38175</v>
          </cell>
          <cell r="Y2212" t="str">
            <v>0707/04-АБМ</v>
          </cell>
          <cell r="Z2212" t="str">
            <v>ЗАО "АБМ Партнер"</v>
          </cell>
          <cell r="AA2212">
            <v>1604</v>
          </cell>
          <cell r="AB2212">
            <v>0.30630630630630629</v>
          </cell>
          <cell r="AC2212">
            <v>0.63984699453551908</v>
          </cell>
          <cell r="AD2212" t="str">
            <v>продан</v>
          </cell>
          <cell r="AF2212" t="str">
            <v/>
          </cell>
          <cell r="AI2212" t="str">
            <v/>
          </cell>
        </row>
        <row r="2213">
          <cell r="A2213">
            <v>2209</v>
          </cell>
          <cell r="B2213" t="str">
            <v>диск</v>
          </cell>
          <cell r="C2213" t="str">
            <v>51401</v>
          </cell>
          <cell r="D2213" t="str">
            <v>51401`810`2`0400`0000002</v>
          </cell>
          <cell r="E2213" t="str">
            <v>Сбербанк РФ</v>
          </cell>
          <cell r="F2213" t="str">
            <v>банк</v>
          </cell>
          <cell r="G2213" t="str">
            <v>ВН</v>
          </cell>
          <cell r="H2213" t="str">
            <v>0002728</v>
          </cell>
          <cell r="I2213">
            <v>38167</v>
          </cell>
          <cell r="J2213">
            <v>68000</v>
          </cell>
          <cell r="K2213" t="str">
            <v>Рубли РФ</v>
          </cell>
          <cell r="L2213" t="str">
            <v>по предъявлении</v>
          </cell>
          <cell r="M2213">
            <v>38167</v>
          </cell>
          <cell r="N2213">
            <v>0</v>
          </cell>
          <cell r="P2213">
            <v>68000</v>
          </cell>
          <cell r="Q2213">
            <v>1</v>
          </cell>
          <cell r="R2213">
            <v>68000</v>
          </cell>
          <cell r="S2213">
            <v>38177</v>
          </cell>
          <cell r="T2213" t="str">
            <v>09/07-04</v>
          </cell>
          <cell r="U2213" t="str">
            <v>ООО "ЭкспоТрейд"</v>
          </cell>
          <cell r="V2213">
            <v>1</v>
          </cell>
          <cell r="W2213">
            <v>68000</v>
          </cell>
          <cell r="X2213">
            <v>38177</v>
          </cell>
          <cell r="Y2213" t="str">
            <v>09/07-предсбер</v>
          </cell>
          <cell r="Z2213" t="str">
            <v>Сбербанк РФ</v>
          </cell>
          <cell r="AA2213">
            <v>0</v>
          </cell>
          <cell r="AB2213">
            <v>0</v>
          </cell>
          <cell r="AC2213">
            <v>0</v>
          </cell>
          <cell r="AD2213" t="str">
            <v>предъявлен</v>
          </cell>
          <cell r="AF2213" t="str">
            <v/>
          </cell>
          <cell r="AI2213" t="str">
            <v/>
          </cell>
        </row>
        <row r="2214">
          <cell r="A2214">
            <v>2210</v>
          </cell>
          <cell r="B2214" t="str">
            <v>диск</v>
          </cell>
          <cell r="C2214" t="str">
            <v>51401</v>
          </cell>
          <cell r="D2214" t="str">
            <v>51401`810`2`0400`0000002</v>
          </cell>
          <cell r="E2214" t="str">
            <v>Сбербанк РФ</v>
          </cell>
          <cell r="F2214" t="str">
            <v>банк</v>
          </cell>
          <cell r="G2214" t="str">
            <v>ВН</v>
          </cell>
          <cell r="H2214" t="str">
            <v>1093128</v>
          </cell>
          <cell r="I2214">
            <v>38162</v>
          </cell>
          <cell r="J2214">
            <v>82000</v>
          </cell>
          <cell r="K2214" t="str">
            <v>Рубли РФ</v>
          </cell>
          <cell r="L2214" t="str">
            <v>по предъявлении</v>
          </cell>
          <cell r="M2214">
            <v>38162</v>
          </cell>
          <cell r="N2214">
            <v>0</v>
          </cell>
          <cell r="P2214">
            <v>82000</v>
          </cell>
          <cell r="Q2214">
            <v>1</v>
          </cell>
          <cell r="R2214">
            <v>82000</v>
          </cell>
          <cell r="S2214">
            <v>38177</v>
          </cell>
          <cell r="T2214" t="str">
            <v>09/07-04</v>
          </cell>
          <cell r="U2214" t="str">
            <v>ООО "ЭкспоТрейд"</v>
          </cell>
          <cell r="V2214">
            <v>1</v>
          </cell>
          <cell r="W2214">
            <v>82000</v>
          </cell>
          <cell r="X2214">
            <v>38177</v>
          </cell>
          <cell r="Y2214" t="str">
            <v>09/07-предсбер</v>
          </cell>
          <cell r="Z2214" t="str">
            <v>Сбербанк РФ</v>
          </cell>
          <cell r="AA2214">
            <v>0</v>
          </cell>
          <cell r="AB2214">
            <v>0</v>
          </cell>
          <cell r="AC2214">
            <v>0</v>
          </cell>
          <cell r="AD2214" t="str">
            <v>предъявлен</v>
          </cell>
          <cell r="AF2214" t="str">
            <v/>
          </cell>
          <cell r="AI2214" t="str">
            <v/>
          </cell>
        </row>
        <row r="2215">
          <cell r="A2215">
            <v>2211</v>
          </cell>
          <cell r="B2215" t="str">
            <v>диск</v>
          </cell>
          <cell r="C2215" t="str">
            <v>51401</v>
          </cell>
          <cell r="D2215" t="str">
            <v>51401`810`2`0400`0000002</v>
          </cell>
          <cell r="E2215" t="str">
            <v>Сбербанк РФ</v>
          </cell>
          <cell r="F2215" t="str">
            <v>банк</v>
          </cell>
          <cell r="G2215" t="str">
            <v>ВН</v>
          </cell>
          <cell r="H2215" t="str">
            <v>0215097</v>
          </cell>
          <cell r="I2215">
            <v>38176</v>
          </cell>
          <cell r="J2215">
            <v>110000</v>
          </cell>
          <cell r="K2215" t="str">
            <v>Рубли РФ</v>
          </cell>
          <cell r="L2215" t="str">
            <v>по предъявлении</v>
          </cell>
          <cell r="M2215">
            <v>38176</v>
          </cell>
          <cell r="N2215">
            <v>0</v>
          </cell>
          <cell r="P2215">
            <v>110000</v>
          </cell>
          <cell r="Q2215">
            <v>1</v>
          </cell>
          <cell r="R2215">
            <v>110000</v>
          </cell>
          <cell r="S2215">
            <v>38177</v>
          </cell>
          <cell r="T2215" t="str">
            <v>09/07-04</v>
          </cell>
          <cell r="U2215" t="str">
            <v>ООО "ЭкспоТрейд"</v>
          </cell>
          <cell r="V2215">
            <v>1</v>
          </cell>
          <cell r="W2215">
            <v>110000</v>
          </cell>
          <cell r="X2215">
            <v>38177</v>
          </cell>
          <cell r="Y2215" t="str">
            <v>09/07-предсбер</v>
          </cell>
          <cell r="Z2215" t="str">
            <v>Сбербанк РФ</v>
          </cell>
          <cell r="AA2215">
            <v>0</v>
          </cell>
          <cell r="AB2215">
            <v>0</v>
          </cell>
          <cell r="AC2215">
            <v>0</v>
          </cell>
          <cell r="AD2215" t="str">
            <v>предъявлен</v>
          </cell>
          <cell r="AF2215" t="str">
            <v/>
          </cell>
          <cell r="AI2215" t="str">
            <v/>
          </cell>
        </row>
        <row r="2216">
          <cell r="A2216">
            <v>2212</v>
          </cell>
          <cell r="B2216" t="str">
            <v>диск</v>
          </cell>
          <cell r="C2216" t="str">
            <v>51401</v>
          </cell>
          <cell r="D2216" t="str">
            <v>51401`810`2`0400`0000002</v>
          </cell>
          <cell r="E2216" t="str">
            <v>Сбербанк РФ</v>
          </cell>
          <cell r="F2216" t="str">
            <v>банк</v>
          </cell>
          <cell r="G2216" t="str">
            <v>ВН</v>
          </cell>
          <cell r="H2216" t="str">
            <v>1094357</v>
          </cell>
          <cell r="I2216">
            <v>38163</v>
          </cell>
          <cell r="J2216">
            <v>11870</v>
          </cell>
          <cell r="K2216" t="str">
            <v>Рубли РФ</v>
          </cell>
          <cell r="L2216" t="str">
            <v>по предъявлении</v>
          </cell>
          <cell r="M2216">
            <v>38163</v>
          </cell>
          <cell r="N2216">
            <v>0</v>
          </cell>
          <cell r="P2216">
            <v>11870</v>
          </cell>
          <cell r="Q2216">
            <v>1</v>
          </cell>
          <cell r="R2216">
            <v>11870</v>
          </cell>
          <cell r="S2216">
            <v>38177</v>
          </cell>
          <cell r="T2216" t="str">
            <v>09/07-04</v>
          </cell>
          <cell r="U2216" t="str">
            <v>ООО "ЭкспоТрейд"</v>
          </cell>
          <cell r="V2216">
            <v>1</v>
          </cell>
          <cell r="W2216">
            <v>11870</v>
          </cell>
          <cell r="X2216">
            <v>38177</v>
          </cell>
          <cell r="Y2216" t="str">
            <v>09/07-предсбер</v>
          </cell>
          <cell r="Z2216" t="str">
            <v>Сбербанк РФ</v>
          </cell>
          <cell r="AA2216">
            <v>0</v>
          </cell>
          <cell r="AB2216">
            <v>0</v>
          </cell>
          <cell r="AC2216">
            <v>0</v>
          </cell>
          <cell r="AD2216" t="str">
            <v>предъявлен</v>
          </cell>
          <cell r="AF2216" t="str">
            <v/>
          </cell>
          <cell r="AI2216" t="str">
            <v/>
          </cell>
        </row>
        <row r="2217">
          <cell r="A2217">
            <v>2213</v>
          </cell>
          <cell r="B2217" t="str">
            <v>диск</v>
          </cell>
          <cell r="C2217" t="str">
            <v>51401</v>
          </cell>
          <cell r="D2217" t="str">
            <v>51401`810`1`0400`0000005</v>
          </cell>
          <cell r="E2217" t="str">
            <v>ОАО «УралСиб»</v>
          </cell>
          <cell r="F2217" t="str">
            <v>банк</v>
          </cell>
          <cell r="G2217" t="str">
            <v>0000</v>
          </cell>
          <cell r="H2217" t="str">
            <v>0260204</v>
          </cell>
          <cell r="I2217">
            <v>38177</v>
          </cell>
          <cell r="J2217">
            <v>60000</v>
          </cell>
          <cell r="K2217" t="str">
            <v>Рубли РФ</v>
          </cell>
          <cell r="L2217" t="str">
            <v>по предъявлении</v>
          </cell>
          <cell r="M2217">
            <v>38177</v>
          </cell>
          <cell r="N2217">
            <v>0</v>
          </cell>
          <cell r="P2217">
            <v>60000</v>
          </cell>
          <cell r="Q2217">
            <v>1</v>
          </cell>
          <cell r="R2217">
            <v>60000</v>
          </cell>
          <cell r="S2217">
            <v>38177</v>
          </cell>
          <cell r="T2217" t="str">
            <v>09/07-08</v>
          </cell>
          <cell r="U2217" t="str">
            <v>ООО "Проф-Трейд"</v>
          </cell>
          <cell r="V2217">
            <v>1</v>
          </cell>
          <cell r="W2217">
            <v>60000</v>
          </cell>
          <cell r="X2217">
            <v>38180</v>
          </cell>
          <cell r="Y2217" t="str">
            <v>12/07-акт</v>
          </cell>
          <cell r="Z2217" t="str">
            <v>ОАО «УралСиб»</v>
          </cell>
          <cell r="AA2217">
            <v>0</v>
          </cell>
          <cell r="AB2217">
            <v>0</v>
          </cell>
          <cell r="AC2217">
            <v>0</v>
          </cell>
          <cell r="AD2217" t="str">
            <v>предъявлен</v>
          </cell>
          <cell r="AF2217" t="str">
            <v/>
          </cell>
          <cell r="AI2217" t="str">
            <v/>
          </cell>
        </row>
        <row r="2218">
          <cell r="A2218">
            <v>2214</v>
          </cell>
          <cell r="B2218" t="str">
            <v>диск</v>
          </cell>
          <cell r="C2218" t="str">
            <v>51401</v>
          </cell>
          <cell r="D2218" t="str">
            <v>51401`810`1`0400`0000005</v>
          </cell>
          <cell r="E2218" t="str">
            <v>ОАО «УралСиб»</v>
          </cell>
          <cell r="F2218" t="str">
            <v>банк</v>
          </cell>
          <cell r="G2218" t="str">
            <v>0000</v>
          </cell>
          <cell r="H2218" t="str">
            <v>0260203</v>
          </cell>
          <cell r="I2218">
            <v>38177</v>
          </cell>
          <cell r="J2218">
            <v>400000</v>
          </cell>
          <cell r="K2218" t="str">
            <v>Рубли РФ</v>
          </cell>
          <cell r="L2218" t="str">
            <v>по предъявлении</v>
          </cell>
          <cell r="M2218">
            <v>38177</v>
          </cell>
          <cell r="N2218">
            <v>0</v>
          </cell>
          <cell r="P2218">
            <v>400000</v>
          </cell>
          <cell r="Q2218">
            <v>1</v>
          </cell>
          <cell r="R2218">
            <v>400000</v>
          </cell>
          <cell r="S2218">
            <v>38177</v>
          </cell>
          <cell r="T2218" t="str">
            <v>09/07-08</v>
          </cell>
          <cell r="U2218" t="str">
            <v>ООО "Проф-Трейд"</v>
          </cell>
          <cell r="V2218">
            <v>1</v>
          </cell>
          <cell r="W2218">
            <v>400000</v>
          </cell>
          <cell r="X2218">
            <v>38180</v>
          </cell>
          <cell r="Y2218" t="str">
            <v>12/07-акт</v>
          </cell>
          <cell r="Z2218" t="str">
            <v>ОАО «УралСиб»</v>
          </cell>
          <cell r="AA2218">
            <v>0</v>
          </cell>
          <cell r="AB2218">
            <v>0</v>
          </cell>
          <cell r="AC2218">
            <v>0</v>
          </cell>
          <cell r="AD2218" t="str">
            <v>предъявлен</v>
          </cell>
          <cell r="AF2218" t="str">
            <v/>
          </cell>
          <cell r="AI2218" t="str">
            <v/>
          </cell>
        </row>
        <row r="2219">
          <cell r="A2219">
            <v>2215</v>
          </cell>
          <cell r="B2219" t="str">
            <v>диск</v>
          </cell>
          <cell r="C2219" t="str">
            <v>51401</v>
          </cell>
          <cell r="D2219" t="str">
            <v>51401`810`1`0400`0000005</v>
          </cell>
          <cell r="E2219" t="str">
            <v>ОАО «УралСиб»</v>
          </cell>
          <cell r="F2219" t="str">
            <v>банк</v>
          </cell>
          <cell r="G2219" t="str">
            <v>0000</v>
          </cell>
          <cell r="H2219" t="str">
            <v>0260202</v>
          </cell>
          <cell r="I2219">
            <v>38177</v>
          </cell>
          <cell r="J2219">
            <v>400000</v>
          </cell>
          <cell r="K2219" t="str">
            <v>Рубли РФ</v>
          </cell>
          <cell r="L2219" t="str">
            <v>по предъявлении</v>
          </cell>
          <cell r="M2219">
            <v>38177</v>
          </cell>
          <cell r="N2219">
            <v>0</v>
          </cell>
          <cell r="P2219">
            <v>400000</v>
          </cell>
          <cell r="Q2219">
            <v>1</v>
          </cell>
          <cell r="R2219">
            <v>400000</v>
          </cell>
          <cell r="S2219">
            <v>38177</v>
          </cell>
          <cell r="T2219" t="str">
            <v>09/07-08</v>
          </cell>
          <cell r="U2219" t="str">
            <v>ООО "Проф-Трейд"</v>
          </cell>
          <cell r="V2219">
            <v>1</v>
          </cell>
          <cell r="W2219">
            <v>400000</v>
          </cell>
          <cell r="X2219">
            <v>38180</v>
          </cell>
          <cell r="Y2219" t="str">
            <v>12/07-акт</v>
          </cell>
          <cell r="Z2219" t="str">
            <v>ОАО «УралСиб»</v>
          </cell>
          <cell r="AA2219">
            <v>0</v>
          </cell>
          <cell r="AB2219">
            <v>0</v>
          </cell>
          <cell r="AC2219">
            <v>0</v>
          </cell>
          <cell r="AD2219" t="str">
            <v>предъявлен</v>
          </cell>
          <cell r="AF2219" t="str">
            <v/>
          </cell>
          <cell r="AI2219" t="str">
            <v/>
          </cell>
        </row>
        <row r="2220">
          <cell r="A2220">
            <v>2216</v>
          </cell>
          <cell r="B2220" t="str">
            <v>диск</v>
          </cell>
          <cell r="C2220" t="str">
            <v>51401</v>
          </cell>
          <cell r="D2220" t="str">
            <v>51401`810`1`0400`0000005</v>
          </cell>
          <cell r="E2220" t="str">
            <v>ОАО «УралСиб»</v>
          </cell>
          <cell r="F2220" t="str">
            <v>банк</v>
          </cell>
          <cell r="G2220" t="str">
            <v>0081</v>
          </cell>
          <cell r="H2220" t="str">
            <v>0286615</v>
          </cell>
          <cell r="I2220">
            <v>38177</v>
          </cell>
          <cell r="J2220">
            <v>200000</v>
          </cell>
          <cell r="K2220" t="str">
            <v>Рубли РФ</v>
          </cell>
          <cell r="L2220" t="str">
            <v>по предъявлении</v>
          </cell>
          <cell r="M2220">
            <v>38177</v>
          </cell>
          <cell r="N2220">
            <v>0</v>
          </cell>
          <cell r="P2220">
            <v>200000</v>
          </cell>
          <cell r="Q2220">
            <v>1</v>
          </cell>
          <cell r="R2220">
            <v>200000</v>
          </cell>
          <cell r="S2220">
            <v>38177</v>
          </cell>
          <cell r="T2220" t="str">
            <v>09/07-08</v>
          </cell>
          <cell r="U2220" t="str">
            <v>ООО "Проф-Трейд"</v>
          </cell>
          <cell r="V2220">
            <v>1</v>
          </cell>
          <cell r="W2220">
            <v>200000</v>
          </cell>
          <cell r="X2220">
            <v>38180</v>
          </cell>
          <cell r="Y2220" t="str">
            <v>12/07-акт</v>
          </cell>
          <cell r="Z2220" t="str">
            <v>ОАО «УралСиб»</v>
          </cell>
          <cell r="AA2220">
            <v>0</v>
          </cell>
          <cell r="AB2220">
            <v>0</v>
          </cell>
          <cell r="AC2220">
            <v>0</v>
          </cell>
          <cell r="AD2220" t="str">
            <v>предъявлен</v>
          </cell>
          <cell r="AF2220" t="str">
            <v/>
          </cell>
          <cell r="AI2220" t="str">
            <v/>
          </cell>
        </row>
        <row r="2221">
          <cell r="A2221">
            <v>2217</v>
          </cell>
          <cell r="B2221" t="str">
            <v>диск</v>
          </cell>
          <cell r="C2221" t="str">
            <v>51401</v>
          </cell>
          <cell r="D2221" t="str">
            <v>51401`810`4`0400`0000006</v>
          </cell>
          <cell r="E2221" t="str">
            <v>ОАО «Социнвестбанк»</v>
          </cell>
          <cell r="F2221" t="str">
            <v>банк</v>
          </cell>
          <cell r="G2221" t="str">
            <v>КН</v>
          </cell>
          <cell r="H2221" t="str">
            <v>0014381</v>
          </cell>
          <cell r="I2221">
            <v>38177</v>
          </cell>
          <cell r="J2221">
            <v>935743.29</v>
          </cell>
          <cell r="K2221" t="str">
            <v>Рубли РФ</v>
          </cell>
          <cell r="L2221" t="str">
            <v>по предъявлении</v>
          </cell>
          <cell r="M2221">
            <v>38177</v>
          </cell>
          <cell r="N2221">
            <v>0</v>
          </cell>
          <cell r="P2221">
            <v>935743.29</v>
          </cell>
          <cell r="Q2221">
            <v>1</v>
          </cell>
          <cell r="R2221">
            <v>935743.29</v>
          </cell>
          <cell r="S2221">
            <v>38177</v>
          </cell>
          <cell r="T2221" t="str">
            <v>09/07-08</v>
          </cell>
          <cell r="U2221" t="str">
            <v>ООО "Проф-Трейд"</v>
          </cell>
          <cell r="V2221">
            <v>1</v>
          </cell>
          <cell r="W2221">
            <v>935743.29</v>
          </cell>
          <cell r="X2221">
            <v>38181</v>
          </cell>
          <cell r="Y2221" t="str">
            <v>13/07-предсиб</v>
          </cell>
          <cell r="Z2221" t="str">
            <v>ОАО «Социнвестбанк»</v>
          </cell>
          <cell r="AA2221">
            <v>0</v>
          </cell>
          <cell r="AB2221">
            <v>0</v>
          </cell>
          <cell r="AC2221">
            <v>0</v>
          </cell>
          <cell r="AD2221" t="str">
            <v>предъявлен</v>
          </cell>
          <cell r="AF2221" t="str">
            <v/>
          </cell>
          <cell r="AI2221" t="str">
            <v/>
          </cell>
        </row>
        <row r="2222">
          <cell r="A2222">
            <v>2218</v>
          </cell>
          <cell r="B2222" t="str">
            <v>диск</v>
          </cell>
          <cell r="C2222" t="str">
            <v>51401</v>
          </cell>
          <cell r="D2222" t="str">
            <v>51401`810`4`0400`0000006</v>
          </cell>
          <cell r="E2222" t="str">
            <v>ОАО «Социнвестбанк»</v>
          </cell>
          <cell r="F2222" t="str">
            <v>банк</v>
          </cell>
          <cell r="G2222" t="str">
            <v>КН</v>
          </cell>
          <cell r="H2222" t="str">
            <v>0014380</v>
          </cell>
          <cell r="I2222">
            <v>38177</v>
          </cell>
          <cell r="J2222">
            <v>220000</v>
          </cell>
          <cell r="K2222" t="str">
            <v>Рубли РФ</v>
          </cell>
          <cell r="L2222" t="str">
            <v>по предъявлении</v>
          </cell>
          <cell r="M2222">
            <v>38177</v>
          </cell>
          <cell r="N2222">
            <v>0</v>
          </cell>
          <cell r="P2222">
            <v>220000</v>
          </cell>
          <cell r="Q2222">
            <v>1</v>
          </cell>
          <cell r="R2222">
            <v>220000</v>
          </cell>
          <cell r="S2222">
            <v>38177</v>
          </cell>
          <cell r="T2222" t="str">
            <v>09/07-08</v>
          </cell>
          <cell r="U2222" t="str">
            <v>ООО "Проф-Трейд"</v>
          </cell>
          <cell r="V2222">
            <v>1</v>
          </cell>
          <cell r="W2222">
            <v>220000</v>
          </cell>
          <cell r="X2222">
            <v>38181</v>
          </cell>
          <cell r="Y2222" t="str">
            <v>13/07-предсиб</v>
          </cell>
          <cell r="Z2222" t="str">
            <v>ОАО «Социнвестбанк»</v>
          </cell>
          <cell r="AA2222">
            <v>0</v>
          </cell>
          <cell r="AB2222">
            <v>0</v>
          </cell>
          <cell r="AC2222">
            <v>0</v>
          </cell>
          <cell r="AD2222" t="str">
            <v>предъявлен</v>
          </cell>
          <cell r="AF2222" t="str">
            <v/>
          </cell>
          <cell r="AI2222" t="str">
            <v/>
          </cell>
        </row>
        <row r="2223">
          <cell r="A2223">
            <v>2219</v>
          </cell>
          <cell r="B2223" t="str">
            <v>диск</v>
          </cell>
          <cell r="C2223" t="str">
            <v>51401</v>
          </cell>
          <cell r="D2223" t="str">
            <v>51401`810`4`0400`0000006</v>
          </cell>
          <cell r="E2223" t="str">
            <v>ОАО «Социнвестбанк»</v>
          </cell>
          <cell r="F2223" t="str">
            <v>банк</v>
          </cell>
          <cell r="G2223" t="str">
            <v>ПР</v>
          </cell>
          <cell r="H2223" t="str">
            <v>0018210</v>
          </cell>
          <cell r="I2223">
            <v>38176</v>
          </cell>
          <cell r="J2223">
            <v>400000</v>
          </cell>
          <cell r="K2223" t="str">
            <v>Рубли РФ</v>
          </cell>
          <cell r="L2223" t="str">
            <v>по предъявлении</v>
          </cell>
          <cell r="M2223">
            <v>38176</v>
          </cell>
          <cell r="N2223">
            <v>0</v>
          </cell>
          <cell r="P2223">
            <v>400000</v>
          </cell>
          <cell r="Q2223">
            <v>1</v>
          </cell>
          <cell r="R2223">
            <v>400000</v>
          </cell>
          <cell r="S2223">
            <v>38177</v>
          </cell>
          <cell r="T2223" t="str">
            <v>09/07-08</v>
          </cell>
          <cell r="U2223" t="str">
            <v>ООО "Проф-Трейд"</v>
          </cell>
          <cell r="V2223">
            <v>1</v>
          </cell>
          <cell r="W2223">
            <v>400000</v>
          </cell>
          <cell r="X2223">
            <v>38181</v>
          </cell>
          <cell r="Y2223" t="str">
            <v>13/07-предсиб</v>
          </cell>
          <cell r="Z2223" t="str">
            <v>ОАО «Социнвестбанк»</v>
          </cell>
          <cell r="AA2223">
            <v>0</v>
          </cell>
          <cell r="AB2223">
            <v>0</v>
          </cell>
          <cell r="AC2223">
            <v>0</v>
          </cell>
          <cell r="AD2223" t="str">
            <v>предъявлен</v>
          </cell>
          <cell r="AF2223" t="str">
            <v/>
          </cell>
          <cell r="AI2223" t="str">
            <v/>
          </cell>
        </row>
        <row r="2224">
          <cell r="A2224">
            <v>2220</v>
          </cell>
          <cell r="B2224" t="str">
            <v>диск</v>
          </cell>
          <cell r="C2224" t="str">
            <v>51401</v>
          </cell>
          <cell r="D2224" t="str">
            <v>51401`810`4`0400`0000006</v>
          </cell>
          <cell r="E2224" t="str">
            <v>ОАО «Социнвестбанк»</v>
          </cell>
          <cell r="F2224" t="str">
            <v>банк</v>
          </cell>
          <cell r="G2224" t="str">
            <v>ПР</v>
          </cell>
          <cell r="H2224" t="str">
            <v>0018209</v>
          </cell>
          <cell r="I2224">
            <v>38176</v>
          </cell>
          <cell r="J2224">
            <v>380000</v>
          </cell>
          <cell r="K2224" t="str">
            <v>Рубли РФ</v>
          </cell>
          <cell r="L2224" t="str">
            <v>по предъявлении</v>
          </cell>
          <cell r="M2224">
            <v>38176</v>
          </cell>
          <cell r="N2224">
            <v>0</v>
          </cell>
          <cell r="P2224">
            <v>380000</v>
          </cell>
          <cell r="Q2224">
            <v>1</v>
          </cell>
          <cell r="R2224">
            <v>380000</v>
          </cell>
          <cell r="S2224">
            <v>38177</v>
          </cell>
          <cell r="T2224" t="str">
            <v>09/07-08</v>
          </cell>
          <cell r="U2224" t="str">
            <v>ООО "Проф-Трейд"</v>
          </cell>
          <cell r="V2224">
            <v>1</v>
          </cell>
          <cell r="W2224">
            <v>380000</v>
          </cell>
          <cell r="X2224">
            <v>38181</v>
          </cell>
          <cell r="Y2224" t="str">
            <v>13/07-предсиб</v>
          </cell>
          <cell r="Z2224" t="str">
            <v>ОАО «Социнвестбанк»</v>
          </cell>
          <cell r="AA2224">
            <v>0</v>
          </cell>
          <cell r="AB2224">
            <v>0</v>
          </cell>
          <cell r="AC2224">
            <v>0</v>
          </cell>
          <cell r="AD2224" t="str">
            <v>предъявлен</v>
          </cell>
          <cell r="AF2224" t="str">
            <v/>
          </cell>
          <cell r="AI2224" t="str">
            <v/>
          </cell>
        </row>
        <row r="2225">
          <cell r="A2225">
            <v>2221</v>
          </cell>
          <cell r="B2225" t="str">
            <v>диск</v>
          </cell>
          <cell r="C2225" t="str">
            <v>51401</v>
          </cell>
          <cell r="D2225" t="str">
            <v>51401`810`2`0400`0000002</v>
          </cell>
          <cell r="E2225" t="str">
            <v>Сбербанк РФ</v>
          </cell>
          <cell r="F2225" t="str">
            <v>банк</v>
          </cell>
          <cell r="G2225" t="str">
            <v>ВН</v>
          </cell>
          <cell r="H2225" t="str">
            <v>1095035</v>
          </cell>
          <cell r="I2225">
            <v>38173</v>
          </cell>
          <cell r="J2225">
            <v>60000</v>
          </cell>
          <cell r="K2225" t="str">
            <v>Рубли РФ</v>
          </cell>
          <cell r="L2225" t="str">
            <v>по предъявлении</v>
          </cell>
          <cell r="M2225">
            <v>38173</v>
          </cell>
          <cell r="N2225">
            <v>0</v>
          </cell>
          <cell r="P2225">
            <v>60000</v>
          </cell>
          <cell r="Q2225">
            <v>1</v>
          </cell>
          <cell r="R2225">
            <v>60000</v>
          </cell>
          <cell r="S2225">
            <v>38177</v>
          </cell>
          <cell r="T2225" t="str">
            <v>09/07-08</v>
          </cell>
          <cell r="U2225" t="str">
            <v>ООО "Проф-Трейд"</v>
          </cell>
          <cell r="V2225">
            <v>1</v>
          </cell>
          <cell r="W2225">
            <v>60000</v>
          </cell>
          <cell r="X2225">
            <v>38182</v>
          </cell>
          <cell r="Y2225" t="str">
            <v>14/07-03</v>
          </cell>
          <cell r="Z2225" t="str">
            <v>ООО "Проф-Трейд"</v>
          </cell>
          <cell r="AA2225">
            <v>0</v>
          </cell>
          <cell r="AB2225">
            <v>0</v>
          </cell>
          <cell r="AC2225">
            <v>0</v>
          </cell>
          <cell r="AD2225" t="str">
            <v>продан</v>
          </cell>
          <cell r="AF2225" t="str">
            <v/>
          </cell>
          <cell r="AI2225" t="str">
            <v/>
          </cell>
        </row>
        <row r="2226">
          <cell r="A2226">
            <v>2222</v>
          </cell>
          <cell r="B2226" t="str">
            <v>диск</v>
          </cell>
          <cell r="C2226" t="str">
            <v>51401</v>
          </cell>
          <cell r="D2226" t="str">
            <v>51401`810`2`0400`0000002</v>
          </cell>
          <cell r="E2226" t="str">
            <v>Сбербанк РФ</v>
          </cell>
          <cell r="F2226" t="str">
            <v>банк</v>
          </cell>
          <cell r="G2226" t="str">
            <v>ВН</v>
          </cell>
          <cell r="H2226" t="str">
            <v>0331745</v>
          </cell>
          <cell r="I2226">
            <v>38163</v>
          </cell>
          <cell r="J2226">
            <v>49499.82</v>
          </cell>
          <cell r="K2226" t="str">
            <v>Рубли РФ</v>
          </cell>
          <cell r="L2226" t="str">
            <v>по предъявлении</v>
          </cell>
          <cell r="M2226">
            <v>38163</v>
          </cell>
          <cell r="N2226">
            <v>0</v>
          </cell>
          <cell r="P2226">
            <v>49499.82</v>
          </cell>
          <cell r="Q2226">
            <v>1</v>
          </cell>
          <cell r="R2226">
            <v>49499.82</v>
          </cell>
          <cell r="S2226">
            <v>38177</v>
          </cell>
          <cell r="T2226" t="str">
            <v>09/07-08</v>
          </cell>
          <cell r="U2226" t="str">
            <v>ООО "Проф-Трейд"</v>
          </cell>
          <cell r="V2226">
            <v>1</v>
          </cell>
          <cell r="W2226">
            <v>49499.82</v>
          </cell>
          <cell r="X2226">
            <v>38182</v>
          </cell>
          <cell r="Y2226" t="str">
            <v>14/07-03</v>
          </cell>
          <cell r="Z2226" t="str">
            <v>ООО "Проф-Трейд"</v>
          </cell>
          <cell r="AA2226">
            <v>0</v>
          </cell>
          <cell r="AB2226">
            <v>0</v>
          </cell>
          <cell r="AC2226">
            <v>0</v>
          </cell>
          <cell r="AD2226" t="str">
            <v>продан</v>
          </cell>
          <cell r="AF2226" t="str">
            <v/>
          </cell>
          <cell r="AI2226" t="str">
            <v/>
          </cell>
        </row>
        <row r="2227">
          <cell r="A2227">
            <v>2223</v>
          </cell>
          <cell r="B2227" t="str">
            <v>диск</v>
          </cell>
          <cell r="C2227" t="str">
            <v>51401</v>
          </cell>
          <cell r="D2227" t="str">
            <v>51401`810`2`0400`0000002</v>
          </cell>
          <cell r="E2227" t="str">
            <v>Сбербанк РФ</v>
          </cell>
          <cell r="F2227" t="str">
            <v>банк</v>
          </cell>
          <cell r="G2227" t="str">
            <v>ВН</v>
          </cell>
          <cell r="H2227" t="str">
            <v>1628163</v>
          </cell>
          <cell r="I2227">
            <v>38177</v>
          </cell>
          <cell r="J2227">
            <v>52000</v>
          </cell>
          <cell r="K2227" t="str">
            <v>Рубли РФ</v>
          </cell>
          <cell r="L2227" t="str">
            <v>по предъявлении</v>
          </cell>
          <cell r="M2227">
            <v>38177</v>
          </cell>
          <cell r="N2227">
            <v>0</v>
          </cell>
          <cell r="P2227">
            <v>52000</v>
          </cell>
          <cell r="Q2227">
            <v>1</v>
          </cell>
          <cell r="R2227">
            <v>52000</v>
          </cell>
          <cell r="S2227">
            <v>38177</v>
          </cell>
          <cell r="T2227" t="str">
            <v>09/07-08</v>
          </cell>
          <cell r="U2227" t="str">
            <v>ООО "Проф-Трейд"</v>
          </cell>
          <cell r="V2227">
            <v>1</v>
          </cell>
          <cell r="W2227">
            <v>52000</v>
          </cell>
          <cell r="X2227">
            <v>38182</v>
          </cell>
          <cell r="Y2227" t="str">
            <v>14/07-предсбер</v>
          </cell>
          <cell r="Z2227" t="str">
            <v>Сбербанк РФ</v>
          </cell>
          <cell r="AA2227">
            <v>0</v>
          </cell>
          <cell r="AB2227">
            <v>0</v>
          </cell>
          <cell r="AC2227">
            <v>0</v>
          </cell>
          <cell r="AD2227" t="str">
            <v>предъявлен</v>
          </cell>
          <cell r="AF2227" t="str">
            <v/>
          </cell>
          <cell r="AI2227" t="str">
            <v/>
          </cell>
        </row>
        <row r="2228">
          <cell r="A2228">
            <v>2224</v>
          </cell>
          <cell r="B2228" t="str">
            <v>диск</v>
          </cell>
          <cell r="C2228" t="str">
            <v>51401</v>
          </cell>
          <cell r="D2228" t="str">
            <v>51401`810`2`0400`0000002</v>
          </cell>
          <cell r="E2228" t="str">
            <v>Сбербанк РФ</v>
          </cell>
          <cell r="F2228" t="str">
            <v>банк</v>
          </cell>
          <cell r="G2228" t="str">
            <v>ВН</v>
          </cell>
          <cell r="H2228" t="str">
            <v>1097695</v>
          </cell>
          <cell r="I2228">
            <v>38170</v>
          </cell>
          <cell r="J2228">
            <v>220000</v>
          </cell>
          <cell r="K2228" t="str">
            <v>Рубли РФ</v>
          </cell>
          <cell r="L2228" t="str">
            <v>по предъявлении</v>
          </cell>
          <cell r="M2228">
            <v>38170</v>
          </cell>
          <cell r="N2228">
            <v>0</v>
          </cell>
          <cell r="P2228">
            <v>220000</v>
          </cell>
          <cell r="Q2228">
            <v>1</v>
          </cell>
          <cell r="R2228">
            <v>220000</v>
          </cell>
          <cell r="S2228">
            <v>38177</v>
          </cell>
          <cell r="T2228" t="str">
            <v>09/07-08</v>
          </cell>
          <cell r="U2228" t="str">
            <v>ООО "Проф-Трейд"</v>
          </cell>
          <cell r="V2228">
            <v>1</v>
          </cell>
          <cell r="W2228">
            <v>220000</v>
          </cell>
          <cell r="X2228">
            <v>38182</v>
          </cell>
          <cell r="Y2228" t="str">
            <v>14/07-03</v>
          </cell>
          <cell r="Z2228" t="str">
            <v>ООО "Проф-Трейд"</v>
          </cell>
          <cell r="AA2228">
            <v>0</v>
          </cell>
          <cell r="AB2228">
            <v>0</v>
          </cell>
          <cell r="AC2228">
            <v>0</v>
          </cell>
          <cell r="AD2228" t="str">
            <v>продан</v>
          </cell>
          <cell r="AF2228" t="str">
            <v/>
          </cell>
          <cell r="AI2228" t="str">
            <v/>
          </cell>
        </row>
        <row r="2229">
          <cell r="A2229">
            <v>2225</v>
          </cell>
          <cell r="B2229" t="str">
            <v>диск</v>
          </cell>
          <cell r="C2229" t="str">
            <v>51401</v>
          </cell>
          <cell r="D2229" t="str">
            <v>51401`810`2`0400`0000002</v>
          </cell>
          <cell r="E2229" t="str">
            <v>Сбербанк РФ</v>
          </cell>
          <cell r="F2229" t="str">
            <v>банк</v>
          </cell>
          <cell r="G2229" t="str">
            <v>ВН</v>
          </cell>
          <cell r="H2229" t="str">
            <v>1490172</v>
          </cell>
          <cell r="I2229">
            <v>38169</v>
          </cell>
          <cell r="J2229">
            <v>50000</v>
          </cell>
          <cell r="K2229" t="str">
            <v>Рубли РФ</v>
          </cell>
          <cell r="L2229" t="str">
            <v>по предъявлении</v>
          </cell>
          <cell r="M2229">
            <v>38169</v>
          </cell>
          <cell r="N2229">
            <v>0</v>
          </cell>
          <cell r="P2229">
            <v>50000</v>
          </cell>
          <cell r="Q2229">
            <v>1</v>
          </cell>
          <cell r="R2229">
            <v>50000</v>
          </cell>
          <cell r="S2229">
            <v>38177</v>
          </cell>
          <cell r="T2229" t="str">
            <v>09/07-08</v>
          </cell>
          <cell r="U2229" t="str">
            <v>ООО "Проф-Трейд"</v>
          </cell>
          <cell r="V2229">
            <v>1</v>
          </cell>
          <cell r="W2229">
            <v>50000</v>
          </cell>
          <cell r="X2229">
            <v>38182</v>
          </cell>
          <cell r="Y2229" t="str">
            <v>14/07-предсбер</v>
          </cell>
          <cell r="Z2229" t="str">
            <v>Сбербанк РФ</v>
          </cell>
          <cell r="AA2229">
            <v>0</v>
          </cell>
          <cell r="AB2229">
            <v>0</v>
          </cell>
          <cell r="AC2229">
            <v>0</v>
          </cell>
          <cell r="AD2229" t="str">
            <v>предъявлен</v>
          </cell>
          <cell r="AF2229" t="str">
            <v/>
          </cell>
          <cell r="AI2229" t="str">
            <v/>
          </cell>
        </row>
        <row r="2230">
          <cell r="A2230">
            <v>2226</v>
          </cell>
          <cell r="B2230" t="str">
            <v>диск</v>
          </cell>
          <cell r="C2230" t="str">
            <v>51401</v>
          </cell>
          <cell r="D2230" t="str">
            <v>51401`810`2`0400`0000002</v>
          </cell>
          <cell r="E2230" t="str">
            <v>Сбербанк РФ</v>
          </cell>
          <cell r="F2230" t="str">
            <v>банк</v>
          </cell>
          <cell r="G2230" t="str">
            <v>ВН</v>
          </cell>
          <cell r="H2230" t="str">
            <v>1061561</v>
          </cell>
          <cell r="I2230">
            <v>38035</v>
          </cell>
          <cell r="J2230">
            <v>100000</v>
          </cell>
          <cell r="K2230" t="str">
            <v>Рубли РФ</v>
          </cell>
          <cell r="L2230" t="str">
            <v>по предъявлении</v>
          </cell>
          <cell r="M2230">
            <v>38035</v>
          </cell>
          <cell r="N2230">
            <v>0</v>
          </cell>
          <cell r="P2230">
            <v>99700</v>
          </cell>
          <cell r="Q2230">
            <v>0.997</v>
          </cell>
          <cell r="R2230">
            <v>99700</v>
          </cell>
          <cell r="S2230">
            <v>38177</v>
          </cell>
          <cell r="T2230" t="str">
            <v>09/07-08</v>
          </cell>
          <cell r="U2230" t="str">
            <v>ООО "Проф-Трейд"</v>
          </cell>
          <cell r="V2230">
            <v>1</v>
          </cell>
          <cell r="W2230">
            <v>100000</v>
          </cell>
          <cell r="X2230">
            <v>38177</v>
          </cell>
          <cell r="Y2230" t="str">
            <v>09/017-предсбер</v>
          </cell>
          <cell r="Z2230" t="str">
            <v>Сбербанк РФ</v>
          </cell>
          <cell r="AA2230">
            <v>300</v>
          </cell>
          <cell r="AB2230">
            <v>1.1013039117352055</v>
          </cell>
          <cell r="AC2230">
            <v>1.0982948846539617</v>
          </cell>
          <cell r="AD2230" t="str">
            <v>предъявлен</v>
          </cell>
          <cell r="AF2230" t="str">
            <v/>
          </cell>
          <cell r="AI2230" t="str">
            <v/>
          </cell>
        </row>
        <row r="2231">
          <cell r="A2231">
            <v>2227</v>
          </cell>
          <cell r="B2231" t="str">
            <v>диск</v>
          </cell>
          <cell r="C2231" t="str">
            <v>51401</v>
          </cell>
          <cell r="D2231" t="str">
            <v>51401`810`2`0400`0000002</v>
          </cell>
          <cell r="E2231" t="str">
            <v>Сбербанк РФ</v>
          </cell>
          <cell r="F2231" t="str">
            <v>банк</v>
          </cell>
          <cell r="G2231" t="str">
            <v>ВН</v>
          </cell>
          <cell r="H2231" t="str">
            <v>1061562</v>
          </cell>
          <cell r="I2231">
            <v>38035</v>
          </cell>
          <cell r="J2231">
            <v>100000</v>
          </cell>
          <cell r="K2231" t="str">
            <v>Рубли РФ</v>
          </cell>
          <cell r="L2231" t="str">
            <v>по предъявлении</v>
          </cell>
          <cell r="M2231">
            <v>38035</v>
          </cell>
          <cell r="N2231">
            <v>0</v>
          </cell>
          <cell r="P2231">
            <v>99700</v>
          </cell>
          <cell r="Q2231">
            <v>0.997</v>
          </cell>
          <cell r="R2231">
            <v>99700</v>
          </cell>
          <cell r="S2231">
            <v>38177</v>
          </cell>
          <cell r="T2231" t="str">
            <v>09/07-08</v>
          </cell>
          <cell r="U2231" t="str">
            <v>ООО "Проф-Трейд"</v>
          </cell>
          <cell r="V2231">
            <v>1</v>
          </cell>
          <cell r="W2231">
            <v>100000</v>
          </cell>
          <cell r="X2231">
            <v>38177</v>
          </cell>
          <cell r="Y2231" t="str">
            <v>09/017-предсбер</v>
          </cell>
          <cell r="Z2231" t="str">
            <v>Сбербанк РФ</v>
          </cell>
          <cell r="AA2231">
            <v>300</v>
          </cell>
          <cell r="AB2231">
            <v>1.1013039117352055</v>
          </cell>
          <cell r="AC2231">
            <v>1.0982948846539617</v>
          </cell>
          <cell r="AD2231" t="str">
            <v>предъявлен</v>
          </cell>
          <cell r="AF2231" t="str">
            <v/>
          </cell>
          <cell r="AI2231" t="str">
            <v/>
          </cell>
        </row>
        <row r="2232">
          <cell r="A2232">
            <v>2228</v>
          </cell>
          <cell r="B2232" t="str">
            <v>диск</v>
          </cell>
          <cell r="C2232" t="str">
            <v>51401</v>
          </cell>
          <cell r="D2232" t="str">
            <v>51401`810`2`0400`0000002</v>
          </cell>
          <cell r="E2232" t="str">
            <v>Сбербанк РФ</v>
          </cell>
          <cell r="F2232" t="str">
            <v>банк</v>
          </cell>
          <cell r="G2232" t="str">
            <v>ВН</v>
          </cell>
          <cell r="H2232" t="str">
            <v>1061557</v>
          </cell>
          <cell r="I2232">
            <v>38035</v>
          </cell>
          <cell r="J2232">
            <v>100000</v>
          </cell>
          <cell r="K2232" t="str">
            <v>Рубли РФ</v>
          </cell>
          <cell r="L2232" t="str">
            <v>по предъявлении</v>
          </cell>
          <cell r="M2232">
            <v>38035</v>
          </cell>
          <cell r="N2232">
            <v>0</v>
          </cell>
          <cell r="P2232">
            <v>99700</v>
          </cell>
          <cell r="Q2232">
            <v>0.997</v>
          </cell>
          <cell r="R2232">
            <v>99700</v>
          </cell>
          <cell r="S2232">
            <v>38177</v>
          </cell>
          <cell r="T2232" t="str">
            <v>09/07-08</v>
          </cell>
          <cell r="U2232" t="str">
            <v>ООО "Проф-Трейд"</v>
          </cell>
          <cell r="V2232">
            <v>1</v>
          </cell>
          <cell r="W2232">
            <v>100000</v>
          </cell>
          <cell r="X2232">
            <v>38177</v>
          </cell>
          <cell r="Y2232" t="str">
            <v>09/017-предсбер</v>
          </cell>
          <cell r="Z2232" t="str">
            <v>Сбербанк РФ</v>
          </cell>
          <cell r="AA2232">
            <v>300</v>
          </cell>
          <cell r="AB2232">
            <v>1.1013039117352055</v>
          </cell>
          <cell r="AC2232">
            <v>1.0982948846539617</v>
          </cell>
          <cell r="AD2232" t="str">
            <v>предъявлен</v>
          </cell>
          <cell r="AF2232" t="str">
            <v/>
          </cell>
          <cell r="AI2232" t="str">
            <v/>
          </cell>
        </row>
        <row r="2233">
          <cell r="A2233">
            <v>2229</v>
          </cell>
          <cell r="B2233" t="str">
            <v>диск</v>
          </cell>
          <cell r="C2233" t="str">
            <v>51401</v>
          </cell>
          <cell r="D2233" t="str">
            <v>51401`810`2`0400`0000002</v>
          </cell>
          <cell r="E2233" t="str">
            <v>Сбербанк РФ</v>
          </cell>
          <cell r="F2233" t="str">
            <v>банк</v>
          </cell>
          <cell r="G2233" t="str">
            <v>ВН</v>
          </cell>
          <cell r="H2233" t="str">
            <v>1062805</v>
          </cell>
          <cell r="I2233">
            <v>38176</v>
          </cell>
          <cell r="J2233">
            <v>180000</v>
          </cell>
          <cell r="K2233" t="str">
            <v>Рубли РФ</v>
          </cell>
          <cell r="L2233" t="str">
            <v>по предъявлении</v>
          </cell>
          <cell r="M2233">
            <v>38176</v>
          </cell>
          <cell r="N2233">
            <v>0</v>
          </cell>
          <cell r="P2233">
            <v>180000</v>
          </cell>
          <cell r="Q2233">
            <v>1</v>
          </cell>
          <cell r="R2233">
            <v>180000</v>
          </cell>
          <cell r="S2233">
            <v>38180</v>
          </cell>
          <cell r="T2233" t="str">
            <v>12/07-05</v>
          </cell>
          <cell r="U2233" t="str">
            <v>ООО "ЭкспоТрейд"</v>
          </cell>
          <cell r="V2233">
            <v>1</v>
          </cell>
          <cell r="W2233">
            <v>180000</v>
          </cell>
          <cell r="X2233">
            <v>38180</v>
          </cell>
          <cell r="Y2233" t="str">
            <v>12/07-акт</v>
          </cell>
          <cell r="Z2233" t="str">
            <v>Сбербанк РФ</v>
          </cell>
          <cell r="AA2233">
            <v>0</v>
          </cell>
          <cell r="AB2233">
            <v>0</v>
          </cell>
          <cell r="AC2233">
            <v>0</v>
          </cell>
          <cell r="AD2233" t="str">
            <v>предъявлен</v>
          </cell>
          <cell r="AF2233" t="str">
            <v/>
          </cell>
          <cell r="AI2233" t="str">
            <v/>
          </cell>
        </row>
        <row r="2234">
          <cell r="A2234">
            <v>2230</v>
          </cell>
          <cell r="B2234" t="str">
            <v>диск</v>
          </cell>
          <cell r="C2234" t="str">
            <v>51401</v>
          </cell>
          <cell r="D2234" t="str">
            <v>51401`810`2`0400`0000002</v>
          </cell>
          <cell r="E2234" t="str">
            <v>Сбербанк РФ</v>
          </cell>
          <cell r="F2234" t="str">
            <v>банк</v>
          </cell>
          <cell r="G2234" t="str">
            <v>ВН</v>
          </cell>
          <cell r="H2234" t="str">
            <v>0369730</v>
          </cell>
          <cell r="I2234">
            <v>38176</v>
          </cell>
          <cell r="J2234">
            <v>41000</v>
          </cell>
          <cell r="K2234" t="str">
            <v>Рубли РФ</v>
          </cell>
          <cell r="L2234" t="str">
            <v>по предъявлении</v>
          </cell>
          <cell r="M2234">
            <v>38176</v>
          </cell>
          <cell r="N2234">
            <v>0</v>
          </cell>
          <cell r="P2234">
            <v>41000</v>
          </cell>
          <cell r="Q2234">
            <v>1</v>
          </cell>
          <cell r="R2234">
            <v>41000</v>
          </cell>
          <cell r="S2234">
            <v>38180</v>
          </cell>
          <cell r="T2234" t="str">
            <v>12/07-05</v>
          </cell>
          <cell r="U2234" t="str">
            <v>ООО "ЭкспоТрейд"</v>
          </cell>
          <cell r="V2234">
            <v>1</v>
          </cell>
          <cell r="W2234">
            <v>41000</v>
          </cell>
          <cell r="X2234">
            <v>38180</v>
          </cell>
          <cell r="Y2234" t="str">
            <v>12/07-акт</v>
          </cell>
          <cell r="Z2234" t="str">
            <v>Сбербанк РФ</v>
          </cell>
          <cell r="AA2234">
            <v>0</v>
          </cell>
          <cell r="AB2234">
            <v>0</v>
          </cell>
          <cell r="AC2234">
            <v>0</v>
          </cell>
          <cell r="AD2234" t="str">
            <v>предъявлен</v>
          </cell>
          <cell r="AF2234" t="str">
            <v/>
          </cell>
          <cell r="AI2234" t="str">
            <v/>
          </cell>
        </row>
        <row r="2235">
          <cell r="A2235">
            <v>2231</v>
          </cell>
          <cell r="B2235" t="str">
            <v>диск</v>
          </cell>
          <cell r="C2235" t="str">
            <v>51401</v>
          </cell>
          <cell r="D2235" t="str">
            <v>51401`810`2`0400`0000002</v>
          </cell>
          <cell r="E2235" t="str">
            <v>Сбербанк РФ</v>
          </cell>
          <cell r="F2235" t="str">
            <v>банк</v>
          </cell>
          <cell r="G2235" t="str">
            <v>ВН</v>
          </cell>
          <cell r="H2235" t="str">
            <v>0171599</v>
          </cell>
          <cell r="I2235">
            <v>38168</v>
          </cell>
          <cell r="J2235">
            <v>300000</v>
          </cell>
          <cell r="K2235" t="str">
            <v>Рубли РФ</v>
          </cell>
          <cell r="L2235" t="str">
            <v>по предъявлении</v>
          </cell>
          <cell r="M2235">
            <v>38168</v>
          </cell>
          <cell r="N2235">
            <v>0</v>
          </cell>
          <cell r="P2235">
            <v>300000</v>
          </cell>
          <cell r="Q2235">
            <v>1</v>
          </cell>
          <cell r="R2235">
            <v>300000</v>
          </cell>
          <cell r="S2235">
            <v>38180</v>
          </cell>
          <cell r="T2235" t="str">
            <v>12/07-05</v>
          </cell>
          <cell r="U2235" t="str">
            <v>ООО "ЭкспоТрейд"</v>
          </cell>
          <cell r="V2235">
            <v>1</v>
          </cell>
          <cell r="W2235">
            <v>300000</v>
          </cell>
          <cell r="X2235">
            <v>38180</v>
          </cell>
          <cell r="Y2235" t="str">
            <v>12/07-акт</v>
          </cell>
          <cell r="Z2235" t="str">
            <v>Сбербанк РФ</v>
          </cell>
          <cell r="AA2235">
            <v>0</v>
          </cell>
          <cell r="AB2235">
            <v>0</v>
          </cell>
          <cell r="AC2235">
            <v>0</v>
          </cell>
          <cell r="AD2235" t="str">
            <v>предъявлен</v>
          </cell>
          <cell r="AF2235" t="str">
            <v/>
          </cell>
          <cell r="AI2235" t="str">
            <v/>
          </cell>
        </row>
        <row r="2236">
          <cell r="A2236">
            <v>2232</v>
          </cell>
          <cell r="B2236" t="str">
            <v>диск</v>
          </cell>
          <cell r="C2236" t="str">
            <v>51401</v>
          </cell>
          <cell r="D2236" t="str">
            <v>51401`810`2`0400`0000002</v>
          </cell>
          <cell r="E2236" t="str">
            <v>Сбербанк РФ</v>
          </cell>
          <cell r="F2236" t="str">
            <v>банк</v>
          </cell>
          <cell r="G2236" t="str">
            <v>ВН</v>
          </cell>
          <cell r="H2236" t="str">
            <v>1628227</v>
          </cell>
          <cell r="I2236">
            <v>38180</v>
          </cell>
          <cell r="J2236">
            <v>200000</v>
          </cell>
          <cell r="K2236" t="str">
            <v>Рубли РФ</v>
          </cell>
          <cell r="L2236" t="str">
            <v>по предъявлении</v>
          </cell>
          <cell r="M2236">
            <v>38180</v>
          </cell>
          <cell r="N2236">
            <v>0</v>
          </cell>
          <cell r="P2236">
            <v>200000</v>
          </cell>
          <cell r="Q2236">
            <v>1</v>
          </cell>
          <cell r="R2236">
            <v>200000</v>
          </cell>
          <cell r="S2236">
            <v>38180</v>
          </cell>
          <cell r="T2236" t="str">
            <v>12/07-04</v>
          </cell>
          <cell r="U2236" t="str">
            <v>ООО "Проф-Трейд"</v>
          </cell>
          <cell r="V2236">
            <v>1</v>
          </cell>
          <cell r="W2236">
            <v>200000</v>
          </cell>
          <cell r="X2236">
            <v>38182</v>
          </cell>
          <cell r="Y2236" t="str">
            <v>14/07-03</v>
          </cell>
          <cell r="Z2236" t="str">
            <v>ООО "Проф-Трейд"</v>
          </cell>
          <cell r="AA2236">
            <v>0</v>
          </cell>
          <cell r="AB2236">
            <v>0</v>
          </cell>
          <cell r="AC2236">
            <v>0</v>
          </cell>
          <cell r="AD2236" t="str">
            <v>продан</v>
          </cell>
          <cell r="AF2236" t="str">
            <v/>
          </cell>
          <cell r="AI2236" t="str">
            <v/>
          </cell>
        </row>
        <row r="2237">
          <cell r="A2237">
            <v>2233</v>
          </cell>
          <cell r="B2237" t="str">
            <v>диск</v>
          </cell>
          <cell r="C2237" t="str">
            <v>51401</v>
          </cell>
          <cell r="D2237" t="str">
            <v>51401`810`1`0400`0000005</v>
          </cell>
          <cell r="E2237" t="str">
            <v>ОАО «УралСиб»</v>
          </cell>
          <cell r="F2237" t="str">
            <v>банк</v>
          </cell>
          <cell r="G2237" t="str">
            <v>0081</v>
          </cell>
          <cell r="H2237" t="str">
            <v>0220528</v>
          </cell>
          <cell r="I2237">
            <v>38178</v>
          </cell>
          <cell r="J2237">
            <v>100000</v>
          </cell>
          <cell r="K2237" t="str">
            <v>Рубли РФ</v>
          </cell>
          <cell r="L2237" t="str">
            <v>по предъявлении</v>
          </cell>
          <cell r="M2237">
            <v>38178</v>
          </cell>
          <cell r="N2237">
            <v>0</v>
          </cell>
          <cell r="P2237">
            <v>100000</v>
          </cell>
          <cell r="Q2237">
            <v>1</v>
          </cell>
          <cell r="R2237">
            <v>100000</v>
          </cell>
          <cell r="S2237">
            <v>38180</v>
          </cell>
          <cell r="T2237" t="str">
            <v>12/07-04</v>
          </cell>
          <cell r="U2237" t="str">
            <v>ООО "Проф-Трейд"</v>
          </cell>
          <cell r="V2237">
            <v>1</v>
          </cell>
          <cell r="W2237">
            <v>100000</v>
          </cell>
          <cell r="X2237">
            <v>38181</v>
          </cell>
          <cell r="Y2237" t="str">
            <v>13/07-предуралсиб</v>
          </cell>
          <cell r="Z2237" t="str">
            <v>ОАО «УралСиб»</v>
          </cell>
          <cell r="AA2237">
            <v>0</v>
          </cell>
          <cell r="AB2237">
            <v>0</v>
          </cell>
          <cell r="AC2237">
            <v>0</v>
          </cell>
          <cell r="AD2237" t="str">
            <v>предъявлен</v>
          </cell>
          <cell r="AF2237" t="str">
            <v/>
          </cell>
          <cell r="AI2237" t="str">
            <v/>
          </cell>
        </row>
        <row r="2238">
          <cell r="A2238">
            <v>2234</v>
          </cell>
          <cell r="B2238" t="str">
            <v>диск</v>
          </cell>
          <cell r="C2238" t="str">
            <v>51401</v>
          </cell>
          <cell r="D2238" t="str">
            <v>51401`810`1`0400`0000005</v>
          </cell>
          <cell r="E2238" t="str">
            <v>ОАО «УралСиб»</v>
          </cell>
          <cell r="F2238" t="str">
            <v>банк</v>
          </cell>
          <cell r="G2238" t="str">
            <v>0082</v>
          </cell>
          <cell r="H2238" t="str">
            <v>0258986</v>
          </cell>
          <cell r="I2238">
            <v>38176</v>
          </cell>
          <cell r="J2238">
            <v>100000</v>
          </cell>
          <cell r="K2238" t="str">
            <v>Рубли РФ</v>
          </cell>
          <cell r="L2238" t="str">
            <v>по предъявлении</v>
          </cell>
          <cell r="M2238">
            <v>38176</v>
          </cell>
          <cell r="N2238">
            <v>0</v>
          </cell>
          <cell r="P2238">
            <v>99500</v>
          </cell>
          <cell r="Q2238">
            <v>0.995</v>
          </cell>
          <cell r="R2238">
            <v>99500</v>
          </cell>
          <cell r="S2238">
            <v>38181</v>
          </cell>
          <cell r="T2238" t="str">
            <v>13/07-04</v>
          </cell>
          <cell r="U2238" t="str">
            <v>ДУП "Кушнаренковский элеватор" ГУП "Башхлебопродукт"</v>
          </cell>
          <cell r="V2238">
            <v>1</v>
          </cell>
          <cell r="W2238">
            <v>100000</v>
          </cell>
          <cell r="X2238">
            <v>38182</v>
          </cell>
          <cell r="Y2238" t="str">
            <v>14/07-03</v>
          </cell>
          <cell r="Z2238" t="str">
            <v>ООО "Проф-Трейд"</v>
          </cell>
          <cell r="AA2238">
            <v>500</v>
          </cell>
          <cell r="AB2238">
            <v>1.8391959798994975</v>
          </cell>
          <cell r="AC2238">
            <v>1.8341708542713568</v>
          </cell>
          <cell r="AD2238" t="str">
            <v>продан</v>
          </cell>
          <cell r="AF2238" t="str">
            <v/>
          </cell>
          <cell r="AI2238" t="str">
            <v/>
          </cell>
        </row>
        <row r="2239">
          <cell r="A2239">
            <v>2235</v>
          </cell>
          <cell r="B2239" t="str">
            <v>диск</v>
          </cell>
          <cell r="C2239" t="str">
            <v>51401</v>
          </cell>
          <cell r="D2239" t="str">
            <v>51401`810`4`0400`0000006</v>
          </cell>
          <cell r="E2239" t="str">
            <v>ОАО «Социнвестбанк»</v>
          </cell>
          <cell r="F2239" t="str">
            <v>банк</v>
          </cell>
          <cell r="G2239" t="str">
            <v>КН</v>
          </cell>
          <cell r="H2239" t="str">
            <v>0014395</v>
          </cell>
          <cell r="I2239">
            <v>38181</v>
          </cell>
          <cell r="J2239">
            <v>623378.43000000005</v>
          </cell>
          <cell r="K2239" t="str">
            <v>Рубли РФ</v>
          </cell>
          <cell r="L2239" t="str">
            <v>по предъявлении</v>
          </cell>
          <cell r="M2239">
            <v>38181</v>
          </cell>
          <cell r="N2239">
            <v>0</v>
          </cell>
          <cell r="P2239">
            <v>623378.43000000005</v>
          </cell>
          <cell r="Q2239">
            <v>1</v>
          </cell>
          <cell r="R2239">
            <v>623378.43000000005</v>
          </cell>
          <cell r="S2239">
            <v>38181</v>
          </cell>
          <cell r="T2239" t="str">
            <v>13/07-08</v>
          </cell>
          <cell r="U2239" t="str">
            <v>ООО "Проф-Трейд"</v>
          </cell>
          <cell r="V2239">
            <v>1</v>
          </cell>
          <cell r="W2239">
            <v>623378.43000000005</v>
          </cell>
          <cell r="X2239">
            <v>38183</v>
          </cell>
          <cell r="Y2239" t="str">
            <v>15/07-предсиб</v>
          </cell>
          <cell r="Z2239" t="str">
            <v>ОАО «Социнвестбанк»</v>
          </cell>
          <cell r="AA2239">
            <v>0</v>
          </cell>
          <cell r="AB2239">
            <v>0</v>
          </cell>
          <cell r="AC2239">
            <v>0</v>
          </cell>
          <cell r="AD2239" t="str">
            <v>предъявлен</v>
          </cell>
          <cell r="AF2239" t="str">
            <v/>
          </cell>
          <cell r="AI2239" t="str">
            <v/>
          </cell>
        </row>
        <row r="2240">
          <cell r="A2240">
            <v>2236</v>
          </cell>
          <cell r="B2240" t="str">
            <v>диск</v>
          </cell>
          <cell r="C2240" t="str">
            <v>51401</v>
          </cell>
          <cell r="D2240" t="str">
            <v>51401`810`4`0400`0000006</v>
          </cell>
          <cell r="E2240" t="str">
            <v>ОАО «Социнвестбанк»</v>
          </cell>
          <cell r="F2240" t="str">
            <v>банк</v>
          </cell>
          <cell r="G2240" t="str">
            <v>КН</v>
          </cell>
          <cell r="H2240" t="str">
            <v>0014394</v>
          </cell>
          <cell r="I2240">
            <v>38181</v>
          </cell>
          <cell r="J2240">
            <v>150000</v>
          </cell>
          <cell r="K2240" t="str">
            <v>Рубли РФ</v>
          </cell>
          <cell r="L2240" t="str">
            <v>по предъявлении</v>
          </cell>
          <cell r="M2240">
            <v>38181</v>
          </cell>
          <cell r="N2240">
            <v>0</v>
          </cell>
          <cell r="P2240">
            <v>150000</v>
          </cell>
          <cell r="Q2240">
            <v>1</v>
          </cell>
          <cell r="R2240">
            <v>150000</v>
          </cell>
          <cell r="S2240">
            <v>38181</v>
          </cell>
          <cell r="T2240" t="str">
            <v>13/07-08</v>
          </cell>
          <cell r="U2240" t="str">
            <v>ООО "Проф-Трейд"</v>
          </cell>
          <cell r="V2240">
            <v>1</v>
          </cell>
          <cell r="W2240">
            <v>150000</v>
          </cell>
          <cell r="X2240">
            <v>38183</v>
          </cell>
          <cell r="Y2240" t="str">
            <v>15/07-предсиб</v>
          </cell>
          <cell r="Z2240" t="str">
            <v>ОАО «Социнвестбанк»</v>
          </cell>
          <cell r="AA2240">
            <v>0</v>
          </cell>
          <cell r="AB2240">
            <v>0</v>
          </cell>
          <cell r="AC2240">
            <v>0</v>
          </cell>
          <cell r="AD2240" t="str">
            <v>предъявлен</v>
          </cell>
          <cell r="AF2240" t="str">
            <v/>
          </cell>
          <cell r="AI2240" t="str">
            <v/>
          </cell>
        </row>
        <row r="2241">
          <cell r="A2241">
            <v>2237</v>
          </cell>
          <cell r="B2241" t="str">
            <v>диск</v>
          </cell>
          <cell r="C2241" t="str">
            <v>51401</v>
          </cell>
          <cell r="D2241" t="str">
            <v>51401`810`1`0400`0000005</v>
          </cell>
          <cell r="E2241" t="str">
            <v>ОАО «УралСиб»</v>
          </cell>
          <cell r="F2241" t="str">
            <v>банк</v>
          </cell>
          <cell r="G2241" t="str">
            <v>0081</v>
          </cell>
          <cell r="H2241" t="str">
            <v>0286667</v>
          </cell>
          <cell r="I2241">
            <v>38180</v>
          </cell>
          <cell r="J2241">
            <v>100000</v>
          </cell>
          <cell r="K2241" t="str">
            <v>Рубли РФ</v>
          </cell>
          <cell r="L2241" t="str">
            <v>по предъявлении</v>
          </cell>
          <cell r="M2241">
            <v>38180</v>
          </cell>
          <cell r="N2241">
            <v>0</v>
          </cell>
          <cell r="P2241">
            <v>100000</v>
          </cell>
          <cell r="Q2241">
            <v>1</v>
          </cell>
          <cell r="R2241">
            <v>100000</v>
          </cell>
          <cell r="S2241">
            <v>38181</v>
          </cell>
          <cell r="T2241" t="str">
            <v>13/07-08</v>
          </cell>
          <cell r="U2241" t="str">
            <v>ООО "Проф-Трейд"</v>
          </cell>
          <cell r="V2241">
            <v>1</v>
          </cell>
          <cell r="W2241">
            <v>100000</v>
          </cell>
          <cell r="X2241">
            <v>38182</v>
          </cell>
          <cell r="Y2241" t="str">
            <v>14/07-03</v>
          </cell>
          <cell r="Z2241" t="str">
            <v>ООО "Проф-Трейд"</v>
          </cell>
          <cell r="AA2241">
            <v>0</v>
          </cell>
          <cell r="AB2241">
            <v>0</v>
          </cell>
          <cell r="AC2241">
            <v>0</v>
          </cell>
          <cell r="AD2241" t="str">
            <v>продан</v>
          </cell>
          <cell r="AF2241" t="str">
            <v/>
          </cell>
          <cell r="AI2241" t="str">
            <v/>
          </cell>
        </row>
        <row r="2242">
          <cell r="A2242">
            <v>2238</v>
          </cell>
          <cell r="B2242" t="str">
            <v>диск</v>
          </cell>
          <cell r="C2242" t="str">
            <v>51401</v>
          </cell>
          <cell r="D2242" t="str">
            <v>51401`810`1`0400`0000005</v>
          </cell>
          <cell r="E2242" t="str">
            <v>ОАО «УралСиб»</v>
          </cell>
          <cell r="F2242" t="str">
            <v>банк</v>
          </cell>
          <cell r="G2242" t="str">
            <v>0081</v>
          </cell>
          <cell r="H2242" t="str">
            <v>0286669</v>
          </cell>
          <cell r="I2242">
            <v>38180</v>
          </cell>
          <cell r="J2242">
            <v>100000</v>
          </cell>
          <cell r="K2242" t="str">
            <v>Рубли РФ</v>
          </cell>
          <cell r="L2242" t="str">
            <v>по предъявлении</v>
          </cell>
          <cell r="M2242">
            <v>38180</v>
          </cell>
          <cell r="N2242">
            <v>0</v>
          </cell>
          <cell r="P2242">
            <v>100000</v>
          </cell>
          <cell r="Q2242">
            <v>1</v>
          </cell>
          <cell r="R2242">
            <v>100000</v>
          </cell>
          <cell r="S2242">
            <v>38181</v>
          </cell>
          <cell r="T2242" t="str">
            <v>13/07-08</v>
          </cell>
          <cell r="U2242" t="str">
            <v>ООО "Проф-Трейд"</v>
          </cell>
          <cell r="V2242">
            <v>1</v>
          </cell>
          <cell r="W2242">
            <v>100000</v>
          </cell>
          <cell r="X2242">
            <v>38182</v>
          </cell>
          <cell r="Y2242" t="str">
            <v>14/07-03</v>
          </cell>
          <cell r="Z2242" t="str">
            <v>ООО "Проф-Трейд"</v>
          </cell>
          <cell r="AA2242">
            <v>0</v>
          </cell>
          <cell r="AB2242">
            <v>0</v>
          </cell>
          <cell r="AC2242">
            <v>0</v>
          </cell>
          <cell r="AD2242" t="str">
            <v>продан</v>
          </cell>
          <cell r="AF2242" t="str">
            <v/>
          </cell>
          <cell r="AI2242" t="str">
            <v/>
          </cell>
        </row>
        <row r="2243">
          <cell r="A2243">
            <v>2239</v>
          </cell>
          <cell r="B2243" t="str">
            <v>диск</v>
          </cell>
          <cell r="C2243" t="str">
            <v>51401</v>
          </cell>
          <cell r="D2243" t="str">
            <v>51401`810`2`0400`0000002</v>
          </cell>
          <cell r="E2243" t="str">
            <v>Сбербанк РФ</v>
          </cell>
          <cell r="F2243" t="str">
            <v>банк</v>
          </cell>
          <cell r="G2243" t="str">
            <v>ВН</v>
          </cell>
          <cell r="H2243" t="str">
            <v>1093619</v>
          </cell>
          <cell r="I2243">
            <v>38148</v>
          </cell>
          <cell r="J2243">
            <v>62000</v>
          </cell>
          <cell r="K2243" t="str">
            <v>Рубли РФ</v>
          </cell>
          <cell r="L2243" t="str">
            <v>по предъявлении</v>
          </cell>
          <cell r="M2243">
            <v>38148</v>
          </cell>
          <cell r="N2243">
            <v>0</v>
          </cell>
          <cell r="P2243">
            <v>62000</v>
          </cell>
          <cell r="Q2243">
            <v>1</v>
          </cell>
          <cell r="R2243">
            <v>62000</v>
          </cell>
          <cell r="S2243">
            <v>38181</v>
          </cell>
          <cell r="T2243" t="str">
            <v>13/07-08</v>
          </cell>
          <cell r="U2243" t="str">
            <v>ООО "Проф-Трейд"</v>
          </cell>
          <cell r="V2243">
            <v>1</v>
          </cell>
          <cell r="W2243">
            <v>62000</v>
          </cell>
          <cell r="X2243">
            <v>38182</v>
          </cell>
          <cell r="Y2243" t="str">
            <v>14/07-предсбер</v>
          </cell>
          <cell r="Z2243" t="str">
            <v>Сбербанк РФ</v>
          </cell>
          <cell r="AA2243">
            <v>0</v>
          </cell>
          <cell r="AB2243">
            <v>0</v>
          </cell>
          <cell r="AC2243">
            <v>0</v>
          </cell>
          <cell r="AD2243" t="str">
            <v>предъявлен</v>
          </cell>
          <cell r="AF2243" t="str">
            <v/>
          </cell>
          <cell r="AI2243" t="str">
            <v/>
          </cell>
        </row>
        <row r="2244">
          <cell r="A2244">
            <v>2240</v>
          </cell>
          <cell r="B2244" t="str">
            <v>диск</v>
          </cell>
          <cell r="C2244" t="str">
            <v>51401</v>
          </cell>
          <cell r="D2244" t="str">
            <v>51401`810`2`0400`0000002</v>
          </cell>
          <cell r="E2244" t="str">
            <v>Сбербанк РФ</v>
          </cell>
          <cell r="F2244" t="str">
            <v>банк</v>
          </cell>
          <cell r="G2244" t="str">
            <v>ВН</v>
          </cell>
          <cell r="H2244" t="str">
            <v>1095879</v>
          </cell>
          <cell r="I2244">
            <v>38167</v>
          </cell>
          <cell r="J2244">
            <v>50000</v>
          </cell>
          <cell r="K2244" t="str">
            <v>Рубли РФ</v>
          </cell>
          <cell r="L2244" t="str">
            <v>по предъявлении</v>
          </cell>
          <cell r="M2244">
            <v>38167</v>
          </cell>
          <cell r="N2244">
            <v>0</v>
          </cell>
          <cell r="P2244">
            <v>50000</v>
          </cell>
          <cell r="Q2244">
            <v>1</v>
          </cell>
          <cell r="R2244">
            <v>50000</v>
          </cell>
          <cell r="S2244">
            <v>38181</v>
          </cell>
          <cell r="T2244" t="str">
            <v>13/07-08</v>
          </cell>
          <cell r="U2244" t="str">
            <v>ООО "Проф-Трейд"</v>
          </cell>
          <cell r="V2244">
            <v>1</v>
          </cell>
          <cell r="W2244">
            <v>50000</v>
          </cell>
          <cell r="X2244">
            <v>38182</v>
          </cell>
          <cell r="Y2244" t="str">
            <v>14/07-предсбер</v>
          </cell>
          <cell r="Z2244" t="str">
            <v>Сбербанк РФ</v>
          </cell>
          <cell r="AA2244">
            <v>0</v>
          </cell>
          <cell r="AB2244">
            <v>0</v>
          </cell>
          <cell r="AC2244">
            <v>0</v>
          </cell>
          <cell r="AD2244" t="str">
            <v>предъявлен</v>
          </cell>
          <cell r="AF2244" t="str">
            <v/>
          </cell>
          <cell r="AI2244" t="str">
            <v/>
          </cell>
        </row>
        <row r="2245">
          <cell r="A2245">
            <v>2241</v>
          </cell>
          <cell r="B2245" t="str">
            <v>диск</v>
          </cell>
          <cell r="C2245" t="str">
            <v>51401</v>
          </cell>
          <cell r="D2245" t="str">
            <v>51401`810`2`0400`0000002</v>
          </cell>
          <cell r="E2245" t="str">
            <v>Сбербанк РФ</v>
          </cell>
          <cell r="F2245" t="str">
            <v>банк</v>
          </cell>
          <cell r="G2245" t="str">
            <v>ВН</v>
          </cell>
          <cell r="H2245" t="str">
            <v>0257270</v>
          </cell>
          <cell r="I2245">
            <v>38175</v>
          </cell>
          <cell r="J2245">
            <v>250000</v>
          </cell>
          <cell r="K2245" t="str">
            <v>Рубли РФ</v>
          </cell>
          <cell r="L2245" t="str">
            <v>по предъявлении</v>
          </cell>
          <cell r="M2245">
            <v>38175</v>
          </cell>
          <cell r="N2245">
            <v>0</v>
          </cell>
          <cell r="P2245">
            <v>250000</v>
          </cell>
          <cell r="Q2245">
            <v>1</v>
          </cell>
          <cell r="R2245">
            <v>250000</v>
          </cell>
          <cell r="S2245">
            <v>38181</v>
          </cell>
          <cell r="T2245" t="str">
            <v>13/07-08</v>
          </cell>
          <cell r="U2245" t="str">
            <v>ООО "Проф-Трейд"</v>
          </cell>
          <cell r="V2245">
            <v>1</v>
          </cell>
          <cell r="W2245">
            <v>250000</v>
          </cell>
          <cell r="X2245">
            <v>38182</v>
          </cell>
          <cell r="Y2245" t="str">
            <v>14/07-03</v>
          </cell>
          <cell r="Z2245" t="str">
            <v>ООО "Проф-Трейд"</v>
          </cell>
          <cell r="AA2245">
            <v>0</v>
          </cell>
          <cell r="AB2245">
            <v>0</v>
          </cell>
          <cell r="AC2245">
            <v>0</v>
          </cell>
          <cell r="AD2245" t="str">
            <v>продан</v>
          </cell>
          <cell r="AF2245" t="str">
            <v/>
          </cell>
          <cell r="AI2245" t="str">
            <v/>
          </cell>
        </row>
        <row r="2246">
          <cell r="A2246">
            <v>2242</v>
          </cell>
          <cell r="B2246" t="str">
            <v>диск</v>
          </cell>
          <cell r="C2246" t="str">
            <v>51401</v>
          </cell>
          <cell r="D2246" t="str">
            <v>51401`810`2`0400`0000002</v>
          </cell>
          <cell r="E2246" t="str">
            <v>Сбербанк РФ</v>
          </cell>
          <cell r="F2246" t="str">
            <v>банк</v>
          </cell>
          <cell r="G2246" t="str">
            <v>ВН</v>
          </cell>
          <cell r="H2246" t="str">
            <v>1628245</v>
          </cell>
          <cell r="I2246">
            <v>38181</v>
          </cell>
          <cell r="J2246">
            <v>300000</v>
          </cell>
          <cell r="K2246" t="str">
            <v>Рубли РФ</v>
          </cell>
          <cell r="L2246" t="str">
            <v>по предъявлении</v>
          </cell>
          <cell r="M2246">
            <v>38181</v>
          </cell>
          <cell r="N2246">
            <v>0</v>
          </cell>
          <cell r="P2246">
            <v>300000</v>
          </cell>
          <cell r="Q2246">
            <v>1</v>
          </cell>
          <cell r="R2246">
            <v>300000</v>
          </cell>
          <cell r="S2246">
            <v>38181</v>
          </cell>
          <cell r="T2246" t="str">
            <v>13/07-08</v>
          </cell>
          <cell r="U2246" t="str">
            <v>ООО "Проф-Трейд"</v>
          </cell>
          <cell r="V2246">
            <v>1</v>
          </cell>
          <cell r="W2246">
            <v>300000</v>
          </cell>
          <cell r="X2246">
            <v>38182</v>
          </cell>
          <cell r="Y2246" t="str">
            <v>14/07-03</v>
          </cell>
          <cell r="Z2246" t="str">
            <v>ООО "Проф-Трейд"</v>
          </cell>
          <cell r="AA2246">
            <v>0</v>
          </cell>
          <cell r="AB2246">
            <v>0</v>
          </cell>
          <cell r="AC2246">
            <v>0</v>
          </cell>
          <cell r="AD2246" t="str">
            <v>продан</v>
          </cell>
          <cell r="AF2246" t="str">
            <v/>
          </cell>
          <cell r="AI2246" t="str">
            <v/>
          </cell>
        </row>
        <row r="2247">
          <cell r="A2247">
            <v>2243</v>
          </cell>
          <cell r="B2247" t="str">
            <v>диск</v>
          </cell>
          <cell r="C2247" t="str">
            <v>51401</v>
          </cell>
          <cell r="D2247" t="str">
            <v>51401`810`2`0400`0000002</v>
          </cell>
          <cell r="E2247" t="str">
            <v>Сбербанк РФ</v>
          </cell>
          <cell r="F2247" t="str">
            <v>банк</v>
          </cell>
          <cell r="G2247" t="str">
            <v>ВН</v>
          </cell>
          <cell r="H2247" t="str">
            <v>1097546</v>
          </cell>
          <cell r="I2247">
            <v>38168</v>
          </cell>
          <cell r="J2247">
            <v>60000</v>
          </cell>
          <cell r="K2247" t="str">
            <v>Рубли РФ</v>
          </cell>
          <cell r="L2247" t="str">
            <v>по предъявлении</v>
          </cell>
          <cell r="M2247">
            <v>38168</v>
          </cell>
          <cell r="N2247">
            <v>0</v>
          </cell>
          <cell r="P2247">
            <v>60000</v>
          </cell>
          <cell r="Q2247">
            <v>1</v>
          </cell>
          <cell r="R2247">
            <v>60000</v>
          </cell>
          <cell r="S2247">
            <v>38181</v>
          </cell>
          <cell r="T2247" t="str">
            <v>13/07-08</v>
          </cell>
          <cell r="U2247" t="str">
            <v>ООО "Проф-Трейд"</v>
          </cell>
          <cell r="V2247">
            <v>1.0029999999999999</v>
          </cell>
          <cell r="W2247">
            <v>60180</v>
          </cell>
          <cell r="X2247">
            <v>38181</v>
          </cell>
          <cell r="Y2247" t="str">
            <v>13/07-07</v>
          </cell>
          <cell r="Z2247" t="str">
            <v>Сбербанк РФ</v>
          </cell>
          <cell r="AA2247">
            <v>180</v>
          </cell>
          <cell r="AB2247">
            <v>0</v>
          </cell>
          <cell r="AC2247">
            <v>1.095</v>
          </cell>
          <cell r="AD2247" t="str">
            <v>продан</v>
          </cell>
          <cell r="AF2247" t="str">
            <v/>
          </cell>
          <cell r="AI2247" t="str">
            <v/>
          </cell>
        </row>
        <row r="2248">
          <cell r="A2248">
            <v>2244</v>
          </cell>
          <cell r="B2248" t="str">
            <v>диск</v>
          </cell>
          <cell r="C2248" t="str">
            <v>51401</v>
          </cell>
          <cell r="D2248" t="str">
            <v>51401`810`2`0400`0000002</v>
          </cell>
          <cell r="E2248" t="str">
            <v>Сбербанк РФ</v>
          </cell>
          <cell r="F2248" t="str">
            <v>банк</v>
          </cell>
          <cell r="G2248" t="str">
            <v>ВН</v>
          </cell>
          <cell r="H2248" t="str">
            <v>1088468</v>
          </cell>
          <cell r="I2248">
            <v>38173</v>
          </cell>
          <cell r="J2248">
            <v>14650</v>
          </cell>
          <cell r="K2248" t="str">
            <v>Рубли РФ</v>
          </cell>
          <cell r="L2248" t="str">
            <v>по предъявлении</v>
          </cell>
          <cell r="M2248">
            <v>38173</v>
          </cell>
          <cell r="N2248">
            <v>0</v>
          </cell>
          <cell r="P2248">
            <v>14650</v>
          </cell>
          <cell r="Q2248">
            <v>1</v>
          </cell>
          <cell r="R2248">
            <v>14650</v>
          </cell>
          <cell r="S2248">
            <v>38181</v>
          </cell>
          <cell r="T2248" t="str">
            <v>13/07-08</v>
          </cell>
          <cell r="U2248" t="str">
            <v>ООО "Проф-Трейд"</v>
          </cell>
          <cell r="V2248">
            <v>1.0030030000000001</v>
          </cell>
          <cell r="W2248">
            <v>14694</v>
          </cell>
          <cell r="X2248">
            <v>38181</v>
          </cell>
          <cell r="Y2248" t="str">
            <v>13/07-07</v>
          </cell>
          <cell r="Z2248" t="str">
            <v>Сбербанк РФ</v>
          </cell>
          <cell r="AA2248">
            <v>44</v>
          </cell>
          <cell r="AB2248">
            <v>0</v>
          </cell>
          <cell r="AC2248">
            <v>1.096245733788396</v>
          </cell>
          <cell r="AD2248" t="str">
            <v>продан</v>
          </cell>
          <cell r="AF2248" t="str">
            <v/>
          </cell>
          <cell r="AI2248" t="str">
            <v/>
          </cell>
        </row>
        <row r="2249">
          <cell r="A2249">
            <v>2245</v>
          </cell>
          <cell r="B2249" t="str">
            <v>диск</v>
          </cell>
          <cell r="C2249" t="str">
            <v>51401</v>
          </cell>
          <cell r="D2249" t="str">
            <v>51401`810`2`0400`0000002</v>
          </cell>
          <cell r="E2249" t="str">
            <v>Сбербанк РФ</v>
          </cell>
          <cell r="F2249" t="str">
            <v>банк</v>
          </cell>
          <cell r="G2249" t="str">
            <v xml:space="preserve">ВН </v>
          </cell>
          <cell r="H2249">
            <v>1557903</v>
          </cell>
          <cell r="I2249">
            <v>38177</v>
          </cell>
          <cell r="J2249">
            <v>500000</v>
          </cell>
          <cell r="K2249" t="str">
            <v>Рубли РФ</v>
          </cell>
          <cell r="L2249" t="str">
            <v>по предъявлении</v>
          </cell>
          <cell r="M2249">
            <v>38177</v>
          </cell>
          <cell r="N2249">
            <v>0</v>
          </cell>
          <cell r="P2249">
            <v>500000</v>
          </cell>
          <cell r="Q2249">
            <v>1</v>
          </cell>
          <cell r="R2249">
            <v>500000</v>
          </cell>
          <cell r="S2249">
            <v>38181</v>
          </cell>
          <cell r="T2249" t="str">
            <v>13/07-03</v>
          </cell>
          <cell r="U2249" t="str">
            <v>ООО "ЭкспоТрейд"</v>
          </cell>
          <cell r="V2249">
            <v>1</v>
          </cell>
          <cell r="W2249">
            <v>500000</v>
          </cell>
          <cell r="X2249">
            <v>38182</v>
          </cell>
          <cell r="Y2249" t="str">
            <v>14/07-03</v>
          </cell>
          <cell r="Z2249" t="str">
            <v>ООО "Проф-Трейд"</v>
          </cell>
          <cell r="AA2249">
            <v>0</v>
          </cell>
          <cell r="AB2249">
            <v>0</v>
          </cell>
          <cell r="AC2249">
            <v>0</v>
          </cell>
          <cell r="AD2249" t="str">
            <v>продан</v>
          </cell>
          <cell r="AF2249" t="str">
            <v/>
          </cell>
          <cell r="AI2249" t="str">
            <v/>
          </cell>
        </row>
        <row r="2250">
          <cell r="A2250">
            <v>2246</v>
          </cell>
          <cell r="B2250" t="str">
            <v>диск</v>
          </cell>
          <cell r="C2250" t="str">
            <v>51401</v>
          </cell>
          <cell r="D2250" t="str">
            <v>51401`810`2`0400`0000002</v>
          </cell>
          <cell r="E2250" t="str">
            <v>Сбербанк РФ</v>
          </cell>
          <cell r="F2250" t="str">
            <v>банк</v>
          </cell>
          <cell r="G2250" t="str">
            <v xml:space="preserve">ВН </v>
          </cell>
          <cell r="H2250">
            <v>1067773</v>
          </cell>
          <cell r="I2250">
            <v>38173</v>
          </cell>
          <cell r="J2250">
            <v>45000</v>
          </cell>
          <cell r="K2250" t="str">
            <v>Рубли РФ</v>
          </cell>
          <cell r="L2250" t="str">
            <v>по предъявлении</v>
          </cell>
          <cell r="M2250">
            <v>38173</v>
          </cell>
          <cell r="N2250">
            <v>0</v>
          </cell>
          <cell r="P2250">
            <v>45000</v>
          </cell>
          <cell r="Q2250">
            <v>1</v>
          </cell>
          <cell r="R2250">
            <v>45000</v>
          </cell>
          <cell r="S2250">
            <v>38181</v>
          </cell>
          <cell r="T2250" t="str">
            <v>13/07-03</v>
          </cell>
          <cell r="U2250" t="str">
            <v>ООО "ЭкспоТрейд"</v>
          </cell>
          <cell r="V2250">
            <v>1</v>
          </cell>
          <cell r="W2250">
            <v>45000</v>
          </cell>
          <cell r="X2250">
            <v>38182</v>
          </cell>
          <cell r="Y2250" t="str">
            <v>14/07-предсбер</v>
          </cell>
          <cell r="Z2250" t="str">
            <v>Сбербанк РФ</v>
          </cell>
          <cell r="AA2250">
            <v>0</v>
          </cell>
          <cell r="AB2250">
            <v>0</v>
          </cell>
          <cell r="AC2250">
            <v>0</v>
          </cell>
          <cell r="AD2250" t="str">
            <v>предъявлен</v>
          </cell>
          <cell r="AF2250" t="str">
            <v/>
          </cell>
          <cell r="AI2250" t="str">
            <v/>
          </cell>
        </row>
        <row r="2251">
          <cell r="A2251">
            <v>2247</v>
          </cell>
          <cell r="B2251" t="str">
            <v>диск</v>
          </cell>
          <cell r="C2251" t="str">
            <v>51401</v>
          </cell>
          <cell r="D2251" t="str">
            <v>51401`810`2`0400`0000002</v>
          </cell>
          <cell r="E2251" t="str">
            <v>Сбербанк РФ</v>
          </cell>
          <cell r="F2251" t="str">
            <v>банк</v>
          </cell>
          <cell r="G2251" t="str">
            <v xml:space="preserve">ВН </v>
          </cell>
          <cell r="H2251">
            <v>1075216</v>
          </cell>
          <cell r="I2251">
            <v>38128</v>
          </cell>
          <cell r="J2251">
            <v>14733.5</v>
          </cell>
          <cell r="K2251" t="str">
            <v>Рубли РФ</v>
          </cell>
          <cell r="L2251" t="str">
            <v>по предъявлении</v>
          </cell>
          <cell r="M2251">
            <v>38128</v>
          </cell>
          <cell r="N2251">
            <v>0</v>
          </cell>
          <cell r="P2251">
            <v>14733.5</v>
          </cell>
          <cell r="Q2251">
            <v>1</v>
          </cell>
          <cell r="R2251">
            <v>14733.5</v>
          </cell>
          <cell r="S2251">
            <v>38181</v>
          </cell>
          <cell r="T2251" t="str">
            <v>13/07-03</v>
          </cell>
          <cell r="U2251" t="str">
            <v>ООО "ЭкспоТрейд"</v>
          </cell>
          <cell r="V2251">
            <v>1</v>
          </cell>
          <cell r="W2251">
            <v>14733.5</v>
          </cell>
          <cell r="X2251">
            <v>38182</v>
          </cell>
          <cell r="Y2251" t="str">
            <v>14/07-предсбер</v>
          </cell>
          <cell r="Z2251" t="str">
            <v>Сбербанк РФ</v>
          </cell>
          <cell r="AA2251">
            <v>0</v>
          </cell>
          <cell r="AB2251">
            <v>0</v>
          </cell>
          <cell r="AC2251">
            <v>0</v>
          </cell>
          <cell r="AD2251" t="str">
            <v>предъявлен</v>
          </cell>
          <cell r="AF2251" t="str">
            <v/>
          </cell>
          <cell r="AI2251" t="str">
            <v/>
          </cell>
        </row>
        <row r="2252">
          <cell r="A2252">
            <v>2248</v>
          </cell>
          <cell r="B2252" t="str">
            <v>диск</v>
          </cell>
          <cell r="C2252" t="str">
            <v>51401</v>
          </cell>
          <cell r="D2252" t="str">
            <v>51401`810`2`0400`0000002</v>
          </cell>
          <cell r="E2252" t="str">
            <v>Сбербанк РФ</v>
          </cell>
          <cell r="F2252" t="str">
            <v>банк</v>
          </cell>
          <cell r="G2252" t="str">
            <v xml:space="preserve">ВН </v>
          </cell>
          <cell r="H2252">
            <v>1084504</v>
          </cell>
          <cell r="I2252">
            <v>38177</v>
          </cell>
          <cell r="J2252">
            <v>100000</v>
          </cell>
          <cell r="K2252" t="str">
            <v>Рубли РФ</v>
          </cell>
          <cell r="L2252" t="str">
            <v>по предъявлении</v>
          </cell>
          <cell r="M2252">
            <v>38177</v>
          </cell>
          <cell r="N2252">
            <v>0</v>
          </cell>
          <cell r="P2252">
            <v>100000</v>
          </cell>
          <cell r="Q2252">
            <v>1</v>
          </cell>
          <cell r="R2252">
            <v>100000</v>
          </cell>
          <cell r="S2252">
            <v>38181</v>
          </cell>
          <cell r="T2252" t="str">
            <v>13/07-03</v>
          </cell>
          <cell r="U2252" t="str">
            <v>ООО "ЭкспоТрейд"</v>
          </cell>
          <cell r="V2252">
            <v>1</v>
          </cell>
          <cell r="W2252">
            <v>100000</v>
          </cell>
          <cell r="X2252">
            <v>38182</v>
          </cell>
          <cell r="Y2252" t="str">
            <v>14/07-03</v>
          </cell>
          <cell r="Z2252" t="str">
            <v>ООО "Проф-Трейд"</v>
          </cell>
          <cell r="AA2252">
            <v>0</v>
          </cell>
          <cell r="AB2252">
            <v>0</v>
          </cell>
          <cell r="AC2252">
            <v>0</v>
          </cell>
          <cell r="AD2252" t="str">
            <v>продан</v>
          </cell>
          <cell r="AF2252" t="str">
            <v/>
          </cell>
          <cell r="AI2252" t="str">
            <v/>
          </cell>
        </row>
        <row r="2253">
          <cell r="A2253">
            <v>2249</v>
          </cell>
          <cell r="B2253" t="str">
            <v>диск</v>
          </cell>
          <cell r="C2253" t="str">
            <v>51401</v>
          </cell>
          <cell r="D2253" t="str">
            <v>51401`810`2`0400`0000002</v>
          </cell>
          <cell r="E2253" t="str">
            <v>Сбербанк РФ</v>
          </cell>
          <cell r="F2253" t="str">
            <v>банк</v>
          </cell>
          <cell r="G2253" t="str">
            <v xml:space="preserve">ВН </v>
          </cell>
          <cell r="H2253">
            <v>1082375</v>
          </cell>
          <cell r="I2253">
            <v>38161</v>
          </cell>
          <cell r="J2253">
            <v>33000</v>
          </cell>
          <cell r="K2253" t="str">
            <v>Рубли РФ</v>
          </cell>
          <cell r="L2253" t="str">
            <v>по предъявлении</v>
          </cell>
          <cell r="M2253">
            <v>38161</v>
          </cell>
          <cell r="N2253">
            <v>0</v>
          </cell>
          <cell r="P2253">
            <v>33000</v>
          </cell>
          <cell r="Q2253">
            <v>1</v>
          </cell>
          <cell r="R2253">
            <v>33000</v>
          </cell>
          <cell r="S2253">
            <v>38181</v>
          </cell>
          <cell r="T2253" t="str">
            <v>13/07-03</v>
          </cell>
          <cell r="U2253" t="str">
            <v>ООО "ЭкспоТрейд"</v>
          </cell>
          <cell r="V2253">
            <v>1</v>
          </cell>
          <cell r="W2253">
            <v>33000</v>
          </cell>
          <cell r="X2253">
            <v>38182</v>
          </cell>
          <cell r="Y2253" t="str">
            <v>14/07-предсбер</v>
          </cell>
          <cell r="Z2253" t="str">
            <v>Сбербанк РФ</v>
          </cell>
          <cell r="AA2253">
            <v>0</v>
          </cell>
          <cell r="AB2253">
            <v>0</v>
          </cell>
          <cell r="AC2253">
            <v>0</v>
          </cell>
          <cell r="AD2253" t="str">
            <v>предъявлен</v>
          </cell>
          <cell r="AF2253" t="str">
            <v/>
          </cell>
          <cell r="AI2253" t="str">
            <v/>
          </cell>
        </row>
        <row r="2254">
          <cell r="A2254">
            <v>2250</v>
          </cell>
          <cell r="B2254" t="str">
            <v>диск</v>
          </cell>
          <cell r="C2254" t="str">
            <v>51401</v>
          </cell>
          <cell r="D2254" t="str">
            <v>51401`810`2`0400`0000002</v>
          </cell>
          <cell r="E2254" t="str">
            <v>Сбербанк РФ</v>
          </cell>
          <cell r="F2254" t="str">
            <v>банк</v>
          </cell>
          <cell r="G2254" t="str">
            <v xml:space="preserve">ВН </v>
          </cell>
          <cell r="H2254">
            <v>1070885</v>
          </cell>
          <cell r="I2254">
            <v>38174</v>
          </cell>
          <cell r="J2254">
            <v>46000</v>
          </cell>
          <cell r="K2254" t="str">
            <v>Рубли РФ</v>
          </cell>
          <cell r="L2254" t="str">
            <v>по предъявлении</v>
          </cell>
          <cell r="M2254">
            <v>38174</v>
          </cell>
          <cell r="N2254">
            <v>0</v>
          </cell>
          <cell r="P2254">
            <v>46000</v>
          </cell>
          <cell r="Q2254">
            <v>1</v>
          </cell>
          <cell r="R2254">
            <v>46000</v>
          </cell>
          <cell r="S2254">
            <v>38181</v>
          </cell>
          <cell r="T2254" t="str">
            <v>13/07-03</v>
          </cell>
          <cell r="U2254" t="str">
            <v>ООО "ЭкспоТрейд"</v>
          </cell>
          <cell r="V2254">
            <v>1</v>
          </cell>
          <cell r="W2254">
            <v>46000</v>
          </cell>
          <cell r="X2254">
            <v>38182</v>
          </cell>
          <cell r="Y2254" t="str">
            <v>14/07-предсбер</v>
          </cell>
          <cell r="Z2254" t="str">
            <v>Сбербанк РФ</v>
          </cell>
          <cell r="AA2254">
            <v>0</v>
          </cell>
          <cell r="AB2254">
            <v>0</v>
          </cell>
          <cell r="AC2254">
            <v>0</v>
          </cell>
          <cell r="AD2254" t="str">
            <v>предъявлен</v>
          </cell>
          <cell r="AF2254" t="str">
            <v/>
          </cell>
          <cell r="AI2254" t="str">
            <v/>
          </cell>
        </row>
        <row r="2255">
          <cell r="A2255">
            <v>2251</v>
          </cell>
          <cell r="B2255" t="str">
            <v>диск</v>
          </cell>
          <cell r="C2255" t="str">
            <v>51401</v>
          </cell>
          <cell r="D2255" t="str">
            <v>51401`810`2`0400`0000002</v>
          </cell>
          <cell r="E2255" t="str">
            <v>Сбербанк РФ</v>
          </cell>
          <cell r="F2255" t="str">
            <v>банк</v>
          </cell>
          <cell r="G2255" t="str">
            <v xml:space="preserve">ВН </v>
          </cell>
          <cell r="H2255">
            <v>1628036</v>
          </cell>
          <cell r="I2255">
            <v>38174</v>
          </cell>
          <cell r="J2255">
            <v>50000</v>
          </cell>
          <cell r="K2255" t="str">
            <v>Рубли РФ</v>
          </cell>
          <cell r="L2255" t="str">
            <v>по предъявлении</v>
          </cell>
          <cell r="M2255">
            <v>38174</v>
          </cell>
          <cell r="N2255">
            <v>0</v>
          </cell>
          <cell r="P2255">
            <v>50000</v>
          </cell>
          <cell r="Q2255">
            <v>1</v>
          </cell>
          <cell r="R2255">
            <v>50000</v>
          </cell>
          <cell r="S2255">
            <v>38181</v>
          </cell>
          <cell r="T2255" t="str">
            <v>13/07-03</v>
          </cell>
          <cell r="U2255" t="str">
            <v>ООО "ЭкспоТрейд"</v>
          </cell>
          <cell r="V2255">
            <v>1</v>
          </cell>
          <cell r="W2255">
            <v>50000</v>
          </cell>
          <cell r="X2255">
            <v>38182</v>
          </cell>
          <cell r="Y2255" t="str">
            <v>14/07-предсбер</v>
          </cell>
          <cell r="Z2255" t="str">
            <v>Сбербанк РФ</v>
          </cell>
          <cell r="AA2255">
            <v>0</v>
          </cell>
          <cell r="AB2255">
            <v>0</v>
          </cell>
          <cell r="AC2255">
            <v>0</v>
          </cell>
          <cell r="AD2255" t="str">
            <v>предъявлен</v>
          </cell>
          <cell r="AF2255" t="str">
            <v/>
          </cell>
          <cell r="AI2255" t="str">
            <v/>
          </cell>
        </row>
        <row r="2256">
          <cell r="A2256">
            <v>2252</v>
          </cell>
          <cell r="B2256" t="str">
            <v>диск</v>
          </cell>
          <cell r="C2256" t="str">
            <v>51401</v>
          </cell>
          <cell r="D2256" t="str">
            <v>51401`810`2`0400`0000002</v>
          </cell>
          <cell r="E2256" t="str">
            <v>Сбербанк РФ</v>
          </cell>
          <cell r="F2256" t="str">
            <v>банк</v>
          </cell>
          <cell r="G2256" t="str">
            <v xml:space="preserve">ВН </v>
          </cell>
          <cell r="H2256">
            <v>1587754</v>
          </cell>
          <cell r="I2256">
            <v>38167</v>
          </cell>
          <cell r="J2256">
            <v>50000</v>
          </cell>
          <cell r="K2256" t="str">
            <v>Рубли РФ</v>
          </cell>
          <cell r="L2256" t="str">
            <v>по предъявлении</v>
          </cell>
          <cell r="M2256">
            <v>38167</v>
          </cell>
          <cell r="N2256">
            <v>0</v>
          </cell>
          <cell r="P2256">
            <v>50000</v>
          </cell>
          <cell r="Q2256">
            <v>1</v>
          </cell>
          <cell r="R2256">
            <v>50000</v>
          </cell>
          <cell r="S2256">
            <v>38181</v>
          </cell>
          <cell r="T2256" t="str">
            <v>13/07-03</v>
          </cell>
          <cell r="U2256" t="str">
            <v>ООО "ЭкспоТрейд"</v>
          </cell>
          <cell r="V2256">
            <v>1</v>
          </cell>
          <cell r="W2256">
            <v>50000</v>
          </cell>
          <cell r="X2256">
            <v>38182</v>
          </cell>
          <cell r="Y2256" t="str">
            <v>14/07-предсбер</v>
          </cell>
          <cell r="Z2256" t="str">
            <v>Сбербанк РФ</v>
          </cell>
          <cell r="AA2256">
            <v>0</v>
          </cell>
          <cell r="AB2256">
            <v>0</v>
          </cell>
          <cell r="AC2256">
            <v>0</v>
          </cell>
          <cell r="AD2256" t="str">
            <v>предъявлен</v>
          </cell>
          <cell r="AF2256" t="str">
            <v/>
          </cell>
          <cell r="AI2256" t="str">
            <v/>
          </cell>
        </row>
        <row r="2257">
          <cell r="A2257">
            <v>2253</v>
          </cell>
          <cell r="B2257" t="str">
            <v>диск</v>
          </cell>
          <cell r="C2257" t="str">
            <v>51401</v>
          </cell>
          <cell r="D2257" t="str">
            <v>51401`810`2`0400`0000002</v>
          </cell>
          <cell r="E2257" t="str">
            <v>Сбербанк РФ</v>
          </cell>
          <cell r="F2257" t="str">
            <v>банк</v>
          </cell>
          <cell r="G2257" t="str">
            <v xml:space="preserve">ВН </v>
          </cell>
          <cell r="H2257" t="str">
            <v>0215104</v>
          </cell>
          <cell r="I2257">
            <v>38177</v>
          </cell>
          <cell r="J2257">
            <v>80000</v>
          </cell>
          <cell r="K2257" t="str">
            <v>Рубли РФ</v>
          </cell>
          <cell r="L2257" t="str">
            <v>по предъявлении</v>
          </cell>
          <cell r="M2257">
            <v>38177</v>
          </cell>
          <cell r="N2257">
            <v>0</v>
          </cell>
          <cell r="P2257">
            <v>80000</v>
          </cell>
          <cell r="Q2257">
            <v>1</v>
          </cell>
          <cell r="R2257">
            <v>80000</v>
          </cell>
          <cell r="S2257">
            <v>38181</v>
          </cell>
          <cell r="T2257" t="str">
            <v>13/07-03</v>
          </cell>
          <cell r="U2257" t="str">
            <v>ООО "ЭкспоТрейд"</v>
          </cell>
          <cell r="V2257">
            <v>1</v>
          </cell>
          <cell r="W2257">
            <v>80000</v>
          </cell>
          <cell r="X2257">
            <v>38182</v>
          </cell>
          <cell r="Y2257" t="str">
            <v>14/07-предсбер</v>
          </cell>
          <cell r="Z2257" t="str">
            <v>Сбербанк РФ</v>
          </cell>
          <cell r="AA2257">
            <v>0</v>
          </cell>
          <cell r="AB2257">
            <v>0</v>
          </cell>
          <cell r="AC2257">
            <v>0</v>
          </cell>
          <cell r="AD2257" t="str">
            <v>предъявлен</v>
          </cell>
          <cell r="AF2257" t="str">
            <v/>
          </cell>
          <cell r="AI2257" t="str">
            <v/>
          </cell>
        </row>
        <row r="2258">
          <cell r="A2258">
            <v>2254</v>
          </cell>
          <cell r="B2258" t="str">
            <v>диск</v>
          </cell>
          <cell r="C2258" t="str">
            <v>51401</v>
          </cell>
          <cell r="D2258" t="str">
            <v>51401`810`2`0400`0000002</v>
          </cell>
          <cell r="E2258" t="str">
            <v>Сбербанк РФ</v>
          </cell>
          <cell r="F2258" t="str">
            <v>банк</v>
          </cell>
          <cell r="G2258" t="str">
            <v xml:space="preserve">ВН </v>
          </cell>
          <cell r="H2258">
            <v>1078031</v>
          </cell>
          <cell r="I2258">
            <v>38155</v>
          </cell>
          <cell r="J2258">
            <v>90000</v>
          </cell>
          <cell r="K2258" t="str">
            <v>Рубли РФ</v>
          </cell>
          <cell r="L2258" t="str">
            <v>по предъявлении</v>
          </cell>
          <cell r="M2258">
            <v>38155</v>
          </cell>
          <cell r="N2258">
            <v>0</v>
          </cell>
          <cell r="P2258">
            <v>90000</v>
          </cell>
          <cell r="Q2258">
            <v>1</v>
          </cell>
          <cell r="R2258">
            <v>90000</v>
          </cell>
          <cell r="S2258">
            <v>38181</v>
          </cell>
          <cell r="T2258" t="str">
            <v>13/07-03</v>
          </cell>
          <cell r="U2258" t="str">
            <v>ООО "ЭкспоТрейд"</v>
          </cell>
          <cell r="V2258">
            <v>1</v>
          </cell>
          <cell r="W2258">
            <v>90000</v>
          </cell>
          <cell r="X2258">
            <v>38182</v>
          </cell>
          <cell r="Y2258" t="str">
            <v>14/07-предсбер</v>
          </cell>
          <cell r="Z2258" t="str">
            <v>Сбербанк РФ</v>
          </cell>
          <cell r="AA2258">
            <v>0</v>
          </cell>
          <cell r="AB2258">
            <v>0</v>
          </cell>
          <cell r="AC2258">
            <v>0</v>
          </cell>
          <cell r="AD2258" t="str">
            <v>предъявлен</v>
          </cell>
          <cell r="AF2258" t="str">
            <v/>
          </cell>
          <cell r="AI2258" t="str">
            <v/>
          </cell>
        </row>
        <row r="2259">
          <cell r="A2259">
            <v>2255</v>
          </cell>
          <cell r="B2259" t="str">
            <v>диск</v>
          </cell>
          <cell r="C2259" t="str">
            <v>51401</v>
          </cell>
          <cell r="D2259" t="str">
            <v>51401`810`2`0400`0000002</v>
          </cell>
          <cell r="E2259" t="str">
            <v>Сбербанк РФ</v>
          </cell>
          <cell r="F2259" t="str">
            <v>банк</v>
          </cell>
          <cell r="G2259" t="str">
            <v xml:space="preserve">ВН </v>
          </cell>
          <cell r="H2259">
            <v>1096358</v>
          </cell>
          <cell r="I2259">
            <v>38174</v>
          </cell>
          <cell r="J2259">
            <v>100000</v>
          </cell>
          <cell r="K2259" t="str">
            <v>Рубли РФ</v>
          </cell>
          <cell r="L2259" t="str">
            <v>по предъявлении</v>
          </cell>
          <cell r="M2259">
            <v>38174</v>
          </cell>
          <cell r="N2259">
            <v>0</v>
          </cell>
          <cell r="P2259">
            <v>100000</v>
          </cell>
          <cell r="Q2259">
            <v>1</v>
          </cell>
          <cell r="R2259">
            <v>100000</v>
          </cell>
          <cell r="S2259">
            <v>38181</v>
          </cell>
          <cell r="T2259" t="str">
            <v>13/07-03</v>
          </cell>
          <cell r="U2259" t="str">
            <v>ООО "ЭкспоТрейд"</v>
          </cell>
          <cell r="V2259">
            <v>1</v>
          </cell>
          <cell r="W2259">
            <v>100000</v>
          </cell>
          <cell r="X2259">
            <v>38182</v>
          </cell>
          <cell r="Y2259" t="str">
            <v>14/07-03</v>
          </cell>
          <cell r="Z2259" t="str">
            <v>ООО "Проф-Трейд"</v>
          </cell>
          <cell r="AA2259">
            <v>0</v>
          </cell>
          <cell r="AB2259">
            <v>0</v>
          </cell>
          <cell r="AC2259">
            <v>0</v>
          </cell>
          <cell r="AD2259" t="str">
            <v>продан</v>
          </cell>
          <cell r="AF2259" t="str">
            <v/>
          </cell>
          <cell r="AI2259" t="str">
            <v/>
          </cell>
        </row>
        <row r="2260">
          <cell r="A2260">
            <v>2256</v>
          </cell>
          <cell r="B2260" t="str">
            <v>диск</v>
          </cell>
          <cell r="C2260" t="str">
            <v>51401</v>
          </cell>
          <cell r="D2260" t="str">
            <v>51401`810`2`0400`0000002</v>
          </cell>
          <cell r="E2260" t="str">
            <v>Сбербанк РФ</v>
          </cell>
          <cell r="F2260" t="str">
            <v>банк</v>
          </cell>
          <cell r="G2260" t="str">
            <v xml:space="preserve">ВН </v>
          </cell>
          <cell r="H2260">
            <v>1096677</v>
          </cell>
          <cell r="I2260">
            <v>38180</v>
          </cell>
          <cell r="J2260">
            <v>100000</v>
          </cell>
          <cell r="K2260" t="str">
            <v>Рубли РФ</v>
          </cell>
          <cell r="L2260" t="str">
            <v>по предъявлении</v>
          </cell>
          <cell r="M2260">
            <v>38180</v>
          </cell>
          <cell r="N2260">
            <v>0</v>
          </cell>
          <cell r="P2260">
            <v>100000</v>
          </cell>
          <cell r="Q2260">
            <v>1</v>
          </cell>
          <cell r="R2260">
            <v>100000</v>
          </cell>
          <cell r="S2260">
            <v>38181</v>
          </cell>
          <cell r="T2260" t="str">
            <v>13/07-03</v>
          </cell>
          <cell r="U2260" t="str">
            <v>ООО "ЭкспоТрейд"</v>
          </cell>
          <cell r="V2260">
            <v>1</v>
          </cell>
          <cell r="W2260">
            <v>100000</v>
          </cell>
          <cell r="X2260">
            <v>38182</v>
          </cell>
          <cell r="Y2260" t="str">
            <v>14/07-03</v>
          </cell>
          <cell r="Z2260" t="str">
            <v>ООО "Проф-Трейд"</v>
          </cell>
          <cell r="AA2260">
            <v>0</v>
          </cell>
          <cell r="AB2260">
            <v>0</v>
          </cell>
          <cell r="AC2260">
            <v>0</v>
          </cell>
          <cell r="AD2260" t="str">
            <v>продан</v>
          </cell>
          <cell r="AF2260" t="str">
            <v/>
          </cell>
          <cell r="AI2260" t="str">
            <v/>
          </cell>
        </row>
        <row r="2261">
          <cell r="A2261">
            <v>2257</v>
          </cell>
          <cell r="B2261" t="str">
            <v>диск</v>
          </cell>
          <cell r="C2261" t="str">
            <v>51401</v>
          </cell>
          <cell r="D2261" t="str">
            <v>51401`810`2`0400`0000002</v>
          </cell>
          <cell r="E2261" t="str">
            <v>Сбербанк РФ</v>
          </cell>
          <cell r="F2261" t="str">
            <v>банк</v>
          </cell>
          <cell r="G2261" t="str">
            <v xml:space="preserve">ВН </v>
          </cell>
          <cell r="H2261" t="str">
            <v>0215105</v>
          </cell>
          <cell r="I2261">
            <v>38177</v>
          </cell>
          <cell r="J2261">
            <v>173000</v>
          </cell>
          <cell r="K2261" t="str">
            <v>Рубли РФ</v>
          </cell>
          <cell r="L2261" t="str">
            <v>по предъявлении</v>
          </cell>
          <cell r="M2261">
            <v>38177</v>
          </cell>
          <cell r="N2261">
            <v>0</v>
          </cell>
          <cell r="P2261">
            <v>173000</v>
          </cell>
          <cell r="Q2261">
            <v>1</v>
          </cell>
          <cell r="R2261">
            <v>173000</v>
          </cell>
          <cell r="S2261">
            <v>38181</v>
          </cell>
          <cell r="T2261" t="str">
            <v>13/07-03</v>
          </cell>
          <cell r="U2261" t="str">
            <v>ООО "ЭкспоТрейд"</v>
          </cell>
          <cell r="V2261">
            <v>1</v>
          </cell>
          <cell r="W2261">
            <v>173000</v>
          </cell>
          <cell r="X2261">
            <v>38182</v>
          </cell>
          <cell r="Y2261" t="str">
            <v>14/07-03</v>
          </cell>
          <cell r="Z2261" t="str">
            <v>ООО "Проф-Трейд"</v>
          </cell>
          <cell r="AA2261">
            <v>0</v>
          </cell>
          <cell r="AB2261">
            <v>0</v>
          </cell>
          <cell r="AC2261">
            <v>0</v>
          </cell>
          <cell r="AD2261" t="str">
            <v>продан</v>
          </cell>
          <cell r="AF2261" t="str">
            <v/>
          </cell>
          <cell r="AI2261" t="str">
            <v/>
          </cell>
        </row>
        <row r="2262">
          <cell r="A2262">
            <v>2258</v>
          </cell>
          <cell r="B2262" t="str">
            <v>диск</v>
          </cell>
          <cell r="C2262" t="str">
            <v>51401</v>
          </cell>
          <cell r="D2262" t="str">
            <v>51401`810`2`0400`0000002</v>
          </cell>
          <cell r="E2262" t="str">
            <v>Сбербанк РФ</v>
          </cell>
          <cell r="F2262" t="str">
            <v>банк</v>
          </cell>
          <cell r="G2262" t="str">
            <v xml:space="preserve">ВН </v>
          </cell>
          <cell r="H2262">
            <v>1649491</v>
          </cell>
          <cell r="I2262">
            <v>38176</v>
          </cell>
          <cell r="J2262">
            <v>1000000</v>
          </cell>
          <cell r="K2262" t="str">
            <v>Рубли РФ</v>
          </cell>
          <cell r="L2262" t="str">
            <v>по предъявлении</v>
          </cell>
          <cell r="M2262">
            <v>38176</v>
          </cell>
          <cell r="N2262">
            <v>0</v>
          </cell>
          <cell r="P2262">
            <v>1000000</v>
          </cell>
          <cell r="Q2262">
            <v>1</v>
          </cell>
          <cell r="R2262">
            <v>1000000</v>
          </cell>
          <cell r="S2262">
            <v>38181</v>
          </cell>
          <cell r="T2262" t="str">
            <v>13/07-03</v>
          </cell>
          <cell r="U2262" t="str">
            <v>ООО "ЭкспоТрейд"</v>
          </cell>
          <cell r="V2262">
            <v>1</v>
          </cell>
          <cell r="W2262">
            <v>1000000</v>
          </cell>
          <cell r="X2262">
            <v>38182</v>
          </cell>
          <cell r="Y2262" t="str">
            <v>14/07-03</v>
          </cell>
          <cell r="Z2262" t="str">
            <v>ООО "Проф-Трейд"</v>
          </cell>
          <cell r="AA2262">
            <v>0</v>
          </cell>
          <cell r="AB2262">
            <v>0</v>
          </cell>
          <cell r="AC2262">
            <v>0</v>
          </cell>
          <cell r="AD2262" t="str">
            <v>продан</v>
          </cell>
          <cell r="AF2262" t="str">
            <v/>
          </cell>
          <cell r="AI2262" t="str">
            <v/>
          </cell>
        </row>
        <row r="2263">
          <cell r="A2263">
            <v>2259</v>
          </cell>
          <cell r="B2263" t="str">
            <v>диск</v>
          </cell>
          <cell r="C2263" t="str">
            <v>51401</v>
          </cell>
          <cell r="D2263" t="str">
            <v>51401`810`2`0400`0000002</v>
          </cell>
          <cell r="E2263" t="str">
            <v>Сбербанк РФ</v>
          </cell>
          <cell r="F2263" t="str">
            <v>банк</v>
          </cell>
          <cell r="G2263" t="str">
            <v xml:space="preserve">ВН </v>
          </cell>
          <cell r="H2263">
            <v>1059620</v>
          </cell>
          <cell r="I2263">
            <v>38168</v>
          </cell>
          <cell r="J2263">
            <v>136500</v>
          </cell>
          <cell r="K2263" t="str">
            <v>Рубли РФ</v>
          </cell>
          <cell r="L2263" t="str">
            <v>по предъявлении</v>
          </cell>
          <cell r="M2263">
            <v>38168</v>
          </cell>
          <cell r="N2263">
            <v>0</v>
          </cell>
          <cell r="P2263">
            <v>136500</v>
          </cell>
          <cell r="Q2263">
            <v>1</v>
          </cell>
          <cell r="R2263">
            <v>136500</v>
          </cell>
          <cell r="S2263">
            <v>38181</v>
          </cell>
          <cell r="T2263" t="str">
            <v>13/07-03</v>
          </cell>
          <cell r="U2263" t="str">
            <v>ООО "ЭкспоТрейд"</v>
          </cell>
          <cell r="V2263">
            <v>1</v>
          </cell>
          <cell r="W2263">
            <v>136500</v>
          </cell>
          <cell r="X2263">
            <v>38182</v>
          </cell>
          <cell r="Y2263" t="str">
            <v>14/07-03</v>
          </cell>
          <cell r="Z2263" t="str">
            <v>ООО "Проф-Трейд"</v>
          </cell>
          <cell r="AA2263">
            <v>0</v>
          </cell>
          <cell r="AB2263">
            <v>0</v>
          </cell>
          <cell r="AC2263">
            <v>0</v>
          </cell>
          <cell r="AD2263" t="str">
            <v>продан</v>
          </cell>
          <cell r="AF2263" t="str">
            <v/>
          </cell>
          <cell r="AI2263" t="str">
            <v/>
          </cell>
        </row>
        <row r="2264">
          <cell r="A2264">
            <v>2260</v>
          </cell>
          <cell r="B2264" t="str">
            <v>диск</v>
          </cell>
          <cell r="C2264" t="str">
            <v>51401</v>
          </cell>
          <cell r="D2264" t="str">
            <v>51401`810`2`0400`0000002</v>
          </cell>
          <cell r="E2264" t="str">
            <v>Сбербанк РФ</v>
          </cell>
          <cell r="F2264" t="str">
            <v>банк</v>
          </cell>
          <cell r="G2264" t="str">
            <v xml:space="preserve">ВН </v>
          </cell>
          <cell r="H2264">
            <v>1097546</v>
          </cell>
          <cell r="I2264">
            <v>38168</v>
          </cell>
          <cell r="J2264">
            <v>60000</v>
          </cell>
          <cell r="K2264" t="str">
            <v>Рубли РФ</v>
          </cell>
          <cell r="L2264" t="str">
            <v>по предъявлении</v>
          </cell>
          <cell r="M2264">
            <v>38168</v>
          </cell>
          <cell r="N2264">
            <v>0</v>
          </cell>
          <cell r="P2264">
            <v>60000</v>
          </cell>
          <cell r="Q2264">
            <v>1</v>
          </cell>
          <cell r="R2264">
            <v>60000</v>
          </cell>
          <cell r="S2264">
            <v>38181</v>
          </cell>
          <cell r="T2264" t="str">
            <v>13/07-03</v>
          </cell>
          <cell r="U2264" t="str">
            <v>ООО "ЭкспоТрейд"</v>
          </cell>
          <cell r="V2264">
            <v>1</v>
          </cell>
          <cell r="W2264">
            <v>60000</v>
          </cell>
          <cell r="X2264">
            <v>38182</v>
          </cell>
          <cell r="Y2264" t="str">
            <v>14/07-предсбер</v>
          </cell>
          <cell r="Z2264" t="str">
            <v>Сбербанк РФ</v>
          </cell>
          <cell r="AA2264">
            <v>0</v>
          </cell>
          <cell r="AB2264">
            <v>0</v>
          </cell>
          <cell r="AC2264">
            <v>0</v>
          </cell>
          <cell r="AD2264" t="str">
            <v>предъявлен</v>
          </cell>
          <cell r="AF2264" t="str">
            <v/>
          </cell>
          <cell r="AI2264" t="str">
            <v/>
          </cell>
        </row>
        <row r="2265">
          <cell r="A2265">
            <v>2261</v>
          </cell>
          <cell r="B2265" t="str">
            <v>диск</v>
          </cell>
          <cell r="C2265" t="str">
            <v>51401</v>
          </cell>
          <cell r="D2265" t="str">
            <v>51401`810`2`0400`0000002</v>
          </cell>
          <cell r="E2265" t="str">
            <v>Сбербанк РФ</v>
          </cell>
          <cell r="F2265" t="str">
            <v>банк</v>
          </cell>
          <cell r="G2265" t="str">
            <v xml:space="preserve">ВН </v>
          </cell>
          <cell r="H2265">
            <v>1088468</v>
          </cell>
          <cell r="I2265">
            <v>38173</v>
          </cell>
          <cell r="J2265">
            <v>14650</v>
          </cell>
          <cell r="K2265" t="str">
            <v>Рубли РФ</v>
          </cell>
          <cell r="L2265" t="str">
            <v>по предъявлении</v>
          </cell>
          <cell r="M2265">
            <v>38173</v>
          </cell>
          <cell r="N2265">
            <v>0</v>
          </cell>
          <cell r="P2265">
            <v>14650</v>
          </cell>
          <cell r="Q2265">
            <v>1</v>
          </cell>
          <cell r="R2265">
            <v>14650</v>
          </cell>
          <cell r="S2265">
            <v>38181</v>
          </cell>
          <cell r="T2265" t="str">
            <v>13/07-03</v>
          </cell>
          <cell r="U2265" t="str">
            <v>ООО "ЭкспоТрейд"</v>
          </cell>
          <cell r="V2265">
            <v>1</v>
          </cell>
          <cell r="W2265">
            <v>14650</v>
          </cell>
          <cell r="X2265">
            <v>38182</v>
          </cell>
          <cell r="Y2265" t="str">
            <v>14/07-предсбер</v>
          </cell>
          <cell r="Z2265" t="str">
            <v>Сбербанк РФ</v>
          </cell>
          <cell r="AA2265">
            <v>0</v>
          </cell>
          <cell r="AB2265">
            <v>0</v>
          </cell>
          <cell r="AC2265">
            <v>0</v>
          </cell>
          <cell r="AD2265" t="str">
            <v>предъявлен</v>
          </cell>
          <cell r="AF2265" t="str">
            <v/>
          </cell>
          <cell r="AI2265" t="str">
            <v/>
          </cell>
        </row>
        <row r="2266">
          <cell r="A2266">
            <v>2262</v>
          </cell>
          <cell r="B2266" t="str">
            <v>диск</v>
          </cell>
          <cell r="C2266" t="str">
            <v>51401</v>
          </cell>
          <cell r="D2266" t="str">
            <v>51401`810`2`0400`0000002</v>
          </cell>
          <cell r="E2266" t="str">
            <v>Сбербанк РФ</v>
          </cell>
          <cell r="F2266" t="str">
            <v>банк</v>
          </cell>
          <cell r="G2266" t="str">
            <v xml:space="preserve">ВН </v>
          </cell>
          <cell r="H2266" t="str">
            <v>0221993</v>
          </cell>
          <cell r="I2266">
            <v>38180</v>
          </cell>
          <cell r="J2266">
            <v>504240</v>
          </cell>
          <cell r="K2266" t="str">
            <v>Рубли РФ</v>
          </cell>
          <cell r="L2266" t="str">
            <v>по предъявлении</v>
          </cell>
          <cell r="M2266">
            <v>38180</v>
          </cell>
          <cell r="N2266">
            <v>0</v>
          </cell>
          <cell r="P2266">
            <v>504240</v>
          </cell>
          <cell r="Q2266">
            <v>1</v>
          </cell>
          <cell r="R2266">
            <v>504240</v>
          </cell>
          <cell r="S2266">
            <v>38181</v>
          </cell>
          <cell r="T2266" t="str">
            <v>13/07-03</v>
          </cell>
          <cell r="U2266" t="str">
            <v>ООО "ЭкспоТрейд"</v>
          </cell>
          <cell r="V2266">
            <v>1</v>
          </cell>
          <cell r="W2266">
            <v>504240</v>
          </cell>
          <cell r="X2266">
            <v>38182</v>
          </cell>
          <cell r="Y2266" t="str">
            <v>14/07-03</v>
          </cell>
          <cell r="Z2266" t="str">
            <v>ООО "Проф-Трейд"</v>
          </cell>
          <cell r="AA2266">
            <v>0</v>
          </cell>
          <cell r="AB2266">
            <v>0</v>
          </cell>
          <cell r="AC2266">
            <v>0</v>
          </cell>
          <cell r="AD2266" t="str">
            <v>продан</v>
          </cell>
          <cell r="AF2266" t="str">
            <v/>
          </cell>
          <cell r="AI2266" t="str">
            <v/>
          </cell>
        </row>
        <row r="2267">
          <cell r="A2267">
            <v>2263</v>
          </cell>
          <cell r="B2267" t="str">
            <v>диск</v>
          </cell>
          <cell r="C2267" t="str">
            <v>51401</v>
          </cell>
          <cell r="D2267" t="str">
            <v>51401`810`2`0400`0000002</v>
          </cell>
          <cell r="E2267" t="str">
            <v>Сбербанк РФ</v>
          </cell>
          <cell r="F2267" t="str">
            <v>банк</v>
          </cell>
          <cell r="G2267" t="str">
            <v xml:space="preserve">ВН </v>
          </cell>
          <cell r="H2267" t="str">
            <v>0358834</v>
          </cell>
          <cell r="I2267">
            <v>38175</v>
          </cell>
          <cell r="J2267">
            <v>40000</v>
          </cell>
          <cell r="K2267" t="str">
            <v>Рубли РФ</v>
          </cell>
          <cell r="L2267" t="str">
            <v>по предъявлении</v>
          </cell>
          <cell r="M2267">
            <v>38175</v>
          </cell>
          <cell r="N2267">
            <v>0</v>
          </cell>
          <cell r="P2267">
            <v>40000</v>
          </cell>
          <cell r="Q2267">
            <v>1</v>
          </cell>
          <cell r="R2267">
            <v>40000</v>
          </cell>
          <cell r="S2267">
            <v>38181</v>
          </cell>
          <cell r="T2267" t="str">
            <v>13/07-03</v>
          </cell>
          <cell r="U2267" t="str">
            <v>ООО "ЭкспоТрейд"</v>
          </cell>
          <cell r="V2267">
            <v>1</v>
          </cell>
          <cell r="W2267">
            <v>40000</v>
          </cell>
          <cell r="X2267">
            <v>38182</v>
          </cell>
          <cell r="Y2267" t="str">
            <v>14/07-предсбер</v>
          </cell>
          <cell r="Z2267" t="str">
            <v>Сбербанк РФ</v>
          </cell>
          <cell r="AA2267">
            <v>0</v>
          </cell>
          <cell r="AB2267">
            <v>0</v>
          </cell>
          <cell r="AC2267">
            <v>0</v>
          </cell>
          <cell r="AD2267" t="str">
            <v>предъявлен</v>
          </cell>
          <cell r="AF2267" t="str">
            <v/>
          </cell>
          <cell r="AI2267" t="str">
            <v/>
          </cell>
        </row>
        <row r="2268">
          <cell r="A2268">
            <v>2264</v>
          </cell>
          <cell r="B2268" t="str">
            <v>диск</v>
          </cell>
          <cell r="C2268" t="str">
            <v>51401</v>
          </cell>
          <cell r="D2268" t="str">
            <v>51401`810`2`0400`0000002</v>
          </cell>
          <cell r="E2268" t="str">
            <v>Сбербанк РФ</v>
          </cell>
          <cell r="F2268" t="str">
            <v>банк</v>
          </cell>
          <cell r="G2268" t="str">
            <v xml:space="preserve">ВН </v>
          </cell>
          <cell r="H2268" t="str">
            <v>0257761</v>
          </cell>
          <cell r="I2268">
            <v>38181</v>
          </cell>
          <cell r="J2268">
            <v>350000</v>
          </cell>
          <cell r="K2268" t="str">
            <v>Рубли РФ</v>
          </cell>
          <cell r="L2268" t="str">
            <v>по предъявлении</v>
          </cell>
          <cell r="M2268">
            <v>38181</v>
          </cell>
          <cell r="N2268">
            <v>0</v>
          </cell>
          <cell r="P2268">
            <v>350000</v>
          </cell>
          <cell r="Q2268">
            <v>1</v>
          </cell>
          <cell r="R2268">
            <v>350000</v>
          </cell>
          <cell r="S2268">
            <v>38181</v>
          </cell>
          <cell r="T2268" t="str">
            <v>13/07-03</v>
          </cell>
          <cell r="U2268" t="str">
            <v>ООО "ЭкспоТрейд"</v>
          </cell>
          <cell r="V2268">
            <v>1</v>
          </cell>
          <cell r="W2268">
            <v>350000</v>
          </cell>
          <cell r="X2268">
            <v>38182</v>
          </cell>
          <cell r="Y2268" t="str">
            <v>14/07-03</v>
          </cell>
          <cell r="Z2268" t="str">
            <v>ООО "Проф-Трейд"</v>
          </cell>
          <cell r="AA2268">
            <v>0</v>
          </cell>
          <cell r="AB2268">
            <v>0</v>
          </cell>
          <cell r="AC2268">
            <v>0</v>
          </cell>
          <cell r="AD2268" t="str">
            <v>продан</v>
          </cell>
          <cell r="AF2268" t="str">
            <v/>
          </cell>
          <cell r="AI2268" t="str">
            <v/>
          </cell>
        </row>
        <row r="2269">
          <cell r="A2269">
            <v>2265</v>
          </cell>
          <cell r="B2269" t="str">
            <v>диск</v>
          </cell>
          <cell r="C2269" t="str">
            <v>51401</v>
          </cell>
          <cell r="D2269" t="str">
            <v>51401`810`2`0400`0000002</v>
          </cell>
          <cell r="E2269" t="str">
            <v>Сбербанк РФ</v>
          </cell>
          <cell r="F2269" t="str">
            <v>банк</v>
          </cell>
          <cell r="G2269" t="str">
            <v xml:space="preserve">ВН </v>
          </cell>
          <cell r="H2269">
            <v>1098713</v>
          </cell>
          <cell r="I2269">
            <v>38181</v>
          </cell>
          <cell r="J2269">
            <v>210000</v>
          </cell>
          <cell r="K2269" t="str">
            <v>Рубли РФ</v>
          </cell>
          <cell r="L2269" t="str">
            <v>по предъявлении</v>
          </cell>
          <cell r="M2269">
            <v>38181</v>
          </cell>
          <cell r="N2269">
            <v>0</v>
          </cell>
          <cell r="P2269">
            <v>210000</v>
          </cell>
          <cell r="Q2269">
            <v>1</v>
          </cell>
          <cell r="R2269">
            <v>210000</v>
          </cell>
          <cell r="S2269">
            <v>38181</v>
          </cell>
          <cell r="T2269" t="str">
            <v>13/07-03</v>
          </cell>
          <cell r="U2269" t="str">
            <v>ООО "ЭкспоТрейд"</v>
          </cell>
          <cell r="V2269">
            <v>1</v>
          </cell>
          <cell r="W2269">
            <v>210000</v>
          </cell>
          <cell r="X2269">
            <v>38182</v>
          </cell>
          <cell r="Y2269" t="str">
            <v>14/07-03</v>
          </cell>
          <cell r="Z2269" t="str">
            <v>ООО "Проф-Трейд"</v>
          </cell>
          <cell r="AA2269">
            <v>0</v>
          </cell>
          <cell r="AB2269">
            <v>0</v>
          </cell>
          <cell r="AC2269">
            <v>0</v>
          </cell>
          <cell r="AD2269" t="str">
            <v>продан</v>
          </cell>
          <cell r="AF2269" t="str">
            <v/>
          </cell>
          <cell r="AI2269" t="str">
            <v/>
          </cell>
        </row>
        <row r="2270">
          <cell r="A2270">
            <v>2266</v>
          </cell>
          <cell r="B2270" t="str">
            <v>диск</v>
          </cell>
          <cell r="C2270" t="str">
            <v>51401</v>
          </cell>
          <cell r="D2270" t="str">
            <v>51401`810`2`0400`0000002</v>
          </cell>
          <cell r="E2270" t="str">
            <v>Сбербанк РФ</v>
          </cell>
          <cell r="F2270" t="str">
            <v>банк</v>
          </cell>
          <cell r="G2270" t="str">
            <v xml:space="preserve">ВН </v>
          </cell>
          <cell r="H2270">
            <v>1093510</v>
          </cell>
          <cell r="I2270">
            <v>38141</v>
          </cell>
          <cell r="J2270">
            <v>300000</v>
          </cell>
          <cell r="K2270" t="str">
            <v>Рубли РФ</v>
          </cell>
          <cell r="L2270" t="str">
            <v>по предъявлении</v>
          </cell>
          <cell r="M2270">
            <v>38141</v>
          </cell>
          <cell r="N2270">
            <v>0</v>
          </cell>
          <cell r="P2270">
            <v>300000</v>
          </cell>
          <cell r="Q2270">
            <v>1</v>
          </cell>
          <cell r="R2270">
            <v>300000</v>
          </cell>
          <cell r="S2270">
            <v>38181</v>
          </cell>
          <cell r="T2270" t="str">
            <v>13/07-03</v>
          </cell>
          <cell r="U2270" t="str">
            <v>ООО "ЭкспоТрейд"</v>
          </cell>
          <cell r="V2270">
            <v>1</v>
          </cell>
          <cell r="W2270">
            <v>300000</v>
          </cell>
          <cell r="X2270">
            <v>38182</v>
          </cell>
          <cell r="Y2270" t="str">
            <v>14/07-03</v>
          </cell>
          <cell r="Z2270" t="str">
            <v>ООО "Проф-Трейд"</v>
          </cell>
          <cell r="AA2270">
            <v>0</v>
          </cell>
          <cell r="AB2270">
            <v>0</v>
          </cell>
          <cell r="AC2270">
            <v>0</v>
          </cell>
          <cell r="AD2270" t="str">
            <v>продан</v>
          </cell>
          <cell r="AF2270" t="str">
            <v/>
          </cell>
          <cell r="AI2270" t="str">
            <v/>
          </cell>
        </row>
        <row r="2271">
          <cell r="A2271">
            <v>2267</v>
          </cell>
          <cell r="B2271" t="str">
            <v>диск</v>
          </cell>
          <cell r="C2271" t="str">
            <v>51401</v>
          </cell>
          <cell r="D2271" t="str">
            <v>51401`810`1`0400`0000005</v>
          </cell>
          <cell r="E2271" t="str">
            <v>ОАО «УралСиб»</v>
          </cell>
          <cell r="F2271" t="str">
            <v>банк</v>
          </cell>
          <cell r="G2271" t="str">
            <v>0025</v>
          </cell>
          <cell r="H2271" t="str">
            <v>0285394</v>
          </cell>
          <cell r="I2271">
            <v>38181</v>
          </cell>
          <cell r="J2271">
            <v>500000</v>
          </cell>
          <cell r="K2271" t="str">
            <v>Рубли РФ</v>
          </cell>
          <cell r="L2271" t="str">
            <v>по предъявлении</v>
          </cell>
          <cell r="M2271">
            <v>38181</v>
          </cell>
          <cell r="N2271">
            <v>0</v>
          </cell>
          <cell r="P2271">
            <v>500000</v>
          </cell>
          <cell r="Q2271">
            <v>1</v>
          </cell>
          <cell r="R2271">
            <v>500000</v>
          </cell>
          <cell r="S2271">
            <v>38181</v>
          </cell>
          <cell r="T2271" t="str">
            <v>13/07-03</v>
          </cell>
          <cell r="U2271" t="str">
            <v>ООО "ЭкспоТрейд"</v>
          </cell>
          <cell r="V2271">
            <v>1</v>
          </cell>
          <cell r="W2271">
            <v>500000</v>
          </cell>
          <cell r="X2271">
            <v>38182</v>
          </cell>
          <cell r="Y2271" t="str">
            <v>14/07-03</v>
          </cell>
          <cell r="Z2271" t="str">
            <v>ООО "Проф-Трейд"</v>
          </cell>
          <cell r="AA2271">
            <v>0</v>
          </cell>
          <cell r="AB2271">
            <v>0</v>
          </cell>
          <cell r="AC2271">
            <v>0</v>
          </cell>
          <cell r="AD2271" t="str">
            <v>продан</v>
          </cell>
          <cell r="AF2271" t="str">
            <v/>
          </cell>
          <cell r="AI2271" t="str">
            <v/>
          </cell>
        </row>
        <row r="2272">
          <cell r="A2272">
            <v>2268</v>
          </cell>
          <cell r="B2272" t="str">
            <v>диск</v>
          </cell>
          <cell r="C2272" t="str">
            <v>51401</v>
          </cell>
          <cell r="D2272" t="str">
            <v>51401`810`1`0400`0000005</v>
          </cell>
          <cell r="E2272" t="str">
            <v>ОАО «УралСиб»</v>
          </cell>
          <cell r="F2272" t="str">
            <v>банк</v>
          </cell>
          <cell r="G2272" t="str">
            <v>0025</v>
          </cell>
          <cell r="H2272" t="str">
            <v>0285395</v>
          </cell>
          <cell r="I2272">
            <v>38181</v>
          </cell>
          <cell r="J2272">
            <v>650000</v>
          </cell>
          <cell r="K2272" t="str">
            <v>Рубли РФ</v>
          </cell>
          <cell r="L2272" t="str">
            <v>по предъявлении</v>
          </cell>
          <cell r="M2272">
            <v>38181</v>
          </cell>
          <cell r="N2272">
            <v>0</v>
          </cell>
          <cell r="P2272">
            <v>650000</v>
          </cell>
          <cell r="Q2272">
            <v>1</v>
          </cell>
          <cell r="R2272">
            <v>650000</v>
          </cell>
          <cell r="S2272">
            <v>38181</v>
          </cell>
          <cell r="T2272" t="str">
            <v>13/07-03</v>
          </cell>
          <cell r="U2272" t="str">
            <v>ООО "ЭкспоТрейд"</v>
          </cell>
          <cell r="V2272">
            <v>1</v>
          </cell>
          <cell r="W2272">
            <v>650000</v>
          </cell>
          <cell r="X2272">
            <v>38182</v>
          </cell>
          <cell r="Y2272" t="str">
            <v>14/07-03</v>
          </cell>
          <cell r="Z2272" t="str">
            <v>ООО "Проф-Трейд"</v>
          </cell>
          <cell r="AA2272">
            <v>0</v>
          </cell>
          <cell r="AB2272">
            <v>0</v>
          </cell>
          <cell r="AC2272">
            <v>0</v>
          </cell>
          <cell r="AD2272" t="str">
            <v>продан</v>
          </cell>
          <cell r="AF2272" t="str">
            <v/>
          </cell>
          <cell r="AI2272" t="str">
            <v/>
          </cell>
        </row>
        <row r="2273">
          <cell r="A2273">
            <v>2269</v>
          </cell>
          <cell r="B2273" t="str">
            <v>диск</v>
          </cell>
          <cell r="C2273" t="str">
            <v>51401</v>
          </cell>
          <cell r="D2273" t="str">
            <v>51401`810`2`0400`0000002</v>
          </cell>
          <cell r="E2273" t="str">
            <v>Сбербанк РФ</v>
          </cell>
          <cell r="F2273" t="str">
            <v>банк</v>
          </cell>
          <cell r="G2273" t="str">
            <v xml:space="preserve">ВН </v>
          </cell>
          <cell r="H2273">
            <v>1078109</v>
          </cell>
          <cell r="I2273">
            <v>38160</v>
          </cell>
          <cell r="J2273">
            <v>200000</v>
          </cell>
          <cell r="K2273" t="str">
            <v>Рубли РФ</v>
          </cell>
          <cell r="L2273" t="str">
            <v>по предъявлении</v>
          </cell>
          <cell r="M2273">
            <v>38160</v>
          </cell>
          <cell r="N2273">
            <v>0</v>
          </cell>
          <cell r="P2273">
            <v>200000</v>
          </cell>
          <cell r="Q2273">
            <v>1</v>
          </cell>
          <cell r="R2273">
            <v>200000</v>
          </cell>
          <cell r="S2273">
            <v>38182</v>
          </cell>
          <cell r="T2273" t="str">
            <v>14/07-04</v>
          </cell>
          <cell r="U2273" t="str">
            <v>ООО "ЭкспоТрейд"</v>
          </cell>
          <cell r="V2273">
            <v>1</v>
          </cell>
          <cell r="W2273">
            <v>200000</v>
          </cell>
          <cell r="X2273">
            <v>38182</v>
          </cell>
          <cell r="Y2273" t="str">
            <v>14/07-03</v>
          </cell>
          <cell r="Z2273" t="str">
            <v>ООО "Проф-Трейд"</v>
          </cell>
          <cell r="AA2273">
            <v>0</v>
          </cell>
          <cell r="AB2273">
            <v>0</v>
          </cell>
          <cell r="AC2273">
            <v>0</v>
          </cell>
          <cell r="AD2273" t="str">
            <v>продан</v>
          </cell>
          <cell r="AF2273" t="str">
            <v/>
          </cell>
          <cell r="AI2273" t="str">
            <v/>
          </cell>
        </row>
        <row r="2274">
          <cell r="A2274">
            <v>2270</v>
          </cell>
          <cell r="B2274" t="str">
            <v>диск</v>
          </cell>
          <cell r="C2274" t="str">
            <v>51401</v>
          </cell>
          <cell r="D2274" t="str">
            <v>51401`810`2`0400`0000002</v>
          </cell>
          <cell r="E2274" t="str">
            <v>Сбербанк РФ</v>
          </cell>
          <cell r="F2274" t="str">
            <v>банк</v>
          </cell>
          <cell r="G2274" t="str">
            <v xml:space="preserve">ВН </v>
          </cell>
          <cell r="H2274" t="str">
            <v>0215114</v>
          </cell>
          <cell r="I2274">
            <v>38181</v>
          </cell>
          <cell r="J2274">
            <v>105000</v>
          </cell>
          <cell r="K2274" t="str">
            <v>Рубли РФ</v>
          </cell>
          <cell r="L2274" t="str">
            <v>по предъявлении</v>
          </cell>
          <cell r="M2274">
            <v>38181</v>
          </cell>
          <cell r="N2274">
            <v>0</v>
          </cell>
          <cell r="P2274">
            <v>105000</v>
          </cell>
          <cell r="Q2274">
            <v>1</v>
          </cell>
          <cell r="R2274">
            <v>105000</v>
          </cell>
          <cell r="S2274">
            <v>38182</v>
          </cell>
          <cell r="T2274" t="str">
            <v>14/07-04</v>
          </cell>
          <cell r="U2274" t="str">
            <v>ООО "ЭкспоТрейд"</v>
          </cell>
          <cell r="V2274">
            <v>1</v>
          </cell>
          <cell r="W2274">
            <v>105000</v>
          </cell>
          <cell r="X2274">
            <v>38182</v>
          </cell>
          <cell r="Y2274" t="str">
            <v>14/07-03</v>
          </cell>
          <cell r="Z2274" t="str">
            <v>ООО "Проф-Трейд"</v>
          </cell>
          <cell r="AA2274">
            <v>0</v>
          </cell>
          <cell r="AB2274">
            <v>0</v>
          </cell>
          <cell r="AC2274">
            <v>0</v>
          </cell>
          <cell r="AD2274" t="str">
            <v>продан</v>
          </cell>
          <cell r="AF2274" t="str">
            <v/>
          </cell>
          <cell r="AI2274" t="str">
            <v/>
          </cell>
        </row>
        <row r="2275">
          <cell r="A2275">
            <v>2271</v>
          </cell>
          <cell r="B2275" t="str">
            <v>диск</v>
          </cell>
          <cell r="C2275" t="str">
            <v>51401</v>
          </cell>
          <cell r="D2275" t="str">
            <v>51401`810`2`0400`0000002</v>
          </cell>
          <cell r="E2275" t="str">
            <v>Сбербанк РФ</v>
          </cell>
          <cell r="F2275" t="str">
            <v>банк</v>
          </cell>
          <cell r="G2275" t="str">
            <v xml:space="preserve">ВН </v>
          </cell>
          <cell r="H2275" t="str">
            <v>0215112</v>
          </cell>
          <cell r="I2275">
            <v>38181</v>
          </cell>
          <cell r="J2275">
            <v>100000</v>
          </cell>
          <cell r="K2275" t="str">
            <v>Рубли РФ</v>
          </cell>
          <cell r="L2275" t="str">
            <v>по предъявлении</v>
          </cell>
          <cell r="M2275">
            <v>38181</v>
          </cell>
          <cell r="N2275">
            <v>0</v>
          </cell>
          <cell r="P2275">
            <v>100000</v>
          </cell>
          <cell r="Q2275">
            <v>1</v>
          </cell>
          <cell r="R2275">
            <v>100000</v>
          </cell>
          <cell r="S2275">
            <v>38182</v>
          </cell>
          <cell r="T2275" t="str">
            <v>14/07-04</v>
          </cell>
          <cell r="U2275" t="str">
            <v>ООО "ЭкспоТрейд"</v>
          </cell>
          <cell r="V2275">
            <v>1</v>
          </cell>
          <cell r="W2275">
            <v>100000</v>
          </cell>
          <cell r="X2275">
            <v>38182</v>
          </cell>
          <cell r="Y2275" t="str">
            <v>14/07-предсбер</v>
          </cell>
          <cell r="Z2275" t="str">
            <v>Сбербанк РФ</v>
          </cell>
          <cell r="AA2275">
            <v>0</v>
          </cell>
          <cell r="AB2275">
            <v>0</v>
          </cell>
          <cell r="AC2275">
            <v>0</v>
          </cell>
          <cell r="AD2275" t="str">
            <v>предъявлен</v>
          </cell>
          <cell r="AF2275" t="str">
            <v/>
          </cell>
          <cell r="AI2275" t="str">
            <v/>
          </cell>
        </row>
        <row r="2276">
          <cell r="A2276">
            <v>2272</v>
          </cell>
          <cell r="B2276" t="str">
            <v>диск</v>
          </cell>
          <cell r="C2276" t="str">
            <v>51401</v>
          </cell>
          <cell r="D2276" t="str">
            <v>51401`810`2`0400`0000002</v>
          </cell>
          <cell r="E2276" t="str">
            <v>Сбербанк РФ</v>
          </cell>
          <cell r="F2276" t="str">
            <v>банк</v>
          </cell>
          <cell r="G2276" t="str">
            <v xml:space="preserve">ВН </v>
          </cell>
          <cell r="H2276" t="str">
            <v>0215113</v>
          </cell>
          <cell r="I2276">
            <v>38181</v>
          </cell>
          <cell r="J2276">
            <v>100000</v>
          </cell>
          <cell r="K2276" t="str">
            <v>Рубли РФ</v>
          </cell>
          <cell r="L2276" t="str">
            <v>по предъявлении</v>
          </cell>
          <cell r="M2276">
            <v>38181</v>
          </cell>
          <cell r="N2276">
            <v>0</v>
          </cell>
          <cell r="P2276">
            <v>100000</v>
          </cell>
          <cell r="Q2276">
            <v>1</v>
          </cell>
          <cell r="R2276">
            <v>100000</v>
          </cell>
          <cell r="S2276">
            <v>38182</v>
          </cell>
          <cell r="T2276" t="str">
            <v>14/07-04</v>
          </cell>
          <cell r="U2276" t="str">
            <v>ООО "ЭкспоТрейд"</v>
          </cell>
          <cell r="V2276">
            <v>1</v>
          </cell>
          <cell r="W2276">
            <v>100000</v>
          </cell>
          <cell r="X2276">
            <v>38182</v>
          </cell>
          <cell r="Y2276" t="str">
            <v>14/07-03</v>
          </cell>
          <cell r="Z2276" t="str">
            <v>ООО "Проф-Трейд"</v>
          </cell>
          <cell r="AA2276">
            <v>0</v>
          </cell>
          <cell r="AB2276">
            <v>0</v>
          </cell>
          <cell r="AC2276">
            <v>0</v>
          </cell>
          <cell r="AD2276" t="str">
            <v>продан</v>
          </cell>
          <cell r="AF2276" t="str">
            <v/>
          </cell>
          <cell r="AI2276" t="str">
            <v/>
          </cell>
        </row>
        <row r="2277">
          <cell r="A2277">
            <v>2273</v>
          </cell>
          <cell r="B2277" t="str">
            <v>диск</v>
          </cell>
          <cell r="C2277" t="str">
            <v>51401</v>
          </cell>
          <cell r="D2277" t="str">
            <v>51401`810`2`0400`0000002</v>
          </cell>
          <cell r="E2277" t="str">
            <v>Сбербанк РФ</v>
          </cell>
          <cell r="F2277" t="str">
            <v>банк</v>
          </cell>
          <cell r="G2277" t="str">
            <v xml:space="preserve">ВН </v>
          </cell>
          <cell r="H2277" t="str">
            <v>0215087</v>
          </cell>
          <cell r="I2277">
            <v>38173</v>
          </cell>
          <cell r="J2277">
            <v>50000</v>
          </cell>
          <cell r="K2277" t="str">
            <v>Рубли РФ</v>
          </cell>
          <cell r="L2277" t="str">
            <v>по предъявлении</v>
          </cell>
          <cell r="M2277">
            <v>38173</v>
          </cell>
          <cell r="N2277">
            <v>0</v>
          </cell>
          <cell r="P2277">
            <v>50000</v>
          </cell>
          <cell r="Q2277">
            <v>1</v>
          </cell>
          <cell r="R2277">
            <v>50000</v>
          </cell>
          <cell r="S2277">
            <v>38182</v>
          </cell>
          <cell r="T2277" t="str">
            <v>14/07-04</v>
          </cell>
          <cell r="U2277" t="str">
            <v>ООО "ЭкспоТрейд"</v>
          </cell>
          <cell r="V2277">
            <v>1</v>
          </cell>
          <cell r="W2277">
            <v>50000</v>
          </cell>
          <cell r="X2277">
            <v>38182</v>
          </cell>
          <cell r="Y2277" t="str">
            <v>14/07-предсбер</v>
          </cell>
          <cell r="Z2277" t="str">
            <v>Сбербанк РФ</v>
          </cell>
          <cell r="AA2277">
            <v>0</v>
          </cell>
          <cell r="AB2277">
            <v>0</v>
          </cell>
          <cell r="AC2277">
            <v>0</v>
          </cell>
          <cell r="AD2277" t="str">
            <v>предъявлен</v>
          </cell>
          <cell r="AF2277" t="str">
            <v/>
          </cell>
          <cell r="AI2277" t="str">
            <v/>
          </cell>
        </row>
        <row r="2278">
          <cell r="A2278">
            <v>2274</v>
          </cell>
          <cell r="B2278" t="str">
            <v>диск</v>
          </cell>
          <cell r="C2278" t="str">
            <v>51401</v>
          </cell>
          <cell r="D2278" t="str">
            <v>51401`810`2`0400`0000002</v>
          </cell>
          <cell r="E2278" t="str">
            <v>Сбербанк РФ</v>
          </cell>
          <cell r="F2278" t="str">
            <v>банк</v>
          </cell>
          <cell r="G2278" t="str">
            <v xml:space="preserve">ВН </v>
          </cell>
          <cell r="H2278" t="str">
            <v>1049583</v>
          </cell>
          <cell r="I2278">
            <v>38012</v>
          </cell>
          <cell r="J2278">
            <v>51120</v>
          </cell>
          <cell r="K2278" t="str">
            <v>Рубли РФ</v>
          </cell>
          <cell r="L2278" t="str">
            <v>по предъявлении</v>
          </cell>
          <cell r="M2278">
            <v>38012</v>
          </cell>
          <cell r="N2278">
            <v>0</v>
          </cell>
          <cell r="P2278">
            <v>51120</v>
          </cell>
          <cell r="Q2278">
            <v>1</v>
          </cell>
          <cell r="R2278">
            <v>51120</v>
          </cell>
          <cell r="S2278">
            <v>38182</v>
          </cell>
          <cell r="T2278" t="str">
            <v>14/07-04</v>
          </cell>
          <cell r="U2278" t="str">
            <v>ООО "ЭкспоТрейд"</v>
          </cell>
          <cell r="V2278">
            <v>1</v>
          </cell>
          <cell r="W2278">
            <v>51120</v>
          </cell>
          <cell r="X2278">
            <v>38182</v>
          </cell>
          <cell r="Y2278" t="str">
            <v>14/07-предсбер</v>
          </cell>
          <cell r="Z2278" t="str">
            <v>Сбербанк РФ</v>
          </cell>
          <cell r="AA2278">
            <v>0</v>
          </cell>
          <cell r="AB2278">
            <v>0</v>
          </cell>
          <cell r="AC2278">
            <v>0</v>
          </cell>
          <cell r="AD2278" t="str">
            <v>предъявлен</v>
          </cell>
          <cell r="AF2278" t="str">
            <v/>
          </cell>
          <cell r="AI2278" t="str">
            <v/>
          </cell>
        </row>
        <row r="2279">
          <cell r="A2279">
            <v>2275</v>
          </cell>
          <cell r="B2279" t="str">
            <v>диск</v>
          </cell>
          <cell r="C2279" t="str">
            <v>51401</v>
          </cell>
          <cell r="D2279" t="str">
            <v>51401`810`2`0400`0000002</v>
          </cell>
          <cell r="E2279" t="str">
            <v>Сбербанк РФ</v>
          </cell>
          <cell r="F2279" t="str">
            <v>банк</v>
          </cell>
          <cell r="G2279" t="str">
            <v xml:space="preserve">ВН </v>
          </cell>
          <cell r="H2279" t="str">
            <v>1096721</v>
          </cell>
          <cell r="I2279">
            <v>38181</v>
          </cell>
          <cell r="J2279">
            <v>400000</v>
          </cell>
          <cell r="K2279" t="str">
            <v>Рубли РФ</v>
          </cell>
          <cell r="L2279" t="str">
            <v>по предъявлении</v>
          </cell>
          <cell r="M2279">
            <v>38181</v>
          </cell>
          <cell r="N2279">
            <v>0</v>
          </cell>
          <cell r="P2279">
            <v>400000</v>
          </cell>
          <cell r="Q2279">
            <v>1</v>
          </cell>
          <cell r="R2279">
            <v>400000</v>
          </cell>
          <cell r="S2279">
            <v>38182</v>
          </cell>
          <cell r="T2279" t="str">
            <v>14/07-06</v>
          </cell>
          <cell r="U2279" t="str">
            <v>ООО "Проф-Трейд"</v>
          </cell>
          <cell r="V2279">
            <v>1</v>
          </cell>
          <cell r="W2279">
            <v>400000</v>
          </cell>
          <cell r="X2279">
            <v>38183</v>
          </cell>
          <cell r="Y2279" t="str">
            <v>15/07-предсбер</v>
          </cell>
          <cell r="Z2279" t="str">
            <v>Сбербанк РФ</v>
          </cell>
          <cell r="AA2279">
            <v>0</v>
          </cell>
          <cell r="AB2279">
            <v>0</v>
          </cell>
          <cell r="AC2279">
            <v>0</v>
          </cell>
          <cell r="AD2279" t="str">
            <v>предъявлен</v>
          </cell>
          <cell r="AF2279" t="str">
            <v/>
          </cell>
          <cell r="AI2279" t="str">
            <v/>
          </cell>
        </row>
        <row r="2280">
          <cell r="A2280">
            <v>2276</v>
          </cell>
          <cell r="B2280" t="str">
            <v>диск</v>
          </cell>
          <cell r="C2280" t="str">
            <v>51401</v>
          </cell>
          <cell r="D2280" t="str">
            <v>51401`810`4`0400`0000006</v>
          </cell>
          <cell r="E2280" t="str">
            <v>ОАО «Социнвестбанк»</v>
          </cell>
          <cell r="F2280" t="str">
            <v>банк</v>
          </cell>
          <cell r="G2280" t="str">
            <v xml:space="preserve">ВН </v>
          </cell>
          <cell r="H2280" t="str">
            <v>0006035</v>
          </cell>
          <cell r="I2280">
            <v>38181</v>
          </cell>
          <cell r="J2280">
            <v>100000</v>
          </cell>
          <cell r="K2280" t="str">
            <v>Рубли РФ</v>
          </cell>
          <cell r="L2280" t="str">
            <v>по предъявлении</v>
          </cell>
          <cell r="M2280">
            <v>38181</v>
          </cell>
          <cell r="N2280">
            <v>0</v>
          </cell>
          <cell r="P2280">
            <v>100000</v>
          </cell>
          <cell r="Q2280">
            <v>1</v>
          </cell>
          <cell r="R2280">
            <v>100000</v>
          </cell>
          <cell r="S2280">
            <v>38182</v>
          </cell>
          <cell r="T2280" t="str">
            <v>14/07-06</v>
          </cell>
          <cell r="U2280" t="str">
            <v>ООО "Проф-Трейд"</v>
          </cell>
          <cell r="V2280">
            <v>1</v>
          </cell>
          <cell r="W2280">
            <v>100000</v>
          </cell>
          <cell r="X2280">
            <v>38183</v>
          </cell>
          <cell r="Y2280" t="str">
            <v>15/07-предсиб</v>
          </cell>
          <cell r="Z2280" t="str">
            <v>ОАО «Социнвестбанк»</v>
          </cell>
          <cell r="AA2280">
            <v>0</v>
          </cell>
          <cell r="AB2280">
            <v>0</v>
          </cell>
          <cell r="AC2280">
            <v>0</v>
          </cell>
          <cell r="AD2280" t="str">
            <v>предъявлен</v>
          </cell>
          <cell r="AF2280" t="str">
            <v/>
          </cell>
          <cell r="AI2280" t="str">
            <v/>
          </cell>
        </row>
        <row r="2281">
          <cell r="A2281">
            <v>2277</v>
          </cell>
          <cell r="B2281" t="str">
            <v>диск</v>
          </cell>
          <cell r="C2281" t="str">
            <v>51402</v>
          </cell>
          <cell r="D2281" t="str">
            <v>51402`810`7`0400`0000019</v>
          </cell>
          <cell r="E2281" t="str">
            <v>Сбербанк РФ</v>
          </cell>
          <cell r="F2281" t="str">
            <v>банк</v>
          </cell>
          <cell r="G2281" t="str">
            <v>ВН</v>
          </cell>
          <cell r="H2281" t="str">
            <v>1487253</v>
          </cell>
          <cell r="I2281">
            <v>38180</v>
          </cell>
          <cell r="J2281">
            <v>54100</v>
          </cell>
          <cell r="K2281" t="str">
            <v>Рубли РФ</v>
          </cell>
          <cell r="L2281" t="str">
            <v>по предъявлении, но не ранее 19.07.2004г.</v>
          </cell>
          <cell r="M2281">
            <v>38187</v>
          </cell>
          <cell r="N2281">
            <v>0.16898148148148148</v>
          </cell>
          <cell r="P2281">
            <v>54000</v>
          </cell>
          <cell r="Q2281">
            <v>0.99815157116451014</v>
          </cell>
          <cell r="R2281">
            <v>54000</v>
          </cell>
          <cell r="S2281">
            <v>38183</v>
          </cell>
          <cell r="T2281" t="str">
            <v>15/07-05</v>
          </cell>
          <cell r="U2281" t="str">
            <v>ООО "ЭкспоТрейд"</v>
          </cell>
          <cell r="V2281">
            <v>1</v>
          </cell>
          <cell r="W2281">
            <v>54100</v>
          </cell>
          <cell r="X2281">
            <v>38187</v>
          </cell>
          <cell r="Y2281" t="str">
            <v>19/07-акт</v>
          </cell>
          <cell r="Z2281" t="str">
            <v>Сбербанк РФ</v>
          </cell>
          <cell r="AA2281">
            <v>100</v>
          </cell>
          <cell r="AB2281">
            <v>0.16944444444444445</v>
          </cell>
          <cell r="AC2281">
            <v>0.16898148148148148</v>
          </cell>
          <cell r="AD2281" t="str">
            <v>предъявлен</v>
          </cell>
          <cell r="AF2281" t="str">
            <v/>
          </cell>
          <cell r="AI2281" t="str">
            <v/>
          </cell>
        </row>
        <row r="2282">
          <cell r="A2282">
            <v>2278</v>
          </cell>
          <cell r="B2282" t="str">
            <v>диск</v>
          </cell>
          <cell r="C2282" t="str">
            <v>51401</v>
          </cell>
          <cell r="D2282" t="str">
            <v>51401`810`2`0400`0000002</v>
          </cell>
          <cell r="E2282" t="str">
            <v>Сбербанк РФ</v>
          </cell>
          <cell r="F2282" t="str">
            <v>банк</v>
          </cell>
          <cell r="G2282" t="str">
            <v>ВН</v>
          </cell>
          <cell r="H2282" t="str">
            <v>1098712</v>
          </cell>
          <cell r="I2282">
            <v>38181</v>
          </cell>
          <cell r="J2282">
            <v>150000</v>
          </cell>
          <cell r="K2282" t="str">
            <v>Рубли РФ</v>
          </cell>
          <cell r="L2282" t="str">
            <v>по предъявлении.</v>
          </cell>
          <cell r="M2282">
            <v>38181</v>
          </cell>
          <cell r="N2282">
            <v>0</v>
          </cell>
          <cell r="P2282">
            <v>150000</v>
          </cell>
          <cell r="Q2282">
            <v>1</v>
          </cell>
          <cell r="R2282">
            <v>150000</v>
          </cell>
          <cell r="S2282">
            <v>38183</v>
          </cell>
          <cell r="T2282" t="str">
            <v>15/07-05</v>
          </cell>
          <cell r="U2282" t="str">
            <v>ООО "ЭкспоТрейд"</v>
          </cell>
          <cell r="V2282">
            <v>1</v>
          </cell>
          <cell r="W2282">
            <v>150000</v>
          </cell>
          <cell r="X2282">
            <v>38183</v>
          </cell>
          <cell r="Y2282" t="str">
            <v>15/07-предсбер</v>
          </cell>
          <cell r="AA2282">
            <v>0</v>
          </cell>
          <cell r="AB2282">
            <v>0</v>
          </cell>
          <cell r="AC2282">
            <v>0</v>
          </cell>
          <cell r="AD2282" t="str">
            <v>предъявлен</v>
          </cell>
          <cell r="AF2282" t="str">
            <v/>
          </cell>
          <cell r="AI2282" t="str">
            <v/>
          </cell>
        </row>
        <row r="2283">
          <cell r="A2283">
            <v>2279</v>
          </cell>
          <cell r="B2283" t="str">
            <v>диск</v>
          </cell>
          <cell r="C2283" t="str">
            <v>51401</v>
          </cell>
          <cell r="D2283" t="str">
            <v>51401`810`2`0400`0000002</v>
          </cell>
          <cell r="E2283" t="str">
            <v>Сбербанк РФ</v>
          </cell>
          <cell r="F2283" t="str">
            <v>банк</v>
          </cell>
          <cell r="G2283" t="str">
            <v>ВН</v>
          </cell>
          <cell r="H2283" t="str">
            <v>1059653</v>
          </cell>
          <cell r="I2283">
            <v>38181</v>
          </cell>
          <cell r="J2283">
            <v>40000</v>
          </cell>
          <cell r="K2283" t="str">
            <v>Рубли РФ</v>
          </cell>
          <cell r="L2283" t="str">
            <v>по предъявлении.</v>
          </cell>
          <cell r="M2283">
            <v>38181</v>
          </cell>
          <cell r="N2283">
            <v>0</v>
          </cell>
          <cell r="P2283">
            <v>40000</v>
          </cell>
          <cell r="Q2283">
            <v>1</v>
          </cell>
          <cell r="R2283">
            <v>40000</v>
          </cell>
          <cell r="S2283">
            <v>38183</v>
          </cell>
          <cell r="T2283" t="str">
            <v>15/07-05</v>
          </cell>
          <cell r="U2283" t="str">
            <v>ООО "ЭкспоТрейд"</v>
          </cell>
          <cell r="V2283">
            <v>1</v>
          </cell>
          <cell r="W2283">
            <v>40000</v>
          </cell>
          <cell r="X2283">
            <v>38183</v>
          </cell>
          <cell r="Y2283" t="str">
            <v>15/07-предсбер</v>
          </cell>
          <cell r="AA2283">
            <v>0</v>
          </cell>
          <cell r="AB2283">
            <v>0</v>
          </cell>
          <cell r="AC2283">
            <v>0</v>
          </cell>
          <cell r="AD2283" t="str">
            <v>предъявлен</v>
          </cell>
          <cell r="AF2283" t="str">
            <v/>
          </cell>
          <cell r="AI2283" t="str">
            <v/>
          </cell>
        </row>
        <row r="2284">
          <cell r="A2284">
            <v>2280</v>
          </cell>
          <cell r="B2284" t="str">
            <v>диск</v>
          </cell>
          <cell r="C2284" t="str">
            <v>51401</v>
          </cell>
          <cell r="D2284" t="str">
            <v>51401`810`2`0400`0000002</v>
          </cell>
          <cell r="E2284" t="str">
            <v>Сбербанк РФ</v>
          </cell>
          <cell r="F2284" t="str">
            <v>банк</v>
          </cell>
          <cell r="G2284" t="str">
            <v>ВН</v>
          </cell>
          <cell r="H2284" t="str">
            <v>1628303</v>
          </cell>
          <cell r="I2284">
            <v>38182</v>
          </cell>
          <cell r="J2284">
            <v>975000</v>
          </cell>
          <cell r="K2284" t="str">
            <v>Рубли РФ</v>
          </cell>
          <cell r="L2284" t="str">
            <v>по предъявлении.</v>
          </cell>
          <cell r="M2284">
            <v>38182</v>
          </cell>
          <cell r="N2284">
            <v>0</v>
          </cell>
          <cell r="P2284">
            <v>975000</v>
          </cell>
          <cell r="Q2284">
            <v>1</v>
          </cell>
          <cell r="R2284">
            <v>975000</v>
          </cell>
          <cell r="S2284">
            <v>38183</v>
          </cell>
          <cell r="T2284" t="str">
            <v>15/07-05</v>
          </cell>
          <cell r="U2284" t="str">
            <v>ООО "ЭкспоТрейд"</v>
          </cell>
          <cell r="V2284">
            <v>1</v>
          </cell>
          <cell r="W2284">
            <v>975000</v>
          </cell>
          <cell r="X2284">
            <v>38183</v>
          </cell>
          <cell r="Y2284" t="str">
            <v>15/07-предсбер</v>
          </cell>
          <cell r="AA2284">
            <v>0</v>
          </cell>
          <cell r="AB2284">
            <v>0</v>
          </cell>
          <cell r="AC2284">
            <v>0</v>
          </cell>
          <cell r="AD2284" t="str">
            <v>предъявлен</v>
          </cell>
          <cell r="AF2284" t="str">
            <v/>
          </cell>
          <cell r="AI2284" t="str">
            <v/>
          </cell>
        </row>
        <row r="2285">
          <cell r="A2285">
            <v>2281</v>
          </cell>
          <cell r="B2285" t="str">
            <v>диск</v>
          </cell>
          <cell r="C2285" t="str">
            <v>51401</v>
          </cell>
          <cell r="D2285" t="str">
            <v>51401`810`2`0400`0000002</v>
          </cell>
          <cell r="E2285" t="str">
            <v>Сбербанк РФ</v>
          </cell>
          <cell r="F2285" t="str">
            <v>банк</v>
          </cell>
          <cell r="G2285" t="str">
            <v>ВН</v>
          </cell>
          <cell r="H2285" t="str">
            <v>1094787</v>
          </cell>
          <cell r="I2285">
            <v>38181</v>
          </cell>
          <cell r="J2285">
            <v>22039.68</v>
          </cell>
          <cell r="K2285" t="str">
            <v>Рубли РФ</v>
          </cell>
          <cell r="L2285" t="str">
            <v>по предъявлении.</v>
          </cell>
          <cell r="M2285">
            <v>38181</v>
          </cell>
          <cell r="N2285">
            <v>0</v>
          </cell>
          <cell r="P2285">
            <v>22039.68</v>
          </cell>
          <cell r="Q2285">
            <v>1</v>
          </cell>
          <cell r="R2285">
            <v>22039.68</v>
          </cell>
          <cell r="S2285">
            <v>38183</v>
          </cell>
          <cell r="T2285" t="str">
            <v>15/07-05</v>
          </cell>
          <cell r="U2285" t="str">
            <v>ООО "ЭкспоТрейд"</v>
          </cell>
          <cell r="V2285">
            <v>1</v>
          </cell>
          <cell r="W2285">
            <v>22039.68</v>
          </cell>
          <cell r="X2285">
            <v>38183</v>
          </cell>
          <cell r="Y2285" t="str">
            <v>15/07-предсбер</v>
          </cell>
          <cell r="AA2285">
            <v>0</v>
          </cell>
          <cell r="AB2285">
            <v>0</v>
          </cell>
          <cell r="AC2285">
            <v>0</v>
          </cell>
          <cell r="AD2285" t="str">
            <v>предъявлен</v>
          </cell>
          <cell r="AF2285" t="str">
            <v/>
          </cell>
          <cell r="AI2285" t="str">
            <v/>
          </cell>
        </row>
        <row r="2286">
          <cell r="A2286">
            <v>2282</v>
          </cell>
          <cell r="B2286" t="str">
            <v>диск</v>
          </cell>
          <cell r="C2286" t="str">
            <v>51401</v>
          </cell>
          <cell r="D2286" t="str">
            <v>51401`810`2`0400`0000002</v>
          </cell>
          <cell r="E2286" t="str">
            <v>Сбербанк РФ</v>
          </cell>
          <cell r="F2286" t="str">
            <v>банк</v>
          </cell>
          <cell r="G2286" t="str">
            <v>ВН</v>
          </cell>
          <cell r="H2286" t="str">
            <v>1098711</v>
          </cell>
          <cell r="I2286">
            <v>38181</v>
          </cell>
          <cell r="J2286">
            <v>32200</v>
          </cell>
          <cell r="K2286" t="str">
            <v>Рубли РФ</v>
          </cell>
          <cell r="L2286" t="str">
            <v>по предъявлении.</v>
          </cell>
          <cell r="M2286">
            <v>38181</v>
          </cell>
          <cell r="N2286">
            <v>0</v>
          </cell>
          <cell r="P2286">
            <v>32200</v>
          </cell>
          <cell r="Q2286">
            <v>1</v>
          </cell>
          <cell r="R2286">
            <v>32200</v>
          </cell>
          <cell r="S2286">
            <v>38183</v>
          </cell>
          <cell r="T2286" t="str">
            <v>15/07-05</v>
          </cell>
          <cell r="U2286" t="str">
            <v>ООО "ЭкспоТрейд"</v>
          </cell>
          <cell r="V2286">
            <v>1</v>
          </cell>
          <cell r="W2286">
            <v>32200</v>
          </cell>
          <cell r="X2286">
            <v>38183</v>
          </cell>
          <cell r="Y2286" t="str">
            <v>15/07-предсбер</v>
          </cell>
          <cell r="AA2286">
            <v>0</v>
          </cell>
          <cell r="AB2286">
            <v>0</v>
          </cell>
          <cell r="AC2286">
            <v>0</v>
          </cell>
          <cell r="AD2286" t="str">
            <v>предъявлен</v>
          </cell>
          <cell r="AF2286" t="str">
            <v/>
          </cell>
          <cell r="AI2286" t="str">
            <v/>
          </cell>
        </row>
        <row r="2287">
          <cell r="A2287">
            <v>2283</v>
          </cell>
          <cell r="B2287" t="str">
            <v>диск</v>
          </cell>
          <cell r="C2287" t="str">
            <v>51505</v>
          </cell>
          <cell r="D2287" t="str">
            <v>51505`810`7`0400`0000055</v>
          </cell>
          <cell r="E2287" t="str">
            <v>ООО "Бинитон"</v>
          </cell>
          <cell r="F2287" t="str">
            <v>прочие</v>
          </cell>
          <cell r="G2287" t="str">
            <v>----</v>
          </cell>
          <cell r="H2287" t="str">
            <v>02240417</v>
          </cell>
          <cell r="I2287">
            <v>38019</v>
          </cell>
          <cell r="J2287">
            <v>3000000</v>
          </cell>
          <cell r="K2287" t="str">
            <v>Рубли РФ</v>
          </cell>
          <cell r="L2287" t="str">
            <v>по предъявлении, но не ранее 25.02.2005г.</v>
          </cell>
          <cell r="M2287">
            <v>38408</v>
          </cell>
          <cell r="N2287">
            <v>0.13961660977543391</v>
          </cell>
          <cell r="P2287">
            <v>2761293</v>
          </cell>
          <cell r="Q2287">
            <v>0.920431</v>
          </cell>
          <cell r="R2287">
            <v>2761293</v>
          </cell>
          <cell r="S2287">
            <v>38182</v>
          </cell>
          <cell r="T2287" t="str">
            <v>14/07-08</v>
          </cell>
          <cell r="U2287" t="str">
            <v>ООО "АЛЬТАИР"</v>
          </cell>
          <cell r="V2287">
            <v>0.92066700000000001</v>
          </cell>
          <cell r="W2287">
            <v>2762000</v>
          </cell>
          <cell r="X2287">
            <v>38184</v>
          </cell>
          <cell r="Y2287" t="str">
            <v>16/07-09</v>
          </cell>
          <cell r="Z2287" t="str">
            <v>ООО "Проф-Трейд"</v>
          </cell>
          <cell r="AA2287">
            <v>707</v>
          </cell>
          <cell r="AB2287">
            <v>0.13999912103509263</v>
          </cell>
          <cell r="AC2287">
            <v>4.6727203523856398E-2</v>
          </cell>
          <cell r="AD2287" t="str">
            <v>продан</v>
          </cell>
          <cell r="AF2287" t="str">
            <v/>
          </cell>
          <cell r="AI2287" t="str">
            <v/>
          </cell>
        </row>
        <row r="2288">
          <cell r="A2288">
            <v>2284</v>
          </cell>
          <cell r="B2288" t="str">
            <v>диск</v>
          </cell>
          <cell r="C2288" t="str">
            <v>51505</v>
          </cell>
          <cell r="D2288" t="str">
            <v>51505`810`7`0400`0000055</v>
          </cell>
          <cell r="E2288" t="str">
            <v>ООО "Бинитон"</v>
          </cell>
          <cell r="F2288" t="str">
            <v>прочие</v>
          </cell>
          <cell r="G2288" t="str">
            <v>----</v>
          </cell>
          <cell r="H2288" t="str">
            <v>02240418</v>
          </cell>
          <cell r="I2288">
            <v>38019</v>
          </cell>
          <cell r="J2288">
            <v>4000000</v>
          </cell>
          <cell r="K2288" t="str">
            <v>Рубли РФ</v>
          </cell>
          <cell r="L2288" t="str">
            <v>по предъявлении, но не ранее 25.02.2005г.</v>
          </cell>
          <cell r="M2288">
            <v>38042</v>
          </cell>
          <cell r="N2288">
            <v>0</v>
          </cell>
          <cell r="P2288">
            <v>3681724</v>
          </cell>
          <cell r="Q2288">
            <v>0.920431</v>
          </cell>
          <cell r="R2288">
            <v>3681724</v>
          </cell>
          <cell r="S2288">
            <v>38182</v>
          </cell>
          <cell r="T2288" t="str">
            <v>14/07-08</v>
          </cell>
          <cell r="U2288" t="str">
            <v>ООО "АЛЬТАИР"</v>
          </cell>
          <cell r="V2288">
            <v>0.92074999999999996</v>
          </cell>
          <cell r="W2288">
            <v>3683000</v>
          </cell>
          <cell r="X2288">
            <v>38189</v>
          </cell>
          <cell r="Y2288" t="str">
            <v>21/07-08</v>
          </cell>
          <cell r="Z2288" t="str">
            <v>ООО "Проф-Трейд"</v>
          </cell>
          <cell r="AA2288">
            <v>1276</v>
          </cell>
          <cell r="AB2288">
            <v>31.639801353930931</v>
          </cell>
          <cell r="AC2288">
            <v>1.8071502837878589E-2</v>
          </cell>
          <cell r="AD2288" t="str">
            <v>продан</v>
          </cell>
          <cell r="AF2288" t="str">
            <v/>
          </cell>
          <cell r="AG2288" t="str">
            <v>51510`810`_`0400`0002284</v>
          </cell>
          <cell r="AI2288" t="str">
            <v/>
          </cell>
        </row>
        <row r="2289">
          <cell r="A2289">
            <v>2285</v>
          </cell>
          <cell r="B2289" t="str">
            <v>диск</v>
          </cell>
          <cell r="C2289" t="str">
            <v>51401</v>
          </cell>
          <cell r="D2289" t="str">
            <v>51401`810`2`0400`0000002</v>
          </cell>
          <cell r="E2289" t="str">
            <v>Сбербанк РФ</v>
          </cell>
          <cell r="F2289" t="str">
            <v>банк</v>
          </cell>
          <cell r="G2289" t="str">
            <v>ВН</v>
          </cell>
          <cell r="H2289" t="str">
            <v>0257431</v>
          </cell>
          <cell r="I2289">
            <v>38183</v>
          </cell>
          <cell r="J2289">
            <v>250000</v>
          </cell>
          <cell r="K2289" t="str">
            <v>Рубли РФ</v>
          </cell>
          <cell r="L2289" t="str">
            <v>по предъявлении</v>
          </cell>
          <cell r="M2289">
            <v>38183</v>
          </cell>
          <cell r="N2289">
            <v>0</v>
          </cell>
          <cell r="P2289">
            <v>250000</v>
          </cell>
          <cell r="Q2289">
            <v>1</v>
          </cell>
          <cell r="R2289">
            <v>250000</v>
          </cell>
          <cell r="S2289">
            <v>38184</v>
          </cell>
          <cell r="T2289" t="str">
            <v>16/07-02</v>
          </cell>
          <cell r="U2289" t="str">
            <v>ООО "ЭкспоТрейд"</v>
          </cell>
          <cell r="V2289">
            <v>1</v>
          </cell>
          <cell r="W2289">
            <v>250000</v>
          </cell>
          <cell r="X2289">
            <v>38184</v>
          </cell>
          <cell r="Y2289" t="str">
            <v>16/07-акт</v>
          </cell>
          <cell r="Z2289" t="str">
            <v>Сбербанк РФ</v>
          </cell>
          <cell r="AA2289">
            <v>0</v>
          </cell>
          <cell r="AB2289">
            <v>0</v>
          </cell>
          <cell r="AC2289">
            <v>0</v>
          </cell>
          <cell r="AD2289" t="str">
            <v>предъявлен</v>
          </cell>
          <cell r="AF2289" t="str">
            <v/>
          </cell>
          <cell r="AI2289" t="str">
            <v/>
          </cell>
        </row>
        <row r="2290">
          <cell r="A2290">
            <v>2286</v>
          </cell>
          <cell r="B2290" t="str">
            <v>диск</v>
          </cell>
          <cell r="C2290" t="str">
            <v>51401</v>
          </cell>
          <cell r="D2290" t="str">
            <v>51401`810`2`0400`0000002</v>
          </cell>
          <cell r="E2290" t="str">
            <v>Сбербанк РФ</v>
          </cell>
          <cell r="F2290" t="str">
            <v>банк</v>
          </cell>
          <cell r="G2290" t="str">
            <v>ВН</v>
          </cell>
          <cell r="H2290" t="str">
            <v>1099647</v>
          </cell>
          <cell r="I2290">
            <v>38183</v>
          </cell>
          <cell r="J2290">
            <v>500000</v>
          </cell>
          <cell r="K2290" t="str">
            <v>Рубли РФ</v>
          </cell>
          <cell r="L2290" t="str">
            <v>по предъявлении.</v>
          </cell>
          <cell r="M2290">
            <v>38183</v>
          </cell>
          <cell r="N2290">
            <v>0</v>
          </cell>
          <cell r="P2290">
            <v>500000</v>
          </cell>
          <cell r="Q2290">
            <v>1</v>
          </cell>
          <cell r="R2290">
            <v>500000</v>
          </cell>
          <cell r="S2290">
            <v>38184</v>
          </cell>
          <cell r="T2290" t="str">
            <v>16/07-02</v>
          </cell>
          <cell r="U2290" t="str">
            <v>ООО "ЭкспоТрейд"</v>
          </cell>
          <cell r="V2290">
            <v>1</v>
          </cell>
          <cell r="W2290">
            <v>500000</v>
          </cell>
          <cell r="X2290">
            <v>38184</v>
          </cell>
          <cell r="Y2290" t="str">
            <v>16/07-акт</v>
          </cell>
          <cell r="Z2290" t="str">
            <v>Сбербанк РФ</v>
          </cell>
          <cell r="AA2290">
            <v>0</v>
          </cell>
          <cell r="AB2290">
            <v>0</v>
          </cell>
          <cell r="AC2290">
            <v>0</v>
          </cell>
          <cell r="AD2290" t="str">
            <v>предъявлен</v>
          </cell>
          <cell r="AF2290" t="str">
            <v/>
          </cell>
          <cell r="AI2290" t="str">
            <v/>
          </cell>
        </row>
        <row r="2291">
          <cell r="A2291">
            <v>2287</v>
          </cell>
          <cell r="B2291" t="str">
            <v>диск</v>
          </cell>
          <cell r="C2291" t="str">
            <v>51401</v>
          </cell>
          <cell r="D2291" t="str">
            <v>51401`810`2`0400`0000002</v>
          </cell>
          <cell r="E2291" t="str">
            <v>Сбербанк РФ</v>
          </cell>
          <cell r="F2291" t="str">
            <v>банк</v>
          </cell>
          <cell r="G2291" t="str">
            <v>ВН</v>
          </cell>
          <cell r="H2291" t="str">
            <v>1048601</v>
          </cell>
          <cell r="I2291">
            <v>38155</v>
          </cell>
          <cell r="J2291">
            <v>10000</v>
          </cell>
          <cell r="K2291" t="str">
            <v>Рубли РФ</v>
          </cell>
          <cell r="L2291" t="str">
            <v>по предъявлении.</v>
          </cell>
          <cell r="M2291">
            <v>38155</v>
          </cell>
          <cell r="N2291">
            <v>0</v>
          </cell>
          <cell r="P2291">
            <v>10000</v>
          </cell>
          <cell r="Q2291">
            <v>1</v>
          </cell>
          <cell r="R2291">
            <v>10000</v>
          </cell>
          <cell r="S2291">
            <v>38184</v>
          </cell>
          <cell r="T2291" t="str">
            <v>16/07-02</v>
          </cell>
          <cell r="U2291" t="str">
            <v>ООО "ЭкспоТрейд"</v>
          </cell>
          <cell r="V2291">
            <v>1</v>
          </cell>
          <cell r="W2291">
            <v>10000</v>
          </cell>
          <cell r="X2291">
            <v>38184</v>
          </cell>
          <cell r="Y2291" t="str">
            <v>16/07-акт</v>
          </cell>
          <cell r="Z2291" t="str">
            <v>Сбербанк РФ</v>
          </cell>
          <cell r="AA2291">
            <v>0</v>
          </cell>
          <cell r="AB2291">
            <v>0</v>
          </cell>
          <cell r="AC2291">
            <v>0</v>
          </cell>
          <cell r="AD2291" t="str">
            <v>предъявлен</v>
          </cell>
          <cell r="AF2291" t="str">
            <v/>
          </cell>
          <cell r="AI2291" t="str">
            <v/>
          </cell>
        </row>
        <row r="2292">
          <cell r="A2292">
            <v>2288</v>
          </cell>
          <cell r="B2292" t="str">
            <v>диск</v>
          </cell>
          <cell r="C2292" t="str">
            <v>51401</v>
          </cell>
          <cell r="D2292" t="str">
            <v>51401`810`2`0400`0000002</v>
          </cell>
          <cell r="E2292" t="str">
            <v>Сбербанк РФ</v>
          </cell>
          <cell r="F2292" t="str">
            <v>банк</v>
          </cell>
          <cell r="G2292" t="str">
            <v>ВН</v>
          </cell>
          <cell r="H2292" t="str">
            <v>1095699</v>
          </cell>
          <cell r="I2292">
            <v>38166</v>
          </cell>
          <cell r="J2292">
            <v>70692</v>
          </cell>
          <cell r="K2292" t="str">
            <v>Рубли РФ</v>
          </cell>
          <cell r="L2292" t="str">
            <v>по предъявлении, но не ранее 05.07.2004г.</v>
          </cell>
          <cell r="M2292">
            <v>38173</v>
          </cell>
          <cell r="N2292">
            <v>0</v>
          </cell>
          <cell r="P2292">
            <v>70692</v>
          </cell>
          <cell r="Q2292">
            <v>1</v>
          </cell>
          <cell r="R2292">
            <v>70692</v>
          </cell>
          <cell r="S2292">
            <v>38184</v>
          </cell>
          <cell r="T2292" t="str">
            <v>16/07-02</v>
          </cell>
          <cell r="U2292" t="str">
            <v>ООО "ЭкспоТрейд"</v>
          </cell>
          <cell r="V2292">
            <v>1</v>
          </cell>
          <cell r="W2292">
            <v>70692</v>
          </cell>
          <cell r="X2292">
            <v>38184</v>
          </cell>
          <cell r="Y2292" t="str">
            <v>16/07-акт</v>
          </cell>
          <cell r="Z2292" t="str">
            <v>Сбербанк РФ</v>
          </cell>
          <cell r="AA2292">
            <v>0</v>
          </cell>
          <cell r="AB2292">
            <v>0</v>
          </cell>
          <cell r="AC2292">
            <v>0</v>
          </cell>
          <cell r="AD2292" t="str">
            <v>предъявлен</v>
          </cell>
          <cell r="AF2292" t="str">
            <v/>
          </cell>
          <cell r="AI2292" t="str">
            <v/>
          </cell>
        </row>
        <row r="2293">
          <cell r="A2293">
            <v>2289</v>
          </cell>
          <cell r="B2293" t="str">
            <v>диск</v>
          </cell>
          <cell r="C2293" t="str">
            <v>51401</v>
          </cell>
          <cell r="D2293" t="str">
            <v>51401`810`2`0400`0000002</v>
          </cell>
          <cell r="E2293" t="str">
            <v>Сбербанк РФ</v>
          </cell>
          <cell r="F2293" t="str">
            <v>банк</v>
          </cell>
          <cell r="G2293" t="str">
            <v>ВН</v>
          </cell>
          <cell r="H2293" t="str">
            <v>0257869</v>
          </cell>
          <cell r="I2293">
            <v>38184</v>
          </cell>
          <cell r="J2293">
            <v>67000</v>
          </cell>
          <cell r="K2293" t="str">
            <v>Рубли РФ</v>
          </cell>
          <cell r="L2293" t="str">
            <v>по предъявлении</v>
          </cell>
          <cell r="M2293">
            <v>38184</v>
          </cell>
          <cell r="N2293">
            <v>0</v>
          </cell>
          <cell r="P2293">
            <v>66933</v>
          </cell>
          <cell r="Q2293">
            <v>0.999</v>
          </cell>
          <cell r="R2293">
            <v>66933</v>
          </cell>
          <cell r="S2293">
            <v>38184</v>
          </cell>
          <cell r="T2293" t="str">
            <v>16/07-07</v>
          </cell>
          <cell r="U2293" t="str">
            <v>ООО "РЭКСИМ"</v>
          </cell>
          <cell r="V2293">
            <v>1</v>
          </cell>
          <cell r="W2293">
            <v>67000</v>
          </cell>
          <cell r="X2293">
            <v>38187</v>
          </cell>
          <cell r="Y2293" t="str">
            <v>19/07-акт</v>
          </cell>
          <cell r="Z2293" t="str">
            <v>Сбербанк РФ</v>
          </cell>
          <cell r="AA2293">
            <v>67</v>
          </cell>
          <cell r="AB2293">
            <v>0.36636636636636638</v>
          </cell>
          <cell r="AC2293">
            <v>0.12178845512178844</v>
          </cell>
          <cell r="AD2293" t="str">
            <v>предъявлен</v>
          </cell>
          <cell r="AF2293" t="str">
            <v/>
          </cell>
          <cell r="AI2293" t="str">
            <v/>
          </cell>
        </row>
        <row r="2294">
          <cell r="A2294">
            <v>2290</v>
          </cell>
          <cell r="B2294" t="str">
            <v>диск</v>
          </cell>
          <cell r="C2294" t="str">
            <v>51401</v>
          </cell>
          <cell r="D2294" t="str">
            <v>51401`810`2`0400`0000002</v>
          </cell>
          <cell r="E2294" t="str">
            <v>Сбербанк РФ</v>
          </cell>
          <cell r="F2294" t="str">
            <v>банк</v>
          </cell>
          <cell r="G2294" t="str">
            <v>ВН</v>
          </cell>
          <cell r="H2294" t="str">
            <v>1098731</v>
          </cell>
          <cell r="I2294">
            <v>38181</v>
          </cell>
          <cell r="J2294">
            <v>50000</v>
          </cell>
          <cell r="K2294" t="str">
            <v>Рубли РФ</v>
          </cell>
          <cell r="L2294" t="str">
            <v>по предъявлении</v>
          </cell>
          <cell r="M2294">
            <v>38181</v>
          </cell>
          <cell r="N2294">
            <v>0</v>
          </cell>
          <cell r="P2294">
            <v>50000</v>
          </cell>
          <cell r="Q2294">
            <v>1</v>
          </cell>
          <cell r="R2294">
            <v>50000</v>
          </cell>
          <cell r="S2294">
            <v>38184</v>
          </cell>
          <cell r="T2294" t="str">
            <v>16/07-08</v>
          </cell>
          <cell r="U2294" t="str">
            <v>ООО "Проф-Трейд"</v>
          </cell>
          <cell r="V2294">
            <v>1</v>
          </cell>
          <cell r="W2294">
            <v>50000</v>
          </cell>
          <cell r="X2294">
            <v>38187</v>
          </cell>
          <cell r="Y2294" t="str">
            <v>19/07-акт</v>
          </cell>
          <cell r="Z2294" t="str">
            <v>Сбербанк РФ</v>
          </cell>
          <cell r="AA2294">
            <v>0</v>
          </cell>
          <cell r="AB2294">
            <v>0</v>
          </cell>
          <cell r="AC2294">
            <v>0</v>
          </cell>
          <cell r="AD2294" t="str">
            <v>предъявлен</v>
          </cell>
          <cell r="AF2294" t="str">
            <v/>
          </cell>
          <cell r="AI2294" t="str">
            <v/>
          </cell>
        </row>
        <row r="2295">
          <cell r="A2295">
            <v>2291</v>
          </cell>
          <cell r="B2295" t="str">
            <v>диск</v>
          </cell>
          <cell r="C2295" t="str">
            <v>51401</v>
          </cell>
          <cell r="D2295" t="str">
            <v>51401`810`2`0400`0000002</v>
          </cell>
          <cell r="E2295" t="str">
            <v>Сбербанк РФ</v>
          </cell>
          <cell r="F2295" t="str">
            <v>банк</v>
          </cell>
          <cell r="G2295" t="str">
            <v>ВН</v>
          </cell>
          <cell r="H2295" t="str">
            <v>1098736</v>
          </cell>
          <cell r="I2295">
            <v>38181</v>
          </cell>
          <cell r="J2295">
            <v>150000</v>
          </cell>
          <cell r="K2295" t="str">
            <v>Рубли РФ</v>
          </cell>
          <cell r="L2295" t="str">
            <v>по предъявлении</v>
          </cell>
          <cell r="M2295">
            <v>38181</v>
          </cell>
          <cell r="N2295">
            <v>0</v>
          </cell>
          <cell r="P2295">
            <v>150000</v>
          </cell>
          <cell r="Q2295">
            <v>1</v>
          </cell>
          <cell r="R2295">
            <v>150000</v>
          </cell>
          <cell r="S2295">
            <v>38184</v>
          </cell>
          <cell r="T2295" t="str">
            <v>16/07-08</v>
          </cell>
          <cell r="U2295" t="str">
            <v>ООО "Проф-Трейд"</v>
          </cell>
          <cell r="V2295">
            <v>1</v>
          </cell>
          <cell r="W2295">
            <v>150000</v>
          </cell>
          <cell r="X2295">
            <v>38187</v>
          </cell>
          <cell r="Y2295" t="str">
            <v>19/07-акт</v>
          </cell>
          <cell r="Z2295" t="str">
            <v>Сбербанк РФ</v>
          </cell>
          <cell r="AA2295">
            <v>0</v>
          </cell>
          <cell r="AB2295">
            <v>0</v>
          </cell>
          <cell r="AC2295">
            <v>0</v>
          </cell>
          <cell r="AD2295" t="str">
            <v>предъявлен</v>
          </cell>
          <cell r="AF2295" t="str">
            <v/>
          </cell>
          <cell r="AI2295" t="str">
            <v/>
          </cell>
        </row>
        <row r="2296">
          <cell r="A2296">
            <v>2292</v>
          </cell>
          <cell r="B2296" t="str">
            <v>диск</v>
          </cell>
          <cell r="C2296" t="str">
            <v>51401</v>
          </cell>
          <cell r="D2296" t="str">
            <v>51401`810`2`0400`0000002</v>
          </cell>
          <cell r="E2296" t="str">
            <v>Сбербанк РФ</v>
          </cell>
          <cell r="F2296" t="str">
            <v>банк</v>
          </cell>
          <cell r="G2296" t="str">
            <v>ВН</v>
          </cell>
          <cell r="H2296" t="str">
            <v>1098737</v>
          </cell>
          <cell r="I2296">
            <v>38181</v>
          </cell>
          <cell r="J2296">
            <v>250000</v>
          </cell>
          <cell r="K2296" t="str">
            <v>Рубли РФ</v>
          </cell>
          <cell r="L2296" t="str">
            <v>по предъявлении</v>
          </cell>
          <cell r="M2296">
            <v>38181</v>
          </cell>
          <cell r="N2296">
            <v>0</v>
          </cell>
          <cell r="P2296">
            <v>250000</v>
          </cell>
          <cell r="Q2296">
            <v>1</v>
          </cell>
          <cell r="R2296">
            <v>250000</v>
          </cell>
          <cell r="S2296">
            <v>38184</v>
          </cell>
          <cell r="T2296" t="str">
            <v>16/07-08</v>
          </cell>
          <cell r="U2296" t="str">
            <v>ООО "Проф-Трейд"</v>
          </cell>
          <cell r="V2296">
            <v>1</v>
          </cell>
          <cell r="W2296">
            <v>250000</v>
          </cell>
          <cell r="X2296">
            <v>38187</v>
          </cell>
          <cell r="Y2296" t="str">
            <v>19/07-акт</v>
          </cell>
          <cell r="Z2296" t="str">
            <v>Сбербанк РФ</v>
          </cell>
          <cell r="AA2296">
            <v>0</v>
          </cell>
          <cell r="AB2296">
            <v>0</v>
          </cell>
          <cell r="AC2296">
            <v>0</v>
          </cell>
          <cell r="AD2296" t="str">
            <v>предъявлен</v>
          </cell>
          <cell r="AF2296" t="str">
            <v/>
          </cell>
          <cell r="AI2296" t="str">
            <v/>
          </cell>
        </row>
        <row r="2297">
          <cell r="A2297">
            <v>2293</v>
          </cell>
          <cell r="B2297" t="str">
            <v>диск</v>
          </cell>
          <cell r="C2297" t="str">
            <v>51401</v>
          </cell>
          <cell r="D2297" t="str">
            <v>51401`810`2`0400`0000002</v>
          </cell>
          <cell r="E2297" t="str">
            <v>Сбербанк РФ</v>
          </cell>
          <cell r="F2297" t="str">
            <v>банк</v>
          </cell>
          <cell r="G2297" t="str">
            <v>ВН</v>
          </cell>
          <cell r="H2297" t="str">
            <v>1094265</v>
          </cell>
          <cell r="I2297">
            <v>38161</v>
          </cell>
          <cell r="J2297">
            <v>250000</v>
          </cell>
          <cell r="K2297" t="str">
            <v>Рубли РФ</v>
          </cell>
          <cell r="L2297" t="str">
            <v>по предъявлении</v>
          </cell>
          <cell r="M2297">
            <v>38161</v>
          </cell>
          <cell r="N2297">
            <v>0</v>
          </cell>
          <cell r="P2297">
            <v>250000</v>
          </cell>
          <cell r="Q2297">
            <v>1</v>
          </cell>
          <cell r="R2297">
            <v>250000</v>
          </cell>
          <cell r="S2297">
            <v>38184</v>
          </cell>
          <cell r="T2297" t="str">
            <v>16/07-08</v>
          </cell>
          <cell r="U2297" t="str">
            <v>ООО "Проф-Трейд"</v>
          </cell>
          <cell r="V2297">
            <v>1</v>
          </cell>
          <cell r="W2297">
            <v>250000</v>
          </cell>
          <cell r="X2297">
            <v>38187</v>
          </cell>
          <cell r="Y2297" t="str">
            <v>19/07-акт</v>
          </cell>
          <cell r="Z2297" t="str">
            <v>Сбербанк РФ</v>
          </cell>
          <cell r="AA2297">
            <v>0</v>
          </cell>
          <cell r="AB2297">
            <v>0</v>
          </cell>
          <cell r="AC2297">
            <v>0</v>
          </cell>
          <cell r="AD2297" t="str">
            <v>предъявлен</v>
          </cell>
          <cell r="AF2297" t="str">
            <v/>
          </cell>
          <cell r="AI2297" t="str">
            <v/>
          </cell>
        </row>
        <row r="2298">
          <cell r="A2298">
            <v>2294</v>
          </cell>
          <cell r="B2298" t="str">
            <v>диск</v>
          </cell>
          <cell r="C2298" t="str">
            <v>51401</v>
          </cell>
          <cell r="D2298" t="str">
            <v>51401`810`2`0400`0000002</v>
          </cell>
          <cell r="E2298" t="str">
            <v>Сбербанк РФ</v>
          </cell>
          <cell r="F2298" t="str">
            <v>банк</v>
          </cell>
          <cell r="G2298" t="str">
            <v>ВН</v>
          </cell>
          <cell r="H2298" t="str">
            <v>1098738</v>
          </cell>
          <cell r="I2298">
            <v>38181</v>
          </cell>
          <cell r="J2298">
            <v>250000</v>
          </cell>
          <cell r="K2298" t="str">
            <v>Рубли РФ</v>
          </cell>
          <cell r="L2298" t="str">
            <v>по предъявлении</v>
          </cell>
          <cell r="M2298">
            <v>38181</v>
          </cell>
          <cell r="N2298">
            <v>0</v>
          </cell>
          <cell r="P2298">
            <v>250000</v>
          </cell>
          <cell r="Q2298">
            <v>1</v>
          </cell>
          <cell r="R2298">
            <v>250000</v>
          </cell>
          <cell r="S2298">
            <v>38184</v>
          </cell>
          <cell r="T2298" t="str">
            <v>16/07-08</v>
          </cell>
          <cell r="U2298" t="str">
            <v>ООО "Проф-Трейд"</v>
          </cell>
          <cell r="V2298">
            <v>1</v>
          </cell>
          <cell r="W2298">
            <v>250000</v>
          </cell>
          <cell r="X2298">
            <v>38187</v>
          </cell>
          <cell r="Y2298" t="str">
            <v>19/07-акт</v>
          </cell>
          <cell r="Z2298" t="str">
            <v>Сбербанк РФ</v>
          </cell>
          <cell r="AA2298">
            <v>0</v>
          </cell>
          <cell r="AB2298">
            <v>0</v>
          </cell>
          <cell r="AC2298">
            <v>0</v>
          </cell>
          <cell r="AD2298" t="str">
            <v>предъявлен</v>
          </cell>
          <cell r="AF2298" t="str">
            <v/>
          </cell>
          <cell r="AI2298" t="str">
            <v/>
          </cell>
        </row>
        <row r="2299">
          <cell r="A2299">
            <v>2295</v>
          </cell>
          <cell r="B2299" t="str">
            <v>диск</v>
          </cell>
          <cell r="C2299" t="str">
            <v>51401</v>
          </cell>
          <cell r="D2299" t="str">
            <v>51401`810`2`0400`0000002</v>
          </cell>
          <cell r="E2299" t="str">
            <v>Сбербанк РФ</v>
          </cell>
          <cell r="F2299" t="str">
            <v>банк</v>
          </cell>
          <cell r="G2299" t="str">
            <v>ВН</v>
          </cell>
          <cell r="H2299" t="str">
            <v>1092580</v>
          </cell>
          <cell r="I2299">
            <v>38153</v>
          </cell>
          <cell r="J2299">
            <v>500000</v>
          </cell>
          <cell r="K2299" t="str">
            <v>Рубли РФ</v>
          </cell>
          <cell r="L2299" t="str">
            <v>по предъявлении</v>
          </cell>
          <cell r="M2299">
            <v>38153</v>
          </cell>
          <cell r="N2299">
            <v>0</v>
          </cell>
          <cell r="P2299">
            <v>500000</v>
          </cell>
          <cell r="Q2299">
            <v>1</v>
          </cell>
          <cell r="R2299">
            <v>500000</v>
          </cell>
          <cell r="S2299">
            <v>38184</v>
          </cell>
          <cell r="T2299" t="str">
            <v>16/07-08</v>
          </cell>
          <cell r="U2299" t="str">
            <v>ООО "Проф-Трейд"</v>
          </cell>
          <cell r="V2299">
            <v>1</v>
          </cell>
          <cell r="W2299">
            <v>500000</v>
          </cell>
          <cell r="X2299">
            <v>38187</v>
          </cell>
          <cell r="Y2299" t="str">
            <v>19/07-акт</v>
          </cell>
          <cell r="Z2299" t="str">
            <v>Сбербанк РФ</v>
          </cell>
          <cell r="AA2299">
            <v>0</v>
          </cell>
          <cell r="AB2299">
            <v>0</v>
          </cell>
          <cell r="AC2299">
            <v>0</v>
          </cell>
          <cell r="AD2299" t="str">
            <v>предъявлен</v>
          </cell>
          <cell r="AF2299" t="str">
            <v/>
          </cell>
          <cell r="AI2299" t="str">
            <v/>
          </cell>
        </row>
        <row r="2300">
          <cell r="A2300">
            <v>2296</v>
          </cell>
          <cell r="B2300" t="str">
            <v>диск</v>
          </cell>
          <cell r="C2300" t="str">
            <v>51401</v>
          </cell>
          <cell r="D2300" t="str">
            <v>51401`810`2`0400`0000002</v>
          </cell>
          <cell r="E2300" t="str">
            <v>Сбербанк РФ</v>
          </cell>
          <cell r="F2300" t="str">
            <v>банк</v>
          </cell>
          <cell r="G2300" t="str">
            <v>ВН</v>
          </cell>
          <cell r="H2300" t="str">
            <v>1098739</v>
          </cell>
          <cell r="I2300">
            <v>38181</v>
          </cell>
          <cell r="J2300">
            <v>250000</v>
          </cell>
          <cell r="K2300" t="str">
            <v>Рубли РФ</v>
          </cell>
          <cell r="L2300" t="str">
            <v>по предъявлении</v>
          </cell>
          <cell r="M2300">
            <v>38181</v>
          </cell>
          <cell r="N2300">
            <v>0</v>
          </cell>
          <cell r="P2300">
            <v>250000</v>
          </cell>
          <cell r="Q2300">
            <v>1</v>
          </cell>
          <cell r="R2300">
            <v>250000</v>
          </cell>
          <cell r="S2300">
            <v>38184</v>
          </cell>
          <cell r="T2300" t="str">
            <v>16/07-08</v>
          </cell>
          <cell r="U2300" t="str">
            <v>ООО "Проф-Трейд"</v>
          </cell>
          <cell r="V2300">
            <v>1</v>
          </cell>
          <cell r="W2300">
            <v>250000</v>
          </cell>
          <cell r="X2300">
            <v>38187</v>
          </cell>
          <cell r="Y2300" t="str">
            <v>19/07-акт</v>
          </cell>
          <cell r="Z2300" t="str">
            <v>Сбербанк РФ</v>
          </cell>
          <cell r="AA2300">
            <v>0</v>
          </cell>
          <cell r="AB2300">
            <v>0</v>
          </cell>
          <cell r="AC2300">
            <v>0</v>
          </cell>
          <cell r="AD2300" t="str">
            <v>предъявлен</v>
          </cell>
          <cell r="AF2300" t="str">
            <v/>
          </cell>
          <cell r="AI2300" t="str">
            <v/>
          </cell>
        </row>
        <row r="2301">
          <cell r="A2301">
            <v>2297</v>
          </cell>
          <cell r="B2301" t="str">
            <v>диск</v>
          </cell>
          <cell r="C2301" t="str">
            <v>51401</v>
          </cell>
          <cell r="D2301" t="str">
            <v>51401`810`2`0400`0000002</v>
          </cell>
          <cell r="E2301" t="str">
            <v>Сбербанк РФ</v>
          </cell>
          <cell r="F2301" t="str">
            <v>банк</v>
          </cell>
          <cell r="G2301" t="str">
            <v>ВН</v>
          </cell>
          <cell r="H2301" t="str">
            <v>1098740</v>
          </cell>
          <cell r="I2301">
            <v>38181</v>
          </cell>
          <cell r="J2301">
            <v>250000</v>
          </cell>
          <cell r="K2301" t="str">
            <v>Рубли РФ</v>
          </cell>
          <cell r="L2301" t="str">
            <v>по предъявлении</v>
          </cell>
          <cell r="M2301">
            <v>38181</v>
          </cell>
          <cell r="N2301">
            <v>0</v>
          </cell>
          <cell r="P2301">
            <v>250000</v>
          </cell>
          <cell r="Q2301">
            <v>1</v>
          </cell>
          <cell r="R2301">
            <v>250000</v>
          </cell>
          <cell r="S2301">
            <v>38184</v>
          </cell>
          <cell r="T2301" t="str">
            <v>16/07-08</v>
          </cell>
          <cell r="U2301" t="str">
            <v>ООО "Проф-Трейд"</v>
          </cell>
          <cell r="V2301">
            <v>1</v>
          </cell>
          <cell r="W2301">
            <v>250000</v>
          </cell>
          <cell r="X2301">
            <v>38187</v>
          </cell>
          <cell r="Y2301" t="str">
            <v>19/07-акт</v>
          </cell>
          <cell r="Z2301" t="str">
            <v>Сбербанк РФ</v>
          </cell>
          <cell r="AA2301">
            <v>0</v>
          </cell>
          <cell r="AB2301">
            <v>0</v>
          </cell>
          <cell r="AC2301">
            <v>0</v>
          </cell>
          <cell r="AD2301" t="str">
            <v>предъявлен</v>
          </cell>
          <cell r="AF2301" t="str">
            <v/>
          </cell>
          <cell r="AI2301" t="str">
            <v/>
          </cell>
        </row>
        <row r="2302">
          <cell r="A2302">
            <v>2298</v>
          </cell>
          <cell r="B2302" t="str">
            <v>диск</v>
          </cell>
          <cell r="C2302" t="str">
            <v>51401</v>
          </cell>
          <cell r="D2302" t="str">
            <v>51401`810`2`0400`0000002</v>
          </cell>
          <cell r="E2302" t="str">
            <v>Сбербанк РФ</v>
          </cell>
          <cell r="F2302" t="str">
            <v>банк</v>
          </cell>
          <cell r="G2302" t="str">
            <v>ВН</v>
          </cell>
          <cell r="H2302" t="str">
            <v>0215422</v>
          </cell>
          <cell r="I2302">
            <v>38169</v>
          </cell>
          <cell r="J2302">
            <v>400000</v>
          </cell>
          <cell r="K2302" t="str">
            <v>Рубли РФ</v>
          </cell>
          <cell r="L2302" t="str">
            <v>по предъявлении</v>
          </cell>
          <cell r="M2302">
            <v>38169</v>
          </cell>
          <cell r="N2302">
            <v>0</v>
          </cell>
          <cell r="P2302">
            <v>400000</v>
          </cell>
          <cell r="Q2302">
            <v>1</v>
          </cell>
          <cell r="R2302">
            <v>400000</v>
          </cell>
          <cell r="S2302">
            <v>38184</v>
          </cell>
          <cell r="T2302" t="str">
            <v>16/07-08</v>
          </cell>
          <cell r="U2302" t="str">
            <v>ООО "Проф-Трейд"</v>
          </cell>
          <cell r="V2302">
            <v>1</v>
          </cell>
          <cell r="W2302">
            <v>400000</v>
          </cell>
          <cell r="X2302">
            <v>38187</v>
          </cell>
          <cell r="Y2302" t="str">
            <v>19/07-акт</v>
          </cell>
          <cell r="Z2302" t="str">
            <v>Сбербанк РФ</v>
          </cell>
          <cell r="AA2302">
            <v>0</v>
          </cell>
          <cell r="AB2302">
            <v>0</v>
          </cell>
          <cell r="AC2302">
            <v>0</v>
          </cell>
          <cell r="AD2302" t="str">
            <v>предъявлен</v>
          </cell>
          <cell r="AF2302" t="str">
            <v/>
          </cell>
          <cell r="AI2302" t="str">
            <v/>
          </cell>
        </row>
        <row r="2303">
          <cell r="A2303">
            <v>2299</v>
          </cell>
          <cell r="B2303" t="str">
            <v>диск</v>
          </cell>
          <cell r="C2303" t="str">
            <v>51401</v>
          </cell>
          <cell r="D2303" t="str">
            <v>51401`810`2`0400`0000002</v>
          </cell>
          <cell r="E2303" t="str">
            <v>Сбербанк РФ</v>
          </cell>
          <cell r="F2303" t="str">
            <v>банк</v>
          </cell>
          <cell r="G2303" t="str">
            <v>ВН</v>
          </cell>
          <cell r="H2303" t="str">
            <v>0358171</v>
          </cell>
          <cell r="I2303">
            <v>38167</v>
          </cell>
          <cell r="J2303">
            <v>50000</v>
          </cell>
          <cell r="K2303" t="str">
            <v>Рубли РФ</v>
          </cell>
          <cell r="L2303" t="str">
            <v>по предъявлении</v>
          </cell>
          <cell r="M2303">
            <v>38167</v>
          </cell>
          <cell r="N2303">
            <v>0</v>
          </cell>
          <cell r="P2303">
            <v>50000</v>
          </cell>
          <cell r="Q2303">
            <v>1</v>
          </cell>
          <cell r="R2303">
            <v>50000</v>
          </cell>
          <cell r="S2303">
            <v>38187</v>
          </cell>
          <cell r="T2303" t="str">
            <v>19/07-04</v>
          </cell>
          <cell r="U2303" t="str">
            <v>ООО "ЭкспоТрейд"</v>
          </cell>
          <cell r="V2303">
            <v>1</v>
          </cell>
          <cell r="W2303">
            <v>50000</v>
          </cell>
          <cell r="X2303">
            <v>38187</v>
          </cell>
          <cell r="Y2303" t="str">
            <v>19/07-акт</v>
          </cell>
          <cell r="Z2303" t="str">
            <v>Сбербанк РФ</v>
          </cell>
          <cell r="AA2303">
            <v>0</v>
          </cell>
          <cell r="AB2303">
            <v>0</v>
          </cell>
          <cell r="AC2303">
            <v>0</v>
          </cell>
          <cell r="AD2303" t="str">
            <v>предъявлен</v>
          </cell>
          <cell r="AF2303" t="str">
            <v/>
          </cell>
          <cell r="AI2303" t="str">
            <v/>
          </cell>
        </row>
        <row r="2304">
          <cell r="A2304">
            <v>2300</v>
          </cell>
          <cell r="B2304" t="str">
            <v>диск</v>
          </cell>
          <cell r="C2304" t="str">
            <v>51401</v>
          </cell>
          <cell r="D2304" t="str">
            <v>51401`810`2`0400`0000002</v>
          </cell>
          <cell r="E2304" t="str">
            <v>Сбербанк РФ</v>
          </cell>
          <cell r="F2304" t="str">
            <v>банк</v>
          </cell>
          <cell r="G2304" t="str">
            <v>ВН</v>
          </cell>
          <cell r="H2304" t="str">
            <v>1072420</v>
          </cell>
          <cell r="I2304">
            <v>38184</v>
          </cell>
          <cell r="J2304">
            <v>194000</v>
          </cell>
          <cell r="K2304" t="str">
            <v>Рубли РФ</v>
          </cell>
          <cell r="L2304" t="str">
            <v>по предъявлении</v>
          </cell>
          <cell r="M2304">
            <v>38184</v>
          </cell>
          <cell r="N2304">
            <v>0</v>
          </cell>
          <cell r="P2304">
            <v>194000</v>
          </cell>
          <cell r="Q2304">
            <v>1</v>
          </cell>
          <cell r="R2304">
            <v>194000</v>
          </cell>
          <cell r="S2304">
            <v>38187</v>
          </cell>
          <cell r="T2304" t="str">
            <v>19/07-04</v>
          </cell>
          <cell r="U2304" t="str">
            <v>ООО "ЭкспоТрейд"</v>
          </cell>
          <cell r="V2304">
            <v>1</v>
          </cell>
          <cell r="W2304">
            <v>194000</v>
          </cell>
          <cell r="X2304">
            <v>38187</v>
          </cell>
          <cell r="Y2304" t="str">
            <v>19/07-акт</v>
          </cell>
          <cell r="Z2304" t="str">
            <v>Сбербанк РФ</v>
          </cell>
          <cell r="AA2304">
            <v>0</v>
          </cell>
          <cell r="AB2304">
            <v>0</v>
          </cell>
          <cell r="AC2304">
            <v>0</v>
          </cell>
          <cell r="AD2304" t="str">
            <v>предъявлен</v>
          </cell>
          <cell r="AF2304" t="str">
            <v/>
          </cell>
          <cell r="AI2304" t="str">
            <v/>
          </cell>
        </row>
        <row r="2305">
          <cell r="A2305">
            <v>2301</v>
          </cell>
          <cell r="B2305" t="str">
            <v>диск</v>
          </cell>
          <cell r="C2305" t="str">
            <v>51401</v>
          </cell>
          <cell r="D2305" t="str">
            <v>51401`810`2`0400`0000002</v>
          </cell>
          <cell r="E2305" t="str">
            <v>Сбербанк РФ</v>
          </cell>
          <cell r="F2305" t="str">
            <v>банк</v>
          </cell>
          <cell r="G2305" t="str">
            <v>ВН</v>
          </cell>
          <cell r="H2305" t="str">
            <v>1628408</v>
          </cell>
          <cell r="I2305">
            <v>38184</v>
          </cell>
          <cell r="J2305">
            <v>227700</v>
          </cell>
          <cell r="K2305" t="str">
            <v>Рубли РФ</v>
          </cell>
          <cell r="L2305" t="str">
            <v>по предъявлении</v>
          </cell>
          <cell r="M2305">
            <v>38184</v>
          </cell>
          <cell r="N2305">
            <v>0</v>
          </cell>
          <cell r="P2305">
            <v>227700</v>
          </cell>
          <cell r="Q2305">
            <v>1</v>
          </cell>
          <cell r="R2305">
            <v>227700</v>
          </cell>
          <cell r="S2305">
            <v>38187</v>
          </cell>
          <cell r="T2305" t="str">
            <v>19/07-04</v>
          </cell>
          <cell r="U2305" t="str">
            <v>ООО "ЭкспоТрейд"</v>
          </cell>
          <cell r="V2305">
            <v>1</v>
          </cell>
          <cell r="W2305">
            <v>227700</v>
          </cell>
          <cell r="X2305">
            <v>38187</v>
          </cell>
          <cell r="Y2305" t="str">
            <v>19/07-акт</v>
          </cell>
          <cell r="Z2305" t="str">
            <v>Сбербанк РФ</v>
          </cell>
          <cell r="AA2305">
            <v>0</v>
          </cell>
          <cell r="AB2305">
            <v>0</v>
          </cell>
          <cell r="AC2305">
            <v>0</v>
          </cell>
          <cell r="AD2305" t="str">
            <v>предъявлен</v>
          </cell>
          <cell r="AF2305" t="str">
            <v/>
          </cell>
          <cell r="AI2305" t="str">
            <v/>
          </cell>
        </row>
        <row r="2306">
          <cell r="A2306">
            <v>2302</v>
          </cell>
          <cell r="B2306" t="str">
            <v>диск</v>
          </cell>
          <cell r="C2306" t="str">
            <v>51401</v>
          </cell>
          <cell r="D2306" t="str">
            <v>51401`810`1`0400`0000005</v>
          </cell>
          <cell r="E2306" t="str">
            <v>ОАО «УралСиб»</v>
          </cell>
          <cell r="F2306" t="str">
            <v>банк</v>
          </cell>
          <cell r="G2306" t="str">
            <v>0002</v>
          </cell>
          <cell r="H2306" t="str">
            <v>0279570</v>
          </cell>
          <cell r="I2306">
            <v>38177</v>
          </cell>
          <cell r="J2306">
            <v>20000</v>
          </cell>
          <cell r="K2306" t="str">
            <v>Рубли РФ</v>
          </cell>
          <cell r="L2306" t="str">
            <v>по предъявлении</v>
          </cell>
          <cell r="M2306">
            <v>38177</v>
          </cell>
          <cell r="N2306">
            <v>0</v>
          </cell>
          <cell r="P2306">
            <v>19900</v>
          </cell>
          <cell r="Q2306">
            <v>0.995</v>
          </cell>
          <cell r="R2306">
            <v>19900</v>
          </cell>
          <cell r="S2306">
            <v>38187</v>
          </cell>
          <cell r="T2306" t="str">
            <v>19/07-07</v>
          </cell>
          <cell r="U2306" t="str">
            <v>ЗАО "Уралбизнесцентр"</v>
          </cell>
          <cell r="V2306">
            <v>1</v>
          </cell>
          <cell r="W2306">
            <v>20000</v>
          </cell>
          <cell r="X2306">
            <v>38188</v>
          </cell>
          <cell r="Y2306" t="str">
            <v>20/07-предуралсиб</v>
          </cell>
          <cell r="Z2306" t="str">
            <v>ОАО «УралСиб»</v>
          </cell>
          <cell r="AA2306">
            <v>100</v>
          </cell>
          <cell r="AB2306">
            <v>1.8391959798994975</v>
          </cell>
          <cell r="AC2306">
            <v>1.8341708542713568</v>
          </cell>
          <cell r="AD2306" t="str">
            <v>предъявлен</v>
          </cell>
          <cell r="AF2306" t="str">
            <v/>
          </cell>
          <cell r="AI2306" t="str">
            <v/>
          </cell>
        </row>
        <row r="2307">
          <cell r="A2307">
            <v>2303</v>
          </cell>
          <cell r="B2307" t="str">
            <v>диск</v>
          </cell>
          <cell r="C2307" t="str">
            <v>51401</v>
          </cell>
          <cell r="D2307" t="str">
            <v>51401`810`1`0400`0000005</v>
          </cell>
          <cell r="E2307" t="str">
            <v>ОАО «УралСиб»</v>
          </cell>
          <cell r="F2307" t="str">
            <v>банк</v>
          </cell>
          <cell r="G2307" t="str">
            <v>0002</v>
          </cell>
          <cell r="H2307" t="str">
            <v>0279572</v>
          </cell>
          <cell r="I2307">
            <v>38177</v>
          </cell>
          <cell r="J2307">
            <v>36000</v>
          </cell>
          <cell r="K2307" t="str">
            <v>Рубли РФ</v>
          </cell>
          <cell r="L2307" t="str">
            <v>по предъявлении</v>
          </cell>
          <cell r="M2307">
            <v>38177</v>
          </cell>
          <cell r="N2307">
            <v>0</v>
          </cell>
          <cell r="P2307">
            <v>35800</v>
          </cell>
          <cell r="Q2307">
            <v>0.99444444444444446</v>
          </cell>
          <cell r="R2307">
            <v>35800</v>
          </cell>
          <cell r="S2307">
            <v>38187</v>
          </cell>
          <cell r="T2307" t="str">
            <v>19/07-07</v>
          </cell>
          <cell r="U2307" t="str">
            <v>ЗАО "Уралбизнесцентр"</v>
          </cell>
          <cell r="V2307">
            <v>1</v>
          </cell>
          <cell r="W2307">
            <v>36000</v>
          </cell>
          <cell r="X2307">
            <v>38188</v>
          </cell>
          <cell r="Y2307" t="str">
            <v>20/07-предуралсиб</v>
          </cell>
          <cell r="Z2307" t="str">
            <v>ОАО «УралСиб»</v>
          </cell>
          <cell r="AA2307">
            <v>200</v>
          </cell>
          <cell r="AB2307">
            <v>2.0446927374301676</v>
          </cell>
          <cell r="AC2307">
            <v>2.0391061452513966</v>
          </cell>
          <cell r="AD2307" t="str">
            <v>предъявлен</v>
          </cell>
          <cell r="AF2307" t="str">
            <v/>
          </cell>
          <cell r="AI2307" t="str">
            <v/>
          </cell>
        </row>
        <row r="2308">
          <cell r="A2308">
            <v>2304</v>
          </cell>
          <cell r="B2308" t="str">
            <v>диск</v>
          </cell>
          <cell r="C2308" t="str">
            <v>51401</v>
          </cell>
          <cell r="D2308" t="str">
            <v>51401`810`1`0400`0000005</v>
          </cell>
          <cell r="E2308" t="str">
            <v>ОАО «УралСиб»</v>
          </cell>
          <cell r="F2308" t="str">
            <v>банк</v>
          </cell>
          <cell r="G2308" t="str">
            <v>0025</v>
          </cell>
          <cell r="H2308" t="str">
            <v>0285394</v>
          </cell>
          <cell r="I2308">
            <v>38181</v>
          </cell>
          <cell r="J2308">
            <v>500000</v>
          </cell>
          <cell r="K2308" t="str">
            <v>Рубли РФ</v>
          </cell>
          <cell r="L2308" t="str">
            <v>по предъявлении</v>
          </cell>
          <cell r="M2308">
            <v>38181</v>
          </cell>
          <cell r="N2308">
            <v>0</v>
          </cell>
          <cell r="P2308">
            <v>500000</v>
          </cell>
          <cell r="Q2308">
            <v>1</v>
          </cell>
          <cell r="R2308">
            <v>500000</v>
          </cell>
          <cell r="S2308">
            <v>38187</v>
          </cell>
          <cell r="T2308" t="str">
            <v>19/07-08</v>
          </cell>
          <cell r="U2308" t="str">
            <v>ООО "Проф-Трейд"</v>
          </cell>
          <cell r="V2308">
            <v>1</v>
          </cell>
          <cell r="W2308">
            <v>500000</v>
          </cell>
          <cell r="X2308">
            <v>38188</v>
          </cell>
          <cell r="Y2308" t="str">
            <v>20/07-предуралсиб</v>
          </cell>
          <cell r="Z2308" t="str">
            <v>ОАО «УралСиб»</v>
          </cell>
          <cell r="AA2308">
            <v>0</v>
          </cell>
          <cell r="AB2308">
            <v>0</v>
          </cell>
          <cell r="AC2308">
            <v>0</v>
          </cell>
          <cell r="AD2308" t="str">
            <v>предъявлен</v>
          </cell>
          <cell r="AF2308" t="str">
            <v/>
          </cell>
          <cell r="AI2308" t="str">
            <v/>
          </cell>
        </row>
        <row r="2309">
          <cell r="A2309">
            <v>2305</v>
          </cell>
          <cell r="B2309" t="str">
            <v>диск</v>
          </cell>
          <cell r="C2309" t="str">
            <v>51401</v>
          </cell>
          <cell r="D2309" t="str">
            <v>51401`810`1`0400`0000005</v>
          </cell>
          <cell r="E2309" t="str">
            <v>ОАО «УралСиб»</v>
          </cell>
          <cell r="F2309" t="str">
            <v>банк</v>
          </cell>
          <cell r="G2309" t="str">
            <v>0025</v>
          </cell>
          <cell r="H2309" t="str">
            <v>0285395</v>
          </cell>
          <cell r="I2309">
            <v>38181</v>
          </cell>
          <cell r="J2309">
            <v>650000</v>
          </cell>
          <cell r="K2309" t="str">
            <v>Рубли РФ</v>
          </cell>
          <cell r="L2309" t="str">
            <v>по предъявлении</v>
          </cell>
          <cell r="M2309">
            <v>38181</v>
          </cell>
          <cell r="N2309">
            <v>0</v>
          </cell>
          <cell r="P2309">
            <v>650000</v>
          </cell>
          <cell r="Q2309">
            <v>1</v>
          </cell>
          <cell r="R2309">
            <v>650000</v>
          </cell>
          <cell r="S2309">
            <v>38187</v>
          </cell>
          <cell r="T2309" t="str">
            <v>19/07-08</v>
          </cell>
          <cell r="U2309" t="str">
            <v>ООО "Проф-Трейд"</v>
          </cell>
          <cell r="V2309">
            <v>1</v>
          </cell>
          <cell r="W2309">
            <v>650000</v>
          </cell>
          <cell r="X2309">
            <v>38188</v>
          </cell>
          <cell r="Y2309" t="str">
            <v>20/07-предуралсиб</v>
          </cell>
          <cell r="Z2309" t="str">
            <v>ОАО «УралСиб»</v>
          </cell>
          <cell r="AA2309">
            <v>0</v>
          </cell>
          <cell r="AB2309">
            <v>0</v>
          </cell>
          <cell r="AC2309">
            <v>0</v>
          </cell>
          <cell r="AD2309" t="str">
            <v>предъявлен</v>
          </cell>
          <cell r="AF2309" t="str">
            <v/>
          </cell>
          <cell r="AI2309" t="str">
            <v/>
          </cell>
        </row>
        <row r="2310">
          <cell r="A2310">
            <v>2306</v>
          </cell>
          <cell r="B2310" t="str">
            <v>диск</v>
          </cell>
          <cell r="C2310" t="str">
            <v>51401</v>
          </cell>
          <cell r="D2310" t="str">
            <v>51401`810`1`0400`0000005</v>
          </cell>
          <cell r="E2310" t="str">
            <v>ОАО «УралСиб»</v>
          </cell>
          <cell r="F2310" t="str">
            <v>банк</v>
          </cell>
          <cell r="G2310" t="str">
            <v>0081</v>
          </cell>
          <cell r="H2310" t="str">
            <v>0286667</v>
          </cell>
          <cell r="I2310">
            <v>38180</v>
          </cell>
          <cell r="J2310">
            <v>100000</v>
          </cell>
          <cell r="K2310" t="str">
            <v>Рубли РФ</v>
          </cell>
          <cell r="L2310" t="str">
            <v>по предъявлении</v>
          </cell>
          <cell r="M2310">
            <v>38180</v>
          </cell>
          <cell r="N2310">
            <v>0</v>
          </cell>
          <cell r="P2310">
            <v>100000</v>
          </cell>
          <cell r="Q2310">
            <v>1</v>
          </cell>
          <cell r="R2310">
            <v>100000</v>
          </cell>
          <cell r="S2310">
            <v>38187</v>
          </cell>
          <cell r="T2310" t="str">
            <v>19/07-08</v>
          </cell>
          <cell r="U2310" t="str">
            <v>ООО "Проф-Трейд"</v>
          </cell>
          <cell r="V2310">
            <v>1</v>
          </cell>
          <cell r="W2310">
            <v>100000</v>
          </cell>
          <cell r="X2310">
            <v>38188</v>
          </cell>
          <cell r="Y2310" t="str">
            <v>20/07-предуралсиб</v>
          </cell>
          <cell r="Z2310" t="str">
            <v>ОАО «УралСиб»</v>
          </cell>
          <cell r="AA2310">
            <v>0</v>
          </cell>
          <cell r="AB2310">
            <v>0</v>
          </cell>
          <cell r="AC2310">
            <v>0</v>
          </cell>
          <cell r="AD2310" t="str">
            <v>предъявлен</v>
          </cell>
          <cell r="AF2310" t="str">
            <v/>
          </cell>
          <cell r="AI2310" t="str">
            <v/>
          </cell>
        </row>
        <row r="2311">
          <cell r="A2311">
            <v>2307</v>
          </cell>
          <cell r="B2311" t="str">
            <v>диск</v>
          </cell>
          <cell r="C2311" t="str">
            <v>51401</v>
          </cell>
          <cell r="D2311" t="str">
            <v>51401`810`1`0400`0000005</v>
          </cell>
          <cell r="E2311" t="str">
            <v>ОАО «УралСиб»</v>
          </cell>
          <cell r="F2311" t="str">
            <v>банк</v>
          </cell>
          <cell r="G2311" t="str">
            <v>0081</v>
          </cell>
          <cell r="H2311" t="str">
            <v>0286669</v>
          </cell>
          <cell r="I2311">
            <v>38180</v>
          </cell>
          <cell r="J2311">
            <v>100000</v>
          </cell>
          <cell r="K2311" t="str">
            <v>Рубли РФ</v>
          </cell>
          <cell r="L2311" t="str">
            <v>по предъявлении</v>
          </cell>
          <cell r="M2311">
            <v>38180</v>
          </cell>
          <cell r="N2311">
            <v>0</v>
          </cell>
          <cell r="P2311">
            <v>100000</v>
          </cell>
          <cell r="Q2311">
            <v>1</v>
          </cell>
          <cell r="R2311">
            <v>100000</v>
          </cell>
          <cell r="S2311">
            <v>38187</v>
          </cell>
          <cell r="T2311" t="str">
            <v>19/07-08</v>
          </cell>
          <cell r="U2311" t="str">
            <v>ООО "Проф-Трейд"</v>
          </cell>
          <cell r="V2311">
            <v>1</v>
          </cell>
          <cell r="W2311">
            <v>100000</v>
          </cell>
          <cell r="X2311">
            <v>38188</v>
          </cell>
          <cell r="Y2311" t="str">
            <v>20/07-предуралсиб</v>
          </cell>
          <cell r="Z2311" t="str">
            <v>ОАО «УралСиб»</v>
          </cell>
          <cell r="AA2311">
            <v>0</v>
          </cell>
          <cell r="AB2311">
            <v>0</v>
          </cell>
          <cell r="AC2311">
            <v>0</v>
          </cell>
          <cell r="AD2311" t="str">
            <v>предъявлен</v>
          </cell>
          <cell r="AF2311" t="str">
            <v/>
          </cell>
          <cell r="AI2311" t="str">
            <v/>
          </cell>
        </row>
        <row r="2312">
          <cell r="A2312">
            <v>2308</v>
          </cell>
          <cell r="B2312" t="str">
            <v>диск</v>
          </cell>
          <cell r="C2312" t="str">
            <v>51401</v>
          </cell>
          <cell r="D2312" t="str">
            <v>51401`810`1`0400`0000005</v>
          </cell>
          <cell r="E2312" t="str">
            <v>ОАО «УралСиб»</v>
          </cell>
          <cell r="F2312" t="str">
            <v>банк</v>
          </cell>
          <cell r="G2312" t="str">
            <v>0082</v>
          </cell>
          <cell r="H2312" t="str">
            <v>0258986</v>
          </cell>
          <cell r="I2312">
            <v>38176</v>
          </cell>
          <cell r="J2312">
            <v>100000</v>
          </cell>
          <cell r="K2312" t="str">
            <v>Рубли РФ</v>
          </cell>
          <cell r="L2312" t="str">
            <v>по предъявлении</v>
          </cell>
          <cell r="M2312">
            <v>38176</v>
          </cell>
          <cell r="N2312">
            <v>0</v>
          </cell>
          <cell r="P2312">
            <v>100000</v>
          </cell>
          <cell r="Q2312">
            <v>1</v>
          </cell>
          <cell r="R2312">
            <v>100000</v>
          </cell>
          <cell r="S2312">
            <v>38187</v>
          </cell>
          <cell r="T2312" t="str">
            <v>19/07-08</v>
          </cell>
          <cell r="U2312" t="str">
            <v>ООО "Проф-Трейд"</v>
          </cell>
          <cell r="V2312">
            <v>1</v>
          </cell>
          <cell r="W2312">
            <v>100000</v>
          </cell>
          <cell r="X2312">
            <v>38188</v>
          </cell>
          <cell r="Y2312" t="str">
            <v>20/07-предуралсиб</v>
          </cell>
          <cell r="Z2312" t="str">
            <v>ОАО «УралСиб»</v>
          </cell>
          <cell r="AA2312">
            <v>0</v>
          </cell>
          <cell r="AB2312">
            <v>0</v>
          </cell>
          <cell r="AC2312">
            <v>0</v>
          </cell>
          <cell r="AD2312" t="str">
            <v>предъявлен</v>
          </cell>
          <cell r="AF2312" t="str">
            <v/>
          </cell>
          <cell r="AI2312" t="str">
            <v/>
          </cell>
        </row>
        <row r="2313">
          <cell r="A2313">
            <v>2309</v>
          </cell>
          <cell r="B2313" t="str">
            <v>диск</v>
          </cell>
          <cell r="C2313" t="str">
            <v>51401</v>
          </cell>
          <cell r="D2313" t="str">
            <v>51401`810`2`0400`0000002</v>
          </cell>
          <cell r="E2313" t="str">
            <v>Сбербанк РФ</v>
          </cell>
          <cell r="F2313" t="str">
            <v>банк</v>
          </cell>
          <cell r="G2313" t="str">
            <v>ВН</v>
          </cell>
          <cell r="H2313" t="str">
            <v>0221993</v>
          </cell>
          <cell r="I2313">
            <v>38180</v>
          </cell>
          <cell r="J2313">
            <v>504240</v>
          </cell>
          <cell r="K2313" t="str">
            <v>Рубли РФ</v>
          </cell>
          <cell r="L2313" t="str">
            <v>по предъявлении</v>
          </cell>
          <cell r="M2313">
            <v>38180</v>
          </cell>
          <cell r="N2313">
            <v>0</v>
          </cell>
          <cell r="P2313">
            <v>504240</v>
          </cell>
          <cell r="Q2313">
            <v>1</v>
          </cell>
          <cell r="R2313">
            <v>504240</v>
          </cell>
          <cell r="S2313">
            <v>38187</v>
          </cell>
          <cell r="T2313" t="str">
            <v>19/07-08</v>
          </cell>
          <cell r="U2313" t="str">
            <v>ООО "Проф-Трейд"</v>
          </cell>
          <cell r="V2313">
            <v>1</v>
          </cell>
          <cell r="W2313">
            <v>504240</v>
          </cell>
          <cell r="X2313">
            <v>38188</v>
          </cell>
          <cell r="Y2313" t="str">
            <v>20/07-предсбер</v>
          </cell>
          <cell r="Z2313" t="str">
            <v>Сбербанк РФ</v>
          </cell>
          <cell r="AA2313">
            <v>0</v>
          </cell>
          <cell r="AB2313">
            <v>0</v>
          </cell>
          <cell r="AC2313">
            <v>0</v>
          </cell>
          <cell r="AD2313" t="str">
            <v>предъявлен</v>
          </cell>
          <cell r="AF2313" t="str">
            <v/>
          </cell>
          <cell r="AI2313" t="str">
            <v/>
          </cell>
        </row>
        <row r="2314">
          <cell r="A2314">
            <v>2310</v>
          </cell>
          <cell r="B2314" t="str">
            <v>диск</v>
          </cell>
          <cell r="C2314" t="str">
            <v>51401</v>
          </cell>
          <cell r="D2314" t="str">
            <v>51401`810`2`0400`0000002</v>
          </cell>
          <cell r="E2314" t="str">
            <v>Сбербанк РФ</v>
          </cell>
          <cell r="F2314" t="str">
            <v>банк</v>
          </cell>
          <cell r="G2314" t="str">
            <v>ВН</v>
          </cell>
          <cell r="H2314" t="str">
            <v>1059620</v>
          </cell>
          <cell r="I2314">
            <v>38168</v>
          </cell>
          <cell r="J2314">
            <v>136500</v>
          </cell>
          <cell r="K2314" t="str">
            <v>Рубли РФ</v>
          </cell>
          <cell r="L2314" t="str">
            <v>по предъявлении</v>
          </cell>
          <cell r="M2314">
            <v>38168</v>
          </cell>
          <cell r="N2314">
            <v>0</v>
          </cell>
          <cell r="P2314">
            <v>136500</v>
          </cell>
          <cell r="Q2314">
            <v>1</v>
          </cell>
          <cell r="R2314">
            <v>136500</v>
          </cell>
          <cell r="S2314">
            <v>38187</v>
          </cell>
          <cell r="T2314" t="str">
            <v>19/07-08</v>
          </cell>
          <cell r="U2314" t="str">
            <v>ООО "Проф-Трейд"</v>
          </cell>
          <cell r="V2314">
            <v>1</v>
          </cell>
          <cell r="W2314">
            <v>136500</v>
          </cell>
          <cell r="X2314">
            <v>38188</v>
          </cell>
          <cell r="Y2314" t="str">
            <v>20/07-предсбер</v>
          </cell>
          <cell r="Z2314" t="str">
            <v>Сбербанк РФ</v>
          </cell>
          <cell r="AA2314">
            <v>0</v>
          </cell>
          <cell r="AB2314">
            <v>0</v>
          </cell>
          <cell r="AC2314">
            <v>0</v>
          </cell>
          <cell r="AD2314" t="str">
            <v>предъявлен</v>
          </cell>
          <cell r="AF2314" t="str">
            <v/>
          </cell>
          <cell r="AI2314" t="str">
            <v/>
          </cell>
        </row>
        <row r="2315">
          <cell r="A2315">
            <v>2311</v>
          </cell>
          <cell r="B2315" t="str">
            <v>диск</v>
          </cell>
          <cell r="C2315" t="str">
            <v>51401</v>
          </cell>
          <cell r="D2315" t="str">
            <v>51401`810`2`0400`0000002</v>
          </cell>
          <cell r="E2315" t="str">
            <v>Сбербанк РФ</v>
          </cell>
          <cell r="F2315" t="str">
            <v>банк</v>
          </cell>
          <cell r="G2315" t="str">
            <v>ВН</v>
          </cell>
          <cell r="H2315" t="str">
            <v>0331745</v>
          </cell>
          <cell r="I2315">
            <v>38163</v>
          </cell>
          <cell r="J2315">
            <v>49499.82</v>
          </cell>
          <cell r="K2315" t="str">
            <v>Рубли РФ</v>
          </cell>
          <cell r="L2315" t="str">
            <v>по предъявлении</v>
          </cell>
          <cell r="M2315">
            <v>38163</v>
          </cell>
          <cell r="N2315">
            <v>0</v>
          </cell>
          <cell r="P2315">
            <v>49499.82</v>
          </cell>
          <cell r="Q2315">
            <v>1</v>
          </cell>
          <cell r="R2315">
            <v>49499.82</v>
          </cell>
          <cell r="S2315">
            <v>38187</v>
          </cell>
          <cell r="T2315" t="str">
            <v>19/07-08</v>
          </cell>
          <cell r="U2315" t="str">
            <v>ООО "Проф-Трейд"</v>
          </cell>
          <cell r="V2315">
            <v>1</v>
          </cell>
          <cell r="W2315">
            <v>49499.82</v>
          </cell>
          <cell r="X2315">
            <v>38188</v>
          </cell>
          <cell r="Y2315" t="str">
            <v>20/07-предсбер</v>
          </cell>
          <cell r="Z2315" t="str">
            <v>Сбербанк РФ</v>
          </cell>
          <cell r="AA2315">
            <v>0</v>
          </cell>
          <cell r="AB2315">
            <v>0</v>
          </cell>
          <cell r="AC2315">
            <v>0</v>
          </cell>
          <cell r="AD2315" t="str">
            <v>предъявлен</v>
          </cell>
          <cell r="AF2315" t="str">
            <v/>
          </cell>
          <cell r="AI2315" t="str">
            <v/>
          </cell>
        </row>
        <row r="2316">
          <cell r="A2316">
            <v>2312</v>
          </cell>
          <cell r="B2316" t="str">
            <v>диск</v>
          </cell>
          <cell r="C2316" t="str">
            <v>51401</v>
          </cell>
          <cell r="D2316" t="str">
            <v>51401`810`2`0400`0000002</v>
          </cell>
          <cell r="E2316" t="str">
            <v>Сбербанк РФ</v>
          </cell>
          <cell r="F2316" t="str">
            <v>банк</v>
          </cell>
          <cell r="G2316" t="str">
            <v>ВН</v>
          </cell>
          <cell r="H2316" t="str">
            <v>0215105</v>
          </cell>
          <cell r="I2316">
            <v>38177</v>
          </cell>
          <cell r="J2316">
            <v>173000</v>
          </cell>
          <cell r="K2316" t="str">
            <v>Рубли РФ</v>
          </cell>
          <cell r="L2316" t="str">
            <v>по предъявлении</v>
          </cell>
          <cell r="M2316">
            <v>38177</v>
          </cell>
          <cell r="N2316">
            <v>0</v>
          </cell>
          <cell r="P2316">
            <v>173000</v>
          </cell>
          <cell r="Q2316">
            <v>1</v>
          </cell>
          <cell r="R2316">
            <v>173000</v>
          </cell>
          <cell r="S2316">
            <v>38187</v>
          </cell>
          <cell r="T2316" t="str">
            <v>19/07-08</v>
          </cell>
          <cell r="U2316" t="str">
            <v>ООО "Проф-Трейд"</v>
          </cell>
          <cell r="V2316">
            <v>1</v>
          </cell>
          <cell r="W2316">
            <v>173000</v>
          </cell>
          <cell r="X2316">
            <v>38188</v>
          </cell>
          <cell r="Y2316" t="str">
            <v>20/07-предсбер</v>
          </cell>
          <cell r="Z2316" t="str">
            <v>Сбербанк РФ</v>
          </cell>
          <cell r="AA2316">
            <v>0</v>
          </cell>
          <cell r="AB2316">
            <v>0</v>
          </cell>
          <cell r="AC2316">
            <v>0</v>
          </cell>
          <cell r="AD2316" t="str">
            <v>предъявлен</v>
          </cell>
          <cell r="AF2316" t="str">
            <v/>
          </cell>
          <cell r="AI2316" t="str">
            <v/>
          </cell>
        </row>
        <row r="2317">
          <cell r="A2317">
            <v>2313</v>
          </cell>
          <cell r="B2317" t="str">
            <v>диск</v>
          </cell>
          <cell r="C2317" t="str">
            <v>51401</v>
          </cell>
          <cell r="D2317" t="str">
            <v>51401`810`2`0400`0000002</v>
          </cell>
          <cell r="E2317" t="str">
            <v>Сбербанк РФ</v>
          </cell>
          <cell r="F2317" t="str">
            <v>банк</v>
          </cell>
          <cell r="G2317" t="str">
            <v>ВН</v>
          </cell>
          <cell r="H2317" t="str">
            <v>1098713</v>
          </cell>
          <cell r="I2317">
            <v>38181</v>
          </cell>
          <cell r="J2317">
            <v>210000</v>
          </cell>
          <cell r="K2317" t="str">
            <v>Рубли РФ</v>
          </cell>
          <cell r="L2317" t="str">
            <v>по предъявлении</v>
          </cell>
          <cell r="M2317">
            <v>38181</v>
          </cell>
          <cell r="N2317">
            <v>0</v>
          </cell>
          <cell r="P2317">
            <v>210000</v>
          </cell>
          <cell r="Q2317">
            <v>1</v>
          </cell>
          <cell r="R2317">
            <v>210000</v>
          </cell>
          <cell r="S2317">
            <v>38187</v>
          </cell>
          <cell r="T2317" t="str">
            <v>19/07-08</v>
          </cell>
          <cell r="U2317" t="str">
            <v>ООО "Проф-Трейд"</v>
          </cell>
          <cell r="V2317">
            <v>1</v>
          </cell>
          <cell r="W2317">
            <v>210000</v>
          </cell>
          <cell r="X2317">
            <v>38188</v>
          </cell>
          <cell r="Y2317" t="str">
            <v>20/07-предсбер</v>
          </cell>
          <cell r="Z2317" t="str">
            <v>Сбербанк РФ</v>
          </cell>
          <cell r="AA2317">
            <v>0</v>
          </cell>
          <cell r="AB2317">
            <v>0</v>
          </cell>
          <cell r="AC2317">
            <v>0</v>
          </cell>
          <cell r="AD2317" t="str">
            <v>предъявлен</v>
          </cell>
          <cell r="AF2317" t="str">
            <v/>
          </cell>
          <cell r="AI2317" t="str">
            <v/>
          </cell>
        </row>
        <row r="2318">
          <cell r="A2318">
            <v>2314</v>
          </cell>
          <cell r="B2318" t="str">
            <v>диск</v>
          </cell>
          <cell r="C2318" t="str">
            <v>51401</v>
          </cell>
          <cell r="D2318" t="str">
            <v>51401`810`2`0400`0000002</v>
          </cell>
          <cell r="E2318" t="str">
            <v>Сбербанк РФ</v>
          </cell>
          <cell r="F2318" t="str">
            <v>банк</v>
          </cell>
          <cell r="G2318" t="str">
            <v>ВН</v>
          </cell>
          <cell r="H2318" t="str">
            <v>0285394</v>
          </cell>
          <cell r="I2318">
            <v>38181</v>
          </cell>
          <cell r="J2318">
            <v>793000</v>
          </cell>
          <cell r="K2318" t="str">
            <v>Рубли РФ</v>
          </cell>
          <cell r="L2318" t="str">
            <v>по предъявлении</v>
          </cell>
          <cell r="M2318">
            <v>38181</v>
          </cell>
          <cell r="N2318">
            <v>0</v>
          </cell>
          <cell r="P2318">
            <v>793000</v>
          </cell>
          <cell r="Q2318">
            <v>1</v>
          </cell>
          <cell r="R2318">
            <v>793000</v>
          </cell>
          <cell r="S2318">
            <v>38188</v>
          </cell>
          <cell r="T2318" t="str">
            <v>20/07-04</v>
          </cell>
          <cell r="U2318" t="str">
            <v>ООО "ЭкспоТрейд"</v>
          </cell>
          <cell r="V2318">
            <v>1</v>
          </cell>
          <cell r="W2318">
            <v>793000</v>
          </cell>
          <cell r="X2318">
            <v>38188</v>
          </cell>
          <cell r="Y2318" t="str">
            <v>20/07-предсбер</v>
          </cell>
          <cell r="Z2318" t="str">
            <v>Сбербанк РФ</v>
          </cell>
          <cell r="AA2318">
            <v>0</v>
          </cell>
          <cell r="AB2318">
            <v>0</v>
          </cell>
          <cell r="AC2318">
            <v>0</v>
          </cell>
          <cell r="AD2318" t="str">
            <v>предъявлен</v>
          </cell>
          <cell r="AF2318" t="str">
            <v/>
          </cell>
          <cell r="AI2318" t="str">
            <v/>
          </cell>
        </row>
        <row r="2319">
          <cell r="A2319">
            <v>2315</v>
          </cell>
          <cell r="B2319" t="str">
            <v>диск</v>
          </cell>
          <cell r="C2319" t="str">
            <v>51401</v>
          </cell>
          <cell r="D2319" t="str">
            <v>51401`810`2`0400`0000002</v>
          </cell>
          <cell r="E2319" t="str">
            <v>Сбербанк РФ</v>
          </cell>
          <cell r="F2319" t="str">
            <v>банк</v>
          </cell>
          <cell r="G2319" t="str">
            <v>ВН</v>
          </cell>
          <cell r="H2319" t="str">
            <v>0285395</v>
          </cell>
          <cell r="I2319">
            <v>38181</v>
          </cell>
          <cell r="J2319">
            <v>694000</v>
          </cell>
          <cell r="K2319" t="str">
            <v>Рубли РФ</v>
          </cell>
          <cell r="L2319" t="str">
            <v>по предъявлении</v>
          </cell>
          <cell r="M2319">
            <v>38181</v>
          </cell>
          <cell r="N2319">
            <v>0</v>
          </cell>
          <cell r="P2319">
            <v>694000</v>
          </cell>
          <cell r="Q2319">
            <v>1</v>
          </cell>
          <cell r="R2319">
            <v>694000</v>
          </cell>
          <cell r="S2319">
            <v>38188</v>
          </cell>
          <cell r="T2319" t="str">
            <v>20/07-04</v>
          </cell>
          <cell r="U2319" t="str">
            <v>ООО "ЭкспоТрейд"</v>
          </cell>
          <cell r="V2319">
            <v>1</v>
          </cell>
          <cell r="W2319">
            <v>694000</v>
          </cell>
          <cell r="X2319">
            <v>38188</v>
          </cell>
          <cell r="Y2319" t="str">
            <v>20/07-предсбер</v>
          </cell>
          <cell r="Z2319" t="str">
            <v>Сбербанк РФ</v>
          </cell>
          <cell r="AA2319">
            <v>0</v>
          </cell>
          <cell r="AB2319">
            <v>0</v>
          </cell>
          <cell r="AC2319">
            <v>0</v>
          </cell>
          <cell r="AD2319" t="str">
            <v>предъявлен</v>
          </cell>
          <cell r="AF2319" t="str">
            <v/>
          </cell>
          <cell r="AI2319" t="str">
            <v/>
          </cell>
        </row>
        <row r="2320">
          <cell r="A2320">
            <v>2316</v>
          </cell>
          <cell r="B2320" t="str">
            <v>диск</v>
          </cell>
          <cell r="C2320" t="str">
            <v>51401</v>
          </cell>
          <cell r="D2320" t="str">
            <v>51401`810`2`0400`0000002</v>
          </cell>
          <cell r="E2320" t="str">
            <v>Сбербанк РФ</v>
          </cell>
          <cell r="F2320" t="str">
            <v>банк</v>
          </cell>
          <cell r="G2320" t="str">
            <v>ВН</v>
          </cell>
          <cell r="H2320" t="str">
            <v>0286667</v>
          </cell>
          <cell r="I2320">
            <v>38180</v>
          </cell>
          <cell r="J2320">
            <v>111600</v>
          </cell>
          <cell r="K2320" t="str">
            <v>Рубли РФ</v>
          </cell>
          <cell r="L2320" t="str">
            <v>по предъявлении</v>
          </cell>
          <cell r="M2320">
            <v>38180</v>
          </cell>
          <cell r="N2320">
            <v>0</v>
          </cell>
          <cell r="P2320">
            <v>111600</v>
          </cell>
          <cell r="Q2320">
            <v>1</v>
          </cell>
          <cell r="R2320">
            <v>111600</v>
          </cell>
          <cell r="S2320">
            <v>38188</v>
          </cell>
          <cell r="T2320" t="str">
            <v>20/07-04</v>
          </cell>
          <cell r="U2320" t="str">
            <v>ООО "ЭкспоТрейд"</v>
          </cell>
          <cell r="V2320">
            <v>1</v>
          </cell>
          <cell r="W2320">
            <v>111600</v>
          </cell>
          <cell r="X2320">
            <v>38188</v>
          </cell>
          <cell r="Y2320" t="str">
            <v>20/07-предсбер</v>
          </cell>
          <cell r="Z2320" t="str">
            <v>Сбербанк РФ</v>
          </cell>
          <cell r="AA2320">
            <v>0</v>
          </cell>
          <cell r="AB2320">
            <v>0</v>
          </cell>
          <cell r="AC2320">
            <v>0</v>
          </cell>
          <cell r="AD2320" t="str">
            <v>предъявлен</v>
          </cell>
          <cell r="AF2320" t="str">
            <v/>
          </cell>
          <cell r="AI2320" t="str">
            <v/>
          </cell>
        </row>
        <row r="2321">
          <cell r="A2321">
            <v>2317</v>
          </cell>
          <cell r="B2321" t="str">
            <v>диск</v>
          </cell>
          <cell r="C2321" t="str">
            <v>51401</v>
          </cell>
          <cell r="D2321" t="str">
            <v>51401`810`2`0400`0000002</v>
          </cell>
          <cell r="E2321" t="str">
            <v>Сбербанк РФ</v>
          </cell>
          <cell r="F2321" t="str">
            <v>банк</v>
          </cell>
          <cell r="G2321" t="str">
            <v>ВН</v>
          </cell>
          <cell r="H2321" t="str">
            <v>0286669</v>
          </cell>
          <cell r="I2321">
            <v>38180</v>
          </cell>
          <cell r="J2321">
            <v>88000</v>
          </cell>
          <cell r="K2321" t="str">
            <v>Рубли РФ</v>
          </cell>
          <cell r="L2321" t="str">
            <v>по предъявлении</v>
          </cell>
          <cell r="M2321">
            <v>38180</v>
          </cell>
          <cell r="N2321">
            <v>0</v>
          </cell>
          <cell r="P2321">
            <v>88000</v>
          </cell>
          <cell r="Q2321">
            <v>1</v>
          </cell>
          <cell r="R2321">
            <v>88000</v>
          </cell>
          <cell r="S2321">
            <v>38188</v>
          </cell>
          <cell r="T2321" t="str">
            <v>20/07-04</v>
          </cell>
          <cell r="U2321" t="str">
            <v>ООО "ЭкспоТрейд"</v>
          </cell>
          <cell r="V2321">
            <v>1</v>
          </cell>
          <cell r="W2321">
            <v>88000</v>
          </cell>
          <cell r="X2321">
            <v>38188</v>
          </cell>
          <cell r="Y2321" t="str">
            <v>20/07-предсбер</v>
          </cell>
          <cell r="Z2321" t="str">
            <v>Сбербанк РФ</v>
          </cell>
          <cell r="AA2321">
            <v>0</v>
          </cell>
          <cell r="AB2321">
            <v>0</v>
          </cell>
          <cell r="AC2321">
            <v>0</v>
          </cell>
          <cell r="AD2321" t="str">
            <v>предъявлен</v>
          </cell>
          <cell r="AF2321" t="str">
            <v/>
          </cell>
          <cell r="AI2321" t="str">
            <v/>
          </cell>
        </row>
        <row r="2322">
          <cell r="A2322">
            <v>2318</v>
          </cell>
          <cell r="B2322" t="str">
            <v>диск</v>
          </cell>
          <cell r="C2322" t="str">
            <v>51401</v>
          </cell>
          <cell r="D2322" t="str">
            <v>51401`810`2`0400`0000002</v>
          </cell>
          <cell r="E2322" t="str">
            <v>Сбербанк РФ</v>
          </cell>
          <cell r="F2322" t="str">
            <v>банк</v>
          </cell>
          <cell r="G2322" t="str">
            <v>ВН</v>
          </cell>
          <cell r="H2322" t="str">
            <v>0258986</v>
          </cell>
          <cell r="I2322">
            <v>38176</v>
          </cell>
          <cell r="J2322">
            <v>80000</v>
          </cell>
          <cell r="K2322" t="str">
            <v>Рубли РФ</v>
          </cell>
          <cell r="L2322" t="str">
            <v>по предъявлении</v>
          </cell>
          <cell r="M2322">
            <v>38176</v>
          </cell>
          <cell r="N2322">
            <v>0</v>
          </cell>
          <cell r="P2322">
            <v>80000</v>
          </cell>
          <cell r="Q2322">
            <v>1</v>
          </cell>
          <cell r="R2322">
            <v>80000</v>
          </cell>
          <cell r="S2322">
            <v>38188</v>
          </cell>
          <cell r="T2322" t="str">
            <v>20/07-04</v>
          </cell>
          <cell r="U2322" t="str">
            <v>ООО "ЭкспоТрейд"</v>
          </cell>
          <cell r="V2322">
            <v>1</v>
          </cell>
          <cell r="W2322">
            <v>80000</v>
          </cell>
          <cell r="X2322">
            <v>38188</v>
          </cell>
          <cell r="Y2322" t="str">
            <v>20/07-предсбер</v>
          </cell>
          <cell r="Z2322" t="str">
            <v>Сбербанк РФ</v>
          </cell>
          <cell r="AA2322">
            <v>0</v>
          </cell>
          <cell r="AB2322">
            <v>0</v>
          </cell>
          <cell r="AC2322">
            <v>0</v>
          </cell>
          <cell r="AD2322" t="str">
            <v>предъявлен</v>
          </cell>
          <cell r="AF2322" t="str">
            <v/>
          </cell>
          <cell r="AI2322" t="str">
            <v/>
          </cell>
        </row>
        <row r="2323">
          <cell r="A2323">
            <v>2319</v>
          </cell>
          <cell r="B2323" t="str">
            <v>диск</v>
          </cell>
          <cell r="C2323" t="str">
            <v>51401</v>
          </cell>
          <cell r="D2323" t="str">
            <v>51401`810`2`0400`0000002</v>
          </cell>
          <cell r="E2323" t="str">
            <v>Сбербанк РФ</v>
          </cell>
          <cell r="F2323" t="str">
            <v>банк</v>
          </cell>
          <cell r="G2323" t="str">
            <v>ВН</v>
          </cell>
          <cell r="H2323" t="str">
            <v>0221993</v>
          </cell>
          <cell r="I2323">
            <v>38180</v>
          </cell>
          <cell r="J2323">
            <v>70000</v>
          </cell>
          <cell r="K2323" t="str">
            <v>Рубли РФ</v>
          </cell>
          <cell r="L2323" t="str">
            <v>по предъявлении</v>
          </cell>
          <cell r="M2323">
            <v>38180</v>
          </cell>
          <cell r="N2323">
            <v>0</v>
          </cell>
          <cell r="P2323">
            <v>70000</v>
          </cell>
          <cell r="Q2323">
            <v>1</v>
          </cell>
          <cell r="R2323">
            <v>70000</v>
          </cell>
          <cell r="S2323">
            <v>38188</v>
          </cell>
          <cell r="T2323" t="str">
            <v>20/07-04</v>
          </cell>
          <cell r="U2323" t="str">
            <v>ООО "ЭкспоТрейд"</v>
          </cell>
          <cell r="V2323">
            <v>1</v>
          </cell>
          <cell r="W2323">
            <v>70000</v>
          </cell>
          <cell r="X2323">
            <v>38188</v>
          </cell>
          <cell r="Y2323" t="str">
            <v>20/07-предсбер</v>
          </cell>
          <cell r="Z2323" t="str">
            <v>Сбербанк РФ</v>
          </cell>
          <cell r="AA2323">
            <v>0</v>
          </cell>
          <cell r="AB2323">
            <v>0</v>
          </cell>
          <cell r="AC2323">
            <v>0</v>
          </cell>
          <cell r="AD2323" t="str">
            <v>предъявлен</v>
          </cell>
          <cell r="AF2323" t="str">
            <v/>
          </cell>
          <cell r="AI2323" t="str">
            <v/>
          </cell>
        </row>
        <row r="2324">
          <cell r="A2324">
            <v>2320</v>
          </cell>
          <cell r="B2324" t="str">
            <v>диск</v>
          </cell>
          <cell r="C2324" t="str">
            <v>51401</v>
          </cell>
          <cell r="D2324" t="str">
            <v>51401`810`2`0400`0000002</v>
          </cell>
          <cell r="E2324" t="str">
            <v>Сбербанк РФ</v>
          </cell>
          <cell r="F2324" t="str">
            <v>банк</v>
          </cell>
          <cell r="G2324" t="str">
            <v>ВН</v>
          </cell>
          <cell r="H2324" t="str">
            <v>1059620</v>
          </cell>
          <cell r="I2324">
            <v>38168</v>
          </cell>
          <cell r="J2324">
            <v>55000</v>
          </cell>
          <cell r="K2324" t="str">
            <v>Рубли РФ</v>
          </cell>
          <cell r="L2324" t="str">
            <v>по предъявлении</v>
          </cell>
          <cell r="M2324">
            <v>38168</v>
          </cell>
          <cell r="N2324">
            <v>0</v>
          </cell>
          <cell r="P2324">
            <v>55000</v>
          </cell>
          <cell r="Q2324">
            <v>1</v>
          </cell>
          <cell r="R2324">
            <v>55000</v>
          </cell>
          <cell r="S2324">
            <v>38188</v>
          </cell>
          <cell r="T2324" t="str">
            <v>20/07-04</v>
          </cell>
          <cell r="U2324" t="str">
            <v>ООО "ЭкспоТрейд"</v>
          </cell>
          <cell r="V2324">
            <v>1</v>
          </cell>
          <cell r="W2324">
            <v>55000</v>
          </cell>
          <cell r="X2324">
            <v>38188</v>
          </cell>
          <cell r="Y2324" t="str">
            <v>20/07-предсбер</v>
          </cell>
          <cell r="Z2324" t="str">
            <v>Сбербанк РФ</v>
          </cell>
          <cell r="AA2324">
            <v>0</v>
          </cell>
          <cell r="AB2324">
            <v>0</v>
          </cell>
          <cell r="AC2324">
            <v>0</v>
          </cell>
          <cell r="AD2324" t="str">
            <v>предъявлен</v>
          </cell>
          <cell r="AF2324" t="str">
            <v/>
          </cell>
          <cell r="AI2324" t="str">
            <v/>
          </cell>
        </row>
        <row r="2325">
          <cell r="A2325">
            <v>2321</v>
          </cell>
          <cell r="B2325" t="str">
            <v>диск</v>
          </cell>
          <cell r="C2325" t="str">
            <v>51401</v>
          </cell>
          <cell r="D2325" t="str">
            <v>51401`810`2`0400`0000002</v>
          </cell>
          <cell r="E2325" t="str">
            <v>Сбербанк РФ</v>
          </cell>
          <cell r="F2325" t="str">
            <v>банк</v>
          </cell>
          <cell r="G2325" t="str">
            <v>ВН</v>
          </cell>
          <cell r="H2325" t="str">
            <v>0331745</v>
          </cell>
          <cell r="I2325">
            <v>38163</v>
          </cell>
          <cell r="J2325">
            <v>50000</v>
          </cell>
          <cell r="K2325" t="str">
            <v>Рубли РФ</v>
          </cell>
          <cell r="L2325" t="str">
            <v>по предъявлении</v>
          </cell>
          <cell r="M2325">
            <v>38163</v>
          </cell>
          <cell r="N2325">
            <v>0</v>
          </cell>
          <cell r="P2325">
            <v>50000</v>
          </cell>
          <cell r="Q2325">
            <v>1</v>
          </cell>
          <cell r="R2325">
            <v>50000</v>
          </cell>
          <cell r="S2325">
            <v>38188</v>
          </cell>
          <cell r="T2325" t="str">
            <v>20/07-04</v>
          </cell>
          <cell r="U2325" t="str">
            <v>ООО "ЭкспоТрейд"</v>
          </cell>
          <cell r="V2325">
            <v>1</v>
          </cell>
          <cell r="W2325">
            <v>50000</v>
          </cell>
          <cell r="X2325">
            <v>38188</v>
          </cell>
          <cell r="Y2325" t="str">
            <v>20/07-предсбер</v>
          </cell>
          <cell r="Z2325" t="str">
            <v>Сбербанк РФ</v>
          </cell>
          <cell r="AA2325">
            <v>0</v>
          </cell>
          <cell r="AB2325">
            <v>0</v>
          </cell>
          <cell r="AC2325">
            <v>0</v>
          </cell>
          <cell r="AD2325" t="str">
            <v>предъявлен</v>
          </cell>
          <cell r="AF2325" t="str">
            <v/>
          </cell>
          <cell r="AI2325" t="str">
            <v/>
          </cell>
        </row>
        <row r="2326">
          <cell r="A2326">
            <v>2322</v>
          </cell>
          <cell r="B2326" t="str">
            <v>диск</v>
          </cell>
          <cell r="C2326" t="str">
            <v>51401</v>
          </cell>
          <cell r="D2326" t="str">
            <v>51401`810`2`0400`0000002</v>
          </cell>
          <cell r="E2326" t="str">
            <v>Сбербанк РФ</v>
          </cell>
          <cell r="F2326" t="str">
            <v>банк</v>
          </cell>
          <cell r="G2326" t="str">
            <v>ВН</v>
          </cell>
          <cell r="H2326" t="str">
            <v>0215105</v>
          </cell>
          <cell r="I2326">
            <v>38177</v>
          </cell>
          <cell r="J2326">
            <v>50000</v>
          </cell>
          <cell r="K2326" t="str">
            <v>Рубли РФ</v>
          </cell>
          <cell r="L2326" t="str">
            <v>по предъявлении</v>
          </cell>
          <cell r="M2326">
            <v>38177</v>
          </cell>
          <cell r="N2326">
            <v>0</v>
          </cell>
          <cell r="P2326">
            <v>50000</v>
          </cell>
          <cell r="Q2326">
            <v>1</v>
          </cell>
          <cell r="R2326">
            <v>50000</v>
          </cell>
          <cell r="S2326">
            <v>38188</v>
          </cell>
          <cell r="T2326" t="str">
            <v>20/07-04</v>
          </cell>
          <cell r="U2326" t="str">
            <v>ООО "ЭкспоТрейд"</v>
          </cell>
          <cell r="V2326">
            <v>1</v>
          </cell>
          <cell r="W2326">
            <v>50000</v>
          </cell>
          <cell r="X2326">
            <v>38188</v>
          </cell>
          <cell r="Y2326" t="str">
            <v>20/07-предсбер</v>
          </cell>
          <cell r="Z2326" t="str">
            <v>Сбербанк РФ</v>
          </cell>
          <cell r="AA2326">
            <v>0</v>
          </cell>
          <cell r="AB2326">
            <v>0</v>
          </cell>
          <cell r="AC2326">
            <v>0</v>
          </cell>
          <cell r="AD2326" t="str">
            <v>предъявлен</v>
          </cell>
          <cell r="AF2326" t="str">
            <v/>
          </cell>
          <cell r="AI2326" t="str">
            <v/>
          </cell>
        </row>
        <row r="2327">
          <cell r="A2327">
            <v>2323</v>
          </cell>
          <cell r="B2327" t="str">
            <v>диск</v>
          </cell>
          <cell r="C2327" t="str">
            <v>51401</v>
          </cell>
          <cell r="D2327" t="str">
            <v>51401`810`1`0400`0000005</v>
          </cell>
          <cell r="E2327" t="str">
            <v>ОАО «УралСиб»</v>
          </cell>
          <cell r="F2327" t="str">
            <v>банк</v>
          </cell>
          <cell r="G2327" t="str">
            <v>4201</v>
          </cell>
          <cell r="H2327" t="str">
            <v>0161220</v>
          </cell>
          <cell r="I2327">
            <v>38106</v>
          </cell>
          <cell r="J2327">
            <v>2000000</v>
          </cell>
          <cell r="K2327" t="str">
            <v>Рубли РФ</v>
          </cell>
          <cell r="L2327" t="str">
            <v>по предъявлении</v>
          </cell>
          <cell r="M2327">
            <v>38106</v>
          </cell>
          <cell r="N2327">
            <v>0</v>
          </cell>
          <cell r="P2327">
            <v>2000000</v>
          </cell>
          <cell r="Q2327">
            <v>1</v>
          </cell>
          <cell r="R2327">
            <v>2000000</v>
          </cell>
          <cell r="S2327">
            <v>38188</v>
          </cell>
          <cell r="T2327" t="str">
            <v>20/07-05</v>
          </cell>
          <cell r="U2327" t="str">
            <v>ООО "Проф-Трейд"</v>
          </cell>
          <cell r="V2327">
            <v>1</v>
          </cell>
          <cell r="W2327">
            <v>2000000</v>
          </cell>
          <cell r="X2327">
            <v>38188</v>
          </cell>
          <cell r="Y2327" t="str">
            <v>20/07-предуралсиб</v>
          </cell>
          <cell r="Z2327" t="str">
            <v>ОАО «УралСиб»</v>
          </cell>
          <cell r="AA2327">
            <v>0</v>
          </cell>
          <cell r="AB2327">
            <v>0</v>
          </cell>
          <cell r="AC2327">
            <v>0</v>
          </cell>
          <cell r="AD2327" t="str">
            <v>предъявлен</v>
          </cell>
          <cell r="AF2327" t="str">
            <v/>
          </cell>
          <cell r="AI2327" t="str">
            <v/>
          </cell>
        </row>
        <row r="2328">
          <cell r="A2328">
            <v>2324</v>
          </cell>
          <cell r="B2328" t="str">
            <v>диск</v>
          </cell>
          <cell r="C2328" t="str">
            <v>51401</v>
          </cell>
          <cell r="D2328" t="str">
            <v>51401`810`1`0400`0000005</v>
          </cell>
          <cell r="E2328" t="str">
            <v>ОАО «УралСиб»</v>
          </cell>
          <cell r="F2328" t="str">
            <v>банк</v>
          </cell>
          <cell r="G2328" t="str">
            <v>4200</v>
          </cell>
          <cell r="H2328" t="str">
            <v>0204124</v>
          </cell>
          <cell r="I2328">
            <v>38104</v>
          </cell>
          <cell r="J2328">
            <v>500000</v>
          </cell>
          <cell r="K2328" t="str">
            <v>Рубли РФ</v>
          </cell>
          <cell r="L2328" t="str">
            <v>по предъявлении</v>
          </cell>
          <cell r="M2328">
            <v>38104</v>
          </cell>
          <cell r="N2328">
            <v>0</v>
          </cell>
          <cell r="P2328">
            <v>500000</v>
          </cell>
          <cell r="Q2328">
            <v>1</v>
          </cell>
          <cell r="R2328">
            <v>500000</v>
          </cell>
          <cell r="S2328">
            <v>38188</v>
          </cell>
          <cell r="T2328" t="str">
            <v>20/07-05</v>
          </cell>
          <cell r="U2328" t="str">
            <v>ООО "Проф-Трейд"</v>
          </cell>
          <cell r="V2328">
            <v>1</v>
          </cell>
          <cell r="W2328">
            <v>500000</v>
          </cell>
          <cell r="X2328">
            <v>38188</v>
          </cell>
          <cell r="Y2328" t="str">
            <v>20/07-предуралсиб</v>
          </cell>
          <cell r="Z2328" t="str">
            <v>ОАО «УралСиб»</v>
          </cell>
          <cell r="AA2328">
            <v>0</v>
          </cell>
          <cell r="AB2328">
            <v>0</v>
          </cell>
          <cell r="AC2328">
            <v>0</v>
          </cell>
          <cell r="AD2328" t="str">
            <v>предъявлен</v>
          </cell>
          <cell r="AF2328" t="str">
            <v/>
          </cell>
          <cell r="AI2328" t="str">
            <v/>
          </cell>
        </row>
        <row r="2329">
          <cell r="A2329">
            <v>2325</v>
          </cell>
          <cell r="B2329" t="str">
            <v>диск</v>
          </cell>
          <cell r="C2329" t="str">
            <v>51401</v>
          </cell>
          <cell r="D2329" t="str">
            <v>51401`810`1`0400`0000005</v>
          </cell>
          <cell r="E2329" t="str">
            <v>ОАО «УралСиб»</v>
          </cell>
          <cell r="F2329" t="str">
            <v>банк</v>
          </cell>
          <cell r="G2329" t="str">
            <v>4201</v>
          </cell>
          <cell r="H2329" t="str">
            <v>0161216</v>
          </cell>
          <cell r="I2329">
            <v>38106</v>
          </cell>
          <cell r="J2329">
            <v>62700</v>
          </cell>
          <cell r="K2329" t="str">
            <v>Рубли РФ</v>
          </cell>
          <cell r="L2329" t="str">
            <v>по предъявлении</v>
          </cell>
          <cell r="M2329">
            <v>38106</v>
          </cell>
          <cell r="N2329">
            <v>0</v>
          </cell>
          <cell r="P2329">
            <v>62700</v>
          </cell>
          <cell r="Q2329">
            <v>1</v>
          </cell>
          <cell r="R2329">
            <v>62700</v>
          </cell>
          <cell r="S2329">
            <v>38188</v>
          </cell>
          <cell r="T2329" t="str">
            <v>20/07-05</v>
          </cell>
          <cell r="U2329" t="str">
            <v>ООО "Проф-Трейд"</v>
          </cell>
          <cell r="V2329">
            <v>1</v>
          </cell>
          <cell r="W2329">
            <v>62700</v>
          </cell>
          <cell r="X2329">
            <v>38188</v>
          </cell>
          <cell r="Y2329" t="str">
            <v>20/07-предуралсиб</v>
          </cell>
          <cell r="Z2329" t="str">
            <v>ОАО «УралСиб»</v>
          </cell>
          <cell r="AA2329">
            <v>0</v>
          </cell>
          <cell r="AB2329">
            <v>0</v>
          </cell>
          <cell r="AC2329">
            <v>0</v>
          </cell>
          <cell r="AD2329" t="str">
            <v>предъявлен</v>
          </cell>
          <cell r="AF2329" t="str">
            <v/>
          </cell>
          <cell r="AI2329" t="str">
            <v/>
          </cell>
        </row>
        <row r="2330">
          <cell r="A2330">
            <v>2326</v>
          </cell>
          <cell r="B2330" t="str">
            <v>диск</v>
          </cell>
          <cell r="C2330" t="str">
            <v>51401</v>
          </cell>
          <cell r="D2330" t="str">
            <v>51401`810`2`0400`0000002</v>
          </cell>
          <cell r="E2330" t="str">
            <v>Сбербанк РФ</v>
          </cell>
          <cell r="F2330" t="str">
            <v>банк</v>
          </cell>
          <cell r="G2330" t="str">
            <v>ВН</v>
          </cell>
          <cell r="H2330" t="str">
            <v>1089318</v>
          </cell>
          <cell r="I2330">
            <v>38135</v>
          </cell>
          <cell r="J2330">
            <v>417000</v>
          </cell>
          <cell r="K2330" t="str">
            <v>Рубли РФ</v>
          </cell>
          <cell r="L2330" t="str">
            <v>по предъявлении</v>
          </cell>
          <cell r="M2330">
            <v>38135</v>
          </cell>
          <cell r="N2330">
            <v>0</v>
          </cell>
          <cell r="P2330">
            <v>417000</v>
          </cell>
          <cell r="Q2330">
            <v>1</v>
          </cell>
          <cell r="R2330">
            <v>417000</v>
          </cell>
          <cell r="S2330">
            <v>38188</v>
          </cell>
          <cell r="T2330" t="str">
            <v>20/07-05</v>
          </cell>
          <cell r="U2330" t="str">
            <v>ООО "Проф-Трейд"</v>
          </cell>
          <cell r="V2330">
            <v>1</v>
          </cell>
          <cell r="W2330">
            <v>417000</v>
          </cell>
          <cell r="X2330">
            <v>38189</v>
          </cell>
          <cell r="Y2330" t="str">
            <v>21/07-предсбер</v>
          </cell>
          <cell r="Z2330" t="str">
            <v>Сбербанк РФ</v>
          </cell>
          <cell r="AA2330">
            <v>0</v>
          </cell>
          <cell r="AB2330">
            <v>0</v>
          </cell>
          <cell r="AC2330">
            <v>0</v>
          </cell>
          <cell r="AD2330" t="str">
            <v>предъявлен</v>
          </cell>
          <cell r="AF2330" t="str">
            <v/>
          </cell>
          <cell r="AI2330" t="str">
            <v/>
          </cell>
        </row>
        <row r="2331">
          <cell r="A2331">
            <v>2327</v>
          </cell>
          <cell r="B2331" t="str">
            <v>диск</v>
          </cell>
          <cell r="C2331" t="str">
            <v>51401</v>
          </cell>
          <cell r="D2331" t="str">
            <v>51401`810`2`0400`0000002</v>
          </cell>
          <cell r="E2331" t="str">
            <v>Сбербанк РФ</v>
          </cell>
          <cell r="F2331" t="str">
            <v>банк</v>
          </cell>
          <cell r="G2331" t="str">
            <v>ВН</v>
          </cell>
          <cell r="H2331" t="str">
            <v>0320927</v>
          </cell>
          <cell r="I2331">
            <v>38187</v>
          </cell>
          <cell r="J2331">
            <v>292325</v>
          </cell>
          <cell r="K2331" t="str">
            <v>Рубли РФ</v>
          </cell>
          <cell r="L2331" t="str">
            <v>по предъявлении</v>
          </cell>
          <cell r="M2331">
            <v>38187</v>
          </cell>
          <cell r="N2331">
            <v>0</v>
          </cell>
          <cell r="P2331">
            <v>292325</v>
          </cell>
          <cell r="Q2331">
            <v>1</v>
          </cell>
          <cell r="R2331">
            <v>292325</v>
          </cell>
          <cell r="S2331">
            <v>38189</v>
          </cell>
          <cell r="T2331" t="str">
            <v>21/07-02</v>
          </cell>
          <cell r="U2331" t="str">
            <v>ООО "ЭкспоТрейд"</v>
          </cell>
          <cell r="V2331">
            <v>1</v>
          </cell>
          <cell r="W2331">
            <v>292325</v>
          </cell>
          <cell r="X2331">
            <v>38189</v>
          </cell>
          <cell r="Y2331" t="str">
            <v>21/07-предсбер</v>
          </cell>
          <cell r="Z2331" t="str">
            <v>Сбербанк РФ</v>
          </cell>
          <cell r="AA2331">
            <v>0</v>
          </cell>
          <cell r="AB2331">
            <v>0</v>
          </cell>
          <cell r="AC2331">
            <v>0</v>
          </cell>
          <cell r="AD2331" t="str">
            <v>предъявлен</v>
          </cell>
          <cell r="AF2331" t="str">
            <v/>
          </cell>
          <cell r="AI2331" t="str">
            <v/>
          </cell>
        </row>
        <row r="2332">
          <cell r="A2332">
            <v>2328</v>
          </cell>
          <cell r="B2332" t="str">
            <v>диск</v>
          </cell>
          <cell r="C2332" t="str">
            <v>51401</v>
          </cell>
          <cell r="D2332" t="str">
            <v>51401`810`2`0400`0000002</v>
          </cell>
          <cell r="E2332" t="str">
            <v>Сбербанк РФ</v>
          </cell>
          <cell r="F2332" t="str">
            <v>банк</v>
          </cell>
          <cell r="G2332" t="str">
            <v>ВН</v>
          </cell>
          <cell r="H2332" t="str">
            <v>1099931</v>
          </cell>
          <cell r="I2332">
            <v>38188</v>
          </cell>
          <cell r="J2332">
            <v>149321</v>
          </cell>
          <cell r="K2332" t="str">
            <v>Рубли РФ</v>
          </cell>
          <cell r="L2332" t="str">
            <v>по предъявлении</v>
          </cell>
          <cell r="M2332">
            <v>38188</v>
          </cell>
          <cell r="N2332">
            <v>0</v>
          </cell>
          <cell r="P2332">
            <v>149321</v>
          </cell>
          <cell r="Q2332">
            <v>1</v>
          </cell>
          <cell r="R2332">
            <v>149321</v>
          </cell>
          <cell r="S2332">
            <v>38189</v>
          </cell>
          <cell r="T2332" t="str">
            <v>21/07-02</v>
          </cell>
          <cell r="U2332" t="str">
            <v>ООО "ЭкспоТрейд"</v>
          </cell>
          <cell r="V2332">
            <v>1</v>
          </cell>
          <cell r="W2332">
            <v>149321</v>
          </cell>
          <cell r="X2332">
            <v>38189</v>
          </cell>
          <cell r="Y2332" t="str">
            <v>21/07-предсбер</v>
          </cell>
          <cell r="Z2332" t="str">
            <v>Сбербанк РФ</v>
          </cell>
          <cell r="AA2332">
            <v>0</v>
          </cell>
          <cell r="AB2332">
            <v>0</v>
          </cell>
          <cell r="AC2332">
            <v>0</v>
          </cell>
          <cell r="AD2332" t="str">
            <v>предъявлен</v>
          </cell>
          <cell r="AF2332" t="str">
            <v/>
          </cell>
          <cell r="AI2332" t="str">
            <v/>
          </cell>
        </row>
        <row r="2333">
          <cell r="A2333">
            <v>2329</v>
          </cell>
          <cell r="B2333" t="str">
            <v>диск</v>
          </cell>
          <cell r="C2333" t="str">
            <v>51401</v>
          </cell>
          <cell r="D2333" t="str">
            <v>51401`810`2`0400`0000002</v>
          </cell>
          <cell r="E2333" t="str">
            <v>Сбербанк РФ</v>
          </cell>
          <cell r="F2333" t="str">
            <v>банк</v>
          </cell>
          <cell r="G2333" t="str">
            <v>ВН</v>
          </cell>
          <cell r="H2333" t="str">
            <v>1072449</v>
          </cell>
          <cell r="I2333">
            <v>38188</v>
          </cell>
          <cell r="J2333">
            <v>49000</v>
          </cell>
          <cell r="K2333" t="str">
            <v>Рубли РФ</v>
          </cell>
          <cell r="L2333" t="str">
            <v>по предъявлении</v>
          </cell>
          <cell r="M2333">
            <v>38188</v>
          </cell>
          <cell r="N2333">
            <v>0</v>
          </cell>
          <cell r="P2333">
            <v>49000</v>
          </cell>
          <cell r="Q2333">
            <v>1</v>
          </cell>
          <cell r="R2333">
            <v>49000</v>
          </cell>
          <cell r="S2333">
            <v>38189</v>
          </cell>
          <cell r="T2333" t="str">
            <v>21/07-02</v>
          </cell>
          <cell r="U2333" t="str">
            <v>ООО "ЭкспоТрейд"</v>
          </cell>
          <cell r="V2333">
            <v>1</v>
          </cell>
          <cell r="W2333">
            <v>49000</v>
          </cell>
          <cell r="X2333">
            <v>38189</v>
          </cell>
          <cell r="Y2333" t="str">
            <v>21/07-предсбер</v>
          </cell>
          <cell r="Z2333" t="str">
            <v>Сбербанк РФ</v>
          </cell>
          <cell r="AA2333">
            <v>0</v>
          </cell>
          <cell r="AB2333">
            <v>0</v>
          </cell>
          <cell r="AC2333">
            <v>0</v>
          </cell>
          <cell r="AD2333" t="str">
            <v>предъявлен</v>
          </cell>
          <cell r="AF2333" t="str">
            <v/>
          </cell>
          <cell r="AI2333" t="str">
            <v/>
          </cell>
        </row>
        <row r="2334">
          <cell r="A2334">
            <v>2330</v>
          </cell>
          <cell r="B2334" t="str">
            <v>диск</v>
          </cell>
          <cell r="C2334" t="str">
            <v>51401</v>
          </cell>
          <cell r="D2334" t="str">
            <v>51401`810`1`0400`0000005</v>
          </cell>
          <cell r="E2334" t="str">
            <v>ОАО «УралСиб»</v>
          </cell>
          <cell r="F2334" t="str">
            <v>банк</v>
          </cell>
          <cell r="G2334" t="str">
            <v>0001</v>
          </cell>
          <cell r="H2334" t="str">
            <v>0270198</v>
          </cell>
          <cell r="I2334">
            <v>38175</v>
          </cell>
          <cell r="J2334">
            <v>500000</v>
          </cell>
          <cell r="K2334" t="str">
            <v>Рубли РФ</v>
          </cell>
          <cell r="L2334" t="str">
            <v>по предъявлении</v>
          </cell>
          <cell r="M2334">
            <v>38175</v>
          </cell>
          <cell r="N2334">
            <v>0</v>
          </cell>
          <cell r="P2334">
            <v>500000</v>
          </cell>
          <cell r="Q2334">
            <v>1</v>
          </cell>
          <cell r="R2334">
            <v>500000</v>
          </cell>
          <cell r="S2334">
            <v>38189</v>
          </cell>
          <cell r="T2334" t="str">
            <v>21/07-08</v>
          </cell>
          <cell r="U2334" t="str">
            <v>ООО "Проф-Трейд"</v>
          </cell>
          <cell r="V2334">
            <v>1</v>
          </cell>
          <cell r="W2334">
            <v>500000</v>
          </cell>
          <cell r="X2334">
            <v>38190</v>
          </cell>
          <cell r="Y2334" t="str">
            <v>22/07-акт</v>
          </cell>
          <cell r="Z2334" t="str">
            <v>ОАО «УралСиб»</v>
          </cell>
          <cell r="AA2334">
            <v>0</v>
          </cell>
          <cell r="AB2334">
            <v>0</v>
          </cell>
          <cell r="AC2334">
            <v>0</v>
          </cell>
          <cell r="AD2334" t="str">
            <v>предъявлен</v>
          </cell>
          <cell r="AF2334" t="str">
            <v/>
          </cell>
          <cell r="AI2334" t="str">
            <v/>
          </cell>
        </row>
        <row r="2335">
          <cell r="A2335">
            <v>2331</v>
          </cell>
          <cell r="B2335" t="str">
            <v>диск</v>
          </cell>
          <cell r="C2335" t="str">
            <v>51401</v>
          </cell>
          <cell r="D2335" t="str">
            <v>51401`810`1`0400`0000005</v>
          </cell>
          <cell r="E2335" t="str">
            <v>ОАО «УралСиб»</v>
          </cell>
          <cell r="F2335" t="str">
            <v>банк</v>
          </cell>
          <cell r="G2335" t="str">
            <v>0001</v>
          </cell>
          <cell r="H2335" t="str">
            <v>0270197</v>
          </cell>
          <cell r="I2335">
            <v>38175</v>
          </cell>
          <cell r="J2335">
            <v>500000</v>
          </cell>
          <cell r="K2335" t="str">
            <v>Рубли РФ</v>
          </cell>
          <cell r="L2335" t="str">
            <v>по предъявлении</v>
          </cell>
          <cell r="M2335">
            <v>38175</v>
          </cell>
          <cell r="N2335">
            <v>0</v>
          </cell>
          <cell r="P2335">
            <v>500000</v>
          </cell>
          <cell r="Q2335">
            <v>1</v>
          </cell>
          <cell r="R2335">
            <v>500000</v>
          </cell>
          <cell r="S2335">
            <v>38189</v>
          </cell>
          <cell r="T2335" t="str">
            <v>21/07-08</v>
          </cell>
          <cell r="U2335" t="str">
            <v>ООО "Проф-Трейд"</v>
          </cell>
          <cell r="V2335">
            <v>1</v>
          </cell>
          <cell r="W2335">
            <v>500000</v>
          </cell>
          <cell r="X2335">
            <v>38190</v>
          </cell>
          <cell r="Y2335" t="str">
            <v>22/07-акт</v>
          </cell>
          <cell r="Z2335" t="str">
            <v>ОАО «УралСиб»</v>
          </cell>
          <cell r="AA2335">
            <v>0</v>
          </cell>
          <cell r="AB2335">
            <v>0</v>
          </cell>
          <cell r="AC2335">
            <v>0</v>
          </cell>
          <cell r="AD2335" t="str">
            <v>предъявлен</v>
          </cell>
          <cell r="AF2335" t="str">
            <v/>
          </cell>
          <cell r="AI2335" t="str">
            <v/>
          </cell>
        </row>
        <row r="2336">
          <cell r="A2336">
            <v>2332</v>
          </cell>
          <cell r="B2336" t="str">
            <v>диск</v>
          </cell>
          <cell r="C2336" t="str">
            <v>51401</v>
          </cell>
          <cell r="D2336" t="str">
            <v>51401`810`1`0400`0000005</v>
          </cell>
          <cell r="E2336" t="str">
            <v>ОАО «УралСиб»</v>
          </cell>
          <cell r="F2336" t="str">
            <v>банк</v>
          </cell>
          <cell r="G2336" t="str">
            <v>0001</v>
          </cell>
          <cell r="H2336" t="str">
            <v>0270196</v>
          </cell>
          <cell r="I2336">
            <v>38175</v>
          </cell>
          <cell r="J2336">
            <v>500000</v>
          </cell>
          <cell r="K2336" t="str">
            <v>Рубли РФ</v>
          </cell>
          <cell r="L2336" t="str">
            <v>по предъявлении</v>
          </cell>
          <cell r="M2336">
            <v>38175</v>
          </cell>
          <cell r="N2336">
            <v>0</v>
          </cell>
          <cell r="P2336">
            <v>500000</v>
          </cell>
          <cell r="Q2336">
            <v>1</v>
          </cell>
          <cell r="R2336">
            <v>500000</v>
          </cell>
          <cell r="S2336">
            <v>38189</v>
          </cell>
          <cell r="T2336" t="str">
            <v>21/07-08</v>
          </cell>
          <cell r="U2336" t="str">
            <v>ООО "Проф-Трейд"</v>
          </cell>
          <cell r="V2336">
            <v>1</v>
          </cell>
          <cell r="W2336">
            <v>500000</v>
          </cell>
          <cell r="X2336">
            <v>38190</v>
          </cell>
          <cell r="Y2336" t="str">
            <v>22/07-акт</v>
          </cell>
          <cell r="Z2336" t="str">
            <v>ОАО «УралСиб»</v>
          </cell>
          <cell r="AA2336">
            <v>0</v>
          </cell>
          <cell r="AB2336">
            <v>0</v>
          </cell>
          <cell r="AC2336">
            <v>0</v>
          </cell>
          <cell r="AD2336" t="str">
            <v>предъявлен</v>
          </cell>
          <cell r="AF2336" t="str">
            <v/>
          </cell>
          <cell r="AI2336" t="str">
            <v/>
          </cell>
        </row>
        <row r="2337">
          <cell r="A2337">
            <v>2333</v>
          </cell>
          <cell r="B2337" t="str">
            <v>диск</v>
          </cell>
          <cell r="C2337" t="str">
            <v>51401</v>
          </cell>
          <cell r="D2337" t="str">
            <v>51401`810`1`0400`0000005</v>
          </cell>
          <cell r="E2337" t="str">
            <v>ОАО «УралСиб»</v>
          </cell>
          <cell r="F2337" t="str">
            <v>банк</v>
          </cell>
          <cell r="G2337" t="str">
            <v>0001</v>
          </cell>
          <cell r="H2337" t="str">
            <v>0270195</v>
          </cell>
          <cell r="I2337">
            <v>38175</v>
          </cell>
          <cell r="J2337">
            <v>500000</v>
          </cell>
          <cell r="K2337" t="str">
            <v>Рубли РФ</v>
          </cell>
          <cell r="L2337" t="str">
            <v>по предъявлении</v>
          </cell>
          <cell r="M2337">
            <v>38175</v>
          </cell>
          <cell r="N2337">
            <v>0</v>
          </cell>
          <cell r="P2337">
            <v>500000</v>
          </cell>
          <cell r="Q2337">
            <v>1</v>
          </cell>
          <cell r="R2337">
            <v>500000</v>
          </cell>
          <cell r="S2337">
            <v>38189</v>
          </cell>
          <cell r="T2337" t="str">
            <v>21/07-08</v>
          </cell>
          <cell r="U2337" t="str">
            <v>ООО "Проф-Трейд"</v>
          </cell>
          <cell r="V2337">
            <v>1</v>
          </cell>
          <cell r="W2337">
            <v>500000</v>
          </cell>
          <cell r="X2337">
            <v>38190</v>
          </cell>
          <cell r="Y2337" t="str">
            <v>22/07-акт</v>
          </cell>
          <cell r="Z2337" t="str">
            <v>ОАО «УралСиб»</v>
          </cell>
          <cell r="AA2337">
            <v>0</v>
          </cell>
          <cell r="AB2337">
            <v>0</v>
          </cell>
          <cell r="AC2337">
            <v>0</v>
          </cell>
          <cell r="AD2337" t="str">
            <v>предъявлен</v>
          </cell>
          <cell r="AF2337" t="str">
            <v/>
          </cell>
          <cell r="AI2337" t="str">
            <v/>
          </cell>
        </row>
        <row r="2338">
          <cell r="A2338">
            <v>2334</v>
          </cell>
          <cell r="B2338" t="str">
            <v>диск</v>
          </cell>
          <cell r="C2338" t="str">
            <v>51401</v>
          </cell>
          <cell r="D2338" t="str">
            <v>51401`810`1`0400`0000005</v>
          </cell>
          <cell r="E2338" t="str">
            <v>ОАО «УралСиб»</v>
          </cell>
          <cell r="F2338" t="str">
            <v>банк</v>
          </cell>
          <cell r="G2338" t="str">
            <v>0001</v>
          </cell>
          <cell r="H2338" t="str">
            <v>0270199</v>
          </cell>
          <cell r="I2338">
            <v>38175</v>
          </cell>
          <cell r="J2338">
            <v>500000</v>
          </cell>
          <cell r="K2338" t="str">
            <v>Рубли РФ</v>
          </cell>
          <cell r="L2338" t="str">
            <v>по предъявлении</v>
          </cell>
          <cell r="M2338">
            <v>38175</v>
          </cell>
          <cell r="N2338">
            <v>0</v>
          </cell>
          <cell r="P2338">
            <v>500000</v>
          </cell>
          <cell r="Q2338">
            <v>1</v>
          </cell>
          <cell r="R2338">
            <v>500000</v>
          </cell>
          <cell r="S2338">
            <v>38189</v>
          </cell>
          <cell r="T2338" t="str">
            <v>21/07-08</v>
          </cell>
          <cell r="U2338" t="str">
            <v>ООО "Проф-Трейд"</v>
          </cell>
          <cell r="V2338">
            <v>1</v>
          </cell>
          <cell r="W2338">
            <v>500000</v>
          </cell>
          <cell r="X2338">
            <v>38190</v>
          </cell>
          <cell r="Y2338" t="str">
            <v>22/07-акт</v>
          </cell>
          <cell r="Z2338" t="str">
            <v>ОАО «УралСиб»</v>
          </cell>
          <cell r="AA2338">
            <v>0</v>
          </cell>
          <cell r="AB2338">
            <v>0</v>
          </cell>
          <cell r="AC2338">
            <v>0</v>
          </cell>
          <cell r="AD2338" t="str">
            <v>предъявлен</v>
          </cell>
          <cell r="AF2338" t="str">
            <v/>
          </cell>
          <cell r="AI2338" t="str">
            <v/>
          </cell>
        </row>
        <row r="2339">
          <cell r="A2339">
            <v>2335</v>
          </cell>
          <cell r="B2339" t="str">
            <v>диск</v>
          </cell>
          <cell r="C2339" t="str">
            <v>51401</v>
          </cell>
          <cell r="D2339" t="str">
            <v>51401`810`1`0400`0000005</v>
          </cell>
          <cell r="E2339" t="str">
            <v>ОАО «УралСиб»</v>
          </cell>
          <cell r="F2339" t="str">
            <v>банк</v>
          </cell>
          <cell r="G2339" t="str">
            <v>0001</v>
          </cell>
          <cell r="H2339" t="str">
            <v>0270200</v>
          </cell>
          <cell r="I2339">
            <v>38175</v>
          </cell>
          <cell r="J2339">
            <v>500000</v>
          </cell>
          <cell r="K2339" t="str">
            <v>Рубли РФ</v>
          </cell>
          <cell r="L2339" t="str">
            <v>по предъявлении</v>
          </cell>
          <cell r="M2339">
            <v>38175</v>
          </cell>
          <cell r="N2339">
            <v>0</v>
          </cell>
          <cell r="P2339">
            <v>500000</v>
          </cell>
          <cell r="Q2339">
            <v>1</v>
          </cell>
          <cell r="R2339">
            <v>500000</v>
          </cell>
          <cell r="S2339">
            <v>38189</v>
          </cell>
          <cell r="T2339" t="str">
            <v>21/07-08</v>
          </cell>
          <cell r="U2339" t="str">
            <v>ООО "Проф-Трейд"</v>
          </cell>
          <cell r="V2339">
            <v>1</v>
          </cell>
          <cell r="W2339">
            <v>500000</v>
          </cell>
          <cell r="X2339">
            <v>38190</v>
          </cell>
          <cell r="Y2339" t="str">
            <v>22/07-акт</v>
          </cell>
          <cell r="Z2339" t="str">
            <v>ОАО «УралСиб»</v>
          </cell>
          <cell r="AA2339">
            <v>0</v>
          </cell>
          <cell r="AB2339">
            <v>0</v>
          </cell>
          <cell r="AC2339">
            <v>0</v>
          </cell>
          <cell r="AD2339" t="str">
            <v>предъявлен</v>
          </cell>
          <cell r="AF2339" t="str">
            <v/>
          </cell>
          <cell r="AI2339" t="str">
            <v/>
          </cell>
        </row>
        <row r="2340">
          <cell r="A2340">
            <v>2336</v>
          </cell>
          <cell r="B2340" t="str">
            <v>диск</v>
          </cell>
          <cell r="C2340" t="str">
            <v>51401</v>
          </cell>
          <cell r="D2340" t="str">
            <v>51401`810`1`0400`0000005</v>
          </cell>
          <cell r="E2340" t="str">
            <v>ОАО «УралСиб»</v>
          </cell>
          <cell r="F2340" t="str">
            <v>банк</v>
          </cell>
          <cell r="G2340" t="str">
            <v>0001</v>
          </cell>
          <cell r="H2340" t="str">
            <v>0270201</v>
          </cell>
          <cell r="I2340">
            <v>38175</v>
          </cell>
          <cell r="J2340">
            <v>500000</v>
          </cell>
          <cell r="K2340" t="str">
            <v>Рубли РФ</v>
          </cell>
          <cell r="L2340" t="str">
            <v>по предъявлении</v>
          </cell>
          <cell r="M2340">
            <v>38175</v>
          </cell>
          <cell r="N2340">
            <v>0</v>
          </cell>
          <cell r="P2340">
            <v>500000</v>
          </cell>
          <cell r="Q2340">
            <v>1</v>
          </cell>
          <cell r="R2340">
            <v>500000</v>
          </cell>
          <cell r="S2340">
            <v>38189</v>
          </cell>
          <cell r="T2340" t="str">
            <v>21/07-08</v>
          </cell>
          <cell r="U2340" t="str">
            <v>ООО "Проф-Трейд"</v>
          </cell>
          <cell r="V2340">
            <v>1</v>
          </cell>
          <cell r="W2340">
            <v>500000</v>
          </cell>
          <cell r="X2340">
            <v>38190</v>
          </cell>
          <cell r="Y2340" t="str">
            <v>22/07-акт</v>
          </cell>
          <cell r="Z2340" t="str">
            <v>ОАО «УралСиб»</v>
          </cell>
          <cell r="AA2340">
            <v>0</v>
          </cell>
          <cell r="AB2340">
            <v>0</v>
          </cell>
          <cell r="AC2340">
            <v>0</v>
          </cell>
          <cell r="AD2340" t="str">
            <v>предъявлен</v>
          </cell>
          <cell r="AF2340" t="str">
            <v/>
          </cell>
          <cell r="AI2340" t="str">
            <v/>
          </cell>
        </row>
        <row r="2341">
          <cell r="A2341">
            <v>2337</v>
          </cell>
          <cell r="B2341" t="str">
            <v>диск</v>
          </cell>
          <cell r="C2341" t="str">
            <v>51401</v>
          </cell>
          <cell r="D2341" t="str">
            <v>51401`810`1`0400`0000005</v>
          </cell>
          <cell r="E2341" t="str">
            <v>ОАО «УралСиб»</v>
          </cell>
          <cell r="F2341" t="str">
            <v>банк</v>
          </cell>
          <cell r="G2341" t="str">
            <v>0001</v>
          </cell>
          <cell r="H2341" t="str">
            <v>0270202</v>
          </cell>
          <cell r="I2341">
            <v>38175</v>
          </cell>
          <cell r="J2341">
            <v>500000</v>
          </cell>
          <cell r="K2341" t="str">
            <v>Рубли РФ</v>
          </cell>
          <cell r="L2341" t="str">
            <v>по предъявлении</v>
          </cell>
          <cell r="M2341">
            <v>38175</v>
          </cell>
          <cell r="N2341">
            <v>0</v>
          </cell>
          <cell r="P2341">
            <v>500000</v>
          </cell>
          <cell r="Q2341">
            <v>1</v>
          </cell>
          <cell r="R2341">
            <v>500000</v>
          </cell>
          <cell r="S2341">
            <v>38189</v>
          </cell>
          <cell r="T2341" t="str">
            <v>21/07-08</v>
          </cell>
          <cell r="U2341" t="str">
            <v>ООО "Проф-Трейд"</v>
          </cell>
          <cell r="V2341">
            <v>1</v>
          </cell>
          <cell r="W2341">
            <v>500000</v>
          </cell>
          <cell r="X2341">
            <v>38190</v>
          </cell>
          <cell r="Y2341" t="str">
            <v>22/07-акт</v>
          </cell>
          <cell r="Z2341" t="str">
            <v>ОАО «УралСиб»</v>
          </cell>
          <cell r="AA2341">
            <v>0</v>
          </cell>
          <cell r="AB2341">
            <v>0</v>
          </cell>
          <cell r="AC2341">
            <v>0</v>
          </cell>
          <cell r="AD2341" t="str">
            <v>предъявлен</v>
          </cell>
          <cell r="AF2341" t="str">
            <v/>
          </cell>
          <cell r="AI2341" t="str">
            <v/>
          </cell>
        </row>
        <row r="2342">
          <cell r="A2342">
            <v>2338</v>
          </cell>
          <cell r="B2342" t="str">
            <v>диск</v>
          </cell>
          <cell r="C2342" t="str">
            <v>51401</v>
          </cell>
          <cell r="D2342" t="str">
            <v>51401`810`1`0400`0000005</v>
          </cell>
          <cell r="E2342" t="str">
            <v>ОАО «УралСиб»</v>
          </cell>
          <cell r="F2342" t="str">
            <v>банк</v>
          </cell>
          <cell r="G2342" t="str">
            <v>0001</v>
          </cell>
          <cell r="H2342" t="str">
            <v>0270203</v>
          </cell>
          <cell r="I2342">
            <v>38175</v>
          </cell>
          <cell r="J2342">
            <v>500000</v>
          </cell>
          <cell r="K2342" t="str">
            <v>Рубли РФ</v>
          </cell>
          <cell r="L2342" t="str">
            <v>по предъявлении</v>
          </cell>
          <cell r="M2342">
            <v>38175</v>
          </cell>
          <cell r="N2342">
            <v>0</v>
          </cell>
          <cell r="P2342">
            <v>500000</v>
          </cell>
          <cell r="Q2342">
            <v>1</v>
          </cell>
          <cell r="R2342">
            <v>500000</v>
          </cell>
          <cell r="S2342">
            <v>38189</v>
          </cell>
          <cell r="T2342" t="str">
            <v>21/07-08</v>
          </cell>
          <cell r="U2342" t="str">
            <v>ООО "Проф-Трейд"</v>
          </cell>
          <cell r="V2342">
            <v>1</v>
          </cell>
          <cell r="W2342">
            <v>500000</v>
          </cell>
          <cell r="X2342">
            <v>38190</v>
          </cell>
          <cell r="Y2342" t="str">
            <v>22/07-акт</v>
          </cell>
          <cell r="Z2342" t="str">
            <v>ОАО «УралСиб»</v>
          </cell>
          <cell r="AA2342">
            <v>0</v>
          </cell>
          <cell r="AB2342">
            <v>0</v>
          </cell>
          <cell r="AC2342">
            <v>0</v>
          </cell>
          <cell r="AD2342" t="str">
            <v>предъявлен</v>
          </cell>
          <cell r="AF2342" t="str">
            <v/>
          </cell>
          <cell r="AI2342" t="str">
            <v/>
          </cell>
        </row>
        <row r="2343">
          <cell r="A2343">
            <v>2339</v>
          </cell>
          <cell r="B2343" t="str">
            <v>диск</v>
          </cell>
          <cell r="C2343" t="str">
            <v>51401</v>
          </cell>
          <cell r="D2343" t="str">
            <v>51401`810`1`0400`0000005</v>
          </cell>
          <cell r="E2343" t="str">
            <v>ОАО «УралСиб»</v>
          </cell>
          <cell r="F2343" t="str">
            <v>банк</v>
          </cell>
          <cell r="G2343" t="str">
            <v>0001</v>
          </cell>
          <cell r="H2343" t="str">
            <v>0270204</v>
          </cell>
          <cell r="I2343">
            <v>38175</v>
          </cell>
          <cell r="J2343">
            <v>500000</v>
          </cell>
          <cell r="K2343" t="str">
            <v>Рубли РФ</v>
          </cell>
          <cell r="L2343" t="str">
            <v>по предъявлении</v>
          </cell>
          <cell r="M2343">
            <v>38175</v>
          </cell>
          <cell r="N2343">
            <v>0</v>
          </cell>
          <cell r="P2343">
            <v>500000</v>
          </cell>
          <cell r="Q2343">
            <v>1</v>
          </cell>
          <cell r="R2343">
            <v>500000</v>
          </cell>
          <cell r="S2343">
            <v>38189</v>
          </cell>
          <cell r="T2343" t="str">
            <v>21/07-08</v>
          </cell>
          <cell r="U2343" t="str">
            <v>ООО "Проф-Трейд"</v>
          </cell>
          <cell r="V2343">
            <v>1</v>
          </cell>
          <cell r="W2343">
            <v>500000</v>
          </cell>
          <cell r="X2343">
            <v>38190</v>
          </cell>
          <cell r="Y2343" t="str">
            <v>22/07-акт</v>
          </cell>
          <cell r="Z2343" t="str">
            <v>ОАО «УралСиб»</v>
          </cell>
          <cell r="AA2343">
            <v>0</v>
          </cell>
          <cell r="AB2343">
            <v>0</v>
          </cell>
          <cell r="AC2343">
            <v>0</v>
          </cell>
          <cell r="AD2343" t="str">
            <v>предъявлен</v>
          </cell>
          <cell r="AF2343" t="str">
            <v/>
          </cell>
          <cell r="AI2343" t="str">
            <v/>
          </cell>
        </row>
        <row r="2344">
          <cell r="A2344">
            <v>2340</v>
          </cell>
          <cell r="B2344" t="str">
            <v>диск</v>
          </cell>
          <cell r="C2344" t="str">
            <v>51401</v>
          </cell>
          <cell r="D2344" t="str">
            <v>51401`810`1`0400`0000005</v>
          </cell>
          <cell r="E2344" t="str">
            <v>ОАО «УралСиб»</v>
          </cell>
          <cell r="F2344" t="str">
            <v>банк</v>
          </cell>
          <cell r="G2344" t="str">
            <v>0001</v>
          </cell>
          <cell r="H2344" t="str">
            <v>0270205</v>
          </cell>
          <cell r="I2344">
            <v>38175</v>
          </cell>
          <cell r="J2344">
            <v>500000</v>
          </cell>
          <cell r="K2344" t="str">
            <v>Рубли РФ</v>
          </cell>
          <cell r="L2344" t="str">
            <v>по предъявлении</v>
          </cell>
          <cell r="M2344">
            <v>38175</v>
          </cell>
          <cell r="N2344">
            <v>0</v>
          </cell>
          <cell r="P2344">
            <v>500000</v>
          </cell>
          <cell r="Q2344">
            <v>1</v>
          </cell>
          <cell r="R2344">
            <v>500000</v>
          </cell>
          <cell r="S2344">
            <v>38189</v>
          </cell>
          <cell r="T2344" t="str">
            <v>21/07-08</v>
          </cell>
          <cell r="U2344" t="str">
            <v>ООО "Проф-Трейд"</v>
          </cell>
          <cell r="V2344">
            <v>1</v>
          </cell>
          <cell r="W2344">
            <v>500000</v>
          </cell>
          <cell r="X2344">
            <v>38190</v>
          </cell>
          <cell r="Y2344" t="str">
            <v>22/07-акт</v>
          </cell>
          <cell r="Z2344" t="str">
            <v>ОАО «УралСиб»</v>
          </cell>
          <cell r="AA2344">
            <v>0</v>
          </cell>
          <cell r="AB2344">
            <v>0</v>
          </cell>
          <cell r="AC2344">
            <v>0</v>
          </cell>
          <cell r="AD2344" t="str">
            <v>предъявлен</v>
          </cell>
          <cell r="AF2344" t="str">
            <v/>
          </cell>
          <cell r="AI2344" t="str">
            <v/>
          </cell>
        </row>
        <row r="2345">
          <cell r="A2345">
            <v>2341</v>
          </cell>
          <cell r="B2345" t="str">
            <v>диск</v>
          </cell>
          <cell r="C2345" t="str">
            <v>51401</v>
          </cell>
          <cell r="D2345" t="str">
            <v>51401`810`1`0400`0000005</v>
          </cell>
          <cell r="E2345" t="str">
            <v>ОАО «УралСиб»</v>
          </cell>
          <cell r="F2345" t="str">
            <v>банк</v>
          </cell>
          <cell r="G2345" t="str">
            <v>0001</v>
          </cell>
          <cell r="H2345" t="str">
            <v>0270206</v>
          </cell>
          <cell r="I2345">
            <v>38175</v>
          </cell>
          <cell r="J2345">
            <v>500000</v>
          </cell>
          <cell r="K2345" t="str">
            <v>Рубли РФ</v>
          </cell>
          <cell r="L2345" t="str">
            <v>по предъявлении</v>
          </cell>
          <cell r="M2345">
            <v>38175</v>
          </cell>
          <cell r="N2345">
            <v>0</v>
          </cell>
          <cell r="P2345">
            <v>500000</v>
          </cell>
          <cell r="Q2345">
            <v>1</v>
          </cell>
          <cell r="R2345">
            <v>500000</v>
          </cell>
          <cell r="S2345">
            <v>38189</v>
          </cell>
          <cell r="T2345" t="str">
            <v>21/07-08</v>
          </cell>
          <cell r="U2345" t="str">
            <v>ООО "Проф-Трейд"</v>
          </cell>
          <cell r="V2345">
            <v>1</v>
          </cell>
          <cell r="W2345">
            <v>500000</v>
          </cell>
          <cell r="X2345">
            <v>38190</v>
          </cell>
          <cell r="Y2345" t="str">
            <v>22/07-акт</v>
          </cell>
          <cell r="Z2345" t="str">
            <v>ОАО «УралСиб»</v>
          </cell>
          <cell r="AA2345">
            <v>0</v>
          </cell>
          <cell r="AB2345">
            <v>0</v>
          </cell>
          <cell r="AC2345">
            <v>0</v>
          </cell>
          <cell r="AD2345" t="str">
            <v>предъявлен</v>
          </cell>
          <cell r="AF2345" t="str">
            <v/>
          </cell>
          <cell r="AI2345" t="str">
            <v/>
          </cell>
        </row>
        <row r="2346">
          <cell r="A2346">
            <v>2342</v>
          </cell>
          <cell r="B2346" t="str">
            <v>диск</v>
          </cell>
          <cell r="C2346" t="str">
            <v>51401</v>
          </cell>
          <cell r="D2346" t="str">
            <v>51401`810`1`0400`0000005</v>
          </cell>
          <cell r="E2346" t="str">
            <v>ОАО «УралСиб»</v>
          </cell>
          <cell r="F2346" t="str">
            <v>банк</v>
          </cell>
          <cell r="G2346" t="str">
            <v>0001</v>
          </cell>
          <cell r="H2346" t="str">
            <v>0270207</v>
          </cell>
          <cell r="I2346">
            <v>38175</v>
          </cell>
          <cell r="J2346">
            <v>500000</v>
          </cell>
          <cell r="K2346" t="str">
            <v>Рубли РФ</v>
          </cell>
          <cell r="L2346" t="str">
            <v>по предъявлении</v>
          </cell>
          <cell r="M2346">
            <v>38175</v>
          </cell>
          <cell r="N2346">
            <v>0</v>
          </cell>
          <cell r="P2346">
            <v>500000</v>
          </cell>
          <cell r="Q2346">
            <v>1</v>
          </cell>
          <cell r="R2346">
            <v>500000</v>
          </cell>
          <cell r="S2346">
            <v>38189</v>
          </cell>
          <cell r="T2346" t="str">
            <v>21/07-08</v>
          </cell>
          <cell r="U2346" t="str">
            <v>ООО "Проф-Трейд"</v>
          </cell>
          <cell r="V2346">
            <v>1</v>
          </cell>
          <cell r="W2346">
            <v>500000</v>
          </cell>
          <cell r="X2346">
            <v>38190</v>
          </cell>
          <cell r="Y2346" t="str">
            <v>22/07-акт</v>
          </cell>
          <cell r="Z2346" t="str">
            <v>ОАО «УралСиб»</v>
          </cell>
          <cell r="AA2346">
            <v>0</v>
          </cell>
          <cell r="AB2346">
            <v>0</v>
          </cell>
          <cell r="AC2346">
            <v>0</v>
          </cell>
          <cell r="AD2346" t="str">
            <v>предъявлен</v>
          </cell>
          <cell r="AF2346" t="str">
            <v/>
          </cell>
          <cell r="AI2346" t="str">
            <v/>
          </cell>
        </row>
        <row r="2347">
          <cell r="A2347">
            <v>2343</v>
          </cell>
          <cell r="B2347" t="str">
            <v>диск</v>
          </cell>
          <cell r="C2347" t="str">
            <v>51401</v>
          </cell>
          <cell r="D2347" t="str">
            <v>51401`810`1`0400`0000005</v>
          </cell>
          <cell r="E2347" t="str">
            <v>ОАО «УралСиб»</v>
          </cell>
          <cell r="F2347" t="str">
            <v>банк</v>
          </cell>
          <cell r="G2347" t="str">
            <v>0001</v>
          </cell>
          <cell r="H2347" t="str">
            <v>0270208</v>
          </cell>
          <cell r="I2347">
            <v>38175</v>
          </cell>
          <cell r="J2347">
            <v>500000</v>
          </cell>
          <cell r="K2347" t="str">
            <v>Рубли РФ</v>
          </cell>
          <cell r="L2347" t="str">
            <v>по предъявлении</v>
          </cell>
          <cell r="M2347">
            <v>38175</v>
          </cell>
          <cell r="N2347">
            <v>0</v>
          </cell>
          <cell r="P2347">
            <v>500000</v>
          </cell>
          <cell r="Q2347">
            <v>1</v>
          </cell>
          <cell r="R2347">
            <v>500000</v>
          </cell>
          <cell r="S2347">
            <v>38189</v>
          </cell>
          <cell r="T2347" t="str">
            <v>21/07-08</v>
          </cell>
          <cell r="U2347" t="str">
            <v>ООО "Проф-Трейд"</v>
          </cell>
          <cell r="V2347">
            <v>1</v>
          </cell>
          <cell r="W2347">
            <v>500000</v>
          </cell>
          <cell r="X2347">
            <v>38190</v>
          </cell>
          <cell r="Y2347" t="str">
            <v>22/07-акт</v>
          </cell>
          <cell r="Z2347" t="str">
            <v>ОАО «УралСиб»</v>
          </cell>
          <cell r="AA2347">
            <v>0</v>
          </cell>
          <cell r="AB2347">
            <v>0</v>
          </cell>
          <cell r="AC2347">
            <v>0</v>
          </cell>
          <cell r="AD2347" t="str">
            <v>предъявлен</v>
          </cell>
          <cell r="AF2347" t="str">
            <v/>
          </cell>
          <cell r="AI2347" t="str">
            <v/>
          </cell>
        </row>
        <row r="2348">
          <cell r="A2348">
            <v>2344</v>
          </cell>
          <cell r="B2348" t="str">
            <v>диск</v>
          </cell>
          <cell r="C2348" t="str">
            <v>51401</v>
          </cell>
          <cell r="D2348" t="str">
            <v>51401`810`1`0400`0000005</v>
          </cell>
          <cell r="E2348" t="str">
            <v>ОАО «УралСиб»</v>
          </cell>
          <cell r="F2348" t="str">
            <v>банк</v>
          </cell>
          <cell r="G2348" t="str">
            <v>0001</v>
          </cell>
          <cell r="H2348" t="str">
            <v>0270209</v>
          </cell>
          <cell r="I2348">
            <v>38175</v>
          </cell>
          <cell r="J2348">
            <v>500000</v>
          </cell>
          <cell r="K2348" t="str">
            <v>Рубли РФ</v>
          </cell>
          <cell r="L2348" t="str">
            <v>по предъявлении</v>
          </cell>
          <cell r="M2348">
            <v>38175</v>
          </cell>
          <cell r="N2348">
            <v>0</v>
          </cell>
          <cell r="P2348">
            <v>500000</v>
          </cell>
          <cell r="Q2348">
            <v>1</v>
          </cell>
          <cell r="R2348">
            <v>500000</v>
          </cell>
          <cell r="S2348">
            <v>38189</v>
          </cell>
          <cell r="T2348" t="str">
            <v>21/07-08</v>
          </cell>
          <cell r="U2348" t="str">
            <v>ООО "Проф-Трейд"</v>
          </cell>
          <cell r="V2348">
            <v>1</v>
          </cell>
          <cell r="W2348">
            <v>500000</v>
          </cell>
          <cell r="X2348">
            <v>38190</v>
          </cell>
          <cell r="Y2348" t="str">
            <v>22/07-акт</v>
          </cell>
          <cell r="Z2348" t="str">
            <v>ОАО «УралСиб»</v>
          </cell>
          <cell r="AA2348">
            <v>0</v>
          </cell>
          <cell r="AB2348">
            <v>0</v>
          </cell>
          <cell r="AC2348">
            <v>0</v>
          </cell>
          <cell r="AD2348" t="str">
            <v>предъявлен</v>
          </cell>
          <cell r="AF2348" t="str">
            <v/>
          </cell>
          <cell r="AI2348" t="str">
            <v/>
          </cell>
        </row>
        <row r="2349">
          <cell r="A2349">
            <v>2345</v>
          </cell>
          <cell r="B2349" t="str">
            <v>диск</v>
          </cell>
          <cell r="C2349" t="str">
            <v>51401</v>
          </cell>
          <cell r="D2349" t="str">
            <v>51401`810`1`0400`0000005</v>
          </cell>
          <cell r="E2349" t="str">
            <v>ОАО «УралСиб»</v>
          </cell>
          <cell r="F2349" t="str">
            <v>банк</v>
          </cell>
          <cell r="G2349" t="str">
            <v>0001</v>
          </cell>
          <cell r="H2349" t="str">
            <v>0270210</v>
          </cell>
          <cell r="I2349">
            <v>38175</v>
          </cell>
          <cell r="J2349">
            <v>500000</v>
          </cell>
          <cell r="K2349" t="str">
            <v>Рубли РФ</v>
          </cell>
          <cell r="L2349" t="str">
            <v>по предъявлении</v>
          </cell>
          <cell r="M2349">
            <v>38175</v>
          </cell>
          <cell r="N2349">
            <v>0</v>
          </cell>
          <cell r="P2349">
            <v>500000</v>
          </cell>
          <cell r="Q2349">
            <v>1</v>
          </cell>
          <cell r="R2349">
            <v>500000</v>
          </cell>
          <cell r="S2349">
            <v>38189</v>
          </cell>
          <cell r="T2349" t="str">
            <v>21/07-08</v>
          </cell>
          <cell r="U2349" t="str">
            <v>ООО "Проф-Трейд"</v>
          </cell>
          <cell r="V2349">
            <v>1</v>
          </cell>
          <cell r="W2349">
            <v>500000</v>
          </cell>
          <cell r="X2349">
            <v>38190</v>
          </cell>
          <cell r="Y2349" t="str">
            <v>22/07-акт</v>
          </cell>
          <cell r="Z2349" t="str">
            <v>ОАО «УралСиб»</v>
          </cell>
          <cell r="AA2349">
            <v>0</v>
          </cell>
          <cell r="AB2349">
            <v>0</v>
          </cell>
          <cell r="AC2349">
            <v>0</v>
          </cell>
          <cell r="AD2349" t="str">
            <v>предъявлен</v>
          </cell>
          <cell r="AF2349" t="str">
            <v/>
          </cell>
          <cell r="AI2349" t="str">
            <v/>
          </cell>
        </row>
        <row r="2350">
          <cell r="A2350">
            <v>2346</v>
          </cell>
          <cell r="B2350" t="str">
            <v>диск</v>
          </cell>
          <cell r="C2350" t="str">
            <v>51401</v>
          </cell>
          <cell r="D2350" t="str">
            <v>51401`810`1`0400`0000005</v>
          </cell>
          <cell r="E2350" t="str">
            <v>ОАО «УралСиб»</v>
          </cell>
          <cell r="F2350" t="str">
            <v>банк</v>
          </cell>
          <cell r="G2350" t="str">
            <v>0001</v>
          </cell>
          <cell r="H2350" t="str">
            <v>0270211</v>
          </cell>
          <cell r="I2350">
            <v>38175</v>
          </cell>
          <cell r="J2350">
            <v>500000</v>
          </cell>
          <cell r="K2350" t="str">
            <v>Рубли РФ</v>
          </cell>
          <cell r="L2350" t="str">
            <v>по предъявлении</v>
          </cell>
          <cell r="M2350">
            <v>38175</v>
          </cell>
          <cell r="N2350">
            <v>0</v>
          </cell>
          <cell r="P2350">
            <v>500000</v>
          </cell>
          <cell r="Q2350">
            <v>1</v>
          </cell>
          <cell r="R2350">
            <v>500000</v>
          </cell>
          <cell r="S2350">
            <v>38189</v>
          </cell>
          <cell r="T2350" t="str">
            <v>21/07-08</v>
          </cell>
          <cell r="U2350" t="str">
            <v>ООО "Проф-Трейд"</v>
          </cell>
          <cell r="V2350">
            <v>1</v>
          </cell>
          <cell r="W2350">
            <v>500000</v>
          </cell>
          <cell r="X2350">
            <v>38190</v>
          </cell>
          <cell r="Y2350" t="str">
            <v>22/07-акт</v>
          </cell>
          <cell r="Z2350" t="str">
            <v>ОАО «УралСиб»</v>
          </cell>
          <cell r="AA2350">
            <v>0</v>
          </cell>
          <cell r="AB2350">
            <v>0</v>
          </cell>
          <cell r="AC2350">
            <v>0</v>
          </cell>
          <cell r="AD2350" t="str">
            <v>предъявлен</v>
          </cell>
          <cell r="AF2350" t="str">
            <v/>
          </cell>
          <cell r="AI2350" t="str">
            <v/>
          </cell>
        </row>
        <row r="2351">
          <cell r="A2351">
            <v>2347</v>
          </cell>
          <cell r="B2351" t="str">
            <v>диск</v>
          </cell>
          <cell r="C2351" t="str">
            <v>51401</v>
          </cell>
          <cell r="D2351" t="str">
            <v>51401`810`1`0400`0000005</v>
          </cell>
          <cell r="E2351" t="str">
            <v>ОАО «УралСиб»</v>
          </cell>
          <cell r="F2351" t="str">
            <v>банк</v>
          </cell>
          <cell r="G2351" t="str">
            <v>0001</v>
          </cell>
          <cell r="H2351" t="str">
            <v>0270212</v>
          </cell>
          <cell r="I2351">
            <v>38175</v>
          </cell>
          <cell r="J2351">
            <v>500000</v>
          </cell>
          <cell r="K2351" t="str">
            <v>Рубли РФ</v>
          </cell>
          <cell r="L2351" t="str">
            <v>по предъявлении</v>
          </cell>
          <cell r="M2351">
            <v>38175</v>
          </cell>
          <cell r="N2351">
            <v>0</v>
          </cell>
          <cell r="P2351">
            <v>500000</v>
          </cell>
          <cell r="Q2351">
            <v>1</v>
          </cell>
          <cell r="R2351">
            <v>500000</v>
          </cell>
          <cell r="S2351">
            <v>38189</v>
          </cell>
          <cell r="T2351" t="str">
            <v>21/07-08</v>
          </cell>
          <cell r="U2351" t="str">
            <v>ООО "Проф-Трейд"</v>
          </cell>
          <cell r="V2351">
            <v>1</v>
          </cell>
          <cell r="W2351">
            <v>500000</v>
          </cell>
          <cell r="X2351">
            <v>38190</v>
          </cell>
          <cell r="Y2351" t="str">
            <v>22/07-акт</v>
          </cell>
          <cell r="Z2351" t="str">
            <v>ОАО «УралСиб»</v>
          </cell>
          <cell r="AA2351">
            <v>0</v>
          </cell>
          <cell r="AB2351">
            <v>0</v>
          </cell>
          <cell r="AC2351">
            <v>0</v>
          </cell>
          <cell r="AD2351" t="str">
            <v>предъявлен</v>
          </cell>
          <cell r="AF2351" t="str">
            <v/>
          </cell>
          <cell r="AI2351" t="str">
            <v/>
          </cell>
        </row>
        <row r="2352">
          <cell r="A2352">
            <v>2348</v>
          </cell>
          <cell r="B2352" t="str">
            <v>диск</v>
          </cell>
          <cell r="C2352" t="str">
            <v>51401</v>
          </cell>
          <cell r="D2352" t="str">
            <v>51401`810`1`0400`0000005</v>
          </cell>
          <cell r="E2352" t="str">
            <v>ОАО «УралСиб»</v>
          </cell>
          <cell r="F2352" t="str">
            <v>банк</v>
          </cell>
          <cell r="G2352" t="str">
            <v>0001</v>
          </cell>
          <cell r="H2352" t="str">
            <v>0270213</v>
          </cell>
          <cell r="I2352">
            <v>38175</v>
          </cell>
          <cell r="J2352">
            <v>500000</v>
          </cell>
          <cell r="K2352" t="str">
            <v>Рубли РФ</v>
          </cell>
          <cell r="L2352" t="str">
            <v>по предъявлении</v>
          </cell>
          <cell r="M2352">
            <v>38175</v>
          </cell>
          <cell r="N2352">
            <v>0</v>
          </cell>
          <cell r="P2352">
            <v>500000</v>
          </cell>
          <cell r="Q2352">
            <v>1</v>
          </cell>
          <cell r="R2352">
            <v>500000</v>
          </cell>
          <cell r="S2352">
            <v>38189</v>
          </cell>
          <cell r="T2352" t="str">
            <v>21/07-08</v>
          </cell>
          <cell r="U2352" t="str">
            <v>ООО "Проф-Трейд"</v>
          </cell>
          <cell r="V2352">
            <v>1</v>
          </cell>
          <cell r="W2352">
            <v>500000</v>
          </cell>
          <cell r="X2352">
            <v>38190</v>
          </cell>
          <cell r="Y2352" t="str">
            <v>22/07-акт</v>
          </cell>
          <cell r="Z2352" t="str">
            <v>ОАО «УралСиб»</v>
          </cell>
          <cell r="AA2352">
            <v>0</v>
          </cell>
          <cell r="AB2352">
            <v>0</v>
          </cell>
          <cell r="AC2352">
            <v>0</v>
          </cell>
          <cell r="AD2352" t="str">
            <v>предъявлен</v>
          </cell>
          <cell r="AF2352" t="str">
            <v/>
          </cell>
          <cell r="AI2352" t="str">
            <v/>
          </cell>
        </row>
        <row r="2353">
          <cell r="A2353">
            <v>2349</v>
          </cell>
          <cell r="B2353" t="str">
            <v>диск</v>
          </cell>
          <cell r="C2353" t="str">
            <v>51401</v>
          </cell>
          <cell r="D2353" t="str">
            <v>51401`810`1`0400`0000005</v>
          </cell>
          <cell r="E2353" t="str">
            <v>ОАО «УралСиб»</v>
          </cell>
          <cell r="F2353" t="str">
            <v>банк</v>
          </cell>
          <cell r="G2353" t="str">
            <v>0001</v>
          </cell>
          <cell r="H2353" t="str">
            <v>0270214</v>
          </cell>
          <cell r="I2353">
            <v>38175</v>
          </cell>
          <cell r="J2353">
            <v>500000</v>
          </cell>
          <cell r="K2353" t="str">
            <v>Рубли РФ</v>
          </cell>
          <cell r="L2353" t="str">
            <v>по предъявлении</v>
          </cell>
          <cell r="M2353">
            <v>38175</v>
          </cell>
          <cell r="N2353">
            <v>0</v>
          </cell>
          <cell r="P2353">
            <v>500000</v>
          </cell>
          <cell r="Q2353">
            <v>1</v>
          </cell>
          <cell r="R2353">
            <v>500000</v>
          </cell>
          <cell r="S2353">
            <v>38189</v>
          </cell>
          <cell r="T2353" t="str">
            <v>21/07-08</v>
          </cell>
          <cell r="U2353" t="str">
            <v>ООО "Проф-Трейд"</v>
          </cell>
          <cell r="V2353">
            <v>1</v>
          </cell>
          <cell r="W2353">
            <v>500000</v>
          </cell>
          <cell r="X2353">
            <v>38190</v>
          </cell>
          <cell r="Y2353" t="str">
            <v>22/07-акт</v>
          </cell>
          <cell r="Z2353" t="str">
            <v>ОАО «УралСиб»</v>
          </cell>
          <cell r="AA2353">
            <v>0</v>
          </cell>
          <cell r="AB2353">
            <v>0</v>
          </cell>
          <cell r="AC2353">
            <v>0</v>
          </cell>
          <cell r="AD2353" t="str">
            <v>предъявлен</v>
          </cell>
          <cell r="AF2353" t="str">
            <v/>
          </cell>
          <cell r="AI2353" t="str">
            <v/>
          </cell>
        </row>
        <row r="2354">
          <cell r="A2354">
            <v>2350</v>
          </cell>
          <cell r="B2354" t="str">
            <v>диск</v>
          </cell>
          <cell r="C2354" t="str">
            <v>51401</v>
          </cell>
          <cell r="D2354" t="str">
            <v>51401`810`1`0400`0000005</v>
          </cell>
          <cell r="E2354" t="str">
            <v>ОАО «УралСиб»</v>
          </cell>
          <cell r="F2354" t="str">
            <v>банк</v>
          </cell>
          <cell r="G2354" t="str">
            <v>0001</v>
          </cell>
          <cell r="H2354" t="str">
            <v>0270215</v>
          </cell>
          <cell r="I2354">
            <v>38175</v>
          </cell>
          <cell r="J2354">
            <v>500000</v>
          </cell>
          <cell r="K2354" t="str">
            <v>Рубли РФ</v>
          </cell>
          <cell r="L2354" t="str">
            <v>по предъявлении</v>
          </cell>
          <cell r="M2354">
            <v>38175</v>
          </cell>
          <cell r="N2354">
            <v>0</v>
          </cell>
          <cell r="P2354">
            <v>500000</v>
          </cell>
          <cell r="Q2354">
            <v>1</v>
          </cell>
          <cell r="R2354">
            <v>500000</v>
          </cell>
          <cell r="S2354">
            <v>38189</v>
          </cell>
          <cell r="T2354" t="str">
            <v>21/07-08</v>
          </cell>
          <cell r="U2354" t="str">
            <v>ООО "Проф-Трейд"</v>
          </cell>
          <cell r="V2354">
            <v>1</v>
          </cell>
          <cell r="W2354">
            <v>500000</v>
          </cell>
          <cell r="X2354">
            <v>38190</v>
          </cell>
          <cell r="Y2354" t="str">
            <v>22/07-акт</v>
          </cell>
          <cell r="Z2354" t="str">
            <v>ОАО «УралСиб»</v>
          </cell>
          <cell r="AA2354">
            <v>0</v>
          </cell>
          <cell r="AB2354">
            <v>0</v>
          </cell>
          <cell r="AC2354">
            <v>0</v>
          </cell>
          <cell r="AD2354" t="str">
            <v>предъявлен</v>
          </cell>
          <cell r="AF2354" t="str">
            <v/>
          </cell>
          <cell r="AI2354" t="str">
            <v/>
          </cell>
        </row>
        <row r="2355">
          <cell r="A2355">
            <v>2351</v>
          </cell>
          <cell r="B2355" t="str">
            <v>диск</v>
          </cell>
          <cell r="C2355" t="str">
            <v>51401</v>
          </cell>
          <cell r="D2355" t="str">
            <v>51401`810`1`0400`0000005</v>
          </cell>
          <cell r="E2355" t="str">
            <v>ОАО «УралСиб»</v>
          </cell>
          <cell r="F2355" t="str">
            <v>банк</v>
          </cell>
          <cell r="G2355" t="str">
            <v>0001</v>
          </cell>
          <cell r="H2355" t="str">
            <v>0270216</v>
          </cell>
          <cell r="I2355">
            <v>38175</v>
          </cell>
          <cell r="J2355">
            <v>500000</v>
          </cell>
          <cell r="K2355" t="str">
            <v>Рубли РФ</v>
          </cell>
          <cell r="L2355" t="str">
            <v>по предъявлении</v>
          </cell>
          <cell r="M2355">
            <v>38175</v>
          </cell>
          <cell r="N2355">
            <v>0</v>
          </cell>
          <cell r="P2355">
            <v>500000</v>
          </cell>
          <cell r="Q2355">
            <v>1</v>
          </cell>
          <cell r="R2355">
            <v>500000</v>
          </cell>
          <cell r="S2355">
            <v>38189</v>
          </cell>
          <cell r="T2355" t="str">
            <v>21/07-08</v>
          </cell>
          <cell r="U2355" t="str">
            <v>ООО "Проф-Трейд"</v>
          </cell>
          <cell r="V2355">
            <v>1</v>
          </cell>
          <cell r="W2355">
            <v>500000</v>
          </cell>
          <cell r="X2355">
            <v>38190</v>
          </cell>
          <cell r="Y2355" t="str">
            <v>22/07-акт</v>
          </cell>
          <cell r="Z2355" t="str">
            <v>ОАО «УралСиб»</v>
          </cell>
          <cell r="AA2355">
            <v>0</v>
          </cell>
          <cell r="AB2355">
            <v>0</v>
          </cell>
          <cell r="AC2355">
            <v>0</v>
          </cell>
          <cell r="AD2355" t="str">
            <v>предъявлен</v>
          </cell>
          <cell r="AF2355" t="str">
            <v/>
          </cell>
          <cell r="AI2355" t="str">
            <v/>
          </cell>
        </row>
        <row r="2356">
          <cell r="A2356">
            <v>2352</v>
          </cell>
          <cell r="B2356" t="str">
            <v>диск</v>
          </cell>
          <cell r="C2356" t="str">
            <v>51401</v>
          </cell>
          <cell r="D2356" t="str">
            <v>51401`810`1`0400`0000005</v>
          </cell>
          <cell r="E2356" t="str">
            <v>ОАО «УралСиб»</v>
          </cell>
          <cell r="F2356" t="str">
            <v>банк</v>
          </cell>
          <cell r="G2356" t="str">
            <v>0001</v>
          </cell>
          <cell r="H2356" t="str">
            <v>0270217</v>
          </cell>
          <cell r="I2356">
            <v>38175</v>
          </cell>
          <cell r="J2356">
            <v>500000</v>
          </cell>
          <cell r="K2356" t="str">
            <v>Рубли РФ</v>
          </cell>
          <cell r="L2356" t="str">
            <v>по предъявлении</v>
          </cell>
          <cell r="M2356">
            <v>38175</v>
          </cell>
          <cell r="N2356">
            <v>0</v>
          </cell>
          <cell r="P2356">
            <v>500000</v>
          </cell>
          <cell r="Q2356">
            <v>1</v>
          </cell>
          <cell r="R2356">
            <v>500000</v>
          </cell>
          <cell r="S2356">
            <v>38189</v>
          </cell>
          <cell r="T2356" t="str">
            <v>21/07-08</v>
          </cell>
          <cell r="U2356" t="str">
            <v>ООО "Проф-Трейд"</v>
          </cell>
          <cell r="V2356">
            <v>1</v>
          </cell>
          <cell r="W2356">
            <v>500000</v>
          </cell>
          <cell r="X2356">
            <v>38190</v>
          </cell>
          <cell r="Y2356" t="str">
            <v>22/07-акт</v>
          </cell>
          <cell r="Z2356" t="str">
            <v>ОАО «УралСиб»</v>
          </cell>
          <cell r="AA2356">
            <v>0</v>
          </cell>
          <cell r="AB2356">
            <v>0</v>
          </cell>
          <cell r="AC2356">
            <v>0</v>
          </cell>
          <cell r="AD2356" t="str">
            <v>предъявлен</v>
          </cell>
          <cell r="AF2356" t="str">
            <v/>
          </cell>
          <cell r="AI2356" t="str">
            <v/>
          </cell>
        </row>
        <row r="2357">
          <cell r="A2357">
            <v>2353</v>
          </cell>
          <cell r="B2357" t="str">
            <v>диск</v>
          </cell>
          <cell r="C2357" t="str">
            <v>51401</v>
          </cell>
          <cell r="D2357" t="str">
            <v>51401`810`1`0400`0000005</v>
          </cell>
          <cell r="E2357" t="str">
            <v>ОАО «УралСиб»</v>
          </cell>
          <cell r="F2357" t="str">
            <v>банк</v>
          </cell>
          <cell r="G2357" t="str">
            <v>0001</v>
          </cell>
          <cell r="H2357" t="str">
            <v>0270218</v>
          </cell>
          <cell r="I2357">
            <v>38175</v>
          </cell>
          <cell r="J2357">
            <v>500000</v>
          </cell>
          <cell r="K2357" t="str">
            <v>Рубли РФ</v>
          </cell>
          <cell r="L2357" t="str">
            <v>по предъявлении</v>
          </cell>
          <cell r="M2357">
            <v>38175</v>
          </cell>
          <cell r="N2357">
            <v>0</v>
          </cell>
          <cell r="P2357">
            <v>500000</v>
          </cell>
          <cell r="Q2357">
            <v>1</v>
          </cell>
          <cell r="R2357">
            <v>500000</v>
          </cell>
          <cell r="S2357">
            <v>38189</v>
          </cell>
          <cell r="T2357" t="str">
            <v>21/07-08</v>
          </cell>
          <cell r="U2357" t="str">
            <v>ООО "Проф-Трейд"</v>
          </cell>
          <cell r="V2357">
            <v>1</v>
          </cell>
          <cell r="W2357">
            <v>500000</v>
          </cell>
          <cell r="X2357">
            <v>38190</v>
          </cell>
          <cell r="Y2357" t="str">
            <v>22/07-акт</v>
          </cell>
          <cell r="Z2357" t="str">
            <v>ОАО «УралСиб»</v>
          </cell>
          <cell r="AA2357">
            <v>0</v>
          </cell>
          <cell r="AB2357">
            <v>0</v>
          </cell>
          <cell r="AC2357">
            <v>0</v>
          </cell>
          <cell r="AD2357" t="str">
            <v>предъявлен</v>
          </cell>
          <cell r="AF2357" t="str">
            <v/>
          </cell>
          <cell r="AI2357" t="str">
            <v/>
          </cell>
        </row>
        <row r="2358">
          <cell r="A2358">
            <v>2354</v>
          </cell>
          <cell r="B2358" t="str">
            <v>диск</v>
          </cell>
          <cell r="C2358" t="str">
            <v>51401</v>
          </cell>
          <cell r="D2358" t="str">
            <v>51401`810`1`0400`0000005</v>
          </cell>
          <cell r="E2358" t="str">
            <v>ОАО «УралСиб»</v>
          </cell>
          <cell r="F2358" t="str">
            <v>банк</v>
          </cell>
          <cell r="G2358" t="str">
            <v>0001</v>
          </cell>
          <cell r="H2358" t="str">
            <v>0270219</v>
          </cell>
          <cell r="I2358">
            <v>38175</v>
          </cell>
          <cell r="J2358">
            <v>500000</v>
          </cell>
          <cell r="K2358" t="str">
            <v>Рубли РФ</v>
          </cell>
          <cell r="L2358" t="str">
            <v>по предъявлении</v>
          </cell>
          <cell r="M2358">
            <v>38175</v>
          </cell>
          <cell r="N2358">
            <v>0</v>
          </cell>
          <cell r="P2358">
            <v>500000</v>
          </cell>
          <cell r="Q2358">
            <v>1</v>
          </cell>
          <cell r="R2358">
            <v>500000</v>
          </cell>
          <cell r="S2358">
            <v>38189</v>
          </cell>
          <cell r="T2358" t="str">
            <v>21/07-08</v>
          </cell>
          <cell r="U2358" t="str">
            <v>ООО "Проф-Трейд"</v>
          </cell>
          <cell r="V2358">
            <v>1</v>
          </cell>
          <cell r="W2358">
            <v>500000</v>
          </cell>
          <cell r="X2358">
            <v>38190</v>
          </cell>
          <cell r="Y2358" t="str">
            <v>22/07-акт</v>
          </cell>
          <cell r="Z2358" t="str">
            <v>ОАО «УралСиб»</v>
          </cell>
          <cell r="AA2358">
            <v>0</v>
          </cell>
          <cell r="AB2358">
            <v>0</v>
          </cell>
          <cell r="AC2358">
            <v>0</v>
          </cell>
          <cell r="AD2358" t="str">
            <v>предъявлен</v>
          </cell>
          <cell r="AF2358" t="str">
            <v/>
          </cell>
          <cell r="AI2358" t="str">
            <v/>
          </cell>
        </row>
        <row r="2359">
          <cell r="A2359">
            <v>2355</v>
          </cell>
          <cell r="B2359" t="str">
            <v>диск</v>
          </cell>
          <cell r="C2359" t="str">
            <v>51401</v>
          </cell>
          <cell r="D2359" t="str">
            <v>51401`810`1`0400`0000005</v>
          </cell>
          <cell r="E2359" t="str">
            <v>ОАО «УралСиб»</v>
          </cell>
          <cell r="F2359" t="str">
            <v>банк</v>
          </cell>
          <cell r="G2359" t="str">
            <v>0001</v>
          </cell>
          <cell r="H2359" t="str">
            <v>0270220</v>
          </cell>
          <cell r="I2359">
            <v>38175</v>
          </cell>
          <cell r="J2359">
            <v>500000</v>
          </cell>
          <cell r="K2359" t="str">
            <v>Рубли РФ</v>
          </cell>
          <cell r="L2359" t="str">
            <v>по предъявлении</v>
          </cell>
          <cell r="M2359">
            <v>38175</v>
          </cell>
          <cell r="N2359">
            <v>0</v>
          </cell>
          <cell r="P2359">
            <v>500000</v>
          </cell>
          <cell r="Q2359">
            <v>1</v>
          </cell>
          <cell r="R2359">
            <v>500000</v>
          </cell>
          <cell r="S2359">
            <v>38189</v>
          </cell>
          <cell r="T2359" t="str">
            <v>21/07-08</v>
          </cell>
          <cell r="U2359" t="str">
            <v>ООО "Проф-Трейд"</v>
          </cell>
          <cell r="V2359">
            <v>1</v>
          </cell>
          <cell r="W2359">
            <v>500000</v>
          </cell>
          <cell r="X2359">
            <v>38190</v>
          </cell>
          <cell r="Y2359" t="str">
            <v>22/07-акт</v>
          </cell>
          <cell r="Z2359" t="str">
            <v>ОАО «УралСиб»</v>
          </cell>
          <cell r="AA2359">
            <v>0</v>
          </cell>
          <cell r="AB2359">
            <v>0</v>
          </cell>
          <cell r="AC2359">
            <v>0</v>
          </cell>
          <cell r="AD2359" t="str">
            <v>предъявлен</v>
          </cell>
          <cell r="AF2359" t="str">
            <v/>
          </cell>
          <cell r="AI2359" t="str">
            <v/>
          </cell>
        </row>
        <row r="2360">
          <cell r="A2360">
            <v>2356</v>
          </cell>
          <cell r="B2360" t="str">
            <v>диск</v>
          </cell>
          <cell r="C2360" t="str">
            <v>51401</v>
          </cell>
          <cell r="D2360" t="str">
            <v>51401`810`1`0400`0000005</v>
          </cell>
          <cell r="E2360" t="str">
            <v>ОАО «УралСиб»</v>
          </cell>
          <cell r="F2360" t="str">
            <v>банк</v>
          </cell>
          <cell r="G2360" t="str">
            <v>0001</v>
          </cell>
          <cell r="H2360" t="str">
            <v>0270221</v>
          </cell>
          <cell r="I2360">
            <v>38175</v>
          </cell>
          <cell r="J2360">
            <v>500000</v>
          </cell>
          <cell r="K2360" t="str">
            <v>Рубли РФ</v>
          </cell>
          <cell r="L2360" t="str">
            <v>по предъявлении</v>
          </cell>
          <cell r="M2360">
            <v>38175</v>
          </cell>
          <cell r="N2360">
            <v>0</v>
          </cell>
          <cell r="P2360">
            <v>500000</v>
          </cell>
          <cell r="Q2360">
            <v>1</v>
          </cell>
          <cell r="R2360">
            <v>500000</v>
          </cell>
          <cell r="S2360">
            <v>38189</v>
          </cell>
          <cell r="T2360" t="str">
            <v>21/07-08</v>
          </cell>
          <cell r="U2360" t="str">
            <v>ООО "Проф-Трейд"</v>
          </cell>
          <cell r="V2360">
            <v>1</v>
          </cell>
          <cell r="W2360">
            <v>500000</v>
          </cell>
          <cell r="X2360">
            <v>38190</v>
          </cell>
          <cell r="Y2360" t="str">
            <v>22/07-акт</v>
          </cell>
          <cell r="Z2360" t="str">
            <v>ОАО «УралСиб»</v>
          </cell>
          <cell r="AA2360">
            <v>0</v>
          </cell>
          <cell r="AB2360">
            <v>0</v>
          </cell>
          <cell r="AC2360">
            <v>0</v>
          </cell>
          <cell r="AD2360" t="str">
            <v>предъявлен</v>
          </cell>
          <cell r="AF2360" t="str">
            <v/>
          </cell>
          <cell r="AI2360" t="str">
            <v/>
          </cell>
        </row>
        <row r="2361">
          <cell r="A2361">
            <v>2357</v>
          </cell>
          <cell r="B2361" t="str">
            <v>диск</v>
          </cell>
          <cell r="C2361" t="str">
            <v>51401</v>
          </cell>
          <cell r="D2361" t="str">
            <v>51401`810`1`0400`0000005</v>
          </cell>
          <cell r="E2361" t="str">
            <v>ОАО «УралСиб»</v>
          </cell>
          <cell r="F2361" t="str">
            <v>банк</v>
          </cell>
          <cell r="G2361" t="str">
            <v>0001</v>
          </cell>
          <cell r="H2361" t="str">
            <v>0270222</v>
          </cell>
          <cell r="I2361">
            <v>38175</v>
          </cell>
          <cell r="J2361">
            <v>500000</v>
          </cell>
          <cell r="K2361" t="str">
            <v>Рубли РФ</v>
          </cell>
          <cell r="L2361" t="str">
            <v>по предъявлении</v>
          </cell>
          <cell r="M2361">
            <v>38175</v>
          </cell>
          <cell r="N2361">
            <v>0</v>
          </cell>
          <cell r="P2361">
            <v>500000</v>
          </cell>
          <cell r="Q2361">
            <v>1</v>
          </cell>
          <cell r="R2361">
            <v>500000</v>
          </cell>
          <cell r="S2361">
            <v>38189</v>
          </cell>
          <cell r="T2361" t="str">
            <v>21/07-08</v>
          </cell>
          <cell r="U2361" t="str">
            <v>ООО "Проф-Трейд"</v>
          </cell>
          <cell r="V2361">
            <v>1</v>
          </cell>
          <cell r="W2361">
            <v>500000</v>
          </cell>
          <cell r="X2361">
            <v>38190</v>
          </cell>
          <cell r="Y2361" t="str">
            <v>22/07-акт</v>
          </cell>
          <cell r="Z2361" t="str">
            <v>ОАО «УралСиб»</v>
          </cell>
          <cell r="AA2361">
            <v>0</v>
          </cell>
          <cell r="AB2361">
            <v>0</v>
          </cell>
          <cell r="AC2361">
            <v>0</v>
          </cell>
          <cell r="AD2361" t="str">
            <v>предъявлен</v>
          </cell>
          <cell r="AF2361" t="str">
            <v/>
          </cell>
          <cell r="AI2361" t="str">
            <v/>
          </cell>
        </row>
        <row r="2362">
          <cell r="A2362">
            <v>2358</v>
          </cell>
          <cell r="B2362" t="str">
            <v>диск</v>
          </cell>
          <cell r="C2362" t="str">
            <v>51401</v>
          </cell>
          <cell r="D2362" t="str">
            <v>51401`810`1`0400`0000005</v>
          </cell>
          <cell r="E2362" t="str">
            <v>ОАО «УралСиб»</v>
          </cell>
          <cell r="F2362" t="str">
            <v>банк</v>
          </cell>
          <cell r="G2362" t="str">
            <v>0001</v>
          </cell>
          <cell r="H2362" t="str">
            <v>0270223</v>
          </cell>
          <cell r="I2362">
            <v>38175</v>
          </cell>
          <cell r="J2362">
            <v>500000</v>
          </cell>
          <cell r="K2362" t="str">
            <v>Рубли РФ</v>
          </cell>
          <cell r="L2362" t="str">
            <v>по предъявлении</v>
          </cell>
          <cell r="M2362">
            <v>38175</v>
          </cell>
          <cell r="N2362">
            <v>0</v>
          </cell>
          <cell r="P2362">
            <v>500000</v>
          </cell>
          <cell r="Q2362">
            <v>1</v>
          </cell>
          <cell r="R2362">
            <v>500000</v>
          </cell>
          <cell r="S2362">
            <v>38189</v>
          </cell>
          <cell r="T2362" t="str">
            <v>21/07-08</v>
          </cell>
          <cell r="U2362" t="str">
            <v>ООО "Проф-Трейд"</v>
          </cell>
          <cell r="V2362">
            <v>1</v>
          </cell>
          <cell r="W2362">
            <v>500000</v>
          </cell>
          <cell r="X2362">
            <v>38190</v>
          </cell>
          <cell r="Y2362" t="str">
            <v>22/07-акт</v>
          </cell>
          <cell r="Z2362" t="str">
            <v>ОАО «УралСиб»</v>
          </cell>
          <cell r="AA2362">
            <v>0</v>
          </cell>
          <cell r="AB2362">
            <v>0</v>
          </cell>
          <cell r="AC2362">
            <v>0</v>
          </cell>
          <cell r="AD2362" t="str">
            <v>предъявлен</v>
          </cell>
          <cell r="AF2362" t="str">
            <v/>
          </cell>
          <cell r="AI2362" t="str">
            <v/>
          </cell>
        </row>
        <row r="2363">
          <cell r="A2363">
            <v>2359</v>
          </cell>
          <cell r="B2363" t="str">
            <v>диск</v>
          </cell>
          <cell r="C2363" t="str">
            <v>51401</v>
          </cell>
          <cell r="D2363" t="str">
            <v>51401`810`1`0400`0000005</v>
          </cell>
          <cell r="E2363" t="str">
            <v>ОАО «УралСиб»</v>
          </cell>
          <cell r="F2363" t="str">
            <v>банк</v>
          </cell>
          <cell r="G2363" t="str">
            <v>0001</v>
          </cell>
          <cell r="H2363" t="str">
            <v>0270224</v>
          </cell>
          <cell r="I2363">
            <v>38175</v>
          </cell>
          <cell r="J2363">
            <v>500000</v>
          </cell>
          <cell r="K2363" t="str">
            <v>Рубли РФ</v>
          </cell>
          <cell r="L2363" t="str">
            <v>по предъявлении</v>
          </cell>
          <cell r="M2363">
            <v>38175</v>
          </cell>
          <cell r="N2363">
            <v>0</v>
          </cell>
          <cell r="P2363">
            <v>500000</v>
          </cell>
          <cell r="Q2363">
            <v>1</v>
          </cell>
          <cell r="R2363">
            <v>500000</v>
          </cell>
          <cell r="S2363">
            <v>38189</v>
          </cell>
          <cell r="T2363" t="str">
            <v>21/07-08</v>
          </cell>
          <cell r="U2363" t="str">
            <v>ООО "Проф-Трейд"</v>
          </cell>
          <cell r="V2363">
            <v>1</v>
          </cell>
          <cell r="W2363">
            <v>500000</v>
          </cell>
          <cell r="X2363">
            <v>38190</v>
          </cell>
          <cell r="Y2363" t="str">
            <v>22/07-акт</v>
          </cell>
          <cell r="Z2363" t="str">
            <v>ОАО «УралСиб»</v>
          </cell>
          <cell r="AA2363">
            <v>0</v>
          </cell>
          <cell r="AB2363">
            <v>0</v>
          </cell>
          <cell r="AC2363">
            <v>0</v>
          </cell>
          <cell r="AD2363" t="str">
            <v>предъявлен</v>
          </cell>
          <cell r="AF2363" t="str">
            <v/>
          </cell>
          <cell r="AI2363" t="str">
            <v/>
          </cell>
        </row>
        <row r="2364">
          <cell r="A2364">
            <v>2360</v>
          </cell>
          <cell r="B2364" t="str">
            <v>диск</v>
          </cell>
          <cell r="C2364" t="str">
            <v>51401</v>
          </cell>
          <cell r="D2364" t="str">
            <v>51401`810`1`0400`0000005</v>
          </cell>
          <cell r="E2364" t="str">
            <v>ОАО «УралСиб»</v>
          </cell>
          <cell r="F2364" t="str">
            <v>банк</v>
          </cell>
          <cell r="G2364" t="str">
            <v>0001</v>
          </cell>
          <cell r="H2364" t="str">
            <v>0270225</v>
          </cell>
          <cell r="I2364">
            <v>38175</v>
          </cell>
          <cell r="J2364">
            <v>500000</v>
          </cell>
          <cell r="K2364" t="str">
            <v>Рубли РФ</v>
          </cell>
          <cell r="L2364" t="str">
            <v>по предъявлении</v>
          </cell>
          <cell r="M2364">
            <v>38175</v>
          </cell>
          <cell r="N2364">
            <v>0</v>
          </cell>
          <cell r="P2364">
            <v>500000</v>
          </cell>
          <cell r="Q2364">
            <v>1</v>
          </cell>
          <cell r="R2364">
            <v>500000</v>
          </cell>
          <cell r="S2364">
            <v>38189</v>
          </cell>
          <cell r="T2364" t="str">
            <v>21/07-08</v>
          </cell>
          <cell r="U2364" t="str">
            <v>ООО "Проф-Трейд"</v>
          </cell>
          <cell r="V2364">
            <v>1</v>
          </cell>
          <cell r="W2364">
            <v>500000</v>
          </cell>
          <cell r="X2364">
            <v>38190</v>
          </cell>
          <cell r="Y2364" t="str">
            <v>22/07-акт</v>
          </cell>
          <cell r="Z2364" t="str">
            <v>ОАО «УралСиб»</v>
          </cell>
          <cell r="AA2364">
            <v>0</v>
          </cell>
          <cell r="AB2364">
            <v>0</v>
          </cell>
          <cell r="AC2364">
            <v>0</v>
          </cell>
          <cell r="AD2364" t="str">
            <v>предъявлен</v>
          </cell>
          <cell r="AF2364" t="str">
            <v/>
          </cell>
          <cell r="AI2364" t="str">
            <v/>
          </cell>
        </row>
        <row r="2365">
          <cell r="A2365">
            <v>2361</v>
          </cell>
          <cell r="B2365" t="str">
            <v>диск</v>
          </cell>
          <cell r="C2365" t="str">
            <v>51401</v>
          </cell>
          <cell r="D2365" t="str">
            <v>51401`810`1`0400`0000005</v>
          </cell>
          <cell r="E2365" t="str">
            <v>ОАО «УралСиб»</v>
          </cell>
          <cell r="F2365" t="str">
            <v>банк</v>
          </cell>
          <cell r="G2365" t="str">
            <v>0001</v>
          </cell>
          <cell r="H2365" t="str">
            <v>0270226</v>
          </cell>
          <cell r="I2365">
            <v>38175</v>
          </cell>
          <cell r="J2365">
            <v>500000</v>
          </cell>
          <cell r="K2365" t="str">
            <v>Рубли РФ</v>
          </cell>
          <cell r="L2365" t="str">
            <v>по предъявлении</v>
          </cell>
          <cell r="M2365">
            <v>38175</v>
          </cell>
          <cell r="N2365">
            <v>0</v>
          </cell>
          <cell r="P2365">
            <v>500000</v>
          </cell>
          <cell r="Q2365">
            <v>1</v>
          </cell>
          <cell r="R2365">
            <v>500000</v>
          </cell>
          <cell r="S2365">
            <v>38189</v>
          </cell>
          <cell r="T2365" t="str">
            <v>21/07-08</v>
          </cell>
          <cell r="U2365" t="str">
            <v>ООО "Проф-Трейд"</v>
          </cell>
          <cell r="V2365">
            <v>1</v>
          </cell>
          <cell r="W2365">
            <v>500000</v>
          </cell>
          <cell r="X2365">
            <v>38190</v>
          </cell>
          <cell r="Y2365" t="str">
            <v>22/07-акт</v>
          </cell>
          <cell r="Z2365" t="str">
            <v>ОАО «УралСиб»</v>
          </cell>
          <cell r="AA2365">
            <v>0</v>
          </cell>
          <cell r="AB2365">
            <v>0</v>
          </cell>
          <cell r="AC2365">
            <v>0</v>
          </cell>
          <cell r="AD2365" t="str">
            <v>предъявлен</v>
          </cell>
          <cell r="AF2365" t="str">
            <v/>
          </cell>
          <cell r="AI2365" t="str">
            <v/>
          </cell>
        </row>
        <row r="2366">
          <cell r="A2366">
            <v>2362</v>
          </cell>
          <cell r="B2366" t="str">
            <v>диск</v>
          </cell>
          <cell r="C2366" t="str">
            <v>51401</v>
          </cell>
          <cell r="D2366" t="str">
            <v>51401`810`1`0400`0000005</v>
          </cell>
          <cell r="E2366" t="str">
            <v>ОАО «УралСиб»</v>
          </cell>
          <cell r="F2366" t="str">
            <v>банк</v>
          </cell>
          <cell r="G2366" t="str">
            <v>0001</v>
          </cell>
          <cell r="H2366" t="str">
            <v>0270227</v>
          </cell>
          <cell r="I2366">
            <v>38175</v>
          </cell>
          <cell r="J2366">
            <v>500000</v>
          </cell>
          <cell r="K2366" t="str">
            <v>Рубли РФ</v>
          </cell>
          <cell r="L2366" t="str">
            <v>по предъявлении</v>
          </cell>
          <cell r="M2366">
            <v>38175</v>
          </cell>
          <cell r="N2366">
            <v>0</v>
          </cell>
          <cell r="P2366">
            <v>500000</v>
          </cell>
          <cell r="Q2366">
            <v>1</v>
          </cell>
          <cell r="R2366">
            <v>500000</v>
          </cell>
          <cell r="S2366">
            <v>38189</v>
          </cell>
          <cell r="T2366" t="str">
            <v>21/07-08</v>
          </cell>
          <cell r="U2366" t="str">
            <v>ООО "Проф-Трейд"</v>
          </cell>
          <cell r="V2366">
            <v>1</v>
          </cell>
          <cell r="W2366">
            <v>500000</v>
          </cell>
          <cell r="X2366">
            <v>38190</v>
          </cell>
          <cell r="Y2366" t="str">
            <v>22/07-акт</v>
          </cell>
          <cell r="Z2366" t="str">
            <v>ОАО «УралСиб»</v>
          </cell>
          <cell r="AA2366">
            <v>0</v>
          </cell>
          <cell r="AB2366">
            <v>0</v>
          </cell>
          <cell r="AC2366">
            <v>0</v>
          </cell>
          <cell r="AD2366" t="str">
            <v>предъявлен</v>
          </cell>
          <cell r="AF2366" t="str">
            <v/>
          </cell>
          <cell r="AI2366" t="str">
            <v/>
          </cell>
        </row>
        <row r="2367">
          <cell r="A2367">
            <v>2363</v>
          </cell>
          <cell r="B2367" t="str">
            <v>диск</v>
          </cell>
          <cell r="C2367" t="str">
            <v>51401</v>
          </cell>
          <cell r="D2367" t="str">
            <v>51401`810`1`0400`0000005</v>
          </cell>
          <cell r="E2367" t="str">
            <v>ОАО «УралСиб»</v>
          </cell>
          <cell r="F2367" t="str">
            <v>банк</v>
          </cell>
          <cell r="G2367" t="str">
            <v>0082</v>
          </cell>
          <cell r="H2367" t="str">
            <v>0258946</v>
          </cell>
          <cell r="I2367">
            <v>38173</v>
          </cell>
          <cell r="J2367">
            <v>500000</v>
          </cell>
          <cell r="K2367" t="str">
            <v>Рубли РФ</v>
          </cell>
          <cell r="L2367" t="str">
            <v>по предъявлении</v>
          </cell>
          <cell r="M2367">
            <v>38173</v>
          </cell>
          <cell r="N2367">
            <v>0</v>
          </cell>
          <cell r="P2367">
            <v>500000</v>
          </cell>
          <cell r="Q2367">
            <v>1</v>
          </cell>
          <cell r="R2367">
            <v>500000</v>
          </cell>
          <cell r="S2367">
            <v>38189</v>
          </cell>
          <cell r="T2367" t="str">
            <v>21/07-08</v>
          </cell>
          <cell r="U2367" t="str">
            <v>ООО "Проф-Трейд"</v>
          </cell>
          <cell r="V2367">
            <v>1</v>
          </cell>
          <cell r="W2367">
            <v>500000</v>
          </cell>
          <cell r="X2367">
            <v>38190</v>
          </cell>
          <cell r="Y2367" t="str">
            <v>22/07-акт</v>
          </cell>
          <cell r="Z2367" t="str">
            <v>ОАО «УралСиб»</v>
          </cell>
          <cell r="AA2367">
            <v>0</v>
          </cell>
          <cell r="AB2367">
            <v>0</v>
          </cell>
          <cell r="AC2367">
            <v>0</v>
          </cell>
          <cell r="AD2367" t="str">
            <v>предъявлен</v>
          </cell>
          <cell r="AF2367" t="str">
            <v/>
          </cell>
          <cell r="AI2367" t="str">
            <v/>
          </cell>
        </row>
        <row r="2368">
          <cell r="A2368">
            <v>2364</v>
          </cell>
          <cell r="B2368" t="str">
            <v>диск</v>
          </cell>
          <cell r="C2368" t="str">
            <v>51401</v>
          </cell>
          <cell r="D2368" t="str">
            <v>51401`810`1`0400`0000005</v>
          </cell>
          <cell r="E2368" t="str">
            <v>ОАО «УралСиб»</v>
          </cell>
          <cell r="F2368" t="str">
            <v>банк</v>
          </cell>
          <cell r="G2368" t="str">
            <v>0082</v>
          </cell>
          <cell r="H2368" t="str">
            <v>0258947</v>
          </cell>
          <cell r="I2368">
            <v>38173</v>
          </cell>
          <cell r="J2368">
            <v>500000</v>
          </cell>
          <cell r="K2368" t="str">
            <v>Рубли РФ</v>
          </cell>
          <cell r="L2368" t="str">
            <v>по предъявлении</v>
          </cell>
          <cell r="M2368">
            <v>38173</v>
          </cell>
          <cell r="N2368">
            <v>0</v>
          </cell>
          <cell r="P2368">
            <v>500000</v>
          </cell>
          <cell r="Q2368">
            <v>1</v>
          </cell>
          <cell r="R2368">
            <v>500000</v>
          </cell>
          <cell r="S2368">
            <v>38189</v>
          </cell>
          <cell r="T2368" t="str">
            <v>21/07-08</v>
          </cell>
          <cell r="U2368" t="str">
            <v>ООО "Проф-Трейд"</v>
          </cell>
          <cell r="V2368">
            <v>1</v>
          </cell>
          <cell r="W2368">
            <v>500000</v>
          </cell>
          <cell r="X2368">
            <v>38190</v>
          </cell>
          <cell r="Y2368" t="str">
            <v>22/07-акт</v>
          </cell>
          <cell r="Z2368" t="str">
            <v>ОАО «УралСиб»</v>
          </cell>
          <cell r="AA2368">
            <v>0</v>
          </cell>
          <cell r="AB2368">
            <v>0</v>
          </cell>
          <cell r="AC2368">
            <v>0</v>
          </cell>
          <cell r="AD2368" t="str">
            <v>предъявлен</v>
          </cell>
          <cell r="AF2368" t="str">
            <v/>
          </cell>
          <cell r="AI2368" t="str">
            <v/>
          </cell>
        </row>
        <row r="2369">
          <cell r="A2369">
            <v>2365</v>
          </cell>
          <cell r="B2369" t="str">
            <v>диск</v>
          </cell>
          <cell r="C2369" t="str">
            <v>51401</v>
          </cell>
          <cell r="D2369" t="str">
            <v>51401`810`1`0400`0000005</v>
          </cell>
          <cell r="E2369" t="str">
            <v>ОАО «УралСиб»</v>
          </cell>
          <cell r="F2369" t="str">
            <v>банк</v>
          </cell>
          <cell r="G2369" t="str">
            <v>0082</v>
          </cell>
          <cell r="H2369" t="str">
            <v>0258948</v>
          </cell>
          <cell r="I2369">
            <v>38173</v>
          </cell>
          <cell r="J2369">
            <v>500000</v>
          </cell>
          <cell r="K2369" t="str">
            <v>Рубли РФ</v>
          </cell>
          <cell r="L2369" t="str">
            <v>по предъявлении</v>
          </cell>
          <cell r="M2369">
            <v>38173</v>
          </cell>
          <cell r="N2369">
            <v>0</v>
          </cell>
          <cell r="P2369">
            <v>500000</v>
          </cell>
          <cell r="Q2369">
            <v>1</v>
          </cell>
          <cell r="R2369">
            <v>500000</v>
          </cell>
          <cell r="S2369">
            <v>38189</v>
          </cell>
          <cell r="T2369" t="str">
            <v>21/07-08</v>
          </cell>
          <cell r="U2369" t="str">
            <v>ООО "Проф-Трейд"</v>
          </cell>
          <cell r="V2369">
            <v>1</v>
          </cell>
          <cell r="W2369">
            <v>500000</v>
          </cell>
          <cell r="X2369">
            <v>38190</v>
          </cell>
          <cell r="Y2369" t="str">
            <v>22/07-акт</v>
          </cell>
          <cell r="Z2369" t="str">
            <v>ОАО «УралСиб»</v>
          </cell>
          <cell r="AA2369">
            <v>0</v>
          </cell>
          <cell r="AB2369">
            <v>0</v>
          </cell>
          <cell r="AC2369">
            <v>0</v>
          </cell>
          <cell r="AD2369" t="str">
            <v>предъявлен</v>
          </cell>
          <cell r="AF2369" t="str">
            <v/>
          </cell>
          <cell r="AI2369" t="str">
            <v/>
          </cell>
        </row>
        <row r="2370">
          <cell r="A2370">
            <v>2366</v>
          </cell>
          <cell r="B2370" t="str">
            <v>диск</v>
          </cell>
          <cell r="C2370" t="str">
            <v>51401</v>
          </cell>
          <cell r="D2370" t="str">
            <v>51401`810`1`0400`0000005</v>
          </cell>
          <cell r="E2370" t="str">
            <v>ОАО «УралСиб»</v>
          </cell>
          <cell r="F2370" t="str">
            <v>банк</v>
          </cell>
          <cell r="G2370" t="str">
            <v>0082</v>
          </cell>
          <cell r="H2370" t="str">
            <v>0258949</v>
          </cell>
          <cell r="I2370">
            <v>38173</v>
          </cell>
          <cell r="J2370">
            <v>500000</v>
          </cell>
          <cell r="K2370" t="str">
            <v>Рубли РФ</v>
          </cell>
          <cell r="L2370" t="str">
            <v>по предъявлении</v>
          </cell>
          <cell r="M2370">
            <v>38173</v>
          </cell>
          <cell r="N2370">
            <v>0</v>
          </cell>
          <cell r="P2370">
            <v>500000</v>
          </cell>
          <cell r="Q2370">
            <v>1</v>
          </cell>
          <cell r="R2370">
            <v>500000</v>
          </cell>
          <cell r="S2370">
            <v>38189</v>
          </cell>
          <cell r="T2370" t="str">
            <v>21/07-08</v>
          </cell>
          <cell r="U2370" t="str">
            <v>ООО "Проф-Трейд"</v>
          </cell>
          <cell r="V2370">
            <v>1</v>
          </cell>
          <cell r="W2370">
            <v>500000</v>
          </cell>
          <cell r="X2370">
            <v>38190</v>
          </cell>
          <cell r="Y2370" t="str">
            <v>22/07-акт</v>
          </cell>
          <cell r="Z2370" t="str">
            <v>ОАО «УралСиб»</v>
          </cell>
          <cell r="AA2370">
            <v>0</v>
          </cell>
          <cell r="AB2370">
            <v>0</v>
          </cell>
          <cell r="AC2370">
            <v>0</v>
          </cell>
          <cell r="AD2370" t="str">
            <v>предъявлен</v>
          </cell>
          <cell r="AF2370" t="str">
            <v/>
          </cell>
          <cell r="AI2370" t="str">
            <v/>
          </cell>
        </row>
        <row r="2371">
          <cell r="A2371">
            <v>2367</v>
          </cell>
          <cell r="B2371" t="str">
            <v>диск</v>
          </cell>
          <cell r="C2371" t="str">
            <v>51401</v>
          </cell>
          <cell r="D2371" t="str">
            <v>51401`810`1`0400`0000005</v>
          </cell>
          <cell r="E2371" t="str">
            <v>ОАО «УралСиб»</v>
          </cell>
          <cell r="F2371" t="str">
            <v>банк</v>
          </cell>
          <cell r="G2371" t="str">
            <v>0082</v>
          </cell>
          <cell r="H2371" t="str">
            <v>0258950</v>
          </cell>
          <cell r="I2371">
            <v>38173</v>
          </cell>
          <cell r="J2371">
            <v>500000</v>
          </cell>
          <cell r="K2371" t="str">
            <v>Рубли РФ</v>
          </cell>
          <cell r="L2371" t="str">
            <v>по предъявлении</v>
          </cell>
          <cell r="M2371">
            <v>38173</v>
          </cell>
          <cell r="N2371">
            <v>0</v>
          </cell>
          <cell r="P2371">
            <v>500000</v>
          </cell>
          <cell r="Q2371">
            <v>1</v>
          </cell>
          <cell r="R2371">
            <v>500000</v>
          </cell>
          <cell r="S2371">
            <v>38189</v>
          </cell>
          <cell r="T2371" t="str">
            <v>21/07-08</v>
          </cell>
          <cell r="U2371" t="str">
            <v>ООО "Проф-Трейд"</v>
          </cell>
          <cell r="V2371">
            <v>1</v>
          </cell>
          <cell r="W2371">
            <v>500000</v>
          </cell>
          <cell r="X2371">
            <v>38190</v>
          </cell>
          <cell r="Y2371" t="str">
            <v>22/07-акт</v>
          </cell>
          <cell r="Z2371" t="str">
            <v>ОАО «УралСиб»</v>
          </cell>
          <cell r="AA2371">
            <v>0</v>
          </cell>
          <cell r="AB2371">
            <v>0</v>
          </cell>
          <cell r="AC2371">
            <v>0</v>
          </cell>
          <cell r="AD2371" t="str">
            <v>предъявлен</v>
          </cell>
          <cell r="AF2371" t="str">
            <v/>
          </cell>
          <cell r="AI2371" t="str">
            <v/>
          </cell>
        </row>
        <row r="2372">
          <cell r="A2372">
            <v>2368</v>
          </cell>
          <cell r="B2372" t="str">
            <v>диск</v>
          </cell>
          <cell r="C2372" t="str">
            <v>51401</v>
          </cell>
          <cell r="D2372" t="str">
            <v>51401`810`1`0400`0000005</v>
          </cell>
          <cell r="E2372" t="str">
            <v>ОАО «УралСиб»</v>
          </cell>
          <cell r="F2372" t="str">
            <v>банк</v>
          </cell>
          <cell r="G2372" t="str">
            <v>0082</v>
          </cell>
          <cell r="H2372" t="str">
            <v>0258951</v>
          </cell>
          <cell r="I2372">
            <v>38173</v>
          </cell>
          <cell r="J2372">
            <v>500000</v>
          </cell>
          <cell r="K2372" t="str">
            <v>Рубли РФ</v>
          </cell>
          <cell r="L2372" t="str">
            <v>по предъявлении</v>
          </cell>
          <cell r="M2372">
            <v>38173</v>
          </cell>
          <cell r="N2372">
            <v>0</v>
          </cell>
          <cell r="P2372">
            <v>500000</v>
          </cell>
          <cell r="Q2372">
            <v>1</v>
          </cell>
          <cell r="R2372">
            <v>500000</v>
          </cell>
          <cell r="S2372">
            <v>38189</v>
          </cell>
          <cell r="T2372" t="str">
            <v>21/07-08</v>
          </cell>
          <cell r="U2372" t="str">
            <v>ООО "Проф-Трейд"</v>
          </cell>
          <cell r="V2372">
            <v>1</v>
          </cell>
          <cell r="W2372">
            <v>500000</v>
          </cell>
          <cell r="X2372">
            <v>38190</v>
          </cell>
          <cell r="Y2372" t="str">
            <v>22/07-акт</v>
          </cell>
          <cell r="Z2372" t="str">
            <v>ОАО «УралСиб»</v>
          </cell>
          <cell r="AA2372">
            <v>0</v>
          </cell>
          <cell r="AB2372">
            <v>0</v>
          </cell>
          <cell r="AC2372">
            <v>0</v>
          </cell>
          <cell r="AD2372" t="str">
            <v>предъявлен</v>
          </cell>
          <cell r="AF2372" t="str">
            <v/>
          </cell>
          <cell r="AI2372" t="str">
            <v/>
          </cell>
        </row>
        <row r="2373">
          <cell r="A2373">
            <v>2369</v>
          </cell>
          <cell r="B2373" t="str">
            <v>диск</v>
          </cell>
          <cell r="C2373" t="str">
            <v>51401</v>
          </cell>
          <cell r="D2373" t="str">
            <v>51401`810`1`0400`0000005</v>
          </cell>
          <cell r="E2373" t="str">
            <v>ОАО «УралСиб»</v>
          </cell>
          <cell r="F2373" t="str">
            <v>банк</v>
          </cell>
          <cell r="G2373" t="str">
            <v>0082</v>
          </cell>
          <cell r="H2373" t="str">
            <v>0258952</v>
          </cell>
          <cell r="I2373">
            <v>38173</v>
          </cell>
          <cell r="J2373">
            <v>500000</v>
          </cell>
          <cell r="K2373" t="str">
            <v>Рубли РФ</v>
          </cell>
          <cell r="L2373" t="str">
            <v>по предъявлении</v>
          </cell>
          <cell r="M2373">
            <v>38173</v>
          </cell>
          <cell r="N2373">
            <v>0</v>
          </cell>
          <cell r="P2373">
            <v>500000</v>
          </cell>
          <cell r="Q2373">
            <v>1</v>
          </cell>
          <cell r="R2373">
            <v>500000</v>
          </cell>
          <cell r="S2373">
            <v>38189</v>
          </cell>
          <cell r="T2373" t="str">
            <v>21/07-08</v>
          </cell>
          <cell r="U2373" t="str">
            <v>ООО "Проф-Трейд"</v>
          </cell>
          <cell r="V2373">
            <v>1</v>
          </cell>
          <cell r="W2373">
            <v>500000</v>
          </cell>
          <cell r="X2373">
            <v>38190</v>
          </cell>
          <cell r="Y2373" t="str">
            <v>22/07-акт</v>
          </cell>
          <cell r="Z2373" t="str">
            <v>ОАО «УралСиб»</v>
          </cell>
          <cell r="AA2373">
            <v>0</v>
          </cell>
          <cell r="AB2373">
            <v>0</v>
          </cell>
          <cell r="AC2373">
            <v>0</v>
          </cell>
          <cell r="AD2373" t="str">
            <v>предъявлен</v>
          </cell>
          <cell r="AF2373" t="str">
            <v/>
          </cell>
          <cell r="AI2373" t="str">
            <v/>
          </cell>
        </row>
        <row r="2374">
          <cell r="A2374">
            <v>2370</v>
          </cell>
          <cell r="B2374" t="str">
            <v>диск</v>
          </cell>
          <cell r="C2374" t="str">
            <v>51401</v>
          </cell>
          <cell r="D2374" t="str">
            <v>51401`810`1`0400`0000005</v>
          </cell>
          <cell r="E2374" t="str">
            <v>ОАО «УралСиб»</v>
          </cell>
          <cell r="F2374" t="str">
            <v>банк</v>
          </cell>
          <cell r="G2374" t="str">
            <v>0082</v>
          </cell>
          <cell r="H2374" t="str">
            <v>0258953</v>
          </cell>
          <cell r="I2374">
            <v>38173</v>
          </cell>
          <cell r="J2374">
            <v>500000</v>
          </cell>
          <cell r="K2374" t="str">
            <v>Рубли РФ</v>
          </cell>
          <cell r="L2374" t="str">
            <v>по предъявлении</v>
          </cell>
          <cell r="M2374">
            <v>38173</v>
          </cell>
          <cell r="N2374">
            <v>0</v>
          </cell>
          <cell r="P2374">
            <v>500000</v>
          </cell>
          <cell r="Q2374">
            <v>1</v>
          </cell>
          <cell r="R2374">
            <v>500000</v>
          </cell>
          <cell r="S2374">
            <v>38189</v>
          </cell>
          <cell r="T2374" t="str">
            <v>21/07-08</v>
          </cell>
          <cell r="U2374" t="str">
            <v>ООО "Проф-Трейд"</v>
          </cell>
          <cell r="V2374">
            <v>1</v>
          </cell>
          <cell r="W2374">
            <v>500000</v>
          </cell>
          <cell r="X2374">
            <v>38190</v>
          </cell>
          <cell r="Y2374" t="str">
            <v>22/07-акт</v>
          </cell>
          <cell r="Z2374" t="str">
            <v>ОАО «УралСиб»</v>
          </cell>
          <cell r="AA2374">
            <v>0</v>
          </cell>
          <cell r="AB2374">
            <v>0</v>
          </cell>
          <cell r="AC2374">
            <v>0</v>
          </cell>
          <cell r="AD2374" t="str">
            <v>предъявлен</v>
          </cell>
          <cell r="AF2374" t="str">
            <v/>
          </cell>
          <cell r="AI2374" t="str">
            <v/>
          </cell>
        </row>
        <row r="2375">
          <cell r="A2375">
            <v>2371</v>
          </cell>
          <cell r="B2375" t="str">
            <v>диск</v>
          </cell>
          <cell r="C2375" t="str">
            <v>51401</v>
          </cell>
          <cell r="D2375" t="str">
            <v>51401`810`1`0400`0000005</v>
          </cell>
          <cell r="E2375" t="str">
            <v>ОАО «УралСиб»</v>
          </cell>
          <cell r="F2375" t="str">
            <v>банк</v>
          </cell>
          <cell r="G2375" t="str">
            <v>0082</v>
          </cell>
          <cell r="H2375" t="str">
            <v>0258954</v>
          </cell>
          <cell r="I2375">
            <v>38173</v>
          </cell>
          <cell r="J2375">
            <v>500000</v>
          </cell>
          <cell r="K2375" t="str">
            <v>Рубли РФ</v>
          </cell>
          <cell r="L2375" t="str">
            <v>по предъявлении</v>
          </cell>
          <cell r="M2375">
            <v>38173</v>
          </cell>
          <cell r="N2375">
            <v>0</v>
          </cell>
          <cell r="P2375">
            <v>500000</v>
          </cell>
          <cell r="Q2375">
            <v>1</v>
          </cell>
          <cell r="R2375">
            <v>500000</v>
          </cell>
          <cell r="S2375">
            <v>38189</v>
          </cell>
          <cell r="T2375" t="str">
            <v>21/07-08</v>
          </cell>
          <cell r="U2375" t="str">
            <v>ООО "Проф-Трейд"</v>
          </cell>
          <cell r="V2375">
            <v>1</v>
          </cell>
          <cell r="W2375">
            <v>500000</v>
          </cell>
          <cell r="X2375">
            <v>38190</v>
          </cell>
          <cell r="Y2375" t="str">
            <v>22/07-акт</v>
          </cell>
          <cell r="Z2375" t="str">
            <v>ОАО «УралСиб»</v>
          </cell>
          <cell r="AA2375">
            <v>0</v>
          </cell>
          <cell r="AB2375">
            <v>0</v>
          </cell>
          <cell r="AC2375">
            <v>0</v>
          </cell>
          <cell r="AD2375" t="str">
            <v>предъявлен</v>
          </cell>
          <cell r="AF2375" t="str">
            <v/>
          </cell>
          <cell r="AI2375" t="str">
            <v/>
          </cell>
        </row>
        <row r="2376">
          <cell r="A2376">
            <v>2372</v>
          </cell>
          <cell r="B2376" t="str">
            <v>диск</v>
          </cell>
          <cell r="C2376" t="str">
            <v>51401</v>
          </cell>
          <cell r="D2376" t="str">
            <v>51401`810`1`0400`0000005</v>
          </cell>
          <cell r="E2376" t="str">
            <v>ОАО «УралСиб»</v>
          </cell>
          <cell r="F2376" t="str">
            <v>банк</v>
          </cell>
          <cell r="G2376" t="str">
            <v>0082</v>
          </cell>
          <cell r="H2376" t="str">
            <v>0258955</v>
          </cell>
          <cell r="I2376">
            <v>38173</v>
          </cell>
          <cell r="J2376">
            <v>500000</v>
          </cell>
          <cell r="K2376" t="str">
            <v>Рубли РФ</v>
          </cell>
          <cell r="L2376" t="str">
            <v>по предъявлении</v>
          </cell>
          <cell r="M2376">
            <v>38173</v>
          </cell>
          <cell r="N2376">
            <v>0</v>
          </cell>
          <cell r="P2376">
            <v>500000</v>
          </cell>
          <cell r="Q2376">
            <v>1</v>
          </cell>
          <cell r="R2376">
            <v>500000</v>
          </cell>
          <cell r="S2376">
            <v>38189</v>
          </cell>
          <cell r="T2376" t="str">
            <v>21/07-08</v>
          </cell>
          <cell r="U2376" t="str">
            <v>ООО "Проф-Трейд"</v>
          </cell>
          <cell r="V2376">
            <v>1</v>
          </cell>
          <cell r="W2376">
            <v>500000</v>
          </cell>
          <cell r="X2376">
            <v>38190</v>
          </cell>
          <cell r="Y2376" t="str">
            <v>22/07-акт</v>
          </cell>
          <cell r="Z2376" t="str">
            <v>ОАО «УралСиб»</v>
          </cell>
          <cell r="AA2376">
            <v>0</v>
          </cell>
          <cell r="AB2376">
            <v>0</v>
          </cell>
          <cell r="AC2376">
            <v>0</v>
          </cell>
          <cell r="AD2376" t="str">
            <v>предъявлен</v>
          </cell>
          <cell r="AF2376" t="str">
            <v/>
          </cell>
          <cell r="AI2376" t="str">
            <v/>
          </cell>
        </row>
        <row r="2377">
          <cell r="A2377">
            <v>2373</v>
          </cell>
          <cell r="B2377" t="str">
            <v>диск</v>
          </cell>
          <cell r="C2377" t="str">
            <v>51401</v>
          </cell>
          <cell r="D2377" t="str">
            <v>51401`810`1`0400`0000005</v>
          </cell>
          <cell r="E2377" t="str">
            <v>ОАО «УралСиб»</v>
          </cell>
          <cell r="F2377" t="str">
            <v>банк</v>
          </cell>
          <cell r="G2377" t="str">
            <v>0082</v>
          </cell>
          <cell r="H2377" t="str">
            <v>0258956</v>
          </cell>
          <cell r="I2377">
            <v>38173</v>
          </cell>
          <cell r="J2377">
            <v>500000</v>
          </cell>
          <cell r="K2377" t="str">
            <v>Рубли РФ</v>
          </cell>
          <cell r="L2377" t="str">
            <v>по предъявлении</v>
          </cell>
          <cell r="M2377">
            <v>38173</v>
          </cell>
          <cell r="N2377">
            <v>0</v>
          </cell>
          <cell r="P2377">
            <v>500000</v>
          </cell>
          <cell r="Q2377">
            <v>1</v>
          </cell>
          <cell r="R2377">
            <v>500000</v>
          </cell>
          <cell r="S2377">
            <v>38189</v>
          </cell>
          <cell r="T2377" t="str">
            <v>21/07-08</v>
          </cell>
          <cell r="U2377" t="str">
            <v>ООО "Проф-Трейд"</v>
          </cell>
          <cell r="V2377">
            <v>1</v>
          </cell>
          <cell r="W2377">
            <v>500000</v>
          </cell>
          <cell r="X2377">
            <v>38190</v>
          </cell>
          <cell r="Y2377" t="str">
            <v>22/07-акт</v>
          </cell>
          <cell r="Z2377" t="str">
            <v>ОАО «УралСиб»</v>
          </cell>
          <cell r="AA2377">
            <v>0</v>
          </cell>
          <cell r="AB2377">
            <v>0</v>
          </cell>
          <cell r="AC2377">
            <v>0</v>
          </cell>
          <cell r="AD2377" t="str">
            <v>предъявлен</v>
          </cell>
          <cell r="AF2377" t="str">
            <v/>
          </cell>
          <cell r="AI2377" t="str">
            <v/>
          </cell>
        </row>
        <row r="2378">
          <cell r="A2378">
            <v>2374</v>
          </cell>
          <cell r="B2378" t="str">
            <v>диск</v>
          </cell>
          <cell r="C2378" t="str">
            <v>51401</v>
          </cell>
          <cell r="D2378" t="str">
            <v>51401`810`1`0400`0000005</v>
          </cell>
          <cell r="E2378" t="str">
            <v>ОАО «УралСиб»</v>
          </cell>
          <cell r="F2378" t="str">
            <v>банк</v>
          </cell>
          <cell r="G2378" t="str">
            <v>0082</v>
          </cell>
          <cell r="H2378" t="str">
            <v>0258957</v>
          </cell>
          <cell r="I2378">
            <v>38173</v>
          </cell>
          <cell r="J2378">
            <v>500000</v>
          </cell>
          <cell r="K2378" t="str">
            <v>Рубли РФ</v>
          </cell>
          <cell r="L2378" t="str">
            <v>по предъявлении</v>
          </cell>
          <cell r="M2378">
            <v>38173</v>
          </cell>
          <cell r="N2378">
            <v>0</v>
          </cell>
          <cell r="P2378">
            <v>500000</v>
          </cell>
          <cell r="Q2378">
            <v>1</v>
          </cell>
          <cell r="R2378">
            <v>500000</v>
          </cell>
          <cell r="S2378">
            <v>38189</v>
          </cell>
          <cell r="T2378" t="str">
            <v>21/07-08</v>
          </cell>
          <cell r="U2378" t="str">
            <v>ООО "Проф-Трейд"</v>
          </cell>
          <cell r="V2378">
            <v>1</v>
          </cell>
          <cell r="W2378">
            <v>500000</v>
          </cell>
          <cell r="X2378">
            <v>38190</v>
          </cell>
          <cell r="Y2378" t="str">
            <v>22/07-акт</v>
          </cell>
          <cell r="Z2378" t="str">
            <v>ОАО «УралСиб»</v>
          </cell>
          <cell r="AA2378">
            <v>0</v>
          </cell>
          <cell r="AB2378">
            <v>0</v>
          </cell>
          <cell r="AC2378">
            <v>0</v>
          </cell>
          <cell r="AD2378" t="str">
            <v>предъявлен</v>
          </cell>
          <cell r="AF2378" t="str">
            <v/>
          </cell>
          <cell r="AI2378" t="str">
            <v/>
          </cell>
        </row>
        <row r="2379">
          <cell r="A2379">
            <v>2375</v>
          </cell>
          <cell r="B2379" t="str">
            <v>диск</v>
          </cell>
          <cell r="C2379" t="str">
            <v>51401</v>
          </cell>
          <cell r="D2379" t="str">
            <v>51401`810`1`0400`0000005</v>
          </cell>
          <cell r="E2379" t="str">
            <v>ОАО «УралСиб»</v>
          </cell>
          <cell r="F2379" t="str">
            <v>банк</v>
          </cell>
          <cell r="G2379" t="str">
            <v>0082</v>
          </cell>
          <cell r="H2379" t="str">
            <v>0258799</v>
          </cell>
          <cell r="I2379">
            <v>38166</v>
          </cell>
          <cell r="J2379">
            <v>500000</v>
          </cell>
          <cell r="K2379" t="str">
            <v>Рубли РФ</v>
          </cell>
          <cell r="L2379" t="str">
            <v>по предъявлении</v>
          </cell>
          <cell r="M2379">
            <v>38166</v>
          </cell>
          <cell r="N2379">
            <v>0</v>
          </cell>
          <cell r="P2379">
            <v>500000</v>
          </cell>
          <cell r="Q2379">
            <v>1</v>
          </cell>
          <cell r="R2379">
            <v>500000</v>
          </cell>
          <cell r="S2379">
            <v>38189</v>
          </cell>
          <cell r="T2379" t="str">
            <v>21/07-08</v>
          </cell>
          <cell r="U2379" t="str">
            <v>ООО "Проф-Трейд"</v>
          </cell>
          <cell r="V2379">
            <v>1</v>
          </cell>
          <cell r="W2379">
            <v>500000</v>
          </cell>
          <cell r="X2379">
            <v>38190</v>
          </cell>
          <cell r="Y2379" t="str">
            <v>22/07-акт</v>
          </cell>
          <cell r="Z2379" t="str">
            <v>ОАО «УралСиб»</v>
          </cell>
          <cell r="AA2379">
            <v>0</v>
          </cell>
          <cell r="AB2379">
            <v>0</v>
          </cell>
          <cell r="AC2379">
            <v>0</v>
          </cell>
          <cell r="AD2379" t="str">
            <v>предъявлен</v>
          </cell>
          <cell r="AF2379" t="str">
            <v/>
          </cell>
          <cell r="AI2379" t="str">
            <v/>
          </cell>
        </row>
        <row r="2380">
          <cell r="A2380">
            <v>2376</v>
          </cell>
          <cell r="B2380" t="str">
            <v>диск</v>
          </cell>
          <cell r="C2380" t="str">
            <v>51401</v>
          </cell>
          <cell r="D2380" t="str">
            <v>51401`810`1`0400`0000005</v>
          </cell>
          <cell r="E2380" t="str">
            <v>ОАО «УралСиб»</v>
          </cell>
          <cell r="F2380" t="str">
            <v>банк</v>
          </cell>
          <cell r="G2380" t="str">
            <v>0082</v>
          </cell>
          <cell r="H2380" t="str">
            <v>0258800</v>
          </cell>
          <cell r="I2380">
            <v>38166</v>
          </cell>
          <cell r="J2380">
            <v>500000</v>
          </cell>
          <cell r="K2380" t="str">
            <v>Рубли РФ</v>
          </cell>
          <cell r="L2380" t="str">
            <v>по предъявлении</v>
          </cell>
          <cell r="M2380">
            <v>38166</v>
          </cell>
          <cell r="N2380">
            <v>0</v>
          </cell>
          <cell r="P2380">
            <v>500000</v>
          </cell>
          <cell r="Q2380">
            <v>1</v>
          </cell>
          <cell r="R2380">
            <v>500000</v>
          </cell>
          <cell r="S2380">
            <v>38189</v>
          </cell>
          <cell r="T2380" t="str">
            <v>21/07-08</v>
          </cell>
          <cell r="U2380" t="str">
            <v>ООО "Проф-Трейд"</v>
          </cell>
          <cell r="V2380">
            <v>1</v>
          </cell>
          <cell r="W2380">
            <v>500000</v>
          </cell>
          <cell r="X2380">
            <v>38190</v>
          </cell>
          <cell r="Y2380" t="str">
            <v>22/07-акт</v>
          </cell>
          <cell r="Z2380" t="str">
            <v>ОАО «УралСиб»</v>
          </cell>
          <cell r="AA2380">
            <v>0</v>
          </cell>
          <cell r="AB2380">
            <v>0</v>
          </cell>
          <cell r="AC2380">
            <v>0</v>
          </cell>
          <cell r="AD2380" t="str">
            <v>предъявлен</v>
          </cell>
          <cell r="AF2380" t="str">
            <v/>
          </cell>
          <cell r="AI2380" t="str">
            <v/>
          </cell>
        </row>
        <row r="2381">
          <cell r="A2381">
            <v>2377</v>
          </cell>
          <cell r="B2381" t="str">
            <v>диск</v>
          </cell>
          <cell r="C2381" t="str">
            <v>51401</v>
          </cell>
          <cell r="D2381" t="str">
            <v>51401`810`1`0400`0000005</v>
          </cell>
          <cell r="E2381" t="str">
            <v>ОАО «УралСиб»</v>
          </cell>
          <cell r="F2381" t="str">
            <v>банк</v>
          </cell>
          <cell r="G2381" t="str">
            <v>0082</v>
          </cell>
          <cell r="H2381" t="str">
            <v>0258801</v>
          </cell>
          <cell r="I2381">
            <v>38166</v>
          </cell>
          <cell r="J2381">
            <v>500000</v>
          </cell>
          <cell r="K2381" t="str">
            <v>Рубли РФ</v>
          </cell>
          <cell r="L2381" t="str">
            <v>по предъявлении</v>
          </cell>
          <cell r="M2381">
            <v>38166</v>
          </cell>
          <cell r="N2381">
            <v>0</v>
          </cell>
          <cell r="P2381">
            <v>500000</v>
          </cell>
          <cell r="Q2381">
            <v>1</v>
          </cell>
          <cell r="R2381">
            <v>500000</v>
          </cell>
          <cell r="S2381">
            <v>38189</v>
          </cell>
          <cell r="T2381" t="str">
            <v>21/07-08</v>
          </cell>
          <cell r="U2381" t="str">
            <v>ООО "Проф-Трейд"</v>
          </cell>
          <cell r="V2381">
            <v>1</v>
          </cell>
          <cell r="W2381">
            <v>500000</v>
          </cell>
          <cell r="X2381">
            <v>38190</v>
          </cell>
          <cell r="Y2381" t="str">
            <v>22/07-акт</v>
          </cell>
          <cell r="Z2381" t="str">
            <v>ОАО «УралСиб»</v>
          </cell>
          <cell r="AA2381">
            <v>0</v>
          </cell>
          <cell r="AB2381">
            <v>0</v>
          </cell>
          <cell r="AC2381">
            <v>0</v>
          </cell>
          <cell r="AD2381" t="str">
            <v>предъявлен</v>
          </cell>
          <cell r="AF2381" t="str">
            <v/>
          </cell>
          <cell r="AI2381" t="str">
            <v/>
          </cell>
        </row>
        <row r="2382">
          <cell r="A2382">
            <v>2378</v>
          </cell>
          <cell r="B2382" t="str">
            <v>диск</v>
          </cell>
          <cell r="C2382" t="str">
            <v>51401</v>
          </cell>
          <cell r="D2382" t="str">
            <v>51401`810`1`0400`0000005</v>
          </cell>
          <cell r="E2382" t="str">
            <v>ОАО «УралСиб»</v>
          </cell>
          <cell r="F2382" t="str">
            <v>банк</v>
          </cell>
          <cell r="G2382" t="str">
            <v>0082</v>
          </cell>
          <cell r="H2382" t="str">
            <v>0258802</v>
          </cell>
          <cell r="I2382">
            <v>38166</v>
          </cell>
          <cell r="J2382">
            <v>500000</v>
          </cell>
          <cell r="K2382" t="str">
            <v>Рубли РФ</v>
          </cell>
          <cell r="L2382" t="str">
            <v>по предъявлении</v>
          </cell>
          <cell r="M2382">
            <v>38166</v>
          </cell>
          <cell r="N2382">
            <v>0</v>
          </cell>
          <cell r="P2382">
            <v>500000</v>
          </cell>
          <cell r="Q2382">
            <v>1</v>
          </cell>
          <cell r="R2382">
            <v>500000</v>
          </cell>
          <cell r="S2382">
            <v>38189</v>
          </cell>
          <cell r="T2382" t="str">
            <v>21/07-08</v>
          </cell>
          <cell r="U2382" t="str">
            <v>ООО "Проф-Трейд"</v>
          </cell>
          <cell r="V2382">
            <v>1</v>
          </cell>
          <cell r="W2382">
            <v>500000</v>
          </cell>
          <cell r="X2382">
            <v>38190</v>
          </cell>
          <cell r="Y2382" t="str">
            <v>22/07-акт</v>
          </cell>
          <cell r="Z2382" t="str">
            <v>ОАО «УралСиб»</v>
          </cell>
          <cell r="AA2382">
            <v>0</v>
          </cell>
          <cell r="AB2382">
            <v>0</v>
          </cell>
          <cell r="AC2382">
            <v>0</v>
          </cell>
          <cell r="AD2382" t="str">
            <v>предъявлен</v>
          </cell>
          <cell r="AF2382" t="str">
            <v/>
          </cell>
          <cell r="AI2382" t="str">
            <v/>
          </cell>
        </row>
        <row r="2383">
          <cell r="A2383">
            <v>2379</v>
          </cell>
          <cell r="B2383" t="str">
            <v>диск</v>
          </cell>
          <cell r="C2383" t="str">
            <v>51401</v>
          </cell>
          <cell r="D2383" t="str">
            <v>51401`810`1`0400`0000005</v>
          </cell>
          <cell r="E2383" t="str">
            <v>ОАО «УралСиб»</v>
          </cell>
          <cell r="F2383" t="str">
            <v>банк</v>
          </cell>
          <cell r="G2383" t="str">
            <v>0082</v>
          </cell>
          <cell r="H2383" t="str">
            <v>0258803</v>
          </cell>
          <cell r="I2383">
            <v>38166</v>
          </cell>
          <cell r="J2383">
            <v>500000</v>
          </cell>
          <cell r="K2383" t="str">
            <v>Рубли РФ</v>
          </cell>
          <cell r="L2383" t="str">
            <v>по предъявлении</v>
          </cell>
          <cell r="M2383">
            <v>38166</v>
          </cell>
          <cell r="N2383">
            <v>0</v>
          </cell>
          <cell r="P2383">
            <v>500000</v>
          </cell>
          <cell r="Q2383">
            <v>1</v>
          </cell>
          <cell r="R2383">
            <v>500000</v>
          </cell>
          <cell r="S2383">
            <v>38189</v>
          </cell>
          <cell r="T2383" t="str">
            <v>21/07-08</v>
          </cell>
          <cell r="U2383" t="str">
            <v>ООО "Проф-Трейд"</v>
          </cell>
          <cell r="V2383">
            <v>1</v>
          </cell>
          <cell r="W2383">
            <v>500000</v>
          </cell>
          <cell r="X2383">
            <v>38190</v>
          </cell>
          <cell r="Y2383" t="str">
            <v>22/07-акт</v>
          </cell>
          <cell r="Z2383" t="str">
            <v>ОАО «УралСиб»</v>
          </cell>
          <cell r="AA2383">
            <v>0</v>
          </cell>
          <cell r="AB2383">
            <v>0</v>
          </cell>
          <cell r="AC2383">
            <v>0</v>
          </cell>
          <cell r="AD2383" t="str">
            <v>предъявлен</v>
          </cell>
          <cell r="AF2383" t="str">
            <v/>
          </cell>
          <cell r="AI2383" t="str">
            <v/>
          </cell>
        </row>
        <row r="2384">
          <cell r="A2384">
            <v>2380</v>
          </cell>
          <cell r="B2384" t="str">
            <v>диск</v>
          </cell>
          <cell r="C2384" t="str">
            <v>51401</v>
          </cell>
          <cell r="D2384" t="str">
            <v>51401`810`1`0400`0000005</v>
          </cell>
          <cell r="E2384" t="str">
            <v>ОАО «УралСиб»</v>
          </cell>
          <cell r="F2384" t="str">
            <v>банк</v>
          </cell>
          <cell r="G2384" t="str">
            <v>0001</v>
          </cell>
          <cell r="H2384" t="str">
            <v>0269982</v>
          </cell>
          <cell r="I2384">
            <v>38168</v>
          </cell>
          <cell r="J2384">
            <v>500000</v>
          </cell>
          <cell r="K2384" t="str">
            <v>Рубли РФ</v>
          </cell>
          <cell r="L2384" t="str">
            <v>по предъявлении</v>
          </cell>
          <cell r="M2384">
            <v>38168</v>
          </cell>
          <cell r="N2384">
            <v>0</v>
          </cell>
          <cell r="P2384">
            <v>500000</v>
          </cell>
          <cell r="Q2384">
            <v>1</v>
          </cell>
          <cell r="R2384">
            <v>500000</v>
          </cell>
          <cell r="S2384">
            <v>38189</v>
          </cell>
          <cell r="T2384" t="str">
            <v>21/07-08</v>
          </cell>
          <cell r="U2384" t="str">
            <v>ООО "Проф-Трейд"</v>
          </cell>
          <cell r="V2384">
            <v>1</v>
          </cell>
          <cell r="W2384">
            <v>500000</v>
          </cell>
          <cell r="X2384">
            <v>38190</v>
          </cell>
          <cell r="Y2384" t="str">
            <v>22/07-акт</v>
          </cell>
          <cell r="Z2384" t="str">
            <v>ОАО «УралСиб»</v>
          </cell>
          <cell r="AA2384">
            <v>0</v>
          </cell>
          <cell r="AB2384">
            <v>0</v>
          </cell>
          <cell r="AC2384">
            <v>0</v>
          </cell>
          <cell r="AD2384" t="str">
            <v>предъявлен</v>
          </cell>
          <cell r="AF2384" t="str">
            <v/>
          </cell>
          <cell r="AI2384" t="str">
            <v/>
          </cell>
        </row>
        <row r="2385">
          <cell r="A2385">
            <v>2381</v>
          </cell>
          <cell r="B2385" t="str">
            <v>диск</v>
          </cell>
          <cell r="C2385" t="str">
            <v>51401</v>
          </cell>
          <cell r="D2385" t="str">
            <v>51401`810`1`0400`0000005</v>
          </cell>
          <cell r="E2385" t="str">
            <v>ОАО «УралСиб»</v>
          </cell>
          <cell r="F2385" t="str">
            <v>банк</v>
          </cell>
          <cell r="G2385" t="str">
            <v>0001</v>
          </cell>
          <cell r="H2385" t="str">
            <v>0269983</v>
          </cell>
          <cell r="I2385">
            <v>38168</v>
          </cell>
          <cell r="J2385">
            <v>500000</v>
          </cell>
          <cell r="K2385" t="str">
            <v>Рубли РФ</v>
          </cell>
          <cell r="L2385" t="str">
            <v>по предъявлении</v>
          </cell>
          <cell r="M2385">
            <v>38168</v>
          </cell>
          <cell r="N2385">
            <v>0</v>
          </cell>
          <cell r="P2385">
            <v>500000</v>
          </cell>
          <cell r="Q2385">
            <v>1</v>
          </cell>
          <cell r="R2385">
            <v>500000</v>
          </cell>
          <cell r="S2385">
            <v>38189</v>
          </cell>
          <cell r="T2385" t="str">
            <v>21/07-08</v>
          </cell>
          <cell r="U2385" t="str">
            <v>ООО "Проф-Трейд"</v>
          </cell>
          <cell r="V2385">
            <v>1</v>
          </cell>
          <cell r="W2385">
            <v>500000</v>
          </cell>
          <cell r="X2385">
            <v>38190</v>
          </cell>
          <cell r="Y2385" t="str">
            <v>22/07-акт</v>
          </cell>
          <cell r="Z2385" t="str">
            <v>ОАО «УралСиб»</v>
          </cell>
          <cell r="AA2385">
            <v>0</v>
          </cell>
          <cell r="AB2385">
            <v>0</v>
          </cell>
          <cell r="AC2385">
            <v>0</v>
          </cell>
          <cell r="AD2385" t="str">
            <v>предъявлен</v>
          </cell>
          <cell r="AF2385" t="str">
            <v/>
          </cell>
          <cell r="AI2385" t="str">
            <v/>
          </cell>
        </row>
        <row r="2386">
          <cell r="A2386">
            <v>2382</v>
          </cell>
          <cell r="B2386" t="str">
            <v>диск</v>
          </cell>
          <cell r="C2386" t="str">
            <v>51401</v>
          </cell>
          <cell r="D2386" t="str">
            <v>51401`810`1`0400`0000005</v>
          </cell>
          <cell r="E2386" t="str">
            <v>ОАО «УралСиб»</v>
          </cell>
          <cell r="F2386" t="str">
            <v>банк</v>
          </cell>
          <cell r="G2386" t="str">
            <v>0001</v>
          </cell>
          <cell r="H2386" t="str">
            <v>0269984</v>
          </cell>
          <cell r="I2386">
            <v>38168</v>
          </cell>
          <cell r="J2386">
            <v>500000</v>
          </cell>
          <cell r="K2386" t="str">
            <v>Рубли РФ</v>
          </cell>
          <cell r="L2386" t="str">
            <v>по предъявлении</v>
          </cell>
          <cell r="M2386">
            <v>38168</v>
          </cell>
          <cell r="N2386">
            <v>0</v>
          </cell>
          <cell r="P2386">
            <v>500000</v>
          </cell>
          <cell r="Q2386">
            <v>1</v>
          </cell>
          <cell r="R2386">
            <v>500000</v>
          </cell>
          <cell r="S2386">
            <v>38189</v>
          </cell>
          <cell r="T2386" t="str">
            <v>21/07-08</v>
          </cell>
          <cell r="U2386" t="str">
            <v>ООО "Проф-Трейд"</v>
          </cell>
          <cell r="V2386">
            <v>1</v>
          </cell>
          <cell r="W2386">
            <v>500000</v>
          </cell>
          <cell r="X2386">
            <v>38190</v>
          </cell>
          <cell r="Y2386" t="str">
            <v>22/07-акт</v>
          </cell>
          <cell r="Z2386" t="str">
            <v>ОАО «УралСиб»</v>
          </cell>
          <cell r="AA2386">
            <v>0</v>
          </cell>
          <cell r="AB2386">
            <v>0</v>
          </cell>
          <cell r="AC2386">
            <v>0</v>
          </cell>
          <cell r="AD2386" t="str">
            <v>предъявлен</v>
          </cell>
          <cell r="AF2386" t="str">
            <v/>
          </cell>
          <cell r="AI2386" t="str">
            <v/>
          </cell>
        </row>
        <row r="2387">
          <cell r="A2387">
            <v>2383</v>
          </cell>
          <cell r="B2387" t="str">
            <v>диск</v>
          </cell>
          <cell r="C2387" t="str">
            <v>51401</v>
          </cell>
          <cell r="D2387" t="str">
            <v>51401`810`1`0400`0000005</v>
          </cell>
          <cell r="E2387" t="str">
            <v>ОАО «УралСиб»</v>
          </cell>
          <cell r="F2387" t="str">
            <v>банк</v>
          </cell>
          <cell r="G2387" t="str">
            <v>0001</v>
          </cell>
          <cell r="H2387" t="str">
            <v>0269985</v>
          </cell>
          <cell r="I2387">
            <v>38168</v>
          </cell>
          <cell r="J2387">
            <v>500000</v>
          </cell>
          <cell r="K2387" t="str">
            <v>Рубли РФ</v>
          </cell>
          <cell r="L2387" t="str">
            <v>по предъявлении</v>
          </cell>
          <cell r="M2387">
            <v>38168</v>
          </cell>
          <cell r="N2387">
            <v>0</v>
          </cell>
          <cell r="P2387">
            <v>500000</v>
          </cell>
          <cell r="Q2387">
            <v>1</v>
          </cell>
          <cell r="R2387">
            <v>500000</v>
          </cell>
          <cell r="S2387">
            <v>38189</v>
          </cell>
          <cell r="T2387" t="str">
            <v>21/07-08</v>
          </cell>
          <cell r="U2387" t="str">
            <v>ООО "Проф-Трейд"</v>
          </cell>
          <cell r="V2387">
            <v>1</v>
          </cell>
          <cell r="W2387">
            <v>500000</v>
          </cell>
          <cell r="X2387">
            <v>38190</v>
          </cell>
          <cell r="Y2387" t="str">
            <v>22/07-акт</v>
          </cell>
          <cell r="Z2387" t="str">
            <v>ОАО «УралСиб»</v>
          </cell>
          <cell r="AA2387">
            <v>0</v>
          </cell>
          <cell r="AB2387">
            <v>0</v>
          </cell>
          <cell r="AC2387">
            <v>0</v>
          </cell>
          <cell r="AD2387" t="str">
            <v>предъявлен</v>
          </cell>
          <cell r="AF2387" t="str">
            <v/>
          </cell>
          <cell r="AI2387" t="str">
            <v/>
          </cell>
        </row>
        <row r="2388">
          <cell r="A2388">
            <v>2384</v>
          </cell>
          <cell r="B2388" t="str">
            <v>диск</v>
          </cell>
          <cell r="C2388" t="str">
            <v>51401</v>
          </cell>
          <cell r="D2388" t="str">
            <v>51401`810`1`0400`0000005</v>
          </cell>
          <cell r="E2388" t="str">
            <v>ОАО «УралСиб»</v>
          </cell>
          <cell r="F2388" t="str">
            <v>банк</v>
          </cell>
          <cell r="G2388" t="str">
            <v>0001</v>
          </cell>
          <cell r="H2388" t="str">
            <v>0269986</v>
          </cell>
          <cell r="I2388">
            <v>38168</v>
          </cell>
          <cell r="J2388">
            <v>500000</v>
          </cell>
          <cell r="K2388" t="str">
            <v>Рубли РФ</v>
          </cell>
          <cell r="L2388" t="str">
            <v>по предъявлении</v>
          </cell>
          <cell r="M2388">
            <v>38168</v>
          </cell>
          <cell r="N2388">
            <v>0</v>
          </cell>
          <cell r="P2388">
            <v>500000</v>
          </cell>
          <cell r="Q2388">
            <v>1</v>
          </cell>
          <cell r="R2388">
            <v>500000</v>
          </cell>
          <cell r="S2388">
            <v>38189</v>
          </cell>
          <cell r="T2388" t="str">
            <v>21/07-08</v>
          </cell>
          <cell r="U2388" t="str">
            <v>ООО "Проф-Трейд"</v>
          </cell>
          <cell r="V2388">
            <v>1</v>
          </cell>
          <cell r="W2388">
            <v>500000</v>
          </cell>
          <cell r="X2388">
            <v>38190</v>
          </cell>
          <cell r="Y2388" t="str">
            <v>22/07-акт</v>
          </cell>
          <cell r="Z2388" t="str">
            <v>ОАО «УралСиб»</v>
          </cell>
          <cell r="AA2388">
            <v>0</v>
          </cell>
          <cell r="AB2388">
            <v>0</v>
          </cell>
          <cell r="AC2388">
            <v>0</v>
          </cell>
          <cell r="AD2388" t="str">
            <v>предъявлен</v>
          </cell>
          <cell r="AF2388" t="str">
            <v/>
          </cell>
          <cell r="AI2388" t="str">
            <v/>
          </cell>
        </row>
        <row r="2389">
          <cell r="A2389">
            <v>2385</v>
          </cell>
          <cell r="B2389" t="str">
            <v>диск</v>
          </cell>
          <cell r="C2389" t="str">
            <v>51401</v>
          </cell>
          <cell r="D2389" t="str">
            <v>51401`810`1`0400`0000005</v>
          </cell>
          <cell r="E2389" t="str">
            <v>ОАО «УралСиб»</v>
          </cell>
          <cell r="F2389" t="str">
            <v>банк</v>
          </cell>
          <cell r="G2389" t="str">
            <v>0001</v>
          </cell>
          <cell r="H2389" t="str">
            <v>0269987</v>
          </cell>
          <cell r="I2389">
            <v>38168</v>
          </cell>
          <cell r="J2389">
            <v>500000</v>
          </cell>
          <cell r="K2389" t="str">
            <v>Рубли РФ</v>
          </cell>
          <cell r="L2389" t="str">
            <v>по предъявлении</v>
          </cell>
          <cell r="M2389">
            <v>38168</v>
          </cell>
          <cell r="N2389">
            <v>0</v>
          </cell>
          <cell r="P2389">
            <v>500000</v>
          </cell>
          <cell r="Q2389">
            <v>1</v>
          </cell>
          <cell r="R2389">
            <v>500000</v>
          </cell>
          <cell r="S2389">
            <v>38189</v>
          </cell>
          <cell r="T2389" t="str">
            <v>21/07-08</v>
          </cell>
          <cell r="U2389" t="str">
            <v>ООО "Проф-Трейд"</v>
          </cell>
          <cell r="V2389">
            <v>1</v>
          </cell>
          <cell r="W2389">
            <v>500000</v>
          </cell>
          <cell r="X2389">
            <v>38190</v>
          </cell>
          <cell r="Y2389" t="str">
            <v>22/07-акт</v>
          </cell>
          <cell r="Z2389" t="str">
            <v>ОАО «УралСиб»</v>
          </cell>
          <cell r="AA2389">
            <v>0</v>
          </cell>
          <cell r="AB2389">
            <v>0</v>
          </cell>
          <cell r="AC2389">
            <v>0</v>
          </cell>
          <cell r="AD2389" t="str">
            <v>предъявлен</v>
          </cell>
          <cell r="AF2389" t="str">
            <v/>
          </cell>
          <cell r="AI2389" t="str">
            <v/>
          </cell>
        </row>
        <row r="2390">
          <cell r="A2390">
            <v>2386</v>
          </cell>
          <cell r="B2390" t="str">
            <v>диск</v>
          </cell>
          <cell r="C2390" t="str">
            <v>51401</v>
          </cell>
          <cell r="D2390" t="str">
            <v>51401`810`1`0400`0000005</v>
          </cell>
          <cell r="E2390" t="str">
            <v>ОАО «УралСиб»</v>
          </cell>
          <cell r="F2390" t="str">
            <v>банк</v>
          </cell>
          <cell r="G2390" t="str">
            <v>0001</v>
          </cell>
          <cell r="H2390" t="str">
            <v>0269988</v>
          </cell>
          <cell r="I2390">
            <v>38168</v>
          </cell>
          <cell r="J2390">
            <v>500000</v>
          </cell>
          <cell r="K2390" t="str">
            <v>Рубли РФ</v>
          </cell>
          <cell r="L2390" t="str">
            <v>по предъявлении</v>
          </cell>
          <cell r="M2390">
            <v>38168</v>
          </cell>
          <cell r="N2390">
            <v>0</v>
          </cell>
          <cell r="P2390">
            <v>500000</v>
          </cell>
          <cell r="Q2390">
            <v>1</v>
          </cell>
          <cell r="R2390">
            <v>500000</v>
          </cell>
          <cell r="S2390">
            <v>38189</v>
          </cell>
          <cell r="T2390" t="str">
            <v>21/07-08</v>
          </cell>
          <cell r="U2390" t="str">
            <v>ООО "Проф-Трейд"</v>
          </cell>
          <cell r="V2390">
            <v>1</v>
          </cell>
          <cell r="W2390">
            <v>500000</v>
          </cell>
          <cell r="X2390">
            <v>38190</v>
          </cell>
          <cell r="Y2390" t="str">
            <v>22/07-акт</v>
          </cell>
          <cell r="Z2390" t="str">
            <v>ОАО «УралСиб»</v>
          </cell>
          <cell r="AA2390">
            <v>0</v>
          </cell>
          <cell r="AB2390">
            <v>0</v>
          </cell>
          <cell r="AC2390">
            <v>0</v>
          </cell>
          <cell r="AD2390" t="str">
            <v>предъявлен</v>
          </cell>
          <cell r="AF2390" t="str">
            <v/>
          </cell>
          <cell r="AI2390" t="str">
            <v/>
          </cell>
        </row>
        <row r="2391">
          <cell r="A2391">
            <v>2387</v>
          </cell>
          <cell r="B2391" t="str">
            <v>диск</v>
          </cell>
          <cell r="C2391" t="str">
            <v>51401</v>
          </cell>
          <cell r="D2391" t="str">
            <v>51401`810`1`0400`0000005</v>
          </cell>
          <cell r="E2391" t="str">
            <v>ОАО «УралСиб»</v>
          </cell>
          <cell r="F2391" t="str">
            <v>банк</v>
          </cell>
          <cell r="G2391" t="str">
            <v>0001</v>
          </cell>
          <cell r="H2391" t="str">
            <v>0269989</v>
          </cell>
          <cell r="I2391">
            <v>38168</v>
          </cell>
          <cell r="J2391">
            <v>500000</v>
          </cell>
          <cell r="K2391" t="str">
            <v>Рубли РФ</v>
          </cell>
          <cell r="L2391" t="str">
            <v>по предъявлении</v>
          </cell>
          <cell r="M2391">
            <v>38168</v>
          </cell>
          <cell r="N2391">
            <v>0</v>
          </cell>
          <cell r="P2391">
            <v>500000</v>
          </cell>
          <cell r="Q2391">
            <v>1</v>
          </cell>
          <cell r="R2391">
            <v>500000</v>
          </cell>
          <cell r="S2391">
            <v>38189</v>
          </cell>
          <cell r="T2391" t="str">
            <v>21/07-08</v>
          </cell>
          <cell r="U2391" t="str">
            <v>ООО "Проф-Трейд"</v>
          </cell>
          <cell r="V2391">
            <v>1</v>
          </cell>
          <cell r="W2391">
            <v>500000</v>
          </cell>
          <cell r="X2391">
            <v>38190</v>
          </cell>
          <cell r="Y2391" t="str">
            <v>22/07-акт</v>
          </cell>
          <cell r="Z2391" t="str">
            <v>ОАО «УралСиб»</v>
          </cell>
          <cell r="AA2391">
            <v>0</v>
          </cell>
          <cell r="AB2391">
            <v>0</v>
          </cell>
          <cell r="AC2391">
            <v>0</v>
          </cell>
          <cell r="AD2391" t="str">
            <v>предъявлен</v>
          </cell>
          <cell r="AF2391" t="str">
            <v/>
          </cell>
          <cell r="AI2391" t="str">
            <v/>
          </cell>
        </row>
        <row r="2392">
          <cell r="A2392">
            <v>2388</v>
          </cell>
          <cell r="B2392" t="str">
            <v>диск</v>
          </cell>
          <cell r="C2392" t="str">
            <v>51401</v>
          </cell>
          <cell r="D2392" t="str">
            <v>51401`810`1`0400`0000005</v>
          </cell>
          <cell r="E2392" t="str">
            <v>ОАО «УралСиб»</v>
          </cell>
          <cell r="F2392" t="str">
            <v>банк</v>
          </cell>
          <cell r="G2392" t="str">
            <v>0001</v>
          </cell>
          <cell r="H2392" t="str">
            <v>0269990</v>
          </cell>
          <cell r="I2392">
            <v>38168</v>
          </cell>
          <cell r="J2392">
            <v>500000</v>
          </cell>
          <cell r="K2392" t="str">
            <v>Рубли РФ</v>
          </cell>
          <cell r="L2392" t="str">
            <v>по предъявлении</v>
          </cell>
          <cell r="M2392">
            <v>38168</v>
          </cell>
          <cell r="N2392">
            <v>0</v>
          </cell>
          <cell r="P2392">
            <v>500000</v>
          </cell>
          <cell r="Q2392">
            <v>1</v>
          </cell>
          <cell r="R2392">
            <v>500000</v>
          </cell>
          <cell r="S2392">
            <v>38189</v>
          </cell>
          <cell r="T2392" t="str">
            <v>21/07-08</v>
          </cell>
          <cell r="U2392" t="str">
            <v>ООО "Проф-Трейд"</v>
          </cell>
          <cell r="V2392">
            <v>1</v>
          </cell>
          <cell r="W2392">
            <v>500000</v>
          </cell>
          <cell r="X2392">
            <v>38190</v>
          </cell>
          <cell r="Y2392" t="str">
            <v>22/07-акт</v>
          </cell>
          <cell r="Z2392" t="str">
            <v>ОАО «УралСиб»</v>
          </cell>
          <cell r="AA2392">
            <v>0</v>
          </cell>
          <cell r="AB2392">
            <v>0</v>
          </cell>
          <cell r="AC2392">
            <v>0</v>
          </cell>
          <cell r="AD2392" t="str">
            <v>предъявлен</v>
          </cell>
          <cell r="AF2392" t="str">
            <v/>
          </cell>
          <cell r="AI2392" t="str">
            <v/>
          </cell>
        </row>
        <row r="2393">
          <cell r="A2393">
            <v>2389</v>
          </cell>
          <cell r="B2393" t="str">
            <v>диск</v>
          </cell>
          <cell r="C2393" t="str">
            <v>51401</v>
          </cell>
          <cell r="D2393" t="str">
            <v>51401`810`1`0400`0000005</v>
          </cell>
          <cell r="E2393" t="str">
            <v>ОАО «УралСиб»</v>
          </cell>
          <cell r="F2393" t="str">
            <v>банк</v>
          </cell>
          <cell r="G2393" t="str">
            <v>0001</v>
          </cell>
          <cell r="H2393" t="str">
            <v>0269991</v>
          </cell>
          <cell r="I2393">
            <v>38168</v>
          </cell>
          <cell r="J2393">
            <v>500000</v>
          </cell>
          <cell r="K2393" t="str">
            <v>Рубли РФ</v>
          </cell>
          <cell r="L2393" t="str">
            <v>по предъявлении</v>
          </cell>
          <cell r="M2393">
            <v>38168</v>
          </cell>
          <cell r="N2393">
            <v>0</v>
          </cell>
          <cell r="P2393">
            <v>500000</v>
          </cell>
          <cell r="Q2393">
            <v>1</v>
          </cell>
          <cell r="R2393">
            <v>500000</v>
          </cell>
          <cell r="S2393">
            <v>38189</v>
          </cell>
          <cell r="T2393" t="str">
            <v>21/07-08</v>
          </cell>
          <cell r="U2393" t="str">
            <v>ООО "Проф-Трейд"</v>
          </cell>
          <cell r="V2393">
            <v>1</v>
          </cell>
          <cell r="W2393">
            <v>500000</v>
          </cell>
          <cell r="X2393">
            <v>38190</v>
          </cell>
          <cell r="Y2393" t="str">
            <v>22/07-акт</v>
          </cell>
          <cell r="Z2393" t="str">
            <v>ОАО «УралСиб»</v>
          </cell>
          <cell r="AA2393">
            <v>0</v>
          </cell>
          <cell r="AB2393">
            <v>0</v>
          </cell>
          <cell r="AC2393">
            <v>0</v>
          </cell>
          <cell r="AD2393" t="str">
            <v>предъявлен</v>
          </cell>
          <cell r="AF2393" t="str">
            <v/>
          </cell>
          <cell r="AI2393" t="str">
            <v/>
          </cell>
        </row>
        <row r="2394">
          <cell r="A2394">
            <v>2390</v>
          </cell>
          <cell r="B2394" t="str">
            <v>диск</v>
          </cell>
          <cell r="C2394" t="str">
            <v>51401</v>
          </cell>
          <cell r="D2394" t="str">
            <v>51401`810`1`0400`0000005</v>
          </cell>
          <cell r="E2394" t="str">
            <v>ОАО «УралСиб»</v>
          </cell>
          <cell r="F2394" t="str">
            <v>банк</v>
          </cell>
          <cell r="G2394" t="str">
            <v>0001</v>
          </cell>
          <cell r="H2394" t="str">
            <v>0269992</v>
          </cell>
          <cell r="I2394">
            <v>38168</v>
          </cell>
          <cell r="J2394">
            <v>500000</v>
          </cell>
          <cell r="K2394" t="str">
            <v>Рубли РФ</v>
          </cell>
          <cell r="L2394" t="str">
            <v>по предъявлении</v>
          </cell>
          <cell r="M2394">
            <v>38168</v>
          </cell>
          <cell r="N2394">
            <v>0</v>
          </cell>
          <cell r="P2394">
            <v>500000</v>
          </cell>
          <cell r="Q2394">
            <v>1</v>
          </cell>
          <cell r="R2394">
            <v>500000</v>
          </cell>
          <cell r="S2394">
            <v>38189</v>
          </cell>
          <cell r="T2394" t="str">
            <v>21/07-08</v>
          </cell>
          <cell r="U2394" t="str">
            <v>ООО "Проф-Трейд"</v>
          </cell>
          <cell r="V2394">
            <v>1</v>
          </cell>
          <cell r="W2394">
            <v>500000</v>
          </cell>
          <cell r="X2394">
            <v>38190</v>
          </cell>
          <cell r="Y2394" t="str">
            <v>22/07-акт</v>
          </cell>
          <cell r="Z2394" t="str">
            <v>ОАО «УралСиб»</v>
          </cell>
          <cell r="AA2394">
            <v>0</v>
          </cell>
          <cell r="AB2394">
            <v>0</v>
          </cell>
          <cell r="AC2394">
            <v>0</v>
          </cell>
          <cell r="AD2394" t="str">
            <v>предъявлен</v>
          </cell>
          <cell r="AF2394" t="str">
            <v/>
          </cell>
          <cell r="AI2394" t="str">
            <v/>
          </cell>
        </row>
        <row r="2395">
          <cell r="A2395">
            <v>2391</v>
          </cell>
          <cell r="B2395" t="str">
            <v>диск</v>
          </cell>
          <cell r="C2395" t="str">
            <v>51401</v>
          </cell>
          <cell r="D2395" t="str">
            <v>51401`810`1`0400`0000005</v>
          </cell>
          <cell r="E2395" t="str">
            <v>ОАО «УралСиб»</v>
          </cell>
          <cell r="F2395" t="str">
            <v>банк</v>
          </cell>
          <cell r="G2395" t="str">
            <v>0001</v>
          </cell>
          <cell r="H2395" t="str">
            <v>0270228</v>
          </cell>
          <cell r="I2395">
            <v>38175</v>
          </cell>
          <cell r="J2395">
            <v>174469</v>
          </cell>
          <cell r="K2395" t="str">
            <v>Рубли РФ</v>
          </cell>
          <cell r="L2395" t="str">
            <v>по предъявлении</v>
          </cell>
          <cell r="M2395">
            <v>38175</v>
          </cell>
          <cell r="N2395">
            <v>0</v>
          </cell>
          <cell r="P2395">
            <v>174469</v>
          </cell>
          <cell r="Q2395">
            <v>1</v>
          </cell>
          <cell r="R2395">
            <v>174469</v>
          </cell>
          <cell r="S2395">
            <v>38189</v>
          </cell>
          <cell r="T2395" t="str">
            <v>21/07-08</v>
          </cell>
          <cell r="U2395" t="str">
            <v>ООО "Проф-Трейд"</v>
          </cell>
          <cell r="V2395">
            <v>1</v>
          </cell>
          <cell r="W2395">
            <v>174469</v>
          </cell>
          <cell r="X2395">
            <v>38190</v>
          </cell>
          <cell r="Y2395" t="str">
            <v>22/07-акт</v>
          </cell>
          <cell r="Z2395" t="str">
            <v>ОАО «УралСиб»</v>
          </cell>
          <cell r="AA2395">
            <v>0</v>
          </cell>
          <cell r="AB2395">
            <v>0</v>
          </cell>
          <cell r="AC2395">
            <v>0</v>
          </cell>
          <cell r="AD2395" t="str">
            <v>предъявлен</v>
          </cell>
          <cell r="AF2395" t="str">
            <v/>
          </cell>
          <cell r="AI2395" t="str">
            <v/>
          </cell>
        </row>
        <row r="2396">
          <cell r="A2396">
            <v>2392</v>
          </cell>
          <cell r="B2396" t="str">
            <v>диск</v>
          </cell>
          <cell r="C2396" t="str">
            <v>51404</v>
          </cell>
          <cell r="D2396" t="str">
            <v>51404`810`4`0400`0000003</v>
          </cell>
          <cell r="E2396" t="str">
            <v>ОАО «УралСиб»</v>
          </cell>
          <cell r="F2396" t="str">
            <v>банк</v>
          </cell>
          <cell r="G2396" t="str">
            <v>1600</v>
          </cell>
          <cell r="H2396" t="str">
            <v>0173003</v>
          </cell>
          <cell r="I2396">
            <v>37964</v>
          </cell>
          <cell r="J2396">
            <v>5000000</v>
          </cell>
          <cell r="K2396" t="str">
            <v>Рубли РФ</v>
          </cell>
          <cell r="L2396" t="str">
            <v>по предъявлении, но не ранее 10.12.2004г.</v>
          </cell>
          <cell r="M2396">
            <v>38331</v>
          </cell>
          <cell r="N2396">
            <v>0.11867526407824476</v>
          </cell>
          <cell r="P2396">
            <v>4779340</v>
          </cell>
          <cell r="Q2396">
            <v>0.95586800000000005</v>
          </cell>
          <cell r="R2396">
            <v>4779340</v>
          </cell>
          <cell r="S2396">
            <v>38189</v>
          </cell>
          <cell r="T2396" t="str">
            <v>21/07-04</v>
          </cell>
          <cell r="U2396" t="str">
            <v>Московский филиал ЗАО ИК "Нефтегазинвест"</v>
          </cell>
          <cell r="V2396">
            <v>0.95799999999999996</v>
          </cell>
          <cell r="W2396">
            <v>4790000</v>
          </cell>
          <cell r="X2396">
            <v>38265</v>
          </cell>
          <cell r="Y2396" t="str">
            <v>05/10-04</v>
          </cell>
          <cell r="Z2396" t="str">
            <v>ООО "Кибер-Стейт"</v>
          </cell>
          <cell r="AA2396">
            <v>10660</v>
          </cell>
          <cell r="AB2396">
            <v>0.11900040178804816</v>
          </cell>
          <cell r="AC2396">
            <v>1.0711950317738212E-2</v>
          </cell>
          <cell r="AD2396" t="str">
            <v>продан</v>
          </cell>
          <cell r="AF2396" t="str">
            <v/>
          </cell>
          <cell r="AI2396" t="str">
            <v/>
          </cell>
        </row>
        <row r="2397">
          <cell r="A2397">
            <v>2393</v>
          </cell>
          <cell r="B2397" t="str">
            <v>диск</v>
          </cell>
          <cell r="C2397" t="str">
            <v>51401</v>
          </cell>
          <cell r="D2397" t="str">
            <v>51401`810`1`0400`0000005</v>
          </cell>
          <cell r="E2397" t="str">
            <v>ОАО «УралСиб»</v>
          </cell>
          <cell r="F2397" t="str">
            <v>банк</v>
          </cell>
          <cell r="G2397" t="str">
            <v>1600</v>
          </cell>
          <cell r="H2397" t="str">
            <v>0173005</v>
          </cell>
          <cell r="I2397">
            <v>37964</v>
          </cell>
          <cell r="J2397">
            <v>5000000</v>
          </cell>
          <cell r="K2397" t="str">
            <v>Рубли РФ</v>
          </cell>
          <cell r="L2397" t="str">
            <v>по предъявлении, но не ранее 10.12.2004г.</v>
          </cell>
          <cell r="M2397">
            <v>38331</v>
          </cell>
          <cell r="N2397">
            <v>0.11867526407824476</v>
          </cell>
          <cell r="P2397">
            <v>4779340</v>
          </cell>
          <cell r="Q2397">
            <v>0.95586800000000005</v>
          </cell>
          <cell r="R2397">
            <v>4779340</v>
          </cell>
          <cell r="S2397">
            <v>38189</v>
          </cell>
          <cell r="T2397" t="str">
            <v>21/07-04</v>
          </cell>
          <cell r="U2397" t="str">
            <v>Московский филиал ЗАО ИК "Нефтегазинвест"</v>
          </cell>
          <cell r="V2397">
            <v>1</v>
          </cell>
          <cell r="W2397">
            <v>5000000</v>
          </cell>
          <cell r="X2397">
            <v>38331</v>
          </cell>
          <cell r="Y2397" t="str">
            <v>10/12-акт УралСиб</v>
          </cell>
          <cell r="Z2397" t="str">
            <v>ОАО «УралСиб»</v>
          </cell>
          <cell r="AA2397">
            <v>220660</v>
          </cell>
          <cell r="AB2397">
            <v>0.11900040178804816</v>
          </cell>
          <cell r="AC2397">
            <v>0.11867526407824476</v>
          </cell>
          <cell r="AD2397" t="str">
            <v>предъявлен</v>
          </cell>
          <cell r="AF2397" t="str">
            <v/>
          </cell>
          <cell r="AI2397" t="str">
            <v/>
          </cell>
        </row>
        <row r="2398">
          <cell r="A2398">
            <v>2394</v>
          </cell>
          <cell r="B2398" t="str">
            <v>диск</v>
          </cell>
          <cell r="C2398" t="str">
            <v>51401</v>
          </cell>
          <cell r="D2398" t="str">
            <v>51401`810`1`0400`0000005</v>
          </cell>
          <cell r="E2398" t="str">
            <v>ОАО «УралСиб»</v>
          </cell>
          <cell r="F2398" t="str">
            <v>банк</v>
          </cell>
          <cell r="G2398" t="str">
            <v>1600</v>
          </cell>
          <cell r="H2398" t="str">
            <v>0173006</v>
          </cell>
          <cell r="I2398">
            <v>37964</v>
          </cell>
          <cell r="J2398">
            <v>5000000</v>
          </cell>
          <cell r="K2398" t="str">
            <v>Рубли РФ</v>
          </cell>
          <cell r="L2398" t="str">
            <v>по предъявлении, но не ранее 10.12.2004г.</v>
          </cell>
          <cell r="M2398">
            <v>38331</v>
          </cell>
          <cell r="N2398">
            <v>0.11867526407824476</v>
          </cell>
          <cell r="P2398">
            <v>4779340</v>
          </cell>
          <cell r="Q2398">
            <v>0.95586800000000005</v>
          </cell>
          <cell r="R2398">
            <v>4779340</v>
          </cell>
          <cell r="S2398">
            <v>38189</v>
          </cell>
          <cell r="T2398" t="str">
            <v>21/07-04</v>
          </cell>
          <cell r="U2398" t="str">
            <v>Московский филиал ЗАО ИК "Нефтегазинвест"</v>
          </cell>
          <cell r="V2398">
            <v>1</v>
          </cell>
          <cell r="W2398">
            <v>5000000</v>
          </cell>
          <cell r="X2398">
            <v>38331</v>
          </cell>
          <cell r="Y2398" t="str">
            <v>10/12-акт УралСиб</v>
          </cell>
          <cell r="Z2398" t="str">
            <v>ОАО «УралСиб»</v>
          </cell>
          <cell r="AA2398">
            <v>220660</v>
          </cell>
          <cell r="AB2398">
            <v>0.11900040178804816</v>
          </cell>
          <cell r="AC2398">
            <v>0.11867526407824476</v>
          </cell>
          <cell r="AD2398" t="str">
            <v>предъявлен</v>
          </cell>
          <cell r="AF2398" t="str">
            <v/>
          </cell>
          <cell r="AI2398" t="str">
            <v/>
          </cell>
        </row>
        <row r="2399">
          <cell r="A2399">
            <v>2395</v>
          </cell>
          <cell r="B2399" t="str">
            <v>диск</v>
          </cell>
          <cell r="C2399" t="str">
            <v>51401</v>
          </cell>
          <cell r="D2399" t="str">
            <v>51401`810`1`0400`0000005</v>
          </cell>
          <cell r="E2399" t="str">
            <v>ОАО «УралСиб»</v>
          </cell>
          <cell r="F2399" t="str">
            <v>банк</v>
          </cell>
          <cell r="G2399" t="str">
            <v>1600</v>
          </cell>
          <cell r="H2399" t="str">
            <v>0173023</v>
          </cell>
          <cell r="I2399">
            <v>37964</v>
          </cell>
          <cell r="J2399">
            <v>10000000</v>
          </cell>
          <cell r="K2399" t="str">
            <v>Рубли РФ</v>
          </cell>
          <cell r="L2399" t="str">
            <v>по предъявлении, но не ранее 10.12.2004г.</v>
          </cell>
          <cell r="M2399">
            <v>38331</v>
          </cell>
          <cell r="N2399">
            <v>0.11867526407824476</v>
          </cell>
          <cell r="P2399">
            <v>9558680</v>
          </cell>
          <cell r="Q2399">
            <v>0.95586800000000005</v>
          </cell>
          <cell r="R2399">
            <v>9558680</v>
          </cell>
          <cell r="S2399">
            <v>38189</v>
          </cell>
          <cell r="T2399" t="str">
            <v>21/07-04</v>
          </cell>
          <cell r="U2399" t="str">
            <v>Московский филиал ЗАО ИК "Нефтегазинвест"</v>
          </cell>
          <cell r="V2399">
            <v>1</v>
          </cell>
          <cell r="W2399">
            <v>10000000</v>
          </cell>
          <cell r="X2399">
            <v>38331</v>
          </cell>
          <cell r="Y2399" t="str">
            <v>10/12-акт УралСиб</v>
          </cell>
          <cell r="Z2399" t="str">
            <v>ОАО «УралСиб»</v>
          </cell>
          <cell r="AA2399">
            <v>441320</v>
          </cell>
          <cell r="AB2399">
            <v>0.11900040178804816</v>
          </cell>
          <cell r="AC2399">
            <v>0.11867526407824476</v>
          </cell>
          <cell r="AD2399" t="str">
            <v>предъявлен</v>
          </cell>
          <cell r="AF2399" t="str">
            <v/>
          </cell>
          <cell r="AI2399" t="str">
            <v/>
          </cell>
        </row>
        <row r="2400">
          <cell r="A2400">
            <v>2396</v>
          </cell>
          <cell r="B2400" t="str">
            <v>диск</v>
          </cell>
          <cell r="C2400" t="str">
            <v>51401</v>
          </cell>
          <cell r="D2400" t="str">
            <v>51401`810`1`0400`0000005</v>
          </cell>
          <cell r="E2400" t="str">
            <v>ОАО «УралСиб»</v>
          </cell>
          <cell r="F2400" t="str">
            <v>банк</v>
          </cell>
          <cell r="G2400" t="str">
            <v>0081</v>
          </cell>
          <cell r="H2400" t="str">
            <v>0286641</v>
          </cell>
          <cell r="I2400">
            <v>38177</v>
          </cell>
          <cell r="J2400">
            <v>124118.3</v>
          </cell>
          <cell r="K2400" t="str">
            <v>Рубли РФ</v>
          </cell>
          <cell r="L2400" t="str">
            <v>по предъявлении</v>
          </cell>
          <cell r="M2400">
            <v>38177</v>
          </cell>
          <cell r="N2400">
            <v>0</v>
          </cell>
          <cell r="P2400">
            <v>124118.3</v>
          </cell>
          <cell r="Q2400">
            <v>1</v>
          </cell>
          <cell r="R2400">
            <v>124118.3</v>
          </cell>
          <cell r="S2400">
            <v>38189</v>
          </cell>
          <cell r="T2400" t="str">
            <v>21/07-06</v>
          </cell>
          <cell r="U2400" t="str">
            <v>ООО "Проф-Трейд"</v>
          </cell>
          <cell r="V2400">
            <v>1</v>
          </cell>
          <cell r="W2400">
            <v>124118.3</v>
          </cell>
          <cell r="X2400">
            <v>38190</v>
          </cell>
          <cell r="Y2400" t="str">
            <v>22/07-акт</v>
          </cell>
          <cell r="Z2400" t="str">
            <v>ОАО «УралСиб»</v>
          </cell>
          <cell r="AA2400">
            <v>0</v>
          </cell>
          <cell r="AB2400">
            <v>0</v>
          </cell>
          <cell r="AC2400">
            <v>0</v>
          </cell>
          <cell r="AD2400" t="str">
            <v>предъявлен</v>
          </cell>
          <cell r="AF2400" t="str">
            <v/>
          </cell>
          <cell r="AI2400" t="str">
            <v/>
          </cell>
        </row>
        <row r="2401">
          <cell r="A2401">
            <v>2397</v>
          </cell>
          <cell r="B2401" t="str">
            <v>диск</v>
          </cell>
          <cell r="C2401" t="str">
            <v>51401</v>
          </cell>
          <cell r="D2401" t="str">
            <v>51401`810`2`0400`0000002</v>
          </cell>
          <cell r="E2401" t="str">
            <v>Сбербанк РФ</v>
          </cell>
          <cell r="F2401" t="str">
            <v>банк</v>
          </cell>
          <cell r="G2401" t="str">
            <v>ВН</v>
          </cell>
          <cell r="H2401" t="str">
            <v>1628601</v>
          </cell>
          <cell r="I2401">
            <v>38189</v>
          </cell>
          <cell r="J2401">
            <v>664000</v>
          </cell>
          <cell r="K2401" t="str">
            <v>Рубли РФ</v>
          </cell>
          <cell r="L2401" t="str">
            <v>по предъявлении</v>
          </cell>
          <cell r="M2401">
            <v>38189</v>
          </cell>
          <cell r="N2401">
            <v>0</v>
          </cell>
          <cell r="P2401">
            <v>664000</v>
          </cell>
          <cell r="Q2401">
            <v>1</v>
          </cell>
          <cell r="R2401">
            <v>664000</v>
          </cell>
          <cell r="S2401">
            <v>38189</v>
          </cell>
          <cell r="T2401" t="str">
            <v>21/07-05</v>
          </cell>
          <cell r="U2401" t="str">
            <v>ООО "ЭкспоТрейд"</v>
          </cell>
          <cell r="V2401">
            <v>1</v>
          </cell>
          <cell r="W2401">
            <v>664000</v>
          </cell>
          <cell r="X2401">
            <v>38190</v>
          </cell>
          <cell r="Y2401" t="str">
            <v>22/07-акт</v>
          </cell>
          <cell r="Z2401" t="str">
            <v>Сбербанк РФ</v>
          </cell>
          <cell r="AA2401">
            <v>0</v>
          </cell>
          <cell r="AB2401">
            <v>0</v>
          </cell>
          <cell r="AC2401">
            <v>0</v>
          </cell>
          <cell r="AD2401" t="str">
            <v>предъявлен</v>
          </cell>
          <cell r="AF2401" t="str">
            <v/>
          </cell>
          <cell r="AI2401" t="str">
            <v/>
          </cell>
        </row>
        <row r="2402">
          <cell r="A2402">
            <v>2398</v>
          </cell>
          <cell r="B2402" t="str">
            <v>диск</v>
          </cell>
          <cell r="C2402" t="str">
            <v>51401</v>
          </cell>
          <cell r="D2402" t="str">
            <v>51401`810`2`0400`0000002</v>
          </cell>
          <cell r="E2402" t="str">
            <v>Сбербанк РФ</v>
          </cell>
          <cell r="F2402" t="str">
            <v>банк</v>
          </cell>
          <cell r="G2402" t="str">
            <v>ВН</v>
          </cell>
          <cell r="H2402" t="str">
            <v>1099871</v>
          </cell>
          <cell r="I2402">
            <v>38187</v>
          </cell>
          <cell r="J2402">
            <v>207000</v>
          </cell>
          <cell r="K2402" t="str">
            <v>Рубли РФ</v>
          </cell>
          <cell r="L2402" t="str">
            <v>по предъявлении</v>
          </cell>
          <cell r="M2402">
            <v>38187</v>
          </cell>
          <cell r="N2402">
            <v>0</v>
          </cell>
          <cell r="P2402">
            <v>207000</v>
          </cell>
          <cell r="Q2402">
            <v>1</v>
          </cell>
          <cell r="R2402">
            <v>207000</v>
          </cell>
          <cell r="S2402">
            <v>38190</v>
          </cell>
          <cell r="T2402" t="str">
            <v>22/07-04</v>
          </cell>
          <cell r="U2402" t="str">
            <v>ООО "ЭкспоТрейд"</v>
          </cell>
          <cell r="V2402">
            <v>1</v>
          </cell>
          <cell r="W2402">
            <v>207000</v>
          </cell>
          <cell r="X2402">
            <v>38190</v>
          </cell>
          <cell r="Y2402" t="str">
            <v>22/07-акт</v>
          </cell>
          <cell r="Z2402" t="str">
            <v>Сбербанк РФ</v>
          </cell>
          <cell r="AA2402">
            <v>0</v>
          </cell>
          <cell r="AB2402">
            <v>0</v>
          </cell>
          <cell r="AC2402">
            <v>0</v>
          </cell>
          <cell r="AD2402" t="str">
            <v>предъявлен</v>
          </cell>
          <cell r="AF2402" t="str">
            <v/>
          </cell>
          <cell r="AI2402" t="str">
            <v/>
          </cell>
        </row>
        <row r="2403">
          <cell r="A2403">
            <v>2399</v>
          </cell>
          <cell r="B2403" t="str">
            <v>диск</v>
          </cell>
          <cell r="C2403" t="str">
            <v>51401</v>
          </cell>
          <cell r="D2403" t="str">
            <v>51401`810`2`0400`0000002</v>
          </cell>
          <cell r="E2403" t="str">
            <v>Сбербанк РФ</v>
          </cell>
          <cell r="F2403" t="str">
            <v>банк</v>
          </cell>
          <cell r="G2403" t="str">
            <v>ВН</v>
          </cell>
          <cell r="H2403" t="str">
            <v>1090719</v>
          </cell>
          <cell r="I2403">
            <v>38189</v>
          </cell>
          <cell r="J2403">
            <v>458000</v>
          </cell>
          <cell r="K2403" t="str">
            <v>Рубли РФ</v>
          </cell>
          <cell r="L2403" t="str">
            <v>по предъявлении</v>
          </cell>
          <cell r="M2403">
            <v>38189</v>
          </cell>
          <cell r="N2403">
            <v>0</v>
          </cell>
          <cell r="P2403">
            <v>458000</v>
          </cell>
          <cell r="Q2403">
            <v>1</v>
          </cell>
          <cell r="R2403">
            <v>458000</v>
          </cell>
          <cell r="S2403">
            <v>38190</v>
          </cell>
          <cell r="T2403" t="str">
            <v>22/07-04</v>
          </cell>
          <cell r="U2403" t="str">
            <v>ООО "ЭкспоТрейд"</v>
          </cell>
          <cell r="V2403">
            <v>1</v>
          </cell>
          <cell r="W2403">
            <v>458000</v>
          </cell>
          <cell r="X2403">
            <v>38190</v>
          </cell>
          <cell r="Y2403" t="str">
            <v>22/07-акт</v>
          </cell>
          <cell r="Z2403" t="str">
            <v>Сбербанк РФ</v>
          </cell>
          <cell r="AA2403">
            <v>0</v>
          </cell>
          <cell r="AB2403">
            <v>0</v>
          </cell>
          <cell r="AC2403">
            <v>0</v>
          </cell>
          <cell r="AD2403" t="str">
            <v>предъявлен</v>
          </cell>
          <cell r="AF2403" t="str">
            <v/>
          </cell>
          <cell r="AI2403" t="str">
            <v/>
          </cell>
        </row>
        <row r="2404">
          <cell r="A2404">
            <v>2400</v>
          </cell>
          <cell r="B2404" t="str">
            <v>диск</v>
          </cell>
          <cell r="C2404" t="str">
            <v>51401</v>
          </cell>
          <cell r="D2404" t="str">
            <v>51401`810`2`0400`0000002</v>
          </cell>
          <cell r="E2404" t="str">
            <v>Сбербанк РФ</v>
          </cell>
          <cell r="F2404" t="str">
            <v>банк</v>
          </cell>
          <cell r="G2404" t="str">
            <v>ВН</v>
          </cell>
          <cell r="H2404" t="str">
            <v>1560333</v>
          </cell>
          <cell r="I2404">
            <v>38184</v>
          </cell>
          <cell r="J2404">
            <v>67205</v>
          </cell>
          <cell r="K2404" t="str">
            <v>Рубли РФ</v>
          </cell>
          <cell r="L2404" t="str">
            <v>по предъявлении</v>
          </cell>
          <cell r="M2404">
            <v>38184</v>
          </cell>
          <cell r="N2404">
            <v>0</v>
          </cell>
          <cell r="P2404">
            <v>67205</v>
          </cell>
          <cell r="Q2404">
            <v>1</v>
          </cell>
          <cell r="R2404">
            <v>67205</v>
          </cell>
          <cell r="S2404">
            <v>38190</v>
          </cell>
          <cell r="T2404" t="str">
            <v>22/07-04</v>
          </cell>
          <cell r="U2404" t="str">
            <v>ООО "ЭкспоТрейд"</v>
          </cell>
          <cell r="V2404">
            <v>1</v>
          </cell>
          <cell r="W2404">
            <v>67205</v>
          </cell>
          <cell r="X2404">
            <v>38190</v>
          </cell>
          <cell r="Y2404" t="str">
            <v>22/07-акт</v>
          </cell>
          <cell r="Z2404" t="str">
            <v>Сбербанк РФ</v>
          </cell>
          <cell r="AA2404">
            <v>0</v>
          </cell>
          <cell r="AB2404">
            <v>0</v>
          </cell>
          <cell r="AC2404">
            <v>0</v>
          </cell>
          <cell r="AD2404" t="str">
            <v>предъявлен</v>
          </cell>
          <cell r="AF2404" t="str">
            <v/>
          </cell>
          <cell r="AI2404" t="str">
            <v/>
          </cell>
        </row>
        <row r="2405">
          <cell r="A2405">
            <v>2401</v>
          </cell>
          <cell r="B2405" t="str">
            <v>диск</v>
          </cell>
          <cell r="C2405" t="str">
            <v>51401</v>
          </cell>
          <cell r="D2405" t="str">
            <v>51401`810`2`0400`0000002</v>
          </cell>
          <cell r="E2405" t="str">
            <v>Сбербанк РФ</v>
          </cell>
          <cell r="F2405" t="str">
            <v>банк</v>
          </cell>
          <cell r="G2405" t="str">
            <v>ВН</v>
          </cell>
          <cell r="H2405" t="str">
            <v>1076600</v>
          </cell>
          <cell r="I2405">
            <v>38100</v>
          </cell>
          <cell r="J2405">
            <v>750000</v>
          </cell>
          <cell r="K2405" t="str">
            <v>Рубли РФ</v>
          </cell>
          <cell r="L2405" t="str">
            <v>по предъявлении</v>
          </cell>
          <cell r="M2405">
            <v>38100</v>
          </cell>
          <cell r="N2405">
            <v>0</v>
          </cell>
          <cell r="P2405">
            <v>750000</v>
          </cell>
          <cell r="Q2405">
            <v>1</v>
          </cell>
          <cell r="R2405">
            <v>750000</v>
          </cell>
          <cell r="S2405">
            <v>38190</v>
          </cell>
          <cell r="T2405" t="str">
            <v>22/07-04</v>
          </cell>
          <cell r="U2405" t="str">
            <v>ООО "ЭкспоТрейд"</v>
          </cell>
          <cell r="V2405">
            <v>1</v>
          </cell>
          <cell r="W2405">
            <v>750000</v>
          </cell>
          <cell r="X2405">
            <v>38190</v>
          </cell>
          <cell r="Y2405" t="str">
            <v>22/07-акт</v>
          </cell>
          <cell r="Z2405" t="str">
            <v>Сбербанк РФ</v>
          </cell>
          <cell r="AA2405">
            <v>0</v>
          </cell>
          <cell r="AB2405">
            <v>0</v>
          </cell>
          <cell r="AC2405">
            <v>0</v>
          </cell>
          <cell r="AD2405" t="str">
            <v>предъявлен</v>
          </cell>
          <cell r="AF2405" t="str">
            <v/>
          </cell>
          <cell r="AI2405" t="str">
            <v/>
          </cell>
        </row>
        <row r="2406">
          <cell r="A2406">
            <v>2402</v>
          </cell>
          <cell r="B2406" t="str">
            <v>диск</v>
          </cell>
          <cell r="C2406" t="str">
            <v>51401</v>
          </cell>
          <cell r="D2406" t="str">
            <v>51401`810`2`0400`0000002</v>
          </cell>
          <cell r="E2406" t="str">
            <v>Сбербанк РФ</v>
          </cell>
          <cell r="F2406" t="str">
            <v>банк</v>
          </cell>
          <cell r="G2406" t="str">
            <v>ВН</v>
          </cell>
          <cell r="H2406" t="str">
            <v>0411306</v>
          </cell>
          <cell r="I2406">
            <v>38139</v>
          </cell>
          <cell r="J2406">
            <v>100000</v>
          </cell>
          <cell r="K2406" t="str">
            <v>Рубли РФ</v>
          </cell>
          <cell r="L2406" t="str">
            <v>по предъявлении</v>
          </cell>
          <cell r="M2406">
            <v>38139</v>
          </cell>
          <cell r="N2406">
            <v>0</v>
          </cell>
          <cell r="P2406">
            <v>100000</v>
          </cell>
          <cell r="Q2406">
            <v>1</v>
          </cell>
          <cell r="R2406">
            <v>100000</v>
          </cell>
          <cell r="S2406">
            <v>38190</v>
          </cell>
          <cell r="T2406" t="str">
            <v>22/07-04</v>
          </cell>
          <cell r="U2406" t="str">
            <v>ООО "ЭкспоТрейд"</v>
          </cell>
          <cell r="V2406">
            <v>1</v>
          </cell>
          <cell r="W2406">
            <v>100000</v>
          </cell>
          <cell r="X2406">
            <v>38190</v>
          </cell>
          <cell r="Y2406" t="str">
            <v>22/07-акт</v>
          </cell>
          <cell r="Z2406" t="str">
            <v>Сбербанк РФ</v>
          </cell>
          <cell r="AA2406">
            <v>0</v>
          </cell>
          <cell r="AB2406">
            <v>0</v>
          </cell>
          <cell r="AC2406">
            <v>0</v>
          </cell>
          <cell r="AD2406" t="str">
            <v>предъявлен</v>
          </cell>
          <cell r="AF2406" t="str">
            <v/>
          </cell>
          <cell r="AI2406" t="str">
            <v/>
          </cell>
        </row>
        <row r="2407">
          <cell r="A2407">
            <v>2403</v>
          </cell>
          <cell r="B2407" t="str">
            <v>диск</v>
          </cell>
          <cell r="C2407" t="str">
            <v>51401</v>
          </cell>
          <cell r="D2407" t="str">
            <v>51401`810`2`0400`0000002</v>
          </cell>
          <cell r="E2407" t="str">
            <v>Сбербанк РФ</v>
          </cell>
          <cell r="F2407" t="str">
            <v>банк</v>
          </cell>
          <cell r="G2407" t="str">
            <v>ВН</v>
          </cell>
          <cell r="H2407" t="str">
            <v>0215111</v>
          </cell>
          <cell r="I2407">
            <v>38181</v>
          </cell>
          <cell r="J2407">
            <v>85000</v>
          </cell>
          <cell r="K2407" t="str">
            <v>Рубли РФ</v>
          </cell>
          <cell r="L2407" t="str">
            <v>по предъявлении</v>
          </cell>
          <cell r="M2407">
            <v>38181</v>
          </cell>
          <cell r="N2407">
            <v>0</v>
          </cell>
          <cell r="P2407">
            <v>85000</v>
          </cell>
          <cell r="Q2407">
            <v>1</v>
          </cell>
          <cell r="R2407">
            <v>85000</v>
          </cell>
          <cell r="S2407">
            <v>38190</v>
          </cell>
          <cell r="T2407" t="str">
            <v>22/07-04</v>
          </cell>
          <cell r="U2407" t="str">
            <v>ООО "ЭкспоТрейд"</v>
          </cell>
          <cell r="V2407">
            <v>1</v>
          </cell>
          <cell r="W2407">
            <v>85000</v>
          </cell>
          <cell r="X2407">
            <v>38191</v>
          </cell>
          <cell r="Y2407" t="str">
            <v>23/07-акт</v>
          </cell>
          <cell r="Z2407" t="str">
            <v>Сбербанк РФ</v>
          </cell>
          <cell r="AA2407">
            <v>0</v>
          </cell>
          <cell r="AB2407">
            <v>0</v>
          </cell>
          <cell r="AC2407">
            <v>0</v>
          </cell>
          <cell r="AD2407" t="str">
            <v>предъявлен</v>
          </cell>
          <cell r="AF2407" t="str">
            <v/>
          </cell>
          <cell r="AI2407" t="str">
            <v/>
          </cell>
        </row>
        <row r="2408">
          <cell r="A2408">
            <v>2404</v>
          </cell>
          <cell r="B2408" t="str">
            <v>диск</v>
          </cell>
          <cell r="C2408" t="str">
            <v>51401</v>
          </cell>
          <cell r="D2408" t="str">
            <v>51401`810`2`0400`0000002</v>
          </cell>
          <cell r="E2408" t="str">
            <v>Сбербанк РФ</v>
          </cell>
          <cell r="F2408" t="str">
            <v>банк</v>
          </cell>
          <cell r="G2408" t="str">
            <v>ВН</v>
          </cell>
          <cell r="H2408" t="str">
            <v>1628631</v>
          </cell>
          <cell r="I2408">
            <v>38190</v>
          </cell>
          <cell r="J2408">
            <v>67900</v>
          </cell>
          <cell r="K2408" t="str">
            <v>Рубли РФ</v>
          </cell>
          <cell r="L2408" t="str">
            <v>по предъявлении</v>
          </cell>
          <cell r="M2408">
            <v>38190</v>
          </cell>
          <cell r="N2408">
            <v>0</v>
          </cell>
          <cell r="P2408">
            <v>67900</v>
          </cell>
          <cell r="Q2408">
            <v>1</v>
          </cell>
          <cell r="R2408">
            <v>67900</v>
          </cell>
          <cell r="S2408">
            <v>38190</v>
          </cell>
          <cell r="T2408" t="str">
            <v>22/07-04</v>
          </cell>
          <cell r="U2408" t="str">
            <v>ООО "ЭкспоТрейд"</v>
          </cell>
          <cell r="V2408">
            <v>1</v>
          </cell>
          <cell r="W2408">
            <v>67900</v>
          </cell>
          <cell r="X2408">
            <v>38191</v>
          </cell>
          <cell r="Y2408" t="str">
            <v>23/07-акт</v>
          </cell>
          <cell r="Z2408" t="str">
            <v>Сбербанк РФ</v>
          </cell>
          <cell r="AA2408">
            <v>0</v>
          </cell>
          <cell r="AB2408">
            <v>0</v>
          </cell>
          <cell r="AC2408">
            <v>0</v>
          </cell>
          <cell r="AD2408" t="str">
            <v>предъявлен</v>
          </cell>
          <cell r="AF2408" t="str">
            <v/>
          </cell>
          <cell r="AI2408" t="str">
            <v/>
          </cell>
        </row>
        <row r="2409">
          <cell r="A2409">
            <v>2405</v>
          </cell>
          <cell r="B2409" t="str">
            <v>диск</v>
          </cell>
          <cell r="C2409" t="str">
            <v>51401</v>
          </cell>
          <cell r="D2409" t="str">
            <v>51401`810`2`0400`0000002</v>
          </cell>
          <cell r="E2409" t="str">
            <v>Сбербанк РФ</v>
          </cell>
          <cell r="F2409" t="str">
            <v>банк</v>
          </cell>
          <cell r="G2409" t="str">
            <v>ВН</v>
          </cell>
          <cell r="H2409" t="str">
            <v>0258336</v>
          </cell>
          <cell r="I2409">
            <v>38190</v>
          </cell>
          <cell r="J2409">
            <v>253795</v>
          </cell>
          <cell r="K2409" t="str">
            <v>Рубли РФ</v>
          </cell>
          <cell r="L2409" t="str">
            <v>по предъявлении</v>
          </cell>
          <cell r="M2409">
            <v>38190</v>
          </cell>
          <cell r="N2409">
            <v>0</v>
          </cell>
          <cell r="P2409">
            <v>253795</v>
          </cell>
          <cell r="Q2409">
            <v>1</v>
          </cell>
          <cell r="R2409">
            <v>253795</v>
          </cell>
          <cell r="S2409">
            <v>38190</v>
          </cell>
          <cell r="T2409" t="str">
            <v>22/07-сбер</v>
          </cell>
          <cell r="U2409" t="str">
            <v>Сбербанк РФ</v>
          </cell>
          <cell r="V2409">
            <v>1</v>
          </cell>
          <cell r="W2409">
            <v>253795</v>
          </cell>
          <cell r="X2409">
            <v>38190</v>
          </cell>
          <cell r="Y2409" t="str">
            <v>22/07-акт</v>
          </cell>
          <cell r="Z2409" t="str">
            <v>Сбербанк РФ</v>
          </cell>
          <cell r="AA2409">
            <v>0</v>
          </cell>
          <cell r="AB2409">
            <v>0</v>
          </cell>
          <cell r="AC2409">
            <v>0</v>
          </cell>
          <cell r="AD2409" t="str">
            <v>предъявлен</v>
          </cell>
          <cell r="AF2409" t="str">
            <v/>
          </cell>
          <cell r="AI2409" t="str">
            <v/>
          </cell>
        </row>
        <row r="2410">
          <cell r="A2410">
            <v>2406</v>
          </cell>
          <cell r="B2410" t="str">
            <v>диск</v>
          </cell>
          <cell r="C2410" t="str">
            <v>51401</v>
          </cell>
          <cell r="D2410" t="str">
            <v>51401`810`2`0400`0000002</v>
          </cell>
          <cell r="E2410" t="str">
            <v>Сбербанк РФ</v>
          </cell>
          <cell r="F2410" t="str">
            <v>банк</v>
          </cell>
          <cell r="G2410" t="str">
            <v>ВН</v>
          </cell>
          <cell r="H2410" t="str">
            <v>0258331</v>
          </cell>
          <cell r="I2410">
            <v>38190</v>
          </cell>
          <cell r="J2410">
            <v>48800</v>
          </cell>
          <cell r="K2410" t="str">
            <v>Рубли РФ</v>
          </cell>
          <cell r="L2410" t="str">
            <v>по предъявлении</v>
          </cell>
          <cell r="M2410">
            <v>38190</v>
          </cell>
          <cell r="N2410">
            <v>0</v>
          </cell>
          <cell r="P2410">
            <v>48800</v>
          </cell>
          <cell r="Q2410">
            <v>1</v>
          </cell>
          <cell r="R2410">
            <v>48800</v>
          </cell>
          <cell r="S2410">
            <v>38190</v>
          </cell>
          <cell r="T2410" t="str">
            <v>22/07-сбер</v>
          </cell>
          <cell r="U2410" t="str">
            <v>Сбербанк РФ</v>
          </cell>
          <cell r="V2410">
            <v>1</v>
          </cell>
          <cell r="W2410">
            <v>48800</v>
          </cell>
          <cell r="X2410">
            <v>38190</v>
          </cell>
          <cell r="Y2410" t="str">
            <v>22/07-акт</v>
          </cell>
          <cell r="Z2410" t="str">
            <v>Сбербанк РФ</v>
          </cell>
          <cell r="AA2410">
            <v>0</v>
          </cell>
          <cell r="AB2410">
            <v>0</v>
          </cell>
          <cell r="AC2410">
            <v>0</v>
          </cell>
          <cell r="AD2410" t="str">
            <v>предъявлен</v>
          </cell>
          <cell r="AF2410" t="str">
            <v/>
          </cell>
          <cell r="AI2410" t="str">
            <v/>
          </cell>
        </row>
        <row r="2411">
          <cell r="A2411">
            <v>2407</v>
          </cell>
          <cell r="B2411" t="str">
            <v>диск</v>
          </cell>
          <cell r="C2411" t="str">
            <v>51401</v>
          </cell>
          <cell r="D2411" t="str">
            <v>51401`810`2`0400`0000002</v>
          </cell>
          <cell r="E2411" t="str">
            <v>Сбербанк РФ</v>
          </cell>
          <cell r="F2411" t="str">
            <v>банк</v>
          </cell>
          <cell r="G2411" t="str">
            <v>ВН</v>
          </cell>
          <cell r="H2411" t="str">
            <v>0258340</v>
          </cell>
          <cell r="I2411">
            <v>38190</v>
          </cell>
          <cell r="J2411">
            <v>451200</v>
          </cell>
          <cell r="K2411" t="str">
            <v>Рубли РФ</v>
          </cell>
          <cell r="L2411" t="str">
            <v>по предъявлении</v>
          </cell>
          <cell r="M2411">
            <v>38190</v>
          </cell>
          <cell r="N2411">
            <v>0</v>
          </cell>
          <cell r="P2411">
            <v>451200</v>
          </cell>
          <cell r="Q2411">
            <v>1</v>
          </cell>
          <cell r="R2411">
            <v>451200</v>
          </cell>
          <cell r="S2411">
            <v>38190</v>
          </cell>
          <cell r="T2411" t="str">
            <v>22/07-сбер</v>
          </cell>
          <cell r="U2411" t="str">
            <v>Сбербанк РФ</v>
          </cell>
          <cell r="V2411">
            <v>1</v>
          </cell>
          <cell r="W2411">
            <v>451200</v>
          </cell>
          <cell r="X2411">
            <v>38190</v>
          </cell>
          <cell r="Y2411" t="str">
            <v>22/07-акт</v>
          </cell>
          <cell r="Z2411" t="str">
            <v>Сбербанк РФ</v>
          </cell>
          <cell r="AA2411">
            <v>0</v>
          </cell>
          <cell r="AB2411">
            <v>0</v>
          </cell>
          <cell r="AC2411">
            <v>0</v>
          </cell>
          <cell r="AD2411" t="str">
            <v>предъявлен</v>
          </cell>
          <cell r="AF2411" t="str">
            <v/>
          </cell>
          <cell r="AI2411" t="str">
            <v/>
          </cell>
        </row>
        <row r="2412">
          <cell r="A2412">
            <v>2408</v>
          </cell>
          <cell r="B2412" t="str">
            <v>диск</v>
          </cell>
          <cell r="C2412" t="str">
            <v>51401</v>
          </cell>
          <cell r="D2412" t="str">
            <v>51401`810`2`0400`0000002</v>
          </cell>
          <cell r="E2412" t="str">
            <v>Сбербанк РФ</v>
          </cell>
          <cell r="F2412" t="str">
            <v>банк</v>
          </cell>
          <cell r="G2412" t="str">
            <v>ВН</v>
          </cell>
          <cell r="H2412" t="str">
            <v>1090793</v>
          </cell>
          <cell r="I2412">
            <v>38190</v>
          </cell>
          <cell r="J2412">
            <v>500000</v>
          </cell>
          <cell r="K2412" t="str">
            <v>Рубли РФ</v>
          </cell>
          <cell r="L2412" t="str">
            <v>по предъявлении</v>
          </cell>
          <cell r="M2412">
            <v>38190</v>
          </cell>
          <cell r="N2412">
            <v>0</v>
          </cell>
          <cell r="P2412">
            <v>499000</v>
          </cell>
          <cell r="Q2412">
            <v>0.998</v>
          </cell>
          <cell r="R2412">
            <v>499000</v>
          </cell>
          <cell r="S2412">
            <v>38191</v>
          </cell>
          <cell r="T2412" t="str">
            <v>23/07-09</v>
          </cell>
          <cell r="U2412" t="str">
            <v>ЧП Макаров Сергей Валерьевич</v>
          </cell>
          <cell r="V2412">
            <v>1</v>
          </cell>
          <cell r="W2412">
            <v>500000</v>
          </cell>
          <cell r="X2412">
            <v>38190</v>
          </cell>
          <cell r="Y2412" t="str">
            <v>22/07-акт</v>
          </cell>
          <cell r="Z2412" t="str">
            <v>Сбербанк РФ</v>
          </cell>
          <cell r="AA2412">
            <v>1000</v>
          </cell>
          <cell r="AB2412">
            <v>0.73346693386773543</v>
          </cell>
          <cell r="AC2412">
            <v>-0.73146292585170336</v>
          </cell>
          <cell r="AD2412" t="str">
            <v>предъявлен</v>
          </cell>
          <cell r="AF2412" t="str">
            <v/>
          </cell>
          <cell r="AI2412" t="str">
            <v/>
          </cell>
        </row>
        <row r="2413">
          <cell r="A2413">
            <v>2409</v>
          </cell>
          <cell r="B2413" t="str">
            <v>диск</v>
          </cell>
          <cell r="C2413" t="str">
            <v>51401</v>
          </cell>
          <cell r="D2413" t="str">
            <v>51401`810`4`0400`0000006</v>
          </cell>
          <cell r="E2413" t="str">
            <v>ОАО «Социнвестбанк»</v>
          </cell>
          <cell r="F2413" t="str">
            <v>банк</v>
          </cell>
          <cell r="G2413" t="str">
            <v>ИЗ</v>
          </cell>
          <cell r="H2413" t="str">
            <v>0008404</v>
          </cell>
          <cell r="I2413">
            <v>38188</v>
          </cell>
          <cell r="J2413">
            <v>300000</v>
          </cell>
          <cell r="K2413" t="str">
            <v>Рубли РФ</v>
          </cell>
          <cell r="L2413" t="str">
            <v>по предъявлении</v>
          </cell>
          <cell r="M2413">
            <v>38188</v>
          </cell>
          <cell r="N2413">
            <v>0</v>
          </cell>
          <cell r="P2413">
            <v>299400</v>
          </cell>
          <cell r="Q2413">
            <v>0.998</v>
          </cell>
          <cell r="R2413">
            <v>299400</v>
          </cell>
          <cell r="S2413">
            <v>38190</v>
          </cell>
          <cell r="T2413" t="str">
            <v>22/07-09</v>
          </cell>
          <cell r="U2413" t="str">
            <v>ЧП Макаров Сергей Валерьевич</v>
          </cell>
          <cell r="V2413">
            <v>1</v>
          </cell>
          <cell r="W2413">
            <v>300000</v>
          </cell>
          <cell r="X2413">
            <v>38191</v>
          </cell>
          <cell r="Y2413" t="str">
            <v>23/07-акт</v>
          </cell>
          <cell r="Z2413" t="str">
            <v>ОАО «Социнвестбанк»</v>
          </cell>
          <cell r="AA2413">
            <v>600</v>
          </cell>
          <cell r="AB2413">
            <v>0.73346693386773543</v>
          </cell>
          <cell r="AC2413">
            <v>0.73146292585170336</v>
          </cell>
          <cell r="AD2413" t="str">
            <v>предъявлен</v>
          </cell>
          <cell r="AF2413" t="str">
            <v/>
          </cell>
          <cell r="AI2413" t="str">
            <v/>
          </cell>
        </row>
        <row r="2414">
          <cell r="A2414">
            <v>2410</v>
          </cell>
          <cell r="B2414" t="str">
            <v>диск</v>
          </cell>
          <cell r="C2414" t="str">
            <v>51401</v>
          </cell>
          <cell r="D2414" t="str">
            <v>51401`810`4`0400`0000006</v>
          </cell>
          <cell r="E2414" t="str">
            <v>ОАО «Социнвестбанк»</v>
          </cell>
          <cell r="F2414" t="str">
            <v>банк</v>
          </cell>
          <cell r="G2414" t="str">
            <v>КР</v>
          </cell>
          <cell r="H2414" t="str">
            <v>0007725</v>
          </cell>
          <cell r="I2414">
            <v>38190</v>
          </cell>
          <cell r="J2414">
            <v>250000</v>
          </cell>
          <cell r="K2414" t="str">
            <v>Рубли РФ</v>
          </cell>
          <cell r="L2414" t="str">
            <v>по предъявлении</v>
          </cell>
          <cell r="M2414">
            <v>38190</v>
          </cell>
          <cell r="N2414">
            <v>0</v>
          </cell>
          <cell r="P2414">
            <v>249500</v>
          </cell>
          <cell r="Q2414">
            <v>0.998</v>
          </cell>
          <cell r="R2414">
            <v>249500</v>
          </cell>
          <cell r="S2414">
            <v>38190</v>
          </cell>
          <cell r="T2414" t="str">
            <v>22/07-09</v>
          </cell>
          <cell r="U2414" t="str">
            <v>ЧП Макаров Сергей Валерьевич</v>
          </cell>
          <cell r="V2414">
            <v>1</v>
          </cell>
          <cell r="W2414">
            <v>250000</v>
          </cell>
          <cell r="X2414">
            <v>38191</v>
          </cell>
          <cell r="Y2414" t="str">
            <v>23/07-акт</v>
          </cell>
          <cell r="Z2414" t="str">
            <v>ОАО «Социнвестбанк»</v>
          </cell>
          <cell r="AA2414">
            <v>500</v>
          </cell>
          <cell r="AB2414">
            <v>0.73346693386773543</v>
          </cell>
          <cell r="AC2414">
            <v>0.73146292585170336</v>
          </cell>
          <cell r="AD2414" t="str">
            <v>предъявлен</v>
          </cell>
          <cell r="AF2414" t="str">
            <v/>
          </cell>
          <cell r="AI2414" t="str">
            <v/>
          </cell>
        </row>
        <row r="2415">
          <cell r="A2415">
            <v>2411</v>
          </cell>
          <cell r="B2415" t="str">
            <v>диск</v>
          </cell>
          <cell r="C2415" t="str">
            <v>51401</v>
          </cell>
          <cell r="D2415" t="str">
            <v>51401`810`4`0400`0000006</v>
          </cell>
          <cell r="E2415" t="str">
            <v>ОАО «Социнвестбанк»</v>
          </cell>
          <cell r="F2415" t="str">
            <v>банк</v>
          </cell>
          <cell r="G2415" t="str">
            <v>ИЗ</v>
          </cell>
          <cell r="H2415" t="str">
            <v>0008405</v>
          </cell>
          <cell r="I2415">
            <v>38188</v>
          </cell>
          <cell r="J2415">
            <v>150000</v>
          </cell>
          <cell r="K2415" t="str">
            <v>Рубли РФ</v>
          </cell>
          <cell r="L2415" t="str">
            <v>по предъявлении</v>
          </cell>
          <cell r="M2415">
            <v>38188</v>
          </cell>
          <cell r="N2415">
            <v>0</v>
          </cell>
          <cell r="P2415">
            <v>149700</v>
          </cell>
          <cell r="Q2415">
            <v>0.998</v>
          </cell>
          <cell r="R2415">
            <v>149700</v>
          </cell>
          <cell r="S2415">
            <v>38190</v>
          </cell>
          <cell r="T2415" t="str">
            <v>22/07-09</v>
          </cell>
          <cell r="U2415" t="str">
            <v>ЧП Макаров Сергей Валерьевич</v>
          </cell>
          <cell r="V2415">
            <v>1</v>
          </cell>
          <cell r="W2415">
            <v>150000</v>
          </cell>
          <cell r="X2415">
            <v>38191</v>
          </cell>
          <cell r="Y2415" t="str">
            <v>23/07-акт</v>
          </cell>
          <cell r="Z2415" t="str">
            <v>ОАО «Социнвестбанк»</v>
          </cell>
          <cell r="AA2415">
            <v>300</v>
          </cell>
          <cell r="AB2415">
            <v>0.73346693386773543</v>
          </cell>
          <cell r="AC2415">
            <v>0.73146292585170336</v>
          </cell>
          <cell r="AD2415" t="str">
            <v>предъявлен</v>
          </cell>
          <cell r="AF2415" t="str">
            <v/>
          </cell>
          <cell r="AI2415" t="str">
            <v/>
          </cell>
        </row>
        <row r="2416">
          <cell r="A2416">
            <v>2412</v>
          </cell>
          <cell r="B2416" t="str">
            <v>диск</v>
          </cell>
          <cell r="C2416" t="str">
            <v>51401</v>
          </cell>
          <cell r="D2416" t="str">
            <v>51401`810`4`0400`0000006</v>
          </cell>
          <cell r="E2416" t="str">
            <v>ОАО «Социнвестбанк»</v>
          </cell>
          <cell r="F2416" t="str">
            <v>банк</v>
          </cell>
          <cell r="G2416" t="str">
            <v>КР</v>
          </cell>
          <cell r="H2416" t="str">
            <v>0007724</v>
          </cell>
          <cell r="I2416">
            <v>38190</v>
          </cell>
          <cell r="J2416">
            <v>250000</v>
          </cell>
          <cell r="K2416" t="str">
            <v>Рубли РФ</v>
          </cell>
          <cell r="L2416" t="str">
            <v>по предъявлении</v>
          </cell>
          <cell r="M2416">
            <v>38190</v>
          </cell>
          <cell r="N2416">
            <v>0</v>
          </cell>
          <cell r="P2416">
            <v>249500</v>
          </cell>
          <cell r="Q2416">
            <v>0.998</v>
          </cell>
          <cell r="R2416">
            <v>249500</v>
          </cell>
          <cell r="S2416">
            <v>38190</v>
          </cell>
          <cell r="T2416" t="str">
            <v>22/07-09</v>
          </cell>
          <cell r="U2416" t="str">
            <v>ЧП Макаров Сергей Валерьевич</v>
          </cell>
          <cell r="V2416">
            <v>1</v>
          </cell>
          <cell r="W2416">
            <v>250000</v>
          </cell>
          <cell r="X2416">
            <v>38191</v>
          </cell>
          <cell r="Y2416" t="str">
            <v>23/07-акт</v>
          </cell>
          <cell r="Z2416" t="str">
            <v>ОАО «Социнвестбанк»</v>
          </cell>
          <cell r="AA2416">
            <v>500</v>
          </cell>
          <cell r="AB2416">
            <v>0.73346693386773543</v>
          </cell>
          <cell r="AC2416">
            <v>0.73146292585170336</v>
          </cell>
          <cell r="AD2416" t="str">
            <v>предъявлен</v>
          </cell>
          <cell r="AF2416" t="str">
            <v/>
          </cell>
          <cell r="AI2416" t="str">
            <v/>
          </cell>
        </row>
        <row r="2417">
          <cell r="A2417">
            <v>2413</v>
          </cell>
          <cell r="B2417" t="str">
            <v>диск</v>
          </cell>
          <cell r="C2417" t="str">
            <v>51401</v>
          </cell>
          <cell r="D2417" t="str">
            <v>51401`810`4`0400`0000006</v>
          </cell>
          <cell r="E2417" t="str">
            <v>ОАО «Социнвестбанк»</v>
          </cell>
          <cell r="F2417" t="str">
            <v>банк</v>
          </cell>
          <cell r="G2417" t="str">
            <v>ПР</v>
          </cell>
          <cell r="H2417" t="str">
            <v>0018366</v>
          </cell>
          <cell r="I2417">
            <v>38190</v>
          </cell>
          <cell r="J2417">
            <v>90000</v>
          </cell>
          <cell r="K2417" t="str">
            <v>Рубли РФ</v>
          </cell>
          <cell r="L2417" t="str">
            <v>по предъявлении</v>
          </cell>
          <cell r="M2417">
            <v>38190</v>
          </cell>
          <cell r="N2417">
            <v>0</v>
          </cell>
          <cell r="P2417">
            <v>89820</v>
          </cell>
          <cell r="Q2417">
            <v>0.998</v>
          </cell>
          <cell r="R2417">
            <v>89820</v>
          </cell>
          <cell r="S2417">
            <v>38190</v>
          </cell>
          <cell r="T2417" t="str">
            <v>22/07-09</v>
          </cell>
          <cell r="U2417" t="str">
            <v>ЧП Макаров Сергей Валерьевич</v>
          </cell>
          <cell r="V2417">
            <v>1</v>
          </cell>
          <cell r="W2417">
            <v>90000</v>
          </cell>
          <cell r="X2417">
            <v>38191</v>
          </cell>
          <cell r="Y2417" t="str">
            <v>23/07-акт</v>
          </cell>
          <cell r="Z2417" t="str">
            <v>ОАО «Социнвестбанк»</v>
          </cell>
          <cell r="AA2417">
            <v>180</v>
          </cell>
          <cell r="AB2417">
            <v>0.73346693386773543</v>
          </cell>
          <cell r="AC2417">
            <v>0.73146292585170336</v>
          </cell>
          <cell r="AD2417" t="str">
            <v>предъявлен</v>
          </cell>
          <cell r="AF2417" t="str">
            <v/>
          </cell>
          <cell r="AI2417" t="str">
            <v/>
          </cell>
        </row>
        <row r="2418">
          <cell r="A2418">
            <v>2414</v>
          </cell>
          <cell r="B2418" t="str">
            <v>диск</v>
          </cell>
          <cell r="C2418" t="str">
            <v>51401</v>
          </cell>
          <cell r="D2418" t="str">
            <v>51401`810`4`0400`0000006</v>
          </cell>
          <cell r="E2418" t="str">
            <v>ОАО «Социнвестбанк»</v>
          </cell>
          <cell r="F2418" t="str">
            <v>банк</v>
          </cell>
          <cell r="G2418" t="str">
            <v>КР</v>
          </cell>
          <cell r="H2418" t="str">
            <v>0007737</v>
          </cell>
          <cell r="I2418">
            <v>38191</v>
          </cell>
          <cell r="J2418">
            <v>300000</v>
          </cell>
          <cell r="K2418" t="str">
            <v>Рубли РФ</v>
          </cell>
          <cell r="L2418" t="str">
            <v>по предъявлении</v>
          </cell>
          <cell r="M2418">
            <v>38177</v>
          </cell>
          <cell r="N2418">
            <v>0</v>
          </cell>
          <cell r="P2418">
            <v>300000</v>
          </cell>
          <cell r="Q2418">
            <v>1</v>
          </cell>
          <cell r="R2418">
            <v>300000</v>
          </cell>
          <cell r="S2418">
            <v>38191</v>
          </cell>
          <cell r="T2418" t="str">
            <v>23/07-05</v>
          </cell>
          <cell r="U2418" t="str">
            <v>ООО "ЭкспоТрейд"</v>
          </cell>
          <cell r="V2418">
            <v>1</v>
          </cell>
          <cell r="W2418">
            <v>300000</v>
          </cell>
          <cell r="X2418">
            <v>38194</v>
          </cell>
          <cell r="Y2418" t="str">
            <v>26/07-акт</v>
          </cell>
          <cell r="Z2418" t="str">
            <v>ОАО «Социнвестбанк»</v>
          </cell>
          <cell r="AA2418">
            <v>0</v>
          </cell>
          <cell r="AB2418">
            <v>0</v>
          </cell>
          <cell r="AC2418">
            <v>0</v>
          </cell>
          <cell r="AD2418" t="str">
            <v>предъявлен</v>
          </cell>
          <cell r="AF2418" t="str">
            <v/>
          </cell>
          <cell r="AI2418" t="str">
            <v/>
          </cell>
        </row>
        <row r="2419">
          <cell r="A2419">
            <v>2415</v>
          </cell>
          <cell r="B2419" t="str">
            <v>диск</v>
          </cell>
          <cell r="C2419" t="str">
            <v>51401</v>
          </cell>
          <cell r="D2419" t="str">
            <v>51401`810`1`0400`0000005</v>
          </cell>
          <cell r="E2419" t="str">
            <v>ОАО «УралСиб»</v>
          </cell>
          <cell r="F2419" t="str">
            <v>банк</v>
          </cell>
          <cell r="G2419" t="str">
            <v>0002</v>
          </cell>
          <cell r="H2419" t="str">
            <v>0279819</v>
          </cell>
          <cell r="I2419">
            <v>38190</v>
          </cell>
          <cell r="J2419">
            <v>50000</v>
          </cell>
          <cell r="K2419" t="str">
            <v>Рубли РФ</v>
          </cell>
          <cell r="L2419" t="str">
            <v>по предъявлении</v>
          </cell>
          <cell r="M2419">
            <v>38177</v>
          </cell>
          <cell r="N2419">
            <v>0</v>
          </cell>
          <cell r="P2419">
            <v>50000</v>
          </cell>
          <cell r="Q2419">
            <v>1</v>
          </cell>
          <cell r="R2419">
            <v>50000</v>
          </cell>
          <cell r="S2419">
            <v>38191</v>
          </cell>
          <cell r="T2419" t="str">
            <v>23/07-05</v>
          </cell>
          <cell r="U2419" t="str">
            <v>ООО "ЭкспоТрейд"</v>
          </cell>
          <cell r="V2419">
            <v>1</v>
          </cell>
          <cell r="W2419">
            <v>50000</v>
          </cell>
          <cell r="X2419">
            <v>38194</v>
          </cell>
          <cell r="Y2419" t="str">
            <v>26/07-акт</v>
          </cell>
          <cell r="Z2419" t="str">
            <v>ОАО «УралСиб»</v>
          </cell>
          <cell r="AA2419">
            <v>0</v>
          </cell>
          <cell r="AB2419">
            <v>0</v>
          </cell>
          <cell r="AC2419">
            <v>0</v>
          </cell>
          <cell r="AD2419" t="str">
            <v>предъявлен</v>
          </cell>
          <cell r="AF2419" t="str">
            <v/>
          </cell>
          <cell r="AI2419" t="str">
            <v/>
          </cell>
        </row>
        <row r="2420">
          <cell r="A2420">
            <v>2416</v>
          </cell>
          <cell r="B2420" t="str">
            <v>диск</v>
          </cell>
          <cell r="C2420" t="str">
            <v>51401</v>
          </cell>
          <cell r="D2420" t="str">
            <v>51401`810`1`0400`0000005</v>
          </cell>
          <cell r="E2420" t="str">
            <v>ОАО «УралСиб»</v>
          </cell>
          <cell r="F2420" t="str">
            <v>банк</v>
          </cell>
          <cell r="G2420" t="str">
            <v>0009</v>
          </cell>
          <cell r="H2420" t="str">
            <v>0282447</v>
          </cell>
          <cell r="I2420">
            <v>38191</v>
          </cell>
          <cell r="J2420">
            <v>50000</v>
          </cell>
          <cell r="K2420" t="str">
            <v>Рубли РФ</v>
          </cell>
          <cell r="L2420" t="str">
            <v>по предъявлении</v>
          </cell>
          <cell r="M2420">
            <v>38183</v>
          </cell>
          <cell r="N2420">
            <v>0</v>
          </cell>
          <cell r="P2420">
            <v>50000</v>
          </cell>
          <cell r="Q2420">
            <v>1</v>
          </cell>
          <cell r="R2420">
            <v>50000</v>
          </cell>
          <cell r="S2420">
            <v>38191</v>
          </cell>
          <cell r="T2420" t="str">
            <v>23/07-05</v>
          </cell>
          <cell r="U2420" t="str">
            <v>ООО "ЭкспоТрейд"</v>
          </cell>
          <cell r="V2420">
            <v>1</v>
          </cell>
          <cell r="W2420">
            <v>50000</v>
          </cell>
          <cell r="X2420">
            <v>38194</v>
          </cell>
          <cell r="Y2420" t="str">
            <v>26/07-акт</v>
          </cell>
          <cell r="Z2420" t="str">
            <v>ОАО «УралСиб»</v>
          </cell>
          <cell r="AA2420">
            <v>0</v>
          </cell>
          <cell r="AB2420">
            <v>0</v>
          </cell>
          <cell r="AC2420">
            <v>0</v>
          </cell>
          <cell r="AD2420" t="str">
            <v>предъявлен</v>
          </cell>
          <cell r="AF2420" t="str">
            <v/>
          </cell>
          <cell r="AI2420" t="str">
            <v/>
          </cell>
        </row>
        <row r="2421">
          <cell r="A2421">
            <v>2417</v>
          </cell>
          <cell r="B2421" t="str">
            <v>диск</v>
          </cell>
          <cell r="C2421" t="str">
            <v>51401</v>
          </cell>
          <cell r="D2421" t="str">
            <v>51401`810`1`0400`0000005</v>
          </cell>
          <cell r="E2421" t="str">
            <v>ОАО «УралСиб»</v>
          </cell>
          <cell r="F2421" t="str">
            <v>банк</v>
          </cell>
          <cell r="G2421" t="str">
            <v>0011</v>
          </cell>
          <cell r="H2421" t="str">
            <v>0263885</v>
          </cell>
          <cell r="I2421">
            <v>38188</v>
          </cell>
          <cell r="J2421">
            <v>260000</v>
          </cell>
          <cell r="K2421" t="str">
            <v>Рубли РФ</v>
          </cell>
          <cell r="L2421" t="str">
            <v>по предъявлении</v>
          </cell>
          <cell r="M2421">
            <v>38187</v>
          </cell>
          <cell r="N2421">
            <v>0</v>
          </cell>
          <cell r="P2421">
            <v>260000</v>
          </cell>
          <cell r="Q2421">
            <v>1</v>
          </cell>
          <cell r="R2421">
            <v>260000</v>
          </cell>
          <cell r="S2421">
            <v>38191</v>
          </cell>
          <cell r="T2421" t="str">
            <v>23/07-05</v>
          </cell>
          <cell r="U2421" t="str">
            <v>ООО "ЭкспоТрейд"</v>
          </cell>
          <cell r="V2421">
            <v>1</v>
          </cell>
          <cell r="W2421">
            <v>260000</v>
          </cell>
          <cell r="X2421">
            <v>38194</v>
          </cell>
          <cell r="Y2421" t="str">
            <v>26/07-акт</v>
          </cell>
          <cell r="Z2421" t="str">
            <v>ОАО «УралСиб»</v>
          </cell>
          <cell r="AA2421">
            <v>0</v>
          </cell>
          <cell r="AB2421">
            <v>0</v>
          </cell>
          <cell r="AC2421">
            <v>0</v>
          </cell>
          <cell r="AD2421" t="str">
            <v>предъявлен</v>
          </cell>
          <cell r="AF2421" t="str">
            <v/>
          </cell>
          <cell r="AI2421" t="str">
            <v/>
          </cell>
        </row>
        <row r="2422">
          <cell r="A2422">
            <v>2418</v>
          </cell>
          <cell r="B2422" t="str">
            <v>диск</v>
          </cell>
          <cell r="C2422" t="str">
            <v>51401</v>
          </cell>
          <cell r="D2422" t="str">
            <v>51401`810`1`0400`0000005</v>
          </cell>
          <cell r="E2422" t="str">
            <v>ОАО «УралСиб»</v>
          </cell>
          <cell r="F2422" t="str">
            <v>банк</v>
          </cell>
          <cell r="G2422" t="str">
            <v>0011</v>
          </cell>
          <cell r="H2422" t="str">
            <v>0263883</v>
          </cell>
          <cell r="I2422">
            <v>38188</v>
          </cell>
          <cell r="J2422">
            <v>240000</v>
          </cell>
          <cell r="K2422" t="str">
            <v>Рубли РФ</v>
          </cell>
          <cell r="L2422" t="str">
            <v>по предъявлении</v>
          </cell>
          <cell r="M2422">
            <v>38184</v>
          </cell>
          <cell r="N2422">
            <v>0</v>
          </cell>
          <cell r="P2422">
            <v>240000</v>
          </cell>
          <cell r="Q2422">
            <v>1</v>
          </cell>
          <cell r="R2422">
            <v>240000</v>
          </cell>
          <cell r="S2422">
            <v>38191</v>
          </cell>
          <cell r="T2422" t="str">
            <v>23/07-05</v>
          </cell>
          <cell r="U2422" t="str">
            <v>ООО "ЭкспоТрейд"</v>
          </cell>
          <cell r="V2422">
            <v>1</v>
          </cell>
          <cell r="W2422">
            <v>240000</v>
          </cell>
          <cell r="X2422">
            <v>38194</v>
          </cell>
          <cell r="Y2422" t="str">
            <v>26/07-акт</v>
          </cell>
          <cell r="Z2422" t="str">
            <v>ОАО «УралСиб»</v>
          </cell>
          <cell r="AA2422">
            <v>0</v>
          </cell>
          <cell r="AB2422">
            <v>0</v>
          </cell>
          <cell r="AC2422">
            <v>0</v>
          </cell>
          <cell r="AD2422" t="str">
            <v>предъявлен</v>
          </cell>
          <cell r="AF2422" t="str">
            <v/>
          </cell>
          <cell r="AI2422" t="str">
            <v/>
          </cell>
        </row>
        <row r="2423">
          <cell r="A2423">
            <v>2419</v>
          </cell>
          <cell r="B2423" t="str">
            <v>диск</v>
          </cell>
          <cell r="C2423" t="str">
            <v>51401</v>
          </cell>
          <cell r="D2423" t="str">
            <v>51401`810`1`0400`0000005</v>
          </cell>
          <cell r="E2423" t="str">
            <v>ОАО «УралСиб»</v>
          </cell>
          <cell r="F2423" t="str">
            <v>банк</v>
          </cell>
          <cell r="G2423" t="str">
            <v>0011</v>
          </cell>
          <cell r="H2423" t="str">
            <v>0221463</v>
          </cell>
          <cell r="I2423">
            <v>38190</v>
          </cell>
          <cell r="J2423">
            <v>326000</v>
          </cell>
          <cell r="K2423" t="str">
            <v>Рубли РФ</v>
          </cell>
          <cell r="L2423" t="str">
            <v>по предъявлении</v>
          </cell>
          <cell r="M2423">
            <v>38162</v>
          </cell>
          <cell r="N2423">
            <v>0</v>
          </cell>
          <cell r="P2423">
            <v>326000</v>
          </cell>
          <cell r="Q2423">
            <v>1</v>
          </cell>
          <cell r="R2423">
            <v>326000</v>
          </cell>
          <cell r="S2423">
            <v>38191</v>
          </cell>
          <cell r="T2423" t="str">
            <v>23/07-05</v>
          </cell>
          <cell r="U2423" t="str">
            <v>ООО "ЭкспоТрейд"</v>
          </cell>
          <cell r="V2423">
            <v>1</v>
          </cell>
          <cell r="W2423">
            <v>326000</v>
          </cell>
          <cell r="X2423">
            <v>38194</v>
          </cell>
          <cell r="Y2423" t="str">
            <v>26/07-акт</v>
          </cell>
          <cell r="Z2423" t="str">
            <v>ОАО «УралСиб»</v>
          </cell>
          <cell r="AA2423">
            <v>0</v>
          </cell>
          <cell r="AB2423">
            <v>0</v>
          </cell>
          <cell r="AC2423">
            <v>0</v>
          </cell>
          <cell r="AD2423" t="str">
            <v>предъявлен</v>
          </cell>
          <cell r="AF2423" t="str">
            <v/>
          </cell>
          <cell r="AI2423" t="str">
            <v/>
          </cell>
        </row>
        <row r="2424">
          <cell r="A2424">
            <v>2420</v>
          </cell>
          <cell r="B2424" t="str">
            <v>диск</v>
          </cell>
          <cell r="C2424" t="str">
            <v>51401</v>
          </cell>
          <cell r="D2424" t="str">
            <v>51401`810`2`0400`0000002</v>
          </cell>
          <cell r="E2424" t="str">
            <v>Сбербанк РФ</v>
          </cell>
          <cell r="F2424" t="str">
            <v>банк</v>
          </cell>
          <cell r="G2424" t="str">
            <v>ВН</v>
          </cell>
          <cell r="H2424" t="str">
            <v>0257687</v>
          </cell>
          <cell r="I2424">
            <v>38177</v>
          </cell>
          <cell r="J2424">
            <v>284593</v>
          </cell>
          <cell r="K2424" t="str">
            <v>Рубли РФ</v>
          </cell>
          <cell r="L2424" t="str">
            <v>по предъявлении</v>
          </cell>
          <cell r="M2424">
            <v>38177</v>
          </cell>
          <cell r="N2424">
            <v>0</v>
          </cell>
          <cell r="P2424">
            <v>284593</v>
          </cell>
          <cell r="Q2424">
            <v>1</v>
          </cell>
          <cell r="R2424">
            <v>284593</v>
          </cell>
          <cell r="S2424">
            <v>38191</v>
          </cell>
          <cell r="T2424" t="str">
            <v>23/07-04</v>
          </cell>
          <cell r="U2424" t="str">
            <v>ООО "Проф-Трейд"</v>
          </cell>
          <cell r="V2424">
            <v>1</v>
          </cell>
          <cell r="W2424">
            <v>284593</v>
          </cell>
          <cell r="X2424">
            <v>38194</v>
          </cell>
          <cell r="Y2424" t="str">
            <v>26/07-акт</v>
          </cell>
          <cell r="Z2424" t="str">
            <v>Сбербанк РФ</v>
          </cell>
          <cell r="AA2424">
            <v>0</v>
          </cell>
          <cell r="AB2424">
            <v>0</v>
          </cell>
          <cell r="AC2424">
            <v>0</v>
          </cell>
          <cell r="AD2424" t="str">
            <v>предъявлен</v>
          </cell>
          <cell r="AF2424" t="str">
            <v/>
          </cell>
          <cell r="AI2424" t="str">
            <v/>
          </cell>
        </row>
        <row r="2425">
          <cell r="A2425">
            <v>2421</v>
          </cell>
          <cell r="B2425" t="str">
            <v>диск</v>
          </cell>
          <cell r="C2425" t="str">
            <v>51401</v>
          </cell>
          <cell r="D2425" t="str">
            <v>51401`810`2`0400`0000002</v>
          </cell>
          <cell r="E2425" t="str">
            <v>Сбербанк РФ</v>
          </cell>
          <cell r="F2425" t="str">
            <v>банк</v>
          </cell>
          <cell r="G2425" t="str">
            <v>ВН</v>
          </cell>
          <cell r="H2425" t="str">
            <v>0257685</v>
          </cell>
          <cell r="I2425">
            <v>38177</v>
          </cell>
          <cell r="J2425">
            <v>222000</v>
          </cell>
          <cell r="K2425" t="str">
            <v>Рубли РФ</v>
          </cell>
          <cell r="L2425" t="str">
            <v>по предъявлении</v>
          </cell>
          <cell r="M2425">
            <v>38177</v>
          </cell>
          <cell r="N2425">
            <v>0</v>
          </cell>
          <cell r="P2425">
            <v>222000</v>
          </cell>
          <cell r="Q2425">
            <v>1</v>
          </cell>
          <cell r="R2425">
            <v>222000</v>
          </cell>
          <cell r="S2425">
            <v>38191</v>
          </cell>
          <cell r="T2425" t="str">
            <v>23/07-04</v>
          </cell>
          <cell r="U2425" t="str">
            <v>ООО "Проф-Трейд"</v>
          </cell>
          <cell r="V2425">
            <v>1</v>
          </cell>
          <cell r="W2425">
            <v>222000</v>
          </cell>
          <cell r="X2425">
            <v>38194</v>
          </cell>
          <cell r="Y2425" t="str">
            <v>26/07-акт</v>
          </cell>
          <cell r="Z2425" t="str">
            <v>Сбербанк РФ</v>
          </cell>
          <cell r="AA2425">
            <v>0</v>
          </cell>
          <cell r="AB2425">
            <v>0</v>
          </cell>
          <cell r="AC2425">
            <v>0</v>
          </cell>
          <cell r="AD2425" t="str">
            <v>предъявлен</v>
          </cell>
          <cell r="AF2425" t="str">
            <v/>
          </cell>
          <cell r="AI2425" t="str">
            <v/>
          </cell>
        </row>
        <row r="2426">
          <cell r="A2426">
            <v>2422</v>
          </cell>
          <cell r="B2426" t="str">
            <v>диск</v>
          </cell>
          <cell r="C2426" t="str">
            <v>51401</v>
          </cell>
          <cell r="D2426" t="str">
            <v>51401`810`2`0400`0000002</v>
          </cell>
          <cell r="E2426" t="str">
            <v>Сбербанк РФ</v>
          </cell>
          <cell r="F2426" t="str">
            <v>банк</v>
          </cell>
          <cell r="G2426" t="str">
            <v>ВН</v>
          </cell>
          <cell r="H2426" t="str">
            <v>1628346</v>
          </cell>
          <cell r="I2426">
            <v>38183</v>
          </cell>
          <cell r="J2426">
            <v>389500</v>
          </cell>
          <cell r="K2426" t="str">
            <v>Рубли РФ</v>
          </cell>
          <cell r="L2426" t="str">
            <v>по предъявлении</v>
          </cell>
          <cell r="M2426">
            <v>38183</v>
          </cell>
          <cell r="N2426">
            <v>0</v>
          </cell>
          <cell r="P2426">
            <v>389500</v>
          </cell>
          <cell r="Q2426">
            <v>1</v>
          </cell>
          <cell r="R2426">
            <v>389500</v>
          </cell>
          <cell r="S2426">
            <v>38191</v>
          </cell>
          <cell r="T2426" t="str">
            <v>23/07-04</v>
          </cell>
          <cell r="U2426" t="str">
            <v>ООО "Проф-Трейд"</v>
          </cell>
          <cell r="V2426">
            <v>1</v>
          </cell>
          <cell r="W2426">
            <v>389500</v>
          </cell>
          <cell r="X2426">
            <v>38194</v>
          </cell>
          <cell r="Y2426" t="str">
            <v>26/07-акт</v>
          </cell>
          <cell r="Z2426" t="str">
            <v>Сбербанк РФ</v>
          </cell>
          <cell r="AA2426">
            <v>0</v>
          </cell>
          <cell r="AB2426">
            <v>0</v>
          </cell>
          <cell r="AC2426">
            <v>0</v>
          </cell>
          <cell r="AD2426" t="str">
            <v>предъявлен</v>
          </cell>
          <cell r="AF2426" t="str">
            <v/>
          </cell>
          <cell r="AI2426" t="str">
            <v/>
          </cell>
        </row>
        <row r="2427">
          <cell r="A2427">
            <v>2423</v>
          </cell>
          <cell r="B2427" t="str">
            <v>диск</v>
          </cell>
          <cell r="C2427" t="str">
            <v>51401</v>
          </cell>
          <cell r="D2427" t="str">
            <v>51401`810`2`0400`0000002</v>
          </cell>
          <cell r="E2427" t="str">
            <v>Сбербанк РФ</v>
          </cell>
          <cell r="F2427" t="str">
            <v>банк</v>
          </cell>
          <cell r="G2427" t="str">
            <v>ВН</v>
          </cell>
          <cell r="H2427" t="str">
            <v>1628410</v>
          </cell>
          <cell r="I2427">
            <v>38184</v>
          </cell>
          <cell r="J2427">
            <v>150000</v>
          </cell>
          <cell r="K2427" t="str">
            <v>Рубли РФ</v>
          </cell>
          <cell r="L2427" t="str">
            <v>по предъявлении</v>
          </cell>
          <cell r="M2427">
            <v>38184</v>
          </cell>
          <cell r="N2427">
            <v>0</v>
          </cell>
          <cell r="P2427">
            <v>150000</v>
          </cell>
          <cell r="Q2427">
            <v>1</v>
          </cell>
          <cell r="R2427">
            <v>150000</v>
          </cell>
          <cell r="S2427">
            <v>38191</v>
          </cell>
          <cell r="T2427" t="str">
            <v>23/07-04</v>
          </cell>
          <cell r="U2427" t="str">
            <v>ООО "Проф-Трейд"</v>
          </cell>
          <cell r="V2427">
            <v>1</v>
          </cell>
          <cell r="W2427">
            <v>150000</v>
          </cell>
          <cell r="X2427">
            <v>38194</v>
          </cell>
          <cell r="Y2427" t="str">
            <v>26/07-акт</v>
          </cell>
          <cell r="Z2427" t="str">
            <v>Сбербанк РФ</v>
          </cell>
          <cell r="AA2427">
            <v>0</v>
          </cell>
          <cell r="AB2427">
            <v>0</v>
          </cell>
          <cell r="AC2427">
            <v>0</v>
          </cell>
          <cell r="AD2427" t="str">
            <v>предъявлен</v>
          </cell>
          <cell r="AF2427" t="str">
            <v/>
          </cell>
          <cell r="AI2427" t="str">
            <v/>
          </cell>
        </row>
        <row r="2428">
          <cell r="A2428">
            <v>2424</v>
          </cell>
          <cell r="B2428" t="str">
            <v>диск</v>
          </cell>
          <cell r="C2428" t="str">
            <v>51401</v>
          </cell>
          <cell r="D2428" t="str">
            <v>51401`810`2`0400`0000002</v>
          </cell>
          <cell r="E2428" t="str">
            <v>Сбербанк РФ</v>
          </cell>
          <cell r="F2428" t="str">
            <v>банк</v>
          </cell>
          <cell r="G2428" t="str">
            <v>ВН</v>
          </cell>
          <cell r="H2428" t="str">
            <v>1012337</v>
          </cell>
          <cell r="I2428">
            <v>38162</v>
          </cell>
          <cell r="J2428">
            <v>34000</v>
          </cell>
          <cell r="K2428" t="str">
            <v>Рубли РФ</v>
          </cell>
          <cell r="L2428" t="str">
            <v>по предъявлении</v>
          </cell>
          <cell r="M2428">
            <v>38162</v>
          </cell>
          <cell r="N2428">
            <v>0</v>
          </cell>
          <cell r="P2428">
            <v>34000</v>
          </cell>
          <cell r="Q2428">
            <v>1</v>
          </cell>
          <cell r="R2428">
            <v>34000</v>
          </cell>
          <cell r="S2428">
            <v>38191</v>
          </cell>
          <cell r="T2428" t="str">
            <v>23/07-04</v>
          </cell>
          <cell r="U2428" t="str">
            <v>ООО "Проф-Трейд"</v>
          </cell>
          <cell r="V2428">
            <v>1</v>
          </cell>
          <cell r="W2428">
            <v>34000</v>
          </cell>
          <cell r="X2428">
            <v>38194</v>
          </cell>
          <cell r="Y2428" t="str">
            <v>26/07-акт</v>
          </cell>
          <cell r="Z2428" t="str">
            <v>Сбербанк РФ</v>
          </cell>
          <cell r="AA2428">
            <v>0</v>
          </cell>
          <cell r="AB2428">
            <v>0</v>
          </cell>
          <cell r="AC2428">
            <v>0</v>
          </cell>
          <cell r="AD2428" t="str">
            <v>предъявлен</v>
          </cell>
          <cell r="AF2428" t="str">
            <v/>
          </cell>
          <cell r="AI2428" t="str">
            <v/>
          </cell>
        </row>
        <row r="2429">
          <cell r="A2429">
            <v>2425</v>
          </cell>
          <cell r="B2429" t="str">
            <v>диск</v>
          </cell>
          <cell r="C2429" t="str">
            <v>51401</v>
          </cell>
          <cell r="D2429" t="str">
            <v>51401`810`2`0400`0000002</v>
          </cell>
          <cell r="E2429" t="str">
            <v>Сбербанк РФ</v>
          </cell>
          <cell r="F2429" t="str">
            <v>банк</v>
          </cell>
          <cell r="G2429" t="str">
            <v>ВН</v>
          </cell>
          <cell r="H2429" t="str">
            <v>1095324</v>
          </cell>
          <cell r="I2429">
            <v>38190</v>
          </cell>
          <cell r="J2429">
            <v>80400</v>
          </cell>
          <cell r="K2429" t="str">
            <v>Рубли РФ</v>
          </cell>
          <cell r="L2429" t="str">
            <v>по предъявлении</v>
          </cell>
          <cell r="M2429">
            <v>38190</v>
          </cell>
          <cell r="N2429">
            <v>0</v>
          </cell>
          <cell r="P2429">
            <v>80400</v>
          </cell>
          <cell r="Q2429">
            <v>1</v>
          </cell>
          <cell r="R2429">
            <v>80400</v>
          </cell>
          <cell r="S2429">
            <v>38191</v>
          </cell>
          <cell r="T2429" t="str">
            <v>23/07-04</v>
          </cell>
          <cell r="U2429" t="str">
            <v>ООО "Проф-Трейд"</v>
          </cell>
          <cell r="V2429">
            <v>1</v>
          </cell>
          <cell r="W2429">
            <v>80400</v>
          </cell>
          <cell r="X2429">
            <v>38194</v>
          </cell>
          <cell r="Y2429" t="str">
            <v>26/07-акт</v>
          </cell>
          <cell r="Z2429" t="str">
            <v>Сбербанк РФ</v>
          </cell>
          <cell r="AA2429">
            <v>0</v>
          </cell>
          <cell r="AB2429">
            <v>0</v>
          </cell>
          <cell r="AC2429">
            <v>0</v>
          </cell>
          <cell r="AD2429" t="str">
            <v>предъявлен</v>
          </cell>
          <cell r="AF2429" t="str">
            <v/>
          </cell>
          <cell r="AI2429" t="str">
            <v/>
          </cell>
        </row>
        <row r="2430">
          <cell r="A2430">
            <v>2426</v>
          </cell>
          <cell r="B2430" t="str">
            <v>диск</v>
          </cell>
          <cell r="C2430" t="str">
            <v>51401</v>
          </cell>
          <cell r="D2430" t="str">
            <v>51401`810`2`0400`0000002</v>
          </cell>
          <cell r="E2430" t="str">
            <v>Сбербанк РФ</v>
          </cell>
          <cell r="F2430" t="str">
            <v>банк</v>
          </cell>
          <cell r="G2430" t="str">
            <v>ВН</v>
          </cell>
          <cell r="H2430" t="str">
            <v>0364539</v>
          </cell>
          <cell r="I2430">
            <v>38162</v>
          </cell>
          <cell r="J2430">
            <v>70500</v>
          </cell>
          <cell r="K2430" t="str">
            <v>Рубли РФ</v>
          </cell>
          <cell r="L2430" t="str">
            <v>по предъявлении</v>
          </cell>
          <cell r="M2430">
            <v>38162</v>
          </cell>
          <cell r="N2430">
            <v>0</v>
          </cell>
          <cell r="P2430">
            <v>70500</v>
          </cell>
          <cell r="Q2430">
            <v>1</v>
          </cell>
          <cell r="R2430">
            <v>70500</v>
          </cell>
          <cell r="S2430">
            <v>38191</v>
          </cell>
          <cell r="T2430" t="str">
            <v>23/07-04</v>
          </cell>
          <cell r="U2430" t="str">
            <v>ООО "Проф-Трейд"</v>
          </cell>
          <cell r="V2430">
            <v>1</v>
          </cell>
          <cell r="W2430">
            <v>70500</v>
          </cell>
          <cell r="X2430">
            <v>38194</v>
          </cell>
          <cell r="Y2430" t="str">
            <v>26/07-акт</v>
          </cell>
          <cell r="Z2430" t="str">
            <v>Сбербанк РФ</v>
          </cell>
          <cell r="AA2430">
            <v>0</v>
          </cell>
          <cell r="AB2430">
            <v>0</v>
          </cell>
          <cell r="AC2430">
            <v>0</v>
          </cell>
          <cell r="AD2430" t="str">
            <v>предъявлен</v>
          </cell>
          <cell r="AF2430" t="str">
            <v/>
          </cell>
          <cell r="AI2430" t="str">
            <v/>
          </cell>
        </row>
        <row r="2431">
          <cell r="A2431">
            <v>2427</v>
          </cell>
          <cell r="B2431" t="str">
            <v>диск</v>
          </cell>
          <cell r="C2431" t="str">
            <v>51401</v>
          </cell>
          <cell r="D2431" t="str">
            <v>51401`810`4`0400`0000006</v>
          </cell>
          <cell r="E2431" t="str">
            <v>ОАО «Социнвестбанк»</v>
          </cell>
          <cell r="F2431" t="str">
            <v>банк</v>
          </cell>
          <cell r="G2431" t="str">
            <v>ПР</v>
          </cell>
          <cell r="H2431" t="str">
            <v>0007313</v>
          </cell>
          <cell r="I2431">
            <v>38168</v>
          </cell>
          <cell r="J2431">
            <v>900000</v>
          </cell>
          <cell r="K2431" t="str">
            <v>Рубли РФ</v>
          </cell>
          <cell r="L2431" t="str">
            <v>по предъявлении</v>
          </cell>
          <cell r="M2431">
            <v>38168</v>
          </cell>
          <cell r="N2431">
            <v>0</v>
          </cell>
          <cell r="P2431">
            <v>900000</v>
          </cell>
          <cell r="Q2431">
            <v>1</v>
          </cell>
          <cell r="R2431">
            <v>900000</v>
          </cell>
          <cell r="S2431">
            <v>38191</v>
          </cell>
          <cell r="T2431" t="str">
            <v>23/07-04</v>
          </cell>
          <cell r="U2431" t="str">
            <v>ООО "Проф-Трейд"</v>
          </cell>
          <cell r="V2431">
            <v>1</v>
          </cell>
          <cell r="W2431">
            <v>900000</v>
          </cell>
          <cell r="X2431">
            <v>38194</v>
          </cell>
          <cell r="Y2431" t="str">
            <v>26/07-акт</v>
          </cell>
          <cell r="Z2431" t="str">
            <v>ОАО «Социнвестбанк»</v>
          </cell>
          <cell r="AA2431">
            <v>0</v>
          </cell>
          <cell r="AB2431">
            <v>0</v>
          </cell>
          <cell r="AC2431">
            <v>0</v>
          </cell>
          <cell r="AD2431" t="str">
            <v>предъявлен</v>
          </cell>
          <cell r="AF2431" t="str">
            <v/>
          </cell>
          <cell r="AI2431" t="str">
            <v/>
          </cell>
        </row>
        <row r="2432">
          <cell r="A2432">
            <v>2428</v>
          </cell>
          <cell r="B2432" t="str">
            <v>диск</v>
          </cell>
          <cell r="C2432" t="str">
            <v>51401</v>
          </cell>
          <cell r="D2432" t="str">
            <v>51401`810`4`0400`0000006</v>
          </cell>
          <cell r="E2432" t="str">
            <v>ОАО «Социнвестбанк»</v>
          </cell>
          <cell r="F2432" t="str">
            <v>банк</v>
          </cell>
          <cell r="G2432" t="str">
            <v>ПР</v>
          </cell>
          <cell r="H2432" t="str">
            <v>0018281</v>
          </cell>
          <cell r="I2432">
            <v>38183</v>
          </cell>
          <cell r="J2432">
            <v>250000</v>
          </cell>
          <cell r="K2432" t="str">
            <v>Рубли РФ</v>
          </cell>
          <cell r="L2432" t="str">
            <v>по предъявлении</v>
          </cell>
          <cell r="M2432">
            <v>38183</v>
          </cell>
          <cell r="N2432">
            <v>0</v>
          </cell>
          <cell r="P2432">
            <v>250000</v>
          </cell>
          <cell r="Q2432">
            <v>1</v>
          </cell>
          <cell r="R2432">
            <v>250000</v>
          </cell>
          <cell r="S2432">
            <v>38191</v>
          </cell>
          <cell r="T2432" t="str">
            <v>23/07-04</v>
          </cell>
          <cell r="U2432" t="str">
            <v>ООО "Проф-Трейд"</v>
          </cell>
          <cell r="V2432">
            <v>1</v>
          </cell>
          <cell r="W2432">
            <v>250000</v>
          </cell>
          <cell r="X2432">
            <v>38194</v>
          </cell>
          <cell r="Y2432" t="str">
            <v>26/07-акт</v>
          </cell>
          <cell r="Z2432" t="str">
            <v>ОАО «Социнвестбанк»</v>
          </cell>
          <cell r="AA2432">
            <v>0</v>
          </cell>
          <cell r="AB2432">
            <v>0</v>
          </cell>
          <cell r="AC2432">
            <v>0</v>
          </cell>
          <cell r="AD2432" t="str">
            <v>предъявлен</v>
          </cell>
          <cell r="AF2432" t="str">
            <v/>
          </cell>
          <cell r="AI2432" t="str">
            <v/>
          </cell>
        </row>
        <row r="2433">
          <cell r="A2433">
            <v>2429</v>
          </cell>
          <cell r="B2433" t="str">
            <v>диск</v>
          </cell>
          <cell r="C2433" t="str">
            <v>51401</v>
          </cell>
          <cell r="D2433" t="str">
            <v>51401`810`4`0400`0000006</v>
          </cell>
          <cell r="E2433" t="str">
            <v>ОАО «Социнвестбанк»</v>
          </cell>
          <cell r="F2433" t="str">
            <v>банк</v>
          </cell>
          <cell r="G2433" t="str">
            <v>ПР</v>
          </cell>
          <cell r="H2433" t="str">
            <v>0018303</v>
          </cell>
          <cell r="I2433">
            <v>38187</v>
          </cell>
          <cell r="J2433">
            <v>30000</v>
          </cell>
          <cell r="K2433" t="str">
            <v>Рубли РФ</v>
          </cell>
          <cell r="L2433" t="str">
            <v>по предъявлении</v>
          </cell>
          <cell r="M2433">
            <v>38187</v>
          </cell>
          <cell r="N2433">
            <v>0</v>
          </cell>
          <cell r="P2433">
            <v>30000</v>
          </cell>
          <cell r="Q2433">
            <v>1</v>
          </cell>
          <cell r="R2433">
            <v>30000</v>
          </cell>
          <cell r="S2433">
            <v>38191</v>
          </cell>
          <cell r="T2433" t="str">
            <v>23/07-04</v>
          </cell>
          <cell r="U2433" t="str">
            <v>ООО "Проф-Трейд"</v>
          </cell>
          <cell r="V2433">
            <v>1</v>
          </cell>
          <cell r="W2433">
            <v>30000</v>
          </cell>
          <cell r="X2433">
            <v>38194</v>
          </cell>
          <cell r="Y2433" t="str">
            <v>26/07-акт</v>
          </cell>
          <cell r="Z2433" t="str">
            <v>ОАО «Социнвестбанк»</v>
          </cell>
          <cell r="AA2433">
            <v>0</v>
          </cell>
          <cell r="AB2433">
            <v>0</v>
          </cell>
          <cell r="AC2433">
            <v>0</v>
          </cell>
          <cell r="AD2433" t="str">
            <v>предъявлен</v>
          </cell>
          <cell r="AF2433" t="str">
            <v/>
          </cell>
          <cell r="AI2433" t="str">
            <v/>
          </cell>
        </row>
        <row r="2434">
          <cell r="A2434">
            <v>2430</v>
          </cell>
          <cell r="B2434" t="str">
            <v>диск</v>
          </cell>
          <cell r="C2434" t="str">
            <v>51401</v>
          </cell>
          <cell r="D2434" t="str">
            <v>51401`810`4`0400`0000006</v>
          </cell>
          <cell r="E2434" t="str">
            <v>ОАО «Социнвестбанк»</v>
          </cell>
          <cell r="F2434" t="str">
            <v>банк</v>
          </cell>
          <cell r="G2434" t="str">
            <v>ПР</v>
          </cell>
          <cell r="H2434" t="str">
            <v>0018278</v>
          </cell>
          <cell r="I2434">
            <v>38183</v>
          </cell>
          <cell r="J2434">
            <v>25000</v>
          </cell>
          <cell r="K2434" t="str">
            <v>Рубли РФ</v>
          </cell>
          <cell r="L2434" t="str">
            <v>по предъявлении</v>
          </cell>
          <cell r="M2434">
            <v>38183</v>
          </cell>
          <cell r="N2434">
            <v>0</v>
          </cell>
          <cell r="P2434">
            <v>25000</v>
          </cell>
          <cell r="Q2434">
            <v>1</v>
          </cell>
          <cell r="R2434">
            <v>25000</v>
          </cell>
          <cell r="S2434">
            <v>38191</v>
          </cell>
          <cell r="T2434" t="str">
            <v>23/07-04</v>
          </cell>
          <cell r="U2434" t="str">
            <v>ООО "Проф-Трейд"</v>
          </cell>
          <cell r="V2434">
            <v>1</v>
          </cell>
          <cell r="W2434">
            <v>25000</v>
          </cell>
          <cell r="X2434">
            <v>38194</v>
          </cell>
          <cell r="Y2434" t="str">
            <v>26/07-акт</v>
          </cell>
          <cell r="Z2434" t="str">
            <v>ОАО «Социнвестбанк»</v>
          </cell>
          <cell r="AA2434">
            <v>0</v>
          </cell>
          <cell r="AB2434">
            <v>0</v>
          </cell>
          <cell r="AC2434">
            <v>0</v>
          </cell>
          <cell r="AD2434" t="str">
            <v>предъявлен</v>
          </cell>
          <cell r="AF2434" t="str">
            <v/>
          </cell>
          <cell r="AI2434" t="str">
            <v/>
          </cell>
        </row>
        <row r="2435">
          <cell r="A2435">
            <v>2431</v>
          </cell>
          <cell r="B2435" t="str">
            <v>диск</v>
          </cell>
          <cell r="C2435" t="str">
            <v>51401</v>
          </cell>
          <cell r="D2435" t="str">
            <v>51401`810`4`0400`0000006</v>
          </cell>
          <cell r="E2435" t="str">
            <v>ОАО «Социнвестбанк»</v>
          </cell>
          <cell r="F2435" t="str">
            <v>банк</v>
          </cell>
          <cell r="G2435" t="str">
            <v>ПР</v>
          </cell>
          <cell r="H2435" t="str">
            <v>0018268</v>
          </cell>
          <cell r="I2435">
            <v>38182</v>
          </cell>
          <cell r="J2435">
            <v>15000</v>
          </cell>
          <cell r="K2435" t="str">
            <v>Рубли РФ</v>
          </cell>
          <cell r="L2435" t="str">
            <v>по предъявлении</v>
          </cell>
          <cell r="M2435">
            <v>38182</v>
          </cell>
          <cell r="N2435">
            <v>0</v>
          </cell>
          <cell r="P2435">
            <v>15000</v>
          </cell>
          <cell r="Q2435">
            <v>1</v>
          </cell>
          <cell r="R2435">
            <v>15000</v>
          </cell>
          <cell r="S2435">
            <v>38191</v>
          </cell>
          <cell r="T2435" t="str">
            <v>23/07-04</v>
          </cell>
          <cell r="U2435" t="str">
            <v>ООО "Проф-Трейд"</v>
          </cell>
          <cell r="V2435">
            <v>1</v>
          </cell>
          <cell r="W2435">
            <v>15000</v>
          </cell>
          <cell r="X2435">
            <v>38194</v>
          </cell>
          <cell r="Y2435" t="str">
            <v>26/07-акт</v>
          </cell>
          <cell r="Z2435" t="str">
            <v>ОАО «Социнвестбанк»</v>
          </cell>
          <cell r="AA2435">
            <v>0</v>
          </cell>
          <cell r="AB2435">
            <v>0</v>
          </cell>
          <cell r="AC2435">
            <v>0</v>
          </cell>
          <cell r="AD2435" t="str">
            <v>предъявлен</v>
          </cell>
          <cell r="AF2435" t="str">
            <v/>
          </cell>
          <cell r="AI2435" t="str">
            <v/>
          </cell>
        </row>
        <row r="2436">
          <cell r="A2436">
            <v>2432</v>
          </cell>
          <cell r="B2436" t="str">
            <v>диск</v>
          </cell>
          <cell r="C2436" t="str">
            <v>51401</v>
          </cell>
          <cell r="D2436" t="str">
            <v>51401`810`4`0400`0000006</v>
          </cell>
          <cell r="E2436" t="str">
            <v>ОАО «Социнвестбанк»</v>
          </cell>
          <cell r="F2436" t="str">
            <v>банк</v>
          </cell>
          <cell r="G2436" t="str">
            <v>КР</v>
          </cell>
          <cell r="H2436" t="str">
            <v>0007740</v>
          </cell>
          <cell r="I2436">
            <v>38191</v>
          </cell>
          <cell r="J2436">
            <v>14925</v>
          </cell>
          <cell r="K2436" t="str">
            <v>Рубли РФ</v>
          </cell>
          <cell r="L2436" t="str">
            <v>по предъявлении</v>
          </cell>
          <cell r="M2436">
            <v>38191</v>
          </cell>
          <cell r="N2436">
            <v>0</v>
          </cell>
          <cell r="P2436">
            <v>14925</v>
          </cell>
          <cell r="Q2436">
            <v>1</v>
          </cell>
          <cell r="R2436">
            <v>14925</v>
          </cell>
          <cell r="S2436">
            <v>38191</v>
          </cell>
          <cell r="T2436" t="str">
            <v>23/07-04</v>
          </cell>
          <cell r="U2436" t="str">
            <v>ООО "Проф-Трейд"</v>
          </cell>
          <cell r="V2436">
            <v>1</v>
          </cell>
          <cell r="W2436">
            <v>14925</v>
          </cell>
          <cell r="X2436">
            <v>38194</v>
          </cell>
          <cell r="Y2436" t="str">
            <v>26/07-акт</v>
          </cell>
          <cell r="Z2436" t="str">
            <v>ОАО «Социнвестбанк»</v>
          </cell>
          <cell r="AA2436">
            <v>0</v>
          </cell>
          <cell r="AB2436">
            <v>0</v>
          </cell>
          <cell r="AC2436">
            <v>0</v>
          </cell>
          <cell r="AD2436" t="str">
            <v>предъявлен</v>
          </cell>
          <cell r="AF2436" t="str">
            <v/>
          </cell>
          <cell r="AI2436" t="str">
            <v/>
          </cell>
        </row>
        <row r="2437">
          <cell r="A2437">
            <v>2433</v>
          </cell>
          <cell r="B2437" t="str">
            <v>диск</v>
          </cell>
          <cell r="C2437" t="str">
            <v>51401</v>
          </cell>
          <cell r="D2437" t="str">
            <v>51401`810`4`0400`0000006</v>
          </cell>
          <cell r="E2437" t="str">
            <v>ОАО «Социнвестбанк»</v>
          </cell>
          <cell r="F2437" t="str">
            <v>банк</v>
          </cell>
          <cell r="G2437" t="str">
            <v>КР</v>
          </cell>
          <cell r="H2437" t="str">
            <v>0007742</v>
          </cell>
          <cell r="I2437">
            <v>38191</v>
          </cell>
          <cell r="J2437">
            <v>134063</v>
          </cell>
          <cell r="K2437" t="str">
            <v>Рубли РФ</v>
          </cell>
          <cell r="L2437" t="str">
            <v>по предъявлении</v>
          </cell>
          <cell r="M2437">
            <v>38191</v>
          </cell>
          <cell r="N2437">
            <v>0</v>
          </cell>
          <cell r="P2437">
            <v>134063</v>
          </cell>
          <cell r="Q2437">
            <v>1</v>
          </cell>
          <cell r="R2437">
            <v>134063</v>
          </cell>
          <cell r="S2437">
            <v>38191</v>
          </cell>
          <cell r="T2437" t="str">
            <v>23/07-04</v>
          </cell>
          <cell r="U2437" t="str">
            <v>ООО "Проф-Трейд"</v>
          </cell>
          <cell r="V2437">
            <v>1</v>
          </cell>
          <cell r="W2437">
            <v>134063</v>
          </cell>
          <cell r="X2437">
            <v>38194</v>
          </cell>
          <cell r="Y2437" t="str">
            <v>26/07-акт</v>
          </cell>
          <cell r="Z2437" t="str">
            <v>ОАО «Социнвестбанк»</v>
          </cell>
          <cell r="AA2437">
            <v>0</v>
          </cell>
          <cell r="AB2437">
            <v>0</v>
          </cell>
          <cell r="AC2437">
            <v>0</v>
          </cell>
          <cell r="AD2437" t="str">
            <v>предъявлен</v>
          </cell>
          <cell r="AF2437" t="str">
            <v/>
          </cell>
          <cell r="AI2437" t="str">
            <v/>
          </cell>
        </row>
        <row r="2438">
          <cell r="A2438">
            <v>2434</v>
          </cell>
          <cell r="B2438" t="str">
            <v>диск</v>
          </cell>
          <cell r="C2438" t="str">
            <v>51401</v>
          </cell>
          <cell r="D2438" t="str">
            <v>51401`810`4`0400`0000006</v>
          </cell>
          <cell r="E2438" t="str">
            <v>ОАО «Социнвестбанк»</v>
          </cell>
          <cell r="F2438" t="str">
            <v>банк</v>
          </cell>
          <cell r="G2438" t="str">
            <v>КР</v>
          </cell>
          <cell r="H2438" t="str">
            <v>0007741</v>
          </cell>
          <cell r="I2438">
            <v>38191</v>
          </cell>
          <cell r="J2438">
            <v>81717</v>
          </cell>
          <cell r="K2438" t="str">
            <v>Рубли РФ</v>
          </cell>
          <cell r="L2438" t="str">
            <v>по предъявлении</v>
          </cell>
          <cell r="M2438">
            <v>38191</v>
          </cell>
          <cell r="N2438">
            <v>0</v>
          </cell>
          <cell r="P2438">
            <v>81717</v>
          </cell>
          <cell r="Q2438">
            <v>1</v>
          </cell>
          <cell r="R2438">
            <v>81717</v>
          </cell>
          <cell r="S2438">
            <v>38191</v>
          </cell>
          <cell r="T2438" t="str">
            <v>23/07-04</v>
          </cell>
          <cell r="U2438" t="str">
            <v>ООО "Проф-Трейд"</v>
          </cell>
          <cell r="V2438">
            <v>1</v>
          </cell>
          <cell r="W2438">
            <v>81717</v>
          </cell>
          <cell r="X2438">
            <v>38194</v>
          </cell>
          <cell r="Y2438" t="str">
            <v>26/07-акт</v>
          </cell>
          <cell r="Z2438" t="str">
            <v>ОАО «Социнвестбанк»</v>
          </cell>
          <cell r="AA2438">
            <v>0</v>
          </cell>
          <cell r="AB2438">
            <v>0</v>
          </cell>
          <cell r="AC2438">
            <v>0</v>
          </cell>
          <cell r="AD2438" t="str">
            <v>предъявлен</v>
          </cell>
          <cell r="AF2438" t="str">
            <v/>
          </cell>
          <cell r="AI2438" t="str">
            <v/>
          </cell>
        </row>
        <row r="2439">
          <cell r="A2439">
            <v>2435</v>
          </cell>
          <cell r="B2439" t="str">
            <v>диск</v>
          </cell>
          <cell r="C2439" t="str">
            <v>51401</v>
          </cell>
          <cell r="D2439" t="str">
            <v>51401`810`4`0400`0000006</v>
          </cell>
          <cell r="E2439" t="str">
            <v>ОАО «Социнвестбанк»</v>
          </cell>
          <cell r="F2439" t="str">
            <v>банк</v>
          </cell>
          <cell r="G2439" t="str">
            <v>ЗА</v>
          </cell>
          <cell r="H2439" t="str">
            <v>0004903</v>
          </cell>
          <cell r="I2439">
            <v>38184</v>
          </cell>
          <cell r="J2439">
            <v>15225</v>
          </cell>
          <cell r="K2439" t="str">
            <v>Рубли РФ</v>
          </cell>
          <cell r="L2439" t="str">
            <v>по предъявлении</v>
          </cell>
          <cell r="M2439">
            <v>38184</v>
          </cell>
          <cell r="N2439">
            <v>0</v>
          </cell>
          <cell r="P2439">
            <v>15225</v>
          </cell>
          <cell r="Q2439">
            <v>1</v>
          </cell>
          <cell r="R2439">
            <v>15225</v>
          </cell>
          <cell r="S2439">
            <v>38191</v>
          </cell>
          <cell r="T2439" t="str">
            <v>23/07-04</v>
          </cell>
          <cell r="U2439" t="str">
            <v>ООО "Проф-Трейд"</v>
          </cell>
          <cell r="V2439">
            <v>1</v>
          </cell>
          <cell r="W2439">
            <v>15225</v>
          </cell>
          <cell r="X2439">
            <v>38194</v>
          </cell>
          <cell r="Y2439" t="str">
            <v>26/07-акт</v>
          </cell>
          <cell r="Z2439" t="str">
            <v>ОАО «Социнвестбанк»</v>
          </cell>
          <cell r="AA2439">
            <v>0</v>
          </cell>
          <cell r="AB2439">
            <v>0</v>
          </cell>
          <cell r="AC2439">
            <v>0</v>
          </cell>
          <cell r="AD2439" t="str">
            <v>предъявлен</v>
          </cell>
          <cell r="AF2439" t="str">
            <v/>
          </cell>
          <cell r="AI2439" t="str">
            <v/>
          </cell>
        </row>
        <row r="2440">
          <cell r="A2440">
            <v>2436</v>
          </cell>
          <cell r="B2440" t="str">
            <v>диск</v>
          </cell>
          <cell r="C2440" t="str">
            <v>51401</v>
          </cell>
          <cell r="D2440" t="str">
            <v>51401`810`2`0400`0000002</v>
          </cell>
          <cell r="E2440" t="str">
            <v>Сбербанк РФ</v>
          </cell>
          <cell r="F2440" t="str">
            <v>банк</v>
          </cell>
          <cell r="G2440" t="str">
            <v>ВН</v>
          </cell>
          <cell r="H2440" t="str">
            <v>1046108</v>
          </cell>
          <cell r="I2440">
            <v>37978</v>
          </cell>
          <cell r="J2440">
            <v>300000</v>
          </cell>
          <cell r="K2440" t="str">
            <v>Рубли РФ</v>
          </cell>
          <cell r="L2440" t="str">
            <v>по предъявлении</v>
          </cell>
          <cell r="M2440">
            <v>37978</v>
          </cell>
          <cell r="N2440">
            <v>0</v>
          </cell>
          <cell r="P2440">
            <v>300000</v>
          </cell>
          <cell r="Q2440">
            <v>1</v>
          </cell>
          <cell r="R2440">
            <v>300000</v>
          </cell>
          <cell r="S2440">
            <v>38191</v>
          </cell>
          <cell r="T2440" t="str">
            <v>23/07-04</v>
          </cell>
          <cell r="U2440" t="str">
            <v>ООО "Проф-Трейд"</v>
          </cell>
          <cell r="V2440">
            <v>1</v>
          </cell>
          <cell r="W2440">
            <v>300000</v>
          </cell>
          <cell r="X2440">
            <v>38194</v>
          </cell>
          <cell r="Y2440" t="str">
            <v>26/07-акт</v>
          </cell>
          <cell r="Z2440" t="str">
            <v>Сбербанк РФ</v>
          </cell>
          <cell r="AA2440">
            <v>0</v>
          </cell>
          <cell r="AB2440">
            <v>0</v>
          </cell>
          <cell r="AC2440">
            <v>0</v>
          </cell>
          <cell r="AD2440" t="str">
            <v>предъявлен</v>
          </cell>
          <cell r="AF2440" t="str">
            <v/>
          </cell>
          <cell r="AI2440" t="str">
            <v/>
          </cell>
        </row>
        <row r="2441">
          <cell r="A2441">
            <v>2437</v>
          </cell>
          <cell r="B2441" t="str">
            <v>диск</v>
          </cell>
          <cell r="C2441" t="str">
            <v>51401</v>
          </cell>
          <cell r="D2441" t="str">
            <v>51401`810`2`0400`0000002</v>
          </cell>
          <cell r="E2441" t="str">
            <v>Сбербанк РФ</v>
          </cell>
          <cell r="F2441" t="str">
            <v>банк</v>
          </cell>
          <cell r="G2441" t="str">
            <v>ВН</v>
          </cell>
          <cell r="H2441" t="str">
            <v>1099896</v>
          </cell>
          <cell r="I2441">
            <v>38188</v>
          </cell>
          <cell r="J2441">
            <v>100000</v>
          </cell>
          <cell r="K2441" t="str">
            <v>Рубли РФ</v>
          </cell>
          <cell r="L2441" t="str">
            <v>по предъявлении</v>
          </cell>
          <cell r="M2441">
            <v>38188</v>
          </cell>
          <cell r="N2441">
            <v>0</v>
          </cell>
          <cell r="P2441">
            <v>100000</v>
          </cell>
          <cell r="Q2441">
            <v>1</v>
          </cell>
          <cell r="R2441">
            <v>100000</v>
          </cell>
          <cell r="S2441">
            <v>38191</v>
          </cell>
          <cell r="T2441" t="str">
            <v>23/07-04</v>
          </cell>
          <cell r="U2441" t="str">
            <v>ООО "Проф-Трейд"</v>
          </cell>
          <cell r="V2441">
            <v>1</v>
          </cell>
          <cell r="W2441">
            <v>100000</v>
          </cell>
          <cell r="X2441">
            <v>38194</v>
          </cell>
          <cell r="Y2441" t="str">
            <v>26/07-акт</v>
          </cell>
          <cell r="Z2441" t="str">
            <v>Сбербанк РФ</v>
          </cell>
          <cell r="AA2441">
            <v>0</v>
          </cell>
          <cell r="AB2441">
            <v>0</v>
          </cell>
          <cell r="AC2441">
            <v>0</v>
          </cell>
          <cell r="AD2441" t="str">
            <v>предъявлен</v>
          </cell>
          <cell r="AF2441" t="str">
            <v/>
          </cell>
          <cell r="AI2441" t="str">
            <v/>
          </cell>
        </row>
        <row r="2442">
          <cell r="A2442">
            <v>2438</v>
          </cell>
          <cell r="B2442" t="str">
            <v>диск</v>
          </cell>
          <cell r="C2442" t="str">
            <v>51401</v>
          </cell>
          <cell r="D2442" t="str">
            <v>51401`810`2`0400`0000002</v>
          </cell>
          <cell r="E2442" t="str">
            <v>Сбербанк РФ</v>
          </cell>
          <cell r="F2442" t="str">
            <v>банк</v>
          </cell>
          <cell r="G2442" t="str">
            <v>ВН</v>
          </cell>
          <cell r="H2442" t="str">
            <v>1081444</v>
          </cell>
          <cell r="I2442">
            <v>38155</v>
          </cell>
          <cell r="J2442">
            <v>13150</v>
          </cell>
          <cell r="K2442" t="str">
            <v>Рубли РФ</v>
          </cell>
          <cell r="L2442" t="str">
            <v>по предъявлении</v>
          </cell>
          <cell r="M2442">
            <v>38155</v>
          </cell>
          <cell r="N2442">
            <v>0</v>
          </cell>
          <cell r="P2442">
            <v>13150</v>
          </cell>
          <cell r="Q2442">
            <v>1</v>
          </cell>
          <cell r="R2442">
            <v>13150</v>
          </cell>
          <cell r="S2442">
            <v>38191</v>
          </cell>
          <cell r="T2442" t="str">
            <v>23/07-04</v>
          </cell>
          <cell r="U2442" t="str">
            <v>ООО "Проф-Трейд"</v>
          </cell>
          <cell r="V2442">
            <v>1</v>
          </cell>
          <cell r="W2442">
            <v>13150</v>
          </cell>
          <cell r="X2442">
            <v>38194</v>
          </cell>
          <cell r="Y2442" t="str">
            <v>26/07-акт</v>
          </cell>
          <cell r="Z2442" t="str">
            <v>Сбербанк РФ</v>
          </cell>
          <cell r="AA2442">
            <v>0</v>
          </cell>
          <cell r="AB2442">
            <v>0</v>
          </cell>
          <cell r="AC2442">
            <v>0</v>
          </cell>
          <cell r="AD2442" t="str">
            <v>предъявлен</v>
          </cell>
          <cell r="AF2442" t="str">
            <v/>
          </cell>
          <cell r="AI2442" t="str">
            <v/>
          </cell>
        </row>
        <row r="2443">
          <cell r="A2443">
            <v>2439</v>
          </cell>
          <cell r="B2443" t="str">
            <v>диск</v>
          </cell>
          <cell r="C2443" t="str">
            <v>51401</v>
          </cell>
          <cell r="D2443" t="str">
            <v>51401`810`2`0400`0000002</v>
          </cell>
          <cell r="E2443" t="str">
            <v>Сбербанк РФ</v>
          </cell>
          <cell r="F2443" t="str">
            <v>банк</v>
          </cell>
          <cell r="G2443" t="str">
            <v>ВН</v>
          </cell>
          <cell r="H2443" t="str">
            <v>1081543</v>
          </cell>
          <cell r="I2443">
            <v>38183</v>
          </cell>
          <cell r="J2443">
            <v>50000</v>
          </cell>
          <cell r="K2443" t="str">
            <v>Рубли РФ</v>
          </cell>
          <cell r="L2443" t="str">
            <v>по предъявлении</v>
          </cell>
          <cell r="M2443">
            <v>38183</v>
          </cell>
          <cell r="N2443">
            <v>0</v>
          </cell>
          <cell r="P2443">
            <v>50000</v>
          </cell>
          <cell r="Q2443">
            <v>1</v>
          </cell>
          <cell r="R2443">
            <v>50000</v>
          </cell>
          <cell r="S2443">
            <v>38191</v>
          </cell>
          <cell r="T2443" t="str">
            <v>23/07-04</v>
          </cell>
          <cell r="U2443" t="str">
            <v>ООО "Проф-Трейд"</v>
          </cell>
          <cell r="V2443">
            <v>1</v>
          </cell>
          <cell r="W2443">
            <v>50000</v>
          </cell>
          <cell r="X2443">
            <v>38194</v>
          </cell>
          <cell r="Y2443" t="str">
            <v>26/07-акт</v>
          </cell>
          <cell r="Z2443" t="str">
            <v>Сбербанк РФ</v>
          </cell>
          <cell r="AA2443">
            <v>0</v>
          </cell>
          <cell r="AB2443">
            <v>0</v>
          </cell>
          <cell r="AC2443">
            <v>0</v>
          </cell>
          <cell r="AD2443" t="str">
            <v>предъявлен</v>
          </cell>
          <cell r="AF2443" t="str">
            <v/>
          </cell>
          <cell r="AI2443" t="str">
            <v/>
          </cell>
        </row>
        <row r="2444">
          <cell r="A2444">
            <v>2440</v>
          </cell>
          <cell r="B2444" t="str">
            <v>диск</v>
          </cell>
          <cell r="C2444" t="str">
            <v>51401</v>
          </cell>
          <cell r="D2444" t="str">
            <v>51401`810`2`0400`0000002</v>
          </cell>
          <cell r="E2444" t="str">
            <v>Сбербанк РФ</v>
          </cell>
          <cell r="F2444" t="str">
            <v>банк</v>
          </cell>
          <cell r="G2444" t="str">
            <v>ВН</v>
          </cell>
          <cell r="H2444" t="str">
            <v>1096729</v>
          </cell>
          <cell r="I2444">
            <v>38181</v>
          </cell>
          <cell r="J2444">
            <v>50000</v>
          </cell>
          <cell r="K2444" t="str">
            <v>Рубли РФ</v>
          </cell>
          <cell r="L2444" t="str">
            <v>по предъявлении</v>
          </cell>
          <cell r="M2444">
            <v>38181</v>
          </cell>
          <cell r="N2444">
            <v>0</v>
          </cell>
          <cell r="P2444">
            <v>50000</v>
          </cell>
          <cell r="Q2444">
            <v>1</v>
          </cell>
          <cell r="R2444">
            <v>50000</v>
          </cell>
          <cell r="S2444">
            <v>38191</v>
          </cell>
          <cell r="T2444" t="str">
            <v>23/07-04</v>
          </cell>
          <cell r="U2444" t="str">
            <v>ООО "Проф-Трейд"</v>
          </cell>
          <cell r="V2444">
            <v>1</v>
          </cell>
          <cell r="W2444">
            <v>50000</v>
          </cell>
          <cell r="X2444">
            <v>38194</v>
          </cell>
          <cell r="Y2444" t="str">
            <v>26/07-акт</v>
          </cell>
          <cell r="Z2444" t="str">
            <v>Сбербанк РФ</v>
          </cell>
          <cell r="AA2444">
            <v>0</v>
          </cell>
          <cell r="AB2444">
            <v>0</v>
          </cell>
          <cell r="AC2444">
            <v>0</v>
          </cell>
          <cell r="AD2444" t="str">
            <v>предъявлен</v>
          </cell>
          <cell r="AF2444" t="str">
            <v/>
          </cell>
          <cell r="AI2444" t="str">
            <v/>
          </cell>
        </row>
        <row r="2445">
          <cell r="A2445">
            <v>2441</v>
          </cell>
          <cell r="B2445" t="str">
            <v>диск</v>
          </cell>
          <cell r="C2445" t="str">
            <v>51401</v>
          </cell>
          <cell r="D2445" t="str">
            <v>51401`810`2`0400`0000002</v>
          </cell>
          <cell r="E2445" t="str">
            <v>Сбербанк РФ</v>
          </cell>
          <cell r="F2445" t="str">
            <v>банк</v>
          </cell>
          <cell r="G2445" t="str">
            <v>ВН</v>
          </cell>
          <cell r="H2445" t="str">
            <v>1099967</v>
          </cell>
          <cell r="I2445">
            <v>38189</v>
          </cell>
          <cell r="J2445">
            <v>50000</v>
          </cell>
          <cell r="K2445" t="str">
            <v>Рубли РФ</v>
          </cell>
          <cell r="L2445" t="str">
            <v>по предъявлении</v>
          </cell>
          <cell r="M2445">
            <v>38189</v>
          </cell>
          <cell r="N2445">
            <v>0</v>
          </cell>
          <cell r="P2445">
            <v>50000</v>
          </cell>
          <cell r="Q2445">
            <v>1</v>
          </cell>
          <cell r="R2445">
            <v>50000</v>
          </cell>
          <cell r="S2445">
            <v>38191</v>
          </cell>
          <cell r="T2445" t="str">
            <v>23/07-04</v>
          </cell>
          <cell r="U2445" t="str">
            <v>ООО "Проф-Трейд"</v>
          </cell>
          <cell r="V2445">
            <v>1</v>
          </cell>
          <cell r="W2445">
            <v>50000</v>
          </cell>
          <cell r="X2445">
            <v>38194</v>
          </cell>
          <cell r="Y2445" t="str">
            <v>26/07-акт</v>
          </cell>
          <cell r="Z2445" t="str">
            <v>Сбербанк РФ</v>
          </cell>
          <cell r="AA2445">
            <v>0</v>
          </cell>
          <cell r="AB2445">
            <v>0</v>
          </cell>
          <cell r="AC2445">
            <v>0</v>
          </cell>
          <cell r="AD2445" t="str">
            <v>предъявлен</v>
          </cell>
          <cell r="AF2445" t="str">
            <v/>
          </cell>
          <cell r="AI2445" t="str">
            <v/>
          </cell>
        </row>
        <row r="2446">
          <cell r="A2446">
            <v>2442</v>
          </cell>
          <cell r="B2446" t="str">
            <v>диск</v>
          </cell>
          <cell r="C2446" t="str">
            <v>51401</v>
          </cell>
          <cell r="D2446" t="str">
            <v>51401`810`2`0400`0000002</v>
          </cell>
          <cell r="E2446" t="str">
            <v>Сбербанк РФ</v>
          </cell>
          <cell r="F2446" t="str">
            <v>банк</v>
          </cell>
          <cell r="G2446" t="str">
            <v>ВН</v>
          </cell>
          <cell r="H2446" t="str">
            <v>1070883</v>
          </cell>
          <cell r="I2446">
            <v>38174</v>
          </cell>
          <cell r="J2446">
            <v>20000</v>
          </cell>
          <cell r="K2446" t="str">
            <v>Рубли РФ</v>
          </cell>
          <cell r="L2446" t="str">
            <v>по предъявлении</v>
          </cell>
          <cell r="M2446">
            <v>38174</v>
          </cell>
          <cell r="N2446">
            <v>0</v>
          </cell>
          <cell r="P2446">
            <v>20000</v>
          </cell>
          <cell r="Q2446">
            <v>1</v>
          </cell>
          <cell r="R2446">
            <v>20000</v>
          </cell>
          <cell r="S2446">
            <v>38191</v>
          </cell>
          <cell r="T2446" t="str">
            <v>23/07-04</v>
          </cell>
          <cell r="U2446" t="str">
            <v>ООО "Проф-Трейд"</v>
          </cell>
          <cell r="V2446">
            <v>1</v>
          </cell>
          <cell r="W2446">
            <v>20000</v>
          </cell>
          <cell r="X2446">
            <v>38194</v>
          </cell>
          <cell r="Y2446" t="str">
            <v>26/07-акт</v>
          </cell>
          <cell r="Z2446" t="str">
            <v>Сбербанк РФ</v>
          </cell>
          <cell r="AA2446">
            <v>0</v>
          </cell>
          <cell r="AB2446">
            <v>0</v>
          </cell>
          <cell r="AC2446">
            <v>0</v>
          </cell>
          <cell r="AD2446" t="str">
            <v>предъявлен</v>
          </cell>
          <cell r="AF2446" t="str">
            <v/>
          </cell>
          <cell r="AI2446" t="str">
            <v/>
          </cell>
        </row>
        <row r="2447">
          <cell r="A2447">
            <v>2443</v>
          </cell>
          <cell r="B2447" t="str">
            <v>диск</v>
          </cell>
          <cell r="C2447" t="str">
            <v>51401</v>
          </cell>
          <cell r="D2447" t="str">
            <v>51401`810`2`0400`0000002</v>
          </cell>
          <cell r="E2447" t="str">
            <v>Сбербанк РФ</v>
          </cell>
          <cell r="F2447" t="str">
            <v>банк</v>
          </cell>
          <cell r="G2447" t="str">
            <v>ВН</v>
          </cell>
          <cell r="H2447" t="str">
            <v>1090733</v>
          </cell>
          <cell r="I2447">
            <v>38190</v>
          </cell>
          <cell r="J2447">
            <v>50000</v>
          </cell>
          <cell r="K2447" t="str">
            <v>Рубли РФ</v>
          </cell>
          <cell r="L2447" t="str">
            <v>по предъявлении</v>
          </cell>
          <cell r="M2447">
            <v>38190</v>
          </cell>
          <cell r="N2447">
            <v>0</v>
          </cell>
          <cell r="P2447">
            <v>50000</v>
          </cell>
          <cell r="Q2447">
            <v>1</v>
          </cell>
          <cell r="R2447">
            <v>50000</v>
          </cell>
          <cell r="S2447">
            <v>38191</v>
          </cell>
          <cell r="T2447" t="str">
            <v>23/07-04</v>
          </cell>
          <cell r="U2447" t="str">
            <v>ООО "Проф-Трейд"</v>
          </cell>
          <cell r="V2447">
            <v>1</v>
          </cell>
          <cell r="W2447">
            <v>50000</v>
          </cell>
          <cell r="X2447">
            <v>38194</v>
          </cell>
          <cell r="Y2447" t="str">
            <v>26/07-акт</v>
          </cell>
          <cell r="Z2447" t="str">
            <v>Сбербанк РФ</v>
          </cell>
          <cell r="AA2447">
            <v>0</v>
          </cell>
          <cell r="AB2447">
            <v>0</v>
          </cell>
          <cell r="AC2447">
            <v>0</v>
          </cell>
          <cell r="AD2447" t="str">
            <v>предъявлен</v>
          </cell>
          <cell r="AF2447" t="str">
            <v/>
          </cell>
          <cell r="AI2447" t="str">
            <v/>
          </cell>
        </row>
        <row r="2448">
          <cell r="A2448">
            <v>2444</v>
          </cell>
          <cell r="B2448" t="str">
            <v>диск</v>
          </cell>
          <cell r="C2448" t="str">
            <v>51401</v>
          </cell>
          <cell r="D2448" t="str">
            <v>51401`810`2`0400`0000002</v>
          </cell>
          <cell r="E2448" t="str">
            <v>Сбербанк РФ</v>
          </cell>
          <cell r="F2448" t="str">
            <v>банк</v>
          </cell>
          <cell r="G2448" t="str">
            <v>ВН</v>
          </cell>
          <cell r="H2448" t="str">
            <v>1070873</v>
          </cell>
          <cell r="I2448">
            <v>38166</v>
          </cell>
          <cell r="J2448">
            <v>30000</v>
          </cell>
          <cell r="K2448" t="str">
            <v>Рубли РФ</v>
          </cell>
          <cell r="L2448" t="str">
            <v>по предъявлении</v>
          </cell>
          <cell r="M2448">
            <v>38166</v>
          </cell>
          <cell r="N2448">
            <v>0</v>
          </cell>
          <cell r="P2448">
            <v>30000</v>
          </cell>
          <cell r="Q2448">
            <v>1</v>
          </cell>
          <cell r="R2448">
            <v>30000</v>
          </cell>
          <cell r="S2448">
            <v>38191</v>
          </cell>
          <cell r="T2448" t="str">
            <v>23/07-04</v>
          </cell>
          <cell r="U2448" t="str">
            <v>ООО "Проф-Трейд"</v>
          </cell>
          <cell r="V2448">
            <v>1</v>
          </cell>
          <cell r="W2448">
            <v>30000</v>
          </cell>
          <cell r="X2448">
            <v>38194</v>
          </cell>
          <cell r="Y2448" t="str">
            <v>26/07-акт</v>
          </cell>
          <cell r="Z2448" t="str">
            <v>Сбербанк РФ</v>
          </cell>
          <cell r="AA2448">
            <v>0</v>
          </cell>
          <cell r="AB2448">
            <v>0</v>
          </cell>
          <cell r="AC2448">
            <v>0</v>
          </cell>
          <cell r="AD2448" t="str">
            <v>предъявлен</v>
          </cell>
          <cell r="AF2448" t="str">
            <v/>
          </cell>
          <cell r="AI2448" t="str">
            <v/>
          </cell>
        </row>
        <row r="2449">
          <cell r="A2449">
            <v>2445</v>
          </cell>
          <cell r="B2449" t="str">
            <v>диск</v>
          </cell>
          <cell r="C2449" t="str">
            <v>51401</v>
          </cell>
          <cell r="D2449" t="str">
            <v>51401`810`1`0400`0000005</v>
          </cell>
          <cell r="E2449" t="str">
            <v>ОАО «УралСиб»</v>
          </cell>
          <cell r="F2449" t="str">
            <v>банк</v>
          </cell>
          <cell r="G2449" t="str">
            <v>0002</v>
          </cell>
          <cell r="H2449" t="str">
            <v>0279629</v>
          </cell>
          <cell r="I2449">
            <v>38180</v>
          </cell>
          <cell r="J2449">
            <v>50000</v>
          </cell>
          <cell r="K2449" t="str">
            <v>Рубли РФ</v>
          </cell>
          <cell r="L2449" t="str">
            <v>по предъявлении</v>
          </cell>
          <cell r="M2449">
            <v>38180</v>
          </cell>
          <cell r="N2449">
            <v>0</v>
          </cell>
          <cell r="P2449">
            <v>50000</v>
          </cell>
          <cell r="Q2449">
            <v>1</v>
          </cell>
          <cell r="R2449">
            <v>50000</v>
          </cell>
          <cell r="S2449">
            <v>38191</v>
          </cell>
          <cell r="T2449" t="str">
            <v>23/07-04</v>
          </cell>
          <cell r="U2449" t="str">
            <v>ООО "Проф-Трейд"</v>
          </cell>
          <cell r="V2449">
            <v>1</v>
          </cell>
          <cell r="W2449">
            <v>50000</v>
          </cell>
          <cell r="X2449">
            <v>38194</v>
          </cell>
          <cell r="Y2449" t="str">
            <v>26/07-акт</v>
          </cell>
          <cell r="Z2449" t="str">
            <v>ОАО «УралСиб»</v>
          </cell>
          <cell r="AA2449">
            <v>0</v>
          </cell>
          <cell r="AB2449">
            <v>0</v>
          </cell>
          <cell r="AC2449">
            <v>0</v>
          </cell>
          <cell r="AD2449" t="str">
            <v>предъявлен</v>
          </cell>
          <cell r="AF2449" t="str">
            <v/>
          </cell>
          <cell r="AI2449" t="str">
            <v/>
          </cell>
        </row>
        <row r="2450">
          <cell r="A2450">
            <v>2446</v>
          </cell>
          <cell r="B2450" t="str">
            <v>диск</v>
          </cell>
          <cell r="C2450" t="str">
            <v>51401</v>
          </cell>
          <cell r="D2450" t="str">
            <v>51401`810`1`0400`0000005</v>
          </cell>
          <cell r="E2450" t="str">
            <v>ОАО «УралСиб»</v>
          </cell>
          <cell r="F2450" t="str">
            <v>банк</v>
          </cell>
          <cell r="G2450" t="str">
            <v>0015</v>
          </cell>
          <cell r="H2450" t="str">
            <v>0281773</v>
          </cell>
          <cell r="I2450">
            <v>38180</v>
          </cell>
          <cell r="J2450">
            <v>45000</v>
          </cell>
          <cell r="K2450" t="str">
            <v>Рубли РФ</v>
          </cell>
          <cell r="L2450" t="str">
            <v>по предъявлении</v>
          </cell>
          <cell r="M2450">
            <v>38180</v>
          </cell>
          <cell r="N2450">
            <v>0</v>
          </cell>
          <cell r="P2450">
            <v>45000</v>
          </cell>
          <cell r="Q2450">
            <v>1</v>
          </cell>
          <cell r="R2450">
            <v>45000</v>
          </cell>
          <cell r="S2450">
            <v>38191</v>
          </cell>
          <cell r="T2450" t="str">
            <v>23/07-04</v>
          </cell>
          <cell r="U2450" t="str">
            <v>ООО "Проф-Трейд"</v>
          </cell>
          <cell r="V2450">
            <v>1</v>
          </cell>
          <cell r="W2450">
            <v>45000</v>
          </cell>
          <cell r="X2450">
            <v>38194</v>
          </cell>
          <cell r="Y2450" t="str">
            <v>26/07-акт</v>
          </cell>
          <cell r="Z2450" t="str">
            <v>ОАО «УралСиб»</v>
          </cell>
          <cell r="AA2450">
            <v>0</v>
          </cell>
          <cell r="AB2450">
            <v>0</v>
          </cell>
          <cell r="AC2450">
            <v>0</v>
          </cell>
          <cell r="AD2450" t="str">
            <v>предъявлен</v>
          </cell>
          <cell r="AF2450" t="str">
            <v/>
          </cell>
          <cell r="AI2450" t="str">
            <v/>
          </cell>
        </row>
        <row r="2451">
          <cell r="A2451">
            <v>2447</v>
          </cell>
          <cell r="B2451" t="str">
            <v>диск</v>
          </cell>
          <cell r="C2451" t="str">
            <v>51401</v>
          </cell>
          <cell r="D2451" t="str">
            <v>51401`810`1`0400`0000005</v>
          </cell>
          <cell r="E2451" t="str">
            <v>ОАО «УралСиб»</v>
          </cell>
          <cell r="F2451" t="str">
            <v>банк</v>
          </cell>
          <cell r="G2451" t="str">
            <v>0025</v>
          </cell>
          <cell r="H2451" t="str">
            <v>0285165</v>
          </cell>
          <cell r="I2451">
            <v>38159</v>
          </cell>
          <cell r="J2451">
            <v>50000</v>
          </cell>
          <cell r="K2451" t="str">
            <v>Рубли РФ</v>
          </cell>
          <cell r="L2451" t="str">
            <v>по предъявлении</v>
          </cell>
          <cell r="M2451">
            <v>38159</v>
          </cell>
          <cell r="N2451">
            <v>0</v>
          </cell>
          <cell r="P2451">
            <v>50000</v>
          </cell>
          <cell r="Q2451">
            <v>1</v>
          </cell>
          <cell r="R2451">
            <v>50000</v>
          </cell>
          <cell r="S2451">
            <v>38191</v>
          </cell>
          <cell r="T2451" t="str">
            <v>23/07-04</v>
          </cell>
          <cell r="U2451" t="str">
            <v>ООО "Проф-Трейд"</v>
          </cell>
          <cell r="V2451">
            <v>1</v>
          </cell>
          <cell r="W2451">
            <v>50000</v>
          </cell>
          <cell r="X2451">
            <v>38194</v>
          </cell>
          <cell r="Y2451" t="str">
            <v>26/07-акт</v>
          </cell>
          <cell r="Z2451" t="str">
            <v>ОАО «УралСиб»</v>
          </cell>
          <cell r="AA2451">
            <v>0</v>
          </cell>
          <cell r="AB2451">
            <v>0</v>
          </cell>
          <cell r="AC2451">
            <v>0</v>
          </cell>
          <cell r="AD2451" t="str">
            <v>предъявлен</v>
          </cell>
          <cell r="AF2451" t="str">
            <v/>
          </cell>
          <cell r="AI2451" t="str">
            <v/>
          </cell>
        </row>
        <row r="2452">
          <cell r="A2452">
            <v>2448</v>
          </cell>
          <cell r="B2452" t="str">
            <v>диск</v>
          </cell>
          <cell r="C2452" t="str">
            <v>51401</v>
          </cell>
          <cell r="D2452" t="str">
            <v>51401`810`1`0400`0000005</v>
          </cell>
          <cell r="E2452" t="str">
            <v>ОАО «УралСиб»</v>
          </cell>
          <cell r="F2452" t="str">
            <v>банк</v>
          </cell>
          <cell r="G2452" t="str">
            <v>0000</v>
          </cell>
          <cell r="H2452" t="str">
            <v>0260273</v>
          </cell>
          <cell r="I2452">
            <v>38181</v>
          </cell>
          <cell r="J2452">
            <v>18000</v>
          </cell>
          <cell r="K2452" t="str">
            <v>Рубли РФ</v>
          </cell>
          <cell r="L2452" t="str">
            <v>по предъявлении</v>
          </cell>
          <cell r="M2452">
            <v>38181</v>
          </cell>
          <cell r="N2452">
            <v>0</v>
          </cell>
          <cell r="P2452">
            <v>18000</v>
          </cell>
          <cell r="Q2452">
            <v>1</v>
          </cell>
          <cell r="R2452">
            <v>18000</v>
          </cell>
          <cell r="S2452">
            <v>38191</v>
          </cell>
          <cell r="T2452" t="str">
            <v>23/07-04</v>
          </cell>
          <cell r="U2452" t="str">
            <v>ООО "Проф-Трейд"</v>
          </cell>
          <cell r="V2452">
            <v>1</v>
          </cell>
          <cell r="W2452">
            <v>18000</v>
          </cell>
          <cell r="X2452">
            <v>38194</v>
          </cell>
          <cell r="Y2452" t="str">
            <v>26/07-акт</v>
          </cell>
          <cell r="Z2452" t="str">
            <v>ОАО «УралСиб»</v>
          </cell>
          <cell r="AA2452">
            <v>0</v>
          </cell>
          <cell r="AB2452">
            <v>0</v>
          </cell>
          <cell r="AC2452">
            <v>0</v>
          </cell>
          <cell r="AD2452" t="str">
            <v>предъявлен</v>
          </cell>
          <cell r="AF2452" t="str">
            <v/>
          </cell>
          <cell r="AI2452" t="str">
            <v/>
          </cell>
        </row>
        <row r="2453">
          <cell r="A2453">
            <v>2449</v>
          </cell>
          <cell r="B2453" t="str">
            <v>диск</v>
          </cell>
          <cell r="C2453" t="str">
            <v>51401</v>
          </cell>
          <cell r="D2453" t="str">
            <v>51401`810`1`0400`0000005</v>
          </cell>
          <cell r="E2453" t="str">
            <v>ОАО «УралСиб»</v>
          </cell>
          <cell r="F2453" t="str">
            <v>банк</v>
          </cell>
          <cell r="G2453" t="str">
            <v>0025</v>
          </cell>
          <cell r="H2453" t="str">
            <v>0285164</v>
          </cell>
          <cell r="I2453">
            <v>38159</v>
          </cell>
          <cell r="J2453">
            <v>50000</v>
          </cell>
          <cell r="K2453" t="str">
            <v>Рубли РФ</v>
          </cell>
          <cell r="L2453" t="str">
            <v>по предъявлении</v>
          </cell>
          <cell r="M2453">
            <v>38159</v>
          </cell>
          <cell r="N2453">
            <v>0</v>
          </cell>
          <cell r="P2453">
            <v>50000</v>
          </cell>
          <cell r="Q2453">
            <v>1</v>
          </cell>
          <cell r="R2453">
            <v>50000</v>
          </cell>
          <cell r="S2453">
            <v>38191</v>
          </cell>
          <cell r="T2453" t="str">
            <v>23/07-04</v>
          </cell>
          <cell r="U2453" t="str">
            <v>ООО "Проф-Трейд"</v>
          </cell>
          <cell r="V2453">
            <v>1</v>
          </cell>
          <cell r="W2453">
            <v>50000</v>
          </cell>
          <cell r="X2453">
            <v>38194</v>
          </cell>
          <cell r="Y2453" t="str">
            <v>26/07-акт</v>
          </cell>
          <cell r="Z2453" t="str">
            <v>ОАО «УралСиб»</v>
          </cell>
          <cell r="AA2453">
            <v>0</v>
          </cell>
          <cell r="AB2453">
            <v>0</v>
          </cell>
          <cell r="AC2453">
            <v>0</v>
          </cell>
          <cell r="AD2453" t="str">
            <v>предъявлен</v>
          </cell>
          <cell r="AF2453" t="str">
            <v/>
          </cell>
          <cell r="AI2453" t="str">
            <v/>
          </cell>
        </row>
        <row r="2454">
          <cell r="A2454">
            <v>2450</v>
          </cell>
          <cell r="B2454" t="str">
            <v>диск</v>
          </cell>
          <cell r="C2454" t="str">
            <v>51401</v>
          </cell>
          <cell r="D2454" t="str">
            <v>51401`810`4`0400`0000006</v>
          </cell>
          <cell r="E2454" t="str">
            <v>ОАО «Социнвестбанк»</v>
          </cell>
          <cell r="F2454" t="str">
            <v>банк</v>
          </cell>
          <cell r="G2454" t="str">
            <v>ИГ</v>
          </cell>
          <cell r="H2454" t="str">
            <v>0015827</v>
          </cell>
          <cell r="I2454">
            <v>38183</v>
          </cell>
          <cell r="J2454">
            <v>15000</v>
          </cell>
          <cell r="K2454" t="str">
            <v>Рубли РФ</v>
          </cell>
          <cell r="L2454" t="str">
            <v>по предъявлении</v>
          </cell>
          <cell r="M2454">
            <v>38183</v>
          </cell>
          <cell r="N2454">
            <v>0</v>
          </cell>
          <cell r="P2454">
            <v>15000</v>
          </cell>
          <cell r="Q2454">
            <v>1</v>
          </cell>
          <cell r="R2454">
            <v>15000</v>
          </cell>
          <cell r="S2454">
            <v>38191</v>
          </cell>
          <cell r="T2454" t="str">
            <v>23/07-04</v>
          </cell>
          <cell r="U2454" t="str">
            <v>ООО "Проф-Трейд"</v>
          </cell>
          <cell r="V2454">
            <v>1</v>
          </cell>
          <cell r="W2454">
            <v>15000</v>
          </cell>
          <cell r="X2454">
            <v>38194</v>
          </cell>
          <cell r="Y2454" t="str">
            <v>26/07-акт</v>
          </cell>
          <cell r="Z2454" t="str">
            <v>ОАО «Социнвестбанк»</v>
          </cell>
          <cell r="AA2454">
            <v>0</v>
          </cell>
          <cell r="AB2454">
            <v>0</v>
          </cell>
          <cell r="AC2454">
            <v>0</v>
          </cell>
          <cell r="AD2454" t="str">
            <v>предъявлен</v>
          </cell>
          <cell r="AF2454" t="str">
            <v/>
          </cell>
          <cell r="AI2454" t="str">
            <v/>
          </cell>
        </row>
        <row r="2455">
          <cell r="A2455">
            <v>2451</v>
          </cell>
          <cell r="B2455" t="str">
            <v>диск</v>
          </cell>
          <cell r="C2455" t="str">
            <v>51401</v>
          </cell>
          <cell r="D2455" t="str">
            <v>51401`810`2`0400`0000002</v>
          </cell>
          <cell r="E2455" t="str">
            <v>Сбербанк РФ</v>
          </cell>
          <cell r="F2455" t="str">
            <v>банк</v>
          </cell>
          <cell r="G2455" t="str">
            <v>ВН</v>
          </cell>
          <cell r="H2455" t="str">
            <v>0241165</v>
          </cell>
          <cell r="I2455">
            <v>38035</v>
          </cell>
          <cell r="J2455">
            <v>73700</v>
          </cell>
          <cell r="K2455" t="str">
            <v>Рубли РФ</v>
          </cell>
          <cell r="L2455" t="str">
            <v>по предъявлении</v>
          </cell>
          <cell r="M2455">
            <v>38035</v>
          </cell>
          <cell r="N2455">
            <v>0</v>
          </cell>
          <cell r="P2455">
            <v>73700</v>
          </cell>
          <cell r="Q2455">
            <v>1</v>
          </cell>
          <cell r="R2455">
            <v>73700</v>
          </cell>
          <cell r="S2455">
            <v>38191</v>
          </cell>
          <cell r="T2455" t="str">
            <v>23/07-04</v>
          </cell>
          <cell r="U2455" t="str">
            <v>ООО "Проф-Трейд"</v>
          </cell>
          <cell r="V2455">
            <v>1</v>
          </cell>
          <cell r="W2455">
            <v>73700</v>
          </cell>
          <cell r="X2455">
            <v>38194</v>
          </cell>
          <cell r="Y2455" t="str">
            <v>26/07-акт</v>
          </cell>
          <cell r="Z2455" t="str">
            <v>Сбербанк РФ</v>
          </cell>
          <cell r="AA2455">
            <v>0</v>
          </cell>
          <cell r="AB2455">
            <v>0</v>
          </cell>
          <cell r="AC2455">
            <v>0</v>
          </cell>
          <cell r="AD2455" t="str">
            <v>предъявлен</v>
          </cell>
          <cell r="AF2455" t="str">
            <v/>
          </cell>
          <cell r="AI2455" t="str">
            <v/>
          </cell>
        </row>
        <row r="2456">
          <cell r="A2456">
            <v>2452</v>
          </cell>
          <cell r="B2456" t="str">
            <v>диск</v>
          </cell>
          <cell r="C2456" t="str">
            <v>51401</v>
          </cell>
          <cell r="D2456" t="str">
            <v>51401`810`2`0400`0000002</v>
          </cell>
          <cell r="E2456" t="str">
            <v>Сбербанк РФ</v>
          </cell>
          <cell r="F2456" t="str">
            <v>банк</v>
          </cell>
          <cell r="G2456" t="str">
            <v>ВН</v>
          </cell>
          <cell r="H2456">
            <v>1099892</v>
          </cell>
          <cell r="I2456">
            <v>38188</v>
          </cell>
          <cell r="J2456">
            <v>33500</v>
          </cell>
          <cell r="K2456" t="str">
            <v>Рубли РФ</v>
          </cell>
          <cell r="L2456" t="str">
            <v>по предъявлении</v>
          </cell>
          <cell r="M2456">
            <v>38188</v>
          </cell>
          <cell r="N2456">
            <v>0</v>
          </cell>
          <cell r="P2456">
            <v>33500</v>
          </cell>
          <cell r="Q2456">
            <v>1</v>
          </cell>
          <cell r="R2456">
            <v>33500</v>
          </cell>
          <cell r="S2456">
            <v>38194</v>
          </cell>
          <cell r="T2456" t="str">
            <v>26/07-04</v>
          </cell>
          <cell r="U2456" t="str">
            <v>ООО "ЭкспоТрейд"</v>
          </cell>
          <cell r="V2456">
            <v>1</v>
          </cell>
          <cell r="W2456">
            <v>33500</v>
          </cell>
          <cell r="X2456">
            <v>38194</v>
          </cell>
          <cell r="Y2456" t="str">
            <v>26/07-акт</v>
          </cell>
          <cell r="Z2456" t="str">
            <v>Сбербанк РФ</v>
          </cell>
          <cell r="AA2456">
            <v>0</v>
          </cell>
          <cell r="AB2456">
            <v>0</v>
          </cell>
          <cell r="AC2456">
            <v>0</v>
          </cell>
          <cell r="AD2456" t="str">
            <v>предъявлен</v>
          </cell>
          <cell r="AF2456" t="str">
            <v/>
          </cell>
          <cell r="AI2456" t="str">
            <v/>
          </cell>
        </row>
        <row r="2457">
          <cell r="A2457">
            <v>2453</v>
          </cell>
          <cell r="B2457" t="str">
            <v>диск</v>
          </cell>
          <cell r="C2457" t="str">
            <v>51401</v>
          </cell>
          <cell r="D2457" t="str">
            <v>51401`810`2`0400`0000002</v>
          </cell>
          <cell r="E2457" t="str">
            <v>Сбербанк РФ</v>
          </cell>
          <cell r="F2457" t="str">
            <v>банк</v>
          </cell>
          <cell r="G2457" t="str">
            <v>ВН</v>
          </cell>
          <cell r="H2457" t="str">
            <v>0226176</v>
          </cell>
          <cell r="I2457">
            <v>38182</v>
          </cell>
          <cell r="J2457">
            <v>45000</v>
          </cell>
          <cell r="K2457" t="str">
            <v>Рубли РФ</v>
          </cell>
          <cell r="L2457" t="str">
            <v>по предъявлении</v>
          </cell>
          <cell r="M2457">
            <v>38182</v>
          </cell>
          <cell r="N2457">
            <v>0</v>
          </cell>
          <cell r="P2457">
            <v>45000</v>
          </cell>
          <cell r="Q2457">
            <v>1</v>
          </cell>
          <cell r="R2457">
            <v>45000</v>
          </cell>
          <cell r="S2457">
            <v>38194</v>
          </cell>
          <cell r="T2457" t="str">
            <v>26/07-04</v>
          </cell>
          <cell r="U2457" t="str">
            <v>ООО "ЭкспоТрейд"</v>
          </cell>
          <cell r="V2457">
            <v>1</v>
          </cell>
          <cell r="W2457">
            <v>45000</v>
          </cell>
          <cell r="X2457">
            <v>38194</v>
          </cell>
          <cell r="Y2457" t="str">
            <v>26/07-акт</v>
          </cell>
          <cell r="Z2457" t="str">
            <v>Сбербанк РФ</v>
          </cell>
          <cell r="AA2457">
            <v>0</v>
          </cell>
          <cell r="AB2457">
            <v>0</v>
          </cell>
          <cell r="AC2457">
            <v>0</v>
          </cell>
          <cell r="AD2457" t="str">
            <v>предъявлен</v>
          </cell>
          <cell r="AF2457" t="str">
            <v/>
          </cell>
          <cell r="AI2457" t="str">
            <v/>
          </cell>
        </row>
        <row r="2458">
          <cell r="A2458">
            <v>2454</v>
          </cell>
          <cell r="B2458" t="str">
            <v>диск</v>
          </cell>
          <cell r="C2458" t="str">
            <v>51401</v>
          </cell>
          <cell r="D2458" t="str">
            <v>51401`810`2`0400`0000002</v>
          </cell>
          <cell r="E2458" t="str">
            <v>Сбербанк РФ</v>
          </cell>
          <cell r="F2458" t="str">
            <v>банк</v>
          </cell>
          <cell r="G2458" t="str">
            <v>ВН</v>
          </cell>
          <cell r="H2458">
            <v>1618042</v>
          </cell>
          <cell r="I2458">
            <v>38191</v>
          </cell>
          <cell r="J2458">
            <v>60000</v>
          </cell>
          <cell r="K2458" t="str">
            <v>Рубли РФ</v>
          </cell>
          <cell r="L2458" t="str">
            <v>по предъявлении</v>
          </cell>
          <cell r="M2458">
            <v>38191</v>
          </cell>
          <cell r="N2458">
            <v>0</v>
          </cell>
          <cell r="P2458">
            <v>60000</v>
          </cell>
          <cell r="Q2458">
            <v>1</v>
          </cell>
          <cell r="R2458">
            <v>60000</v>
          </cell>
          <cell r="S2458">
            <v>38194</v>
          </cell>
          <cell r="T2458" t="str">
            <v>26/07-04</v>
          </cell>
          <cell r="U2458" t="str">
            <v>ООО "ЭкспоТрейд"</v>
          </cell>
          <cell r="V2458">
            <v>1</v>
          </cell>
          <cell r="W2458">
            <v>60000</v>
          </cell>
          <cell r="X2458">
            <v>38194</v>
          </cell>
          <cell r="Y2458" t="str">
            <v>26/07-акт</v>
          </cell>
          <cell r="Z2458" t="str">
            <v>Сбербанк РФ</v>
          </cell>
          <cell r="AA2458">
            <v>0</v>
          </cell>
          <cell r="AB2458">
            <v>0</v>
          </cell>
          <cell r="AC2458">
            <v>0</v>
          </cell>
          <cell r="AD2458" t="str">
            <v>предъявлен</v>
          </cell>
          <cell r="AF2458" t="str">
            <v/>
          </cell>
          <cell r="AI2458" t="str">
            <v/>
          </cell>
        </row>
        <row r="2459">
          <cell r="A2459">
            <v>2455</v>
          </cell>
          <cell r="B2459" t="str">
            <v>диск</v>
          </cell>
          <cell r="C2459" t="str">
            <v>51401</v>
          </cell>
          <cell r="D2459" t="str">
            <v>51401`810`2`0400`0000002</v>
          </cell>
          <cell r="E2459" t="str">
            <v>Сбербанк РФ</v>
          </cell>
          <cell r="F2459" t="str">
            <v>банк</v>
          </cell>
          <cell r="G2459" t="str">
            <v>ВН</v>
          </cell>
          <cell r="H2459">
            <v>1098869</v>
          </cell>
          <cell r="I2459">
            <v>38189</v>
          </cell>
          <cell r="J2459">
            <v>140000</v>
          </cell>
          <cell r="K2459" t="str">
            <v>Рубли РФ</v>
          </cell>
          <cell r="L2459" t="str">
            <v>по предъявлении</v>
          </cell>
          <cell r="M2459">
            <v>38189</v>
          </cell>
          <cell r="N2459">
            <v>0</v>
          </cell>
          <cell r="P2459">
            <v>140000</v>
          </cell>
          <cell r="Q2459">
            <v>1</v>
          </cell>
          <cell r="R2459">
            <v>140000</v>
          </cell>
          <cell r="S2459">
            <v>38194</v>
          </cell>
          <cell r="T2459" t="str">
            <v>26/07-04</v>
          </cell>
          <cell r="U2459" t="str">
            <v>ООО "ЭкспоТрейд"</v>
          </cell>
          <cell r="V2459">
            <v>1</v>
          </cell>
          <cell r="W2459">
            <v>140000</v>
          </cell>
          <cell r="X2459">
            <v>38194</v>
          </cell>
          <cell r="Y2459" t="str">
            <v>26/07-акт</v>
          </cell>
          <cell r="Z2459" t="str">
            <v>Сбербанк РФ</v>
          </cell>
          <cell r="AA2459">
            <v>0</v>
          </cell>
          <cell r="AB2459">
            <v>0</v>
          </cell>
          <cell r="AC2459">
            <v>0</v>
          </cell>
          <cell r="AD2459" t="str">
            <v>предъявлен</v>
          </cell>
          <cell r="AF2459" t="str">
            <v/>
          </cell>
          <cell r="AI2459" t="str">
            <v/>
          </cell>
        </row>
        <row r="2460">
          <cell r="A2460">
            <v>2456</v>
          </cell>
          <cell r="B2460" t="str">
            <v>диск</v>
          </cell>
          <cell r="C2460" t="str">
            <v>51401</v>
          </cell>
          <cell r="D2460" t="str">
            <v>51401`810`2`0400`0000002</v>
          </cell>
          <cell r="E2460" t="str">
            <v>Сбербанк РФ</v>
          </cell>
          <cell r="F2460" t="str">
            <v>банк</v>
          </cell>
          <cell r="G2460" t="str">
            <v>ВН</v>
          </cell>
          <cell r="H2460" t="str">
            <v>0907675</v>
          </cell>
          <cell r="I2460">
            <v>38190</v>
          </cell>
          <cell r="J2460">
            <v>242500</v>
          </cell>
          <cell r="K2460" t="str">
            <v>Рубли РФ</v>
          </cell>
          <cell r="L2460" t="str">
            <v>по предъявлении</v>
          </cell>
          <cell r="M2460">
            <v>38190</v>
          </cell>
          <cell r="N2460">
            <v>0</v>
          </cell>
          <cell r="P2460">
            <v>242500</v>
          </cell>
          <cell r="Q2460">
            <v>1</v>
          </cell>
          <cell r="R2460">
            <v>242500</v>
          </cell>
          <cell r="S2460">
            <v>38194</v>
          </cell>
          <cell r="T2460" t="str">
            <v>26/07-04</v>
          </cell>
          <cell r="U2460" t="str">
            <v>ООО "ЭкспоТрейд"</v>
          </cell>
          <cell r="V2460">
            <v>1</v>
          </cell>
          <cell r="W2460">
            <v>242500</v>
          </cell>
          <cell r="X2460">
            <v>38194</v>
          </cell>
          <cell r="Y2460" t="str">
            <v>26/07-акт</v>
          </cell>
          <cell r="Z2460" t="str">
            <v>Сбербанк РФ</v>
          </cell>
          <cell r="AA2460">
            <v>0</v>
          </cell>
          <cell r="AB2460">
            <v>0</v>
          </cell>
          <cell r="AC2460">
            <v>0</v>
          </cell>
          <cell r="AD2460" t="str">
            <v>предъявлен</v>
          </cell>
          <cell r="AF2460" t="str">
            <v/>
          </cell>
          <cell r="AI2460" t="str">
            <v/>
          </cell>
        </row>
        <row r="2461">
          <cell r="A2461">
            <v>2457</v>
          </cell>
          <cell r="B2461" t="str">
            <v>диск</v>
          </cell>
          <cell r="C2461" t="str">
            <v>51401</v>
          </cell>
          <cell r="D2461" t="str">
            <v>51401`810`2`0400`0000002</v>
          </cell>
          <cell r="E2461" t="str">
            <v>Сбербанк РФ</v>
          </cell>
          <cell r="F2461" t="str">
            <v>банк</v>
          </cell>
          <cell r="G2461" t="str">
            <v>ВН</v>
          </cell>
          <cell r="H2461" t="str">
            <v>0907674</v>
          </cell>
          <cell r="I2461">
            <v>38190</v>
          </cell>
          <cell r="J2461">
            <v>329700</v>
          </cell>
          <cell r="K2461" t="str">
            <v>Рубли РФ</v>
          </cell>
          <cell r="L2461" t="str">
            <v>по предъявлении</v>
          </cell>
          <cell r="M2461">
            <v>38190</v>
          </cell>
          <cell r="N2461">
            <v>0</v>
          </cell>
          <cell r="P2461">
            <v>329700</v>
          </cell>
          <cell r="Q2461">
            <v>1</v>
          </cell>
          <cell r="R2461">
            <v>329700</v>
          </cell>
          <cell r="S2461">
            <v>38194</v>
          </cell>
          <cell r="T2461" t="str">
            <v>26/07-04</v>
          </cell>
          <cell r="U2461" t="str">
            <v>ООО "ЭкспоТрейд"</v>
          </cell>
          <cell r="V2461">
            <v>1</v>
          </cell>
          <cell r="W2461">
            <v>329700</v>
          </cell>
          <cell r="X2461">
            <v>38194</v>
          </cell>
          <cell r="Y2461" t="str">
            <v>26/07-акт</v>
          </cell>
          <cell r="Z2461" t="str">
            <v>Сбербанк РФ</v>
          </cell>
          <cell r="AA2461">
            <v>0</v>
          </cell>
          <cell r="AB2461">
            <v>0</v>
          </cell>
          <cell r="AC2461">
            <v>0</v>
          </cell>
          <cell r="AD2461" t="str">
            <v>предъявлен</v>
          </cell>
          <cell r="AF2461" t="str">
            <v/>
          </cell>
          <cell r="AI2461" t="str">
            <v/>
          </cell>
        </row>
        <row r="2462">
          <cell r="A2462">
            <v>2458</v>
          </cell>
          <cell r="B2462" t="str">
            <v>диск</v>
          </cell>
          <cell r="C2462" t="str">
            <v>51401</v>
          </cell>
          <cell r="D2462" t="str">
            <v>51401`810`2`0400`0000002</v>
          </cell>
          <cell r="E2462" t="str">
            <v>Сбербанк РФ</v>
          </cell>
          <cell r="F2462" t="str">
            <v>банк</v>
          </cell>
          <cell r="G2462" t="str">
            <v>ВН</v>
          </cell>
          <cell r="H2462" t="str">
            <v>1083682</v>
          </cell>
          <cell r="I2462">
            <v>38161</v>
          </cell>
          <cell r="J2462">
            <v>150000</v>
          </cell>
          <cell r="K2462" t="str">
            <v>Рубли РФ</v>
          </cell>
          <cell r="L2462" t="str">
            <v>по предъявлении</v>
          </cell>
          <cell r="M2462">
            <v>38161</v>
          </cell>
          <cell r="N2462">
            <v>0</v>
          </cell>
          <cell r="P2462">
            <v>150000</v>
          </cell>
          <cell r="Q2462">
            <v>1</v>
          </cell>
          <cell r="R2462">
            <v>150000</v>
          </cell>
          <cell r="S2462">
            <v>38194</v>
          </cell>
          <cell r="T2462" t="str">
            <v>26/07-04</v>
          </cell>
          <cell r="U2462" t="str">
            <v>ООО "ЭкспоТрейд"</v>
          </cell>
          <cell r="V2462">
            <v>1</v>
          </cell>
          <cell r="W2462">
            <v>150000</v>
          </cell>
          <cell r="X2462">
            <v>38195</v>
          </cell>
          <cell r="Y2462" t="str">
            <v>27/07-акт</v>
          </cell>
          <cell r="Z2462" t="str">
            <v>Сбербанк РФ</v>
          </cell>
          <cell r="AA2462">
            <v>0</v>
          </cell>
          <cell r="AB2462">
            <v>0</v>
          </cell>
          <cell r="AC2462">
            <v>0</v>
          </cell>
          <cell r="AD2462" t="str">
            <v>предъявлен</v>
          </cell>
          <cell r="AF2462" t="str">
            <v/>
          </cell>
          <cell r="AI2462" t="str">
            <v/>
          </cell>
        </row>
        <row r="2463">
          <cell r="A2463">
            <v>2459</v>
          </cell>
          <cell r="B2463" t="str">
            <v>диск</v>
          </cell>
          <cell r="C2463" t="str">
            <v>51401</v>
          </cell>
          <cell r="D2463" t="str">
            <v>51401`810`2`0400`0000002</v>
          </cell>
          <cell r="E2463" t="str">
            <v>Сбербанк РФ</v>
          </cell>
          <cell r="F2463" t="str">
            <v>банк</v>
          </cell>
          <cell r="G2463" t="str">
            <v>ВН</v>
          </cell>
          <cell r="H2463" t="str">
            <v>1660275</v>
          </cell>
          <cell r="I2463">
            <v>38177</v>
          </cell>
          <cell r="J2463">
            <v>150000</v>
          </cell>
          <cell r="K2463" t="str">
            <v>Рубли РФ</v>
          </cell>
          <cell r="L2463" t="str">
            <v>по предъявлении</v>
          </cell>
          <cell r="M2463">
            <v>38177</v>
          </cell>
          <cell r="N2463">
            <v>0</v>
          </cell>
          <cell r="P2463">
            <v>150000</v>
          </cell>
          <cell r="Q2463">
            <v>1</v>
          </cell>
          <cell r="R2463">
            <v>150000</v>
          </cell>
          <cell r="S2463">
            <v>38194</v>
          </cell>
          <cell r="T2463" t="str">
            <v>26/07-04</v>
          </cell>
          <cell r="U2463" t="str">
            <v>ООО "ЭкспоТрейд"</v>
          </cell>
          <cell r="V2463">
            <v>1</v>
          </cell>
          <cell r="W2463">
            <v>150000</v>
          </cell>
          <cell r="X2463">
            <v>38195</v>
          </cell>
          <cell r="Y2463" t="str">
            <v>27/07-акт</v>
          </cell>
          <cell r="Z2463" t="str">
            <v>Сбербанк РФ</v>
          </cell>
          <cell r="AA2463">
            <v>0</v>
          </cell>
          <cell r="AB2463">
            <v>0</v>
          </cell>
          <cell r="AC2463">
            <v>0</v>
          </cell>
          <cell r="AD2463" t="str">
            <v>предъявлен</v>
          </cell>
          <cell r="AF2463" t="str">
            <v/>
          </cell>
          <cell r="AI2463" t="str">
            <v/>
          </cell>
        </row>
        <row r="2464">
          <cell r="A2464">
            <v>2460</v>
          </cell>
          <cell r="B2464" t="str">
            <v>диск</v>
          </cell>
          <cell r="C2464" t="str">
            <v>51401</v>
          </cell>
          <cell r="D2464" t="str">
            <v>51401`810`2`0400`0000002</v>
          </cell>
          <cell r="E2464" t="str">
            <v>Сбербанк РФ</v>
          </cell>
          <cell r="F2464" t="str">
            <v>банк</v>
          </cell>
          <cell r="G2464" t="str">
            <v>ВН</v>
          </cell>
          <cell r="H2464" t="str">
            <v>0257468</v>
          </cell>
          <cell r="I2464">
            <v>38187</v>
          </cell>
          <cell r="J2464">
            <v>50000</v>
          </cell>
          <cell r="K2464" t="str">
            <v>Рубли РФ</v>
          </cell>
          <cell r="L2464" t="str">
            <v>по предъявлении</v>
          </cell>
          <cell r="M2464">
            <v>38187</v>
          </cell>
          <cell r="N2464">
            <v>0</v>
          </cell>
          <cell r="P2464">
            <v>50000</v>
          </cell>
          <cell r="Q2464">
            <v>1</v>
          </cell>
          <cell r="R2464">
            <v>50000</v>
          </cell>
          <cell r="S2464">
            <v>38194</v>
          </cell>
          <cell r="T2464" t="str">
            <v>26/07-04</v>
          </cell>
          <cell r="U2464" t="str">
            <v>ООО "ЭкспоТрейд"</v>
          </cell>
          <cell r="V2464">
            <v>1</v>
          </cell>
          <cell r="W2464">
            <v>50000</v>
          </cell>
          <cell r="X2464">
            <v>38195</v>
          </cell>
          <cell r="Y2464" t="str">
            <v>27/07-акт</v>
          </cell>
          <cell r="Z2464" t="str">
            <v>Сбербанк РФ</v>
          </cell>
          <cell r="AA2464">
            <v>0</v>
          </cell>
          <cell r="AB2464">
            <v>0</v>
          </cell>
          <cell r="AC2464">
            <v>0</v>
          </cell>
          <cell r="AD2464" t="str">
            <v>предъявлен</v>
          </cell>
          <cell r="AF2464" t="str">
            <v/>
          </cell>
          <cell r="AI2464" t="str">
            <v/>
          </cell>
        </row>
        <row r="2465">
          <cell r="A2465">
            <v>2461</v>
          </cell>
          <cell r="B2465" t="str">
            <v>диск</v>
          </cell>
          <cell r="C2465" t="str">
            <v>51401</v>
          </cell>
          <cell r="D2465" t="str">
            <v>51401`810`2`0400`0000002</v>
          </cell>
          <cell r="E2465" t="str">
            <v>Сбербанк РФ</v>
          </cell>
          <cell r="F2465" t="str">
            <v>банк</v>
          </cell>
          <cell r="G2465" t="str">
            <v>ВН</v>
          </cell>
          <cell r="H2465" t="str">
            <v>1090941</v>
          </cell>
          <cell r="I2465">
            <v>38194</v>
          </cell>
          <cell r="J2465">
            <v>100000</v>
          </cell>
          <cell r="K2465" t="str">
            <v>Рубли РФ</v>
          </cell>
          <cell r="L2465" t="str">
            <v>по предъявлении</v>
          </cell>
          <cell r="M2465">
            <v>38194</v>
          </cell>
          <cell r="N2465">
            <v>0</v>
          </cell>
          <cell r="P2465">
            <v>100000</v>
          </cell>
          <cell r="Q2465">
            <v>1</v>
          </cell>
          <cell r="R2465">
            <v>100000</v>
          </cell>
          <cell r="S2465">
            <v>38194</v>
          </cell>
          <cell r="T2465" t="str">
            <v>26/07-04</v>
          </cell>
          <cell r="U2465" t="str">
            <v>ООО "ЭкспоТрейд"</v>
          </cell>
          <cell r="V2465">
            <v>1</v>
          </cell>
          <cell r="W2465">
            <v>100000</v>
          </cell>
          <cell r="X2465">
            <v>38195</v>
          </cell>
          <cell r="Y2465" t="str">
            <v>27/07-акт</v>
          </cell>
          <cell r="Z2465" t="str">
            <v>Сбербанк РФ</v>
          </cell>
          <cell r="AA2465">
            <v>0</v>
          </cell>
          <cell r="AB2465">
            <v>0</v>
          </cell>
          <cell r="AC2465">
            <v>0</v>
          </cell>
          <cell r="AD2465" t="str">
            <v>предъявлен</v>
          </cell>
          <cell r="AF2465" t="str">
            <v/>
          </cell>
          <cell r="AI2465" t="str">
            <v/>
          </cell>
        </row>
        <row r="2466">
          <cell r="A2466">
            <v>2462</v>
          </cell>
          <cell r="B2466" t="str">
            <v>диск</v>
          </cell>
          <cell r="C2466" t="str">
            <v>51401</v>
          </cell>
          <cell r="D2466" t="str">
            <v>51401`810`1`0400`0000005</v>
          </cell>
          <cell r="E2466" t="str">
            <v>ОАО «УралСиб»</v>
          </cell>
          <cell r="F2466" t="str">
            <v>банк</v>
          </cell>
          <cell r="G2466" t="str">
            <v>0025</v>
          </cell>
          <cell r="H2466" t="str">
            <v>0259570</v>
          </cell>
          <cell r="I2466">
            <v>38190</v>
          </cell>
          <cell r="J2466">
            <v>51625</v>
          </cell>
          <cell r="K2466" t="str">
            <v>Рубли РФ</v>
          </cell>
          <cell r="L2466" t="str">
            <v>по предъявлении</v>
          </cell>
          <cell r="M2466">
            <v>38190</v>
          </cell>
          <cell r="N2466">
            <v>0</v>
          </cell>
          <cell r="P2466">
            <v>51625</v>
          </cell>
          <cell r="Q2466">
            <v>1</v>
          </cell>
          <cell r="R2466">
            <v>51625</v>
          </cell>
          <cell r="S2466">
            <v>38194</v>
          </cell>
          <cell r="T2466" t="str">
            <v>26/07-04</v>
          </cell>
          <cell r="U2466" t="str">
            <v>ООО "ЭкспоТрейд"</v>
          </cell>
          <cell r="V2466">
            <v>1</v>
          </cell>
          <cell r="W2466">
            <v>51625</v>
          </cell>
          <cell r="X2466">
            <v>38195</v>
          </cell>
          <cell r="Y2466" t="str">
            <v>27/07-акт</v>
          </cell>
          <cell r="Z2466" t="str">
            <v>ОАО «УралСиб»</v>
          </cell>
          <cell r="AA2466">
            <v>0</v>
          </cell>
          <cell r="AB2466">
            <v>0</v>
          </cell>
          <cell r="AC2466">
            <v>0</v>
          </cell>
          <cell r="AD2466" t="str">
            <v>предъявлен</v>
          </cell>
          <cell r="AF2466" t="str">
            <v/>
          </cell>
          <cell r="AI2466" t="str">
            <v/>
          </cell>
        </row>
        <row r="2467">
          <cell r="A2467">
            <v>2463</v>
          </cell>
          <cell r="B2467" t="str">
            <v>диск</v>
          </cell>
          <cell r="C2467" t="str">
            <v>51401</v>
          </cell>
          <cell r="D2467" t="str">
            <v>51401`810`1`0400`0000005</v>
          </cell>
          <cell r="E2467" t="str">
            <v>ОАО «УралСиб»</v>
          </cell>
          <cell r="F2467" t="str">
            <v>банк</v>
          </cell>
          <cell r="G2467" t="str">
            <v>0001</v>
          </cell>
          <cell r="H2467" t="str">
            <v>0270997</v>
          </cell>
          <cell r="I2467">
            <v>38166</v>
          </cell>
          <cell r="J2467">
            <v>230000</v>
          </cell>
          <cell r="K2467" t="str">
            <v>Рубли РФ</v>
          </cell>
          <cell r="L2467" t="str">
            <v>по предъявлении</v>
          </cell>
          <cell r="M2467">
            <v>38166</v>
          </cell>
          <cell r="N2467">
            <v>0</v>
          </cell>
          <cell r="P2467">
            <v>230000</v>
          </cell>
          <cell r="Q2467">
            <v>1</v>
          </cell>
          <cell r="R2467">
            <v>230000</v>
          </cell>
          <cell r="S2467">
            <v>38194</v>
          </cell>
          <cell r="T2467" t="str">
            <v>26/07-04</v>
          </cell>
          <cell r="U2467" t="str">
            <v>ООО "ЭкспоТрейд"</v>
          </cell>
          <cell r="V2467">
            <v>1</v>
          </cell>
          <cell r="W2467">
            <v>230000</v>
          </cell>
          <cell r="X2467">
            <v>38195</v>
          </cell>
          <cell r="Y2467" t="str">
            <v>27/07-акт</v>
          </cell>
          <cell r="Z2467" t="str">
            <v>ОАО «УралСиб»</v>
          </cell>
          <cell r="AA2467">
            <v>0</v>
          </cell>
          <cell r="AB2467">
            <v>0</v>
          </cell>
          <cell r="AC2467">
            <v>0</v>
          </cell>
          <cell r="AD2467" t="str">
            <v>предъявлен</v>
          </cell>
          <cell r="AF2467" t="str">
            <v/>
          </cell>
          <cell r="AI2467" t="str">
            <v/>
          </cell>
        </row>
        <row r="2468">
          <cell r="A2468">
            <v>2464</v>
          </cell>
          <cell r="B2468" t="str">
            <v>диск</v>
          </cell>
          <cell r="C2468" t="str">
            <v>51401</v>
          </cell>
          <cell r="D2468" t="str">
            <v>51401`810`4`0400`0000006</v>
          </cell>
          <cell r="E2468" t="str">
            <v>ОАО «Социнвестбанк»</v>
          </cell>
          <cell r="F2468" t="str">
            <v>банк</v>
          </cell>
          <cell r="G2468" t="str">
            <v>КР</v>
          </cell>
          <cell r="H2468" t="str">
            <v>0007768</v>
          </cell>
          <cell r="I2468">
            <v>38194</v>
          </cell>
          <cell r="J2468">
            <v>100000</v>
          </cell>
          <cell r="K2468" t="str">
            <v>Рубли РФ</v>
          </cell>
          <cell r="L2468" t="str">
            <v>по предъявлении</v>
          </cell>
          <cell r="M2468">
            <v>38194</v>
          </cell>
          <cell r="N2468">
            <v>0</v>
          </cell>
          <cell r="P2468">
            <v>100000</v>
          </cell>
          <cell r="Q2468">
            <v>1</v>
          </cell>
          <cell r="R2468">
            <v>100000</v>
          </cell>
          <cell r="S2468">
            <v>38194</v>
          </cell>
          <cell r="T2468" t="str">
            <v>26/07-04</v>
          </cell>
          <cell r="U2468" t="str">
            <v>ООО "ЭкспоТрейд"</v>
          </cell>
          <cell r="V2468">
            <v>1</v>
          </cell>
          <cell r="W2468">
            <v>100000</v>
          </cell>
          <cell r="X2468">
            <v>38196</v>
          </cell>
          <cell r="Y2468" t="str">
            <v>28/07-предсиб</v>
          </cell>
          <cell r="Z2468" t="str">
            <v>ОАО «Социнвестбанк»</v>
          </cell>
          <cell r="AA2468">
            <v>0</v>
          </cell>
          <cell r="AB2468">
            <v>0</v>
          </cell>
          <cell r="AC2468">
            <v>0</v>
          </cell>
          <cell r="AD2468" t="str">
            <v>предъявлен</v>
          </cell>
          <cell r="AF2468" t="str">
            <v/>
          </cell>
          <cell r="AI2468" t="str">
            <v/>
          </cell>
        </row>
        <row r="2469">
          <cell r="A2469">
            <v>2465</v>
          </cell>
          <cell r="B2469" t="str">
            <v>диск</v>
          </cell>
          <cell r="C2469" t="str">
            <v>51401</v>
          </cell>
          <cell r="D2469" t="str">
            <v>51401`810`2`0400`0000002</v>
          </cell>
          <cell r="E2469" t="str">
            <v>Сбербанк РФ</v>
          </cell>
          <cell r="F2469" t="str">
            <v>банк</v>
          </cell>
          <cell r="G2469" t="str">
            <v>ВЛ</v>
          </cell>
          <cell r="H2469" t="str">
            <v>2334686</v>
          </cell>
          <cell r="I2469">
            <v>38128</v>
          </cell>
          <cell r="J2469">
            <v>1000000</v>
          </cell>
          <cell r="K2469" t="str">
            <v>Рубли РФ</v>
          </cell>
          <cell r="L2469" t="str">
            <v>по предъявлении</v>
          </cell>
          <cell r="M2469">
            <v>38128</v>
          </cell>
          <cell r="N2469">
            <v>0</v>
          </cell>
          <cell r="P2469">
            <v>1000000</v>
          </cell>
          <cell r="Q2469">
            <v>1</v>
          </cell>
          <cell r="R2469">
            <v>1000000</v>
          </cell>
          <cell r="S2469">
            <v>38195</v>
          </cell>
          <cell r="T2469" t="str">
            <v>27/07-04</v>
          </cell>
          <cell r="U2469" t="str">
            <v>ООО "Проф-Трейд"</v>
          </cell>
          <cell r="V2469">
            <v>1</v>
          </cell>
          <cell r="W2469">
            <v>1000000</v>
          </cell>
          <cell r="X2469">
            <v>38195</v>
          </cell>
          <cell r="Y2469" t="str">
            <v>270/-акт</v>
          </cell>
          <cell r="Z2469" t="str">
            <v>Сбербанк РФ</v>
          </cell>
          <cell r="AA2469">
            <v>0</v>
          </cell>
          <cell r="AB2469">
            <v>0</v>
          </cell>
          <cell r="AC2469">
            <v>0</v>
          </cell>
          <cell r="AD2469" t="str">
            <v>предъявлен</v>
          </cell>
          <cell r="AF2469" t="str">
            <v/>
          </cell>
          <cell r="AI2469" t="str">
            <v/>
          </cell>
        </row>
        <row r="2470">
          <cell r="A2470">
            <v>2466</v>
          </cell>
          <cell r="B2470" t="str">
            <v>диск</v>
          </cell>
          <cell r="C2470" t="str">
            <v>51401</v>
          </cell>
          <cell r="D2470" t="str">
            <v>51401`810`2`0400`0000002</v>
          </cell>
          <cell r="E2470" t="str">
            <v>Сбербанк РФ</v>
          </cell>
          <cell r="F2470" t="str">
            <v>банк</v>
          </cell>
          <cell r="G2470" t="str">
            <v>ВН</v>
          </cell>
          <cell r="H2470" t="str">
            <v>1093670</v>
          </cell>
          <cell r="I2470">
            <v>38153</v>
          </cell>
          <cell r="J2470">
            <v>179000</v>
          </cell>
          <cell r="K2470" t="str">
            <v>Рубли РФ</v>
          </cell>
          <cell r="L2470" t="str">
            <v>по предъявлении</v>
          </cell>
          <cell r="M2470">
            <v>38153</v>
          </cell>
          <cell r="N2470">
            <v>0</v>
          </cell>
          <cell r="P2470">
            <v>179000</v>
          </cell>
          <cell r="Q2470">
            <v>1</v>
          </cell>
          <cell r="R2470">
            <v>179000</v>
          </cell>
          <cell r="S2470">
            <v>38195</v>
          </cell>
          <cell r="T2470" t="str">
            <v>27/07-04</v>
          </cell>
          <cell r="U2470" t="str">
            <v>ООО "Проф-Трейд"</v>
          </cell>
          <cell r="V2470">
            <v>1</v>
          </cell>
          <cell r="W2470">
            <v>179000</v>
          </cell>
          <cell r="X2470">
            <v>38195</v>
          </cell>
          <cell r="Y2470" t="str">
            <v>270/-акт</v>
          </cell>
          <cell r="Z2470" t="str">
            <v>Сбербанк РФ</v>
          </cell>
          <cell r="AA2470">
            <v>0</v>
          </cell>
          <cell r="AB2470">
            <v>0</v>
          </cell>
          <cell r="AC2470">
            <v>0</v>
          </cell>
          <cell r="AD2470" t="str">
            <v>предъявлен</v>
          </cell>
          <cell r="AF2470" t="str">
            <v/>
          </cell>
          <cell r="AI2470" t="str">
            <v/>
          </cell>
        </row>
        <row r="2471">
          <cell r="A2471">
            <v>2467</v>
          </cell>
          <cell r="B2471" t="str">
            <v>диск</v>
          </cell>
          <cell r="C2471" t="str">
            <v>51401</v>
          </cell>
          <cell r="D2471" t="str">
            <v>51401`810`2`0400`0000002</v>
          </cell>
          <cell r="E2471" t="str">
            <v>Сбербанк РФ</v>
          </cell>
          <cell r="F2471" t="str">
            <v>банк</v>
          </cell>
          <cell r="G2471" t="str">
            <v>ВН</v>
          </cell>
          <cell r="H2471" t="str">
            <v>1071983</v>
          </cell>
          <cell r="I2471">
            <v>38149</v>
          </cell>
          <cell r="J2471">
            <v>250000</v>
          </cell>
          <cell r="K2471" t="str">
            <v>Рубли РФ</v>
          </cell>
          <cell r="L2471" t="str">
            <v>по предъявлении</v>
          </cell>
          <cell r="M2471">
            <v>38149</v>
          </cell>
          <cell r="N2471">
            <v>0</v>
          </cell>
          <cell r="P2471">
            <v>250000</v>
          </cell>
          <cell r="Q2471">
            <v>1</v>
          </cell>
          <cell r="R2471">
            <v>250000</v>
          </cell>
          <cell r="S2471">
            <v>38195</v>
          </cell>
          <cell r="T2471" t="str">
            <v>27/07-04</v>
          </cell>
          <cell r="U2471" t="str">
            <v>ООО "Проф-Трейд"</v>
          </cell>
          <cell r="V2471">
            <v>1</v>
          </cell>
          <cell r="W2471">
            <v>250000</v>
          </cell>
          <cell r="X2471">
            <v>38195</v>
          </cell>
          <cell r="Y2471" t="str">
            <v>270/-акт</v>
          </cell>
          <cell r="Z2471" t="str">
            <v>Сбербанк РФ</v>
          </cell>
          <cell r="AA2471">
            <v>0</v>
          </cell>
          <cell r="AB2471">
            <v>0</v>
          </cell>
          <cell r="AC2471">
            <v>0</v>
          </cell>
          <cell r="AD2471" t="str">
            <v>предъявлен</v>
          </cell>
          <cell r="AF2471" t="str">
            <v/>
          </cell>
          <cell r="AI2471" t="str">
            <v/>
          </cell>
        </row>
        <row r="2472">
          <cell r="A2472">
            <v>2468</v>
          </cell>
          <cell r="B2472" t="str">
            <v>диск</v>
          </cell>
          <cell r="C2472" t="str">
            <v>51401</v>
          </cell>
          <cell r="D2472" t="str">
            <v>51401`810`2`0400`0000002</v>
          </cell>
          <cell r="E2472" t="str">
            <v>Сбербанк РФ</v>
          </cell>
          <cell r="F2472" t="str">
            <v>банк</v>
          </cell>
          <cell r="G2472" t="str">
            <v>ВН</v>
          </cell>
          <cell r="H2472" t="str">
            <v>1628762</v>
          </cell>
          <cell r="I2472">
            <v>38194</v>
          </cell>
          <cell r="J2472">
            <v>233500</v>
          </cell>
          <cell r="K2472" t="str">
            <v>Рубли РФ</v>
          </cell>
          <cell r="L2472" t="str">
            <v>по предъявлении</v>
          </cell>
          <cell r="M2472">
            <v>38194</v>
          </cell>
          <cell r="N2472">
            <v>0</v>
          </cell>
          <cell r="P2472">
            <v>233500</v>
          </cell>
          <cell r="Q2472">
            <v>1</v>
          </cell>
          <cell r="R2472">
            <v>233500</v>
          </cell>
          <cell r="S2472">
            <v>38195</v>
          </cell>
          <cell r="T2472" t="str">
            <v>27/07-04</v>
          </cell>
          <cell r="U2472" t="str">
            <v>ООО "Проф-Трейд"</v>
          </cell>
          <cell r="V2472">
            <v>1</v>
          </cell>
          <cell r="W2472">
            <v>233500</v>
          </cell>
          <cell r="X2472">
            <v>38196</v>
          </cell>
          <cell r="Y2472" t="str">
            <v>28/07-предсбер</v>
          </cell>
          <cell r="Z2472" t="str">
            <v>Сбербанк РФ</v>
          </cell>
          <cell r="AA2472">
            <v>0</v>
          </cell>
          <cell r="AB2472">
            <v>0</v>
          </cell>
          <cell r="AC2472">
            <v>0</v>
          </cell>
          <cell r="AD2472" t="str">
            <v>предъявлен</v>
          </cell>
          <cell r="AF2472" t="str">
            <v/>
          </cell>
          <cell r="AI2472" t="str">
            <v/>
          </cell>
        </row>
        <row r="2473">
          <cell r="A2473">
            <v>2469</v>
          </cell>
          <cell r="B2473" t="str">
            <v>диск</v>
          </cell>
          <cell r="C2473" t="str">
            <v>51401</v>
          </cell>
          <cell r="D2473" t="str">
            <v>51401`810`2`0400`0000002</v>
          </cell>
          <cell r="E2473" t="str">
            <v>Сбербанк РФ</v>
          </cell>
          <cell r="F2473" t="str">
            <v>банк</v>
          </cell>
          <cell r="G2473" t="str">
            <v>ВН</v>
          </cell>
          <cell r="H2473" t="str">
            <v>1628434</v>
          </cell>
          <cell r="I2473">
            <v>38184</v>
          </cell>
          <cell r="J2473">
            <v>250000</v>
          </cell>
          <cell r="K2473" t="str">
            <v>Рубли РФ</v>
          </cell>
          <cell r="L2473" t="str">
            <v>по предъявлении</v>
          </cell>
          <cell r="M2473">
            <v>38184</v>
          </cell>
          <cell r="N2473">
            <v>0</v>
          </cell>
          <cell r="P2473">
            <v>250000</v>
          </cell>
          <cell r="Q2473">
            <v>1</v>
          </cell>
          <cell r="R2473">
            <v>250000</v>
          </cell>
          <cell r="S2473">
            <v>38195</v>
          </cell>
          <cell r="T2473" t="str">
            <v>27/07-04</v>
          </cell>
          <cell r="U2473" t="str">
            <v>ООО "Проф-Трейд"</v>
          </cell>
          <cell r="V2473">
            <v>1</v>
          </cell>
          <cell r="W2473">
            <v>250000</v>
          </cell>
          <cell r="X2473">
            <v>38196</v>
          </cell>
          <cell r="Y2473" t="str">
            <v>28/07-предсбер</v>
          </cell>
          <cell r="Z2473" t="str">
            <v>Сбербанк РФ</v>
          </cell>
          <cell r="AA2473">
            <v>0</v>
          </cell>
          <cell r="AB2473">
            <v>0</v>
          </cell>
          <cell r="AC2473">
            <v>0</v>
          </cell>
          <cell r="AD2473" t="str">
            <v>предъявлен</v>
          </cell>
          <cell r="AF2473" t="str">
            <v/>
          </cell>
          <cell r="AI2473" t="str">
            <v/>
          </cell>
        </row>
        <row r="2474">
          <cell r="A2474">
            <v>2470</v>
          </cell>
          <cell r="B2474" t="str">
            <v>диск</v>
          </cell>
          <cell r="C2474" t="str">
            <v>51401</v>
          </cell>
          <cell r="D2474" t="str">
            <v>51401`810`1`0400`0000005</v>
          </cell>
          <cell r="E2474" t="str">
            <v>ОАО «УралСиб»</v>
          </cell>
          <cell r="F2474" t="str">
            <v>банк</v>
          </cell>
          <cell r="G2474" t="str">
            <v>0081</v>
          </cell>
          <cell r="H2474" t="str">
            <v>0262568</v>
          </cell>
          <cell r="I2474">
            <v>38194</v>
          </cell>
          <cell r="J2474">
            <v>500000</v>
          </cell>
          <cell r="K2474" t="str">
            <v>Рубли РФ</v>
          </cell>
          <cell r="L2474" t="str">
            <v>по предъявлении</v>
          </cell>
          <cell r="M2474">
            <v>38194</v>
          </cell>
          <cell r="N2474">
            <v>0</v>
          </cell>
          <cell r="P2474">
            <v>500000</v>
          </cell>
          <cell r="Q2474">
            <v>1</v>
          </cell>
          <cell r="R2474">
            <v>500000</v>
          </cell>
          <cell r="S2474">
            <v>38196</v>
          </cell>
          <cell r="T2474" t="str">
            <v>28/07-04</v>
          </cell>
          <cell r="U2474" t="str">
            <v>ООО "Проф-Трейд"</v>
          </cell>
          <cell r="V2474">
            <v>1</v>
          </cell>
          <cell r="W2474">
            <v>500000</v>
          </cell>
          <cell r="X2474">
            <v>38197</v>
          </cell>
          <cell r="Y2474" t="str">
            <v>29/07-акт</v>
          </cell>
          <cell r="Z2474" t="str">
            <v>ОАО «УралСиб»</v>
          </cell>
          <cell r="AA2474">
            <v>0</v>
          </cell>
          <cell r="AB2474">
            <v>0</v>
          </cell>
          <cell r="AC2474">
            <v>0</v>
          </cell>
          <cell r="AD2474" t="str">
            <v>предъявлен</v>
          </cell>
          <cell r="AF2474" t="str">
            <v/>
          </cell>
          <cell r="AI2474" t="str">
            <v/>
          </cell>
        </row>
        <row r="2475">
          <cell r="A2475">
            <v>2471</v>
          </cell>
          <cell r="B2475" t="str">
            <v>диск</v>
          </cell>
          <cell r="C2475" t="str">
            <v>51402</v>
          </cell>
          <cell r="D2475" t="str">
            <v>51402`810`1`0400`0000101</v>
          </cell>
          <cell r="E2475" t="str">
            <v>АКБ «Башкомснаббанк»</v>
          </cell>
          <cell r="F2475" t="str">
            <v>банк</v>
          </cell>
          <cell r="G2475" t="str">
            <v>2001</v>
          </cell>
          <cell r="H2475" t="str">
            <v>001221</v>
          </cell>
          <cell r="I2475">
            <v>38196</v>
          </cell>
          <cell r="J2475">
            <v>3024918.03</v>
          </cell>
          <cell r="K2475" t="str">
            <v>Рубли РФ</v>
          </cell>
          <cell r="L2475" t="str">
            <v>по предъявлении, но не ранее 16.08.2004г.</v>
          </cell>
          <cell r="M2475">
            <v>38215</v>
          </cell>
          <cell r="N2475">
            <v>0.15956282368420921</v>
          </cell>
          <cell r="P2475">
            <v>3000000</v>
          </cell>
          <cell r="Q2475">
            <v>0.99176241149251909</v>
          </cell>
          <cell r="R2475">
            <v>3000000</v>
          </cell>
          <cell r="S2475">
            <v>38196</v>
          </cell>
          <cell r="T2475" t="str">
            <v>04/580-В</v>
          </cell>
          <cell r="U2475" t="str">
            <v>ОАО АКБ "Башкомснаббанк"</v>
          </cell>
          <cell r="V2475">
            <v>1</v>
          </cell>
          <cell r="W2475">
            <v>3024918.03</v>
          </cell>
          <cell r="X2475">
            <v>38215</v>
          </cell>
          <cell r="Y2475" t="str">
            <v>16/08-предбксб</v>
          </cell>
          <cell r="Z2475" t="str">
            <v>АКБ «Башкомснаббанк»</v>
          </cell>
          <cell r="AA2475">
            <v>24918.029999999795</v>
          </cell>
          <cell r="AB2475">
            <v>0.15999998210526184</v>
          </cell>
          <cell r="AC2475">
            <v>0.15956282368420921</v>
          </cell>
          <cell r="AD2475" t="str">
            <v>предъявлен</v>
          </cell>
          <cell r="AF2475" t="str">
            <v/>
          </cell>
          <cell r="AI2475" t="str">
            <v/>
          </cell>
        </row>
        <row r="2476">
          <cell r="A2476">
            <v>2472</v>
          </cell>
          <cell r="B2476" t="str">
            <v>диск</v>
          </cell>
          <cell r="C2476" t="str">
            <v>51401</v>
          </cell>
          <cell r="D2476" t="str">
            <v>51401`810`2`0400`0000002</v>
          </cell>
          <cell r="E2476" t="str">
            <v>Сбербанк РФ</v>
          </cell>
          <cell r="F2476" t="str">
            <v>банк</v>
          </cell>
          <cell r="G2476" t="str">
            <v>ВН</v>
          </cell>
          <cell r="H2476" t="str">
            <v>1628813</v>
          </cell>
          <cell r="I2476">
            <v>38195</v>
          </cell>
          <cell r="J2476">
            <v>120000</v>
          </cell>
          <cell r="K2476" t="str">
            <v>Рубли РФ</v>
          </cell>
          <cell r="L2476" t="str">
            <v>по предъявлении</v>
          </cell>
          <cell r="M2476">
            <v>38195</v>
          </cell>
          <cell r="N2476">
            <v>0</v>
          </cell>
          <cell r="P2476">
            <v>120000</v>
          </cell>
          <cell r="Q2476">
            <v>1</v>
          </cell>
          <cell r="R2476">
            <v>120000</v>
          </cell>
          <cell r="S2476">
            <v>38196</v>
          </cell>
          <cell r="T2476" t="str">
            <v>28/07-03</v>
          </cell>
          <cell r="U2476" t="str">
            <v>ООО "ЭкспоТрейд"</v>
          </cell>
          <cell r="V2476">
            <v>1</v>
          </cell>
          <cell r="W2476">
            <v>120000</v>
          </cell>
          <cell r="X2476">
            <v>38197</v>
          </cell>
          <cell r="Y2476" t="str">
            <v>29/07-07</v>
          </cell>
          <cell r="Z2476" t="str">
            <v>ООО "Проф-Трейд"</v>
          </cell>
          <cell r="AA2476">
            <v>0</v>
          </cell>
          <cell r="AB2476">
            <v>0</v>
          </cell>
          <cell r="AC2476">
            <v>0</v>
          </cell>
          <cell r="AD2476" t="str">
            <v>обменен</v>
          </cell>
          <cell r="AF2476" t="str">
            <v/>
          </cell>
          <cell r="AI2476" t="str">
            <v/>
          </cell>
        </row>
        <row r="2477">
          <cell r="A2477">
            <v>2473</v>
          </cell>
          <cell r="B2477" t="str">
            <v>диск</v>
          </cell>
          <cell r="C2477" t="str">
            <v>51403</v>
          </cell>
          <cell r="D2477" t="str">
            <v>51403`810`7`0400`0000005</v>
          </cell>
          <cell r="E2477" t="str">
            <v>ОАО АИКБ «Татфондбанк»</v>
          </cell>
          <cell r="F2477" t="str">
            <v>банк</v>
          </cell>
          <cell r="G2477" t="str">
            <v>ТФБ</v>
          </cell>
          <cell r="H2477" t="str">
            <v>0004781</v>
          </cell>
          <cell r="I2477">
            <v>38048</v>
          </cell>
          <cell r="J2477">
            <v>1000000</v>
          </cell>
          <cell r="K2477" t="str">
            <v>Рубли РФ</v>
          </cell>
          <cell r="L2477" t="str">
            <v>по предъявлении, но не ранее 14.10.2004г.</v>
          </cell>
          <cell r="M2477">
            <v>38274</v>
          </cell>
          <cell r="N2477">
            <v>0.15956465838321182</v>
          </cell>
          <cell r="P2477">
            <v>966617</v>
          </cell>
          <cell r="Q2477">
            <v>0.96661699999999995</v>
          </cell>
          <cell r="R2477">
            <v>966617</v>
          </cell>
          <cell r="S2477">
            <v>38195</v>
          </cell>
          <cell r="T2477" t="str">
            <v>270704-18VB</v>
          </cell>
          <cell r="U2477" t="str">
            <v>ООО "Брокерская компания "Регион"</v>
          </cell>
          <cell r="V2477">
            <v>0.99039999999999995</v>
          </cell>
          <cell r="W2477">
            <v>990400</v>
          </cell>
          <cell r="X2477">
            <v>38250</v>
          </cell>
          <cell r="Y2477" t="str">
            <v>200904-3/VB</v>
          </cell>
          <cell r="Z2477" t="str">
            <v>ООО "Брокерская компания "Регион"</v>
          </cell>
          <cell r="AA2477">
            <v>23783</v>
          </cell>
          <cell r="AB2477">
            <v>0.16000182183083705</v>
          </cell>
          <cell r="AC2477">
            <v>0.16328353046101651</v>
          </cell>
          <cell r="AD2477" t="str">
            <v>продан</v>
          </cell>
          <cell r="AF2477" t="str">
            <v/>
          </cell>
          <cell r="AI2477" t="str">
            <v/>
          </cell>
        </row>
        <row r="2478">
          <cell r="A2478">
            <v>2474</v>
          </cell>
          <cell r="B2478" t="str">
            <v>диск</v>
          </cell>
          <cell r="C2478" t="str">
            <v>51403</v>
          </cell>
          <cell r="D2478" t="str">
            <v>51403`810`7`0400`0000005</v>
          </cell>
          <cell r="E2478" t="str">
            <v>ОАО АИКБ «Татфондбанк»</v>
          </cell>
          <cell r="F2478" t="str">
            <v>банк</v>
          </cell>
          <cell r="G2478" t="str">
            <v>ТФБ</v>
          </cell>
          <cell r="H2478" t="str">
            <v>0004782</v>
          </cell>
          <cell r="I2478">
            <v>38048</v>
          </cell>
          <cell r="J2478">
            <v>1000000</v>
          </cell>
          <cell r="K2478" t="str">
            <v>Рубли РФ</v>
          </cell>
          <cell r="L2478" t="str">
            <v>по предъявлении, но не ранее 14.10.2004г.</v>
          </cell>
          <cell r="M2478">
            <v>38274</v>
          </cell>
          <cell r="N2478">
            <v>0.15956465838321182</v>
          </cell>
          <cell r="P2478">
            <v>966617</v>
          </cell>
          <cell r="Q2478">
            <v>0.96661699999999995</v>
          </cell>
          <cell r="R2478">
            <v>966617</v>
          </cell>
          <cell r="S2478">
            <v>38195</v>
          </cell>
          <cell r="T2478" t="str">
            <v>270704-18VB</v>
          </cell>
          <cell r="U2478" t="str">
            <v>ООО "Брокерская компания "Регион"</v>
          </cell>
          <cell r="V2478">
            <v>0.99039999999999995</v>
          </cell>
          <cell r="W2478">
            <v>990400</v>
          </cell>
          <cell r="X2478">
            <v>38250</v>
          </cell>
          <cell r="Y2478" t="str">
            <v>200904-3/VB</v>
          </cell>
          <cell r="Z2478" t="str">
            <v>ООО "Брокерская компания "Регион"</v>
          </cell>
          <cell r="AA2478">
            <v>23783</v>
          </cell>
          <cell r="AB2478">
            <v>0.16000182183083705</v>
          </cell>
          <cell r="AC2478">
            <v>0.16328353046101651</v>
          </cell>
          <cell r="AD2478" t="str">
            <v>продан</v>
          </cell>
          <cell r="AF2478" t="str">
            <v/>
          </cell>
          <cell r="AI2478" t="str">
            <v/>
          </cell>
        </row>
        <row r="2479">
          <cell r="A2479">
            <v>2475</v>
          </cell>
          <cell r="B2479" t="str">
            <v>диск</v>
          </cell>
          <cell r="C2479" t="str">
            <v>51403</v>
          </cell>
          <cell r="D2479" t="str">
            <v>51403`810`7`0400`0000005</v>
          </cell>
          <cell r="E2479" t="str">
            <v>ОАО АИКБ «Татфондбанк»</v>
          </cell>
          <cell r="F2479" t="str">
            <v>банк</v>
          </cell>
          <cell r="G2479" t="str">
            <v>ТФБ</v>
          </cell>
          <cell r="H2479" t="str">
            <v>0004783</v>
          </cell>
          <cell r="I2479">
            <v>38048</v>
          </cell>
          <cell r="J2479">
            <v>1000000</v>
          </cell>
          <cell r="K2479" t="str">
            <v>Рубли РФ</v>
          </cell>
          <cell r="L2479" t="str">
            <v>по предъявлении, но не ранее 14.10.2004г.</v>
          </cell>
          <cell r="M2479">
            <v>38274</v>
          </cell>
          <cell r="N2479">
            <v>0.15956465838321182</v>
          </cell>
          <cell r="P2479">
            <v>966617</v>
          </cell>
          <cell r="Q2479">
            <v>0.96661699999999995</v>
          </cell>
          <cell r="R2479">
            <v>966617</v>
          </cell>
          <cell r="S2479">
            <v>38195</v>
          </cell>
          <cell r="T2479" t="str">
            <v>270704-18VB</v>
          </cell>
          <cell r="U2479" t="str">
            <v>ООО "Брокерская компания "Регион"</v>
          </cell>
          <cell r="V2479">
            <v>0.99039999999999995</v>
          </cell>
          <cell r="W2479">
            <v>990400</v>
          </cell>
          <cell r="X2479">
            <v>38250</v>
          </cell>
          <cell r="Y2479" t="str">
            <v>200904-3/VB</v>
          </cell>
          <cell r="Z2479" t="str">
            <v>ООО "Брокерская компания "Регион"</v>
          </cell>
          <cell r="AA2479">
            <v>23783</v>
          </cell>
          <cell r="AB2479">
            <v>0.16000182183083705</v>
          </cell>
          <cell r="AC2479">
            <v>0.16328353046101651</v>
          </cell>
          <cell r="AD2479" t="str">
            <v>продан</v>
          </cell>
          <cell r="AF2479" t="str">
            <v/>
          </cell>
          <cell r="AI2479" t="str">
            <v/>
          </cell>
        </row>
        <row r="2480">
          <cell r="A2480">
            <v>2476</v>
          </cell>
          <cell r="B2480" t="str">
            <v>диск</v>
          </cell>
          <cell r="C2480" t="str">
            <v>51403</v>
          </cell>
          <cell r="D2480" t="str">
            <v>51403`810`7`0400`0000005</v>
          </cell>
          <cell r="E2480" t="str">
            <v>ОАО АИКБ «Татфондбанк»</v>
          </cell>
          <cell r="F2480" t="str">
            <v>банк</v>
          </cell>
          <cell r="G2480" t="str">
            <v>ТФБ</v>
          </cell>
          <cell r="H2480" t="str">
            <v>0004784</v>
          </cell>
          <cell r="I2480">
            <v>38048</v>
          </cell>
          <cell r="J2480">
            <v>1000000</v>
          </cell>
          <cell r="K2480" t="str">
            <v>Рубли РФ</v>
          </cell>
          <cell r="L2480" t="str">
            <v>по предъявлении, но не ранее 14.10.2004г.</v>
          </cell>
          <cell r="M2480">
            <v>38274</v>
          </cell>
          <cell r="N2480">
            <v>0.15956465838321182</v>
          </cell>
          <cell r="P2480">
            <v>966617</v>
          </cell>
          <cell r="Q2480">
            <v>0.96661699999999995</v>
          </cell>
          <cell r="R2480">
            <v>966617</v>
          </cell>
          <cell r="S2480">
            <v>38195</v>
          </cell>
          <cell r="T2480" t="str">
            <v>270704-18VB</v>
          </cell>
          <cell r="U2480" t="str">
            <v>ООО "Брокерская компания "Регион"</v>
          </cell>
          <cell r="V2480">
            <v>0.99039999999999995</v>
          </cell>
          <cell r="W2480">
            <v>990400</v>
          </cell>
          <cell r="X2480">
            <v>38250</v>
          </cell>
          <cell r="Y2480" t="str">
            <v>200904-3/VB</v>
          </cell>
          <cell r="Z2480" t="str">
            <v>ООО "Брокерская компания "Регион"</v>
          </cell>
          <cell r="AA2480">
            <v>23783</v>
          </cell>
          <cell r="AB2480">
            <v>0.16000182183083705</v>
          </cell>
          <cell r="AC2480">
            <v>0.16328353046101651</v>
          </cell>
          <cell r="AD2480" t="str">
            <v>продан</v>
          </cell>
          <cell r="AF2480" t="str">
            <v/>
          </cell>
          <cell r="AI2480" t="str">
            <v/>
          </cell>
        </row>
        <row r="2481">
          <cell r="A2481">
            <v>2477</v>
          </cell>
          <cell r="B2481" t="str">
            <v>диск</v>
          </cell>
          <cell r="C2481" t="str">
            <v>51403</v>
          </cell>
          <cell r="D2481" t="str">
            <v>51403`810`7`0400`0000005</v>
          </cell>
          <cell r="E2481" t="str">
            <v>ОАО АИКБ «Татфондбанк»</v>
          </cell>
          <cell r="F2481" t="str">
            <v>банк</v>
          </cell>
          <cell r="G2481" t="str">
            <v>ТФБ</v>
          </cell>
          <cell r="H2481" t="str">
            <v>0004785</v>
          </cell>
          <cell r="I2481">
            <v>38048</v>
          </cell>
          <cell r="J2481">
            <v>1000000</v>
          </cell>
          <cell r="K2481" t="str">
            <v>Рубли РФ</v>
          </cell>
          <cell r="L2481" t="str">
            <v>по предъявлении, но не ранее 14.10.2004г.</v>
          </cell>
          <cell r="M2481">
            <v>38274</v>
          </cell>
          <cell r="N2481">
            <v>0.15956465838321182</v>
          </cell>
          <cell r="P2481">
            <v>966617</v>
          </cell>
          <cell r="Q2481">
            <v>0.96661699999999995</v>
          </cell>
          <cell r="R2481">
            <v>966617</v>
          </cell>
          <cell r="S2481">
            <v>38195</v>
          </cell>
          <cell r="T2481" t="str">
            <v>270704-18VB</v>
          </cell>
          <cell r="U2481" t="str">
            <v>ООО "Брокерская компания "Регион"</v>
          </cell>
          <cell r="V2481">
            <v>0.99039999999999995</v>
          </cell>
          <cell r="W2481">
            <v>990400</v>
          </cell>
          <cell r="X2481">
            <v>38250</v>
          </cell>
          <cell r="Y2481" t="str">
            <v>200904-3/VB</v>
          </cell>
          <cell r="Z2481" t="str">
            <v>ООО "Брокерская компания "Регион"</v>
          </cell>
          <cell r="AA2481">
            <v>23783</v>
          </cell>
          <cell r="AB2481">
            <v>0.16000182183083705</v>
          </cell>
          <cell r="AC2481">
            <v>0.16328353046101651</v>
          </cell>
          <cell r="AD2481" t="str">
            <v>продан</v>
          </cell>
          <cell r="AF2481" t="str">
            <v/>
          </cell>
          <cell r="AI2481" t="str">
            <v/>
          </cell>
        </row>
        <row r="2482">
          <cell r="A2482">
            <v>2478</v>
          </cell>
          <cell r="B2482" t="str">
            <v>диск</v>
          </cell>
          <cell r="C2482" t="str">
            <v>51401</v>
          </cell>
          <cell r="D2482" t="str">
            <v>51401`810`2`0400`0000002</v>
          </cell>
          <cell r="E2482" t="str">
            <v>Сбербанк РФ</v>
          </cell>
          <cell r="F2482" t="str">
            <v>банк</v>
          </cell>
          <cell r="G2482" t="str">
            <v>ВН</v>
          </cell>
          <cell r="H2482" t="str">
            <v>1628889</v>
          </cell>
          <cell r="I2482">
            <v>38197</v>
          </cell>
          <cell r="J2482">
            <v>500000</v>
          </cell>
          <cell r="K2482" t="str">
            <v>Рубли РФ</v>
          </cell>
          <cell r="L2482" t="str">
            <v>по предъявлении</v>
          </cell>
          <cell r="M2482">
            <v>38197</v>
          </cell>
          <cell r="N2482">
            <v>0</v>
          </cell>
          <cell r="P2482">
            <v>500000</v>
          </cell>
          <cell r="Q2482">
            <v>1</v>
          </cell>
          <cell r="R2482">
            <v>500000</v>
          </cell>
          <cell r="S2482">
            <v>38197</v>
          </cell>
          <cell r="T2482" t="str">
            <v>29/07-06</v>
          </cell>
          <cell r="U2482" t="str">
            <v>ООО "Проф-Трейд"</v>
          </cell>
          <cell r="V2482">
            <v>1</v>
          </cell>
          <cell r="W2482">
            <v>500000</v>
          </cell>
          <cell r="X2482">
            <v>38198</v>
          </cell>
          <cell r="Y2482" t="str">
            <v>30/07-акт</v>
          </cell>
          <cell r="Z2482" t="str">
            <v>Сбербанк РФ</v>
          </cell>
          <cell r="AA2482">
            <v>0</v>
          </cell>
          <cell r="AB2482">
            <v>0</v>
          </cell>
          <cell r="AC2482">
            <v>0</v>
          </cell>
          <cell r="AD2482" t="str">
            <v>предъявлен</v>
          </cell>
          <cell r="AF2482" t="str">
            <v/>
          </cell>
          <cell r="AI2482" t="str">
            <v/>
          </cell>
        </row>
        <row r="2483">
          <cell r="A2483">
            <v>2479</v>
          </cell>
          <cell r="B2483" t="str">
            <v>диск</v>
          </cell>
          <cell r="C2483" t="str">
            <v>51401</v>
          </cell>
          <cell r="D2483" t="str">
            <v>51401`810`2`0400`0000002</v>
          </cell>
          <cell r="E2483" t="str">
            <v>Сбербанк РФ</v>
          </cell>
          <cell r="F2483" t="str">
            <v>банк</v>
          </cell>
          <cell r="G2483" t="str">
            <v>ВН</v>
          </cell>
          <cell r="H2483" t="str">
            <v>1628891</v>
          </cell>
          <cell r="I2483">
            <v>38197</v>
          </cell>
          <cell r="J2483">
            <v>500000</v>
          </cell>
          <cell r="K2483" t="str">
            <v>Рубли РФ</v>
          </cell>
          <cell r="L2483" t="str">
            <v>по предъявлении</v>
          </cell>
          <cell r="M2483">
            <v>38197</v>
          </cell>
          <cell r="N2483">
            <v>0</v>
          </cell>
          <cell r="P2483">
            <v>500000</v>
          </cell>
          <cell r="Q2483">
            <v>1</v>
          </cell>
          <cell r="R2483">
            <v>500000</v>
          </cell>
          <cell r="S2483">
            <v>38197</v>
          </cell>
          <cell r="T2483" t="str">
            <v>29/07-06</v>
          </cell>
          <cell r="U2483" t="str">
            <v>ООО "Проф-Трейд"</v>
          </cell>
          <cell r="V2483">
            <v>1</v>
          </cell>
          <cell r="W2483">
            <v>500000</v>
          </cell>
          <cell r="X2483">
            <v>38198</v>
          </cell>
          <cell r="Y2483" t="str">
            <v>30/07-акт</v>
          </cell>
          <cell r="Z2483" t="str">
            <v>Сбербанк РФ</v>
          </cell>
          <cell r="AA2483">
            <v>0</v>
          </cell>
          <cell r="AB2483">
            <v>0</v>
          </cell>
          <cell r="AC2483">
            <v>0</v>
          </cell>
          <cell r="AD2483" t="str">
            <v>предъявлен</v>
          </cell>
          <cell r="AF2483" t="str">
            <v/>
          </cell>
          <cell r="AI2483" t="str">
            <v/>
          </cell>
        </row>
        <row r="2484">
          <cell r="A2484">
            <v>2480</v>
          </cell>
          <cell r="B2484" t="str">
            <v>диск</v>
          </cell>
          <cell r="C2484" t="str">
            <v>51401</v>
          </cell>
          <cell r="D2484" t="str">
            <v>51401`810`2`0400`0000002</v>
          </cell>
          <cell r="E2484" t="str">
            <v>Сбербанк РФ</v>
          </cell>
          <cell r="F2484" t="str">
            <v>банк</v>
          </cell>
          <cell r="G2484" t="str">
            <v>ВН</v>
          </cell>
          <cell r="H2484" t="str">
            <v>0258420</v>
          </cell>
          <cell r="I2484">
            <v>38197</v>
          </cell>
          <cell r="J2484">
            <v>500000</v>
          </cell>
          <cell r="K2484" t="str">
            <v>Рубли РФ</v>
          </cell>
          <cell r="L2484" t="str">
            <v>по предъявлении</v>
          </cell>
          <cell r="M2484">
            <v>38197</v>
          </cell>
          <cell r="N2484">
            <v>0</v>
          </cell>
          <cell r="P2484">
            <v>500000</v>
          </cell>
          <cell r="Q2484">
            <v>1</v>
          </cell>
          <cell r="R2484">
            <v>500000</v>
          </cell>
          <cell r="S2484">
            <v>38197</v>
          </cell>
          <cell r="T2484" t="str">
            <v>29/07-197205</v>
          </cell>
          <cell r="U2484" t="str">
            <v>Сбербанк РФ</v>
          </cell>
          <cell r="V2484">
            <v>1.52</v>
          </cell>
          <cell r="W2484">
            <v>760000</v>
          </cell>
          <cell r="X2484">
            <v>38198</v>
          </cell>
          <cell r="Y2484" t="str">
            <v>30/07-08</v>
          </cell>
          <cell r="Z2484" t="str">
            <v>ООО "ЭкспоТрейд"</v>
          </cell>
          <cell r="AA2484">
            <v>260000</v>
          </cell>
          <cell r="AB2484">
            <v>0</v>
          </cell>
          <cell r="AC2484">
            <v>189.8</v>
          </cell>
          <cell r="AD2484" t="str">
            <v>обменен</v>
          </cell>
          <cell r="AF2484" t="str">
            <v/>
          </cell>
          <cell r="AI2484" t="str">
            <v/>
          </cell>
        </row>
        <row r="2485">
          <cell r="A2485">
            <v>2481</v>
          </cell>
          <cell r="B2485" t="str">
            <v>диск</v>
          </cell>
          <cell r="C2485" t="str">
            <v>51401</v>
          </cell>
          <cell r="D2485" t="str">
            <v>51401`810`2`0400`0000002</v>
          </cell>
          <cell r="E2485" t="str">
            <v>Сбербанк РФ</v>
          </cell>
          <cell r="F2485" t="str">
            <v>банк</v>
          </cell>
          <cell r="G2485" t="str">
            <v>ВН</v>
          </cell>
          <cell r="H2485" t="str">
            <v>0258421</v>
          </cell>
          <cell r="I2485">
            <v>38197</v>
          </cell>
          <cell r="J2485">
            <v>500000</v>
          </cell>
          <cell r="K2485" t="str">
            <v>Рубли РФ</v>
          </cell>
          <cell r="L2485" t="str">
            <v>по предъявлении</v>
          </cell>
          <cell r="M2485">
            <v>38197</v>
          </cell>
          <cell r="N2485">
            <v>0</v>
          </cell>
          <cell r="P2485">
            <v>500000</v>
          </cell>
          <cell r="Q2485">
            <v>1</v>
          </cell>
          <cell r="R2485">
            <v>500000</v>
          </cell>
          <cell r="S2485">
            <v>38197</v>
          </cell>
          <cell r="T2485" t="str">
            <v>29/07-197205</v>
          </cell>
          <cell r="U2485" t="str">
            <v>Сбербанк РФ</v>
          </cell>
          <cell r="V2485">
            <v>1</v>
          </cell>
          <cell r="W2485">
            <v>500000</v>
          </cell>
          <cell r="X2485">
            <v>38197</v>
          </cell>
          <cell r="Y2485" t="str">
            <v>29/07-07</v>
          </cell>
          <cell r="Z2485" t="str">
            <v>ООО "Проф-Трейд"</v>
          </cell>
          <cell r="AA2485">
            <v>0</v>
          </cell>
          <cell r="AB2485">
            <v>0</v>
          </cell>
          <cell r="AC2485">
            <v>0</v>
          </cell>
          <cell r="AD2485" t="str">
            <v>обменен</v>
          </cell>
          <cell r="AF2485" t="str">
            <v/>
          </cell>
          <cell r="AI2485" t="str">
            <v/>
          </cell>
        </row>
        <row r="2486">
          <cell r="A2486">
            <v>2482</v>
          </cell>
          <cell r="B2486" t="str">
            <v>диск</v>
          </cell>
          <cell r="C2486" t="str">
            <v>51401</v>
          </cell>
          <cell r="D2486" t="str">
            <v>51401`810`2`0400`0000002</v>
          </cell>
          <cell r="E2486" t="str">
            <v>Сбербанк РФ</v>
          </cell>
          <cell r="F2486" t="str">
            <v>банк</v>
          </cell>
          <cell r="G2486" t="str">
            <v>ВН</v>
          </cell>
          <cell r="H2486" t="str">
            <v>0258422</v>
          </cell>
          <cell r="I2486">
            <v>38197</v>
          </cell>
          <cell r="J2486">
            <v>500000</v>
          </cell>
          <cell r="K2486" t="str">
            <v>Рубли РФ</v>
          </cell>
          <cell r="L2486" t="str">
            <v>по предъявлении</v>
          </cell>
          <cell r="M2486">
            <v>38197</v>
          </cell>
          <cell r="N2486">
            <v>0</v>
          </cell>
          <cell r="P2486">
            <v>500000</v>
          </cell>
          <cell r="Q2486">
            <v>1</v>
          </cell>
          <cell r="R2486">
            <v>500000</v>
          </cell>
          <cell r="S2486">
            <v>38197</v>
          </cell>
          <cell r="T2486" t="str">
            <v>29/07-197205</v>
          </cell>
          <cell r="U2486" t="str">
            <v>Сбербанк РФ</v>
          </cell>
          <cell r="V2486">
            <v>1</v>
          </cell>
          <cell r="W2486">
            <v>500000</v>
          </cell>
          <cell r="X2486">
            <v>38197</v>
          </cell>
          <cell r="Y2486" t="str">
            <v>29/07-07</v>
          </cell>
          <cell r="Z2486" t="str">
            <v>ООО "Проф-Трейд"</v>
          </cell>
          <cell r="AA2486">
            <v>0</v>
          </cell>
          <cell r="AB2486">
            <v>0</v>
          </cell>
          <cell r="AC2486">
            <v>0</v>
          </cell>
          <cell r="AD2486" t="str">
            <v>обменен</v>
          </cell>
          <cell r="AF2486" t="str">
            <v/>
          </cell>
          <cell r="AI2486" t="str">
            <v/>
          </cell>
        </row>
        <row r="2487">
          <cell r="A2487">
            <v>2483</v>
          </cell>
          <cell r="B2487" t="str">
            <v>диск</v>
          </cell>
          <cell r="C2487" t="str">
            <v>51401</v>
          </cell>
          <cell r="D2487" t="str">
            <v>51401`810`2`0400`0000002</v>
          </cell>
          <cell r="E2487" t="str">
            <v>Сбербанк РФ</v>
          </cell>
          <cell r="F2487" t="str">
            <v>банк</v>
          </cell>
          <cell r="G2487" t="str">
            <v>ВН</v>
          </cell>
          <cell r="H2487" t="str">
            <v>0258423</v>
          </cell>
          <cell r="I2487">
            <v>38197</v>
          </cell>
          <cell r="J2487">
            <v>500000</v>
          </cell>
          <cell r="K2487" t="str">
            <v>Рубли РФ</v>
          </cell>
          <cell r="L2487" t="str">
            <v>по предъявлении</v>
          </cell>
          <cell r="M2487">
            <v>38197</v>
          </cell>
          <cell r="N2487">
            <v>0</v>
          </cell>
          <cell r="P2487">
            <v>500000</v>
          </cell>
          <cell r="Q2487">
            <v>1</v>
          </cell>
          <cell r="R2487">
            <v>500000</v>
          </cell>
          <cell r="S2487">
            <v>38197</v>
          </cell>
          <cell r="T2487" t="str">
            <v>29/07-197205</v>
          </cell>
          <cell r="U2487" t="str">
            <v>Сбербанк РФ</v>
          </cell>
          <cell r="V2487">
            <v>1</v>
          </cell>
          <cell r="W2487">
            <v>500000</v>
          </cell>
          <cell r="X2487">
            <v>38197</v>
          </cell>
          <cell r="Y2487" t="str">
            <v>29/07-07</v>
          </cell>
          <cell r="Z2487" t="str">
            <v>ООО "Проф-Трейд"</v>
          </cell>
          <cell r="AA2487">
            <v>0</v>
          </cell>
          <cell r="AB2487">
            <v>0</v>
          </cell>
          <cell r="AC2487">
            <v>0</v>
          </cell>
          <cell r="AD2487" t="str">
            <v>обменен</v>
          </cell>
          <cell r="AF2487" t="str">
            <v/>
          </cell>
          <cell r="AI2487" t="str">
            <v/>
          </cell>
        </row>
        <row r="2488">
          <cell r="A2488">
            <v>2484</v>
          </cell>
          <cell r="B2488" t="str">
            <v>диск</v>
          </cell>
          <cell r="C2488" t="str">
            <v>51401</v>
          </cell>
          <cell r="D2488" t="str">
            <v>51401`810`2`0400`0000002</v>
          </cell>
          <cell r="E2488" t="str">
            <v>Сбербанк РФ</v>
          </cell>
          <cell r="F2488" t="str">
            <v>банк</v>
          </cell>
          <cell r="G2488" t="str">
            <v>ВН</v>
          </cell>
          <cell r="H2488" t="str">
            <v>0258424</v>
          </cell>
          <cell r="I2488">
            <v>38197</v>
          </cell>
          <cell r="J2488">
            <v>500000</v>
          </cell>
          <cell r="K2488" t="str">
            <v>Рубли РФ</v>
          </cell>
          <cell r="L2488" t="str">
            <v>по предъявлении</v>
          </cell>
          <cell r="M2488">
            <v>38197</v>
          </cell>
          <cell r="N2488">
            <v>0</v>
          </cell>
          <cell r="P2488">
            <v>500000</v>
          </cell>
          <cell r="Q2488">
            <v>1</v>
          </cell>
          <cell r="R2488">
            <v>500000</v>
          </cell>
          <cell r="S2488">
            <v>38197</v>
          </cell>
          <cell r="T2488" t="str">
            <v>29/07-197205</v>
          </cell>
          <cell r="U2488" t="str">
            <v>Сбербанк РФ</v>
          </cell>
          <cell r="V2488">
            <v>1</v>
          </cell>
          <cell r="W2488">
            <v>500000</v>
          </cell>
          <cell r="X2488">
            <v>38197</v>
          </cell>
          <cell r="Y2488" t="str">
            <v>29/07-07</v>
          </cell>
          <cell r="Z2488" t="str">
            <v>ООО "Проф-Трейд"</v>
          </cell>
          <cell r="AA2488">
            <v>0</v>
          </cell>
          <cell r="AB2488">
            <v>0</v>
          </cell>
          <cell r="AC2488">
            <v>0</v>
          </cell>
          <cell r="AD2488" t="str">
            <v>обменен</v>
          </cell>
          <cell r="AF2488" t="str">
            <v/>
          </cell>
          <cell r="AI2488" t="str">
            <v/>
          </cell>
        </row>
        <row r="2489">
          <cell r="A2489">
            <v>2485</v>
          </cell>
          <cell r="B2489" t="str">
            <v>диск</v>
          </cell>
          <cell r="C2489" t="str">
            <v>51401</v>
          </cell>
          <cell r="D2489" t="str">
            <v>51401`810`2`0400`0000002</v>
          </cell>
          <cell r="E2489" t="str">
            <v>Сбербанк РФ</v>
          </cell>
          <cell r="F2489" t="str">
            <v>банк</v>
          </cell>
          <cell r="G2489" t="str">
            <v>ВН</v>
          </cell>
          <cell r="H2489" t="str">
            <v>0258425</v>
          </cell>
          <cell r="I2489">
            <v>38197</v>
          </cell>
          <cell r="J2489">
            <v>500000</v>
          </cell>
          <cell r="K2489" t="str">
            <v>Рубли РФ</v>
          </cell>
          <cell r="L2489" t="str">
            <v>по предъявлении</v>
          </cell>
          <cell r="M2489">
            <v>38197</v>
          </cell>
          <cell r="N2489">
            <v>0</v>
          </cell>
          <cell r="P2489">
            <v>500000</v>
          </cell>
          <cell r="Q2489">
            <v>1</v>
          </cell>
          <cell r="R2489">
            <v>500000</v>
          </cell>
          <cell r="S2489">
            <v>38197</v>
          </cell>
          <cell r="T2489" t="str">
            <v>29/07-197205</v>
          </cell>
          <cell r="U2489" t="str">
            <v>Сбербанк РФ</v>
          </cell>
          <cell r="V2489">
            <v>1</v>
          </cell>
          <cell r="W2489">
            <v>500000</v>
          </cell>
          <cell r="X2489">
            <v>38197</v>
          </cell>
          <cell r="Y2489" t="str">
            <v>29/07-07</v>
          </cell>
          <cell r="Z2489" t="str">
            <v>ООО "Проф-Трейд"</v>
          </cell>
          <cell r="AA2489">
            <v>0</v>
          </cell>
          <cell r="AB2489">
            <v>0</v>
          </cell>
          <cell r="AC2489">
            <v>0</v>
          </cell>
          <cell r="AD2489" t="str">
            <v>обменен</v>
          </cell>
          <cell r="AF2489" t="str">
            <v/>
          </cell>
          <cell r="AI2489" t="str">
            <v/>
          </cell>
        </row>
        <row r="2490">
          <cell r="A2490">
            <v>2486</v>
          </cell>
          <cell r="B2490" t="str">
            <v>диск</v>
          </cell>
          <cell r="C2490" t="str">
            <v>51401</v>
          </cell>
          <cell r="D2490" t="str">
            <v>51401`810`2`0400`0000002</v>
          </cell>
          <cell r="E2490" t="str">
            <v>Сбербанк РФ</v>
          </cell>
          <cell r="F2490" t="str">
            <v>банк</v>
          </cell>
          <cell r="G2490" t="str">
            <v>ВН</v>
          </cell>
          <cell r="H2490" t="str">
            <v>0258418</v>
          </cell>
          <cell r="I2490">
            <v>38197</v>
          </cell>
          <cell r="J2490">
            <v>119032</v>
          </cell>
          <cell r="K2490" t="str">
            <v>Рубли РФ</v>
          </cell>
          <cell r="L2490" t="str">
            <v>по предъявлении</v>
          </cell>
          <cell r="M2490">
            <v>38197</v>
          </cell>
          <cell r="N2490">
            <v>0</v>
          </cell>
          <cell r="P2490">
            <v>119032</v>
          </cell>
          <cell r="Q2490">
            <v>1</v>
          </cell>
          <cell r="R2490">
            <v>119032</v>
          </cell>
          <cell r="S2490">
            <v>38197</v>
          </cell>
          <cell r="T2490" t="str">
            <v>29/07-197205</v>
          </cell>
          <cell r="U2490" t="str">
            <v>Сбербанк РФ</v>
          </cell>
          <cell r="V2490">
            <v>1</v>
          </cell>
          <cell r="W2490">
            <v>119032</v>
          </cell>
          <cell r="X2490">
            <v>38197</v>
          </cell>
          <cell r="Y2490" t="str">
            <v>29/07-07</v>
          </cell>
          <cell r="Z2490" t="str">
            <v>ООО "Проф-Трейд"</v>
          </cell>
          <cell r="AA2490">
            <v>0</v>
          </cell>
          <cell r="AB2490">
            <v>0</v>
          </cell>
          <cell r="AC2490">
            <v>0</v>
          </cell>
          <cell r="AD2490" t="str">
            <v>обменен</v>
          </cell>
          <cell r="AF2490" t="str">
            <v/>
          </cell>
          <cell r="AI2490" t="str">
            <v/>
          </cell>
        </row>
        <row r="2491">
          <cell r="A2491">
            <v>2487</v>
          </cell>
          <cell r="B2491" t="str">
            <v>диск</v>
          </cell>
          <cell r="C2491" t="str">
            <v>51401</v>
          </cell>
          <cell r="D2491" t="str">
            <v>51401`810`2`0400`0000002</v>
          </cell>
          <cell r="E2491" t="str">
            <v>Сбербанк РФ</v>
          </cell>
          <cell r="F2491" t="str">
            <v>банк</v>
          </cell>
          <cell r="G2491" t="str">
            <v>ВН</v>
          </cell>
          <cell r="H2491" t="str">
            <v>1081602</v>
          </cell>
          <cell r="I2491">
            <v>38197</v>
          </cell>
          <cell r="J2491">
            <v>250000</v>
          </cell>
          <cell r="K2491" t="str">
            <v>Рубли РФ</v>
          </cell>
          <cell r="L2491" t="str">
            <v>по предъявлении</v>
          </cell>
          <cell r="M2491">
            <v>38197</v>
          </cell>
          <cell r="N2491">
            <v>0</v>
          </cell>
          <cell r="P2491">
            <v>248750</v>
          </cell>
          <cell r="Q2491">
            <v>0.995</v>
          </cell>
          <cell r="R2491">
            <v>248750</v>
          </cell>
          <cell r="S2491">
            <v>38198</v>
          </cell>
          <cell r="T2491" t="str">
            <v>30/07-03</v>
          </cell>
          <cell r="U2491" t="str">
            <v>ООО "Ойл-ГРУПП"</v>
          </cell>
          <cell r="V2491">
            <v>1</v>
          </cell>
          <cell r="W2491">
            <v>250000</v>
          </cell>
          <cell r="X2491">
            <v>38201</v>
          </cell>
          <cell r="Y2491" t="str">
            <v>02/08-акт СБ РФ</v>
          </cell>
          <cell r="Z2491" t="str">
            <v>Сбербанк РФ</v>
          </cell>
          <cell r="AA2491">
            <v>1250</v>
          </cell>
          <cell r="AB2491">
            <v>1.8391959798994975</v>
          </cell>
          <cell r="AC2491">
            <v>0.61139028475711898</v>
          </cell>
          <cell r="AD2491" t="str">
            <v>предъявлен</v>
          </cell>
          <cell r="AF2491" t="str">
            <v/>
          </cell>
          <cell r="AI2491" t="str">
            <v/>
          </cell>
        </row>
        <row r="2492">
          <cell r="A2492">
            <v>2488</v>
          </cell>
          <cell r="B2492" t="str">
            <v>диск</v>
          </cell>
          <cell r="C2492" t="str">
            <v>51401</v>
          </cell>
          <cell r="D2492" t="str">
            <v>51401`810`2`0400`0000002</v>
          </cell>
          <cell r="E2492" t="str">
            <v>Сбербанк РФ</v>
          </cell>
          <cell r="F2492" t="str">
            <v>банк</v>
          </cell>
          <cell r="G2492" t="str">
            <v>ВН</v>
          </cell>
          <cell r="H2492" t="str">
            <v>1536401</v>
          </cell>
          <cell r="I2492">
            <v>38187</v>
          </cell>
          <cell r="J2492">
            <v>50000</v>
          </cell>
          <cell r="K2492" t="str">
            <v>Рубли РФ</v>
          </cell>
          <cell r="L2492" t="str">
            <v>по предъявлении</v>
          </cell>
          <cell r="M2492">
            <v>38187</v>
          </cell>
          <cell r="N2492">
            <v>0</v>
          </cell>
          <cell r="P2492">
            <v>50000</v>
          </cell>
          <cell r="Q2492">
            <v>1</v>
          </cell>
          <cell r="R2492">
            <v>50000</v>
          </cell>
          <cell r="S2492">
            <v>38198</v>
          </cell>
          <cell r="T2492" t="str">
            <v>30/07-08</v>
          </cell>
          <cell r="U2492" t="str">
            <v>ООО "ЭкспоТрейд"</v>
          </cell>
          <cell r="V2492">
            <v>1</v>
          </cell>
          <cell r="W2492">
            <v>50000</v>
          </cell>
          <cell r="X2492">
            <v>38198</v>
          </cell>
          <cell r="Y2492" t="str">
            <v>30/07-акт</v>
          </cell>
          <cell r="Z2492" t="str">
            <v>Сбербанк РФ</v>
          </cell>
          <cell r="AA2492">
            <v>0</v>
          </cell>
          <cell r="AB2492">
            <v>0</v>
          </cell>
          <cell r="AC2492">
            <v>0</v>
          </cell>
          <cell r="AD2492" t="str">
            <v>предъявлен</v>
          </cell>
          <cell r="AF2492" t="str">
            <v/>
          </cell>
          <cell r="AI2492" t="str">
            <v/>
          </cell>
        </row>
        <row r="2493">
          <cell r="A2493">
            <v>2489</v>
          </cell>
          <cell r="B2493" t="str">
            <v>диск</v>
          </cell>
          <cell r="C2493" t="str">
            <v>51401</v>
          </cell>
          <cell r="D2493" t="str">
            <v>51401`810`2`0400`0000002</v>
          </cell>
          <cell r="E2493" t="str">
            <v>Сбербанк РФ</v>
          </cell>
          <cell r="F2493" t="str">
            <v>банк</v>
          </cell>
          <cell r="G2493" t="str">
            <v>ВН</v>
          </cell>
          <cell r="H2493" t="str">
            <v>1086122</v>
          </cell>
          <cell r="I2493">
            <v>38124</v>
          </cell>
          <cell r="J2493">
            <v>300000</v>
          </cell>
          <cell r="K2493" t="str">
            <v>Рубли РФ</v>
          </cell>
          <cell r="L2493" t="str">
            <v>по предъявлении</v>
          </cell>
          <cell r="M2493">
            <v>38124</v>
          </cell>
          <cell r="N2493">
            <v>0</v>
          </cell>
          <cell r="P2493">
            <v>300000</v>
          </cell>
          <cell r="Q2493">
            <v>1</v>
          </cell>
          <cell r="R2493">
            <v>300000</v>
          </cell>
          <cell r="S2493">
            <v>38198</v>
          </cell>
          <cell r="T2493" t="str">
            <v>30/07-08</v>
          </cell>
          <cell r="U2493" t="str">
            <v>ООО "ЭкспоТрейд"</v>
          </cell>
          <cell r="V2493">
            <v>1</v>
          </cell>
          <cell r="W2493">
            <v>300000</v>
          </cell>
          <cell r="X2493">
            <v>38198</v>
          </cell>
          <cell r="Y2493" t="str">
            <v>30/07-акт</v>
          </cell>
          <cell r="Z2493" t="str">
            <v>Сбербанк РФ</v>
          </cell>
          <cell r="AA2493">
            <v>0</v>
          </cell>
          <cell r="AB2493">
            <v>0</v>
          </cell>
          <cell r="AC2493">
            <v>0</v>
          </cell>
          <cell r="AD2493" t="str">
            <v>предъявлен</v>
          </cell>
          <cell r="AF2493" t="str">
            <v/>
          </cell>
          <cell r="AI2493" t="str">
            <v/>
          </cell>
        </row>
        <row r="2494">
          <cell r="A2494">
            <v>2490</v>
          </cell>
          <cell r="B2494" t="str">
            <v>диск</v>
          </cell>
          <cell r="C2494" t="str">
            <v>51401</v>
          </cell>
          <cell r="D2494" t="str">
            <v>51401`810`2`0400`0000002</v>
          </cell>
          <cell r="E2494" t="str">
            <v>Сбербанк РФ</v>
          </cell>
          <cell r="F2494" t="str">
            <v>банк</v>
          </cell>
          <cell r="G2494" t="str">
            <v>ВН</v>
          </cell>
          <cell r="H2494" t="str">
            <v>0318233</v>
          </cell>
          <cell r="I2494">
            <v>38197</v>
          </cell>
          <cell r="J2494">
            <v>100000</v>
          </cell>
          <cell r="K2494" t="str">
            <v>Рубли РФ</v>
          </cell>
          <cell r="L2494" t="str">
            <v>по предъявлении</v>
          </cell>
          <cell r="M2494">
            <v>38197</v>
          </cell>
          <cell r="N2494">
            <v>0</v>
          </cell>
          <cell r="P2494">
            <v>100000</v>
          </cell>
          <cell r="Q2494">
            <v>1</v>
          </cell>
          <cell r="R2494">
            <v>100000</v>
          </cell>
          <cell r="S2494">
            <v>38198</v>
          </cell>
          <cell r="T2494" t="str">
            <v>30/07-08</v>
          </cell>
          <cell r="U2494" t="str">
            <v>ООО "ЭкспоТрейд"</v>
          </cell>
          <cell r="V2494">
            <v>1</v>
          </cell>
          <cell r="W2494">
            <v>100000</v>
          </cell>
          <cell r="X2494">
            <v>38198</v>
          </cell>
          <cell r="Y2494" t="str">
            <v>30/07-акт</v>
          </cell>
          <cell r="Z2494" t="str">
            <v>Сбербанк РФ</v>
          </cell>
          <cell r="AA2494">
            <v>0</v>
          </cell>
          <cell r="AB2494">
            <v>0</v>
          </cell>
          <cell r="AC2494">
            <v>0</v>
          </cell>
          <cell r="AD2494" t="str">
            <v>предъявлен</v>
          </cell>
          <cell r="AF2494" t="str">
            <v/>
          </cell>
          <cell r="AI2494" t="str">
            <v/>
          </cell>
        </row>
        <row r="2495">
          <cell r="A2495">
            <v>2491</v>
          </cell>
          <cell r="B2495" t="str">
            <v>диск</v>
          </cell>
          <cell r="C2495" t="str">
            <v>51401</v>
          </cell>
          <cell r="D2495" t="str">
            <v>51401`810`2`0400`0000002</v>
          </cell>
          <cell r="E2495" t="str">
            <v>Сбербанк РФ</v>
          </cell>
          <cell r="F2495" t="str">
            <v>банк</v>
          </cell>
          <cell r="G2495" t="str">
            <v>ВН</v>
          </cell>
          <cell r="H2495" t="str">
            <v>1090442</v>
          </cell>
          <cell r="I2495">
            <v>38198</v>
          </cell>
          <cell r="J2495">
            <v>107000</v>
          </cell>
          <cell r="K2495" t="str">
            <v>Рубли РФ</v>
          </cell>
          <cell r="L2495" t="str">
            <v>по предъявлении</v>
          </cell>
          <cell r="M2495">
            <v>38198</v>
          </cell>
          <cell r="N2495">
            <v>0</v>
          </cell>
          <cell r="P2495">
            <v>107000</v>
          </cell>
          <cell r="Q2495">
            <v>1</v>
          </cell>
          <cell r="R2495">
            <v>107000</v>
          </cell>
          <cell r="S2495">
            <v>38198</v>
          </cell>
          <cell r="T2495" t="str">
            <v>30/07-08</v>
          </cell>
          <cell r="U2495" t="str">
            <v>ООО "ЭкспоТрейд"</v>
          </cell>
          <cell r="V2495">
            <v>1</v>
          </cell>
          <cell r="W2495">
            <v>107000</v>
          </cell>
          <cell r="X2495">
            <v>38201</v>
          </cell>
          <cell r="Y2495" t="str">
            <v>02/08-акт СБ РФ</v>
          </cell>
          <cell r="Z2495" t="str">
            <v>Сбербанк РФ</v>
          </cell>
          <cell r="AA2495">
            <v>0</v>
          </cell>
          <cell r="AB2495">
            <v>0</v>
          </cell>
          <cell r="AC2495">
            <v>0</v>
          </cell>
          <cell r="AD2495" t="str">
            <v>предъявлен</v>
          </cell>
          <cell r="AF2495" t="str">
            <v/>
          </cell>
          <cell r="AI2495" t="str">
            <v/>
          </cell>
        </row>
        <row r="2496">
          <cell r="A2496">
            <v>2492</v>
          </cell>
          <cell r="B2496" t="str">
            <v>диск</v>
          </cell>
          <cell r="C2496" t="str">
            <v>51401</v>
          </cell>
          <cell r="D2496" t="str">
            <v>51401`810`2`0400`0000002</v>
          </cell>
          <cell r="E2496" t="str">
            <v>Сбербанк РФ</v>
          </cell>
          <cell r="F2496" t="str">
            <v>банк</v>
          </cell>
          <cell r="G2496" t="str">
            <v>ВЛ</v>
          </cell>
          <cell r="H2496" t="str">
            <v>0543860</v>
          </cell>
          <cell r="I2496">
            <v>37650</v>
          </cell>
          <cell r="J2496">
            <v>10000</v>
          </cell>
          <cell r="K2496" t="str">
            <v>Рубли РФ</v>
          </cell>
          <cell r="L2496" t="str">
            <v>по предъявлении</v>
          </cell>
          <cell r="M2496">
            <v>37650</v>
          </cell>
          <cell r="N2496">
            <v>0</v>
          </cell>
          <cell r="P2496">
            <v>10000</v>
          </cell>
          <cell r="Q2496">
            <v>1</v>
          </cell>
          <cell r="R2496">
            <v>10000</v>
          </cell>
          <cell r="S2496">
            <v>38198</v>
          </cell>
          <cell r="T2496" t="str">
            <v>30/07-08</v>
          </cell>
          <cell r="U2496" t="str">
            <v>ООО "ЭкспоТрейд"</v>
          </cell>
          <cell r="V2496">
            <v>1</v>
          </cell>
          <cell r="W2496">
            <v>10000</v>
          </cell>
          <cell r="X2496">
            <v>38198</v>
          </cell>
          <cell r="Y2496" t="str">
            <v>30/07-акт</v>
          </cell>
          <cell r="Z2496" t="str">
            <v>Сбербанк РФ</v>
          </cell>
          <cell r="AA2496">
            <v>0</v>
          </cell>
          <cell r="AB2496">
            <v>0</v>
          </cell>
          <cell r="AC2496">
            <v>0</v>
          </cell>
          <cell r="AD2496" t="str">
            <v>предъявлен</v>
          </cell>
          <cell r="AF2496" t="str">
            <v/>
          </cell>
          <cell r="AI2496" t="str">
            <v/>
          </cell>
        </row>
        <row r="2497">
          <cell r="A2497">
            <v>2493</v>
          </cell>
          <cell r="B2497" t="str">
            <v>диск</v>
          </cell>
          <cell r="C2497" t="str">
            <v>51401</v>
          </cell>
          <cell r="D2497" t="str">
            <v>51401`810`1`0400`0000005</v>
          </cell>
          <cell r="E2497" t="str">
            <v>ОАО «УралСиб»</v>
          </cell>
          <cell r="F2497" t="str">
            <v>банк</v>
          </cell>
          <cell r="G2497" t="str">
            <v>0082</v>
          </cell>
          <cell r="H2497" t="str">
            <v>0258157</v>
          </cell>
          <cell r="I2497">
            <v>38198</v>
          </cell>
          <cell r="J2497">
            <v>200000</v>
          </cell>
          <cell r="K2497" t="str">
            <v>Рубли РФ</v>
          </cell>
          <cell r="L2497" t="str">
            <v>по предъявлении</v>
          </cell>
          <cell r="M2497">
            <v>38198</v>
          </cell>
          <cell r="N2497">
            <v>0</v>
          </cell>
          <cell r="P2497">
            <v>200000</v>
          </cell>
          <cell r="Q2497">
            <v>1</v>
          </cell>
          <cell r="R2497">
            <v>200000</v>
          </cell>
          <cell r="S2497">
            <v>38198</v>
          </cell>
          <cell r="T2497" t="str">
            <v>30/07-08</v>
          </cell>
          <cell r="U2497" t="str">
            <v>ООО "ЭкспоТрейд"</v>
          </cell>
          <cell r="V2497">
            <v>4.952</v>
          </cell>
          <cell r="W2497">
            <v>990400</v>
          </cell>
          <cell r="X2497">
            <v>38250</v>
          </cell>
          <cell r="Y2497" t="str">
            <v>20/09-200904-3vb</v>
          </cell>
          <cell r="Z2497" t="str">
            <v>ООО "Брокерская компания "Регион"</v>
          </cell>
          <cell r="AA2497">
            <v>790400</v>
          </cell>
          <cell r="AB2497">
            <v>0</v>
          </cell>
          <cell r="AC2497">
            <v>27.740000000000002</v>
          </cell>
          <cell r="AD2497" t="str">
            <v>продан</v>
          </cell>
          <cell r="AF2497" t="str">
            <v/>
          </cell>
          <cell r="AI2497" t="str">
            <v/>
          </cell>
        </row>
        <row r="2498">
          <cell r="A2498">
            <v>2494</v>
          </cell>
          <cell r="B2498" t="str">
            <v>диск</v>
          </cell>
          <cell r="C2498" t="str">
            <v>51401</v>
          </cell>
          <cell r="D2498" t="str">
            <v>51401`810`1`0400`0000005</v>
          </cell>
          <cell r="E2498" t="str">
            <v>ОАО «УралСиб»</v>
          </cell>
          <cell r="F2498" t="str">
            <v>банк</v>
          </cell>
          <cell r="G2498" t="str">
            <v>0082</v>
          </cell>
          <cell r="H2498" t="str">
            <v>0258159</v>
          </cell>
          <cell r="I2498">
            <v>38198</v>
          </cell>
          <cell r="J2498">
            <v>200000</v>
          </cell>
          <cell r="K2498" t="str">
            <v>Рубли РФ</v>
          </cell>
          <cell r="L2498" t="str">
            <v>по предъявлении</v>
          </cell>
          <cell r="M2498">
            <v>38198</v>
          </cell>
          <cell r="N2498">
            <v>0</v>
          </cell>
          <cell r="P2498">
            <v>200000</v>
          </cell>
          <cell r="Q2498">
            <v>1</v>
          </cell>
          <cell r="R2498">
            <v>200000</v>
          </cell>
          <cell r="S2498">
            <v>38198</v>
          </cell>
          <cell r="T2498" t="str">
            <v>30/07-08</v>
          </cell>
          <cell r="U2498" t="str">
            <v>ООО "ЭкспоТрейд"</v>
          </cell>
          <cell r="V2498">
            <v>4.952</v>
          </cell>
          <cell r="W2498">
            <v>990400</v>
          </cell>
          <cell r="X2498">
            <v>38250</v>
          </cell>
          <cell r="Y2498" t="str">
            <v>20/09-200904-3vb</v>
          </cell>
          <cell r="Z2498" t="str">
            <v>ООО "Брокерская компания "Регион"</v>
          </cell>
          <cell r="AA2498">
            <v>790400</v>
          </cell>
          <cell r="AB2498">
            <v>0</v>
          </cell>
          <cell r="AC2498">
            <v>27.740000000000002</v>
          </cell>
          <cell r="AD2498" t="str">
            <v>продан</v>
          </cell>
          <cell r="AF2498" t="str">
            <v/>
          </cell>
          <cell r="AI2498" t="str">
            <v/>
          </cell>
        </row>
        <row r="2499">
          <cell r="A2499">
            <v>2495</v>
          </cell>
          <cell r="B2499" t="str">
            <v>диск</v>
          </cell>
          <cell r="C2499" t="str">
            <v>51401</v>
          </cell>
          <cell r="D2499" t="str">
            <v>51401`810`1`0400`0000005</v>
          </cell>
          <cell r="E2499" t="str">
            <v>ОАО «УралСиб»</v>
          </cell>
          <cell r="F2499" t="str">
            <v>банк</v>
          </cell>
          <cell r="G2499" t="str">
            <v>0082</v>
          </cell>
          <cell r="H2499" t="str">
            <v>0258160</v>
          </cell>
          <cell r="I2499">
            <v>38198</v>
          </cell>
          <cell r="J2499">
            <v>200000</v>
          </cell>
          <cell r="K2499" t="str">
            <v>Рубли РФ</v>
          </cell>
          <cell r="L2499" t="str">
            <v>по предъявлении</v>
          </cell>
          <cell r="M2499">
            <v>38198</v>
          </cell>
          <cell r="N2499">
            <v>0</v>
          </cell>
          <cell r="P2499">
            <v>200000</v>
          </cell>
          <cell r="Q2499">
            <v>1</v>
          </cell>
          <cell r="R2499">
            <v>200000</v>
          </cell>
          <cell r="S2499">
            <v>38198</v>
          </cell>
          <cell r="T2499" t="str">
            <v>30/07-08</v>
          </cell>
          <cell r="U2499" t="str">
            <v>ООО "ЭкспоТрейд"</v>
          </cell>
          <cell r="V2499">
            <v>4.952</v>
          </cell>
          <cell r="W2499">
            <v>990400</v>
          </cell>
          <cell r="X2499">
            <v>38250</v>
          </cell>
          <cell r="Y2499" t="str">
            <v>20/09-200904-3vb</v>
          </cell>
          <cell r="Z2499" t="str">
            <v>ООО "Брокерская компания "Регион"</v>
          </cell>
          <cell r="AA2499">
            <v>790400</v>
          </cell>
          <cell r="AB2499">
            <v>0</v>
          </cell>
          <cell r="AC2499">
            <v>27.740000000000002</v>
          </cell>
          <cell r="AD2499" t="str">
            <v>продан</v>
          </cell>
          <cell r="AF2499" t="str">
            <v/>
          </cell>
          <cell r="AI2499" t="str">
            <v/>
          </cell>
        </row>
        <row r="2500">
          <cell r="A2500">
            <v>2496</v>
          </cell>
          <cell r="B2500" t="str">
            <v>диск</v>
          </cell>
          <cell r="C2500" t="str">
            <v>51401</v>
          </cell>
          <cell r="D2500" t="str">
            <v>51401`810`1`0400`0000005</v>
          </cell>
          <cell r="E2500" t="str">
            <v>ОАО «УралСиб»</v>
          </cell>
          <cell r="F2500" t="str">
            <v>банк</v>
          </cell>
          <cell r="G2500" t="str">
            <v>0082</v>
          </cell>
          <cell r="H2500" t="str">
            <v>0258161</v>
          </cell>
          <cell r="I2500">
            <v>38198</v>
          </cell>
          <cell r="J2500">
            <v>200000</v>
          </cell>
          <cell r="K2500" t="str">
            <v>Рубли РФ</v>
          </cell>
          <cell r="L2500" t="str">
            <v>по предъявлении</v>
          </cell>
          <cell r="M2500">
            <v>38198</v>
          </cell>
          <cell r="N2500">
            <v>0</v>
          </cell>
          <cell r="P2500">
            <v>200000</v>
          </cell>
          <cell r="Q2500">
            <v>1</v>
          </cell>
          <cell r="R2500">
            <v>200000</v>
          </cell>
          <cell r="S2500">
            <v>38198</v>
          </cell>
          <cell r="T2500" t="str">
            <v>30/07-08</v>
          </cell>
          <cell r="U2500" t="str">
            <v>ООО "ЭкспоТрейд"</v>
          </cell>
          <cell r="V2500">
            <v>4.952</v>
          </cell>
          <cell r="W2500">
            <v>990400</v>
          </cell>
          <cell r="X2500">
            <v>38250</v>
          </cell>
          <cell r="Y2500" t="str">
            <v>20/09-200904-3vb</v>
          </cell>
          <cell r="Z2500" t="str">
            <v>ООО "Брокерская компания "Регион"</v>
          </cell>
          <cell r="AA2500">
            <v>790400</v>
          </cell>
          <cell r="AB2500">
            <v>0</v>
          </cell>
          <cell r="AC2500">
            <v>27.740000000000002</v>
          </cell>
          <cell r="AD2500" t="str">
            <v>продан</v>
          </cell>
          <cell r="AF2500" t="str">
            <v/>
          </cell>
          <cell r="AI2500" t="str">
            <v/>
          </cell>
        </row>
        <row r="2501">
          <cell r="A2501">
            <v>2497</v>
          </cell>
          <cell r="B2501" t="str">
            <v>диск</v>
          </cell>
          <cell r="C2501" t="str">
            <v>51401</v>
          </cell>
          <cell r="D2501" t="str">
            <v>51401`810`1`0400`0000005</v>
          </cell>
          <cell r="E2501" t="str">
            <v>ОАО «УралСиб»</v>
          </cell>
          <cell r="F2501" t="str">
            <v>банк</v>
          </cell>
          <cell r="G2501" t="str">
            <v>0082</v>
          </cell>
          <cell r="H2501" t="str">
            <v>0258162</v>
          </cell>
          <cell r="I2501">
            <v>38198</v>
          </cell>
          <cell r="J2501">
            <v>200000</v>
          </cell>
          <cell r="K2501" t="str">
            <v>Рубли РФ</v>
          </cell>
          <cell r="L2501" t="str">
            <v>по предъявлении</v>
          </cell>
          <cell r="M2501">
            <v>38198</v>
          </cell>
          <cell r="N2501">
            <v>0</v>
          </cell>
          <cell r="P2501">
            <v>200000</v>
          </cell>
          <cell r="Q2501">
            <v>1</v>
          </cell>
          <cell r="R2501">
            <v>200000</v>
          </cell>
          <cell r="S2501">
            <v>38198</v>
          </cell>
          <cell r="T2501" t="str">
            <v>30/07-08</v>
          </cell>
          <cell r="U2501" t="str">
            <v>ООО "ЭкспоТрейд"</v>
          </cell>
          <cell r="V2501">
            <v>1</v>
          </cell>
          <cell r="W2501">
            <v>200000</v>
          </cell>
          <cell r="X2501">
            <v>38201</v>
          </cell>
          <cell r="Y2501" t="str">
            <v>02/08-акт УралСиб</v>
          </cell>
          <cell r="Z2501" t="str">
            <v>ОАО «УралСиб»</v>
          </cell>
          <cell r="AA2501">
            <v>0</v>
          </cell>
          <cell r="AB2501">
            <v>0</v>
          </cell>
          <cell r="AC2501">
            <v>0</v>
          </cell>
          <cell r="AD2501" t="str">
            <v>предъявлен</v>
          </cell>
          <cell r="AF2501" t="str">
            <v/>
          </cell>
          <cell r="AI2501" t="str">
            <v/>
          </cell>
        </row>
        <row r="2502">
          <cell r="A2502">
            <v>2498</v>
          </cell>
          <cell r="B2502" t="str">
            <v>диск</v>
          </cell>
          <cell r="C2502" t="str">
            <v>51401</v>
          </cell>
          <cell r="D2502" t="str">
            <v>51401`810`1`0400`0000005</v>
          </cell>
          <cell r="E2502" t="str">
            <v>ОАО «УралСиб»</v>
          </cell>
          <cell r="F2502" t="str">
            <v>банк</v>
          </cell>
          <cell r="G2502" t="str">
            <v>0082</v>
          </cell>
          <cell r="H2502" t="str">
            <v>0258163</v>
          </cell>
          <cell r="I2502">
            <v>38198</v>
          </cell>
          <cell r="J2502">
            <v>200000</v>
          </cell>
          <cell r="K2502" t="str">
            <v>Рубли РФ</v>
          </cell>
          <cell r="L2502" t="str">
            <v>по предъявлении</v>
          </cell>
          <cell r="M2502">
            <v>38198</v>
          </cell>
          <cell r="N2502">
            <v>0</v>
          </cell>
          <cell r="P2502">
            <v>200000</v>
          </cell>
          <cell r="Q2502">
            <v>1</v>
          </cell>
          <cell r="R2502">
            <v>200000</v>
          </cell>
          <cell r="S2502">
            <v>38198</v>
          </cell>
          <cell r="T2502" t="str">
            <v>30/07-08</v>
          </cell>
          <cell r="U2502" t="str">
            <v>ООО "ЭкспоТрейд"</v>
          </cell>
          <cell r="V2502">
            <v>1</v>
          </cell>
          <cell r="W2502">
            <v>200000</v>
          </cell>
          <cell r="X2502">
            <v>38201</v>
          </cell>
          <cell r="Y2502" t="str">
            <v>02/08-акт УралСиб</v>
          </cell>
          <cell r="Z2502" t="str">
            <v>ОАО «УралСиб»</v>
          </cell>
          <cell r="AA2502">
            <v>0</v>
          </cell>
          <cell r="AB2502">
            <v>0</v>
          </cell>
          <cell r="AC2502">
            <v>0</v>
          </cell>
          <cell r="AD2502" t="str">
            <v>предъявлен</v>
          </cell>
          <cell r="AF2502" t="str">
            <v/>
          </cell>
          <cell r="AI2502" t="str">
            <v/>
          </cell>
        </row>
        <row r="2503">
          <cell r="A2503">
            <v>2499</v>
          </cell>
          <cell r="B2503" t="str">
            <v>диск</v>
          </cell>
          <cell r="C2503" t="str">
            <v>51401</v>
          </cell>
          <cell r="D2503" t="str">
            <v>51401`810`1`0400`0000005</v>
          </cell>
          <cell r="E2503" t="str">
            <v>ОАО «УралСиб»</v>
          </cell>
          <cell r="F2503" t="str">
            <v>банк</v>
          </cell>
          <cell r="G2503" t="str">
            <v>0082</v>
          </cell>
          <cell r="H2503" t="str">
            <v>0258164</v>
          </cell>
          <cell r="I2503">
            <v>38198</v>
          </cell>
          <cell r="J2503">
            <v>200000</v>
          </cell>
          <cell r="K2503" t="str">
            <v>Рубли РФ</v>
          </cell>
          <cell r="L2503" t="str">
            <v>по предъявлении</v>
          </cell>
          <cell r="M2503">
            <v>38198</v>
          </cell>
          <cell r="N2503">
            <v>0</v>
          </cell>
          <cell r="P2503">
            <v>200000</v>
          </cell>
          <cell r="Q2503">
            <v>1</v>
          </cell>
          <cell r="R2503">
            <v>200000</v>
          </cell>
          <cell r="S2503">
            <v>38198</v>
          </cell>
          <cell r="T2503" t="str">
            <v>30/07-08</v>
          </cell>
          <cell r="U2503" t="str">
            <v>ООО "ЭкспоТрейд"</v>
          </cell>
          <cell r="V2503">
            <v>1</v>
          </cell>
          <cell r="W2503">
            <v>200000</v>
          </cell>
          <cell r="X2503">
            <v>38201</v>
          </cell>
          <cell r="Y2503" t="str">
            <v>02/08-акт УралСиб</v>
          </cell>
          <cell r="Z2503" t="str">
            <v>ОАО «УралСиб»</v>
          </cell>
          <cell r="AA2503">
            <v>0</v>
          </cell>
          <cell r="AB2503">
            <v>0</v>
          </cell>
          <cell r="AC2503">
            <v>0</v>
          </cell>
          <cell r="AD2503" t="str">
            <v>предъявлен</v>
          </cell>
          <cell r="AF2503" t="str">
            <v/>
          </cell>
          <cell r="AI2503" t="str">
            <v/>
          </cell>
        </row>
        <row r="2504">
          <cell r="A2504">
            <v>2500</v>
          </cell>
          <cell r="B2504" t="str">
            <v>диск</v>
          </cell>
          <cell r="C2504" t="str">
            <v>51401</v>
          </cell>
          <cell r="D2504" t="str">
            <v>51401`810`1`0400`0000005</v>
          </cell>
          <cell r="E2504" t="str">
            <v>ОАО «УралСиб»</v>
          </cell>
          <cell r="F2504" t="str">
            <v>банк</v>
          </cell>
          <cell r="G2504" t="str">
            <v>0082</v>
          </cell>
          <cell r="H2504" t="str">
            <v>0258165</v>
          </cell>
          <cell r="I2504">
            <v>38198</v>
          </cell>
          <cell r="J2504">
            <v>200000</v>
          </cell>
          <cell r="K2504" t="str">
            <v>Рубли РФ</v>
          </cell>
          <cell r="L2504" t="str">
            <v>по предъявлении</v>
          </cell>
          <cell r="M2504">
            <v>38198</v>
          </cell>
          <cell r="N2504">
            <v>0</v>
          </cell>
          <cell r="P2504">
            <v>200000</v>
          </cell>
          <cell r="Q2504">
            <v>1</v>
          </cell>
          <cell r="R2504">
            <v>200000</v>
          </cell>
          <cell r="S2504">
            <v>38198</v>
          </cell>
          <cell r="T2504" t="str">
            <v>30/07-08</v>
          </cell>
          <cell r="U2504" t="str">
            <v>ООО "ЭкспоТрейд"</v>
          </cell>
          <cell r="V2504">
            <v>1</v>
          </cell>
          <cell r="W2504">
            <v>200000</v>
          </cell>
          <cell r="X2504">
            <v>38201</v>
          </cell>
          <cell r="Y2504" t="str">
            <v>02/08-акт УралСиб</v>
          </cell>
          <cell r="Z2504" t="str">
            <v>ОАО «УралСиб»</v>
          </cell>
          <cell r="AA2504">
            <v>0</v>
          </cell>
          <cell r="AB2504">
            <v>0</v>
          </cell>
          <cell r="AC2504">
            <v>0</v>
          </cell>
          <cell r="AD2504" t="str">
            <v>предъявлен</v>
          </cell>
          <cell r="AF2504" t="str">
            <v/>
          </cell>
          <cell r="AI2504" t="str">
            <v/>
          </cell>
        </row>
        <row r="2505">
          <cell r="A2505">
            <v>2501</v>
          </cell>
          <cell r="B2505" t="str">
            <v>диск</v>
          </cell>
          <cell r="C2505" t="str">
            <v>51401</v>
          </cell>
          <cell r="D2505" t="str">
            <v>51401`810`1`0400`0000005</v>
          </cell>
          <cell r="E2505" t="str">
            <v>ОАО «УралСиб»</v>
          </cell>
          <cell r="F2505" t="str">
            <v>банк</v>
          </cell>
          <cell r="G2505" t="str">
            <v>0082</v>
          </cell>
          <cell r="H2505" t="str">
            <v>0258166</v>
          </cell>
          <cell r="I2505">
            <v>38198</v>
          </cell>
          <cell r="J2505">
            <v>200000</v>
          </cell>
          <cell r="K2505" t="str">
            <v>Рубли РФ</v>
          </cell>
          <cell r="L2505" t="str">
            <v>по предъявлении</v>
          </cell>
          <cell r="M2505">
            <v>38198</v>
          </cell>
          <cell r="N2505">
            <v>0</v>
          </cell>
          <cell r="P2505">
            <v>200000</v>
          </cell>
          <cell r="Q2505">
            <v>1</v>
          </cell>
          <cell r="R2505">
            <v>200000</v>
          </cell>
          <cell r="S2505">
            <v>38198</v>
          </cell>
          <cell r="T2505" t="str">
            <v>30/07-08</v>
          </cell>
          <cell r="U2505" t="str">
            <v>ООО "ЭкспоТрейд"</v>
          </cell>
          <cell r="V2505">
            <v>1</v>
          </cell>
          <cell r="W2505">
            <v>200000</v>
          </cell>
          <cell r="X2505">
            <v>38201</v>
          </cell>
          <cell r="Y2505" t="str">
            <v>02/08-акт УралСиб</v>
          </cell>
          <cell r="Z2505" t="str">
            <v>ОАО «УралСиб»</v>
          </cell>
          <cell r="AA2505">
            <v>0</v>
          </cell>
          <cell r="AB2505">
            <v>0</v>
          </cell>
          <cell r="AC2505">
            <v>0</v>
          </cell>
          <cell r="AD2505" t="str">
            <v>предъявлен</v>
          </cell>
          <cell r="AF2505" t="str">
            <v/>
          </cell>
          <cell r="AI2505" t="str">
            <v/>
          </cell>
        </row>
        <row r="2506">
          <cell r="A2506">
            <v>2502</v>
          </cell>
          <cell r="B2506" t="str">
            <v>диск</v>
          </cell>
          <cell r="C2506" t="str">
            <v>51401</v>
          </cell>
          <cell r="D2506" t="str">
            <v>51401`810`1`0400`0000005</v>
          </cell>
          <cell r="E2506" t="str">
            <v>ОАО «УралСиб»</v>
          </cell>
          <cell r="F2506" t="str">
            <v>банк</v>
          </cell>
          <cell r="G2506" t="str">
            <v>0082</v>
          </cell>
          <cell r="H2506" t="str">
            <v>0258167</v>
          </cell>
          <cell r="I2506">
            <v>38198</v>
          </cell>
          <cell r="J2506">
            <v>200000</v>
          </cell>
          <cell r="K2506" t="str">
            <v>Рубли РФ</v>
          </cell>
          <cell r="L2506" t="str">
            <v>по предъявлении</v>
          </cell>
          <cell r="M2506">
            <v>38198</v>
          </cell>
          <cell r="N2506">
            <v>0</v>
          </cell>
          <cell r="P2506">
            <v>200000</v>
          </cell>
          <cell r="Q2506">
            <v>1</v>
          </cell>
          <cell r="R2506">
            <v>200000</v>
          </cell>
          <cell r="S2506">
            <v>38198</v>
          </cell>
          <cell r="T2506" t="str">
            <v>30/07-08</v>
          </cell>
          <cell r="U2506" t="str">
            <v>ООО "ЭкспоТрейд"</v>
          </cell>
          <cell r="V2506">
            <v>1</v>
          </cell>
          <cell r="W2506">
            <v>200000</v>
          </cell>
          <cell r="X2506">
            <v>38201</v>
          </cell>
          <cell r="Y2506" t="str">
            <v>02/08-акт УралСиб</v>
          </cell>
          <cell r="Z2506" t="str">
            <v>ОАО «УралСиб»</v>
          </cell>
          <cell r="AA2506">
            <v>0</v>
          </cell>
          <cell r="AB2506">
            <v>0</v>
          </cell>
          <cell r="AC2506">
            <v>0</v>
          </cell>
          <cell r="AD2506" t="str">
            <v>предъявлен</v>
          </cell>
          <cell r="AF2506" t="str">
            <v/>
          </cell>
          <cell r="AI2506" t="str">
            <v/>
          </cell>
        </row>
        <row r="2507">
          <cell r="A2507">
            <v>2503</v>
          </cell>
          <cell r="B2507" t="str">
            <v>диск</v>
          </cell>
          <cell r="C2507" t="str">
            <v>51401</v>
          </cell>
          <cell r="D2507" t="str">
            <v>51401`810`1`0400`0000005</v>
          </cell>
          <cell r="E2507" t="str">
            <v>ОАО «УралСиб»</v>
          </cell>
          <cell r="F2507" t="str">
            <v>банк</v>
          </cell>
          <cell r="G2507" t="str">
            <v>0082</v>
          </cell>
          <cell r="H2507" t="str">
            <v>0258168</v>
          </cell>
          <cell r="I2507">
            <v>38198</v>
          </cell>
          <cell r="J2507">
            <v>200000</v>
          </cell>
          <cell r="K2507" t="str">
            <v>Рубли РФ</v>
          </cell>
          <cell r="L2507" t="str">
            <v>по предъявлении</v>
          </cell>
          <cell r="M2507">
            <v>38198</v>
          </cell>
          <cell r="N2507">
            <v>0</v>
          </cell>
          <cell r="P2507">
            <v>200000</v>
          </cell>
          <cell r="Q2507">
            <v>1</v>
          </cell>
          <cell r="R2507">
            <v>200000</v>
          </cell>
          <cell r="S2507">
            <v>38198</v>
          </cell>
          <cell r="T2507" t="str">
            <v>30/07-08</v>
          </cell>
          <cell r="U2507" t="str">
            <v>ООО "ЭкспоТрейд"</v>
          </cell>
          <cell r="V2507">
            <v>1</v>
          </cell>
          <cell r="W2507">
            <v>200000</v>
          </cell>
          <cell r="X2507">
            <v>38201</v>
          </cell>
          <cell r="Y2507" t="str">
            <v>02/08-акт УралСиб</v>
          </cell>
          <cell r="Z2507" t="str">
            <v>ОАО «УралСиб»</v>
          </cell>
          <cell r="AA2507">
            <v>0</v>
          </cell>
          <cell r="AB2507">
            <v>0</v>
          </cell>
          <cell r="AC2507">
            <v>0</v>
          </cell>
          <cell r="AD2507" t="str">
            <v>предъявлен</v>
          </cell>
          <cell r="AF2507" t="str">
            <v/>
          </cell>
          <cell r="AI2507" t="str">
            <v/>
          </cell>
        </row>
        <row r="2508">
          <cell r="A2508">
            <v>2504</v>
          </cell>
          <cell r="B2508" t="str">
            <v>диск</v>
          </cell>
          <cell r="C2508" t="str">
            <v>51401</v>
          </cell>
          <cell r="D2508" t="str">
            <v>51401`810`1`0400`0000005</v>
          </cell>
          <cell r="E2508" t="str">
            <v>ОАО «УралСиб»</v>
          </cell>
          <cell r="F2508" t="str">
            <v>банк</v>
          </cell>
          <cell r="G2508" t="str">
            <v>0082</v>
          </cell>
          <cell r="H2508" t="str">
            <v>0258044</v>
          </cell>
          <cell r="I2508">
            <v>38194</v>
          </cell>
          <cell r="J2508">
            <v>33150</v>
          </cell>
          <cell r="K2508" t="str">
            <v>Рубли РФ</v>
          </cell>
          <cell r="L2508" t="str">
            <v>по предъявлении</v>
          </cell>
          <cell r="M2508">
            <v>38194</v>
          </cell>
          <cell r="N2508">
            <v>0</v>
          </cell>
          <cell r="P2508">
            <v>33150</v>
          </cell>
          <cell r="Q2508">
            <v>1</v>
          </cell>
          <cell r="R2508">
            <v>33150</v>
          </cell>
          <cell r="S2508">
            <v>38198</v>
          </cell>
          <cell r="T2508" t="str">
            <v>30/07-08</v>
          </cell>
          <cell r="U2508" t="str">
            <v>ООО "ЭкспоТрейд"</v>
          </cell>
          <cell r="V2508">
            <v>1</v>
          </cell>
          <cell r="W2508">
            <v>33150</v>
          </cell>
          <cell r="X2508">
            <v>38201</v>
          </cell>
          <cell r="Y2508" t="str">
            <v>02/08-акт УралСиб</v>
          </cell>
          <cell r="Z2508" t="str">
            <v>ОАО «УралСиб»</v>
          </cell>
          <cell r="AA2508">
            <v>0</v>
          </cell>
          <cell r="AB2508">
            <v>0</v>
          </cell>
          <cell r="AC2508">
            <v>0</v>
          </cell>
          <cell r="AD2508" t="str">
            <v>предъявлен</v>
          </cell>
          <cell r="AF2508" t="str">
            <v/>
          </cell>
          <cell r="AI2508" t="str">
            <v/>
          </cell>
        </row>
        <row r="2509">
          <cell r="A2509">
            <v>2505</v>
          </cell>
          <cell r="B2509" t="str">
            <v>диск</v>
          </cell>
          <cell r="C2509" t="str">
            <v>51401</v>
          </cell>
          <cell r="D2509" t="str">
            <v>51401`810`4`0400`0000006</v>
          </cell>
          <cell r="E2509" t="str">
            <v>ОАО «Социнвестбанк»</v>
          </cell>
          <cell r="F2509" t="str">
            <v>банк</v>
          </cell>
          <cell r="G2509" t="str">
            <v>КР</v>
          </cell>
          <cell r="H2509" t="str">
            <v>0007839</v>
          </cell>
          <cell r="I2509">
            <v>38198</v>
          </cell>
          <cell r="J2509">
            <v>600000</v>
          </cell>
          <cell r="K2509" t="str">
            <v>Рубли РФ</v>
          </cell>
          <cell r="L2509" t="str">
            <v>по предъявлении</v>
          </cell>
          <cell r="M2509">
            <v>38198</v>
          </cell>
          <cell r="N2509">
            <v>0</v>
          </cell>
          <cell r="P2509">
            <v>600000</v>
          </cell>
          <cell r="Q2509">
            <v>1</v>
          </cell>
          <cell r="R2509">
            <v>600000</v>
          </cell>
          <cell r="S2509">
            <v>38198</v>
          </cell>
          <cell r="T2509" t="str">
            <v>30/07-08</v>
          </cell>
          <cell r="U2509" t="str">
            <v>ООО "ЭкспоТрейд"</v>
          </cell>
          <cell r="V2509">
            <v>1</v>
          </cell>
          <cell r="W2509">
            <v>600000</v>
          </cell>
          <cell r="X2509">
            <v>38201</v>
          </cell>
          <cell r="Y2509" t="str">
            <v>02/08- акт СИБ</v>
          </cell>
          <cell r="Z2509" t="str">
            <v>ОАО «Социнвестбанк»</v>
          </cell>
          <cell r="AA2509">
            <v>0</v>
          </cell>
          <cell r="AB2509">
            <v>0</v>
          </cell>
          <cell r="AC2509">
            <v>0</v>
          </cell>
          <cell r="AD2509" t="str">
            <v>предъявлен</v>
          </cell>
          <cell r="AF2509" t="str">
            <v/>
          </cell>
          <cell r="AI2509" t="str">
            <v/>
          </cell>
        </row>
        <row r="2510">
          <cell r="A2510">
            <v>2506</v>
          </cell>
          <cell r="B2510" t="str">
            <v>диск</v>
          </cell>
          <cell r="C2510" t="str">
            <v>51401</v>
          </cell>
          <cell r="D2510" t="str">
            <v>51401`810`4`0400`0000006</v>
          </cell>
          <cell r="E2510" t="str">
            <v>ОАО «Социнвестбанк»</v>
          </cell>
          <cell r="F2510" t="str">
            <v>банк</v>
          </cell>
          <cell r="G2510" t="str">
            <v>ПР</v>
          </cell>
          <cell r="H2510" t="str">
            <v>0000022</v>
          </cell>
          <cell r="I2510">
            <v>38197</v>
          </cell>
          <cell r="J2510">
            <v>150000</v>
          </cell>
          <cell r="K2510" t="str">
            <v>Рубли РФ</v>
          </cell>
          <cell r="L2510" t="str">
            <v>по предъявлении</v>
          </cell>
          <cell r="M2510">
            <v>38197</v>
          </cell>
          <cell r="N2510">
            <v>0</v>
          </cell>
          <cell r="P2510">
            <v>150000</v>
          </cell>
          <cell r="Q2510">
            <v>1</v>
          </cell>
          <cell r="R2510">
            <v>150000</v>
          </cell>
          <cell r="S2510">
            <v>38198</v>
          </cell>
          <cell r="T2510" t="str">
            <v>30/07-08</v>
          </cell>
          <cell r="U2510" t="str">
            <v>ООО "ЭкспоТрейд"</v>
          </cell>
          <cell r="V2510">
            <v>1</v>
          </cell>
          <cell r="W2510">
            <v>150000</v>
          </cell>
          <cell r="X2510">
            <v>38201</v>
          </cell>
          <cell r="Y2510" t="str">
            <v>02/08- акт СИБ</v>
          </cell>
          <cell r="Z2510" t="str">
            <v>ОАО «Социнвестбанк»</v>
          </cell>
          <cell r="AA2510">
            <v>0</v>
          </cell>
          <cell r="AB2510">
            <v>0</v>
          </cell>
          <cell r="AC2510">
            <v>0</v>
          </cell>
          <cell r="AD2510" t="str">
            <v>предъявлен</v>
          </cell>
          <cell r="AF2510" t="str">
            <v/>
          </cell>
          <cell r="AI2510" t="str">
            <v/>
          </cell>
        </row>
        <row r="2511">
          <cell r="A2511">
            <v>2507</v>
          </cell>
          <cell r="B2511" t="str">
            <v>диск</v>
          </cell>
          <cell r="C2511" t="str">
            <v>51401</v>
          </cell>
          <cell r="D2511" t="str">
            <v>51401`810`1`0400`0000005</v>
          </cell>
          <cell r="E2511" t="str">
            <v>ОАО «УралСиб»</v>
          </cell>
          <cell r="F2511" t="str">
            <v>банк</v>
          </cell>
          <cell r="G2511" t="str">
            <v>0081</v>
          </cell>
          <cell r="H2511" t="str">
            <v>0261755</v>
          </cell>
          <cell r="I2511">
            <v>38198</v>
          </cell>
          <cell r="J2511">
            <v>100000</v>
          </cell>
          <cell r="K2511" t="str">
            <v>Рубли РФ</v>
          </cell>
          <cell r="L2511" t="str">
            <v>по предъявлении</v>
          </cell>
          <cell r="M2511">
            <v>38198</v>
          </cell>
          <cell r="N2511">
            <v>0</v>
          </cell>
          <cell r="P2511">
            <v>99900</v>
          </cell>
          <cell r="Q2511">
            <v>0.999</v>
          </cell>
          <cell r="R2511">
            <v>99900</v>
          </cell>
          <cell r="S2511">
            <v>38198</v>
          </cell>
          <cell r="T2511" t="str">
            <v>30/07-11</v>
          </cell>
          <cell r="U2511" t="str">
            <v>ООО "РЭКСИМ"</v>
          </cell>
          <cell r="V2511">
            <v>1</v>
          </cell>
          <cell r="W2511">
            <v>100000</v>
          </cell>
          <cell r="X2511">
            <v>38201</v>
          </cell>
          <cell r="Y2511" t="str">
            <v>02/08-акт УралСиб</v>
          </cell>
          <cell r="Z2511" t="str">
            <v>ОАО «УралСиб»</v>
          </cell>
          <cell r="AA2511">
            <v>100</v>
          </cell>
          <cell r="AB2511">
            <v>0.36636636636636638</v>
          </cell>
          <cell r="AC2511">
            <v>0.12178845512178844</v>
          </cell>
          <cell r="AD2511" t="str">
            <v>предъявлен</v>
          </cell>
          <cell r="AF2511" t="str">
            <v/>
          </cell>
          <cell r="AI2511" t="str">
            <v/>
          </cell>
        </row>
        <row r="2512">
          <cell r="A2512">
            <v>2508</v>
          </cell>
          <cell r="B2512" t="str">
            <v>диск</v>
          </cell>
          <cell r="C2512" t="str">
            <v>51401</v>
          </cell>
          <cell r="D2512" t="str">
            <v>51401`810`2`0400`0000002</v>
          </cell>
          <cell r="E2512" t="str">
            <v>Сбербанк РФ</v>
          </cell>
          <cell r="F2512" t="str">
            <v>банк</v>
          </cell>
          <cell r="G2512" t="str">
            <v>ВН</v>
          </cell>
          <cell r="H2512" t="str">
            <v>1487313</v>
          </cell>
          <cell r="I2512">
            <v>38191</v>
          </cell>
          <cell r="J2512">
            <v>159940</v>
          </cell>
          <cell r="K2512" t="str">
            <v>Рубли РФ</v>
          </cell>
          <cell r="L2512" t="str">
            <v>по предъявлении</v>
          </cell>
          <cell r="M2512">
            <v>38191</v>
          </cell>
          <cell r="N2512">
            <v>0</v>
          </cell>
          <cell r="P2512">
            <v>159780.06</v>
          </cell>
          <cell r="Q2512">
            <v>0.999</v>
          </cell>
          <cell r="R2512">
            <v>159780.06</v>
          </cell>
          <cell r="S2512">
            <v>38198</v>
          </cell>
          <cell r="T2512" t="str">
            <v>30/07-11</v>
          </cell>
          <cell r="U2512" t="str">
            <v>ООО "РЭКСИМ"</v>
          </cell>
          <cell r="V2512">
            <v>1</v>
          </cell>
          <cell r="W2512">
            <v>159940</v>
          </cell>
          <cell r="X2512">
            <v>38201</v>
          </cell>
          <cell r="Y2512" t="str">
            <v>02/08-акт СБ РФ</v>
          </cell>
          <cell r="Z2512" t="str">
            <v>Сбербанк РФ</v>
          </cell>
          <cell r="AA2512">
            <v>159.94000000000233</v>
          </cell>
          <cell r="AB2512">
            <v>0.36636636636637165</v>
          </cell>
          <cell r="AC2512">
            <v>0.12178845512179022</v>
          </cell>
          <cell r="AD2512" t="str">
            <v>предъявлен</v>
          </cell>
          <cell r="AF2512" t="str">
            <v/>
          </cell>
          <cell r="AI2512" t="str">
            <v/>
          </cell>
        </row>
        <row r="2513">
          <cell r="A2513">
            <v>2509</v>
          </cell>
          <cell r="B2513" t="str">
            <v>диск</v>
          </cell>
          <cell r="C2513" t="str">
            <v>51401</v>
          </cell>
          <cell r="D2513" t="str">
            <v>51401`810`2`0400`0000002</v>
          </cell>
          <cell r="E2513" t="str">
            <v>Сбербанк РФ</v>
          </cell>
          <cell r="F2513" t="str">
            <v>банк</v>
          </cell>
          <cell r="G2513" t="str">
            <v>ВН</v>
          </cell>
          <cell r="H2513" t="str">
            <v>1084740</v>
          </cell>
          <cell r="I2513">
            <v>38196</v>
          </cell>
          <cell r="J2513">
            <v>43000</v>
          </cell>
          <cell r="K2513" t="str">
            <v>Рубли РФ</v>
          </cell>
          <cell r="L2513" t="str">
            <v>по предъявлении</v>
          </cell>
          <cell r="M2513">
            <v>38196</v>
          </cell>
          <cell r="N2513">
            <v>0</v>
          </cell>
          <cell r="P2513">
            <v>42957</v>
          </cell>
          <cell r="Q2513">
            <v>0.999</v>
          </cell>
          <cell r="R2513">
            <v>42957</v>
          </cell>
          <cell r="S2513">
            <v>38198</v>
          </cell>
          <cell r="T2513" t="str">
            <v>30/07-11</v>
          </cell>
          <cell r="U2513" t="str">
            <v>ООО "РЭКСИМ"</v>
          </cell>
          <cell r="V2513">
            <v>1</v>
          </cell>
          <cell r="W2513">
            <v>43000</v>
          </cell>
          <cell r="X2513">
            <v>38201</v>
          </cell>
          <cell r="Y2513" t="str">
            <v>02/08-акт СБ РФ</v>
          </cell>
          <cell r="Z2513" t="str">
            <v>Сбербанк РФ</v>
          </cell>
          <cell r="AA2513">
            <v>43</v>
          </cell>
          <cell r="AB2513">
            <v>0.36636636636636638</v>
          </cell>
          <cell r="AC2513">
            <v>0.12178845512178844</v>
          </cell>
          <cell r="AD2513" t="str">
            <v>предъявлен</v>
          </cell>
          <cell r="AF2513" t="str">
            <v/>
          </cell>
          <cell r="AI2513" t="str">
            <v/>
          </cell>
        </row>
        <row r="2514">
          <cell r="A2514">
            <v>2510</v>
          </cell>
          <cell r="B2514" t="str">
            <v>диск</v>
          </cell>
          <cell r="C2514" t="str">
            <v>51401</v>
          </cell>
          <cell r="D2514" t="str">
            <v>51401`810`2`0400`0000002</v>
          </cell>
          <cell r="E2514" t="str">
            <v>Сбербанк РФ</v>
          </cell>
          <cell r="F2514" t="str">
            <v>банк</v>
          </cell>
          <cell r="G2514" t="str">
            <v>ВН</v>
          </cell>
          <cell r="H2514" t="str">
            <v>1628844</v>
          </cell>
          <cell r="I2514">
            <v>38196</v>
          </cell>
          <cell r="J2514">
            <v>105000</v>
          </cell>
          <cell r="K2514" t="str">
            <v>Рубли РФ</v>
          </cell>
          <cell r="L2514" t="str">
            <v>по предъявлении</v>
          </cell>
          <cell r="M2514">
            <v>38196</v>
          </cell>
          <cell r="N2514">
            <v>0</v>
          </cell>
          <cell r="P2514">
            <v>104895</v>
          </cell>
          <cell r="Q2514">
            <v>0.999</v>
          </cell>
          <cell r="R2514">
            <v>104895</v>
          </cell>
          <cell r="S2514">
            <v>38198</v>
          </cell>
          <cell r="T2514" t="str">
            <v>30/07-11</v>
          </cell>
          <cell r="U2514" t="str">
            <v>ООО "РЭКСИМ"</v>
          </cell>
          <cell r="V2514">
            <v>1</v>
          </cell>
          <cell r="W2514">
            <v>105000</v>
          </cell>
          <cell r="X2514">
            <v>38201</v>
          </cell>
          <cell r="Y2514" t="str">
            <v>02/08-акт СБ РФ</v>
          </cell>
          <cell r="Z2514" t="str">
            <v>Сбербанк РФ</v>
          </cell>
          <cell r="AA2514">
            <v>105</v>
          </cell>
          <cell r="AB2514">
            <v>0.36636636636636638</v>
          </cell>
          <cell r="AC2514">
            <v>0.12178845512178844</v>
          </cell>
          <cell r="AD2514" t="str">
            <v>предъявлен</v>
          </cell>
          <cell r="AF2514" t="str">
            <v/>
          </cell>
          <cell r="AI2514" t="str">
            <v/>
          </cell>
        </row>
        <row r="2515">
          <cell r="A2515">
            <v>2511</v>
          </cell>
          <cell r="B2515" t="str">
            <v>диск</v>
          </cell>
          <cell r="C2515" t="str">
            <v>51401</v>
          </cell>
          <cell r="D2515" t="str">
            <v>51401`810`2`0400`0000002</v>
          </cell>
          <cell r="E2515" t="str">
            <v>Сбербанк РФ</v>
          </cell>
          <cell r="F2515" t="str">
            <v>банк</v>
          </cell>
          <cell r="G2515" t="str">
            <v>ВН</v>
          </cell>
          <cell r="H2515" t="str">
            <v>1628618</v>
          </cell>
          <cell r="I2515">
            <v>38189</v>
          </cell>
          <cell r="J2515">
            <v>192000</v>
          </cell>
          <cell r="K2515" t="str">
            <v>Рубли РФ</v>
          </cell>
          <cell r="L2515" t="str">
            <v>по предъявлении</v>
          </cell>
          <cell r="M2515">
            <v>38189</v>
          </cell>
          <cell r="N2515">
            <v>0</v>
          </cell>
          <cell r="P2515">
            <v>191808</v>
          </cell>
          <cell r="Q2515">
            <v>0.999</v>
          </cell>
          <cell r="R2515">
            <v>191808</v>
          </cell>
          <cell r="S2515">
            <v>38198</v>
          </cell>
          <cell r="T2515" t="str">
            <v>30/07-11</v>
          </cell>
          <cell r="U2515" t="str">
            <v>ООО "РЭКСИМ"</v>
          </cell>
          <cell r="V2515">
            <v>1</v>
          </cell>
          <cell r="W2515">
            <v>192000</v>
          </cell>
          <cell r="X2515">
            <v>38201</v>
          </cell>
          <cell r="Y2515" t="str">
            <v>02/08-акт СБ РФ</v>
          </cell>
          <cell r="Z2515" t="str">
            <v>Сбербанк РФ</v>
          </cell>
          <cell r="AA2515">
            <v>192</v>
          </cell>
          <cell r="AB2515">
            <v>0.36636636636636638</v>
          </cell>
          <cell r="AC2515">
            <v>0.12178845512178844</v>
          </cell>
          <cell r="AD2515" t="str">
            <v>предъявлен</v>
          </cell>
          <cell r="AF2515" t="str">
            <v/>
          </cell>
          <cell r="AI2515" t="str">
            <v/>
          </cell>
        </row>
        <row r="2516">
          <cell r="A2516">
            <v>2512</v>
          </cell>
          <cell r="B2516" t="str">
            <v>диск</v>
          </cell>
          <cell r="C2516" t="str">
            <v>51401</v>
          </cell>
          <cell r="D2516" t="str">
            <v>51401`810`2`0400`0000002</v>
          </cell>
          <cell r="E2516" t="str">
            <v>Сбербанк РФ</v>
          </cell>
          <cell r="F2516" t="str">
            <v>банк</v>
          </cell>
          <cell r="G2516" t="str">
            <v>ВН</v>
          </cell>
          <cell r="H2516" t="str">
            <v>1628569</v>
          </cell>
          <cell r="I2516">
            <v>38188</v>
          </cell>
          <cell r="J2516">
            <v>33000</v>
          </cell>
          <cell r="K2516" t="str">
            <v>Рубли РФ</v>
          </cell>
          <cell r="L2516" t="str">
            <v>по предъявлении</v>
          </cell>
          <cell r="M2516">
            <v>38188</v>
          </cell>
          <cell r="N2516">
            <v>0</v>
          </cell>
          <cell r="P2516">
            <v>32967</v>
          </cell>
          <cell r="Q2516">
            <v>0.999</v>
          </cell>
          <cell r="R2516">
            <v>32967</v>
          </cell>
          <cell r="S2516">
            <v>38198</v>
          </cell>
          <cell r="T2516" t="str">
            <v>30/07-11</v>
          </cell>
          <cell r="U2516" t="str">
            <v>ООО "РЭКСИМ"</v>
          </cell>
          <cell r="V2516">
            <v>1</v>
          </cell>
          <cell r="W2516">
            <v>33000</v>
          </cell>
          <cell r="X2516">
            <v>38201</v>
          </cell>
          <cell r="Y2516" t="str">
            <v>02/08-акт СБ РФ</v>
          </cell>
          <cell r="Z2516" t="str">
            <v>Сбербанк РФ</v>
          </cell>
          <cell r="AA2516">
            <v>33</v>
          </cell>
          <cell r="AB2516">
            <v>0.36636636636636638</v>
          </cell>
          <cell r="AC2516">
            <v>0.12178845512178844</v>
          </cell>
          <cell r="AD2516" t="str">
            <v>предъявлен</v>
          </cell>
          <cell r="AF2516" t="str">
            <v/>
          </cell>
          <cell r="AI2516" t="str">
            <v/>
          </cell>
        </row>
        <row r="2517">
          <cell r="A2517">
            <v>2513</v>
          </cell>
          <cell r="B2517" t="str">
            <v>диск</v>
          </cell>
          <cell r="C2517" t="str">
            <v>51401</v>
          </cell>
          <cell r="D2517" t="str">
            <v>51401`810`1`0400`0000005</v>
          </cell>
          <cell r="E2517" t="str">
            <v>ОАО «УралСиб»</v>
          </cell>
          <cell r="F2517" t="str">
            <v>банк</v>
          </cell>
          <cell r="G2517" t="str">
            <v>0015</v>
          </cell>
          <cell r="H2517" t="str">
            <v>0281840</v>
          </cell>
          <cell r="I2517">
            <v>38188</v>
          </cell>
          <cell r="J2517">
            <v>10000</v>
          </cell>
          <cell r="K2517" t="str">
            <v>Рубли РФ</v>
          </cell>
          <cell r="L2517" t="str">
            <v>по предъявлении</v>
          </cell>
          <cell r="M2517">
            <v>38188</v>
          </cell>
          <cell r="N2517">
            <v>0</v>
          </cell>
          <cell r="P2517">
            <v>9990</v>
          </cell>
          <cell r="Q2517">
            <v>0.999</v>
          </cell>
          <cell r="R2517">
            <v>9990</v>
          </cell>
          <cell r="S2517">
            <v>38198</v>
          </cell>
          <cell r="T2517" t="str">
            <v>30/07-12</v>
          </cell>
          <cell r="U2517" t="str">
            <v>ООО "Компания "Уфа-автоснаб"</v>
          </cell>
          <cell r="V2517">
            <v>1</v>
          </cell>
          <cell r="W2517">
            <v>10000</v>
          </cell>
          <cell r="X2517">
            <v>38201</v>
          </cell>
          <cell r="Y2517" t="str">
            <v>02/08-акт УралСиб</v>
          </cell>
          <cell r="Z2517" t="str">
            <v>ОАО «УралСиб»</v>
          </cell>
          <cell r="AA2517">
            <v>10</v>
          </cell>
          <cell r="AB2517">
            <v>0.36636636636636638</v>
          </cell>
          <cell r="AC2517">
            <v>0.12178845512178844</v>
          </cell>
          <cell r="AD2517" t="str">
            <v>предъявлен</v>
          </cell>
          <cell r="AF2517" t="str">
            <v/>
          </cell>
          <cell r="AI2517" t="str">
            <v/>
          </cell>
        </row>
        <row r="2518">
          <cell r="A2518">
            <v>2514</v>
          </cell>
          <cell r="B2518" t="str">
            <v>диск</v>
          </cell>
          <cell r="C2518" t="str">
            <v>51401</v>
          </cell>
          <cell r="D2518" t="str">
            <v>51401`810`1`0400`0000005</v>
          </cell>
          <cell r="E2518" t="str">
            <v>ОАО «УралСиб»</v>
          </cell>
          <cell r="F2518" t="str">
            <v>банк</v>
          </cell>
          <cell r="G2518" t="str">
            <v>0015</v>
          </cell>
          <cell r="H2518" t="str">
            <v>0281836</v>
          </cell>
          <cell r="I2518">
            <v>38188</v>
          </cell>
          <cell r="J2518">
            <v>80000</v>
          </cell>
          <cell r="K2518" t="str">
            <v>Рубли РФ</v>
          </cell>
          <cell r="L2518" t="str">
            <v>по предъявлении</v>
          </cell>
          <cell r="M2518">
            <v>38188</v>
          </cell>
          <cell r="N2518">
            <v>0</v>
          </cell>
          <cell r="P2518">
            <v>79920</v>
          </cell>
          <cell r="Q2518">
            <v>0.999</v>
          </cell>
          <cell r="R2518">
            <v>79920</v>
          </cell>
          <cell r="S2518">
            <v>38198</v>
          </cell>
          <cell r="T2518" t="str">
            <v>30/07-12</v>
          </cell>
          <cell r="U2518" t="str">
            <v>ООО "Компания "Уфа-автоснаб"</v>
          </cell>
          <cell r="V2518">
            <v>1</v>
          </cell>
          <cell r="W2518">
            <v>80000</v>
          </cell>
          <cell r="X2518">
            <v>38201</v>
          </cell>
          <cell r="Y2518" t="str">
            <v>02/08-акт УралСиб</v>
          </cell>
          <cell r="Z2518" t="str">
            <v>ОАО «УралСиб»</v>
          </cell>
          <cell r="AA2518">
            <v>80</v>
          </cell>
          <cell r="AB2518">
            <v>0.36636636636636638</v>
          </cell>
          <cell r="AC2518">
            <v>0.12178845512178844</v>
          </cell>
          <cell r="AD2518" t="str">
            <v>предъявлен</v>
          </cell>
          <cell r="AF2518" t="str">
            <v/>
          </cell>
          <cell r="AI2518" t="str">
            <v/>
          </cell>
        </row>
        <row r="2519">
          <cell r="A2519">
            <v>2515</v>
          </cell>
          <cell r="B2519" t="str">
            <v>диск</v>
          </cell>
          <cell r="C2519" t="str">
            <v>51401</v>
          </cell>
          <cell r="D2519" t="str">
            <v>51401`810`1`0400`0000005</v>
          </cell>
          <cell r="E2519" t="str">
            <v>ОАО «УралСиб»</v>
          </cell>
          <cell r="F2519" t="str">
            <v>банк</v>
          </cell>
          <cell r="G2519" t="str">
            <v>0015</v>
          </cell>
          <cell r="H2519" t="str">
            <v>0281839</v>
          </cell>
          <cell r="I2519">
            <v>38188</v>
          </cell>
          <cell r="J2519">
            <v>10000</v>
          </cell>
          <cell r="K2519" t="str">
            <v>Рубли РФ</v>
          </cell>
          <cell r="L2519" t="str">
            <v>по предъявлении</v>
          </cell>
          <cell r="M2519">
            <v>38188</v>
          </cell>
          <cell r="N2519">
            <v>0</v>
          </cell>
          <cell r="P2519">
            <v>9990</v>
          </cell>
          <cell r="Q2519">
            <v>0.999</v>
          </cell>
          <cell r="R2519">
            <v>9990</v>
          </cell>
          <cell r="S2519">
            <v>38198</v>
          </cell>
          <cell r="T2519" t="str">
            <v>30/07-12</v>
          </cell>
          <cell r="U2519" t="str">
            <v>ООО "Компания "Уфа-автоснаб"</v>
          </cell>
          <cell r="V2519">
            <v>1</v>
          </cell>
          <cell r="W2519">
            <v>10000</v>
          </cell>
          <cell r="X2519">
            <v>38201</v>
          </cell>
          <cell r="Y2519" t="str">
            <v>02/08-акт УралСиб</v>
          </cell>
          <cell r="Z2519" t="str">
            <v>ОАО «УралСиб»</v>
          </cell>
          <cell r="AA2519">
            <v>10</v>
          </cell>
          <cell r="AB2519">
            <v>0.36636636636636638</v>
          </cell>
          <cell r="AC2519">
            <v>0.12178845512178844</v>
          </cell>
          <cell r="AD2519" t="str">
            <v>предъявлен</v>
          </cell>
          <cell r="AF2519" t="str">
            <v/>
          </cell>
          <cell r="AI2519" t="str">
            <v/>
          </cell>
        </row>
        <row r="2520">
          <cell r="A2520">
            <v>2516</v>
          </cell>
          <cell r="B2520" t="str">
            <v>диск</v>
          </cell>
          <cell r="C2520" t="str">
            <v>51401</v>
          </cell>
          <cell r="D2520" t="str">
            <v>51401`810`1`0400`0000005</v>
          </cell>
          <cell r="E2520" t="str">
            <v>ОАО «УралСиб»</v>
          </cell>
          <cell r="F2520" t="str">
            <v>банк</v>
          </cell>
          <cell r="G2520" t="str">
            <v>0081</v>
          </cell>
          <cell r="H2520" t="str">
            <v>0262515</v>
          </cell>
          <cell r="I2520">
            <v>38190</v>
          </cell>
          <cell r="J2520">
            <v>50000</v>
          </cell>
          <cell r="K2520" t="str">
            <v>Рубли РФ</v>
          </cell>
          <cell r="L2520" t="str">
            <v>по предъявлении</v>
          </cell>
          <cell r="M2520">
            <v>38190</v>
          </cell>
          <cell r="N2520">
            <v>0</v>
          </cell>
          <cell r="P2520">
            <v>49950</v>
          </cell>
          <cell r="Q2520">
            <v>0.999</v>
          </cell>
          <cell r="R2520">
            <v>49950</v>
          </cell>
          <cell r="S2520">
            <v>38198</v>
          </cell>
          <cell r="T2520" t="str">
            <v>30/07-12</v>
          </cell>
          <cell r="U2520" t="str">
            <v>ООО "Компания "Уфа-автоснаб"</v>
          </cell>
          <cell r="V2520">
            <v>1</v>
          </cell>
          <cell r="W2520">
            <v>50000</v>
          </cell>
          <cell r="X2520">
            <v>38201</v>
          </cell>
          <cell r="Y2520" t="str">
            <v>02/08-акт УралСиб</v>
          </cell>
          <cell r="Z2520" t="str">
            <v>ОАО «УралСиб»</v>
          </cell>
          <cell r="AA2520">
            <v>50</v>
          </cell>
          <cell r="AB2520">
            <v>0.36636636636636638</v>
          </cell>
          <cell r="AC2520">
            <v>0.12178845512178844</v>
          </cell>
          <cell r="AD2520" t="str">
            <v>предъявлен</v>
          </cell>
          <cell r="AF2520" t="str">
            <v/>
          </cell>
          <cell r="AI2520" t="str">
            <v/>
          </cell>
        </row>
        <row r="2521">
          <cell r="A2521">
            <v>2517</v>
          </cell>
          <cell r="B2521" t="str">
            <v>диск</v>
          </cell>
          <cell r="C2521" t="str">
            <v>51401</v>
          </cell>
          <cell r="D2521" t="str">
            <v>51401`810`2`0400`0000002</v>
          </cell>
          <cell r="E2521" t="str">
            <v>Сбербанк РФ</v>
          </cell>
          <cell r="F2521" t="str">
            <v>банк</v>
          </cell>
          <cell r="G2521" t="str">
            <v>ВН</v>
          </cell>
          <cell r="H2521" t="str">
            <v>0318144</v>
          </cell>
          <cell r="I2521">
            <v>38197</v>
          </cell>
          <cell r="J2521">
            <v>78786.240000000005</v>
          </cell>
          <cell r="K2521" t="str">
            <v>Рубли РФ</v>
          </cell>
          <cell r="L2521" t="str">
            <v>по предъявлении</v>
          </cell>
          <cell r="M2521">
            <v>38197</v>
          </cell>
          <cell r="N2521">
            <v>0</v>
          </cell>
          <cell r="P2521">
            <v>78707.453760000004</v>
          </cell>
          <cell r="Q2521">
            <v>0.999</v>
          </cell>
          <cell r="R2521">
            <v>78707.453760000004</v>
          </cell>
          <cell r="S2521">
            <v>38198</v>
          </cell>
          <cell r="T2521" t="str">
            <v>30/07-12</v>
          </cell>
          <cell r="U2521" t="str">
            <v>ООО "Компания "Уфа-автоснаб"</v>
          </cell>
          <cell r="V2521">
            <v>1</v>
          </cell>
          <cell r="W2521">
            <v>78786.240000000005</v>
          </cell>
          <cell r="X2521">
            <v>38201</v>
          </cell>
          <cell r="Y2521" t="str">
            <v>02/08-акт СБ РФ</v>
          </cell>
          <cell r="Z2521" t="str">
            <v>Сбербанк РФ</v>
          </cell>
          <cell r="AA2521">
            <v>78.786240000001271</v>
          </cell>
          <cell r="AB2521">
            <v>0.36636636636637221</v>
          </cell>
          <cell r="AC2521">
            <v>0.12178845512179041</v>
          </cell>
          <cell r="AD2521" t="str">
            <v>предъявлен</v>
          </cell>
          <cell r="AF2521" t="str">
            <v/>
          </cell>
          <cell r="AI2521" t="str">
            <v/>
          </cell>
        </row>
        <row r="2522">
          <cell r="A2522">
            <v>2518</v>
          </cell>
          <cell r="B2522" t="str">
            <v>диск</v>
          </cell>
          <cell r="C2522" t="str">
            <v>51401</v>
          </cell>
          <cell r="D2522" t="str">
            <v>51401`810`4`0400`0000006</v>
          </cell>
          <cell r="E2522" t="str">
            <v>ОАО «Социнвестбанк»</v>
          </cell>
          <cell r="F2522" t="str">
            <v>банк</v>
          </cell>
          <cell r="G2522" t="str">
            <v>ПР</v>
          </cell>
          <cell r="H2522" t="str">
            <v>0018387</v>
          </cell>
          <cell r="I2522">
            <v>38194</v>
          </cell>
          <cell r="J2522">
            <v>44000</v>
          </cell>
          <cell r="K2522" t="str">
            <v>Рубли РФ</v>
          </cell>
          <cell r="L2522" t="str">
            <v>по предъявлении</v>
          </cell>
          <cell r="M2522">
            <v>38194</v>
          </cell>
          <cell r="N2522">
            <v>0</v>
          </cell>
          <cell r="P2522">
            <v>43956</v>
          </cell>
          <cell r="Q2522">
            <v>0.999</v>
          </cell>
          <cell r="R2522">
            <v>43956</v>
          </cell>
          <cell r="S2522">
            <v>38198</v>
          </cell>
          <cell r="T2522" t="str">
            <v>30/07-12</v>
          </cell>
          <cell r="U2522" t="str">
            <v>ООО "Компания "Уфа-автоснаб"</v>
          </cell>
          <cell r="V2522">
            <v>1</v>
          </cell>
          <cell r="W2522">
            <v>44000</v>
          </cell>
          <cell r="X2522">
            <v>38201</v>
          </cell>
          <cell r="Y2522" t="str">
            <v>02/08- акт СИБ</v>
          </cell>
          <cell r="Z2522" t="str">
            <v>ОАО «Социнвестбанк»</v>
          </cell>
          <cell r="AA2522">
            <v>44</v>
          </cell>
          <cell r="AB2522">
            <v>0.36636636636636638</v>
          </cell>
          <cell r="AC2522">
            <v>0.12178845512178844</v>
          </cell>
          <cell r="AD2522" t="str">
            <v>предъявлен</v>
          </cell>
          <cell r="AF2522" t="str">
            <v/>
          </cell>
          <cell r="AI2522" t="str">
            <v/>
          </cell>
        </row>
        <row r="2523">
          <cell r="A2523">
            <v>2519</v>
          </cell>
          <cell r="B2523" t="str">
            <v>диск</v>
          </cell>
          <cell r="C2523" t="str">
            <v>51401</v>
          </cell>
          <cell r="D2523" t="str">
            <v>51401`810`4`0400`0000006</v>
          </cell>
          <cell r="E2523" t="str">
            <v>ОАО «Социнвестбанк»</v>
          </cell>
          <cell r="F2523" t="str">
            <v>банк</v>
          </cell>
          <cell r="G2523" t="str">
            <v>КР</v>
          </cell>
          <cell r="H2523" t="str">
            <v>0046740</v>
          </cell>
          <cell r="I2523">
            <v>37956</v>
          </cell>
          <cell r="J2523">
            <v>70000</v>
          </cell>
          <cell r="K2523" t="str">
            <v>Рубли РФ</v>
          </cell>
          <cell r="L2523" t="str">
            <v>по предъявлении</v>
          </cell>
          <cell r="M2523">
            <v>37956</v>
          </cell>
          <cell r="N2523">
            <v>0</v>
          </cell>
          <cell r="P2523">
            <v>70000</v>
          </cell>
          <cell r="Q2523">
            <v>1</v>
          </cell>
          <cell r="R2523">
            <v>70000</v>
          </cell>
          <cell r="S2523">
            <v>38198</v>
          </cell>
          <cell r="T2523" t="str">
            <v>30/07-10</v>
          </cell>
          <cell r="U2523" t="str">
            <v>ООО "Проф-Трейд"</v>
          </cell>
          <cell r="V2523">
            <v>1</v>
          </cell>
          <cell r="W2523">
            <v>70000</v>
          </cell>
          <cell r="X2523">
            <v>38198</v>
          </cell>
          <cell r="Y2523" t="str">
            <v>30/07-акт</v>
          </cell>
          <cell r="Z2523" t="str">
            <v>ОАО «Социнвестбанк»</v>
          </cell>
          <cell r="AA2523">
            <v>0</v>
          </cell>
          <cell r="AB2523">
            <v>0</v>
          </cell>
          <cell r="AC2523">
            <v>0</v>
          </cell>
          <cell r="AD2523" t="str">
            <v>предъявлен</v>
          </cell>
          <cell r="AF2523" t="str">
            <v/>
          </cell>
          <cell r="AI2523" t="str">
            <v/>
          </cell>
        </row>
        <row r="2524">
          <cell r="A2524">
            <v>2520</v>
          </cell>
          <cell r="B2524" t="str">
            <v>диск</v>
          </cell>
          <cell r="C2524" t="str">
            <v>51401</v>
          </cell>
          <cell r="D2524" t="str">
            <v>51401`810`4`0400`0000006</v>
          </cell>
          <cell r="E2524" t="str">
            <v>ОАО «Социнвестбанк»</v>
          </cell>
          <cell r="F2524" t="str">
            <v>банк</v>
          </cell>
          <cell r="G2524" t="str">
            <v>КН</v>
          </cell>
          <cell r="H2524" t="str">
            <v>0014219</v>
          </cell>
          <cell r="I2524">
            <v>38155</v>
          </cell>
          <cell r="J2524">
            <v>33143.65</v>
          </cell>
          <cell r="K2524" t="str">
            <v>Рубли РФ</v>
          </cell>
          <cell r="L2524" t="str">
            <v>по предъявлении</v>
          </cell>
          <cell r="M2524">
            <v>38155</v>
          </cell>
          <cell r="N2524">
            <v>0</v>
          </cell>
          <cell r="P2524">
            <v>33143.65</v>
          </cell>
          <cell r="Q2524">
            <v>1</v>
          </cell>
          <cell r="R2524">
            <v>33143.65</v>
          </cell>
          <cell r="S2524">
            <v>38198</v>
          </cell>
          <cell r="T2524" t="str">
            <v>30/07-10</v>
          </cell>
          <cell r="U2524" t="str">
            <v>ООО "Проф-Трейд"</v>
          </cell>
          <cell r="V2524">
            <v>1</v>
          </cell>
          <cell r="W2524">
            <v>33143.65</v>
          </cell>
          <cell r="X2524">
            <v>38198</v>
          </cell>
          <cell r="Y2524" t="str">
            <v>30/07-акт</v>
          </cell>
          <cell r="Z2524" t="str">
            <v>ОАО «Социнвестбанк»</v>
          </cell>
          <cell r="AA2524">
            <v>0</v>
          </cell>
          <cell r="AB2524">
            <v>0</v>
          </cell>
          <cell r="AC2524">
            <v>0</v>
          </cell>
          <cell r="AD2524" t="str">
            <v>предъявлен</v>
          </cell>
          <cell r="AF2524" t="str">
            <v/>
          </cell>
          <cell r="AI2524" t="str">
            <v/>
          </cell>
        </row>
        <row r="2525">
          <cell r="A2525">
            <v>2521</v>
          </cell>
          <cell r="B2525" t="str">
            <v>диск</v>
          </cell>
          <cell r="C2525" t="str">
            <v>51401</v>
          </cell>
          <cell r="D2525" t="str">
            <v>51401`810`4`0400`0000006</v>
          </cell>
          <cell r="E2525" t="str">
            <v>ОАО «Социнвестбанк»</v>
          </cell>
          <cell r="F2525" t="str">
            <v>банк</v>
          </cell>
          <cell r="G2525" t="str">
            <v>ПР</v>
          </cell>
          <cell r="H2525" t="str">
            <v>0042977</v>
          </cell>
          <cell r="I2525">
            <v>37994</v>
          </cell>
          <cell r="J2525">
            <v>10000</v>
          </cell>
          <cell r="K2525" t="str">
            <v>Рубли РФ</v>
          </cell>
          <cell r="L2525" t="str">
            <v>по предъявлении</v>
          </cell>
          <cell r="M2525">
            <v>37994</v>
          </cell>
          <cell r="N2525">
            <v>0</v>
          </cell>
          <cell r="P2525">
            <v>10000</v>
          </cell>
          <cell r="Q2525">
            <v>1</v>
          </cell>
          <cell r="R2525">
            <v>10000</v>
          </cell>
          <cell r="S2525">
            <v>38198</v>
          </cell>
          <cell r="T2525" t="str">
            <v>30/07-10</v>
          </cell>
          <cell r="U2525" t="str">
            <v>ООО "Проф-Трейд"</v>
          </cell>
          <cell r="V2525">
            <v>1</v>
          </cell>
          <cell r="W2525">
            <v>10000</v>
          </cell>
          <cell r="X2525">
            <v>38198</v>
          </cell>
          <cell r="Y2525" t="str">
            <v>30/07-акт</v>
          </cell>
          <cell r="Z2525" t="str">
            <v>ОАО «Социнвестбанк»</v>
          </cell>
          <cell r="AA2525">
            <v>0</v>
          </cell>
          <cell r="AB2525">
            <v>0</v>
          </cell>
          <cell r="AC2525">
            <v>0</v>
          </cell>
          <cell r="AD2525" t="str">
            <v>предъявлен</v>
          </cell>
          <cell r="AF2525" t="str">
            <v/>
          </cell>
          <cell r="AI2525" t="str">
            <v/>
          </cell>
        </row>
        <row r="2526">
          <cell r="A2526">
            <v>2522</v>
          </cell>
          <cell r="B2526" t="str">
            <v>диск</v>
          </cell>
          <cell r="C2526" t="str">
            <v>51401</v>
          </cell>
          <cell r="D2526" t="str">
            <v>51401`810`4`0400`0000006</v>
          </cell>
          <cell r="E2526" t="str">
            <v>ОАО «Социнвестбанк»</v>
          </cell>
          <cell r="F2526" t="str">
            <v>банк</v>
          </cell>
          <cell r="G2526" t="str">
            <v>ПР</v>
          </cell>
          <cell r="H2526" t="str">
            <v>0042979</v>
          </cell>
          <cell r="I2526">
            <v>37994</v>
          </cell>
          <cell r="J2526">
            <v>10000</v>
          </cell>
          <cell r="K2526" t="str">
            <v>Рубли РФ</v>
          </cell>
          <cell r="L2526" t="str">
            <v>по предъявлении</v>
          </cell>
          <cell r="M2526">
            <v>37994</v>
          </cell>
          <cell r="N2526">
            <v>0</v>
          </cell>
          <cell r="P2526">
            <v>10000</v>
          </cell>
          <cell r="Q2526">
            <v>1</v>
          </cell>
          <cell r="R2526">
            <v>10000</v>
          </cell>
          <cell r="S2526">
            <v>38198</v>
          </cell>
          <cell r="T2526" t="str">
            <v>30/07-10</v>
          </cell>
          <cell r="U2526" t="str">
            <v>ООО "Проф-Трейд"</v>
          </cell>
          <cell r="V2526">
            <v>1</v>
          </cell>
          <cell r="W2526">
            <v>10000</v>
          </cell>
          <cell r="X2526">
            <v>38198</v>
          </cell>
          <cell r="Y2526" t="str">
            <v>30/07-акт</v>
          </cell>
          <cell r="Z2526" t="str">
            <v>ОАО «Социнвестбанк»</v>
          </cell>
          <cell r="AA2526">
            <v>0</v>
          </cell>
          <cell r="AB2526">
            <v>0</v>
          </cell>
          <cell r="AC2526">
            <v>0</v>
          </cell>
          <cell r="AD2526" t="str">
            <v>предъявлен</v>
          </cell>
          <cell r="AF2526" t="str">
            <v/>
          </cell>
          <cell r="AI2526" t="str">
            <v/>
          </cell>
        </row>
        <row r="2527">
          <cell r="A2527">
            <v>2523</v>
          </cell>
          <cell r="B2527" t="str">
            <v>диск</v>
          </cell>
          <cell r="C2527" t="str">
            <v>51401</v>
          </cell>
          <cell r="D2527" t="str">
            <v>51401`810`4`0400`0000006</v>
          </cell>
          <cell r="E2527" t="str">
            <v>ОАО «Социнвестбанк»</v>
          </cell>
          <cell r="F2527" t="str">
            <v>банк</v>
          </cell>
          <cell r="G2527" t="str">
            <v>ПР</v>
          </cell>
          <cell r="H2527" t="str">
            <v>0042980</v>
          </cell>
          <cell r="I2527">
            <v>37994</v>
          </cell>
          <cell r="J2527">
            <v>10000</v>
          </cell>
          <cell r="K2527" t="str">
            <v>Рубли РФ</v>
          </cell>
          <cell r="L2527" t="str">
            <v>по предъявлении</v>
          </cell>
          <cell r="M2527">
            <v>37994</v>
          </cell>
          <cell r="N2527">
            <v>0</v>
          </cell>
          <cell r="P2527">
            <v>10000</v>
          </cell>
          <cell r="Q2527">
            <v>1</v>
          </cell>
          <cell r="R2527">
            <v>10000</v>
          </cell>
          <cell r="S2527">
            <v>38198</v>
          </cell>
          <cell r="T2527" t="str">
            <v>30/07-10</v>
          </cell>
          <cell r="U2527" t="str">
            <v>ООО "Проф-Трейд"</v>
          </cell>
          <cell r="V2527">
            <v>1</v>
          </cell>
          <cell r="W2527">
            <v>10000</v>
          </cell>
          <cell r="X2527">
            <v>38198</v>
          </cell>
          <cell r="Y2527" t="str">
            <v>30/07-акт</v>
          </cell>
          <cell r="Z2527" t="str">
            <v>ОАО «Социнвестбанк»</v>
          </cell>
          <cell r="AA2527">
            <v>0</v>
          </cell>
          <cell r="AB2527">
            <v>0</v>
          </cell>
          <cell r="AC2527">
            <v>0</v>
          </cell>
          <cell r="AD2527" t="str">
            <v>предъявлен</v>
          </cell>
          <cell r="AF2527" t="str">
            <v/>
          </cell>
          <cell r="AI2527" t="str">
            <v/>
          </cell>
        </row>
        <row r="2528">
          <cell r="A2528">
            <v>2524</v>
          </cell>
          <cell r="B2528" t="str">
            <v>диск</v>
          </cell>
          <cell r="C2528" t="str">
            <v>51401</v>
          </cell>
          <cell r="D2528" t="str">
            <v>51401`810`4`0400`0000006</v>
          </cell>
          <cell r="E2528" t="str">
            <v>ОАО «Социнвестбанк»</v>
          </cell>
          <cell r="F2528" t="str">
            <v>банк</v>
          </cell>
          <cell r="G2528" t="str">
            <v>ПР</v>
          </cell>
          <cell r="H2528" t="str">
            <v>0051019</v>
          </cell>
          <cell r="I2528">
            <v>38000</v>
          </cell>
          <cell r="J2528">
            <v>10000</v>
          </cell>
          <cell r="K2528" t="str">
            <v>Рубли РФ</v>
          </cell>
          <cell r="L2528" t="str">
            <v>по предъявлении</v>
          </cell>
          <cell r="M2528">
            <v>38000</v>
          </cell>
          <cell r="N2528">
            <v>0</v>
          </cell>
          <cell r="P2528">
            <v>10000</v>
          </cell>
          <cell r="Q2528">
            <v>1</v>
          </cell>
          <cell r="R2528">
            <v>10000</v>
          </cell>
          <cell r="S2528">
            <v>38198</v>
          </cell>
          <cell r="T2528" t="str">
            <v>30/07-10</v>
          </cell>
          <cell r="U2528" t="str">
            <v>ООО "Проф-Трейд"</v>
          </cell>
          <cell r="V2528">
            <v>1</v>
          </cell>
          <cell r="W2528">
            <v>10000</v>
          </cell>
          <cell r="X2528">
            <v>38198</v>
          </cell>
          <cell r="Y2528" t="str">
            <v>30/07-акт</v>
          </cell>
          <cell r="Z2528" t="str">
            <v>ОАО «Социнвестбанк»</v>
          </cell>
          <cell r="AA2528">
            <v>0</v>
          </cell>
          <cell r="AB2528">
            <v>0</v>
          </cell>
          <cell r="AC2528">
            <v>0</v>
          </cell>
          <cell r="AD2528" t="str">
            <v>предъявлен</v>
          </cell>
          <cell r="AF2528" t="str">
            <v/>
          </cell>
          <cell r="AI2528" t="str">
            <v/>
          </cell>
        </row>
        <row r="2529">
          <cell r="A2529">
            <v>2525</v>
          </cell>
          <cell r="B2529" t="str">
            <v>диск</v>
          </cell>
          <cell r="C2529" t="str">
            <v>51401</v>
          </cell>
          <cell r="D2529" t="str">
            <v>51401`810`4`0400`0000006</v>
          </cell>
          <cell r="E2529" t="str">
            <v>ОАО «Социнвестбанк»</v>
          </cell>
          <cell r="F2529" t="str">
            <v>банк</v>
          </cell>
          <cell r="G2529" t="str">
            <v>ПР</v>
          </cell>
          <cell r="H2529" t="str">
            <v>0042978</v>
          </cell>
          <cell r="I2529">
            <v>37994</v>
          </cell>
          <cell r="J2529">
            <v>10000</v>
          </cell>
          <cell r="K2529" t="str">
            <v>Рубли РФ</v>
          </cell>
          <cell r="L2529" t="str">
            <v>по предъявлении</v>
          </cell>
          <cell r="M2529">
            <v>37994</v>
          </cell>
          <cell r="N2529">
            <v>0</v>
          </cell>
          <cell r="P2529">
            <v>10000</v>
          </cell>
          <cell r="Q2529">
            <v>1</v>
          </cell>
          <cell r="R2529">
            <v>10000</v>
          </cell>
          <cell r="S2529">
            <v>38198</v>
          </cell>
          <cell r="T2529" t="str">
            <v>30/07-10</v>
          </cell>
          <cell r="U2529" t="str">
            <v>ООО "Проф-Трейд"</v>
          </cell>
          <cell r="V2529">
            <v>1</v>
          </cell>
          <cell r="W2529">
            <v>10000</v>
          </cell>
          <cell r="X2529">
            <v>38198</v>
          </cell>
          <cell r="Y2529" t="str">
            <v>30/07-акт</v>
          </cell>
          <cell r="Z2529" t="str">
            <v>ОАО «Социнвестбанк»</v>
          </cell>
          <cell r="AA2529">
            <v>0</v>
          </cell>
          <cell r="AB2529">
            <v>0</v>
          </cell>
          <cell r="AC2529">
            <v>0</v>
          </cell>
          <cell r="AD2529" t="str">
            <v>предъявлен</v>
          </cell>
          <cell r="AF2529" t="str">
            <v/>
          </cell>
          <cell r="AI2529" t="str">
            <v/>
          </cell>
        </row>
        <row r="2530">
          <cell r="A2530">
            <v>2526</v>
          </cell>
          <cell r="B2530" t="str">
            <v>диск</v>
          </cell>
          <cell r="C2530" t="str">
            <v>51401</v>
          </cell>
          <cell r="D2530" t="str">
            <v>51401`810`4`0400`0000006</v>
          </cell>
          <cell r="E2530" t="str">
            <v>ОАО «Социнвестбанк»</v>
          </cell>
          <cell r="F2530" t="str">
            <v>банк</v>
          </cell>
          <cell r="G2530" t="str">
            <v>КР</v>
          </cell>
          <cell r="H2530" t="str">
            <v>0007621</v>
          </cell>
          <cell r="I2530">
            <v>38181</v>
          </cell>
          <cell r="J2530">
            <v>100000</v>
          </cell>
          <cell r="K2530" t="str">
            <v>Рубли РФ</v>
          </cell>
          <cell r="L2530" t="str">
            <v>по предъявлении</v>
          </cell>
          <cell r="M2530">
            <v>38181</v>
          </cell>
          <cell r="N2530">
            <v>0</v>
          </cell>
          <cell r="P2530">
            <v>100000</v>
          </cell>
          <cell r="Q2530">
            <v>1</v>
          </cell>
          <cell r="R2530">
            <v>100000</v>
          </cell>
          <cell r="S2530">
            <v>38198</v>
          </cell>
          <cell r="T2530" t="str">
            <v>30/07-10</v>
          </cell>
          <cell r="U2530" t="str">
            <v>ООО "Проф-Трейд"</v>
          </cell>
          <cell r="V2530">
            <v>1</v>
          </cell>
          <cell r="W2530">
            <v>100000</v>
          </cell>
          <cell r="X2530">
            <v>38198</v>
          </cell>
          <cell r="Y2530" t="str">
            <v>30/07-акт</v>
          </cell>
          <cell r="Z2530" t="str">
            <v>ОАО «Социнвестбанк»</v>
          </cell>
          <cell r="AA2530">
            <v>0</v>
          </cell>
          <cell r="AB2530">
            <v>0</v>
          </cell>
          <cell r="AC2530">
            <v>0</v>
          </cell>
          <cell r="AD2530" t="str">
            <v>предъявлен</v>
          </cell>
          <cell r="AF2530" t="str">
            <v/>
          </cell>
          <cell r="AI2530" t="str">
            <v/>
          </cell>
        </row>
        <row r="2531">
          <cell r="A2531">
            <v>2527</v>
          </cell>
          <cell r="B2531" t="str">
            <v>диск</v>
          </cell>
          <cell r="C2531" t="str">
            <v>51401</v>
          </cell>
          <cell r="D2531" t="str">
            <v>51401`810`2`0400`0000002</v>
          </cell>
          <cell r="E2531" t="str">
            <v>Сбербанк РФ</v>
          </cell>
          <cell r="F2531" t="str">
            <v>банк</v>
          </cell>
          <cell r="G2531" t="str">
            <v>ВН</v>
          </cell>
          <cell r="H2531" t="str">
            <v>1061656</v>
          </cell>
          <cell r="I2531">
            <v>38044</v>
          </cell>
          <cell r="J2531">
            <v>20000</v>
          </cell>
          <cell r="K2531" t="str">
            <v>Рубли РФ</v>
          </cell>
          <cell r="L2531" t="str">
            <v>по предъявлении</v>
          </cell>
          <cell r="M2531">
            <v>38044</v>
          </cell>
          <cell r="N2531">
            <v>0</v>
          </cell>
          <cell r="P2531">
            <v>20000</v>
          </cell>
          <cell r="Q2531">
            <v>1</v>
          </cell>
          <cell r="R2531">
            <v>20000</v>
          </cell>
          <cell r="S2531">
            <v>38198</v>
          </cell>
          <cell r="T2531" t="str">
            <v>30/07-10</v>
          </cell>
          <cell r="U2531" t="str">
            <v>ООО "Проф-Трейд"</v>
          </cell>
          <cell r="V2531">
            <v>1</v>
          </cell>
          <cell r="W2531">
            <v>20000</v>
          </cell>
          <cell r="X2531">
            <v>38198</v>
          </cell>
          <cell r="Y2531" t="str">
            <v>30/07-акт СБ РФ</v>
          </cell>
          <cell r="Z2531" t="str">
            <v>Сбербанк РФ</v>
          </cell>
          <cell r="AA2531">
            <v>0</v>
          </cell>
          <cell r="AB2531">
            <v>0</v>
          </cell>
          <cell r="AC2531">
            <v>0</v>
          </cell>
          <cell r="AD2531" t="str">
            <v>предъявлен</v>
          </cell>
          <cell r="AF2531" t="str">
            <v/>
          </cell>
          <cell r="AI2531" t="str">
            <v/>
          </cell>
        </row>
        <row r="2532">
          <cell r="A2532">
            <v>2528</v>
          </cell>
          <cell r="B2532" t="str">
            <v>диск</v>
          </cell>
          <cell r="C2532" t="str">
            <v>51401</v>
          </cell>
          <cell r="D2532" t="str">
            <v>51401`810`2`0400`0000002</v>
          </cell>
          <cell r="E2532" t="str">
            <v>Сбербанк РФ</v>
          </cell>
          <cell r="F2532" t="str">
            <v>банк</v>
          </cell>
          <cell r="G2532" t="str">
            <v>ВН</v>
          </cell>
          <cell r="H2532" t="str">
            <v>1057058</v>
          </cell>
          <cell r="I2532">
            <v>38090</v>
          </cell>
          <cell r="J2532">
            <v>106400</v>
          </cell>
          <cell r="K2532" t="str">
            <v>Рубли РФ</v>
          </cell>
          <cell r="L2532" t="str">
            <v>по предъявлении</v>
          </cell>
          <cell r="M2532">
            <v>38090</v>
          </cell>
          <cell r="N2532">
            <v>0</v>
          </cell>
          <cell r="P2532">
            <v>106400</v>
          </cell>
          <cell r="Q2532">
            <v>1</v>
          </cell>
          <cell r="R2532">
            <v>106400</v>
          </cell>
          <cell r="S2532">
            <v>38198</v>
          </cell>
          <cell r="T2532" t="str">
            <v>30/07-10</v>
          </cell>
          <cell r="U2532" t="str">
            <v>ООО "Проф-Трейд"</v>
          </cell>
          <cell r="V2532">
            <v>1</v>
          </cell>
          <cell r="W2532">
            <v>106400</v>
          </cell>
          <cell r="X2532">
            <v>38198</v>
          </cell>
          <cell r="Y2532" t="str">
            <v>30/07-акт СБ РФ</v>
          </cell>
          <cell r="Z2532" t="str">
            <v>Сбербанк РФ</v>
          </cell>
          <cell r="AA2532">
            <v>0</v>
          </cell>
          <cell r="AB2532">
            <v>0</v>
          </cell>
          <cell r="AC2532">
            <v>0</v>
          </cell>
          <cell r="AD2532" t="str">
            <v>предъявлен</v>
          </cell>
          <cell r="AF2532" t="str">
            <v/>
          </cell>
          <cell r="AI2532" t="str">
            <v/>
          </cell>
        </row>
        <row r="2533">
          <cell r="A2533">
            <v>2529</v>
          </cell>
          <cell r="B2533" t="str">
            <v>диск</v>
          </cell>
          <cell r="C2533" t="str">
            <v>51401</v>
          </cell>
          <cell r="D2533" t="str">
            <v>51401`810`2`0400`0000002</v>
          </cell>
          <cell r="E2533" t="str">
            <v>Сбербанк РФ</v>
          </cell>
          <cell r="F2533" t="str">
            <v>банк</v>
          </cell>
          <cell r="G2533" t="str">
            <v>ВН</v>
          </cell>
          <cell r="H2533" t="str">
            <v>1089721</v>
          </cell>
          <cell r="I2533">
            <v>38135</v>
          </cell>
          <cell r="J2533">
            <v>500000</v>
          </cell>
          <cell r="K2533" t="str">
            <v>Рубли РФ</v>
          </cell>
          <cell r="L2533" t="str">
            <v>по предъявлении</v>
          </cell>
          <cell r="M2533">
            <v>38135</v>
          </cell>
          <cell r="N2533">
            <v>0</v>
          </cell>
          <cell r="P2533">
            <v>500000</v>
          </cell>
          <cell r="Q2533">
            <v>1</v>
          </cell>
          <cell r="R2533">
            <v>500000</v>
          </cell>
          <cell r="S2533">
            <v>38198</v>
          </cell>
          <cell r="T2533" t="str">
            <v>30/07-10</v>
          </cell>
          <cell r="U2533" t="str">
            <v>ООО "Проф-Трейд"</v>
          </cell>
          <cell r="V2533">
            <v>1</v>
          </cell>
          <cell r="W2533">
            <v>500000</v>
          </cell>
          <cell r="X2533">
            <v>38198</v>
          </cell>
          <cell r="Y2533" t="str">
            <v>30/07-акт СБ РФ</v>
          </cell>
          <cell r="Z2533" t="str">
            <v>Сбербанк РФ</v>
          </cell>
          <cell r="AA2533">
            <v>0</v>
          </cell>
          <cell r="AB2533">
            <v>0</v>
          </cell>
          <cell r="AC2533">
            <v>0</v>
          </cell>
          <cell r="AD2533" t="str">
            <v>предъявлен</v>
          </cell>
          <cell r="AF2533" t="str">
            <v/>
          </cell>
          <cell r="AI2533" t="str">
            <v/>
          </cell>
        </row>
        <row r="2534">
          <cell r="A2534">
            <v>2530</v>
          </cell>
          <cell r="B2534" t="str">
            <v>диск</v>
          </cell>
          <cell r="C2534" t="str">
            <v>51401</v>
          </cell>
          <cell r="D2534" t="str">
            <v>51401`810`2`0400`0000002</v>
          </cell>
          <cell r="E2534" t="str">
            <v>Сбербанк РФ</v>
          </cell>
          <cell r="F2534" t="str">
            <v>банк</v>
          </cell>
          <cell r="G2534" t="str">
            <v>ВН</v>
          </cell>
          <cell r="H2534" t="str">
            <v>1078110</v>
          </cell>
          <cell r="I2534">
            <v>38160</v>
          </cell>
          <cell r="J2534">
            <v>200000</v>
          </cell>
          <cell r="K2534" t="str">
            <v>Рубли РФ</v>
          </cell>
          <cell r="L2534" t="str">
            <v>по предъявлении</v>
          </cell>
          <cell r="M2534">
            <v>38160</v>
          </cell>
          <cell r="N2534">
            <v>0</v>
          </cell>
          <cell r="P2534">
            <v>200000</v>
          </cell>
          <cell r="Q2534">
            <v>1</v>
          </cell>
          <cell r="R2534">
            <v>200000</v>
          </cell>
          <cell r="S2534">
            <v>38198</v>
          </cell>
          <cell r="T2534" t="str">
            <v>30/07-10</v>
          </cell>
          <cell r="U2534" t="str">
            <v>ООО "Проф-Трейд"</v>
          </cell>
          <cell r="V2534">
            <v>1</v>
          </cell>
          <cell r="W2534">
            <v>200000</v>
          </cell>
          <cell r="X2534">
            <v>38198</v>
          </cell>
          <cell r="Y2534" t="str">
            <v>30/07-акт СБ РФ</v>
          </cell>
          <cell r="Z2534" t="str">
            <v>Сбербанк РФ</v>
          </cell>
          <cell r="AA2534">
            <v>0</v>
          </cell>
          <cell r="AB2534">
            <v>0</v>
          </cell>
          <cell r="AC2534">
            <v>0</v>
          </cell>
          <cell r="AD2534" t="str">
            <v>предъявлен</v>
          </cell>
          <cell r="AF2534" t="str">
            <v/>
          </cell>
          <cell r="AI2534" t="str">
            <v/>
          </cell>
        </row>
        <row r="2535">
          <cell r="A2535">
            <v>2531</v>
          </cell>
          <cell r="B2535" t="str">
            <v>диск</v>
          </cell>
          <cell r="C2535" t="str">
            <v>51401</v>
          </cell>
          <cell r="D2535" t="str">
            <v>51401`810`2`0400`0000002</v>
          </cell>
          <cell r="E2535" t="str">
            <v>Сбербанк РФ</v>
          </cell>
          <cell r="F2535" t="str">
            <v>банк</v>
          </cell>
          <cell r="G2535" t="str">
            <v>ВН</v>
          </cell>
          <cell r="H2535" t="str">
            <v>1089719</v>
          </cell>
          <cell r="I2535">
            <v>38135</v>
          </cell>
          <cell r="J2535">
            <v>500000</v>
          </cell>
          <cell r="K2535" t="str">
            <v>Рубли РФ</v>
          </cell>
          <cell r="L2535" t="str">
            <v>по предъявлении</v>
          </cell>
          <cell r="M2535">
            <v>38135</v>
          </cell>
          <cell r="N2535">
            <v>0</v>
          </cell>
          <cell r="P2535">
            <v>500000</v>
          </cell>
          <cell r="Q2535">
            <v>1</v>
          </cell>
          <cell r="R2535">
            <v>500000</v>
          </cell>
          <cell r="S2535">
            <v>38198</v>
          </cell>
          <cell r="T2535" t="str">
            <v>30/07-10</v>
          </cell>
          <cell r="U2535" t="str">
            <v>ООО "Проф-Трейд"</v>
          </cell>
          <cell r="V2535">
            <v>1</v>
          </cell>
          <cell r="W2535">
            <v>500000</v>
          </cell>
          <cell r="X2535">
            <v>38198</v>
          </cell>
          <cell r="Y2535" t="str">
            <v>30/07-акт СБ РФ</v>
          </cell>
          <cell r="Z2535" t="str">
            <v>Сбербанк РФ</v>
          </cell>
          <cell r="AA2535">
            <v>0</v>
          </cell>
          <cell r="AB2535">
            <v>0</v>
          </cell>
          <cell r="AC2535">
            <v>0</v>
          </cell>
          <cell r="AD2535" t="str">
            <v>предъявлен</v>
          </cell>
          <cell r="AF2535" t="str">
            <v/>
          </cell>
          <cell r="AI2535" t="str">
            <v/>
          </cell>
        </row>
        <row r="2536">
          <cell r="A2536">
            <v>2532</v>
          </cell>
          <cell r="B2536" t="str">
            <v>диск</v>
          </cell>
          <cell r="C2536" t="str">
            <v>51401</v>
          </cell>
          <cell r="D2536" t="str">
            <v>51401`810`2`0400`0000002</v>
          </cell>
          <cell r="E2536" t="str">
            <v>Сбербанк РФ</v>
          </cell>
          <cell r="F2536" t="str">
            <v>банк</v>
          </cell>
          <cell r="G2536" t="str">
            <v>ВН</v>
          </cell>
          <cell r="H2536" t="str">
            <v>1038812</v>
          </cell>
          <cell r="I2536">
            <v>37995</v>
          </cell>
          <cell r="J2536">
            <v>200000</v>
          </cell>
          <cell r="K2536" t="str">
            <v>Рубли РФ</v>
          </cell>
          <cell r="L2536" t="str">
            <v>по предъявлении</v>
          </cell>
          <cell r="M2536">
            <v>37995</v>
          </cell>
          <cell r="N2536">
            <v>0</v>
          </cell>
          <cell r="P2536">
            <v>200000</v>
          </cell>
          <cell r="Q2536">
            <v>1</v>
          </cell>
          <cell r="R2536">
            <v>200000</v>
          </cell>
          <cell r="S2536">
            <v>38198</v>
          </cell>
          <cell r="T2536" t="str">
            <v>30/07-10</v>
          </cell>
          <cell r="U2536" t="str">
            <v>ООО "Проф-Трейд"</v>
          </cell>
          <cell r="V2536">
            <v>1</v>
          </cell>
          <cell r="W2536">
            <v>200000</v>
          </cell>
          <cell r="X2536">
            <v>38198</v>
          </cell>
          <cell r="Y2536" t="str">
            <v>30/07-акт</v>
          </cell>
          <cell r="Z2536" t="str">
            <v>Сбербанк РФ</v>
          </cell>
          <cell r="AA2536">
            <v>0</v>
          </cell>
          <cell r="AB2536">
            <v>0</v>
          </cell>
          <cell r="AC2536">
            <v>0</v>
          </cell>
          <cell r="AD2536" t="str">
            <v>предъявлен</v>
          </cell>
          <cell r="AF2536" t="str">
            <v/>
          </cell>
          <cell r="AI2536" t="str">
            <v/>
          </cell>
        </row>
        <row r="2537">
          <cell r="A2537">
            <v>2533</v>
          </cell>
          <cell r="B2537" t="str">
            <v>диск</v>
          </cell>
          <cell r="C2537" t="str">
            <v>51401</v>
          </cell>
          <cell r="D2537" t="str">
            <v>51401`810`2`0400`0000002</v>
          </cell>
          <cell r="E2537" t="str">
            <v>Сбербанк РФ</v>
          </cell>
          <cell r="F2537" t="str">
            <v>банк</v>
          </cell>
          <cell r="G2537" t="str">
            <v>ВН</v>
          </cell>
          <cell r="H2537" t="str">
            <v>1038813</v>
          </cell>
          <cell r="I2537">
            <v>37995</v>
          </cell>
          <cell r="J2537">
            <v>200000</v>
          </cell>
          <cell r="K2537" t="str">
            <v>Рубли РФ</v>
          </cell>
          <cell r="L2537" t="str">
            <v>по предъявлении</v>
          </cell>
          <cell r="M2537">
            <v>37995</v>
          </cell>
          <cell r="N2537">
            <v>0</v>
          </cell>
          <cell r="P2537">
            <v>200000</v>
          </cell>
          <cell r="Q2537">
            <v>1</v>
          </cell>
          <cell r="R2537">
            <v>200000</v>
          </cell>
          <cell r="S2537">
            <v>38198</v>
          </cell>
          <cell r="T2537" t="str">
            <v>30/07-10</v>
          </cell>
          <cell r="U2537" t="str">
            <v>ООО "Проф-Трейд"</v>
          </cell>
          <cell r="V2537">
            <v>1</v>
          </cell>
          <cell r="W2537">
            <v>200000</v>
          </cell>
          <cell r="X2537">
            <v>38198</v>
          </cell>
          <cell r="Y2537" t="str">
            <v>30/07-акт</v>
          </cell>
          <cell r="Z2537" t="str">
            <v>Сбербанк РФ</v>
          </cell>
          <cell r="AA2537">
            <v>0</v>
          </cell>
          <cell r="AB2537">
            <v>0</v>
          </cell>
          <cell r="AC2537">
            <v>0</v>
          </cell>
          <cell r="AD2537" t="str">
            <v>предъявлен</v>
          </cell>
          <cell r="AF2537" t="str">
            <v/>
          </cell>
          <cell r="AI2537" t="str">
            <v/>
          </cell>
        </row>
        <row r="2538">
          <cell r="A2538">
            <v>2534</v>
          </cell>
          <cell r="B2538" t="str">
            <v>диск</v>
          </cell>
          <cell r="C2538" t="str">
            <v>51401</v>
          </cell>
          <cell r="D2538" t="str">
            <v>51401`810`2`0400`0000002</v>
          </cell>
          <cell r="E2538" t="str">
            <v>Сбербанк РФ</v>
          </cell>
          <cell r="F2538" t="str">
            <v>банк</v>
          </cell>
          <cell r="G2538" t="str">
            <v>ВН</v>
          </cell>
          <cell r="H2538" t="str">
            <v>1078168</v>
          </cell>
          <cell r="I2538">
            <v>38162</v>
          </cell>
          <cell r="J2538">
            <v>210000</v>
          </cell>
          <cell r="K2538" t="str">
            <v>Рубли РФ</v>
          </cell>
          <cell r="L2538" t="str">
            <v>по предъявлении</v>
          </cell>
          <cell r="M2538">
            <v>38162</v>
          </cell>
          <cell r="N2538">
            <v>0</v>
          </cell>
          <cell r="P2538">
            <v>210000</v>
          </cell>
          <cell r="Q2538">
            <v>1</v>
          </cell>
          <cell r="R2538">
            <v>210000</v>
          </cell>
          <cell r="S2538">
            <v>38198</v>
          </cell>
          <cell r="T2538" t="str">
            <v>30/07-10</v>
          </cell>
          <cell r="U2538" t="str">
            <v>ООО "Проф-Трейд"</v>
          </cell>
          <cell r="V2538">
            <v>1</v>
          </cell>
          <cell r="W2538">
            <v>210000</v>
          </cell>
          <cell r="X2538">
            <v>38198</v>
          </cell>
          <cell r="Y2538" t="str">
            <v>30/07-акт</v>
          </cell>
          <cell r="Z2538" t="str">
            <v>Сбербанк РФ</v>
          </cell>
          <cell r="AA2538">
            <v>0</v>
          </cell>
          <cell r="AB2538">
            <v>0</v>
          </cell>
          <cell r="AC2538">
            <v>0</v>
          </cell>
          <cell r="AD2538" t="str">
            <v>предъявлен</v>
          </cell>
          <cell r="AF2538" t="str">
            <v/>
          </cell>
          <cell r="AI2538" t="str">
            <v/>
          </cell>
        </row>
        <row r="2539">
          <cell r="A2539">
            <v>2535</v>
          </cell>
          <cell r="B2539" t="str">
            <v>диск</v>
          </cell>
          <cell r="C2539" t="str">
            <v>51401</v>
          </cell>
          <cell r="D2539" t="str">
            <v>51401`810`2`0400`0000002</v>
          </cell>
          <cell r="E2539" t="str">
            <v>Сбербанк РФ</v>
          </cell>
          <cell r="F2539" t="str">
            <v>банк</v>
          </cell>
          <cell r="G2539" t="str">
            <v>ВН</v>
          </cell>
          <cell r="H2539" t="str">
            <v>1038810</v>
          </cell>
          <cell r="I2539">
            <v>37995</v>
          </cell>
          <cell r="J2539">
            <v>200000</v>
          </cell>
          <cell r="K2539" t="str">
            <v>Рубли РФ</v>
          </cell>
          <cell r="L2539" t="str">
            <v>по предъявлении</v>
          </cell>
          <cell r="M2539">
            <v>37995</v>
          </cell>
          <cell r="N2539">
            <v>0</v>
          </cell>
          <cell r="P2539">
            <v>200000</v>
          </cell>
          <cell r="Q2539">
            <v>1</v>
          </cell>
          <cell r="R2539">
            <v>200000</v>
          </cell>
          <cell r="S2539">
            <v>38198</v>
          </cell>
          <cell r="T2539" t="str">
            <v>30/07-10</v>
          </cell>
          <cell r="U2539" t="str">
            <v>ООО "Проф-Трейд"</v>
          </cell>
          <cell r="V2539">
            <v>1</v>
          </cell>
          <cell r="W2539">
            <v>200000</v>
          </cell>
          <cell r="X2539">
            <v>38198</v>
          </cell>
          <cell r="Y2539" t="str">
            <v>30/07-акт</v>
          </cell>
          <cell r="Z2539" t="str">
            <v>Сбербанк РФ</v>
          </cell>
          <cell r="AA2539">
            <v>0</v>
          </cell>
          <cell r="AB2539">
            <v>0</v>
          </cell>
          <cell r="AC2539">
            <v>0</v>
          </cell>
          <cell r="AD2539" t="str">
            <v>предъявлен</v>
          </cell>
          <cell r="AF2539" t="str">
            <v/>
          </cell>
          <cell r="AI2539" t="str">
            <v/>
          </cell>
        </row>
        <row r="2540">
          <cell r="A2540">
            <v>2536</v>
          </cell>
          <cell r="B2540" t="str">
            <v>диск</v>
          </cell>
          <cell r="C2540" t="str">
            <v>51401</v>
          </cell>
          <cell r="D2540" t="str">
            <v>51401`810`2`0400`0000002</v>
          </cell>
          <cell r="E2540" t="str">
            <v>Сбербанк РФ</v>
          </cell>
          <cell r="F2540" t="str">
            <v>банк</v>
          </cell>
          <cell r="G2540" t="str">
            <v>ВН</v>
          </cell>
          <cell r="H2540" t="str">
            <v>1038814</v>
          </cell>
          <cell r="I2540">
            <v>37995</v>
          </cell>
          <cell r="J2540">
            <v>200000</v>
          </cell>
          <cell r="K2540" t="str">
            <v>Рубли РФ</v>
          </cell>
          <cell r="L2540" t="str">
            <v>по предъявлении</v>
          </cell>
          <cell r="M2540">
            <v>37995</v>
          </cell>
          <cell r="N2540">
            <v>0</v>
          </cell>
          <cell r="P2540">
            <v>200000</v>
          </cell>
          <cell r="Q2540">
            <v>1</v>
          </cell>
          <cell r="R2540">
            <v>200000</v>
          </cell>
          <cell r="S2540">
            <v>38198</v>
          </cell>
          <cell r="T2540" t="str">
            <v>30/07-10</v>
          </cell>
          <cell r="U2540" t="str">
            <v>ООО "Проф-Трейд"</v>
          </cell>
          <cell r="V2540">
            <v>1</v>
          </cell>
          <cell r="W2540">
            <v>200000</v>
          </cell>
          <cell r="X2540">
            <v>38198</v>
          </cell>
          <cell r="Y2540" t="str">
            <v>30/07-акт СБ РФ</v>
          </cell>
          <cell r="Z2540" t="str">
            <v>Сбербанк РФ</v>
          </cell>
          <cell r="AA2540">
            <v>0</v>
          </cell>
          <cell r="AB2540">
            <v>0</v>
          </cell>
          <cell r="AC2540">
            <v>0</v>
          </cell>
          <cell r="AD2540" t="str">
            <v>предъявлен</v>
          </cell>
          <cell r="AF2540" t="str">
            <v/>
          </cell>
          <cell r="AI2540" t="str">
            <v/>
          </cell>
        </row>
        <row r="2541">
          <cell r="A2541">
            <v>2537</v>
          </cell>
          <cell r="B2541" t="str">
            <v>диск</v>
          </cell>
          <cell r="C2541" t="str">
            <v>51401</v>
          </cell>
          <cell r="D2541" t="str">
            <v>51401`810`2`0400`0000002</v>
          </cell>
          <cell r="E2541" t="str">
            <v>Сбербанк РФ</v>
          </cell>
          <cell r="F2541" t="str">
            <v>банк</v>
          </cell>
          <cell r="G2541" t="str">
            <v>ВН</v>
          </cell>
          <cell r="H2541" t="str">
            <v>1099788</v>
          </cell>
          <cell r="I2541">
            <v>38184</v>
          </cell>
          <cell r="J2541">
            <v>320000</v>
          </cell>
          <cell r="K2541" t="str">
            <v>Рубли РФ</v>
          </cell>
          <cell r="L2541" t="str">
            <v>по предъявлении</v>
          </cell>
          <cell r="M2541">
            <v>38184</v>
          </cell>
          <cell r="N2541">
            <v>0</v>
          </cell>
          <cell r="P2541">
            <v>320000</v>
          </cell>
          <cell r="Q2541">
            <v>1</v>
          </cell>
          <cell r="R2541">
            <v>320000</v>
          </cell>
          <cell r="S2541">
            <v>38198</v>
          </cell>
          <cell r="T2541" t="str">
            <v>30/07-10</v>
          </cell>
          <cell r="U2541" t="str">
            <v>ООО "Проф-Трейд"</v>
          </cell>
          <cell r="V2541">
            <v>1</v>
          </cell>
          <cell r="W2541">
            <v>320000</v>
          </cell>
          <cell r="X2541">
            <v>38198</v>
          </cell>
          <cell r="Y2541" t="str">
            <v>30/07-акт</v>
          </cell>
          <cell r="Z2541" t="str">
            <v>Сбербанк РФ</v>
          </cell>
          <cell r="AA2541">
            <v>0</v>
          </cell>
          <cell r="AB2541">
            <v>0</v>
          </cell>
          <cell r="AC2541">
            <v>0</v>
          </cell>
          <cell r="AD2541" t="str">
            <v>предъявлен</v>
          </cell>
          <cell r="AF2541" t="str">
            <v/>
          </cell>
          <cell r="AI2541" t="str">
            <v/>
          </cell>
        </row>
        <row r="2542">
          <cell r="A2542">
            <v>2538</v>
          </cell>
          <cell r="B2542" t="str">
            <v>диск</v>
          </cell>
          <cell r="C2542" t="str">
            <v>51401</v>
          </cell>
          <cell r="D2542" t="str">
            <v>51401`810`1`0400`0000005</v>
          </cell>
          <cell r="E2542" t="str">
            <v>ОАО «УралСиб»</v>
          </cell>
          <cell r="F2542" t="str">
            <v>банк</v>
          </cell>
          <cell r="G2542" t="str">
            <v>0028</v>
          </cell>
          <cell r="H2542" t="str">
            <v>0215200</v>
          </cell>
          <cell r="I2542">
            <v>38170</v>
          </cell>
          <cell r="J2542">
            <v>10000</v>
          </cell>
          <cell r="K2542" t="str">
            <v>Рубли РФ</v>
          </cell>
          <cell r="L2542" t="str">
            <v>по предъявлении</v>
          </cell>
          <cell r="M2542">
            <v>38170</v>
          </cell>
          <cell r="N2542">
            <v>0</v>
          </cell>
          <cell r="P2542">
            <v>10000</v>
          </cell>
          <cell r="Q2542">
            <v>1</v>
          </cell>
          <cell r="R2542">
            <v>10000</v>
          </cell>
          <cell r="S2542">
            <v>38198</v>
          </cell>
          <cell r="T2542" t="str">
            <v>30/07-10</v>
          </cell>
          <cell r="U2542" t="str">
            <v>ООО "Проф-Трейд"</v>
          </cell>
          <cell r="V2542">
            <v>1</v>
          </cell>
          <cell r="W2542">
            <v>10000</v>
          </cell>
          <cell r="X2542">
            <v>38198</v>
          </cell>
          <cell r="Y2542" t="str">
            <v>30/07-акт</v>
          </cell>
          <cell r="Z2542" t="str">
            <v>ОАО «УралСиб»</v>
          </cell>
          <cell r="AA2542">
            <v>0</v>
          </cell>
          <cell r="AB2542">
            <v>0</v>
          </cell>
          <cell r="AC2542">
            <v>0</v>
          </cell>
          <cell r="AD2542" t="str">
            <v>предъявлен</v>
          </cell>
          <cell r="AF2542" t="str">
            <v/>
          </cell>
          <cell r="AI2542" t="str">
            <v/>
          </cell>
        </row>
        <row r="2543">
          <cell r="A2543">
            <v>2539</v>
          </cell>
          <cell r="B2543" t="str">
            <v>диск</v>
          </cell>
          <cell r="C2543" t="str">
            <v>51401</v>
          </cell>
          <cell r="D2543" t="str">
            <v>51401`810`2`0400`0000002</v>
          </cell>
          <cell r="E2543" t="str">
            <v>Сбербанк РФ</v>
          </cell>
          <cell r="F2543" t="str">
            <v>банк</v>
          </cell>
          <cell r="G2543" t="str">
            <v>ВН</v>
          </cell>
          <cell r="H2543" t="str">
            <v>0318089</v>
          </cell>
          <cell r="I2543">
            <v>38196</v>
          </cell>
          <cell r="J2543">
            <v>200000</v>
          </cell>
          <cell r="K2543" t="str">
            <v>Рубли РФ</v>
          </cell>
          <cell r="L2543" t="str">
            <v>по предъявлении</v>
          </cell>
          <cell r="M2543">
            <v>38196</v>
          </cell>
          <cell r="N2543">
            <v>0</v>
          </cell>
          <cell r="P2543">
            <v>200000</v>
          </cell>
          <cell r="Q2543">
            <v>1</v>
          </cell>
          <cell r="R2543">
            <v>200000</v>
          </cell>
          <cell r="S2543">
            <v>38198</v>
          </cell>
          <cell r="T2543" t="str">
            <v>30/07-15</v>
          </cell>
          <cell r="U2543" t="str">
            <v>ООО "ЭкспоТрейд"</v>
          </cell>
          <cell r="V2543">
            <v>1</v>
          </cell>
          <cell r="W2543">
            <v>200000</v>
          </cell>
          <cell r="X2543">
            <v>38201</v>
          </cell>
          <cell r="Y2543" t="str">
            <v>02/08-акт СБ РФ</v>
          </cell>
          <cell r="Z2543" t="str">
            <v>Сбербанк РФ</v>
          </cell>
          <cell r="AA2543">
            <v>0</v>
          </cell>
          <cell r="AB2543">
            <v>0</v>
          </cell>
          <cell r="AC2543">
            <v>0</v>
          </cell>
          <cell r="AD2543" t="str">
            <v>предъявлен</v>
          </cell>
          <cell r="AF2543" t="str">
            <v/>
          </cell>
          <cell r="AI2543" t="str">
            <v/>
          </cell>
        </row>
        <row r="2544">
          <cell r="A2544">
            <v>2540</v>
          </cell>
          <cell r="B2544" t="str">
            <v>диск</v>
          </cell>
          <cell r="C2544" t="str">
            <v>51401</v>
          </cell>
          <cell r="D2544" t="str">
            <v>51401`810`1`0400`0000005</v>
          </cell>
          <cell r="E2544" t="str">
            <v>ОАО «УралСиб»</v>
          </cell>
          <cell r="F2544" t="str">
            <v>банк</v>
          </cell>
          <cell r="G2544" t="str">
            <v>0025</v>
          </cell>
          <cell r="H2544" t="str">
            <v>0259724</v>
          </cell>
          <cell r="I2544">
            <v>38198</v>
          </cell>
          <cell r="J2544">
            <v>210000</v>
          </cell>
          <cell r="K2544" t="str">
            <v>Рубли РФ</v>
          </cell>
          <cell r="L2544" t="str">
            <v>по предъявлении</v>
          </cell>
          <cell r="M2544">
            <v>38198</v>
          </cell>
          <cell r="N2544">
            <v>0</v>
          </cell>
          <cell r="P2544">
            <v>210000</v>
          </cell>
          <cell r="Q2544">
            <v>1</v>
          </cell>
          <cell r="R2544">
            <v>210000</v>
          </cell>
          <cell r="S2544">
            <v>38198</v>
          </cell>
          <cell r="T2544" t="str">
            <v>30/07-15</v>
          </cell>
          <cell r="U2544" t="str">
            <v>ООО "ЭкспоТрейд"</v>
          </cell>
          <cell r="V2544">
            <v>1</v>
          </cell>
          <cell r="W2544">
            <v>210000</v>
          </cell>
          <cell r="X2544">
            <v>38201</v>
          </cell>
          <cell r="Y2544" t="str">
            <v>02/08-акт УралСиб</v>
          </cell>
          <cell r="Z2544" t="str">
            <v>ОАО «УралСиб»</v>
          </cell>
          <cell r="AA2544">
            <v>0</v>
          </cell>
          <cell r="AB2544">
            <v>0</v>
          </cell>
          <cell r="AC2544">
            <v>0</v>
          </cell>
          <cell r="AD2544" t="str">
            <v>предъявлен</v>
          </cell>
          <cell r="AF2544" t="str">
            <v/>
          </cell>
          <cell r="AI2544" t="str">
            <v/>
          </cell>
        </row>
        <row r="2545">
          <cell r="A2545">
            <v>2522</v>
          </cell>
          <cell r="B2545" t="str">
            <v>диск</v>
          </cell>
          <cell r="C2545" t="str">
            <v>51401</v>
          </cell>
          <cell r="D2545" t="str">
            <v>51401`810`2`0400`0000002</v>
          </cell>
          <cell r="E2545" t="str">
            <v>Сбербанк РФ</v>
          </cell>
          <cell r="F2545" t="str">
            <v>банк</v>
          </cell>
          <cell r="G2545" t="str">
            <v>ВН</v>
          </cell>
          <cell r="H2545" t="str">
            <v>1618213</v>
          </cell>
          <cell r="I2545">
            <v>38198</v>
          </cell>
          <cell r="J2545">
            <v>154500</v>
          </cell>
          <cell r="K2545" t="str">
            <v>Рубли РФ</v>
          </cell>
          <cell r="L2545" t="str">
            <v>по предъявлении</v>
          </cell>
          <cell r="M2545">
            <v>38198</v>
          </cell>
          <cell r="N2545">
            <v>0</v>
          </cell>
          <cell r="P2545">
            <v>154500</v>
          </cell>
          <cell r="Q2545">
            <v>1</v>
          </cell>
          <cell r="R2545">
            <v>154500</v>
          </cell>
          <cell r="S2545">
            <v>38198</v>
          </cell>
          <cell r="T2545" t="str">
            <v>30/07-16</v>
          </cell>
          <cell r="U2545" t="str">
            <v>ИП Воронин Вячеслав Викторович</v>
          </cell>
          <cell r="V2545">
            <v>1</v>
          </cell>
          <cell r="W2545">
            <v>154500</v>
          </cell>
          <cell r="X2545">
            <v>38201</v>
          </cell>
          <cell r="Y2545" t="str">
            <v>02/08-акт СБ РФ</v>
          </cell>
          <cell r="Z2545" t="str">
            <v>Сбербанк РФ</v>
          </cell>
          <cell r="AA2545">
            <v>0</v>
          </cell>
          <cell r="AB2545">
            <v>0</v>
          </cell>
          <cell r="AC2545">
            <v>0</v>
          </cell>
          <cell r="AD2545" t="str">
            <v>предъявлен</v>
          </cell>
          <cell r="AF2545" t="str">
            <v/>
          </cell>
          <cell r="AI2545" t="str">
            <v/>
          </cell>
        </row>
        <row r="2546">
          <cell r="A2546">
            <v>2523</v>
          </cell>
          <cell r="B2546" t="str">
            <v>диск</v>
          </cell>
          <cell r="C2546" t="str">
            <v>51401</v>
          </cell>
          <cell r="D2546" t="str">
            <v>51401`810`2`0400`0000002</v>
          </cell>
          <cell r="E2546" t="str">
            <v>Сбербанк РФ</v>
          </cell>
          <cell r="F2546" t="str">
            <v>банк</v>
          </cell>
          <cell r="G2546" t="str">
            <v>ВН</v>
          </cell>
          <cell r="H2546" t="str">
            <v>1628718</v>
          </cell>
          <cell r="I2546">
            <v>38191</v>
          </cell>
          <cell r="J2546">
            <v>85000</v>
          </cell>
          <cell r="K2546" t="str">
            <v>Рубли РФ</v>
          </cell>
          <cell r="L2546" t="str">
            <v>по предъявлении</v>
          </cell>
          <cell r="M2546">
            <v>38191</v>
          </cell>
          <cell r="N2546">
            <v>0</v>
          </cell>
          <cell r="P2546">
            <v>85000</v>
          </cell>
          <cell r="Q2546">
            <v>1</v>
          </cell>
          <cell r="R2546">
            <v>85000</v>
          </cell>
          <cell r="S2546">
            <v>38198</v>
          </cell>
          <cell r="T2546" t="str">
            <v>30/07-16</v>
          </cell>
          <cell r="U2546" t="str">
            <v>ИП Воронин Вячеслав Викторович</v>
          </cell>
          <cell r="V2546">
            <v>1</v>
          </cell>
          <cell r="W2546">
            <v>85000</v>
          </cell>
          <cell r="X2546">
            <v>38201</v>
          </cell>
          <cell r="Y2546" t="str">
            <v>02/08-акт СБ РФ</v>
          </cell>
          <cell r="Z2546" t="str">
            <v>Сбербанк РФ</v>
          </cell>
          <cell r="AA2546">
            <v>0</v>
          </cell>
          <cell r="AB2546">
            <v>0</v>
          </cell>
          <cell r="AC2546">
            <v>0</v>
          </cell>
          <cell r="AD2546" t="str">
            <v>предъявлен</v>
          </cell>
          <cell r="AF2546" t="str">
            <v/>
          </cell>
          <cell r="AI2546" t="str">
            <v/>
          </cell>
        </row>
        <row r="2547">
          <cell r="A2547">
            <v>2524</v>
          </cell>
          <cell r="B2547" t="str">
            <v>диск</v>
          </cell>
          <cell r="C2547" t="str">
            <v>51401</v>
          </cell>
          <cell r="D2547" t="str">
            <v>51401`810`2`0400`0000002</v>
          </cell>
          <cell r="E2547" t="str">
            <v>Сбербанк РФ</v>
          </cell>
          <cell r="F2547" t="str">
            <v>банк</v>
          </cell>
          <cell r="G2547" t="str">
            <v>ВН</v>
          </cell>
          <cell r="H2547" t="str">
            <v>1098326</v>
          </cell>
          <cell r="I2547">
            <v>38195</v>
          </cell>
          <cell r="J2547">
            <v>670000</v>
          </cell>
          <cell r="K2547" t="str">
            <v>Рубли РФ</v>
          </cell>
          <cell r="L2547" t="str">
            <v>по предъявлении</v>
          </cell>
          <cell r="M2547">
            <v>38195</v>
          </cell>
          <cell r="N2547">
            <v>0</v>
          </cell>
          <cell r="P2547">
            <v>670000</v>
          </cell>
          <cell r="Q2547">
            <v>1</v>
          </cell>
          <cell r="R2547">
            <v>670000</v>
          </cell>
          <cell r="S2547">
            <v>38198</v>
          </cell>
          <cell r="T2547" t="str">
            <v>30/07-16</v>
          </cell>
          <cell r="U2547" t="str">
            <v>ИП Воронин Вячеслав Викторович</v>
          </cell>
          <cell r="V2547">
            <v>1</v>
          </cell>
          <cell r="W2547">
            <v>670000</v>
          </cell>
          <cell r="X2547">
            <v>38201</v>
          </cell>
          <cell r="Y2547" t="str">
            <v>02/08-акт СБ РФ</v>
          </cell>
          <cell r="Z2547" t="str">
            <v>Сбербанк РФ</v>
          </cell>
          <cell r="AA2547">
            <v>0</v>
          </cell>
          <cell r="AB2547">
            <v>0</v>
          </cell>
          <cell r="AC2547">
            <v>0</v>
          </cell>
          <cell r="AD2547" t="str">
            <v>предъявлен</v>
          </cell>
          <cell r="AF2547" t="str">
            <v/>
          </cell>
          <cell r="AI2547" t="str">
            <v/>
          </cell>
        </row>
        <row r="2548">
          <cell r="A2548">
            <v>2525</v>
          </cell>
          <cell r="B2548" t="str">
            <v>диск</v>
          </cell>
          <cell r="C2548" t="str">
            <v>51401</v>
          </cell>
          <cell r="D2548" t="str">
            <v>51401`810`4`0400`0000006</v>
          </cell>
          <cell r="E2548" t="str">
            <v>ОАО «Социнвестбанк»</v>
          </cell>
          <cell r="F2548" t="str">
            <v>банк</v>
          </cell>
          <cell r="G2548" t="str">
            <v>СЛ</v>
          </cell>
          <cell r="H2548" t="str">
            <v>0006105</v>
          </cell>
          <cell r="I2548">
            <v>38197</v>
          </cell>
          <cell r="J2548">
            <v>50000</v>
          </cell>
          <cell r="K2548" t="str">
            <v>Рубли РФ</v>
          </cell>
          <cell r="L2548" t="str">
            <v>по предъявлении</v>
          </cell>
          <cell r="M2548">
            <v>38197</v>
          </cell>
          <cell r="N2548">
            <v>0</v>
          </cell>
          <cell r="P2548">
            <v>50000</v>
          </cell>
          <cell r="Q2548">
            <v>1</v>
          </cell>
          <cell r="R2548">
            <v>50000</v>
          </cell>
          <cell r="S2548">
            <v>38198</v>
          </cell>
          <cell r="T2548" t="str">
            <v>30/07-16</v>
          </cell>
          <cell r="U2548" t="str">
            <v>ИП Воронин Вячеслав Викторович</v>
          </cell>
          <cell r="V2548">
            <v>1</v>
          </cell>
          <cell r="W2548">
            <v>50000</v>
          </cell>
          <cell r="X2548">
            <v>38201</v>
          </cell>
          <cell r="Y2548" t="str">
            <v>02/08- акт СИБ</v>
          </cell>
          <cell r="Z2548" t="str">
            <v>ОАО «Социнвестбанк»</v>
          </cell>
          <cell r="AA2548">
            <v>0</v>
          </cell>
          <cell r="AB2548">
            <v>0</v>
          </cell>
          <cell r="AC2548">
            <v>0</v>
          </cell>
          <cell r="AD2548" t="str">
            <v>предъявлен</v>
          </cell>
          <cell r="AF2548" t="str">
            <v/>
          </cell>
          <cell r="AI2548" t="str">
            <v/>
          </cell>
        </row>
        <row r="2549">
          <cell r="A2549">
            <v>2526</v>
          </cell>
          <cell r="B2549" t="str">
            <v>диск</v>
          </cell>
          <cell r="C2549" t="str">
            <v>51401</v>
          </cell>
          <cell r="D2549" t="str">
            <v>51401`810`4`0400`0000006</v>
          </cell>
          <cell r="E2549" t="str">
            <v>ОАО «Социнвестбанк»</v>
          </cell>
          <cell r="F2549" t="str">
            <v>банк</v>
          </cell>
          <cell r="G2549" t="str">
            <v>АР</v>
          </cell>
          <cell r="H2549" t="str">
            <v>0052268</v>
          </cell>
          <cell r="I2549">
            <v>38177</v>
          </cell>
          <cell r="J2549">
            <v>1000000</v>
          </cell>
          <cell r="K2549" t="str">
            <v>Рубли РФ</v>
          </cell>
          <cell r="L2549" t="str">
            <v>по предъявлении, но неранее 01.08.2004г</v>
          </cell>
          <cell r="M2549">
            <v>38200</v>
          </cell>
          <cell r="N2549">
            <v>0</v>
          </cell>
          <cell r="P2549">
            <v>1000000</v>
          </cell>
          <cell r="Q2549">
            <v>1</v>
          </cell>
          <cell r="R2549">
            <v>1000000</v>
          </cell>
          <cell r="S2549">
            <v>38198</v>
          </cell>
          <cell r="T2549" t="str">
            <v>30/07-17</v>
          </cell>
          <cell r="U2549" t="str">
            <v>ООО "Планета Люкс"</v>
          </cell>
          <cell r="V2549">
            <v>1</v>
          </cell>
          <cell r="W2549">
            <v>1000000</v>
          </cell>
          <cell r="X2549">
            <v>38201</v>
          </cell>
          <cell r="Y2549" t="str">
            <v>02/08- акт СИБ</v>
          </cell>
          <cell r="Z2549" t="str">
            <v>ОАО «Социнвестбанк»</v>
          </cell>
          <cell r="AA2549">
            <v>0</v>
          </cell>
          <cell r="AB2549">
            <v>0</v>
          </cell>
          <cell r="AC2549">
            <v>0</v>
          </cell>
          <cell r="AD2549" t="str">
            <v>предъявлен</v>
          </cell>
          <cell r="AF2549" t="str">
            <v/>
          </cell>
          <cell r="AI2549" t="str">
            <v/>
          </cell>
        </row>
        <row r="2550">
          <cell r="A2550">
            <v>2527</v>
          </cell>
          <cell r="B2550" t="str">
            <v>диск</v>
          </cell>
          <cell r="C2550" t="str">
            <v>51401</v>
          </cell>
          <cell r="D2550" t="str">
            <v>51401`810`4`0400`0000006</v>
          </cell>
          <cell r="E2550" t="str">
            <v>ОАО «Социнвестбанк»</v>
          </cell>
          <cell r="F2550" t="str">
            <v>банк</v>
          </cell>
          <cell r="G2550" t="str">
            <v>АР</v>
          </cell>
          <cell r="H2550" t="str">
            <v>0052275</v>
          </cell>
          <cell r="I2550">
            <v>38177</v>
          </cell>
          <cell r="J2550">
            <v>1000000</v>
          </cell>
          <cell r="K2550" t="str">
            <v>Рубли РФ</v>
          </cell>
          <cell r="L2550" t="str">
            <v>по предъявлении, но неранее 01.08.2004г</v>
          </cell>
          <cell r="M2550">
            <v>38200</v>
          </cell>
          <cell r="N2550">
            <v>0</v>
          </cell>
          <cell r="P2550">
            <v>1000000</v>
          </cell>
          <cell r="Q2550">
            <v>1</v>
          </cell>
          <cell r="R2550">
            <v>1000000</v>
          </cell>
          <cell r="S2550">
            <v>38198</v>
          </cell>
          <cell r="T2550" t="str">
            <v>30/07-17</v>
          </cell>
          <cell r="U2550" t="str">
            <v>ООО "Планета Люкс"</v>
          </cell>
          <cell r="V2550">
            <v>1</v>
          </cell>
          <cell r="W2550">
            <v>1000000</v>
          </cell>
          <cell r="X2550">
            <v>38201</v>
          </cell>
          <cell r="Y2550" t="str">
            <v>02/08- акт СИБ</v>
          </cell>
          <cell r="Z2550" t="str">
            <v>ОАО «Социнвестбанк»</v>
          </cell>
          <cell r="AA2550">
            <v>0</v>
          </cell>
          <cell r="AB2550">
            <v>0</v>
          </cell>
          <cell r="AC2550">
            <v>0</v>
          </cell>
          <cell r="AD2550" t="str">
            <v>предъявлен</v>
          </cell>
          <cell r="AF2550" t="str">
            <v/>
          </cell>
          <cell r="AI2550" t="str">
            <v/>
          </cell>
        </row>
        <row r="2551">
          <cell r="A2551">
            <v>2528</v>
          </cell>
          <cell r="B2551" t="str">
            <v>диск</v>
          </cell>
          <cell r="C2551" t="str">
            <v>51402</v>
          </cell>
          <cell r="D2551" t="str">
            <v>51402`810`4`0400`0000047</v>
          </cell>
          <cell r="E2551" t="str">
            <v>ОАО «Башэкономбанк»</v>
          </cell>
          <cell r="F2551" t="str">
            <v>банк</v>
          </cell>
          <cell r="G2551" t="str">
            <v>БЭБ-И</v>
          </cell>
          <cell r="H2551" t="str">
            <v>0021618</v>
          </cell>
          <cell r="I2551">
            <v>38188</v>
          </cell>
          <cell r="J2551">
            <v>458000</v>
          </cell>
          <cell r="K2551" t="str">
            <v>Рубли РФ</v>
          </cell>
          <cell r="L2551" t="str">
            <v>по предъявлении, но неранее 03.08.2004г</v>
          </cell>
          <cell r="M2551">
            <v>38202</v>
          </cell>
          <cell r="N2551">
            <v>0</v>
          </cell>
          <cell r="P2551">
            <v>458000</v>
          </cell>
          <cell r="Q2551">
            <v>1</v>
          </cell>
          <cell r="R2551">
            <v>458000</v>
          </cell>
          <cell r="S2551">
            <v>38198</v>
          </cell>
          <cell r="T2551" t="str">
            <v>30/07-17</v>
          </cell>
          <cell r="U2551" t="str">
            <v>ООО "Планета Люкс"</v>
          </cell>
          <cell r="V2551">
            <v>1</v>
          </cell>
          <cell r="W2551">
            <v>458000</v>
          </cell>
          <cell r="X2551">
            <v>38202</v>
          </cell>
          <cell r="Y2551" t="str">
            <v>03/08-предэконом</v>
          </cell>
          <cell r="Z2551" t="str">
            <v>ОАО «Башэкономбанк»</v>
          </cell>
          <cell r="AA2551">
            <v>0</v>
          </cell>
          <cell r="AB2551">
            <v>0</v>
          </cell>
          <cell r="AC2551">
            <v>0</v>
          </cell>
          <cell r="AD2551" t="str">
            <v>предъявлен</v>
          </cell>
          <cell r="AF2551" t="str">
            <v/>
          </cell>
          <cell r="AI2551" t="str">
            <v/>
          </cell>
        </row>
        <row r="2552">
          <cell r="A2552">
            <v>2529</v>
          </cell>
          <cell r="B2552" t="str">
            <v>диск</v>
          </cell>
          <cell r="C2552" t="str">
            <v>51401</v>
          </cell>
          <cell r="D2552" t="str">
            <v>51401`810`1`0400`0000018</v>
          </cell>
          <cell r="E2552" t="str">
            <v>АБ «Газпромбанк» (ЗАО)</v>
          </cell>
          <cell r="F2552" t="str">
            <v>банк</v>
          </cell>
          <cell r="G2552" t="str">
            <v>ГПБ</v>
          </cell>
          <cell r="H2552" t="str">
            <v>0154680</v>
          </cell>
          <cell r="I2552">
            <v>38197</v>
          </cell>
          <cell r="J2552">
            <v>65548</v>
          </cell>
          <cell r="K2552" t="str">
            <v>Рубли РФ</v>
          </cell>
          <cell r="L2552" t="str">
            <v>по предъявлении</v>
          </cell>
          <cell r="M2552">
            <v>38197</v>
          </cell>
          <cell r="N2552">
            <v>0</v>
          </cell>
          <cell r="P2552">
            <v>65548</v>
          </cell>
          <cell r="Q2552">
            <v>1</v>
          </cell>
          <cell r="R2552">
            <v>65548</v>
          </cell>
          <cell r="S2552">
            <v>38198</v>
          </cell>
          <cell r="T2552" t="str">
            <v>30/07-17</v>
          </cell>
          <cell r="U2552" t="str">
            <v>ООО "Планета Люкс"</v>
          </cell>
          <cell r="V2552">
            <v>1</v>
          </cell>
          <cell r="W2552">
            <v>65548</v>
          </cell>
          <cell r="X2552">
            <v>38201</v>
          </cell>
          <cell r="Y2552" t="str">
            <v>02/08-предгаз</v>
          </cell>
          <cell r="Z2552" t="str">
            <v>АБ «Газпромбанк» (ЗАО)</v>
          </cell>
          <cell r="AA2552">
            <v>0</v>
          </cell>
          <cell r="AB2552">
            <v>0</v>
          </cell>
          <cell r="AC2552">
            <v>0</v>
          </cell>
          <cell r="AD2552" t="str">
            <v>предъявлен</v>
          </cell>
          <cell r="AF2552" t="str">
            <v/>
          </cell>
          <cell r="AI2552" t="str">
            <v/>
          </cell>
        </row>
        <row r="2553">
          <cell r="A2553">
            <v>2530</v>
          </cell>
          <cell r="B2553" t="str">
            <v>диск</v>
          </cell>
          <cell r="C2553" t="str">
            <v>51401</v>
          </cell>
          <cell r="D2553" t="str">
            <v>51401`810`2`0400`0000002</v>
          </cell>
          <cell r="E2553" t="str">
            <v>Сбербанк РФ</v>
          </cell>
          <cell r="F2553" t="str">
            <v>банк</v>
          </cell>
          <cell r="G2553" t="str">
            <v>ВН</v>
          </cell>
          <cell r="H2553" t="str">
            <v>1266917</v>
          </cell>
          <cell r="I2553">
            <v>38180</v>
          </cell>
          <cell r="J2553">
            <v>150000</v>
          </cell>
          <cell r="K2553" t="str">
            <v>Рубли РФ</v>
          </cell>
          <cell r="L2553" t="str">
            <v>по предъявлении</v>
          </cell>
          <cell r="M2553">
            <v>38180</v>
          </cell>
          <cell r="N2553">
            <v>0</v>
          </cell>
          <cell r="P2553">
            <v>150000</v>
          </cell>
          <cell r="Q2553">
            <v>1</v>
          </cell>
          <cell r="R2553">
            <v>150000</v>
          </cell>
          <cell r="S2553">
            <v>38198</v>
          </cell>
          <cell r="T2553" t="str">
            <v>30/07-13</v>
          </cell>
          <cell r="U2553" t="str">
            <v>ООО "Проф-Трейд"</v>
          </cell>
          <cell r="V2553">
            <v>1</v>
          </cell>
          <cell r="W2553">
            <v>150000</v>
          </cell>
          <cell r="X2553">
            <v>38201</v>
          </cell>
          <cell r="Y2553" t="str">
            <v>02/08-акт СБ РФ</v>
          </cell>
          <cell r="Z2553" t="str">
            <v>Сбербанк РФ</v>
          </cell>
          <cell r="AA2553">
            <v>0</v>
          </cell>
          <cell r="AB2553">
            <v>0</v>
          </cell>
          <cell r="AC2553">
            <v>0</v>
          </cell>
          <cell r="AD2553" t="str">
            <v>предъявлен</v>
          </cell>
          <cell r="AF2553" t="str">
            <v/>
          </cell>
          <cell r="AI2553" t="str">
            <v/>
          </cell>
        </row>
        <row r="2554">
          <cell r="A2554">
            <v>2531</v>
          </cell>
          <cell r="B2554" t="str">
            <v>диск</v>
          </cell>
          <cell r="C2554" t="str">
            <v>51401</v>
          </cell>
          <cell r="D2554" t="str">
            <v>51401`810`2`0400`0000002</v>
          </cell>
          <cell r="E2554" t="str">
            <v>Сбербанк РФ</v>
          </cell>
          <cell r="F2554" t="str">
            <v>банк</v>
          </cell>
          <cell r="G2554" t="str">
            <v>ВН</v>
          </cell>
          <cell r="H2554" t="str">
            <v>1098953</v>
          </cell>
          <cell r="I2554">
            <v>38195</v>
          </cell>
          <cell r="J2554">
            <v>240000</v>
          </cell>
          <cell r="K2554" t="str">
            <v>Рубли РФ</v>
          </cell>
          <cell r="L2554" t="str">
            <v>по предъявлении</v>
          </cell>
          <cell r="M2554">
            <v>38195</v>
          </cell>
          <cell r="N2554">
            <v>0</v>
          </cell>
          <cell r="P2554">
            <v>240000</v>
          </cell>
          <cell r="Q2554">
            <v>1</v>
          </cell>
          <cell r="R2554">
            <v>240000</v>
          </cell>
          <cell r="S2554">
            <v>38198</v>
          </cell>
          <cell r="T2554" t="str">
            <v>30/07-13</v>
          </cell>
          <cell r="U2554" t="str">
            <v>ООО "Проф-Трейд"</v>
          </cell>
          <cell r="V2554">
            <v>1</v>
          </cell>
          <cell r="W2554">
            <v>240000</v>
          </cell>
          <cell r="X2554">
            <v>38201</v>
          </cell>
          <cell r="Y2554" t="str">
            <v>02/08-акт СБ РФ</v>
          </cell>
          <cell r="Z2554" t="str">
            <v>Сбербанк РФ</v>
          </cell>
          <cell r="AA2554">
            <v>0</v>
          </cell>
          <cell r="AB2554">
            <v>0</v>
          </cell>
          <cell r="AC2554">
            <v>0</v>
          </cell>
          <cell r="AD2554" t="str">
            <v>предъявлен</v>
          </cell>
          <cell r="AF2554" t="str">
            <v/>
          </cell>
          <cell r="AI2554" t="str">
            <v/>
          </cell>
        </row>
        <row r="2555">
          <cell r="A2555">
            <v>2532</v>
          </cell>
          <cell r="B2555" t="str">
            <v>диск</v>
          </cell>
          <cell r="C2555" t="str">
            <v>51401</v>
          </cell>
          <cell r="D2555" t="str">
            <v>51401`810`2`0400`0000002</v>
          </cell>
          <cell r="E2555" t="str">
            <v>Сбербанк РФ</v>
          </cell>
          <cell r="F2555" t="str">
            <v>банк</v>
          </cell>
          <cell r="G2555" t="str">
            <v>ВН</v>
          </cell>
          <cell r="H2555" t="str">
            <v>1090390</v>
          </cell>
          <cell r="I2555">
            <v>38197</v>
          </cell>
          <cell r="J2555">
            <v>800000</v>
          </cell>
          <cell r="K2555" t="str">
            <v>Рубли РФ</v>
          </cell>
          <cell r="L2555" t="str">
            <v>по предъявлении</v>
          </cell>
          <cell r="M2555">
            <v>38197</v>
          </cell>
          <cell r="N2555">
            <v>0</v>
          </cell>
          <cell r="P2555">
            <v>800000</v>
          </cell>
          <cell r="Q2555">
            <v>1</v>
          </cell>
          <cell r="R2555">
            <v>800000</v>
          </cell>
          <cell r="S2555">
            <v>38198</v>
          </cell>
          <cell r="T2555" t="str">
            <v>30/07-13</v>
          </cell>
          <cell r="U2555" t="str">
            <v>ООО "Проф-Трейд"</v>
          </cell>
          <cell r="V2555">
            <v>1</v>
          </cell>
          <cell r="W2555">
            <v>800000</v>
          </cell>
          <cell r="X2555">
            <v>38201</v>
          </cell>
          <cell r="Y2555" t="str">
            <v>02/08-акт СБ РФ</v>
          </cell>
          <cell r="Z2555" t="str">
            <v>Сбербанк РФ</v>
          </cell>
          <cell r="AA2555">
            <v>0</v>
          </cell>
          <cell r="AB2555">
            <v>0</v>
          </cell>
          <cell r="AC2555">
            <v>0</v>
          </cell>
          <cell r="AD2555" t="str">
            <v>предъявлен</v>
          </cell>
          <cell r="AF2555" t="str">
            <v/>
          </cell>
          <cell r="AI2555" t="str">
            <v/>
          </cell>
        </row>
        <row r="2556">
          <cell r="A2556">
            <v>2533</v>
          </cell>
          <cell r="B2556" t="str">
            <v>диск</v>
          </cell>
          <cell r="C2556" t="str">
            <v>51401</v>
          </cell>
          <cell r="D2556" t="str">
            <v>51401`810`2`0400`0000002</v>
          </cell>
          <cell r="E2556" t="str">
            <v>Сбербанк РФ</v>
          </cell>
          <cell r="F2556" t="str">
            <v>банк</v>
          </cell>
          <cell r="G2556" t="str">
            <v>ВН</v>
          </cell>
          <cell r="H2556" t="str">
            <v>1618212</v>
          </cell>
          <cell r="I2556">
            <v>38198</v>
          </cell>
          <cell r="J2556">
            <v>19500</v>
          </cell>
          <cell r="K2556" t="str">
            <v>Рубли РФ</v>
          </cell>
          <cell r="L2556" t="str">
            <v>по предъявлении</v>
          </cell>
          <cell r="M2556">
            <v>38198</v>
          </cell>
          <cell r="N2556">
            <v>0</v>
          </cell>
          <cell r="P2556">
            <v>19500</v>
          </cell>
          <cell r="Q2556">
            <v>1</v>
          </cell>
          <cell r="R2556">
            <v>19500</v>
          </cell>
          <cell r="S2556">
            <v>38198</v>
          </cell>
          <cell r="T2556" t="str">
            <v>30/07-13</v>
          </cell>
          <cell r="U2556" t="str">
            <v>ООО "Проф-Трейд"</v>
          </cell>
          <cell r="V2556">
            <v>1</v>
          </cell>
          <cell r="W2556">
            <v>19500</v>
          </cell>
          <cell r="X2556">
            <v>38201</v>
          </cell>
          <cell r="Y2556" t="str">
            <v>02/08-акт СБ РФ</v>
          </cell>
          <cell r="Z2556" t="str">
            <v>Сбербанк РФ</v>
          </cell>
          <cell r="AA2556">
            <v>0</v>
          </cell>
          <cell r="AB2556">
            <v>0</v>
          </cell>
          <cell r="AC2556">
            <v>0</v>
          </cell>
          <cell r="AD2556" t="str">
            <v>предъявлен</v>
          </cell>
          <cell r="AF2556" t="str">
            <v/>
          </cell>
          <cell r="AI2556" t="str">
            <v/>
          </cell>
        </row>
        <row r="2557">
          <cell r="A2557">
            <v>2534</v>
          </cell>
          <cell r="B2557" t="str">
            <v>диск</v>
          </cell>
          <cell r="C2557" t="str">
            <v>51401</v>
          </cell>
          <cell r="D2557" t="str">
            <v>51401`810`2`0400`0000002</v>
          </cell>
          <cell r="E2557" t="str">
            <v>Сбербанк РФ</v>
          </cell>
          <cell r="F2557" t="str">
            <v>банк</v>
          </cell>
          <cell r="G2557" t="str">
            <v>ВН</v>
          </cell>
          <cell r="H2557" t="str">
            <v>0258826</v>
          </cell>
          <cell r="I2557">
            <v>38198</v>
          </cell>
          <cell r="J2557">
            <v>42000</v>
          </cell>
          <cell r="K2557" t="str">
            <v>Рубли РФ</v>
          </cell>
          <cell r="L2557" t="str">
            <v>по предъявлении</v>
          </cell>
          <cell r="M2557">
            <v>38198</v>
          </cell>
          <cell r="N2557">
            <v>0</v>
          </cell>
          <cell r="P2557">
            <v>42000</v>
          </cell>
          <cell r="Q2557">
            <v>1</v>
          </cell>
          <cell r="R2557">
            <v>42000</v>
          </cell>
          <cell r="S2557">
            <v>38201</v>
          </cell>
          <cell r="T2557" t="str">
            <v>02/08-03</v>
          </cell>
          <cell r="U2557" t="str">
            <v>ООО "Проф-Трейд"</v>
          </cell>
          <cell r="V2557">
            <v>1</v>
          </cell>
          <cell r="W2557">
            <v>42000</v>
          </cell>
          <cell r="X2557">
            <v>38202</v>
          </cell>
          <cell r="Y2557" t="str">
            <v>03/08-предсбер</v>
          </cell>
          <cell r="Z2557" t="str">
            <v>Сбербанк РФ</v>
          </cell>
          <cell r="AA2557">
            <v>0</v>
          </cell>
          <cell r="AB2557">
            <v>0</v>
          </cell>
          <cell r="AC2557">
            <v>0</v>
          </cell>
          <cell r="AD2557" t="str">
            <v>предъявлен</v>
          </cell>
          <cell r="AF2557" t="str">
            <v/>
          </cell>
          <cell r="AI2557" t="str">
            <v/>
          </cell>
        </row>
        <row r="2558">
          <cell r="A2558">
            <v>2535</v>
          </cell>
          <cell r="B2558" t="str">
            <v>диск</v>
          </cell>
          <cell r="C2558" t="str">
            <v>51401</v>
          </cell>
          <cell r="D2558" t="str">
            <v>51401`810`2`0400`0000002</v>
          </cell>
          <cell r="E2558" t="str">
            <v>Сбербанк РФ</v>
          </cell>
          <cell r="F2558" t="str">
            <v>банк</v>
          </cell>
          <cell r="G2558" t="str">
            <v>ВН</v>
          </cell>
          <cell r="H2558" t="str">
            <v>0258440</v>
          </cell>
          <cell r="I2558">
            <v>38198</v>
          </cell>
          <cell r="J2558">
            <v>41000</v>
          </cell>
          <cell r="K2558" t="str">
            <v>Рубли РФ</v>
          </cell>
          <cell r="L2558" t="str">
            <v>по предъявлении</v>
          </cell>
          <cell r="M2558">
            <v>38198</v>
          </cell>
          <cell r="N2558">
            <v>0</v>
          </cell>
          <cell r="P2558">
            <v>41000</v>
          </cell>
          <cell r="Q2558">
            <v>1</v>
          </cell>
          <cell r="R2558">
            <v>41000</v>
          </cell>
          <cell r="S2558">
            <v>38201</v>
          </cell>
          <cell r="T2558" t="str">
            <v>02/08-03</v>
          </cell>
          <cell r="U2558" t="str">
            <v>ООО "Проф-Трейд"</v>
          </cell>
          <cell r="V2558">
            <v>1</v>
          </cell>
          <cell r="W2558">
            <v>41000</v>
          </cell>
          <cell r="X2558">
            <v>38202</v>
          </cell>
          <cell r="Y2558" t="str">
            <v>03/08-предсбер</v>
          </cell>
          <cell r="Z2558" t="str">
            <v>Сбербанк РФ</v>
          </cell>
          <cell r="AA2558">
            <v>0</v>
          </cell>
          <cell r="AB2558">
            <v>0</v>
          </cell>
          <cell r="AC2558">
            <v>0</v>
          </cell>
          <cell r="AD2558" t="str">
            <v>предъявлен</v>
          </cell>
          <cell r="AF2558" t="str">
            <v/>
          </cell>
          <cell r="AI2558" t="str">
            <v/>
          </cell>
        </row>
        <row r="2559">
          <cell r="A2559">
            <v>2536</v>
          </cell>
          <cell r="B2559" t="str">
            <v>диск</v>
          </cell>
          <cell r="C2559" t="str">
            <v>51401</v>
          </cell>
          <cell r="D2559" t="str">
            <v>51401`810`2`0400`0000002</v>
          </cell>
          <cell r="E2559" t="str">
            <v>Сбербанк РФ</v>
          </cell>
          <cell r="F2559" t="str">
            <v>банк</v>
          </cell>
          <cell r="G2559" t="str">
            <v>ВН</v>
          </cell>
          <cell r="H2559" t="str">
            <v>1058818</v>
          </cell>
          <cell r="I2559">
            <v>38089</v>
          </cell>
          <cell r="J2559">
            <v>45000</v>
          </cell>
          <cell r="K2559" t="str">
            <v>Рубли РФ</v>
          </cell>
          <cell r="L2559" t="str">
            <v>по предъявлении</v>
          </cell>
          <cell r="M2559">
            <v>38089</v>
          </cell>
          <cell r="N2559">
            <v>0</v>
          </cell>
          <cell r="P2559">
            <v>45000</v>
          </cell>
          <cell r="Q2559">
            <v>1</v>
          </cell>
          <cell r="R2559">
            <v>45000</v>
          </cell>
          <cell r="S2559">
            <v>38201</v>
          </cell>
          <cell r="T2559" t="str">
            <v>02/08-03</v>
          </cell>
          <cell r="U2559" t="str">
            <v>ООО "Проф-Трейд"</v>
          </cell>
          <cell r="V2559">
            <v>1</v>
          </cell>
          <cell r="W2559">
            <v>45000</v>
          </cell>
          <cell r="X2559">
            <v>38202</v>
          </cell>
          <cell r="Y2559" t="str">
            <v>03/08-предсбер</v>
          </cell>
          <cell r="Z2559" t="str">
            <v>Сбербанк РФ</v>
          </cell>
          <cell r="AA2559">
            <v>0</v>
          </cell>
          <cell r="AB2559">
            <v>0</v>
          </cell>
          <cell r="AC2559">
            <v>0</v>
          </cell>
          <cell r="AD2559" t="str">
            <v>предъявлен</v>
          </cell>
          <cell r="AF2559" t="str">
            <v/>
          </cell>
          <cell r="AI2559" t="str">
            <v/>
          </cell>
        </row>
        <row r="2560">
          <cell r="A2560">
            <v>2537</v>
          </cell>
          <cell r="B2560" t="str">
            <v>диск</v>
          </cell>
          <cell r="C2560" t="str">
            <v>51401</v>
          </cell>
          <cell r="D2560" t="str">
            <v>51401`810`2`0400`0000002</v>
          </cell>
          <cell r="E2560" t="str">
            <v>Сбербанк РФ</v>
          </cell>
          <cell r="F2560" t="str">
            <v>банк</v>
          </cell>
          <cell r="G2560" t="str">
            <v>ВН</v>
          </cell>
          <cell r="H2560" t="str">
            <v>1618139</v>
          </cell>
          <cell r="I2560">
            <v>38196</v>
          </cell>
          <cell r="J2560">
            <v>40000</v>
          </cell>
          <cell r="K2560" t="str">
            <v>Рубли РФ</v>
          </cell>
          <cell r="L2560" t="str">
            <v>по предъявлении</v>
          </cell>
          <cell r="M2560">
            <v>38196</v>
          </cell>
          <cell r="N2560">
            <v>0</v>
          </cell>
          <cell r="P2560">
            <v>40000</v>
          </cell>
          <cell r="Q2560">
            <v>1</v>
          </cell>
          <cell r="R2560">
            <v>40000</v>
          </cell>
          <cell r="S2560">
            <v>38201</v>
          </cell>
          <cell r="T2560" t="str">
            <v>02/08-03</v>
          </cell>
          <cell r="U2560" t="str">
            <v>ООО "Проф-Трейд"</v>
          </cell>
          <cell r="V2560">
            <v>1</v>
          </cell>
          <cell r="W2560">
            <v>40000</v>
          </cell>
          <cell r="X2560">
            <v>38202</v>
          </cell>
          <cell r="Y2560" t="str">
            <v>03/08-предсбер</v>
          </cell>
          <cell r="Z2560" t="str">
            <v>Сбербанк РФ</v>
          </cell>
          <cell r="AA2560">
            <v>0</v>
          </cell>
          <cell r="AB2560">
            <v>0</v>
          </cell>
          <cell r="AC2560">
            <v>0</v>
          </cell>
          <cell r="AD2560" t="str">
            <v>предъявлен</v>
          </cell>
          <cell r="AF2560" t="str">
            <v/>
          </cell>
          <cell r="AI2560" t="str">
            <v/>
          </cell>
        </row>
        <row r="2561">
          <cell r="A2561">
            <v>2538</v>
          </cell>
          <cell r="B2561" t="str">
            <v>диск</v>
          </cell>
          <cell r="C2561" t="str">
            <v>51401</v>
          </cell>
          <cell r="D2561" t="str">
            <v>51401`810`2`0400`0000002</v>
          </cell>
          <cell r="E2561" t="str">
            <v>Сбербанк РФ</v>
          </cell>
          <cell r="F2561" t="str">
            <v>банк</v>
          </cell>
          <cell r="G2561" t="str">
            <v>ВН</v>
          </cell>
          <cell r="H2561" t="str">
            <v>1098359</v>
          </cell>
          <cell r="I2561">
            <v>38198</v>
          </cell>
          <cell r="J2561">
            <v>90000</v>
          </cell>
          <cell r="K2561" t="str">
            <v>Рубли РФ</v>
          </cell>
          <cell r="L2561" t="str">
            <v>по предъявлении</v>
          </cell>
          <cell r="M2561">
            <v>38198</v>
          </cell>
          <cell r="N2561">
            <v>0</v>
          </cell>
          <cell r="P2561">
            <v>90000</v>
          </cell>
          <cell r="Q2561">
            <v>1</v>
          </cell>
          <cell r="R2561">
            <v>90000</v>
          </cell>
          <cell r="S2561">
            <v>38201</v>
          </cell>
          <cell r="T2561" t="str">
            <v>02/08-03</v>
          </cell>
          <cell r="U2561" t="str">
            <v>ООО "Проф-Трейд"</v>
          </cell>
          <cell r="V2561">
            <v>1</v>
          </cell>
          <cell r="W2561">
            <v>90000</v>
          </cell>
          <cell r="X2561">
            <v>38202</v>
          </cell>
          <cell r="Y2561" t="str">
            <v>03/08-предсбер</v>
          </cell>
          <cell r="Z2561" t="str">
            <v>Сбербанк РФ</v>
          </cell>
          <cell r="AA2561">
            <v>0</v>
          </cell>
          <cell r="AB2561">
            <v>0</v>
          </cell>
          <cell r="AC2561">
            <v>0</v>
          </cell>
          <cell r="AD2561" t="str">
            <v>предъявлен</v>
          </cell>
          <cell r="AF2561" t="str">
            <v/>
          </cell>
          <cell r="AI2561" t="str">
            <v/>
          </cell>
        </row>
        <row r="2562">
          <cell r="A2562">
            <v>2539</v>
          </cell>
          <cell r="B2562" t="str">
            <v>диск</v>
          </cell>
          <cell r="C2562" t="str">
            <v>51401</v>
          </cell>
          <cell r="D2562" t="str">
            <v>51401`810`2`0400`0000002</v>
          </cell>
          <cell r="E2562" t="str">
            <v>Сбербанк РФ</v>
          </cell>
          <cell r="F2562" t="str">
            <v>банк</v>
          </cell>
          <cell r="G2562" t="str">
            <v>ВН</v>
          </cell>
          <cell r="H2562" t="str">
            <v>1094914</v>
          </cell>
          <cell r="I2562">
            <v>38198</v>
          </cell>
          <cell r="J2562">
            <v>600000</v>
          </cell>
          <cell r="K2562" t="str">
            <v>Рубли РФ</v>
          </cell>
          <cell r="L2562" t="str">
            <v>по предъявлении</v>
          </cell>
          <cell r="M2562">
            <v>38198</v>
          </cell>
          <cell r="N2562">
            <v>0</v>
          </cell>
          <cell r="P2562">
            <v>600000</v>
          </cell>
          <cell r="Q2562">
            <v>1</v>
          </cell>
          <cell r="R2562">
            <v>600000</v>
          </cell>
          <cell r="S2562">
            <v>38201</v>
          </cell>
          <cell r="T2562" t="str">
            <v>02/08-03</v>
          </cell>
          <cell r="U2562" t="str">
            <v>ООО "Проф-Трейд"</v>
          </cell>
          <cell r="V2562">
            <v>1</v>
          </cell>
          <cell r="W2562">
            <v>600000</v>
          </cell>
          <cell r="X2562">
            <v>38202</v>
          </cell>
          <cell r="Y2562" t="str">
            <v>03/08-предсбер</v>
          </cell>
          <cell r="Z2562" t="str">
            <v>Сбербанк РФ</v>
          </cell>
          <cell r="AA2562">
            <v>0</v>
          </cell>
          <cell r="AB2562">
            <v>0</v>
          </cell>
          <cell r="AC2562">
            <v>0</v>
          </cell>
          <cell r="AD2562" t="str">
            <v>предъявлен</v>
          </cell>
          <cell r="AF2562" t="str">
            <v/>
          </cell>
          <cell r="AI2562" t="str">
            <v/>
          </cell>
        </row>
        <row r="2563">
          <cell r="A2563">
            <v>2540</v>
          </cell>
          <cell r="B2563" t="str">
            <v>диск</v>
          </cell>
          <cell r="C2563" t="str">
            <v>51401</v>
          </cell>
          <cell r="D2563" t="str">
            <v>51401`810`1`0400`0000005</v>
          </cell>
          <cell r="E2563" t="str">
            <v>ОАО «УралСиб»</v>
          </cell>
          <cell r="F2563" t="str">
            <v>банк</v>
          </cell>
          <cell r="G2563" t="str">
            <v>0055</v>
          </cell>
          <cell r="H2563" t="str">
            <v>0206361</v>
          </cell>
          <cell r="I2563">
            <v>38198</v>
          </cell>
          <cell r="J2563">
            <v>150000</v>
          </cell>
          <cell r="K2563" t="str">
            <v>Рубли РФ</v>
          </cell>
          <cell r="L2563" t="str">
            <v>по предъявлении</v>
          </cell>
          <cell r="M2563">
            <v>38198</v>
          </cell>
          <cell r="N2563">
            <v>0</v>
          </cell>
          <cell r="P2563">
            <v>150000</v>
          </cell>
          <cell r="Q2563">
            <v>1</v>
          </cell>
          <cell r="R2563">
            <v>150000</v>
          </cell>
          <cell r="S2563">
            <v>38201</v>
          </cell>
          <cell r="T2563" t="str">
            <v>02/08-05</v>
          </cell>
          <cell r="U2563" t="str">
            <v>ООО "ЭкспоТрейд"</v>
          </cell>
          <cell r="V2563">
            <v>1</v>
          </cell>
          <cell r="W2563">
            <v>150000</v>
          </cell>
          <cell r="X2563">
            <v>38202</v>
          </cell>
          <cell r="Y2563" t="str">
            <v>03/08-предуралсиб</v>
          </cell>
          <cell r="Z2563" t="str">
            <v>ОАО «УралСиб»</v>
          </cell>
          <cell r="AA2563">
            <v>0</v>
          </cell>
          <cell r="AB2563">
            <v>0</v>
          </cell>
          <cell r="AC2563">
            <v>0</v>
          </cell>
          <cell r="AD2563" t="str">
            <v>предъявлен</v>
          </cell>
          <cell r="AF2563" t="str">
            <v/>
          </cell>
          <cell r="AI2563" t="str">
            <v/>
          </cell>
        </row>
        <row r="2564">
          <cell r="A2564">
            <v>2541</v>
          </cell>
          <cell r="B2564" t="str">
            <v>диск</v>
          </cell>
          <cell r="C2564" t="str">
            <v>51401</v>
          </cell>
          <cell r="D2564" t="str">
            <v>51401`810`1`0400`0000005</v>
          </cell>
          <cell r="E2564" t="str">
            <v>ОАО «УралСиб»</v>
          </cell>
          <cell r="F2564" t="str">
            <v>банк</v>
          </cell>
          <cell r="G2564" t="str">
            <v>0081</v>
          </cell>
          <cell r="H2564" t="str">
            <v>0262554</v>
          </cell>
          <cell r="I2564">
            <v>38194</v>
          </cell>
          <cell r="J2564">
            <v>100000</v>
          </cell>
          <cell r="K2564" t="str">
            <v>Рубли РФ</v>
          </cell>
          <cell r="L2564" t="str">
            <v>по предъявлении</v>
          </cell>
          <cell r="M2564">
            <v>38194</v>
          </cell>
          <cell r="N2564">
            <v>0</v>
          </cell>
          <cell r="P2564">
            <v>100000</v>
          </cell>
          <cell r="Q2564">
            <v>1</v>
          </cell>
          <cell r="R2564">
            <v>100000</v>
          </cell>
          <cell r="S2564">
            <v>38201</v>
          </cell>
          <cell r="T2564" t="str">
            <v>02/08-05</v>
          </cell>
          <cell r="U2564" t="str">
            <v>ООО "ЭкспоТрейд"</v>
          </cell>
          <cell r="V2564">
            <v>1</v>
          </cell>
          <cell r="W2564">
            <v>100000</v>
          </cell>
          <cell r="X2564">
            <v>38202</v>
          </cell>
          <cell r="Y2564" t="str">
            <v>03/08-предуралсиб</v>
          </cell>
          <cell r="Z2564" t="str">
            <v>ОАО «УралСиб»</v>
          </cell>
          <cell r="AA2564">
            <v>0</v>
          </cell>
          <cell r="AB2564">
            <v>0</v>
          </cell>
          <cell r="AC2564">
            <v>0</v>
          </cell>
          <cell r="AD2564" t="str">
            <v>предъявлен</v>
          </cell>
          <cell r="AF2564" t="str">
            <v/>
          </cell>
          <cell r="AI2564" t="str">
            <v/>
          </cell>
        </row>
        <row r="2565">
          <cell r="A2565">
            <v>2542</v>
          </cell>
          <cell r="B2565" t="str">
            <v>диск</v>
          </cell>
          <cell r="C2565" t="str">
            <v>51401</v>
          </cell>
          <cell r="D2565" t="str">
            <v>51401`810`1`0400`0000005</v>
          </cell>
          <cell r="E2565" t="str">
            <v>ОАО «УралСиб»</v>
          </cell>
          <cell r="F2565" t="str">
            <v>банк</v>
          </cell>
          <cell r="G2565" t="str">
            <v>0055</v>
          </cell>
          <cell r="H2565" t="str">
            <v>0206373</v>
          </cell>
          <cell r="I2565">
            <v>38201</v>
          </cell>
          <cell r="J2565">
            <v>130000</v>
          </cell>
          <cell r="K2565" t="str">
            <v>Рубли РФ</v>
          </cell>
          <cell r="L2565" t="str">
            <v>по предъявлении</v>
          </cell>
          <cell r="M2565">
            <v>38201</v>
          </cell>
          <cell r="N2565">
            <v>0</v>
          </cell>
          <cell r="P2565">
            <v>130000</v>
          </cell>
          <cell r="Q2565">
            <v>1</v>
          </cell>
          <cell r="R2565">
            <v>130000</v>
          </cell>
          <cell r="S2565">
            <v>38201</v>
          </cell>
          <cell r="T2565" t="str">
            <v>02/08-05</v>
          </cell>
          <cell r="U2565" t="str">
            <v>ООО "ЭкспоТрейд"</v>
          </cell>
          <cell r="V2565">
            <v>1</v>
          </cell>
          <cell r="W2565">
            <v>130000</v>
          </cell>
          <cell r="X2565">
            <v>38202</v>
          </cell>
          <cell r="Y2565" t="str">
            <v>03/08-предуралсиб</v>
          </cell>
          <cell r="Z2565" t="str">
            <v>ОАО «УралСиб»</v>
          </cell>
          <cell r="AA2565">
            <v>0</v>
          </cell>
          <cell r="AB2565">
            <v>0</v>
          </cell>
          <cell r="AC2565">
            <v>0</v>
          </cell>
          <cell r="AD2565" t="str">
            <v>предъявлен</v>
          </cell>
          <cell r="AF2565" t="str">
            <v/>
          </cell>
          <cell r="AI2565" t="str">
            <v/>
          </cell>
        </row>
        <row r="2566">
          <cell r="A2566">
            <v>2543</v>
          </cell>
          <cell r="B2566" t="str">
            <v>диск</v>
          </cell>
          <cell r="C2566" t="str">
            <v>51401</v>
          </cell>
          <cell r="D2566" t="str">
            <v>51401`810`4`0400`0000006</v>
          </cell>
          <cell r="E2566" t="str">
            <v>ОАО «Социнвестбанк»</v>
          </cell>
          <cell r="F2566" t="str">
            <v>банк</v>
          </cell>
          <cell r="G2566" t="str">
            <v>ПР</v>
          </cell>
          <cell r="H2566" t="str">
            <v>0000012</v>
          </cell>
          <cell r="I2566">
            <v>38197</v>
          </cell>
          <cell r="J2566">
            <v>129682</v>
          </cell>
          <cell r="K2566" t="str">
            <v>Рубли РФ</v>
          </cell>
          <cell r="L2566" t="str">
            <v>по предъявлении</v>
          </cell>
          <cell r="M2566">
            <v>38197</v>
          </cell>
          <cell r="N2566">
            <v>0</v>
          </cell>
          <cell r="P2566">
            <v>129682</v>
          </cell>
          <cell r="Q2566">
            <v>1</v>
          </cell>
          <cell r="R2566">
            <v>129682</v>
          </cell>
          <cell r="S2566">
            <v>38201</v>
          </cell>
          <cell r="T2566" t="str">
            <v>02/08-05</v>
          </cell>
          <cell r="U2566" t="str">
            <v>ООО "ЭкспоТрейд"</v>
          </cell>
          <cell r="V2566">
            <v>1</v>
          </cell>
          <cell r="W2566">
            <v>129682</v>
          </cell>
          <cell r="X2566">
            <v>38202</v>
          </cell>
          <cell r="Y2566" t="str">
            <v>03/08-АКТ</v>
          </cell>
          <cell r="Z2566" t="str">
            <v>ОАО «Социнвестбанк»</v>
          </cell>
          <cell r="AA2566">
            <v>0</v>
          </cell>
          <cell r="AB2566">
            <v>0</v>
          </cell>
          <cell r="AC2566">
            <v>0</v>
          </cell>
          <cell r="AD2566" t="str">
            <v>предъявлен</v>
          </cell>
          <cell r="AF2566" t="str">
            <v/>
          </cell>
          <cell r="AI2566" t="str">
            <v/>
          </cell>
        </row>
        <row r="2567">
          <cell r="A2567">
            <v>2544</v>
          </cell>
          <cell r="B2567" t="str">
            <v>диск</v>
          </cell>
          <cell r="C2567" t="str">
            <v>51401</v>
          </cell>
          <cell r="D2567" t="str">
            <v>51401`810`2`0400`0000002</v>
          </cell>
          <cell r="E2567" t="str">
            <v>Сбербанк РФ</v>
          </cell>
          <cell r="F2567" t="str">
            <v>банк</v>
          </cell>
          <cell r="G2567" t="str">
            <v>ВН</v>
          </cell>
          <cell r="H2567" t="str">
            <v>0788363</v>
          </cell>
          <cell r="I2567">
            <v>38138</v>
          </cell>
          <cell r="J2567">
            <v>150000</v>
          </cell>
          <cell r="K2567" t="str">
            <v>Рубли РФ</v>
          </cell>
          <cell r="L2567" t="str">
            <v>по предъявлении</v>
          </cell>
          <cell r="M2567">
            <v>38138</v>
          </cell>
          <cell r="N2567">
            <v>0</v>
          </cell>
          <cell r="P2567">
            <v>150000</v>
          </cell>
          <cell r="Q2567">
            <v>1</v>
          </cell>
          <cell r="R2567">
            <v>150000</v>
          </cell>
          <cell r="S2567">
            <v>38202</v>
          </cell>
          <cell r="T2567" t="str">
            <v>03/08-01</v>
          </cell>
          <cell r="U2567" t="str">
            <v>ООО "ЭкспоТрейд"</v>
          </cell>
          <cell r="V2567">
            <v>1</v>
          </cell>
          <cell r="W2567">
            <v>150000</v>
          </cell>
          <cell r="X2567">
            <v>38203</v>
          </cell>
          <cell r="Y2567" t="str">
            <v>04/08-предсбер</v>
          </cell>
          <cell r="Z2567" t="str">
            <v>Сбербанк РФ</v>
          </cell>
          <cell r="AA2567">
            <v>0</v>
          </cell>
          <cell r="AB2567">
            <v>0</v>
          </cell>
          <cell r="AC2567">
            <v>0</v>
          </cell>
          <cell r="AD2567" t="str">
            <v>предъявлен</v>
          </cell>
          <cell r="AF2567" t="str">
            <v/>
          </cell>
          <cell r="AI2567" t="str">
            <v/>
          </cell>
        </row>
        <row r="2568">
          <cell r="A2568">
            <v>2545</v>
          </cell>
          <cell r="B2568" t="str">
            <v>диск</v>
          </cell>
          <cell r="C2568" t="str">
            <v>51401</v>
          </cell>
          <cell r="D2568" t="str">
            <v>51401`810`2`0400`0000002</v>
          </cell>
          <cell r="E2568" t="str">
            <v>Сбербанк РФ</v>
          </cell>
          <cell r="F2568" t="str">
            <v>банк</v>
          </cell>
          <cell r="G2568" t="str">
            <v>ВН</v>
          </cell>
          <cell r="H2568" t="str">
            <v>1098391</v>
          </cell>
          <cell r="I2568">
            <v>38202</v>
          </cell>
          <cell r="J2568">
            <v>100000</v>
          </cell>
          <cell r="K2568" t="str">
            <v>Рубли РФ</v>
          </cell>
          <cell r="L2568" t="str">
            <v>по предъявлении</v>
          </cell>
          <cell r="M2568">
            <v>38202</v>
          </cell>
          <cell r="N2568">
            <v>0</v>
          </cell>
          <cell r="P2568">
            <v>100000</v>
          </cell>
          <cell r="Q2568">
            <v>1</v>
          </cell>
          <cell r="R2568">
            <v>100000</v>
          </cell>
          <cell r="S2568">
            <v>38202</v>
          </cell>
          <cell r="T2568" t="str">
            <v>03/08-01</v>
          </cell>
          <cell r="U2568" t="str">
            <v>ООО "ЭкспоТрейд"</v>
          </cell>
          <cell r="V2568">
            <v>1</v>
          </cell>
          <cell r="W2568">
            <v>100000</v>
          </cell>
          <cell r="X2568">
            <v>38203</v>
          </cell>
          <cell r="Y2568" t="str">
            <v>04/08-предсбер</v>
          </cell>
          <cell r="Z2568" t="str">
            <v>Сбербанк РФ</v>
          </cell>
          <cell r="AA2568">
            <v>0</v>
          </cell>
          <cell r="AB2568">
            <v>0</v>
          </cell>
          <cell r="AC2568">
            <v>0</v>
          </cell>
          <cell r="AD2568" t="str">
            <v>предъявлен</v>
          </cell>
          <cell r="AF2568" t="str">
            <v/>
          </cell>
          <cell r="AI2568" t="str">
            <v/>
          </cell>
        </row>
        <row r="2569">
          <cell r="A2569">
            <v>2546</v>
          </cell>
          <cell r="B2569" t="str">
            <v>диск</v>
          </cell>
          <cell r="C2569" t="str">
            <v>51401</v>
          </cell>
          <cell r="D2569" t="str">
            <v>51401`810`2`0400`0000002</v>
          </cell>
          <cell r="E2569" t="str">
            <v>Сбербанк РФ</v>
          </cell>
          <cell r="F2569" t="str">
            <v>банк</v>
          </cell>
          <cell r="G2569" t="str">
            <v>ВН</v>
          </cell>
          <cell r="H2569" t="str">
            <v>1098392</v>
          </cell>
          <cell r="I2569">
            <v>38202</v>
          </cell>
          <cell r="J2569">
            <v>100000</v>
          </cell>
          <cell r="K2569" t="str">
            <v>Рубли РФ</v>
          </cell>
          <cell r="L2569" t="str">
            <v>по предъявлении</v>
          </cell>
          <cell r="M2569">
            <v>38202</v>
          </cell>
          <cell r="N2569">
            <v>0</v>
          </cell>
          <cell r="P2569">
            <v>100000</v>
          </cell>
          <cell r="Q2569">
            <v>1</v>
          </cell>
          <cell r="R2569">
            <v>100000</v>
          </cell>
          <cell r="S2569">
            <v>38202</v>
          </cell>
          <cell r="T2569" t="str">
            <v>03/08-01</v>
          </cell>
          <cell r="U2569" t="str">
            <v>ООО "ЭкспоТрейд"</v>
          </cell>
          <cell r="V2569">
            <v>1</v>
          </cell>
          <cell r="W2569">
            <v>100000</v>
          </cell>
          <cell r="X2569">
            <v>38203</v>
          </cell>
          <cell r="Y2569" t="str">
            <v>04/08-предсбер</v>
          </cell>
          <cell r="Z2569" t="str">
            <v>Сбербанк РФ</v>
          </cell>
          <cell r="AA2569">
            <v>0</v>
          </cell>
          <cell r="AB2569">
            <v>0</v>
          </cell>
          <cell r="AC2569">
            <v>0</v>
          </cell>
          <cell r="AD2569" t="str">
            <v>предъявлен</v>
          </cell>
          <cell r="AF2569" t="str">
            <v/>
          </cell>
          <cell r="AI2569" t="str">
            <v/>
          </cell>
        </row>
        <row r="2570">
          <cell r="A2570">
            <v>2547</v>
          </cell>
          <cell r="B2570" t="str">
            <v>диск</v>
          </cell>
          <cell r="C2570" t="str">
            <v>51401</v>
          </cell>
          <cell r="D2570" t="str">
            <v>51401`810`2`0400`0000002</v>
          </cell>
          <cell r="E2570" t="str">
            <v>Сбербанк РФ</v>
          </cell>
          <cell r="F2570" t="str">
            <v>банк</v>
          </cell>
          <cell r="G2570" t="str">
            <v>ВН</v>
          </cell>
          <cell r="H2570" t="str">
            <v>1098393</v>
          </cell>
          <cell r="I2570">
            <v>38202</v>
          </cell>
          <cell r="J2570">
            <v>100000</v>
          </cell>
          <cell r="K2570" t="str">
            <v>Рубли РФ</v>
          </cell>
          <cell r="L2570" t="str">
            <v>по предъявлении</v>
          </cell>
          <cell r="M2570">
            <v>38202</v>
          </cell>
          <cell r="N2570">
            <v>0</v>
          </cell>
          <cell r="P2570">
            <v>100000</v>
          </cell>
          <cell r="Q2570">
            <v>1</v>
          </cell>
          <cell r="R2570">
            <v>100000</v>
          </cell>
          <cell r="S2570">
            <v>38202</v>
          </cell>
          <cell r="T2570" t="str">
            <v>03/08-01</v>
          </cell>
          <cell r="U2570" t="str">
            <v>ООО "ЭкспоТрейд"</v>
          </cell>
          <cell r="V2570">
            <v>1</v>
          </cell>
          <cell r="W2570">
            <v>100000</v>
          </cell>
          <cell r="X2570">
            <v>38203</v>
          </cell>
          <cell r="Y2570" t="str">
            <v>04/08-предсбер</v>
          </cell>
          <cell r="Z2570" t="str">
            <v>Сбербанк РФ</v>
          </cell>
          <cell r="AA2570">
            <v>0</v>
          </cell>
          <cell r="AB2570">
            <v>0</v>
          </cell>
          <cell r="AC2570">
            <v>0</v>
          </cell>
          <cell r="AD2570" t="str">
            <v>предъявлен</v>
          </cell>
          <cell r="AF2570" t="str">
            <v/>
          </cell>
          <cell r="AI2570" t="str">
            <v/>
          </cell>
        </row>
        <row r="2571">
          <cell r="A2571">
            <v>2548</v>
          </cell>
          <cell r="B2571" t="str">
            <v>диск</v>
          </cell>
          <cell r="C2571" t="str">
            <v>51401</v>
          </cell>
          <cell r="D2571" t="str">
            <v>51401`810`2`0400`0000002</v>
          </cell>
          <cell r="E2571" t="str">
            <v>Сбербанк РФ</v>
          </cell>
          <cell r="F2571" t="str">
            <v>банк</v>
          </cell>
          <cell r="G2571" t="str">
            <v>ВН</v>
          </cell>
          <cell r="H2571" t="str">
            <v>1098394</v>
          </cell>
          <cell r="I2571">
            <v>38202</v>
          </cell>
          <cell r="J2571">
            <v>100000</v>
          </cell>
          <cell r="K2571" t="str">
            <v>Рубли РФ</v>
          </cell>
          <cell r="L2571" t="str">
            <v>по предъявлении</v>
          </cell>
          <cell r="M2571">
            <v>38202</v>
          </cell>
          <cell r="N2571">
            <v>0</v>
          </cell>
          <cell r="P2571">
            <v>100000</v>
          </cell>
          <cell r="Q2571">
            <v>1</v>
          </cell>
          <cell r="R2571">
            <v>100000</v>
          </cell>
          <cell r="S2571">
            <v>38202</v>
          </cell>
          <cell r="T2571" t="str">
            <v>03/08-01</v>
          </cell>
          <cell r="U2571" t="str">
            <v>ООО "ЭкспоТрейд"</v>
          </cell>
          <cell r="V2571">
            <v>1</v>
          </cell>
          <cell r="W2571">
            <v>100000</v>
          </cell>
          <cell r="X2571">
            <v>38203</v>
          </cell>
          <cell r="Y2571" t="str">
            <v>04/08-предсбер</v>
          </cell>
          <cell r="Z2571" t="str">
            <v>Сбербанк РФ</v>
          </cell>
          <cell r="AA2571">
            <v>0</v>
          </cell>
          <cell r="AB2571">
            <v>0</v>
          </cell>
          <cell r="AC2571">
            <v>0</v>
          </cell>
          <cell r="AD2571" t="str">
            <v>предъявлен</v>
          </cell>
          <cell r="AF2571" t="str">
            <v/>
          </cell>
          <cell r="AI2571" t="str">
            <v/>
          </cell>
        </row>
        <row r="2572">
          <cell r="A2572">
            <v>2549</v>
          </cell>
          <cell r="B2572" t="str">
            <v>диск</v>
          </cell>
          <cell r="C2572" t="str">
            <v>51401</v>
          </cell>
          <cell r="D2572" t="str">
            <v>51401`810`2`0400`0000002</v>
          </cell>
          <cell r="E2572" t="str">
            <v>Сбербанк РФ</v>
          </cell>
          <cell r="F2572" t="str">
            <v>банк</v>
          </cell>
          <cell r="G2572" t="str">
            <v>ВН</v>
          </cell>
          <cell r="H2572" t="str">
            <v>1098395</v>
          </cell>
          <cell r="I2572">
            <v>38202</v>
          </cell>
          <cell r="J2572">
            <v>100000</v>
          </cell>
          <cell r="K2572" t="str">
            <v>Рубли РФ</v>
          </cell>
          <cell r="L2572" t="str">
            <v>по предъявлении</v>
          </cell>
          <cell r="M2572">
            <v>38202</v>
          </cell>
          <cell r="N2572">
            <v>0</v>
          </cell>
          <cell r="P2572">
            <v>100000</v>
          </cell>
          <cell r="Q2572">
            <v>1</v>
          </cell>
          <cell r="R2572">
            <v>100000</v>
          </cell>
          <cell r="S2572">
            <v>38202</v>
          </cell>
          <cell r="T2572" t="str">
            <v>03/08-01</v>
          </cell>
          <cell r="U2572" t="str">
            <v>ООО "ЭкспоТрейд"</v>
          </cell>
          <cell r="V2572">
            <v>1</v>
          </cell>
          <cell r="W2572">
            <v>100000</v>
          </cell>
          <cell r="X2572">
            <v>38203</v>
          </cell>
          <cell r="Y2572" t="str">
            <v>04/08-предсбер</v>
          </cell>
          <cell r="Z2572" t="str">
            <v>Сбербанк РФ</v>
          </cell>
          <cell r="AA2572">
            <v>0</v>
          </cell>
          <cell r="AB2572">
            <v>0</v>
          </cell>
          <cell r="AC2572">
            <v>0</v>
          </cell>
          <cell r="AD2572" t="str">
            <v>предъявлен</v>
          </cell>
          <cell r="AF2572" t="str">
            <v/>
          </cell>
          <cell r="AI2572" t="str">
            <v/>
          </cell>
        </row>
        <row r="2573">
          <cell r="A2573">
            <v>2550</v>
          </cell>
          <cell r="B2573" t="str">
            <v>диск</v>
          </cell>
          <cell r="C2573" t="str">
            <v>51401</v>
          </cell>
          <cell r="D2573" t="str">
            <v>51401`810`1`0400`0000005</v>
          </cell>
          <cell r="E2573" t="str">
            <v>ОАО «УралСиб»</v>
          </cell>
          <cell r="F2573" t="str">
            <v>банк</v>
          </cell>
          <cell r="G2573" t="str">
            <v>0025</v>
          </cell>
          <cell r="H2573" t="str">
            <v>0260017</v>
          </cell>
          <cell r="I2573">
            <v>38202</v>
          </cell>
          <cell r="J2573">
            <v>600000</v>
          </cell>
          <cell r="K2573" t="str">
            <v>Рубли РФ</v>
          </cell>
          <cell r="L2573" t="str">
            <v>по предъявлении</v>
          </cell>
          <cell r="M2573">
            <v>38202</v>
          </cell>
          <cell r="N2573">
            <v>0</v>
          </cell>
          <cell r="P2573">
            <v>600000</v>
          </cell>
          <cell r="Q2573">
            <v>1</v>
          </cell>
          <cell r="R2573">
            <v>600000</v>
          </cell>
          <cell r="S2573">
            <v>38202</v>
          </cell>
          <cell r="T2573" t="str">
            <v>03/08-01</v>
          </cell>
          <cell r="U2573" t="str">
            <v>ООО "ЭкспоТрейд"</v>
          </cell>
          <cell r="V2573">
            <v>1</v>
          </cell>
          <cell r="W2573">
            <v>600000</v>
          </cell>
          <cell r="X2573">
            <v>38203</v>
          </cell>
          <cell r="Y2573" t="str">
            <v>04/08-предуралсиб</v>
          </cell>
          <cell r="Z2573" t="str">
            <v>ОАО «УралСиб»</v>
          </cell>
          <cell r="AA2573">
            <v>0</v>
          </cell>
          <cell r="AB2573">
            <v>0</v>
          </cell>
          <cell r="AC2573">
            <v>0</v>
          </cell>
          <cell r="AD2573" t="str">
            <v>предъявлен</v>
          </cell>
          <cell r="AF2573" t="str">
            <v/>
          </cell>
          <cell r="AI2573" t="str">
            <v/>
          </cell>
        </row>
        <row r="2574">
          <cell r="A2574">
            <v>2551</v>
          </cell>
          <cell r="B2574" t="str">
            <v>диск</v>
          </cell>
          <cell r="C2574" t="str">
            <v>51401</v>
          </cell>
          <cell r="D2574" t="str">
            <v>51401`810`1`0400`0000005</v>
          </cell>
          <cell r="E2574" t="str">
            <v>ОАО «УралСиб»</v>
          </cell>
          <cell r="F2574" t="str">
            <v>банк</v>
          </cell>
          <cell r="G2574" t="str">
            <v>0025</v>
          </cell>
          <cell r="H2574" t="str">
            <v>0260018</v>
          </cell>
          <cell r="I2574">
            <v>38202</v>
          </cell>
          <cell r="J2574">
            <v>500000</v>
          </cell>
          <cell r="K2574" t="str">
            <v>Рубли РФ</v>
          </cell>
          <cell r="L2574" t="str">
            <v>по предъявлении</v>
          </cell>
          <cell r="M2574">
            <v>38202</v>
          </cell>
          <cell r="N2574">
            <v>0</v>
          </cell>
          <cell r="P2574">
            <v>500000</v>
          </cell>
          <cell r="Q2574">
            <v>1</v>
          </cell>
          <cell r="R2574">
            <v>500000</v>
          </cell>
          <cell r="S2574">
            <v>38202</v>
          </cell>
          <cell r="T2574" t="str">
            <v>03/08-01</v>
          </cell>
          <cell r="U2574" t="str">
            <v>ООО "ЭкспоТрейд"</v>
          </cell>
          <cell r="V2574">
            <v>1</v>
          </cell>
          <cell r="W2574">
            <v>500000</v>
          </cell>
          <cell r="X2574">
            <v>38203</v>
          </cell>
          <cell r="Y2574" t="str">
            <v>04/08-предуралсиб</v>
          </cell>
          <cell r="Z2574" t="str">
            <v>ОАО «УралСиб»</v>
          </cell>
          <cell r="AA2574">
            <v>0</v>
          </cell>
          <cell r="AB2574">
            <v>0</v>
          </cell>
          <cell r="AC2574">
            <v>0</v>
          </cell>
          <cell r="AD2574" t="str">
            <v>предъявлен</v>
          </cell>
          <cell r="AF2574" t="str">
            <v/>
          </cell>
          <cell r="AI2574" t="str">
            <v/>
          </cell>
        </row>
        <row r="2575">
          <cell r="A2575">
            <v>2552</v>
          </cell>
          <cell r="B2575" t="str">
            <v>диск</v>
          </cell>
          <cell r="C2575" t="str">
            <v>51401</v>
          </cell>
          <cell r="D2575" t="str">
            <v>51401`810`1`0400`0000005</v>
          </cell>
          <cell r="E2575" t="str">
            <v>ОАО «УралСиб»</v>
          </cell>
          <cell r="F2575" t="str">
            <v>банк</v>
          </cell>
          <cell r="G2575" t="str">
            <v>0025</v>
          </cell>
          <cell r="H2575" t="str">
            <v>0260019</v>
          </cell>
          <cell r="I2575">
            <v>38202</v>
          </cell>
          <cell r="J2575">
            <v>500000</v>
          </cell>
          <cell r="K2575" t="str">
            <v>Рубли РФ</v>
          </cell>
          <cell r="L2575" t="str">
            <v>по предъявлении</v>
          </cell>
          <cell r="M2575">
            <v>38202</v>
          </cell>
          <cell r="N2575">
            <v>0</v>
          </cell>
          <cell r="P2575">
            <v>500000</v>
          </cell>
          <cell r="Q2575">
            <v>1</v>
          </cell>
          <cell r="R2575">
            <v>500000</v>
          </cell>
          <cell r="S2575">
            <v>38202</v>
          </cell>
          <cell r="T2575" t="str">
            <v>03/08-01</v>
          </cell>
          <cell r="U2575" t="str">
            <v>ООО "ЭкспоТрейд"</v>
          </cell>
          <cell r="V2575">
            <v>1</v>
          </cell>
          <cell r="W2575">
            <v>500000</v>
          </cell>
          <cell r="X2575">
            <v>38203</v>
          </cell>
          <cell r="Y2575" t="str">
            <v>04/08-предуралсиб</v>
          </cell>
          <cell r="Z2575" t="str">
            <v>ОАО «УралСиб»</v>
          </cell>
          <cell r="AA2575">
            <v>0</v>
          </cell>
          <cell r="AB2575">
            <v>0</v>
          </cell>
          <cell r="AC2575">
            <v>0</v>
          </cell>
          <cell r="AD2575" t="str">
            <v>предъявлен</v>
          </cell>
          <cell r="AF2575" t="str">
            <v/>
          </cell>
          <cell r="AI2575" t="str">
            <v/>
          </cell>
        </row>
        <row r="2576">
          <cell r="A2576">
            <v>2553</v>
          </cell>
          <cell r="B2576" t="str">
            <v>диск</v>
          </cell>
          <cell r="C2576" t="str">
            <v>51401</v>
          </cell>
          <cell r="D2576" t="str">
            <v>51401`810`1`0400`0000005</v>
          </cell>
          <cell r="E2576" t="str">
            <v>ОАО «УралСиб»</v>
          </cell>
          <cell r="F2576" t="str">
            <v>банк</v>
          </cell>
          <cell r="G2576" t="str">
            <v>0009</v>
          </cell>
          <cell r="H2576" t="str">
            <v>0282545</v>
          </cell>
          <cell r="I2576">
            <v>38202</v>
          </cell>
          <cell r="J2576">
            <v>130000</v>
          </cell>
          <cell r="K2576" t="str">
            <v>Рубли РФ</v>
          </cell>
          <cell r="L2576" t="str">
            <v>по предъявлении</v>
          </cell>
          <cell r="M2576">
            <v>38202</v>
          </cell>
          <cell r="N2576">
            <v>0</v>
          </cell>
          <cell r="P2576">
            <v>130000</v>
          </cell>
          <cell r="Q2576">
            <v>1</v>
          </cell>
          <cell r="R2576">
            <v>130000</v>
          </cell>
          <cell r="S2576">
            <v>38202</v>
          </cell>
          <cell r="T2576" t="str">
            <v>03/08-01</v>
          </cell>
          <cell r="U2576" t="str">
            <v>ООО "ЭкспоТрейд"</v>
          </cell>
          <cell r="V2576">
            <v>1</v>
          </cell>
          <cell r="W2576">
            <v>130000</v>
          </cell>
          <cell r="X2576">
            <v>38203</v>
          </cell>
          <cell r="Y2576" t="str">
            <v>04/08-предуралсиб</v>
          </cell>
          <cell r="Z2576" t="str">
            <v>ОАО «УралСиб»</v>
          </cell>
          <cell r="AA2576">
            <v>0</v>
          </cell>
          <cell r="AB2576">
            <v>0</v>
          </cell>
          <cell r="AC2576">
            <v>0</v>
          </cell>
          <cell r="AD2576" t="str">
            <v>предъявлен</v>
          </cell>
          <cell r="AF2576" t="str">
            <v/>
          </cell>
          <cell r="AI2576" t="str">
            <v/>
          </cell>
        </row>
        <row r="2577">
          <cell r="A2577">
            <v>2554</v>
          </cell>
          <cell r="B2577" t="str">
            <v>диск</v>
          </cell>
          <cell r="C2577" t="str">
            <v>51401</v>
          </cell>
          <cell r="D2577" t="str">
            <v>51401`810`2`0400`0000002</v>
          </cell>
          <cell r="E2577" t="str">
            <v>Сбербанк РФ</v>
          </cell>
          <cell r="F2577" t="str">
            <v>банк</v>
          </cell>
          <cell r="G2577" t="str">
            <v>ВН</v>
          </cell>
          <cell r="H2577" t="str">
            <v>1618279</v>
          </cell>
          <cell r="I2577">
            <v>38201</v>
          </cell>
          <cell r="J2577">
            <v>80000</v>
          </cell>
          <cell r="K2577" t="str">
            <v>Рубли РФ</v>
          </cell>
          <cell r="L2577" t="str">
            <v>по предъявлении</v>
          </cell>
          <cell r="M2577">
            <v>38201</v>
          </cell>
          <cell r="N2577">
            <v>0</v>
          </cell>
          <cell r="P2577">
            <v>80000</v>
          </cell>
          <cell r="Q2577">
            <v>1</v>
          </cell>
          <cell r="R2577">
            <v>80000</v>
          </cell>
          <cell r="S2577">
            <v>38202</v>
          </cell>
          <cell r="T2577" t="str">
            <v>03/08-02</v>
          </cell>
          <cell r="U2577" t="str">
            <v>ООО "Проф-Трейд"</v>
          </cell>
          <cell r="V2577">
            <v>1</v>
          </cell>
          <cell r="W2577">
            <v>80000</v>
          </cell>
          <cell r="X2577">
            <v>38203</v>
          </cell>
          <cell r="Y2577" t="str">
            <v>04/08-предсбер</v>
          </cell>
          <cell r="Z2577" t="str">
            <v>Сбербанк РФ</v>
          </cell>
          <cell r="AA2577">
            <v>0</v>
          </cell>
          <cell r="AB2577">
            <v>0</v>
          </cell>
          <cell r="AC2577">
            <v>0</v>
          </cell>
          <cell r="AD2577" t="str">
            <v>предъявлен</v>
          </cell>
          <cell r="AF2577" t="str">
            <v/>
          </cell>
          <cell r="AI2577" t="str">
            <v/>
          </cell>
        </row>
        <row r="2578">
          <cell r="A2578">
            <v>2555</v>
          </cell>
          <cell r="B2578" t="str">
            <v>диск</v>
          </cell>
          <cell r="C2578" t="str">
            <v>51401</v>
          </cell>
          <cell r="D2578" t="str">
            <v>51401`810`2`0400`0000002</v>
          </cell>
          <cell r="E2578" t="str">
            <v>Сбербанк РФ</v>
          </cell>
          <cell r="F2578" t="str">
            <v>банк</v>
          </cell>
          <cell r="G2578" t="str">
            <v>ВН</v>
          </cell>
          <cell r="H2578" t="str">
            <v>0368684</v>
          </cell>
          <cell r="I2578">
            <v>38202</v>
          </cell>
          <cell r="J2578">
            <v>57000</v>
          </cell>
          <cell r="K2578" t="str">
            <v>Рубли РФ</v>
          </cell>
          <cell r="L2578" t="str">
            <v>по предъявлении</v>
          </cell>
          <cell r="M2578">
            <v>38202</v>
          </cell>
          <cell r="N2578">
            <v>0</v>
          </cell>
          <cell r="P2578">
            <v>57000</v>
          </cell>
          <cell r="Q2578">
            <v>1</v>
          </cell>
          <cell r="R2578">
            <v>57000</v>
          </cell>
          <cell r="S2578">
            <v>38202</v>
          </cell>
          <cell r="T2578" t="str">
            <v>03/08-02</v>
          </cell>
          <cell r="U2578" t="str">
            <v>ООО "Проф-Трейд"</v>
          </cell>
          <cell r="V2578">
            <v>1</v>
          </cell>
          <cell r="W2578">
            <v>57000</v>
          </cell>
          <cell r="X2578">
            <v>38203</v>
          </cell>
          <cell r="Y2578" t="str">
            <v>04/08-предсбер</v>
          </cell>
          <cell r="Z2578" t="str">
            <v>Сбербанк РФ</v>
          </cell>
          <cell r="AA2578">
            <v>0</v>
          </cell>
          <cell r="AB2578">
            <v>0</v>
          </cell>
          <cell r="AC2578">
            <v>0</v>
          </cell>
          <cell r="AD2578" t="str">
            <v>предъявлен</v>
          </cell>
          <cell r="AF2578" t="str">
            <v/>
          </cell>
          <cell r="AI2578" t="str">
            <v/>
          </cell>
        </row>
        <row r="2579">
          <cell r="A2579">
            <v>2556</v>
          </cell>
          <cell r="B2579" t="str">
            <v>диск</v>
          </cell>
          <cell r="C2579" t="str">
            <v>51401</v>
          </cell>
          <cell r="D2579" t="str">
            <v>51401`810`2`0400`0000002</v>
          </cell>
          <cell r="E2579" t="str">
            <v>Сбербанк РФ</v>
          </cell>
          <cell r="F2579" t="str">
            <v>банк</v>
          </cell>
          <cell r="G2579" t="str">
            <v>ВН</v>
          </cell>
          <cell r="H2579" t="str">
            <v>1089133</v>
          </cell>
          <cell r="I2579">
            <v>38196</v>
          </cell>
          <cell r="J2579">
            <v>80000</v>
          </cell>
          <cell r="K2579" t="str">
            <v>Рубли РФ</v>
          </cell>
          <cell r="L2579" t="str">
            <v>по предъявлении</v>
          </cell>
          <cell r="M2579">
            <v>38196</v>
          </cell>
          <cell r="N2579">
            <v>0</v>
          </cell>
          <cell r="P2579">
            <v>80000</v>
          </cell>
          <cell r="Q2579">
            <v>1</v>
          </cell>
          <cell r="R2579">
            <v>80000</v>
          </cell>
          <cell r="S2579">
            <v>38202</v>
          </cell>
          <cell r="T2579" t="str">
            <v>03/08-02</v>
          </cell>
          <cell r="U2579" t="str">
            <v>ООО "Проф-Трейд"</v>
          </cell>
          <cell r="V2579">
            <v>1</v>
          </cell>
          <cell r="W2579">
            <v>80000</v>
          </cell>
          <cell r="X2579">
            <v>38203</v>
          </cell>
          <cell r="Y2579" t="str">
            <v>04/08-предсбер</v>
          </cell>
          <cell r="Z2579" t="str">
            <v>Сбербанк РФ</v>
          </cell>
          <cell r="AA2579">
            <v>0</v>
          </cell>
          <cell r="AB2579">
            <v>0</v>
          </cell>
          <cell r="AC2579">
            <v>0</v>
          </cell>
          <cell r="AD2579" t="str">
            <v>предъявлен</v>
          </cell>
          <cell r="AF2579" t="str">
            <v/>
          </cell>
          <cell r="AI2579" t="str">
            <v/>
          </cell>
        </row>
        <row r="2580">
          <cell r="A2580">
            <v>2557</v>
          </cell>
          <cell r="B2580" t="str">
            <v>диск</v>
          </cell>
          <cell r="C2580" t="str">
            <v>51401</v>
          </cell>
          <cell r="D2580" t="str">
            <v>51401`810`2`0400`0000002</v>
          </cell>
          <cell r="E2580" t="str">
            <v>Сбербанк РФ</v>
          </cell>
          <cell r="F2580" t="str">
            <v>банк</v>
          </cell>
          <cell r="G2580" t="str">
            <v>ВН</v>
          </cell>
          <cell r="H2580" t="str">
            <v>1089130</v>
          </cell>
          <cell r="I2580">
            <v>38196</v>
          </cell>
          <cell r="J2580">
            <v>40000</v>
          </cell>
          <cell r="K2580" t="str">
            <v>Рубли РФ</v>
          </cell>
          <cell r="L2580" t="str">
            <v>по предъявлении</v>
          </cell>
          <cell r="M2580">
            <v>38196</v>
          </cell>
          <cell r="N2580">
            <v>0</v>
          </cell>
          <cell r="P2580">
            <v>40000</v>
          </cell>
          <cell r="Q2580">
            <v>1</v>
          </cell>
          <cell r="R2580">
            <v>40000</v>
          </cell>
          <cell r="S2580">
            <v>38202</v>
          </cell>
          <cell r="T2580" t="str">
            <v>03/08-02</v>
          </cell>
          <cell r="U2580" t="str">
            <v>ООО "Проф-Трейд"</v>
          </cell>
          <cell r="V2580">
            <v>1</v>
          </cell>
          <cell r="W2580">
            <v>40000</v>
          </cell>
          <cell r="X2580">
            <v>38203</v>
          </cell>
          <cell r="Y2580" t="str">
            <v>04/08-предсбер</v>
          </cell>
          <cell r="Z2580" t="str">
            <v>Сбербанк РФ</v>
          </cell>
          <cell r="AA2580">
            <v>0</v>
          </cell>
          <cell r="AB2580">
            <v>0</v>
          </cell>
          <cell r="AC2580">
            <v>0</v>
          </cell>
          <cell r="AD2580" t="str">
            <v>предъявлен</v>
          </cell>
          <cell r="AF2580" t="str">
            <v/>
          </cell>
          <cell r="AI2580" t="str">
            <v/>
          </cell>
        </row>
        <row r="2581">
          <cell r="A2581">
            <v>2558</v>
          </cell>
          <cell r="B2581" t="str">
            <v>диск</v>
          </cell>
          <cell r="C2581" t="str">
            <v>51401</v>
          </cell>
          <cell r="D2581" t="str">
            <v>51401`810`2`0400`0000002</v>
          </cell>
          <cell r="E2581" t="str">
            <v>Сбербанк РФ</v>
          </cell>
          <cell r="F2581" t="str">
            <v>банк</v>
          </cell>
          <cell r="G2581" t="str">
            <v>ВН</v>
          </cell>
          <cell r="H2581" t="str">
            <v>1089131</v>
          </cell>
          <cell r="I2581">
            <v>38196</v>
          </cell>
          <cell r="J2581">
            <v>65000</v>
          </cell>
          <cell r="K2581" t="str">
            <v>Рубли РФ</v>
          </cell>
          <cell r="L2581" t="str">
            <v>по предъявлении</v>
          </cell>
          <cell r="M2581">
            <v>38196</v>
          </cell>
          <cell r="N2581">
            <v>0</v>
          </cell>
          <cell r="P2581">
            <v>65000</v>
          </cell>
          <cell r="Q2581">
            <v>1</v>
          </cell>
          <cell r="R2581">
            <v>65000</v>
          </cell>
          <cell r="S2581">
            <v>38202</v>
          </cell>
          <cell r="T2581" t="str">
            <v>03/08-02</v>
          </cell>
          <cell r="U2581" t="str">
            <v>ООО "Проф-Трейд"</v>
          </cell>
          <cell r="V2581">
            <v>1</v>
          </cell>
          <cell r="W2581">
            <v>65000</v>
          </cell>
          <cell r="X2581">
            <v>38203</v>
          </cell>
          <cell r="Y2581" t="str">
            <v>04/08-предсбер</v>
          </cell>
          <cell r="Z2581" t="str">
            <v>Сбербанк РФ</v>
          </cell>
          <cell r="AA2581">
            <v>0</v>
          </cell>
          <cell r="AB2581">
            <v>0</v>
          </cell>
          <cell r="AC2581">
            <v>0</v>
          </cell>
          <cell r="AD2581" t="str">
            <v>предъявлен</v>
          </cell>
          <cell r="AF2581" t="str">
            <v/>
          </cell>
          <cell r="AI2581" t="str">
            <v/>
          </cell>
        </row>
        <row r="2582">
          <cell r="A2582">
            <v>2559</v>
          </cell>
          <cell r="B2582" t="str">
            <v>диск</v>
          </cell>
          <cell r="C2582" t="str">
            <v>51401</v>
          </cell>
          <cell r="D2582" t="str">
            <v>51401`810`2`0400`0000002</v>
          </cell>
          <cell r="E2582" t="str">
            <v>Сбербанк РФ</v>
          </cell>
          <cell r="F2582" t="str">
            <v>банк</v>
          </cell>
          <cell r="G2582" t="str">
            <v>ВН</v>
          </cell>
          <cell r="H2582" t="str">
            <v>0215595</v>
          </cell>
          <cell r="I2582">
            <v>38194</v>
          </cell>
          <cell r="J2582">
            <v>1000000</v>
          </cell>
          <cell r="K2582" t="str">
            <v>Рубли РФ</v>
          </cell>
          <cell r="L2582" t="str">
            <v>по предъявлении</v>
          </cell>
          <cell r="M2582">
            <v>38194</v>
          </cell>
          <cell r="N2582">
            <v>0</v>
          </cell>
          <cell r="P2582">
            <v>1000000</v>
          </cell>
          <cell r="Q2582">
            <v>1</v>
          </cell>
          <cell r="R2582">
            <v>1000000</v>
          </cell>
          <cell r="S2582">
            <v>38202</v>
          </cell>
          <cell r="T2582" t="str">
            <v>03/08-02</v>
          </cell>
          <cell r="U2582" t="str">
            <v>ООО "Проф-Трейд"</v>
          </cell>
          <cell r="V2582">
            <v>1</v>
          </cell>
          <cell r="W2582">
            <v>1000000</v>
          </cell>
          <cell r="X2582">
            <v>38203</v>
          </cell>
          <cell r="Y2582" t="str">
            <v>04/08-предсбер</v>
          </cell>
          <cell r="Z2582" t="str">
            <v>Сбербанк РФ</v>
          </cell>
          <cell r="AA2582">
            <v>0</v>
          </cell>
          <cell r="AB2582">
            <v>0</v>
          </cell>
          <cell r="AC2582">
            <v>0</v>
          </cell>
          <cell r="AD2582" t="str">
            <v>предъявлен</v>
          </cell>
          <cell r="AF2582" t="str">
            <v/>
          </cell>
          <cell r="AI2582" t="str">
            <v/>
          </cell>
        </row>
        <row r="2583">
          <cell r="A2583">
            <v>2560</v>
          </cell>
          <cell r="B2583" t="str">
            <v>диск</v>
          </cell>
          <cell r="C2583" t="str">
            <v>51401</v>
          </cell>
          <cell r="D2583" t="str">
            <v>51401`810`1`0400`0000005</v>
          </cell>
          <cell r="E2583" t="str">
            <v>ОАО «УралСиб»</v>
          </cell>
          <cell r="F2583" t="str">
            <v>банк</v>
          </cell>
          <cell r="G2583" t="str">
            <v>0001</v>
          </cell>
          <cell r="H2583" t="str">
            <v>0270622</v>
          </cell>
          <cell r="I2583">
            <v>38197</v>
          </cell>
          <cell r="J2583">
            <v>198000</v>
          </cell>
          <cell r="K2583" t="str">
            <v>Рубли РФ</v>
          </cell>
          <cell r="L2583" t="str">
            <v>по предъявлении</v>
          </cell>
          <cell r="M2583">
            <v>38197</v>
          </cell>
          <cell r="N2583">
            <v>0</v>
          </cell>
          <cell r="P2583">
            <v>198000</v>
          </cell>
          <cell r="Q2583">
            <v>1</v>
          </cell>
          <cell r="R2583">
            <v>198000</v>
          </cell>
          <cell r="S2583">
            <v>38202</v>
          </cell>
          <cell r="T2583" t="str">
            <v>03/08-02</v>
          </cell>
          <cell r="U2583" t="str">
            <v>ООО "Проф-Трейд"</v>
          </cell>
          <cell r="V2583">
            <v>1</v>
          </cell>
          <cell r="W2583">
            <v>198000</v>
          </cell>
          <cell r="X2583">
            <v>38203</v>
          </cell>
          <cell r="Y2583" t="str">
            <v>04/08-предуралсиб</v>
          </cell>
          <cell r="Z2583" t="str">
            <v>ОАО «УралСиб»</v>
          </cell>
          <cell r="AA2583">
            <v>0</v>
          </cell>
          <cell r="AB2583">
            <v>0</v>
          </cell>
          <cell r="AC2583">
            <v>0</v>
          </cell>
          <cell r="AD2583" t="str">
            <v>предъявлен</v>
          </cell>
          <cell r="AF2583" t="str">
            <v/>
          </cell>
          <cell r="AI2583" t="str">
            <v/>
          </cell>
        </row>
        <row r="2584">
          <cell r="A2584">
            <v>2561</v>
          </cell>
          <cell r="B2584" t="str">
            <v>диск</v>
          </cell>
          <cell r="C2584" t="str">
            <v>51402</v>
          </cell>
          <cell r="D2584" t="str">
            <v>51402`810`7`0400`0000019</v>
          </cell>
          <cell r="E2584" t="str">
            <v>Сбербанк РФ</v>
          </cell>
          <cell r="F2584" t="str">
            <v>банк</v>
          </cell>
          <cell r="G2584" t="str">
            <v>ВН</v>
          </cell>
          <cell r="H2584" t="str">
            <v>1557930</v>
          </cell>
          <cell r="I2584">
            <v>38198</v>
          </cell>
          <cell r="J2584">
            <v>110000</v>
          </cell>
          <cell r="K2584" t="str">
            <v>Рубли РФ</v>
          </cell>
          <cell r="L2584" t="str">
            <v>по предъявлении, но не ранее 06.08.2004г.</v>
          </cell>
          <cell r="M2584">
            <v>38205</v>
          </cell>
          <cell r="N2584">
            <v>0.30492898913951544</v>
          </cell>
          <cell r="P2584">
            <v>109725</v>
          </cell>
          <cell r="Q2584">
            <v>0.99750000000000005</v>
          </cell>
          <cell r="R2584">
            <v>109725</v>
          </cell>
          <cell r="S2584">
            <v>38202</v>
          </cell>
          <cell r="T2584" t="str">
            <v>03/08-06</v>
          </cell>
          <cell r="U2584" t="str">
            <v>ООО "Компания "Уфа-автоснаб"</v>
          </cell>
          <cell r="V2584">
            <v>1</v>
          </cell>
          <cell r="W2584">
            <v>110000</v>
          </cell>
          <cell r="X2584">
            <v>38203</v>
          </cell>
          <cell r="Y2584" t="str">
            <v>04/08-предсбер</v>
          </cell>
          <cell r="Z2584" t="str">
            <v>Сбербанк РФ</v>
          </cell>
          <cell r="AA2584">
            <v>275</v>
          </cell>
          <cell r="AB2584">
            <v>0.30576441102756891</v>
          </cell>
          <cell r="AC2584">
            <v>0.91478696741854626</v>
          </cell>
          <cell r="AD2584" t="str">
            <v>предъявлен</v>
          </cell>
          <cell r="AF2584" t="str">
            <v/>
          </cell>
          <cell r="AI2584" t="str">
            <v/>
          </cell>
        </row>
        <row r="2585">
          <cell r="A2585">
            <v>2562</v>
          </cell>
          <cell r="B2585" t="str">
            <v>диск</v>
          </cell>
          <cell r="C2585" t="str">
            <v>51401</v>
          </cell>
          <cell r="D2585" t="str">
            <v>51401`810`2`0400`0000002</v>
          </cell>
          <cell r="E2585" t="str">
            <v>Сбербанк РФ</v>
          </cell>
          <cell r="F2585" t="str">
            <v>банк</v>
          </cell>
          <cell r="G2585" t="str">
            <v>ВН</v>
          </cell>
          <cell r="H2585" t="str">
            <v>0337278</v>
          </cell>
          <cell r="I2585">
            <v>38190</v>
          </cell>
          <cell r="J2585">
            <v>39000</v>
          </cell>
          <cell r="K2585" t="str">
            <v>Рубли РФ</v>
          </cell>
          <cell r="L2585" t="str">
            <v>по предъявлении</v>
          </cell>
          <cell r="M2585">
            <v>38190</v>
          </cell>
          <cell r="N2585">
            <v>0</v>
          </cell>
          <cell r="P2585">
            <v>38961</v>
          </cell>
          <cell r="Q2585">
            <v>0.999</v>
          </cell>
          <cell r="R2585">
            <v>38961</v>
          </cell>
          <cell r="S2585">
            <v>38202</v>
          </cell>
          <cell r="T2585" t="str">
            <v>03/08-06</v>
          </cell>
          <cell r="U2585" t="str">
            <v>ООО "Компания "Уфа-автоснаб"</v>
          </cell>
          <cell r="V2585">
            <v>1</v>
          </cell>
          <cell r="W2585">
            <v>39000</v>
          </cell>
          <cell r="X2585">
            <v>38203</v>
          </cell>
          <cell r="Y2585" t="str">
            <v>04/08-предсбер</v>
          </cell>
          <cell r="Z2585" t="str">
            <v>Сбербанк РФ</v>
          </cell>
          <cell r="AA2585">
            <v>39</v>
          </cell>
          <cell r="AB2585">
            <v>0.36636636636636638</v>
          </cell>
          <cell r="AC2585">
            <v>0.36536536536536535</v>
          </cell>
          <cell r="AD2585" t="str">
            <v>предъявлен</v>
          </cell>
          <cell r="AF2585" t="str">
            <v/>
          </cell>
          <cell r="AI2585" t="str">
            <v/>
          </cell>
        </row>
        <row r="2586">
          <cell r="A2586">
            <v>2563</v>
          </cell>
          <cell r="B2586" t="str">
            <v>диск</v>
          </cell>
          <cell r="C2586" t="str">
            <v>51401</v>
          </cell>
          <cell r="D2586" t="str">
            <v>51401`810`2`0400`0000002</v>
          </cell>
          <cell r="E2586" t="str">
            <v>Сбербанк РФ</v>
          </cell>
          <cell r="F2586" t="str">
            <v>банк</v>
          </cell>
          <cell r="G2586" t="str">
            <v>ВА</v>
          </cell>
          <cell r="H2586" t="str">
            <v>0708045</v>
          </cell>
          <cell r="I2586">
            <v>38198</v>
          </cell>
          <cell r="J2586">
            <v>60000</v>
          </cell>
          <cell r="K2586" t="str">
            <v>Рубли РФ</v>
          </cell>
          <cell r="L2586" t="str">
            <v>по предъявлении</v>
          </cell>
          <cell r="M2586">
            <v>38198</v>
          </cell>
          <cell r="N2586">
            <v>0</v>
          </cell>
          <cell r="P2586">
            <v>59940</v>
          </cell>
          <cell r="Q2586">
            <v>0.999</v>
          </cell>
          <cell r="R2586">
            <v>59940</v>
          </cell>
          <cell r="S2586">
            <v>38202</v>
          </cell>
          <cell r="T2586" t="str">
            <v>03/08-06</v>
          </cell>
          <cell r="U2586" t="str">
            <v>ООО "Компания "Уфа-автоснаб"</v>
          </cell>
          <cell r="V2586">
            <v>1</v>
          </cell>
          <cell r="W2586">
            <v>60000</v>
          </cell>
          <cell r="X2586">
            <v>38203</v>
          </cell>
          <cell r="Y2586" t="str">
            <v>04/08-предсбер</v>
          </cell>
          <cell r="Z2586" t="str">
            <v>Сбербанк РФ</v>
          </cell>
          <cell r="AA2586">
            <v>60</v>
          </cell>
          <cell r="AB2586">
            <v>0.36636636636636638</v>
          </cell>
          <cell r="AC2586">
            <v>0.36536536536536535</v>
          </cell>
          <cell r="AD2586" t="str">
            <v>предъявлен</v>
          </cell>
          <cell r="AF2586" t="str">
            <v/>
          </cell>
          <cell r="AI2586" t="str">
            <v/>
          </cell>
        </row>
        <row r="2587">
          <cell r="A2587">
            <v>2564</v>
          </cell>
          <cell r="B2587" t="str">
            <v>диск</v>
          </cell>
          <cell r="C2587" t="str">
            <v>51401</v>
          </cell>
          <cell r="D2587" t="str">
            <v>51401`810`2`0400`0000002</v>
          </cell>
          <cell r="E2587" t="str">
            <v>Сбербанк РФ</v>
          </cell>
          <cell r="F2587" t="str">
            <v>банк</v>
          </cell>
          <cell r="G2587" t="str">
            <v>ВН</v>
          </cell>
          <cell r="H2587" t="str">
            <v>1499332</v>
          </cell>
          <cell r="I2587">
            <v>38103</v>
          </cell>
          <cell r="J2587">
            <v>250000</v>
          </cell>
          <cell r="K2587" t="str">
            <v>Рубли РФ</v>
          </cell>
          <cell r="L2587" t="str">
            <v>по предъявлении</v>
          </cell>
          <cell r="M2587">
            <v>38103</v>
          </cell>
          <cell r="N2587">
            <v>0</v>
          </cell>
          <cell r="P2587">
            <v>249750</v>
          </cell>
          <cell r="Q2587">
            <v>0.999</v>
          </cell>
          <cell r="R2587">
            <v>249750</v>
          </cell>
          <cell r="S2587">
            <v>38202</v>
          </cell>
          <cell r="T2587" t="str">
            <v>03/08-06</v>
          </cell>
          <cell r="U2587" t="str">
            <v>ООО "Компания "Уфа-автоснаб"</v>
          </cell>
          <cell r="V2587">
            <v>1</v>
          </cell>
          <cell r="W2587">
            <v>250000</v>
          </cell>
          <cell r="X2587">
            <v>38203</v>
          </cell>
          <cell r="Y2587" t="str">
            <v>04/08-предсбер</v>
          </cell>
          <cell r="Z2587" t="str">
            <v>Сбербанк РФ</v>
          </cell>
          <cell r="AA2587">
            <v>250</v>
          </cell>
          <cell r="AB2587">
            <v>0.36636636636636638</v>
          </cell>
          <cell r="AC2587">
            <v>0.36536536536536535</v>
          </cell>
          <cell r="AD2587" t="str">
            <v>предъявлен</v>
          </cell>
          <cell r="AF2587" t="str">
            <v/>
          </cell>
          <cell r="AI2587" t="str">
            <v/>
          </cell>
        </row>
        <row r="2588">
          <cell r="A2588">
            <v>2565</v>
          </cell>
          <cell r="B2588" t="str">
            <v>диск</v>
          </cell>
          <cell r="C2588" t="str">
            <v>51401</v>
          </cell>
          <cell r="D2588" t="str">
            <v>51401`810`2`0400`0000002</v>
          </cell>
          <cell r="E2588" t="str">
            <v>Сбербанк РФ</v>
          </cell>
          <cell r="F2588" t="str">
            <v>банк</v>
          </cell>
          <cell r="G2588" t="str">
            <v>ВН</v>
          </cell>
          <cell r="H2588" t="str">
            <v>0358614</v>
          </cell>
          <cell r="I2588">
            <v>38197</v>
          </cell>
          <cell r="J2588">
            <v>222000</v>
          </cell>
          <cell r="K2588" t="str">
            <v>Рубли РФ</v>
          </cell>
          <cell r="L2588" t="str">
            <v>по предъявлении</v>
          </cell>
          <cell r="M2588">
            <v>38197</v>
          </cell>
          <cell r="N2588">
            <v>0</v>
          </cell>
          <cell r="P2588">
            <v>221778</v>
          </cell>
          <cell r="Q2588">
            <v>0.999</v>
          </cell>
          <cell r="R2588">
            <v>221778</v>
          </cell>
          <cell r="S2588">
            <v>38202</v>
          </cell>
          <cell r="T2588" t="str">
            <v>03/08-06</v>
          </cell>
          <cell r="U2588" t="str">
            <v>ООО "Компания "Уфа-автоснаб"</v>
          </cell>
          <cell r="V2588">
            <v>1</v>
          </cell>
          <cell r="W2588">
            <v>222000</v>
          </cell>
          <cell r="X2588">
            <v>38203</v>
          </cell>
          <cell r="Y2588" t="str">
            <v>04/08-предсбер</v>
          </cell>
          <cell r="Z2588" t="str">
            <v>Сбербанк РФ</v>
          </cell>
          <cell r="AA2588">
            <v>222</v>
          </cell>
          <cell r="AB2588">
            <v>0.36636636636636638</v>
          </cell>
          <cell r="AC2588">
            <v>0.36536536536536535</v>
          </cell>
          <cell r="AD2588" t="str">
            <v>предъявлен</v>
          </cell>
          <cell r="AF2588" t="str">
            <v/>
          </cell>
          <cell r="AI2588" t="str">
            <v/>
          </cell>
        </row>
        <row r="2589">
          <cell r="A2589">
            <v>2566</v>
          </cell>
          <cell r="B2589" t="str">
            <v>диск</v>
          </cell>
          <cell r="C2589" t="str">
            <v>51401</v>
          </cell>
          <cell r="D2589" t="str">
            <v>51401`810`2`0400`0000002</v>
          </cell>
          <cell r="E2589" t="str">
            <v>Сбербанк РФ</v>
          </cell>
          <cell r="F2589" t="str">
            <v>банк</v>
          </cell>
          <cell r="G2589" t="str">
            <v>ВН</v>
          </cell>
          <cell r="H2589" t="str">
            <v>1098383</v>
          </cell>
          <cell r="I2589">
            <v>38201</v>
          </cell>
          <cell r="J2589">
            <v>163000</v>
          </cell>
          <cell r="K2589" t="str">
            <v>Рубли РФ</v>
          </cell>
          <cell r="L2589" t="str">
            <v>по предъявлении</v>
          </cell>
          <cell r="M2589">
            <v>38201</v>
          </cell>
          <cell r="N2589">
            <v>0</v>
          </cell>
          <cell r="P2589">
            <v>162837</v>
          </cell>
          <cell r="Q2589">
            <v>0.999</v>
          </cell>
          <cell r="R2589">
            <v>162837</v>
          </cell>
          <cell r="S2589">
            <v>38202</v>
          </cell>
          <cell r="T2589" t="str">
            <v>03/08-06</v>
          </cell>
          <cell r="U2589" t="str">
            <v>ООО "Компания "Уфа-автоснаб"</v>
          </cell>
          <cell r="V2589">
            <v>1</v>
          </cell>
          <cell r="W2589">
            <v>163000</v>
          </cell>
          <cell r="X2589">
            <v>38203</v>
          </cell>
          <cell r="Y2589" t="str">
            <v>04/08-предсбер</v>
          </cell>
          <cell r="Z2589" t="str">
            <v>Сбербанк РФ</v>
          </cell>
          <cell r="AA2589">
            <v>163</v>
          </cell>
          <cell r="AB2589">
            <v>0.36636636636636638</v>
          </cell>
          <cell r="AC2589">
            <v>0.36536536536536535</v>
          </cell>
          <cell r="AD2589" t="str">
            <v>предъявлен</v>
          </cell>
          <cell r="AF2589" t="str">
            <v/>
          </cell>
          <cell r="AI2589" t="str">
            <v/>
          </cell>
        </row>
        <row r="2590">
          <cell r="A2590">
            <v>2567</v>
          </cell>
          <cell r="B2590" t="str">
            <v>диск</v>
          </cell>
          <cell r="C2590" t="str">
            <v>51401</v>
          </cell>
          <cell r="D2590" t="str">
            <v>51401`810`2`0400`0000002</v>
          </cell>
          <cell r="E2590" t="str">
            <v>Сбербанк РФ</v>
          </cell>
          <cell r="F2590" t="str">
            <v>банк</v>
          </cell>
          <cell r="G2590" t="str">
            <v>ВН</v>
          </cell>
          <cell r="H2590" t="str">
            <v>0698190</v>
          </cell>
          <cell r="I2590">
            <v>38196</v>
          </cell>
          <cell r="J2590">
            <v>40000</v>
          </cell>
          <cell r="K2590" t="str">
            <v>Рубли РФ</v>
          </cell>
          <cell r="L2590" t="str">
            <v>по предъявлении</v>
          </cell>
          <cell r="M2590">
            <v>38196</v>
          </cell>
          <cell r="N2590">
            <v>0</v>
          </cell>
          <cell r="P2590">
            <v>39960</v>
          </cell>
          <cell r="Q2590">
            <v>0.999</v>
          </cell>
          <cell r="R2590">
            <v>39960</v>
          </cell>
          <cell r="S2590">
            <v>38202</v>
          </cell>
          <cell r="T2590" t="str">
            <v>03/08-06</v>
          </cell>
          <cell r="U2590" t="str">
            <v>ООО "Компания "Уфа-автоснаб"</v>
          </cell>
          <cell r="V2590">
            <v>1</v>
          </cell>
          <cell r="W2590">
            <v>40000</v>
          </cell>
          <cell r="X2590">
            <v>38203</v>
          </cell>
          <cell r="Y2590" t="str">
            <v>04/08-предсбер</v>
          </cell>
          <cell r="Z2590" t="str">
            <v>Сбербанк РФ</v>
          </cell>
          <cell r="AA2590">
            <v>40</v>
          </cell>
          <cell r="AB2590">
            <v>0.36636636636636638</v>
          </cell>
          <cell r="AC2590">
            <v>0.36536536536536535</v>
          </cell>
          <cell r="AD2590" t="str">
            <v>предъявлен</v>
          </cell>
          <cell r="AF2590" t="str">
            <v/>
          </cell>
          <cell r="AI2590" t="str">
            <v/>
          </cell>
        </row>
        <row r="2591">
          <cell r="A2591">
            <v>2568</v>
          </cell>
          <cell r="B2591" t="str">
            <v>диск</v>
          </cell>
          <cell r="C2591" t="str">
            <v>51401</v>
          </cell>
          <cell r="D2591" t="str">
            <v>51401`810`2`0400`0000002</v>
          </cell>
          <cell r="E2591" t="str">
            <v>Сбербанк РФ</v>
          </cell>
          <cell r="F2591" t="str">
            <v>банк</v>
          </cell>
          <cell r="G2591" t="str">
            <v>ВН</v>
          </cell>
          <cell r="H2591" t="str">
            <v>1553530</v>
          </cell>
          <cell r="I2591">
            <v>38190</v>
          </cell>
          <cell r="J2591">
            <v>104400</v>
          </cell>
          <cell r="K2591" t="str">
            <v>Рубли РФ</v>
          </cell>
          <cell r="L2591" t="str">
            <v>по предъявлении</v>
          </cell>
          <cell r="M2591">
            <v>38190</v>
          </cell>
          <cell r="N2591">
            <v>0</v>
          </cell>
          <cell r="P2591">
            <v>104295.6</v>
          </cell>
          <cell r="Q2591">
            <v>0.99900000000000011</v>
          </cell>
          <cell r="R2591">
            <v>104295.6</v>
          </cell>
          <cell r="S2591">
            <v>38202</v>
          </cell>
          <cell r="T2591" t="str">
            <v>03/08-06</v>
          </cell>
          <cell r="U2591" t="str">
            <v>ООО "Компания "Уфа-автоснаб"</v>
          </cell>
          <cell r="V2591">
            <v>1</v>
          </cell>
          <cell r="W2591">
            <v>104400</v>
          </cell>
          <cell r="X2591">
            <v>38203</v>
          </cell>
          <cell r="Y2591" t="str">
            <v>04/08-предсбер</v>
          </cell>
          <cell r="Z2591" t="str">
            <v>Сбербанк РФ</v>
          </cell>
          <cell r="AA2591">
            <v>104.39999999999418</v>
          </cell>
          <cell r="AB2591">
            <v>0.3663663663663459</v>
          </cell>
          <cell r="AC2591">
            <v>0.36536536536534492</v>
          </cell>
          <cell r="AD2591" t="str">
            <v>предъявлен</v>
          </cell>
          <cell r="AF2591" t="str">
            <v/>
          </cell>
          <cell r="AI2591" t="str">
            <v/>
          </cell>
        </row>
        <row r="2592">
          <cell r="A2592">
            <v>2569</v>
          </cell>
          <cell r="B2592" t="str">
            <v>диск</v>
          </cell>
          <cell r="C2592" t="str">
            <v>51401</v>
          </cell>
          <cell r="D2592" t="str">
            <v>51401`810`2`0400`0000002</v>
          </cell>
          <cell r="E2592" t="str">
            <v>Сбербанк РФ</v>
          </cell>
          <cell r="F2592" t="str">
            <v>банк</v>
          </cell>
          <cell r="G2592" t="str">
            <v>ВН</v>
          </cell>
          <cell r="H2592" t="str">
            <v>0226100</v>
          </cell>
          <cell r="I2592">
            <v>38181</v>
          </cell>
          <cell r="J2592">
            <v>110000</v>
          </cell>
          <cell r="K2592" t="str">
            <v>Рубли РФ</v>
          </cell>
          <cell r="L2592" t="str">
            <v>по предъявлении</v>
          </cell>
          <cell r="M2592">
            <v>38181</v>
          </cell>
          <cell r="N2592">
            <v>0</v>
          </cell>
          <cell r="P2592">
            <v>109890</v>
          </cell>
          <cell r="Q2592">
            <v>0.999</v>
          </cell>
          <cell r="R2592">
            <v>109890</v>
          </cell>
          <cell r="S2592">
            <v>38202</v>
          </cell>
          <cell r="T2592" t="str">
            <v>03/08-06</v>
          </cell>
          <cell r="U2592" t="str">
            <v>ООО "Компания "Уфа-автоснаб"</v>
          </cell>
          <cell r="V2592">
            <v>1</v>
          </cell>
          <cell r="W2592">
            <v>110000</v>
          </cell>
          <cell r="X2592">
            <v>38203</v>
          </cell>
          <cell r="Y2592" t="str">
            <v>04/08-предсбер</v>
          </cell>
          <cell r="Z2592" t="str">
            <v>Сбербанк РФ</v>
          </cell>
          <cell r="AA2592">
            <v>110</v>
          </cell>
          <cell r="AB2592">
            <v>0.36636636636636638</v>
          </cell>
          <cell r="AC2592">
            <v>0.36536536536536535</v>
          </cell>
          <cell r="AD2592" t="str">
            <v>предъявлен</v>
          </cell>
          <cell r="AF2592" t="str">
            <v/>
          </cell>
          <cell r="AI2592" t="str">
            <v/>
          </cell>
        </row>
        <row r="2593">
          <cell r="A2593">
            <v>2570</v>
          </cell>
          <cell r="B2593" t="str">
            <v>диск</v>
          </cell>
          <cell r="C2593" t="str">
            <v>51402</v>
          </cell>
          <cell r="D2593" t="str">
            <v>51402`810`7`0400`0000019</v>
          </cell>
          <cell r="E2593" t="str">
            <v>Сбербанк РФ</v>
          </cell>
          <cell r="F2593" t="str">
            <v>банк</v>
          </cell>
          <cell r="G2593" t="str">
            <v>ВН</v>
          </cell>
          <cell r="H2593" t="str">
            <v>1117591</v>
          </cell>
          <cell r="I2593">
            <v>38198</v>
          </cell>
          <cell r="J2593">
            <v>300000</v>
          </cell>
          <cell r="K2593" t="str">
            <v>Рубли РФ</v>
          </cell>
          <cell r="L2593" t="str">
            <v>по предъявлении, но не ранее 04.08.2004г.</v>
          </cell>
          <cell r="M2593">
            <v>38203</v>
          </cell>
          <cell r="N2593">
            <v>0.36536536536536535</v>
          </cell>
          <cell r="P2593">
            <v>299700</v>
          </cell>
          <cell r="Q2593">
            <v>0.999</v>
          </cell>
          <cell r="R2593">
            <v>299700</v>
          </cell>
          <cell r="S2593">
            <v>38202</v>
          </cell>
          <cell r="T2593" t="str">
            <v>03/08-06</v>
          </cell>
          <cell r="U2593" t="str">
            <v>ООО "Компания "Уфа-автоснаб"</v>
          </cell>
          <cell r="V2593">
            <v>1</v>
          </cell>
          <cell r="W2593">
            <v>300000</v>
          </cell>
          <cell r="X2593">
            <v>38203</v>
          </cell>
          <cell r="Y2593" t="str">
            <v>04/08-предсбер</v>
          </cell>
          <cell r="Z2593" t="str">
            <v>Сбербанк РФ</v>
          </cell>
          <cell r="AA2593">
            <v>300</v>
          </cell>
          <cell r="AB2593">
            <v>0.36636636636636638</v>
          </cell>
          <cell r="AC2593">
            <v>0.36536536536536535</v>
          </cell>
          <cell r="AD2593" t="str">
            <v>предъявлен</v>
          </cell>
          <cell r="AF2593" t="str">
            <v/>
          </cell>
          <cell r="AI2593" t="str">
            <v/>
          </cell>
        </row>
        <row r="2594">
          <cell r="A2594">
            <v>2571</v>
          </cell>
          <cell r="B2594" t="str">
            <v>диск</v>
          </cell>
          <cell r="C2594" t="str">
            <v>51401</v>
          </cell>
          <cell r="D2594" t="str">
            <v>51401`810`2`0400`0000002</v>
          </cell>
          <cell r="E2594" t="str">
            <v>Сбербанк РФ</v>
          </cell>
          <cell r="F2594" t="str">
            <v>банк</v>
          </cell>
          <cell r="G2594" t="str">
            <v>ВН</v>
          </cell>
          <cell r="H2594" t="str">
            <v>0226838</v>
          </cell>
          <cell r="I2594">
            <v>38195</v>
          </cell>
          <cell r="J2594">
            <v>77000</v>
          </cell>
          <cell r="K2594" t="str">
            <v>Рубли РФ</v>
          </cell>
          <cell r="L2594" t="str">
            <v>по предъявлении</v>
          </cell>
          <cell r="M2594">
            <v>38195</v>
          </cell>
          <cell r="N2594">
            <v>0</v>
          </cell>
          <cell r="P2594">
            <v>76923</v>
          </cell>
          <cell r="Q2594">
            <v>0.999</v>
          </cell>
          <cell r="R2594">
            <v>76923</v>
          </cell>
          <cell r="S2594">
            <v>38202</v>
          </cell>
          <cell r="T2594" t="str">
            <v>03/08-06</v>
          </cell>
          <cell r="U2594" t="str">
            <v>ООО "Компания "Уфа-автоснаб"</v>
          </cell>
          <cell r="V2594">
            <v>1</v>
          </cell>
          <cell r="W2594">
            <v>77000</v>
          </cell>
          <cell r="X2594">
            <v>38203</v>
          </cell>
          <cell r="Y2594" t="str">
            <v>04/08-предсбер</v>
          </cell>
          <cell r="Z2594" t="str">
            <v>Сбербанк РФ</v>
          </cell>
          <cell r="AA2594">
            <v>77</v>
          </cell>
          <cell r="AB2594">
            <v>0.36636636636636638</v>
          </cell>
          <cell r="AC2594">
            <v>0.36536536536536535</v>
          </cell>
          <cell r="AD2594" t="str">
            <v>предъявлен</v>
          </cell>
          <cell r="AF2594" t="str">
            <v/>
          </cell>
          <cell r="AI2594" t="str">
            <v/>
          </cell>
        </row>
        <row r="2595">
          <cell r="A2595">
            <v>2572</v>
          </cell>
          <cell r="B2595" t="str">
            <v>диск</v>
          </cell>
          <cell r="C2595" t="str">
            <v>51401</v>
          </cell>
          <cell r="D2595" t="str">
            <v>51401`810`1`0400`0000005</v>
          </cell>
          <cell r="E2595" t="str">
            <v>ОАО «УралСиб»</v>
          </cell>
          <cell r="F2595" t="str">
            <v>банк</v>
          </cell>
          <cell r="G2595" t="str">
            <v>0081</v>
          </cell>
          <cell r="H2595" t="str">
            <v>0261862</v>
          </cell>
          <cell r="I2595">
            <v>38198</v>
          </cell>
          <cell r="J2595">
            <v>176100</v>
          </cell>
          <cell r="K2595" t="str">
            <v>Рубли РФ</v>
          </cell>
          <cell r="L2595" t="str">
            <v>по предъявлении</v>
          </cell>
          <cell r="M2595">
            <v>38198</v>
          </cell>
          <cell r="N2595">
            <v>0</v>
          </cell>
          <cell r="P2595">
            <v>175923.9</v>
          </cell>
          <cell r="Q2595">
            <v>0.999</v>
          </cell>
          <cell r="R2595">
            <v>175923.9</v>
          </cell>
          <cell r="S2595">
            <v>38202</v>
          </cell>
          <cell r="T2595" t="str">
            <v>03/08-06</v>
          </cell>
          <cell r="U2595" t="str">
            <v>ООО "Компания "Уфа-автоснаб"</v>
          </cell>
          <cell r="V2595">
            <v>1</v>
          </cell>
          <cell r="W2595">
            <v>176100</v>
          </cell>
          <cell r="X2595">
            <v>38203</v>
          </cell>
          <cell r="Y2595" t="str">
            <v>04/08-предуралсиб</v>
          </cell>
          <cell r="Z2595" t="str">
            <v>ОАО «УралСиб»</v>
          </cell>
          <cell r="AA2595">
            <v>176.10000000000582</v>
          </cell>
          <cell r="AB2595">
            <v>0.36636636636637848</v>
          </cell>
          <cell r="AC2595">
            <v>0.36536536536537745</v>
          </cell>
          <cell r="AD2595" t="str">
            <v>предъявлен</v>
          </cell>
          <cell r="AF2595" t="str">
            <v/>
          </cell>
          <cell r="AI2595" t="str">
            <v/>
          </cell>
        </row>
        <row r="2596">
          <cell r="A2596">
            <v>2573</v>
          </cell>
          <cell r="B2596" t="str">
            <v>диск</v>
          </cell>
          <cell r="C2596" t="str">
            <v>51401</v>
          </cell>
          <cell r="D2596" t="str">
            <v>51401`810`4`0400`0000006</v>
          </cell>
          <cell r="E2596" t="str">
            <v>ОАО «Социнвестбанк»</v>
          </cell>
          <cell r="F2596" t="str">
            <v>банк</v>
          </cell>
          <cell r="G2596" t="str">
            <v>КА</v>
          </cell>
          <cell r="H2596" t="str">
            <v>0018451</v>
          </cell>
          <cell r="I2596">
            <v>38190</v>
          </cell>
          <cell r="J2596">
            <v>100000</v>
          </cell>
          <cell r="K2596" t="str">
            <v>Рубли РФ</v>
          </cell>
          <cell r="L2596" t="str">
            <v>по предъявлении</v>
          </cell>
          <cell r="M2596">
            <v>38190</v>
          </cell>
          <cell r="N2596">
            <v>0</v>
          </cell>
          <cell r="P2596">
            <v>99900</v>
          </cell>
          <cell r="Q2596">
            <v>0.999</v>
          </cell>
          <cell r="R2596">
            <v>99900</v>
          </cell>
          <cell r="S2596">
            <v>38202</v>
          </cell>
          <cell r="T2596" t="str">
            <v>03/08-06</v>
          </cell>
          <cell r="U2596" t="str">
            <v>ООО "Компания "Уфа-автоснаб"</v>
          </cell>
          <cell r="V2596">
            <v>1.002</v>
          </cell>
          <cell r="W2596">
            <v>100200</v>
          </cell>
          <cell r="X2596">
            <v>38203</v>
          </cell>
          <cell r="Y2596" t="str">
            <v>04/08-05</v>
          </cell>
          <cell r="Z2596" t="str">
            <v>ООО Компания "Энергострой"</v>
          </cell>
          <cell r="AA2596">
            <v>300</v>
          </cell>
          <cell r="AB2596">
            <v>0.36636636636636638</v>
          </cell>
          <cell r="AC2596">
            <v>1.0960960960960962</v>
          </cell>
          <cell r="AD2596" t="str">
            <v>продан</v>
          </cell>
          <cell r="AF2596" t="str">
            <v/>
          </cell>
          <cell r="AI2596" t="str">
            <v/>
          </cell>
        </row>
        <row r="2597">
          <cell r="A2597">
            <v>2574</v>
          </cell>
          <cell r="B2597" t="str">
            <v>диск</v>
          </cell>
          <cell r="C2597" t="str">
            <v>51401</v>
          </cell>
          <cell r="D2597" t="str">
            <v>51401`810`2`0400`0000002</v>
          </cell>
          <cell r="E2597" t="str">
            <v>Сбербанк РФ</v>
          </cell>
          <cell r="F2597" t="str">
            <v>банк</v>
          </cell>
          <cell r="G2597" t="str">
            <v>ВН</v>
          </cell>
          <cell r="H2597" t="str">
            <v>1082091</v>
          </cell>
          <cell r="I2597">
            <v>38195</v>
          </cell>
          <cell r="J2597">
            <v>150000</v>
          </cell>
          <cell r="K2597" t="str">
            <v>Рубли РФ</v>
          </cell>
          <cell r="L2597" t="str">
            <v>по предъявлении</v>
          </cell>
          <cell r="M2597">
            <v>38195</v>
          </cell>
          <cell r="N2597">
            <v>0</v>
          </cell>
          <cell r="P2597">
            <v>150000</v>
          </cell>
          <cell r="Q2597">
            <v>1</v>
          </cell>
          <cell r="R2597">
            <v>150000</v>
          </cell>
          <cell r="S2597">
            <v>38203</v>
          </cell>
          <cell r="T2597" t="str">
            <v>04/08-03</v>
          </cell>
          <cell r="U2597" t="str">
            <v>ООО "Проф-Трейд"</v>
          </cell>
          <cell r="V2597">
            <v>1</v>
          </cell>
          <cell r="W2597">
            <v>150000</v>
          </cell>
          <cell r="X2597">
            <v>38204</v>
          </cell>
          <cell r="Y2597" t="str">
            <v>05/08-предсбер</v>
          </cell>
          <cell r="Z2597" t="str">
            <v>Сбербанк РФ</v>
          </cell>
          <cell r="AA2597">
            <v>0</v>
          </cell>
          <cell r="AB2597">
            <v>0</v>
          </cell>
          <cell r="AC2597">
            <v>0</v>
          </cell>
          <cell r="AD2597" t="str">
            <v>предъявлен</v>
          </cell>
          <cell r="AF2597" t="str">
            <v/>
          </cell>
          <cell r="AI2597" t="str">
            <v/>
          </cell>
        </row>
        <row r="2598">
          <cell r="A2598">
            <v>2575</v>
          </cell>
          <cell r="B2598" t="str">
            <v>диск</v>
          </cell>
          <cell r="C2598" t="str">
            <v>51401</v>
          </cell>
          <cell r="D2598" t="str">
            <v>51401`810`2`0400`0000002</v>
          </cell>
          <cell r="E2598" t="str">
            <v>Сбербанк РФ</v>
          </cell>
          <cell r="F2598" t="str">
            <v>банк</v>
          </cell>
          <cell r="G2598" t="str">
            <v>ВН</v>
          </cell>
          <cell r="H2598" t="str">
            <v>1082096</v>
          </cell>
          <cell r="I2598">
            <v>38197</v>
          </cell>
          <cell r="J2598">
            <v>180000</v>
          </cell>
          <cell r="K2598" t="str">
            <v>Рубли РФ</v>
          </cell>
          <cell r="L2598" t="str">
            <v>по предъявлении</v>
          </cell>
          <cell r="M2598">
            <v>38197</v>
          </cell>
          <cell r="N2598">
            <v>0</v>
          </cell>
          <cell r="P2598">
            <v>180000</v>
          </cell>
          <cell r="Q2598">
            <v>1</v>
          </cell>
          <cell r="R2598">
            <v>180000</v>
          </cell>
          <cell r="S2598">
            <v>38203</v>
          </cell>
          <cell r="T2598" t="str">
            <v>04/08-03</v>
          </cell>
          <cell r="U2598" t="str">
            <v>ООО "Проф-Трейд"</v>
          </cell>
          <cell r="V2598">
            <v>1</v>
          </cell>
          <cell r="W2598">
            <v>180000</v>
          </cell>
          <cell r="X2598">
            <v>38204</v>
          </cell>
          <cell r="Y2598" t="str">
            <v>05/08-предсбер</v>
          </cell>
          <cell r="Z2598" t="str">
            <v>Сбербанк РФ</v>
          </cell>
          <cell r="AA2598">
            <v>0</v>
          </cell>
          <cell r="AB2598">
            <v>0</v>
          </cell>
          <cell r="AC2598">
            <v>0</v>
          </cell>
          <cell r="AD2598" t="str">
            <v>предъявлен</v>
          </cell>
          <cell r="AF2598" t="str">
            <v/>
          </cell>
          <cell r="AI2598" t="str">
            <v/>
          </cell>
        </row>
        <row r="2599">
          <cell r="A2599">
            <v>2576</v>
          </cell>
          <cell r="B2599" t="str">
            <v>диск</v>
          </cell>
          <cell r="C2599" t="str">
            <v>51401</v>
          </cell>
          <cell r="D2599" t="str">
            <v>51401`810`2`0400`0000002</v>
          </cell>
          <cell r="E2599" t="str">
            <v>Сбербанк РФ</v>
          </cell>
          <cell r="F2599" t="str">
            <v>банк</v>
          </cell>
          <cell r="G2599" t="str">
            <v>ВН</v>
          </cell>
          <cell r="H2599" t="str">
            <v>0515793</v>
          </cell>
          <cell r="I2599">
            <v>38202</v>
          </cell>
          <cell r="J2599">
            <v>1030000</v>
          </cell>
          <cell r="K2599" t="str">
            <v>Рубли РФ</v>
          </cell>
          <cell r="L2599" t="str">
            <v>по предъявлении</v>
          </cell>
          <cell r="M2599">
            <v>38202</v>
          </cell>
          <cell r="N2599">
            <v>0</v>
          </cell>
          <cell r="P2599">
            <v>1030000</v>
          </cell>
          <cell r="Q2599">
            <v>1</v>
          </cell>
          <cell r="R2599">
            <v>1030000</v>
          </cell>
          <cell r="S2599">
            <v>38203</v>
          </cell>
          <cell r="T2599" t="str">
            <v>04/08-03</v>
          </cell>
          <cell r="U2599" t="str">
            <v>ООО "Проф-Трейд"</v>
          </cell>
          <cell r="V2599">
            <v>1</v>
          </cell>
          <cell r="W2599">
            <v>1030000</v>
          </cell>
          <cell r="X2599">
            <v>38203</v>
          </cell>
          <cell r="Y2599" t="str">
            <v>04/08-предсбер</v>
          </cell>
          <cell r="Z2599" t="str">
            <v>Сбербанк РФ</v>
          </cell>
          <cell r="AA2599">
            <v>0</v>
          </cell>
          <cell r="AB2599">
            <v>0</v>
          </cell>
          <cell r="AC2599">
            <v>0</v>
          </cell>
          <cell r="AD2599" t="str">
            <v>предъявлен</v>
          </cell>
          <cell r="AF2599" t="str">
            <v/>
          </cell>
          <cell r="AI2599" t="str">
            <v/>
          </cell>
        </row>
        <row r="2600">
          <cell r="A2600">
            <v>2577</v>
          </cell>
          <cell r="B2600" t="str">
            <v>диск</v>
          </cell>
          <cell r="C2600" t="str">
            <v>51401</v>
          </cell>
          <cell r="D2600" t="str">
            <v>51401`810`2`0400`0000002</v>
          </cell>
          <cell r="E2600" t="str">
            <v>Сбербанк РФ</v>
          </cell>
          <cell r="F2600" t="str">
            <v>банк</v>
          </cell>
          <cell r="G2600" t="str">
            <v>ВН</v>
          </cell>
          <cell r="H2600" t="str">
            <v>1094909</v>
          </cell>
          <cell r="I2600">
            <v>38197</v>
          </cell>
          <cell r="J2600">
            <v>200000</v>
          </cell>
          <cell r="K2600" t="str">
            <v>Рубли РФ</v>
          </cell>
          <cell r="L2600" t="str">
            <v>по предъявлении</v>
          </cell>
          <cell r="M2600">
            <v>38197</v>
          </cell>
          <cell r="N2600">
            <v>0</v>
          </cell>
          <cell r="P2600">
            <v>200000</v>
          </cell>
          <cell r="Q2600">
            <v>1</v>
          </cell>
          <cell r="R2600">
            <v>200000</v>
          </cell>
          <cell r="S2600">
            <v>38203</v>
          </cell>
          <cell r="T2600" t="str">
            <v>04/08-03</v>
          </cell>
          <cell r="U2600" t="str">
            <v>ООО "Проф-Трейд"</v>
          </cell>
          <cell r="V2600">
            <v>1</v>
          </cell>
          <cell r="W2600">
            <v>200000</v>
          </cell>
          <cell r="X2600">
            <v>38203</v>
          </cell>
          <cell r="Y2600" t="str">
            <v>04/08-предсбер</v>
          </cell>
          <cell r="Z2600" t="str">
            <v>Сбербанк РФ</v>
          </cell>
          <cell r="AA2600">
            <v>0</v>
          </cell>
          <cell r="AB2600">
            <v>0</v>
          </cell>
          <cell r="AC2600">
            <v>0</v>
          </cell>
          <cell r="AD2600" t="str">
            <v>предъявлен</v>
          </cell>
          <cell r="AF2600" t="str">
            <v/>
          </cell>
          <cell r="AI2600" t="str">
            <v/>
          </cell>
        </row>
        <row r="2601">
          <cell r="A2601">
            <v>2578</v>
          </cell>
          <cell r="B2601" t="str">
            <v>диск</v>
          </cell>
          <cell r="C2601" t="str">
            <v>51401</v>
          </cell>
          <cell r="D2601" t="str">
            <v>51401`810`2`0400`0000002</v>
          </cell>
          <cell r="E2601" t="str">
            <v>Сбербанк РФ</v>
          </cell>
          <cell r="F2601" t="str">
            <v>банк</v>
          </cell>
          <cell r="G2601" t="str">
            <v>ВН</v>
          </cell>
          <cell r="H2601" t="str">
            <v>0515792</v>
          </cell>
          <cell r="I2601">
            <v>38202</v>
          </cell>
          <cell r="J2601">
            <v>950000</v>
          </cell>
          <cell r="K2601" t="str">
            <v>Рубли РФ</v>
          </cell>
          <cell r="L2601" t="str">
            <v>по предъявлении</v>
          </cell>
          <cell r="M2601">
            <v>38202</v>
          </cell>
          <cell r="N2601">
            <v>0</v>
          </cell>
          <cell r="P2601">
            <v>950000</v>
          </cell>
          <cell r="Q2601">
            <v>1</v>
          </cell>
          <cell r="R2601">
            <v>950000</v>
          </cell>
          <cell r="S2601">
            <v>38203</v>
          </cell>
          <cell r="T2601" t="str">
            <v>04/08-03</v>
          </cell>
          <cell r="U2601" t="str">
            <v>ООО "Проф-Трейд"</v>
          </cell>
          <cell r="V2601">
            <v>1</v>
          </cell>
          <cell r="W2601">
            <v>950000</v>
          </cell>
          <cell r="X2601">
            <v>38203</v>
          </cell>
          <cell r="Y2601" t="str">
            <v>04/08-предсбер</v>
          </cell>
          <cell r="Z2601" t="str">
            <v>Сбербанк РФ</v>
          </cell>
          <cell r="AA2601">
            <v>0</v>
          </cell>
          <cell r="AB2601">
            <v>0</v>
          </cell>
          <cell r="AC2601">
            <v>0</v>
          </cell>
          <cell r="AD2601" t="str">
            <v>предъявлен</v>
          </cell>
          <cell r="AF2601" t="str">
            <v/>
          </cell>
          <cell r="AI2601" t="str">
            <v/>
          </cell>
        </row>
        <row r="2602">
          <cell r="A2602">
            <v>2579</v>
          </cell>
          <cell r="B2602" t="str">
            <v>диск</v>
          </cell>
          <cell r="C2602" t="str">
            <v>51401</v>
          </cell>
          <cell r="D2602" t="str">
            <v>51401`810`2`0400`0000002</v>
          </cell>
          <cell r="E2602" t="str">
            <v>Сбербанк РФ</v>
          </cell>
          <cell r="F2602" t="str">
            <v>банк</v>
          </cell>
          <cell r="G2602" t="str">
            <v>ВН</v>
          </cell>
          <cell r="H2602" t="str">
            <v>0391905</v>
          </cell>
          <cell r="I2602">
            <v>38198</v>
          </cell>
          <cell r="J2602">
            <v>200000</v>
          </cell>
          <cell r="K2602" t="str">
            <v>Рубли РФ</v>
          </cell>
          <cell r="L2602" t="str">
            <v>по предъявлении</v>
          </cell>
          <cell r="M2602">
            <v>38198</v>
          </cell>
          <cell r="N2602">
            <v>0</v>
          </cell>
          <cell r="P2602">
            <v>200000</v>
          </cell>
          <cell r="Q2602">
            <v>1</v>
          </cell>
          <cell r="R2602">
            <v>200000</v>
          </cell>
          <cell r="S2602">
            <v>38203</v>
          </cell>
          <cell r="T2602" t="str">
            <v>04/08-03</v>
          </cell>
          <cell r="U2602" t="str">
            <v>ООО "Проф-Трейд"</v>
          </cell>
          <cell r="V2602">
            <v>1</v>
          </cell>
          <cell r="W2602">
            <v>200000</v>
          </cell>
          <cell r="X2602">
            <v>38203</v>
          </cell>
          <cell r="Y2602" t="str">
            <v>04/08-предсбер</v>
          </cell>
          <cell r="Z2602" t="str">
            <v>Сбербанк РФ</v>
          </cell>
          <cell r="AA2602">
            <v>0</v>
          </cell>
          <cell r="AB2602">
            <v>0</v>
          </cell>
          <cell r="AC2602">
            <v>0</v>
          </cell>
          <cell r="AD2602" t="str">
            <v>предъявлен</v>
          </cell>
          <cell r="AF2602" t="str">
            <v/>
          </cell>
          <cell r="AI2602" t="str">
            <v/>
          </cell>
        </row>
        <row r="2603">
          <cell r="A2603">
            <v>2580</v>
          </cell>
          <cell r="B2603" t="str">
            <v>диск</v>
          </cell>
          <cell r="C2603" t="str">
            <v>51401</v>
          </cell>
          <cell r="D2603" t="str">
            <v>51401`810`2`0400`0000002</v>
          </cell>
          <cell r="E2603" t="str">
            <v>Сбербанк РФ</v>
          </cell>
          <cell r="F2603" t="str">
            <v>банк</v>
          </cell>
          <cell r="G2603" t="str">
            <v>ВН</v>
          </cell>
          <cell r="H2603" t="str">
            <v>1095724</v>
          </cell>
          <cell r="I2603">
            <v>38166</v>
          </cell>
          <cell r="J2603">
            <v>500000</v>
          </cell>
          <cell r="K2603" t="str">
            <v>Рубли РФ</v>
          </cell>
          <cell r="L2603" t="str">
            <v>по предъявлении</v>
          </cell>
          <cell r="M2603">
            <v>38166</v>
          </cell>
          <cell r="N2603">
            <v>0</v>
          </cell>
          <cell r="P2603">
            <v>500000</v>
          </cell>
          <cell r="Q2603">
            <v>1</v>
          </cell>
          <cell r="R2603">
            <v>500000</v>
          </cell>
          <cell r="S2603">
            <v>38203</v>
          </cell>
          <cell r="T2603" t="str">
            <v>04/08-03</v>
          </cell>
          <cell r="U2603" t="str">
            <v>ООО "Проф-Трейд"</v>
          </cell>
          <cell r="V2603">
            <v>1</v>
          </cell>
          <cell r="W2603">
            <v>500000</v>
          </cell>
          <cell r="X2603">
            <v>38203</v>
          </cell>
          <cell r="Y2603" t="str">
            <v>04/08-предсбер</v>
          </cell>
          <cell r="Z2603" t="str">
            <v>Сбербанк РФ</v>
          </cell>
          <cell r="AA2603">
            <v>0</v>
          </cell>
          <cell r="AB2603">
            <v>0</v>
          </cell>
          <cell r="AC2603">
            <v>0</v>
          </cell>
          <cell r="AD2603" t="str">
            <v>предъявлен</v>
          </cell>
          <cell r="AF2603" t="str">
            <v/>
          </cell>
          <cell r="AI2603" t="str">
            <v/>
          </cell>
        </row>
        <row r="2604">
          <cell r="A2604">
            <v>2581</v>
          </cell>
          <cell r="B2604" t="str">
            <v>диск</v>
          </cell>
          <cell r="C2604" t="str">
            <v>51401</v>
          </cell>
          <cell r="D2604" t="str">
            <v>51401`810`2`0400`0000002</v>
          </cell>
          <cell r="E2604" t="str">
            <v>Сбербанк РФ</v>
          </cell>
          <cell r="F2604" t="str">
            <v>банк</v>
          </cell>
          <cell r="G2604" t="str">
            <v>ВН</v>
          </cell>
          <cell r="H2604" t="str">
            <v>1095729</v>
          </cell>
          <cell r="I2604">
            <v>38166</v>
          </cell>
          <cell r="J2604">
            <v>1000000</v>
          </cell>
          <cell r="K2604" t="str">
            <v>Рубли РФ</v>
          </cell>
          <cell r="L2604" t="str">
            <v>по предъявлении</v>
          </cell>
          <cell r="M2604">
            <v>38166</v>
          </cell>
          <cell r="N2604">
            <v>0</v>
          </cell>
          <cell r="P2604">
            <v>1000000</v>
          </cell>
          <cell r="Q2604">
            <v>1</v>
          </cell>
          <cell r="R2604">
            <v>1000000</v>
          </cell>
          <cell r="S2604">
            <v>38203</v>
          </cell>
          <cell r="T2604" t="str">
            <v>04/08-03</v>
          </cell>
          <cell r="U2604" t="str">
            <v>ООО "Проф-Трейд"</v>
          </cell>
          <cell r="V2604">
            <v>1</v>
          </cell>
          <cell r="W2604">
            <v>1000000</v>
          </cell>
          <cell r="X2604">
            <v>38203</v>
          </cell>
          <cell r="Y2604" t="str">
            <v>04/08-предсбер</v>
          </cell>
          <cell r="Z2604" t="str">
            <v>Сбербанк РФ</v>
          </cell>
          <cell r="AA2604">
            <v>0</v>
          </cell>
          <cell r="AB2604">
            <v>0</v>
          </cell>
          <cell r="AC2604">
            <v>0</v>
          </cell>
          <cell r="AD2604" t="str">
            <v>предъявлен</v>
          </cell>
          <cell r="AF2604" t="str">
            <v/>
          </cell>
          <cell r="AI2604" t="str">
            <v/>
          </cell>
        </row>
        <row r="2605">
          <cell r="A2605">
            <v>2582</v>
          </cell>
          <cell r="B2605" t="str">
            <v>диск</v>
          </cell>
          <cell r="C2605" t="str">
            <v>51401</v>
          </cell>
          <cell r="D2605" t="str">
            <v>51401`810`2`0400`0000002</v>
          </cell>
          <cell r="E2605" t="str">
            <v>Сбербанк РФ</v>
          </cell>
          <cell r="F2605" t="str">
            <v>банк</v>
          </cell>
          <cell r="G2605" t="str">
            <v>ВН</v>
          </cell>
          <cell r="H2605" t="str">
            <v>1098398</v>
          </cell>
          <cell r="I2605">
            <v>38202</v>
          </cell>
          <cell r="J2605">
            <v>52000</v>
          </cell>
          <cell r="K2605" t="str">
            <v>Рубли РФ</v>
          </cell>
          <cell r="L2605" t="str">
            <v>по предъявлении</v>
          </cell>
          <cell r="M2605">
            <v>38202</v>
          </cell>
          <cell r="N2605">
            <v>0</v>
          </cell>
          <cell r="P2605">
            <v>52000</v>
          </cell>
          <cell r="Q2605">
            <v>1</v>
          </cell>
          <cell r="R2605">
            <v>52000</v>
          </cell>
          <cell r="S2605">
            <v>38203</v>
          </cell>
          <cell r="T2605" t="str">
            <v>04/08-03</v>
          </cell>
          <cell r="U2605" t="str">
            <v>ООО "Проф-Трейд"</v>
          </cell>
          <cell r="V2605">
            <v>1</v>
          </cell>
          <cell r="W2605">
            <v>52000</v>
          </cell>
          <cell r="X2605">
            <v>38204</v>
          </cell>
          <cell r="Y2605" t="str">
            <v>05/08-предсбер</v>
          </cell>
          <cell r="Z2605" t="str">
            <v>Сбербанк РФ</v>
          </cell>
          <cell r="AA2605">
            <v>0</v>
          </cell>
          <cell r="AB2605">
            <v>0</v>
          </cell>
          <cell r="AC2605">
            <v>0</v>
          </cell>
          <cell r="AD2605" t="str">
            <v>предъявлен</v>
          </cell>
          <cell r="AF2605" t="str">
            <v/>
          </cell>
          <cell r="AI2605" t="str">
            <v/>
          </cell>
        </row>
        <row r="2606">
          <cell r="A2606">
            <v>2583</v>
          </cell>
          <cell r="B2606" t="str">
            <v>диск</v>
          </cell>
          <cell r="C2606" t="str">
            <v>51401</v>
          </cell>
          <cell r="D2606" t="str">
            <v>51401`810`2`0400`0000002</v>
          </cell>
          <cell r="E2606" t="str">
            <v>Сбербанк РФ</v>
          </cell>
          <cell r="F2606" t="str">
            <v>банк</v>
          </cell>
          <cell r="G2606" t="str">
            <v>ВН</v>
          </cell>
          <cell r="H2606" t="str">
            <v>1067978</v>
          </cell>
          <cell r="I2606">
            <v>38196</v>
          </cell>
          <cell r="J2606">
            <v>300000</v>
          </cell>
          <cell r="K2606" t="str">
            <v>Рубли РФ</v>
          </cell>
          <cell r="L2606" t="str">
            <v>по предъявлении</v>
          </cell>
          <cell r="M2606">
            <v>38196</v>
          </cell>
          <cell r="N2606">
            <v>0</v>
          </cell>
          <cell r="P2606">
            <v>300000</v>
          </cell>
          <cell r="Q2606">
            <v>1</v>
          </cell>
          <cell r="R2606">
            <v>300000</v>
          </cell>
          <cell r="S2606">
            <v>38203</v>
          </cell>
          <cell r="T2606" t="str">
            <v>04/08-03</v>
          </cell>
          <cell r="U2606" t="str">
            <v>ООО "Проф-Трейд"</v>
          </cell>
          <cell r="V2606">
            <v>1.002</v>
          </cell>
          <cell r="W2606">
            <v>300600</v>
          </cell>
          <cell r="X2606">
            <v>38203</v>
          </cell>
          <cell r="Y2606" t="str">
            <v>04/08-05</v>
          </cell>
          <cell r="Z2606" t="str">
            <v>ООО Компания "Энергострой"</v>
          </cell>
          <cell r="AA2606">
            <v>600</v>
          </cell>
          <cell r="AB2606">
            <v>0</v>
          </cell>
          <cell r="AC2606">
            <v>0.73</v>
          </cell>
          <cell r="AD2606" t="str">
            <v>продан</v>
          </cell>
          <cell r="AF2606" t="str">
            <v/>
          </cell>
          <cell r="AI2606" t="str">
            <v/>
          </cell>
        </row>
        <row r="2607">
          <cell r="A2607">
            <v>2584</v>
          </cell>
          <cell r="B2607" t="str">
            <v>диск</v>
          </cell>
          <cell r="C2607" t="str">
            <v>51401</v>
          </cell>
          <cell r="D2607" t="str">
            <v>51401`810`2`0400`0000002</v>
          </cell>
          <cell r="E2607" t="str">
            <v>Сбербанк РФ</v>
          </cell>
          <cell r="F2607" t="str">
            <v>банк</v>
          </cell>
          <cell r="G2607" t="str">
            <v>ВН</v>
          </cell>
          <cell r="H2607" t="str">
            <v>1067979</v>
          </cell>
          <cell r="I2607">
            <v>38196</v>
          </cell>
          <cell r="J2607">
            <v>300000</v>
          </cell>
          <cell r="K2607" t="str">
            <v>Рубли РФ</v>
          </cell>
          <cell r="L2607" t="str">
            <v>по предъявлении</v>
          </cell>
          <cell r="M2607">
            <v>38196</v>
          </cell>
          <cell r="N2607">
            <v>0</v>
          </cell>
          <cell r="P2607">
            <v>300000</v>
          </cell>
          <cell r="Q2607">
            <v>1</v>
          </cell>
          <cell r="R2607">
            <v>300000</v>
          </cell>
          <cell r="S2607">
            <v>38203</v>
          </cell>
          <cell r="T2607" t="str">
            <v>04/08-03</v>
          </cell>
          <cell r="U2607" t="str">
            <v>ООО "Проф-Трейд"</v>
          </cell>
          <cell r="V2607">
            <v>1.002</v>
          </cell>
          <cell r="W2607">
            <v>300600</v>
          </cell>
          <cell r="X2607">
            <v>38203</v>
          </cell>
          <cell r="Y2607" t="str">
            <v>04/08-05</v>
          </cell>
          <cell r="Z2607" t="str">
            <v>ООО Компания "Энергострой"</v>
          </cell>
          <cell r="AA2607">
            <v>600</v>
          </cell>
          <cell r="AB2607">
            <v>0</v>
          </cell>
          <cell r="AC2607">
            <v>0.73</v>
          </cell>
          <cell r="AD2607" t="str">
            <v>продан</v>
          </cell>
          <cell r="AF2607" t="str">
            <v/>
          </cell>
          <cell r="AI2607" t="str">
            <v/>
          </cell>
        </row>
        <row r="2608">
          <cell r="A2608">
            <v>2585</v>
          </cell>
          <cell r="B2608" t="str">
            <v>диск</v>
          </cell>
          <cell r="C2608" t="str">
            <v>51401</v>
          </cell>
          <cell r="D2608" t="str">
            <v>51401`810`2`0400`0000002</v>
          </cell>
          <cell r="E2608" t="str">
            <v>Сбербанк РФ</v>
          </cell>
          <cell r="F2608" t="str">
            <v>банк</v>
          </cell>
          <cell r="G2608" t="str">
            <v>ВН</v>
          </cell>
          <cell r="H2608" t="str">
            <v>1618280</v>
          </cell>
          <cell r="I2608">
            <v>38201</v>
          </cell>
          <cell r="J2608">
            <v>450000</v>
          </cell>
          <cell r="K2608" t="str">
            <v>Рубли РФ</v>
          </cell>
          <cell r="L2608" t="str">
            <v>по предъявлении</v>
          </cell>
          <cell r="M2608">
            <v>38201</v>
          </cell>
          <cell r="N2608">
            <v>0</v>
          </cell>
          <cell r="P2608">
            <v>450000</v>
          </cell>
          <cell r="Q2608">
            <v>1</v>
          </cell>
          <cell r="R2608">
            <v>450000</v>
          </cell>
          <cell r="S2608">
            <v>38203</v>
          </cell>
          <cell r="T2608" t="str">
            <v>04/08-03</v>
          </cell>
          <cell r="U2608" t="str">
            <v>ООО "Проф-Трейд"</v>
          </cell>
          <cell r="V2608">
            <v>1.002</v>
          </cell>
          <cell r="W2608">
            <v>450900</v>
          </cell>
          <cell r="X2608">
            <v>38203</v>
          </cell>
          <cell r="Y2608" t="str">
            <v>04/08-05</v>
          </cell>
          <cell r="Z2608" t="str">
            <v>ООО Компания "Энергострой"</v>
          </cell>
          <cell r="AA2608">
            <v>900</v>
          </cell>
          <cell r="AB2608">
            <v>0</v>
          </cell>
          <cell r="AC2608">
            <v>0.73</v>
          </cell>
          <cell r="AD2608" t="str">
            <v>продан</v>
          </cell>
          <cell r="AF2608" t="str">
            <v/>
          </cell>
          <cell r="AI2608" t="str">
            <v/>
          </cell>
        </row>
        <row r="2609">
          <cell r="A2609">
            <v>2586</v>
          </cell>
          <cell r="B2609" t="str">
            <v>диск</v>
          </cell>
          <cell r="C2609" t="str">
            <v>51401</v>
          </cell>
          <cell r="D2609" t="str">
            <v>51401`810`2`0400`0000002</v>
          </cell>
          <cell r="E2609" t="str">
            <v>Сбербанк РФ</v>
          </cell>
          <cell r="F2609" t="str">
            <v>банк</v>
          </cell>
          <cell r="G2609" t="str">
            <v>ВН</v>
          </cell>
          <cell r="H2609" t="str">
            <v>1618281</v>
          </cell>
          <cell r="I2609">
            <v>38201</v>
          </cell>
          <cell r="J2609">
            <v>550000</v>
          </cell>
          <cell r="K2609" t="str">
            <v>Рубли РФ</v>
          </cell>
          <cell r="L2609" t="str">
            <v>по предъявлении</v>
          </cell>
          <cell r="M2609">
            <v>38201</v>
          </cell>
          <cell r="N2609">
            <v>0</v>
          </cell>
          <cell r="P2609">
            <v>550000</v>
          </cell>
          <cell r="Q2609">
            <v>1</v>
          </cell>
          <cell r="R2609">
            <v>550000</v>
          </cell>
          <cell r="S2609">
            <v>38203</v>
          </cell>
          <cell r="T2609" t="str">
            <v>04/08-03</v>
          </cell>
          <cell r="U2609" t="str">
            <v>ООО "Проф-Трейд"</v>
          </cell>
          <cell r="V2609">
            <v>1</v>
          </cell>
          <cell r="W2609">
            <v>550000</v>
          </cell>
          <cell r="X2609">
            <v>38204</v>
          </cell>
          <cell r="Y2609" t="str">
            <v>05/08-предсбер</v>
          </cell>
          <cell r="Z2609" t="str">
            <v>Сбербанк РФ</v>
          </cell>
          <cell r="AA2609">
            <v>0</v>
          </cell>
          <cell r="AB2609">
            <v>0</v>
          </cell>
          <cell r="AC2609">
            <v>0</v>
          </cell>
          <cell r="AD2609" t="str">
            <v>предъявлен</v>
          </cell>
          <cell r="AF2609" t="str">
            <v/>
          </cell>
          <cell r="AI2609" t="str">
            <v/>
          </cell>
        </row>
        <row r="2610">
          <cell r="A2610">
            <v>2587</v>
          </cell>
          <cell r="B2610" t="str">
            <v>диск</v>
          </cell>
          <cell r="C2610" t="str">
            <v>51401</v>
          </cell>
          <cell r="D2610" t="str">
            <v>51401`810`2`0400`0000002</v>
          </cell>
          <cell r="E2610" t="str">
            <v>Сбербанк РФ</v>
          </cell>
          <cell r="F2610" t="str">
            <v>банк</v>
          </cell>
          <cell r="G2610" t="str">
            <v>ВН</v>
          </cell>
          <cell r="H2610" t="str">
            <v>1095930</v>
          </cell>
          <cell r="I2610">
            <v>38168</v>
          </cell>
          <cell r="J2610">
            <v>85000</v>
          </cell>
          <cell r="K2610" t="str">
            <v>Рубли РФ</v>
          </cell>
          <cell r="L2610" t="str">
            <v>по предъявлении</v>
          </cell>
          <cell r="M2610">
            <v>38168</v>
          </cell>
          <cell r="N2610">
            <v>0</v>
          </cell>
          <cell r="P2610">
            <v>85000</v>
          </cell>
          <cell r="Q2610">
            <v>1</v>
          </cell>
          <cell r="R2610">
            <v>85000</v>
          </cell>
          <cell r="S2610">
            <v>38203</v>
          </cell>
          <cell r="T2610" t="str">
            <v>04/08-03</v>
          </cell>
          <cell r="U2610" t="str">
            <v>ООО "Проф-Трейд"</v>
          </cell>
          <cell r="V2610">
            <v>1</v>
          </cell>
          <cell r="W2610">
            <v>85000</v>
          </cell>
          <cell r="X2610">
            <v>38203</v>
          </cell>
          <cell r="Y2610" t="str">
            <v>04/08-предсбер</v>
          </cell>
          <cell r="Z2610" t="str">
            <v>Сбербанк РФ</v>
          </cell>
          <cell r="AA2610">
            <v>0</v>
          </cell>
          <cell r="AB2610">
            <v>0</v>
          </cell>
          <cell r="AC2610">
            <v>0</v>
          </cell>
          <cell r="AD2610" t="str">
            <v>предъявлен</v>
          </cell>
          <cell r="AF2610" t="str">
            <v/>
          </cell>
          <cell r="AI2610" t="str">
            <v/>
          </cell>
        </row>
        <row r="2611">
          <cell r="A2611">
            <v>2588</v>
          </cell>
          <cell r="B2611" t="str">
            <v>диск</v>
          </cell>
          <cell r="C2611" t="str">
            <v>51401</v>
          </cell>
          <cell r="D2611" t="str">
            <v>51401`810`2`0400`0000002</v>
          </cell>
          <cell r="E2611" t="str">
            <v>Сбербанк РФ</v>
          </cell>
          <cell r="F2611" t="str">
            <v>банк</v>
          </cell>
          <cell r="G2611" t="str">
            <v>ВН</v>
          </cell>
          <cell r="H2611" t="str">
            <v>1062390</v>
          </cell>
          <cell r="I2611">
            <v>38203</v>
          </cell>
          <cell r="J2611">
            <v>300000</v>
          </cell>
          <cell r="K2611" t="str">
            <v>Рубли РФ</v>
          </cell>
          <cell r="L2611" t="str">
            <v>по предъявлении</v>
          </cell>
          <cell r="M2611">
            <v>38203</v>
          </cell>
          <cell r="N2611">
            <v>0</v>
          </cell>
          <cell r="P2611">
            <v>300000</v>
          </cell>
          <cell r="Q2611">
            <v>1</v>
          </cell>
          <cell r="R2611">
            <v>300000</v>
          </cell>
          <cell r="S2611">
            <v>38204</v>
          </cell>
          <cell r="T2611" t="str">
            <v>05/08-04</v>
          </cell>
          <cell r="U2611" t="str">
            <v>ООО "Проф-Трейд"</v>
          </cell>
          <cell r="V2611">
            <v>1</v>
          </cell>
          <cell r="W2611">
            <v>300000</v>
          </cell>
          <cell r="X2611">
            <v>38205</v>
          </cell>
          <cell r="Y2611" t="str">
            <v>06/08-акт</v>
          </cell>
          <cell r="Z2611" t="str">
            <v>Сбербанк РФ</v>
          </cell>
          <cell r="AA2611">
            <v>0</v>
          </cell>
          <cell r="AB2611">
            <v>0</v>
          </cell>
          <cell r="AC2611">
            <v>0</v>
          </cell>
          <cell r="AD2611" t="str">
            <v>предъявлен</v>
          </cell>
          <cell r="AF2611" t="str">
            <v/>
          </cell>
          <cell r="AI2611" t="str">
            <v/>
          </cell>
        </row>
        <row r="2612">
          <cell r="A2612">
            <v>2589</v>
          </cell>
          <cell r="B2612" t="str">
            <v>диск</v>
          </cell>
          <cell r="C2612" t="str">
            <v>51401</v>
          </cell>
          <cell r="D2612" t="str">
            <v>51401`810`2`0400`0000002</v>
          </cell>
          <cell r="E2612" t="str">
            <v>Сбербанк РФ</v>
          </cell>
          <cell r="F2612" t="str">
            <v>банк</v>
          </cell>
          <cell r="G2612" t="str">
            <v>ВН</v>
          </cell>
          <cell r="H2612" t="str">
            <v>1062391</v>
          </cell>
          <cell r="I2612">
            <v>38203</v>
          </cell>
          <cell r="J2612">
            <v>200000</v>
          </cell>
          <cell r="K2612" t="str">
            <v>Рубли РФ</v>
          </cell>
          <cell r="L2612" t="str">
            <v>по предъявлении</v>
          </cell>
          <cell r="M2612">
            <v>38197</v>
          </cell>
          <cell r="N2612">
            <v>0</v>
          </cell>
          <cell r="P2612">
            <v>200000</v>
          </cell>
          <cell r="Q2612">
            <v>1</v>
          </cell>
          <cell r="R2612">
            <v>200000</v>
          </cell>
          <cell r="S2612">
            <v>38204</v>
          </cell>
          <cell r="T2612" t="str">
            <v>05/08-04</v>
          </cell>
          <cell r="U2612" t="str">
            <v>ООО "Проф-Трейд"</v>
          </cell>
          <cell r="V2612">
            <v>1</v>
          </cell>
          <cell r="W2612">
            <v>200000</v>
          </cell>
          <cell r="X2612">
            <v>38205</v>
          </cell>
          <cell r="Y2612" t="str">
            <v>06/08-акт</v>
          </cell>
          <cell r="Z2612" t="str">
            <v>Сбербанк РФ</v>
          </cell>
          <cell r="AA2612">
            <v>0</v>
          </cell>
          <cell r="AB2612">
            <v>0</v>
          </cell>
          <cell r="AC2612">
            <v>0</v>
          </cell>
          <cell r="AD2612" t="str">
            <v>предъявлен</v>
          </cell>
          <cell r="AF2612" t="str">
            <v/>
          </cell>
          <cell r="AI2612" t="str">
            <v/>
          </cell>
        </row>
        <row r="2613">
          <cell r="A2613">
            <v>2590</v>
          </cell>
          <cell r="B2613" t="str">
            <v>диск</v>
          </cell>
          <cell r="C2613" t="str">
            <v>51401</v>
          </cell>
          <cell r="D2613" t="str">
            <v>51401`810`2`0400`0000002</v>
          </cell>
          <cell r="E2613" t="str">
            <v>Сбербанк РФ</v>
          </cell>
          <cell r="F2613" t="str">
            <v>банк</v>
          </cell>
          <cell r="G2613" t="str">
            <v>ВН</v>
          </cell>
          <cell r="H2613" t="str">
            <v>1618299</v>
          </cell>
          <cell r="I2613">
            <v>38203</v>
          </cell>
          <cell r="J2613">
            <v>490000</v>
          </cell>
          <cell r="K2613" t="str">
            <v>Рубли РФ</v>
          </cell>
          <cell r="L2613" t="str">
            <v>по предъявлении</v>
          </cell>
          <cell r="M2613">
            <v>38203</v>
          </cell>
          <cell r="N2613">
            <v>0</v>
          </cell>
          <cell r="P2613">
            <v>490000</v>
          </cell>
          <cell r="Q2613">
            <v>1</v>
          </cell>
          <cell r="R2613">
            <v>490000</v>
          </cell>
          <cell r="S2613">
            <v>38204</v>
          </cell>
          <cell r="T2613" t="str">
            <v>05/08-04</v>
          </cell>
          <cell r="U2613" t="str">
            <v>ООО "Проф-Трейд"</v>
          </cell>
          <cell r="V2613">
            <v>1</v>
          </cell>
          <cell r="W2613">
            <v>490000</v>
          </cell>
          <cell r="X2613">
            <v>38205</v>
          </cell>
          <cell r="Y2613" t="str">
            <v>06/08-акт</v>
          </cell>
          <cell r="Z2613" t="str">
            <v>Сбербанк РФ</v>
          </cell>
          <cell r="AA2613">
            <v>0</v>
          </cell>
          <cell r="AB2613">
            <v>0</v>
          </cell>
          <cell r="AC2613">
            <v>0</v>
          </cell>
          <cell r="AD2613" t="str">
            <v>предъявлен</v>
          </cell>
          <cell r="AF2613" t="str">
            <v/>
          </cell>
          <cell r="AI2613" t="str">
            <v/>
          </cell>
        </row>
        <row r="2614">
          <cell r="A2614">
            <v>2591</v>
          </cell>
          <cell r="B2614" t="str">
            <v>диск</v>
          </cell>
          <cell r="C2614" t="str">
            <v>51401</v>
          </cell>
          <cell r="D2614" t="str">
            <v>51401`810`2`0400`0000002</v>
          </cell>
          <cell r="E2614" t="str">
            <v>Сбербанк РФ</v>
          </cell>
          <cell r="F2614" t="str">
            <v>банк</v>
          </cell>
          <cell r="G2614" t="str">
            <v>ВН</v>
          </cell>
          <cell r="H2614" t="str">
            <v>0258449</v>
          </cell>
          <cell r="I2614">
            <v>38198</v>
          </cell>
          <cell r="J2614">
            <v>500000</v>
          </cell>
          <cell r="K2614" t="str">
            <v>Рубли РФ</v>
          </cell>
          <cell r="L2614" t="str">
            <v>по предъявлении</v>
          </cell>
          <cell r="M2614">
            <v>38198</v>
          </cell>
          <cell r="N2614">
            <v>0</v>
          </cell>
          <cell r="P2614">
            <v>500000</v>
          </cell>
          <cell r="Q2614">
            <v>1</v>
          </cell>
          <cell r="R2614">
            <v>500000</v>
          </cell>
          <cell r="S2614">
            <v>38204</v>
          </cell>
          <cell r="T2614" t="str">
            <v>05/08-04</v>
          </cell>
          <cell r="U2614" t="str">
            <v>ООО "Проф-Трейд"</v>
          </cell>
          <cell r="V2614">
            <v>1</v>
          </cell>
          <cell r="W2614">
            <v>500000</v>
          </cell>
          <cell r="X2614">
            <v>38205</v>
          </cell>
          <cell r="Y2614" t="str">
            <v>06/08-акт</v>
          </cell>
          <cell r="Z2614" t="str">
            <v>Сбербанк РФ</v>
          </cell>
          <cell r="AA2614">
            <v>0</v>
          </cell>
          <cell r="AB2614">
            <v>0</v>
          </cell>
          <cell r="AC2614">
            <v>0</v>
          </cell>
          <cell r="AD2614" t="str">
            <v>предъявлен</v>
          </cell>
          <cell r="AF2614" t="str">
            <v/>
          </cell>
          <cell r="AI2614" t="str">
            <v/>
          </cell>
        </row>
        <row r="2615">
          <cell r="A2615">
            <v>2592</v>
          </cell>
          <cell r="B2615" t="str">
            <v>диск</v>
          </cell>
          <cell r="C2615" t="str">
            <v>51401</v>
          </cell>
          <cell r="D2615" t="str">
            <v>51401`810`2`0400`0000002</v>
          </cell>
          <cell r="E2615" t="str">
            <v>Сбербанк РФ</v>
          </cell>
          <cell r="F2615" t="str">
            <v>банк</v>
          </cell>
          <cell r="G2615" t="str">
            <v>ВН</v>
          </cell>
          <cell r="H2615" t="str">
            <v>1096582</v>
          </cell>
          <cell r="I2615">
            <v>38177</v>
          </cell>
          <cell r="J2615">
            <v>500000</v>
          </cell>
          <cell r="K2615" t="str">
            <v>Рубли РФ</v>
          </cell>
          <cell r="L2615" t="str">
            <v>по предъявлении</v>
          </cell>
          <cell r="M2615">
            <v>38177</v>
          </cell>
          <cell r="N2615">
            <v>0</v>
          </cell>
          <cell r="P2615">
            <v>500000</v>
          </cell>
          <cell r="Q2615">
            <v>1</v>
          </cell>
          <cell r="R2615">
            <v>500000</v>
          </cell>
          <cell r="S2615">
            <v>38204</v>
          </cell>
          <cell r="T2615" t="str">
            <v>05/08-04</v>
          </cell>
          <cell r="U2615" t="str">
            <v>ООО "Проф-Трейд"</v>
          </cell>
          <cell r="V2615">
            <v>1</v>
          </cell>
          <cell r="W2615">
            <v>500000</v>
          </cell>
          <cell r="X2615">
            <v>38204</v>
          </cell>
          <cell r="Y2615" t="str">
            <v>05/08-предсбер</v>
          </cell>
          <cell r="Z2615" t="str">
            <v>Сбербанк РФ</v>
          </cell>
          <cell r="AA2615">
            <v>0</v>
          </cell>
          <cell r="AB2615">
            <v>0</v>
          </cell>
          <cell r="AC2615">
            <v>0</v>
          </cell>
          <cell r="AD2615" t="str">
            <v>предъявлен</v>
          </cell>
          <cell r="AF2615" t="str">
            <v/>
          </cell>
          <cell r="AI2615" t="str">
            <v/>
          </cell>
        </row>
        <row r="2616">
          <cell r="A2616">
            <v>2593</v>
          </cell>
          <cell r="B2616" t="str">
            <v>диск</v>
          </cell>
          <cell r="C2616" t="str">
            <v>51401</v>
          </cell>
          <cell r="D2616" t="str">
            <v>51401`810`2`0400`0000002</v>
          </cell>
          <cell r="E2616" t="str">
            <v>Сбербанк РФ</v>
          </cell>
          <cell r="F2616" t="str">
            <v>банк</v>
          </cell>
          <cell r="G2616" t="str">
            <v>ВН</v>
          </cell>
          <cell r="H2616" t="str">
            <v>1649490</v>
          </cell>
          <cell r="I2616">
            <v>38176</v>
          </cell>
          <cell r="J2616">
            <v>1000000</v>
          </cell>
          <cell r="K2616" t="str">
            <v>Рубли РФ</v>
          </cell>
          <cell r="L2616" t="str">
            <v>по предъявлении</v>
          </cell>
          <cell r="M2616">
            <v>38176</v>
          </cell>
          <cell r="N2616">
            <v>0</v>
          </cell>
          <cell r="P2616">
            <v>1000000</v>
          </cell>
          <cell r="Q2616">
            <v>1</v>
          </cell>
          <cell r="R2616">
            <v>1000000</v>
          </cell>
          <cell r="S2616">
            <v>38204</v>
          </cell>
          <cell r="T2616" t="str">
            <v>05/08-06</v>
          </cell>
          <cell r="U2616" t="str">
            <v>ООО "ЭкспоТрейд"</v>
          </cell>
          <cell r="V2616">
            <v>1</v>
          </cell>
          <cell r="W2616">
            <v>1000000</v>
          </cell>
          <cell r="X2616">
            <v>38204</v>
          </cell>
          <cell r="Y2616" t="str">
            <v>05/08-предсбер</v>
          </cell>
          <cell r="Z2616" t="str">
            <v>Сбербанк РФ</v>
          </cell>
          <cell r="AA2616">
            <v>0</v>
          </cell>
          <cell r="AB2616">
            <v>0</v>
          </cell>
          <cell r="AC2616">
            <v>0</v>
          </cell>
          <cell r="AD2616" t="str">
            <v>предъявлен</v>
          </cell>
          <cell r="AF2616" t="str">
            <v/>
          </cell>
          <cell r="AI2616" t="str">
            <v/>
          </cell>
        </row>
        <row r="2617">
          <cell r="A2617">
            <v>2594</v>
          </cell>
          <cell r="B2617" t="str">
            <v>диск</v>
          </cell>
          <cell r="C2617" t="str">
            <v>51401</v>
          </cell>
          <cell r="D2617" t="str">
            <v>51401`810`2`0400`0000002</v>
          </cell>
          <cell r="E2617" t="str">
            <v>Сбербанк РФ</v>
          </cell>
          <cell r="F2617" t="str">
            <v>банк</v>
          </cell>
          <cell r="G2617" t="str">
            <v>ВН</v>
          </cell>
          <cell r="H2617" t="str">
            <v>0295401</v>
          </cell>
          <cell r="I2617">
            <v>38202</v>
          </cell>
          <cell r="J2617">
            <v>3813470</v>
          </cell>
          <cell r="K2617" t="str">
            <v>Рубли РФ</v>
          </cell>
          <cell r="L2617" t="str">
            <v>по предъявлении</v>
          </cell>
          <cell r="M2617">
            <v>38202</v>
          </cell>
          <cell r="N2617">
            <v>0</v>
          </cell>
          <cell r="P2617">
            <v>3813470</v>
          </cell>
          <cell r="Q2617">
            <v>1</v>
          </cell>
          <cell r="R2617">
            <v>3813470</v>
          </cell>
          <cell r="S2617">
            <v>38204</v>
          </cell>
          <cell r="T2617" t="str">
            <v>05/08-06</v>
          </cell>
          <cell r="U2617" t="str">
            <v>ООО "ЭкспоТрейд"</v>
          </cell>
          <cell r="V2617">
            <v>1</v>
          </cell>
          <cell r="W2617">
            <v>3813470</v>
          </cell>
          <cell r="X2617">
            <v>38204</v>
          </cell>
          <cell r="Y2617" t="str">
            <v>05/08-предсбер</v>
          </cell>
          <cell r="Z2617" t="str">
            <v>Сбербанк РФ</v>
          </cell>
          <cell r="AA2617">
            <v>0</v>
          </cell>
          <cell r="AB2617">
            <v>0</v>
          </cell>
          <cell r="AC2617">
            <v>0</v>
          </cell>
          <cell r="AD2617" t="str">
            <v>предъявлен</v>
          </cell>
          <cell r="AF2617" t="str">
            <v/>
          </cell>
          <cell r="AI2617" t="str">
            <v/>
          </cell>
        </row>
        <row r="2618">
          <cell r="A2618">
            <v>2595</v>
          </cell>
          <cell r="B2618" t="str">
            <v>диск</v>
          </cell>
          <cell r="C2618" t="str">
            <v>51401</v>
          </cell>
          <cell r="D2618" t="str">
            <v>51401`810`2`0400`0000002</v>
          </cell>
          <cell r="E2618" t="str">
            <v>Сбербанк РФ</v>
          </cell>
          <cell r="F2618" t="str">
            <v>банк</v>
          </cell>
          <cell r="G2618" t="str">
            <v>ВН</v>
          </cell>
          <cell r="H2618" t="str">
            <v>0226987</v>
          </cell>
          <cell r="I2618">
            <v>38196</v>
          </cell>
          <cell r="J2618">
            <v>50000</v>
          </cell>
          <cell r="K2618" t="str">
            <v>Рубли РФ</v>
          </cell>
          <cell r="L2618" t="str">
            <v>по предъявлении</v>
          </cell>
          <cell r="M2618">
            <v>38196</v>
          </cell>
          <cell r="N2618">
            <v>0</v>
          </cell>
          <cell r="P2618">
            <v>50000</v>
          </cell>
          <cell r="Q2618">
            <v>1</v>
          </cell>
          <cell r="R2618">
            <v>50000</v>
          </cell>
          <cell r="S2618">
            <v>38204</v>
          </cell>
          <cell r="T2618" t="str">
            <v>05/08-06</v>
          </cell>
          <cell r="U2618" t="str">
            <v>ООО "ЭкспоТрейд"</v>
          </cell>
          <cell r="V2618">
            <v>1</v>
          </cell>
          <cell r="W2618">
            <v>50000</v>
          </cell>
          <cell r="X2618">
            <v>38204</v>
          </cell>
          <cell r="Y2618" t="str">
            <v>05/08-предсбер</v>
          </cell>
          <cell r="Z2618" t="str">
            <v>Сбербанк РФ</v>
          </cell>
          <cell r="AA2618">
            <v>0</v>
          </cell>
          <cell r="AB2618">
            <v>0</v>
          </cell>
          <cell r="AC2618">
            <v>0</v>
          </cell>
          <cell r="AD2618" t="str">
            <v>предъявлен</v>
          </cell>
          <cell r="AF2618" t="str">
            <v/>
          </cell>
          <cell r="AI2618" t="str">
            <v/>
          </cell>
        </row>
        <row r="2619">
          <cell r="A2619">
            <v>2596</v>
          </cell>
          <cell r="B2619" t="str">
            <v>диск</v>
          </cell>
          <cell r="C2619" t="str">
            <v>51401</v>
          </cell>
          <cell r="D2619" t="str">
            <v>51401`810`2`0400`0000002</v>
          </cell>
          <cell r="E2619" t="str">
            <v>Сбербанк РФ</v>
          </cell>
          <cell r="F2619" t="str">
            <v>банк</v>
          </cell>
          <cell r="G2619" t="str">
            <v>ВН</v>
          </cell>
          <cell r="H2619" t="str">
            <v>0226858</v>
          </cell>
          <cell r="I2619">
            <v>38195</v>
          </cell>
          <cell r="J2619">
            <v>50000</v>
          </cell>
          <cell r="K2619" t="str">
            <v>Рубли РФ</v>
          </cell>
          <cell r="L2619" t="str">
            <v>по предъявлении</v>
          </cell>
          <cell r="M2619">
            <v>38195</v>
          </cell>
          <cell r="N2619">
            <v>0</v>
          </cell>
          <cell r="P2619">
            <v>50000</v>
          </cell>
          <cell r="Q2619">
            <v>1</v>
          </cell>
          <cell r="R2619">
            <v>50000</v>
          </cell>
          <cell r="S2619">
            <v>38204</v>
          </cell>
          <cell r="T2619" t="str">
            <v>05/08-06</v>
          </cell>
          <cell r="U2619" t="str">
            <v>ООО "ЭкспоТрейд"</v>
          </cell>
          <cell r="V2619">
            <v>1</v>
          </cell>
          <cell r="W2619">
            <v>50000</v>
          </cell>
          <cell r="X2619">
            <v>38204</v>
          </cell>
          <cell r="Y2619" t="str">
            <v>05/08-предсбер</v>
          </cell>
          <cell r="Z2619" t="str">
            <v>Сбербанк РФ</v>
          </cell>
          <cell r="AA2619">
            <v>0</v>
          </cell>
          <cell r="AB2619">
            <v>0</v>
          </cell>
          <cell r="AC2619">
            <v>0</v>
          </cell>
          <cell r="AD2619" t="str">
            <v>предъявлен</v>
          </cell>
          <cell r="AF2619" t="str">
            <v/>
          </cell>
          <cell r="AI2619" t="str">
            <v/>
          </cell>
        </row>
        <row r="2620">
          <cell r="A2620">
            <v>2597</v>
          </cell>
          <cell r="B2620" t="str">
            <v>диск</v>
          </cell>
          <cell r="C2620" t="str">
            <v>51401</v>
          </cell>
          <cell r="D2620" t="str">
            <v>51401`810`2`0400`0000002</v>
          </cell>
          <cell r="E2620" t="str">
            <v>Сбербанк РФ</v>
          </cell>
          <cell r="F2620" t="str">
            <v>банк</v>
          </cell>
          <cell r="G2620" t="str">
            <v>ВН</v>
          </cell>
          <cell r="H2620" t="str">
            <v>0226344</v>
          </cell>
          <cell r="I2620">
            <v>38184</v>
          </cell>
          <cell r="J2620">
            <v>30000</v>
          </cell>
          <cell r="K2620" t="str">
            <v>Рубли РФ</v>
          </cell>
          <cell r="L2620" t="str">
            <v>по предъявлении</v>
          </cell>
          <cell r="M2620">
            <v>38184</v>
          </cell>
          <cell r="N2620">
            <v>0</v>
          </cell>
          <cell r="P2620">
            <v>30000</v>
          </cell>
          <cell r="Q2620">
            <v>1</v>
          </cell>
          <cell r="R2620">
            <v>30000</v>
          </cell>
          <cell r="S2620">
            <v>38204</v>
          </cell>
          <cell r="T2620" t="str">
            <v>05/08-06</v>
          </cell>
          <cell r="U2620" t="str">
            <v>ООО "ЭкспоТрейд"</v>
          </cell>
          <cell r="V2620">
            <v>1</v>
          </cell>
          <cell r="W2620">
            <v>30000</v>
          </cell>
          <cell r="X2620">
            <v>38204</v>
          </cell>
          <cell r="Y2620" t="str">
            <v>05/08-предсбер</v>
          </cell>
          <cell r="Z2620" t="str">
            <v>Сбербанк РФ</v>
          </cell>
          <cell r="AA2620">
            <v>0</v>
          </cell>
          <cell r="AB2620">
            <v>0</v>
          </cell>
          <cell r="AC2620">
            <v>0</v>
          </cell>
          <cell r="AD2620" t="str">
            <v>предъявлен</v>
          </cell>
          <cell r="AF2620" t="str">
            <v/>
          </cell>
          <cell r="AI2620" t="str">
            <v/>
          </cell>
        </row>
        <row r="2621">
          <cell r="A2621">
            <v>2598</v>
          </cell>
          <cell r="B2621" t="str">
            <v>диск</v>
          </cell>
          <cell r="C2621" t="str">
            <v>51401</v>
          </cell>
          <cell r="D2621" t="str">
            <v>51401`810`2`0400`0000002</v>
          </cell>
          <cell r="E2621" t="str">
            <v>Сбербанк РФ</v>
          </cell>
          <cell r="F2621" t="str">
            <v>банк</v>
          </cell>
          <cell r="G2621" t="str">
            <v>ВН</v>
          </cell>
          <cell r="H2621" t="str">
            <v>0318359</v>
          </cell>
          <cell r="I2621">
            <v>38198</v>
          </cell>
          <cell r="J2621">
            <v>250000</v>
          </cell>
          <cell r="K2621" t="str">
            <v>Рубли РФ</v>
          </cell>
          <cell r="L2621" t="str">
            <v>по предъявлении</v>
          </cell>
          <cell r="M2621">
            <v>38198</v>
          </cell>
          <cell r="N2621">
            <v>0</v>
          </cell>
          <cell r="P2621">
            <v>250000</v>
          </cell>
          <cell r="Q2621">
            <v>1</v>
          </cell>
          <cell r="R2621">
            <v>250000</v>
          </cell>
          <cell r="S2621">
            <v>38204</v>
          </cell>
          <cell r="T2621" t="str">
            <v>05/08-06</v>
          </cell>
          <cell r="U2621" t="str">
            <v>ООО "ЭкспоТрейд"</v>
          </cell>
          <cell r="V2621">
            <v>1</v>
          </cell>
          <cell r="W2621">
            <v>250000</v>
          </cell>
          <cell r="X2621">
            <v>38205</v>
          </cell>
          <cell r="Y2621" t="str">
            <v>06/08-акт</v>
          </cell>
          <cell r="Z2621" t="str">
            <v>Сбербанк РФ</v>
          </cell>
          <cell r="AA2621">
            <v>0</v>
          </cell>
          <cell r="AB2621">
            <v>0</v>
          </cell>
          <cell r="AC2621">
            <v>0</v>
          </cell>
          <cell r="AD2621" t="str">
            <v>предъявлен</v>
          </cell>
          <cell r="AF2621" t="str">
            <v/>
          </cell>
          <cell r="AI2621" t="str">
            <v/>
          </cell>
        </row>
        <row r="2622">
          <cell r="A2622">
            <v>2599</v>
          </cell>
          <cell r="B2622" t="str">
            <v>диск</v>
          </cell>
          <cell r="C2622" t="str">
            <v>51401</v>
          </cell>
          <cell r="D2622" t="str">
            <v>51401`810`2`0400`0000002</v>
          </cell>
          <cell r="E2622" t="str">
            <v>Сбербанк РФ</v>
          </cell>
          <cell r="F2622" t="str">
            <v>банк</v>
          </cell>
          <cell r="G2622" t="str">
            <v>ВН</v>
          </cell>
          <cell r="H2622" t="str">
            <v>0318362</v>
          </cell>
          <cell r="I2622">
            <v>38198</v>
          </cell>
          <cell r="J2622">
            <v>250000</v>
          </cell>
          <cell r="K2622" t="str">
            <v>Рубли РФ</v>
          </cell>
          <cell r="L2622" t="str">
            <v>по предъявлении</v>
          </cell>
          <cell r="M2622">
            <v>38198</v>
          </cell>
          <cell r="N2622">
            <v>0</v>
          </cell>
          <cell r="P2622">
            <v>250000</v>
          </cell>
          <cell r="Q2622">
            <v>1</v>
          </cell>
          <cell r="R2622">
            <v>250000</v>
          </cell>
          <cell r="S2622">
            <v>38204</v>
          </cell>
          <cell r="T2622" t="str">
            <v>05/08-06</v>
          </cell>
          <cell r="U2622" t="str">
            <v>ООО "ЭкспоТрейд"</v>
          </cell>
          <cell r="V2622">
            <v>1</v>
          </cell>
          <cell r="W2622">
            <v>250000</v>
          </cell>
          <cell r="X2622">
            <v>38205</v>
          </cell>
          <cell r="Y2622" t="str">
            <v>06/08-акт</v>
          </cell>
          <cell r="Z2622" t="str">
            <v>Сбербанк РФ</v>
          </cell>
          <cell r="AA2622">
            <v>0</v>
          </cell>
          <cell r="AB2622">
            <v>0</v>
          </cell>
          <cell r="AC2622">
            <v>0</v>
          </cell>
          <cell r="AD2622" t="str">
            <v>предъявлен</v>
          </cell>
          <cell r="AF2622" t="str">
            <v/>
          </cell>
          <cell r="AI2622" t="str">
            <v/>
          </cell>
        </row>
        <row r="2623">
          <cell r="A2623">
            <v>2600</v>
          </cell>
          <cell r="B2623" t="str">
            <v>диск</v>
          </cell>
          <cell r="C2623" t="str">
            <v>51401</v>
          </cell>
          <cell r="D2623" t="str">
            <v>51401`810`2`0400`0000002</v>
          </cell>
          <cell r="E2623" t="str">
            <v>Сбербанк РФ</v>
          </cell>
          <cell r="F2623" t="str">
            <v>банк</v>
          </cell>
          <cell r="G2623" t="str">
            <v>ВН</v>
          </cell>
          <cell r="H2623" t="str">
            <v>0318364</v>
          </cell>
          <cell r="I2623">
            <v>38198</v>
          </cell>
          <cell r="J2623">
            <v>250000</v>
          </cell>
          <cell r="K2623" t="str">
            <v>Рубли РФ</v>
          </cell>
          <cell r="L2623" t="str">
            <v>по предъявлении</v>
          </cell>
          <cell r="M2623">
            <v>38198</v>
          </cell>
          <cell r="N2623">
            <v>0</v>
          </cell>
          <cell r="P2623">
            <v>250000</v>
          </cell>
          <cell r="Q2623">
            <v>1</v>
          </cell>
          <cell r="R2623">
            <v>250000</v>
          </cell>
          <cell r="S2623">
            <v>38204</v>
          </cell>
          <cell r="T2623" t="str">
            <v>05/08-06</v>
          </cell>
          <cell r="U2623" t="str">
            <v>ООО "ЭкспоТрейд"</v>
          </cell>
          <cell r="V2623">
            <v>1</v>
          </cell>
          <cell r="W2623">
            <v>250000</v>
          </cell>
          <cell r="X2623">
            <v>38205</v>
          </cell>
          <cell r="Y2623" t="str">
            <v>06/08-акт</v>
          </cell>
          <cell r="Z2623" t="str">
            <v>Сбербанк РФ</v>
          </cell>
          <cell r="AA2623">
            <v>0</v>
          </cell>
          <cell r="AB2623">
            <v>0</v>
          </cell>
          <cell r="AC2623">
            <v>0</v>
          </cell>
          <cell r="AD2623" t="str">
            <v>предъявлен</v>
          </cell>
          <cell r="AF2623" t="str">
            <v/>
          </cell>
          <cell r="AI2623" t="str">
            <v/>
          </cell>
        </row>
        <row r="2624">
          <cell r="A2624">
            <v>2601</v>
          </cell>
          <cell r="B2624" t="str">
            <v>диск</v>
          </cell>
          <cell r="C2624" t="str">
            <v>51401</v>
          </cell>
          <cell r="D2624" t="str">
            <v>51401`810`4`0400`0000006</v>
          </cell>
          <cell r="E2624" t="str">
            <v>ОАО «Социнвестбанк»</v>
          </cell>
          <cell r="F2624" t="str">
            <v>банк</v>
          </cell>
          <cell r="G2624" t="str">
            <v>ПР</v>
          </cell>
          <cell r="H2624" t="str">
            <v>0000128</v>
          </cell>
          <cell r="I2624">
            <v>38204</v>
          </cell>
          <cell r="J2624">
            <v>305936.92</v>
          </cell>
          <cell r="K2624" t="str">
            <v>Рубли РФ</v>
          </cell>
          <cell r="L2624" t="str">
            <v>по предъявлении</v>
          </cell>
          <cell r="M2624">
            <v>38204</v>
          </cell>
          <cell r="N2624">
            <v>0</v>
          </cell>
          <cell r="P2624">
            <v>305936.92</v>
          </cell>
          <cell r="Q2624">
            <v>1</v>
          </cell>
          <cell r="R2624">
            <v>305936.92</v>
          </cell>
          <cell r="S2624">
            <v>38204</v>
          </cell>
          <cell r="T2624" t="str">
            <v>05/08-07</v>
          </cell>
          <cell r="U2624" t="str">
            <v>ООО "Проф-Трейд"</v>
          </cell>
          <cell r="V2624">
            <v>1</v>
          </cell>
          <cell r="W2624">
            <v>305936.92</v>
          </cell>
          <cell r="X2624">
            <v>38205</v>
          </cell>
          <cell r="Y2624" t="str">
            <v>06/08-акт</v>
          </cell>
          <cell r="Z2624" t="str">
            <v>ОАО «Социнвестбанк»</v>
          </cell>
          <cell r="AA2624">
            <v>0</v>
          </cell>
          <cell r="AB2624">
            <v>0</v>
          </cell>
          <cell r="AC2624">
            <v>0</v>
          </cell>
          <cell r="AD2624" t="str">
            <v>предъявлен</v>
          </cell>
          <cell r="AF2624" t="str">
            <v/>
          </cell>
          <cell r="AI2624" t="str">
            <v/>
          </cell>
        </row>
        <row r="2625">
          <cell r="A2625">
            <v>2602</v>
          </cell>
          <cell r="B2625" t="str">
            <v>диск</v>
          </cell>
          <cell r="C2625" t="str">
            <v>51401</v>
          </cell>
          <cell r="D2625" t="str">
            <v>51401`810`4`0400`0000006</v>
          </cell>
          <cell r="E2625" t="str">
            <v>ОАО «Социнвестбанк»</v>
          </cell>
          <cell r="F2625" t="str">
            <v>банк</v>
          </cell>
          <cell r="G2625" t="str">
            <v>ПР</v>
          </cell>
          <cell r="H2625" t="str">
            <v>0000120</v>
          </cell>
          <cell r="I2625">
            <v>38204</v>
          </cell>
          <cell r="J2625">
            <v>250000</v>
          </cell>
          <cell r="K2625" t="str">
            <v>Рубли РФ</v>
          </cell>
          <cell r="L2625" t="str">
            <v>по предъявлении</v>
          </cell>
          <cell r="M2625">
            <v>38204</v>
          </cell>
          <cell r="N2625">
            <v>0</v>
          </cell>
          <cell r="P2625">
            <v>250000</v>
          </cell>
          <cell r="Q2625">
            <v>1</v>
          </cell>
          <cell r="R2625">
            <v>250000</v>
          </cell>
          <cell r="S2625">
            <v>38204</v>
          </cell>
          <cell r="T2625" t="str">
            <v>05/08-07</v>
          </cell>
          <cell r="U2625" t="str">
            <v>ООО "Проф-Трейд"</v>
          </cell>
          <cell r="V2625">
            <v>1</v>
          </cell>
          <cell r="W2625">
            <v>250000</v>
          </cell>
          <cell r="X2625">
            <v>38205</v>
          </cell>
          <cell r="Y2625" t="str">
            <v>06/08-акт</v>
          </cell>
          <cell r="Z2625" t="str">
            <v>ОАО «Социнвестбанк»</v>
          </cell>
          <cell r="AA2625">
            <v>0</v>
          </cell>
          <cell r="AB2625">
            <v>0</v>
          </cell>
          <cell r="AC2625">
            <v>0</v>
          </cell>
          <cell r="AD2625" t="str">
            <v>предъявлен</v>
          </cell>
          <cell r="AF2625" t="str">
            <v/>
          </cell>
          <cell r="AI2625" t="str">
            <v/>
          </cell>
        </row>
        <row r="2626">
          <cell r="A2626">
            <v>2603</v>
          </cell>
          <cell r="B2626" t="str">
            <v>диск</v>
          </cell>
          <cell r="C2626" t="str">
            <v>51401</v>
          </cell>
          <cell r="D2626" t="str">
            <v>51401`810`4`0400`0000006</v>
          </cell>
          <cell r="E2626" t="str">
            <v>ОАО «Социнвестбанк»</v>
          </cell>
          <cell r="F2626" t="str">
            <v>банк</v>
          </cell>
          <cell r="G2626" t="str">
            <v>КА</v>
          </cell>
          <cell r="H2626" t="str">
            <v>0007022</v>
          </cell>
          <cell r="I2626">
            <v>38204</v>
          </cell>
          <cell r="J2626">
            <v>70000</v>
          </cell>
          <cell r="K2626" t="str">
            <v>Рубли РФ</v>
          </cell>
          <cell r="L2626" t="str">
            <v>по предъявлении</v>
          </cell>
          <cell r="M2626">
            <v>38204</v>
          </cell>
          <cell r="N2626">
            <v>0</v>
          </cell>
          <cell r="P2626">
            <v>70000</v>
          </cell>
          <cell r="Q2626">
            <v>1</v>
          </cell>
          <cell r="R2626">
            <v>70000</v>
          </cell>
          <cell r="S2626">
            <v>38204</v>
          </cell>
          <cell r="T2626" t="str">
            <v>05/08-07</v>
          </cell>
          <cell r="U2626" t="str">
            <v>ООО "Проф-Трейд"</v>
          </cell>
          <cell r="V2626">
            <v>1</v>
          </cell>
          <cell r="W2626">
            <v>70000</v>
          </cell>
          <cell r="X2626">
            <v>38205</v>
          </cell>
          <cell r="Y2626" t="str">
            <v>06/08-акт</v>
          </cell>
          <cell r="Z2626" t="str">
            <v>ОАО «Социнвестбанк»</v>
          </cell>
          <cell r="AA2626">
            <v>0</v>
          </cell>
          <cell r="AB2626">
            <v>0</v>
          </cell>
          <cell r="AC2626">
            <v>0</v>
          </cell>
          <cell r="AD2626" t="str">
            <v>предъявлен</v>
          </cell>
          <cell r="AF2626" t="str">
            <v/>
          </cell>
          <cell r="AI2626" t="str">
            <v/>
          </cell>
        </row>
        <row r="2627">
          <cell r="A2627">
            <v>2604</v>
          </cell>
          <cell r="B2627" t="str">
            <v>диск</v>
          </cell>
          <cell r="C2627" t="str">
            <v>51401</v>
          </cell>
          <cell r="D2627" t="str">
            <v>51401`810`2`0400`0000002</v>
          </cell>
          <cell r="E2627" t="str">
            <v>Сбербанк РФ</v>
          </cell>
          <cell r="F2627" t="str">
            <v>банк</v>
          </cell>
          <cell r="G2627" t="str">
            <v>ВН</v>
          </cell>
          <cell r="H2627" t="str">
            <v>0258165</v>
          </cell>
          <cell r="I2627">
            <v>38203</v>
          </cell>
          <cell r="J2627">
            <v>138945.75</v>
          </cell>
          <cell r="K2627" t="str">
            <v>Рубли РФ</v>
          </cell>
          <cell r="L2627" t="str">
            <v>по предъявлении</v>
          </cell>
          <cell r="M2627">
            <v>38203</v>
          </cell>
          <cell r="N2627">
            <v>0</v>
          </cell>
          <cell r="P2627">
            <v>138945.75</v>
          </cell>
          <cell r="Q2627">
            <v>1</v>
          </cell>
          <cell r="R2627">
            <v>138945.75</v>
          </cell>
          <cell r="S2627">
            <v>38205</v>
          </cell>
          <cell r="T2627" t="str">
            <v>06/08-04</v>
          </cell>
          <cell r="U2627" t="str">
            <v>ООО "ЭкспоТрейд"</v>
          </cell>
          <cell r="V2627">
            <v>1</v>
          </cell>
          <cell r="W2627">
            <v>138945.75</v>
          </cell>
          <cell r="X2627">
            <v>38208</v>
          </cell>
          <cell r="Y2627" t="str">
            <v>09/08-предсбер</v>
          </cell>
          <cell r="Z2627" t="str">
            <v>Сбербанк РФ</v>
          </cell>
          <cell r="AA2627">
            <v>0</v>
          </cell>
          <cell r="AB2627">
            <v>0</v>
          </cell>
          <cell r="AC2627">
            <v>0</v>
          </cell>
          <cell r="AD2627" t="str">
            <v>предъявлен</v>
          </cell>
          <cell r="AF2627" t="str">
            <v/>
          </cell>
          <cell r="AI2627" t="str">
            <v/>
          </cell>
        </row>
        <row r="2628">
          <cell r="A2628">
            <v>2605</v>
          </cell>
          <cell r="B2628" t="str">
            <v>диск</v>
          </cell>
          <cell r="C2628" t="str">
            <v>51401</v>
          </cell>
          <cell r="D2628" t="str">
            <v>51401`810`2`0400`0000002</v>
          </cell>
          <cell r="E2628" t="str">
            <v>Сбербанк РФ</v>
          </cell>
          <cell r="F2628" t="str">
            <v>банк</v>
          </cell>
          <cell r="G2628" t="str">
            <v>ВА</v>
          </cell>
          <cell r="H2628" t="str">
            <v>0258608</v>
          </cell>
          <cell r="I2628">
            <v>38195</v>
          </cell>
          <cell r="J2628">
            <v>300000</v>
          </cell>
          <cell r="K2628" t="str">
            <v>Рубли РФ</v>
          </cell>
          <cell r="L2628" t="str">
            <v>по предъявлении</v>
          </cell>
          <cell r="M2628">
            <v>38195</v>
          </cell>
          <cell r="N2628">
            <v>0</v>
          </cell>
          <cell r="P2628">
            <v>300000</v>
          </cell>
          <cell r="Q2628">
            <v>1</v>
          </cell>
          <cell r="R2628">
            <v>300000</v>
          </cell>
          <cell r="S2628">
            <v>38205</v>
          </cell>
          <cell r="T2628" t="str">
            <v>06/08-04</v>
          </cell>
          <cell r="U2628" t="str">
            <v>ООО "ЭкспоТрейд"</v>
          </cell>
          <cell r="V2628">
            <v>1</v>
          </cell>
          <cell r="W2628">
            <v>300000</v>
          </cell>
          <cell r="X2628">
            <v>38208</v>
          </cell>
          <cell r="Y2628" t="str">
            <v>09/08-предсбер</v>
          </cell>
          <cell r="Z2628" t="str">
            <v>Сбербанк РФ</v>
          </cell>
          <cell r="AA2628">
            <v>0</v>
          </cell>
          <cell r="AB2628">
            <v>0</v>
          </cell>
          <cell r="AC2628">
            <v>0</v>
          </cell>
          <cell r="AD2628" t="str">
            <v>предъявлен</v>
          </cell>
          <cell r="AF2628" t="str">
            <v/>
          </cell>
          <cell r="AI2628" t="str">
            <v/>
          </cell>
        </row>
        <row r="2629">
          <cell r="A2629">
            <v>2606</v>
          </cell>
          <cell r="B2629" t="str">
            <v>диск</v>
          </cell>
          <cell r="C2629" t="str">
            <v>51401</v>
          </cell>
          <cell r="D2629" t="str">
            <v>51401`810`2`0400`0000002</v>
          </cell>
          <cell r="E2629" t="str">
            <v>Сбербанк РФ</v>
          </cell>
          <cell r="F2629" t="str">
            <v>банк</v>
          </cell>
          <cell r="G2629" t="str">
            <v>ВН</v>
          </cell>
          <cell r="H2629" t="str">
            <v>1081637</v>
          </cell>
          <cell r="I2629">
            <v>38204</v>
          </cell>
          <cell r="J2629">
            <v>150000</v>
          </cell>
          <cell r="K2629" t="str">
            <v>Рубли РФ</v>
          </cell>
          <cell r="L2629" t="str">
            <v>по предъявлении</v>
          </cell>
          <cell r="M2629">
            <v>38204</v>
          </cell>
          <cell r="N2629">
            <v>0</v>
          </cell>
          <cell r="P2629">
            <v>150000</v>
          </cell>
          <cell r="Q2629">
            <v>1</v>
          </cell>
          <cell r="R2629">
            <v>150000</v>
          </cell>
          <cell r="S2629">
            <v>38205</v>
          </cell>
          <cell r="T2629" t="str">
            <v>06/08-04</v>
          </cell>
          <cell r="U2629" t="str">
            <v>ООО "ЭкспоТрейд"</v>
          </cell>
          <cell r="V2629">
            <v>1</v>
          </cell>
          <cell r="W2629">
            <v>150000</v>
          </cell>
          <cell r="X2629">
            <v>38208</v>
          </cell>
          <cell r="Y2629" t="str">
            <v>09/08-предсбер</v>
          </cell>
          <cell r="Z2629" t="str">
            <v>Сбербанк РФ</v>
          </cell>
          <cell r="AA2629">
            <v>0</v>
          </cell>
          <cell r="AB2629">
            <v>0</v>
          </cell>
          <cell r="AC2629">
            <v>0</v>
          </cell>
          <cell r="AD2629" t="str">
            <v>предъявлен</v>
          </cell>
          <cell r="AF2629" t="str">
            <v/>
          </cell>
          <cell r="AI2629" t="str">
            <v/>
          </cell>
        </row>
        <row r="2630">
          <cell r="A2630">
            <v>2607</v>
          </cell>
          <cell r="B2630" t="str">
            <v>диск</v>
          </cell>
          <cell r="C2630" t="str">
            <v>51401</v>
          </cell>
          <cell r="D2630" t="str">
            <v>51401`810`2`0400`0000002</v>
          </cell>
          <cell r="E2630" t="str">
            <v>Сбербанк РФ</v>
          </cell>
          <cell r="F2630" t="str">
            <v>банк</v>
          </cell>
          <cell r="G2630" t="str">
            <v>ВН</v>
          </cell>
          <cell r="H2630" t="str">
            <v>0368256</v>
          </cell>
          <cell r="I2630">
            <v>38204</v>
          </cell>
          <cell r="J2630">
            <v>100000</v>
          </cell>
          <cell r="K2630" t="str">
            <v>Рубли РФ</v>
          </cell>
          <cell r="L2630" t="str">
            <v>по предъявлении</v>
          </cell>
          <cell r="M2630">
            <v>38204</v>
          </cell>
          <cell r="N2630">
            <v>0</v>
          </cell>
          <cell r="P2630">
            <v>100000</v>
          </cell>
          <cell r="Q2630">
            <v>1</v>
          </cell>
          <cell r="R2630">
            <v>100000</v>
          </cell>
          <cell r="S2630">
            <v>38205</v>
          </cell>
          <cell r="T2630" t="str">
            <v>06/08-04</v>
          </cell>
          <cell r="U2630" t="str">
            <v>ООО "ЭкспоТрейд"</v>
          </cell>
          <cell r="V2630">
            <v>1</v>
          </cell>
          <cell r="W2630">
            <v>100000</v>
          </cell>
          <cell r="X2630">
            <v>38208</v>
          </cell>
          <cell r="Y2630" t="str">
            <v>09/08-предсбер</v>
          </cell>
          <cell r="Z2630" t="str">
            <v>Сбербанк РФ</v>
          </cell>
          <cell r="AA2630">
            <v>0</v>
          </cell>
          <cell r="AB2630">
            <v>0</v>
          </cell>
          <cell r="AC2630">
            <v>0</v>
          </cell>
          <cell r="AD2630" t="str">
            <v>предъявлен</v>
          </cell>
          <cell r="AF2630" t="str">
            <v/>
          </cell>
          <cell r="AI2630" t="str">
            <v/>
          </cell>
        </row>
        <row r="2631">
          <cell r="A2631">
            <v>2608</v>
          </cell>
          <cell r="B2631" t="str">
            <v>диск</v>
          </cell>
          <cell r="C2631" t="str">
            <v>51401</v>
          </cell>
          <cell r="D2631" t="str">
            <v>51401`810`2`0400`0000002</v>
          </cell>
          <cell r="E2631" t="str">
            <v>Сбербанк РФ</v>
          </cell>
          <cell r="F2631" t="str">
            <v>банк</v>
          </cell>
          <cell r="G2631" t="str">
            <v>ВН</v>
          </cell>
          <cell r="H2631" t="str">
            <v>0368199</v>
          </cell>
          <cell r="I2631">
            <v>38201</v>
          </cell>
          <cell r="J2631">
            <v>70420</v>
          </cell>
          <cell r="K2631" t="str">
            <v>Рубли РФ</v>
          </cell>
          <cell r="L2631" t="str">
            <v>по предъявлении</v>
          </cell>
          <cell r="M2631">
            <v>38201</v>
          </cell>
          <cell r="N2631">
            <v>0</v>
          </cell>
          <cell r="P2631">
            <v>70420</v>
          </cell>
          <cell r="Q2631">
            <v>1</v>
          </cell>
          <cell r="R2631">
            <v>70420</v>
          </cell>
          <cell r="S2631">
            <v>38205</v>
          </cell>
          <cell r="T2631" t="str">
            <v>06/08-04</v>
          </cell>
          <cell r="U2631" t="str">
            <v>ООО "ЭкспоТрейд"</v>
          </cell>
          <cell r="V2631">
            <v>1</v>
          </cell>
          <cell r="W2631">
            <v>70420</v>
          </cell>
          <cell r="X2631">
            <v>38208</v>
          </cell>
          <cell r="Y2631" t="str">
            <v>09/08-предсбер</v>
          </cell>
          <cell r="Z2631" t="str">
            <v>Сбербанк РФ</v>
          </cell>
          <cell r="AA2631">
            <v>0</v>
          </cell>
          <cell r="AB2631">
            <v>0</v>
          </cell>
          <cell r="AC2631">
            <v>0</v>
          </cell>
          <cell r="AD2631" t="str">
            <v>предъявлен</v>
          </cell>
          <cell r="AF2631" t="str">
            <v/>
          </cell>
          <cell r="AI2631" t="str">
            <v/>
          </cell>
        </row>
        <row r="2632">
          <cell r="A2632">
            <v>2609</v>
          </cell>
          <cell r="B2632" t="str">
            <v>диск</v>
          </cell>
          <cell r="C2632" t="str">
            <v>51401</v>
          </cell>
          <cell r="D2632" t="str">
            <v>51401`810`2`0400`0000002</v>
          </cell>
          <cell r="E2632" t="str">
            <v>Сбербанк РФ</v>
          </cell>
          <cell r="F2632" t="str">
            <v>банк</v>
          </cell>
          <cell r="G2632" t="str">
            <v>ВН</v>
          </cell>
          <cell r="H2632" t="str">
            <v>0318361</v>
          </cell>
          <cell r="I2632">
            <v>38198</v>
          </cell>
          <cell r="J2632">
            <v>250000</v>
          </cell>
          <cell r="K2632" t="str">
            <v>Рубли РФ</v>
          </cell>
          <cell r="L2632" t="str">
            <v>по предъявлении</v>
          </cell>
          <cell r="M2632">
            <v>38198</v>
          </cell>
          <cell r="N2632">
            <v>0</v>
          </cell>
          <cell r="P2632">
            <v>250000</v>
          </cell>
          <cell r="Q2632">
            <v>1</v>
          </cell>
          <cell r="R2632">
            <v>250000</v>
          </cell>
          <cell r="S2632">
            <v>38205</v>
          </cell>
          <cell r="T2632" t="str">
            <v>06/08-04</v>
          </cell>
          <cell r="U2632" t="str">
            <v>ООО "ЭкспоТрейд"</v>
          </cell>
          <cell r="V2632">
            <v>1</v>
          </cell>
          <cell r="W2632">
            <v>250000</v>
          </cell>
          <cell r="X2632">
            <v>38205</v>
          </cell>
          <cell r="Y2632" t="str">
            <v>06/08-акт</v>
          </cell>
          <cell r="Z2632" t="str">
            <v>Сбербанк РФ</v>
          </cell>
          <cell r="AA2632">
            <v>0</v>
          </cell>
          <cell r="AB2632">
            <v>0</v>
          </cell>
          <cell r="AC2632">
            <v>0</v>
          </cell>
          <cell r="AD2632" t="str">
            <v>предъявлен</v>
          </cell>
          <cell r="AF2632" t="str">
            <v/>
          </cell>
          <cell r="AI2632" t="str">
            <v/>
          </cell>
        </row>
        <row r="2633">
          <cell r="A2633">
            <v>2610</v>
          </cell>
          <cell r="B2633" t="str">
            <v>диск</v>
          </cell>
          <cell r="C2633" t="str">
            <v>51401</v>
          </cell>
          <cell r="D2633" t="str">
            <v>51401`810`2`0400`0000002</v>
          </cell>
          <cell r="E2633" t="str">
            <v>Сбербанк РФ</v>
          </cell>
          <cell r="F2633" t="str">
            <v>банк</v>
          </cell>
          <cell r="G2633" t="str">
            <v>ВА</v>
          </cell>
          <cell r="H2633" t="str">
            <v>0515989</v>
          </cell>
          <cell r="I2633">
            <v>38204</v>
          </cell>
          <cell r="J2633">
            <v>100000</v>
          </cell>
          <cell r="K2633" t="str">
            <v>Рубли РФ</v>
          </cell>
          <cell r="L2633" t="str">
            <v>по предъявлении</v>
          </cell>
          <cell r="M2633">
            <v>38204</v>
          </cell>
          <cell r="N2633">
            <v>0</v>
          </cell>
          <cell r="P2633">
            <v>100000</v>
          </cell>
          <cell r="Q2633">
            <v>1</v>
          </cell>
          <cell r="R2633">
            <v>100000</v>
          </cell>
          <cell r="S2633">
            <v>38205</v>
          </cell>
          <cell r="T2633" t="str">
            <v>06/08-04</v>
          </cell>
          <cell r="U2633" t="str">
            <v>ООО "ЭкспоТрейд"</v>
          </cell>
          <cell r="V2633">
            <v>1</v>
          </cell>
          <cell r="W2633">
            <v>100000</v>
          </cell>
          <cell r="X2633">
            <v>38205</v>
          </cell>
          <cell r="Y2633" t="str">
            <v>06/08-акт</v>
          </cell>
          <cell r="Z2633" t="str">
            <v>Сбербанк РФ</v>
          </cell>
          <cell r="AA2633">
            <v>0</v>
          </cell>
          <cell r="AB2633">
            <v>0</v>
          </cell>
          <cell r="AC2633">
            <v>0</v>
          </cell>
          <cell r="AD2633" t="str">
            <v>предъявлен</v>
          </cell>
          <cell r="AF2633" t="str">
            <v/>
          </cell>
          <cell r="AI2633" t="str">
            <v/>
          </cell>
        </row>
        <row r="2634">
          <cell r="A2634">
            <v>2611</v>
          </cell>
          <cell r="B2634" t="str">
            <v>диск</v>
          </cell>
          <cell r="C2634" t="str">
            <v>51401</v>
          </cell>
          <cell r="D2634" t="str">
            <v>51401`810`4`0400`0000006</v>
          </cell>
          <cell r="E2634" t="str">
            <v>ОАО «Социнвестбанк»</v>
          </cell>
          <cell r="F2634" t="str">
            <v>банк</v>
          </cell>
          <cell r="G2634" t="str">
            <v>СА</v>
          </cell>
          <cell r="H2634" t="str">
            <v>0015570</v>
          </cell>
          <cell r="I2634">
            <v>38120</v>
          </cell>
          <cell r="J2634">
            <v>100000</v>
          </cell>
          <cell r="K2634" t="str">
            <v>Рубли РФ</v>
          </cell>
          <cell r="L2634" t="str">
            <v>по предъявлении</v>
          </cell>
          <cell r="M2634">
            <v>38120</v>
          </cell>
          <cell r="N2634">
            <v>0</v>
          </cell>
          <cell r="P2634">
            <v>100000</v>
          </cell>
          <cell r="Q2634">
            <v>1</v>
          </cell>
          <cell r="R2634">
            <v>100000</v>
          </cell>
          <cell r="S2634">
            <v>38205</v>
          </cell>
          <cell r="T2634" t="str">
            <v>06/08-04</v>
          </cell>
          <cell r="U2634" t="str">
            <v>ООО "ЭкспоТрейд"</v>
          </cell>
          <cell r="V2634">
            <v>1</v>
          </cell>
          <cell r="W2634">
            <v>100000</v>
          </cell>
          <cell r="X2634">
            <v>38208</v>
          </cell>
          <cell r="Y2634" t="str">
            <v>09/08-предсиб</v>
          </cell>
          <cell r="Z2634" t="str">
            <v>ОАО "Социнвестбанк"</v>
          </cell>
          <cell r="AA2634">
            <v>0</v>
          </cell>
          <cell r="AB2634">
            <v>0</v>
          </cell>
          <cell r="AC2634">
            <v>0</v>
          </cell>
          <cell r="AD2634" t="str">
            <v>предъявлен</v>
          </cell>
          <cell r="AF2634" t="str">
            <v/>
          </cell>
          <cell r="AI2634" t="str">
            <v/>
          </cell>
        </row>
        <row r="2635">
          <cell r="A2635">
            <v>2612</v>
          </cell>
          <cell r="B2635" t="str">
            <v>диск</v>
          </cell>
          <cell r="C2635" t="str">
            <v>51401</v>
          </cell>
          <cell r="D2635" t="str">
            <v>51401`810`4`0400`0000006</v>
          </cell>
          <cell r="E2635" t="str">
            <v>ОАО «Социнвестбанк»</v>
          </cell>
          <cell r="F2635" t="str">
            <v>банк</v>
          </cell>
          <cell r="G2635" t="str">
            <v>КН</v>
          </cell>
          <cell r="H2635" t="str">
            <v>0000538</v>
          </cell>
          <cell r="I2635">
            <v>38205</v>
          </cell>
          <cell r="J2635">
            <v>500000</v>
          </cell>
          <cell r="K2635" t="str">
            <v>Рубли РФ</v>
          </cell>
          <cell r="L2635" t="str">
            <v>по предъявлении</v>
          </cell>
          <cell r="M2635">
            <v>38205</v>
          </cell>
          <cell r="N2635">
            <v>0</v>
          </cell>
          <cell r="P2635">
            <v>500000</v>
          </cell>
          <cell r="Q2635">
            <v>1</v>
          </cell>
          <cell r="R2635">
            <v>500000</v>
          </cell>
          <cell r="S2635">
            <v>38205</v>
          </cell>
          <cell r="T2635" t="str">
            <v>06/08-04</v>
          </cell>
          <cell r="U2635" t="str">
            <v>ООО "ЭкспоТрейд"</v>
          </cell>
          <cell r="V2635">
            <v>1</v>
          </cell>
          <cell r="W2635">
            <v>500000</v>
          </cell>
          <cell r="X2635">
            <v>38208</v>
          </cell>
          <cell r="Y2635" t="str">
            <v>09/08-предсиб</v>
          </cell>
          <cell r="Z2635" t="str">
            <v>ОАО "Социнвестбанк"</v>
          </cell>
          <cell r="AA2635">
            <v>0</v>
          </cell>
          <cell r="AB2635">
            <v>0</v>
          </cell>
          <cell r="AC2635">
            <v>0</v>
          </cell>
          <cell r="AD2635" t="str">
            <v>предъявлен</v>
          </cell>
          <cell r="AF2635" t="str">
            <v/>
          </cell>
          <cell r="AI2635" t="str">
            <v/>
          </cell>
        </row>
        <row r="2636">
          <cell r="A2636">
            <v>2613</v>
          </cell>
          <cell r="B2636" t="str">
            <v>диск</v>
          </cell>
          <cell r="C2636" t="str">
            <v>51401</v>
          </cell>
          <cell r="D2636" t="str">
            <v>51401`810`2`0400`0000002</v>
          </cell>
          <cell r="E2636" t="str">
            <v>Сбербанк РФ</v>
          </cell>
          <cell r="F2636" t="str">
            <v>банк</v>
          </cell>
          <cell r="G2636" t="str">
            <v>ВН</v>
          </cell>
          <cell r="H2636" t="str">
            <v>0215171</v>
          </cell>
          <cell r="I2636">
            <v>38195</v>
          </cell>
          <cell r="J2636">
            <v>30000</v>
          </cell>
          <cell r="K2636" t="str">
            <v>Рубли РФ</v>
          </cell>
          <cell r="L2636" t="str">
            <v>по предъявлении</v>
          </cell>
          <cell r="M2636">
            <v>38195</v>
          </cell>
          <cell r="N2636">
            <v>0</v>
          </cell>
          <cell r="P2636">
            <v>29970</v>
          </cell>
          <cell r="Q2636">
            <v>0.999</v>
          </cell>
          <cell r="R2636">
            <v>29970</v>
          </cell>
          <cell r="S2636">
            <v>38205</v>
          </cell>
          <cell r="T2636" t="str">
            <v>06/08-05</v>
          </cell>
          <cell r="U2636" t="str">
            <v>ООО "РЭКСИМ"</v>
          </cell>
          <cell r="V2636">
            <v>1</v>
          </cell>
          <cell r="W2636">
            <v>30000</v>
          </cell>
          <cell r="X2636">
            <v>38208</v>
          </cell>
          <cell r="Y2636" t="str">
            <v>09/08-предсбер</v>
          </cell>
          <cell r="Z2636" t="str">
            <v>Сбербанк РФ</v>
          </cell>
          <cell r="AA2636">
            <v>30</v>
          </cell>
          <cell r="AB2636">
            <v>0.36636636636636638</v>
          </cell>
          <cell r="AC2636">
            <v>0.12178845512178844</v>
          </cell>
          <cell r="AD2636" t="str">
            <v>предъявлен</v>
          </cell>
          <cell r="AF2636" t="str">
            <v/>
          </cell>
          <cell r="AI2636" t="str">
            <v/>
          </cell>
        </row>
        <row r="2637">
          <cell r="A2637">
            <v>2614</v>
          </cell>
          <cell r="B2637" t="str">
            <v>диск</v>
          </cell>
          <cell r="C2637" t="str">
            <v>51401</v>
          </cell>
          <cell r="D2637" t="str">
            <v>51401`810`2`0400`0000002</v>
          </cell>
          <cell r="E2637" t="str">
            <v>Сбербанк РФ</v>
          </cell>
          <cell r="F2637" t="str">
            <v>банк</v>
          </cell>
          <cell r="G2637" t="str">
            <v>ВН</v>
          </cell>
          <cell r="H2637" t="str">
            <v>1618369</v>
          </cell>
          <cell r="I2637">
            <v>38205</v>
          </cell>
          <cell r="J2637">
            <v>60000</v>
          </cell>
          <cell r="K2637" t="str">
            <v>Рубли РФ</v>
          </cell>
          <cell r="L2637" t="str">
            <v>по предъявлении</v>
          </cell>
          <cell r="M2637">
            <v>38205</v>
          </cell>
          <cell r="N2637">
            <v>0</v>
          </cell>
          <cell r="P2637">
            <v>59940</v>
          </cell>
          <cell r="Q2637">
            <v>0.999</v>
          </cell>
          <cell r="R2637">
            <v>59940</v>
          </cell>
          <cell r="S2637">
            <v>38205</v>
          </cell>
          <cell r="T2637" t="str">
            <v>06/08-05</v>
          </cell>
          <cell r="U2637" t="str">
            <v>ООО "РЭКСИМ"</v>
          </cell>
          <cell r="V2637">
            <v>1</v>
          </cell>
          <cell r="W2637">
            <v>60000</v>
          </cell>
          <cell r="X2637">
            <v>38208</v>
          </cell>
          <cell r="Y2637" t="str">
            <v>09/08-предсбер</v>
          </cell>
          <cell r="Z2637" t="str">
            <v>Сбербанк РФ</v>
          </cell>
          <cell r="AA2637">
            <v>60</v>
          </cell>
          <cell r="AB2637">
            <v>0.36636636636636638</v>
          </cell>
          <cell r="AC2637">
            <v>0.12178845512178844</v>
          </cell>
          <cell r="AD2637" t="str">
            <v>предъявлен</v>
          </cell>
          <cell r="AF2637" t="str">
            <v/>
          </cell>
          <cell r="AI2637" t="str">
            <v/>
          </cell>
        </row>
        <row r="2638">
          <cell r="A2638">
            <v>2615</v>
          </cell>
          <cell r="B2638" t="str">
            <v>диск</v>
          </cell>
          <cell r="C2638" t="str">
            <v>51401</v>
          </cell>
          <cell r="D2638" t="str">
            <v>51401`810`2`0400`0000002</v>
          </cell>
          <cell r="E2638" t="str">
            <v>Сбербанк РФ</v>
          </cell>
          <cell r="F2638" t="str">
            <v>банк</v>
          </cell>
          <cell r="G2638" t="str">
            <v>ВН</v>
          </cell>
          <cell r="H2638" t="str">
            <v>1057635</v>
          </cell>
          <cell r="I2638">
            <v>38188</v>
          </cell>
          <cell r="J2638">
            <v>50000</v>
          </cell>
          <cell r="K2638" t="str">
            <v>Рубли РФ</v>
          </cell>
          <cell r="L2638" t="str">
            <v>по предъявлении</v>
          </cell>
          <cell r="M2638">
            <v>38188</v>
          </cell>
          <cell r="N2638">
            <v>0</v>
          </cell>
          <cell r="P2638">
            <v>49950</v>
          </cell>
          <cell r="Q2638">
            <v>0.999</v>
          </cell>
          <cell r="R2638">
            <v>49950</v>
          </cell>
          <cell r="S2638">
            <v>38205</v>
          </cell>
          <cell r="T2638" t="str">
            <v>06/08-05</v>
          </cell>
          <cell r="U2638" t="str">
            <v>ООО "РЭКСИМ"</v>
          </cell>
          <cell r="V2638">
            <v>1</v>
          </cell>
          <cell r="W2638">
            <v>50000</v>
          </cell>
          <cell r="X2638">
            <v>38208</v>
          </cell>
          <cell r="Y2638" t="str">
            <v>09/08-предсбер</v>
          </cell>
          <cell r="Z2638" t="str">
            <v>Сбербанк РФ</v>
          </cell>
          <cell r="AA2638">
            <v>50</v>
          </cell>
          <cell r="AB2638">
            <v>0.36636636636636638</v>
          </cell>
          <cell r="AC2638">
            <v>0.12178845512178844</v>
          </cell>
          <cell r="AD2638" t="str">
            <v>предъявлен</v>
          </cell>
          <cell r="AF2638" t="str">
            <v/>
          </cell>
          <cell r="AI2638" t="str">
            <v/>
          </cell>
        </row>
        <row r="2639">
          <cell r="A2639">
            <v>2616</v>
          </cell>
          <cell r="B2639" t="str">
            <v>диск</v>
          </cell>
          <cell r="C2639" t="str">
            <v>51401</v>
          </cell>
          <cell r="D2639" t="str">
            <v>51401`810`2`0400`0000002</v>
          </cell>
          <cell r="E2639" t="str">
            <v>Сбербанк РФ</v>
          </cell>
          <cell r="F2639" t="str">
            <v>банк</v>
          </cell>
          <cell r="G2639" t="str">
            <v>ВА</v>
          </cell>
          <cell r="H2639" t="str">
            <v>0516101</v>
          </cell>
          <cell r="I2639">
            <v>38205</v>
          </cell>
          <cell r="J2639">
            <v>270000</v>
          </cell>
          <cell r="K2639" t="str">
            <v>Рубли РФ</v>
          </cell>
          <cell r="L2639" t="str">
            <v>по предъявлении</v>
          </cell>
          <cell r="M2639">
            <v>38205</v>
          </cell>
          <cell r="N2639">
            <v>0</v>
          </cell>
          <cell r="P2639">
            <v>269730</v>
          </cell>
          <cell r="Q2639">
            <v>0.999</v>
          </cell>
          <cell r="R2639">
            <v>269730</v>
          </cell>
          <cell r="S2639">
            <v>38205</v>
          </cell>
          <cell r="T2639" t="str">
            <v>06/08-05</v>
          </cell>
          <cell r="U2639" t="str">
            <v>ООО "РЭКСИМ"</v>
          </cell>
          <cell r="V2639">
            <v>1</v>
          </cell>
          <cell r="W2639">
            <v>270000</v>
          </cell>
          <cell r="X2639">
            <v>38208</v>
          </cell>
          <cell r="Y2639" t="str">
            <v>09/08-предсбер</v>
          </cell>
          <cell r="Z2639" t="str">
            <v>Сбербанк РФ</v>
          </cell>
          <cell r="AA2639">
            <v>270</v>
          </cell>
          <cell r="AB2639">
            <v>0.36636636636636638</v>
          </cell>
          <cell r="AC2639">
            <v>0.12178845512178844</v>
          </cell>
          <cell r="AD2639" t="str">
            <v>предъявлен</v>
          </cell>
          <cell r="AF2639" t="str">
            <v/>
          </cell>
          <cell r="AI2639" t="str">
            <v/>
          </cell>
        </row>
        <row r="2640">
          <cell r="A2640">
            <v>2617</v>
          </cell>
          <cell r="B2640" t="str">
            <v>диск</v>
          </cell>
          <cell r="C2640" t="str">
            <v>51401</v>
          </cell>
          <cell r="D2640" t="str">
            <v>51401`810`2`0400`0000002</v>
          </cell>
          <cell r="E2640" t="str">
            <v>Сбербанк РФ</v>
          </cell>
          <cell r="F2640" t="str">
            <v>банк</v>
          </cell>
          <cell r="G2640" t="str">
            <v>ВН</v>
          </cell>
          <cell r="H2640" t="str">
            <v>1093960</v>
          </cell>
          <cell r="I2640">
            <v>38203</v>
          </cell>
          <cell r="J2640">
            <v>172000</v>
          </cell>
          <cell r="K2640" t="str">
            <v>Рубли РФ</v>
          </cell>
          <cell r="L2640" t="str">
            <v>по предъявлении</v>
          </cell>
          <cell r="M2640">
            <v>38203</v>
          </cell>
          <cell r="N2640">
            <v>0</v>
          </cell>
          <cell r="P2640">
            <v>171828</v>
          </cell>
          <cell r="Q2640">
            <v>0.999</v>
          </cell>
          <cell r="R2640">
            <v>171828</v>
          </cell>
          <cell r="S2640">
            <v>38205</v>
          </cell>
          <cell r="T2640" t="str">
            <v>06/08-05</v>
          </cell>
          <cell r="U2640" t="str">
            <v>ООО "РЭКСИМ"</v>
          </cell>
          <cell r="V2640">
            <v>1</v>
          </cell>
          <cell r="W2640">
            <v>172000</v>
          </cell>
          <cell r="X2640">
            <v>38208</v>
          </cell>
          <cell r="Y2640" t="str">
            <v>09/08-предсбер</v>
          </cell>
          <cell r="Z2640" t="str">
            <v>Сбербанк РФ</v>
          </cell>
          <cell r="AA2640">
            <v>172</v>
          </cell>
          <cell r="AB2640">
            <v>0.36636636636636638</v>
          </cell>
          <cell r="AC2640">
            <v>0.12178845512178844</v>
          </cell>
          <cell r="AD2640" t="str">
            <v>предъявлен</v>
          </cell>
          <cell r="AF2640" t="str">
            <v/>
          </cell>
          <cell r="AI2640" t="str">
            <v/>
          </cell>
        </row>
        <row r="2641">
          <cell r="A2641">
            <v>2618</v>
          </cell>
          <cell r="B2641" t="str">
            <v>диск</v>
          </cell>
          <cell r="C2641" t="str">
            <v>51401</v>
          </cell>
          <cell r="D2641" t="str">
            <v>51401`810`2`0400`0000002</v>
          </cell>
          <cell r="E2641" t="str">
            <v>Сбербанк РФ</v>
          </cell>
          <cell r="F2641" t="str">
            <v>банк</v>
          </cell>
          <cell r="G2641" t="str">
            <v>ВН</v>
          </cell>
          <cell r="H2641" t="str">
            <v>1059734</v>
          </cell>
          <cell r="I2641">
            <v>38205</v>
          </cell>
          <cell r="J2641">
            <v>150000</v>
          </cell>
          <cell r="K2641" t="str">
            <v>Рубли РФ</v>
          </cell>
          <cell r="L2641" t="str">
            <v>по предъявлении</v>
          </cell>
          <cell r="M2641">
            <v>38205</v>
          </cell>
          <cell r="N2641">
            <v>0</v>
          </cell>
          <cell r="P2641">
            <v>149850</v>
          </cell>
          <cell r="Q2641">
            <v>0.999</v>
          </cell>
          <cell r="R2641">
            <v>149850</v>
          </cell>
          <cell r="S2641">
            <v>38205</v>
          </cell>
          <cell r="T2641" t="str">
            <v>06/08-05</v>
          </cell>
          <cell r="U2641" t="str">
            <v>ООО "РЭКСИМ"</v>
          </cell>
          <cell r="V2641">
            <v>1</v>
          </cell>
          <cell r="W2641">
            <v>150000</v>
          </cell>
          <cell r="X2641">
            <v>38208</v>
          </cell>
          <cell r="Y2641" t="str">
            <v>09/08-предсбер</v>
          </cell>
          <cell r="Z2641" t="str">
            <v>Сбербанк РФ</v>
          </cell>
          <cell r="AA2641">
            <v>150</v>
          </cell>
          <cell r="AB2641">
            <v>0.36636636636636638</v>
          </cell>
          <cell r="AC2641">
            <v>0.12178845512178844</v>
          </cell>
          <cell r="AD2641" t="str">
            <v>предъявлен</v>
          </cell>
          <cell r="AF2641" t="str">
            <v/>
          </cell>
          <cell r="AI2641" t="str">
            <v/>
          </cell>
        </row>
        <row r="2642">
          <cell r="A2642">
            <v>2619</v>
          </cell>
          <cell r="B2642" t="str">
            <v>диск</v>
          </cell>
          <cell r="C2642" t="str">
            <v>51401</v>
          </cell>
          <cell r="D2642" t="str">
            <v>51401`810`2`0400`0000002</v>
          </cell>
          <cell r="E2642" t="str">
            <v>Сбербанк РФ</v>
          </cell>
          <cell r="F2642" t="str">
            <v>банк</v>
          </cell>
          <cell r="G2642" t="str">
            <v>ВН</v>
          </cell>
          <cell r="H2642" t="str">
            <v>1085882</v>
          </cell>
          <cell r="I2642">
            <v>38119</v>
          </cell>
          <cell r="J2642">
            <v>26400</v>
          </cell>
          <cell r="K2642" t="str">
            <v>Рубли РФ</v>
          </cell>
          <cell r="L2642" t="str">
            <v>по предъявлении</v>
          </cell>
          <cell r="M2642">
            <v>38119</v>
          </cell>
          <cell r="N2642">
            <v>0</v>
          </cell>
          <cell r="P2642">
            <v>26373.599999999999</v>
          </cell>
          <cell r="Q2642">
            <v>0.999</v>
          </cell>
          <cell r="R2642">
            <v>26373.599999999999</v>
          </cell>
          <cell r="S2642">
            <v>38205</v>
          </cell>
          <cell r="T2642" t="str">
            <v>06/08-05</v>
          </cell>
          <cell r="U2642" t="str">
            <v>ООО "РЭКСИМ"</v>
          </cell>
          <cell r="V2642">
            <v>1</v>
          </cell>
          <cell r="W2642">
            <v>26400</v>
          </cell>
          <cell r="X2642">
            <v>38208</v>
          </cell>
          <cell r="Y2642" t="str">
            <v>09/08-предсбер</v>
          </cell>
          <cell r="Z2642" t="str">
            <v>Сбербанк РФ</v>
          </cell>
          <cell r="AA2642">
            <v>26.400000000001455</v>
          </cell>
          <cell r="AB2642">
            <v>0.36636636636638659</v>
          </cell>
          <cell r="AC2642">
            <v>0.12178845512179519</v>
          </cell>
          <cell r="AD2642" t="str">
            <v>предъявлен</v>
          </cell>
          <cell r="AF2642" t="str">
            <v/>
          </cell>
          <cell r="AI2642" t="str">
            <v/>
          </cell>
        </row>
        <row r="2643">
          <cell r="A2643">
            <v>2620</v>
          </cell>
          <cell r="B2643" t="str">
            <v>диск</v>
          </cell>
          <cell r="C2643" t="str">
            <v>51401</v>
          </cell>
          <cell r="D2643" t="str">
            <v>51401`810`2`0400`0000002</v>
          </cell>
          <cell r="E2643" t="str">
            <v>Сбербанк РФ</v>
          </cell>
          <cell r="F2643" t="str">
            <v>банк</v>
          </cell>
          <cell r="G2643" t="str">
            <v>ВН</v>
          </cell>
          <cell r="H2643" t="str">
            <v>1098449</v>
          </cell>
          <cell r="I2643">
            <v>38205</v>
          </cell>
          <cell r="J2643">
            <v>53000</v>
          </cell>
          <cell r="K2643" t="str">
            <v>Рубли РФ</v>
          </cell>
          <cell r="L2643" t="str">
            <v>по предъявлении</v>
          </cell>
          <cell r="M2643">
            <v>38205</v>
          </cell>
          <cell r="N2643">
            <v>0</v>
          </cell>
          <cell r="P2643">
            <v>53000</v>
          </cell>
          <cell r="Q2643">
            <v>1</v>
          </cell>
          <cell r="R2643">
            <v>53000</v>
          </cell>
          <cell r="S2643">
            <v>38205</v>
          </cell>
          <cell r="T2643" t="str">
            <v>06/08-06</v>
          </cell>
          <cell r="U2643" t="str">
            <v>ИП Воронин Вячеслав Викторович</v>
          </cell>
          <cell r="V2643">
            <v>1</v>
          </cell>
          <cell r="W2643">
            <v>53000</v>
          </cell>
          <cell r="X2643">
            <v>38208</v>
          </cell>
          <cell r="Y2643" t="str">
            <v>09/08-предсбер</v>
          </cell>
          <cell r="Z2643" t="str">
            <v>Сбербанк РФ</v>
          </cell>
          <cell r="AA2643">
            <v>0</v>
          </cell>
          <cell r="AB2643">
            <v>0</v>
          </cell>
          <cell r="AC2643">
            <v>0</v>
          </cell>
          <cell r="AD2643" t="str">
            <v>предъявлен</v>
          </cell>
          <cell r="AF2643" t="str">
            <v/>
          </cell>
          <cell r="AI2643" t="str">
            <v/>
          </cell>
        </row>
        <row r="2644">
          <cell r="A2644">
            <v>2621</v>
          </cell>
          <cell r="B2644" t="str">
            <v>диск</v>
          </cell>
          <cell r="C2644" t="str">
            <v>51401</v>
          </cell>
          <cell r="D2644" t="str">
            <v>51401`810`2`0400`0000002</v>
          </cell>
          <cell r="E2644" t="str">
            <v>Сбербанк РФ</v>
          </cell>
          <cell r="F2644" t="str">
            <v>банк</v>
          </cell>
          <cell r="G2644" t="str">
            <v>ВН</v>
          </cell>
          <cell r="H2644" t="str">
            <v>1098448</v>
          </cell>
          <cell r="I2644">
            <v>38205</v>
          </cell>
          <cell r="J2644">
            <v>75000</v>
          </cell>
          <cell r="K2644" t="str">
            <v>Рубли РФ</v>
          </cell>
          <cell r="L2644" t="str">
            <v>по предъявлении</v>
          </cell>
          <cell r="M2644">
            <v>38205</v>
          </cell>
          <cell r="N2644">
            <v>0</v>
          </cell>
          <cell r="P2644">
            <v>75000</v>
          </cell>
          <cell r="Q2644">
            <v>1</v>
          </cell>
          <cell r="R2644">
            <v>75000</v>
          </cell>
          <cell r="S2644">
            <v>38205</v>
          </cell>
          <cell r="T2644" t="str">
            <v>06/08-06</v>
          </cell>
          <cell r="U2644" t="str">
            <v>ИП Воронин Вячеслав Викторович</v>
          </cell>
          <cell r="V2644">
            <v>1</v>
          </cell>
          <cell r="W2644">
            <v>75000</v>
          </cell>
          <cell r="X2644">
            <v>38208</v>
          </cell>
          <cell r="Y2644" t="str">
            <v>09/08-предсбер</v>
          </cell>
          <cell r="Z2644" t="str">
            <v>Сбербанк РФ</v>
          </cell>
          <cell r="AA2644">
            <v>0</v>
          </cell>
          <cell r="AB2644">
            <v>0</v>
          </cell>
          <cell r="AC2644">
            <v>0</v>
          </cell>
          <cell r="AD2644" t="str">
            <v>предъявлен</v>
          </cell>
          <cell r="AF2644" t="str">
            <v/>
          </cell>
          <cell r="AI2644" t="str">
            <v/>
          </cell>
        </row>
        <row r="2645">
          <cell r="A2645">
            <v>2622</v>
          </cell>
          <cell r="B2645" t="str">
            <v>диск</v>
          </cell>
          <cell r="C2645" t="str">
            <v>51401</v>
          </cell>
          <cell r="D2645" t="str">
            <v>51401`810`2`0400`0000002</v>
          </cell>
          <cell r="E2645" t="str">
            <v>Сбербанк РФ</v>
          </cell>
          <cell r="F2645" t="str">
            <v>банк</v>
          </cell>
          <cell r="G2645" t="str">
            <v>ВН</v>
          </cell>
          <cell r="H2645" t="str">
            <v>0368863</v>
          </cell>
          <cell r="I2645">
            <v>38205</v>
          </cell>
          <cell r="J2645">
            <v>46000</v>
          </cell>
          <cell r="K2645" t="str">
            <v>Рубли РФ</v>
          </cell>
          <cell r="L2645" t="str">
            <v>по предъявлении</v>
          </cell>
          <cell r="M2645">
            <v>38205</v>
          </cell>
          <cell r="N2645">
            <v>0</v>
          </cell>
          <cell r="P2645">
            <v>46000</v>
          </cell>
          <cell r="Q2645">
            <v>1</v>
          </cell>
          <cell r="R2645">
            <v>46000</v>
          </cell>
          <cell r="S2645">
            <v>38205</v>
          </cell>
          <cell r="T2645" t="str">
            <v>06/08-06</v>
          </cell>
          <cell r="U2645" t="str">
            <v>ИП Воронин Вячеслав Викторович</v>
          </cell>
          <cell r="V2645">
            <v>1</v>
          </cell>
          <cell r="W2645">
            <v>46000</v>
          </cell>
          <cell r="X2645">
            <v>38208</v>
          </cell>
          <cell r="Y2645" t="str">
            <v>09/08-предсбер</v>
          </cell>
          <cell r="Z2645" t="str">
            <v>Сбербанк РФ</v>
          </cell>
          <cell r="AA2645">
            <v>0</v>
          </cell>
          <cell r="AB2645">
            <v>0</v>
          </cell>
          <cell r="AC2645">
            <v>0</v>
          </cell>
          <cell r="AD2645" t="str">
            <v>предъявлен</v>
          </cell>
          <cell r="AF2645" t="str">
            <v/>
          </cell>
          <cell r="AI2645" t="str">
            <v/>
          </cell>
        </row>
        <row r="2646">
          <cell r="A2646">
            <v>2623</v>
          </cell>
          <cell r="B2646" t="str">
            <v>диск</v>
          </cell>
          <cell r="C2646" t="str">
            <v>51401</v>
          </cell>
          <cell r="D2646" t="str">
            <v>51401`810`2`0400`0000002</v>
          </cell>
          <cell r="E2646" t="str">
            <v>Сбербанк РФ</v>
          </cell>
          <cell r="F2646" t="str">
            <v>банк</v>
          </cell>
          <cell r="G2646" t="str">
            <v>ВН</v>
          </cell>
          <cell r="H2646" t="str">
            <v>0215209</v>
          </cell>
          <cell r="I2646">
            <v>38201</v>
          </cell>
          <cell r="J2646">
            <v>18399</v>
          </cell>
          <cell r="K2646" t="str">
            <v>Рубли РФ</v>
          </cell>
          <cell r="L2646" t="str">
            <v>по предъявлении</v>
          </cell>
          <cell r="M2646">
            <v>38201</v>
          </cell>
          <cell r="N2646">
            <v>0</v>
          </cell>
          <cell r="P2646">
            <v>18399</v>
          </cell>
          <cell r="Q2646">
            <v>1</v>
          </cell>
          <cell r="R2646">
            <v>18399</v>
          </cell>
          <cell r="S2646">
            <v>38205</v>
          </cell>
          <cell r="T2646" t="str">
            <v>06/08-06</v>
          </cell>
          <cell r="U2646" t="str">
            <v>ИП Воронин Вячеслав Викторович</v>
          </cell>
          <cell r="V2646">
            <v>1</v>
          </cell>
          <cell r="W2646">
            <v>18399</v>
          </cell>
          <cell r="X2646">
            <v>38208</v>
          </cell>
          <cell r="Y2646" t="str">
            <v>09/08-предсбер</v>
          </cell>
          <cell r="Z2646" t="str">
            <v>Сбербанк РФ</v>
          </cell>
          <cell r="AA2646">
            <v>0</v>
          </cell>
          <cell r="AB2646">
            <v>0</v>
          </cell>
          <cell r="AC2646">
            <v>0</v>
          </cell>
          <cell r="AD2646" t="str">
            <v>предъявлен</v>
          </cell>
          <cell r="AF2646" t="str">
            <v/>
          </cell>
          <cell r="AI2646" t="str">
            <v/>
          </cell>
        </row>
        <row r="2647">
          <cell r="A2647">
            <v>2624</v>
          </cell>
          <cell r="B2647" t="str">
            <v>диск</v>
          </cell>
          <cell r="C2647" t="str">
            <v>51401</v>
          </cell>
          <cell r="D2647" t="str">
            <v>51401`810`2`0400`0000002</v>
          </cell>
          <cell r="E2647" t="str">
            <v>Сбербанк РФ</v>
          </cell>
          <cell r="F2647" t="str">
            <v>банк</v>
          </cell>
          <cell r="G2647" t="str">
            <v>ВН</v>
          </cell>
          <cell r="H2647" t="str">
            <v>1618340</v>
          </cell>
          <cell r="I2647">
            <v>38204</v>
          </cell>
          <cell r="J2647">
            <v>200000</v>
          </cell>
          <cell r="K2647" t="str">
            <v>Рубли РФ</v>
          </cell>
          <cell r="L2647" t="str">
            <v>по предъявлении</v>
          </cell>
          <cell r="M2647">
            <v>38204</v>
          </cell>
          <cell r="N2647">
            <v>0</v>
          </cell>
          <cell r="P2647">
            <v>200000</v>
          </cell>
          <cell r="Q2647">
            <v>1</v>
          </cell>
          <cell r="R2647">
            <v>200000</v>
          </cell>
          <cell r="S2647">
            <v>38205</v>
          </cell>
          <cell r="T2647" t="str">
            <v>06/08-06</v>
          </cell>
          <cell r="U2647" t="str">
            <v>ИП Воронин Вячеслав Викторович</v>
          </cell>
          <cell r="V2647">
            <v>1</v>
          </cell>
          <cell r="W2647">
            <v>200000</v>
          </cell>
          <cell r="X2647">
            <v>38208</v>
          </cell>
          <cell r="Y2647" t="str">
            <v>09/08-предсбер</v>
          </cell>
          <cell r="Z2647" t="str">
            <v>Сбербанк РФ</v>
          </cell>
          <cell r="AA2647">
            <v>0</v>
          </cell>
          <cell r="AB2647">
            <v>0</v>
          </cell>
          <cell r="AC2647">
            <v>0</v>
          </cell>
          <cell r="AD2647" t="str">
            <v>предъявлен</v>
          </cell>
          <cell r="AF2647" t="str">
            <v/>
          </cell>
          <cell r="AI2647" t="str">
            <v/>
          </cell>
        </row>
        <row r="2648">
          <cell r="A2648">
            <v>2625</v>
          </cell>
          <cell r="B2648" t="str">
            <v>диск</v>
          </cell>
          <cell r="C2648" t="str">
            <v>51401</v>
          </cell>
          <cell r="D2648" t="str">
            <v>51401`810`0`0400`0000008</v>
          </cell>
          <cell r="E2648" t="str">
            <v>АКБ «Башкомснаббанк»</v>
          </cell>
          <cell r="F2648" t="str">
            <v>банк</v>
          </cell>
          <cell r="G2648" t="str">
            <v>2001</v>
          </cell>
          <cell r="H2648" t="str">
            <v>001240</v>
          </cell>
          <cell r="I2648">
            <v>38198</v>
          </cell>
          <cell r="J2648">
            <v>200000</v>
          </cell>
          <cell r="K2648" t="str">
            <v>Рубли РФ</v>
          </cell>
          <cell r="L2648" t="str">
            <v>по предъявлении</v>
          </cell>
          <cell r="M2648">
            <v>38198</v>
          </cell>
          <cell r="N2648">
            <v>0</v>
          </cell>
          <cell r="P2648">
            <v>200000</v>
          </cell>
          <cell r="Q2648">
            <v>1</v>
          </cell>
          <cell r="R2648">
            <v>200000</v>
          </cell>
          <cell r="S2648">
            <v>38205</v>
          </cell>
          <cell r="T2648" t="str">
            <v>06/08-06</v>
          </cell>
          <cell r="U2648" t="str">
            <v>ИП Воронин Вячеслав Викторович</v>
          </cell>
          <cell r="V2648">
            <v>1</v>
          </cell>
          <cell r="W2648">
            <v>200000</v>
          </cell>
          <cell r="X2648">
            <v>38208</v>
          </cell>
          <cell r="Y2648" t="str">
            <v>09/08-предбксб</v>
          </cell>
          <cell r="Z2648" t="str">
            <v>АКБ «Башкомснаббанк»</v>
          </cell>
          <cell r="AA2648">
            <v>0</v>
          </cell>
          <cell r="AB2648">
            <v>0</v>
          </cell>
          <cell r="AC2648">
            <v>0</v>
          </cell>
          <cell r="AD2648" t="str">
            <v>предъявлен</v>
          </cell>
          <cell r="AF2648" t="str">
            <v/>
          </cell>
          <cell r="AI2648" t="str">
            <v/>
          </cell>
        </row>
        <row r="2649">
          <cell r="A2649">
            <v>2626</v>
          </cell>
          <cell r="B2649" t="str">
            <v>диск</v>
          </cell>
          <cell r="C2649" t="str">
            <v>51401</v>
          </cell>
          <cell r="D2649" t="str">
            <v>51401`810`0`0400`0000008</v>
          </cell>
          <cell r="E2649" t="str">
            <v>АКБ «Башкомснаббанк»</v>
          </cell>
          <cell r="F2649" t="str">
            <v>банк</v>
          </cell>
          <cell r="G2649" t="str">
            <v>2001</v>
          </cell>
          <cell r="H2649" t="str">
            <v>001238</v>
          </cell>
          <cell r="I2649">
            <v>38198</v>
          </cell>
          <cell r="J2649">
            <v>100000</v>
          </cell>
          <cell r="K2649" t="str">
            <v>Рубли РФ</v>
          </cell>
          <cell r="L2649" t="str">
            <v>по предъявлении</v>
          </cell>
          <cell r="M2649">
            <v>38198</v>
          </cell>
          <cell r="N2649">
            <v>0</v>
          </cell>
          <cell r="P2649">
            <v>100000</v>
          </cell>
          <cell r="Q2649">
            <v>1</v>
          </cell>
          <cell r="R2649">
            <v>100000</v>
          </cell>
          <cell r="S2649">
            <v>38205</v>
          </cell>
          <cell r="T2649" t="str">
            <v>06/08-06</v>
          </cell>
          <cell r="U2649" t="str">
            <v>ИП Воронин Вячеслав Викторович</v>
          </cell>
          <cell r="V2649">
            <v>1</v>
          </cell>
          <cell r="W2649">
            <v>100000</v>
          </cell>
          <cell r="X2649">
            <v>38208</v>
          </cell>
          <cell r="Y2649" t="str">
            <v>09/08-предбксб</v>
          </cell>
          <cell r="Z2649" t="str">
            <v>АКБ «Башкомснаббанк»</v>
          </cell>
          <cell r="AA2649">
            <v>0</v>
          </cell>
          <cell r="AB2649">
            <v>0</v>
          </cell>
          <cell r="AC2649">
            <v>0</v>
          </cell>
          <cell r="AD2649" t="str">
            <v>предъявлен</v>
          </cell>
          <cell r="AF2649" t="str">
            <v/>
          </cell>
          <cell r="AI2649" t="str">
            <v/>
          </cell>
        </row>
        <row r="2650">
          <cell r="A2650">
            <v>2627</v>
          </cell>
          <cell r="B2650" t="str">
            <v>диск</v>
          </cell>
          <cell r="C2650" t="str">
            <v>51401</v>
          </cell>
          <cell r="D2650" t="str">
            <v>51401`810`5`0400`0000029</v>
          </cell>
          <cell r="E2650" t="str">
            <v>ОАО "Альфа-Банк-Башкортостан"</v>
          </cell>
          <cell r="F2650" t="str">
            <v>банк</v>
          </cell>
          <cell r="G2650" t="str">
            <v>А</v>
          </cell>
          <cell r="H2650" t="str">
            <v>0006759</v>
          </cell>
          <cell r="I2650">
            <v>38204</v>
          </cell>
          <cell r="J2650">
            <v>300000</v>
          </cell>
          <cell r="K2650" t="str">
            <v>Рубли РФ</v>
          </cell>
          <cell r="L2650" t="str">
            <v>по предъявлении</v>
          </cell>
          <cell r="M2650">
            <v>38204</v>
          </cell>
          <cell r="N2650">
            <v>0</v>
          </cell>
          <cell r="P2650">
            <v>300000</v>
          </cell>
          <cell r="Q2650">
            <v>1</v>
          </cell>
          <cell r="R2650">
            <v>300000</v>
          </cell>
          <cell r="S2650">
            <v>38205</v>
          </cell>
          <cell r="T2650" t="str">
            <v>06/08-06</v>
          </cell>
          <cell r="U2650" t="str">
            <v>ИП Воронин Вячеслав Викторович</v>
          </cell>
          <cell r="V2650">
            <v>1</v>
          </cell>
          <cell r="W2650">
            <v>300000</v>
          </cell>
          <cell r="X2650">
            <v>38208</v>
          </cell>
          <cell r="Y2650" t="str">
            <v>09/08-предальфа</v>
          </cell>
          <cell r="Z2650" t="str">
            <v>ОАО "Альфа-Банк-Башкортостан"</v>
          </cell>
          <cell r="AA2650">
            <v>0</v>
          </cell>
          <cell r="AB2650">
            <v>0</v>
          </cell>
          <cell r="AC2650">
            <v>0</v>
          </cell>
          <cell r="AD2650" t="str">
            <v>предъявлен</v>
          </cell>
          <cell r="AF2650" t="str">
            <v/>
          </cell>
          <cell r="AI2650" t="str">
            <v/>
          </cell>
        </row>
        <row r="2651">
          <cell r="A2651">
            <v>2628</v>
          </cell>
          <cell r="B2651" t="str">
            <v>диск</v>
          </cell>
          <cell r="C2651" t="str">
            <v>51401</v>
          </cell>
          <cell r="D2651" t="str">
            <v>51401`810`4`0400`0000006</v>
          </cell>
          <cell r="E2651" t="str">
            <v>ОАО «Социнвестбанк»</v>
          </cell>
          <cell r="F2651" t="str">
            <v>банк</v>
          </cell>
          <cell r="G2651" t="str">
            <v>КР</v>
          </cell>
          <cell r="H2651" t="str">
            <v>0007910</v>
          </cell>
          <cell r="I2651">
            <v>38205</v>
          </cell>
          <cell r="J2651">
            <v>99000</v>
          </cell>
          <cell r="K2651" t="str">
            <v>Рубли РФ</v>
          </cell>
          <cell r="L2651" t="str">
            <v>по предъявлении</v>
          </cell>
          <cell r="M2651">
            <v>38205</v>
          </cell>
          <cell r="N2651">
            <v>0</v>
          </cell>
          <cell r="P2651">
            <v>99000</v>
          </cell>
          <cell r="Q2651">
            <v>1</v>
          </cell>
          <cell r="R2651">
            <v>99000</v>
          </cell>
          <cell r="S2651">
            <v>38205</v>
          </cell>
          <cell r="T2651" t="str">
            <v>06/08-06</v>
          </cell>
          <cell r="U2651" t="str">
            <v>ИП Воронин Вячеслав Викторович</v>
          </cell>
          <cell r="V2651">
            <v>1</v>
          </cell>
          <cell r="W2651">
            <v>99000</v>
          </cell>
          <cell r="X2651">
            <v>38208</v>
          </cell>
          <cell r="Y2651" t="str">
            <v>09/08-предсиб</v>
          </cell>
          <cell r="Z2651" t="str">
            <v>ОАО "Социнвестбанк"</v>
          </cell>
          <cell r="AA2651">
            <v>0</v>
          </cell>
          <cell r="AB2651">
            <v>0</v>
          </cell>
          <cell r="AC2651">
            <v>0</v>
          </cell>
          <cell r="AD2651" t="str">
            <v>предъявлен</v>
          </cell>
          <cell r="AF2651" t="str">
            <v/>
          </cell>
          <cell r="AI2651" t="str">
            <v/>
          </cell>
        </row>
        <row r="2652">
          <cell r="A2652">
            <v>2629</v>
          </cell>
          <cell r="B2652" t="str">
            <v>диск</v>
          </cell>
          <cell r="C2652" t="str">
            <v>51401</v>
          </cell>
          <cell r="D2652" t="str">
            <v>51401`810`4`0400`0000006</v>
          </cell>
          <cell r="E2652" t="str">
            <v>ОАО «Социнвестбанк»</v>
          </cell>
          <cell r="F2652" t="str">
            <v>банк</v>
          </cell>
          <cell r="G2652" t="str">
            <v>ПР</v>
          </cell>
          <cell r="H2652" t="str">
            <v>0000132</v>
          </cell>
          <cell r="I2652">
            <v>38204</v>
          </cell>
          <cell r="J2652">
            <v>100000</v>
          </cell>
          <cell r="K2652" t="str">
            <v>Рубли РФ</v>
          </cell>
          <cell r="L2652" t="str">
            <v>по предъявлении</v>
          </cell>
          <cell r="M2652">
            <v>38204</v>
          </cell>
          <cell r="N2652">
            <v>0</v>
          </cell>
          <cell r="P2652">
            <v>100000</v>
          </cell>
          <cell r="Q2652">
            <v>1</v>
          </cell>
          <cell r="R2652">
            <v>100000</v>
          </cell>
          <cell r="S2652">
            <v>38205</v>
          </cell>
          <cell r="T2652" t="str">
            <v>06/08-06</v>
          </cell>
          <cell r="U2652" t="str">
            <v>ИП Воронин Вячеслав Викторович</v>
          </cell>
          <cell r="V2652">
            <v>1</v>
          </cell>
          <cell r="W2652">
            <v>100000</v>
          </cell>
          <cell r="X2652">
            <v>38208</v>
          </cell>
          <cell r="Y2652" t="str">
            <v>09/08-предсиб</v>
          </cell>
          <cell r="Z2652" t="str">
            <v>ОАО "Социнвестбанк"</v>
          </cell>
          <cell r="AA2652">
            <v>0</v>
          </cell>
          <cell r="AB2652">
            <v>0</v>
          </cell>
          <cell r="AC2652">
            <v>0</v>
          </cell>
          <cell r="AD2652" t="str">
            <v>предъявлен</v>
          </cell>
          <cell r="AF2652" t="str">
            <v/>
          </cell>
          <cell r="AI2652" t="str">
            <v/>
          </cell>
        </row>
        <row r="2653">
          <cell r="A2653">
            <v>2630</v>
          </cell>
          <cell r="B2653" t="str">
            <v>диск</v>
          </cell>
          <cell r="C2653" t="str">
            <v>51401</v>
          </cell>
          <cell r="D2653" t="str">
            <v>51401`810`4`0400`0000006</v>
          </cell>
          <cell r="E2653" t="str">
            <v>ОАО «Социнвестбанк»</v>
          </cell>
          <cell r="F2653" t="str">
            <v>банк</v>
          </cell>
          <cell r="G2653" t="str">
            <v>ИЗ</v>
          </cell>
          <cell r="H2653" t="str">
            <v>0009578</v>
          </cell>
          <cell r="I2653">
            <v>38205</v>
          </cell>
          <cell r="J2653">
            <v>400000</v>
          </cell>
          <cell r="K2653" t="str">
            <v>Рубли РФ</v>
          </cell>
          <cell r="L2653" t="str">
            <v>по предъявлении</v>
          </cell>
          <cell r="M2653">
            <v>38205</v>
          </cell>
          <cell r="N2653">
            <v>0</v>
          </cell>
          <cell r="P2653">
            <v>400000</v>
          </cell>
          <cell r="Q2653">
            <v>1</v>
          </cell>
          <cell r="R2653">
            <v>400000</v>
          </cell>
          <cell r="S2653">
            <v>38205</v>
          </cell>
          <cell r="T2653" t="str">
            <v>06/08-06</v>
          </cell>
          <cell r="U2653" t="str">
            <v>ИП Воронин Вячеслав Викторович</v>
          </cell>
          <cell r="V2653">
            <v>1</v>
          </cell>
          <cell r="W2653">
            <v>400000</v>
          </cell>
          <cell r="X2653">
            <v>38208</v>
          </cell>
          <cell r="Y2653" t="str">
            <v>09/08-предсиб</v>
          </cell>
          <cell r="Z2653" t="str">
            <v>ОАО "Социнвестбанк"</v>
          </cell>
          <cell r="AA2653">
            <v>0</v>
          </cell>
          <cell r="AB2653">
            <v>0</v>
          </cell>
          <cell r="AC2653">
            <v>0</v>
          </cell>
          <cell r="AD2653" t="str">
            <v>предъявлен</v>
          </cell>
          <cell r="AF2653" t="str">
            <v/>
          </cell>
          <cell r="AI2653" t="str">
            <v/>
          </cell>
        </row>
        <row r="2654">
          <cell r="A2654">
            <v>2631</v>
          </cell>
          <cell r="B2654" t="str">
            <v>диск</v>
          </cell>
          <cell r="C2654" t="str">
            <v>51401</v>
          </cell>
          <cell r="D2654" t="str">
            <v>51401`810`4`0400`0000006</v>
          </cell>
          <cell r="E2654" t="str">
            <v>ОАО «Социнвестбанк»</v>
          </cell>
          <cell r="F2654" t="str">
            <v>банк</v>
          </cell>
          <cell r="G2654" t="str">
            <v>ПР</v>
          </cell>
          <cell r="H2654" t="str">
            <v>0000158</v>
          </cell>
          <cell r="I2654">
            <v>38205</v>
          </cell>
          <cell r="J2654">
            <v>200000</v>
          </cell>
          <cell r="K2654" t="str">
            <v>Рубли РФ</v>
          </cell>
          <cell r="L2654" t="str">
            <v>по предъявлении</v>
          </cell>
          <cell r="M2654">
            <v>38205</v>
          </cell>
          <cell r="N2654">
            <v>0</v>
          </cell>
          <cell r="P2654">
            <v>200000</v>
          </cell>
          <cell r="Q2654">
            <v>1</v>
          </cell>
          <cell r="R2654">
            <v>200000</v>
          </cell>
          <cell r="S2654">
            <v>38205</v>
          </cell>
          <cell r="T2654" t="str">
            <v>06/08-06</v>
          </cell>
          <cell r="U2654" t="str">
            <v>ИП Воронин Вячеслав Викторович</v>
          </cell>
          <cell r="V2654">
            <v>1</v>
          </cell>
          <cell r="W2654">
            <v>200000</v>
          </cell>
          <cell r="X2654">
            <v>38208</v>
          </cell>
          <cell r="Y2654" t="str">
            <v>09/08-предсиб</v>
          </cell>
          <cell r="Z2654" t="str">
            <v>ОАО "Социнвестбанк"</v>
          </cell>
          <cell r="AA2654">
            <v>0</v>
          </cell>
          <cell r="AB2654">
            <v>0</v>
          </cell>
          <cell r="AC2654">
            <v>0</v>
          </cell>
          <cell r="AD2654" t="str">
            <v>предъявлен</v>
          </cell>
          <cell r="AF2654" t="str">
            <v/>
          </cell>
          <cell r="AI2654" t="str">
            <v/>
          </cell>
        </row>
        <row r="2655">
          <cell r="A2655">
            <v>2632</v>
          </cell>
          <cell r="B2655" t="str">
            <v>диск</v>
          </cell>
          <cell r="C2655" t="str">
            <v>51401</v>
          </cell>
          <cell r="D2655" t="str">
            <v>51401`810`1`0400`0000005</v>
          </cell>
          <cell r="E2655" t="str">
            <v>ОАО «УралСиб»</v>
          </cell>
          <cell r="F2655" t="str">
            <v>банк</v>
          </cell>
          <cell r="G2655" t="str">
            <v>0002</v>
          </cell>
          <cell r="H2655" t="str">
            <v>0279652</v>
          </cell>
          <cell r="I2655">
            <v>38180</v>
          </cell>
          <cell r="J2655">
            <v>12000</v>
          </cell>
          <cell r="K2655" t="str">
            <v>Рубли РФ</v>
          </cell>
          <cell r="L2655" t="str">
            <v>по предъявлении</v>
          </cell>
          <cell r="M2655">
            <v>38180</v>
          </cell>
          <cell r="N2655">
            <v>0</v>
          </cell>
          <cell r="P2655">
            <v>12000</v>
          </cell>
          <cell r="Q2655">
            <v>1</v>
          </cell>
          <cell r="R2655">
            <v>12000</v>
          </cell>
          <cell r="S2655">
            <v>38205</v>
          </cell>
          <cell r="T2655" t="str">
            <v>06/08-06</v>
          </cell>
          <cell r="U2655" t="str">
            <v>ИП Воронин Вячеслав Викторович</v>
          </cell>
          <cell r="V2655">
            <v>1</v>
          </cell>
          <cell r="W2655">
            <v>12000</v>
          </cell>
          <cell r="X2655">
            <v>38208</v>
          </cell>
          <cell r="Y2655" t="str">
            <v>09/08-предуралсиб</v>
          </cell>
          <cell r="Z2655" t="str">
            <v>ОАО "УралСиб"</v>
          </cell>
          <cell r="AA2655">
            <v>0</v>
          </cell>
          <cell r="AB2655">
            <v>0</v>
          </cell>
          <cell r="AC2655">
            <v>0</v>
          </cell>
          <cell r="AD2655" t="str">
            <v>предъявлен</v>
          </cell>
          <cell r="AF2655" t="str">
            <v/>
          </cell>
          <cell r="AI2655" t="str">
            <v/>
          </cell>
        </row>
        <row r="2656">
          <cell r="A2656">
            <v>2633</v>
          </cell>
          <cell r="B2656" t="str">
            <v>диск</v>
          </cell>
          <cell r="C2656" t="str">
            <v>51401</v>
          </cell>
          <cell r="D2656" t="str">
            <v>51401`810`1`0400`0000005</v>
          </cell>
          <cell r="E2656" t="str">
            <v>ОАО «УралСиб»</v>
          </cell>
          <cell r="F2656" t="str">
            <v>банк</v>
          </cell>
          <cell r="G2656" t="str">
            <v>0000</v>
          </cell>
          <cell r="H2656" t="str">
            <v>0267558</v>
          </cell>
          <cell r="I2656">
            <v>38196</v>
          </cell>
          <cell r="J2656">
            <v>79961.25</v>
          </cell>
          <cell r="K2656" t="str">
            <v>Рубли РФ</v>
          </cell>
          <cell r="L2656" t="str">
            <v>по предъявлении</v>
          </cell>
          <cell r="M2656">
            <v>38196</v>
          </cell>
          <cell r="N2656">
            <v>0</v>
          </cell>
          <cell r="P2656">
            <v>79961.25</v>
          </cell>
          <cell r="Q2656">
            <v>1</v>
          </cell>
          <cell r="R2656">
            <v>79961.25</v>
          </cell>
          <cell r="S2656">
            <v>38205</v>
          </cell>
          <cell r="T2656" t="str">
            <v>06/08-06</v>
          </cell>
          <cell r="U2656" t="str">
            <v>ИП Воронин Вячеслав Викторович</v>
          </cell>
          <cell r="V2656">
            <v>1</v>
          </cell>
          <cell r="W2656">
            <v>79961.25</v>
          </cell>
          <cell r="X2656">
            <v>38208</v>
          </cell>
          <cell r="Y2656" t="str">
            <v>09/08-предуралсиб</v>
          </cell>
          <cell r="Z2656" t="str">
            <v>ОАО "УралСиб"</v>
          </cell>
          <cell r="AA2656">
            <v>0</v>
          </cell>
          <cell r="AB2656">
            <v>0</v>
          </cell>
          <cell r="AC2656">
            <v>0</v>
          </cell>
          <cell r="AD2656" t="str">
            <v>предъявлен</v>
          </cell>
          <cell r="AF2656" t="str">
            <v/>
          </cell>
          <cell r="AI2656" t="str">
            <v/>
          </cell>
        </row>
        <row r="2657">
          <cell r="A2657">
            <v>2634</v>
          </cell>
          <cell r="B2657" t="str">
            <v>диск</v>
          </cell>
          <cell r="C2657" t="str">
            <v>51401</v>
          </cell>
          <cell r="D2657" t="str">
            <v>51401`810`1`0400`0000005</v>
          </cell>
          <cell r="E2657" t="str">
            <v>ОАО «УралСиб»</v>
          </cell>
          <cell r="F2657" t="str">
            <v>банк</v>
          </cell>
          <cell r="G2657" t="str">
            <v>0000</v>
          </cell>
          <cell r="H2657" t="str">
            <v>0267656</v>
          </cell>
          <cell r="I2657">
            <v>38204</v>
          </cell>
          <cell r="J2657">
            <v>13000</v>
          </cell>
          <cell r="K2657" t="str">
            <v>Рубли РФ</v>
          </cell>
          <cell r="L2657" t="str">
            <v>по предъявлении</v>
          </cell>
          <cell r="M2657">
            <v>38204</v>
          </cell>
          <cell r="N2657">
            <v>0</v>
          </cell>
          <cell r="P2657">
            <v>13000</v>
          </cell>
          <cell r="Q2657">
            <v>1</v>
          </cell>
          <cell r="R2657">
            <v>13000</v>
          </cell>
          <cell r="S2657">
            <v>38205</v>
          </cell>
          <cell r="T2657" t="str">
            <v>06/08-06</v>
          </cell>
          <cell r="U2657" t="str">
            <v>ИП Воронин Вячеслав Викторович</v>
          </cell>
          <cell r="V2657">
            <v>1</v>
          </cell>
          <cell r="W2657">
            <v>13000</v>
          </cell>
          <cell r="X2657">
            <v>38208</v>
          </cell>
          <cell r="Y2657" t="str">
            <v>09/08-предуралсиб</v>
          </cell>
          <cell r="Z2657" t="str">
            <v>ОАО "УралСиб"</v>
          </cell>
          <cell r="AA2657">
            <v>0</v>
          </cell>
          <cell r="AB2657">
            <v>0</v>
          </cell>
          <cell r="AC2657">
            <v>0</v>
          </cell>
          <cell r="AD2657" t="str">
            <v>предъявлен</v>
          </cell>
          <cell r="AF2657" t="str">
            <v/>
          </cell>
          <cell r="AI2657" t="str">
            <v/>
          </cell>
        </row>
        <row r="2658">
          <cell r="A2658">
            <v>2635</v>
          </cell>
          <cell r="B2658" t="str">
            <v>диск</v>
          </cell>
          <cell r="C2658" t="str">
            <v>51401</v>
          </cell>
          <cell r="D2658" t="str">
            <v>51401`810`2`0400`0000002</v>
          </cell>
          <cell r="E2658" t="str">
            <v>Сбербанк РФ</v>
          </cell>
          <cell r="F2658" t="str">
            <v>банк</v>
          </cell>
          <cell r="G2658" t="str">
            <v>ВА</v>
          </cell>
          <cell r="H2658" t="str">
            <v>0515862</v>
          </cell>
          <cell r="I2658">
            <v>38203</v>
          </cell>
          <cell r="J2658">
            <v>374000</v>
          </cell>
          <cell r="K2658" t="str">
            <v>Рубли РФ</v>
          </cell>
          <cell r="L2658" t="str">
            <v>по предъявлении</v>
          </cell>
          <cell r="M2658">
            <v>38203</v>
          </cell>
          <cell r="N2658">
            <v>0</v>
          </cell>
          <cell r="P2658">
            <v>374000</v>
          </cell>
          <cell r="Q2658">
            <v>1</v>
          </cell>
          <cell r="R2658">
            <v>374000</v>
          </cell>
          <cell r="S2658">
            <v>38208</v>
          </cell>
          <cell r="T2658" t="str">
            <v>09/08-04</v>
          </cell>
          <cell r="U2658" t="str">
            <v>ООО "ЭкспоТрейд"</v>
          </cell>
          <cell r="V2658">
            <v>1</v>
          </cell>
          <cell r="W2658">
            <v>374000</v>
          </cell>
          <cell r="X2658">
            <v>38208</v>
          </cell>
          <cell r="Y2658" t="str">
            <v>09/08-предсбер</v>
          </cell>
          <cell r="Z2658" t="str">
            <v>Сбербанк РФ</v>
          </cell>
          <cell r="AA2658">
            <v>0</v>
          </cell>
          <cell r="AB2658">
            <v>0</v>
          </cell>
          <cell r="AC2658">
            <v>0</v>
          </cell>
          <cell r="AD2658" t="str">
            <v>предъявлен</v>
          </cell>
          <cell r="AF2658" t="str">
            <v/>
          </cell>
          <cell r="AI2658" t="str">
            <v/>
          </cell>
        </row>
        <row r="2659">
          <cell r="A2659">
            <v>2636</v>
          </cell>
          <cell r="B2659" t="str">
            <v>диск</v>
          </cell>
          <cell r="C2659" t="str">
            <v>51401</v>
          </cell>
          <cell r="D2659" t="str">
            <v>51401`810`2`0400`0000002</v>
          </cell>
          <cell r="E2659" t="str">
            <v>Сбербанк РФ</v>
          </cell>
          <cell r="F2659" t="str">
            <v>банк</v>
          </cell>
          <cell r="G2659" t="str">
            <v>ВН</v>
          </cell>
          <cell r="H2659">
            <v>1098280</v>
          </cell>
          <cell r="I2659">
            <v>38191</v>
          </cell>
          <cell r="J2659">
            <v>129000</v>
          </cell>
          <cell r="K2659" t="str">
            <v>Рубли РФ</v>
          </cell>
          <cell r="L2659" t="str">
            <v>по предъявлении</v>
          </cell>
          <cell r="M2659">
            <v>38191</v>
          </cell>
          <cell r="N2659">
            <v>0</v>
          </cell>
          <cell r="P2659">
            <v>129000</v>
          </cell>
          <cell r="Q2659">
            <v>1</v>
          </cell>
          <cell r="R2659">
            <v>129000</v>
          </cell>
          <cell r="S2659">
            <v>38208</v>
          </cell>
          <cell r="T2659" t="str">
            <v>09/08-04</v>
          </cell>
          <cell r="U2659" t="str">
            <v>ООО "ЭкспоТрейд"</v>
          </cell>
          <cell r="V2659">
            <v>1</v>
          </cell>
          <cell r="W2659">
            <v>129000</v>
          </cell>
          <cell r="X2659">
            <v>38208</v>
          </cell>
          <cell r="Y2659" t="str">
            <v>09/08-предсбер</v>
          </cell>
          <cell r="Z2659" t="str">
            <v>Сбербанк РФ</v>
          </cell>
          <cell r="AA2659">
            <v>0</v>
          </cell>
          <cell r="AB2659">
            <v>0</v>
          </cell>
          <cell r="AC2659">
            <v>0</v>
          </cell>
          <cell r="AD2659" t="str">
            <v>предъявлен</v>
          </cell>
          <cell r="AF2659" t="str">
            <v/>
          </cell>
          <cell r="AI2659" t="str">
            <v/>
          </cell>
        </row>
        <row r="2660">
          <cell r="A2660">
            <v>2637</v>
          </cell>
          <cell r="B2660" t="str">
            <v>диск</v>
          </cell>
          <cell r="C2660" t="str">
            <v>51401</v>
          </cell>
          <cell r="D2660" t="str">
            <v>51401`810`2`0400`0000002</v>
          </cell>
          <cell r="E2660" t="str">
            <v>Сбербанк РФ</v>
          </cell>
          <cell r="F2660" t="str">
            <v>банк</v>
          </cell>
          <cell r="G2660" t="str">
            <v>ВН</v>
          </cell>
          <cell r="H2660" t="str">
            <v>0368275</v>
          </cell>
          <cell r="I2660">
            <v>38205</v>
          </cell>
          <cell r="J2660">
            <v>100000</v>
          </cell>
          <cell r="K2660" t="str">
            <v>Рубли РФ</v>
          </cell>
          <cell r="L2660" t="str">
            <v>по предъявлении</v>
          </cell>
          <cell r="M2660">
            <v>38205</v>
          </cell>
          <cell r="N2660">
            <v>0</v>
          </cell>
          <cell r="P2660">
            <v>100000</v>
          </cell>
          <cell r="Q2660">
            <v>1</v>
          </cell>
          <cell r="R2660">
            <v>100000</v>
          </cell>
          <cell r="S2660">
            <v>38208</v>
          </cell>
          <cell r="T2660" t="str">
            <v>09/08-04</v>
          </cell>
          <cell r="U2660" t="str">
            <v>ООО "ЭкспоТрейд"</v>
          </cell>
          <cell r="V2660">
            <v>1</v>
          </cell>
          <cell r="W2660">
            <v>100000</v>
          </cell>
          <cell r="X2660">
            <v>38208</v>
          </cell>
          <cell r="Y2660" t="str">
            <v>09/08-предсбер</v>
          </cell>
          <cell r="Z2660" t="str">
            <v>Сбербанк РФ</v>
          </cell>
          <cell r="AA2660">
            <v>0</v>
          </cell>
          <cell r="AB2660">
            <v>0</v>
          </cell>
          <cell r="AC2660">
            <v>0</v>
          </cell>
          <cell r="AD2660" t="str">
            <v>предъявлен</v>
          </cell>
          <cell r="AF2660" t="str">
            <v/>
          </cell>
          <cell r="AI2660" t="str">
            <v/>
          </cell>
        </row>
        <row r="2661">
          <cell r="A2661">
            <v>2638</v>
          </cell>
          <cell r="B2661" t="str">
            <v>диск</v>
          </cell>
          <cell r="C2661" t="str">
            <v>51401</v>
          </cell>
          <cell r="D2661" t="str">
            <v>51401`810`2`0400`0000002</v>
          </cell>
          <cell r="E2661" t="str">
            <v>Сбербанк РФ</v>
          </cell>
          <cell r="F2661" t="str">
            <v>банк</v>
          </cell>
          <cell r="G2661" t="str">
            <v>ВА</v>
          </cell>
          <cell r="H2661" t="str">
            <v>0516081</v>
          </cell>
          <cell r="I2661">
            <v>38205</v>
          </cell>
          <cell r="J2661">
            <v>100000</v>
          </cell>
          <cell r="K2661" t="str">
            <v>Рубли РФ</v>
          </cell>
          <cell r="L2661" t="str">
            <v>по предъявлении</v>
          </cell>
          <cell r="M2661">
            <v>38205</v>
          </cell>
          <cell r="N2661">
            <v>0</v>
          </cell>
          <cell r="P2661">
            <v>100000</v>
          </cell>
          <cell r="Q2661">
            <v>1</v>
          </cell>
          <cell r="R2661">
            <v>100000</v>
          </cell>
          <cell r="S2661">
            <v>38208</v>
          </cell>
          <cell r="T2661" t="str">
            <v>09/08-04</v>
          </cell>
          <cell r="U2661" t="str">
            <v>ООО "ЭкспоТрейд"</v>
          </cell>
          <cell r="V2661">
            <v>1</v>
          </cell>
          <cell r="W2661">
            <v>100000</v>
          </cell>
          <cell r="X2661">
            <v>38208</v>
          </cell>
          <cell r="Y2661" t="str">
            <v>09/08-предсбер</v>
          </cell>
          <cell r="Z2661" t="str">
            <v>Сбербанк РФ</v>
          </cell>
          <cell r="AA2661">
            <v>0</v>
          </cell>
          <cell r="AB2661">
            <v>0</v>
          </cell>
          <cell r="AC2661">
            <v>0</v>
          </cell>
          <cell r="AD2661" t="str">
            <v>предъявлен</v>
          </cell>
          <cell r="AF2661" t="str">
            <v/>
          </cell>
          <cell r="AI2661" t="str">
            <v/>
          </cell>
        </row>
        <row r="2662">
          <cell r="A2662">
            <v>2639</v>
          </cell>
          <cell r="B2662" t="str">
            <v>диск</v>
          </cell>
          <cell r="C2662" t="str">
            <v>51401</v>
          </cell>
          <cell r="D2662" t="str">
            <v>51401`810`2`0400`0000002</v>
          </cell>
          <cell r="E2662" t="str">
            <v>Сбербанк РФ</v>
          </cell>
          <cell r="F2662" t="str">
            <v>банк</v>
          </cell>
          <cell r="G2662" t="str">
            <v>ВА</v>
          </cell>
          <cell r="H2662" t="str">
            <v>0516067</v>
          </cell>
          <cell r="I2662">
            <v>38205</v>
          </cell>
          <cell r="J2662">
            <v>200000</v>
          </cell>
          <cell r="K2662" t="str">
            <v>Рубли РФ</v>
          </cell>
          <cell r="L2662" t="str">
            <v>по предъявлении</v>
          </cell>
          <cell r="M2662">
            <v>38205</v>
          </cell>
          <cell r="N2662">
            <v>0</v>
          </cell>
          <cell r="P2662">
            <v>200000</v>
          </cell>
          <cell r="Q2662">
            <v>1</v>
          </cell>
          <cell r="R2662">
            <v>200000</v>
          </cell>
          <cell r="S2662">
            <v>38208</v>
          </cell>
          <cell r="T2662" t="str">
            <v>09/08-04</v>
          </cell>
          <cell r="U2662" t="str">
            <v>ООО "ЭкспоТрейд"</v>
          </cell>
          <cell r="V2662">
            <v>1</v>
          </cell>
          <cell r="W2662">
            <v>200000</v>
          </cell>
          <cell r="X2662">
            <v>38209</v>
          </cell>
          <cell r="Y2662" t="str">
            <v>10/08-сберпред</v>
          </cell>
          <cell r="Z2662" t="str">
            <v>Сбербанк РФ</v>
          </cell>
          <cell r="AA2662">
            <v>0</v>
          </cell>
          <cell r="AB2662">
            <v>0</v>
          </cell>
          <cell r="AC2662">
            <v>0</v>
          </cell>
          <cell r="AD2662" t="str">
            <v>предъявлен</v>
          </cell>
          <cell r="AF2662" t="str">
            <v/>
          </cell>
          <cell r="AI2662" t="str">
            <v/>
          </cell>
        </row>
        <row r="2663">
          <cell r="A2663">
            <v>2640</v>
          </cell>
          <cell r="B2663" t="str">
            <v>диск</v>
          </cell>
          <cell r="C2663" t="str">
            <v>51401</v>
          </cell>
          <cell r="D2663" t="str">
            <v>51401`810`2`0400`0000002</v>
          </cell>
          <cell r="E2663" t="str">
            <v>Сбербанк РФ</v>
          </cell>
          <cell r="F2663" t="str">
            <v>банк</v>
          </cell>
          <cell r="G2663" t="str">
            <v>ВА</v>
          </cell>
          <cell r="H2663" t="str">
            <v>0516070</v>
          </cell>
          <cell r="I2663">
            <v>38205</v>
          </cell>
          <cell r="J2663">
            <v>396000</v>
          </cell>
          <cell r="K2663" t="str">
            <v>Рубли РФ</v>
          </cell>
          <cell r="L2663" t="str">
            <v>по предъявлении</v>
          </cell>
          <cell r="M2663">
            <v>38205</v>
          </cell>
          <cell r="N2663">
            <v>0</v>
          </cell>
          <cell r="P2663">
            <v>396000</v>
          </cell>
          <cell r="Q2663">
            <v>1</v>
          </cell>
          <cell r="R2663">
            <v>396000</v>
          </cell>
          <cell r="S2663">
            <v>38208</v>
          </cell>
          <cell r="T2663" t="str">
            <v>09/08-04</v>
          </cell>
          <cell r="U2663" t="str">
            <v>ООО "ЭкспоТрейд"</v>
          </cell>
          <cell r="V2663">
            <v>1</v>
          </cell>
          <cell r="W2663">
            <v>396000</v>
          </cell>
          <cell r="X2663">
            <v>38209</v>
          </cell>
          <cell r="Y2663" t="str">
            <v>10/08-сберпред</v>
          </cell>
          <cell r="Z2663" t="str">
            <v>Сбербанк РФ</v>
          </cell>
          <cell r="AA2663">
            <v>0</v>
          </cell>
          <cell r="AB2663">
            <v>0</v>
          </cell>
          <cell r="AC2663">
            <v>0</v>
          </cell>
          <cell r="AD2663" t="str">
            <v>предъявлен</v>
          </cell>
          <cell r="AF2663" t="str">
            <v/>
          </cell>
          <cell r="AI2663" t="str">
            <v/>
          </cell>
        </row>
        <row r="2664">
          <cell r="A2664">
            <v>2641</v>
          </cell>
          <cell r="B2664" t="str">
            <v>диск</v>
          </cell>
          <cell r="C2664" t="str">
            <v>51401</v>
          </cell>
          <cell r="D2664" t="str">
            <v>51401`810`1`0400`0000005</v>
          </cell>
          <cell r="E2664" t="str">
            <v>ОАО «УралСиб»</v>
          </cell>
          <cell r="F2664" t="str">
            <v>банк</v>
          </cell>
          <cell r="G2664" t="str">
            <v>0025</v>
          </cell>
          <cell r="H2664" t="str">
            <v>0259929</v>
          </cell>
          <cell r="I2664">
            <v>38208</v>
          </cell>
          <cell r="J2664">
            <v>125000</v>
          </cell>
          <cell r="K2664" t="str">
            <v>Рубли РФ</v>
          </cell>
          <cell r="L2664" t="str">
            <v>по предъявлении</v>
          </cell>
          <cell r="M2664">
            <v>38208</v>
          </cell>
          <cell r="N2664">
            <v>0</v>
          </cell>
          <cell r="P2664">
            <v>125000</v>
          </cell>
          <cell r="Q2664">
            <v>1</v>
          </cell>
          <cell r="R2664">
            <v>125000</v>
          </cell>
          <cell r="S2664">
            <v>38208</v>
          </cell>
          <cell r="T2664" t="str">
            <v>09/08-04</v>
          </cell>
          <cell r="U2664" t="str">
            <v>ООО "ЭкспоТрейд"</v>
          </cell>
          <cell r="V2664">
            <v>1</v>
          </cell>
          <cell r="W2664">
            <v>125000</v>
          </cell>
          <cell r="X2664">
            <v>38209</v>
          </cell>
          <cell r="Y2664" t="str">
            <v>10/08-уралсибпред</v>
          </cell>
          <cell r="Z2664" t="str">
            <v>ОАО "УралСиб"</v>
          </cell>
          <cell r="AA2664">
            <v>0</v>
          </cell>
          <cell r="AB2664">
            <v>0</v>
          </cell>
          <cell r="AC2664">
            <v>0</v>
          </cell>
          <cell r="AD2664" t="str">
            <v>предъявлен</v>
          </cell>
          <cell r="AF2664" t="str">
            <v/>
          </cell>
          <cell r="AI2664" t="str">
            <v/>
          </cell>
        </row>
        <row r="2665">
          <cell r="A2665">
            <v>2642</v>
          </cell>
          <cell r="B2665" t="str">
            <v>диск</v>
          </cell>
          <cell r="C2665" t="str">
            <v>51401</v>
          </cell>
          <cell r="D2665" t="str">
            <v>51401`810`1`0400`0000005</v>
          </cell>
          <cell r="E2665" t="str">
            <v>ОАО «УралСиб»</v>
          </cell>
          <cell r="F2665" t="str">
            <v>банк</v>
          </cell>
          <cell r="G2665" t="str">
            <v>0009</v>
          </cell>
          <cell r="H2665" t="str">
            <v>0282643</v>
          </cell>
          <cell r="I2665">
            <v>38208</v>
          </cell>
          <cell r="J2665">
            <v>120000</v>
          </cell>
          <cell r="K2665" t="str">
            <v>Рубли РФ</v>
          </cell>
          <cell r="L2665" t="str">
            <v>по предъявлении</v>
          </cell>
          <cell r="M2665">
            <v>38208</v>
          </cell>
          <cell r="N2665">
            <v>0</v>
          </cell>
          <cell r="P2665">
            <v>120000</v>
          </cell>
          <cell r="Q2665">
            <v>1</v>
          </cell>
          <cell r="R2665">
            <v>120000</v>
          </cell>
          <cell r="S2665">
            <v>38208</v>
          </cell>
          <cell r="T2665" t="str">
            <v>09/08-04</v>
          </cell>
          <cell r="U2665" t="str">
            <v>ООО "ЭкспоТрейд"</v>
          </cell>
          <cell r="V2665">
            <v>1</v>
          </cell>
          <cell r="W2665">
            <v>120000</v>
          </cell>
          <cell r="X2665">
            <v>38209</v>
          </cell>
          <cell r="Y2665" t="str">
            <v>10/08-уралсибпред</v>
          </cell>
          <cell r="Z2665" t="str">
            <v>ОАО "УралСиб"</v>
          </cell>
          <cell r="AA2665">
            <v>0</v>
          </cell>
          <cell r="AB2665">
            <v>0</v>
          </cell>
          <cell r="AC2665">
            <v>0</v>
          </cell>
          <cell r="AD2665" t="str">
            <v>предъявлен</v>
          </cell>
          <cell r="AF2665" t="str">
            <v/>
          </cell>
          <cell r="AI2665" t="str">
            <v/>
          </cell>
        </row>
        <row r="2666">
          <cell r="A2666">
            <v>2643</v>
          </cell>
          <cell r="B2666" t="str">
            <v>диск</v>
          </cell>
          <cell r="C2666" t="str">
            <v>51401</v>
          </cell>
          <cell r="D2666" t="str">
            <v>51401`810`1`0400`0000005</v>
          </cell>
          <cell r="E2666" t="str">
            <v>ОАО «УралСиб»</v>
          </cell>
          <cell r="F2666" t="str">
            <v>банк</v>
          </cell>
          <cell r="G2666" t="str">
            <v>0015</v>
          </cell>
          <cell r="H2666" t="str">
            <v>0282021</v>
          </cell>
          <cell r="I2666">
            <v>38205</v>
          </cell>
          <cell r="J2666">
            <v>150000</v>
          </cell>
          <cell r="K2666" t="str">
            <v>Рубли РФ</v>
          </cell>
          <cell r="L2666" t="str">
            <v>по предъявлении</v>
          </cell>
          <cell r="M2666">
            <v>38205</v>
          </cell>
          <cell r="N2666">
            <v>0</v>
          </cell>
          <cell r="P2666">
            <v>150000</v>
          </cell>
          <cell r="Q2666">
            <v>1</v>
          </cell>
          <cell r="R2666">
            <v>150000</v>
          </cell>
          <cell r="S2666">
            <v>38208</v>
          </cell>
          <cell r="T2666" t="str">
            <v>09/08-04</v>
          </cell>
          <cell r="U2666" t="str">
            <v>ООО "ЭкспоТрейд"</v>
          </cell>
          <cell r="V2666">
            <v>1</v>
          </cell>
          <cell r="W2666">
            <v>150000</v>
          </cell>
          <cell r="X2666">
            <v>38209</v>
          </cell>
          <cell r="Y2666" t="str">
            <v>10/08-уралсибпред</v>
          </cell>
          <cell r="Z2666" t="str">
            <v>ОАО "УралСиб"</v>
          </cell>
          <cell r="AA2666">
            <v>0</v>
          </cell>
          <cell r="AB2666">
            <v>0</v>
          </cell>
          <cell r="AC2666">
            <v>0</v>
          </cell>
          <cell r="AD2666" t="str">
            <v>предъявлен</v>
          </cell>
          <cell r="AF2666" t="str">
            <v/>
          </cell>
          <cell r="AI2666" t="str">
            <v/>
          </cell>
        </row>
        <row r="2667">
          <cell r="A2667">
            <v>2644</v>
          </cell>
          <cell r="B2667" t="str">
            <v>диск</v>
          </cell>
          <cell r="C2667" t="str">
            <v>51401</v>
          </cell>
          <cell r="D2667" t="str">
            <v>51401`810`1`0400`0000005</v>
          </cell>
          <cell r="E2667" t="str">
            <v>ОАО «УралСиб»</v>
          </cell>
          <cell r="F2667" t="str">
            <v>банк</v>
          </cell>
          <cell r="G2667" t="str">
            <v>0082</v>
          </cell>
          <cell r="H2667" t="str">
            <v>0258158</v>
          </cell>
          <cell r="I2667">
            <v>38198</v>
          </cell>
          <cell r="J2667">
            <v>200000</v>
          </cell>
          <cell r="K2667" t="str">
            <v>Рубли РФ</v>
          </cell>
          <cell r="L2667" t="str">
            <v>по предъявлении</v>
          </cell>
          <cell r="M2667">
            <v>38198</v>
          </cell>
          <cell r="N2667">
            <v>0</v>
          </cell>
          <cell r="P2667">
            <v>200000</v>
          </cell>
          <cell r="Q2667">
            <v>1</v>
          </cell>
          <cell r="R2667">
            <v>200000</v>
          </cell>
          <cell r="S2667">
            <v>38208</v>
          </cell>
          <cell r="T2667" t="str">
            <v>09/08-04</v>
          </cell>
          <cell r="U2667" t="str">
            <v>ООО "ЭкспоТрейд"</v>
          </cell>
          <cell r="V2667">
            <v>1</v>
          </cell>
          <cell r="W2667">
            <v>200000</v>
          </cell>
          <cell r="X2667">
            <v>38209</v>
          </cell>
          <cell r="Y2667" t="str">
            <v>10/08-уралсибпред</v>
          </cell>
          <cell r="Z2667" t="str">
            <v>ОАО "УралСиб"</v>
          </cell>
          <cell r="AA2667">
            <v>0</v>
          </cell>
          <cell r="AB2667">
            <v>0</v>
          </cell>
          <cell r="AC2667">
            <v>0</v>
          </cell>
          <cell r="AD2667" t="str">
            <v>предъявлен</v>
          </cell>
          <cell r="AF2667" t="str">
            <v/>
          </cell>
          <cell r="AI2667" t="str">
            <v/>
          </cell>
        </row>
        <row r="2668">
          <cell r="A2668">
            <v>2645</v>
          </cell>
          <cell r="B2668" t="str">
            <v>диск</v>
          </cell>
          <cell r="C2668" t="str">
            <v>51401</v>
          </cell>
          <cell r="D2668" t="str">
            <v>51401`810`1`0400`0000005</v>
          </cell>
          <cell r="E2668" t="str">
            <v>ОАО «УралСиб»</v>
          </cell>
          <cell r="F2668" t="str">
            <v>банк</v>
          </cell>
          <cell r="G2668" t="str">
            <v>0001</v>
          </cell>
          <cell r="H2668" t="str">
            <v>0273490</v>
          </cell>
          <cell r="I2668">
            <v>38204</v>
          </cell>
          <cell r="J2668">
            <v>500000</v>
          </cell>
          <cell r="K2668" t="str">
            <v>Рубли РФ</v>
          </cell>
          <cell r="L2668" t="str">
            <v>по предъявлении</v>
          </cell>
          <cell r="M2668">
            <v>38204</v>
          </cell>
          <cell r="N2668">
            <v>0</v>
          </cell>
          <cell r="P2668">
            <v>500000</v>
          </cell>
          <cell r="Q2668">
            <v>1</v>
          </cell>
          <cell r="R2668">
            <v>500000</v>
          </cell>
          <cell r="S2668">
            <v>38208</v>
          </cell>
          <cell r="T2668" t="str">
            <v>09/08-04</v>
          </cell>
          <cell r="U2668" t="str">
            <v>ООО "ЭкспоТрейд"</v>
          </cell>
          <cell r="V2668">
            <v>1</v>
          </cell>
          <cell r="W2668">
            <v>500000</v>
          </cell>
          <cell r="X2668">
            <v>38209</v>
          </cell>
          <cell r="Y2668" t="str">
            <v>10/08-уралсибпред</v>
          </cell>
          <cell r="Z2668" t="str">
            <v>ОАО "УралСиб"</v>
          </cell>
          <cell r="AA2668">
            <v>0</v>
          </cell>
          <cell r="AB2668">
            <v>0</v>
          </cell>
          <cell r="AC2668">
            <v>0</v>
          </cell>
          <cell r="AD2668" t="str">
            <v>предъявлен</v>
          </cell>
          <cell r="AF2668" t="str">
            <v/>
          </cell>
          <cell r="AI2668" t="str">
            <v/>
          </cell>
        </row>
        <row r="2669">
          <cell r="A2669">
            <v>2646</v>
          </cell>
          <cell r="B2669" t="str">
            <v>диск</v>
          </cell>
          <cell r="C2669" t="str">
            <v>51401</v>
          </cell>
          <cell r="D2669" t="str">
            <v>51401`810`2`0400`0000002</v>
          </cell>
          <cell r="E2669" t="str">
            <v>Сбербанк РФ</v>
          </cell>
          <cell r="F2669" t="str">
            <v>банк</v>
          </cell>
          <cell r="G2669" t="str">
            <v>ВН</v>
          </cell>
          <cell r="H2669" t="str">
            <v>1090924</v>
          </cell>
          <cell r="I2669">
            <v>38194</v>
          </cell>
          <cell r="J2669">
            <v>500000</v>
          </cell>
          <cell r="K2669" t="str">
            <v>Рубли РФ</v>
          </cell>
          <cell r="L2669" t="str">
            <v>по предъявлении</v>
          </cell>
          <cell r="M2669">
            <v>38194</v>
          </cell>
          <cell r="N2669">
            <v>0</v>
          </cell>
          <cell r="P2669">
            <v>500000</v>
          </cell>
          <cell r="Q2669">
            <v>1</v>
          </cell>
          <cell r="R2669">
            <v>500000</v>
          </cell>
          <cell r="S2669">
            <v>38208</v>
          </cell>
          <cell r="T2669" t="str">
            <v>09/08-05</v>
          </cell>
          <cell r="U2669" t="str">
            <v>ООО "Проф-Трейд"</v>
          </cell>
          <cell r="V2669">
            <v>1</v>
          </cell>
          <cell r="W2669">
            <v>500000</v>
          </cell>
          <cell r="X2669">
            <v>38209</v>
          </cell>
          <cell r="Y2669" t="str">
            <v>10/08-сберпред</v>
          </cell>
          <cell r="Z2669" t="str">
            <v>Сбербанк РФ</v>
          </cell>
          <cell r="AA2669">
            <v>0</v>
          </cell>
          <cell r="AB2669">
            <v>0</v>
          </cell>
          <cell r="AC2669">
            <v>0</v>
          </cell>
          <cell r="AD2669" t="str">
            <v>предъявлен</v>
          </cell>
          <cell r="AF2669" t="str">
            <v/>
          </cell>
          <cell r="AI2669" t="str">
            <v/>
          </cell>
        </row>
        <row r="2670">
          <cell r="A2670">
            <v>2647</v>
          </cell>
          <cell r="B2670" t="str">
            <v>диск</v>
          </cell>
          <cell r="C2670" t="str">
            <v>51401</v>
          </cell>
          <cell r="D2670" t="str">
            <v>51401`810`2`0400`0000002</v>
          </cell>
          <cell r="E2670" t="str">
            <v>Сбербанк РФ</v>
          </cell>
          <cell r="F2670" t="str">
            <v>банк</v>
          </cell>
          <cell r="G2670" t="str">
            <v>ВН</v>
          </cell>
          <cell r="H2670" t="str">
            <v>0257467</v>
          </cell>
          <cell r="I2670">
            <v>38187</v>
          </cell>
          <cell r="J2670">
            <v>300000</v>
          </cell>
          <cell r="K2670" t="str">
            <v>Рубли РФ</v>
          </cell>
          <cell r="L2670" t="str">
            <v>по предъявлении</v>
          </cell>
          <cell r="M2670">
            <v>38187</v>
          </cell>
          <cell r="N2670">
            <v>0</v>
          </cell>
          <cell r="P2670">
            <v>300000</v>
          </cell>
          <cell r="Q2670">
            <v>1</v>
          </cell>
          <cell r="R2670">
            <v>300000</v>
          </cell>
          <cell r="S2670">
            <v>38208</v>
          </cell>
          <cell r="T2670" t="str">
            <v>09/08-05</v>
          </cell>
          <cell r="U2670" t="str">
            <v>ООО "Проф-Трейд"</v>
          </cell>
          <cell r="V2670">
            <v>1</v>
          </cell>
          <cell r="W2670">
            <v>300000</v>
          </cell>
          <cell r="X2670">
            <v>38209</v>
          </cell>
          <cell r="Y2670" t="str">
            <v>10/08-сберпред</v>
          </cell>
          <cell r="Z2670" t="str">
            <v>Сбербанк РФ</v>
          </cell>
          <cell r="AA2670">
            <v>0</v>
          </cell>
          <cell r="AB2670">
            <v>0</v>
          </cell>
          <cell r="AC2670">
            <v>0</v>
          </cell>
          <cell r="AD2670" t="str">
            <v>предъявлен</v>
          </cell>
          <cell r="AF2670" t="str">
            <v/>
          </cell>
          <cell r="AI2670" t="str">
            <v/>
          </cell>
        </row>
        <row r="2671">
          <cell r="A2671">
            <v>2648</v>
          </cell>
          <cell r="B2671" t="str">
            <v>диск</v>
          </cell>
          <cell r="C2671" t="str">
            <v>51401</v>
          </cell>
          <cell r="D2671" t="str">
            <v>51401`810`4`0400`0000006</v>
          </cell>
          <cell r="E2671" t="str">
            <v>ОАО «Социнвестбанк»</v>
          </cell>
          <cell r="F2671" t="str">
            <v>банк</v>
          </cell>
          <cell r="G2671" t="str">
            <v>ПР</v>
          </cell>
          <cell r="H2671" t="str">
            <v>0004179</v>
          </cell>
          <cell r="I2671">
            <v>38106</v>
          </cell>
          <cell r="J2671">
            <v>1000000</v>
          </cell>
          <cell r="K2671" t="str">
            <v>Рубли РФ</v>
          </cell>
          <cell r="L2671" t="str">
            <v>по предъявлении</v>
          </cell>
          <cell r="M2671">
            <v>38106</v>
          </cell>
          <cell r="N2671">
            <v>0</v>
          </cell>
          <cell r="P2671">
            <v>1000000</v>
          </cell>
          <cell r="Q2671">
            <v>1</v>
          </cell>
          <cell r="R2671">
            <v>1000000</v>
          </cell>
          <cell r="S2671">
            <v>38208</v>
          </cell>
          <cell r="T2671" t="str">
            <v>09/08-05</v>
          </cell>
          <cell r="U2671" t="str">
            <v>ООО "Проф-Трейд"</v>
          </cell>
          <cell r="V2671">
            <v>1</v>
          </cell>
          <cell r="W2671">
            <v>1000000</v>
          </cell>
          <cell r="X2671">
            <v>38209</v>
          </cell>
          <cell r="Y2671" t="str">
            <v>10/08-сибпред</v>
          </cell>
          <cell r="Z2671" t="str">
            <v>ОАО "Социнвестбанк"</v>
          </cell>
          <cell r="AA2671">
            <v>0</v>
          </cell>
          <cell r="AB2671">
            <v>0</v>
          </cell>
          <cell r="AC2671">
            <v>0</v>
          </cell>
          <cell r="AD2671" t="str">
            <v>предъявлен</v>
          </cell>
          <cell r="AF2671" t="str">
            <v/>
          </cell>
          <cell r="AI2671" t="str">
            <v/>
          </cell>
        </row>
        <row r="2672">
          <cell r="A2672">
            <v>2649</v>
          </cell>
          <cell r="B2672" t="str">
            <v>диск</v>
          </cell>
          <cell r="C2672" t="str">
            <v>51401</v>
          </cell>
          <cell r="D2672" t="str">
            <v>51401`810`1`0400`0000005</v>
          </cell>
          <cell r="E2672" t="str">
            <v>ОАО «УралСиб»</v>
          </cell>
          <cell r="F2672" t="str">
            <v>банк</v>
          </cell>
          <cell r="G2672" t="str">
            <v>0002</v>
          </cell>
          <cell r="H2672" t="str">
            <v>0280306</v>
          </cell>
          <cell r="I2672">
            <v>38205</v>
          </cell>
          <cell r="J2672">
            <v>200000</v>
          </cell>
          <cell r="K2672" t="str">
            <v>Рубли РФ</v>
          </cell>
          <cell r="L2672" t="str">
            <v>по предъявлении</v>
          </cell>
          <cell r="M2672">
            <v>38205</v>
          </cell>
          <cell r="N2672">
            <v>0</v>
          </cell>
          <cell r="P2672">
            <v>200000</v>
          </cell>
          <cell r="Q2672">
            <v>1</v>
          </cell>
          <cell r="R2672">
            <v>200000</v>
          </cell>
          <cell r="S2672">
            <v>38208</v>
          </cell>
          <cell r="T2672" t="str">
            <v>09/08-10</v>
          </cell>
          <cell r="U2672" t="str">
            <v>ООО "Проф-Трейд"</v>
          </cell>
          <cell r="V2672">
            <v>1</v>
          </cell>
          <cell r="W2672">
            <v>200000</v>
          </cell>
          <cell r="X2672">
            <v>38209</v>
          </cell>
          <cell r="Y2672" t="str">
            <v>10/08-уралсибпред</v>
          </cell>
          <cell r="Z2672" t="str">
            <v>ОАО "УралСиб"</v>
          </cell>
          <cell r="AA2672">
            <v>0</v>
          </cell>
          <cell r="AB2672">
            <v>0</v>
          </cell>
          <cell r="AC2672">
            <v>0</v>
          </cell>
          <cell r="AD2672" t="str">
            <v>предъявлен</v>
          </cell>
          <cell r="AF2672" t="str">
            <v/>
          </cell>
          <cell r="AI2672" t="str">
            <v/>
          </cell>
        </row>
        <row r="2673">
          <cell r="A2673">
            <v>2650</v>
          </cell>
          <cell r="B2673" t="str">
            <v>диск</v>
          </cell>
          <cell r="C2673" t="str">
            <v>51401</v>
          </cell>
          <cell r="D2673" t="str">
            <v>51401`810`1`0400`0000005</v>
          </cell>
          <cell r="E2673" t="str">
            <v>ОАО «УралСиб»</v>
          </cell>
          <cell r="F2673" t="str">
            <v>банк</v>
          </cell>
          <cell r="G2673" t="str">
            <v>0001</v>
          </cell>
          <cell r="H2673" t="str">
            <v>0270699</v>
          </cell>
          <cell r="I2673">
            <v>38198</v>
          </cell>
          <cell r="J2673">
            <v>500000</v>
          </cell>
          <cell r="K2673" t="str">
            <v>Рубли РФ</v>
          </cell>
          <cell r="L2673" t="str">
            <v>по предъявлении</v>
          </cell>
          <cell r="M2673">
            <v>38198</v>
          </cell>
          <cell r="N2673">
            <v>0</v>
          </cell>
          <cell r="P2673">
            <v>500000</v>
          </cell>
          <cell r="Q2673">
            <v>1</v>
          </cell>
          <cell r="R2673">
            <v>500000</v>
          </cell>
          <cell r="S2673">
            <v>38209</v>
          </cell>
          <cell r="T2673" t="str">
            <v>10/08-10</v>
          </cell>
          <cell r="U2673" t="str">
            <v>ООО "Проф-Трейд"</v>
          </cell>
          <cell r="V2673">
            <v>1</v>
          </cell>
          <cell r="W2673">
            <v>500000</v>
          </cell>
          <cell r="X2673">
            <v>38209</v>
          </cell>
          <cell r="Y2673" t="str">
            <v>10/08-уралсибпред</v>
          </cell>
          <cell r="Z2673" t="str">
            <v>ОАО "УралСиб"</v>
          </cell>
          <cell r="AA2673">
            <v>0</v>
          </cell>
          <cell r="AB2673">
            <v>0</v>
          </cell>
          <cell r="AC2673">
            <v>0</v>
          </cell>
          <cell r="AD2673" t="str">
            <v>предъявлен</v>
          </cell>
          <cell r="AF2673" t="str">
            <v/>
          </cell>
          <cell r="AI2673" t="str">
            <v/>
          </cell>
        </row>
        <row r="2674">
          <cell r="A2674">
            <v>2651</v>
          </cell>
          <cell r="B2674" t="str">
            <v>диск</v>
          </cell>
          <cell r="C2674" t="str">
            <v>51401</v>
          </cell>
          <cell r="D2674" t="str">
            <v>51401`810`1`0400`0000005</v>
          </cell>
          <cell r="E2674" t="str">
            <v>ОАО «УралСиб»</v>
          </cell>
          <cell r="F2674" t="str">
            <v>банк</v>
          </cell>
          <cell r="G2674" t="str">
            <v>0082</v>
          </cell>
          <cell r="H2674" t="str">
            <v>0257727</v>
          </cell>
          <cell r="I2674">
            <v>38208</v>
          </cell>
          <cell r="J2674">
            <v>500000</v>
          </cell>
          <cell r="K2674" t="str">
            <v>Рубли РФ</v>
          </cell>
          <cell r="L2674" t="str">
            <v>по предъявлении</v>
          </cell>
          <cell r="M2674">
            <v>38208</v>
          </cell>
          <cell r="N2674">
            <v>0</v>
          </cell>
          <cell r="P2674">
            <v>500000</v>
          </cell>
          <cell r="Q2674">
            <v>1</v>
          </cell>
          <cell r="R2674">
            <v>500000</v>
          </cell>
          <cell r="S2674">
            <v>38209</v>
          </cell>
          <cell r="T2674" t="str">
            <v>10/08-10</v>
          </cell>
          <cell r="U2674" t="str">
            <v>ООО "Проф-Трейд"</v>
          </cell>
          <cell r="V2674">
            <v>1</v>
          </cell>
          <cell r="W2674">
            <v>500000</v>
          </cell>
          <cell r="X2674">
            <v>38209</v>
          </cell>
          <cell r="Y2674" t="str">
            <v>10/08-уралсибпред</v>
          </cell>
          <cell r="Z2674" t="str">
            <v>ОАО "УралСиб"</v>
          </cell>
          <cell r="AA2674">
            <v>0</v>
          </cell>
          <cell r="AB2674">
            <v>0</v>
          </cell>
          <cell r="AC2674">
            <v>0</v>
          </cell>
          <cell r="AD2674" t="str">
            <v>предъявлен</v>
          </cell>
          <cell r="AF2674" t="str">
            <v/>
          </cell>
          <cell r="AI2674" t="str">
            <v/>
          </cell>
        </row>
        <row r="2675">
          <cell r="A2675">
            <v>2652</v>
          </cell>
          <cell r="B2675" t="str">
            <v>диск</v>
          </cell>
          <cell r="C2675" t="str">
            <v>51401</v>
          </cell>
          <cell r="D2675" t="str">
            <v>51401`810`1`0400`0000005</v>
          </cell>
          <cell r="E2675" t="str">
            <v>ОАО «УралСиб»</v>
          </cell>
          <cell r="F2675" t="str">
            <v>банк</v>
          </cell>
          <cell r="G2675" t="str">
            <v>0082</v>
          </cell>
          <cell r="H2675" t="str">
            <v>0257728</v>
          </cell>
          <cell r="I2675">
            <v>38208</v>
          </cell>
          <cell r="J2675">
            <v>500000</v>
          </cell>
          <cell r="K2675" t="str">
            <v>Рубли РФ</v>
          </cell>
          <cell r="L2675" t="str">
            <v>по предъявлении</v>
          </cell>
          <cell r="M2675">
            <v>38208</v>
          </cell>
          <cell r="N2675">
            <v>0</v>
          </cell>
          <cell r="P2675">
            <v>500000</v>
          </cell>
          <cell r="Q2675">
            <v>1</v>
          </cell>
          <cell r="R2675">
            <v>500000</v>
          </cell>
          <cell r="S2675">
            <v>38209</v>
          </cell>
          <cell r="T2675" t="str">
            <v>10/08-10</v>
          </cell>
          <cell r="U2675" t="str">
            <v>ООО "Проф-Трейд"</v>
          </cell>
          <cell r="V2675">
            <v>1</v>
          </cell>
          <cell r="W2675">
            <v>500000</v>
          </cell>
          <cell r="X2675">
            <v>38209</v>
          </cell>
          <cell r="Y2675" t="str">
            <v>10/08-уралсибпред</v>
          </cell>
          <cell r="Z2675" t="str">
            <v>ОАО "УралСиб"</v>
          </cell>
          <cell r="AA2675">
            <v>0</v>
          </cell>
          <cell r="AB2675">
            <v>0</v>
          </cell>
          <cell r="AC2675">
            <v>0</v>
          </cell>
          <cell r="AD2675" t="str">
            <v>предъявлен</v>
          </cell>
          <cell r="AF2675" t="str">
            <v/>
          </cell>
          <cell r="AI2675" t="str">
            <v/>
          </cell>
        </row>
        <row r="2676">
          <cell r="A2676">
            <v>2653</v>
          </cell>
          <cell r="B2676" t="str">
            <v>диск</v>
          </cell>
          <cell r="C2676" t="str">
            <v>51401</v>
          </cell>
          <cell r="D2676" t="str">
            <v>51401`810`1`0400`0000005</v>
          </cell>
          <cell r="E2676" t="str">
            <v>ОАО «УралСиб»</v>
          </cell>
          <cell r="F2676" t="str">
            <v>банк</v>
          </cell>
          <cell r="G2676" t="str">
            <v>0082</v>
          </cell>
          <cell r="H2676" t="str">
            <v>0257729</v>
          </cell>
          <cell r="I2676">
            <v>38208</v>
          </cell>
          <cell r="J2676">
            <v>500000</v>
          </cell>
          <cell r="K2676" t="str">
            <v>Рубли РФ</v>
          </cell>
          <cell r="L2676" t="str">
            <v>по предъявлении</v>
          </cell>
          <cell r="M2676">
            <v>38208</v>
          </cell>
          <cell r="N2676">
            <v>0</v>
          </cell>
          <cell r="P2676">
            <v>500000</v>
          </cell>
          <cell r="Q2676">
            <v>1</v>
          </cell>
          <cell r="R2676">
            <v>500000</v>
          </cell>
          <cell r="S2676">
            <v>38209</v>
          </cell>
          <cell r="T2676" t="str">
            <v>10/08-10</v>
          </cell>
          <cell r="U2676" t="str">
            <v>ООО "Проф-Трейд"</v>
          </cell>
          <cell r="V2676">
            <v>1</v>
          </cell>
          <cell r="W2676">
            <v>500000</v>
          </cell>
          <cell r="X2676">
            <v>38209</v>
          </cell>
          <cell r="Y2676" t="str">
            <v>10/08-уралсибпред</v>
          </cell>
          <cell r="Z2676" t="str">
            <v>ОАО "УралСиб"</v>
          </cell>
          <cell r="AA2676">
            <v>0</v>
          </cell>
          <cell r="AB2676">
            <v>0</v>
          </cell>
          <cell r="AC2676">
            <v>0</v>
          </cell>
          <cell r="AD2676" t="str">
            <v>предъявлен</v>
          </cell>
          <cell r="AF2676" t="str">
            <v/>
          </cell>
          <cell r="AI2676" t="str">
            <v/>
          </cell>
        </row>
        <row r="2677">
          <cell r="A2677">
            <v>2654</v>
          </cell>
          <cell r="B2677" t="str">
            <v>диск</v>
          </cell>
          <cell r="C2677" t="str">
            <v>51401</v>
          </cell>
          <cell r="D2677" t="str">
            <v>51401`810`1`0400`0000005</v>
          </cell>
          <cell r="E2677" t="str">
            <v>ОАО «УралСиб»</v>
          </cell>
          <cell r="F2677" t="str">
            <v>банк</v>
          </cell>
          <cell r="G2677" t="str">
            <v>0082</v>
          </cell>
          <cell r="H2677" t="str">
            <v>0257730</v>
          </cell>
          <cell r="I2677">
            <v>38208</v>
          </cell>
          <cell r="J2677">
            <v>500000</v>
          </cell>
          <cell r="K2677" t="str">
            <v>Рубли РФ</v>
          </cell>
          <cell r="L2677" t="str">
            <v>по предъявлении</v>
          </cell>
          <cell r="M2677">
            <v>38208</v>
          </cell>
          <cell r="N2677">
            <v>0</v>
          </cell>
          <cell r="P2677">
            <v>500000</v>
          </cell>
          <cell r="Q2677">
            <v>1</v>
          </cell>
          <cell r="R2677">
            <v>500000</v>
          </cell>
          <cell r="S2677">
            <v>38209</v>
          </cell>
          <cell r="T2677" t="str">
            <v>10/08-10</v>
          </cell>
          <cell r="U2677" t="str">
            <v>ООО "Проф-Трейд"</v>
          </cell>
          <cell r="V2677">
            <v>1</v>
          </cell>
          <cell r="W2677">
            <v>500000</v>
          </cell>
          <cell r="X2677">
            <v>38209</v>
          </cell>
          <cell r="Y2677" t="str">
            <v>10/08-уралсибпред</v>
          </cell>
          <cell r="Z2677" t="str">
            <v>ОАО "УралСиб"</v>
          </cell>
          <cell r="AA2677">
            <v>0</v>
          </cell>
          <cell r="AB2677">
            <v>0</v>
          </cell>
          <cell r="AC2677">
            <v>0</v>
          </cell>
          <cell r="AD2677" t="str">
            <v>предъявлен</v>
          </cell>
          <cell r="AF2677" t="str">
            <v/>
          </cell>
          <cell r="AI2677" t="str">
            <v/>
          </cell>
        </row>
        <row r="2678">
          <cell r="A2678">
            <v>2655</v>
          </cell>
          <cell r="B2678" t="str">
            <v>диск</v>
          </cell>
          <cell r="C2678" t="str">
            <v>51401</v>
          </cell>
          <cell r="D2678" t="str">
            <v>51401`810`1`0400`0000005</v>
          </cell>
          <cell r="E2678" t="str">
            <v>ОАО «УралСиб»</v>
          </cell>
          <cell r="F2678" t="str">
            <v>банк</v>
          </cell>
          <cell r="G2678" t="str">
            <v>0082</v>
          </cell>
          <cell r="H2678" t="str">
            <v>0257731</v>
          </cell>
          <cell r="I2678">
            <v>38208</v>
          </cell>
          <cell r="J2678">
            <v>500000</v>
          </cell>
          <cell r="K2678" t="str">
            <v>Рубли РФ</v>
          </cell>
          <cell r="L2678" t="str">
            <v>по предъявлении</v>
          </cell>
          <cell r="M2678">
            <v>38208</v>
          </cell>
          <cell r="N2678">
            <v>0</v>
          </cell>
          <cell r="P2678">
            <v>500000</v>
          </cell>
          <cell r="Q2678">
            <v>1</v>
          </cell>
          <cell r="R2678">
            <v>500000</v>
          </cell>
          <cell r="S2678">
            <v>38209</v>
          </cell>
          <cell r="T2678" t="str">
            <v>10/08-10</v>
          </cell>
          <cell r="U2678" t="str">
            <v>ООО "Проф-Трейд"</v>
          </cell>
          <cell r="V2678">
            <v>1</v>
          </cell>
          <cell r="W2678">
            <v>500000</v>
          </cell>
          <cell r="X2678">
            <v>38209</v>
          </cell>
          <cell r="Y2678" t="str">
            <v>10/08-уралсибпред</v>
          </cell>
          <cell r="Z2678" t="str">
            <v>ОАО "УралСиб"</v>
          </cell>
          <cell r="AA2678">
            <v>0</v>
          </cell>
          <cell r="AB2678">
            <v>0</v>
          </cell>
          <cell r="AC2678">
            <v>0</v>
          </cell>
          <cell r="AD2678" t="str">
            <v>предъявлен</v>
          </cell>
          <cell r="AF2678" t="str">
            <v/>
          </cell>
          <cell r="AI2678" t="str">
            <v/>
          </cell>
        </row>
        <row r="2679">
          <cell r="A2679">
            <v>2656</v>
          </cell>
          <cell r="B2679" t="str">
            <v>диск</v>
          </cell>
          <cell r="C2679" t="str">
            <v>51401</v>
          </cell>
          <cell r="D2679" t="str">
            <v>51401`810`1`0400`0000005</v>
          </cell>
          <cell r="E2679" t="str">
            <v>ОАО «УралСиб»</v>
          </cell>
          <cell r="F2679" t="str">
            <v>банк</v>
          </cell>
          <cell r="G2679" t="str">
            <v>0081</v>
          </cell>
          <cell r="H2679" t="str">
            <v>0261205</v>
          </cell>
          <cell r="I2679">
            <v>38205</v>
          </cell>
          <cell r="J2679">
            <v>300000</v>
          </cell>
          <cell r="K2679" t="str">
            <v>Рубли РФ</v>
          </cell>
          <cell r="L2679" t="str">
            <v>по предъявлении</v>
          </cell>
          <cell r="M2679">
            <v>38205</v>
          </cell>
          <cell r="N2679">
            <v>0</v>
          </cell>
          <cell r="P2679">
            <v>300000</v>
          </cell>
          <cell r="Q2679">
            <v>1</v>
          </cell>
          <cell r="R2679">
            <v>300000</v>
          </cell>
          <cell r="S2679">
            <v>38209</v>
          </cell>
          <cell r="T2679" t="str">
            <v>10/08-10</v>
          </cell>
          <cell r="U2679" t="str">
            <v>ООО "Проф-Трейд"</v>
          </cell>
          <cell r="V2679">
            <v>1</v>
          </cell>
          <cell r="W2679">
            <v>300000</v>
          </cell>
          <cell r="X2679">
            <v>38210</v>
          </cell>
          <cell r="Y2679" t="str">
            <v>11/08-уралсибпред</v>
          </cell>
          <cell r="Z2679" t="str">
            <v>ОАО "УралСиб"</v>
          </cell>
          <cell r="AA2679">
            <v>0</v>
          </cell>
          <cell r="AB2679">
            <v>0</v>
          </cell>
          <cell r="AC2679">
            <v>0</v>
          </cell>
          <cell r="AD2679" t="str">
            <v>предъявлен</v>
          </cell>
          <cell r="AF2679" t="str">
            <v/>
          </cell>
          <cell r="AI2679" t="str">
            <v/>
          </cell>
        </row>
        <row r="2680">
          <cell r="A2680">
            <v>2657</v>
          </cell>
          <cell r="B2680" t="str">
            <v>диск</v>
          </cell>
          <cell r="C2680" t="str">
            <v>51401</v>
          </cell>
          <cell r="D2680" t="str">
            <v>51401`810`0`0400`0000008</v>
          </cell>
          <cell r="E2680" t="str">
            <v>АКБ «Башкомснаббанк»</v>
          </cell>
          <cell r="F2680" t="str">
            <v>банк</v>
          </cell>
          <cell r="G2680" t="str">
            <v>2001</v>
          </cell>
          <cell r="H2680" t="str">
            <v>001279</v>
          </cell>
          <cell r="I2680">
            <v>38208</v>
          </cell>
          <cell r="J2680">
            <v>12000</v>
          </cell>
          <cell r="K2680" t="str">
            <v>Рубли РФ</v>
          </cell>
          <cell r="L2680" t="str">
            <v>по предъявлении</v>
          </cell>
          <cell r="M2680">
            <v>38208</v>
          </cell>
          <cell r="N2680">
            <v>0</v>
          </cell>
          <cell r="P2680">
            <v>12000</v>
          </cell>
          <cell r="Q2680">
            <v>1</v>
          </cell>
          <cell r="R2680">
            <v>12000</v>
          </cell>
          <cell r="S2680">
            <v>38209</v>
          </cell>
          <cell r="T2680" t="str">
            <v>10/08-10</v>
          </cell>
          <cell r="U2680" t="str">
            <v>ООО "Проф-Трейд"</v>
          </cell>
          <cell r="V2680">
            <v>1</v>
          </cell>
          <cell r="W2680">
            <v>12000</v>
          </cell>
          <cell r="X2680">
            <v>38210</v>
          </cell>
          <cell r="Y2680" t="str">
            <v>11/08-бксбпред</v>
          </cell>
          <cell r="Z2680" t="str">
            <v>ОАО АКБ "Башкомснаббанк"</v>
          </cell>
          <cell r="AA2680">
            <v>0</v>
          </cell>
          <cell r="AB2680">
            <v>0</v>
          </cell>
          <cell r="AC2680">
            <v>0</v>
          </cell>
          <cell r="AD2680" t="str">
            <v>предъявлен</v>
          </cell>
          <cell r="AF2680" t="str">
            <v/>
          </cell>
          <cell r="AI2680" t="str">
            <v/>
          </cell>
        </row>
        <row r="2681">
          <cell r="A2681">
            <v>2658</v>
          </cell>
          <cell r="B2681" t="str">
            <v>диск</v>
          </cell>
          <cell r="C2681" t="str">
            <v>51401</v>
          </cell>
          <cell r="D2681" t="str">
            <v>51401`810`0`0400`0000008</v>
          </cell>
          <cell r="E2681" t="str">
            <v>АКБ «Башкомснаббанк»</v>
          </cell>
          <cell r="F2681" t="str">
            <v>банк</v>
          </cell>
          <cell r="G2681" t="str">
            <v>2001</v>
          </cell>
          <cell r="H2681" t="str">
            <v>001280</v>
          </cell>
          <cell r="I2681">
            <v>38208</v>
          </cell>
          <cell r="J2681">
            <v>41328</v>
          </cell>
          <cell r="K2681" t="str">
            <v>Рубли РФ</v>
          </cell>
          <cell r="L2681" t="str">
            <v>по предъявлении</v>
          </cell>
          <cell r="M2681">
            <v>38208</v>
          </cell>
          <cell r="N2681">
            <v>0</v>
          </cell>
          <cell r="P2681">
            <v>41328</v>
          </cell>
          <cell r="Q2681">
            <v>1</v>
          </cell>
          <cell r="R2681">
            <v>41328</v>
          </cell>
          <cell r="S2681">
            <v>38209</v>
          </cell>
          <cell r="T2681" t="str">
            <v>10/08-10</v>
          </cell>
          <cell r="U2681" t="str">
            <v>ООО "Проф-Трейд"</v>
          </cell>
          <cell r="V2681">
            <v>1</v>
          </cell>
          <cell r="W2681">
            <v>41328</v>
          </cell>
          <cell r="X2681">
            <v>38210</v>
          </cell>
          <cell r="Y2681" t="str">
            <v>11/08-бксбпред</v>
          </cell>
          <cell r="Z2681" t="str">
            <v>ОАО АКБ "Башкомснаббанк"</v>
          </cell>
          <cell r="AA2681">
            <v>0</v>
          </cell>
          <cell r="AB2681">
            <v>0</v>
          </cell>
          <cell r="AC2681">
            <v>0</v>
          </cell>
          <cell r="AD2681" t="str">
            <v>предъявлен</v>
          </cell>
          <cell r="AF2681" t="str">
            <v/>
          </cell>
          <cell r="AI2681" t="str">
            <v/>
          </cell>
        </row>
        <row r="2682">
          <cell r="A2682">
            <v>2659</v>
          </cell>
          <cell r="B2682" t="str">
            <v>диск</v>
          </cell>
          <cell r="C2682" t="str">
            <v>51401</v>
          </cell>
          <cell r="D2682" t="str">
            <v>51401`810`0`0400`0000008</v>
          </cell>
          <cell r="E2682" t="str">
            <v>АКБ «Башкомснаббанк»</v>
          </cell>
          <cell r="F2682" t="str">
            <v>банк</v>
          </cell>
          <cell r="G2682" t="str">
            <v>2001</v>
          </cell>
          <cell r="H2682" t="str">
            <v>001281</v>
          </cell>
          <cell r="I2682">
            <v>38208</v>
          </cell>
          <cell r="J2682">
            <v>50000</v>
          </cell>
          <cell r="K2682" t="str">
            <v>Рубли РФ</v>
          </cell>
          <cell r="L2682" t="str">
            <v>по предъявлении</v>
          </cell>
          <cell r="M2682">
            <v>38208</v>
          </cell>
          <cell r="N2682">
            <v>0</v>
          </cell>
          <cell r="P2682">
            <v>50000</v>
          </cell>
          <cell r="Q2682">
            <v>1</v>
          </cell>
          <cell r="R2682">
            <v>50000</v>
          </cell>
          <cell r="S2682">
            <v>38209</v>
          </cell>
          <cell r="T2682" t="str">
            <v>10/08-10</v>
          </cell>
          <cell r="U2682" t="str">
            <v>ООО "Проф-Трейд"</v>
          </cell>
          <cell r="V2682">
            <v>1</v>
          </cell>
          <cell r="W2682">
            <v>50000</v>
          </cell>
          <cell r="X2682">
            <v>38210</v>
          </cell>
          <cell r="Y2682" t="str">
            <v>11/08-бксбпред</v>
          </cell>
          <cell r="Z2682" t="str">
            <v>ОАО АКБ "Башкомснаббанк"</v>
          </cell>
          <cell r="AA2682">
            <v>0</v>
          </cell>
          <cell r="AB2682">
            <v>0</v>
          </cell>
          <cell r="AC2682">
            <v>0</v>
          </cell>
          <cell r="AD2682" t="str">
            <v>предъявлен</v>
          </cell>
          <cell r="AF2682" t="str">
            <v/>
          </cell>
          <cell r="AI2682" t="str">
            <v/>
          </cell>
        </row>
        <row r="2683">
          <cell r="A2683">
            <v>2660</v>
          </cell>
          <cell r="B2683" t="str">
            <v>диск</v>
          </cell>
          <cell r="C2683" t="str">
            <v>51401</v>
          </cell>
          <cell r="D2683" t="str">
            <v>51401`810`0`0400`0000008</v>
          </cell>
          <cell r="E2683" t="str">
            <v>АКБ «Башкомснаббанк»</v>
          </cell>
          <cell r="F2683" t="str">
            <v>банк</v>
          </cell>
          <cell r="G2683" t="str">
            <v>2001</v>
          </cell>
          <cell r="H2683" t="str">
            <v>001282</v>
          </cell>
          <cell r="I2683">
            <v>38208</v>
          </cell>
          <cell r="J2683">
            <v>65442.03</v>
          </cell>
          <cell r="K2683" t="str">
            <v>Рубли РФ</v>
          </cell>
          <cell r="L2683" t="str">
            <v>по предъявлении</v>
          </cell>
          <cell r="M2683">
            <v>38208</v>
          </cell>
          <cell r="N2683">
            <v>0</v>
          </cell>
          <cell r="P2683">
            <v>65442.03</v>
          </cell>
          <cell r="Q2683">
            <v>1</v>
          </cell>
          <cell r="R2683">
            <v>65442.03</v>
          </cell>
          <cell r="S2683">
            <v>38209</v>
          </cell>
          <cell r="T2683" t="str">
            <v>10/08-10</v>
          </cell>
          <cell r="U2683" t="str">
            <v>ООО "Проф-Трейд"</v>
          </cell>
          <cell r="V2683">
            <v>1</v>
          </cell>
          <cell r="W2683">
            <v>65442.03</v>
          </cell>
          <cell r="X2683">
            <v>38210</v>
          </cell>
          <cell r="Y2683" t="str">
            <v>11/08-бксбпред</v>
          </cell>
          <cell r="Z2683" t="str">
            <v>ОАО АКБ "Башкомснаббанк"</v>
          </cell>
          <cell r="AA2683">
            <v>0</v>
          </cell>
          <cell r="AB2683">
            <v>0</v>
          </cell>
          <cell r="AC2683">
            <v>0</v>
          </cell>
          <cell r="AD2683" t="str">
            <v>предъявлен</v>
          </cell>
          <cell r="AF2683" t="str">
            <v/>
          </cell>
          <cell r="AI2683" t="str">
            <v/>
          </cell>
        </row>
        <row r="2684">
          <cell r="A2684">
            <v>2661</v>
          </cell>
          <cell r="B2684" t="str">
            <v>диск</v>
          </cell>
          <cell r="C2684" t="str">
            <v>51401</v>
          </cell>
          <cell r="D2684" t="str">
            <v>51401`810`0`0400`0000008</v>
          </cell>
          <cell r="E2684" t="str">
            <v>АКБ «Башкомснаббанк»</v>
          </cell>
          <cell r="F2684" t="str">
            <v>банк</v>
          </cell>
          <cell r="G2684" t="str">
            <v>2001</v>
          </cell>
          <cell r="H2684" t="str">
            <v>001283</v>
          </cell>
          <cell r="I2684">
            <v>38208</v>
          </cell>
          <cell r="J2684">
            <v>100000</v>
          </cell>
          <cell r="K2684" t="str">
            <v>Рубли РФ</v>
          </cell>
          <cell r="L2684" t="str">
            <v>по предъявлении</v>
          </cell>
          <cell r="M2684">
            <v>38208</v>
          </cell>
          <cell r="N2684">
            <v>0</v>
          </cell>
          <cell r="P2684">
            <v>100000</v>
          </cell>
          <cell r="Q2684">
            <v>1</v>
          </cell>
          <cell r="R2684">
            <v>100000</v>
          </cell>
          <cell r="S2684">
            <v>38209</v>
          </cell>
          <cell r="T2684" t="str">
            <v>10/08-10</v>
          </cell>
          <cell r="U2684" t="str">
            <v>ООО "Проф-Трейд"</v>
          </cell>
          <cell r="V2684">
            <v>1</v>
          </cell>
          <cell r="W2684">
            <v>100000</v>
          </cell>
          <cell r="X2684">
            <v>38210</v>
          </cell>
          <cell r="Y2684" t="str">
            <v>11/08-бксбпред</v>
          </cell>
          <cell r="Z2684" t="str">
            <v>ОАО АКБ "Башкомснаббанк"</v>
          </cell>
          <cell r="AA2684">
            <v>0</v>
          </cell>
          <cell r="AB2684">
            <v>0</v>
          </cell>
          <cell r="AC2684">
            <v>0</v>
          </cell>
          <cell r="AD2684" t="str">
            <v>предъявлен</v>
          </cell>
          <cell r="AF2684" t="str">
            <v/>
          </cell>
          <cell r="AI2684" t="str">
            <v/>
          </cell>
        </row>
        <row r="2685">
          <cell r="A2685">
            <v>2662</v>
          </cell>
          <cell r="B2685" t="str">
            <v>диск</v>
          </cell>
          <cell r="C2685" t="str">
            <v>51401</v>
          </cell>
          <cell r="D2685" t="str">
            <v>51401`810`0`0400`0000008</v>
          </cell>
          <cell r="E2685" t="str">
            <v>АКБ «Башкомснаббанк»</v>
          </cell>
          <cell r="F2685" t="str">
            <v>банк</v>
          </cell>
          <cell r="G2685" t="str">
            <v>2001</v>
          </cell>
          <cell r="H2685" t="str">
            <v>001284</v>
          </cell>
          <cell r="I2685">
            <v>38208</v>
          </cell>
          <cell r="J2685">
            <v>231229.97</v>
          </cell>
          <cell r="K2685" t="str">
            <v>Рубли РФ</v>
          </cell>
          <cell r="L2685" t="str">
            <v>по предъявлении</v>
          </cell>
          <cell r="M2685">
            <v>38208</v>
          </cell>
          <cell r="N2685">
            <v>0</v>
          </cell>
          <cell r="P2685">
            <v>231229.97</v>
          </cell>
          <cell r="Q2685">
            <v>1</v>
          </cell>
          <cell r="R2685">
            <v>231229.97</v>
          </cell>
          <cell r="S2685">
            <v>38209</v>
          </cell>
          <cell r="T2685" t="str">
            <v>10/08-10</v>
          </cell>
          <cell r="U2685" t="str">
            <v>ООО "Проф-Трейд"</v>
          </cell>
          <cell r="V2685">
            <v>1</v>
          </cell>
          <cell r="W2685">
            <v>231229.97</v>
          </cell>
          <cell r="X2685">
            <v>38210</v>
          </cell>
          <cell r="Y2685" t="str">
            <v>11/08-бксбпред</v>
          </cell>
          <cell r="Z2685" t="str">
            <v>ОАО АКБ "Башкомснаббанк"</v>
          </cell>
          <cell r="AA2685">
            <v>0</v>
          </cell>
          <cell r="AB2685">
            <v>0</v>
          </cell>
          <cell r="AC2685">
            <v>0</v>
          </cell>
          <cell r="AD2685" t="str">
            <v>предъявлен</v>
          </cell>
          <cell r="AF2685" t="str">
            <v/>
          </cell>
          <cell r="AI2685" t="str">
            <v/>
          </cell>
        </row>
        <row r="2686">
          <cell r="A2686">
            <v>2663</v>
          </cell>
          <cell r="B2686" t="str">
            <v>диск</v>
          </cell>
          <cell r="C2686" t="str">
            <v>51401</v>
          </cell>
          <cell r="D2686" t="str">
            <v>51401`810`2`0400`0000002</v>
          </cell>
          <cell r="E2686" t="str">
            <v>Сбербанк РФ</v>
          </cell>
          <cell r="F2686" t="str">
            <v>банк</v>
          </cell>
          <cell r="G2686" t="str">
            <v>ВА</v>
          </cell>
          <cell r="H2686" t="str">
            <v>0519407</v>
          </cell>
          <cell r="I2686">
            <v>38209</v>
          </cell>
          <cell r="J2686">
            <v>43600</v>
          </cell>
          <cell r="K2686" t="str">
            <v>Рубли РФ</v>
          </cell>
          <cell r="L2686" t="str">
            <v>по предъявлении</v>
          </cell>
          <cell r="M2686">
            <v>38209</v>
          </cell>
          <cell r="N2686">
            <v>0</v>
          </cell>
          <cell r="P2686">
            <v>43600</v>
          </cell>
          <cell r="Q2686">
            <v>1</v>
          </cell>
          <cell r="R2686">
            <v>43600</v>
          </cell>
          <cell r="S2686">
            <v>38209</v>
          </cell>
          <cell r="T2686" t="str">
            <v>10/08-10</v>
          </cell>
          <cell r="U2686" t="str">
            <v>ООО "Проф-Трейд"</v>
          </cell>
          <cell r="V2686">
            <v>1</v>
          </cell>
          <cell r="W2686">
            <v>43600</v>
          </cell>
          <cell r="X2686">
            <v>38210</v>
          </cell>
          <cell r="Y2686" t="str">
            <v>11/08-сберпред</v>
          </cell>
          <cell r="Z2686" t="str">
            <v>Сбербанк РФ</v>
          </cell>
          <cell r="AA2686">
            <v>0</v>
          </cell>
          <cell r="AB2686">
            <v>0</v>
          </cell>
          <cell r="AC2686">
            <v>0</v>
          </cell>
          <cell r="AD2686" t="str">
            <v>предъявлен</v>
          </cell>
          <cell r="AF2686" t="str">
            <v/>
          </cell>
          <cell r="AI2686" t="str">
            <v/>
          </cell>
        </row>
        <row r="2687">
          <cell r="A2687">
            <v>2664</v>
          </cell>
          <cell r="B2687" t="str">
            <v>диск</v>
          </cell>
          <cell r="C2687" t="str">
            <v>51401</v>
          </cell>
          <cell r="D2687" t="str">
            <v>51401`810`2`0400`0000002</v>
          </cell>
          <cell r="E2687" t="str">
            <v>Сбербанк РФ</v>
          </cell>
          <cell r="F2687" t="str">
            <v>банк</v>
          </cell>
          <cell r="G2687" t="str">
            <v>ВА</v>
          </cell>
          <cell r="H2687" t="str">
            <v>0516184</v>
          </cell>
          <cell r="I2687">
            <v>38209</v>
          </cell>
          <cell r="J2687">
            <v>101000</v>
          </cell>
          <cell r="K2687" t="str">
            <v>Рубли РФ</v>
          </cell>
          <cell r="L2687" t="str">
            <v>по предъявлении</v>
          </cell>
          <cell r="M2687">
            <v>38209</v>
          </cell>
          <cell r="N2687">
            <v>0</v>
          </cell>
          <cell r="P2687">
            <v>101000</v>
          </cell>
          <cell r="Q2687">
            <v>1</v>
          </cell>
          <cell r="R2687">
            <v>101000</v>
          </cell>
          <cell r="S2687">
            <v>38209</v>
          </cell>
          <cell r="T2687" t="str">
            <v>10/08-10</v>
          </cell>
          <cell r="U2687" t="str">
            <v>ООО "Проф-Трейд"</v>
          </cell>
          <cell r="V2687">
            <v>1</v>
          </cell>
          <cell r="W2687">
            <v>101000</v>
          </cell>
          <cell r="X2687">
            <v>38210</v>
          </cell>
          <cell r="Y2687" t="str">
            <v>11/08-сберпред</v>
          </cell>
          <cell r="Z2687" t="str">
            <v>Сбербанк РФ</v>
          </cell>
          <cell r="AA2687">
            <v>0</v>
          </cell>
          <cell r="AB2687">
            <v>0</v>
          </cell>
          <cell r="AC2687">
            <v>0</v>
          </cell>
          <cell r="AD2687" t="str">
            <v>предъявлен</v>
          </cell>
          <cell r="AF2687" t="str">
            <v/>
          </cell>
          <cell r="AI2687" t="str">
            <v/>
          </cell>
        </row>
        <row r="2688">
          <cell r="A2688">
            <v>2665</v>
          </cell>
          <cell r="B2688" t="str">
            <v>диск</v>
          </cell>
          <cell r="C2688" t="str">
            <v>51401</v>
          </cell>
          <cell r="D2688" t="str">
            <v>51401`810`2`0400`0000002</v>
          </cell>
          <cell r="E2688" t="str">
            <v>Сбербанк РФ</v>
          </cell>
          <cell r="F2688" t="str">
            <v>банк</v>
          </cell>
          <cell r="G2688" t="str">
            <v>ВН</v>
          </cell>
          <cell r="H2688" t="str">
            <v>1098478</v>
          </cell>
          <cell r="I2688">
            <v>38209</v>
          </cell>
          <cell r="J2688">
            <v>50000</v>
          </cell>
          <cell r="K2688" t="str">
            <v>Рубли РФ</v>
          </cell>
          <cell r="L2688" t="str">
            <v>по предъявлении</v>
          </cell>
          <cell r="M2688">
            <v>38209</v>
          </cell>
          <cell r="N2688">
            <v>0</v>
          </cell>
          <cell r="P2688">
            <v>50000</v>
          </cell>
          <cell r="Q2688">
            <v>1</v>
          </cell>
          <cell r="R2688">
            <v>50000</v>
          </cell>
          <cell r="S2688">
            <v>38209</v>
          </cell>
          <cell r="T2688" t="str">
            <v>10/08-10</v>
          </cell>
          <cell r="U2688" t="str">
            <v>ООО "Проф-Трейд"</v>
          </cell>
          <cell r="V2688">
            <v>1</v>
          </cell>
          <cell r="W2688">
            <v>50000</v>
          </cell>
          <cell r="X2688">
            <v>38210</v>
          </cell>
          <cell r="Y2688" t="str">
            <v>11/08-сберпред</v>
          </cell>
          <cell r="Z2688" t="str">
            <v>Сбербанк РФ</v>
          </cell>
          <cell r="AA2688">
            <v>0</v>
          </cell>
          <cell r="AB2688">
            <v>0</v>
          </cell>
          <cell r="AC2688">
            <v>0</v>
          </cell>
          <cell r="AD2688" t="str">
            <v>предъявлен</v>
          </cell>
          <cell r="AF2688" t="str">
            <v/>
          </cell>
          <cell r="AI2688" t="str">
            <v/>
          </cell>
        </row>
        <row r="2689">
          <cell r="A2689">
            <v>2666</v>
          </cell>
          <cell r="B2689" t="str">
            <v>диск</v>
          </cell>
          <cell r="C2689" t="str">
            <v>51401</v>
          </cell>
          <cell r="D2689" t="str">
            <v>51401`810`2`0400`0000002</v>
          </cell>
          <cell r="E2689" t="str">
            <v>Сбербанк РФ</v>
          </cell>
          <cell r="F2689" t="str">
            <v>банк</v>
          </cell>
          <cell r="G2689" t="str">
            <v>ВН</v>
          </cell>
          <cell r="H2689" t="str">
            <v>1061559</v>
          </cell>
          <cell r="I2689">
            <v>38035</v>
          </cell>
          <cell r="J2689">
            <v>100000</v>
          </cell>
          <cell r="K2689" t="str">
            <v>Рубли РФ</v>
          </cell>
          <cell r="L2689" t="str">
            <v>по предъявлении</v>
          </cell>
          <cell r="M2689">
            <v>38035</v>
          </cell>
          <cell r="N2689">
            <v>0</v>
          </cell>
          <cell r="P2689">
            <v>100000</v>
          </cell>
          <cell r="Q2689">
            <v>1</v>
          </cell>
          <cell r="R2689">
            <v>100000</v>
          </cell>
          <cell r="S2689">
            <v>38209</v>
          </cell>
          <cell r="T2689" t="str">
            <v>10/08-10</v>
          </cell>
          <cell r="U2689" t="str">
            <v>ООО "Проф-Трейд"</v>
          </cell>
          <cell r="V2689">
            <v>1</v>
          </cell>
          <cell r="W2689">
            <v>100000</v>
          </cell>
          <cell r="X2689">
            <v>38210</v>
          </cell>
          <cell r="Y2689" t="str">
            <v>11/08-сберпред</v>
          </cell>
          <cell r="Z2689" t="str">
            <v>Сбербанк РФ</v>
          </cell>
          <cell r="AA2689">
            <v>0</v>
          </cell>
          <cell r="AB2689">
            <v>0</v>
          </cell>
          <cell r="AC2689">
            <v>0</v>
          </cell>
          <cell r="AD2689" t="str">
            <v>предъявлен</v>
          </cell>
          <cell r="AF2689" t="str">
            <v/>
          </cell>
          <cell r="AI2689" t="str">
            <v/>
          </cell>
        </row>
        <row r="2690">
          <cell r="A2690">
            <v>2667</v>
          </cell>
          <cell r="B2690" t="str">
            <v>диск</v>
          </cell>
          <cell r="C2690" t="str">
            <v>51401</v>
          </cell>
          <cell r="D2690" t="str">
            <v>51401`810`2`0400`0000002</v>
          </cell>
          <cell r="E2690" t="str">
            <v>Сбербанк РФ</v>
          </cell>
          <cell r="F2690" t="str">
            <v>банк</v>
          </cell>
          <cell r="G2690" t="str">
            <v>ВН</v>
          </cell>
          <cell r="H2690" t="str">
            <v>1061558</v>
          </cell>
          <cell r="I2690">
            <v>38035</v>
          </cell>
          <cell r="J2690">
            <v>100000</v>
          </cell>
          <cell r="K2690" t="str">
            <v>Рубли РФ</v>
          </cell>
          <cell r="L2690" t="str">
            <v>по предъявлении</v>
          </cell>
          <cell r="M2690">
            <v>38035</v>
          </cell>
          <cell r="N2690">
            <v>0</v>
          </cell>
          <cell r="P2690">
            <v>100000</v>
          </cell>
          <cell r="Q2690">
            <v>1</v>
          </cell>
          <cell r="R2690">
            <v>100000</v>
          </cell>
          <cell r="S2690">
            <v>38209</v>
          </cell>
          <cell r="T2690" t="str">
            <v>10/08-10</v>
          </cell>
          <cell r="U2690" t="str">
            <v>ООО "Проф-Трейд"</v>
          </cell>
          <cell r="V2690">
            <v>1</v>
          </cell>
          <cell r="W2690">
            <v>100000</v>
          </cell>
          <cell r="X2690">
            <v>38210</v>
          </cell>
          <cell r="Y2690" t="str">
            <v>11/08-сберпред</v>
          </cell>
          <cell r="Z2690" t="str">
            <v>Сбербанк РФ</v>
          </cell>
          <cell r="AA2690">
            <v>0</v>
          </cell>
          <cell r="AB2690">
            <v>0</v>
          </cell>
          <cell r="AC2690">
            <v>0</v>
          </cell>
          <cell r="AD2690" t="str">
            <v>предъявлен</v>
          </cell>
          <cell r="AF2690" t="str">
            <v/>
          </cell>
          <cell r="AI2690" t="str">
            <v/>
          </cell>
        </row>
        <row r="2691">
          <cell r="A2691">
            <v>2668</v>
          </cell>
          <cell r="B2691" t="str">
            <v>диск</v>
          </cell>
          <cell r="C2691" t="str">
            <v>51401</v>
          </cell>
          <cell r="D2691" t="str">
            <v>51401`810`1`0400`0000018</v>
          </cell>
          <cell r="E2691" t="str">
            <v>АБ «Газпромбанк» (ЗАО)</v>
          </cell>
          <cell r="F2691" t="str">
            <v>банк</v>
          </cell>
          <cell r="G2691" t="str">
            <v>ГПБ</v>
          </cell>
          <cell r="H2691" t="str">
            <v>0155861</v>
          </cell>
          <cell r="I2691">
            <v>38209</v>
          </cell>
          <cell r="J2691">
            <v>1000000</v>
          </cell>
          <cell r="K2691" t="str">
            <v>Рубли РФ</v>
          </cell>
          <cell r="L2691" t="str">
            <v>по предъявлении</v>
          </cell>
          <cell r="M2691">
            <v>38209</v>
          </cell>
          <cell r="N2691">
            <v>0</v>
          </cell>
          <cell r="P2691">
            <v>1000000</v>
          </cell>
          <cell r="Q2691">
            <v>1</v>
          </cell>
          <cell r="R2691">
            <v>1000000</v>
          </cell>
          <cell r="S2691">
            <v>38209</v>
          </cell>
          <cell r="T2691" t="str">
            <v>10/08-10</v>
          </cell>
          <cell r="U2691" t="str">
            <v>ООО "Проф-Трейд"</v>
          </cell>
          <cell r="V2691">
            <v>1</v>
          </cell>
          <cell r="W2691">
            <v>1000000</v>
          </cell>
          <cell r="X2691">
            <v>38211</v>
          </cell>
          <cell r="Y2691" t="str">
            <v>12/08-предгаз</v>
          </cell>
          <cell r="Z2691" t="str">
            <v>АБ «Газпромбанк» (ЗАО)</v>
          </cell>
          <cell r="AA2691">
            <v>0</v>
          </cell>
          <cell r="AB2691">
            <v>0</v>
          </cell>
          <cell r="AC2691">
            <v>0</v>
          </cell>
          <cell r="AD2691" t="str">
            <v>предъявлен</v>
          </cell>
          <cell r="AF2691" t="str">
            <v/>
          </cell>
          <cell r="AI2691" t="str">
            <v/>
          </cell>
        </row>
        <row r="2692">
          <cell r="A2692">
            <v>2669</v>
          </cell>
          <cell r="B2692" t="str">
            <v>диск</v>
          </cell>
          <cell r="C2692" t="str">
            <v>51401</v>
          </cell>
          <cell r="D2692" t="str">
            <v>51401`810`4`0400`0000006</v>
          </cell>
          <cell r="E2692" t="str">
            <v>ОАО «Социнвестбанк»</v>
          </cell>
          <cell r="F2692" t="str">
            <v>банк</v>
          </cell>
          <cell r="G2692" t="str">
            <v>СЛ</v>
          </cell>
          <cell r="H2692" t="str">
            <v>0006139</v>
          </cell>
          <cell r="I2692">
            <v>38209</v>
          </cell>
          <cell r="J2692">
            <v>20000</v>
          </cell>
          <cell r="K2692" t="str">
            <v>Рубли РФ</v>
          </cell>
          <cell r="L2692" t="str">
            <v>по предъявлении</v>
          </cell>
          <cell r="M2692">
            <v>38209</v>
          </cell>
          <cell r="N2692">
            <v>0</v>
          </cell>
          <cell r="P2692">
            <v>20000</v>
          </cell>
          <cell r="Q2692">
            <v>1</v>
          </cell>
          <cell r="R2692">
            <v>20000</v>
          </cell>
          <cell r="S2692">
            <v>38209</v>
          </cell>
          <cell r="T2692" t="str">
            <v>10/08-10</v>
          </cell>
          <cell r="U2692" t="str">
            <v>ООО "Проф-Трейд"</v>
          </cell>
          <cell r="V2692">
            <v>1</v>
          </cell>
          <cell r="W2692">
            <v>20000</v>
          </cell>
          <cell r="X2692">
            <v>38210</v>
          </cell>
          <cell r="Y2692" t="str">
            <v>11/08-сибпред</v>
          </cell>
          <cell r="Z2692" t="str">
            <v>ОАО "Социнвестбанк"</v>
          </cell>
          <cell r="AA2692">
            <v>0</v>
          </cell>
          <cell r="AB2692">
            <v>0</v>
          </cell>
          <cell r="AC2692">
            <v>0</v>
          </cell>
          <cell r="AD2692" t="str">
            <v>предъявлен</v>
          </cell>
          <cell r="AF2692" t="str">
            <v/>
          </cell>
          <cell r="AI2692" t="str">
            <v/>
          </cell>
        </row>
        <row r="2693">
          <cell r="A2693">
            <v>2670</v>
          </cell>
          <cell r="B2693" t="str">
            <v>диск</v>
          </cell>
          <cell r="C2693" t="str">
            <v>51401</v>
          </cell>
          <cell r="D2693" t="str">
            <v>51401`810`4`0400`0000006</v>
          </cell>
          <cell r="E2693" t="str">
            <v>ОАО «Социнвестбанк»</v>
          </cell>
          <cell r="F2693" t="str">
            <v>банк</v>
          </cell>
          <cell r="G2693" t="str">
            <v>СЛ</v>
          </cell>
          <cell r="H2693" t="str">
            <v>0006138</v>
          </cell>
          <cell r="I2693">
            <v>38209</v>
          </cell>
          <cell r="J2693">
            <v>20000</v>
          </cell>
          <cell r="K2693" t="str">
            <v>Рубли РФ</v>
          </cell>
          <cell r="L2693" t="str">
            <v>по предъявлении</v>
          </cell>
          <cell r="M2693">
            <v>38209</v>
          </cell>
          <cell r="N2693">
            <v>0</v>
          </cell>
          <cell r="P2693">
            <v>20000</v>
          </cell>
          <cell r="Q2693">
            <v>1</v>
          </cell>
          <cell r="R2693">
            <v>20000</v>
          </cell>
          <cell r="S2693">
            <v>38209</v>
          </cell>
          <cell r="T2693" t="str">
            <v>10/08-10</v>
          </cell>
          <cell r="U2693" t="str">
            <v>ООО "Проф-Трейд"</v>
          </cell>
          <cell r="V2693">
            <v>1</v>
          </cell>
          <cell r="W2693">
            <v>20000</v>
          </cell>
          <cell r="X2693">
            <v>38210</v>
          </cell>
          <cell r="Y2693" t="str">
            <v>11/08-сибпред</v>
          </cell>
          <cell r="Z2693" t="str">
            <v>ОАО "Социнвестбанк"</v>
          </cell>
          <cell r="AA2693">
            <v>0</v>
          </cell>
          <cell r="AB2693">
            <v>0</v>
          </cell>
          <cell r="AC2693">
            <v>0</v>
          </cell>
          <cell r="AD2693" t="str">
            <v>предъявлен</v>
          </cell>
          <cell r="AF2693" t="str">
            <v/>
          </cell>
          <cell r="AI2693" t="str">
            <v/>
          </cell>
        </row>
        <row r="2694">
          <cell r="A2694">
            <v>2671</v>
          </cell>
          <cell r="B2694" t="str">
            <v>диск</v>
          </cell>
          <cell r="C2694" t="str">
            <v>51401</v>
          </cell>
          <cell r="D2694" t="str">
            <v>51401`810`4`0400`0000006</v>
          </cell>
          <cell r="E2694" t="str">
            <v>ОАО «Социнвестбанк»</v>
          </cell>
          <cell r="F2694" t="str">
            <v>банк</v>
          </cell>
          <cell r="G2694" t="str">
            <v>СЛ</v>
          </cell>
          <cell r="H2694" t="str">
            <v>0006137</v>
          </cell>
          <cell r="I2694">
            <v>38209</v>
          </cell>
          <cell r="J2694">
            <v>20000</v>
          </cell>
          <cell r="K2694" t="str">
            <v>Рубли РФ</v>
          </cell>
          <cell r="L2694" t="str">
            <v>по предъявлении</v>
          </cell>
          <cell r="M2694">
            <v>38209</v>
          </cell>
          <cell r="N2694">
            <v>0</v>
          </cell>
          <cell r="P2694">
            <v>20000</v>
          </cell>
          <cell r="Q2694">
            <v>1</v>
          </cell>
          <cell r="R2694">
            <v>20000</v>
          </cell>
          <cell r="S2694">
            <v>38209</v>
          </cell>
          <cell r="T2694" t="str">
            <v>10/08-10</v>
          </cell>
          <cell r="U2694" t="str">
            <v>ООО "Проф-Трейд"</v>
          </cell>
          <cell r="V2694">
            <v>1</v>
          </cell>
          <cell r="W2694">
            <v>20000</v>
          </cell>
          <cell r="X2694">
            <v>38210</v>
          </cell>
          <cell r="Y2694" t="str">
            <v>11/08-сибпред</v>
          </cell>
          <cell r="Z2694" t="str">
            <v>ОАО "Социнвестбанк"</v>
          </cell>
          <cell r="AA2694">
            <v>0</v>
          </cell>
          <cell r="AB2694">
            <v>0</v>
          </cell>
          <cell r="AC2694">
            <v>0</v>
          </cell>
          <cell r="AD2694" t="str">
            <v>предъявлен</v>
          </cell>
          <cell r="AF2694" t="str">
            <v/>
          </cell>
          <cell r="AI2694" t="str">
            <v/>
          </cell>
        </row>
        <row r="2695">
          <cell r="A2695">
            <v>2672</v>
          </cell>
          <cell r="B2695" t="str">
            <v>диск</v>
          </cell>
          <cell r="C2695" t="str">
            <v>51401</v>
          </cell>
          <cell r="D2695" t="str">
            <v>51401`810`4`0400`0000006</v>
          </cell>
          <cell r="E2695" t="str">
            <v>ОАО «Социнвестбанк»</v>
          </cell>
          <cell r="F2695" t="str">
            <v>банк</v>
          </cell>
          <cell r="G2695" t="str">
            <v>КА</v>
          </cell>
          <cell r="H2695" t="str">
            <v>0018499</v>
          </cell>
          <cell r="I2695">
            <v>38198</v>
          </cell>
          <cell r="J2695">
            <v>80000</v>
          </cell>
          <cell r="K2695" t="str">
            <v>Рубли РФ</v>
          </cell>
          <cell r="L2695" t="str">
            <v>по предъявлении</v>
          </cell>
          <cell r="M2695">
            <v>38198</v>
          </cell>
          <cell r="N2695">
            <v>0</v>
          </cell>
          <cell r="P2695">
            <v>80000</v>
          </cell>
          <cell r="Q2695">
            <v>1</v>
          </cell>
          <cell r="R2695">
            <v>80000</v>
          </cell>
          <cell r="S2695">
            <v>38209</v>
          </cell>
          <cell r="T2695" t="str">
            <v>10/08-10</v>
          </cell>
          <cell r="U2695" t="str">
            <v>ООО "Проф-Трейд"</v>
          </cell>
          <cell r="V2695">
            <v>1</v>
          </cell>
          <cell r="W2695">
            <v>80000</v>
          </cell>
          <cell r="X2695">
            <v>38210</v>
          </cell>
          <cell r="Y2695" t="str">
            <v>11/08-сибпред</v>
          </cell>
          <cell r="Z2695" t="str">
            <v>ОАО "Социнвестбанк"</v>
          </cell>
          <cell r="AA2695">
            <v>0</v>
          </cell>
          <cell r="AB2695">
            <v>0</v>
          </cell>
          <cell r="AC2695">
            <v>0</v>
          </cell>
          <cell r="AD2695" t="str">
            <v>предъявлен</v>
          </cell>
          <cell r="AF2695" t="str">
            <v/>
          </cell>
          <cell r="AI2695" t="str">
            <v/>
          </cell>
        </row>
        <row r="2696">
          <cell r="A2696">
            <v>2673</v>
          </cell>
          <cell r="B2696" t="str">
            <v>диск</v>
          </cell>
          <cell r="C2696" t="str">
            <v>51401</v>
          </cell>
          <cell r="D2696" t="str">
            <v>51401`810`2`0400`0000002</v>
          </cell>
          <cell r="E2696" t="str">
            <v>Сбербанк РФ</v>
          </cell>
          <cell r="F2696" t="str">
            <v>банк</v>
          </cell>
          <cell r="G2696" t="str">
            <v>ВН</v>
          </cell>
          <cell r="H2696" t="str">
            <v>0368302</v>
          </cell>
          <cell r="I2696">
            <v>38208</v>
          </cell>
          <cell r="J2696">
            <v>100000</v>
          </cell>
          <cell r="K2696" t="str">
            <v>Рубли РФ</v>
          </cell>
          <cell r="L2696" t="str">
            <v>по предъявлении</v>
          </cell>
          <cell r="M2696">
            <v>38208</v>
          </cell>
          <cell r="N2696">
            <v>0</v>
          </cell>
          <cell r="P2696">
            <v>100000</v>
          </cell>
          <cell r="Q2696">
            <v>1</v>
          </cell>
          <cell r="R2696">
            <v>100000</v>
          </cell>
          <cell r="S2696">
            <v>38209</v>
          </cell>
          <cell r="T2696" t="str">
            <v>10/08-04</v>
          </cell>
          <cell r="U2696" t="str">
            <v>ООО "ЭкспоТрейд"</v>
          </cell>
          <cell r="V2696">
            <v>1</v>
          </cell>
          <cell r="W2696">
            <v>100000</v>
          </cell>
          <cell r="X2696">
            <v>38209</v>
          </cell>
          <cell r="Y2696" t="str">
            <v>10/08-сберпред</v>
          </cell>
          <cell r="Z2696" t="str">
            <v>Сбербанк РФ</v>
          </cell>
          <cell r="AA2696">
            <v>0</v>
          </cell>
          <cell r="AB2696">
            <v>0</v>
          </cell>
          <cell r="AC2696">
            <v>0</v>
          </cell>
          <cell r="AD2696" t="str">
            <v>предъявлен</v>
          </cell>
          <cell r="AF2696" t="str">
            <v/>
          </cell>
          <cell r="AI2696" t="str">
            <v/>
          </cell>
        </row>
        <row r="2697">
          <cell r="A2697">
            <v>2674</v>
          </cell>
          <cell r="B2697" t="str">
            <v>диск</v>
          </cell>
          <cell r="C2697" t="str">
            <v>51401</v>
          </cell>
          <cell r="D2697" t="str">
            <v>51401`810`2`0400`0000002</v>
          </cell>
          <cell r="E2697" t="str">
            <v>Сбербанк РФ</v>
          </cell>
          <cell r="F2697" t="str">
            <v>банк</v>
          </cell>
          <cell r="G2697" t="str">
            <v>ВА</v>
          </cell>
          <cell r="H2697" t="str">
            <v>0515968</v>
          </cell>
          <cell r="I2697">
            <v>38204</v>
          </cell>
          <cell r="J2697">
            <v>27000</v>
          </cell>
          <cell r="K2697" t="str">
            <v>Рубли РФ</v>
          </cell>
          <cell r="L2697" t="str">
            <v>по предъявлении</v>
          </cell>
          <cell r="M2697">
            <v>38204</v>
          </cell>
          <cell r="N2697">
            <v>0</v>
          </cell>
          <cell r="P2697">
            <v>27000</v>
          </cell>
          <cell r="Q2697">
            <v>1</v>
          </cell>
          <cell r="R2697">
            <v>27000</v>
          </cell>
          <cell r="S2697">
            <v>38209</v>
          </cell>
          <cell r="T2697" t="str">
            <v>10/08-04</v>
          </cell>
          <cell r="U2697" t="str">
            <v>ООО "ЭкспоТрейд"</v>
          </cell>
          <cell r="V2697">
            <v>1</v>
          </cell>
          <cell r="W2697">
            <v>27000</v>
          </cell>
          <cell r="X2697">
            <v>38209</v>
          </cell>
          <cell r="Y2697" t="str">
            <v>10/08-сберпред</v>
          </cell>
          <cell r="Z2697" t="str">
            <v>Сбербанк РФ</v>
          </cell>
          <cell r="AA2697">
            <v>0</v>
          </cell>
          <cell r="AB2697">
            <v>0</v>
          </cell>
          <cell r="AC2697">
            <v>0</v>
          </cell>
          <cell r="AD2697" t="str">
            <v>предъявлен</v>
          </cell>
          <cell r="AF2697" t="str">
            <v/>
          </cell>
          <cell r="AI2697" t="str">
            <v/>
          </cell>
        </row>
        <row r="2698">
          <cell r="A2698">
            <v>2675</v>
          </cell>
          <cell r="B2698" t="str">
            <v>диск</v>
          </cell>
          <cell r="C2698" t="str">
            <v>51401</v>
          </cell>
          <cell r="D2698" t="str">
            <v>51401`810`2`0400`0000002</v>
          </cell>
          <cell r="E2698" t="str">
            <v>Сбербанк РФ</v>
          </cell>
          <cell r="F2698" t="str">
            <v>банк</v>
          </cell>
          <cell r="G2698" t="str">
            <v>ВН</v>
          </cell>
          <cell r="H2698" t="str">
            <v>1618336</v>
          </cell>
          <cell r="I2698">
            <v>38204</v>
          </cell>
          <cell r="J2698">
            <v>550000</v>
          </cell>
          <cell r="K2698" t="str">
            <v>Рубли РФ</v>
          </cell>
          <cell r="L2698" t="str">
            <v>по предъявлении</v>
          </cell>
          <cell r="M2698">
            <v>38204</v>
          </cell>
          <cell r="N2698">
            <v>0</v>
          </cell>
          <cell r="P2698">
            <v>550000</v>
          </cell>
          <cell r="Q2698">
            <v>1</v>
          </cell>
          <cell r="R2698">
            <v>550000</v>
          </cell>
          <cell r="S2698">
            <v>38210</v>
          </cell>
          <cell r="T2698" t="str">
            <v>11/08-03</v>
          </cell>
          <cell r="U2698" t="str">
            <v>ООО "ЭкспоТрейд"</v>
          </cell>
          <cell r="V2698">
            <v>1</v>
          </cell>
          <cell r="W2698">
            <v>550000</v>
          </cell>
          <cell r="X2698">
            <v>38210</v>
          </cell>
          <cell r="Y2698" t="str">
            <v>11/08-сберпред</v>
          </cell>
          <cell r="Z2698" t="str">
            <v>Сбербанк РФ</v>
          </cell>
          <cell r="AA2698">
            <v>0</v>
          </cell>
          <cell r="AB2698">
            <v>0</v>
          </cell>
          <cell r="AC2698">
            <v>0</v>
          </cell>
          <cell r="AD2698" t="str">
            <v>предъявлен</v>
          </cell>
          <cell r="AF2698" t="str">
            <v/>
          </cell>
          <cell r="AI2698" t="str">
            <v/>
          </cell>
        </row>
        <row r="2699">
          <cell r="A2699">
            <v>2676</v>
          </cell>
          <cell r="B2699" t="str">
            <v>диск</v>
          </cell>
          <cell r="C2699" t="str">
            <v>51401</v>
          </cell>
          <cell r="D2699" t="str">
            <v>51401`810`2`0400`0000002</v>
          </cell>
          <cell r="E2699" t="str">
            <v>Сбербанк РФ</v>
          </cell>
          <cell r="F2699" t="str">
            <v>банк</v>
          </cell>
          <cell r="G2699" t="str">
            <v>ВН</v>
          </cell>
          <cell r="H2699" t="str">
            <v>1618334</v>
          </cell>
          <cell r="I2699">
            <v>38204</v>
          </cell>
          <cell r="J2699">
            <v>450000</v>
          </cell>
          <cell r="K2699" t="str">
            <v>Рубли РФ</v>
          </cell>
          <cell r="L2699" t="str">
            <v>по предъявлении</v>
          </cell>
          <cell r="M2699">
            <v>38204</v>
          </cell>
          <cell r="N2699">
            <v>0</v>
          </cell>
          <cell r="P2699">
            <v>450000</v>
          </cell>
          <cell r="Q2699">
            <v>1</v>
          </cell>
          <cell r="R2699">
            <v>450000</v>
          </cell>
          <cell r="S2699">
            <v>38210</v>
          </cell>
          <cell r="T2699" t="str">
            <v>11/08-03</v>
          </cell>
          <cell r="U2699" t="str">
            <v>ООО "ЭкспоТрейд"</v>
          </cell>
          <cell r="V2699">
            <v>1</v>
          </cell>
          <cell r="W2699">
            <v>450000</v>
          </cell>
          <cell r="X2699">
            <v>38210</v>
          </cell>
          <cell r="Y2699" t="str">
            <v>11/08-сберпред</v>
          </cell>
          <cell r="Z2699" t="str">
            <v>Сбербанк РФ</v>
          </cell>
          <cell r="AA2699">
            <v>0</v>
          </cell>
          <cell r="AB2699">
            <v>0</v>
          </cell>
          <cell r="AC2699">
            <v>0</v>
          </cell>
          <cell r="AD2699" t="str">
            <v>предъявлен</v>
          </cell>
          <cell r="AF2699" t="str">
            <v/>
          </cell>
          <cell r="AI2699" t="str">
            <v/>
          </cell>
        </row>
        <row r="2700">
          <cell r="A2700">
            <v>2677</v>
          </cell>
          <cell r="B2700" t="str">
            <v>диск</v>
          </cell>
          <cell r="C2700" t="str">
            <v>51401</v>
          </cell>
          <cell r="D2700" t="str">
            <v>51401`810`2`0400`0000002</v>
          </cell>
          <cell r="E2700" t="str">
            <v>Сбербанк РФ</v>
          </cell>
          <cell r="F2700" t="str">
            <v>банк</v>
          </cell>
          <cell r="G2700" t="str">
            <v>ВН</v>
          </cell>
          <cell r="H2700" t="str">
            <v>1098981</v>
          </cell>
          <cell r="I2700">
            <v>38196</v>
          </cell>
          <cell r="J2700">
            <v>189900</v>
          </cell>
          <cell r="K2700" t="str">
            <v>Рубли РФ</v>
          </cell>
          <cell r="L2700" t="str">
            <v>по предъявлении</v>
          </cell>
          <cell r="M2700">
            <v>38196</v>
          </cell>
          <cell r="N2700">
            <v>0</v>
          </cell>
          <cell r="P2700">
            <v>189900</v>
          </cell>
          <cell r="Q2700">
            <v>1</v>
          </cell>
          <cell r="R2700">
            <v>189900</v>
          </cell>
          <cell r="S2700">
            <v>38210</v>
          </cell>
          <cell r="T2700" t="str">
            <v>11/08-03</v>
          </cell>
          <cell r="U2700" t="str">
            <v>ООО "ЭкспоТрейд"</v>
          </cell>
          <cell r="V2700">
            <v>1</v>
          </cell>
          <cell r="W2700">
            <v>189900</v>
          </cell>
          <cell r="X2700">
            <v>38210</v>
          </cell>
          <cell r="Y2700" t="str">
            <v>11/08-сберпред</v>
          </cell>
          <cell r="Z2700" t="str">
            <v>Сбербанк РФ</v>
          </cell>
          <cell r="AA2700">
            <v>0</v>
          </cell>
          <cell r="AB2700">
            <v>0</v>
          </cell>
          <cell r="AC2700">
            <v>0</v>
          </cell>
          <cell r="AD2700" t="str">
            <v>предъявлен</v>
          </cell>
          <cell r="AF2700" t="str">
            <v/>
          </cell>
          <cell r="AI2700" t="str">
            <v/>
          </cell>
        </row>
        <row r="2701">
          <cell r="A2701">
            <v>2678</v>
          </cell>
          <cell r="B2701" t="str">
            <v>диск</v>
          </cell>
          <cell r="C2701" t="str">
            <v>51401</v>
          </cell>
          <cell r="D2701" t="str">
            <v>51401`810`2`0400`0000002</v>
          </cell>
          <cell r="E2701" t="str">
            <v>Сбербанк РФ</v>
          </cell>
          <cell r="F2701" t="str">
            <v>банк</v>
          </cell>
          <cell r="G2701" t="str">
            <v>ВН</v>
          </cell>
          <cell r="H2701" t="str">
            <v>1048720</v>
          </cell>
          <cell r="I2701">
            <v>38173</v>
          </cell>
          <cell r="J2701">
            <v>12000</v>
          </cell>
          <cell r="K2701" t="str">
            <v>Рубли РФ</v>
          </cell>
          <cell r="L2701" t="str">
            <v>по предъявлении</v>
          </cell>
          <cell r="M2701">
            <v>38173</v>
          </cell>
          <cell r="N2701">
            <v>0</v>
          </cell>
          <cell r="P2701">
            <v>12000</v>
          </cell>
          <cell r="Q2701">
            <v>1</v>
          </cell>
          <cell r="R2701">
            <v>12000</v>
          </cell>
          <cell r="S2701">
            <v>38210</v>
          </cell>
          <cell r="T2701" t="str">
            <v>11/08-03</v>
          </cell>
          <cell r="U2701" t="str">
            <v>ООО "ЭкспоТрейд"</v>
          </cell>
          <cell r="V2701">
            <v>1</v>
          </cell>
          <cell r="W2701">
            <v>12000</v>
          </cell>
          <cell r="X2701">
            <v>38210</v>
          </cell>
          <cell r="Y2701" t="str">
            <v>11/08-сберпред</v>
          </cell>
          <cell r="Z2701" t="str">
            <v>Сбербанк РФ</v>
          </cell>
          <cell r="AA2701">
            <v>0</v>
          </cell>
          <cell r="AB2701">
            <v>0</v>
          </cell>
          <cell r="AC2701">
            <v>0</v>
          </cell>
          <cell r="AD2701" t="str">
            <v>предъявлен</v>
          </cell>
          <cell r="AF2701" t="str">
            <v/>
          </cell>
          <cell r="AI2701" t="str">
            <v/>
          </cell>
        </row>
        <row r="2702">
          <cell r="A2702">
            <v>2679</v>
          </cell>
          <cell r="B2702" t="str">
            <v>диск</v>
          </cell>
          <cell r="C2702" t="str">
            <v>51401</v>
          </cell>
          <cell r="D2702" t="str">
            <v>51401`810`2`0400`0000002</v>
          </cell>
          <cell r="E2702" t="str">
            <v>Сбербанк РФ</v>
          </cell>
          <cell r="F2702" t="str">
            <v>банк</v>
          </cell>
          <cell r="G2702" t="str">
            <v>ВН</v>
          </cell>
          <cell r="H2702" t="str">
            <v>0519414</v>
          </cell>
          <cell r="I2702">
            <v>38209</v>
          </cell>
          <cell r="J2702">
            <v>400000</v>
          </cell>
          <cell r="K2702" t="str">
            <v>Рубли РФ</v>
          </cell>
          <cell r="L2702" t="str">
            <v>по предъявлении</v>
          </cell>
          <cell r="M2702">
            <v>38209</v>
          </cell>
          <cell r="N2702">
            <v>0</v>
          </cell>
          <cell r="P2702">
            <v>400000</v>
          </cell>
          <cell r="Q2702">
            <v>1</v>
          </cell>
          <cell r="R2702">
            <v>400000</v>
          </cell>
          <cell r="S2702">
            <v>38210</v>
          </cell>
          <cell r="T2702" t="str">
            <v>11/08-04</v>
          </cell>
          <cell r="U2702" t="str">
            <v>ООО "Проф-Трейд"</v>
          </cell>
          <cell r="V2702">
            <v>1</v>
          </cell>
          <cell r="W2702">
            <v>400000</v>
          </cell>
          <cell r="X2702">
            <v>38210</v>
          </cell>
          <cell r="Y2702" t="str">
            <v>11/08-сберпред</v>
          </cell>
          <cell r="Z2702" t="str">
            <v>Сбербанк РФ</v>
          </cell>
          <cell r="AA2702">
            <v>0</v>
          </cell>
          <cell r="AB2702">
            <v>0</v>
          </cell>
          <cell r="AC2702">
            <v>0</v>
          </cell>
          <cell r="AD2702" t="str">
            <v>предъявлен</v>
          </cell>
          <cell r="AF2702" t="str">
            <v/>
          </cell>
          <cell r="AI2702" t="str">
            <v/>
          </cell>
        </row>
        <row r="2703">
          <cell r="A2703">
            <v>2680</v>
          </cell>
          <cell r="B2703" t="str">
            <v>диск</v>
          </cell>
          <cell r="C2703" t="str">
            <v>51401</v>
          </cell>
          <cell r="D2703" t="str">
            <v>51401`810`2`0400`0000002</v>
          </cell>
          <cell r="E2703" t="str">
            <v>Сбербанк РФ</v>
          </cell>
          <cell r="F2703" t="str">
            <v>банк</v>
          </cell>
          <cell r="G2703" t="str">
            <v>ВН</v>
          </cell>
          <cell r="H2703" t="str">
            <v>1082213</v>
          </cell>
          <cell r="I2703">
            <v>38204</v>
          </cell>
          <cell r="J2703">
            <v>115000</v>
          </cell>
          <cell r="K2703" t="str">
            <v>Рубли РФ</v>
          </cell>
          <cell r="L2703" t="str">
            <v>по предъявлении</v>
          </cell>
          <cell r="M2703">
            <v>38204</v>
          </cell>
          <cell r="N2703">
            <v>0</v>
          </cell>
          <cell r="P2703">
            <v>115000</v>
          </cell>
          <cell r="Q2703">
            <v>1</v>
          </cell>
          <cell r="R2703">
            <v>115000</v>
          </cell>
          <cell r="S2703">
            <v>38210</v>
          </cell>
          <cell r="T2703" t="str">
            <v>11/08-04</v>
          </cell>
          <cell r="U2703" t="str">
            <v>ООО "Проф-Трейд"</v>
          </cell>
          <cell r="V2703">
            <v>1</v>
          </cell>
          <cell r="W2703">
            <v>115000</v>
          </cell>
          <cell r="X2703">
            <v>38211</v>
          </cell>
          <cell r="Y2703" t="str">
            <v>12/08-предсбер</v>
          </cell>
          <cell r="Z2703" t="str">
            <v>Сбербанк РФ</v>
          </cell>
          <cell r="AA2703">
            <v>0</v>
          </cell>
          <cell r="AB2703">
            <v>0</v>
          </cell>
          <cell r="AC2703">
            <v>0</v>
          </cell>
          <cell r="AD2703" t="str">
            <v>предъявлен</v>
          </cell>
          <cell r="AF2703" t="str">
            <v/>
          </cell>
          <cell r="AI2703" t="str">
            <v/>
          </cell>
        </row>
        <row r="2704">
          <cell r="A2704">
            <v>2681</v>
          </cell>
          <cell r="B2704" t="str">
            <v>диск</v>
          </cell>
          <cell r="C2704" t="str">
            <v>51401</v>
          </cell>
          <cell r="D2704" t="str">
            <v>51401`810`2`0400`0000002</v>
          </cell>
          <cell r="E2704" t="str">
            <v>Сбербанк РФ</v>
          </cell>
          <cell r="F2704" t="str">
            <v>банк</v>
          </cell>
          <cell r="G2704" t="str">
            <v>ВН</v>
          </cell>
          <cell r="H2704" t="str">
            <v>0318153</v>
          </cell>
          <cell r="I2704">
            <v>38197</v>
          </cell>
          <cell r="J2704">
            <v>465000</v>
          </cell>
          <cell r="K2704" t="str">
            <v>Рубли РФ</v>
          </cell>
          <cell r="L2704" t="str">
            <v>по предъявлении</v>
          </cell>
          <cell r="M2704">
            <v>38197</v>
          </cell>
          <cell r="N2704">
            <v>0</v>
          </cell>
          <cell r="P2704">
            <v>465000</v>
          </cell>
          <cell r="Q2704">
            <v>1</v>
          </cell>
          <cell r="R2704">
            <v>465000</v>
          </cell>
          <cell r="S2704">
            <v>38210</v>
          </cell>
          <cell r="T2704" t="str">
            <v>11/08-04</v>
          </cell>
          <cell r="U2704" t="str">
            <v>ООО "Проф-Трейд"</v>
          </cell>
          <cell r="V2704">
            <v>1</v>
          </cell>
          <cell r="W2704">
            <v>465000</v>
          </cell>
          <cell r="X2704">
            <v>38211</v>
          </cell>
          <cell r="Y2704" t="str">
            <v>12/08-предсбер</v>
          </cell>
          <cell r="Z2704" t="str">
            <v>Сбербанк РФ</v>
          </cell>
          <cell r="AA2704">
            <v>0</v>
          </cell>
          <cell r="AB2704">
            <v>0</v>
          </cell>
          <cell r="AC2704">
            <v>0</v>
          </cell>
          <cell r="AD2704" t="str">
            <v>предъявлен</v>
          </cell>
          <cell r="AF2704" t="str">
            <v/>
          </cell>
          <cell r="AI2704" t="str">
            <v/>
          </cell>
        </row>
        <row r="2705">
          <cell r="A2705">
            <v>2682</v>
          </cell>
          <cell r="B2705" t="str">
            <v>диск</v>
          </cell>
          <cell r="C2705" t="str">
            <v>51401</v>
          </cell>
          <cell r="D2705" t="str">
            <v>51401`810`2`0400`0000002</v>
          </cell>
          <cell r="E2705" t="str">
            <v>Сбербанк РФ</v>
          </cell>
          <cell r="F2705" t="str">
            <v>банк</v>
          </cell>
          <cell r="G2705" t="str">
            <v>ВН</v>
          </cell>
          <cell r="H2705" t="str">
            <v>0318154</v>
          </cell>
          <cell r="I2705">
            <v>38197</v>
          </cell>
          <cell r="J2705">
            <v>525000</v>
          </cell>
          <cell r="K2705" t="str">
            <v>Рубли РФ</v>
          </cell>
          <cell r="L2705" t="str">
            <v>по предъявлении</v>
          </cell>
          <cell r="M2705">
            <v>38197</v>
          </cell>
          <cell r="N2705">
            <v>0</v>
          </cell>
          <cell r="P2705">
            <v>525000</v>
          </cell>
          <cell r="Q2705">
            <v>1</v>
          </cell>
          <cell r="R2705">
            <v>525000</v>
          </cell>
          <cell r="S2705">
            <v>38210</v>
          </cell>
          <cell r="T2705" t="str">
            <v>11/08-04</v>
          </cell>
          <cell r="U2705" t="str">
            <v>ООО "Проф-Трейд"</v>
          </cell>
          <cell r="V2705">
            <v>1</v>
          </cell>
          <cell r="W2705">
            <v>525000</v>
          </cell>
          <cell r="X2705">
            <v>38211</v>
          </cell>
          <cell r="Y2705" t="str">
            <v>12/08-предсбер</v>
          </cell>
          <cell r="Z2705" t="str">
            <v>Сбербанк РФ</v>
          </cell>
          <cell r="AA2705">
            <v>0</v>
          </cell>
          <cell r="AB2705">
            <v>0</v>
          </cell>
          <cell r="AC2705">
            <v>0</v>
          </cell>
          <cell r="AD2705" t="str">
            <v>предъявлен</v>
          </cell>
          <cell r="AF2705" t="str">
            <v/>
          </cell>
          <cell r="AI2705" t="str">
            <v/>
          </cell>
        </row>
        <row r="2706">
          <cell r="A2706">
            <v>2683</v>
          </cell>
          <cell r="B2706" t="str">
            <v>диск</v>
          </cell>
          <cell r="C2706" t="str">
            <v>51401</v>
          </cell>
          <cell r="D2706" t="str">
            <v>51401`810`2`0400`0000002</v>
          </cell>
          <cell r="E2706" t="str">
            <v>Сбербанк РФ</v>
          </cell>
          <cell r="F2706" t="str">
            <v>банк</v>
          </cell>
          <cell r="G2706" t="str">
            <v>ВН</v>
          </cell>
          <cell r="H2706" t="str">
            <v>1090669</v>
          </cell>
          <cell r="I2706">
            <v>38209</v>
          </cell>
          <cell r="J2706">
            <v>300000</v>
          </cell>
          <cell r="K2706" t="str">
            <v>Рубли РФ</v>
          </cell>
          <cell r="L2706" t="str">
            <v>по предъявлении</v>
          </cell>
          <cell r="M2706">
            <v>38209</v>
          </cell>
          <cell r="N2706">
            <v>0</v>
          </cell>
          <cell r="P2706">
            <v>300000</v>
          </cell>
          <cell r="Q2706">
            <v>1</v>
          </cell>
          <cell r="R2706">
            <v>300000</v>
          </cell>
          <cell r="S2706">
            <v>38210</v>
          </cell>
          <cell r="T2706" t="str">
            <v>11/08-04</v>
          </cell>
          <cell r="U2706" t="str">
            <v>ООО "Проф-Трейд"</v>
          </cell>
          <cell r="V2706">
            <v>1</v>
          </cell>
          <cell r="W2706">
            <v>300000</v>
          </cell>
          <cell r="X2706">
            <v>38211</v>
          </cell>
          <cell r="Y2706" t="str">
            <v>12/08-предсбер</v>
          </cell>
          <cell r="Z2706" t="str">
            <v>Сбербанк РФ</v>
          </cell>
          <cell r="AA2706">
            <v>0</v>
          </cell>
          <cell r="AB2706">
            <v>0</v>
          </cell>
          <cell r="AC2706">
            <v>0</v>
          </cell>
          <cell r="AD2706" t="str">
            <v>предъявлен</v>
          </cell>
          <cell r="AF2706" t="str">
            <v/>
          </cell>
          <cell r="AI2706" t="str">
            <v/>
          </cell>
        </row>
        <row r="2707">
          <cell r="A2707">
            <v>2684</v>
          </cell>
          <cell r="B2707" t="str">
            <v>диск</v>
          </cell>
          <cell r="C2707" t="str">
            <v>51401</v>
          </cell>
          <cell r="D2707" t="str">
            <v>51401`810`2`0400`0000015</v>
          </cell>
          <cell r="E2707" t="str">
            <v>ОАО «Башэкономбанк»</v>
          </cell>
          <cell r="F2707" t="str">
            <v>банк</v>
          </cell>
          <cell r="G2707" t="str">
            <v>БЭБ</v>
          </cell>
          <cell r="H2707" t="str">
            <v>0022091</v>
          </cell>
          <cell r="I2707">
            <v>38208</v>
          </cell>
          <cell r="J2707">
            <v>100000</v>
          </cell>
          <cell r="K2707" t="str">
            <v>Рубли РФ</v>
          </cell>
          <cell r="L2707" t="str">
            <v>по предъявлении</v>
          </cell>
          <cell r="M2707">
            <v>38208</v>
          </cell>
          <cell r="N2707">
            <v>0</v>
          </cell>
          <cell r="P2707">
            <v>100000</v>
          </cell>
          <cell r="Q2707">
            <v>1</v>
          </cell>
          <cell r="R2707">
            <v>100000</v>
          </cell>
          <cell r="S2707">
            <v>38210</v>
          </cell>
          <cell r="T2707" t="str">
            <v>11/08-04</v>
          </cell>
          <cell r="U2707" t="str">
            <v>ООО "Проф-Трейд"</v>
          </cell>
          <cell r="V2707">
            <v>1</v>
          </cell>
          <cell r="W2707">
            <v>100000</v>
          </cell>
          <cell r="X2707">
            <v>38211</v>
          </cell>
          <cell r="Y2707" t="str">
            <v>12/08-предбэб</v>
          </cell>
          <cell r="Z2707" t="str">
            <v>ОАО "Башэкономбанк"</v>
          </cell>
          <cell r="AA2707">
            <v>0</v>
          </cell>
          <cell r="AB2707">
            <v>0</v>
          </cell>
          <cell r="AC2707">
            <v>0</v>
          </cell>
          <cell r="AD2707" t="str">
            <v>предъявлен</v>
          </cell>
          <cell r="AF2707" t="str">
            <v/>
          </cell>
          <cell r="AI2707" t="str">
            <v/>
          </cell>
        </row>
        <row r="2708">
          <cell r="A2708">
            <v>2685</v>
          </cell>
          <cell r="B2708" t="str">
            <v>диск</v>
          </cell>
          <cell r="C2708" t="str">
            <v>51401</v>
          </cell>
          <cell r="D2708" t="str">
            <v>51401`810`1`0400`0000018</v>
          </cell>
          <cell r="E2708" t="str">
            <v>АБ «Газпромбанк» (ЗАО)</v>
          </cell>
          <cell r="F2708" t="str">
            <v>банк</v>
          </cell>
          <cell r="G2708" t="str">
            <v>ГПБ</v>
          </cell>
          <cell r="H2708" t="str">
            <v>0155868</v>
          </cell>
          <cell r="I2708">
            <v>38210</v>
          </cell>
          <cell r="J2708">
            <v>2000000</v>
          </cell>
          <cell r="K2708" t="str">
            <v>Рубли РФ</v>
          </cell>
          <cell r="L2708" t="str">
            <v>по предъявлении</v>
          </cell>
          <cell r="M2708">
            <v>38210</v>
          </cell>
          <cell r="N2708">
            <v>0</v>
          </cell>
          <cell r="P2708">
            <v>2000000</v>
          </cell>
          <cell r="Q2708">
            <v>1</v>
          </cell>
          <cell r="R2708">
            <v>2000000</v>
          </cell>
          <cell r="S2708">
            <v>38210</v>
          </cell>
          <cell r="T2708" t="str">
            <v>11/08-04</v>
          </cell>
          <cell r="U2708" t="str">
            <v>ООО "Проф-Трейд"</v>
          </cell>
          <cell r="V2708">
            <v>1</v>
          </cell>
          <cell r="W2708">
            <v>2000000</v>
          </cell>
          <cell r="X2708">
            <v>38211</v>
          </cell>
          <cell r="Y2708" t="str">
            <v>12/08-предгаз</v>
          </cell>
          <cell r="Z2708" t="str">
            <v>АБ «Газпромбанк» (ЗАО)</v>
          </cell>
          <cell r="AA2708">
            <v>0</v>
          </cell>
          <cell r="AB2708">
            <v>0</v>
          </cell>
          <cell r="AC2708">
            <v>0</v>
          </cell>
          <cell r="AD2708" t="str">
            <v>предъявлен</v>
          </cell>
          <cell r="AF2708" t="str">
            <v/>
          </cell>
          <cell r="AI2708" t="str">
            <v/>
          </cell>
        </row>
        <row r="2709">
          <cell r="A2709">
            <v>2686</v>
          </cell>
          <cell r="B2709" t="str">
            <v>диск</v>
          </cell>
          <cell r="C2709" t="str">
            <v>51401</v>
          </cell>
          <cell r="D2709" t="str">
            <v>51401`810`1`0400`0000018</v>
          </cell>
          <cell r="E2709" t="str">
            <v>АБ «Газпромбанк» (ЗАО)</v>
          </cell>
          <cell r="F2709" t="str">
            <v>банк</v>
          </cell>
          <cell r="G2709" t="str">
            <v>ГПБ</v>
          </cell>
          <cell r="H2709" t="str">
            <v>0155868</v>
          </cell>
          <cell r="I2709">
            <v>38210</v>
          </cell>
          <cell r="J2709">
            <v>2000000</v>
          </cell>
          <cell r="K2709" t="str">
            <v>Рубли РФ</v>
          </cell>
          <cell r="L2709" t="str">
            <v>по предъявлении</v>
          </cell>
          <cell r="M2709">
            <v>38210</v>
          </cell>
          <cell r="N2709">
            <v>0</v>
          </cell>
          <cell r="P2709">
            <v>2000000</v>
          </cell>
          <cell r="Q2709">
            <v>1</v>
          </cell>
          <cell r="R2709">
            <v>2000000</v>
          </cell>
          <cell r="S2709">
            <v>38210</v>
          </cell>
          <cell r="T2709" t="str">
            <v>11/08-04</v>
          </cell>
          <cell r="U2709" t="str">
            <v>ООО "Проф-Трейд"</v>
          </cell>
          <cell r="V2709">
            <v>1</v>
          </cell>
          <cell r="W2709">
            <v>2000000</v>
          </cell>
          <cell r="X2709">
            <v>38211</v>
          </cell>
          <cell r="Y2709" t="str">
            <v>12/08-предгаз</v>
          </cell>
          <cell r="Z2709" t="str">
            <v>АБ «Газпромбанк» (ЗАО)</v>
          </cell>
          <cell r="AA2709">
            <v>0</v>
          </cell>
          <cell r="AB2709">
            <v>0</v>
          </cell>
          <cell r="AC2709">
            <v>0</v>
          </cell>
          <cell r="AD2709" t="str">
            <v>предъявлен</v>
          </cell>
          <cell r="AF2709" t="str">
            <v/>
          </cell>
          <cell r="AI2709" t="str">
            <v/>
          </cell>
        </row>
        <row r="2710">
          <cell r="A2710">
            <v>2687</v>
          </cell>
          <cell r="B2710" t="str">
            <v>диск</v>
          </cell>
          <cell r="C2710" t="str">
            <v>51401</v>
          </cell>
          <cell r="D2710" t="str">
            <v>51401`810`1`0400`0000018</v>
          </cell>
          <cell r="E2710" t="str">
            <v>АБ «Газпромбанк» (ЗАО)</v>
          </cell>
          <cell r="F2710" t="str">
            <v>банк</v>
          </cell>
          <cell r="G2710" t="str">
            <v>ГПБ</v>
          </cell>
          <cell r="H2710" t="str">
            <v>0155868</v>
          </cell>
          <cell r="I2710">
            <v>38210</v>
          </cell>
          <cell r="J2710">
            <v>2000000</v>
          </cell>
          <cell r="K2710" t="str">
            <v>Рубли РФ</v>
          </cell>
          <cell r="L2710" t="str">
            <v>по предъявлении</v>
          </cell>
          <cell r="M2710">
            <v>38210</v>
          </cell>
          <cell r="N2710">
            <v>0</v>
          </cell>
          <cell r="P2710">
            <v>2000000</v>
          </cell>
          <cell r="Q2710">
            <v>1</v>
          </cell>
          <cell r="R2710">
            <v>2000000</v>
          </cell>
          <cell r="S2710">
            <v>38210</v>
          </cell>
          <cell r="T2710" t="str">
            <v>11/08-04</v>
          </cell>
          <cell r="U2710" t="str">
            <v>ООО "Проф-Трейд"</v>
          </cell>
          <cell r="V2710">
            <v>1</v>
          </cell>
          <cell r="W2710">
            <v>2000000</v>
          </cell>
          <cell r="X2710">
            <v>38211</v>
          </cell>
          <cell r="Y2710" t="str">
            <v>12/08-предгаз</v>
          </cell>
          <cell r="Z2710" t="str">
            <v>АБ «Газпромбанк» (ЗАО)</v>
          </cell>
          <cell r="AA2710">
            <v>0</v>
          </cell>
          <cell r="AB2710">
            <v>0</v>
          </cell>
          <cell r="AC2710">
            <v>0</v>
          </cell>
          <cell r="AD2710" t="str">
            <v>предъявлен</v>
          </cell>
          <cell r="AF2710" t="str">
            <v/>
          </cell>
          <cell r="AI2710" t="str">
            <v/>
          </cell>
        </row>
        <row r="2711">
          <cell r="A2711">
            <v>2688</v>
          </cell>
          <cell r="B2711" t="str">
            <v>диск</v>
          </cell>
          <cell r="C2711" t="str">
            <v>51401</v>
          </cell>
          <cell r="D2711" t="str">
            <v>51401`810`1`0400`0000018</v>
          </cell>
          <cell r="E2711" t="str">
            <v>АБ «Газпромбанк» (ЗАО)</v>
          </cell>
          <cell r="F2711" t="str">
            <v>банк</v>
          </cell>
          <cell r="G2711" t="str">
            <v>ГПБ</v>
          </cell>
          <cell r="H2711" t="str">
            <v>0155868</v>
          </cell>
          <cell r="I2711">
            <v>38210</v>
          </cell>
          <cell r="J2711">
            <v>2000000</v>
          </cell>
          <cell r="K2711" t="str">
            <v>Рубли РФ</v>
          </cell>
          <cell r="L2711" t="str">
            <v>по предъявлении</v>
          </cell>
          <cell r="M2711">
            <v>38210</v>
          </cell>
          <cell r="N2711">
            <v>0</v>
          </cell>
          <cell r="P2711">
            <v>2000000</v>
          </cell>
          <cell r="Q2711">
            <v>1</v>
          </cell>
          <cell r="R2711">
            <v>2000000</v>
          </cell>
          <cell r="S2711">
            <v>38210</v>
          </cell>
          <cell r="T2711" t="str">
            <v>11/08-04</v>
          </cell>
          <cell r="U2711" t="str">
            <v>ООО "Проф-Трейд"</v>
          </cell>
          <cell r="V2711">
            <v>1</v>
          </cell>
          <cell r="W2711">
            <v>2000000</v>
          </cell>
          <cell r="X2711">
            <v>38211</v>
          </cell>
          <cell r="Y2711" t="str">
            <v>12/08-предгаз</v>
          </cell>
          <cell r="Z2711" t="str">
            <v>АБ «Газпромбанк» (ЗАО)</v>
          </cell>
          <cell r="AA2711">
            <v>0</v>
          </cell>
          <cell r="AB2711">
            <v>0</v>
          </cell>
          <cell r="AC2711">
            <v>0</v>
          </cell>
          <cell r="AD2711" t="str">
            <v>предъявлен</v>
          </cell>
          <cell r="AF2711" t="str">
            <v/>
          </cell>
          <cell r="AI2711" t="str">
            <v/>
          </cell>
        </row>
        <row r="2712">
          <cell r="A2712">
            <v>2689</v>
          </cell>
          <cell r="B2712" t="str">
            <v>диск</v>
          </cell>
          <cell r="C2712" t="str">
            <v>51401</v>
          </cell>
          <cell r="D2712" t="str">
            <v>51401`810`1`0400`0000018</v>
          </cell>
          <cell r="E2712" t="str">
            <v>АБ «Газпромбанк» (ЗАО)</v>
          </cell>
          <cell r="F2712" t="str">
            <v>банк</v>
          </cell>
          <cell r="G2712" t="str">
            <v>ГПБ</v>
          </cell>
          <cell r="H2712" t="str">
            <v>0155868</v>
          </cell>
          <cell r="I2712">
            <v>38210</v>
          </cell>
          <cell r="J2712">
            <v>2000000</v>
          </cell>
          <cell r="K2712" t="str">
            <v>Рубли РФ</v>
          </cell>
          <cell r="L2712" t="str">
            <v>по предъявлении</v>
          </cell>
          <cell r="M2712">
            <v>38210</v>
          </cell>
          <cell r="N2712">
            <v>0</v>
          </cell>
          <cell r="P2712">
            <v>2000000</v>
          </cell>
          <cell r="Q2712">
            <v>1</v>
          </cell>
          <cell r="R2712">
            <v>2000000</v>
          </cell>
          <cell r="S2712">
            <v>38210</v>
          </cell>
          <cell r="T2712" t="str">
            <v>11/08-04</v>
          </cell>
          <cell r="U2712" t="str">
            <v>ООО "Проф-Трейд"</v>
          </cell>
          <cell r="V2712">
            <v>1</v>
          </cell>
          <cell r="W2712">
            <v>2000000</v>
          </cell>
          <cell r="X2712">
            <v>38211</v>
          </cell>
          <cell r="Y2712" t="str">
            <v>12/08-предгаз</v>
          </cell>
          <cell r="Z2712" t="str">
            <v>АБ «Газпромбанк» (ЗАО)</v>
          </cell>
          <cell r="AA2712">
            <v>0</v>
          </cell>
          <cell r="AB2712">
            <v>0</v>
          </cell>
          <cell r="AC2712">
            <v>0</v>
          </cell>
          <cell r="AD2712" t="str">
            <v>предъявлен</v>
          </cell>
          <cell r="AF2712" t="str">
            <v/>
          </cell>
          <cell r="AI2712" t="str">
            <v/>
          </cell>
        </row>
        <row r="2713">
          <cell r="A2713">
            <v>2690</v>
          </cell>
          <cell r="B2713" t="str">
            <v>диск</v>
          </cell>
          <cell r="C2713" t="str">
            <v>51402</v>
          </cell>
          <cell r="D2713" t="str">
            <v>51402`810`4`0400`0000047</v>
          </cell>
          <cell r="E2713" t="str">
            <v>ОАО «Башэкономбанк»</v>
          </cell>
          <cell r="F2713" t="str">
            <v>банк</v>
          </cell>
          <cell r="G2713" t="str">
            <v>БЭБ-И</v>
          </cell>
          <cell r="H2713" t="str">
            <v>0022152</v>
          </cell>
          <cell r="I2713">
            <v>38211</v>
          </cell>
          <cell r="J2713">
            <v>424000</v>
          </cell>
          <cell r="K2713" t="str">
            <v>Рубли РФ</v>
          </cell>
          <cell r="L2713" t="str">
            <v>по предъявлении, но не ранее 26.08.2004г.</v>
          </cell>
          <cell r="M2713">
            <v>38225</v>
          </cell>
          <cell r="N2713">
            <v>0.17954676527462091</v>
          </cell>
          <cell r="P2713">
            <v>421100</v>
          </cell>
          <cell r="Q2713">
            <v>0.99316037735849061</v>
          </cell>
          <cell r="R2713">
            <v>421100</v>
          </cell>
          <cell r="S2713">
            <v>38211</v>
          </cell>
          <cell r="T2713" t="str">
            <v>12/08-03</v>
          </cell>
          <cell r="U2713" t="str">
            <v>Мостолюк Марина Леонидовна</v>
          </cell>
          <cell r="V2713">
            <v>1</v>
          </cell>
          <cell r="W2713">
            <v>424000</v>
          </cell>
          <cell r="X2713">
            <v>38225</v>
          </cell>
          <cell r="Y2713" t="str">
            <v>26/08-акт бэб</v>
          </cell>
          <cell r="Z2713" t="str">
            <v>ОАО "Башэкономбанк"</v>
          </cell>
          <cell r="AA2713">
            <v>2900</v>
          </cell>
          <cell r="AB2713">
            <v>0.18003867422057876</v>
          </cell>
          <cell r="AC2713">
            <v>0.17954676527462091</v>
          </cell>
          <cell r="AD2713" t="str">
            <v>предъявлен</v>
          </cell>
          <cell r="AF2713" t="str">
            <v/>
          </cell>
          <cell r="AI2713" t="str">
            <v/>
          </cell>
        </row>
        <row r="2714">
          <cell r="A2714">
            <v>2691</v>
          </cell>
          <cell r="B2714" t="str">
            <v>диск</v>
          </cell>
          <cell r="C2714" t="str">
            <v>51401</v>
          </cell>
          <cell r="D2714" t="str">
            <v>51401`810`2`0400`0000002</v>
          </cell>
          <cell r="E2714" t="str">
            <v>Сбербанк РФ</v>
          </cell>
          <cell r="F2714" t="str">
            <v>банк</v>
          </cell>
          <cell r="G2714" t="str">
            <v>ВА</v>
          </cell>
          <cell r="H2714" t="str">
            <v>0515952</v>
          </cell>
          <cell r="I2714">
            <v>38204</v>
          </cell>
          <cell r="J2714">
            <v>21889</v>
          </cell>
          <cell r="K2714" t="str">
            <v>Рубли РФ</v>
          </cell>
          <cell r="L2714" t="str">
            <v>по предъявлении</v>
          </cell>
          <cell r="M2714">
            <v>38204</v>
          </cell>
          <cell r="N2714">
            <v>0</v>
          </cell>
          <cell r="P2714">
            <v>21889</v>
          </cell>
          <cell r="Q2714">
            <v>1</v>
          </cell>
          <cell r="R2714">
            <v>21889</v>
          </cell>
          <cell r="S2714">
            <v>38211</v>
          </cell>
          <cell r="T2714" t="str">
            <v>12/08-04</v>
          </cell>
          <cell r="U2714" t="str">
            <v>ООО "Проф-Трейд"</v>
          </cell>
          <cell r="V2714">
            <v>1</v>
          </cell>
          <cell r="W2714">
            <v>21889</v>
          </cell>
          <cell r="X2714">
            <v>38212</v>
          </cell>
          <cell r="Y2714" t="str">
            <v>13/08-предсбер</v>
          </cell>
          <cell r="Z2714" t="str">
            <v>Сбербанк РФ</v>
          </cell>
          <cell r="AA2714">
            <v>0</v>
          </cell>
          <cell r="AB2714">
            <v>0</v>
          </cell>
          <cell r="AC2714">
            <v>0</v>
          </cell>
          <cell r="AD2714" t="str">
            <v>предъявлен</v>
          </cell>
          <cell r="AF2714" t="str">
            <v/>
          </cell>
          <cell r="AI2714" t="str">
            <v/>
          </cell>
        </row>
        <row r="2715">
          <cell r="A2715">
            <v>2692</v>
          </cell>
          <cell r="B2715" t="str">
            <v>диск</v>
          </cell>
          <cell r="C2715" t="str">
            <v>51401</v>
          </cell>
          <cell r="D2715" t="str">
            <v>51401`810`2`0400`0000002</v>
          </cell>
          <cell r="E2715" t="str">
            <v>Сбербанк РФ</v>
          </cell>
          <cell r="F2715" t="str">
            <v>банк</v>
          </cell>
          <cell r="G2715" t="str">
            <v>ВА</v>
          </cell>
          <cell r="H2715" t="str">
            <v>0516261</v>
          </cell>
          <cell r="I2715">
            <v>38209</v>
          </cell>
          <cell r="J2715">
            <v>19800</v>
          </cell>
          <cell r="K2715" t="str">
            <v>Рубли РФ</v>
          </cell>
          <cell r="L2715" t="str">
            <v>по предъявлении</v>
          </cell>
          <cell r="M2715">
            <v>38209</v>
          </cell>
          <cell r="N2715">
            <v>0</v>
          </cell>
          <cell r="P2715">
            <v>19800</v>
          </cell>
          <cell r="Q2715">
            <v>1</v>
          </cell>
          <cell r="R2715">
            <v>19800</v>
          </cell>
          <cell r="S2715">
            <v>38211</v>
          </cell>
          <cell r="T2715" t="str">
            <v>12/08-04</v>
          </cell>
          <cell r="U2715" t="str">
            <v>ООО "Проф-Трейд"</v>
          </cell>
          <cell r="V2715">
            <v>1</v>
          </cell>
          <cell r="W2715">
            <v>19800</v>
          </cell>
          <cell r="X2715">
            <v>38212</v>
          </cell>
          <cell r="Y2715" t="str">
            <v>13/08-предсбер</v>
          </cell>
          <cell r="Z2715" t="str">
            <v>Сбербанк РФ</v>
          </cell>
          <cell r="AA2715">
            <v>0</v>
          </cell>
          <cell r="AB2715">
            <v>0</v>
          </cell>
          <cell r="AC2715">
            <v>0</v>
          </cell>
          <cell r="AD2715" t="str">
            <v>предъявлен</v>
          </cell>
          <cell r="AF2715" t="str">
            <v/>
          </cell>
          <cell r="AI2715" t="str">
            <v/>
          </cell>
        </row>
        <row r="2716">
          <cell r="A2716">
            <v>2693</v>
          </cell>
          <cell r="B2716" t="str">
            <v>диск</v>
          </cell>
          <cell r="C2716" t="str">
            <v>51401</v>
          </cell>
          <cell r="D2716" t="str">
            <v>51401`810`2`0400`0000002</v>
          </cell>
          <cell r="E2716" t="str">
            <v>Сбербанк РФ</v>
          </cell>
          <cell r="F2716" t="str">
            <v>банк</v>
          </cell>
          <cell r="G2716" t="str">
            <v>ВН</v>
          </cell>
          <cell r="H2716" t="str">
            <v>1090939</v>
          </cell>
          <cell r="I2716">
            <v>38194</v>
          </cell>
          <cell r="J2716">
            <v>236000</v>
          </cell>
          <cell r="K2716" t="str">
            <v>Рубли РФ</v>
          </cell>
          <cell r="L2716" t="str">
            <v>по предъявлении</v>
          </cell>
          <cell r="M2716">
            <v>38194</v>
          </cell>
          <cell r="N2716">
            <v>0</v>
          </cell>
          <cell r="P2716">
            <v>236000</v>
          </cell>
          <cell r="Q2716">
            <v>1</v>
          </cell>
          <cell r="R2716">
            <v>236000</v>
          </cell>
          <cell r="S2716">
            <v>38211</v>
          </cell>
          <cell r="T2716" t="str">
            <v>12/08-04</v>
          </cell>
          <cell r="U2716" t="str">
            <v>ООО "Проф-Трейд"</v>
          </cell>
          <cell r="V2716">
            <v>1</v>
          </cell>
          <cell r="W2716">
            <v>236000</v>
          </cell>
          <cell r="X2716">
            <v>38212</v>
          </cell>
          <cell r="Y2716" t="str">
            <v>13/08-предсбер</v>
          </cell>
          <cell r="Z2716" t="str">
            <v>Сбербанк РФ</v>
          </cell>
          <cell r="AA2716">
            <v>0</v>
          </cell>
          <cell r="AB2716">
            <v>0</v>
          </cell>
          <cell r="AC2716">
            <v>0</v>
          </cell>
          <cell r="AD2716" t="str">
            <v>предъявлен</v>
          </cell>
          <cell r="AF2716" t="str">
            <v/>
          </cell>
          <cell r="AI2716" t="str">
            <v/>
          </cell>
        </row>
        <row r="2717">
          <cell r="A2717">
            <v>2694</v>
          </cell>
          <cell r="B2717" t="str">
            <v>диск</v>
          </cell>
          <cell r="C2717" t="str">
            <v>51401</v>
          </cell>
          <cell r="D2717" t="str">
            <v>51401`810`2`0400`0000002</v>
          </cell>
          <cell r="E2717" t="str">
            <v>Сбербанк РФ</v>
          </cell>
          <cell r="F2717" t="str">
            <v>банк</v>
          </cell>
          <cell r="G2717" t="str">
            <v>ВА</v>
          </cell>
          <cell r="H2717" t="str">
            <v>0519505</v>
          </cell>
          <cell r="I2717">
            <v>38211</v>
          </cell>
          <cell r="J2717">
            <v>190000</v>
          </cell>
          <cell r="K2717" t="str">
            <v>Рубли РФ</v>
          </cell>
          <cell r="L2717" t="str">
            <v>по предъявлении</v>
          </cell>
          <cell r="M2717">
            <v>38211</v>
          </cell>
          <cell r="N2717">
            <v>0</v>
          </cell>
          <cell r="P2717">
            <v>190000</v>
          </cell>
          <cell r="Q2717">
            <v>1</v>
          </cell>
          <cell r="R2717">
            <v>190000</v>
          </cell>
          <cell r="S2717">
            <v>38211</v>
          </cell>
          <cell r="T2717" t="str">
            <v>12/08-04</v>
          </cell>
          <cell r="U2717" t="str">
            <v>ООО "Проф-Трейд"</v>
          </cell>
          <cell r="V2717">
            <v>1</v>
          </cell>
          <cell r="W2717">
            <v>190000</v>
          </cell>
          <cell r="X2717">
            <v>38212</v>
          </cell>
          <cell r="Y2717" t="str">
            <v>13/08-предсбер</v>
          </cell>
          <cell r="Z2717" t="str">
            <v>Сбербанк РФ</v>
          </cell>
          <cell r="AA2717">
            <v>0</v>
          </cell>
          <cell r="AB2717">
            <v>0</v>
          </cell>
          <cell r="AC2717">
            <v>0</v>
          </cell>
          <cell r="AD2717" t="str">
            <v>предъявлен</v>
          </cell>
          <cell r="AF2717" t="str">
            <v/>
          </cell>
          <cell r="AI2717" t="str">
            <v/>
          </cell>
        </row>
        <row r="2718">
          <cell r="A2718">
            <v>2695</v>
          </cell>
          <cell r="B2718" t="str">
            <v>диск</v>
          </cell>
          <cell r="C2718" t="str">
            <v>51401</v>
          </cell>
          <cell r="D2718" t="str">
            <v>51401`810`2`0400`0000002</v>
          </cell>
          <cell r="E2718" t="str">
            <v>Сбербанк РФ</v>
          </cell>
          <cell r="F2718" t="str">
            <v>банк</v>
          </cell>
          <cell r="G2718" t="str">
            <v>ВА</v>
          </cell>
          <cell r="H2718" t="str">
            <v>0517227</v>
          </cell>
          <cell r="I2718">
            <v>38210</v>
          </cell>
          <cell r="J2718">
            <v>280000</v>
          </cell>
          <cell r="K2718" t="str">
            <v>Рубли РФ</v>
          </cell>
          <cell r="L2718" t="str">
            <v>по предъявлении</v>
          </cell>
          <cell r="M2718">
            <v>38210</v>
          </cell>
          <cell r="N2718">
            <v>0</v>
          </cell>
          <cell r="P2718">
            <v>280000</v>
          </cell>
          <cell r="Q2718">
            <v>1</v>
          </cell>
          <cell r="R2718">
            <v>280000</v>
          </cell>
          <cell r="S2718">
            <v>38211</v>
          </cell>
          <cell r="T2718" t="str">
            <v>12/08-04</v>
          </cell>
          <cell r="U2718" t="str">
            <v>ООО "Проф-Трейд"</v>
          </cell>
          <cell r="V2718">
            <v>1.0007999999999999</v>
          </cell>
          <cell r="W2718">
            <v>280224</v>
          </cell>
          <cell r="X2718">
            <v>38211</v>
          </cell>
          <cell r="Y2718" t="str">
            <v>12/08-05</v>
          </cell>
          <cell r="Z2718" t="str">
            <v>ЗАО "Компания "Уфаойл"</v>
          </cell>
          <cell r="AA2718">
            <v>224</v>
          </cell>
          <cell r="AB2718">
            <v>0</v>
          </cell>
          <cell r="AC2718">
            <v>0.29200000000000004</v>
          </cell>
          <cell r="AD2718" t="str">
            <v>продан</v>
          </cell>
          <cell r="AF2718" t="str">
            <v/>
          </cell>
          <cell r="AI2718" t="str">
            <v/>
          </cell>
        </row>
        <row r="2719">
          <cell r="A2719">
            <v>2696</v>
          </cell>
          <cell r="B2719" t="str">
            <v>диск</v>
          </cell>
          <cell r="C2719" t="str">
            <v>51401</v>
          </cell>
          <cell r="D2719" t="str">
            <v>51401`810`2`0400`0000002</v>
          </cell>
          <cell r="E2719" t="str">
            <v>Сбербанк РФ</v>
          </cell>
          <cell r="F2719" t="str">
            <v>банк</v>
          </cell>
          <cell r="G2719" t="str">
            <v>ВА</v>
          </cell>
          <cell r="H2719" t="str">
            <v>0516310</v>
          </cell>
          <cell r="I2719">
            <v>38210</v>
          </cell>
          <cell r="J2719">
            <v>350000</v>
          </cell>
          <cell r="K2719" t="str">
            <v>Рубли РФ</v>
          </cell>
          <cell r="L2719" t="str">
            <v>по предъявлении</v>
          </cell>
          <cell r="M2719">
            <v>38210</v>
          </cell>
          <cell r="N2719">
            <v>0</v>
          </cell>
          <cell r="P2719">
            <v>350000</v>
          </cell>
          <cell r="Q2719">
            <v>1</v>
          </cell>
          <cell r="R2719">
            <v>350000</v>
          </cell>
          <cell r="S2719">
            <v>38211</v>
          </cell>
          <cell r="T2719" t="str">
            <v>12/08-04</v>
          </cell>
          <cell r="U2719" t="str">
            <v>ООО "Проф-Трейд"</v>
          </cell>
          <cell r="V2719">
            <v>1.0007999999999999</v>
          </cell>
          <cell r="W2719">
            <v>350280</v>
          </cell>
          <cell r="X2719">
            <v>38211</v>
          </cell>
          <cell r="Y2719" t="str">
            <v>12/08-05</v>
          </cell>
          <cell r="Z2719" t="str">
            <v>ЗАО "Компания "Уфаойл"</v>
          </cell>
          <cell r="AA2719">
            <v>280</v>
          </cell>
          <cell r="AB2719">
            <v>0</v>
          </cell>
          <cell r="AC2719">
            <v>0.29200000000000004</v>
          </cell>
          <cell r="AD2719" t="str">
            <v>продан</v>
          </cell>
          <cell r="AF2719" t="str">
            <v/>
          </cell>
          <cell r="AI2719" t="str">
            <v/>
          </cell>
        </row>
        <row r="2720">
          <cell r="A2720">
            <v>2697</v>
          </cell>
          <cell r="B2720" t="str">
            <v>диск</v>
          </cell>
          <cell r="C2720" t="str">
            <v>51401</v>
          </cell>
          <cell r="D2720" t="str">
            <v>51401`810`2`0400`0000002</v>
          </cell>
          <cell r="E2720" t="str">
            <v>Сбербанк РФ</v>
          </cell>
          <cell r="F2720" t="str">
            <v>банк</v>
          </cell>
          <cell r="G2720" t="str">
            <v>ВА</v>
          </cell>
          <cell r="H2720" t="str">
            <v>0516311</v>
          </cell>
          <cell r="I2720">
            <v>38210</v>
          </cell>
          <cell r="J2720">
            <v>500000</v>
          </cell>
          <cell r="K2720" t="str">
            <v>Рубли РФ</v>
          </cell>
          <cell r="L2720" t="str">
            <v>по предъявлении</v>
          </cell>
          <cell r="M2720">
            <v>38210</v>
          </cell>
          <cell r="N2720">
            <v>0</v>
          </cell>
          <cell r="P2720">
            <v>500000</v>
          </cell>
          <cell r="Q2720">
            <v>1</v>
          </cell>
          <cell r="R2720">
            <v>500000</v>
          </cell>
          <cell r="S2720">
            <v>38211</v>
          </cell>
          <cell r="T2720" t="str">
            <v>12/08-04</v>
          </cell>
          <cell r="U2720" t="str">
            <v>ООО "Проф-Трейд"</v>
          </cell>
          <cell r="V2720">
            <v>1.0007999999999999</v>
          </cell>
          <cell r="W2720">
            <v>500400</v>
          </cell>
          <cell r="X2720">
            <v>38211</v>
          </cell>
          <cell r="Y2720" t="str">
            <v>12/08-05</v>
          </cell>
          <cell r="Z2720" t="str">
            <v>ЗАО "Компания "Уфаойл"</v>
          </cell>
          <cell r="AA2720">
            <v>400</v>
          </cell>
          <cell r="AB2720">
            <v>0</v>
          </cell>
          <cell r="AC2720">
            <v>0.29200000000000004</v>
          </cell>
          <cell r="AD2720" t="str">
            <v>продан</v>
          </cell>
          <cell r="AF2720" t="str">
            <v/>
          </cell>
          <cell r="AI2720" t="str">
            <v/>
          </cell>
        </row>
        <row r="2721">
          <cell r="A2721">
            <v>2698</v>
          </cell>
          <cell r="B2721" t="str">
            <v>диск</v>
          </cell>
          <cell r="C2721" t="str">
            <v>51401</v>
          </cell>
          <cell r="D2721" t="str">
            <v>51401`810`2`0400`0000002</v>
          </cell>
          <cell r="E2721" t="str">
            <v>Сбербанк РФ</v>
          </cell>
          <cell r="F2721" t="str">
            <v>банк</v>
          </cell>
          <cell r="G2721" t="str">
            <v>ВА</v>
          </cell>
          <cell r="H2721" t="str">
            <v>0516384</v>
          </cell>
          <cell r="I2721">
            <v>38211</v>
          </cell>
          <cell r="J2721">
            <v>1000000</v>
          </cell>
          <cell r="K2721" t="str">
            <v>Рубли РФ</v>
          </cell>
          <cell r="L2721" t="str">
            <v>по предъявлении</v>
          </cell>
          <cell r="M2721">
            <v>38211</v>
          </cell>
          <cell r="N2721">
            <v>0</v>
          </cell>
          <cell r="P2721">
            <v>1000000</v>
          </cell>
          <cell r="Q2721">
            <v>1</v>
          </cell>
          <cell r="R2721">
            <v>1000000</v>
          </cell>
          <cell r="S2721">
            <v>38211</v>
          </cell>
          <cell r="T2721" t="str">
            <v>12/08-04</v>
          </cell>
          <cell r="U2721" t="str">
            <v>ООО "Проф-Трейд"</v>
          </cell>
          <cell r="V2721">
            <v>1</v>
          </cell>
          <cell r="W2721">
            <v>1000000</v>
          </cell>
          <cell r="X2721">
            <v>38212</v>
          </cell>
          <cell r="Y2721" t="str">
            <v>13/08-предсбер</v>
          </cell>
          <cell r="Z2721" t="str">
            <v>Сбербанк РФ</v>
          </cell>
          <cell r="AA2721">
            <v>0</v>
          </cell>
          <cell r="AB2721">
            <v>0</v>
          </cell>
          <cell r="AC2721">
            <v>0</v>
          </cell>
          <cell r="AD2721" t="str">
            <v>предъявлен</v>
          </cell>
          <cell r="AF2721" t="str">
            <v/>
          </cell>
          <cell r="AI2721" t="str">
            <v/>
          </cell>
        </row>
        <row r="2722">
          <cell r="A2722">
            <v>2699</v>
          </cell>
          <cell r="B2722" t="str">
            <v>диск</v>
          </cell>
          <cell r="C2722" t="str">
            <v>51401</v>
          </cell>
          <cell r="D2722" t="str">
            <v>51401`810`2`0400`0000002</v>
          </cell>
          <cell r="E2722" t="str">
            <v>Сбербанк РФ</v>
          </cell>
          <cell r="F2722" t="str">
            <v>банк</v>
          </cell>
          <cell r="G2722" t="str">
            <v>ВА</v>
          </cell>
          <cell r="H2722" t="str">
            <v>0516391</v>
          </cell>
          <cell r="I2722">
            <v>38211</v>
          </cell>
          <cell r="J2722">
            <v>702000</v>
          </cell>
          <cell r="K2722" t="str">
            <v>Рубли РФ</v>
          </cell>
          <cell r="L2722" t="str">
            <v>по предъявлении</v>
          </cell>
          <cell r="M2722">
            <v>38211</v>
          </cell>
          <cell r="N2722">
            <v>0</v>
          </cell>
          <cell r="P2722">
            <v>702000</v>
          </cell>
          <cell r="Q2722">
            <v>1</v>
          </cell>
          <cell r="R2722">
            <v>702000</v>
          </cell>
          <cell r="S2722">
            <v>38211</v>
          </cell>
          <cell r="T2722" t="str">
            <v>12/08-04</v>
          </cell>
          <cell r="U2722" t="str">
            <v>ООО "Проф-Трейд"</v>
          </cell>
          <cell r="V2722">
            <v>1</v>
          </cell>
          <cell r="W2722">
            <v>702000</v>
          </cell>
          <cell r="X2722">
            <v>38212</v>
          </cell>
          <cell r="Y2722" t="str">
            <v>13/08-предсбер</v>
          </cell>
          <cell r="Z2722" t="str">
            <v>Сбербанк РФ</v>
          </cell>
          <cell r="AA2722">
            <v>0</v>
          </cell>
          <cell r="AB2722">
            <v>0</v>
          </cell>
          <cell r="AC2722">
            <v>0</v>
          </cell>
          <cell r="AD2722" t="str">
            <v>предъявлен</v>
          </cell>
          <cell r="AF2722" t="str">
            <v/>
          </cell>
          <cell r="AI2722" t="str">
            <v/>
          </cell>
        </row>
        <row r="2723">
          <cell r="A2723">
            <v>2700</v>
          </cell>
          <cell r="B2723" t="str">
            <v>диск</v>
          </cell>
          <cell r="C2723" t="str">
            <v>51401</v>
          </cell>
          <cell r="D2723" t="str">
            <v>51401`810`4`0400`0000006</v>
          </cell>
          <cell r="E2723" t="str">
            <v>ОАО «Социнвестбанк»</v>
          </cell>
          <cell r="F2723" t="str">
            <v>банк</v>
          </cell>
          <cell r="G2723" t="str">
            <v>КА</v>
          </cell>
          <cell r="H2723" t="str">
            <v>0007044</v>
          </cell>
          <cell r="I2723">
            <v>38210</v>
          </cell>
          <cell r="J2723">
            <v>250000</v>
          </cell>
          <cell r="K2723" t="str">
            <v>Рубли РФ</v>
          </cell>
          <cell r="L2723" t="str">
            <v>по предъявлении</v>
          </cell>
          <cell r="M2723">
            <v>38210</v>
          </cell>
          <cell r="N2723">
            <v>0</v>
          </cell>
          <cell r="P2723">
            <v>250000</v>
          </cell>
          <cell r="Q2723">
            <v>1</v>
          </cell>
          <cell r="R2723">
            <v>250000</v>
          </cell>
          <cell r="S2723">
            <v>38211</v>
          </cell>
          <cell r="T2723" t="str">
            <v>12/08-04</v>
          </cell>
          <cell r="U2723" t="str">
            <v>ООО "Проф-Трейд"</v>
          </cell>
          <cell r="V2723">
            <v>1</v>
          </cell>
          <cell r="W2723">
            <v>250000</v>
          </cell>
          <cell r="X2723">
            <v>38212</v>
          </cell>
          <cell r="Y2723" t="str">
            <v>13/08-предсиб</v>
          </cell>
          <cell r="Z2723" t="str">
            <v>ОАО «Социнвестбанк»</v>
          </cell>
          <cell r="AA2723">
            <v>0</v>
          </cell>
          <cell r="AB2723">
            <v>0</v>
          </cell>
          <cell r="AC2723">
            <v>0</v>
          </cell>
          <cell r="AD2723" t="str">
            <v>предъявлен</v>
          </cell>
          <cell r="AF2723" t="str">
            <v/>
          </cell>
          <cell r="AI2723" t="str">
            <v/>
          </cell>
        </row>
        <row r="2724">
          <cell r="A2724">
            <v>2701</v>
          </cell>
          <cell r="B2724" t="str">
            <v>диск</v>
          </cell>
          <cell r="C2724" t="str">
            <v>51401</v>
          </cell>
          <cell r="D2724" t="str">
            <v>51401`810`4`0400`0000006</v>
          </cell>
          <cell r="E2724" t="str">
            <v>ОАО «Социнвестбанк»</v>
          </cell>
          <cell r="F2724" t="str">
            <v>банк</v>
          </cell>
          <cell r="G2724" t="str">
            <v>КР</v>
          </cell>
          <cell r="H2724" t="str">
            <v>0007968</v>
          </cell>
          <cell r="I2724">
            <v>38211</v>
          </cell>
          <cell r="J2724">
            <v>160000</v>
          </cell>
          <cell r="K2724" t="str">
            <v>Рубли РФ</v>
          </cell>
          <cell r="L2724" t="str">
            <v>по предъявлении</v>
          </cell>
          <cell r="M2724">
            <v>38211</v>
          </cell>
          <cell r="N2724">
            <v>0</v>
          </cell>
          <cell r="P2724">
            <v>160000</v>
          </cell>
          <cell r="Q2724">
            <v>1</v>
          </cell>
          <cell r="R2724">
            <v>160000</v>
          </cell>
          <cell r="S2724">
            <v>38211</v>
          </cell>
          <cell r="T2724" t="str">
            <v>12/08-04</v>
          </cell>
          <cell r="U2724" t="str">
            <v>ООО "Проф-Трейд"</v>
          </cell>
          <cell r="V2724">
            <v>1</v>
          </cell>
          <cell r="W2724">
            <v>160000</v>
          </cell>
          <cell r="X2724">
            <v>38212</v>
          </cell>
          <cell r="Y2724" t="str">
            <v>13/08-предсиб</v>
          </cell>
          <cell r="Z2724" t="str">
            <v>ОАО «Социнвестбанк»</v>
          </cell>
          <cell r="AA2724">
            <v>0</v>
          </cell>
          <cell r="AB2724">
            <v>0</v>
          </cell>
          <cell r="AC2724">
            <v>0</v>
          </cell>
          <cell r="AD2724" t="str">
            <v>предъявлен</v>
          </cell>
          <cell r="AF2724" t="str">
            <v/>
          </cell>
          <cell r="AI2724" t="str">
            <v/>
          </cell>
        </row>
        <row r="2725">
          <cell r="A2725">
            <v>2702</v>
          </cell>
          <cell r="B2725" t="str">
            <v>диск</v>
          </cell>
          <cell r="C2725" t="str">
            <v>51401</v>
          </cell>
          <cell r="D2725" t="str">
            <v>51401`810`4`0400`0000006</v>
          </cell>
          <cell r="E2725" t="str">
            <v>ОАО «Социнвестбанк»</v>
          </cell>
          <cell r="F2725" t="str">
            <v>банк</v>
          </cell>
          <cell r="G2725" t="str">
            <v>ПР</v>
          </cell>
          <cell r="H2725" t="str">
            <v>0000148</v>
          </cell>
          <cell r="I2725">
            <v>38204</v>
          </cell>
          <cell r="J2725">
            <v>470000</v>
          </cell>
          <cell r="K2725" t="str">
            <v>Рубли РФ</v>
          </cell>
          <cell r="L2725" t="str">
            <v>по предъявлении</v>
          </cell>
          <cell r="M2725">
            <v>38204</v>
          </cell>
          <cell r="N2725">
            <v>0</v>
          </cell>
          <cell r="P2725">
            <v>470000</v>
          </cell>
          <cell r="Q2725">
            <v>1</v>
          </cell>
          <cell r="R2725">
            <v>470000</v>
          </cell>
          <cell r="S2725">
            <v>38211</v>
          </cell>
          <cell r="T2725" t="str">
            <v>12/08-04</v>
          </cell>
          <cell r="U2725" t="str">
            <v>ООО "Проф-Трейд"</v>
          </cell>
          <cell r="V2725">
            <v>1</v>
          </cell>
          <cell r="W2725">
            <v>470000</v>
          </cell>
          <cell r="X2725">
            <v>38212</v>
          </cell>
          <cell r="Y2725" t="str">
            <v>13/08-предсиб</v>
          </cell>
          <cell r="Z2725" t="str">
            <v>ОАО «Социнвестбанк»</v>
          </cell>
          <cell r="AA2725">
            <v>0</v>
          </cell>
          <cell r="AB2725">
            <v>0</v>
          </cell>
          <cell r="AC2725">
            <v>0</v>
          </cell>
          <cell r="AD2725" t="str">
            <v>предъявлен</v>
          </cell>
          <cell r="AF2725" t="str">
            <v/>
          </cell>
          <cell r="AI2725" t="str">
            <v/>
          </cell>
        </row>
        <row r="2726">
          <cell r="A2726">
            <v>2703</v>
          </cell>
          <cell r="B2726" t="str">
            <v>диск</v>
          </cell>
          <cell r="C2726" t="str">
            <v>51401</v>
          </cell>
          <cell r="D2726" t="str">
            <v>51401`810`4`0400`0000006</v>
          </cell>
          <cell r="E2726" t="str">
            <v>ОАО «Социнвестбанк»</v>
          </cell>
          <cell r="F2726" t="str">
            <v>банк</v>
          </cell>
          <cell r="G2726" t="str">
            <v>КН</v>
          </cell>
          <cell r="H2726" t="str">
            <v>0000584</v>
          </cell>
          <cell r="I2726">
            <v>38211</v>
          </cell>
          <cell r="J2726">
            <v>660000</v>
          </cell>
          <cell r="K2726" t="str">
            <v>Рубли РФ</v>
          </cell>
          <cell r="L2726" t="str">
            <v>по предъявлении</v>
          </cell>
          <cell r="M2726">
            <v>38211</v>
          </cell>
          <cell r="N2726">
            <v>0</v>
          </cell>
          <cell r="P2726">
            <v>660000</v>
          </cell>
          <cell r="Q2726">
            <v>1</v>
          </cell>
          <cell r="R2726">
            <v>660000</v>
          </cell>
          <cell r="S2726">
            <v>38211</v>
          </cell>
          <cell r="T2726" t="str">
            <v>12/08-04</v>
          </cell>
          <cell r="U2726" t="str">
            <v>ООО "Проф-Трейд"</v>
          </cell>
          <cell r="V2726">
            <v>1</v>
          </cell>
          <cell r="W2726">
            <v>660000</v>
          </cell>
          <cell r="X2726">
            <v>38212</v>
          </cell>
          <cell r="Y2726" t="str">
            <v>13/08-предсиб</v>
          </cell>
          <cell r="Z2726" t="str">
            <v>ОАО «Социнвестбанк»</v>
          </cell>
          <cell r="AA2726">
            <v>0</v>
          </cell>
          <cell r="AB2726">
            <v>0</v>
          </cell>
          <cell r="AC2726">
            <v>0</v>
          </cell>
          <cell r="AD2726" t="str">
            <v>предъявлен</v>
          </cell>
          <cell r="AF2726" t="str">
            <v/>
          </cell>
          <cell r="AI2726" t="str">
            <v/>
          </cell>
        </row>
        <row r="2727">
          <cell r="A2727">
            <v>2704</v>
          </cell>
          <cell r="B2727" t="str">
            <v>диск</v>
          </cell>
          <cell r="C2727" t="str">
            <v>51401</v>
          </cell>
          <cell r="D2727" t="str">
            <v>51401`810`4`0400`0000006</v>
          </cell>
          <cell r="E2727" t="str">
            <v>ОАО «Социнвестбанк»</v>
          </cell>
          <cell r="F2727" t="str">
            <v>банк</v>
          </cell>
          <cell r="G2727" t="str">
            <v>КН</v>
          </cell>
          <cell r="H2727" t="str">
            <v>0000585</v>
          </cell>
          <cell r="I2727">
            <v>38211</v>
          </cell>
          <cell r="J2727">
            <v>659387.69999999995</v>
          </cell>
          <cell r="K2727" t="str">
            <v>Рубли РФ</v>
          </cell>
          <cell r="L2727" t="str">
            <v>по предъявлении</v>
          </cell>
          <cell r="M2727">
            <v>38211</v>
          </cell>
          <cell r="N2727">
            <v>0</v>
          </cell>
          <cell r="P2727">
            <v>659387.69999999995</v>
          </cell>
          <cell r="Q2727">
            <v>1</v>
          </cell>
          <cell r="R2727">
            <v>659387.69999999995</v>
          </cell>
          <cell r="S2727">
            <v>38211</v>
          </cell>
          <cell r="T2727" t="str">
            <v>12/08-04</v>
          </cell>
          <cell r="U2727" t="str">
            <v>ООО "Проф-Трейд"</v>
          </cell>
          <cell r="V2727">
            <v>1</v>
          </cell>
          <cell r="W2727">
            <v>659387.69999999995</v>
          </cell>
          <cell r="X2727">
            <v>38212</v>
          </cell>
          <cell r="Y2727" t="str">
            <v>13/08-предсиб</v>
          </cell>
          <cell r="Z2727" t="str">
            <v>ОАО «Социнвестбанк»</v>
          </cell>
          <cell r="AA2727">
            <v>0</v>
          </cell>
          <cell r="AB2727">
            <v>0</v>
          </cell>
          <cell r="AC2727">
            <v>0</v>
          </cell>
          <cell r="AD2727" t="str">
            <v>предъявлен</v>
          </cell>
          <cell r="AF2727" t="str">
            <v/>
          </cell>
          <cell r="AI2727" t="str">
            <v/>
          </cell>
        </row>
        <row r="2728">
          <cell r="A2728">
            <v>2705</v>
          </cell>
          <cell r="B2728" t="str">
            <v>диск</v>
          </cell>
          <cell r="C2728" t="str">
            <v>51401</v>
          </cell>
          <cell r="D2728" t="str">
            <v>51401`810`2`0400`0000002</v>
          </cell>
          <cell r="E2728" t="str">
            <v>Сбербанк РФ</v>
          </cell>
          <cell r="F2728" t="str">
            <v>банк</v>
          </cell>
          <cell r="G2728" t="str">
            <v>ВН</v>
          </cell>
          <cell r="H2728">
            <v>1099208</v>
          </cell>
          <cell r="I2728">
            <v>38211</v>
          </cell>
          <cell r="J2728">
            <v>100000</v>
          </cell>
          <cell r="K2728" t="str">
            <v>Рубли РФ</v>
          </cell>
          <cell r="L2728" t="str">
            <v>по предъявлении</v>
          </cell>
          <cell r="M2728">
            <v>38211</v>
          </cell>
          <cell r="N2728">
            <v>0</v>
          </cell>
          <cell r="P2728">
            <v>100000</v>
          </cell>
          <cell r="Q2728">
            <v>1</v>
          </cell>
          <cell r="R2728">
            <v>100000</v>
          </cell>
          <cell r="S2728">
            <v>38212</v>
          </cell>
          <cell r="T2728" t="str">
            <v>13/08-02</v>
          </cell>
          <cell r="U2728" t="str">
            <v>ООО "ЭкспоТрейд"</v>
          </cell>
          <cell r="V2728">
            <v>1</v>
          </cell>
          <cell r="W2728">
            <v>100000</v>
          </cell>
          <cell r="X2728">
            <v>38212</v>
          </cell>
          <cell r="Y2728" t="str">
            <v>13/08-предсбер</v>
          </cell>
          <cell r="Z2728" t="str">
            <v>Сбербанк РФ</v>
          </cell>
          <cell r="AA2728">
            <v>0</v>
          </cell>
          <cell r="AB2728">
            <v>0</v>
          </cell>
          <cell r="AC2728">
            <v>0</v>
          </cell>
          <cell r="AD2728" t="str">
            <v>предъявлен</v>
          </cell>
          <cell r="AF2728" t="str">
            <v/>
          </cell>
          <cell r="AI2728" t="str">
            <v/>
          </cell>
        </row>
        <row r="2729">
          <cell r="A2729">
            <v>2706</v>
          </cell>
          <cell r="B2729" t="str">
            <v>диск</v>
          </cell>
          <cell r="C2729" t="str">
            <v>51401</v>
          </cell>
          <cell r="D2729" t="str">
            <v>51401`810`2`0400`0000002</v>
          </cell>
          <cell r="E2729" t="str">
            <v>Сбербанк РФ</v>
          </cell>
          <cell r="F2729" t="str">
            <v>банк</v>
          </cell>
          <cell r="G2729" t="str">
            <v>ВН</v>
          </cell>
          <cell r="H2729">
            <v>1099207</v>
          </cell>
          <cell r="I2729">
            <v>38211</v>
          </cell>
          <cell r="J2729">
            <v>100000</v>
          </cell>
          <cell r="K2729" t="str">
            <v>Рубли РФ</v>
          </cell>
          <cell r="L2729" t="str">
            <v>по предъявлении</v>
          </cell>
          <cell r="M2729">
            <v>38211</v>
          </cell>
          <cell r="N2729">
            <v>0</v>
          </cell>
          <cell r="P2729">
            <v>100000</v>
          </cell>
          <cell r="Q2729">
            <v>1</v>
          </cell>
          <cell r="R2729">
            <v>100000</v>
          </cell>
          <cell r="S2729">
            <v>38212</v>
          </cell>
          <cell r="T2729" t="str">
            <v>13/08-02</v>
          </cell>
          <cell r="U2729" t="str">
            <v>ООО "ЭкспоТрейд"</v>
          </cell>
          <cell r="V2729">
            <v>1.0029999999999999</v>
          </cell>
          <cell r="W2729">
            <v>100300</v>
          </cell>
          <cell r="X2729">
            <v>38212</v>
          </cell>
          <cell r="Y2729" t="str">
            <v>13/08-01</v>
          </cell>
          <cell r="Z2729" t="str">
            <v>ООО "Старые традиции"</v>
          </cell>
          <cell r="AA2729">
            <v>300</v>
          </cell>
          <cell r="AB2729">
            <v>0</v>
          </cell>
          <cell r="AC2729">
            <v>1.095</v>
          </cell>
          <cell r="AD2729" t="str">
            <v>продан</v>
          </cell>
          <cell r="AF2729" t="str">
            <v/>
          </cell>
          <cell r="AI2729" t="str">
            <v/>
          </cell>
        </row>
        <row r="2730">
          <cell r="A2730">
            <v>2707</v>
          </cell>
          <cell r="B2730" t="str">
            <v>диск</v>
          </cell>
          <cell r="C2730" t="str">
            <v>51401</v>
          </cell>
          <cell r="D2730" t="str">
            <v>51401`810`2`0400`0000002</v>
          </cell>
          <cell r="E2730" t="str">
            <v>Сбербанк РФ</v>
          </cell>
          <cell r="F2730" t="str">
            <v>банк</v>
          </cell>
          <cell r="G2730" t="str">
            <v>ВН</v>
          </cell>
          <cell r="H2730">
            <v>1099206</v>
          </cell>
          <cell r="I2730">
            <v>38211</v>
          </cell>
          <cell r="J2730">
            <v>100000</v>
          </cell>
          <cell r="K2730" t="str">
            <v>Рубли РФ</v>
          </cell>
          <cell r="L2730" t="str">
            <v>по предъявлении</v>
          </cell>
          <cell r="M2730">
            <v>38211</v>
          </cell>
          <cell r="N2730">
            <v>0</v>
          </cell>
          <cell r="P2730">
            <v>100000</v>
          </cell>
          <cell r="Q2730">
            <v>1</v>
          </cell>
          <cell r="R2730">
            <v>100000</v>
          </cell>
          <cell r="S2730">
            <v>38212</v>
          </cell>
          <cell r="T2730" t="str">
            <v>13/08-02</v>
          </cell>
          <cell r="U2730" t="str">
            <v>ООО "ЭкспоТрейд"</v>
          </cell>
          <cell r="V2730">
            <v>1</v>
          </cell>
          <cell r="W2730">
            <v>100000</v>
          </cell>
          <cell r="X2730">
            <v>38212</v>
          </cell>
          <cell r="Y2730" t="str">
            <v>13/08-предсбер</v>
          </cell>
          <cell r="Z2730" t="str">
            <v>Сбербанк РФ</v>
          </cell>
          <cell r="AA2730">
            <v>0</v>
          </cell>
          <cell r="AB2730">
            <v>0</v>
          </cell>
          <cell r="AC2730">
            <v>0</v>
          </cell>
          <cell r="AD2730" t="str">
            <v>предъявлен</v>
          </cell>
          <cell r="AF2730" t="str">
            <v/>
          </cell>
          <cell r="AI2730" t="str">
            <v/>
          </cell>
        </row>
        <row r="2731">
          <cell r="A2731">
            <v>2708</v>
          </cell>
          <cell r="B2731" t="str">
            <v>диск</v>
          </cell>
          <cell r="C2731" t="str">
            <v>51401</v>
          </cell>
          <cell r="D2731" t="str">
            <v>51401`810`2`0400`0000002</v>
          </cell>
          <cell r="E2731" t="str">
            <v>Сбербанк РФ</v>
          </cell>
          <cell r="F2731" t="str">
            <v>банк</v>
          </cell>
          <cell r="G2731" t="str">
            <v>ВН</v>
          </cell>
          <cell r="H2731">
            <v>1099209</v>
          </cell>
          <cell r="I2731">
            <v>38211</v>
          </cell>
          <cell r="J2731">
            <v>100000</v>
          </cell>
          <cell r="K2731" t="str">
            <v>Рубли РФ</v>
          </cell>
          <cell r="L2731" t="str">
            <v>по предъявлении</v>
          </cell>
          <cell r="M2731">
            <v>38211</v>
          </cell>
          <cell r="N2731">
            <v>0</v>
          </cell>
          <cell r="P2731">
            <v>100000</v>
          </cell>
          <cell r="Q2731">
            <v>1</v>
          </cell>
          <cell r="R2731">
            <v>100000</v>
          </cell>
          <cell r="S2731">
            <v>38212</v>
          </cell>
          <cell r="T2731" t="str">
            <v>13/08-02</v>
          </cell>
          <cell r="U2731" t="str">
            <v>ООО "ЭкспоТрейд"</v>
          </cell>
          <cell r="V2731">
            <v>1</v>
          </cell>
          <cell r="W2731">
            <v>100000</v>
          </cell>
          <cell r="X2731">
            <v>38212</v>
          </cell>
          <cell r="Y2731" t="str">
            <v>13/08-предсбер</v>
          </cell>
          <cell r="Z2731" t="str">
            <v>Сбербанк РФ</v>
          </cell>
          <cell r="AA2731">
            <v>0</v>
          </cell>
          <cell r="AB2731">
            <v>0</v>
          </cell>
          <cell r="AC2731">
            <v>0</v>
          </cell>
          <cell r="AD2731" t="str">
            <v>предъявлен</v>
          </cell>
          <cell r="AF2731" t="str">
            <v/>
          </cell>
          <cell r="AI2731" t="str">
            <v/>
          </cell>
        </row>
        <row r="2732">
          <cell r="A2732">
            <v>2709</v>
          </cell>
          <cell r="B2732" t="str">
            <v>диск</v>
          </cell>
          <cell r="C2732" t="str">
            <v>51401</v>
          </cell>
          <cell r="D2732" t="str">
            <v>51401`810`2`0400`0000002</v>
          </cell>
          <cell r="E2732" t="str">
            <v>Сбербанк РФ</v>
          </cell>
          <cell r="F2732" t="str">
            <v>банк</v>
          </cell>
          <cell r="G2732" t="str">
            <v>ВН</v>
          </cell>
          <cell r="H2732">
            <v>1618266</v>
          </cell>
          <cell r="I2732">
            <v>38201</v>
          </cell>
          <cell r="J2732">
            <v>200000</v>
          </cell>
          <cell r="K2732" t="str">
            <v>Рубли РФ</v>
          </cell>
          <cell r="L2732" t="str">
            <v>по предъявлении</v>
          </cell>
          <cell r="M2732">
            <v>38201</v>
          </cell>
          <cell r="N2732">
            <v>0</v>
          </cell>
          <cell r="P2732">
            <v>200000</v>
          </cell>
          <cell r="Q2732">
            <v>1</v>
          </cell>
          <cell r="R2732">
            <v>200000</v>
          </cell>
          <cell r="S2732">
            <v>38212</v>
          </cell>
          <cell r="T2732" t="str">
            <v>13/08-02</v>
          </cell>
          <cell r="U2732" t="str">
            <v>ООО "ЭкспоТрейд"</v>
          </cell>
          <cell r="V2732">
            <v>1</v>
          </cell>
          <cell r="W2732">
            <v>200000</v>
          </cell>
          <cell r="X2732">
            <v>38212</v>
          </cell>
          <cell r="Y2732" t="str">
            <v>13/08-предсбер</v>
          </cell>
          <cell r="Z2732" t="str">
            <v>Сбербанк РФ</v>
          </cell>
          <cell r="AA2732">
            <v>0</v>
          </cell>
          <cell r="AB2732">
            <v>0</v>
          </cell>
          <cell r="AC2732">
            <v>0</v>
          </cell>
          <cell r="AD2732" t="str">
            <v>предъявлен</v>
          </cell>
          <cell r="AF2732" t="str">
            <v/>
          </cell>
          <cell r="AI2732" t="str">
            <v/>
          </cell>
        </row>
        <row r="2733">
          <cell r="A2733">
            <v>2710</v>
          </cell>
          <cell r="B2733" t="str">
            <v>диск</v>
          </cell>
          <cell r="C2733" t="str">
            <v>51401</v>
          </cell>
          <cell r="D2733" t="str">
            <v>51401`810`2`0400`0000002</v>
          </cell>
          <cell r="E2733" t="str">
            <v>Сбербанк РФ</v>
          </cell>
          <cell r="F2733" t="str">
            <v>банк</v>
          </cell>
          <cell r="G2733" t="str">
            <v>ВН</v>
          </cell>
          <cell r="H2733" t="str">
            <v>0318360</v>
          </cell>
          <cell r="I2733">
            <v>38198</v>
          </cell>
          <cell r="J2733">
            <v>300000</v>
          </cell>
          <cell r="K2733" t="str">
            <v>Рубли РФ</v>
          </cell>
          <cell r="L2733" t="str">
            <v>по предъявлении</v>
          </cell>
          <cell r="M2733">
            <v>38198</v>
          </cell>
          <cell r="N2733">
            <v>0</v>
          </cell>
          <cell r="P2733">
            <v>300000</v>
          </cell>
          <cell r="Q2733">
            <v>1</v>
          </cell>
          <cell r="R2733">
            <v>300000</v>
          </cell>
          <cell r="S2733">
            <v>38212</v>
          </cell>
          <cell r="T2733" t="str">
            <v>13/08-02</v>
          </cell>
          <cell r="U2733" t="str">
            <v>ООО "ЭкспоТрейд"</v>
          </cell>
          <cell r="V2733">
            <v>1</v>
          </cell>
          <cell r="W2733">
            <v>300000</v>
          </cell>
          <cell r="X2733">
            <v>38212</v>
          </cell>
          <cell r="Y2733" t="str">
            <v>13/08-предсбер</v>
          </cell>
          <cell r="Z2733" t="str">
            <v>Сбербанк РФ</v>
          </cell>
          <cell r="AA2733">
            <v>0</v>
          </cell>
          <cell r="AB2733">
            <v>0</v>
          </cell>
          <cell r="AC2733">
            <v>0</v>
          </cell>
          <cell r="AD2733" t="str">
            <v>предъявлен</v>
          </cell>
          <cell r="AF2733" t="str">
            <v/>
          </cell>
          <cell r="AI2733" t="str">
            <v/>
          </cell>
        </row>
        <row r="2734">
          <cell r="A2734">
            <v>2711</v>
          </cell>
          <cell r="B2734" t="str">
            <v>диск</v>
          </cell>
          <cell r="C2734" t="str">
            <v>51401</v>
          </cell>
          <cell r="D2734" t="str">
            <v>51401`810`2`0400`0000002</v>
          </cell>
          <cell r="E2734" t="str">
            <v>Сбербанк РФ</v>
          </cell>
          <cell r="F2734" t="str">
            <v>банк</v>
          </cell>
          <cell r="G2734" t="str">
            <v>ВН</v>
          </cell>
          <cell r="H2734" t="str">
            <v>0318358</v>
          </cell>
          <cell r="I2734">
            <v>38198</v>
          </cell>
          <cell r="J2734">
            <v>100000</v>
          </cell>
          <cell r="K2734" t="str">
            <v>Рубли РФ</v>
          </cell>
          <cell r="L2734" t="str">
            <v>по предъявлении</v>
          </cell>
          <cell r="M2734">
            <v>38198</v>
          </cell>
          <cell r="N2734">
            <v>0</v>
          </cell>
          <cell r="P2734">
            <v>100000</v>
          </cell>
          <cell r="Q2734">
            <v>1</v>
          </cell>
          <cell r="R2734">
            <v>100000</v>
          </cell>
          <cell r="S2734">
            <v>38212</v>
          </cell>
          <cell r="T2734" t="str">
            <v>13/08-02</v>
          </cell>
          <cell r="U2734" t="str">
            <v>ООО "ЭкспоТрейд"</v>
          </cell>
          <cell r="V2734">
            <v>1</v>
          </cell>
          <cell r="W2734">
            <v>100000</v>
          </cell>
          <cell r="X2734">
            <v>38212</v>
          </cell>
          <cell r="Y2734" t="str">
            <v>13/08-предсбер</v>
          </cell>
          <cell r="Z2734" t="str">
            <v>Сбербанк РФ</v>
          </cell>
          <cell r="AA2734">
            <v>0</v>
          </cell>
          <cell r="AB2734">
            <v>0</v>
          </cell>
          <cell r="AC2734">
            <v>0</v>
          </cell>
          <cell r="AD2734" t="str">
            <v>предъявлен</v>
          </cell>
          <cell r="AF2734" t="str">
            <v/>
          </cell>
          <cell r="AI2734" t="str">
            <v/>
          </cell>
        </row>
        <row r="2735">
          <cell r="A2735">
            <v>2712</v>
          </cell>
          <cell r="B2735" t="str">
            <v>диск</v>
          </cell>
          <cell r="C2735" t="str">
            <v>51401</v>
          </cell>
          <cell r="D2735" t="str">
            <v>51401`810`2`0400`0000002</v>
          </cell>
          <cell r="E2735" t="str">
            <v>Сбербанк РФ</v>
          </cell>
          <cell r="F2735" t="str">
            <v>банк</v>
          </cell>
          <cell r="G2735" t="str">
            <v>ВА</v>
          </cell>
          <cell r="H2735" t="str">
            <v>0516309</v>
          </cell>
          <cell r="I2735">
            <v>38210</v>
          </cell>
          <cell r="J2735">
            <v>250000</v>
          </cell>
          <cell r="K2735" t="str">
            <v>Рубли РФ</v>
          </cell>
          <cell r="L2735" t="str">
            <v>по предъявлении</v>
          </cell>
          <cell r="M2735">
            <v>38210</v>
          </cell>
          <cell r="N2735">
            <v>0</v>
          </cell>
          <cell r="P2735">
            <v>250000</v>
          </cell>
          <cell r="Q2735">
            <v>1</v>
          </cell>
          <cell r="R2735">
            <v>250000</v>
          </cell>
          <cell r="S2735">
            <v>38212</v>
          </cell>
          <cell r="T2735" t="str">
            <v>13/08-02</v>
          </cell>
          <cell r="U2735" t="str">
            <v>ООО "ЭкспоТрейд"</v>
          </cell>
          <cell r="V2735">
            <v>1</v>
          </cell>
          <cell r="W2735">
            <v>250000</v>
          </cell>
          <cell r="X2735">
            <v>38212</v>
          </cell>
          <cell r="Y2735" t="str">
            <v>13/08-предсбер</v>
          </cell>
          <cell r="Z2735" t="str">
            <v>Сбербанк РФ</v>
          </cell>
          <cell r="AA2735">
            <v>0</v>
          </cell>
          <cell r="AB2735">
            <v>0</v>
          </cell>
          <cell r="AC2735">
            <v>0</v>
          </cell>
          <cell r="AD2735" t="str">
            <v>предъявлен</v>
          </cell>
          <cell r="AF2735" t="str">
            <v/>
          </cell>
          <cell r="AI2735" t="str">
            <v/>
          </cell>
        </row>
        <row r="2736">
          <cell r="A2736">
            <v>2713</v>
          </cell>
          <cell r="B2736" t="str">
            <v>диск</v>
          </cell>
          <cell r="C2736" t="str">
            <v>51401</v>
          </cell>
          <cell r="D2736" t="str">
            <v>51401`810`2`0400`0000002</v>
          </cell>
          <cell r="E2736" t="str">
            <v>Сбербанк РФ</v>
          </cell>
          <cell r="F2736" t="str">
            <v>банк</v>
          </cell>
          <cell r="G2736" t="str">
            <v>ВА</v>
          </cell>
          <cell r="H2736" t="str">
            <v>0516308</v>
          </cell>
          <cell r="I2736">
            <v>38210</v>
          </cell>
          <cell r="J2736">
            <v>150000</v>
          </cell>
          <cell r="K2736" t="str">
            <v>Рубли РФ</v>
          </cell>
          <cell r="L2736" t="str">
            <v>по предъявлении</v>
          </cell>
          <cell r="M2736">
            <v>38210</v>
          </cell>
          <cell r="N2736">
            <v>0</v>
          </cell>
          <cell r="P2736">
            <v>150000</v>
          </cell>
          <cell r="Q2736">
            <v>1</v>
          </cell>
          <cell r="R2736">
            <v>150000</v>
          </cell>
          <cell r="S2736">
            <v>38212</v>
          </cell>
          <cell r="T2736" t="str">
            <v>13/08-02</v>
          </cell>
          <cell r="U2736" t="str">
            <v>ООО "ЭкспоТрейд"</v>
          </cell>
          <cell r="V2736">
            <v>1</v>
          </cell>
          <cell r="W2736">
            <v>150000</v>
          </cell>
          <cell r="X2736">
            <v>38212</v>
          </cell>
          <cell r="Y2736" t="str">
            <v>13/08-предсбер</v>
          </cell>
          <cell r="Z2736" t="str">
            <v>Сбербанк РФ</v>
          </cell>
          <cell r="AA2736">
            <v>0</v>
          </cell>
          <cell r="AB2736">
            <v>0</v>
          </cell>
          <cell r="AC2736">
            <v>0</v>
          </cell>
          <cell r="AD2736" t="str">
            <v>предъявлен</v>
          </cell>
          <cell r="AF2736" t="str">
            <v/>
          </cell>
          <cell r="AI2736" t="str">
            <v/>
          </cell>
        </row>
        <row r="2737">
          <cell r="A2737">
            <v>2714</v>
          </cell>
          <cell r="B2737" t="str">
            <v>диск</v>
          </cell>
          <cell r="C2737" t="str">
            <v>51401</v>
          </cell>
          <cell r="D2737" t="str">
            <v>51401`810`2`0400`0000002</v>
          </cell>
          <cell r="E2737" t="str">
            <v>Сбербанк РФ</v>
          </cell>
          <cell r="F2737" t="str">
            <v>банк</v>
          </cell>
          <cell r="G2737" t="str">
            <v>ВН</v>
          </cell>
          <cell r="H2737" t="str">
            <v>0516253</v>
          </cell>
          <cell r="I2737">
            <v>38209</v>
          </cell>
          <cell r="J2737">
            <v>500000</v>
          </cell>
          <cell r="K2737" t="str">
            <v>Рубли РФ</v>
          </cell>
          <cell r="L2737" t="str">
            <v>по предъявлении</v>
          </cell>
          <cell r="M2737">
            <v>38211</v>
          </cell>
          <cell r="N2737">
            <v>0</v>
          </cell>
          <cell r="P2737">
            <v>500000</v>
          </cell>
          <cell r="Q2737">
            <v>1</v>
          </cell>
          <cell r="R2737">
            <v>500000</v>
          </cell>
          <cell r="S2737">
            <v>38212</v>
          </cell>
          <cell r="T2737" t="str">
            <v>13/08-06</v>
          </cell>
          <cell r="U2737" t="str">
            <v>ООО "ЭкспоТрейд"</v>
          </cell>
          <cell r="V2737">
            <v>1</v>
          </cell>
          <cell r="W2737">
            <v>500000</v>
          </cell>
          <cell r="X2737">
            <v>38215</v>
          </cell>
          <cell r="Y2737" t="str">
            <v>16/08-предсбер</v>
          </cell>
          <cell r="Z2737" t="str">
            <v>Сбербанк РФ</v>
          </cell>
          <cell r="AA2737">
            <v>0</v>
          </cell>
          <cell r="AB2737">
            <v>0</v>
          </cell>
          <cell r="AC2737">
            <v>0</v>
          </cell>
          <cell r="AD2737" t="str">
            <v>предъявлен</v>
          </cell>
          <cell r="AF2737" t="str">
            <v/>
          </cell>
          <cell r="AI2737" t="str">
            <v/>
          </cell>
        </row>
        <row r="2738">
          <cell r="A2738">
            <v>2715</v>
          </cell>
          <cell r="B2738" t="str">
            <v>диск</v>
          </cell>
          <cell r="C2738" t="str">
            <v>51401</v>
          </cell>
          <cell r="D2738" t="str">
            <v>51401`810`2`0400`0000002</v>
          </cell>
          <cell r="E2738" t="str">
            <v>Сбербанк РФ</v>
          </cell>
          <cell r="F2738" t="str">
            <v>банк</v>
          </cell>
          <cell r="G2738" t="str">
            <v>ВН</v>
          </cell>
          <cell r="H2738" t="str">
            <v>0368829</v>
          </cell>
          <cell r="I2738">
            <v>38204</v>
          </cell>
          <cell r="J2738">
            <v>98000</v>
          </cell>
          <cell r="K2738" t="str">
            <v>Рубли РФ</v>
          </cell>
          <cell r="L2738" t="str">
            <v>по предъявлении</v>
          </cell>
          <cell r="M2738">
            <v>38211</v>
          </cell>
          <cell r="N2738">
            <v>0</v>
          </cell>
          <cell r="P2738">
            <v>98000</v>
          </cell>
          <cell r="Q2738">
            <v>1</v>
          </cell>
          <cell r="R2738">
            <v>98000</v>
          </cell>
          <cell r="S2738">
            <v>38212</v>
          </cell>
          <cell r="T2738" t="str">
            <v>13/08-06</v>
          </cell>
          <cell r="U2738" t="str">
            <v>ООО "ЭкспоТрейд"</v>
          </cell>
          <cell r="V2738">
            <v>1</v>
          </cell>
          <cell r="W2738">
            <v>98000</v>
          </cell>
          <cell r="X2738">
            <v>38215</v>
          </cell>
          <cell r="Y2738" t="str">
            <v>16/08-предсбер</v>
          </cell>
          <cell r="Z2738" t="str">
            <v>Сбербанк РФ</v>
          </cell>
          <cell r="AA2738">
            <v>0</v>
          </cell>
          <cell r="AB2738">
            <v>0</v>
          </cell>
          <cell r="AC2738">
            <v>0</v>
          </cell>
          <cell r="AD2738" t="str">
            <v>предъявлен</v>
          </cell>
          <cell r="AF2738" t="str">
            <v/>
          </cell>
          <cell r="AI2738" t="str">
            <v/>
          </cell>
        </row>
        <row r="2739">
          <cell r="A2739">
            <v>2716</v>
          </cell>
          <cell r="B2739" t="str">
            <v>диск</v>
          </cell>
          <cell r="C2739" t="str">
            <v>51401</v>
          </cell>
          <cell r="D2739" t="str">
            <v>51401`810`2`0400`0000002</v>
          </cell>
          <cell r="E2739" t="str">
            <v>Сбербанк РФ</v>
          </cell>
          <cell r="F2739" t="str">
            <v>банк</v>
          </cell>
          <cell r="G2739" t="str">
            <v>ВН</v>
          </cell>
          <cell r="H2739" t="str">
            <v>1090416</v>
          </cell>
          <cell r="I2739">
            <v>38197</v>
          </cell>
          <cell r="J2739">
            <v>134000</v>
          </cell>
          <cell r="K2739" t="str">
            <v>Рубли РФ</v>
          </cell>
          <cell r="L2739" t="str">
            <v>по предъявлении</v>
          </cell>
          <cell r="M2739">
            <v>38211</v>
          </cell>
          <cell r="N2739">
            <v>0</v>
          </cell>
          <cell r="P2739">
            <v>134000</v>
          </cell>
          <cell r="Q2739">
            <v>1</v>
          </cell>
          <cell r="R2739">
            <v>134000</v>
          </cell>
          <cell r="S2739">
            <v>38212</v>
          </cell>
          <cell r="T2739" t="str">
            <v>13/08-06</v>
          </cell>
          <cell r="U2739" t="str">
            <v>ООО "ЭкспоТрейд"</v>
          </cell>
          <cell r="V2739">
            <v>1</v>
          </cell>
          <cell r="W2739">
            <v>134000</v>
          </cell>
          <cell r="X2739">
            <v>38215</v>
          </cell>
          <cell r="Y2739" t="str">
            <v>16/08-предсбер</v>
          </cell>
          <cell r="Z2739" t="str">
            <v>Сбербанк РФ</v>
          </cell>
          <cell r="AA2739">
            <v>0</v>
          </cell>
          <cell r="AB2739">
            <v>0</v>
          </cell>
          <cell r="AC2739">
            <v>0</v>
          </cell>
          <cell r="AD2739" t="str">
            <v>предъявлен</v>
          </cell>
          <cell r="AF2739" t="str">
            <v/>
          </cell>
          <cell r="AI2739" t="str">
            <v/>
          </cell>
        </row>
        <row r="2740">
          <cell r="A2740">
            <v>2717</v>
          </cell>
          <cell r="B2740" t="str">
            <v>диск</v>
          </cell>
          <cell r="C2740" t="str">
            <v>51401</v>
          </cell>
          <cell r="D2740" t="str">
            <v>51401`810`2`0400`0000002</v>
          </cell>
          <cell r="E2740" t="str">
            <v>Сбербанк РФ</v>
          </cell>
          <cell r="F2740" t="str">
            <v>банк</v>
          </cell>
          <cell r="G2740" t="str">
            <v>ВН</v>
          </cell>
          <cell r="H2740" t="str">
            <v>1084971</v>
          </cell>
          <cell r="I2740">
            <v>38211</v>
          </cell>
          <cell r="J2740">
            <v>403000</v>
          </cell>
          <cell r="K2740" t="str">
            <v>Рубли РФ</v>
          </cell>
          <cell r="L2740" t="str">
            <v>по предъявлении</v>
          </cell>
          <cell r="M2740">
            <v>38211</v>
          </cell>
          <cell r="N2740">
            <v>0</v>
          </cell>
          <cell r="P2740">
            <v>403000</v>
          </cell>
          <cell r="Q2740">
            <v>1</v>
          </cell>
          <cell r="R2740">
            <v>403000</v>
          </cell>
          <cell r="S2740">
            <v>38212</v>
          </cell>
          <cell r="T2740" t="str">
            <v>13/08-06</v>
          </cell>
          <cell r="U2740" t="str">
            <v>ООО "ЭкспоТрейд"</v>
          </cell>
          <cell r="V2740">
            <v>1</v>
          </cell>
          <cell r="W2740">
            <v>403000</v>
          </cell>
          <cell r="X2740">
            <v>38215</v>
          </cell>
          <cell r="Y2740" t="str">
            <v>16/08-предсбер</v>
          </cell>
          <cell r="Z2740" t="str">
            <v>Сбербанк РФ</v>
          </cell>
          <cell r="AA2740">
            <v>0</v>
          </cell>
          <cell r="AB2740">
            <v>0</v>
          </cell>
          <cell r="AC2740">
            <v>0</v>
          </cell>
          <cell r="AD2740" t="str">
            <v>предъявлен</v>
          </cell>
          <cell r="AF2740" t="str">
            <v/>
          </cell>
          <cell r="AI2740" t="str">
            <v/>
          </cell>
        </row>
        <row r="2741">
          <cell r="A2741">
            <v>2718</v>
          </cell>
          <cell r="B2741" t="str">
            <v>диск</v>
          </cell>
          <cell r="C2741" t="str">
            <v>51401</v>
          </cell>
          <cell r="D2741" t="str">
            <v>51401`810`2`0400`0000002</v>
          </cell>
          <cell r="E2741" t="str">
            <v>Сбербанк РФ</v>
          </cell>
          <cell r="F2741" t="str">
            <v>банк</v>
          </cell>
          <cell r="G2741" t="str">
            <v>ВН</v>
          </cell>
          <cell r="H2741" t="str">
            <v>1084970</v>
          </cell>
          <cell r="I2741">
            <v>38211</v>
          </cell>
          <cell r="J2741">
            <v>260000</v>
          </cell>
          <cell r="K2741" t="str">
            <v>Рубли РФ</v>
          </cell>
          <cell r="L2741" t="str">
            <v>по предъявлении</v>
          </cell>
          <cell r="M2741">
            <v>38201</v>
          </cell>
          <cell r="N2741">
            <v>0</v>
          </cell>
          <cell r="P2741">
            <v>260000</v>
          </cell>
          <cell r="Q2741">
            <v>1</v>
          </cell>
          <cell r="R2741">
            <v>260000</v>
          </cell>
          <cell r="S2741">
            <v>38212</v>
          </cell>
          <cell r="T2741" t="str">
            <v>13/08-06</v>
          </cell>
          <cell r="U2741" t="str">
            <v>ООО "ЭкспоТрейд"</v>
          </cell>
          <cell r="V2741">
            <v>1</v>
          </cell>
          <cell r="W2741">
            <v>260000</v>
          </cell>
          <cell r="X2741">
            <v>38215</v>
          </cell>
          <cell r="Y2741" t="str">
            <v>16/08-предсбер</v>
          </cell>
          <cell r="Z2741" t="str">
            <v>Сбербанк РФ</v>
          </cell>
          <cell r="AA2741">
            <v>0</v>
          </cell>
          <cell r="AB2741">
            <v>0</v>
          </cell>
          <cell r="AC2741">
            <v>0</v>
          </cell>
          <cell r="AD2741" t="str">
            <v>предъявлен</v>
          </cell>
          <cell r="AF2741" t="str">
            <v/>
          </cell>
          <cell r="AI2741" t="str">
            <v/>
          </cell>
        </row>
        <row r="2742">
          <cell r="A2742">
            <v>2719</v>
          </cell>
          <cell r="B2742" t="str">
            <v>диск</v>
          </cell>
          <cell r="C2742" t="str">
            <v>51401</v>
          </cell>
          <cell r="D2742" t="str">
            <v>51401`810`4`0400`0000006</v>
          </cell>
          <cell r="E2742" t="str">
            <v>ОАО «Социнвестбанк»</v>
          </cell>
          <cell r="F2742" t="str">
            <v>банк</v>
          </cell>
          <cell r="G2742" t="str">
            <v>АК</v>
          </cell>
          <cell r="H2742" t="str">
            <v>0018109</v>
          </cell>
          <cell r="I2742">
            <v>38212</v>
          </cell>
          <cell r="J2742">
            <v>79000</v>
          </cell>
          <cell r="K2742" t="str">
            <v>Рубли РФ</v>
          </cell>
          <cell r="L2742" t="str">
            <v>по предъявлении</v>
          </cell>
          <cell r="M2742">
            <v>38198</v>
          </cell>
          <cell r="N2742">
            <v>0</v>
          </cell>
          <cell r="P2742">
            <v>79000</v>
          </cell>
          <cell r="Q2742">
            <v>1</v>
          </cell>
          <cell r="R2742">
            <v>79000</v>
          </cell>
          <cell r="S2742">
            <v>38212</v>
          </cell>
          <cell r="T2742" t="str">
            <v>13/08-06</v>
          </cell>
          <cell r="U2742" t="str">
            <v>ООО "ЭкспоТрейд"</v>
          </cell>
          <cell r="V2742">
            <v>1</v>
          </cell>
          <cell r="W2742">
            <v>79000</v>
          </cell>
          <cell r="X2742">
            <v>38215</v>
          </cell>
          <cell r="Y2742" t="str">
            <v>16/08-предсиб</v>
          </cell>
          <cell r="Z2742" t="str">
            <v>ОАО "Социнвестбанк"</v>
          </cell>
          <cell r="AA2742">
            <v>0</v>
          </cell>
          <cell r="AB2742">
            <v>0</v>
          </cell>
          <cell r="AC2742">
            <v>0</v>
          </cell>
          <cell r="AD2742" t="str">
            <v>предъявлен</v>
          </cell>
          <cell r="AF2742" t="str">
            <v/>
          </cell>
          <cell r="AI2742" t="str">
            <v/>
          </cell>
        </row>
        <row r="2743">
          <cell r="A2743">
            <v>2720</v>
          </cell>
          <cell r="B2743" t="str">
            <v>диск</v>
          </cell>
          <cell r="C2743" t="str">
            <v>51401</v>
          </cell>
          <cell r="D2743" t="str">
            <v>51401`810`1`0400`0000005</v>
          </cell>
          <cell r="E2743" t="str">
            <v>ОАО «УралСиб»</v>
          </cell>
          <cell r="F2743" t="str">
            <v>банк</v>
          </cell>
          <cell r="G2743" t="str">
            <v>0025</v>
          </cell>
          <cell r="H2743" t="str">
            <v>0259022</v>
          </cell>
          <cell r="I2743">
            <v>38212</v>
          </cell>
          <cell r="J2743">
            <v>170000</v>
          </cell>
          <cell r="K2743" t="str">
            <v>Рубли РФ</v>
          </cell>
          <cell r="L2743" t="str">
            <v>по предъявлении</v>
          </cell>
          <cell r="M2743">
            <v>38212</v>
          </cell>
          <cell r="N2743">
            <v>0</v>
          </cell>
          <cell r="P2743">
            <v>170000</v>
          </cell>
          <cell r="Q2743">
            <v>1</v>
          </cell>
          <cell r="R2743">
            <v>170000</v>
          </cell>
          <cell r="S2743">
            <v>38212</v>
          </cell>
          <cell r="T2743" t="str">
            <v>13/08-06</v>
          </cell>
          <cell r="U2743" t="str">
            <v>ООО "ЭкспоТрейд"</v>
          </cell>
          <cell r="V2743">
            <v>1</v>
          </cell>
          <cell r="W2743">
            <v>170000</v>
          </cell>
          <cell r="X2743">
            <v>38215</v>
          </cell>
          <cell r="Y2743" t="str">
            <v>16/08-предуралсиб</v>
          </cell>
          <cell r="Z2743" t="str">
            <v>ОАО "УралСиб"</v>
          </cell>
          <cell r="AA2743">
            <v>0</v>
          </cell>
          <cell r="AB2743">
            <v>0</v>
          </cell>
          <cell r="AC2743">
            <v>0</v>
          </cell>
          <cell r="AD2743" t="str">
            <v>предъявлен</v>
          </cell>
          <cell r="AF2743" t="str">
            <v/>
          </cell>
          <cell r="AI2743" t="str">
            <v/>
          </cell>
        </row>
        <row r="2744">
          <cell r="A2744">
            <v>2721</v>
          </cell>
          <cell r="B2744" t="str">
            <v>диск</v>
          </cell>
          <cell r="C2744" t="str">
            <v>51401</v>
          </cell>
          <cell r="D2744" t="str">
            <v>51401`810`2`0400`0000002</v>
          </cell>
          <cell r="E2744" t="str">
            <v>Сбербанк РФ</v>
          </cell>
          <cell r="F2744" t="str">
            <v>банк</v>
          </cell>
          <cell r="G2744" t="str">
            <v>ВН</v>
          </cell>
          <cell r="H2744" t="str">
            <v>0257322</v>
          </cell>
          <cell r="I2744">
            <v>38177</v>
          </cell>
          <cell r="J2744">
            <v>24000</v>
          </cell>
          <cell r="K2744" t="str">
            <v>Рубли РФ</v>
          </cell>
          <cell r="L2744" t="str">
            <v>по предъявлении</v>
          </cell>
          <cell r="M2744">
            <v>38177</v>
          </cell>
          <cell r="N2744">
            <v>0</v>
          </cell>
          <cell r="P2744">
            <v>24000</v>
          </cell>
          <cell r="Q2744">
            <v>1</v>
          </cell>
          <cell r="R2744">
            <v>24000</v>
          </cell>
          <cell r="S2744">
            <v>38212</v>
          </cell>
          <cell r="T2744" t="str">
            <v>13/08-07</v>
          </cell>
          <cell r="U2744" t="str">
            <v>ООО "Проф-Трейд"</v>
          </cell>
          <cell r="V2744">
            <v>1</v>
          </cell>
          <cell r="W2744">
            <v>24000</v>
          </cell>
          <cell r="X2744">
            <v>38215</v>
          </cell>
          <cell r="Y2744" t="str">
            <v>16/08-предсбер</v>
          </cell>
          <cell r="Z2744" t="str">
            <v>Сбербанк РФ</v>
          </cell>
          <cell r="AA2744">
            <v>0</v>
          </cell>
          <cell r="AB2744">
            <v>0</v>
          </cell>
          <cell r="AC2744">
            <v>0</v>
          </cell>
          <cell r="AD2744" t="str">
            <v>предъявлен</v>
          </cell>
          <cell r="AF2744" t="str">
            <v/>
          </cell>
          <cell r="AI2744" t="str">
            <v/>
          </cell>
        </row>
        <row r="2745">
          <cell r="A2745">
            <v>2722</v>
          </cell>
          <cell r="B2745" t="str">
            <v>диск</v>
          </cell>
          <cell r="C2745" t="str">
            <v>51401</v>
          </cell>
          <cell r="D2745" t="str">
            <v>51401`810`2`0400`0000002</v>
          </cell>
          <cell r="E2745" t="str">
            <v>Сбербанк РФ</v>
          </cell>
          <cell r="F2745" t="str">
            <v>банк</v>
          </cell>
          <cell r="G2745" t="str">
            <v>ВН</v>
          </cell>
          <cell r="H2745" t="str">
            <v>0786146</v>
          </cell>
          <cell r="I2745">
            <v>38161</v>
          </cell>
          <cell r="J2745">
            <v>50000</v>
          </cell>
          <cell r="K2745" t="str">
            <v>Рубли РФ</v>
          </cell>
          <cell r="L2745" t="str">
            <v>по предъявлении</v>
          </cell>
          <cell r="M2745">
            <v>38161</v>
          </cell>
          <cell r="N2745">
            <v>0</v>
          </cell>
          <cell r="P2745">
            <v>50000</v>
          </cell>
          <cell r="Q2745">
            <v>1</v>
          </cell>
          <cell r="R2745">
            <v>50000</v>
          </cell>
          <cell r="S2745">
            <v>38212</v>
          </cell>
          <cell r="T2745" t="str">
            <v>13/08-07</v>
          </cell>
          <cell r="U2745" t="str">
            <v>ООО "Проф-Трейд"</v>
          </cell>
          <cell r="V2745">
            <v>1</v>
          </cell>
          <cell r="W2745">
            <v>50000</v>
          </cell>
          <cell r="X2745">
            <v>38215</v>
          </cell>
          <cell r="Y2745" t="str">
            <v>16/08-предсбер</v>
          </cell>
          <cell r="Z2745" t="str">
            <v>Сбербанк РФ</v>
          </cell>
          <cell r="AA2745">
            <v>0</v>
          </cell>
          <cell r="AB2745">
            <v>0</v>
          </cell>
          <cell r="AC2745">
            <v>0</v>
          </cell>
          <cell r="AD2745" t="str">
            <v>предъявлен</v>
          </cell>
          <cell r="AF2745" t="str">
            <v/>
          </cell>
          <cell r="AI2745" t="str">
            <v/>
          </cell>
        </row>
        <row r="2746">
          <cell r="A2746">
            <v>2723</v>
          </cell>
          <cell r="B2746" t="str">
            <v>диск</v>
          </cell>
          <cell r="C2746" t="str">
            <v>51401</v>
          </cell>
          <cell r="D2746" t="str">
            <v>51401`810`2`0400`0000002</v>
          </cell>
          <cell r="E2746" t="str">
            <v>Сбербанк РФ</v>
          </cell>
          <cell r="F2746" t="str">
            <v>банк</v>
          </cell>
          <cell r="G2746" t="str">
            <v>ВН</v>
          </cell>
          <cell r="H2746" t="str">
            <v>0519489</v>
          </cell>
          <cell r="I2746">
            <v>38211</v>
          </cell>
          <cell r="J2746">
            <v>100000</v>
          </cell>
          <cell r="K2746" t="str">
            <v>Рубли РФ</v>
          </cell>
          <cell r="L2746" t="str">
            <v>по предъявлении</v>
          </cell>
          <cell r="M2746">
            <v>38211</v>
          </cell>
          <cell r="N2746">
            <v>0</v>
          </cell>
          <cell r="P2746">
            <v>100000</v>
          </cell>
          <cell r="Q2746">
            <v>1</v>
          </cell>
          <cell r="R2746">
            <v>100000</v>
          </cell>
          <cell r="S2746">
            <v>38212</v>
          </cell>
          <cell r="T2746" t="str">
            <v>13/08-07</v>
          </cell>
          <cell r="U2746" t="str">
            <v>ООО "Проф-Трейд"</v>
          </cell>
          <cell r="V2746">
            <v>1</v>
          </cell>
          <cell r="W2746">
            <v>100000</v>
          </cell>
          <cell r="X2746">
            <v>38215</v>
          </cell>
          <cell r="Y2746" t="str">
            <v>16/08-предсбер</v>
          </cell>
          <cell r="Z2746" t="str">
            <v>Сбербанк РФ</v>
          </cell>
          <cell r="AA2746">
            <v>0</v>
          </cell>
          <cell r="AB2746">
            <v>0</v>
          </cell>
          <cell r="AC2746">
            <v>0</v>
          </cell>
          <cell r="AD2746" t="str">
            <v>предъявлен</v>
          </cell>
          <cell r="AF2746" t="str">
            <v/>
          </cell>
          <cell r="AI2746" t="str">
            <v/>
          </cell>
        </row>
        <row r="2747">
          <cell r="A2747">
            <v>2724</v>
          </cell>
          <cell r="B2747" t="str">
            <v>диск</v>
          </cell>
          <cell r="C2747" t="str">
            <v>51401</v>
          </cell>
          <cell r="D2747" t="str">
            <v>51401`810`2`0400`0000002</v>
          </cell>
          <cell r="E2747" t="str">
            <v>Сбербанк РФ</v>
          </cell>
          <cell r="F2747" t="str">
            <v>банк</v>
          </cell>
          <cell r="G2747" t="str">
            <v>ВН</v>
          </cell>
          <cell r="H2747" t="str">
            <v>0519488</v>
          </cell>
          <cell r="I2747">
            <v>38211</v>
          </cell>
          <cell r="J2747">
            <v>100000</v>
          </cell>
          <cell r="K2747" t="str">
            <v>Рубли РФ</v>
          </cell>
          <cell r="L2747" t="str">
            <v>по предъявлении</v>
          </cell>
          <cell r="M2747">
            <v>38211</v>
          </cell>
          <cell r="N2747">
            <v>0</v>
          </cell>
          <cell r="P2747">
            <v>100000</v>
          </cell>
          <cell r="Q2747">
            <v>1</v>
          </cell>
          <cell r="R2747">
            <v>100000</v>
          </cell>
          <cell r="S2747">
            <v>38212</v>
          </cell>
          <cell r="T2747" t="str">
            <v>13/08-07</v>
          </cell>
          <cell r="U2747" t="str">
            <v>ООО "Проф-Трейд"</v>
          </cell>
          <cell r="V2747">
            <v>1</v>
          </cell>
          <cell r="W2747">
            <v>100000</v>
          </cell>
          <cell r="X2747">
            <v>38215</v>
          </cell>
          <cell r="Y2747" t="str">
            <v>16/08-предсбер</v>
          </cell>
          <cell r="Z2747" t="str">
            <v>Сбербанк РФ</v>
          </cell>
          <cell r="AA2747">
            <v>0</v>
          </cell>
          <cell r="AB2747">
            <v>0</v>
          </cell>
          <cell r="AC2747">
            <v>0</v>
          </cell>
          <cell r="AD2747" t="str">
            <v>предъявлен</v>
          </cell>
          <cell r="AF2747" t="str">
            <v/>
          </cell>
          <cell r="AI2747" t="str">
            <v/>
          </cell>
        </row>
        <row r="2748">
          <cell r="A2748">
            <v>2725</v>
          </cell>
          <cell r="B2748" t="str">
            <v>диск</v>
          </cell>
          <cell r="C2748" t="str">
            <v>51401</v>
          </cell>
          <cell r="D2748" t="str">
            <v>51401`810`2`0400`0000002</v>
          </cell>
          <cell r="E2748" t="str">
            <v>Сбербанк РФ</v>
          </cell>
          <cell r="F2748" t="str">
            <v>банк</v>
          </cell>
          <cell r="G2748" t="str">
            <v>ВН</v>
          </cell>
          <cell r="H2748" t="str">
            <v>0519487</v>
          </cell>
          <cell r="I2748">
            <v>38211</v>
          </cell>
          <cell r="J2748">
            <v>100000</v>
          </cell>
          <cell r="K2748" t="str">
            <v>Рубли РФ</v>
          </cell>
          <cell r="L2748" t="str">
            <v>по предъявлении</v>
          </cell>
          <cell r="M2748">
            <v>38211</v>
          </cell>
          <cell r="N2748">
            <v>0</v>
          </cell>
          <cell r="P2748">
            <v>100000</v>
          </cell>
          <cell r="Q2748">
            <v>1</v>
          </cell>
          <cell r="R2748">
            <v>100000</v>
          </cell>
          <cell r="S2748">
            <v>38212</v>
          </cell>
          <cell r="T2748" t="str">
            <v>13/08-07</v>
          </cell>
          <cell r="U2748" t="str">
            <v>ООО "Проф-Трейд"</v>
          </cell>
          <cell r="V2748">
            <v>1</v>
          </cell>
          <cell r="W2748">
            <v>100000</v>
          </cell>
          <cell r="X2748">
            <v>38215</v>
          </cell>
          <cell r="Y2748" t="str">
            <v>16/08-предсбер</v>
          </cell>
          <cell r="Z2748" t="str">
            <v>Сбербанк РФ</v>
          </cell>
          <cell r="AA2748">
            <v>0</v>
          </cell>
          <cell r="AB2748">
            <v>0</v>
          </cell>
          <cell r="AC2748">
            <v>0</v>
          </cell>
          <cell r="AD2748" t="str">
            <v>предъявлен</v>
          </cell>
          <cell r="AF2748" t="str">
            <v/>
          </cell>
          <cell r="AI2748" t="str">
            <v/>
          </cell>
        </row>
        <row r="2749">
          <cell r="A2749">
            <v>2726</v>
          </cell>
          <cell r="B2749" t="str">
            <v>диск</v>
          </cell>
          <cell r="C2749" t="str">
            <v>51401</v>
          </cell>
          <cell r="D2749" t="str">
            <v>51401`810`2`0400`0000002</v>
          </cell>
          <cell r="E2749" t="str">
            <v>Сбербанк РФ</v>
          </cell>
          <cell r="F2749" t="str">
            <v>банк</v>
          </cell>
          <cell r="G2749" t="str">
            <v>ВН</v>
          </cell>
          <cell r="H2749" t="str">
            <v>1079832</v>
          </cell>
          <cell r="I2749">
            <v>38103</v>
          </cell>
          <cell r="J2749">
            <v>500000</v>
          </cell>
          <cell r="K2749" t="str">
            <v>Рубли РФ</v>
          </cell>
          <cell r="L2749" t="str">
            <v>по предъявлении</v>
          </cell>
          <cell r="M2749">
            <v>38103</v>
          </cell>
          <cell r="N2749">
            <v>0</v>
          </cell>
          <cell r="P2749">
            <v>500000</v>
          </cell>
          <cell r="Q2749">
            <v>1</v>
          </cell>
          <cell r="R2749">
            <v>500000</v>
          </cell>
          <cell r="S2749">
            <v>38212</v>
          </cell>
          <cell r="T2749" t="str">
            <v>13/08-07</v>
          </cell>
          <cell r="U2749" t="str">
            <v>ООО "Проф-Трейд"</v>
          </cell>
          <cell r="V2749">
            <v>1</v>
          </cell>
          <cell r="W2749">
            <v>500000</v>
          </cell>
          <cell r="X2749">
            <v>38215</v>
          </cell>
          <cell r="Y2749" t="str">
            <v>16/08-предсбер</v>
          </cell>
          <cell r="Z2749" t="str">
            <v>Сбербанк РФ</v>
          </cell>
          <cell r="AA2749">
            <v>0</v>
          </cell>
          <cell r="AB2749">
            <v>0</v>
          </cell>
          <cell r="AC2749">
            <v>0</v>
          </cell>
          <cell r="AD2749" t="str">
            <v>предъявлен</v>
          </cell>
          <cell r="AF2749" t="str">
            <v/>
          </cell>
          <cell r="AI2749" t="str">
            <v/>
          </cell>
        </row>
        <row r="2750">
          <cell r="A2750">
            <v>2727</v>
          </cell>
          <cell r="B2750" t="str">
            <v>диск</v>
          </cell>
          <cell r="C2750" t="str">
            <v>51401</v>
          </cell>
          <cell r="D2750" t="str">
            <v>51401`810`2`0400`0000002</v>
          </cell>
          <cell r="E2750" t="str">
            <v>Сбербанк РФ</v>
          </cell>
          <cell r="F2750" t="str">
            <v>банк</v>
          </cell>
          <cell r="G2750" t="str">
            <v>ВН</v>
          </cell>
          <cell r="H2750" t="str">
            <v>1628772</v>
          </cell>
          <cell r="I2750">
            <v>38195</v>
          </cell>
          <cell r="J2750">
            <v>390000</v>
          </cell>
          <cell r="K2750" t="str">
            <v>Рубли РФ</v>
          </cell>
          <cell r="L2750" t="str">
            <v>по предъявлении</v>
          </cell>
          <cell r="M2750">
            <v>38195</v>
          </cell>
          <cell r="N2750">
            <v>0</v>
          </cell>
          <cell r="P2750">
            <v>390000</v>
          </cell>
          <cell r="Q2750">
            <v>1</v>
          </cell>
          <cell r="R2750">
            <v>390000</v>
          </cell>
          <cell r="S2750">
            <v>38212</v>
          </cell>
          <cell r="T2750" t="str">
            <v>13/08-07</v>
          </cell>
          <cell r="U2750" t="str">
            <v>ООО "Проф-Трейд"</v>
          </cell>
          <cell r="V2750">
            <v>1</v>
          </cell>
          <cell r="W2750">
            <v>390000</v>
          </cell>
          <cell r="X2750">
            <v>38215</v>
          </cell>
          <cell r="Y2750" t="str">
            <v>16/08-предсбер</v>
          </cell>
          <cell r="Z2750" t="str">
            <v>Сбербанк РФ</v>
          </cell>
          <cell r="AA2750">
            <v>0</v>
          </cell>
          <cell r="AB2750">
            <v>0</v>
          </cell>
          <cell r="AC2750">
            <v>0</v>
          </cell>
          <cell r="AD2750" t="str">
            <v>предъявлен</v>
          </cell>
          <cell r="AF2750" t="str">
            <v/>
          </cell>
          <cell r="AI2750" t="str">
            <v/>
          </cell>
        </row>
        <row r="2751">
          <cell r="A2751">
            <v>2728</v>
          </cell>
          <cell r="B2751" t="str">
            <v>диск</v>
          </cell>
          <cell r="C2751" t="str">
            <v>51401</v>
          </cell>
          <cell r="D2751" t="str">
            <v>51401`810`2`0400`0000002</v>
          </cell>
          <cell r="E2751" t="str">
            <v>Сбербанк РФ</v>
          </cell>
          <cell r="F2751" t="str">
            <v>банк</v>
          </cell>
          <cell r="G2751" t="str">
            <v>ВН</v>
          </cell>
          <cell r="H2751" t="str">
            <v>1099207</v>
          </cell>
          <cell r="I2751">
            <v>38212</v>
          </cell>
          <cell r="J2751">
            <v>100000</v>
          </cell>
          <cell r="K2751" t="str">
            <v>Рубли РФ</v>
          </cell>
          <cell r="L2751" t="str">
            <v>по предъявлении</v>
          </cell>
          <cell r="M2751">
            <v>38212</v>
          </cell>
          <cell r="N2751">
            <v>0</v>
          </cell>
          <cell r="P2751">
            <v>100000</v>
          </cell>
          <cell r="Q2751">
            <v>1</v>
          </cell>
          <cell r="R2751">
            <v>100000</v>
          </cell>
          <cell r="S2751">
            <v>38212</v>
          </cell>
          <cell r="T2751" t="str">
            <v>13/08-07</v>
          </cell>
          <cell r="U2751" t="str">
            <v>ООО "Проф-Трейд"</v>
          </cell>
          <cell r="V2751">
            <v>1</v>
          </cell>
          <cell r="W2751">
            <v>100000</v>
          </cell>
          <cell r="X2751">
            <v>38212</v>
          </cell>
          <cell r="Y2751" t="str">
            <v>13/08-предсбер</v>
          </cell>
          <cell r="Z2751" t="str">
            <v>Сбербанк РФ</v>
          </cell>
          <cell r="AA2751">
            <v>0</v>
          </cell>
          <cell r="AB2751">
            <v>0</v>
          </cell>
          <cell r="AC2751">
            <v>0</v>
          </cell>
          <cell r="AD2751" t="str">
            <v>предъявлен</v>
          </cell>
          <cell r="AF2751" t="str">
            <v/>
          </cell>
          <cell r="AI2751" t="str">
            <v/>
          </cell>
        </row>
        <row r="2752">
          <cell r="A2752">
            <v>2729</v>
          </cell>
          <cell r="B2752" t="str">
            <v>диск</v>
          </cell>
          <cell r="C2752" t="str">
            <v>51401</v>
          </cell>
          <cell r="D2752" t="str">
            <v>51401`810`4`0400`0000006</v>
          </cell>
          <cell r="E2752" t="str">
            <v>ОАО «Социнвестбанк»</v>
          </cell>
          <cell r="F2752" t="str">
            <v>банк</v>
          </cell>
          <cell r="G2752" t="str">
            <v>ПР</v>
          </cell>
          <cell r="H2752" t="str">
            <v>0002621</v>
          </cell>
          <cell r="I2752">
            <v>38211</v>
          </cell>
          <cell r="J2752">
            <v>374864.31</v>
          </cell>
          <cell r="K2752" t="str">
            <v>Рубли РФ</v>
          </cell>
          <cell r="L2752" t="str">
            <v>по предъявлении</v>
          </cell>
          <cell r="M2752">
            <v>38211</v>
          </cell>
          <cell r="N2752">
            <v>0</v>
          </cell>
          <cell r="P2752">
            <v>374864.31</v>
          </cell>
          <cell r="Q2752">
            <v>1</v>
          </cell>
          <cell r="R2752">
            <v>374864.31</v>
          </cell>
          <cell r="S2752">
            <v>38212</v>
          </cell>
          <cell r="T2752" t="str">
            <v>13/08-07</v>
          </cell>
          <cell r="U2752" t="str">
            <v>ООО "Проф-Трейд"</v>
          </cell>
          <cell r="V2752">
            <v>1</v>
          </cell>
          <cell r="W2752">
            <v>374864.31</v>
          </cell>
          <cell r="X2752">
            <v>38215</v>
          </cell>
          <cell r="Y2752" t="str">
            <v>16/08-предсиб</v>
          </cell>
          <cell r="Z2752" t="str">
            <v>ОАО "Социнвестбанк"</v>
          </cell>
          <cell r="AA2752">
            <v>0</v>
          </cell>
          <cell r="AB2752">
            <v>0</v>
          </cell>
          <cell r="AC2752">
            <v>0</v>
          </cell>
          <cell r="AD2752" t="str">
            <v>предъявлен</v>
          </cell>
          <cell r="AF2752" t="str">
            <v/>
          </cell>
          <cell r="AI2752" t="str">
            <v/>
          </cell>
        </row>
        <row r="2753">
          <cell r="A2753">
            <v>2730</v>
          </cell>
          <cell r="B2753" t="str">
            <v>диск</v>
          </cell>
          <cell r="C2753" t="str">
            <v>51401</v>
          </cell>
          <cell r="D2753" t="str">
            <v>51401`810`4`0400`0000006</v>
          </cell>
          <cell r="E2753" t="str">
            <v>ОАО «Социнвестбанк»</v>
          </cell>
          <cell r="F2753" t="str">
            <v>банк</v>
          </cell>
          <cell r="G2753" t="str">
            <v>КР</v>
          </cell>
          <cell r="H2753" t="str">
            <v>0007939</v>
          </cell>
          <cell r="I2753">
            <v>38210</v>
          </cell>
          <cell r="J2753">
            <v>50000</v>
          </cell>
          <cell r="K2753" t="str">
            <v>Рубли РФ</v>
          </cell>
          <cell r="L2753" t="str">
            <v>по предъявлении</v>
          </cell>
          <cell r="M2753">
            <v>38210</v>
          </cell>
          <cell r="N2753">
            <v>0</v>
          </cell>
          <cell r="P2753">
            <v>50000</v>
          </cell>
          <cell r="Q2753">
            <v>1</v>
          </cell>
          <cell r="R2753">
            <v>50000</v>
          </cell>
          <cell r="S2753">
            <v>38212</v>
          </cell>
          <cell r="T2753" t="str">
            <v>13/08-07</v>
          </cell>
          <cell r="U2753" t="str">
            <v>ООО "Проф-Трейд"</v>
          </cell>
          <cell r="V2753">
            <v>1</v>
          </cell>
          <cell r="W2753">
            <v>50000</v>
          </cell>
          <cell r="X2753">
            <v>38215</v>
          </cell>
          <cell r="Y2753" t="str">
            <v>16/08-предсиб</v>
          </cell>
          <cell r="Z2753" t="str">
            <v>ОАО "Социнвестбанк"</v>
          </cell>
          <cell r="AA2753">
            <v>0</v>
          </cell>
          <cell r="AB2753">
            <v>0</v>
          </cell>
          <cell r="AC2753">
            <v>0</v>
          </cell>
          <cell r="AD2753" t="str">
            <v>предъявлен</v>
          </cell>
          <cell r="AF2753" t="str">
            <v/>
          </cell>
          <cell r="AI2753" t="str">
            <v/>
          </cell>
        </row>
        <row r="2754">
          <cell r="A2754">
            <v>2731</v>
          </cell>
          <cell r="B2754" t="str">
            <v>диск</v>
          </cell>
          <cell r="C2754" t="str">
            <v>51401</v>
          </cell>
          <cell r="D2754" t="str">
            <v>51401`810`4`0400`0000006</v>
          </cell>
          <cell r="E2754" t="str">
            <v>ОАО «Социнвестбанк»</v>
          </cell>
          <cell r="F2754" t="str">
            <v>банк</v>
          </cell>
          <cell r="G2754" t="str">
            <v>КР</v>
          </cell>
          <cell r="H2754" t="str">
            <v>0007974</v>
          </cell>
          <cell r="I2754">
            <v>38212</v>
          </cell>
          <cell r="J2754">
            <v>200000</v>
          </cell>
          <cell r="K2754" t="str">
            <v>Рубли РФ</v>
          </cell>
          <cell r="L2754" t="str">
            <v>по предъявлении</v>
          </cell>
          <cell r="M2754">
            <v>38212</v>
          </cell>
          <cell r="N2754">
            <v>0</v>
          </cell>
          <cell r="P2754">
            <v>200000</v>
          </cell>
          <cell r="Q2754">
            <v>1</v>
          </cell>
          <cell r="R2754">
            <v>200000</v>
          </cell>
          <cell r="S2754">
            <v>38212</v>
          </cell>
          <cell r="T2754" t="str">
            <v>13/08-07</v>
          </cell>
          <cell r="U2754" t="str">
            <v>ООО "Проф-Трейд"</v>
          </cell>
          <cell r="V2754">
            <v>1</v>
          </cell>
          <cell r="W2754">
            <v>200000</v>
          </cell>
          <cell r="X2754">
            <v>38215</v>
          </cell>
          <cell r="Y2754" t="str">
            <v>16/08-предсиб</v>
          </cell>
          <cell r="Z2754" t="str">
            <v>ОАО "Социнвестбанк"</v>
          </cell>
          <cell r="AA2754">
            <v>0</v>
          </cell>
          <cell r="AB2754">
            <v>0</v>
          </cell>
          <cell r="AC2754">
            <v>0</v>
          </cell>
          <cell r="AD2754" t="str">
            <v>предъявлен</v>
          </cell>
          <cell r="AF2754" t="str">
            <v/>
          </cell>
          <cell r="AI2754" t="str">
            <v/>
          </cell>
        </row>
        <row r="2755">
          <cell r="A2755">
            <v>2732</v>
          </cell>
          <cell r="B2755" t="str">
            <v>диск</v>
          </cell>
          <cell r="C2755" t="str">
            <v>51401</v>
          </cell>
          <cell r="D2755" t="str">
            <v>51401`810`4`0400`0000006</v>
          </cell>
          <cell r="E2755" t="str">
            <v>ОАО «Социнвестбанк»</v>
          </cell>
          <cell r="F2755" t="str">
            <v>банк</v>
          </cell>
          <cell r="G2755" t="str">
            <v>КР</v>
          </cell>
          <cell r="H2755" t="str">
            <v>0007993</v>
          </cell>
          <cell r="I2755">
            <v>38212</v>
          </cell>
          <cell r="J2755">
            <v>188000</v>
          </cell>
          <cell r="K2755" t="str">
            <v>Рубли РФ</v>
          </cell>
          <cell r="L2755" t="str">
            <v>по предъявлении</v>
          </cell>
          <cell r="M2755">
            <v>38212</v>
          </cell>
          <cell r="N2755">
            <v>0</v>
          </cell>
          <cell r="P2755">
            <v>188000</v>
          </cell>
          <cell r="Q2755">
            <v>1</v>
          </cell>
          <cell r="R2755">
            <v>188000</v>
          </cell>
          <cell r="S2755">
            <v>38212</v>
          </cell>
          <cell r="T2755" t="str">
            <v>13/08-07</v>
          </cell>
          <cell r="U2755" t="str">
            <v>ООО "Проф-Трейд"</v>
          </cell>
          <cell r="V2755">
            <v>1</v>
          </cell>
          <cell r="W2755">
            <v>188000</v>
          </cell>
          <cell r="X2755">
            <v>38215</v>
          </cell>
          <cell r="Y2755" t="str">
            <v>16/08-предсиб</v>
          </cell>
          <cell r="Z2755" t="str">
            <v>ОАО "Социнвестбанк"</v>
          </cell>
          <cell r="AA2755">
            <v>0</v>
          </cell>
          <cell r="AB2755">
            <v>0</v>
          </cell>
          <cell r="AC2755">
            <v>0</v>
          </cell>
          <cell r="AD2755" t="str">
            <v>предъявлен</v>
          </cell>
          <cell r="AF2755" t="str">
            <v/>
          </cell>
          <cell r="AI2755" t="str">
            <v/>
          </cell>
        </row>
        <row r="2756">
          <cell r="A2756">
            <v>2733</v>
          </cell>
          <cell r="B2756" t="str">
            <v>диск</v>
          </cell>
          <cell r="C2756" t="str">
            <v>51401</v>
          </cell>
          <cell r="D2756" t="str">
            <v>51401`810`4`0400`0000006</v>
          </cell>
          <cell r="E2756" t="str">
            <v>ОАО «Социнвестбанк»</v>
          </cell>
          <cell r="F2756" t="str">
            <v>банк</v>
          </cell>
          <cell r="G2756" t="str">
            <v>СЛ</v>
          </cell>
          <cell r="H2756" t="str">
            <v>0006149</v>
          </cell>
          <cell r="I2756">
            <v>38211</v>
          </cell>
          <cell r="J2756">
            <v>30000</v>
          </cell>
          <cell r="K2756" t="str">
            <v>Рубли РФ</v>
          </cell>
          <cell r="L2756" t="str">
            <v>по предъявлении</v>
          </cell>
          <cell r="M2756">
            <v>38211</v>
          </cell>
          <cell r="N2756">
            <v>0</v>
          </cell>
          <cell r="P2756">
            <v>30000</v>
          </cell>
          <cell r="Q2756">
            <v>1</v>
          </cell>
          <cell r="R2756">
            <v>30000</v>
          </cell>
          <cell r="S2756">
            <v>38212</v>
          </cell>
          <cell r="T2756" t="str">
            <v>13/08-07</v>
          </cell>
          <cell r="U2756" t="str">
            <v>ООО "Проф-Трейд"</v>
          </cell>
          <cell r="V2756">
            <v>1</v>
          </cell>
          <cell r="W2756">
            <v>30000</v>
          </cell>
          <cell r="X2756">
            <v>38215</v>
          </cell>
          <cell r="Y2756" t="str">
            <v>16/08-предсиб</v>
          </cell>
          <cell r="Z2756" t="str">
            <v>ОАО "Социнвестбанк"</v>
          </cell>
          <cell r="AA2756">
            <v>0</v>
          </cell>
          <cell r="AB2756">
            <v>0</v>
          </cell>
          <cell r="AC2756">
            <v>0</v>
          </cell>
          <cell r="AD2756" t="str">
            <v>предъявлен</v>
          </cell>
          <cell r="AF2756" t="str">
            <v/>
          </cell>
          <cell r="AI2756" t="str">
            <v/>
          </cell>
        </row>
        <row r="2757">
          <cell r="A2757">
            <v>2734</v>
          </cell>
          <cell r="B2757" t="str">
            <v>диск</v>
          </cell>
          <cell r="C2757" t="str">
            <v>51401</v>
          </cell>
          <cell r="D2757" t="str">
            <v>51401`810`4`0400`0000006</v>
          </cell>
          <cell r="E2757" t="str">
            <v>ОАО «Социнвестбанк»</v>
          </cell>
          <cell r="F2757" t="str">
            <v>банк</v>
          </cell>
          <cell r="G2757" t="str">
            <v>КС</v>
          </cell>
          <cell r="H2757" t="str">
            <v>0017617</v>
          </cell>
          <cell r="I2757">
            <v>38210</v>
          </cell>
          <cell r="J2757">
            <v>170000</v>
          </cell>
          <cell r="K2757" t="str">
            <v>Рубли РФ</v>
          </cell>
          <cell r="L2757" t="str">
            <v>по предъявлении</v>
          </cell>
          <cell r="M2757">
            <v>38210</v>
          </cell>
          <cell r="N2757">
            <v>0</v>
          </cell>
          <cell r="P2757">
            <v>170000</v>
          </cell>
          <cell r="Q2757">
            <v>1</v>
          </cell>
          <cell r="R2757">
            <v>170000</v>
          </cell>
          <cell r="S2757">
            <v>38212</v>
          </cell>
          <cell r="T2757" t="str">
            <v>13/08-07</v>
          </cell>
          <cell r="U2757" t="str">
            <v>ООО "Проф-Трейд"</v>
          </cell>
          <cell r="V2757">
            <v>1</v>
          </cell>
          <cell r="W2757">
            <v>170000</v>
          </cell>
          <cell r="X2757">
            <v>38215</v>
          </cell>
          <cell r="Y2757" t="str">
            <v>16/08-предсиб</v>
          </cell>
          <cell r="Z2757" t="str">
            <v>ОАО "Социнвестбанк"</v>
          </cell>
          <cell r="AA2757">
            <v>0</v>
          </cell>
          <cell r="AB2757">
            <v>0</v>
          </cell>
          <cell r="AC2757">
            <v>0</v>
          </cell>
          <cell r="AD2757" t="str">
            <v>предъявлен</v>
          </cell>
          <cell r="AF2757" t="str">
            <v/>
          </cell>
          <cell r="AI2757" t="str">
            <v/>
          </cell>
        </row>
        <row r="2758">
          <cell r="A2758">
            <v>2735</v>
          </cell>
          <cell r="B2758" t="str">
            <v>диск</v>
          </cell>
          <cell r="C2758" t="str">
            <v>51401</v>
          </cell>
          <cell r="D2758" t="str">
            <v>51401`810`1`0400`0000005</v>
          </cell>
          <cell r="E2758" t="str">
            <v>ОАО «УралСиб»</v>
          </cell>
          <cell r="G2758" t="str">
            <v>1200</v>
          </cell>
          <cell r="H2758" t="str">
            <v>0116621</v>
          </cell>
          <cell r="I2758">
            <v>38201</v>
          </cell>
          <cell r="J2758">
            <v>500000</v>
          </cell>
          <cell r="K2758" t="str">
            <v>Рубли РФ</v>
          </cell>
          <cell r="L2758" t="str">
            <v>по предъявлении</v>
          </cell>
          <cell r="M2758">
            <v>38201</v>
          </cell>
          <cell r="N2758">
            <v>0</v>
          </cell>
          <cell r="P2758">
            <v>500000</v>
          </cell>
          <cell r="Q2758">
            <v>1</v>
          </cell>
          <cell r="R2758">
            <v>500000</v>
          </cell>
          <cell r="S2758">
            <v>38212</v>
          </cell>
          <cell r="T2758" t="str">
            <v>13/08-07</v>
          </cell>
          <cell r="U2758" t="str">
            <v>ООО "Проф-Трейд"</v>
          </cell>
          <cell r="V2758">
            <v>1</v>
          </cell>
          <cell r="W2758">
            <v>500000</v>
          </cell>
          <cell r="X2758">
            <v>38215</v>
          </cell>
          <cell r="Y2758" t="str">
            <v>16/08-предуралсиб</v>
          </cell>
          <cell r="Z2758" t="str">
            <v>ОАО "УралСиб"</v>
          </cell>
          <cell r="AA2758">
            <v>0</v>
          </cell>
          <cell r="AB2758">
            <v>0</v>
          </cell>
          <cell r="AC2758">
            <v>0</v>
          </cell>
          <cell r="AD2758" t="str">
            <v>предъявлен</v>
          </cell>
          <cell r="AF2758" t="str">
            <v/>
          </cell>
          <cell r="AI2758" t="str">
            <v/>
          </cell>
        </row>
        <row r="2759">
          <cell r="A2759">
            <v>2736</v>
          </cell>
          <cell r="B2759" t="str">
            <v>диск</v>
          </cell>
          <cell r="C2759" t="str">
            <v>51401</v>
          </cell>
          <cell r="D2759" t="str">
            <v>51401`810`2`0400`0000002</v>
          </cell>
          <cell r="E2759" t="str">
            <v>Сбербанк РФ</v>
          </cell>
          <cell r="F2759" t="str">
            <v>банк</v>
          </cell>
          <cell r="G2759" t="str">
            <v>ВН</v>
          </cell>
          <cell r="H2759" t="str">
            <v>0516093</v>
          </cell>
          <cell r="I2759">
            <v>38205</v>
          </cell>
          <cell r="J2759">
            <v>100000</v>
          </cell>
          <cell r="K2759" t="str">
            <v>Рубли РФ</v>
          </cell>
          <cell r="L2759" t="str">
            <v>по предъявлении</v>
          </cell>
          <cell r="M2759">
            <v>38205</v>
          </cell>
          <cell r="N2759">
            <v>0</v>
          </cell>
          <cell r="P2759">
            <v>100000</v>
          </cell>
          <cell r="Q2759">
            <v>1</v>
          </cell>
          <cell r="R2759">
            <v>100000</v>
          </cell>
          <cell r="S2759">
            <v>38215</v>
          </cell>
          <cell r="T2759" t="str">
            <v>16/08-08</v>
          </cell>
          <cell r="U2759" t="str">
            <v>ООО "ЭкспоТрейд"</v>
          </cell>
          <cell r="V2759">
            <v>1</v>
          </cell>
          <cell r="W2759">
            <v>100000</v>
          </cell>
          <cell r="X2759">
            <v>38215</v>
          </cell>
          <cell r="Y2759" t="str">
            <v>16/08-предсбер</v>
          </cell>
          <cell r="Z2759" t="str">
            <v>Сбербанк РФ</v>
          </cell>
          <cell r="AA2759">
            <v>0</v>
          </cell>
          <cell r="AB2759">
            <v>0</v>
          </cell>
          <cell r="AC2759">
            <v>0</v>
          </cell>
          <cell r="AD2759" t="str">
            <v>предъявлен</v>
          </cell>
          <cell r="AF2759" t="str">
            <v/>
          </cell>
          <cell r="AI2759" t="str">
            <v/>
          </cell>
        </row>
        <row r="2760">
          <cell r="A2760">
            <v>2737</v>
          </cell>
          <cell r="B2760" t="str">
            <v>диск</v>
          </cell>
          <cell r="C2760" t="str">
            <v>51401</v>
          </cell>
          <cell r="D2760" t="str">
            <v>51401`810`2`0400`0000002</v>
          </cell>
          <cell r="E2760" t="str">
            <v>Сбербанк РФ</v>
          </cell>
          <cell r="F2760" t="str">
            <v>банк</v>
          </cell>
          <cell r="G2760" t="str">
            <v>ВН</v>
          </cell>
          <cell r="H2760" t="str">
            <v>0516453</v>
          </cell>
          <cell r="I2760">
            <v>38212</v>
          </cell>
          <cell r="J2760">
            <v>100000</v>
          </cell>
          <cell r="K2760" t="str">
            <v>Рубли РФ</v>
          </cell>
          <cell r="L2760" t="str">
            <v>по предъявлении</v>
          </cell>
          <cell r="M2760">
            <v>38212</v>
          </cell>
          <cell r="N2760">
            <v>0</v>
          </cell>
          <cell r="P2760">
            <v>100000</v>
          </cell>
          <cell r="Q2760">
            <v>1</v>
          </cell>
          <cell r="R2760">
            <v>100000</v>
          </cell>
          <cell r="S2760">
            <v>38215</v>
          </cell>
          <cell r="T2760" t="str">
            <v>16/08-08</v>
          </cell>
          <cell r="U2760" t="str">
            <v>ООО "ЭкспоТрейд"</v>
          </cell>
          <cell r="V2760">
            <v>1</v>
          </cell>
          <cell r="W2760">
            <v>100000</v>
          </cell>
          <cell r="X2760">
            <v>38215</v>
          </cell>
          <cell r="Y2760" t="str">
            <v>16/08-предсбер</v>
          </cell>
          <cell r="Z2760" t="str">
            <v>Сбербанк РФ</v>
          </cell>
          <cell r="AA2760">
            <v>0</v>
          </cell>
          <cell r="AB2760">
            <v>0</v>
          </cell>
          <cell r="AC2760">
            <v>0</v>
          </cell>
          <cell r="AD2760" t="str">
            <v>предъявлен</v>
          </cell>
          <cell r="AF2760" t="str">
            <v/>
          </cell>
          <cell r="AI2760" t="str">
            <v/>
          </cell>
        </row>
        <row r="2761">
          <cell r="A2761">
            <v>2738</v>
          </cell>
          <cell r="B2761" t="str">
            <v>диск</v>
          </cell>
          <cell r="C2761" t="str">
            <v>51401</v>
          </cell>
          <cell r="D2761" t="str">
            <v>51401`810`1`0400`0000005</v>
          </cell>
          <cell r="E2761" t="str">
            <v>ОАО «УралСиб»</v>
          </cell>
          <cell r="F2761" t="str">
            <v>банк</v>
          </cell>
          <cell r="G2761" t="str">
            <v>0015</v>
          </cell>
          <cell r="H2761" t="str">
            <v>0282079</v>
          </cell>
          <cell r="I2761">
            <v>38215</v>
          </cell>
          <cell r="J2761">
            <v>20000</v>
          </cell>
          <cell r="K2761" t="str">
            <v>Рубли РФ</v>
          </cell>
          <cell r="L2761" t="str">
            <v>по предъявлении</v>
          </cell>
          <cell r="M2761">
            <v>38215</v>
          </cell>
          <cell r="N2761">
            <v>0</v>
          </cell>
          <cell r="P2761">
            <v>20000</v>
          </cell>
          <cell r="Q2761">
            <v>1</v>
          </cell>
          <cell r="R2761">
            <v>20000</v>
          </cell>
          <cell r="S2761">
            <v>38215</v>
          </cell>
          <cell r="T2761" t="str">
            <v>16/08-08</v>
          </cell>
          <cell r="U2761" t="str">
            <v>ООО "ЭкспоТрейд"</v>
          </cell>
          <cell r="V2761">
            <v>1</v>
          </cell>
          <cell r="W2761">
            <v>20000</v>
          </cell>
          <cell r="X2761">
            <v>38216</v>
          </cell>
          <cell r="Y2761" t="str">
            <v>17/08-предуралсиб</v>
          </cell>
          <cell r="Z2761" t="str">
            <v>ОАО "УралСиб"</v>
          </cell>
          <cell r="AA2761">
            <v>0</v>
          </cell>
          <cell r="AB2761">
            <v>0</v>
          </cell>
          <cell r="AC2761">
            <v>0</v>
          </cell>
          <cell r="AD2761" t="str">
            <v>предъявлен</v>
          </cell>
          <cell r="AF2761" t="str">
            <v/>
          </cell>
          <cell r="AI2761" t="str">
            <v/>
          </cell>
        </row>
        <row r="2762">
          <cell r="A2762">
            <v>2739</v>
          </cell>
          <cell r="B2762" t="str">
            <v>диск</v>
          </cell>
          <cell r="C2762" t="str">
            <v>51401</v>
          </cell>
          <cell r="D2762" t="str">
            <v>51401`810`1`0400`0000005</v>
          </cell>
          <cell r="E2762" t="str">
            <v>ОАО «УралСиб»</v>
          </cell>
          <cell r="F2762" t="str">
            <v>банк</v>
          </cell>
          <cell r="G2762" t="str">
            <v>0015</v>
          </cell>
          <cell r="H2762" t="str">
            <v>0282080</v>
          </cell>
          <cell r="I2762">
            <v>38215</v>
          </cell>
          <cell r="J2762">
            <v>30000</v>
          </cell>
          <cell r="K2762" t="str">
            <v>Рубли РФ</v>
          </cell>
          <cell r="L2762" t="str">
            <v>по предъявлении</v>
          </cell>
          <cell r="M2762">
            <v>38215</v>
          </cell>
          <cell r="N2762">
            <v>0</v>
          </cell>
          <cell r="P2762">
            <v>30000</v>
          </cell>
          <cell r="Q2762">
            <v>1</v>
          </cell>
          <cell r="R2762">
            <v>30000</v>
          </cell>
          <cell r="S2762">
            <v>38215</v>
          </cell>
          <cell r="T2762" t="str">
            <v>16/08-08</v>
          </cell>
          <cell r="U2762" t="str">
            <v>ООО "ЭкспоТрейд"</v>
          </cell>
          <cell r="V2762">
            <v>1</v>
          </cell>
          <cell r="W2762">
            <v>30000</v>
          </cell>
          <cell r="X2762">
            <v>38216</v>
          </cell>
          <cell r="Y2762" t="str">
            <v>17/08-предуралсиб</v>
          </cell>
          <cell r="Z2762" t="str">
            <v>ОАО "УралСиб"</v>
          </cell>
          <cell r="AA2762">
            <v>0</v>
          </cell>
          <cell r="AB2762">
            <v>0</v>
          </cell>
          <cell r="AC2762">
            <v>0</v>
          </cell>
          <cell r="AD2762" t="str">
            <v>предъявлен</v>
          </cell>
          <cell r="AF2762" t="str">
            <v/>
          </cell>
          <cell r="AI2762" t="str">
            <v/>
          </cell>
        </row>
        <row r="2763">
          <cell r="A2763">
            <v>2740</v>
          </cell>
          <cell r="B2763" t="str">
            <v>диск</v>
          </cell>
          <cell r="C2763" t="str">
            <v>51501</v>
          </cell>
          <cell r="D2763" t="str">
            <v>51501`810`4`0400`0000045</v>
          </cell>
          <cell r="E2763" t="str">
            <v>ЗАО "Вэлл-стар"</v>
          </cell>
          <cell r="F2763" t="str">
            <v>прочие</v>
          </cell>
          <cell r="G2763" t="str">
            <v>---</v>
          </cell>
          <cell r="H2763" t="str">
            <v>000076</v>
          </cell>
          <cell r="I2763">
            <v>38086</v>
          </cell>
          <cell r="J2763">
            <v>72000</v>
          </cell>
          <cell r="K2763" t="str">
            <v>Рубли РФ</v>
          </cell>
          <cell r="L2763" t="str">
            <v>по предъявлении</v>
          </cell>
          <cell r="M2763">
            <v>38086</v>
          </cell>
          <cell r="N2763">
            <v>0</v>
          </cell>
          <cell r="P2763">
            <v>72000</v>
          </cell>
          <cell r="Q2763">
            <v>1</v>
          </cell>
          <cell r="R2763">
            <v>72000</v>
          </cell>
          <cell r="S2763">
            <v>38215</v>
          </cell>
          <cell r="T2763" t="str">
            <v>16/08-10</v>
          </cell>
          <cell r="U2763" t="str">
            <v>ООО "Проф-Трейд"</v>
          </cell>
          <cell r="V2763">
            <v>1.0334840000000001</v>
          </cell>
          <cell r="W2763">
            <v>74410.880000000005</v>
          </cell>
          <cell r="X2763">
            <v>38215</v>
          </cell>
          <cell r="Y2763" t="str">
            <v>16/08-11</v>
          </cell>
          <cell r="Z2763" t="str">
            <v>ОАО "Башэлектроремонт"</v>
          </cell>
          <cell r="AA2763">
            <v>2410.8800000000047</v>
          </cell>
          <cell r="AB2763">
            <v>0</v>
          </cell>
          <cell r="AC2763">
            <v>12.221822222222247</v>
          </cell>
          <cell r="AD2763" t="str">
            <v>обменен</v>
          </cell>
          <cell r="AF2763" t="str">
            <v/>
          </cell>
          <cell r="AI2763" t="str">
            <v/>
          </cell>
        </row>
        <row r="2764">
          <cell r="A2764">
            <v>2741</v>
          </cell>
          <cell r="B2764" t="str">
            <v>диск</v>
          </cell>
          <cell r="C2764" t="str">
            <v>51401</v>
          </cell>
          <cell r="D2764" t="str">
            <v>51401`810`2`0400`0000002</v>
          </cell>
          <cell r="E2764" t="str">
            <v>Сбербанк РФ</v>
          </cell>
          <cell r="F2764" t="str">
            <v>банк</v>
          </cell>
          <cell r="G2764" t="str">
            <v>ВН</v>
          </cell>
          <cell r="H2764" t="str">
            <v>0368354</v>
          </cell>
          <cell r="I2764">
            <v>38210</v>
          </cell>
          <cell r="J2764">
            <v>144000</v>
          </cell>
          <cell r="K2764" t="str">
            <v>Рубли РФ</v>
          </cell>
          <cell r="L2764" t="str">
            <v>по предъявлении</v>
          </cell>
          <cell r="M2764">
            <v>38210</v>
          </cell>
          <cell r="N2764">
            <v>0</v>
          </cell>
          <cell r="P2764">
            <v>143712</v>
          </cell>
          <cell r="Q2764">
            <v>0.998</v>
          </cell>
          <cell r="R2764">
            <v>143712</v>
          </cell>
          <cell r="S2764">
            <v>38215</v>
          </cell>
          <cell r="T2764" t="str">
            <v>16/08-11</v>
          </cell>
          <cell r="U2764" t="str">
            <v>ОАО "Башэлектроремонт"</v>
          </cell>
          <cell r="V2764">
            <v>1</v>
          </cell>
          <cell r="W2764">
            <v>144000</v>
          </cell>
          <cell r="X2764">
            <v>38215</v>
          </cell>
          <cell r="Y2764" t="str">
            <v>16/08-предсбер</v>
          </cell>
          <cell r="Z2764" t="str">
            <v>Сбербанк РФ</v>
          </cell>
          <cell r="AA2764">
            <v>288</v>
          </cell>
          <cell r="AB2764">
            <v>0.73346693386773543</v>
          </cell>
          <cell r="AC2764">
            <v>0.73146292585170336</v>
          </cell>
          <cell r="AD2764" t="str">
            <v>предъявлен</v>
          </cell>
          <cell r="AF2764" t="str">
            <v/>
          </cell>
          <cell r="AI2764" t="str">
            <v/>
          </cell>
        </row>
        <row r="2765">
          <cell r="A2765">
            <v>2742</v>
          </cell>
          <cell r="B2765" t="str">
            <v>диск</v>
          </cell>
          <cell r="C2765" t="str">
            <v>51401</v>
          </cell>
          <cell r="D2765" t="str">
            <v>51401`810`2`0400`0000002</v>
          </cell>
          <cell r="E2765" t="str">
            <v>Сбербанк РФ</v>
          </cell>
          <cell r="F2765" t="str">
            <v>банк</v>
          </cell>
          <cell r="G2765" t="str">
            <v>ВА</v>
          </cell>
          <cell r="H2765" t="str">
            <v>0519450</v>
          </cell>
          <cell r="I2765">
            <v>38210</v>
          </cell>
          <cell r="J2765">
            <v>25000</v>
          </cell>
          <cell r="K2765" t="str">
            <v>Рубли РФ</v>
          </cell>
          <cell r="L2765" t="str">
            <v>по предъявлении</v>
          </cell>
          <cell r="M2765">
            <v>38210</v>
          </cell>
          <cell r="N2765">
            <v>0</v>
          </cell>
          <cell r="P2765">
            <v>25000</v>
          </cell>
          <cell r="Q2765">
            <v>1</v>
          </cell>
          <cell r="R2765">
            <v>25000</v>
          </cell>
          <cell r="S2765">
            <v>38216</v>
          </cell>
          <cell r="T2765" t="str">
            <v>17/08-010</v>
          </cell>
          <cell r="U2765" t="str">
            <v>ООО "ЭкспоТрейд"</v>
          </cell>
          <cell r="V2765">
            <v>1</v>
          </cell>
          <cell r="W2765">
            <v>25000</v>
          </cell>
          <cell r="X2765">
            <v>38216</v>
          </cell>
          <cell r="Y2765" t="str">
            <v>17/08-предсбер</v>
          </cell>
          <cell r="Z2765" t="str">
            <v>Сбербанк РФ</v>
          </cell>
          <cell r="AA2765">
            <v>0</v>
          </cell>
          <cell r="AB2765">
            <v>0</v>
          </cell>
          <cell r="AC2765">
            <v>0</v>
          </cell>
          <cell r="AD2765" t="str">
            <v>предъявлен</v>
          </cell>
          <cell r="AF2765" t="str">
            <v/>
          </cell>
          <cell r="AI2765" t="str">
            <v/>
          </cell>
        </row>
        <row r="2766">
          <cell r="A2766">
            <v>2743</v>
          </cell>
          <cell r="B2766" t="str">
            <v>диск</v>
          </cell>
          <cell r="C2766" t="str">
            <v>51401</v>
          </cell>
          <cell r="D2766" t="str">
            <v>51401`810`2`0400`0000002</v>
          </cell>
          <cell r="E2766" t="str">
            <v>Сбербанк РФ</v>
          </cell>
          <cell r="F2766" t="str">
            <v>банк</v>
          </cell>
          <cell r="G2766" t="str">
            <v>ВН</v>
          </cell>
          <cell r="H2766" t="str">
            <v>0215249</v>
          </cell>
          <cell r="I2766">
            <v>38212</v>
          </cell>
          <cell r="J2766">
            <v>39000</v>
          </cell>
          <cell r="K2766" t="str">
            <v>Рубли РФ</v>
          </cell>
          <cell r="L2766" t="str">
            <v>по предъявлении</v>
          </cell>
          <cell r="M2766">
            <v>38212</v>
          </cell>
          <cell r="N2766">
            <v>0</v>
          </cell>
          <cell r="P2766">
            <v>39000</v>
          </cell>
          <cell r="Q2766">
            <v>1</v>
          </cell>
          <cell r="R2766">
            <v>39000</v>
          </cell>
          <cell r="S2766">
            <v>38216</v>
          </cell>
          <cell r="T2766" t="str">
            <v>17/08-010</v>
          </cell>
          <cell r="U2766" t="str">
            <v>ООО "ЭкспоТрейд"</v>
          </cell>
          <cell r="V2766">
            <v>1</v>
          </cell>
          <cell r="W2766">
            <v>39000</v>
          </cell>
          <cell r="X2766">
            <v>38216</v>
          </cell>
          <cell r="Y2766" t="str">
            <v>17/08-предсбер</v>
          </cell>
          <cell r="Z2766" t="str">
            <v>Сбербанк РФ</v>
          </cell>
          <cell r="AA2766">
            <v>0</v>
          </cell>
          <cell r="AB2766">
            <v>0</v>
          </cell>
          <cell r="AC2766">
            <v>0</v>
          </cell>
          <cell r="AD2766" t="str">
            <v>предъявлен</v>
          </cell>
          <cell r="AF2766" t="str">
            <v/>
          </cell>
          <cell r="AI2766" t="str">
            <v/>
          </cell>
        </row>
        <row r="2767">
          <cell r="A2767">
            <v>2744</v>
          </cell>
          <cell r="B2767" t="str">
            <v>диск</v>
          </cell>
          <cell r="C2767" t="str">
            <v>51401</v>
          </cell>
          <cell r="D2767" t="str">
            <v>51401`810`2`0400`0000002</v>
          </cell>
          <cell r="E2767" t="str">
            <v>Сбербанк РФ</v>
          </cell>
          <cell r="F2767" t="str">
            <v>банк</v>
          </cell>
          <cell r="G2767" t="str">
            <v>ВА</v>
          </cell>
          <cell r="H2767" t="str">
            <v>0221184</v>
          </cell>
          <cell r="I2767">
            <v>38212</v>
          </cell>
          <cell r="J2767">
            <v>600780</v>
          </cell>
          <cell r="K2767" t="str">
            <v>Рубли РФ</v>
          </cell>
          <cell r="L2767" t="str">
            <v>по предъявлении</v>
          </cell>
          <cell r="M2767">
            <v>38212</v>
          </cell>
          <cell r="N2767">
            <v>0</v>
          </cell>
          <cell r="P2767">
            <v>600780</v>
          </cell>
          <cell r="Q2767">
            <v>1</v>
          </cell>
          <cell r="R2767">
            <v>600780</v>
          </cell>
          <cell r="S2767">
            <v>38216</v>
          </cell>
          <cell r="T2767" t="str">
            <v>17/08-010</v>
          </cell>
          <cell r="U2767" t="str">
            <v>ООО "ЭкспоТрейд"</v>
          </cell>
          <cell r="V2767">
            <v>1</v>
          </cell>
          <cell r="W2767">
            <v>600780</v>
          </cell>
          <cell r="X2767">
            <v>38216</v>
          </cell>
          <cell r="Y2767" t="str">
            <v>17/08-предсбер</v>
          </cell>
          <cell r="Z2767" t="str">
            <v>Сбербанк РФ</v>
          </cell>
          <cell r="AA2767">
            <v>0</v>
          </cell>
          <cell r="AB2767">
            <v>0</v>
          </cell>
          <cell r="AC2767">
            <v>0</v>
          </cell>
          <cell r="AD2767" t="str">
            <v>предъявлен</v>
          </cell>
          <cell r="AF2767" t="str">
            <v/>
          </cell>
          <cell r="AI2767" t="str">
            <v/>
          </cell>
        </row>
        <row r="2768">
          <cell r="A2768">
            <v>2745</v>
          </cell>
          <cell r="B2768" t="str">
            <v>диск</v>
          </cell>
          <cell r="C2768" t="str">
            <v>51401</v>
          </cell>
          <cell r="D2768" t="str">
            <v>51401`810`2`0400`0000002</v>
          </cell>
          <cell r="E2768" t="str">
            <v>Сбербанк РФ</v>
          </cell>
          <cell r="F2768" t="str">
            <v>банк</v>
          </cell>
          <cell r="G2768" t="str">
            <v>ВА</v>
          </cell>
          <cell r="H2768" t="str">
            <v>0519517</v>
          </cell>
          <cell r="I2768">
            <v>38212</v>
          </cell>
          <cell r="J2768">
            <v>57000</v>
          </cell>
          <cell r="K2768" t="str">
            <v>Рубли РФ</v>
          </cell>
          <cell r="L2768" t="str">
            <v>по предъявлении</v>
          </cell>
          <cell r="M2768">
            <v>38212</v>
          </cell>
          <cell r="N2768">
            <v>0</v>
          </cell>
          <cell r="P2768">
            <v>57000</v>
          </cell>
          <cell r="Q2768">
            <v>1</v>
          </cell>
          <cell r="R2768">
            <v>57000</v>
          </cell>
          <cell r="S2768">
            <v>38243</v>
          </cell>
          <cell r="T2768" t="str">
            <v>17/08-010</v>
          </cell>
          <cell r="U2768" t="str">
            <v>ООО "ЭкспоТрейд"</v>
          </cell>
          <cell r="V2768">
            <v>1</v>
          </cell>
          <cell r="W2768">
            <v>57000</v>
          </cell>
          <cell r="X2768">
            <v>38216</v>
          </cell>
          <cell r="Y2768" t="str">
            <v>17/08-предсбер</v>
          </cell>
          <cell r="Z2768" t="str">
            <v>Сбербанк РФ</v>
          </cell>
          <cell r="AA2768">
            <v>0</v>
          </cell>
          <cell r="AB2768">
            <v>0</v>
          </cell>
          <cell r="AC2768">
            <v>0</v>
          </cell>
          <cell r="AD2768" t="str">
            <v>предъявлен</v>
          </cell>
          <cell r="AF2768" t="str">
            <v/>
          </cell>
          <cell r="AI2768" t="str">
            <v/>
          </cell>
        </row>
        <row r="2769">
          <cell r="A2769">
            <v>2746</v>
          </cell>
          <cell r="B2769" t="str">
            <v>диск</v>
          </cell>
          <cell r="C2769" t="str">
            <v>51401</v>
          </cell>
          <cell r="D2769" t="str">
            <v>51401`810`2`0400`0000002</v>
          </cell>
          <cell r="E2769" t="str">
            <v>Сбербанк РФ</v>
          </cell>
          <cell r="F2769" t="str">
            <v>банк</v>
          </cell>
          <cell r="G2769" t="str">
            <v>ВА</v>
          </cell>
          <cell r="H2769" t="str">
            <v>0522377</v>
          </cell>
          <cell r="I2769">
            <v>38215</v>
          </cell>
          <cell r="J2769">
            <v>70000</v>
          </cell>
          <cell r="K2769" t="str">
            <v>Рубли РФ</v>
          </cell>
          <cell r="L2769" t="str">
            <v>по предъявлении</v>
          </cell>
          <cell r="M2769">
            <v>38215</v>
          </cell>
          <cell r="N2769">
            <v>0</v>
          </cell>
          <cell r="P2769">
            <v>70000</v>
          </cell>
          <cell r="Q2769">
            <v>1</v>
          </cell>
          <cell r="R2769">
            <v>70000</v>
          </cell>
          <cell r="S2769">
            <v>38216</v>
          </cell>
          <cell r="T2769" t="str">
            <v>17/08-010</v>
          </cell>
          <cell r="U2769" t="str">
            <v>ООО "ЭкспоТрейд"</v>
          </cell>
          <cell r="V2769">
            <v>1</v>
          </cell>
          <cell r="W2769">
            <v>70000</v>
          </cell>
          <cell r="X2769">
            <v>38216</v>
          </cell>
          <cell r="Y2769" t="str">
            <v>17/08-предсбер</v>
          </cell>
          <cell r="Z2769" t="str">
            <v>Сбербанк РФ</v>
          </cell>
          <cell r="AA2769">
            <v>0</v>
          </cell>
          <cell r="AB2769">
            <v>0</v>
          </cell>
          <cell r="AC2769">
            <v>0</v>
          </cell>
          <cell r="AD2769" t="str">
            <v>предъявлен</v>
          </cell>
          <cell r="AF2769" t="str">
            <v/>
          </cell>
          <cell r="AI2769" t="str">
            <v/>
          </cell>
        </row>
        <row r="2770">
          <cell r="A2770">
            <v>2747</v>
          </cell>
          <cell r="B2770" t="str">
            <v>диск</v>
          </cell>
          <cell r="C2770" t="str">
            <v>51401</v>
          </cell>
          <cell r="D2770" t="str">
            <v>51401`810`2`0400`0000002</v>
          </cell>
          <cell r="E2770" t="str">
            <v>Сбербанк РФ</v>
          </cell>
          <cell r="F2770" t="str">
            <v>банк</v>
          </cell>
          <cell r="G2770" t="str">
            <v>ВА</v>
          </cell>
          <cell r="H2770" t="str">
            <v>0522406</v>
          </cell>
          <cell r="I2770">
            <v>38215</v>
          </cell>
          <cell r="J2770">
            <v>150000</v>
          </cell>
          <cell r="K2770" t="str">
            <v>Рубли РФ</v>
          </cell>
          <cell r="L2770" t="str">
            <v>по предъявлении</v>
          </cell>
          <cell r="M2770">
            <v>38215</v>
          </cell>
          <cell r="N2770">
            <v>0</v>
          </cell>
          <cell r="P2770">
            <v>150000</v>
          </cell>
          <cell r="Q2770">
            <v>1</v>
          </cell>
          <cell r="R2770">
            <v>150000</v>
          </cell>
          <cell r="S2770">
            <v>38216</v>
          </cell>
          <cell r="T2770" t="str">
            <v>17/08-010</v>
          </cell>
          <cell r="U2770" t="str">
            <v>ООО "ЭкспоТрейд"</v>
          </cell>
          <cell r="V2770">
            <v>1</v>
          </cell>
          <cell r="W2770">
            <v>150000</v>
          </cell>
          <cell r="X2770">
            <v>38216</v>
          </cell>
          <cell r="Y2770" t="str">
            <v>17/08-предсбер</v>
          </cell>
          <cell r="Z2770" t="str">
            <v>Сбербанк РФ</v>
          </cell>
          <cell r="AA2770">
            <v>0</v>
          </cell>
          <cell r="AB2770">
            <v>0</v>
          </cell>
          <cell r="AC2770">
            <v>0</v>
          </cell>
          <cell r="AD2770" t="str">
            <v>предъявлен</v>
          </cell>
          <cell r="AF2770" t="str">
            <v/>
          </cell>
          <cell r="AI2770" t="str">
            <v/>
          </cell>
        </row>
        <row r="2771">
          <cell r="A2771">
            <v>2748</v>
          </cell>
          <cell r="B2771" t="str">
            <v>диск</v>
          </cell>
          <cell r="C2771" t="str">
            <v>51401</v>
          </cell>
          <cell r="D2771" t="str">
            <v>51401`810`2`0400`0000002</v>
          </cell>
          <cell r="E2771" t="str">
            <v>Сбербанк РФ</v>
          </cell>
          <cell r="F2771" t="str">
            <v>банк</v>
          </cell>
          <cell r="G2771" t="str">
            <v>ВН</v>
          </cell>
          <cell r="H2771" t="str">
            <v>1096808</v>
          </cell>
          <cell r="I2771">
            <v>38182</v>
          </cell>
          <cell r="J2771">
            <v>1000000</v>
          </cell>
          <cell r="K2771" t="str">
            <v>Рубли РФ</v>
          </cell>
          <cell r="L2771" t="str">
            <v>по предъявлении</v>
          </cell>
          <cell r="M2771">
            <v>38182</v>
          </cell>
          <cell r="N2771">
            <v>0</v>
          </cell>
          <cell r="P2771">
            <v>1000000</v>
          </cell>
          <cell r="Q2771">
            <v>1</v>
          </cell>
          <cell r="R2771">
            <v>1000000</v>
          </cell>
          <cell r="S2771">
            <v>38216</v>
          </cell>
          <cell r="T2771" t="str">
            <v>17/08-010</v>
          </cell>
          <cell r="U2771" t="str">
            <v>ООО "ЭкспоТрейд"</v>
          </cell>
          <cell r="V2771">
            <v>1</v>
          </cell>
          <cell r="W2771">
            <v>1000000</v>
          </cell>
          <cell r="X2771">
            <v>38216</v>
          </cell>
          <cell r="Y2771" t="str">
            <v>17/08-предсбер</v>
          </cell>
          <cell r="Z2771" t="str">
            <v>Сбербанк РФ</v>
          </cell>
          <cell r="AA2771">
            <v>0</v>
          </cell>
          <cell r="AB2771">
            <v>0</v>
          </cell>
          <cell r="AC2771">
            <v>0</v>
          </cell>
          <cell r="AD2771" t="str">
            <v>предъявлен</v>
          </cell>
          <cell r="AF2771" t="str">
            <v/>
          </cell>
          <cell r="AI2771" t="str">
            <v/>
          </cell>
        </row>
        <row r="2772">
          <cell r="A2772">
            <v>2749</v>
          </cell>
          <cell r="B2772" t="str">
            <v>диск</v>
          </cell>
          <cell r="C2772" t="str">
            <v>51401</v>
          </cell>
          <cell r="D2772" t="str">
            <v>51401`810`2`0400`0000002</v>
          </cell>
          <cell r="E2772" t="str">
            <v>Сбербанк РФ</v>
          </cell>
          <cell r="F2772" t="str">
            <v>банк</v>
          </cell>
          <cell r="G2772" t="str">
            <v>ВН</v>
          </cell>
          <cell r="H2772" t="str">
            <v>0318218</v>
          </cell>
          <cell r="I2772">
            <v>38197</v>
          </cell>
          <cell r="J2772">
            <v>300000</v>
          </cell>
          <cell r="K2772" t="str">
            <v>Рубли РФ</v>
          </cell>
          <cell r="L2772" t="str">
            <v>по предъявлении</v>
          </cell>
          <cell r="M2772">
            <v>38197</v>
          </cell>
          <cell r="N2772">
            <v>0</v>
          </cell>
          <cell r="P2772">
            <v>300000</v>
          </cell>
          <cell r="Q2772">
            <v>1</v>
          </cell>
          <cell r="R2772">
            <v>300000</v>
          </cell>
          <cell r="S2772">
            <v>38216</v>
          </cell>
          <cell r="T2772" t="str">
            <v>17/08-08</v>
          </cell>
          <cell r="U2772" t="str">
            <v>ООО "Проф-Трейд"</v>
          </cell>
          <cell r="V2772">
            <v>1</v>
          </cell>
          <cell r="W2772">
            <v>300000</v>
          </cell>
          <cell r="X2772">
            <v>38217</v>
          </cell>
          <cell r="Y2772" t="str">
            <v>18/08-предсбер</v>
          </cell>
          <cell r="Z2772" t="str">
            <v>Сбербанк РФ</v>
          </cell>
          <cell r="AA2772">
            <v>0</v>
          </cell>
          <cell r="AB2772">
            <v>0</v>
          </cell>
          <cell r="AC2772">
            <v>0</v>
          </cell>
          <cell r="AD2772" t="str">
            <v>предъявлен</v>
          </cell>
          <cell r="AF2772" t="str">
            <v/>
          </cell>
          <cell r="AI2772" t="str">
            <v/>
          </cell>
        </row>
        <row r="2773">
          <cell r="A2773">
            <v>2750</v>
          </cell>
          <cell r="B2773" t="str">
            <v>диск</v>
          </cell>
          <cell r="C2773" t="str">
            <v>51401</v>
          </cell>
          <cell r="D2773" t="str">
            <v>51401`810`2`0400`0000002</v>
          </cell>
          <cell r="E2773" t="str">
            <v>Сбербанк РФ</v>
          </cell>
          <cell r="F2773" t="str">
            <v>банк</v>
          </cell>
          <cell r="G2773" t="str">
            <v>ВН</v>
          </cell>
          <cell r="H2773" t="str">
            <v>0318216</v>
          </cell>
          <cell r="I2773">
            <v>38197</v>
          </cell>
          <cell r="J2773">
            <v>300000</v>
          </cell>
          <cell r="K2773" t="str">
            <v>Рубли РФ</v>
          </cell>
          <cell r="L2773" t="str">
            <v>по предъявлении</v>
          </cell>
          <cell r="M2773">
            <v>38197</v>
          </cell>
          <cell r="N2773">
            <v>0</v>
          </cell>
          <cell r="P2773">
            <v>300000</v>
          </cell>
          <cell r="Q2773">
            <v>1</v>
          </cell>
          <cell r="R2773">
            <v>300000</v>
          </cell>
          <cell r="S2773">
            <v>38216</v>
          </cell>
          <cell r="T2773" t="str">
            <v>17/08-08</v>
          </cell>
          <cell r="U2773" t="str">
            <v>ООО "Проф-Трейд"</v>
          </cell>
          <cell r="V2773">
            <v>1</v>
          </cell>
          <cell r="W2773">
            <v>300000</v>
          </cell>
          <cell r="X2773">
            <v>38217</v>
          </cell>
          <cell r="Y2773" t="str">
            <v>18/08-предсбер</v>
          </cell>
          <cell r="Z2773" t="str">
            <v>Сбербанк РФ</v>
          </cell>
          <cell r="AA2773">
            <v>0</v>
          </cell>
          <cell r="AB2773">
            <v>0</v>
          </cell>
          <cell r="AC2773">
            <v>0</v>
          </cell>
          <cell r="AD2773" t="str">
            <v>предъявлен</v>
          </cell>
          <cell r="AF2773" t="str">
            <v/>
          </cell>
          <cell r="AI2773" t="str">
            <v/>
          </cell>
        </row>
        <row r="2774">
          <cell r="A2774">
            <v>2751</v>
          </cell>
          <cell r="B2774" t="str">
            <v>диск</v>
          </cell>
          <cell r="C2774" t="str">
            <v>51401</v>
          </cell>
          <cell r="D2774" t="str">
            <v>51401`810`2`0400`0000002</v>
          </cell>
          <cell r="E2774" t="str">
            <v>Сбербанк РФ</v>
          </cell>
          <cell r="F2774" t="str">
            <v>банк</v>
          </cell>
          <cell r="G2774" t="str">
            <v>ВН</v>
          </cell>
          <cell r="H2774" t="str">
            <v>0318217</v>
          </cell>
          <cell r="I2774">
            <v>38197</v>
          </cell>
          <cell r="J2774">
            <v>300000</v>
          </cell>
          <cell r="K2774" t="str">
            <v>Рубли РФ</v>
          </cell>
          <cell r="L2774" t="str">
            <v>по предъявлении</v>
          </cell>
          <cell r="M2774">
            <v>38197</v>
          </cell>
          <cell r="N2774">
            <v>0</v>
          </cell>
          <cell r="P2774">
            <v>300000</v>
          </cell>
          <cell r="Q2774">
            <v>1</v>
          </cell>
          <cell r="R2774">
            <v>300000</v>
          </cell>
          <cell r="S2774">
            <v>38216</v>
          </cell>
          <cell r="T2774" t="str">
            <v>17/08-08</v>
          </cell>
          <cell r="U2774" t="str">
            <v>ООО "Проф-Трейд"</v>
          </cell>
          <cell r="V2774">
            <v>1</v>
          </cell>
          <cell r="W2774">
            <v>300000</v>
          </cell>
          <cell r="X2774">
            <v>38217</v>
          </cell>
          <cell r="Y2774" t="str">
            <v>18/08-предсбер</v>
          </cell>
          <cell r="Z2774" t="str">
            <v>Сбербанк РФ</v>
          </cell>
          <cell r="AA2774">
            <v>0</v>
          </cell>
          <cell r="AB2774">
            <v>0</v>
          </cell>
          <cell r="AC2774">
            <v>0</v>
          </cell>
          <cell r="AD2774" t="str">
            <v>предъявлен</v>
          </cell>
          <cell r="AF2774" t="str">
            <v/>
          </cell>
          <cell r="AI2774" t="str">
            <v/>
          </cell>
        </row>
        <row r="2775">
          <cell r="A2775">
            <v>2752</v>
          </cell>
          <cell r="B2775" t="str">
            <v>диск</v>
          </cell>
          <cell r="C2775" t="str">
            <v>51401</v>
          </cell>
          <cell r="D2775" t="str">
            <v>51401`810`2`0400`0000002</v>
          </cell>
          <cell r="E2775" t="str">
            <v>Сбербанк РФ</v>
          </cell>
          <cell r="F2775" t="str">
            <v>банк</v>
          </cell>
          <cell r="G2775" t="str">
            <v>ВА</v>
          </cell>
          <cell r="H2775" t="str">
            <v>0516549</v>
          </cell>
          <cell r="I2775">
            <v>38216</v>
          </cell>
          <cell r="J2775">
            <v>600000</v>
          </cell>
          <cell r="K2775" t="str">
            <v>Рубли РФ</v>
          </cell>
          <cell r="L2775" t="str">
            <v>по предъявлении</v>
          </cell>
          <cell r="M2775">
            <v>38197</v>
          </cell>
          <cell r="N2775">
            <v>0</v>
          </cell>
          <cell r="P2775">
            <v>600000</v>
          </cell>
          <cell r="Q2775">
            <v>1</v>
          </cell>
          <cell r="R2775">
            <v>600000</v>
          </cell>
          <cell r="S2775">
            <v>38216</v>
          </cell>
          <cell r="T2775" t="str">
            <v>17/08-08</v>
          </cell>
          <cell r="U2775" t="str">
            <v>ООО "Проф-Трейд"</v>
          </cell>
          <cell r="V2775">
            <v>1</v>
          </cell>
          <cell r="W2775">
            <v>600000</v>
          </cell>
          <cell r="X2775">
            <v>38217</v>
          </cell>
          <cell r="Y2775" t="str">
            <v>18/08-предсбер</v>
          </cell>
          <cell r="Z2775" t="str">
            <v>Сбербанк РФ</v>
          </cell>
          <cell r="AA2775">
            <v>0</v>
          </cell>
          <cell r="AB2775">
            <v>0</v>
          </cell>
          <cell r="AC2775">
            <v>0</v>
          </cell>
          <cell r="AD2775" t="str">
            <v>предъявлен</v>
          </cell>
          <cell r="AF2775" t="str">
            <v/>
          </cell>
          <cell r="AI2775" t="str">
            <v/>
          </cell>
        </row>
        <row r="2776">
          <cell r="A2776">
            <v>2753</v>
          </cell>
          <cell r="B2776" t="str">
            <v>диск</v>
          </cell>
          <cell r="C2776" t="str">
            <v>51401</v>
          </cell>
          <cell r="D2776" t="str">
            <v>51401`810`2`0400`0000002</v>
          </cell>
          <cell r="E2776" t="str">
            <v>Сбербанк РФ</v>
          </cell>
          <cell r="F2776" t="str">
            <v>банк</v>
          </cell>
          <cell r="G2776" t="str">
            <v>ВН</v>
          </cell>
          <cell r="H2776" t="str">
            <v>1099251</v>
          </cell>
          <cell r="I2776">
            <v>38216</v>
          </cell>
          <cell r="J2776">
            <v>200000</v>
          </cell>
          <cell r="K2776" t="str">
            <v>Рубли РФ</v>
          </cell>
          <cell r="L2776" t="str">
            <v>по предъявлении</v>
          </cell>
          <cell r="M2776">
            <v>38216</v>
          </cell>
          <cell r="N2776">
            <v>0</v>
          </cell>
          <cell r="P2776">
            <v>200000</v>
          </cell>
          <cell r="Q2776">
            <v>1</v>
          </cell>
          <cell r="R2776">
            <v>200000</v>
          </cell>
          <cell r="S2776">
            <v>38216</v>
          </cell>
          <cell r="T2776" t="str">
            <v>17/08-08</v>
          </cell>
          <cell r="U2776" t="str">
            <v>ООО "Проф-Трейд"</v>
          </cell>
          <cell r="V2776">
            <v>1</v>
          </cell>
          <cell r="W2776">
            <v>200000</v>
          </cell>
          <cell r="X2776">
            <v>38217</v>
          </cell>
          <cell r="Y2776" t="str">
            <v>18/08-предсбер</v>
          </cell>
          <cell r="Z2776" t="str">
            <v>Сбербанк РФ</v>
          </cell>
          <cell r="AA2776">
            <v>0</v>
          </cell>
          <cell r="AB2776">
            <v>0</v>
          </cell>
          <cell r="AC2776">
            <v>0</v>
          </cell>
          <cell r="AD2776" t="str">
            <v>предъявлен</v>
          </cell>
          <cell r="AF2776" t="str">
            <v/>
          </cell>
          <cell r="AI2776" t="str">
            <v/>
          </cell>
        </row>
        <row r="2777">
          <cell r="A2777">
            <v>2754</v>
          </cell>
          <cell r="B2777" t="str">
            <v>диск</v>
          </cell>
          <cell r="C2777" t="str">
            <v>51401</v>
          </cell>
          <cell r="D2777" t="str">
            <v>51401`810`2`0400`0000002</v>
          </cell>
          <cell r="E2777" t="str">
            <v>Сбербанк РФ</v>
          </cell>
          <cell r="F2777" t="str">
            <v>банк</v>
          </cell>
          <cell r="G2777" t="str">
            <v>ВН</v>
          </cell>
          <cell r="H2777" t="str">
            <v>1096515</v>
          </cell>
          <cell r="I2777">
            <v>38176</v>
          </cell>
          <cell r="J2777">
            <v>150000</v>
          </cell>
          <cell r="K2777" t="str">
            <v>Рубли РФ</v>
          </cell>
          <cell r="L2777" t="str">
            <v>по предъявлении</v>
          </cell>
          <cell r="M2777">
            <v>38176</v>
          </cell>
          <cell r="N2777">
            <v>0</v>
          </cell>
          <cell r="P2777">
            <v>150000</v>
          </cell>
          <cell r="Q2777">
            <v>1</v>
          </cell>
          <cell r="R2777">
            <v>150000</v>
          </cell>
          <cell r="S2777">
            <v>38216</v>
          </cell>
          <cell r="T2777" t="str">
            <v>17/08-08</v>
          </cell>
          <cell r="U2777" t="str">
            <v>ООО "Проф-Трейд"</v>
          </cell>
          <cell r="V2777">
            <v>1</v>
          </cell>
          <cell r="W2777">
            <v>150000</v>
          </cell>
          <cell r="X2777">
            <v>38217</v>
          </cell>
          <cell r="Y2777" t="str">
            <v>18/08-предсбер</v>
          </cell>
          <cell r="Z2777" t="str">
            <v>Сбербанк РФ</v>
          </cell>
          <cell r="AA2777">
            <v>0</v>
          </cell>
          <cell r="AB2777">
            <v>0</v>
          </cell>
          <cell r="AC2777">
            <v>0</v>
          </cell>
          <cell r="AD2777" t="str">
            <v>предъявлен</v>
          </cell>
          <cell r="AF2777" t="str">
            <v/>
          </cell>
          <cell r="AI2777" t="str">
            <v/>
          </cell>
        </row>
        <row r="2778">
          <cell r="A2778">
            <v>2755</v>
          </cell>
          <cell r="B2778" t="str">
            <v>диск</v>
          </cell>
          <cell r="C2778" t="str">
            <v>51401</v>
          </cell>
          <cell r="D2778" t="str">
            <v>51401`810`2`0400`0000002</v>
          </cell>
          <cell r="E2778" t="str">
            <v>Сбербанк РФ</v>
          </cell>
          <cell r="F2778" t="str">
            <v>банк</v>
          </cell>
          <cell r="G2778" t="str">
            <v>ВН</v>
          </cell>
          <cell r="H2778" t="str">
            <v>1080821</v>
          </cell>
          <cell r="I2778">
            <v>38128</v>
          </cell>
          <cell r="J2778">
            <v>50000</v>
          </cell>
          <cell r="K2778" t="str">
            <v>Рубли РФ</v>
          </cell>
          <cell r="L2778" t="str">
            <v>по предъявлении</v>
          </cell>
          <cell r="M2778">
            <v>38128</v>
          </cell>
          <cell r="N2778">
            <v>0</v>
          </cell>
          <cell r="P2778">
            <v>50000</v>
          </cell>
          <cell r="Q2778">
            <v>1</v>
          </cell>
          <cell r="R2778">
            <v>50000</v>
          </cell>
          <cell r="S2778">
            <v>38216</v>
          </cell>
          <cell r="T2778" t="str">
            <v>17/08-08</v>
          </cell>
          <cell r="U2778" t="str">
            <v>ООО "Проф-Трейд"</v>
          </cell>
          <cell r="V2778">
            <v>1</v>
          </cell>
          <cell r="W2778">
            <v>50000</v>
          </cell>
          <cell r="X2778">
            <v>38217</v>
          </cell>
          <cell r="Y2778" t="str">
            <v>18/08-предсбер</v>
          </cell>
          <cell r="Z2778" t="str">
            <v>Сбербанк РФ</v>
          </cell>
          <cell r="AA2778">
            <v>0</v>
          </cell>
          <cell r="AB2778">
            <v>0</v>
          </cell>
          <cell r="AC2778">
            <v>0</v>
          </cell>
          <cell r="AD2778" t="str">
            <v>предъявлен</v>
          </cell>
          <cell r="AF2778" t="str">
            <v/>
          </cell>
          <cell r="AI2778" t="str">
            <v/>
          </cell>
        </row>
        <row r="2779">
          <cell r="A2779">
            <v>2756</v>
          </cell>
          <cell r="B2779" t="str">
            <v>диск</v>
          </cell>
          <cell r="C2779" t="str">
            <v>51401</v>
          </cell>
          <cell r="D2779" t="str">
            <v>51401`810`2`0400`0000002</v>
          </cell>
          <cell r="E2779" t="str">
            <v>Сбербанк РФ</v>
          </cell>
          <cell r="F2779" t="str">
            <v>банк</v>
          </cell>
          <cell r="G2779" t="str">
            <v>ВН</v>
          </cell>
          <cell r="H2779" t="str">
            <v>1099974</v>
          </cell>
          <cell r="I2779">
            <v>38189</v>
          </cell>
          <cell r="J2779">
            <v>60000</v>
          </cell>
          <cell r="K2779" t="str">
            <v>Рубли РФ</v>
          </cell>
          <cell r="L2779" t="str">
            <v>по предъявлении</v>
          </cell>
          <cell r="M2779">
            <v>38189</v>
          </cell>
          <cell r="N2779">
            <v>0</v>
          </cell>
          <cell r="P2779">
            <v>60000</v>
          </cell>
          <cell r="Q2779">
            <v>1</v>
          </cell>
          <cell r="R2779">
            <v>60000</v>
          </cell>
          <cell r="S2779">
            <v>38216</v>
          </cell>
          <cell r="T2779" t="str">
            <v>17/08-08</v>
          </cell>
          <cell r="U2779" t="str">
            <v>ООО "Проф-Трейд"</v>
          </cell>
          <cell r="V2779">
            <v>1</v>
          </cell>
          <cell r="W2779">
            <v>60000</v>
          </cell>
          <cell r="X2779">
            <v>38217</v>
          </cell>
          <cell r="Y2779" t="str">
            <v>18/08-предсбер</v>
          </cell>
          <cell r="Z2779" t="str">
            <v>Сбербанк РФ</v>
          </cell>
          <cell r="AA2779">
            <v>0</v>
          </cell>
          <cell r="AB2779">
            <v>0</v>
          </cell>
          <cell r="AC2779">
            <v>0</v>
          </cell>
          <cell r="AD2779" t="str">
            <v>предъявлен</v>
          </cell>
          <cell r="AF2779" t="str">
            <v/>
          </cell>
          <cell r="AI2779" t="str">
            <v/>
          </cell>
        </row>
        <row r="2780">
          <cell r="A2780">
            <v>2757</v>
          </cell>
          <cell r="B2780" t="str">
            <v>диск</v>
          </cell>
          <cell r="C2780" t="str">
            <v>51401</v>
          </cell>
          <cell r="D2780" t="str">
            <v>51401`810`2`0400`0000002</v>
          </cell>
          <cell r="E2780" t="str">
            <v>Сбербанк РФ</v>
          </cell>
          <cell r="F2780" t="str">
            <v>банк</v>
          </cell>
          <cell r="G2780" t="str">
            <v>ВН</v>
          </cell>
          <cell r="H2780" t="str">
            <v>0368867</v>
          </cell>
          <cell r="I2780">
            <v>38205</v>
          </cell>
          <cell r="J2780">
            <v>100000</v>
          </cell>
          <cell r="K2780" t="str">
            <v>Рубли РФ</v>
          </cell>
          <cell r="L2780" t="str">
            <v>по предъявлении</v>
          </cell>
          <cell r="M2780">
            <v>38205</v>
          </cell>
          <cell r="N2780">
            <v>0</v>
          </cell>
          <cell r="P2780">
            <v>100000</v>
          </cell>
          <cell r="Q2780">
            <v>1</v>
          </cell>
          <cell r="R2780">
            <v>100000</v>
          </cell>
          <cell r="S2780">
            <v>38216</v>
          </cell>
          <cell r="T2780" t="str">
            <v>17/08-08</v>
          </cell>
          <cell r="U2780" t="str">
            <v>ООО "Проф-Трейд"</v>
          </cell>
          <cell r="V2780">
            <v>1</v>
          </cell>
          <cell r="W2780">
            <v>100000</v>
          </cell>
          <cell r="X2780">
            <v>38217</v>
          </cell>
          <cell r="Y2780" t="str">
            <v>18/08-предсбер</v>
          </cell>
          <cell r="Z2780" t="str">
            <v>Сбербанк РФ</v>
          </cell>
          <cell r="AA2780">
            <v>0</v>
          </cell>
          <cell r="AB2780">
            <v>0</v>
          </cell>
          <cell r="AC2780">
            <v>0</v>
          </cell>
          <cell r="AD2780" t="str">
            <v>предъявлен</v>
          </cell>
          <cell r="AF2780" t="str">
            <v/>
          </cell>
          <cell r="AI2780" t="str">
            <v/>
          </cell>
        </row>
        <row r="2781">
          <cell r="A2781">
            <v>2758</v>
          </cell>
          <cell r="B2781" t="str">
            <v>диск</v>
          </cell>
          <cell r="C2781" t="str">
            <v>51401</v>
          </cell>
          <cell r="D2781" t="str">
            <v>51401`810`2`0400`0000002</v>
          </cell>
          <cell r="E2781" t="str">
            <v>Сбербанк РФ</v>
          </cell>
          <cell r="F2781" t="str">
            <v>банк</v>
          </cell>
          <cell r="G2781" t="str">
            <v>ВН</v>
          </cell>
          <cell r="H2781" t="str">
            <v>1098872</v>
          </cell>
          <cell r="I2781">
            <v>38189</v>
          </cell>
          <cell r="J2781">
            <v>25000</v>
          </cell>
          <cell r="K2781" t="str">
            <v>Рубли РФ</v>
          </cell>
          <cell r="L2781" t="str">
            <v>по предъявлении</v>
          </cell>
          <cell r="M2781">
            <v>38189</v>
          </cell>
          <cell r="N2781">
            <v>0</v>
          </cell>
          <cell r="P2781">
            <v>25000</v>
          </cell>
          <cell r="Q2781">
            <v>1</v>
          </cell>
          <cell r="R2781">
            <v>25000</v>
          </cell>
          <cell r="S2781">
            <v>38216</v>
          </cell>
          <cell r="T2781" t="str">
            <v>17/08-08</v>
          </cell>
          <cell r="U2781" t="str">
            <v>ООО "Проф-Трейд"</v>
          </cell>
          <cell r="V2781">
            <v>1</v>
          </cell>
          <cell r="W2781">
            <v>25000</v>
          </cell>
          <cell r="X2781">
            <v>38217</v>
          </cell>
          <cell r="Y2781" t="str">
            <v>18/08-предсбер</v>
          </cell>
          <cell r="Z2781" t="str">
            <v>Сбербанк РФ</v>
          </cell>
          <cell r="AA2781">
            <v>0</v>
          </cell>
          <cell r="AB2781">
            <v>0</v>
          </cell>
          <cell r="AC2781">
            <v>0</v>
          </cell>
          <cell r="AD2781" t="str">
            <v>предъявлен</v>
          </cell>
          <cell r="AF2781" t="str">
            <v/>
          </cell>
          <cell r="AI2781" t="str">
            <v/>
          </cell>
        </row>
        <row r="2782">
          <cell r="A2782">
            <v>2759</v>
          </cell>
          <cell r="B2782" t="str">
            <v>диск</v>
          </cell>
          <cell r="C2782" t="str">
            <v>51401</v>
          </cell>
          <cell r="D2782" t="str">
            <v>51401`810`2`0400`0000002</v>
          </cell>
          <cell r="E2782" t="str">
            <v>Сбербанк РФ</v>
          </cell>
          <cell r="F2782" t="str">
            <v>банк</v>
          </cell>
          <cell r="G2782" t="str">
            <v>ВН</v>
          </cell>
          <cell r="H2782" t="str">
            <v>0368866</v>
          </cell>
          <cell r="I2782">
            <v>38205</v>
          </cell>
          <cell r="J2782">
            <v>100000</v>
          </cell>
          <cell r="K2782" t="str">
            <v>Рубли РФ</v>
          </cell>
          <cell r="L2782" t="str">
            <v>по предъявлении</v>
          </cell>
          <cell r="M2782">
            <v>38205</v>
          </cell>
          <cell r="N2782">
            <v>0</v>
          </cell>
          <cell r="P2782">
            <v>100000</v>
          </cell>
          <cell r="Q2782">
            <v>1</v>
          </cell>
          <cell r="R2782">
            <v>100000</v>
          </cell>
          <cell r="S2782">
            <v>38216</v>
          </cell>
          <cell r="T2782" t="str">
            <v>17/08-08</v>
          </cell>
          <cell r="U2782" t="str">
            <v>ООО "Проф-Трейд"</v>
          </cell>
          <cell r="V2782">
            <v>1</v>
          </cell>
          <cell r="W2782">
            <v>100000</v>
          </cell>
          <cell r="X2782">
            <v>38217</v>
          </cell>
          <cell r="Y2782" t="str">
            <v>18/08-предсбер</v>
          </cell>
          <cell r="Z2782" t="str">
            <v>Сбербанк РФ</v>
          </cell>
          <cell r="AA2782">
            <v>0</v>
          </cell>
          <cell r="AB2782">
            <v>0</v>
          </cell>
          <cell r="AC2782">
            <v>0</v>
          </cell>
          <cell r="AD2782" t="str">
            <v>предъявлен</v>
          </cell>
          <cell r="AF2782" t="str">
            <v/>
          </cell>
          <cell r="AI2782" t="str">
            <v/>
          </cell>
        </row>
        <row r="2783">
          <cell r="A2783">
            <v>2760</v>
          </cell>
          <cell r="B2783" t="str">
            <v>диск</v>
          </cell>
          <cell r="C2783" t="str">
            <v>51401</v>
          </cell>
          <cell r="D2783" t="str">
            <v>51401`810`2`0400`0000015</v>
          </cell>
          <cell r="E2783" t="str">
            <v>ОАО «Башэкономбанк»</v>
          </cell>
          <cell r="F2783" t="str">
            <v>банк</v>
          </cell>
          <cell r="G2783" t="str">
            <v>БЭБ</v>
          </cell>
          <cell r="H2783" t="str">
            <v>0020731</v>
          </cell>
          <cell r="I2783">
            <v>38172</v>
          </cell>
          <cell r="J2783">
            <v>50000</v>
          </cell>
          <cell r="K2783" t="str">
            <v>Рубли РФ</v>
          </cell>
          <cell r="L2783" t="str">
            <v>по предъявлении</v>
          </cell>
          <cell r="M2783">
            <v>38172</v>
          </cell>
          <cell r="N2783">
            <v>0</v>
          </cell>
          <cell r="P2783">
            <v>50000</v>
          </cell>
          <cell r="Q2783">
            <v>1</v>
          </cell>
          <cell r="R2783">
            <v>50000</v>
          </cell>
          <cell r="S2783">
            <v>38216</v>
          </cell>
          <cell r="T2783" t="str">
            <v>17/08-08</v>
          </cell>
          <cell r="U2783" t="str">
            <v>ООО "Проф-Трейд"</v>
          </cell>
          <cell r="V2783">
            <v>1</v>
          </cell>
          <cell r="W2783">
            <v>50000</v>
          </cell>
          <cell r="X2783">
            <v>38218</v>
          </cell>
          <cell r="Y2783" t="str">
            <v>19/08-предбэб</v>
          </cell>
          <cell r="Z2783" t="str">
            <v>ОАО "Башэкономбанк"</v>
          </cell>
          <cell r="AA2783">
            <v>0</v>
          </cell>
          <cell r="AB2783">
            <v>0</v>
          </cell>
          <cell r="AC2783">
            <v>0</v>
          </cell>
          <cell r="AD2783" t="str">
            <v>предъявлен</v>
          </cell>
          <cell r="AF2783" t="str">
            <v/>
          </cell>
          <cell r="AI2783" t="str">
            <v/>
          </cell>
        </row>
        <row r="2784">
          <cell r="A2784">
            <v>2761</v>
          </cell>
          <cell r="B2784" t="str">
            <v>диск</v>
          </cell>
          <cell r="C2784" t="str">
            <v>51401</v>
          </cell>
          <cell r="D2784" t="str">
            <v>51401`810`2`0400`0000015</v>
          </cell>
          <cell r="E2784" t="str">
            <v>ОАО «Башэкономбанк»</v>
          </cell>
          <cell r="F2784" t="str">
            <v>банк</v>
          </cell>
          <cell r="G2784" t="str">
            <v>БЭБ</v>
          </cell>
          <cell r="H2784" t="str">
            <v>0022051</v>
          </cell>
          <cell r="I2784">
            <v>38205</v>
          </cell>
          <cell r="J2784">
            <v>10000</v>
          </cell>
          <cell r="K2784" t="str">
            <v>Рубли РФ</v>
          </cell>
          <cell r="L2784" t="str">
            <v>по предъявлении</v>
          </cell>
          <cell r="M2784">
            <v>38205</v>
          </cell>
          <cell r="N2784">
            <v>0</v>
          </cell>
          <cell r="P2784">
            <v>10000</v>
          </cell>
          <cell r="Q2784">
            <v>1</v>
          </cell>
          <cell r="R2784">
            <v>10000</v>
          </cell>
          <cell r="S2784">
            <v>38216</v>
          </cell>
          <cell r="T2784" t="str">
            <v>17/08-08</v>
          </cell>
          <cell r="U2784" t="str">
            <v>ООО "Проф-Трейд"</v>
          </cell>
          <cell r="V2784">
            <v>1</v>
          </cell>
          <cell r="W2784">
            <v>10000</v>
          </cell>
          <cell r="X2784">
            <v>38218</v>
          </cell>
          <cell r="Y2784" t="str">
            <v>19/08-предбэб</v>
          </cell>
          <cell r="Z2784" t="str">
            <v>ОАО "Башэкономбанк"</v>
          </cell>
          <cell r="AA2784">
            <v>0</v>
          </cell>
          <cell r="AB2784">
            <v>0</v>
          </cell>
          <cell r="AC2784">
            <v>0</v>
          </cell>
          <cell r="AD2784" t="str">
            <v>предъявлен</v>
          </cell>
          <cell r="AF2784" t="str">
            <v/>
          </cell>
          <cell r="AI2784" t="str">
            <v/>
          </cell>
        </row>
        <row r="2785">
          <cell r="A2785">
            <v>2762</v>
          </cell>
          <cell r="B2785" t="str">
            <v>диск</v>
          </cell>
          <cell r="C2785" t="str">
            <v>51401</v>
          </cell>
          <cell r="D2785" t="str">
            <v>51401`810`1`0400`0000005</v>
          </cell>
          <cell r="E2785" t="str">
            <v>ОАО «УралСиб»</v>
          </cell>
          <cell r="F2785" t="str">
            <v>банк</v>
          </cell>
          <cell r="G2785" t="str">
            <v>0000</v>
          </cell>
          <cell r="H2785" t="str">
            <v>0271016</v>
          </cell>
          <cell r="I2785">
            <v>38198</v>
          </cell>
          <cell r="J2785">
            <v>25000</v>
          </cell>
          <cell r="K2785" t="str">
            <v>Рубли РФ</v>
          </cell>
          <cell r="L2785" t="str">
            <v>по предъявлении</v>
          </cell>
          <cell r="M2785">
            <v>38198</v>
          </cell>
          <cell r="N2785">
            <v>0</v>
          </cell>
          <cell r="P2785">
            <v>25000</v>
          </cell>
          <cell r="Q2785">
            <v>1</v>
          </cell>
          <cell r="R2785">
            <v>25000</v>
          </cell>
          <cell r="S2785">
            <v>38216</v>
          </cell>
          <cell r="T2785" t="str">
            <v>17/08-08</v>
          </cell>
          <cell r="U2785" t="str">
            <v>ООО "Проф-Трейд"</v>
          </cell>
          <cell r="V2785">
            <v>1</v>
          </cell>
          <cell r="W2785">
            <v>25000</v>
          </cell>
          <cell r="X2785">
            <v>38217</v>
          </cell>
          <cell r="Y2785" t="str">
            <v>18/08-предуралсиб</v>
          </cell>
          <cell r="Z2785" t="str">
            <v>ОАО "УралСиб"</v>
          </cell>
          <cell r="AA2785">
            <v>0</v>
          </cell>
          <cell r="AB2785">
            <v>0</v>
          </cell>
          <cell r="AC2785">
            <v>0</v>
          </cell>
          <cell r="AD2785" t="str">
            <v>предъявлен</v>
          </cell>
          <cell r="AF2785" t="str">
            <v/>
          </cell>
          <cell r="AI2785" t="str">
            <v/>
          </cell>
        </row>
        <row r="2786">
          <cell r="A2786">
            <v>2763</v>
          </cell>
          <cell r="B2786" t="str">
            <v>диск</v>
          </cell>
          <cell r="C2786" t="str">
            <v>51401</v>
          </cell>
          <cell r="D2786" t="str">
            <v>51401`810`1`0400`0000005</v>
          </cell>
          <cell r="E2786" t="str">
            <v>ОАО «УралСиб»</v>
          </cell>
          <cell r="F2786" t="str">
            <v>банк</v>
          </cell>
          <cell r="G2786" t="str">
            <v>0000</v>
          </cell>
          <cell r="H2786" t="str">
            <v>0212838</v>
          </cell>
          <cell r="I2786">
            <v>38153</v>
          </cell>
          <cell r="J2786">
            <v>28278.39</v>
          </cell>
          <cell r="K2786" t="str">
            <v>Рубли РФ</v>
          </cell>
          <cell r="L2786" t="str">
            <v>по предъявлении</v>
          </cell>
          <cell r="M2786">
            <v>38153</v>
          </cell>
          <cell r="N2786">
            <v>0</v>
          </cell>
          <cell r="P2786">
            <v>28278.39</v>
          </cell>
          <cell r="Q2786">
            <v>1</v>
          </cell>
          <cell r="R2786">
            <v>28278.39</v>
          </cell>
          <cell r="S2786">
            <v>38216</v>
          </cell>
          <cell r="T2786" t="str">
            <v>17/08-08</v>
          </cell>
          <cell r="U2786" t="str">
            <v>ООО "Проф-Трейд"</v>
          </cell>
          <cell r="V2786">
            <v>1</v>
          </cell>
          <cell r="W2786">
            <v>28278.39</v>
          </cell>
          <cell r="X2786">
            <v>38217</v>
          </cell>
          <cell r="Y2786" t="str">
            <v>18/08-предуралсиб</v>
          </cell>
          <cell r="Z2786" t="str">
            <v>ОАО "УралСиб"</v>
          </cell>
          <cell r="AA2786">
            <v>0</v>
          </cell>
          <cell r="AB2786">
            <v>0</v>
          </cell>
          <cell r="AC2786">
            <v>0</v>
          </cell>
          <cell r="AD2786" t="str">
            <v>предъявлен</v>
          </cell>
          <cell r="AF2786" t="str">
            <v/>
          </cell>
          <cell r="AI2786" t="str">
            <v/>
          </cell>
        </row>
        <row r="2787">
          <cell r="A2787">
            <v>2764</v>
          </cell>
          <cell r="B2787" t="str">
            <v>диск</v>
          </cell>
          <cell r="C2787" t="str">
            <v>51401</v>
          </cell>
          <cell r="D2787" t="str">
            <v>51401`810`1`0400`0000005</v>
          </cell>
          <cell r="E2787" t="str">
            <v>ОАО «УралСиб»</v>
          </cell>
          <cell r="F2787" t="str">
            <v>банк</v>
          </cell>
          <cell r="G2787" t="str">
            <v>0011</v>
          </cell>
          <cell r="H2787" t="str">
            <v>0221451</v>
          </cell>
          <cell r="I2787">
            <v>38187</v>
          </cell>
          <cell r="J2787">
            <v>45135</v>
          </cell>
          <cell r="K2787" t="str">
            <v>Рубли РФ</v>
          </cell>
          <cell r="L2787" t="str">
            <v>по предъявлении</v>
          </cell>
          <cell r="M2787">
            <v>38187</v>
          </cell>
          <cell r="N2787">
            <v>0</v>
          </cell>
          <cell r="P2787">
            <v>45135</v>
          </cell>
          <cell r="Q2787">
            <v>1</v>
          </cell>
          <cell r="R2787">
            <v>45135</v>
          </cell>
          <cell r="S2787">
            <v>38216</v>
          </cell>
          <cell r="T2787" t="str">
            <v>17/08-08</v>
          </cell>
          <cell r="U2787" t="str">
            <v>ООО "Проф-Трейд"</v>
          </cell>
          <cell r="V2787">
            <v>1</v>
          </cell>
          <cell r="W2787">
            <v>45135</v>
          </cell>
          <cell r="X2787">
            <v>38217</v>
          </cell>
          <cell r="Y2787" t="str">
            <v>18/08-предуралсиб</v>
          </cell>
          <cell r="Z2787" t="str">
            <v>ОАО "УралСиб"</v>
          </cell>
          <cell r="AA2787">
            <v>0</v>
          </cell>
          <cell r="AB2787">
            <v>0</v>
          </cell>
          <cell r="AC2787">
            <v>0</v>
          </cell>
          <cell r="AD2787" t="str">
            <v>предъявлен</v>
          </cell>
          <cell r="AF2787" t="str">
            <v/>
          </cell>
          <cell r="AI2787" t="str">
            <v/>
          </cell>
        </row>
        <row r="2788">
          <cell r="A2788">
            <v>2765</v>
          </cell>
          <cell r="B2788" t="str">
            <v>диск</v>
          </cell>
          <cell r="C2788" t="str">
            <v>51401</v>
          </cell>
          <cell r="D2788" t="str">
            <v>51401`810`1`0400`0000005</v>
          </cell>
          <cell r="E2788" t="str">
            <v>ОАО «УралСиб»</v>
          </cell>
          <cell r="F2788" t="str">
            <v>банк</v>
          </cell>
          <cell r="G2788" t="str">
            <v>0000</v>
          </cell>
          <cell r="H2788" t="str">
            <v>0267460</v>
          </cell>
          <cell r="I2788">
            <v>38191</v>
          </cell>
          <cell r="J2788">
            <v>9000</v>
          </cell>
          <cell r="K2788" t="str">
            <v>Рубли РФ</v>
          </cell>
          <cell r="L2788" t="str">
            <v>по предъявлении</v>
          </cell>
          <cell r="M2788">
            <v>38191</v>
          </cell>
          <cell r="N2788">
            <v>0</v>
          </cell>
          <cell r="P2788">
            <v>9000</v>
          </cell>
          <cell r="Q2788">
            <v>1</v>
          </cell>
          <cell r="R2788">
            <v>9000</v>
          </cell>
          <cell r="S2788">
            <v>38216</v>
          </cell>
          <cell r="T2788" t="str">
            <v>17/08-08</v>
          </cell>
          <cell r="U2788" t="str">
            <v>ООО "Проф-Трейд"</v>
          </cell>
          <cell r="V2788">
            <v>1</v>
          </cell>
          <cell r="W2788">
            <v>9000</v>
          </cell>
          <cell r="X2788">
            <v>38217</v>
          </cell>
          <cell r="Y2788" t="str">
            <v>18/08-предуралсиб</v>
          </cell>
          <cell r="Z2788" t="str">
            <v>ОАО "УралСиб"</v>
          </cell>
          <cell r="AA2788">
            <v>0</v>
          </cell>
          <cell r="AB2788">
            <v>0</v>
          </cell>
          <cell r="AC2788">
            <v>0</v>
          </cell>
          <cell r="AD2788" t="str">
            <v>предъявлен</v>
          </cell>
          <cell r="AF2788" t="str">
            <v/>
          </cell>
          <cell r="AI2788" t="str">
            <v/>
          </cell>
        </row>
        <row r="2789">
          <cell r="A2789">
            <v>2766</v>
          </cell>
          <cell r="B2789" t="str">
            <v>диск</v>
          </cell>
          <cell r="C2789" t="str">
            <v>51401</v>
          </cell>
          <cell r="D2789" t="str">
            <v>51401`810`1`0400`0000005</v>
          </cell>
          <cell r="E2789" t="str">
            <v>ОАО «УралСиб»</v>
          </cell>
          <cell r="F2789" t="str">
            <v>банк</v>
          </cell>
          <cell r="G2789" t="str">
            <v>0000</v>
          </cell>
          <cell r="H2789" t="str">
            <v>0267642</v>
          </cell>
          <cell r="I2789">
            <v>38204</v>
          </cell>
          <cell r="J2789">
            <v>17000</v>
          </cell>
          <cell r="K2789" t="str">
            <v>Рубли РФ</v>
          </cell>
          <cell r="L2789" t="str">
            <v>по предъявлении</v>
          </cell>
          <cell r="M2789">
            <v>38204</v>
          </cell>
          <cell r="N2789">
            <v>0</v>
          </cell>
          <cell r="P2789">
            <v>17000</v>
          </cell>
          <cell r="Q2789">
            <v>1</v>
          </cell>
          <cell r="R2789">
            <v>17000</v>
          </cell>
          <cell r="S2789">
            <v>38216</v>
          </cell>
          <cell r="T2789" t="str">
            <v>17/08-08</v>
          </cell>
          <cell r="U2789" t="str">
            <v>ООО "Проф-Трейд"</v>
          </cell>
          <cell r="V2789">
            <v>1</v>
          </cell>
          <cell r="W2789">
            <v>17000</v>
          </cell>
          <cell r="X2789">
            <v>38217</v>
          </cell>
          <cell r="Y2789" t="str">
            <v>18/08-предуралсиб</v>
          </cell>
          <cell r="Z2789" t="str">
            <v>ОАО "УралСиб"</v>
          </cell>
          <cell r="AA2789">
            <v>0</v>
          </cell>
          <cell r="AB2789">
            <v>0</v>
          </cell>
          <cell r="AC2789">
            <v>0</v>
          </cell>
          <cell r="AD2789" t="str">
            <v>предъявлен</v>
          </cell>
          <cell r="AF2789" t="str">
            <v/>
          </cell>
          <cell r="AI2789" t="str">
            <v/>
          </cell>
        </row>
        <row r="2790">
          <cell r="A2790">
            <v>2767</v>
          </cell>
          <cell r="B2790" t="str">
            <v>диск</v>
          </cell>
          <cell r="C2790" t="str">
            <v>51401</v>
          </cell>
          <cell r="D2790" t="str">
            <v>51401`810`1`0400`0000005</v>
          </cell>
          <cell r="E2790" t="str">
            <v>ОАО «УралСиб»</v>
          </cell>
          <cell r="F2790" t="str">
            <v>банк</v>
          </cell>
          <cell r="G2790" t="str">
            <v>0008</v>
          </cell>
          <cell r="H2790" t="str">
            <v>0206749</v>
          </cell>
          <cell r="I2790">
            <v>38112</v>
          </cell>
          <cell r="J2790">
            <v>12400</v>
          </cell>
          <cell r="K2790" t="str">
            <v>Рубли РФ</v>
          </cell>
          <cell r="L2790" t="str">
            <v>по предъявлении</v>
          </cell>
          <cell r="M2790">
            <v>38112</v>
          </cell>
          <cell r="N2790">
            <v>0</v>
          </cell>
          <cell r="P2790">
            <v>12400</v>
          </cell>
          <cell r="Q2790">
            <v>1</v>
          </cell>
          <cell r="R2790">
            <v>12400</v>
          </cell>
          <cell r="S2790">
            <v>38216</v>
          </cell>
          <cell r="T2790" t="str">
            <v>17/08-08</v>
          </cell>
          <cell r="U2790" t="str">
            <v>ООО "Проф-Трейд"</v>
          </cell>
          <cell r="V2790">
            <v>1</v>
          </cell>
          <cell r="W2790">
            <v>12400</v>
          </cell>
          <cell r="X2790">
            <v>38217</v>
          </cell>
          <cell r="Y2790" t="str">
            <v>18/08-предуралсиб</v>
          </cell>
          <cell r="Z2790" t="str">
            <v>ОАО "УралСиб"</v>
          </cell>
          <cell r="AA2790">
            <v>0</v>
          </cell>
          <cell r="AB2790">
            <v>0</v>
          </cell>
          <cell r="AC2790">
            <v>0</v>
          </cell>
          <cell r="AD2790" t="str">
            <v>предъявлен</v>
          </cell>
          <cell r="AF2790" t="str">
            <v/>
          </cell>
          <cell r="AI2790" t="str">
            <v/>
          </cell>
        </row>
        <row r="2791">
          <cell r="A2791">
            <v>2768</v>
          </cell>
          <cell r="B2791" t="str">
            <v>диск</v>
          </cell>
          <cell r="C2791" t="str">
            <v>51401</v>
          </cell>
          <cell r="D2791" t="str">
            <v>51401`810`1`0400`0000005</v>
          </cell>
          <cell r="E2791" t="str">
            <v>ОАО «УралСиб»</v>
          </cell>
          <cell r="F2791" t="str">
            <v>банк</v>
          </cell>
          <cell r="G2791" t="str">
            <v>0000</v>
          </cell>
          <cell r="H2791" t="str">
            <v>0271057</v>
          </cell>
          <cell r="I2791">
            <v>38203</v>
          </cell>
          <cell r="J2791">
            <v>30900</v>
          </cell>
          <cell r="K2791" t="str">
            <v>Рубли РФ</v>
          </cell>
          <cell r="L2791" t="str">
            <v>по предъявлении</v>
          </cell>
          <cell r="M2791">
            <v>38203</v>
          </cell>
          <cell r="N2791">
            <v>0</v>
          </cell>
          <cell r="P2791">
            <v>30900</v>
          </cell>
          <cell r="Q2791">
            <v>1</v>
          </cell>
          <cell r="R2791">
            <v>30900</v>
          </cell>
          <cell r="S2791">
            <v>38216</v>
          </cell>
          <cell r="T2791" t="str">
            <v>17/08-08</v>
          </cell>
          <cell r="U2791" t="str">
            <v>ООО "Проф-Трейд"</v>
          </cell>
          <cell r="V2791">
            <v>1</v>
          </cell>
          <cell r="W2791">
            <v>30900</v>
          </cell>
          <cell r="X2791">
            <v>38217</v>
          </cell>
          <cell r="Y2791" t="str">
            <v>18/08-предуралсиб</v>
          </cell>
          <cell r="Z2791" t="str">
            <v>ОАО "УралСиб"</v>
          </cell>
          <cell r="AA2791">
            <v>0</v>
          </cell>
          <cell r="AB2791">
            <v>0</v>
          </cell>
          <cell r="AC2791">
            <v>0</v>
          </cell>
          <cell r="AD2791" t="str">
            <v>предъявлен</v>
          </cell>
          <cell r="AF2791" t="str">
            <v/>
          </cell>
          <cell r="AI2791" t="str">
            <v/>
          </cell>
        </row>
        <row r="2792">
          <cell r="A2792">
            <v>2769</v>
          </cell>
          <cell r="B2792" t="str">
            <v>диск</v>
          </cell>
          <cell r="C2792" t="str">
            <v>51401</v>
          </cell>
          <cell r="D2792" t="str">
            <v>51401`810`1`0400`0000005</v>
          </cell>
          <cell r="E2792" t="str">
            <v>ОАО «УралСиб»</v>
          </cell>
          <cell r="F2792" t="str">
            <v>банк</v>
          </cell>
          <cell r="G2792" t="str">
            <v>4200</v>
          </cell>
          <cell r="H2792" t="str">
            <v>0205091</v>
          </cell>
          <cell r="I2792">
            <v>38156</v>
          </cell>
          <cell r="J2792">
            <v>6470</v>
          </cell>
          <cell r="K2792" t="str">
            <v>Рубли РФ</v>
          </cell>
          <cell r="L2792" t="str">
            <v>по предъявлении</v>
          </cell>
          <cell r="M2792">
            <v>38156</v>
          </cell>
          <cell r="N2792">
            <v>0</v>
          </cell>
          <cell r="P2792">
            <v>6470</v>
          </cell>
          <cell r="Q2792">
            <v>1</v>
          </cell>
          <cell r="R2792">
            <v>6470</v>
          </cell>
          <cell r="S2792">
            <v>38216</v>
          </cell>
          <cell r="T2792" t="str">
            <v>17/08-08</v>
          </cell>
          <cell r="U2792" t="str">
            <v>ООО "Проф-Трейд"</v>
          </cell>
          <cell r="V2792">
            <v>1</v>
          </cell>
          <cell r="W2792">
            <v>6470</v>
          </cell>
          <cell r="X2792">
            <v>38217</v>
          </cell>
          <cell r="Y2792" t="str">
            <v>18/08-предуралсиб</v>
          </cell>
          <cell r="Z2792" t="str">
            <v>ОАО "УралСиб"</v>
          </cell>
          <cell r="AA2792">
            <v>0</v>
          </cell>
          <cell r="AB2792">
            <v>0</v>
          </cell>
          <cell r="AC2792">
            <v>0</v>
          </cell>
          <cell r="AD2792" t="str">
            <v>предъявлен</v>
          </cell>
          <cell r="AF2792" t="str">
            <v/>
          </cell>
          <cell r="AI2792" t="str">
            <v/>
          </cell>
        </row>
        <row r="2793">
          <cell r="A2793">
            <v>2770</v>
          </cell>
          <cell r="B2793" t="str">
            <v>диск</v>
          </cell>
          <cell r="C2793" t="str">
            <v>51401</v>
          </cell>
          <cell r="D2793" t="str">
            <v>51401`810`1`0400`0000005</v>
          </cell>
          <cell r="E2793" t="str">
            <v>ОАО «УралСиб»</v>
          </cell>
          <cell r="F2793" t="str">
            <v>банк</v>
          </cell>
          <cell r="G2793" t="str">
            <v>0082</v>
          </cell>
          <cell r="H2793" t="str">
            <v>0257762</v>
          </cell>
          <cell r="I2793">
            <v>38210</v>
          </cell>
          <cell r="J2793">
            <v>100000</v>
          </cell>
          <cell r="K2793" t="str">
            <v>Рубли РФ</v>
          </cell>
          <cell r="L2793" t="str">
            <v>по предъявлении</v>
          </cell>
          <cell r="M2793">
            <v>38210</v>
          </cell>
          <cell r="N2793">
            <v>0</v>
          </cell>
          <cell r="P2793">
            <v>100000</v>
          </cell>
          <cell r="Q2793">
            <v>1</v>
          </cell>
          <cell r="R2793">
            <v>100000</v>
          </cell>
          <cell r="S2793">
            <v>38216</v>
          </cell>
          <cell r="T2793" t="str">
            <v>17/08-08</v>
          </cell>
          <cell r="U2793" t="str">
            <v>ООО "Проф-Трейд"</v>
          </cell>
          <cell r="V2793">
            <v>1</v>
          </cell>
          <cell r="W2793">
            <v>100000</v>
          </cell>
          <cell r="X2793">
            <v>38217</v>
          </cell>
          <cell r="Y2793" t="str">
            <v>18/08-предуралсиб</v>
          </cell>
          <cell r="Z2793" t="str">
            <v>ОАО "УралСиб"</v>
          </cell>
          <cell r="AA2793">
            <v>0</v>
          </cell>
          <cell r="AB2793">
            <v>0</v>
          </cell>
          <cell r="AC2793">
            <v>0</v>
          </cell>
          <cell r="AD2793" t="str">
            <v>предъявлен</v>
          </cell>
          <cell r="AF2793" t="str">
            <v/>
          </cell>
          <cell r="AI2793" t="str">
            <v/>
          </cell>
        </row>
        <row r="2794">
          <cell r="A2794">
            <v>2771</v>
          </cell>
          <cell r="B2794" t="str">
            <v>диск</v>
          </cell>
          <cell r="C2794" t="str">
            <v>51401</v>
          </cell>
          <cell r="D2794" t="str">
            <v>51401`810`4`0400`0000006</v>
          </cell>
          <cell r="E2794" t="str">
            <v>ОАО «Социнвестбанк»</v>
          </cell>
          <cell r="F2794" t="str">
            <v>банк</v>
          </cell>
          <cell r="G2794" t="str">
            <v>КА</v>
          </cell>
          <cell r="H2794" t="str">
            <v>0007060</v>
          </cell>
          <cell r="I2794">
            <v>38212</v>
          </cell>
          <cell r="J2794">
            <v>90000</v>
          </cell>
          <cell r="K2794" t="str">
            <v>Рубли РФ</v>
          </cell>
          <cell r="L2794" t="str">
            <v>по предъявлении</v>
          </cell>
          <cell r="M2794">
            <v>38212</v>
          </cell>
          <cell r="N2794">
            <v>0</v>
          </cell>
          <cell r="P2794">
            <v>90000</v>
          </cell>
          <cell r="Q2794">
            <v>1</v>
          </cell>
          <cell r="R2794">
            <v>90000</v>
          </cell>
          <cell r="S2794">
            <v>38216</v>
          </cell>
          <cell r="T2794" t="str">
            <v>17/08-08</v>
          </cell>
          <cell r="U2794" t="str">
            <v>ООО "Проф-Трейд"</v>
          </cell>
          <cell r="V2794">
            <v>1</v>
          </cell>
          <cell r="W2794">
            <v>90000</v>
          </cell>
          <cell r="X2794">
            <v>38217</v>
          </cell>
          <cell r="Y2794" t="str">
            <v>18/08-предсиб</v>
          </cell>
          <cell r="Z2794" t="str">
            <v>ОАО "Социнвестбанк"</v>
          </cell>
          <cell r="AA2794">
            <v>0</v>
          </cell>
          <cell r="AB2794">
            <v>0</v>
          </cell>
          <cell r="AC2794">
            <v>0</v>
          </cell>
          <cell r="AD2794" t="str">
            <v>предъявлен</v>
          </cell>
          <cell r="AF2794" t="str">
            <v/>
          </cell>
          <cell r="AI2794" t="str">
            <v/>
          </cell>
        </row>
        <row r="2795">
          <cell r="A2795">
            <v>2772</v>
          </cell>
          <cell r="B2795" t="str">
            <v>диск</v>
          </cell>
          <cell r="C2795" t="str">
            <v>51401</v>
          </cell>
          <cell r="D2795" t="str">
            <v>51401`810`2`0400`0000002</v>
          </cell>
          <cell r="E2795" t="str">
            <v>Сбербанк РФ</v>
          </cell>
          <cell r="F2795" t="str">
            <v>банк</v>
          </cell>
          <cell r="G2795" t="str">
            <v>ВН</v>
          </cell>
          <cell r="H2795" t="str">
            <v>0318216</v>
          </cell>
          <cell r="I2795">
            <v>38191</v>
          </cell>
          <cell r="J2795">
            <v>54050.03</v>
          </cell>
          <cell r="K2795" t="str">
            <v>Рубли РФ</v>
          </cell>
          <cell r="L2795" t="str">
            <v>по предъявлении</v>
          </cell>
          <cell r="M2795">
            <v>38191</v>
          </cell>
          <cell r="N2795">
            <v>0</v>
          </cell>
          <cell r="P2795">
            <v>54050.03</v>
          </cell>
          <cell r="Q2795">
            <v>1</v>
          </cell>
          <cell r="R2795">
            <v>54050.03</v>
          </cell>
          <cell r="S2795">
            <v>38217</v>
          </cell>
          <cell r="T2795" t="str">
            <v>18/08-03</v>
          </cell>
          <cell r="U2795" t="str">
            <v>ООО "ЭкспоТрейд"</v>
          </cell>
          <cell r="V2795">
            <v>1</v>
          </cell>
          <cell r="W2795">
            <v>54050.03</v>
          </cell>
          <cell r="X2795">
            <v>38217</v>
          </cell>
          <cell r="Y2795" t="str">
            <v>18/08-предсбер</v>
          </cell>
          <cell r="Z2795" t="str">
            <v>Сбербанк РФ</v>
          </cell>
          <cell r="AA2795">
            <v>0</v>
          </cell>
          <cell r="AB2795">
            <v>0</v>
          </cell>
          <cell r="AC2795">
            <v>0</v>
          </cell>
          <cell r="AD2795" t="str">
            <v>предъявлен</v>
          </cell>
          <cell r="AF2795" t="str">
            <v/>
          </cell>
          <cell r="AI2795" t="str">
            <v/>
          </cell>
        </row>
        <row r="2796">
          <cell r="A2796">
            <v>2773</v>
          </cell>
          <cell r="B2796" t="str">
            <v>диск</v>
          </cell>
          <cell r="C2796" t="str">
            <v>51401</v>
          </cell>
          <cell r="D2796" t="str">
            <v>51401`810`2`0400`0000002</v>
          </cell>
          <cell r="E2796" t="str">
            <v>Сбербанк РФ</v>
          </cell>
          <cell r="F2796" t="str">
            <v>банк</v>
          </cell>
          <cell r="G2796" t="str">
            <v>ВН</v>
          </cell>
          <cell r="H2796" t="str">
            <v>0358516</v>
          </cell>
          <cell r="I2796">
            <v>38197</v>
          </cell>
          <cell r="J2796">
            <v>20000</v>
          </cell>
          <cell r="K2796" t="str">
            <v>Рубли РФ</v>
          </cell>
          <cell r="L2796" t="str">
            <v>по предъявлении</v>
          </cell>
          <cell r="M2796">
            <v>38197</v>
          </cell>
          <cell r="N2796">
            <v>0</v>
          </cell>
          <cell r="P2796">
            <v>20000</v>
          </cell>
          <cell r="Q2796">
            <v>1</v>
          </cell>
          <cell r="R2796">
            <v>20000</v>
          </cell>
          <cell r="S2796">
            <v>38217</v>
          </cell>
          <cell r="T2796" t="str">
            <v>18/08-03</v>
          </cell>
          <cell r="U2796" t="str">
            <v>ООО "ЭкспоТрейд"</v>
          </cell>
          <cell r="V2796">
            <v>1</v>
          </cell>
          <cell r="W2796">
            <v>20000</v>
          </cell>
          <cell r="X2796">
            <v>38217</v>
          </cell>
          <cell r="Y2796" t="str">
            <v>18/08-предсбер</v>
          </cell>
          <cell r="Z2796" t="str">
            <v>Сбербанк РФ</v>
          </cell>
          <cell r="AA2796">
            <v>0</v>
          </cell>
          <cell r="AB2796">
            <v>0</v>
          </cell>
          <cell r="AC2796">
            <v>0</v>
          </cell>
          <cell r="AD2796" t="str">
            <v>предъявлен</v>
          </cell>
          <cell r="AF2796" t="str">
            <v/>
          </cell>
          <cell r="AI2796" t="str">
            <v/>
          </cell>
        </row>
        <row r="2797">
          <cell r="A2797">
            <v>2774</v>
          </cell>
          <cell r="B2797" t="str">
            <v>диск</v>
          </cell>
          <cell r="C2797" t="str">
            <v>51401</v>
          </cell>
          <cell r="D2797" t="str">
            <v>51401`810`2`0400`0000002</v>
          </cell>
          <cell r="E2797" t="str">
            <v>Сбербанк РФ</v>
          </cell>
          <cell r="F2797" t="str">
            <v>банк</v>
          </cell>
          <cell r="G2797" t="str">
            <v>ВА</v>
          </cell>
          <cell r="H2797" t="str">
            <v>0516525</v>
          </cell>
          <cell r="I2797">
            <v>38215</v>
          </cell>
          <cell r="J2797">
            <v>500000</v>
          </cell>
          <cell r="K2797" t="str">
            <v>Рубли РФ</v>
          </cell>
          <cell r="L2797" t="str">
            <v>по предъявлении</v>
          </cell>
          <cell r="M2797">
            <v>38215</v>
          </cell>
          <cell r="N2797">
            <v>0</v>
          </cell>
          <cell r="P2797">
            <v>500000</v>
          </cell>
          <cell r="Q2797">
            <v>1</v>
          </cell>
          <cell r="R2797">
            <v>500000</v>
          </cell>
          <cell r="S2797">
            <v>38217</v>
          </cell>
          <cell r="T2797" t="str">
            <v>18/08-07</v>
          </cell>
          <cell r="U2797" t="str">
            <v>ООО "Проф-Трейд"</v>
          </cell>
          <cell r="V2797">
            <v>1</v>
          </cell>
          <cell r="W2797">
            <v>500000</v>
          </cell>
          <cell r="X2797">
            <v>38218</v>
          </cell>
          <cell r="Y2797" t="str">
            <v>19/08-предсбер</v>
          </cell>
          <cell r="Z2797" t="str">
            <v>Сбербанк РФ</v>
          </cell>
          <cell r="AA2797">
            <v>0</v>
          </cell>
          <cell r="AB2797">
            <v>0</v>
          </cell>
          <cell r="AC2797">
            <v>0</v>
          </cell>
          <cell r="AD2797" t="str">
            <v>предъявлен</v>
          </cell>
          <cell r="AF2797" t="str">
            <v/>
          </cell>
          <cell r="AI2797" t="str">
            <v/>
          </cell>
        </row>
        <row r="2798">
          <cell r="A2798">
            <v>2775</v>
          </cell>
          <cell r="B2798" t="str">
            <v>диск</v>
          </cell>
          <cell r="C2798" t="str">
            <v>51401</v>
          </cell>
          <cell r="D2798" t="str">
            <v>51401`810`2`0400`0000002</v>
          </cell>
          <cell r="E2798" t="str">
            <v>Сбербанк РФ</v>
          </cell>
          <cell r="F2798" t="str">
            <v>банк</v>
          </cell>
          <cell r="G2798" t="str">
            <v>ВН</v>
          </cell>
          <cell r="H2798" t="str">
            <v>0391913</v>
          </cell>
          <cell r="I2798">
            <v>38198</v>
          </cell>
          <cell r="J2798">
            <v>331800</v>
          </cell>
          <cell r="K2798" t="str">
            <v>Рубли РФ</v>
          </cell>
          <cell r="L2798" t="str">
            <v>по предъявлении</v>
          </cell>
          <cell r="M2798">
            <v>38198</v>
          </cell>
          <cell r="N2798">
            <v>0</v>
          </cell>
          <cell r="P2798">
            <v>331800</v>
          </cell>
          <cell r="Q2798">
            <v>1</v>
          </cell>
          <cell r="R2798">
            <v>331800</v>
          </cell>
          <cell r="S2798">
            <v>38217</v>
          </cell>
          <cell r="T2798" t="str">
            <v>18/08-07</v>
          </cell>
          <cell r="U2798" t="str">
            <v>ООО "Проф-Трейд"</v>
          </cell>
          <cell r="V2798">
            <v>1</v>
          </cell>
          <cell r="W2798">
            <v>331800</v>
          </cell>
          <cell r="X2798">
            <v>38218</v>
          </cell>
          <cell r="Y2798" t="str">
            <v>19/08-предсбер</v>
          </cell>
          <cell r="Z2798" t="str">
            <v>Сбербанк РФ</v>
          </cell>
          <cell r="AA2798">
            <v>0</v>
          </cell>
          <cell r="AB2798">
            <v>0</v>
          </cell>
          <cell r="AC2798">
            <v>0</v>
          </cell>
          <cell r="AD2798" t="str">
            <v>предъявлен</v>
          </cell>
          <cell r="AF2798" t="str">
            <v/>
          </cell>
          <cell r="AI2798" t="str">
            <v/>
          </cell>
        </row>
        <row r="2799">
          <cell r="A2799">
            <v>2776</v>
          </cell>
          <cell r="B2799" t="str">
            <v>диск</v>
          </cell>
          <cell r="C2799" t="str">
            <v>51401</v>
          </cell>
          <cell r="D2799" t="str">
            <v>51401`810`2`0400`0000002</v>
          </cell>
          <cell r="E2799" t="str">
            <v>Сбербанк РФ</v>
          </cell>
          <cell r="F2799" t="str">
            <v>банк</v>
          </cell>
          <cell r="G2799" t="str">
            <v>ВА</v>
          </cell>
          <cell r="H2799" t="str">
            <v>0517290</v>
          </cell>
          <cell r="I2799">
            <v>38217</v>
          </cell>
          <cell r="J2799">
            <v>500000</v>
          </cell>
          <cell r="K2799" t="str">
            <v>Рубли РФ</v>
          </cell>
          <cell r="L2799" t="str">
            <v>по предъявлении</v>
          </cell>
          <cell r="M2799">
            <v>38217</v>
          </cell>
          <cell r="N2799">
            <v>0</v>
          </cell>
          <cell r="P2799">
            <v>500000</v>
          </cell>
          <cell r="Q2799">
            <v>1</v>
          </cell>
          <cell r="R2799">
            <v>500000</v>
          </cell>
          <cell r="S2799">
            <v>38217</v>
          </cell>
          <cell r="T2799" t="str">
            <v>18/08-07</v>
          </cell>
          <cell r="U2799" t="str">
            <v>ООО "Проф-Трейд"</v>
          </cell>
          <cell r="V2799">
            <v>1</v>
          </cell>
          <cell r="W2799">
            <v>500000</v>
          </cell>
          <cell r="X2799">
            <v>38218</v>
          </cell>
          <cell r="Y2799" t="str">
            <v>19/08-предсбер</v>
          </cell>
          <cell r="Z2799" t="str">
            <v>Сбербанк РФ</v>
          </cell>
          <cell r="AA2799">
            <v>0</v>
          </cell>
          <cell r="AB2799">
            <v>0</v>
          </cell>
          <cell r="AC2799">
            <v>0</v>
          </cell>
          <cell r="AD2799" t="str">
            <v>предъявлен</v>
          </cell>
          <cell r="AF2799" t="str">
            <v/>
          </cell>
          <cell r="AI2799" t="str">
            <v/>
          </cell>
        </row>
        <row r="2800">
          <cell r="A2800">
            <v>2777</v>
          </cell>
          <cell r="B2800" t="str">
            <v>диск</v>
          </cell>
          <cell r="C2800" t="str">
            <v>51401</v>
          </cell>
          <cell r="D2800" t="str">
            <v>51401`810`2`0400`0000002</v>
          </cell>
          <cell r="E2800" t="str">
            <v>Сбербанк РФ</v>
          </cell>
          <cell r="F2800" t="str">
            <v>банк</v>
          </cell>
          <cell r="G2800" t="str">
            <v>ВА</v>
          </cell>
          <cell r="H2800" t="str">
            <v>0517292</v>
          </cell>
          <cell r="I2800">
            <v>38217</v>
          </cell>
          <cell r="J2800">
            <v>500000</v>
          </cell>
          <cell r="K2800" t="str">
            <v>Рубли РФ</v>
          </cell>
          <cell r="L2800" t="str">
            <v>по предъявлении</v>
          </cell>
          <cell r="M2800">
            <v>38217</v>
          </cell>
          <cell r="N2800">
            <v>0</v>
          </cell>
          <cell r="P2800">
            <v>500000</v>
          </cell>
          <cell r="Q2800">
            <v>1</v>
          </cell>
          <cell r="R2800">
            <v>500000</v>
          </cell>
          <cell r="S2800">
            <v>38217</v>
          </cell>
          <cell r="T2800" t="str">
            <v>18/08-07</v>
          </cell>
          <cell r="U2800" t="str">
            <v>ООО "Проф-Трейд"</v>
          </cell>
          <cell r="V2800">
            <v>1</v>
          </cell>
          <cell r="W2800">
            <v>500000</v>
          </cell>
          <cell r="X2800">
            <v>38218</v>
          </cell>
          <cell r="Y2800" t="str">
            <v>19/08-предсбер</v>
          </cell>
          <cell r="Z2800" t="str">
            <v>Сбербанк РФ</v>
          </cell>
          <cell r="AA2800">
            <v>0</v>
          </cell>
          <cell r="AB2800">
            <v>0</v>
          </cell>
          <cell r="AC2800">
            <v>0</v>
          </cell>
          <cell r="AD2800" t="str">
            <v>предъявлен</v>
          </cell>
          <cell r="AF2800" t="str">
            <v/>
          </cell>
          <cell r="AI2800" t="str">
            <v/>
          </cell>
        </row>
        <row r="2801">
          <cell r="A2801">
            <v>2778</v>
          </cell>
          <cell r="B2801" t="str">
            <v>диск</v>
          </cell>
          <cell r="C2801" t="str">
            <v>51401</v>
          </cell>
          <cell r="D2801" t="str">
            <v>51401`810`2`0400`0000002</v>
          </cell>
          <cell r="E2801" t="str">
            <v>Сбербанк РФ</v>
          </cell>
          <cell r="F2801" t="str">
            <v>банк</v>
          </cell>
          <cell r="G2801" t="str">
            <v>ВН</v>
          </cell>
          <cell r="H2801" t="str">
            <v>1094689</v>
          </cell>
          <cell r="I2801">
            <v>38168</v>
          </cell>
          <cell r="J2801">
            <v>316000</v>
          </cell>
          <cell r="K2801" t="str">
            <v>Рубли РФ</v>
          </cell>
          <cell r="L2801" t="str">
            <v>по предъявлении</v>
          </cell>
          <cell r="M2801">
            <v>38168</v>
          </cell>
          <cell r="N2801">
            <v>0</v>
          </cell>
          <cell r="P2801">
            <v>316000</v>
          </cell>
          <cell r="Q2801">
            <v>1</v>
          </cell>
          <cell r="R2801">
            <v>316000</v>
          </cell>
          <cell r="S2801">
            <v>38217</v>
          </cell>
          <cell r="T2801" t="str">
            <v>18/08-07</v>
          </cell>
          <cell r="U2801" t="str">
            <v>ООО "Проф-Трейд"</v>
          </cell>
          <cell r="V2801">
            <v>1</v>
          </cell>
          <cell r="W2801">
            <v>316000</v>
          </cell>
          <cell r="X2801">
            <v>38218</v>
          </cell>
          <cell r="Y2801" t="str">
            <v>19/08-предсбер</v>
          </cell>
          <cell r="Z2801" t="str">
            <v>Сбербанк РФ</v>
          </cell>
          <cell r="AA2801">
            <v>0</v>
          </cell>
          <cell r="AB2801">
            <v>0</v>
          </cell>
          <cell r="AC2801">
            <v>0</v>
          </cell>
          <cell r="AD2801" t="str">
            <v>предъявлен</v>
          </cell>
          <cell r="AF2801" t="str">
            <v/>
          </cell>
          <cell r="AI2801" t="str">
            <v/>
          </cell>
        </row>
        <row r="2802">
          <cell r="A2802">
            <v>2779</v>
          </cell>
          <cell r="B2802" t="str">
            <v>диск</v>
          </cell>
          <cell r="C2802" t="str">
            <v>51401</v>
          </cell>
          <cell r="D2802" t="str">
            <v>51401`810`2`0400`0000002</v>
          </cell>
          <cell r="E2802" t="str">
            <v>Сбербанк РФ</v>
          </cell>
          <cell r="F2802" t="str">
            <v>банк</v>
          </cell>
          <cell r="G2802" t="str">
            <v>ВА</v>
          </cell>
          <cell r="H2802" t="str">
            <v>0516498</v>
          </cell>
          <cell r="I2802">
            <v>38216</v>
          </cell>
          <cell r="J2802">
            <v>50000</v>
          </cell>
          <cell r="K2802" t="str">
            <v>Рубли РФ</v>
          </cell>
          <cell r="L2802" t="str">
            <v>по предъявлении</v>
          </cell>
          <cell r="M2802">
            <v>38216</v>
          </cell>
          <cell r="N2802">
            <v>0</v>
          </cell>
          <cell r="P2802">
            <v>50000</v>
          </cell>
          <cell r="Q2802">
            <v>1</v>
          </cell>
          <cell r="R2802">
            <v>50000</v>
          </cell>
          <cell r="S2802">
            <v>38217</v>
          </cell>
          <cell r="T2802" t="str">
            <v>18/08-07</v>
          </cell>
          <cell r="U2802" t="str">
            <v>ООО "Проф-Трейд"</v>
          </cell>
          <cell r="V2802">
            <v>1</v>
          </cell>
          <cell r="W2802">
            <v>50000</v>
          </cell>
          <cell r="X2802">
            <v>38218</v>
          </cell>
          <cell r="Y2802" t="str">
            <v>19/08-предсбер</v>
          </cell>
          <cell r="Z2802" t="str">
            <v>Сбербанк РФ</v>
          </cell>
          <cell r="AA2802">
            <v>0</v>
          </cell>
          <cell r="AB2802">
            <v>0</v>
          </cell>
          <cell r="AC2802">
            <v>0</v>
          </cell>
          <cell r="AD2802" t="str">
            <v>предъявлен</v>
          </cell>
          <cell r="AF2802" t="str">
            <v/>
          </cell>
          <cell r="AI2802" t="str">
            <v/>
          </cell>
        </row>
        <row r="2803">
          <cell r="A2803">
            <v>2780</v>
          </cell>
          <cell r="B2803" t="str">
            <v>диск</v>
          </cell>
          <cell r="C2803" t="str">
            <v>51401</v>
          </cell>
          <cell r="D2803" t="str">
            <v>51401`810`2`0400`0000002</v>
          </cell>
          <cell r="E2803" t="str">
            <v>Сбербанк РФ</v>
          </cell>
          <cell r="F2803" t="str">
            <v>банк</v>
          </cell>
          <cell r="G2803" t="str">
            <v>ВН</v>
          </cell>
          <cell r="H2803" t="str">
            <v>1078203</v>
          </cell>
          <cell r="I2803">
            <v>38162</v>
          </cell>
          <cell r="J2803">
            <v>500000</v>
          </cell>
          <cell r="K2803" t="str">
            <v>Рубли РФ</v>
          </cell>
          <cell r="L2803" t="str">
            <v>по предъявлении</v>
          </cell>
          <cell r="M2803">
            <v>38162</v>
          </cell>
          <cell r="N2803">
            <v>0</v>
          </cell>
          <cell r="P2803">
            <v>500000</v>
          </cell>
          <cell r="Q2803">
            <v>1</v>
          </cell>
          <cell r="R2803">
            <v>500000</v>
          </cell>
          <cell r="S2803">
            <v>38217</v>
          </cell>
          <cell r="T2803" t="str">
            <v>18/08-07</v>
          </cell>
          <cell r="U2803" t="str">
            <v>ООО "Проф-Трейд"</v>
          </cell>
          <cell r="V2803">
            <v>1</v>
          </cell>
          <cell r="W2803">
            <v>500000</v>
          </cell>
          <cell r="X2803">
            <v>38218</v>
          </cell>
          <cell r="Y2803" t="str">
            <v>19/08-предсбер</v>
          </cell>
          <cell r="Z2803" t="str">
            <v>Сбербанк РФ</v>
          </cell>
          <cell r="AA2803">
            <v>0</v>
          </cell>
          <cell r="AB2803">
            <v>0</v>
          </cell>
          <cell r="AC2803">
            <v>0</v>
          </cell>
          <cell r="AD2803" t="str">
            <v>предъявлен</v>
          </cell>
          <cell r="AF2803" t="str">
            <v/>
          </cell>
          <cell r="AI2803" t="str">
            <v/>
          </cell>
        </row>
        <row r="2804">
          <cell r="A2804">
            <v>2781</v>
          </cell>
          <cell r="B2804" t="str">
            <v>диск</v>
          </cell>
          <cell r="C2804" t="str">
            <v>51401</v>
          </cell>
          <cell r="D2804" t="str">
            <v>51401`810`4`0400`0000006</v>
          </cell>
          <cell r="E2804" t="str">
            <v>ОАО «Социнвестбанк»</v>
          </cell>
          <cell r="F2804" t="str">
            <v>банк</v>
          </cell>
          <cell r="G2804" t="str">
            <v>ПР</v>
          </cell>
          <cell r="H2804" t="str">
            <v>0002682</v>
          </cell>
          <cell r="I2804">
            <v>38217</v>
          </cell>
          <cell r="J2804">
            <v>300000</v>
          </cell>
          <cell r="K2804" t="str">
            <v>Рубли РФ</v>
          </cell>
          <cell r="L2804" t="str">
            <v>по предъявлении</v>
          </cell>
          <cell r="M2804">
            <v>38217</v>
          </cell>
          <cell r="N2804">
            <v>0</v>
          </cell>
          <cell r="P2804">
            <v>300000</v>
          </cell>
          <cell r="Q2804">
            <v>1</v>
          </cell>
          <cell r="R2804">
            <v>300000</v>
          </cell>
          <cell r="S2804">
            <v>38217</v>
          </cell>
          <cell r="T2804" t="str">
            <v>18/08-07</v>
          </cell>
          <cell r="U2804" t="str">
            <v>ООО "Проф-Трейд"</v>
          </cell>
          <cell r="V2804">
            <v>1</v>
          </cell>
          <cell r="W2804">
            <v>300000</v>
          </cell>
          <cell r="X2804">
            <v>38218</v>
          </cell>
          <cell r="Y2804" t="str">
            <v>19/08-предсиб</v>
          </cell>
          <cell r="Z2804" t="str">
            <v>ОАО "Социнвестбанк"</v>
          </cell>
          <cell r="AA2804">
            <v>0</v>
          </cell>
          <cell r="AB2804">
            <v>0</v>
          </cell>
          <cell r="AC2804">
            <v>0</v>
          </cell>
          <cell r="AD2804" t="str">
            <v>предъявлен</v>
          </cell>
          <cell r="AF2804" t="str">
            <v/>
          </cell>
          <cell r="AI2804" t="str">
            <v/>
          </cell>
        </row>
        <row r="2805">
          <cell r="A2805">
            <v>2782</v>
          </cell>
          <cell r="B2805" t="str">
            <v>диск</v>
          </cell>
          <cell r="C2805" t="str">
            <v>51401</v>
          </cell>
          <cell r="D2805" t="str">
            <v>51401`810`4`0400`0000006</v>
          </cell>
          <cell r="E2805" t="str">
            <v>ОАО «Социнвестбанк»</v>
          </cell>
          <cell r="F2805" t="str">
            <v>банк</v>
          </cell>
          <cell r="G2805" t="str">
            <v>ПР</v>
          </cell>
          <cell r="H2805" t="str">
            <v>0002681</v>
          </cell>
          <cell r="I2805">
            <v>38217</v>
          </cell>
          <cell r="J2805">
            <v>1000000</v>
          </cell>
          <cell r="K2805" t="str">
            <v>Рубли РФ</v>
          </cell>
          <cell r="L2805" t="str">
            <v>по предъявлении</v>
          </cell>
          <cell r="M2805">
            <v>38217</v>
          </cell>
          <cell r="N2805">
            <v>0</v>
          </cell>
          <cell r="P2805">
            <v>1000000</v>
          </cell>
          <cell r="Q2805">
            <v>1</v>
          </cell>
          <cell r="R2805">
            <v>1000000</v>
          </cell>
          <cell r="S2805">
            <v>38217</v>
          </cell>
          <cell r="T2805" t="str">
            <v>18/08-07</v>
          </cell>
          <cell r="U2805" t="str">
            <v>ООО "Проф-Трейд"</v>
          </cell>
          <cell r="V2805">
            <v>1</v>
          </cell>
          <cell r="W2805">
            <v>1000000</v>
          </cell>
          <cell r="X2805">
            <v>38218</v>
          </cell>
          <cell r="Y2805" t="str">
            <v>19/08-предсиб</v>
          </cell>
          <cell r="Z2805" t="str">
            <v>ОАО "Социнвестбанк"</v>
          </cell>
          <cell r="AA2805">
            <v>0</v>
          </cell>
          <cell r="AB2805">
            <v>0</v>
          </cell>
          <cell r="AC2805">
            <v>0</v>
          </cell>
          <cell r="AD2805" t="str">
            <v>предъявлен</v>
          </cell>
          <cell r="AF2805" t="str">
            <v/>
          </cell>
          <cell r="AI2805" t="str">
            <v/>
          </cell>
        </row>
        <row r="2806">
          <cell r="A2806">
            <v>2783</v>
          </cell>
          <cell r="B2806" t="str">
            <v>диск</v>
          </cell>
          <cell r="C2806" t="str">
            <v>51401</v>
          </cell>
          <cell r="D2806" t="str">
            <v>51401`810`4`0400`0000006</v>
          </cell>
          <cell r="E2806" t="str">
            <v>ОАО «Социнвестбанк»</v>
          </cell>
          <cell r="F2806" t="str">
            <v>банк</v>
          </cell>
          <cell r="G2806" t="str">
            <v>КУ</v>
          </cell>
          <cell r="H2806" t="str">
            <v>0010011</v>
          </cell>
          <cell r="I2806">
            <v>38215</v>
          </cell>
          <cell r="J2806">
            <v>400000</v>
          </cell>
          <cell r="K2806" t="str">
            <v>Рубли РФ</v>
          </cell>
          <cell r="L2806" t="str">
            <v>по предъявлении</v>
          </cell>
          <cell r="M2806">
            <v>38215</v>
          </cell>
          <cell r="N2806">
            <v>0</v>
          </cell>
          <cell r="P2806">
            <v>400000</v>
          </cell>
          <cell r="Q2806">
            <v>1</v>
          </cell>
          <cell r="R2806">
            <v>400000</v>
          </cell>
          <cell r="S2806">
            <v>38217</v>
          </cell>
          <cell r="T2806" t="str">
            <v>18/08-07</v>
          </cell>
          <cell r="U2806" t="str">
            <v>ООО "Проф-Трейд"</v>
          </cell>
          <cell r="V2806">
            <v>1</v>
          </cell>
          <cell r="W2806">
            <v>400000</v>
          </cell>
          <cell r="X2806">
            <v>38218</v>
          </cell>
          <cell r="Y2806" t="str">
            <v>19/08-предсиб</v>
          </cell>
          <cell r="Z2806" t="str">
            <v>ОАО "Социнвестбанк"</v>
          </cell>
          <cell r="AA2806">
            <v>0</v>
          </cell>
          <cell r="AB2806">
            <v>0</v>
          </cell>
          <cell r="AC2806">
            <v>0</v>
          </cell>
          <cell r="AD2806" t="str">
            <v>предъявлен</v>
          </cell>
          <cell r="AF2806" t="str">
            <v/>
          </cell>
          <cell r="AI2806" t="str">
            <v/>
          </cell>
        </row>
        <row r="2807">
          <cell r="A2807">
            <v>2784</v>
          </cell>
          <cell r="B2807" t="str">
            <v>диск</v>
          </cell>
          <cell r="C2807" t="str">
            <v>51401</v>
          </cell>
          <cell r="D2807" t="str">
            <v>51401`810`4`0400`0000006</v>
          </cell>
          <cell r="E2807" t="str">
            <v>ОАО «Социнвестбанк»</v>
          </cell>
          <cell r="F2807" t="str">
            <v>банк</v>
          </cell>
          <cell r="G2807" t="str">
            <v>ПР</v>
          </cell>
          <cell r="H2807" t="str">
            <v>0002665</v>
          </cell>
          <cell r="I2807">
            <v>38216</v>
          </cell>
          <cell r="J2807">
            <v>500000</v>
          </cell>
          <cell r="K2807" t="str">
            <v>Рубли РФ</v>
          </cell>
          <cell r="L2807" t="str">
            <v>по предъявлении</v>
          </cell>
          <cell r="M2807">
            <v>38216</v>
          </cell>
          <cell r="N2807">
            <v>0</v>
          </cell>
          <cell r="P2807">
            <v>500000</v>
          </cell>
          <cell r="Q2807">
            <v>1</v>
          </cell>
          <cell r="R2807">
            <v>500000</v>
          </cell>
          <cell r="S2807">
            <v>38217</v>
          </cell>
          <cell r="T2807" t="str">
            <v>18/08-07</v>
          </cell>
          <cell r="U2807" t="str">
            <v>ООО "Проф-Трейд"</v>
          </cell>
          <cell r="V2807">
            <v>1</v>
          </cell>
          <cell r="W2807">
            <v>500000</v>
          </cell>
          <cell r="X2807">
            <v>38218</v>
          </cell>
          <cell r="Y2807" t="str">
            <v>19/08-предсиб</v>
          </cell>
          <cell r="Z2807" t="str">
            <v>ОАО "Социнвестбанк"</v>
          </cell>
          <cell r="AA2807">
            <v>0</v>
          </cell>
          <cell r="AB2807">
            <v>0</v>
          </cell>
          <cell r="AC2807">
            <v>0</v>
          </cell>
          <cell r="AD2807" t="str">
            <v>предъявлен</v>
          </cell>
          <cell r="AF2807" t="str">
            <v/>
          </cell>
          <cell r="AI2807" t="str">
            <v/>
          </cell>
        </row>
        <row r="2808">
          <cell r="A2808">
            <v>2785</v>
          </cell>
          <cell r="B2808" t="str">
            <v>диск</v>
          </cell>
          <cell r="C2808" t="str">
            <v>51401</v>
          </cell>
          <cell r="D2808" t="str">
            <v>51401`810`2`0400`0000002</v>
          </cell>
          <cell r="E2808" t="str">
            <v>Сбербанк РФ</v>
          </cell>
          <cell r="F2808" t="str">
            <v>банк</v>
          </cell>
          <cell r="G2808" t="str">
            <v>ВН</v>
          </cell>
          <cell r="H2808" t="str">
            <v>1355589</v>
          </cell>
          <cell r="I2808">
            <v>38182</v>
          </cell>
          <cell r="J2808">
            <v>50000</v>
          </cell>
          <cell r="K2808" t="str">
            <v>Рубли РФ</v>
          </cell>
          <cell r="L2808" t="str">
            <v>по предъявлении</v>
          </cell>
          <cell r="M2808">
            <v>38182</v>
          </cell>
          <cell r="N2808">
            <v>0</v>
          </cell>
          <cell r="P2808">
            <v>50000</v>
          </cell>
          <cell r="Q2808">
            <v>1</v>
          </cell>
          <cell r="R2808">
            <v>50000</v>
          </cell>
          <cell r="S2808">
            <v>38218</v>
          </cell>
          <cell r="T2808" t="str">
            <v>19/08-04</v>
          </cell>
          <cell r="U2808" t="str">
            <v>ООО "ЭкспоТрейд"</v>
          </cell>
          <cell r="V2808">
            <v>1</v>
          </cell>
          <cell r="W2808">
            <v>50000</v>
          </cell>
          <cell r="X2808">
            <v>38218</v>
          </cell>
          <cell r="Y2808" t="str">
            <v>19/08-предсбер</v>
          </cell>
          <cell r="Z2808" t="str">
            <v>Сбербанк РФ</v>
          </cell>
          <cell r="AA2808">
            <v>0</v>
          </cell>
          <cell r="AB2808">
            <v>0</v>
          </cell>
          <cell r="AC2808">
            <v>0</v>
          </cell>
          <cell r="AD2808" t="str">
            <v>предъявлен</v>
          </cell>
          <cell r="AF2808" t="str">
            <v/>
          </cell>
          <cell r="AI2808" t="str">
            <v/>
          </cell>
        </row>
        <row r="2809">
          <cell r="A2809">
            <v>2786</v>
          </cell>
          <cell r="B2809" t="str">
            <v>диск</v>
          </cell>
          <cell r="C2809" t="str">
            <v>51401</v>
          </cell>
          <cell r="D2809" t="str">
            <v>51401`810`2`0400`0000002</v>
          </cell>
          <cell r="E2809" t="str">
            <v>Сбербанк РФ</v>
          </cell>
          <cell r="F2809" t="str">
            <v>банк</v>
          </cell>
          <cell r="G2809" t="str">
            <v>ВН</v>
          </cell>
          <cell r="H2809" t="str">
            <v>0226265</v>
          </cell>
          <cell r="I2809">
            <v>38183</v>
          </cell>
          <cell r="J2809">
            <v>50000</v>
          </cell>
          <cell r="K2809" t="str">
            <v>Рубли РФ</v>
          </cell>
          <cell r="L2809" t="str">
            <v>по предъявлении</v>
          </cell>
          <cell r="M2809">
            <v>38183</v>
          </cell>
          <cell r="N2809">
            <v>0</v>
          </cell>
          <cell r="P2809">
            <v>50000</v>
          </cell>
          <cell r="Q2809">
            <v>1</v>
          </cell>
          <cell r="R2809">
            <v>50000</v>
          </cell>
          <cell r="S2809">
            <v>38218</v>
          </cell>
          <cell r="T2809" t="str">
            <v>19/08-04</v>
          </cell>
          <cell r="U2809" t="str">
            <v>ООО "ЭкспоТрейд"</v>
          </cell>
          <cell r="V2809">
            <v>1</v>
          </cell>
          <cell r="W2809">
            <v>50000</v>
          </cell>
          <cell r="X2809">
            <v>38218</v>
          </cell>
          <cell r="Y2809" t="str">
            <v>19/08-предсбер</v>
          </cell>
          <cell r="Z2809" t="str">
            <v>Сбербанк РФ</v>
          </cell>
          <cell r="AA2809">
            <v>0</v>
          </cell>
          <cell r="AB2809">
            <v>0</v>
          </cell>
          <cell r="AC2809">
            <v>0</v>
          </cell>
          <cell r="AD2809" t="str">
            <v>предъявлен</v>
          </cell>
          <cell r="AF2809" t="str">
            <v/>
          </cell>
          <cell r="AI2809" t="str">
            <v/>
          </cell>
        </row>
        <row r="2810">
          <cell r="A2810">
            <v>2787</v>
          </cell>
          <cell r="B2810" t="str">
            <v>диск</v>
          </cell>
          <cell r="C2810" t="str">
            <v>51401</v>
          </cell>
          <cell r="D2810" t="str">
            <v>51401`810`2`0400`0000002</v>
          </cell>
          <cell r="E2810" t="str">
            <v>Сбербанк РФ</v>
          </cell>
          <cell r="F2810" t="str">
            <v>банк</v>
          </cell>
          <cell r="G2810" t="str">
            <v>ВН</v>
          </cell>
          <cell r="H2810" t="str">
            <v>1016739</v>
          </cell>
          <cell r="I2810">
            <v>38269</v>
          </cell>
          <cell r="J2810">
            <v>200000</v>
          </cell>
          <cell r="K2810" t="str">
            <v>Рубли РФ</v>
          </cell>
          <cell r="L2810" t="str">
            <v>по предъявлении</v>
          </cell>
          <cell r="M2810">
            <v>38269</v>
          </cell>
          <cell r="N2810">
            <v>0</v>
          </cell>
          <cell r="P2810">
            <v>200000</v>
          </cell>
          <cell r="Q2810">
            <v>1</v>
          </cell>
          <cell r="R2810">
            <v>200000</v>
          </cell>
          <cell r="S2810">
            <v>38218</v>
          </cell>
          <cell r="T2810" t="str">
            <v>19/08-04</v>
          </cell>
          <cell r="U2810" t="str">
            <v>ООО "ЭкспоТрейд"</v>
          </cell>
          <cell r="V2810">
            <v>1</v>
          </cell>
          <cell r="W2810">
            <v>200000</v>
          </cell>
          <cell r="X2810">
            <v>38218</v>
          </cell>
          <cell r="Y2810" t="str">
            <v>19/08-предсбер</v>
          </cell>
          <cell r="Z2810" t="str">
            <v>Сбербанк РФ</v>
          </cell>
          <cell r="AA2810">
            <v>0</v>
          </cell>
          <cell r="AB2810">
            <v>0</v>
          </cell>
          <cell r="AC2810">
            <v>0</v>
          </cell>
          <cell r="AD2810" t="str">
            <v>предъявлен</v>
          </cell>
          <cell r="AF2810" t="str">
            <v/>
          </cell>
          <cell r="AI2810" t="str">
            <v/>
          </cell>
        </row>
        <row r="2811">
          <cell r="A2811">
            <v>2788</v>
          </cell>
          <cell r="B2811" t="str">
            <v>диск</v>
          </cell>
          <cell r="C2811" t="str">
            <v>51401</v>
          </cell>
          <cell r="D2811" t="str">
            <v>51401`810`2`0400`0000002</v>
          </cell>
          <cell r="E2811" t="str">
            <v>Сбербанк РФ</v>
          </cell>
          <cell r="F2811" t="str">
            <v>банк</v>
          </cell>
          <cell r="G2811" t="str">
            <v>ВА</v>
          </cell>
          <cell r="H2811" t="str">
            <v>0515088</v>
          </cell>
          <cell r="I2811">
            <v>38216</v>
          </cell>
          <cell r="J2811">
            <v>306200</v>
          </cell>
          <cell r="K2811" t="str">
            <v>Рубли РФ</v>
          </cell>
          <cell r="L2811" t="str">
            <v>по предъявлении</v>
          </cell>
          <cell r="M2811">
            <v>38216</v>
          </cell>
          <cell r="N2811">
            <v>0</v>
          </cell>
          <cell r="P2811">
            <v>306200</v>
          </cell>
          <cell r="Q2811">
            <v>1</v>
          </cell>
          <cell r="R2811">
            <v>306200</v>
          </cell>
          <cell r="S2811">
            <v>38218</v>
          </cell>
          <cell r="T2811" t="str">
            <v>19/08-04</v>
          </cell>
          <cell r="U2811" t="str">
            <v>ООО "ЭкспоТрейд"</v>
          </cell>
          <cell r="V2811">
            <v>1</v>
          </cell>
          <cell r="W2811">
            <v>306200</v>
          </cell>
          <cell r="X2811">
            <v>38218</v>
          </cell>
          <cell r="Y2811" t="str">
            <v>19/08-предсбер</v>
          </cell>
          <cell r="Z2811" t="str">
            <v>Сбербанк РФ</v>
          </cell>
          <cell r="AA2811">
            <v>0</v>
          </cell>
          <cell r="AB2811">
            <v>0</v>
          </cell>
          <cell r="AC2811">
            <v>0</v>
          </cell>
          <cell r="AD2811" t="str">
            <v>предъявлен</v>
          </cell>
          <cell r="AF2811" t="str">
            <v/>
          </cell>
          <cell r="AI2811" t="str">
            <v/>
          </cell>
        </row>
        <row r="2812">
          <cell r="A2812">
            <v>2789</v>
          </cell>
          <cell r="B2812" t="str">
            <v>диск</v>
          </cell>
          <cell r="C2812" t="str">
            <v>51401</v>
          </cell>
          <cell r="D2812" t="str">
            <v>51401`810`2`0400`0000002</v>
          </cell>
          <cell r="E2812" t="str">
            <v>Сбербанк РФ</v>
          </cell>
          <cell r="F2812" t="str">
            <v>банк</v>
          </cell>
          <cell r="G2812" t="str">
            <v>ВЛ</v>
          </cell>
          <cell r="H2812" t="str">
            <v>0562542</v>
          </cell>
          <cell r="I2812">
            <v>37652</v>
          </cell>
          <cell r="J2812">
            <v>100000</v>
          </cell>
          <cell r="K2812" t="str">
            <v>Рубли РФ</v>
          </cell>
          <cell r="L2812" t="str">
            <v>по предъявлении</v>
          </cell>
          <cell r="M2812">
            <v>37652</v>
          </cell>
          <cell r="N2812">
            <v>0</v>
          </cell>
          <cell r="P2812">
            <v>100000</v>
          </cell>
          <cell r="Q2812">
            <v>1</v>
          </cell>
          <cell r="R2812">
            <v>100000</v>
          </cell>
          <cell r="S2812">
            <v>38218</v>
          </cell>
          <cell r="T2812" t="str">
            <v>19/08-04</v>
          </cell>
          <cell r="U2812" t="str">
            <v>ООО "ЭкспоТрейд"</v>
          </cell>
          <cell r="V2812">
            <v>1</v>
          </cell>
          <cell r="W2812">
            <v>100000</v>
          </cell>
          <cell r="X2812">
            <v>38218</v>
          </cell>
          <cell r="Y2812" t="str">
            <v>19/08-предсбер</v>
          </cell>
          <cell r="Z2812" t="str">
            <v>Сбербанк РФ</v>
          </cell>
          <cell r="AA2812">
            <v>0</v>
          </cell>
          <cell r="AB2812">
            <v>0</v>
          </cell>
          <cell r="AC2812">
            <v>0</v>
          </cell>
          <cell r="AD2812" t="str">
            <v>предъявлен</v>
          </cell>
          <cell r="AF2812" t="str">
            <v/>
          </cell>
          <cell r="AI2812" t="str">
            <v/>
          </cell>
        </row>
        <row r="2813">
          <cell r="A2813">
            <v>2790</v>
          </cell>
          <cell r="B2813" t="str">
            <v>диск</v>
          </cell>
          <cell r="C2813" t="str">
            <v>51401</v>
          </cell>
          <cell r="D2813" t="str">
            <v>51401`810`2`0400`0000002</v>
          </cell>
          <cell r="E2813" t="str">
            <v>Сбербанк РФ</v>
          </cell>
          <cell r="F2813" t="str">
            <v>банк</v>
          </cell>
          <cell r="G2813" t="str">
            <v>ВН</v>
          </cell>
          <cell r="H2813" t="str">
            <v>0258696</v>
          </cell>
          <cell r="I2813">
            <v>38217</v>
          </cell>
          <cell r="J2813">
            <v>98250</v>
          </cell>
          <cell r="K2813" t="str">
            <v>Рубли РФ</v>
          </cell>
          <cell r="L2813" t="str">
            <v>по предъявлении</v>
          </cell>
          <cell r="M2813">
            <v>38217</v>
          </cell>
          <cell r="N2813">
            <v>0</v>
          </cell>
          <cell r="P2813">
            <v>98250</v>
          </cell>
          <cell r="Q2813">
            <v>1</v>
          </cell>
          <cell r="R2813">
            <v>98250</v>
          </cell>
          <cell r="S2813">
            <v>38218</v>
          </cell>
          <cell r="T2813" t="str">
            <v>19/08-04</v>
          </cell>
          <cell r="U2813" t="str">
            <v>ООО "ЭкспоТрейд"</v>
          </cell>
          <cell r="V2813">
            <v>1</v>
          </cell>
          <cell r="W2813">
            <v>98250</v>
          </cell>
          <cell r="X2813">
            <v>38218</v>
          </cell>
          <cell r="Y2813" t="str">
            <v>19/08-предсбер</v>
          </cell>
          <cell r="Z2813" t="str">
            <v>Сбербанк РФ</v>
          </cell>
          <cell r="AA2813">
            <v>0</v>
          </cell>
          <cell r="AB2813">
            <v>0</v>
          </cell>
          <cell r="AC2813">
            <v>0</v>
          </cell>
          <cell r="AD2813" t="str">
            <v>предъявлен</v>
          </cell>
          <cell r="AF2813" t="str">
            <v/>
          </cell>
          <cell r="AI2813" t="str">
            <v/>
          </cell>
        </row>
        <row r="2814">
          <cell r="A2814">
            <v>2791</v>
          </cell>
          <cell r="B2814" t="str">
            <v>диск</v>
          </cell>
          <cell r="C2814" t="str">
            <v>51401</v>
          </cell>
          <cell r="D2814" t="str">
            <v>51401`810`2`0400`0000002</v>
          </cell>
          <cell r="E2814" t="str">
            <v>Сбербанк РФ</v>
          </cell>
          <cell r="F2814" t="str">
            <v>банк</v>
          </cell>
          <cell r="G2814" t="str">
            <v>ВА</v>
          </cell>
          <cell r="H2814" t="str">
            <v>0515784</v>
          </cell>
          <cell r="I2814">
            <v>38202</v>
          </cell>
          <cell r="J2814">
            <v>15000</v>
          </cell>
          <cell r="K2814" t="str">
            <v>Рубли РФ</v>
          </cell>
          <cell r="L2814" t="str">
            <v>по предъявлении</v>
          </cell>
          <cell r="M2814">
            <v>38202</v>
          </cell>
          <cell r="N2814">
            <v>0</v>
          </cell>
          <cell r="P2814">
            <v>15000</v>
          </cell>
          <cell r="Q2814">
            <v>1</v>
          </cell>
          <cell r="R2814">
            <v>15000</v>
          </cell>
          <cell r="S2814">
            <v>38218</v>
          </cell>
          <cell r="T2814" t="str">
            <v>19/08-04</v>
          </cell>
          <cell r="U2814" t="str">
            <v>ООО "ЭкспоТрейд"</v>
          </cell>
          <cell r="V2814">
            <v>1</v>
          </cell>
          <cell r="W2814">
            <v>15000</v>
          </cell>
          <cell r="X2814">
            <v>38218</v>
          </cell>
          <cell r="Y2814" t="str">
            <v>19/08-предсбер</v>
          </cell>
          <cell r="Z2814" t="str">
            <v>Сбербанк РФ</v>
          </cell>
          <cell r="AA2814">
            <v>0</v>
          </cell>
          <cell r="AB2814">
            <v>0</v>
          </cell>
          <cell r="AC2814">
            <v>0</v>
          </cell>
          <cell r="AD2814" t="str">
            <v>предъявлен</v>
          </cell>
          <cell r="AF2814" t="str">
            <v/>
          </cell>
          <cell r="AI2814" t="str">
            <v/>
          </cell>
        </row>
        <row r="2815">
          <cell r="A2815">
            <v>2792</v>
          </cell>
          <cell r="B2815" t="str">
            <v>диск</v>
          </cell>
          <cell r="C2815" t="str">
            <v>51401</v>
          </cell>
          <cell r="D2815" t="str">
            <v>51401`810`2`0400`0000002</v>
          </cell>
          <cell r="E2815" t="str">
            <v>Сбербанк РФ</v>
          </cell>
          <cell r="F2815" t="str">
            <v>банк</v>
          </cell>
          <cell r="G2815" t="str">
            <v>ВН</v>
          </cell>
          <cell r="H2815" t="str">
            <v>1098924</v>
          </cell>
          <cell r="I2815">
            <v>38194</v>
          </cell>
          <cell r="J2815">
            <v>8500</v>
          </cell>
          <cell r="K2815" t="str">
            <v>Рубли РФ</v>
          </cell>
          <cell r="L2815" t="str">
            <v>по предъявлении</v>
          </cell>
          <cell r="M2815">
            <v>38194</v>
          </cell>
          <cell r="N2815">
            <v>0</v>
          </cell>
          <cell r="P2815">
            <v>8500</v>
          </cell>
          <cell r="Q2815">
            <v>1</v>
          </cell>
          <cell r="R2815">
            <v>8500</v>
          </cell>
          <cell r="S2815">
            <v>38218</v>
          </cell>
          <cell r="T2815" t="str">
            <v>19/08-05</v>
          </cell>
          <cell r="U2815" t="str">
            <v>ООО "Проф-Трейд"</v>
          </cell>
          <cell r="V2815">
            <v>1</v>
          </cell>
          <cell r="W2815">
            <v>8500</v>
          </cell>
          <cell r="X2815">
            <v>38219</v>
          </cell>
          <cell r="Y2815" t="str">
            <v>20/08-предсбер</v>
          </cell>
          <cell r="Z2815" t="str">
            <v>Сбербанк РФ</v>
          </cell>
          <cell r="AA2815">
            <v>0</v>
          </cell>
          <cell r="AB2815">
            <v>0</v>
          </cell>
          <cell r="AC2815">
            <v>0</v>
          </cell>
          <cell r="AD2815" t="str">
            <v>предъявлен</v>
          </cell>
          <cell r="AF2815" t="str">
            <v/>
          </cell>
          <cell r="AI2815" t="str">
            <v/>
          </cell>
        </row>
        <row r="2816">
          <cell r="A2816">
            <v>2793</v>
          </cell>
          <cell r="B2816" t="str">
            <v>диск</v>
          </cell>
          <cell r="C2816" t="str">
            <v>51401</v>
          </cell>
          <cell r="D2816" t="str">
            <v>51401`810`2`0400`0000002</v>
          </cell>
          <cell r="E2816" t="str">
            <v>Сбербанк РФ</v>
          </cell>
          <cell r="F2816" t="str">
            <v>банк</v>
          </cell>
          <cell r="G2816" t="str">
            <v>ВА</v>
          </cell>
          <cell r="H2816" t="str">
            <v>0522481</v>
          </cell>
          <cell r="I2816">
            <v>38217</v>
          </cell>
          <cell r="J2816">
            <v>180000</v>
          </cell>
          <cell r="K2816" t="str">
            <v>Рубли РФ</v>
          </cell>
          <cell r="L2816" t="str">
            <v>по предъявлении</v>
          </cell>
          <cell r="M2816">
            <v>38217</v>
          </cell>
          <cell r="N2816">
            <v>0</v>
          </cell>
          <cell r="P2816">
            <v>180000</v>
          </cell>
          <cell r="Q2816">
            <v>1</v>
          </cell>
          <cell r="R2816">
            <v>180000</v>
          </cell>
          <cell r="S2816">
            <v>38218</v>
          </cell>
          <cell r="T2816" t="str">
            <v>19/08-05</v>
          </cell>
          <cell r="U2816" t="str">
            <v>ООО "Проф-Трейд"</v>
          </cell>
          <cell r="V2816">
            <v>1</v>
          </cell>
          <cell r="W2816">
            <v>180000</v>
          </cell>
          <cell r="X2816">
            <v>38219</v>
          </cell>
          <cell r="Y2816" t="str">
            <v>20/08-предсбер</v>
          </cell>
          <cell r="Z2816" t="str">
            <v>Сбербанк РФ</v>
          </cell>
          <cell r="AA2816">
            <v>0</v>
          </cell>
          <cell r="AB2816">
            <v>0</v>
          </cell>
          <cell r="AC2816">
            <v>0</v>
          </cell>
          <cell r="AD2816" t="str">
            <v>предъявлен</v>
          </cell>
          <cell r="AF2816" t="str">
            <v/>
          </cell>
          <cell r="AI2816" t="str">
            <v/>
          </cell>
        </row>
        <row r="2817">
          <cell r="A2817">
            <v>2794</v>
          </cell>
          <cell r="B2817" t="str">
            <v>диск</v>
          </cell>
          <cell r="C2817" t="str">
            <v>51401</v>
          </cell>
          <cell r="D2817" t="str">
            <v>51401`810`2`0400`0000002</v>
          </cell>
          <cell r="E2817" t="str">
            <v>Сбербанк РФ</v>
          </cell>
          <cell r="F2817" t="str">
            <v>банк</v>
          </cell>
          <cell r="G2817" t="str">
            <v>ВА</v>
          </cell>
          <cell r="H2817" t="str">
            <v>0516567</v>
          </cell>
          <cell r="I2817">
            <v>38216</v>
          </cell>
          <cell r="J2817">
            <v>60646.55</v>
          </cell>
          <cell r="K2817" t="str">
            <v>Рубли РФ</v>
          </cell>
          <cell r="L2817" t="str">
            <v>по предъявлении</v>
          </cell>
          <cell r="M2817">
            <v>38216</v>
          </cell>
          <cell r="N2817">
            <v>0</v>
          </cell>
          <cell r="P2817">
            <v>60646.55</v>
          </cell>
          <cell r="Q2817">
            <v>1</v>
          </cell>
          <cell r="R2817">
            <v>60646.55</v>
          </cell>
          <cell r="S2817">
            <v>38218</v>
          </cell>
          <cell r="T2817" t="str">
            <v>19/08-05</v>
          </cell>
          <cell r="U2817" t="str">
            <v>ООО "Проф-Трейд"</v>
          </cell>
          <cell r="V2817">
            <v>1</v>
          </cell>
          <cell r="W2817">
            <v>60646.55</v>
          </cell>
          <cell r="X2817">
            <v>38219</v>
          </cell>
          <cell r="Y2817" t="str">
            <v>20/08-предсбер</v>
          </cell>
          <cell r="Z2817" t="str">
            <v>Сбербанк РФ</v>
          </cell>
          <cell r="AA2817">
            <v>0</v>
          </cell>
          <cell r="AB2817">
            <v>0</v>
          </cell>
          <cell r="AC2817">
            <v>0</v>
          </cell>
          <cell r="AD2817" t="str">
            <v>предъявлен</v>
          </cell>
          <cell r="AF2817" t="str">
            <v/>
          </cell>
          <cell r="AI2817" t="str">
            <v/>
          </cell>
        </row>
        <row r="2818">
          <cell r="A2818">
            <v>2795</v>
          </cell>
          <cell r="B2818" t="str">
            <v>диск</v>
          </cell>
          <cell r="C2818" t="str">
            <v>51401</v>
          </cell>
          <cell r="D2818" t="str">
            <v>51401`810`2`0400`0000002</v>
          </cell>
          <cell r="E2818" t="str">
            <v>Сбербанк РФ</v>
          </cell>
          <cell r="F2818" t="str">
            <v>банк</v>
          </cell>
          <cell r="G2818" t="str">
            <v>ВН</v>
          </cell>
          <cell r="H2818" t="str">
            <v>1618619</v>
          </cell>
          <cell r="I2818">
            <v>38217</v>
          </cell>
          <cell r="J2818">
            <v>250000</v>
          </cell>
          <cell r="K2818" t="str">
            <v>Рубли РФ</v>
          </cell>
          <cell r="L2818" t="str">
            <v>по предъявлении</v>
          </cell>
          <cell r="M2818">
            <v>38217</v>
          </cell>
          <cell r="N2818">
            <v>0</v>
          </cell>
          <cell r="P2818">
            <v>250000</v>
          </cell>
          <cell r="Q2818">
            <v>1</v>
          </cell>
          <cell r="R2818">
            <v>250000</v>
          </cell>
          <cell r="S2818">
            <v>38218</v>
          </cell>
          <cell r="T2818" t="str">
            <v>19/08-05</v>
          </cell>
          <cell r="U2818" t="str">
            <v>ООО "Проф-Трейд"</v>
          </cell>
          <cell r="V2818">
            <v>1</v>
          </cell>
          <cell r="W2818">
            <v>250000</v>
          </cell>
          <cell r="X2818">
            <v>38219</v>
          </cell>
          <cell r="Y2818" t="str">
            <v>20/08-предсбер</v>
          </cell>
          <cell r="Z2818" t="str">
            <v>Сбербанк РФ</v>
          </cell>
          <cell r="AA2818">
            <v>0</v>
          </cell>
          <cell r="AB2818">
            <v>0</v>
          </cell>
          <cell r="AC2818">
            <v>0</v>
          </cell>
          <cell r="AD2818" t="str">
            <v>предъявлен</v>
          </cell>
          <cell r="AF2818" t="str">
            <v/>
          </cell>
          <cell r="AI2818" t="str">
            <v/>
          </cell>
        </row>
        <row r="2819">
          <cell r="A2819">
            <v>2796</v>
          </cell>
          <cell r="B2819" t="str">
            <v>диск</v>
          </cell>
          <cell r="C2819" t="str">
            <v>51401</v>
          </cell>
          <cell r="D2819" t="str">
            <v>51401`810`2`0400`0000002</v>
          </cell>
          <cell r="E2819" t="str">
            <v>Сбербанк РФ</v>
          </cell>
          <cell r="F2819" t="str">
            <v>банк</v>
          </cell>
          <cell r="G2819" t="str">
            <v>ВН</v>
          </cell>
          <cell r="H2819" t="str">
            <v>1618618</v>
          </cell>
          <cell r="I2819">
            <v>38217</v>
          </cell>
          <cell r="J2819">
            <v>50000</v>
          </cell>
          <cell r="K2819" t="str">
            <v>Рубли РФ</v>
          </cell>
          <cell r="L2819" t="str">
            <v>по предъявлении</v>
          </cell>
          <cell r="M2819">
            <v>38217</v>
          </cell>
          <cell r="N2819">
            <v>0</v>
          </cell>
          <cell r="P2819">
            <v>50000</v>
          </cell>
          <cell r="Q2819">
            <v>1</v>
          </cell>
          <cell r="R2819">
            <v>50000</v>
          </cell>
          <cell r="S2819">
            <v>38218</v>
          </cell>
          <cell r="T2819" t="str">
            <v>19/08-05</v>
          </cell>
          <cell r="U2819" t="str">
            <v>ООО "Проф-Трейд"</v>
          </cell>
          <cell r="V2819">
            <v>1</v>
          </cell>
          <cell r="W2819">
            <v>50000</v>
          </cell>
          <cell r="X2819">
            <v>38219</v>
          </cell>
          <cell r="Y2819" t="str">
            <v>20/08-предсбер</v>
          </cell>
          <cell r="Z2819" t="str">
            <v>Сбербанк РФ</v>
          </cell>
          <cell r="AA2819">
            <v>0</v>
          </cell>
          <cell r="AB2819">
            <v>0</v>
          </cell>
          <cell r="AC2819">
            <v>0</v>
          </cell>
          <cell r="AD2819" t="str">
            <v>предъявлен</v>
          </cell>
          <cell r="AF2819" t="str">
            <v/>
          </cell>
          <cell r="AI2819" t="str">
            <v/>
          </cell>
        </row>
        <row r="2820">
          <cell r="A2820">
            <v>2797</v>
          </cell>
          <cell r="B2820" t="str">
            <v>диск</v>
          </cell>
          <cell r="C2820" t="str">
            <v>51401</v>
          </cell>
          <cell r="D2820" t="str">
            <v>51401`810`2`0400`0000002</v>
          </cell>
          <cell r="E2820" t="str">
            <v>Сбербанк РФ</v>
          </cell>
          <cell r="F2820" t="str">
            <v>банк</v>
          </cell>
          <cell r="G2820" t="str">
            <v>ВН</v>
          </cell>
          <cell r="H2820" t="str">
            <v>1097206</v>
          </cell>
          <cell r="I2820">
            <v>38205</v>
          </cell>
          <cell r="J2820">
            <v>10000</v>
          </cell>
          <cell r="K2820" t="str">
            <v>Рубли РФ</v>
          </cell>
          <cell r="L2820" t="str">
            <v>по предъявлении</v>
          </cell>
          <cell r="M2820">
            <v>38205</v>
          </cell>
          <cell r="N2820">
            <v>0</v>
          </cell>
          <cell r="P2820">
            <v>10000</v>
          </cell>
          <cell r="Q2820">
            <v>1</v>
          </cell>
          <cell r="R2820">
            <v>10000</v>
          </cell>
          <cell r="S2820">
            <v>38218</v>
          </cell>
          <cell r="T2820" t="str">
            <v>19/08-05</v>
          </cell>
          <cell r="U2820" t="str">
            <v>ООО "Проф-Трейд"</v>
          </cell>
          <cell r="V2820">
            <v>1</v>
          </cell>
          <cell r="W2820">
            <v>10000</v>
          </cell>
          <cell r="X2820">
            <v>38219</v>
          </cell>
          <cell r="Y2820" t="str">
            <v>20/08-предсбер</v>
          </cell>
          <cell r="Z2820" t="str">
            <v>Сбербанк РФ</v>
          </cell>
          <cell r="AA2820">
            <v>0</v>
          </cell>
          <cell r="AB2820">
            <v>0</v>
          </cell>
          <cell r="AC2820">
            <v>0</v>
          </cell>
          <cell r="AD2820" t="str">
            <v>предъявлен</v>
          </cell>
          <cell r="AF2820" t="str">
            <v/>
          </cell>
          <cell r="AI2820" t="str">
            <v/>
          </cell>
        </row>
        <row r="2821">
          <cell r="A2821">
            <v>2798</v>
          </cell>
          <cell r="B2821" t="str">
            <v>диск</v>
          </cell>
          <cell r="C2821" t="str">
            <v>51401</v>
          </cell>
          <cell r="D2821" t="str">
            <v>51401`810`2`0400`0000002</v>
          </cell>
          <cell r="E2821" t="str">
            <v>Сбербанк РФ</v>
          </cell>
          <cell r="F2821" t="str">
            <v>банк</v>
          </cell>
          <cell r="G2821" t="str">
            <v>ВА</v>
          </cell>
          <cell r="H2821" t="str">
            <v>0516407</v>
          </cell>
          <cell r="I2821">
            <v>38212</v>
          </cell>
          <cell r="J2821">
            <v>480000</v>
          </cell>
          <cell r="K2821" t="str">
            <v>Рубли РФ</v>
          </cell>
          <cell r="L2821" t="str">
            <v>по предъявлении</v>
          </cell>
          <cell r="M2821">
            <v>38212</v>
          </cell>
          <cell r="N2821">
            <v>0</v>
          </cell>
          <cell r="P2821">
            <v>480000</v>
          </cell>
          <cell r="Q2821">
            <v>1</v>
          </cell>
          <cell r="R2821">
            <v>480000</v>
          </cell>
          <cell r="S2821">
            <v>38218</v>
          </cell>
          <cell r="T2821" t="str">
            <v>19/08-05</v>
          </cell>
          <cell r="U2821" t="str">
            <v>ООО "Проф-Трейд"</v>
          </cell>
          <cell r="V2821">
            <v>1</v>
          </cell>
          <cell r="W2821">
            <v>480000</v>
          </cell>
          <cell r="X2821">
            <v>38219</v>
          </cell>
          <cell r="Y2821" t="str">
            <v>20/08-предсбер</v>
          </cell>
          <cell r="Z2821" t="str">
            <v>Сбербанк РФ</v>
          </cell>
          <cell r="AA2821">
            <v>0</v>
          </cell>
          <cell r="AB2821">
            <v>0</v>
          </cell>
          <cell r="AC2821">
            <v>0</v>
          </cell>
          <cell r="AD2821" t="str">
            <v>предъявлен</v>
          </cell>
          <cell r="AF2821" t="str">
            <v/>
          </cell>
          <cell r="AI2821" t="str">
            <v/>
          </cell>
        </row>
        <row r="2822">
          <cell r="A2822">
            <v>2799</v>
          </cell>
          <cell r="B2822" t="str">
            <v>диск</v>
          </cell>
          <cell r="C2822" t="str">
            <v>51401</v>
          </cell>
          <cell r="D2822" t="str">
            <v>51401`810`2`0400`0000002</v>
          </cell>
          <cell r="E2822" t="str">
            <v>Сбербанк РФ</v>
          </cell>
          <cell r="F2822" t="str">
            <v>банк</v>
          </cell>
          <cell r="G2822" t="str">
            <v>ВА</v>
          </cell>
          <cell r="H2822" t="str">
            <v>0516833</v>
          </cell>
          <cell r="I2822">
            <v>38218</v>
          </cell>
          <cell r="J2822">
            <v>100000</v>
          </cell>
          <cell r="K2822" t="str">
            <v>Рубли РФ</v>
          </cell>
          <cell r="L2822" t="str">
            <v>по предъявлении</v>
          </cell>
          <cell r="M2822">
            <v>38218</v>
          </cell>
          <cell r="N2822">
            <v>0</v>
          </cell>
          <cell r="P2822">
            <v>100000</v>
          </cell>
          <cell r="Q2822">
            <v>1</v>
          </cell>
          <cell r="R2822">
            <v>100000</v>
          </cell>
          <cell r="S2822">
            <v>38218</v>
          </cell>
          <cell r="T2822" t="str">
            <v>19/08-05</v>
          </cell>
          <cell r="U2822" t="str">
            <v>ООО "Проф-Трейд"</v>
          </cell>
          <cell r="V2822">
            <v>1</v>
          </cell>
          <cell r="W2822">
            <v>100000</v>
          </cell>
          <cell r="X2822">
            <v>38219</v>
          </cell>
          <cell r="Y2822" t="str">
            <v>20/08-предсбер</v>
          </cell>
          <cell r="Z2822" t="str">
            <v>Сбербанк РФ</v>
          </cell>
          <cell r="AA2822">
            <v>0</v>
          </cell>
          <cell r="AB2822">
            <v>0</v>
          </cell>
          <cell r="AC2822">
            <v>0</v>
          </cell>
          <cell r="AD2822" t="str">
            <v>предъявлен</v>
          </cell>
          <cell r="AF2822" t="str">
            <v/>
          </cell>
          <cell r="AI2822" t="str">
            <v/>
          </cell>
        </row>
        <row r="2823">
          <cell r="A2823">
            <v>2800</v>
          </cell>
          <cell r="B2823" t="str">
            <v>диск</v>
          </cell>
          <cell r="C2823" t="str">
            <v>51401</v>
          </cell>
          <cell r="D2823" t="str">
            <v>51401`810`2`0400`0000002</v>
          </cell>
          <cell r="E2823" t="str">
            <v>Сбербанк РФ</v>
          </cell>
          <cell r="F2823" t="str">
            <v>банк</v>
          </cell>
          <cell r="G2823" t="str">
            <v>ВА</v>
          </cell>
          <cell r="H2823" t="str">
            <v>0516834</v>
          </cell>
          <cell r="I2823">
            <v>38218</v>
          </cell>
          <cell r="J2823">
            <v>100000</v>
          </cell>
          <cell r="K2823" t="str">
            <v>Рубли РФ</v>
          </cell>
          <cell r="L2823" t="str">
            <v>по предъявлении</v>
          </cell>
          <cell r="M2823">
            <v>38218</v>
          </cell>
          <cell r="N2823">
            <v>0</v>
          </cell>
          <cell r="P2823">
            <v>100000</v>
          </cell>
          <cell r="Q2823">
            <v>1</v>
          </cell>
          <cell r="R2823">
            <v>100000</v>
          </cell>
          <cell r="S2823">
            <v>38218</v>
          </cell>
          <cell r="T2823" t="str">
            <v>19/08-05</v>
          </cell>
          <cell r="U2823" t="str">
            <v>ООО "Проф-Трейд"</v>
          </cell>
          <cell r="V2823">
            <v>1</v>
          </cell>
          <cell r="W2823">
            <v>100000</v>
          </cell>
          <cell r="X2823">
            <v>38219</v>
          </cell>
          <cell r="Y2823" t="str">
            <v>20/08-предсбер</v>
          </cell>
          <cell r="Z2823" t="str">
            <v>Сбербанк РФ</v>
          </cell>
          <cell r="AA2823">
            <v>0</v>
          </cell>
          <cell r="AB2823">
            <v>0</v>
          </cell>
          <cell r="AC2823">
            <v>0</v>
          </cell>
          <cell r="AD2823" t="str">
            <v>предъявлен</v>
          </cell>
          <cell r="AF2823" t="str">
            <v/>
          </cell>
          <cell r="AI2823" t="str">
            <v/>
          </cell>
        </row>
        <row r="2824">
          <cell r="A2824">
            <v>2801</v>
          </cell>
          <cell r="B2824" t="str">
            <v>диск</v>
          </cell>
          <cell r="C2824" t="str">
            <v>51401</v>
          </cell>
          <cell r="D2824" t="str">
            <v>51401`810`2`0400`0000002</v>
          </cell>
          <cell r="E2824" t="str">
            <v>Сбербанк РФ</v>
          </cell>
          <cell r="F2824" t="str">
            <v>банк</v>
          </cell>
          <cell r="G2824" t="str">
            <v>ВА</v>
          </cell>
          <cell r="H2824" t="str">
            <v>0516835</v>
          </cell>
          <cell r="I2824">
            <v>38218</v>
          </cell>
          <cell r="J2824">
            <v>100000</v>
          </cell>
          <cell r="K2824" t="str">
            <v>Рубли РФ</v>
          </cell>
          <cell r="L2824" t="str">
            <v>по предъявлении</v>
          </cell>
          <cell r="M2824">
            <v>38218</v>
          </cell>
          <cell r="N2824">
            <v>0</v>
          </cell>
          <cell r="P2824">
            <v>100000</v>
          </cell>
          <cell r="Q2824">
            <v>1</v>
          </cell>
          <cell r="R2824">
            <v>100000</v>
          </cell>
          <cell r="S2824">
            <v>38218</v>
          </cell>
          <cell r="T2824" t="str">
            <v>19/08-05</v>
          </cell>
          <cell r="U2824" t="str">
            <v>ООО "Проф-Трейд"</v>
          </cell>
          <cell r="V2824">
            <v>1</v>
          </cell>
          <cell r="W2824">
            <v>100000</v>
          </cell>
          <cell r="X2824">
            <v>38219</v>
          </cell>
          <cell r="Y2824" t="str">
            <v>20/08-предсбер</v>
          </cell>
          <cell r="Z2824" t="str">
            <v>Сбербанк РФ</v>
          </cell>
          <cell r="AA2824">
            <v>0</v>
          </cell>
          <cell r="AB2824">
            <v>0</v>
          </cell>
          <cell r="AC2824">
            <v>0</v>
          </cell>
          <cell r="AD2824" t="str">
            <v>предъявлен</v>
          </cell>
          <cell r="AF2824" t="str">
            <v/>
          </cell>
          <cell r="AI2824" t="str">
            <v/>
          </cell>
        </row>
        <row r="2825">
          <cell r="A2825">
            <v>2802</v>
          </cell>
          <cell r="B2825" t="str">
            <v>диск</v>
          </cell>
          <cell r="C2825" t="str">
            <v>51401</v>
          </cell>
          <cell r="D2825" t="str">
            <v>51401`810`2`0400`0000002</v>
          </cell>
          <cell r="E2825" t="str">
            <v>Сбербанк РФ</v>
          </cell>
          <cell r="F2825" t="str">
            <v>банк</v>
          </cell>
          <cell r="G2825" t="str">
            <v>ВА</v>
          </cell>
          <cell r="H2825" t="str">
            <v>0516836</v>
          </cell>
          <cell r="I2825">
            <v>38218</v>
          </cell>
          <cell r="J2825">
            <v>100000</v>
          </cell>
          <cell r="K2825" t="str">
            <v>Рубли РФ</v>
          </cell>
          <cell r="L2825" t="str">
            <v>по предъявлении</v>
          </cell>
          <cell r="M2825">
            <v>38218</v>
          </cell>
          <cell r="N2825">
            <v>0</v>
          </cell>
          <cell r="P2825">
            <v>100000</v>
          </cell>
          <cell r="Q2825">
            <v>1</v>
          </cell>
          <cell r="R2825">
            <v>100000</v>
          </cell>
          <cell r="S2825">
            <v>38218</v>
          </cell>
          <cell r="T2825" t="str">
            <v>19/08-05</v>
          </cell>
          <cell r="U2825" t="str">
            <v>ООО "Проф-Трейд"</v>
          </cell>
          <cell r="V2825">
            <v>1</v>
          </cell>
          <cell r="W2825">
            <v>100000</v>
          </cell>
          <cell r="X2825">
            <v>38219</v>
          </cell>
          <cell r="Y2825" t="str">
            <v>20/08-предсбер</v>
          </cell>
          <cell r="Z2825" t="str">
            <v>Сбербанк РФ</v>
          </cell>
          <cell r="AA2825">
            <v>0</v>
          </cell>
          <cell r="AB2825">
            <v>0</v>
          </cell>
          <cell r="AC2825">
            <v>0</v>
          </cell>
          <cell r="AD2825" t="str">
            <v>предъявлен</v>
          </cell>
          <cell r="AF2825" t="str">
            <v/>
          </cell>
          <cell r="AI2825" t="str">
            <v/>
          </cell>
        </row>
        <row r="2826">
          <cell r="A2826">
            <v>2803</v>
          </cell>
          <cell r="B2826" t="str">
            <v>диск</v>
          </cell>
          <cell r="C2826" t="str">
            <v>51401</v>
          </cell>
          <cell r="D2826" t="str">
            <v>51401`810`4`0400`0000006</v>
          </cell>
          <cell r="E2826" t="str">
            <v>ОАО «Социнвестбанк»</v>
          </cell>
          <cell r="F2826" t="str">
            <v>банк</v>
          </cell>
          <cell r="G2826" t="str">
            <v>ПР</v>
          </cell>
          <cell r="H2826" t="str">
            <v>0002721</v>
          </cell>
          <cell r="I2826">
            <v>38218</v>
          </cell>
          <cell r="J2826">
            <v>500000</v>
          </cell>
          <cell r="K2826" t="str">
            <v>Рубли РФ</v>
          </cell>
          <cell r="L2826" t="str">
            <v>по предъявлении</v>
          </cell>
          <cell r="M2826">
            <v>38218</v>
          </cell>
          <cell r="N2826">
            <v>0</v>
          </cell>
          <cell r="P2826">
            <v>500000</v>
          </cell>
          <cell r="Q2826">
            <v>1</v>
          </cell>
          <cell r="R2826">
            <v>500000</v>
          </cell>
          <cell r="S2826">
            <v>38218</v>
          </cell>
          <cell r="T2826" t="str">
            <v>19/08-05</v>
          </cell>
          <cell r="U2826" t="str">
            <v>ООО "Проф-Трейд"</v>
          </cell>
          <cell r="V2826">
            <v>1</v>
          </cell>
          <cell r="W2826">
            <v>500000</v>
          </cell>
          <cell r="X2826">
            <v>38219</v>
          </cell>
          <cell r="Y2826" t="str">
            <v>20/08-предсиб</v>
          </cell>
          <cell r="Z2826" t="str">
            <v>ОАО "Социнвестбанк"</v>
          </cell>
          <cell r="AA2826">
            <v>0</v>
          </cell>
          <cell r="AB2826">
            <v>0</v>
          </cell>
          <cell r="AC2826">
            <v>0</v>
          </cell>
          <cell r="AD2826" t="str">
            <v>предъявлен</v>
          </cell>
          <cell r="AF2826" t="str">
            <v/>
          </cell>
          <cell r="AI2826" t="str">
            <v/>
          </cell>
        </row>
        <row r="2827">
          <cell r="A2827">
            <v>2804</v>
          </cell>
          <cell r="B2827" t="str">
            <v>диск</v>
          </cell>
          <cell r="C2827" t="str">
            <v>51401</v>
          </cell>
          <cell r="D2827" t="str">
            <v>51401`810`4`0400`0000006</v>
          </cell>
          <cell r="E2827" t="str">
            <v>ОАО «Социнвестбанк»</v>
          </cell>
          <cell r="F2827" t="str">
            <v>банк</v>
          </cell>
          <cell r="G2827" t="str">
            <v>ПР</v>
          </cell>
          <cell r="H2827" t="str">
            <v>0002720</v>
          </cell>
          <cell r="I2827">
            <v>38218</v>
          </cell>
          <cell r="J2827">
            <v>1000000</v>
          </cell>
          <cell r="K2827" t="str">
            <v>Рубли РФ</v>
          </cell>
          <cell r="L2827" t="str">
            <v>по предъявлении</v>
          </cell>
          <cell r="M2827">
            <v>38218</v>
          </cell>
          <cell r="N2827">
            <v>0</v>
          </cell>
          <cell r="P2827">
            <v>1000000</v>
          </cell>
          <cell r="Q2827">
            <v>1</v>
          </cell>
          <cell r="R2827">
            <v>1000000</v>
          </cell>
          <cell r="S2827">
            <v>38218</v>
          </cell>
          <cell r="T2827" t="str">
            <v>19/08-05</v>
          </cell>
          <cell r="U2827" t="str">
            <v>ООО "Проф-Трейд"</v>
          </cell>
          <cell r="V2827">
            <v>1</v>
          </cell>
          <cell r="W2827">
            <v>1000000</v>
          </cell>
          <cell r="X2827">
            <v>38219</v>
          </cell>
          <cell r="Y2827" t="str">
            <v>20/08-предсиб</v>
          </cell>
          <cell r="Z2827" t="str">
            <v>ОАО "Социнвестбанк"</v>
          </cell>
          <cell r="AA2827">
            <v>0</v>
          </cell>
          <cell r="AB2827">
            <v>0</v>
          </cell>
          <cell r="AC2827">
            <v>0</v>
          </cell>
          <cell r="AD2827" t="str">
            <v>предъявлен</v>
          </cell>
          <cell r="AF2827" t="str">
            <v/>
          </cell>
          <cell r="AI2827" t="str">
            <v/>
          </cell>
        </row>
        <row r="2828">
          <cell r="A2828">
            <v>2805</v>
          </cell>
          <cell r="B2828" t="str">
            <v>диск</v>
          </cell>
          <cell r="C2828" t="str">
            <v>51401</v>
          </cell>
          <cell r="D2828" t="str">
            <v>51401`810`4`0400`0000006</v>
          </cell>
          <cell r="E2828" t="str">
            <v>ОАО «Социнвестбанк»</v>
          </cell>
          <cell r="F2828" t="str">
            <v>банк</v>
          </cell>
          <cell r="G2828" t="str">
            <v>ПР</v>
          </cell>
          <cell r="H2828" t="str">
            <v>0002723</v>
          </cell>
          <cell r="I2828">
            <v>38218</v>
          </cell>
          <cell r="J2828">
            <v>669326.57999999996</v>
          </cell>
          <cell r="K2828" t="str">
            <v>Рубли РФ</v>
          </cell>
          <cell r="L2828" t="str">
            <v>по предъявлении</v>
          </cell>
          <cell r="M2828">
            <v>38218</v>
          </cell>
          <cell r="N2828">
            <v>0</v>
          </cell>
          <cell r="P2828">
            <v>669326.57999999996</v>
          </cell>
          <cell r="Q2828">
            <v>1</v>
          </cell>
          <cell r="R2828">
            <v>669326.57999999996</v>
          </cell>
          <cell r="S2828">
            <v>38218</v>
          </cell>
          <cell r="T2828" t="str">
            <v>19/08-05</v>
          </cell>
          <cell r="U2828" t="str">
            <v>ООО "Проф-Трейд"</v>
          </cell>
          <cell r="V2828">
            <v>1</v>
          </cell>
          <cell r="W2828">
            <v>669326.57999999996</v>
          </cell>
          <cell r="X2828">
            <v>38219</v>
          </cell>
          <cell r="Y2828" t="str">
            <v>20/08-предсиб</v>
          </cell>
          <cell r="Z2828" t="str">
            <v>ОАО "Социнвестбанк"</v>
          </cell>
          <cell r="AA2828">
            <v>0</v>
          </cell>
          <cell r="AB2828">
            <v>0</v>
          </cell>
          <cell r="AC2828">
            <v>0</v>
          </cell>
          <cell r="AD2828" t="str">
            <v>предъявлен</v>
          </cell>
          <cell r="AF2828" t="str">
            <v/>
          </cell>
          <cell r="AI2828" t="str">
            <v/>
          </cell>
        </row>
        <row r="2829">
          <cell r="A2829">
            <v>2806</v>
          </cell>
          <cell r="B2829" t="str">
            <v>диск</v>
          </cell>
          <cell r="C2829" t="str">
            <v>51401</v>
          </cell>
          <cell r="D2829" t="str">
            <v>51401`810`1`0400`0000005</v>
          </cell>
          <cell r="E2829" t="str">
            <v>ОАО «УралСиб»</v>
          </cell>
          <cell r="F2829" t="str">
            <v>банк</v>
          </cell>
          <cell r="G2829" t="str">
            <v>0081</v>
          </cell>
          <cell r="H2829" t="str">
            <v>0261416</v>
          </cell>
          <cell r="I2829">
            <v>38215</v>
          </cell>
          <cell r="J2829">
            <v>250000</v>
          </cell>
          <cell r="K2829" t="str">
            <v>Рубли РФ</v>
          </cell>
          <cell r="L2829" t="str">
            <v>по предъявлении</v>
          </cell>
          <cell r="M2829">
            <v>38215</v>
          </cell>
          <cell r="N2829">
            <v>0</v>
          </cell>
          <cell r="P2829">
            <v>250000</v>
          </cell>
          <cell r="Q2829">
            <v>1</v>
          </cell>
          <cell r="R2829">
            <v>250000</v>
          </cell>
          <cell r="S2829">
            <v>38218</v>
          </cell>
          <cell r="T2829" t="str">
            <v>19/08-05</v>
          </cell>
          <cell r="U2829" t="str">
            <v>ООО "Проф-Трейд"</v>
          </cell>
          <cell r="V2829">
            <v>1</v>
          </cell>
          <cell r="W2829">
            <v>250000</v>
          </cell>
          <cell r="X2829">
            <v>38218</v>
          </cell>
          <cell r="Y2829" t="str">
            <v>19/08-предуралсиб</v>
          </cell>
          <cell r="Z2829" t="str">
            <v>ОАО "УралСиб"</v>
          </cell>
          <cell r="AA2829">
            <v>0</v>
          </cell>
          <cell r="AB2829">
            <v>0</v>
          </cell>
          <cell r="AC2829">
            <v>0</v>
          </cell>
          <cell r="AD2829" t="str">
            <v>предъявлен</v>
          </cell>
          <cell r="AF2829" t="str">
            <v/>
          </cell>
          <cell r="AI2829" t="str">
            <v/>
          </cell>
        </row>
        <row r="2830">
          <cell r="A2830">
            <v>2807</v>
          </cell>
          <cell r="B2830" t="str">
            <v>диск</v>
          </cell>
          <cell r="C2830" t="str">
            <v>51401</v>
          </cell>
          <cell r="D2830" t="str">
            <v>51401`810`1`0400`0000005</v>
          </cell>
          <cell r="E2830" t="str">
            <v>ОАО «УралСиб»</v>
          </cell>
          <cell r="F2830" t="str">
            <v>банк</v>
          </cell>
          <cell r="G2830" t="str">
            <v>0081</v>
          </cell>
          <cell r="H2830" t="str">
            <v>0261451</v>
          </cell>
          <cell r="I2830">
            <v>38216</v>
          </cell>
          <cell r="J2830">
            <v>400000</v>
          </cell>
          <cell r="K2830" t="str">
            <v>Рубли РФ</v>
          </cell>
          <cell r="L2830" t="str">
            <v>по предъявлении</v>
          </cell>
          <cell r="M2830">
            <v>38216</v>
          </cell>
          <cell r="N2830">
            <v>0</v>
          </cell>
          <cell r="P2830">
            <v>400000</v>
          </cell>
          <cell r="Q2830">
            <v>1</v>
          </cell>
          <cell r="R2830">
            <v>400000</v>
          </cell>
          <cell r="S2830">
            <v>38218</v>
          </cell>
          <cell r="T2830" t="str">
            <v>19/08-05</v>
          </cell>
          <cell r="U2830" t="str">
            <v>ООО "Проф-Трейд"</v>
          </cell>
          <cell r="V2830">
            <v>1</v>
          </cell>
          <cell r="W2830">
            <v>400000</v>
          </cell>
          <cell r="X2830">
            <v>38218</v>
          </cell>
          <cell r="Y2830" t="str">
            <v>19/08-предуралсиб</v>
          </cell>
          <cell r="Z2830" t="str">
            <v>ОАО "УралСиб"</v>
          </cell>
          <cell r="AA2830">
            <v>0</v>
          </cell>
          <cell r="AB2830">
            <v>0</v>
          </cell>
          <cell r="AC2830">
            <v>0</v>
          </cell>
          <cell r="AD2830" t="str">
            <v>предъявлен</v>
          </cell>
          <cell r="AF2830" t="str">
            <v/>
          </cell>
          <cell r="AI2830" t="str">
            <v/>
          </cell>
        </row>
        <row r="2831">
          <cell r="A2831">
            <v>2808</v>
          </cell>
          <cell r="B2831" t="str">
            <v>диск</v>
          </cell>
          <cell r="C2831" t="str">
            <v>51401</v>
          </cell>
          <cell r="D2831" t="str">
            <v>51401`810`2`0400`0000002</v>
          </cell>
          <cell r="E2831" t="str">
            <v>Сбербанк РФ</v>
          </cell>
          <cell r="F2831" t="str">
            <v>банк</v>
          </cell>
          <cell r="G2831" t="str">
            <v>ВН</v>
          </cell>
          <cell r="H2831" t="str">
            <v>1087846</v>
          </cell>
          <cell r="I2831">
            <v>38217</v>
          </cell>
          <cell r="J2831">
            <v>350000</v>
          </cell>
          <cell r="K2831" t="str">
            <v>Рубли РФ</v>
          </cell>
          <cell r="L2831" t="str">
            <v>по предъявлении</v>
          </cell>
          <cell r="M2831">
            <v>38217</v>
          </cell>
          <cell r="N2831">
            <v>0</v>
          </cell>
          <cell r="P2831">
            <v>350000</v>
          </cell>
          <cell r="Q2831">
            <v>1</v>
          </cell>
          <cell r="R2831">
            <v>350000</v>
          </cell>
          <cell r="S2831">
            <v>38219</v>
          </cell>
          <cell r="T2831" t="str">
            <v>20/08-08</v>
          </cell>
          <cell r="U2831" t="str">
            <v>ООО "Проф-Трейд"</v>
          </cell>
          <cell r="V2831">
            <v>1</v>
          </cell>
          <cell r="W2831">
            <v>350000</v>
          </cell>
          <cell r="X2831">
            <v>38222</v>
          </cell>
          <cell r="Y2831" t="str">
            <v>23/08-предсбер</v>
          </cell>
          <cell r="Z2831" t="str">
            <v>Сбербанк РФ</v>
          </cell>
          <cell r="AA2831">
            <v>0</v>
          </cell>
          <cell r="AB2831">
            <v>0</v>
          </cell>
          <cell r="AC2831">
            <v>0</v>
          </cell>
          <cell r="AD2831" t="str">
            <v>предъявлен</v>
          </cell>
          <cell r="AF2831" t="str">
            <v/>
          </cell>
          <cell r="AI2831" t="str">
            <v/>
          </cell>
        </row>
        <row r="2832">
          <cell r="A2832">
            <v>2809</v>
          </cell>
          <cell r="B2832" t="str">
            <v>диск</v>
          </cell>
          <cell r="C2832" t="str">
            <v>51401</v>
          </cell>
          <cell r="D2832" t="str">
            <v>51401`810`2`0400`0000002</v>
          </cell>
          <cell r="E2832" t="str">
            <v>Сбербанк РФ</v>
          </cell>
          <cell r="F2832" t="str">
            <v>банк</v>
          </cell>
          <cell r="G2832" t="str">
            <v>ВН</v>
          </cell>
          <cell r="H2832" t="str">
            <v>1087845</v>
          </cell>
          <cell r="I2832">
            <v>38217</v>
          </cell>
          <cell r="J2832">
            <v>350000</v>
          </cell>
          <cell r="K2832" t="str">
            <v>Рубли РФ</v>
          </cell>
          <cell r="L2832" t="str">
            <v>по предъявлении</v>
          </cell>
          <cell r="M2832">
            <v>38217</v>
          </cell>
          <cell r="N2832">
            <v>0</v>
          </cell>
          <cell r="P2832">
            <v>350000</v>
          </cell>
          <cell r="Q2832">
            <v>1</v>
          </cell>
          <cell r="R2832">
            <v>350000</v>
          </cell>
          <cell r="S2832">
            <v>38219</v>
          </cell>
          <cell r="T2832" t="str">
            <v>20/08-08</v>
          </cell>
          <cell r="U2832" t="str">
            <v>ООО "Проф-Трейд"</v>
          </cell>
          <cell r="V2832">
            <v>1</v>
          </cell>
          <cell r="W2832">
            <v>350000</v>
          </cell>
          <cell r="X2832">
            <v>38222</v>
          </cell>
          <cell r="Y2832" t="str">
            <v>23/08-предсбер</v>
          </cell>
          <cell r="Z2832" t="str">
            <v>Сбербанк РФ</v>
          </cell>
          <cell r="AA2832">
            <v>0</v>
          </cell>
          <cell r="AB2832">
            <v>0</v>
          </cell>
          <cell r="AC2832">
            <v>0</v>
          </cell>
          <cell r="AD2832" t="str">
            <v>предъявлен</v>
          </cell>
          <cell r="AF2832" t="str">
            <v/>
          </cell>
          <cell r="AI2832" t="str">
            <v/>
          </cell>
        </row>
        <row r="2833">
          <cell r="A2833">
            <v>2810</v>
          </cell>
          <cell r="B2833" t="str">
            <v>диск</v>
          </cell>
          <cell r="C2833" t="str">
            <v>51401</v>
          </cell>
          <cell r="D2833" t="str">
            <v>51401`810`2`0400`0000002</v>
          </cell>
          <cell r="E2833" t="str">
            <v>Сбербанк РФ</v>
          </cell>
          <cell r="F2833" t="str">
            <v>банк</v>
          </cell>
          <cell r="G2833" t="str">
            <v>ВН</v>
          </cell>
          <cell r="H2833" t="str">
            <v>1618634</v>
          </cell>
          <cell r="I2833">
            <v>38218</v>
          </cell>
          <cell r="J2833">
            <v>200000</v>
          </cell>
          <cell r="K2833" t="str">
            <v>Рубли РФ</v>
          </cell>
          <cell r="L2833" t="str">
            <v>по предъявлении</v>
          </cell>
          <cell r="M2833">
            <v>38218</v>
          </cell>
          <cell r="N2833">
            <v>0</v>
          </cell>
          <cell r="P2833">
            <v>200000</v>
          </cell>
          <cell r="Q2833">
            <v>1</v>
          </cell>
          <cell r="R2833">
            <v>200000</v>
          </cell>
          <cell r="S2833">
            <v>38219</v>
          </cell>
          <cell r="T2833" t="str">
            <v>20/08-08</v>
          </cell>
          <cell r="U2833" t="str">
            <v>ООО "Проф-Трейд"</v>
          </cell>
          <cell r="V2833">
            <v>1</v>
          </cell>
          <cell r="W2833">
            <v>200000</v>
          </cell>
          <cell r="X2833">
            <v>38222</v>
          </cell>
          <cell r="Y2833" t="str">
            <v>23/08-предсбер</v>
          </cell>
          <cell r="Z2833" t="str">
            <v>Сбербанк РФ</v>
          </cell>
          <cell r="AA2833">
            <v>0</v>
          </cell>
          <cell r="AB2833">
            <v>0</v>
          </cell>
          <cell r="AC2833">
            <v>0</v>
          </cell>
          <cell r="AD2833" t="str">
            <v>предъявлен</v>
          </cell>
          <cell r="AF2833" t="str">
            <v/>
          </cell>
          <cell r="AI2833" t="str">
            <v/>
          </cell>
        </row>
        <row r="2834">
          <cell r="A2834">
            <v>2811</v>
          </cell>
          <cell r="B2834" t="str">
            <v>диск</v>
          </cell>
          <cell r="C2834" t="str">
            <v>51401</v>
          </cell>
          <cell r="D2834" t="str">
            <v>51401`810`2`0400`0000002</v>
          </cell>
          <cell r="E2834" t="str">
            <v>Сбербанк РФ</v>
          </cell>
          <cell r="F2834" t="str">
            <v>банк</v>
          </cell>
          <cell r="G2834" t="str">
            <v>ВА</v>
          </cell>
          <cell r="H2834" t="str">
            <v>0516688</v>
          </cell>
          <cell r="I2834">
            <v>38218</v>
          </cell>
          <cell r="J2834">
            <v>50000</v>
          </cell>
          <cell r="K2834" t="str">
            <v>Рубли РФ</v>
          </cell>
          <cell r="L2834" t="str">
            <v>по предъявлении</v>
          </cell>
          <cell r="M2834">
            <v>38218</v>
          </cell>
          <cell r="N2834">
            <v>0</v>
          </cell>
          <cell r="P2834">
            <v>50000</v>
          </cell>
          <cell r="Q2834">
            <v>1</v>
          </cell>
          <cell r="R2834">
            <v>50000</v>
          </cell>
          <cell r="S2834">
            <v>38219</v>
          </cell>
          <cell r="T2834" t="str">
            <v>20/08-08</v>
          </cell>
          <cell r="U2834" t="str">
            <v>ООО "Проф-Трейд"</v>
          </cell>
          <cell r="V2834">
            <v>1</v>
          </cell>
          <cell r="W2834">
            <v>50000</v>
          </cell>
          <cell r="X2834">
            <v>38222</v>
          </cell>
          <cell r="Y2834" t="str">
            <v>23/08-предсбер</v>
          </cell>
          <cell r="Z2834" t="str">
            <v>Сбербанк РФ</v>
          </cell>
          <cell r="AA2834">
            <v>0</v>
          </cell>
          <cell r="AB2834">
            <v>0</v>
          </cell>
          <cell r="AC2834">
            <v>0</v>
          </cell>
          <cell r="AD2834" t="str">
            <v>предъявлен</v>
          </cell>
          <cell r="AF2834" t="str">
            <v/>
          </cell>
          <cell r="AI2834" t="str">
            <v/>
          </cell>
        </row>
        <row r="2835">
          <cell r="A2835">
            <v>2812</v>
          </cell>
          <cell r="B2835" t="str">
            <v>диск</v>
          </cell>
          <cell r="C2835" t="str">
            <v>51401</v>
          </cell>
          <cell r="D2835" t="str">
            <v>51401`810`2`0400`0000002</v>
          </cell>
          <cell r="E2835" t="str">
            <v>Сбербанк РФ</v>
          </cell>
          <cell r="F2835" t="str">
            <v>банк</v>
          </cell>
          <cell r="G2835" t="str">
            <v>ВА</v>
          </cell>
          <cell r="H2835" t="str">
            <v>0516689</v>
          </cell>
          <cell r="I2835">
            <v>38218</v>
          </cell>
          <cell r="J2835">
            <v>50000</v>
          </cell>
          <cell r="K2835" t="str">
            <v>Рубли РФ</v>
          </cell>
          <cell r="L2835" t="str">
            <v>по предъявлении</v>
          </cell>
          <cell r="M2835">
            <v>38218</v>
          </cell>
          <cell r="N2835">
            <v>0</v>
          </cell>
          <cell r="P2835">
            <v>50000</v>
          </cell>
          <cell r="Q2835">
            <v>1</v>
          </cell>
          <cell r="R2835">
            <v>50000</v>
          </cell>
          <cell r="S2835">
            <v>38219</v>
          </cell>
          <cell r="T2835" t="str">
            <v>20/08-08</v>
          </cell>
          <cell r="U2835" t="str">
            <v>ООО "Проф-Трейд"</v>
          </cell>
          <cell r="V2835">
            <v>1</v>
          </cell>
          <cell r="W2835">
            <v>50000</v>
          </cell>
          <cell r="X2835">
            <v>38222</v>
          </cell>
          <cell r="Y2835" t="str">
            <v>23/08-предсбер</v>
          </cell>
          <cell r="Z2835" t="str">
            <v>Сбербанк РФ</v>
          </cell>
          <cell r="AA2835">
            <v>0</v>
          </cell>
          <cell r="AB2835">
            <v>0</v>
          </cell>
          <cell r="AC2835">
            <v>0</v>
          </cell>
          <cell r="AD2835" t="str">
            <v>предъявлен</v>
          </cell>
          <cell r="AF2835" t="str">
            <v/>
          </cell>
          <cell r="AI2835" t="str">
            <v/>
          </cell>
        </row>
        <row r="2836">
          <cell r="A2836">
            <v>2813</v>
          </cell>
          <cell r="B2836" t="str">
            <v>диск</v>
          </cell>
          <cell r="C2836" t="str">
            <v>51401</v>
          </cell>
          <cell r="D2836" t="str">
            <v>51401`810`2`0400`0000002</v>
          </cell>
          <cell r="E2836" t="str">
            <v>Сбербанк РФ</v>
          </cell>
          <cell r="F2836" t="str">
            <v>банк</v>
          </cell>
          <cell r="G2836" t="str">
            <v>ВН</v>
          </cell>
          <cell r="H2836" t="str">
            <v>1087843</v>
          </cell>
          <cell r="I2836">
            <v>38217</v>
          </cell>
          <cell r="J2836">
            <v>114233</v>
          </cell>
          <cell r="K2836" t="str">
            <v>Рубли РФ</v>
          </cell>
          <cell r="L2836" t="str">
            <v>по предъявлении</v>
          </cell>
          <cell r="M2836">
            <v>38217</v>
          </cell>
          <cell r="N2836">
            <v>0</v>
          </cell>
          <cell r="P2836">
            <v>114233</v>
          </cell>
          <cell r="Q2836">
            <v>1</v>
          </cell>
          <cell r="R2836">
            <v>114233</v>
          </cell>
          <cell r="S2836">
            <v>38219</v>
          </cell>
          <cell r="T2836" t="str">
            <v>20/08-08</v>
          </cell>
          <cell r="U2836" t="str">
            <v>ООО "Проф-Трейд"</v>
          </cell>
          <cell r="V2836">
            <v>1</v>
          </cell>
          <cell r="W2836">
            <v>114233</v>
          </cell>
          <cell r="X2836">
            <v>38222</v>
          </cell>
          <cell r="Y2836" t="str">
            <v>23/08-предсбер</v>
          </cell>
          <cell r="Z2836" t="str">
            <v>Сбербанк РФ</v>
          </cell>
          <cell r="AA2836">
            <v>0</v>
          </cell>
          <cell r="AB2836">
            <v>0</v>
          </cell>
          <cell r="AC2836">
            <v>0</v>
          </cell>
          <cell r="AD2836" t="str">
            <v>предъявлен</v>
          </cell>
          <cell r="AF2836" t="str">
            <v/>
          </cell>
          <cell r="AI2836" t="str">
            <v/>
          </cell>
        </row>
        <row r="2837">
          <cell r="A2837">
            <v>2814</v>
          </cell>
          <cell r="B2837" t="str">
            <v>диск</v>
          </cell>
          <cell r="C2837" t="str">
            <v>51401</v>
          </cell>
          <cell r="D2837" t="str">
            <v>51401`810`2`0400`0000002</v>
          </cell>
          <cell r="E2837" t="str">
            <v>Сбербанк РФ</v>
          </cell>
          <cell r="F2837" t="str">
            <v>банк</v>
          </cell>
          <cell r="G2837" t="str">
            <v>ВН</v>
          </cell>
          <cell r="H2837" t="str">
            <v>0258276</v>
          </cell>
          <cell r="I2837">
            <v>38216</v>
          </cell>
          <cell r="J2837">
            <v>56542</v>
          </cell>
          <cell r="K2837" t="str">
            <v>Рубли РФ</v>
          </cell>
          <cell r="L2837" t="str">
            <v>по предъявлении</v>
          </cell>
          <cell r="M2837">
            <v>38216</v>
          </cell>
          <cell r="N2837">
            <v>0</v>
          </cell>
          <cell r="P2837">
            <v>56542</v>
          </cell>
          <cell r="Q2837">
            <v>1</v>
          </cell>
          <cell r="R2837">
            <v>56542</v>
          </cell>
          <cell r="S2837">
            <v>38219</v>
          </cell>
          <cell r="T2837" t="str">
            <v>20/08-08</v>
          </cell>
          <cell r="U2837" t="str">
            <v>ООО "Проф-Трейд"</v>
          </cell>
          <cell r="V2837">
            <v>1</v>
          </cell>
          <cell r="W2837">
            <v>56542</v>
          </cell>
          <cell r="X2837">
            <v>38222</v>
          </cell>
          <cell r="Y2837" t="str">
            <v>23/08-предсбер</v>
          </cell>
          <cell r="Z2837" t="str">
            <v>Сбербанк РФ</v>
          </cell>
          <cell r="AA2837">
            <v>0</v>
          </cell>
          <cell r="AB2837">
            <v>0</v>
          </cell>
          <cell r="AC2837">
            <v>0</v>
          </cell>
          <cell r="AD2837" t="str">
            <v>предъявлен</v>
          </cell>
          <cell r="AF2837" t="str">
            <v/>
          </cell>
          <cell r="AI2837" t="str">
            <v/>
          </cell>
        </row>
        <row r="2838">
          <cell r="A2838">
            <v>2815</v>
          </cell>
          <cell r="B2838" t="str">
            <v>диск</v>
          </cell>
          <cell r="C2838" t="str">
            <v>51401</v>
          </cell>
          <cell r="D2838" t="str">
            <v>51401`810`2`0400`0000002</v>
          </cell>
          <cell r="E2838" t="str">
            <v>Сбербанк РФ</v>
          </cell>
          <cell r="F2838" t="str">
            <v>банк</v>
          </cell>
          <cell r="G2838" t="str">
            <v>ВА</v>
          </cell>
          <cell r="H2838" t="str">
            <v>0519804</v>
          </cell>
          <cell r="I2838">
            <v>38219</v>
          </cell>
          <cell r="J2838">
            <v>100000</v>
          </cell>
          <cell r="K2838" t="str">
            <v>Рубли РФ</v>
          </cell>
          <cell r="L2838" t="str">
            <v>по предъявлении</v>
          </cell>
          <cell r="M2838">
            <v>38219</v>
          </cell>
          <cell r="N2838">
            <v>0</v>
          </cell>
          <cell r="P2838">
            <v>100000</v>
          </cell>
          <cell r="Q2838">
            <v>1</v>
          </cell>
          <cell r="R2838">
            <v>100000</v>
          </cell>
          <cell r="S2838">
            <v>38219</v>
          </cell>
          <cell r="T2838" t="str">
            <v>20/08-08</v>
          </cell>
          <cell r="U2838" t="str">
            <v>ООО "Проф-Трейд"</v>
          </cell>
          <cell r="V2838">
            <v>1</v>
          </cell>
          <cell r="W2838">
            <v>100000</v>
          </cell>
          <cell r="X2838">
            <v>38222</v>
          </cell>
          <cell r="Y2838" t="str">
            <v>23/08-предсбер</v>
          </cell>
          <cell r="Z2838" t="str">
            <v>Сбербанк РФ</v>
          </cell>
          <cell r="AA2838">
            <v>0</v>
          </cell>
          <cell r="AB2838">
            <v>0</v>
          </cell>
          <cell r="AC2838">
            <v>0</v>
          </cell>
          <cell r="AD2838" t="str">
            <v>предъявлен</v>
          </cell>
          <cell r="AF2838" t="str">
            <v/>
          </cell>
          <cell r="AI2838" t="str">
            <v/>
          </cell>
        </row>
        <row r="2839">
          <cell r="A2839">
            <v>2816</v>
          </cell>
          <cell r="B2839" t="str">
            <v>диск</v>
          </cell>
          <cell r="C2839" t="str">
            <v>51401</v>
          </cell>
          <cell r="D2839" t="str">
            <v>51401`810`2`0400`0000002</v>
          </cell>
          <cell r="E2839" t="str">
            <v>Сбербанк РФ</v>
          </cell>
          <cell r="F2839" t="str">
            <v>банк</v>
          </cell>
          <cell r="G2839" t="str">
            <v>ВА</v>
          </cell>
          <cell r="H2839" t="str">
            <v>0519805</v>
          </cell>
          <cell r="I2839">
            <v>38219</v>
          </cell>
          <cell r="J2839">
            <v>100000</v>
          </cell>
          <cell r="K2839" t="str">
            <v>Рубли РФ</v>
          </cell>
          <cell r="L2839" t="str">
            <v>по предъявлении</v>
          </cell>
          <cell r="M2839">
            <v>38219</v>
          </cell>
          <cell r="N2839">
            <v>0</v>
          </cell>
          <cell r="P2839">
            <v>100000</v>
          </cell>
          <cell r="Q2839">
            <v>1</v>
          </cell>
          <cell r="R2839">
            <v>100000</v>
          </cell>
          <cell r="S2839">
            <v>38219</v>
          </cell>
          <cell r="T2839" t="str">
            <v>20/08-08</v>
          </cell>
          <cell r="U2839" t="str">
            <v>ООО "Проф-Трейд"</v>
          </cell>
          <cell r="V2839">
            <v>1</v>
          </cell>
          <cell r="W2839">
            <v>100000</v>
          </cell>
          <cell r="X2839">
            <v>38222</v>
          </cell>
          <cell r="Y2839" t="str">
            <v>23/08-предсбер</v>
          </cell>
          <cell r="Z2839" t="str">
            <v>Сбербанк РФ</v>
          </cell>
          <cell r="AA2839">
            <v>0</v>
          </cell>
          <cell r="AB2839">
            <v>0</v>
          </cell>
          <cell r="AC2839">
            <v>0</v>
          </cell>
          <cell r="AD2839" t="str">
            <v>предъявлен</v>
          </cell>
          <cell r="AF2839" t="str">
            <v/>
          </cell>
          <cell r="AI2839" t="str">
            <v/>
          </cell>
        </row>
        <row r="2840">
          <cell r="A2840">
            <v>2817</v>
          </cell>
          <cell r="B2840" t="str">
            <v>диск</v>
          </cell>
          <cell r="C2840" t="str">
            <v>51401</v>
          </cell>
          <cell r="D2840" t="str">
            <v>51401`810`2`0400`0000002</v>
          </cell>
          <cell r="E2840" t="str">
            <v>Сбербанк РФ</v>
          </cell>
          <cell r="F2840" t="str">
            <v>банк</v>
          </cell>
          <cell r="G2840" t="str">
            <v>ВА</v>
          </cell>
          <cell r="H2840" t="str">
            <v>0519806</v>
          </cell>
          <cell r="I2840">
            <v>38219</v>
          </cell>
          <cell r="J2840">
            <v>200000</v>
          </cell>
          <cell r="K2840" t="str">
            <v>Рубли РФ</v>
          </cell>
          <cell r="L2840" t="str">
            <v>по предъявлении</v>
          </cell>
          <cell r="M2840">
            <v>38219</v>
          </cell>
          <cell r="N2840">
            <v>0</v>
          </cell>
          <cell r="P2840">
            <v>200000</v>
          </cell>
          <cell r="Q2840">
            <v>1</v>
          </cell>
          <cell r="R2840">
            <v>200000</v>
          </cell>
          <cell r="S2840">
            <v>38219</v>
          </cell>
          <cell r="T2840" t="str">
            <v>20/08-08</v>
          </cell>
          <cell r="U2840" t="str">
            <v>ООО "Проф-Трейд"</v>
          </cell>
          <cell r="V2840">
            <v>1</v>
          </cell>
          <cell r="W2840">
            <v>200000</v>
          </cell>
          <cell r="X2840">
            <v>38222</v>
          </cell>
          <cell r="Y2840" t="str">
            <v>23/08-предсбер</v>
          </cell>
          <cell r="Z2840" t="str">
            <v>Сбербанк РФ</v>
          </cell>
          <cell r="AA2840">
            <v>0</v>
          </cell>
          <cell r="AB2840">
            <v>0</v>
          </cell>
          <cell r="AC2840">
            <v>0</v>
          </cell>
          <cell r="AD2840" t="str">
            <v>предъявлен</v>
          </cell>
          <cell r="AF2840" t="str">
            <v/>
          </cell>
          <cell r="AI2840" t="str">
            <v/>
          </cell>
        </row>
        <row r="2841">
          <cell r="A2841">
            <v>2818</v>
          </cell>
          <cell r="B2841" t="str">
            <v>диск</v>
          </cell>
          <cell r="C2841" t="str">
            <v>51401</v>
          </cell>
          <cell r="D2841" t="str">
            <v>51401`810`2`0400`0000002</v>
          </cell>
          <cell r="E2841" t="str">
            <v>Сбербанк РФ</v>
          </cell>
          <cell r="F2841" t="str">
            <v>банк</v>
          </cell>
          <cell r="G2841" t="str">
            <v>ВА</v>
          </cell>
          <cell r="H2841" t="str">
            <v>0516860</v>
          </cell>
          <cell r="I2841">
            <v>38219</v>
          </cell>
          <cell r="J2841">
            <v>480000</v>
          </cell>
          <cell r="K2841" t="str">
            <v>Рубли РФ</v>
          </cell>
          <cell r="L2841" t="str">
            <v>по предъявлении</v>
          </cell>
          <cell r="M2841">
            <v>38219</v>
          </cell>
          <cell r="N2841">
            <v>0</v>
          </cell>
          <cell r="P2841">
            <v>480000</v>
          </cell>
          <cell r="Q2841">
            <v>1</v>
          </cell>
          <cell r="R2841">
            <v>480000</v>
          </cell>
          <cell r="S2841">
            <v>38219</v>
          </cell>
          <cell r="T2841" t="str">
            <v>20/08-08</v>
          </cell>
          <cell r="U2841" t="str">
            <v>ООО "Проф-Трейд"</v>
          </cell>
          <cell r="V2841">
            <v>1</v>
          </cell>
          <cell r="W2841">
            <v>480000</v>
          </cell>
          <cell r="X2841">
            <v>38222</v>
          </cell>
          <cell r="Y2841" t="str">
            <v>23/08-предсбер</v>
          </cell>
          <cell r="Z2841" t="str">
            <v>Сбербанк РФ</v>
          </cell>
          <cell r="AA2841">
            <v>0</v>
          </cell>
          <cell r="AB2841">
            <v>0</v>
          </cell>
          <cell r="AC2841">
            <v>0</v>
          </cell>
          <cell r="AD2841" t="str">
            <v>предъявлен</v>
          </cell>
          <cell r="AF2841" t="str">
            <v/>
          </cell>
          <cell r="AI2841" t="str">
            <v/>
          </cell>
        </row>
        <row r="2842">
          <cell r="A2842">
            <v>2819</v>
          </cell>
          <cell r="B2842" t="str">
            <v>диск</v>
          </cell>
          <cell r="C2842" t="str">
            <v>51401</v>
          </cell>
          <cell r="D2842" t="str">
            <v>51401`810`2`0400`0000002</v>
          </cell>
          <cell r="E2842" t="str">
            <v>Сбербанк РФ</v>
          </cell>
          <cell r="F2842" t="str">
            <v>банк</v>
          </cell>
          <cell r="G2842" t="str">
            <v>ВА</v>
          </cell>
          <cell r="H2842" t="str">
            <v>0516898</v>
          </cell>
          <cell r="I2842">
            <v>38219</v>
          </cell>
          <cell r="J2842">
            <v>75000</v>
          </cell>
          <cell r="K2842" t="str">
            <v>Рубли РФ</v>
          </cell>
          <cell r="L2842" t="str">
            <v>по предъявлении</v>
          </cell>
          <cell r="M2842">
            <v>38219</v>
          </cell>
          <cell r="N2842">
            <v>0</v>
          </cell>
          <cell r="P2842">
            <v>75000</v>
          </cell>
          <cell r="Q2842">
            <v>1</v>
          </cell>
          <cell r="R2842">
            <v>75000</v>
          </cell>
          <cell r="S2842">
            <v>38219</v>
          </cell>
          <cell r="T2842" t="str">
            <v>20/08-08</v>
          </cell>
          <cell r="U2842" t="str">
            <v>ООО "Проф-Трейд"</v>
          </cell>
          <cell r="V2842">
            <v>1</v>
          </cell>
          <cell r="W2842">
            <v>75000</v>
          </cell>
          <cell r="X2842">
            <v>38222</v>
          </cell>
          <cell r="Y2842" t="str">
            <v>23/08-предсбер</v>
          </cell>
          <cell r="Z2842" t="str">
            <v>Сбербанк РФ</v>
          </cell>
          <cell r="AA2842">
            <v>0</v>
          </cell>
          <cell r="AB2842">
            <v>0</v>
          </cell>
          <cell r="AC2842">
            <v>0</v>
          </cell>
          <cell r="AD2842" t="str">
            <v>предъявлен</v>
          </cell>
          <cell r="AF2842" t="str">
            <v/>
          </cell>
          <cell r="AI2842" t="str">
            <v/>
          </cell>
        </row>
        <row r="2843">
          <cell r="A2843">
            <v>2820</v>
          </cell>
          <cell r="B2843" t="str">
            <v>диск</v>
          </cell>
          <cell r="C2843" t="str">
            <v>51401</v>
          </cell>
          <cell r="D2843" t="str">
            <v>51401`810`1`0400`0000005</v>
          </cell>
          <cell r="E2843" t="str">
            <v>ОАО «УралСиб»</v>
          </cell>
          <cell r="F2843" t="str">
            <v>банк</v>
          </cell>
          <cell r="G2843" t="str">
            <v>0011</v>
          </cell>
          <cell r="H2843" t="str">
            <v>0263567</v>
          </cell>
          <cell r="I2843">
            <v>38219</v>
          </cell>
          <cell r="J2843">
            <v>150000</v>
          </cell>
          <cell r="K2843" t="str">
            <v>Рубли РФ</v>
          </cell>
          <cell r="L2843" t="str">
            <v>по предъявлении</v>
          </cell>
          <cell r="M2843">
            <v>38219</v>
          </cell>
          <cell r="N2843">
            <v>0</v>
          </cell>
          <cell r="P2843">
            <v>150000</v>
          </cell>
          <cell r="Q2843">
            <v>1</v>
          </cell>
          <cell r="R2843">
            <v>150000</v>
          </cell>
          <cell r="S2843">
            <v>38219</v>
          </cell>
          <cell r="T2843" t="str">
            <v>20/08-08</v>
          </cell>
          <cell r="U2843" t="str">
            <v>ООО "Проф-Трейд"</v>
          </cell>
          <cell r="V2843">
            <v>1</v>
          </cell>
          <cell r="W2843">
            <v>150000</v>
          </cell>
          <cell r="X2843">
            <v>38222</v>
          </cell>
          <cell r="Y2843" t="str">
            <v>23/08-предуралсиб</v>
          </cell>
          <cell r="Z2843" t="str">
            <v>ОАО "УралСиб"</v>
          </cell>
          <cell r="AA2843">
            <v>0</v>
          </cell>
          <cell r="AB2843">
            <v>0</v>
          </cell>
          <cell r="AC2843">
            <v>0</v>
          </cell>
          <cell r="AD2843" t="str">
            <v>предъявлен</v>
          </cell>
          <cell r="AF2843" t="str">
            <v/>
          </cell>
          <cell r="AI2843" t="str">
            <v/>
          </cell>
        </row>
        <row r="2844">
          <cell r="A2844">
            <v>2821</v>
          </cell>
          <cell r="B2844" t="str">
            <v>диск</v>
          </cell>
          <cell r="C2844" t="str">
            <v>51401</v>
          </cell>
          <cell r="D2844" t="str">
            <v>51401`810`1`0400`0000005</v>
          </cell>
          <cell r="E2844" t="str">
            <v>ОАО «УралСиб»</v>
          </cell>
          <cell r="F2844" t="str">
            <v>банк</v>
          </cell>
          <cell r="G2844" t="str">
            <v>0011</v>
          </cell>
          <cell r="H2844" t="str">
            <v>0263570</v>
          </cell>
          <cell r="I2844">
            <v>38219</v>
          </cell>
          <cell r="J2844">
            <v>200000</v>
          </cell>
          <cell r="K2844" t="str">
            <v>Рубли РФ</v>
          </cell>
          <cell r="L2844" t="str">
            <v>по предъявлении</v>
          </cell>
          <cell r="M2844">
            <v>38219</v>
          </cell>
          <cell r="N2844">
            <v>0</v>
          </cell>
          <cell r="P2844">
            <v>200000</v>
          </cell>
          <cell r="Q2844">
            <v>1</v>
          </cell>
          <cell r="R2844">
            <v>200000</v>
          </cell>
          <cell r="S2844">
            <v>38219</v>
          </cell>
          <cell r="T2844" t="str">
            <v>20/08-08</v>
          </cell>
          <cell r="U2844" t="str">
            <v>ООО "Проф-Трейд"</v>
          </cell>
          <cell r="V2844">
            <v>1</v>
          </cell>
          <cell r="W2844">
            <v>200000</v>
          </cell>
          <cell r="X2844">
            <v>38222</v>
          </cell>
          <cell r="Y2844" t="str">
            <v>23/08-предуралсиб</v>
          </cell>
          <cell r="Z2844" t="str">
            <v>ОАО "УралСиб"</v>
          </cell>
          <cell r="AA2844">
            <v>0</v>
          </cell>
          <cell r="AB2844">
            <v>0</v>
          </cell>
          <cell r="AC2844">
            <v>0</v>
          </cell>
          <cell r="AD2844" t="str">
            <v>предъявлен</v>
          </cell>
          <cell r="AF2844" t="str">
            <v/>
          </cell>
          <cell r="AI2844" t="str">
            <v/>
          </cell>
        </row>
        <row r="2845">
          <cell r="A2845">
            <v>2822</v>
          </cell>
          <cell r="B2845" t="str">
            <v>диск</v>
          </cell>
          <cell r="C2845" t="str">
            <v>51401</v>
          </cell>
          <cell r="D2845" t="str">
            <v>51401`810`1`0400`0000005</v>
          </cell>
          <cell r="E2845" t="str">
            <v>ОАО «УралСиб»</v>
          </cell>
          <cell r="F2845" t="str">
            <v>банк</v>
          </cell>
          <cell r="G2845" t="str">
            <v>0011</v>
          </cell>
          <cell r="H2845" t="str">
            <v>0263566</v>
          </cell>
          <cell r="I2845">
            <v>38219</v>
          </cell>
          <cell r="J2845">
            <v>150000</v>
          </cell>
          <cell r="K2845" t="str">
            <v>Рубли РФ</v>
          </cell>
          <cell r="L2845" t="str">
            <v>по предъявлении</v>
          </cell>
          <cell r="M2845">
            <v>38219</v>
          </cell>
          <cell r="N2845">
            <v>0</v>
          </cell>
          <cell r="P2845">
            <v>150000</v>
          </cell>
          <cell r="Q2845">
            <v>1</v>
          </cell>
          <cell r="R2845">
            <v>150000</v>
          </cell>
          <cell r="S2845">
            <v>38219</v>
          </cell>
          <cell r="T2845" t="str">
            <v>20/08-08</v>
          </cell>
          <cell r="U2845" t="str">
            <v>ООО "Проф-Трейд"</v>
          </cell>
          <cell r="V2845">
            <v>1</v>
          </cell>
          <cell r="W2845">
            <v>150000</v>
          </cell>
          <cell r="X2845">
            <v>38222</v>
          </cell>
          <cell r="Y2845" t="str">
            <v>23/08-предуралсиб</v>
          </cell>
          <cell r="Z2845" t="str">
            <v>ОАО "УралСиб"</v>
          </cell>
          <cell r="AA2845">
            <v>0</v>
          </cell>
          <cell r="AB2845">
            <v>0</v>
          </cell>
          <cell r="AC2845">
            <v>0</v>
          </cell>
          <cell r="AD2845" t="str">
            <v>предъявлен</v>
          </cell>
          <cell r="AF2845" t="str">
            <v/>
          </cell>
          <cell r="AI2845" t="str">
            <v/>
          </cell>
        </row>
        <row r="2846">
          <cell r="A2846">
            <v>2823</v>
          </cell>
          <cell r="B2846" t="str">
            <v>диск</v>
          </cell>
          <cell r="C2846" t="str">
            <v>51401</v>
          </cell>
          <cell r="D2846" t="str">
            <v>51401`810`1`0400`0000005</v>
          </cell>
          <cell r="E2846" t="str">
            <v>ОАО «УралСиб»</v>
          </cell>
          <cell r="F2846" t="str">
            <v>банк</v>
          </cell>
          <cell r="G2846" t="str">
            <v>0002</v>
          </cell>
          <cell r="H2846" t="str">
            <v>0271553</v>
          </cell>
          <cell r="I2846">
            <v>38211</v>
          </cell>
          <cell r="J2846">
            <v>10000</v>
          </cell>
          <cell r="K2846" t="str">
            <v>Рубли РФ</v>
          </cell>
          <cell r="L2846" t="str">
            <v>по предъявлении</v>
          </cell>
          <cell r="M2846">
            <v>38211</v>
          </cell>
          <cell r="N2846">
            <v>0</v>
          </cell>
          <cell r="P2846">
            <v>10000</v>
          </cell>
          <cell r="Q2846">
            <v>1</v>
          </cell>
          <cell r="R2846">
            <v>10000</v>
          </cell>
          <cell r="S2846">
            <v>38219</v>
          </cell>
          <cell r="T2846" t="str">
            <v>20/08-08</v>
          </cell>
          <cell r="U2846" t="str">
            <v>ООО "Проф-Трейд"</v>
          </cell>
          <cell r="V2846">
            <v>1</v>
          </cell>
          <cell r="W2846">
            <v>10000</v>
          </cell>
          <cell r="X2846">
            <v>38222</v>
          </cell>
          <cell r="Y2846" t="str">
            <v>23/08-предуралсиб</v>
          </cell>
          <cell r="Z2846" t="str">
            <v>ОАО "УралСиб"</v>
          </cell>
          <cell r="AA2846">
            <v>0</v>
          </cell>
          <cell r="AB2846">
            <v>0</v>
          </cell>
          <cell r="AC2846">
            <v>0</v>
          </cell>
          <cell r="AD2846" t="str">
            <v>предъявлен</v>
          </cell>
          <cell r="AF2846" t="str">
            <v/>
          </cell>
          <cell r="AI2846" t="str">
            <v/>
          </cell>
        </row>
        <row r="2847">
          <cell r="A2847">
            <v>2824</v>
          </cell>
          <cell r="B2847" t="str">
            <v>диск</v>
          </cell>
          <cell r="C2847" t="str">
            <v>51401</v>
          </cell>
          <cell r="D2847" t="str">
            <v>51401`810`1`0400`0000005</v>
          </cell>
          <cell r="E2847" t="str">
            <v>ОАО «УралСиб»</v>
          </cell>
          <cell r="F2847" t="str">
            <v>банк</v>
          </cell>
          <cell r="G2847" t="str">
            <v>0015</v>
          </cell>
          <cell r="H2847" t="str">
            <v>0282013</v>
          </cell>
          <cell r="I2847">
            <v>38205</v>
          </cell>
          <cell r="J2847">
            <v>70000</v>
          </cell>
          <cell r="K2847" t="str">
            <v>Рубли РФ</v>
          </cell>
          <cell r="L2847" t="str">
            <v>по предъявлении</v>
          </cell>
          <cell r="M2847">
            <v>38205</v>
          </cell>
          <cell r="N2847">
            <v>0</v>
          </cell>
          <cell r="P2847">
            <v>70000</v>
          </cell>
          <cell r="Q2847">
            <v>1</v>
          </cell>
          <cell r="R2847">
            <v>70000</v>
          </cell>
          <cell r="S2847">
            <v>38219</v>
          </cell>
          <cell r="T2847" t="str">
            <v>20/08-08</v>
          </cell>
          <cell r="U2847" t="str">
            <v>ООО "Проф-Трейд"</v>
          </cell>
          <cell r="V2847">
            <v>1</v>
          </cell>
          <cell r="W2847">
            <v>70000</v>
          </cell>
          <cell r="X2847">
            <v>38222</v>
          </cell>
          <cell r="Y2847" t="str">
            <v>23/08-предуралсиб</v>
          </cell>
          <cell r="Z2847" t="str">
            <v>ОАО "УралСиб"</v>
          </cell>
          <cell r="AA2847">
            <v>0</v>
          </cell>
          <cell r="AB2847">
            <v>0</v>
          </cell>
          <cell r="AC2847">
            <v>0</v>
          </cell>
          <cell r="AD2847" t="str">
            <v>предъявлен</v>
          </cell>
          <cell r="AF2847" t="str">
            <v/>
          </cell>
          <cell r="AI2847" t="str">
            <v/>
          </cell>
        </row>
        <row r="2848">
          <cell r="A2848">
            <v>2825</v>
          </cell>
          <cell r="B2848" t="str">
            <v>диск</v>
          </cell>
          <cell r="C2848" t="str">
            <v>51401</v>
          </cell>
          <cell r="D2848" t="str">
            <v>51401`810`4`0400`0000006</v>
          </cell>
          <cell r="E2848" t="str">
            <v>ОАО «Социнвестбанк»</v>
          </cell>
          <cell r="F2848" t="str">
            <v>банк</v>
          </cell>
          <cell r="G2848" t="str">
            <v>ИЗ</v>
          </cell>
          <cell r="H2848" t="str">
            <v>0009686</v>
          </cell>
          <cell r="I2848">
            <v>38219</v>
          </cell>
          <cell r="J2848">
            <v>192600</v>
          </cell>
          <cell r="K2848" t="str">
            <v>Рубли РФ</v>
          </cell>
          <cell r="L2848" t="str">
            <v>по предъявлении</v>
          </cell>
          <cell r="M2848">
            <v>38219</v>
          </cell>
          <cell r="N2848">
            <v>0</v>
          </cell>
          <cell r="P2848">
            <v>192600</v>
          </cell>
          <cell r="Q2848">
            <v>1</v>
          </cell>
          <cell r="R2848">
            <v>192600</v>
          </cell>
          <cell r="S2848">
            <v>38219</v>
          </cell>
          <cell r="T2848" t="str">
            <v>20/08-08</v>
          </cell>
          <cell r="U2848" t="str">
            <v>ООО "Проф-Трейд"</v>
          </cell>
          <cell r="V2848">
            <v>1</v>
          </cell>
          <cell r="W2848">
            <v>192600</v>
          </cell>
          <cell r="X2848">
            <v>38222</v>
          </cell>
          <cell r="Y2848" t="str">
            <v>23/08-предсиб</v>
          </cell>
          <cell r="Z2848" t="str">
            <v>ОАО "Социнвестбанк"</v>
          </cell>
          <cell r="AA2848">
            <v>0</v>
          </cell>
          <cell r="AB2848">
            <v>0</v>
          </cell>
          <cell r="AC2848">
            <v>0</v>
          </cell>
          <cell r="AD2848" t="str">
            <v>предъявлен</v>
          </cell>
          <cell r="AF2848" t="str">
            <v/>
          </cell>
          <cell r="AI2848" t="str">
            <v/>
          </cell>
        </row>
        <row r="2849">
          <cell r="A2849">
            <v>2826</v>
          </cell>
          <cell r="B2849" t="str">
            <v>диск</v>
          </cell>
          <cell r="C2849" t="str">
            <v>51401</v>
          </cell>
          <cell r="D2849" t="str">
            <v>51401`810`4`0400`0000006</v>
          </cell>
          <cell r="E2849" t="str">
            <v>ОАО «Социнвестбанк»</v>
          </cell>
          <cell r="F2849" t="str">
            <v>банк</v>
          </cell>
          <cell r="G2849" t="str">
            <v>ПР</v>
          </cell>
          <cell r="H2849" t="str">
            <v>0002739</v>
          </cell>
          <cell r="I2849">
            <v>38219</v>
          </cell>
          <cell r="J2849">
            <v>792000</v>
          </cell>
          <cell r="K2849" t="str">
            <v>Рубли РФ</v>
          </cell>
          <cell r="L2849" t="str">
            <v>по предъявлении</v>
          </cell>
          <cell r="M2849">
            <v>38219</v>
          </cell>
          <cell r="N2849">
            <v>0</v>
          </cell>
          <cell r="P2849">
            <v>792000</v>
          </cell>
          <cell r="Q2849">
            <v>1</v>
          </cell>
          <cell r="R2849">
            <v>792000</v>
          </cell>
          <cell r="S2849">
            <v>38219</v>
          </cell>
          <cell r="T2849" t="str">
            <v>20/08-08</v>
          </cell>
          <cell r="U2849" t="str">
            <v>ООО "Проф-Трейд"</v>
          </cell>
          <cell r="V2849">
            <v>1</v>
          </cell>
          <cell r="W2849">
            <v>792000</v>
          </cell>
          <cell r="X2849">
            <v>38222</v>
          </cell>
          <cell r="Y2849" t="str">
            <v>23/08-предсиб</v>
          </cell>
          <cell r="Z2849" t="str">
            <v>ОАО "Социнвестбанк"</v>
          </cell>
          <cell r="AA2849">
            <v>0</v>
          </cell>
          <cell r="AB2849">
            <v>0</v>
          </cell>
          <cell r="AC2849">
            <v>0</v>
          </cell>
          <cell r="AD2849" t="str">
            <v>предъявлен</v>
          </cell>
          <cell r="AF2849" t="str">
            <v/>
          </cell>
          <cell r="AI2849" t="str">
            <v/>
          </cell>
        </row>
        <row r="2850">
          <cell r="A2850">
            <v>2827</v>
          </cell>
          <cell r="B2850" t="str">
            <v>диск</v>
          </cell>
          <cell r="C2850" t="str">
            <v>51401</v>
          </cell>
          <cell r="D2850" t="str">
            <v>51401`810`2`0400`0000002</v>
          </cell>
          <cell r="E2850" t="str">
            <v>Сбербанк РФ</v>
          </cell>
          <cell r="F2850" t="str">
            <v>банк</v>
          </cell>
          <cell r="G2850" t="str">
            <v>ВН</v>
          </cell>
          <cell r="H2850" t="str">
            <v>0522404</v>
          </cell>
          <cell r="I2850">
            <v>38215</v>
          </cell>
          <cell r="J2850">
            <v>105000</v>
          </cell>
          <cell r="K2850" t="str">
            <v>Рубли РФ</v>
          </cell>
          <cell r="L2850" t="str">
            <v>по предъявлении</v>
          </cell>
          <cell r="M2850">
            <v>38215</v>
          </cell>
          <cell r="N2850">
            <v>0</v>
          </cell>
          <cell r="P2850">
            <v>104737.5</v>
          </cell>
          <cell r="Q2850">
            <v>0.99750000000000005</v>
          </cell>
          <cell r="R2850">
            <v>104737.5</v>
          </cell>
          <cell r="S2850">
            <v>38219</v>
          </cell>
          <cell r="T2850" t="str">
            <v>20/08-09</v>
          </cell>
          <cell r="U2850" t="str">
            <v>ЧП Макаров Сергей Валерьевич</v>
          </cell>
          <cell r="V2850">
            <v>1</v>
          </cell>
          <cell r="W2850">
            <v>105000</v>
          </cell>
          <cell r="X2850">
            <v>38222</v>
          </cell>
          <cell r="Y2850" t="str">
            <v>23/08-предсбер</v>
          </cell>
          <cell r="Z2850" t="str">
            <v>Сбербанк РФ</v>
          </cell>
          <cell r="AA2850">
            <v>262.5</v>
          </cell>
          <cell r="AB2850">
            <v>0.91729323308270672</v>
          </cell>
          <cell r="AC2850">
            <v>0.30492898913951544</v>
          </cell>
          <cell r="AD2850" t="str">
            <v>предъявлен</v>
          </cell>
          <cell r="AF2850" t="str">
            <v/>
          </cell>
          <cell r="AI2850" t="str">
            <v/>
          </cell>
        </row>
        <row r="2851">
          <cell r="A2851">
            <v>2828</v>
          </cell>
          <cell r="B2851" t="str">
            <v>диск</v>
          </cell>
          <cell r="C2851" t="str">
            <v>51401</v>
          </cell>
          <cell r="D2851" t="str">
            <v>51401`810`2`0400`0000002</v>
          </cell>
          <cell r="E2851" t="str">
            <v>Сбербанк РФ</v>
          </cell>
          <cell r="F2851" t="str">
            <v>банк</v>
          </cell>
          <cell r="G2851" t="str">
            <v>ВА</v>
          </cell>
          <cell r="H2851" t="str">
            <v>0516928</v>
          </cell>
          <cell r="I2851">
            <v>38219</v>
          </cell>
          <cell r="J2851">
            <v>200000</v>
          </cell>
          <cell r="K2851" t="str">
            <v>Рубли РФ</v>
          </cell>
          <cell r="L2851" t="str">
            <v>по предъявлении</v>
          </cell>
          <cell r="M2851">
            <v>38219</v>
          </cell>
          <cell r="N2851">
            <v>0</v>
          </cell>
          <cell r="P2851">
            <v>199500</v>
          </cell>
          <cell r="Q2851">
            <v>0.99750000000000005</v>
          </cell>
          <cell r="R2851">
            <v>199500</v>
          </cell>
          <cell r="S2851">
            <v>38219</v>
          </cell>
          <cell r="T2851" t="str">
            <v>20/08-09</v>
          </cell>
          <cell r="U2851" t="str">
            <v>ЧП Макаров Сергей Валерьевич</v>
          </cell>
          <cell r="V2851">
            <v>1</v>
          </cell>
          <cell r="W2851">
            <v>200000</v>
          </cell>
          <cell r="X2851">
            <v>38222</v>
          </cell>
          <cell r="Y2851" t="str">
            <v>23/08-предсбер</v>
          </cell>
          <cell r="Z2851" t="str">
            <v>Сбербанк РФ</v>
          </cell>
          <cell r="AA2851">
            <v>500</v>
          </cell>
          <cell r="AB2851">
            <v>0.91729323308270672</v>
          </cell>
          <cell r="AC2851">
            <v>0.30492898913951544</v>
          </cell>
          <cell r="AD2851" t="str">
            <v>предъявлен</v>
          </cell>
          <cell r="AF2851" t="str">
            <v/>
          </cell>
          <cell r="AI2851" t="str">
            <v/>
          </cell>
        </row>
        <row r="2852">
          <cell r="A2852">
            <v>2829</v>
          </cell>
          <cell r="B2852" t="str">
            <v>диск</v>
          </cell>
          <cell r="C2852" t="str">
            <v>51401</v>
          </cell>
          <cell r="D2852" t="str">
            <v>51401`810`2`0400`0000002</v>
          </cell>
          <cell r="E2852" t="str">
            <v>Сбербанк РФ</v>
          </cell>
          <cell r="F2852" t="str">
            <v>банк</v>
          </cell>
          <cell r="G2852" t="str">
            <v>ВН</v>
          </cell>
          <cell r="H2852" t="str">
            <v>0368443</v>
          </cell>
          <cell r="I2852">
            <v>38215</v>
          </cell>
          <cell r="J2852">
            <v>96800</v>
          </cell>
          <cell r="K2852" t="str">
            <v>Рубли РФ</v>
          </cell>
          <cell r="L2852" t="str">
            <v>по предъявлении</v>
          </cell>
          <cell r="M2852">
            <v>38215</v>
          </cell>
          <cell r="N2852">
            <v>0</v>
          </cell>
          <cell r="P2852">
            <v>96558</v>
          </cell>
          <cell r="Q2852">
            <v>0.99750000000000005</v>
          </cell>
          <cell r="R2852">
            <v>96558</v>
          </cell>
          <cell r="S2852">
            <v>38219</v>
          </cell>
          <cell r="T2852" t="str">
            <v>20/08-09</v>
          </cell>
          <cell r="U2852" t="str">
            <v>ЧП Макаров Сергей Валерьевич</v>
          </cell>
          <cell r="V2852">
            <v>1</v>
          </cell>
          <cell r="W2852">
            <v>96800</v>
          </cell>
          <cell r="X2852">
            <v>38222</v>
          </cell>
          <cell r="Y2852" t="str">
            <v>23/08-предсбер</v>
          </cell>
          <cell r="Z2852" t="str">
            <v>Сбербанк РФ</v>
          </cell>
          <cell r="AA2852">
            <v>242</v>
          </cell>
          <cell r="AB2852">
            <v>0.91729323308270672</v>
          </cell>
          <cell r="AC2852">
            <v>0.30492898913951544</v>
          </cell>
          <cell r="AD2852" t="str">
            <v>предъявлен</v>
          </cell>
          <cell r="AF2852" t="str">
            <v/>
          </cell>
          <cell r="AI2852" t="str">
            <v/>
          </cell>
        </row>
        <row r="2853">
          <cell r="A2853">
            <v>2830</v>
          </cell>
          <cell r="B2853" t="str">
            <v>диск</v>
          </cell>
          <cell r="C2853" t="str">
            <v>51401</v>
          </cell>
          <cell r="D2853" t="str">
            <v>51401`810`2`0400`0000002</v>
          </cell>
          <cell r="E2853" t="str">
            <v>Сбербанк РФ</v>
          </cell>
          <cell r="F2853" t="str">
            <v>банк</v>
          </cell>
          <cell r="G2853" t="str">
            <v>ВА</v>
          </cell>
          <cell r="H2853" t="str">
            <v>1090107</v>
          </cell>
          <cell r="I2853">
            <v>38209</v>
          </cell>
          <cell r="J2853">
            <v>33000</v>
          </cell>
          <cell r="K2853" t="str">
            <v>Рубли РФ</v>
          </cell>
          <cell r="L2853" t="str">
            <v>по предъявлении</v>
          </cell>
          <cell r="M2853">
            <v>38209</v>
          </cell>
          <cell r="N2853">
            <v>0</v>
          </cell>
          <cell r="P2853">
            <v>32917.5</v>
          </cell>
          <cell r="Q2853">
            <v>0.99750000000000005</v>
          </cell>
          <cell r="R2853">
            <v>32917.5</v>
          </cell>
          <cell r="S2853">
            <v>38219</v>
          </cell>
          <cell r="T2853" t="str">
            <v>20/08-09</v>
          </cell>
          <cell r="U2853" t="str">
            <v>ЧП Макаров Сергей Валерьевич</v>
          </cell>
          <cell r="V2853">
            <v>1</v>
          </cell>
          <cell r="W2853">
            <v>33000</v>
          </cell>
          <cell r="X2853">
            <v>38222</v>
          </cell>
          <cell r="Y2853" t="str">
            <v>23/08-предсбер</v>
          </cell>
          <cell r="Z2853" t="str">
            <v>Сбербанк РФ</v>
          </cell>
          <cell r="AA2853">
            <v>82.5</v>
          </cell>
          <cell r="AB2853">
            <v>0.91729323308270672</v>
          </cell>
          <cell r="AC2853">
            <v>0.30492898913951544</v>
          </cell>
          <cell r="AD2853" t="str">
            <v>предъявлен</v>
          </cell>
          <cell r="AF2853" t="str">
            <v/>
          </cell>
          <cell r="AI2853" t="str">
            <v/>
          </cell>
        </row>
        <row r="2854">
          <cell r="A2854">
            <v>2831</v>
          </cell>
          <cell r="B2854" t="str">
            <v>диск</v>
          </cell>
          <cell r="C2854" t="str">
            <v>51401</v>
          </cell>
          <cell r="D2854" t="str">
            <v>51401`810`2`0400`0000002</v>
          </cell>
          <cell r="E2854" t="str">
            <v>Сбербанк РФ</v>
          </cell>
          <cell r="F2854" t="str">
            <v>банк</v>
          </cell>
          <cell r="G2854" t="str">
            <v>ВА</v>
          </cell>
          <cell r="H2854" t="str">
            <v>0522492</v>
          </cell>
          <cell r="I2854">
            <v>38218</v>
          </cell>
          <cell r="J2854">
            <v>127000</v>
          </cell>
          <cell r="K2854" t="str">
            <v>Рубли РФ</v>
          </cell>
          <cell r="L2854" t="str">
            <v>по предъявлении</v>
          </cell>
          <cell r="M2854">
            <v>38218</v>
          </cell>
          <cell r="N2854">
            <v>0</v>
          </cell>
          <cell r="P2854">
            <v>126682.5</v>
          </cell>
          <cell r="Q2854">
            <v>0.99750000000000005</v>
          </cell>
          <cell r="R2854">
            <v>126682.5</v>
          </cell>
          <cell r="S2854">
            <v>38219</v>
          </cell>
          <cell r="T2854" t="str">
            <v>20/08-09</v>
          </cell>
          <cell r="U2854" t="str">
            <v>ЧП Макаров Сергей Валерьевич</v>
          </cell>
          <cell r="V2854">
            <v>1</v>
          </cell>
          <cell r="W2854">
            <v>127000</v>
          </cell>
          <cell r="X2854">
            <v>38222</v>
          </cell>
          <cell r="Y2854" t="str">
            <v>23/08-предсбер</v>
          </cell>
          <cell r="Z2854" t="str">
            <v>Сбербанк РФ</v>
          </cell>
          <cell r="AA2854">
            <v>317.5</v>
          </cell>
          <cell r="AB2854">
            <v>0.91729323308270672</v>
          </cell>
          <cell r="AC2854">
            <v>0.30492898913951544</v>
          </cell>
          <cell r="AD2854" t="str">
            <v>предъявлен</v>
          </cell>
          <cell r="AF2854" t="str">
            <v/>
          </cell>
          <cell r="AI2854" t="str">
            <v/>
          </cell>
        </row>
        <row r="2855">
          <cell r="A2855">
            <v>2832</v>
          </cell>
          <cell r="B2855" t="str">
            <v>диск</v>
          </cell>
          <cell r="C2855" t="str">
            <v>51401</v>
          </cell>
          <cell r="D2855" t="str">
            <v>51401`810`1`0400`0000005</v>
          </cell>
          <cell r="E2855" t="str">
            <v>ОАО «УралСиб»</v>
          </cell>
          <cell r="F2855" t="str">
            <v>банк</v>
          </cell>
          <cell r="G2855" t="str">
            <v>0002</v>
          </cell>
          <cell r="H2855" t="str">
            <v>0221698</v>
          </cell>
          <cell r="I2855">
            <v>38155</v>
          </cell>
          <cell r="J2855">
            <v>17000</v>
          </cell>
          <cell r="K2855" t="str">
            <v>Рубли РФ</v>
          </cell>
          <cell r="L2855" t="str">
            <v>по предъявлении</v>
          </cell>
          <cell r="M2855">
            <v>38155</v>
          </cell>
          <cell r="N2855">
            <v>0</v>
          </cell>
          <cell r="P2855">
            <v>16957.5</v>
          </cell>
          <cell r="Q2855">
            <v>0.99750000000000005</v>
          </cell>
          <cell r="R2855">
            <v>16957.5</v>
          </cell>
          <cell r="S2855">
            <v>38219</v>
          </cell>
          <cell r="T2855" t="str">
            <v>20/08-09</v>
          </cell>
          <cell r="U2855" t="str">
            <v>ЧП Макаров Сергей Валерьевич</v>
          </cell>
          <cell r="V2855">
            <v>1</v>
          </cell>
          <cell r="W2855">
            <v>17000</v>
          </cell>
          <cell r="X2855">
            <v>38222</v>
          </cell>
          <cell r="Y2855" t="str">
            <v>23/08-предуралсиб</v>
          </cell>
          <cell r="Z2855" t="str">
            <v>ОАО "УралСиб"</v>
          </cell>
          <cell r="AA2855">
            <v>42.5</v>
          </cell>
          <cell r="AB2855">
            <v>0.91729323308270672</v>
          </cell>
          <cell r="AC2855">
            <v>0.30492898913951544</v>
          </cell>
          <cell r="AD2855" t="str">
            <v>предъявлен</v>
          </cell>
          <cell r="AF2855" t="str">
            <v/>
          </cell>
          <cell r="AI2855" t="str">
            <v/>
          </cell>
        </row>
        <row r="2856">
          <cell r="A2856">
            <v>2833</v>
          </cell>
          <cell r="B2856" t="str">
            <v>диск</v>
          </cell>
          <cell r="C2856" t="str">
            <v>51401</v>
          </cell>
          <cell r="D2856" t="str">
            <v>51401`810`5`0400`0000029</v>
          </cell>
          <cell r="E2856" t="str">
            <v>ОАО "Альфа-Банк-Башкортостан"</v>
          </cell>
          <cell r="F2856" t="str">
            <v>банк</v>
          </cell>
          <cell r="G2856" t="str">
            <v>А</v>
          </cell>
          <cell r="H2856" t="str">
            <v>0006788</v>
          </cell>
          <cell r="I2856">
            <v>38216</v>
          </cell>
          <cell r="J2856">
            <v>100000</v>
          </cell>
          <cell r="K2856" t="str">
            <v>Рубли РФ</v>
          </cell>
          <cell r="L2856" t="str">
            <v>по предъявлении</v>
          </cell>
          <cell r="M2856">
            <v>38216</v>
          </cell>
          <cell r="N2856">
            <v>0</v>
          </cell>
          <cell r="P2856">
            <v>99750</v>
          </cell>
          <cell r="Q2856">
            <v>0.99750000000000005</v>
          </cell>
          <cell r="R2856">
            <v>99750</v>
          </cell>
          <cell r="S2856">
            <v>38219</v>
          </cell>
          <cell r="T2856" t="str">
            <v>20/08-09</v>
          </cell>
          <cell r="U2856" t="str">
            <v>ЧП Макаров Сергей Валерьевич</v>
          </cell>
          <cell r="V2856">
            <v>1</v>
          </cell>
          <cell r="W2856">
            <v>100000</v>
          </cell>
          <cell r="X2856">
            <v>38222</v>
          </cell>
          <cell r="Y2856" t="str">
            <v>23/08-предальфа</v>
          </cell>
          <cell r="Z2856" t="str">
            <v>ОАО "Альфа-Банк -Башкортостан"</v>
          </cell>
          <cell r="AA2856">
            <v>250</v>
          </cell>
          <cell r="AB2856">
            <v>0.91729323308270672</v>
          </cell>
          <cell r="AC2856">
            <v>0.30492898913951544</v>
          </cell>
          <cell r="AD2856" t="str">
            <v>предъявлен</v>
          </cell>
          <cell r="AF2856" t="str">
            <v/>
          </cell>
          <cell r="AI2856" t="str">
            <v/>
          </cell>
        </row>
        <row r="2857">
          <cell r="A2857">
            <v>2834</v>
          </cell>
          <cell r="B2857" t="str">
            <v>диск</v>
          </cell>
          <cell r="C2857" t="str">
            <v>51401</v>
          </cell>
          <cell r="D2857" t="str">
            <v>51401`810`5`0400`0000029</v>
          </cell>
          <cell r="E2857" t="str">
            <v>ОАО "Альфа-Банк-Башкортостан"</v>
          </cell>
          <cell r="F2857" t="str">
            <v>банк</v>
          </cell>
          <cell r="G2857" t="str">
            <v>А</v>
          </cell>
          <cell r="H2857" t="str">
            <v>0006794</v>
          </cell>
          <cell r="I2857">
            <v>38217</v>
          </cell>
          <cell r="J2857">
            <v>451250</v>
          </cell>
          <cell r="K2857" t="str">
            <v>Рубли РФ</v>
          </cell>
          <cell r="L2857" t="str">
            <v>по предъявлении</v>
          </cell>
          <cell r="M2857">
            <v>38217</v>
          </cell>
          <cell r="N2857">
            <v>0</v>
          </cell>
          <cell r="P2857">
            <v>450121.875</v>
          </cell>
          <cell r="Q2857">
            <v>0.99750000000000005</v>
          </cell>
          <cell r="R2857">
            <v>450121.875</v>
          </cell>
          <cell r="S2857">
            <v>38219</v>
          </cell>
          <cell r="T2857" t="str">
            <v>20/08-09</v>
          </cell>
          <cell r="U2857" t="str">
            <v>ЧП Макаров Сергей Валерьевич</v>
          </cell>
          <cell r="V2857">
            <v>1</v>
          </cell>
          <cell r="W2857">
            <v>451250</v>
          </cell>
          <cell r="X2857">
            <v>38222</v>
          </cell>
          <cell r="Y2857" t="str">
            <v>23/08-предальфа</v>
          </cell>
          <cell r="Z2857" t="str">
            <v>ОАО "Альфа-Банк -Башкортостан"</v>
          </cell>
          <cell r="AA2857">
            <v>1128.125</v>
          </cell>
          <cell r="AB2857">
            <v>0.91729323308270672</v>
          </cell>
          <cell r="AC2857">
            <v>0.30492898913951544</v>
          </cell>
          <cell r="AD2857" t="str">
            <v>предъявлен</v>
          </cell>
          <cell r="AF2857" t="str">
            <v/>
          </cell>
          <cell r="AI2857" t="str">
            <v/>
          </cell>
        </row>
        <row r="2858">
          <cell r="A2858">
            <v>2835</v>
          </cell>
          <cell r="B2858" t="str">
            <v>диск</v>
          </cell>
          <cell r="C2858" t="str">
            <v>51401</v>
          </cell>
          <cell r="D2858" t="str">
            <v>51401`810`5`0400`0000029</v>
          </cell>
          <cell r="E2858" t="str">
            <v>ОАО "Альфа-Банк-Башкортостан"</v>
          </cell>
          <cell r="F2858" t="str">
            <v>банк</v>
          </cell>
          <cell r="G2858" t="str">
            <v>А</v>
          </cell>
          <cell r="H2858" t="str">
            <v>0006801</v>
          </cell>
          <cell r="I2858">
            <v>38219</v>
          </cell>
          <cell r="J2858">
            <v>100000</v>
          </cell>
          <cell r="K2858" t="str">
            <v>Рубли РФ</v>
          </cell>
          <cell r="L2858" t="str">
            <v>по предъявлении</v>
          </cell>
          <cell r="M2858">
            <v>38219</v>
          </cell>
          <cell r="N2858">
            <v>0</v>
          </cell>
          <cell r="P2858">
            <v>99750</v>
          </cell>
          <cell r="Q2858">
            <v>0.99750000000000005</v>
          </cell>
          <cell r="R2858">
            <v>99750</v>
          </cell>
          <cell r="S2858">
            <v>38219</v>
          </cell>
          <cell r="T2858" t="str">
            <v>20/08-09</v>
          </cell>
          <cell r="U2858" t="str">
            <v>ЧП Макаров Сергей Валерьевич</v>
          </cell>
          <cell r="V2858">
            <v>1</v>
          </cell>
          <cell r="W2858">
            <v>100000</v>
          </cell>
          <cell r="X2858">
            <v>38222</v>
          </cell>
          <cell r="Y2858" t="str">
            <v>23/08-предальфа</v>
          </cell>
          <cell r="Z2858" t="str">
            <v>ОАО "Альфа-Банк -Башкортостан"</v>
          </cell>
          <cell r="AA2858">
            <v>250</v>
          </cell>
          <cell r="AB2858">
            <v>0.91729323308270672</v>
          </cell>
          <cell r="AC2858">
            <v>0.30492898913951544</v>
          </cell>
          <cell r="AD2858" t="str">
            <v>предъявлен</v>
          </cell>
          <cell r="AF2858" t="str">
            <v/>
          </cell>
          <cell r="AI2858" t="str">
            <v/>
          </cell>
        </row>
        <row r="2859">
          <cell r="A2859">
            <v>2836</v>
          </cell>
          <cell r="B2859" t="str">
            <v>диск</v>
          </cell>
          <cell r="C2859" t="str">
            <v>51401</v>
          </cell>
          <cell r="D2859" t="str">
            <v>51401`810`2`0400`0000015</v>
          </cell>
          <cell r="E2859" t="str">
            <v>ОАО «Башэкономбанк»</v>
          </cell>
          <cell r="F2859" t="str">
            <v>банк</v>
          </cell>
          <cell r="G2859" t="str">
            <v>БЭБ</v>
          </cell>
          <cell r="H2859" t="str">
            <v>0022240</v>
          </cell>
          <cell r="I2859">
            <v>38217</v>
          </cell>
          <cell r="J2859">
            <v>50000</v>
          </cell>
          <cell r="K2859" t="str">
            <v>Рубли РФ</v>
          </cell>
          <cell r="L2859" t="str">
            <v>по предъявлении</v>
          </cell>
          <cell r="M2859">
            <v>38217</v>
          </cell>
          <cell r="N2859">
            <v>0</v>
          </cell>
          <cell r="P2859">
            <v>49875</v>
          </cell>
          <cell r="Q2859">
            <v>0.99750000000000005</v>
          </cell>
          <cell r="R2859">
            <v>49875</v>
          </cell>
          <cell r="S2859">
            <v>38219</v>
          </cell>
          <cell r="T2859" t="str">
            <v>20/08-09</v>
          </cell>
          <cell r="U2859" t="str">
            <v>ЧП Макаров Сергей Валерьевич</v>
          </cell>
          <cell r="V2859">
            <v>1</v>
          </cell>
          <cell r="W2859">
            <v>50000</v>
          </cell>
          <cell r="X2859">
            <v>38222</v>
          </cell>
          <cell r="Y2859" t="str">
            <v>23/08-предбэб</v>
          </cell>
          <cell r="Z2859" t="str">
            <v>ОАО "Башэкономбанк"</v>
          </cell>
          <cell r="AA2859">
            <v>125</v>
          </cell>
          <cell r="AB2859">
            <v>0.91729323308270672</v>
          </cell>
          <cell r="AC2859">
            <v>0.30492898913951544</v>
          </cell>
          <cell r="AD2859" t="str">
            <v>предъявлен</v>
          </cell>
          <cell r="AF2859" t="str">
            <v/>
          </cell>
          <cell r="AI2859" t="str">
            <v/>
          </cell>
        </row>
        <row r="2860">
          <cell r="A2860">
            <v>2837</v>
          </cell>
          <cell r="B2860" t="str">
            <v>диск</v>
          </cell>
          <cell r="C2860" t="str">
            <v>51401</v>
          </cell>
          <cell r="D2860" t="str">
            <v>51401`810`2`0400`0000002</v>
          </cell>
          <cell r="E2860" t="str">
            <v>Сбербанк РФ</v>
          </cell>
          <cell r="F2860" t="str">
            <v>банк</v>
          </cell>
          <cell r="G2860" t="str">
            <v>ВН</v>
          </cell>
          <cell r="H2860" t="str">
            <v>0519601</v>
          </cell>
          <cell r="I2860">
            <v>38215</v>
          </cell>
          <cell r="J2860">
            <v>105000</v>
          </cell>
          <cell r="K2860" t="str">
            <v>Рубли РФ</v>
          </cell>
          <cell r="L2860" t="str">
            <v>по предъявлении</v>
          </cell>
          <cell r="M2860">
            <v>38215</v>
          </cell>
          <cell r="N2860">
            <v>0</v>
          </cell>
          <cell r="P2860">
            <v>105000</v>
          </cell>
          <cell r="Q2860">
            <v>1</v>
          </cell>
          <cell r="R2860">
            <v>105000</v>
          </cell>
          <cell r="S2860">
            <v>38219</v>
          </cell>
          <cell r="T2860" t="str">
            <v>20/08-01</v>
          </cell>
          <cell r="U2860" t="str">
            <v>ООО "ЭкспоТрейд"</v>
          </cell>
          <cell r="V2860">
            <v>1</v>
          </cell>
          <cell r="W2860">
            <v>105000</v>
          </cell>
          <cell r="X2860">
            <v>38219</v>
          </cell>
          <cell r="Y2860" t="str">
            <v>20/08-предсбер</v>
          </cell>
          <cell r="Z2860" t="str">
            <v>Сбербанк РФ</v>
          </cell>
          <cell r="AA2860">
            <v>0</v>
          </cell>
          <cell r="AB2860">
            <v>0</v>
          </cell>
          <cell r="AC2860">
            <v>0</v>
          </cell>
          <cell r="AD2860" t="str">
            <v>предъявлен</v>
          </cell>
          <cell r="AF2860" t="str">
            <v/>
          </cell>
          <cell r="AI2860" t="str">
            <v/>
          </cell>
        </row>
        <row r="2861">
          <cell r="A2861">
            <v>2838</v>
          </cell>
          <cell r="B2861" t="str">
            <v>диск</v>
          </cell>
          <cell r="C2861" t="str">
            <v>51401</v>
          </cell>
          <cell r="D2861" t="str">
            <v>51401`810`2`0400`0000002</v>
          </cell>
          <cell r="E2861" t="str">
            <v>Сбербанк РФ</v>
          </cell>
          <cell r="F2861" t="str">
            <v>банк</v>
          </cell>
          <cell r="G2861" t="str">
            <v>ВН</v>
          </cell>
          <cell r="H2861" t="str">
            <v>0516749</v>
          </cell>
          <cell r="I2861">
            <v>38218</v>
          </cell>
          <cell r="J2861">
            <v>100000</v>
          </cell>
          <cell r="K2861" t="str">
            <v>Рубли РФ</v>
          </cell>
          <cell r="L2861" t="str">
            <v>по предъявлении</v>
          </cell>
          <cell r="M2861">
            <v>38218</v>
          </cell>
          <cell r="N2861">
            <v>0</v>
          </cell>
          <cell r="P2861">
            <v>100000</v>
          </cell>
          <cell r="Q2861">
            <v>1</v>
          </cell>
          <cell r="R2861">
            <v>100000</v>
          </cell>
          <cell r="S2861">
            <v>38219</v>
          </cell>
          <cell r="T2861" t="str">
            <v>20/08-01</v>
          </cell>
          <cell r="U2861" t="str">
            <v>ООО "ЭкспоТрейд"</v>
          </cell>
          <cell r="V2861">
            <v>1</v>
          </cell>
          <cell r="W2861">
            <v>100000</v>
          </cell>
          <cell r="X2861">
            <v>38219</v>
          </cell>
          <cell r="Y2861" t="str">
            <v>20/08-предсбер</v>
          </cell>
          <cell r="Z2861" t="str">
            <v>Сбербанк РФ</v>
          </cell>
          <cell r="AA2861">
            <v>0</v>
          </cell>
          <cell r="AB2861">
            <v>0</v>
          </cell>
          <cell r="AC2861">
            <v>0</v>
          </cell>
          <cell r="AD2861" t="str">
            <v>предъявлен</v>
          </cell>
          <cell r="AF2861" t="str">
            <v/>
          </cell>
          <cell r="AI2861" t="str">
            <v/>
          </cell>
        </row>
        <row r="2862">
          <cell r="A2862">
            <v>2839</v>
          </cell>
          <cell r="B2862" t="str">
            <v>диск</v>
          </cell>
          <cell r="C2862" t="str">
            <v>51401</v>
          </cell>
          <cell r="D2862" t="str">
            <v>51401`810`2`0400`0000002</v>
          </cell>
          <cell r="E2862" t="str">
            <v>Сбербанк РФ</v>
          </cell>
          <cell r="F2862" t="str">
            <v>банк</v>
          </cell>
          <cell r="G2862" t="str">
            <v>ВН</v>
          </cell>
          <cell r="H2862" t="str">
            <v>0391308</v>
          </cell>
          <cell r="I2862">
            <v>38217</v>
          </cell>
          <cell r="J2862">
            <v>80000</v>
          </cell>
          <cell r="K2862" t="str">
            <v>Рубли РФ</v>
          </cell>
          <cell r="L2862" t="str">
            <v>по предъявлении</v>
          </cell>
          <cell r="M2862">
            <v>38217</v>
          </cell>
          <cell r="N2862">
            <v>0</v>
          </cell>
          <cell r="P2862">
            <v>80000</v>
          </cell>
          <cell r="Q2862">
            <v>1</v>
          </cell>
          <cell r="R2862">
            <v>80000</v>
          </cell>
          <cell r="S2862">
            <v>38219</v>
          </cell>
          <cell r="T2862" t="str">
            <v>20/08-01</v>
          </cell>
          <cell r="U2862" t="str">
            <v>ООО "ЭкспоТрейд"</v>
          </cell>
          <cell r="V2862">
            <v>1</v>
          </cell>
          <cell r="W2862">
            <v>80000</v>
          </cell>
          <cell r="X2862">
            <v>38219</v>
          </cell>
          <cell r="Y2862" t="str">
            <v>20/08-предсбер</v>
          </cell>
          <cell r="Z2862" t="str">
            <v>Сбербанк РФ</v>
          </cell>
          <cell r="AA2862">
            <v>0</v>
          </cell>
          <cell r="AB2862">
            <v>0</v>
          </cell>
          <cell r="AC2862">
            <v>0</v>
          </cell>
          <cell r="AD2862" t="str">
            <v>предъявлен</v>
          </cell>
          <cell r="AF2862" t="str">
            <v/>
          </cell>
          <cell r="AI2862" t="str">
            <v/>
          </cell>
        </row>
        <row r="2863">
          <cell r="A2863">
            <v>2840</v>
          </cell>
          <cell r="B2863" t="str">
            <v>диск</v>
          </cell>
          <cell r="C2863" t="str">
            <v>51401</v>
          </cell>
          <cell r="D2863" t="str">
            <v>51401`810`2`0400`0000002</v>
          </cell>
          <cell r="E2863" t="str">
            <v>Сбербанк РФ</v>
          </cell>
          <cell r="F2863" t="str">
            <v>банк</v>
          </cell>
          <cell r="G2863" t="str">
            <v>ВА</v>
          </cell>
          <cell r="H2863" t="str">
            <v>0516650</v>
          </cell>
          <cell r="I2863">
            <v>38217</v>
          </cell>
          <cell r="J2863">
            <v>50000</v>
          </cell>
          <cell r="K2863" t="str">
            <v>Рубли РФ</v>
          </cell>
          <cell r="L2863" t="str">
            <v>по предъявлении</v>
          </cell>
          <cell r="M2863">
            <v>38217</v>
          </cell>
          <cell r="N2863">
            <v>0</v>
          </cell>
          <cell r="P2863">
            <v>50000</v>
          </cell>
          <cell r="Q2863">
            <v>1</v>
          </cell>
          <cell r="R2863">
            <v>50000</v>
          </cell>
          <cell r="S2863">
            <v>38219</v>
          </cell>
          <cell r="T2863" t="str">
            <v>20/08-01</v>
          </cell>
          <cell r="U2863" t="str">
            <v>ООО "ЭкспоТрейд"</v>
          </cell>
          <cell r="V2863">
            <v>1</v>
          </cell>
          <cell r="W2863">
            <v>50000</v>
          </cell>
          <cell r="X2863">
            <v>38219</v>
          </cell>
          <cell r="Y2863" t="str">
            <v>20/08-предсбер</v>
          </cell>
          <cell r="Z2863" t="str">
            <v>Сбербанк РФ</v>
          </cell>
          <cell r="AA2863">
            <v>0</v>
          </cell>
          <cell r="AB2863">
            <v>0</v>
          </cell>
          <cell r="AC2863">
            <v>0</v>
          </cell>
          <cell r="AD2863" t="str">
            <v>предъявлен</v>
          </cell>
          <cell r="AF2863" t="str">
            <v/>
          </cell>
          <cell r="AI2863" t="str">
            <v/>
          </cell>
        </row>
        <row r="2864">
          <cell r="A2864">
            <v>2841</v>
          </cell>
          <cell r="B2864" t="str">
            <v>диск</v>
          </cell>
          <cell r="C2864" t="str">
            <v>51401</v>
          </cell>
          <cell r="D2864" t="str">
            <v>51401`810`2`0400`0000002</v>
          </cell>
          <cell r="E2864" t="str">
            <v>Сбербанк РФ</v>
          </cell>
          <cell r="F2864" t="str">
            <v>банк</v>
          </cell>
          <cell r="G2864" t="str">
            <v>ВН</v>
          </cell>
          <cell r="H2864" t="str">
            <v>0258702</v>
          </cell>
          <cell r="I2864">
            <v>38218</v>
          </cell>
          <cell r="J2864">
            <v>45000</v>
          </cell>
          <cell r="K2864" t="str">
            <v>Рубли РФ</v>
          </cell>
          <cell r="L2864" t="str">
            <v>по предъявлении</v>
          </cell>
          <cell r="M2864">
            <v>38218</v>
          </cell>
          <cell r="N2864">
            <v>0</v>
          </cell>
          <cell r="P2864">
            <v>45000</v>
          </cell>
          <cell r="Q2864">
            <v>1</v>
          </cell>
          <cell r="R2864">
            <v>45000</v>
          </cell>
          <cell r="S2864">
            <v>38219</v>
          </cell>
          <cell r="T2864" t="str">
            <v>20/08-01</v>
          </cell>
          <cell r="U2864" t="str">
            <v>ООО "ЭкспоТрейд"</v>
          </cell>
          <cell r="V2864">
            <v>1</v>
          </cell>
          <cell r="W2864">
            <v>45000</v>
          </cell>
          <cell r="X2864">
            <v>38219</v>
          </cell>
          <cell r="Y2864" t="str">
            <v>20/08-предсбер</v>
          </cell>
          <cell r="Z2864" t="str">
            <v>Сбербанк РФ</v>
          </cell>
          <cell r="AA2864">
            <v>0</v>
          </cell>
          <cell r="AB2864">
            <v>0</v>
          </cell>
          <cell r="AC2864">
            <v>0</v>
          </cell>
          <cell r="AD2864" t="str">
            <v>предъявлен</v>
          </cell>
          <cell r="AF2864" t="str">
            <v/>
          </cell>
          <cell r="AI2864" t="str">
            <v/>
          </cell>
        </row>
        <row r="2865">
          <cell r="A2865">
            <v>2842</v>
          </cell>
          <cell r="B2865" t="str">
            <v>диск</v>
          </cell>
          <cell r="C2865" t="str">
            <v>51401</v>
          </cell>
          <cell r="D2865" t="str">
            <v>51401`810`2`0400`0000002</v>
          </cell>
          <cell r="E2865" t="str">
            <v>Сбербанк РФ</v>
          </cell>
          <cell r="F2865" t="str">
            <v>банк</v>
          </cell>
          <cell r="G2865" t="str">
            <v>ВН</v>
          </cell>
          <cell r="H2865" t="str">
            <v>1618306</v>
          </cell>
          <cell r="I2865">
            <v>38203</v>
          </cell>
          <cell r="J2865">
            <v>50000</v>
          </cell>
          <cell r="K2865" t="str">
            <v>Рубли РФ</v>
          </cell>
          <cell r="L2865" t="str">
            <v>по предъявлении</v>
          </cell>
          <cell r="M2865">
            <v>38203</v>
          </cell>
          <cell r="N2865">
            <v>0</v>
          </cell>
          <cell r="P2865">
            <v>50000</v>
          </cell>
          <cell r="Q2865">
            <v>1</v>
          </cell>
          <cell r="R2865">
            <v>50000</v>
          </cell>
          <cell r="S2865">
            <v>38222</v>
          </cell>
          <cell r="T2865" t="str">
            <v>23/08-07</v>
          </cell>
          <cell r="U2865" t="str">
            <v>ООО "ЭкспоТрейд"</v>
          </cell>
          <cell r="V2865">
            <v>1</v>
          </cell>
          <cell r="W2865">
            <v>50000</v>
          </cell>
          <cell r="X2865">
            <v>38222</v>
          </cell>
          <cell r="Y2865" t="str">
            <v>23/08-предсбер</v>
          </cell>
          <cell r="Z2865" t="str">
            <v>Сбербанк РФ</v>
          </cell>
          <cell r="AA2865">
            <v>0</v>
          </cell>
          <cell r="AB2865">
            <v>0</v>
          </cell>
          <cell r="AC2865">
            <v>0</v>
          </cell>
          <cell r="AD2865" t="str">
            <v>предъявлен</v>
          </cell>
          <cell r="AF2865" t="str">
            <v/>
          </cell>
          <cell r="AI2865" t="str">
            <v/>
          </cell>
        </row>
        <row r="2866">
          <cell r="A2866">
            <v>2843</v>
          </cell>
          <cell r="B2866" t="str">
            <v>диск</v>
          </cell>
          <cell r="C2866" t="str">
            <v>51401</v>
          </cell>
          <cell r="D2866" t="str">
            <v>51401`810`2`0400`0000002</v>
          </cell>
          <cell r="E2866" t="str">
            <v>Сбербанк РФ</v>
          </cell>
          <cell r="F2866" t="str">
            <v>банк</v>
          </cell>
          <cell r="G2866" t="str">
            <v>ВА</v>
          </cell>
          <cell r="H2866" t="str">
            <v>0515145</v>
          </cell>
          <cell r="I2866">
            <v>38219</v>
          </cell>
          <cell r="J2866">
            <v>400000</v>
          </cell>
          <cell r="K2866" t="str">
            <v>Рубли РФ</v>
          </cell>
          <cell r="L2866" t="str">
            <v>по предъявлении</v>
          </cell>
          <cell r="M2866">
            <v>38219</v>
          </cell>
          <cell r="N2866">
            <v>0</v>
          </cell>
          <cell r="P2866">
            <v>400000</v>
          </cell>
          <cell r="Q2866">
            <v>1</v>
          </cell>
          <cell r="R2866">
            <v>400000</v>
          </cell>
          <cell r="S2866">
            <v>38222</v>
          </cell>
          <cell r="T2866" t="str">
            <v>23/08-07</v>
          </cell>
          <cell r="U2866" t="str">
            <v>ООО "ЭкспоТрейд"</v>
          </cell>
          <cell r="V2866">
            <v>1</v>
          </cell>
          <cell r="W2866">
            <v>400000</v>
          </cell>
          <cell r="X2866">
            <v>38222</v>
          </cell>
          <cell r="Y2866" t="str">
            <v>23/08-предсбер</v>
          </cell>
          <cell r="Z2866" t="str">
            <v>Сбербанк РФ</v>
          </cell>
          <cell r="AA2866">
            <v>0</v>
          </cell>
          <cell r="AB2866">
            <v>0</v>
          </cell>
          <cell r="AC2866">
            <v>0</v>
          </cell>
          <cell r="AD2866" t="str">
            <v>предъявлен</v>
          </cell>
          <cell r="AF2866" t="str">
            <v/>
          </cell>
          <cell r="AI2866" t="str">
            <v/>
          </cell>
        </row>
        <row r="2867">
          <cell r="A2867">
            <v>2844</v>
          </cell>
          <cell r="B2867" t="str">
            <v>диск</v>
          </cell>
          <cell r="C2867" t="str">
            <v>51401</v>
          </cell>
          <cell r="D2867" t="str">
            <v>51401`810`2`0400`0000002</v>
          </cell>
          <cell r="E2867" t="str">
            <v>Сбербанк РФ</v>
          </cell>
          <cell r="F2867" t="str">
            <v>банк</v>
          </cell>
          <cell r="G2867" t="str">
            <v>ВН</v>
          </cell>
          <cell r="H2867" t="str">
            <v>1016736</v>
          </cell>
          <cell r="I2867">
            <v>37903</v>
          </cell>
          <cell r="J2867">
            <v>500000</v>
          </cell>
          <cell r="K2867" t="str">
            <v>Рубли РФ</v>
          </cell>
          <cell r="L2867" t="str">
            <v>по предъявлении</v>
          </cell>
          <cell r="M2867">
            <v>37903</v>
          </cell>
          <cell r="N2867">
            <v>0</v>
          </cell>
          <cell r="P2867">
            <v>500000</v>
          </cell>
          <cell r="Q2867">
            <v>1</v>
          </cell>
          <cell r="R2867">
            <v>500000</v>
          </cell>
          <cell r="S2867">
            <v>38222</v>
          </cell>
          <cell r="T2867" t="str">
            <v>23/08-07</v>
          </cell>
          <cell r="U2867" t="str">
            <v>ООО "ЭкспоТрейд"</v>
          </cell>
          <cell r="V2867">
            <v>1</v>
          </cell>
          <cell r="W2867">
            <v>500000</v>
          </cell>
          <cell r="X2867">
            <v>38222</v>
          </cell>
          <cell r="Y2867" t="str">
            <v>23/08-предсбер</v>
          </cell>
          <cell r="Z2867" t="str">
            <v>Сбербанк РФ</v>
          </cell>
          <cell r="AA2867">
            <v>0</v>
          </cell>
          <cell r="AB2867">
            <v>0</v>
          </cell>
          <cell r="AC2867">
            <v>0</v>
          </cell>
          <cell r="AD2867" t="str">
            <v>предъявлен</v>
          </cell>
          <cell r="AF2867" t="str">
            <v/>
          </cell>
          <cell r="AI2867" t="str">
            <v/>
          </cell>
        </row>
        <row r="2868">
          <cell r="A2868">
            <v>2845</v>
          </cell>
          <cell r="B2868" t="str">
            <v>диск</v>
          </cell>
          <cell r="C2868" t="str">
            <v>51401</v>
          </cell>
          <cell r="D2868" t="str">
            <v>51401`810`2`0400`0000002</v>
          </cell>
          <cell r="E2868" t="str">
            <v>Сбербанк РФ</v>
          </cell>
          <cell r="F2868" t="str">
            <v>банк</v>
          </cell>
          <cell r="G2868" t="str">
            <v>ВА</v>
          </cell>
          <cell r="H2868" t="str">
            <v>0522538</v>
          </cell>
          <cell r="I2868">
            <v>38219</v>
          </cell>
          <cell r="J2868">
            <v>130000</v>
          </cell>
          <cell r="K2868" t="str">
            <v>Рубли РФ</v>
          </cell>
          <cell r="L2868" t="str">
            <v>по предъявлении</v>
          </cell>
          <cell r="M2868">
            <v>38219</v>
          </cell>
          <cell r="N2868">
            <v>0</v>
          </cell>
          <cell r="P2868">
            <v>130000</v>
          </cell>
          <cell r="Q2868">
            <v>1</v>
          </cell>
          <cell r="R2868">
            <v>130000</v>
          </cell>
          <cell r="S2868">
            <v>38222</v>
          </cell>
          <cell r="T2868" t="str">
            <v>23/08-07</v>
          </cell>
          <cell r="U2868" t="str">
            <v>ООО "ЭкспоТрейд"</v>
          </cell>
          <cell r="V2868">
            <v>1</v>
          </cell>
          <cell r="W2868">
            <v>130000</v>
          </cell>
          <cell r="X2868">
            <v>38222</v>
          </cell>
          <cell r="Y2868" t="str">
            <v>23/08-предсбер</v>
          </cell>
          <cell r="Z2868" t="str">
            <v>Сбербанк РФ</v>
          </cell>
          <cell r="AA2868">
            <v>0</v>
          </cell>
          <cell r="AB2868">
            <v>0</v>
          </cell>
          <cell r="AC2868">
            <v>0</v>
          </cell>
          <cell r="AD2868" t="str">
            <v>предъявлен</v>
          </cell>
          <cell r="AF2868" t="str">
            <v/>
          </cell>
          <cell r="AI2868" t="str">
            <v/>
          </cell>
        </row>
        <row r="2869">
          <cell r="A2869">
            <v>2846</v>
          </cell>
          <cell r="B2869" t="str">
            <v>диск</v>
          </cell>
          <cell r="C2869" t="str">
            <v>51401</v>
          </cell>
          <cell r="D2869" t="str">
            <v>51401`810`2`0400`0000002</v>
          </cell>
          <cell r="E2869" t="str">
            <v>Сбербанк РФ</v>
          </cell>
          <cell r="F2869" t="str">
            <v>банк</v>
          </cell>
          <cell r="G2869" t="str">
            <v>ВН</v>
          </cell>
          <cell r="H2869" t="str">
            <v>1090917</v>
          </cell>
          <cell r="I2869">
            <v>38194</v>
          </cell>
          <cell r="J2869">
            <v>67900</v>
          </cell>
          <cell r="K2869" t="str">
            <v>Рубли РФ</v>
          </cell>
          <cell r="L2869" t="str">
            <v>по предъявлении</v>
          </cell>
          <cell r="M2869">
            <v>38194</v>
          </cell>
          <cell r="N2869">
            <v>0</v>
          </cell>
          <cell r="P2869">
            <v>67900</v>
          </cell>
          <cell r="Q2869">
            <v>1</v>
          </cell>
          <cell r="R2869">
            <v>67900</v>
          </cell>
          <cell r="S2869">
            <v>38222</v>
          </cell>
          <cell r="T2869" t="str">
            <v>23/08-07</v>
          </cell>
          <cell r="U2869" t="str">
            <v>ООО "ЭкспоТрейд"</v>
          </cell>
          <cell r="V2869">
            <v>1</v>
          </cell>
          <cell r="W2869">
            <v>67900</v>
          </cell>
          <cell r="X2869">
            <v>38222</v>
          </cell>
          <cell r="Y2869" t="str">
            <v>23/08-предсбер</v>
          </cell>
          <cell r="Z2869" t="str">
            <v>Сбербанк РФ</v>
          </cell>
          <cell r="AA2869">
            <v>0</v>
          </cell>
          <cell r="AB2869">
            <v>0</v>
          </cell>
          <cell r="AC2869">
            <v>0</v>
          </cell>
          <cell r="AD2869" t="str">
            <v>предъявлен</v>
          </cell>
          <cell r="AF2869" t="str">
            <v/>
          </cell>
          <cell r="AI2869" t="str">
            <v/>
          </cell>
        </row>
        <row r="2870">
          <cell r="A2870">
            <v>2847</v>
          </cell>
          <cell r="B2870" t="str">
            <v>диск</v>
          </cell>
          <cell r="C2870" t="str">
            <v>51401</v>
          </cell>
          <cell r="D2870" t="str">
            <v>51401`810`2`0400`0000002</v>
          </cell>
          <cell r="E2870" t="str">
            <v>Сбербанк РФ</v>
          </cell>
          <cell r="F2870" t="str">
            <v>банк</v>
          </cell>
          <cell r="G2870" t="str">
            <v>ВН</v>
          </cell>
          <cell r="H2870" t="str">
            <v>0258830</v>
          </cell>
          <cell r="I2870">
            <v>38201</v>
          </cell>
          <cell r="J2870">
            <v>90000</v>
          </cell>
          <cell r="K2870" t="str">
            <v>Рубли РФ</v>
          </cell>
          <cell r="L2870" t="str">
            <v>по предъявлении</v>
          </cell>
          <cell r="M2870">
            <v>38201</v>
          </cell>
          <cell r="N2870">
            <v>0</v>
          </cell>
          <cell r="P2870">
            <v>90000</v>
          </cell>
          <cell r="Q2870">
            <v>1</v>
          </cell>
          <cell r="R2870">
            <v>90000</v>
          </cell>
          <cell r="S2870">
            <v>38222</v>
          </cell>
          <cell r="T2870" t="str">
            <v>23/08-07</v>
          </cell>
          <cell r="U2870" t="str">
            <v>ООО "ЭкспоТрейд"</v>
          </cell>
          <cell r="V2870">
            <v>1</v>
          </cell>
          <cell r="W2870">
            <v>90000</v>
          </cell>
          <cell r="X2870">
            <v>38223</v>
          </cell>
          <cell r="Y2870" t="str">
            <v>24/08-акт Сбер</v>
          </cell>
          <cell r="Z2870" t="str">
            <v>Сбербанк РФ</v>
          </cell>
          <cell r="AA2870">
            <v>0</v>
          </cell>
          <cell r="AB2870">
            <v>0</v>
          </cell>
          <cell r="AC2870">
            <v>0</v>
          </cell>
          <cell r="AD2870" t="str">
            <v>предъявлен</v>
          </cell>
          <cell r="AF2870" t="str">
            <v/>
          </cell>
          <cell r="AI2870" t="str">
            <v/>
          </cell>
        </row>
        <row r="2871">
          <cell r="A2871">
            <v>2848</v>
          </cell>
          <cell r="B2871" t="str">
            <v>диск</v>
          </cell>
          <cell r="C2871" t="str">
            <v>51401</v>
          </cell>
          <cell r="D2871" t="str">
            <v>51401`810`2`0400`0000002</v>
          </cell>
          <cell r="E2871" t="str">
            <v>Сбербанк РФ</v>
          </cell>
          <cell r="F2871" t="str">
            <v>банк</v>
          </cell>
          <cell r="G2871" t="str">
            <v>ВН</v>
          </cell>
          <cell r="H2871" t="str">
            <v>1098399</v>
          </cell>
          <cell r="I2871">
            <v>38202</v>
          </cell>
          <cell r="J2871">
            <v>180000</v>
          </cell>
          <cell r="K2871" t="str">
            <v>Рубли РФ</v>
          </cell>
          <cell r="L2871" t="str">
            <v>по предъявлении</v>
          </cell>
          <cell r="M2871">
            <v>38202</v>
          </cell>
          <cell r="N2871">
            <v>0</v>
          </cell>
          <cell r="P2871">
            <v>180000</v>
          </cell>
          <cell r="Q2871">
            <v>1</v>
          </cell>
          <cell r="R2871">
            <v>180000</v>
          </cell>
          <cell r="S2871">
            <v>38222</v>
          </cell>
          <cell r="T2871" t="str">
            <v>23/08-07</v>
          </cell>
          <cell r="U2871" t="str">
            <v>ООО "ЭкспоТрейд"</v>
          </cell>
          <cell r="V2871">
            <v>1</v>
          </cell>
          <cell r="W2871">
            <v>180000</v>
          </cell>
          <cell r="X2871">
            <v>38223</v>
          </cell>
          <cell r="Y2871" t="str">
            <v>24/08-акт Сбер</v>
          </cell>
          <cell r="Z2871" t="str">
            <v>Сбербанк РФ</v>
          </cell>
          <cell r="AA2871">
            <v>0</v>
          </cell>
          <cell r="AB2871">
            <v>0</v>
          </cell>
          <cell r="AC2871">
            <v>0</v>
          </cell>
          <cell r="AD2871" t="str">
            <v>предъявлен</v>
          </cell>
          <cell r="AF2871" t="str">
            <v/>
          </cell>
          <cell r="AI2871" t="str">
            <v/>
          </cell>
        </row>
        <row r="2872">
          <cell r="A2872">
            <v>2849</v>
          </cell>
          <cell r="B2872" t="str">
            <v>диск</v>
          </cell>
          <cell r="C2872" t="str">
            <v>51401</v>
          </cell>
          <cell r="D2872" t="str">
            <v>51401`810`2`0400`0000002</v>
          </cell>
          <cell r="E2872" t="str">
            <v>Сбербанк РФ</v>
          </cell>
          <cell r="F2872" t="str">
            <v>банк</v>
          </cell>
          <cell r="G2872" t="str">
            <v>ВА</v>
          </cell>
          <cell r="H2872" t="str">
            <v>0757888</v>
          </cell>
          <cell r="I2872">
            <v>38222</v>
          </cell>
          <cell r="J2872">
            <v>400000</v>
          </cell>
          <cell r="K2872" t="str">
            <v>Рубли РФ</v>
          </cell>
          <cell r="L2872" t="str">
            <v>по предъявлении</v>
          </cell>
          <cell r="M2872">
            <v>38222</v>
          </cell>
          <cell r="N2872">
            <v>0</v>
          </cell>
          <cell r="P2872">
            <v>400000</v>
          </cell>
          <cell r="Q2872">
            <v>1</v>
          </cell>
          <cell r="R2872">
            <v>400000</v>
          </cell>
          <cell r="S2872">
            <v>38222</v>
          </cell>
          <cell r="T2872" t="str">
            <v>23/08-07</v>
          </cell>
          <cell r="U2872" t="str">
            <v>ООО "ЭкспоТрейд"</v>
          </cell>
          <cell r="V2872">
            <v>1</v>
          </cell>
          <cell r="W2872">
            <v>400000</v>
          </cell>
          <cell r="X2872">
            <v>38223</v>
          </cell>
          <cell r="Y2872" t="str">
            <v>24/08-акт Сбер</v>
          </cell>
          <cell r="Z2872" t="str">
            <v>Сбербанк РФ</v>
          </cell>
          <cell r="AA2872">
            <v>0</v>
          </cell>
          <cell r="AB2872">
            <v>0</v>
          </cell>
          <cell r="AC2872">
            <v>0</v>
          </cell>
          <cell r="AD2872" t="str">
            <v>предъявлен</v>
          </cell>
          <cell r="AF2872" t="str">
            <v/>
          </cell>
          <cell r="AI2872" t="str">
            <v/>
          </cell>
        </row>
        <row r="2873">
          <cell r="A2873">
            <v>2850</v>
          </cell>
          <cell r="B2873" t="str">
            <v>диск</v>
          </cell>
          <cell r="C2873" t="str">
            <v>51401</v>
          </cell>
          <cell r="D2873" t="str">
            <v>51401`810`2`0400`0000002</v>
          </cell>
          <cell r="E2873" t="str">
            <v>Сбербанк РФ</v>
          </cell>
          <cell r="F2873" t="str">
            <v>банк</v>
          </cell>
          <cell r="G2873" t="str">
            <v>ВА</v>
          </cell>
          <cell r="H2873" t="str">
            <v>0757887</v>
          </cell>
          <cell r="I2873">
            <v>38222</v>
          </cell>
          <cell r="J2873">
            <v>300000</v>
          </cell>
          <cell r="K2873" t="str">
            <v>Рубли РФ</v>
          </cell>
          <cell r="L2873" t="str">
            <v>по предъявлении</v>
          </cell>
          <cell r="M2873">
            <v>38222</v>
          </cell>
          <cell r="N2873">
            <v>0</v>
          </cell>
          <cell r="P2873">
            <v>300000</v>
          </cell>
          <cell r="Q2873">
            <v>1</v>
          </cell>
          <cell r="R2873">
            <v>300000</v>
          </cell>
          <cell r="S2873">
            <v>38222</v>
          </cell>
          <cell r="T2873" t="str">
            <v>23/08-07</v>
          </cell>
          <cell r="U2873" t="str">
            <v>ООО "ЭкспоТрейд"</v>
          </cell>
          <cell r="V2873">
            <v>1</v>
          </cell>
          <cell r="W2873">
            <v>300000</v>
          </cell>
          <cell r="X2873">
            <v>38223</v>
          </cell>
          <cell r="Y2873" t="str">
            <v>24/08-акт Сбер</v>
          </cell>
          <cell r="Z2873" t="str">
            <v>Сбербанк РФ</v>
          </cell>
          <cell r="AA2873">
            <v>0</v>
          </cell>
          <cell r="AB2873">
            <v>0</v>
          </cell>
          <cell r="AC2873">
            <v>0</v>
          </cell>
          <cell r="AD2873" t="str">
            <v>предъявлен</v>
          </cell>
          <cell r="AF2873" t="str">
            <v/>
          </cell>
          <cell r="AI2873" t="str">
            <v/>
          </cell>
        </row>
        <row r="2874">
          <cell r="A2874">
            <v>2851</v>
          </cell>
          <cell r="B2874" t="str">
            <v>диск</v>
          </cell>
          <cell r="C2874" t="str">
            <v>51401</v>
          </cell>
          <cell r="D2874" t="str">
            <v>51401`810`1`0400`0000005</v>
          </cell>
          <cell r="E2874" t="str">
            <v>ОАО «УралСиб»</v>
          </cell>
          <cell r="F2874" t="str">
            <v>банк</v>
          </cell>
          <cell r="G2874" t="str">
            <v>0081</v>
          </cell>
          <cell r="H2874" t="str">
            <v>0261564</v>
          </cell>
          <cell r="I2874">
            <v>38222</v>
          </cell>
          <cell r="J2874">
            <v>100000</v>
          </cell>
          <cell r="K2874" t="str">
            <v>Рубли РФ</v>
          </cell>
          <cell r="L2874" t="str">
            <v>по предъявлении</v>
          </cell>
          <cell r="M2874">
            <v>38222</v>
          </cell>
          <cell r="N2874">
            <v>0</v>
          </cell>
          <cell r="P2874">
            <v>100000</v>
          </cell>
          <cell r="Q2874">
            <v>1</v>
          </cell>
          <cell r="R2874">
            <v>100000</v>
          </cell>
          <cell r="S2874">
            <v>38222</v>
          </cell>
          <cell r="T2874" t="str">
            <v>23/08-07</v>
          </cell>
          <cell r="U2874" t="str">
            <v>ООО "ЭкспоТрейд"</v>
          </cell>
          <cell r="V2874">
            <v>1</v>
          </cell>
          <cell r="W2874">
            <v>100000</v>
          </cell>
          <cell r="X2874">
            <v>38223</v>
          </cell>
          <cell r="Y2874" t="str">
            <v>24/08-акт УралСиб</v>
          </cell>
          <cell r="Z2874" t="str">
            <v>ОАО "УралСиб"</v>
          </cell>
          <cell r="AA2874">
            <v>0</v>
          </cell>
          <cell r="AB2874">
            <v>0</v>
          </cell>
          <cell r="AC2874">
            <v>0</v>
          </cell>
          <cell r="AD2874" t="str">
            <v>предъявлен</v>
          </cell>
          <cell r="AF2874" t="str">
            <v/>
          </cell>
          <cell r="AI2874" t="str">
            <v/>
          </cell>
        </row>
        <row r="2875">
          <cell r="A2875">
            <v>2852</v>
          </cell>
          <cell r="B2875" t="str">
            <v>диск</v>
          </cell>
          <cell r="C2875" t="str">
            <v>51401</v>
          </cell>
          <cell r="D2875" t="str">
            <v>51401`810`1`0400`0000005</v>
          </cell>
          <cell r="E2875" t="str">
            <v>ОАО «УралСиб»</v>
          </cell>
          <cell r="F2875" t="str">
            <v>банк</v>
          </cell>
          <cell r="G2875" t="str">
            <v>0081</v>
          </cell>
          <cell r="H2875" t="str">
            <v>0261563</v>
          </cell>
          <cell r="I2875">
            <v>38222</v>
          </cell>
          <cell r="J2875">
            <v>250000</v>
          </cell>
          <cell r="K2875" t="str">
            <v>Рубли РФ</v>
          </cell>
          <cell r="L2875" t="str">
            <v>по предъявлении</v>
          </cell>
          <cell r="M2875">
            <v>38222</v>
          </cell>
          <cell r="N2875">
            <v>0</v>
          </cell>
          <cell r="P2875">
            <v>250000</v>
          </cell>
          <cell r="Q2875">
            <v>1</v>
          </cell>
          <cell r="R2875">
            <v>250000</v>
          </cell>
          <cell r="S2875">
            <v>38222</v>
          </cell>
          <cell r="T2875" t="str">
            <v>23/08-07</v>
          </cell>
          <cell r="U2875" t="str">
            <v>ООО "ЭкспоТрейд"</v>
          </cell>
          <cell r="V2875">
            <v>1</v>
          </cell>
          <cell r="W2875">
            <v>250000</v>
          </cell>
          <cell r="X2875">
            <v>38223</v>
          </cell>
          <cell r="Y2875" t="str">
            <v>24/08-акт УралСиб</v>
          </cell>
          <cell r="Z2875" t="str">
            <v>ОАО "УралСиб"</v>
          </cell>
          <cell r="AA2875">
            <v>0</v>
          </cell>
          <cell r="AB2875">
            <v>0</v>
          </cell>
          <cell r="AC2875">
            <v>0</v>
          </cell>
          <cell r="AD2875" t="str">
            <v>предъявлен</v>
          </cell>
          <cell r="AF2875" t="str">
            <v/>
          </cell>
          <cell r="AI2875" t="str">
            <v/>
          </cell>
        </row>
        <row r="2876">
          <cell r="A2876">
            <v>2853</v>
          </cell>
          <cell r="B2876" t="str">
            <v>диск</v>
          </cell>
          <cell r="C2876" t="str">
            <v>51401</v>
          </cell>
          <cell r="D2876" t="str">
            <v>51401`810`2`0400`0000002</v>
          </cell>
          <cell r="E2876" t="str">
            <v>Сбербанк РФ</v>
          </cell>
          <cell r="F2876" t="str">
            <v>банк</v>
          </cell>
          <cell r="G2876" t="str">
            <v>ВН</v>
          </cell>
          <cell r="H2876" t="str">
            <v>0698903</v>
          </cell>
          <cell r="I2876">
            <v>38218</v>
          </cell>
          <cell r="J2876">
            <v>50000</v>
          </cell>
          <cell r="K2876" t="str">
            <v>Рубли РФ</v>
          </cell>
          <cell r="L2876" t="str">
            <v>по предъявлении</v>
          </cell>
          <cell r="M2876">
            <v>38203</v>
          </cell>
          <cell r="N2876">
            <v>0</v>
          </cell>
          <cell r="P2876">
            <v>49950</v>
          </cell>
          <cell r="Q2876">
            <v>0.999</v>
          </cell>
          <cell r="R2876">
            <v>49950</v>
          </cell>
          <cell r="S2876">
            <v>38223</v>
          </cell>
          <cell r="T2876" t="str">
            <v>24/08-01</v>
          </cell>
          <cell r="U2876" t="str">
            <v>ЧП Курзикова Лариса Витальевна</v>
          </cell>
          <cell r="V2876">
            <v>1</v>
          </cell>
          <cell r="W2876">
            <v>50000</v>
          </cell>
          <cell r="X2876">
            <v>38223</v>
          </cell>
          <cell r="Y2876" t="str">
            <v>24/08-акт Сбер</v>
          </cell>
          <cell r="Z2876" t="str">
            <v>Сбербанк РФ</v>
          </cell>
          <cell r="AA2876">
            <v>50</v>
          </cell>
          <cell r="AB2876">
            <v>0.36636636636636638</v>
          </cell>
          <cell r="AC2876">
            <v>0.36536536536536535</v>
          </cell>
          <cell r="AD2876" t="str">
            <v>предъявлен</v>
          </cell>
          <cell r="AF2876" t="str">
            <v/>
          </cell>
          <cell r="AI2876" t="str">
            <v/>
          </cell>
        </row>
        <row r="2877">
          <cell r="A2877">
            <v>2854</v>
          </cell>
          <cell r="B2877" t="str">
            <v>диск</v>
          </cell>
          <cell r="C2877" t="str">
            <v>51401</v>
          </cell>
          <cell r="D2877" t="str">
            <v>51401`810`2`0400`0000002</v>
          </cell>
          <cell r="E2877" t="str">
            <v>Сбербанк РФ</v>
          </cell>
          <cell r="F2877" t="str">
            <v>банк</v>
          </cell>
          <cell r="G2877" t="str">
            <v>ВН</v>
          </cell>
          <cell r="H2877" t="str">
            <v>0698530</v>
          </cell>
          <cell r="I2877">
            <v>38205</v>
          </cell>
          <cell r="J2877">
            <v>200000</v>
          </cell>
          <cell r="K2877" t="str">
            <v>Рубли РФ</v>
          </cell>
          <cell r="L2877" t="str">
            <v>по предъявлении</v>
          </cell>
          <cell r="M2877">
            <v>38219</v>
          </cell>
          <cell r="N2877">
            <v>0</v>
          </cell>
          <cell r="P2877">
            <v>199800</v>
          </cell>
          <cell r="Q2877">
            <v>0.999</v>
          </cell>
          <cell r="R2877">
            <v>199800</v>
          </cell>
          <cell r="S2877">
            <v>38223</v>
          </cell>
          <cell r="T2877" t="str">
            <v>24/08-01</v>
          </cell>
          <cell r="U2877" t="str">
            <v>ЧП Курзикова Лариса Витальевна</v>
          </cell>
          <cell r="V2877">
            <v>1</v>
          </cell>
          <cell r="W2877">
            <v>200000</v>
          </cell>
          <cell r="X2877">
            <v>38223</v>
          </cell>
          <cell r="Y2877" t="str">
            <v>24/08-акт Сбер</v>
          </cell>
          <cell r="Z2877" t="str">
            <v>Сбербанк РФ</v>
          </cell>
          <cell r="AA2877">
            <v>200</v>
          </cell>
          <cell r="AB2877">
            <v>0.36636636636636638</v>
          </cell>
          <cell r="AC2877">
            <v>0.36536536536536535</v>
          </cell>
          <cell r="AD2877" t="str">
            <v>предъявлен</v>
          </cell>
          <cell r="AF2877" t="str">
            <v/>
          </cell>
          <cell r="AI2877" t="str">
            <v/>
          </cell>
        </row>
        <row r="2878">
          <cell r="A2878">
            <v>2855</v>
          </cell>
          <cell r="B2878" t="str">
            <v>диск</v>
          </cell>
          <cell r="C2878" t="str">
            <v>51401</v>
          </cell>
          <cell r="D2878" t="str">
            <v>51401`810`2`0400`0000002</v>
          </cell>
          <cell r="E2878" t="str">
            <v>Сбербанк РФ</v>
          </cell>
          <cell r="F2878" t="str">
            <v>банк</v>
          </cell>
          <cell r="G2878" t="str">
            <v>ВН</v>
          </cell>
          <cell r="H2878" t="str">
            <v>1094929</v>
          </cell>
          <cell r="I2878">
            <v>38198</v>
          </cell>
          <cell r="J2878">
            <v>100000</v>
          </cell>
          <cell r="K2878" t="str">
            <v>Рубли РФ</v>
          </cell>
          <cell r="L2878" t="str">
            <v>по предъявлении</v>
          </cell>
          <cell r="M2878">
            <v>37903</v>
          </cell>
          <cell r="N2878">
            <v>0</v>
          </cell>
          <cell r="P2878">
            <v>99900</v>
          </cell>
          <cell r="Q2878">
            <v>0.999</v>
          </cell>
          <cell r="R2878">
            <v>99900</v>
          </cell>
          <cell r="S2878">
            <v>38223</v>
          </cell>
          <cell r="T2878" t="str">
            <v>24/08-01</v>
          </cell>
          <cell r="U2878" t="str">
            <v>ЧП Курзикова Лариса Витальевна</v>
          </cell>
          <cell r="V2878">
            <v>1</v>
          </cell>
          <cell r="W2878">
            <v>100000</v>
          </cell>
          <cell r="X2878">
            <v>38223</v>
          </cell>
          <cell r="Y2878" t="str">
            <v>24/08-акт Сбер</v>
          </cell>
          <cell r="Z2878" t="str">
            <v>Сбербанк РФ</v>
          </cell>
          <cell r="AA2878">
            <v>100</v>
          </cell>
          <cell r="AB2878">
            <v>0.36636636636636638</v>
          </cell>
          <cell r="AC2878">
            <v>0.36536536536536535</v>
          </cell>
          <cell r="AD2878" t="str">
            <v>предъявлен</v>
          </cell>
          <cell r="AF2878" t="str">
            <v/>
          </cell>
          <cell r="AI2878" t="str">
            <v/>
          </cell>
        </row>
        <row r="2879">
          <cell r="A2879">
            <v>2856</v>
          </cell>
          <cell r="B2879" t="str">
            <v>диск</v>
          </cell>
          <cell r="C2879" t="str">
            <v>51401</v>
          </cell>
          <cell r="D2879" t="str">
            <v>51401`810`2`0400`0000002</v>
          </cell>
          <cell r="E2879" t="str">
            <v>Сбербанк РФ</v>
          </cell>
          <cell r="F2879" t="str">
            <v>банк</v>
          </cell>
          <cell r="G2879" t="str">
            <v>ВН</v>
          </cell>
          <cell r="H2879" t="str">
            <v>1094938</v>
          </cell>
          <cell r="I2879">
            <v>38198</v>
          </cell>
          <cell r="J2879">
            <v>100000</v>
          </cell>
          <cell r="K2879" t="str">
            <v>Рубли РФ</v>
          </cell>
          <cell r="L2879" t="str">
            <v>по предъявлении</v>
          </cell>
          <cell r="M2879">
            <v>38219</v>
          </cell>
          <cell r="N2879">
            <v>0</v>
          </cell>
          <cell r="P2879">
            <v>99900</v>
          </cell>
          <cell r="Q2879">
            <v>0.999</v>
          </cell>
          <cell r="R2879">
            <v>99900</v>
          </cell>
          <cell r="S2879">
            <v>38223</v>
          </cell>
          <cell r="T2879" t="str">
            <v>24/08-01</v>
          </cell>
          <cell r="U2879" t="str">
            <v>ЧП Курзикова Лариса Витальевна</v>
          </cell>
          <cell r="V2879">
            <v>1</v>
          </cell>
          <cell r="W2879">
            <v>100000</v>
          </cell>
          <cell r="X2879">
            <v>38223</v>
          </cell>
          <cell r="Y2879" t="str">
            <v>24/08-акт Сбер</v>
          </cell>
          <cell r="Z2879" t="str">
            <v>Сбербанк РФ</v>
          </cell>
          <cell r="AA2879">
            <v>100</v>
          </cell>
          <cell r="AB2879">
            <v>0.36636636636636638</v>
          </cell>
          <cell r="AC2879">
            <v>0.36536536536536535</v>
          </cell>
          <cell r="AD2879" t="str">
            <v>предъявлен</v>
          </cell>
          <cell r="AF2879" t="str">
            <v/>
          </cell>
          <cell r="AI2879" t="str">
            <v/>
          </cell>
        </row>
        <row r="2880">
          <cell r="A2880">
            <v>2857</v>
          </cell>
          <cell r="B2880" t="str">
            <v>диск</v>
          </cell>
          <cell r="C2880" t="str">
            <v>51401</v>
          </cell>
          <cell r="D2880" t="str">
            <v>51401`810`4`0400`0000006</v>
          </cell>
          <cell r="E2880" t="str">
            <v>ОАО «Социнвестбанк»</v>
          </cell>
          <cell r="F2880" t="str">
            <v>банк</v>
          </cell>
          <cell r="G2880" t="str">
            <v>КА</v>
          </cell>
          <cell r="H2880" t="str">
            <v>0052443</v>
          </cell>
          <cell r="I2880">
            <v>38082</v>
          </cell>
          <cell r="J2880">
            <v>47070</v>
          </cell>
          <cell r="K2880" t="str">
            <v>Рубли РФ</v>
          </cell>
          <cell r="L2880" t="str">
            <v>по предъявлении</v>
          </cell>
          <cell r="M2880">
            <v>38194</v>
          </cell>
          <cell r="N2880">
            <v>0</v>
          </cell>
          <cell r="P2880">
            <v>47022.93</v>
          </cell>
          <cell r="Q2880">
            <v>0.999</v>
          </cell>
          <cell r="R2880">
            <v>47022.93</v>
          </cell>
          <cell r="S2880">
            <v>38223</v>
          </cell>
          <cell r="T2880" t="str">
            <v>24/08-01</v>
          </cell>
          <cell r="U2880" t="str">
            <v>ЧП Курзикова Лариса Витальевна</v>
          </cell>
          <cell r="V2880">
            <v>1</v>
          </cell>
          <cell r="W2880">
            <v>47070</v>
          </cell>
          <cell r="X2880">
            <v>38223</v>
          </cell>
          <cell r="Y2880" t="str">
            <v>24/08-акт Сиб</v>
          </cell>
          <cell r="Z2880" t="str">
            <v>ОАО "Социнвестбанк"</v>
          </cell>
          <cell r="AA2880">
            <v>47.069999999999709</v>
          </cell>
          <cell r="AB2880">
            <v>0.36636636636636405</v>
          </cell>
          <cell r="AC2880">
            <v>0.36536536536536307</v>
          </cell>
          <cell r="AD2880" t="str">
            <v>предъявлен</v>
          </cell>
          <cell r="AF2880" t="str">
            <v/>
          </cell>
          <cell r="AI2880" t="str">
            <v/>
          </cell>
        </row>
        <row r="2881">
          <cell r="A2881">
            <v>2858</v>
          </cell>
          <cell r="B2881" t="str">
            <v>диск</v>
          </cell>
          <cell r="C2881" t="str">
            <v>51401</v>
          </cell>
          <cell r="D2881" t="str">
            <v>51401`810`2`0400`0000002</v>
          </cell>
          <cell r="E2881" t="str">
            <v>Сбербанк РФ</v>
          </cell>
          <cell r="F2881" t="str">
            <v>банк</v>
          </cell>
          <cell r="G2881" t="str">
            <v>ВА</v>
          </cell>
          <cell r="H2881" t="str">
            <v>0516952</v>
          </cell>
          <cell r="I2881">
            <v>38222</v>
          </cell>
          <cell r="J2881">
            <v>690000</v>
          </cell>
          <cell r="K2881" t="str">
            <v>Рубли РФ</v>
          </cell>
          <cell r="L2881" t="str">
            <v>по предъявлении</v>
          </cell>
          <cell r="M2881">
            <v>38222</v>
          </cell>
          <cell r="N2881">
            <v>0</v>
          </cell>
          <cell r="P2881">
            <v>690000</v>
          </cell>
          <cell r="Q2881">
            <v>1</v>
          </cell>
          <cell r="R2881">
            <v>690000</v>
          </cell>
          <cell r="S2881">
            <v>38222</v>
          </cell>
          <cell r="T2881" t="str">
            <v>23/08-08</v>
          </cell>
          <cell r="U2881" t="str">
            <v>ООО "Проф-Трейд"</v>
          </cell>
          <cell r="V2881">
            <v>1</v>
          </cell>
          <cell r="W2881">
            <v>690000</v>
          </cell>
          <cell r="X2881">
            <v>38223</v>
          </cell>
          <cell r="Y2881" t="str">
            <v>24/08-акт Сбер</v>
          </cell>
          <cell r="Z2881" t="str">
            <v>Сбербанк РФ</v>
          </cell>
          <cell r="AA2881">
            <v>0</v>
          </cell>
          <cell r="AB2881">
            <v>0</v>
          </cell>
          <cell r="AC2881">
            <v>0</v>
          </cell>
          <cell r="AD2881" t="str">
            <v>предъявлен</v>
          </cell>
          <cell r="AF2881" t="str">
            <v/>
          </cell>
          <cell r="AI2881" t="str">
            <v/>
          </cell>
        </row>
        <row r="2882">
          <cell r="A2882">
            <v>2859</v>
          </cell>
          <cell r="B2882" t="str">
            <v>диск</v>
          </cell>
          <cell r="C2882" t="str">
            <v>51401</v>
          </cell>
          <cell r="D2882" t="str">
            <v>51401`810`2`0400`0000002</v>
          </cell>
          <cell r="E2882" t="str">
            <v>Сбербанк РФ</v>
          </cell>
          <cell r="F2882" t="str">
            <v>банк</v>
          </cell>
          <cell r="G2882" t="str">
            <v>ВА</v>
          </cell>
          <cell r="H2882" t="str">
            <v>0517337</v>
          </cell>
          <cell r="I2882">
            <v>38219</v>
          </cell>
          <cell r="J2882">
            <v>100000</v>
          </cell>
          <cell r="K2882" t="str">
            <v>Рубли РФ</v>
          </cell>
          <cell r="L2882" t="str">
            <v>по предъявлении</v>
          </cell>
          <cell r="M2882">
            <v>38219</v>
          </cell>
          <cell r="N2882">
            <v>0</v>
          </cell>
          <cell r="P2882">
            <v>100000</v>
          </cell>
          <cell r="Q2882">
            <v>1</v>
          </cell>
          <cell r="R2882">
            <v>100000</v>
          </cell>
          <cell r="S2882">
            <v>38223</v>
          </cell>
          <cell r="T2882" t="str">
            <v>24/08-05</v>
          </cell>
          <cell r="U2882" t="str">
            <v>ООО "Проф-Трейд"</v>
          </cell>
          <cell r="V2882">
            <v>1.0009999999999999</v>
          </cell>
          <cell r="W2882">
            <v>100100</v>
          </cell>
          <cell r="X2882">
            <v>38224</v>
          </cell>
          <cell r="Y2882" t="str">
            <v>25/08-01</v>
          </cell>
          <cell r="Z2882" t="str">
            <v>ООО "Пятое колесо"</v>
          </cell>
          <cell r="AA2882">
            <v>100</v>
          </cell>
          <cell r="AB2882">
            <v>0</v>
          </cell>
          <cell r="AC2882">
            <v>0.36499999999999999</v>
          </cell>
          <cell r="AD2882" t="str">
            <v>продан</v>
          </cell>
          <cell r="AF2882" t="str">
            <v/>
          </cell>
          <cell r="AI2882" t="str">
            <v/>
          </cell>
        </row>
        <row r="2883">
          <cell r="A2883">
            <v>2860</v>
          </cell>
          <cell r="B2883" t="str">
            <v>диск</v>
          </cell>
          <cell r="C2883" t="str">
            <v>51401</v>
          </cell>
          <cell r="D2883" t="str">
            <v>51401`810`2`0400`0000002</v>
          </cell>
          <cell r="E2883" t="str">
            <v>Сбербанк РФ</v>
          </cell>
          <cell r="F2883" t="str">
            <v>банк</v>
          </cell>
          <cell r="G2883" t="str">
            <v>ВН</v>
          </cell>
          <cell r="H2883" t="str">
            <v>1094734</v>
          </cell>
          <cell r="I2883">
            <v>38176</v>
          </cell>
          <cell r="J2883">
            <v>500000</v>
          </cell>
          <cell r="K2883" t="str">
            <v>Рубли РФ</v>
          </cell>
          <cell r="L2883" t="str">
            <v>по предъявлении</v>
          </cell>
          <cell r="M2883">
            <v>38176</v>
          </cell>
          <cell r="N2883">
            <v>0</v>
          </cell>
          <cell r="P2883">
            <v>500000</v>
          </cell>
          <cell r="Q2883">
            <v>1</v>
          </cell>
          <cell r="R2883">
            <v>500000</v>
          </cell>
          <cell r="S2883">
            <v>38223</v>
          </cell>
          <cell r="T2883" t="str">
            <v>24/08-05</v>
          </cell>
          <cell r="U2883" t="str">
            <v>ООО "Проф-Трейд"</v>
          </cell>
          <cell r="V2883">
            <v>1</v>
          </cell>
          <cell r="W2883">
            <v>500000</v>
          </cell>
          <cell r="X2883">
            <v>38224</v>
          </cell>
          <cell r="Y2883" t="str">
            <v>25/08-предСБ</v>
          </cell>
          <cell r="Z2883" t="str">
            <v>Сбербанк РФ</v>
          </cell>
          <cell r="AA2883">
            <v>0</v>
          </cell>
          <cell r="AB2883">
            <v>0</v>
          </cell>
          <cell r="AC2883">
            <v>0</v>
          </cell>
          <cell r="AD2883" t="str">
            <v>предъявлен</v>
          </cell>
          <cell r="AF2883" t="str">
            <v/>
          </cell>
          <cell r="AI2883" t="str">
            <v/>
          </cell>
        </row>
        <row r="2884">
          <cell r="A2884">
            <v>2861</v>
          </cell>
          <cell r="B2884" t="str">
            <v>диск</v>
          </cell>
          <cell r="C2884" t="str">
            <v>51401</v>
          </cell>
          <cell r="D2884" t="str">
            <v>51401`810`2`0400`0000002</v>
          </cell>
          <cell r="E2884" t="str">
            <v>Сбербанк РФ</v>
          </cell>
          <cell r="F2884" t="str">
            <v>банк</v>
          </cell>
          <cell r="G2884" t="str">
            <v>ВА</v>
          </cell>
          <cell r="H2884" t="str">
            <v>0517052</v>
          </cell>
          <cell r="I2884">
            <v>38223</v>
          </cell>
          <cell r="J2884">
            <v>70000</v>
          </cell>
          <cell r="K2884" t="str">
            <v>Рубли РФ</v>
          </cell>
          <cell r="L2884" t="str">
            <v>по предъявлении</v>
          </cell>
          <cell r="M2884">
            <v>38223</v>
          </cell>
          <cell r="N2884">
            <v>0</v>
          </cell>
          <cell r="P2884">
            <v>70000</v>
          </cell>
          <cell r="Q2884">
            <v>1</v>
          </cell>
          <cell r="R2884">
            <v>70000</v>
          </cell>
          <cell r="S2884">
            <v>38223</v>
          </cell>
          <cell r="T2884" t="str">
            <v>24/08-05</v>
          </cell>
          <cell r="U2884" t="str">
            <v>ООО "Проф-Трейд"</v>
          </cell>
          <cell r="V2884">
            <v>1</v>
          </cell>
          <cell r="W2884">
            <v>70000</v>
          </cell>
          <cell r="X2884">
            <v>38224</v>
          </cell>
          <cell r="Y2884" t="str">
            <v>25/08-предСБ</v>
          </cell>
          <cell r="Z2884" t="str">
            <v>Сбербанк РФ</v>
          </cell>
          <cell r="AA2884">
            <v>0</v>
          </cell>
          <cell r="AB2884">
            <v>0</v>
          </cell>
          <cell r="AC2884">
            <v>0</v>
          </cell>
          <cell r="AD2884" t="str">
            <v>предъявлен</v>
          </cell>
          <cell r="AF2884" t="str">
            <v/>
          </cell>
          <cell r="AI2884" t="str">
            <v/>
          </cell>
        </row>
        <row r="2885">
          <cell r="A2885">
            <v>2862</v>
          </cell>
          <cell r="B2885" t="str">
            <v>диск</v>
          </cell>
          <cell r="C2885" t="str">
            <v>51401</v>
          </cell>
          <cell r="D2885" t="str">
            <v>51401`810`2`0400`0000002</v>
          </cell>
          <cell r="E2885" t="str">
            <v>Сбербанк РФ</v>
          </cell>
          <cell r="F2885" t="str">
            <v>банк</v>
          </cell>
          <cell r="G2885" t="str">
            <v>ВН</v>
          </cell>
          <cell r="H2885" t="str">
            <v>0258246</v>
          </cell>
          <cell r="I2885">
            <v>38211</v>
          </cell>
          <cell r="J2885">
            <v>25000</v>
          </cell>
          <cell r="K2885" t="str">
            <v>Рубли РФ</v>
          </cell>
          <cell r="L2885" t="str">
            <v>по предъявлении</v>
          </cell>
          <cell r="M2885">
            <v>38211</v>
          </cell>
          <cell r="N2885">
            <v>0</v>
          </cell>
          <cell r="P2885">
            <v>25000</v>
          </cell>
          <cell r="Q2885">
            <v>1</v>
          </cell>
          <cell r="R2885">
            <v>25000</v>
          </cell>
          <cell r="S2885">
            <v>38223</v>
          </cell>
          <cell r="T2885" t="str">
            <v>24/08-05</v>
          </cell>
          <cell r="U2885" t="str">
            <v>ООО "Проф-Трейд"</v>
          </cell>
          <cell r="V2885">
            <v>1</v>
          </cell>
          <cell r="W2885">
            <v>25000</v>
          </cell>
          <cell r="X2885">
            <v>38224</v>
          </cell>
          <cell r="Y2885" t="str">
            <v>25/08-предСБ</v>
          </cell>
          <cell r="Z2885" t="str">
            <v>Сбербанк РФ</v>
          </cell>
          <cell r="AA2885">
            <v>0</v>
          </cell>
          <cell r="AB2885">
            <v>0</v>
          </cell>
          <cell r="AC2885">
            <v>0</v>
          </cell>
          <cell r="AD2885" t="str">
            <v>предъявлен</v>
          </cell>
          <cell r="AF2885" t="str">
            <v/>
          </cell>
          <cell r="AI2885" t="str">
            <v/>
          </cell>
        </row>
        <row r="2886">
          <cell r="A2886">
            <v>2863</v>
          </cell>
          <cell r="B2886" t="str">
            <v>диск</v>
          </cell>
          <cell r="C2886" t="str">
            <v>51401</v>
          </cell>
          <cell r="D2886" t="str">
            <v>51401`810`2`0400`0000002</v>
          </cell>
          <cell r="E2886" t="str">
            <v>Сбербанк РФ</v>
          </cell>
          <cell r="F2886" t="str">
            <v>банк</v>
          </cell>
          <cell r="G2886" t="str">
            <v>ВА</v>
          </cell>
          <cell r="H2886" t="str">
            <v>0522331</v>
          </cell>
          <cell r="I2886">
            <v>38211</v>
          </cell>
          <cell r="J2886">
            <v>30000</v>
          </cell>
          <cell r="K2886" t="str">
            <v>Рубли РФ</v>
          </cell>
          <cell r="L2886" t="str">
            <v>по предъявлении</v>
          </cell>
          <cell r="M2886">
            <v>38211</v>
          </cell>
          <cell r="N2886">
            <v>0</v>
          </cell>
          <cell r="P2886">
            <v>30000</v>
          </cell>
          <cell r="Q2886">
            <v>1</v>
          </cell>
          <cell r="R2886">
            <v>30000</v>
          </cell>
          <cell r="S2886">
            <v>38223</v>
          </cell>
          <cell r="T2886" t="str">
            <v>24/08-05</v>
          </cell>
          <cell r="U2886" t="str">
            <v>ООО "Проф-Трейд"</v>
          </cell>
          <cell r="V2886">
            <v>1</v>
          </cell>
          <cell r="W2886">
            <v>30000</v>
          </cell>
          <cell r="X2886">
            <v>38224</v>
          </cell>
          <cell r="Y2886" t="str">
            <v>25/08-предСБ</v>
          </cell>
          <cell r="Z2886" t="str">
            <v>Сбербанк РФ</v>
          </cell>
          <cell r="AA2886">
            <v>0</v>
          </cell>
          <cell r="AB2886">
            <v>0</v>
          </cell>
          <cell r="AC2886">
            <v>0</v>
          </cell>
          <cell r="AD2886" t="str">
            <v>предъявлен</v>
          </cell>
          <cell r="AF2886" t="str">
            <v/>
          </cell>
          <cell r="AI2886" t="str">
            <v/>
          </cell>
        </row>
        <row r="2887">
          <cell r="A2887">
            <v>2864</v>
          </cell>
          <cell r="B2887" t="str">
            <v>диск</v>
          </cell>
          <cell r="C2887" t="str">
            <v>51401</v>
          </cell>
          <cell r="D2887" t="str">
            <v>51401`810`2`0400`0000002</v>
          </cell>
          <cell r="E2887" t="str">
            <v>Сбербанк РФ</v>
          </cell>
          <cell r="F2887" t="str">
            <v>банк</v>
          </cell>
          <cell r="G2887" t="str">
            <v>ВН</v>
          </cell>
          <cell r="H2887" t="str">
            <v>1417896</v>
          </cell>
          <cell r="I2887">
            <v>38204</v>
          </cell>
          <cell r="J2887">
            <v>200000</v>
          </cell>
          <cell r="K2887" t="str">
            <v>Рубли РФ</v>
          </cell>
          <cell r="L2887" t="str">
            <v>по предъявлении</v>
          </cell>
          <cell r="M2887">
            <v>38204</v>
          </cell>
          <cell r="N2887">
            <v>0</v>
          </cell>
          <cell r="P2887">
            <v>200000</v>
          </cell>
          <cell r="Q2887">
            <v>1</v>
          </cell>
          <cell r="R2887">
            <v>200000</v>
          </cell>
          <cell r="S2887">
            <v>38223</v>
          </cell>
          <cell r="T2887" t="str">
            <v>24/08-05</v>
          </cell>
          <cell r="U2887" t="str">
            <v>ООО "Проф-Трейд"</v>
          </cell>
          <cell r="V2887">
            <v>1</v>
          </cell>
          <cell r="W2887">
            <v>200000</v>
          </cell>
          <cell r="X2887">
            <v>38224</v>
          </cell>
          <cell r="Y2887" t="str">
            <v>25/08-предСБ</v>
          </cell>
          <cell r="Z2887" t="str">
            <v>Сбербанк РФ</v>
          </cell>
          <cell r="AA2887">
            <v>0</v>
          </cell>
          <cell r="AB2887">
            <v>0</v>
          </cell>
          <cell r="AC2887">
            <v>0</v>
          </cell>
          <cell r="AD2887" t="str">
            <v>предъявлен</v>
          </cell>
          <cell r="AF2887" t="str">
            <v/>
          </cell>
          <cell r="AI2887" t="str">
            <v/>
          </cell>
        </row>
        <row r="2888">
          <cell r="A2888">
            <v>2865</v>
          </cell>
          <cell r="B2888" t="str">
            <v>диск</v>
          </cell>
          <cell r="C2888" t="str">
            <v>51401</v>
          </cell>
          <cell r="D2888" t="str">
            <v>51401`810`2`0400`0000002</v>
          </cell>
          <cell r="E2888" t="str">
            <v>Сбербанк РФ</v>
          </cell>
          <cell r="F2888" t="str">
            <v>банк</v>
          </cell>
          <cell r="G2888" t="str">
            <v>ВА</v>
          </cell>
          <cell r="H2888" t="str">
            <v>0516510</v>
          </cell>
          <cell r="I2888">
            <v>38215</v>
          </cell>
          <cell r="J2888">
            <v>108000</v>
          </cell>
          <cell r="K2888" t="str">
            <v>Рубли РФ</v>
          </cell>
          <cell r="L2888" t="str">
            <v>по предъявлении</v>
          </cell>
          <cell r="M2888">
            <v>38215</v>
          </cell>
          <cell r="N2888">
            <v>0</v>
          </cell>
          <cell r="P2888">
            <v>108000</v>
          </cell>
          <cell r="Q2888">
            <v>1</v>
          </cell>
          <cell r="R2888">
            <v>108000</v>
          </cell>
          <cell r="S2888">
            <v>38223</v>
          </cell>
          <cell r="T2888" t="str">
            <v>24/08-05</v>
          </cell>
          <cell r="U2888" t="str">
            <v>ООО "Проф-Трейд"</v>
          </cell>
          <cell r="V2888">
            <v>1</v>
          </cell>
          <cell r="W2888">
            <v>108000</v>
          </cell>
          <cell r="X2888">
            <v>38224</v>
          </cell>
          <cell r="Y2888" t="str">
            <v>25/08-предСБ</v>
          </cell>
          <cell r="Z2888" t="str">
            <v>Сбербанк РФ</v>
          </cell>
          <cell r="AA2888">
            <v>0</v>
          </cell>
          <cell r="AB2888">
            <v>0</v>
          </cell>
          <cell r="AC2888">
            <v>0</v>
          </cell>
          <cell r="AD2888" t="str">
            <v>предъявлен</v>
          </cell>
          <cell r="AF2888" t="str">
            <v/>
          </cell>
          <cell r="AI2888" t="str">
            <v/>
          </cell>
        </row>
        <row r="2889">
          <cell r="A2889">
            <v>2866</v>
          </cell>
          <cell r="B2889" t="str">
            <v>диск</v>
          </cell>
          <cell r="C2889" t="str">
            <v>51401</v>
          </cell>
          <cell r="D2889" t="str">
            <v>51401`810`2`0400`0000002</v>
          </cell>
          <cell r="E2889" t="str">
            <v>Сбербанк РФ</v>
          </cell>
          <cell r="F2889" t="str">
            <v>банк</v>
          </cell>
          <cell r="G2889" t="str">
            <v>ВА</v>
          </cell>
          <cell r="H2889" t="str">
            <v>0516507</v>
          </cell>
          <cell r="I2889">
            <v>38215</v>
          </cell>
          <cell r="J2889">
            <v>100000</v>
          </cell>
          <cell r="K2889" t="str">
            <v>Рубли РФ</v>
          </cell>
          <cell r="L2889" t="str">
            <v>по предъявлении</v>
          </cell>
          <cell r="M2889">
            <v>38215</v>
          </cell>
          <cell r="N2889">
            <v>0</v>
          </cell>
          <cell r="P2889">
            <v>100000</v>
          </cell>
          <cell r="Q2889">
            <v>1</v>
          </cell>
          <cell r="R2889">
            <v>100000</v>
          </cell>
          <cell r="S2889">
            <v>38223</v>
          </cell>
          <cell r="T2889" t="str">
            <v>24/08-05</v>
          </cell>
          <cell r="U2889" t="str">
            <v>ООО "Проф-Трейд"</v>
          </cell>
          <cell r="V2889">
            <v>1.0009999999999999</v>
          </cell>
          <cell r="W2889">
            <v>100100</v>
          </cell>
          <cell r="X2889">
            <v>38224</v>
          </cell>
          <cell r="Y2889" t="str">
            <v>25/08-01</v>
          </cell>
          <cell r="Z2889" t="str">
            <v>ООО "Пятое колесо"</v>
          </cell>
          <cell r="AA2889">
            <v>100</v>
          </cell>
          <cell r="AB2889">
            <v>0</v>
          </cell>
          <cell r="AC2889">
            <v>0.36499999999999999</v>
          </cell>
          <cell r="AD2889" t="str">
            <v>продан</v>
          </cell>
          <cell r="AF2889" t="str">
            <v/>
          </cell>
          <cell r="AI2889" t="str">
            <v/>
          </cell>
        </row>
        <row r="2890">
          <cell r="A2890">
            <v>2867</v>
          </cell>
          <cell r="B2890" t="str">
            <v>диск</v>
          </cell>
          <cell r="C2890" t="str">
            <v>51401</v>
          </cell>
          <cell r="D2890" t="str">
            <v>51401`810`2`0400`0000002</v>
          </cell>
          <cell r="E2890" t="str">
            <v>Сбербанк РФ</v>
          </cell>
          <cell r="F2890" t="str">
            <v>банк</v>
          </cell>
          <cell r="G2890" t="str">
            <v>ВН</v>
          </cell>
          <cell r="H2890" t="str">
            <v>0397040</v>
          </cell>
          <cell r="I2890">
            <v>38198</v>
          </cell>
          <cell r="J2890">
            <v>100000</v>
          </cell>
          <cell r="K2890" t="str">
            <v>Рубли РФ</v>
          </cell>
          <cell r="L2890" t="str">
            <v>по предъявлении</v>
          </cell>
          <cell r="M2890">
            <v>38198</v>
          </cell>
          <cell r="N2890">
            <v>0</v>
          </cell>
          <cell r="P2890">
            <v>100000</v>
          </cell>
          <cell r="Q2890">
            <v>1</v>
          </cell>
          <cell r="R2890">
            <v>100000</v>
          </cell>
          <cell r="S2890">
            <v>38223</v>
          </cell>
          <cell r="T2890" t="str">
            <v>24/08-05</v>
          </cell>
          <cell r="U2890" t="str">
            <v>ООО "Проф-Трейд"</v>
          </cell>
          <cell r="V2890">
            <v>1.0009999999999999</v>
          </cell>
          <cell r="W2890">
            <v>100100</v>
          </cell>
          <cell r="X2890">
            <v>38224</v>
          </cell>
          <cell r="Y2890" t="str">
            <v>25/08-01</v>
          </cell>
          <cell r="Z2890" t="str">
            <v>ООО "Пятое колесо"</v>
          </cell>
          <cell r="AA2890">
            <v>100</v>
          </cell>
          <cell r="AB2890">
            <v>0</v>
          </cell>
          <cell r="AC2890">
            <v>0.36499999999999999</v>
          </cell>
          <cell r="AD2890" t="str">
            <v>продан</v>
          </cell>
          <cell r="AF2890" t="str">
            <v/>
          </cell>
          <cell r="AI2890" t="str">
            <v/>
          </cell>
        </row>
        <row r="2891">
          <cell r="A2891">
            <v>2868</v>
          </cell>
          <cell r="B2891" t="str">
            <v>диск</v>
          </cell>
          <cell r="C2891" t="str">
            <v>51401</v>
          </cell>
          <cell r="D2891" t="str">
            <v>51401`810`2`0400`0000002</v>
          </cell>
          <cell r="E2891" t="str">
            <v>Сбербанк РФ</v>
          </cell>
          <cell r="F2891" t="str">
            <v>банк</v>
          </cell>
          <cell r="G2891" t="str">
            <v>ВА</v>
          </cell>
          <cell r="H2891" t="str">
            <v>0516174</v>
          </cell>
          <cell r="I2891">
            <v>38208</v>
          </cell>
          <cell r="J2891">
            <v>73700</v>
          </cell>
          <cell r="K2891" t="str">
            <v>Рубли РФ</v>
          </cell>
          <cell r="L2891" t="str">
            <v>по предъявлении</v>
          </cell>
          <cell r="M2891">
            <v>38208</v>
          </cell>
          <cell r="N2891">
            <v>0</v>
          </cell>
          <cell r="P2891">
            <v>73700</v>
          </cell>
          <cell r="Q2891">
            <v>1</v>
          </cell>
          <cell r="R2891">
            <v>73700</v>
          </cell>
          <cell r="S2891">
            <v>38223</v>
          </cell>
          <cell r="T2891" t="str">
            <v>24/08-05</v>
          </cell>
          <cell r="U2891" t="str">
            <v>ООО "Проф-Трейд"</v>
          </cell>
          <cell r="V2891">
            <v>1</v>
          </cell>
          <cell r="W2891">
            <v>73700</v>
          </cell>
          <cell r="X2891">
            <v>38224</v>
          </cell>
          <cell r="Y2891" t="str">
            <v>25/08-предСБ</v>
          </cell>
          <cell r="Z2891" t="str">
            <v>Сбербанк РФ</v>
          </cell>
          <cell r="AA2891">
            <v>0</v>
          </cell>
          <cell r="AB2891">
            <v>0</v>
          </cell>
          <cell r="AC2891">
            <v>0</v>
          </cell>
          <cell r="AD2891" t="str">
            <v>предъявлен</v>
          </cell>
          <cell r="AF2891" t="str">
            <v/>
          </cell>
          <cell r="AI2891" t="str">
            <v/>
          </cell>
        </row>
        <row r="2892">
          <cell r="A2892">
            <v>2869</v>
          </cell>
          <cell r="B2892" t="str">
            <v>диск</v>
          </cell>
          <cell r="C2892" t="str">
            <v>51401</v>
          </cell>
          <cell r="D2892" t="str">
            <v>51401`810`2`0400`0000002</v>
          </cell>
          <cell r="E2892" t="str">
            <v>Сбербанк РФ</v>
          </cell>
          <cell r="F2892" t="str">
            <v>банк</v>
          </cell>
          <cell r="G2892" t="str">
            <v>ВА</v>
          </cell>
          <cell r="H2892" t="str">
            <v>0516775</v>
          </cell>
          <cell r="I2892">
            <v>38218</v>
          </cell>
          <cell r="J2892">
            <v>50000</v>
          </cell>
          <cell r="K2892" t="str">
            <v>Рубли РФ</v>
          </cell>
          <cell r="L2892" t="str">
            <v>по предъявлении</v>
          </cell>
          <cell r="M2892">
            <v>38218</v>
          </cell>
          <cell r="N2892">
            <v>0</v>
          </cell>
          <cell r="P2892">
            <v>50000</v>
          </cell>
          <cell r="Q2892">
            <v>1</v>
          </cell>
          <cell r="R2892">
            <v>50000</v>
          </cell>
          <cell r="S2892">
            <v>38223</v>
          </cell>
          <cell r="T2892" t="str">
            <v>24/08-05</v>
          </cell>
          <cell r="U2892" t="str">
            <v>ООО "Проф-Трейд"</v>
          </cell>
          <cell r="V2892">
            <v>1.0009999999999999</v>
          </cell>
          <cell r="W2892">
            <v>50050</v>
          </cell>
          <cell r="X2892">
            <v>38224</v>
          </cell>
          <cell r="Y2892" t="str">
            <v>25/08-01</v>
          </cell>
          <cell r="Z2892" t="str">
            <v>ООО "Пятое колесо"</v>
          </cell>
          <cell r="AA2892">
            <v>50</v>
          </cell>
          <cell r="AB2892">
            <v>0</v>
          </cell>
          <cell r="AC2892">
            <v>0.36499999999999999</v>
          </cell>
          <cell r="AD2892" t="str">
            <v>продан</v>
          </cell>
          <cell r="AF2892" t="str">
            <v/>
          </cell>
          <cell r="AI2892" t="str">
            <v/>
          </cell>
        </row>
        <row r="2893">
          <cell r="A2893">
            <v>2870</v>
          </cell>
          <cell r="B2893" t="str">
            <v>диск</v>
          </cell>
          <cell r="C2893" t="str">
            <v>51401</v>
          </cell>
          <cell r="D2893" t="str">
            <v>51401`810`2`0400`0000002</v>
          </cell>
          <cell r="E2893" t="str">
            <v>Сбербанк РФ</v>
          </cell>
          <cell r="F2893" t="str">
            <v>банк</v>
          </cell>
          <cell r="G2893" t="str">
            <v>ВА</v>
          </cell>
          <cell r="H2893" t="str">
            <v>0516722</v>
          </cell>
          <cell r="I2893">
            <v>38218</v>
          </cell>
          <cell r="J2893">
            <v>50000</v>
          </cell>
          <cell r="K2893" t="str">
            <v>Рубли РФ</v>
          </cell>
          <cell r="L2893" t="str">
            <v>по предъявлении</v>
          </cell>
          <cell r="M2893">
            <v>38218</v>
          </cell>
          <cell r="N2893">
            <v>0</v>
          </cell>
          <cell r="P2893">
            <v>50000</v>
          </cell>
          <cell r="Q2893">
            <v>1</v>
          </cell>
          <cell r="R2893">
            <v>50000</v>
          </cell>
          <cell r="S2893">
            <v>38223</v>
          </cell>
          <cell r="T2893" t="str">
            <v>24/08-05</v>
          </cell>
          <cell r="U2893" t="str">
            <v>ООО "Проф-Трейд"</v>
          </cell>
          <cell r="V2893">
            <v>1.0009999999999999</v>
          </cell>
          <cell r="W2893">
            <v>50050</v>
          </cell>
          <cell r="X2893">
            <v>38224</v>
          </cell>
          <cell r="Y2893" t="str">
            <v>25/08-01</v>
          </cell>
          <cell r="Z2893" t="str">
            <v>ООО "Пятое колесо"</v>
          </cell>
          <cell r="AA2893">
            <v>50</v>
          </cell>
          <cell r="AB2893">
            <v>0</v>
          </cell>
          <cell r="AC2893">
            <v>0.36499999999999999</v>
          </cell>
          <cell r="AD2893" t="str">
            <v>продан</v>
          </cell>
          <cell r="AF2893" t="str">
            <v/>
          </cell>
          <cell r="AI2893" t="str">
            <v/>
          </cell>
        </row>
        <row r="2894">
          <cell r="A2894">
            <v>2871</v>
          </cell>
          <cell r="B2894" t="str">
            <v>диск</v>
          </cell>
          <cell r="C2894" t="str">
            <v>51401</v>
          </cell>
          <cell r="D2894" t="str">
            <v>51401`810`2`0400`0000002</v>
          </cell>
          <cell r="E2894" t="str">
            <v>Сбербанк РФ</v>
          </cell>
          <cell r="F2894" t="str">
            <v>банк</v>
          </cell>
          <cell r="G2894" t="str">
            <v>ВА</v>
          </cell>
          <cell r="H2894" t="str">
            <v>0522464</v>
          </cell>
          <cell r="I2894">
            <v>38217</v>
          </cell>
          <cell r="J2894">
            <v>20000</v>
          </cell>
          <cell r="K2894" t="str">
            <v>Рубли РФ</v>
          </cell>
          <cell r="L2894" t="str">
            <v>по предъявлении</v>
          </cell>
          <cell r="M2894">
            <v>38217</v>
          </cell>
          <cell r="N2894">
            <v>0</v>
          </cell>
          <cell r="P2894">
            <v>20000</v>
          </cell>
          <cell r="Q2894">
            <v>1</v>
          </cell>
          <cell r="R2894">
            <v>20000</v>
          </cell>
          <cell r="S2894">
            <v>38223</v>
          </cell>
          <cell r="T2894" t="str">
            <v>24/08-05</v>
          </cell>
          <cell r="U2894" t="str">
            <v>ООО "Проф-Трейд"</v>
          </cell>
          <cell r="V2894">
            <v>1.0009999999999999</v>
          </cell>
          <cell r="W2894">
            <v>20020</v>
          </cell>
          <cell r="X2894">
            <v>38224</v>
          </cell>
          <cell r="Y2894" t="str">
            <v>25/08-01</v>
          </cell>
          <cell r="Z2894" t="str">
            <v>ООО "Пятое колесо"</v>
          </cell>
          <cell r="AA2894">
            <v>20</v>
          </cell>
          <cell r="AB2894">
            <v>0</v>
          </cell>
          <cell r="AC2894">
            <v>0.36499999999999999</v>
          </cell>
          <cell r="AD2894" t="str">
            <v>продан</v>
          </cell>
          <cell r="AF2894" t="str">
            <v/>
          </cell>
          <cell r="AI2894" t="str">
            <v/>
          </cell>
        </row>
        <row r="2895">
          <cell r="A2895">
            <v>2872</v>
          </cell>
          <cell r="B2895" t="str">
            <v>диск</v>
          </cell>
          <cell r="C2895" t="str">
            <v>51401</v>
          </cell>
          <cell r="D2895" t="str">
            <v>51401`810`1`0400`0000005</v>
          </cell>
          <cell r="E2895" t="str">
            <v>ОАО «УралСиб»</v>
          </cell>
          <cell r="F2895" t="str">
            <v>банк</v>
          </cell>
          <cell r="G2895" t="str">
            <v>0018</v>
          </cell>
          <cell r="H2895" t="str">
            <v>0201231</v>
          </cell>
          <cell r="I2895">
            <v>38205</v>
          </cell>
          <cell r="J2895">
            <v>50000</v>
          </cell>
          <cell r="K2895" t="str">
            <v>Рубли РФ</v>
          </cell>
          <cell r="L2895" t="str">
            <v>по предъявлении</v>
          </cell>
          <cell r="M2895">
            <v>38205</v>
          </cell>
          <cell r="N2895">
            <v>0</v>
          </cell>
          <cell r="P2895">
            <v>50000</v>
          </cell>
          <cell r="Q2895">
            <v>1</v>
          </cell>
          <cell r="R2895">
            <v>50000</v>
          </cell>
          <cell r="S2895">
            <v>38223</v>
          </cell>
          <cell r="T2895" t="str">
            <v>24/08-05</v>
          </cell>
          <cell r="U2895" t="str">
            <v>ООО "Проф-Трейд"</v>
          </cell>
          <cell r="V2895">
            <v>1</v>
          </cell>
          <cell r="W2895">
            <v>50000</v>
          </cell>
          <cell r="X2895">
            <v>38224</v>
          </cell>
          <cell r="Y2895" t="str">
            <v>25/08-предУралСиб</v>
          </cell>
          <cell r="Z2895" t="str">
            <v>ОАО "УралСиб"</v>
          </cell>
          <cell r="AA2895">
            <v>0</v>
          </cell>
          <cell r="AB2895">
            <v>0</v>
          </cell>
          <cell r="AC2895">
            <v>0</v>
          </cell>
          <cell r="AD2895" t="str">
            <v>предъявлен</v>
          </cell>
          <cell r="AF2895" t="str">
            <v/>
          </cell>
          <cell r="AI2895" t="str">
            <v/>
          </cell>
        </row>
        <row r="2896">
          <cell r="A2896">
            <v>2873</v>
          </cell>
          <cell r="B2896" t="str">
            <v>диск</v>
          </cell>
          <cell r="C2896" t="str">
            <v>51401</v>
          </cell>
          <cell r="D2896" t="str">
            <v>51401`810`1`0400`0000005</v>
          </cell>
          <cell r="E2896" t="str">
            <v>ОАО «УралСиб»</v>
          </cell>
          <cell r="F2896" t="str">
            <v>банк</v>
          </cell>
          <cell r="G2896" t="str">
            <v>4200</v>
          </cell>
          <cell r="H2896" t="str">
            <v>0205475</v>
          </cell>
          <cell r="I2896">
            <v>38195</v>
          </cell>
          <cell r="J2896">
            <v>20000</v>
          </cell>
          <cell r="K2896" t="str">
            <v>Рубли РФ</v>
          </cell>
          <cell r="L2896" t="str">
            <v>по предъявлении</v>
          </cell>
          <cell r="M2896">
            <v>38195</v>
          </cell>
          <cell r="N2896">
            <v>0</v>
          </cell>
          <cell r="P2896">
            <v>20000</v>
          </cell>
          <cell r="Q2896">
            <v>1</v>
          </cell>
          <cell r="R2896">
            <v>20000</v>
          </cell>
          <cell r="S2896">
            <v>38223</v>
          </cell>
          <cell r="T2896" t="str">
            <v>24/08-05</v>
          </cell>
          <cell r="U2896" t="str">
            <v>ООО "Проф-Трейд"</v>
          </cell>
          <cell r="V2896">
            <v>1</v>
          </cell>
          <cell r="W2896">
            <v>20000</v>
          </cell>
          <cell r="X2896">
            <v>38224</v>
          </cell>
          <cell r="Y2896" t="str">
            <v>25/08-предУралСиб</v>
          </cell>
          <cell r="Z2896" t="str">
            <v>ОАО "УралСиб"</v>
          </cell>
          <cell r="AA2896">
            <v>0</v>
          </cell>
          <cell r="AB2896">
            <v>0</v>
          </cell>
          <cell r="AC2896">
            <v>0</v>
          </cell>
          <cell r="AD2896" t="str">
            <v>предъявлен</v>
          </cell>
          <cell r="AF2896" t="str">
            <v/>
          </cell>
          <cell r="AI2896" t="str">
            <v/>
          </cell>
        </row>
        <row r="2897">
          <cell r="A2897">
            <v>2874</v>
          </cell>
          <cell r="B2897" t="str">
            <v>диск</v>
          </cell>
          <cell r="C2897" t="str">
            <v>51401</v>
          </cell>
          <cell r="D2897" t="str">
            <v>51401`810`4`0400`0000006</v>
          </cell>
          <cell r="E2897" t="str">
            <v>ОАО «Социнвестбанк»</v>
          </cell>
          <cell r="F2897" t="str">
            <v>банк</v>
          </cell>
          <cell r="G2897" t="str">
            <v>АК</v>
          </cell>
          <cell r="H2897" t="str">
            <v>0018116</v>
          </cell>
          <cell r="I2897">
            <v>38223</v>
          </cell>
          <cell r="J2897">
            <v>220000</v>
          </cell>
          <cell r="K2897" t="str">
            <v>Рубли РФ</v>
          </cell>
          <cell r="L2897" t="str">
            <v>по предъявлении</v>
          </cell>
          <cell r="M2897">
            <v>38223</v>
          </cell>
          <cell r="N2897">
            <v>0</v>
          </cell>
          <cell r="P2897">
            <v>220000</v>
          </cell>
          <cell r="Q2897">
            <v>1</v>
          </cell>
          <cell r="R2897">
            <v>220000</v>
          </cell>
          <cell r="S2897">
            <v>38223</v>
          </cell>
          <cell r="T2897" t="str">
            <v>24/08-05</v>
          </cell>
          <cell r="U2897" t="str">
            <v>ООО "Проф-Трейд"</v>
          </cell>
          <cell r="V2897">
            <v>1</v>
          </cell>
          <cell r="W2897">
            <v>220000</v>
          </cell>
          <cell r="X2897">
            <v>38224</v>
          </cell>
          <cell r="Y2897" t="str">
            <v>25/08-предСИБ</v>
          </cell>
          <cell r="Z2897" t="str">
            <v>ОАО "Социнвестбанк"</v>
          </cell>
          <cell r="AA2897">
            <v>0</v>
          </cell>
          <cell r="AB2897">
            <v>0</v>
          </cell>
          <cell r="AC2897">
            <v>0</v>
          </cell>
          <cell r="AD2897" t="str">
            <v>предъявлен</v>
          </cell>
          <cell r="AF2897" t="str">
            <v/>
          </cell>
          <cell r="AI2897" t="str">
            <v/>
          </cell>
        </row>
        <row r="2898">
          <cell r="A2898">
            <v>2875</v>
          </cell>
          <cell r="B2898" t="str">
            <v>диск</v>
          </cell>
          <cell r="C2898" t="str">
            <v>51401</v>
          </cell>
          <cell r="D2898" t="str">
            <v>51401`810`2`0400`0000015</v>
          </cell>
          <cell r="E2898" t="str">
            <v>ОАО «Башэкономбанк»</v>
          </cell>
          <cell r="F2898" t="str">
            <v>банк</v>
          </cell>
          <cell r="G2898" t="str">
            <v>БЭБ</v>
          </cell>
          <cell r="H2898" t="str">
            <v>0022325</v>
          </cell>
          <cell r="I2898">
            <v>38222</v>
          </cell>
          <cell r="J2898">
            <v>50000</v>
          </cell>
          <cell r="K2898" t="str">
            <v>Рубли РФ</v>
          </cell>
          <cell r="L2898" t="str">
            <v>по предъявлении</v>
          </cell>
          <cell r="M2898">
            <v>38222</v>
          </cell>
          <cell r="N2898">
            <v>0</v>
          </cell>
          <cell r="P2898">
            <v>50000</v>
          </cell>
          <cell r="Q2898">
            <v>1</v>
          </cell>
          <cell r="R2898">
            <v>50000</v>
          </cell>
          <cell r="S2898">
            <v>38223</v>
          </cell>
          <cell r="T2898" t="str">
            <v>24/08-05</v>
          </cell>
          <cell r="U2898" t="str">
            <v>ООО "Проф-Трейд"</v>
          </cell>
          <cell r="V2898">
            <v>1</v>
          </cell>
          <cell r="W2898">
            <v>50000</v>
          </cell>
          <cell r="X2898">
            <v>38225</v>
          </cell>
          <cell r="Y2898" t="str">
            <v>26/08-акт бэб</v>
          </cell>
          <cell r="Z2898" t="str">
            <v>ОАО "Башэкономбанк"</v>
          </cell>
          <cell r="AA2898">
            <v>0</v>
          </cell>
          <cell r="AB2898">
            <v>0</v>
          </cell>
          <cell r="AC2898">
            <v>0</v>
          </cell>
          <cell r="AD2898" t="str">
            <v>предъявлен</v>
          </cell>
          <cell r="AF2898" t="str">
            <v/>
          </cell>
          <cell r="AI2898" t="str">
            <v/>
          </cell>
        </row>
        <row r="2899">
          <cell r="A2899">
            <v>2876</v>
          </cell>
          <cell r="B2899" t="str">
            <v>диск</v>
          </cell>
          <cell r="C2899" t="str">
            <v>51401</v>
          </cell>
          <cell r="D2899" t="str">
            <v>51401`810`2`0400`0000002</v>
          </cell>
          <cell r="E2899" t="str">
            <v>Сбербанк РФ</v>
          </cell>
          <cell r="F2899" t="str">
            <v>банк</v>
          </cell>
          <cell r="G2899" t="str">
            <v>ВН</v>
          </cell>
          <cell r="H2899" t="str">
            <v>0516975</v>
          </cell>
          <cell r="I2899">
            <v>38222</v>
          </cell>
          <cell r="J2899">
            <v>100000</v>
          </cell>
          <cell r="K2899" t="str">
            <v>Рубли РФ</v>
          </cell>
          <cell r="L2899" t="str">
            <v>по предъявлении</v>
          </cell>
          <cell r="M2899">
            <v>38219</v>
          </cell>
          <cell r="N2899">
            <v>0</v>
          </cell>
          <cell r="P2899">
            <v>100000</v>
          </cell>
          <cell r="Q2899">
            <v>1</v>
          </cell>
          <cell r="R2899">
            <v>100000</v>
          </cell>
          <cell r="S2899">
            <v>38223</v>
          </cell>
          <cell r="T2899" t="str">
            <v>24/08-04</v>
          </cell>
          <cell r="U2899" t="str">
            <v>ООО "ЭкспоТрейд"</v>
          </cell>
          <cell r="V2899">
            <v>1</v>
          </cell>
          <cell r="W2899">
            <v>100000</v>
          </cell>
          <cell r="X2899">
            <v>38223</v>
          </cell>
          <cell r="Y2899" t="str">
            <v>24/08-акт Сбер</v>
          </cell>
          <cell r="Z2899" t="str">
            <v>Сбербанк РФ</v>
          </cell>
          <cell r="AA2899">
            <v>0</v>
          </cell>
          <cell r="AB2899">
            <v>0</v>
          </cell>
          <cell r="AC2899">
            <v>0</v>
          </cell>
          <cell r="AD2899" t="str">
            <v>предъявлен</v>
          </cell>
          <cell r="AF2899" t="str">
            <v/>
          </cell>
          <cell r="AI2899" t="str">
            <v/>
          </cell>
        </row>
        <row r="2900">
          <cell r="A2900">
            <v>2877</v>
          </cell>
          <cell r="B2900" t="str">
            <v>диск</v>
          </cell>
          <cell r="C2900" t="str">
            <v>51401</v>
          </cell>
          <cell r="D2900" t="str">
            <v>51401`810`2`0400`0000002</v>
          </cell>
          <cell r="E2900" t="str">
            <v>Сбербанк РФ</v>
          </cell>
          <cell r="F2900" t="str">
            <v>банк</v>
          </cell>
          <cell r="G2900" t="str">
            <v>ВН</v>
          </cell>
          <cell r="H2900" t="str">
            <v>0708468</v>
          </cell>
          <cell r="I2900">
            <v>38215</v>
          </cell>
          <cell r="J2900">
            <v>180000</v>
          </cell>
          <cell r="K2900" t="str">
            <v>Рубли РФ</v>
          </cell>
          <cell r="L2900" t="str">
            <v>по предъявлении</v>
          </cell>
          <cell r="M2900">
            <v>38176</v>
          </cell>
          <cell r="N2900">
            <v>0</v>
          </cell>
          <cell r="P2900">
            <v>180000</v>
          </cell>
          <cell r="Q2900">
            <v>1</v>
          </cell>
          <cell r="R2900">
            <v>180000</v>
          </cell>
          <cell r="S2900">
            <v>38223</v>
          </cell>
          <cell r="T2900" t="str">
            <v>24/08-04</v>
          </cell>
          <cell r="U2900" t="str">
            <v>ООО "ЭкспоТрейд"</v>
          </cell>
          <cell r="V2900">
            <v>1</v>
          </cell>
          <cell r="W2900">
            <v>180000</v>
          </cell>
          <cell r="X2900">
            <v>38223</v>
          </cell>
          <cell r="Y2900" t="str">
            <v>24/08-акт Сбер</v>
          </cell>
          <cell r="Z2900" t="str">
            <v>Сбербанк РФ</v>
          </cell>
          <cell r="AA2900">
            <v>0</v>
          </cell>
          <cell r="AB2900">
            <v>0</v>
          </cell>
          <cell r="AC2900">
            <v>0</v>
          </cell>
          <cell r="AD2900" t="str">
            <v>предъявлен</v>
          </cell>
          <cell r="AF2900" t="str">
            <v/>
          </cell>
          <cell r="AI2900" t="str">
            <v/>
          </cell>
        </row>
        <row r="2901">
          <cell r="A2901">
            <v>2878</v>
          </cell>
          <cell r="B2901" t="str">
            <v>диск</v>
          </cell>
          <cell r="C2901" t="str">
            <v>51401</v>
          </cell>
          <cell r="D2901" t="str">
            <v>51401`810`1`0400`0000005</v>
          </cell>
          <cell r="E2901" t="str">
            <v>ОАО «УралСиб»</v>
          </cell>
          <cell r="F2901" t="str">
            <v>банк</v>
          </cell>
          <cell r="G2901" t="str">
            <v>0015</v>
          </cell>
          <cell r="H2901" t="str">
            <v>0282170</v>
          </cell>
          <cell r="I2901">
            <v>38223</v>
          </cell>
          <cell r="J2901">
            <v>50000</v>
          </cell>
          <cell r="K2901" t="str">
            <v>Рубли РФ</v>
          </cell>
          <cell r="L2901" t="str">
            <v>по предъявлении</v>
          </cell>
          <cell r="M2901">
            <v>38223</v>
          </cell>
          <cell r="N2901">
            <v>0</v>
          </cell>
          <cell r="P2901">
            <v>50000</v>
          </cell>
          <cell r="Q2901">
            <v>1</v>
          </cell>
          <cell r="R2901">
            <v>50000</v>
          </cell>
          <cell r="S2901">
            <v>38223</v>
          </cell>
          <cell r="T2901" t="str">
            <v>24/08-06</v>
          </cell>
          <cell r="U2901" t="str">
            <v>ООО "ЭкспоТрейд"</v>
          </cell>
          <cell r="V2901">
            <v>1</v>
          </cell>
          <cell r="W2901">
            <v>50000</v>
          </cell>
          <cell r="X2901">
            <v>38224</v>
          </cell>
          <cell r="Y2901" t="str">
            <v>25/08-предУралСиб</v>
          </cell>
          <cell r="Z2901" t="str">
            <v>ОАО "УралСиб"</v>
          </cell>
          <cell r="AA2901">
            <v>0</v>
          </cell>
          <cell r="AB2901">
            <v>0</v>
          </cell>
          <cell r="AC2901">
            <v>0</v>
          </cell>
          <cell r="AD2901" t="str">
            <v>предъявлен</v>
          </cell>
          <cell r="AF2901" t="str">
            <v/>
          </cell>
          <cell r="AI2901" t="str">
            <v/>
          </cell>
        </row>
        <row r="2902">
          <cell r="A2902">
            <v>2879</v>
          </cell>
          <cell r="B2902" t="str">
            <v>диск</v>
          </cell>
          <cell r="C2902" t="str">
            <v>51401</v>
          </cell>
          <cell r="D2902" t="str">
            <v>51401`810`1`0400`0000005</v>
          </cell>
          <cell r="E2902" t="str">
            <v>ОАО «УралСиб»</v>
          </cell>
          <cell r="F2902" t="str">
            <v>банк</v>
          </cell>
          <cell r="G2902" t="str">
            <v>0015</v>
          </cell>
          <cell r="H2902" t="str">
            <v>0282168</v>
          </cell>
          <cell r="I2902">
            <v>38223</v>
          </cell>
          <cell r="J2902">
            <v>16340</v>
          </cell>
          <cell r="K2902" t="str">
            <v>Рубли РФ</v>
          </cell>
          <cell r="L2902" t="str">
            <v>по предъявлении</v>
          </cell>
          <cell r="M2902">
            <v>38223</v>
          </cell>
          <cell r="N2902">
            <v>0</v>
          </cell>
          <cell r="P2902">
            <v>16340</v>
          </cell>
          <cell r="Q2902">
            <v>1</v>
          </cell>
          <cell r="R2902">
            <v>16340</v>
          </cell>
          <cell r="S2902">
            <v>38223</v>
          </cell>
          <cell r="T2902" t="str">
            <v>24/08-06</v>
          </cell>
          <cell r="U2902" t="str">
            <v>ООО "ЭкспоТрейд"</v>
          </cell>
          <cell r="V2902">
            <v>1</v>
          </cell>
          <cell r="W2902">
            <v>16340</v>
          </cell>
          <cell r="X2902">
            <v>38224</v>
          </cell>
          <cell r="Y2902" t="str">
            <v>25/08-предУралСиб</v>
          </cell>
          <cell r="Z2902" t="str">
            <v>ОАО "УралСиб"</v>
          </cell>
          <cell r="AA2902">
            <v>0</v>
          </cell>
          <cell r="AB2902">
            <v>0</v>
          </cell>
          <cell r="AC2902">
            <v>0</v>
          </cell>
          <cell r="AD2902" t="str">
            <v>предъявлен</v>
          </cell>
          <cell r="AF2902" t="str">
            <v/>
          </cell>
          <cell r="AI2902" t="str">
            <v/>
          </cell>
        </row>
        <row r="2903">
          <cell r="A2903">
            <v>2880</v>
          </cell>
          <cell r="B2903" t="str">
            <v>диск</v>
          </cell>
          <cell r="C2903" t="str">
            <v>51401</v>
          </cell>
          <cell r="D2903" t="str">
            <v>51401`810`1`0400`0000005</v>
          </cell>
          <cell r="E2903" t="str">
            <v>ОАО «УралСиб»</v>
          </cell>
          <cell r="F2903" t="str">
            <v>банк</v>
          </cell>
          <cell r="G2903" t="str">
            <v>0009</v>
          </cell>
          <cell r="H2903" t="str">
            <v>0265022</v>
          </cell>
          <cell r="I2903">
            <v>38223</v>
          </cell>
          <cell r="J2903">
            <v>70000</v>
          </cell>
          <cell r="K2903" t="str">
            <v>Рубли РФ</v>
          </cell>
          <cell r="L2903" t="str">
            <v>по предъявлении</v>
          </cell>
          <cell r="M2903">
            <v>38223</v>
          </cell>
          <cell r="N2903">
            <v>0</v>
          </cell>
          <cell r="P2903">
            <v>70000</v>
          </cell>
          <cell r="Q2903">
            <v>1</v>
          </cell>
          <cell r="R2903">
            <v>70000</v>
          </cell>
          <cell r="S2903">
            <v>38223</v>
          </cell>
          <cell r="T2903" t="str">
            <v>24/08-06</v>
          </cell>
          <cell r="U2903" t="str">
            <v>ООО "ЭкспоТрейд"</v>
          </cell>
          <cell r="V2903">
            <v>1</v>
          </cell>
          <cell r="W2903">
            <v>70000</v>
          </cell>
          <cell r="X2903">
            <v>38224</v>
          </cell>
          <cell r="Y2903" t="str">
            <v>25/08-предУралСиб</v>
          </cell>
          <cell r="Z2903" t="str">
            <v>ОАО "УралСиб"</v>
          </cell>
          <cell r="AA2903">
            <v>0</v>
          </cell>
          <cell r="AB2903">
            <v>0</v>
          </cell>
          <cell r="AC2903">
            <v>0</v>
          </cell>
          <cell r="AD2903" t="str">
            <v>предъявлен</v>
          </cell>
          <cell r="AF2903" t="str">
            <v/>
          </cell>
          <cell r="AI2903" t="str">
            <v/>
          </cell>
        </row>
        <row r="2904">
          <cell r="A2904">
            <v>2881</v>
          </cell>
          <cell r="B2904" t="str">
            <v>диск</v>
          </cell>
          <cell r="C2904" t="str">
            <v>51401</v>
          </cell>
          <cell r="D2904" t="str">
            <v>51401`810`1`0400`0000005</v>
          </cell>
          <cell r="E2904" t="str">
            <v>ОАО «УралСиб»</v>
          </cell>
          <cell r="F2904" t="str">
            <v>банк</v>
          </cell>
          <cell r="G2904" t="str">
            <v>0011</v>
          </cell>
          <cell r="H2904" t="str">
            <v>0263569</v>
          </cell>
          <cell r="I2904">
            <v>38219</v>
          </cell>
          <cell r="J2904">
            <v>50000</v>
          </cell>
          <cell r="K2904" t="str">
            <v>Рубли РФ</v>
          </cell>
          <cell r="L2904" t="str">
            <v>по предъявлении</v>
          </cell>
          <cell r="M2904">
            <v>38219</v>
          </cell>
          <cell r="N2904">
            <v>0</v>
          </cell>
          <cell r="P2904">
            <v>50000</v>
          </cell>
          <cell r="Q2904">
            <v>1</v>
          </cell>
          <cell r="R2904">
            <v>50000</v>
          </cell>
          <cell r="S2904">
            <v>38223</v>
          </cell>
          <cell r="T2904" t="str">
            <v>24/08-06</v>
          </cell>
          <cell r="U2904" t="str">
            <v>ООО "ЭкспоТрейд"</v>
          </cell>
          <cell r="V2904">
            <v>1</v>
          </cell>
          <cell r="W2904">
            <v>50000</v>
          </cell>
          <cell r="X2904">
            <v>38224</v>
          </cell>
          <cell r="Y2904" t="str">
            <v>25/08-предУралСиб</v>
          </cell>
          <cell r="Z2904" t="str">
            <v>ОАО "УралСиб"</v>
          </cell>
          <cell r="AA2904">
            <v>0</v>
          </cell>
          <cell r="AB2904">
            <v>0</v>
          </cell>
          <cell r="AC2904">
            <v>0</v>
          </cell>
          <cell r="AD2904" t="str">
            <v>предъявлен</v>
          </cell>
          <cell r="AF2904" t="str">
            <v/>
          </cell>
          <cell r="AI2904" t="str">
            <v/>
          </cell>
        </row>
        <row r="2905">
          <cell r="A2905">
            <v>2882</v>
          </cell>
          <cell r="B2905" t="str">
            <v>диск</v>
          </cell>
          <cell r="C2905" t="str">
            <v>51401</v>
          </cell>
          <cell r="D2905" t="str">
            <v>51401`810`1`0400`0000005</v>
          </cell>
          <cell r="E2905" t="str">
            <v>ОАО «УралСиб»</v>
          </cell>
          <cell r="F2905" t="str">
            <v>банк</v>
          </cell>
          <cell r="G2905" t="str">
            <v>0000</v>
          </cell>
          <cell r="H2905" t="str">
            <v>0265935</v>
          </cell>
          <cell r="I2905">
            <v>38219</v>
          </cell>
          <cell r="J2905">
            <v>200000</v>
          </cell>
          <cell r="K2905" t="str">
            <v>Рубли РФ</v>
          </cell>
          <cell r="L2905" t="str">
            <v>по предъявлении</v>
          </cell>
          <cell r="M2905">
            <v>38219</v>
          </cell>
          <cell r="N2905">
            <v>0</v>
          </cell>
          <cell r="P2905">
            <v>200000</v>
          </cell>
          <cell r="Q2905">
            <v>1</v>
          </cell>
          <cell r="R2905">
            <v>200000</v>
          </cell>
          <cell r="S2905">
            <v>38223</v>
          </cell>
          <cell r="T2905" t="str">
            <v>24/08-06</v>
          </cell>
          <cell r="U2905" t="str">
            <v>ООО "ЭкспоТрейд"</v>
          </cell>
          <cell r="V2905">
            <v>1</v>
          </cell>
          <cell r="W2905">
            <v>200000</v>
          </cell>
          <cell r="X2905">
            <v>38224</v>
          </cell>
          <cell r="Y2905" t="str">
            <v>25/08-предУралСиб</v>
          </cell>
          <cell r="Z2905" t="str">
            <v>ОАО "УралСиб"</v>
          </cell>
          <cell r="AA2905">
            <v>0</v>
          </cell>
          <cell r="AB2905">
            <v>0</v>
          </cell>
          <cell r="AC2905">
            <v>0</v>
          </cell>
          <cell r="AD2905" t="str">
            <v>предъявлен</v>
          </cell>
          <cell r="AF2905" t="str">
            <v/>
          </cell>
          <cell r="AI2905" t="str">
            <v/>
          </cell>
        </row>
        <row r="2906">
          <cell r="A2906">
            <v>2883</v>
          </cell>
          <cell r="B2906" t="str">
            <v>диск</v>
          </cell>
          <cell r="C2906" t="str">
            <v>51401</v>
          </cell>
          <cell r="D2906" t="str">
            <v>51401`810`1`0400`0000005</v>
          </cell>
          <cell r="E2906" t="str">
            <v>ОАО «УралСиб»</v>
          </cell>
          <cell r="F2906" t="str">
            <v>банк</v>
          </cell>
          <cell r="G2906" t="str">
            <v>0025</v>
          </cell>
          <cell r="H2906" t="str">
            <v>0259093</v>
          </cell>
          <cell r="I2906">
            <v>38222</v>
          </cell>
          <cell r="J2906">
            <v>112000</v>
          </cell>
          <cell r="K2906" t="str">
            <v>Рубли РФ</v>
          </cell>
          <cell r="L2906" t="str">
            <v>по предъявлении</v>
          </cell>
          <cell r="M2906">
            <v>38222</v>
          </cell>
          <cell r="N2906">
            <v>0</v>
          </cell>
          <cell r="P2906">
            <v>112000</v>
          </cell>
          <cell r="Q2906">
            <v>1</v>
          </cell>
          <cell r="R2906">
            <v>112000</v>
          </cell>
          <cell r="S2906">
            <v>38223</v>
          </cell>
          <cell r="T2906" t="str">
            <v>24/08-06</v>
          </cell>
          <cell r="U2906" t="str">
            <v>ООО "ЭкспоТрейд"</v>
          </cell>
          <cell r="V2906">
            <v>1</v>
          </cell>
          <cell r="W2906">
            <v>112000</v>
          </cell>
          <cell r="X2906">
            <v>38224</v>
          </cell>
          <cell r="Y2906" t="str">
            <v>25/08-предУралСиб</v>
          </cell>
          <cell r="Z2906" t="str">
            <v>ОАО "УралСиб"</v>
          </cell>
          <cell r="AA2906">
            <v>0</v>
          </cell>
          <cell r="AB2906">
            <v>0</v>
          </cell>
          <cell r="AC2906">
            <v>0</v>
          </cell>
          <cell r="AD2906" t="str">
            <v>предъявлен</v>
          </cell>
          <cell r="AF2906" t="str">
            <v/>
          </cell>
          <cell r="AI2906" t="str">
            <v/>
          </cell>
        </row>
        <row r="2907">
          <cell r="A2907">
            <v>2884</v>
          </cell>
          <cell r="B2907" t="str">
            <v>диск</v>
          </cell>
          <cell r="C2907" t="str">
            <v>51401</v>
          </cell>
          <cell r="D2907" t="str">
            <v>51401`810`4`0400`0000006</v>
          </cell>
          <cell r="E2907" t="str">
            <v>ОАО «Социнвестбанк»</v>
          </cell>
          <cell r="F2907" t="str">
            <v>банк</v>
          </cell>
          <cell r="G2907" t="str">
            <v>КР</v>
          </cell>
          <cell r="H2907" t="str">
            <v>0010590</v>
          </cell>
          <cell r="I2907">
            <v>38223</v>
          </cell>
          <cell r="J2907">
            <v>100000</v>
          </cell>
          <cell r="K2907" t="str">
            <v>Рубли РФ</v>
          </cell>
          <cell r="L2907" t="str">
            <v>по предъявлении</v>
          </cell>
          <cell r="M2907">
            <v>38223</v>
          </cell>
          <cell r="N2907">
            <v>0</v>
          </cell>
          <cell r="P2907">
            <v>100000</v>
          </cell>
          <cell r="Q2907">
            <v>1</v>
          </cell>
          <cell r="R2907">
            <v>100000</v>
          </cell>
          <cell r="S2907">
            <v>38223</v>
          </cell>
          <cell r="T2907" t="str">
            <v>24/08-06</v>
          </cell>
          <cell r="U2907" t="str">
            <v>ООО "ЭкспоТрейд"</v>
          </cell>
          <cell r="V2907">
            <v>1</v>
          </cell>
          <cell r="W2907">
            <v>100000</v>
          </cell>
          <cell r="X2907">
            <v>38224</v>
          </cell>
          <cell r="Y2907" t="str">
            <v>25/08-предСИБ</v>
          </cell>
          <cell r="Z2907" t="str">
            <v>ОАО "Социнвестбанк"</v>
          </cell>
          <cell r="AA2907">
            <v>0</v>
          </cell>
          <cell r="AB2907">
            <v>0</v>
          </cell>
          <cell r="AC2907">
            <v>0</v>
          </cell>
          <cell r="AD2907" t="str">
            <v>предъявлен</v>
          </cell>
          <cell r="AF2907" t="str">
            <v/>
          </cell>
          <cell r="AI2907" t="str">
            <v/>
          </cell>
        </row>
        <row r="2908">
          <cell r="A2908">
            <v>2885</v>
          </cell>
          <cell r="B2908" t="str">
            <v>диск</v>
          </cell>
          <cell r="C2908" t="str">
            <v>51401</v>
          </cell>
          <cell r="D2908" t="str">
            <v>51401`810`2`0400`0000002</v>
          </cell>
          <cell r="E2908" t="str">
            <v>Сбербанк РФ</v>
          </cell>
          <cell r="F2908" t="str">
            <v>банк</v>
          </cell>
          <cell r="G2908" t="str">
            <v>ВН</v>
          </cell>
          <cell r="H2908" t="str">
            <v>1628993</v>
          </cell>
          <cell r="I2908">
            <v>38197</v>
          </cell>
          <cell r="J2908">
            <v>50000</v>
          </cell>
          <cell r="K2908" t="str">
            <v>Рубли РФ</v>
          </cell>
          <cell r="L2908" t="str">
            <v>по предъявлении</v>
          </cell>
          <cell r="M2908">
            <v>38197</v>
          </cell>
          <cell r="N2908">
            <v>0</v>
          </cell>
          <cell r="P2908">
            <v>50000</v>
          </cell>
          <cell r="Q2908">
            <v>1</v>
          </cell>
          <cell r="R2908">
            <v>50000</v>
          </cell>
          <cell r="S2908">
            <v>38224</v>
          </cell>
          <cell r="T2908" t="str">
            <v>25/08-04</v>
          </cell>
          <cell r="U2908" t="str">
            <v>ООО "Проф-Трейд"</v>
          </cell>
          <cell r="V2908">
            <v>1</v>
          </cell>
          <cell r="W2908">
            <v>50000</v>
          </cell>
          <cell r="X2908">
            <v>38225</v>
          </cell>
          <cell r="Y2908" t="str">
            <v>26/08-акт сбер</v>
          </cell>
          <cell r="Z2908" t="str">
            <v>Сбербанк РФ</v>
          </cell>
          <cell r="AA2908">
            <v>0</v>
          </cell>
          <cell r="AB2908">
            <v>0</v>
          </cell>
          <cell r="AC2908">
            <v>0</v>
          </cell>
          <cell r="AD2908" t="str">
            <v>предъявлен</v>
          </cell>
          <cell r="AF2908" t="str">
            <v/>
          </cell>
          <cell r="AI2908" t="str">
            <v/>
          </cell>
        </row>
        <row r="2909">
          <cell r="A2909">
            <v>2886</v>
          </cell>
          <cell r="B2909" t="str">
            <v>диск</v>
          </cell>
          <cell r="C2909" t="str">
            <v>51401</v>
          </cell>
          <cell r="D2909" t="str">
            <v>51401`810`2`0400`0000002</v>
          </cell>
          <cell r="E2909" t="str">
            <v>Сбербанк РФ</v>
          </cell>
          <cell r="F2909" t="str">
            <v>банк</v>
          </cell>
          <cell r="G2909" t="str">
            <v>ВА</v>
          </cell>
          <cell r="H2909" t="str">
            <v>0516243</v>
          </cell>
          <cell r="I2909">
            <v>38210</v>
          </cell>
          <cell r="J2909">
            <v>100000</v>
          </cell>
          <cell r="K2909" t="str">
            <v>Рубли РФ</v>
          </cell>
          <cell r="L2909" t="str">
            <v>по предъявлении</v>
          </cell>
          <cell r="M2909">
            <v>38210</v>
          </cell>
          <cell r="N2909">
            <v>0</v>
          </cell>
          <cell r="P2909">
            <v>100000</v>
          </cell>
          <cell r="Q2909">
            <v>1</v>
          </cell>
          <cell r="R2909">
            <v>100000</v>
          </cell>
          <cell r="S2909">
            <v>38224</v>
          </cell>
          <cell r="T2909" t="str">
            <v>25/08-04</v>
          </cell>
          <cell r="U2909" t="str">
            <v>ООО "Проф-Трейд"</v>
          </cell>
          <cell r="V2909">
            <v>1</v>
          </cell>
          <cell r="W2909">
            <v>100000</v>
          </cell>
          <cell r="X2909">
            <v>38225</v>
          </cell>
          <cell r="Y2909" t="str">
            <v>26/08-акт сбер</v>
          </cell>
          <cell r="Z2909" t="str">
            <v>Сбербанк РФ</v>
          </cell>
          <cell r="AA2909">
            <v>0</v>
          </cell>
          <cell r="AB2909">
            <v>0</v>
          </cell>
          <cell r="AC2909">
            <v>0</v>
          </cell>
          <cell r="AD2909" t="str">
            <v>предъявлен</v>
          </cell>
          <cell r="AF2909" t="str">
            <v/>
          </cell>
          <cell r="AI2909" t="str">
            <v/>
          </cell>
        </row>
        <row r="2910">
          <cell r="A2910">
            <v>2887</v>
          </cell>
          <cell r="B2910" t="str">
            <v>диск</v>
          </cell>
          <cell r="C2910" t="str">
            <v>51401</v>
          </cell>
          <cell r="D2910" t="str">
            <v>51401`810`2`0400`0000002</v>
          </cell>
          <cell r="E2910" t="str">
            <v>Сбербанк РФ</v>
          </cell>
          <cell r="F2910" t="str">
            <v>банк</v>
          </cell>
          <cell r="G2910" t="str">
            <v>ВА</v>
          </cell>
          <cell r="H2910" t="str">
            <v>0519856</v>
          </cell>
          <cell r="I2910">
            <v>38223</v>
          </cell>
          <cell r="J2910">
            <v>250000</v>
          </cell>
          <cell r="K2910" t="str">
            <v>Рубли РФ</v>
          </cell>
          <cell r="L2910" t="str">
            <v>по предъявлении</v>
          </cell>
          <cell r="M2910">
            <v>38223</v>
          </cell>
          <cell r="N2910">
            <v>0</v>
          </cell>
          <cell r="P2910">
            <v>250000</v>
          </cell>
          <cell r="Q2910">
            <v>1</v>
          </cell>
          <cell r="R2910">
            <v>250000</v>
          </cell>
          <cell r="S2910">
            <v>38224</v>
          </cell>
          <cell r="T2910" t="str">
            <v>25/08-04</v>
          </cell>
          <cell r="U2910" t="str">
            <v>ООО "Проф-Трейд"</v>
          </cell>
          <cell r="V2910">
            <v>1</v>
          </cell>
          <cell r="W2910">
            <v>250000</v>
          </cell>
          <cell r="X2910">
            <v>38225</v>
          </cell>
          <cell r="Y2910" t="str">
            <v>26/08-акт сбер</v>
          </cell>
          <cell r="Z2910" t="str">
            <v>Сбербанк РФ</v>
          </cell>
          <cell r="AA2910">
            <v>0</v>
          </cell>
          <cell r="AB2910">
            <v>0</v>
          </cell>
          <cell r="AC2910">
            <v>0</v>
          </cell>
          <cell r="AD2910" t="str">
            <v>предъявлен</v>
          </cell>
          <cell r="AF2910" t="str">
            <v/>
          </cell>
          <cell r="AI2910" t="str">
            <v/>
          </cell>
        </row>
        <row r="2911">
          <cell r="A2911">
            <v>2888</v>
          </cell>
          <cell r="B2911" t="str">
            <v>диск</v>
          </cell>
          <cell r="C2911" t="str">
            <v>51401</v>
          </cell>
          <cell r="D2911" t="str">
            <v>51401`810`2`0400`0000002</v>
          </cell>
          <cell r="E2911" t="str">
            <v>Сбербанк РФ</v>
          </cell>
          <cell r="F2911" t="str">
            <v>банк</v>
          </cell>
          <cell r="G2911" t="str">
            <v>ВА</v>
          </cell>
          <cell r="H2911" t="str">
            <v>0522648</v>
          </cell>
          <cell r="I2911">
            <v>38224</v>
          </cell>
          <cell r="J2911">
            <v>1000000</v>
          </cell>
          <cell r="K2911" t="str">
            <v>Рубли РФ</v>
          </cell>
          <cell r="L2911" t="str">
            <v>по предъявлении</v>
          </cell>
          <cell r="M2911">
            <v>38224</v>
          </cell>
          <cell r="N2911">
            <v>0</v>
          </cell>
          <cell r="P2911">
            <v>1000000</v>
          </cell>
          <cell r="Q2911">
            <v>1</v>
          </cell>
          <cell r="R2911">
            <v>1000000</v>
          </cell>
          <cell r="S2911">
            <v>38224</v>
          </cell>
          <cell r="T2911" t="str">
            <v>25/08-04</v>
          </cell>
          <cell r="U2911" t="str">
            <v>ООО "Проф-Трейд"</v>
          </cell>
          <cell r="V2911">
            <v>1</v>
          </cell>
          <cell r="W2911">
            <v>1000000</v>
          </cell>
          <cell r="X2911">
            <v>38225</v>
          </cell>
          <cell r="Y2911" t="str">
            <v>26/08-акт сбер</v>
          </cell>
          <cell r="Z2911" t="str">
            <v>Сбербанк РФ</v>
          </cell>
          <cell r="AA2911">
            <v>0</v>
          </cell>
          <cell r="AB2911">
            <v>0</v>
          </cell>
          <cell r="AC2911">
            <v>0</v>
          </cell>
          <cell r="AD2911" t="str">
            <v>предъявлен</v>
          </cell>
          <cell r="AF2911" t="str">
            <v/>
          </cell>
          <cell r="AI2911" t="str">
            <v/>
          </cell>
        </row>
        <row r="2912">
          <cell r="A2912">
            <v>2889</v>
          </cell>
          <cell r="B2912" t="str">
            <v>диск</v>
          </cell>
          <cell r="C2912" t="str">
            <v>51401</v>
          </cell>
          <cell r="D2912" t="str">
            <v>51401`810`2`0400`0000002</v>
          </cell>
          <cell r="E2912" t="str">
            <v>Сбербанк РФ</v>
          </cell>
          <cell r="F2912" t="str">
            <v>банк</v>
          </cell>
          <cell r="G2912" t="str">
            <v>ВА</v>
          </cell>
          <cell r="H2912" t="str">
            <v>0522646</v>
          </cell>
          <cell r="I2912">
            <v>38224</v>
          </cell>
          <cell r="J2912">
            <v>1000000</v>
          </cell>
          <cell r="K2912" t="str">
            <v>Рубли РФ</v>
          </cell>
          <cell r="L2912" t="str">
            <v>по предъявлении</v>
          </cell>
          <cell r="M2912">
            <v>38224</v>
          </cell>
          <cell r="N2912">
            <v>0</v>
          </cell>
          <cell r="P2912">
            <v>1000000</v>
          </cell>
          <cell r="Q2912">
            <v>1</v>
          </cell>
          <cell r="R2912">
            <v>1000000</v>
          </cell>
          <cell r="S2912">
            <v>38224</v>
          </cell>
          <cell r="T2912" t="str">
            <v>25/08-04</v>
          </cell>
          <cell r="U2912" t="str">
            <v>ООО "Проф-Трейд"</v>
          </cell>
          <cell r="V2912">
            <v>1</v>
          </cell>
          <cell r="W2912">
            <v>1000000</v>
          </cell>
          <cell r="X2912">
            <v>38225</v>
          </cell>
          <cell r="Y2912" t="str">
            <v>26/08-акт сбер</v>
          </cell>
          <cell r="Z2912" t="str">
            <v>Сбербанк РФ</v>
          </cell>
          <cell r="AA2912">
            <v>0</v>
          </cell>
          <cell r="AB2912">
            <v>0</v>
          </cell>
          <cell r="AC2912">
            <v>0</v>
          </cell>
          <cell r="AD2912" t="str">
            <v>предъявлен</v>
          </cell>
          <cell r="AF2912" t="str">
            <v/>
          </cell>
          <cell r="AI2912" t="str">
            <v/>
          </cell>
        </row>
        <row r="2913">
          <cell r="A2913">
            <v>2890</v>
          </cell>
          <cell r="B2913" t="str">
            <v>диск</v>
          </cell>
          <cell r="C2913" t="str">
            <v>51401</v>
          </cell>
          <cell r="D2913" t="str">
            <v>51401`810`2`0400`0000002</v>
          </cell>
          <cell r="E2913" t="str">
            <v>Сбербанк РФ</v>
          </cell>
          <cell r="F2913" t="str">
            <v>банк</v>
          </cell>
          <cell r="G2913" t="str">
            <v>ВА</v>
          </cell>
          <cell r="H2913" t="str">
            <v>0522653</v>
          </cell>
          <cell r="I2913">
            <v>38224</v>
          </cell>
          <cell r="J2913">
            <v>1000000</v>
          </cell>
          <cell r="K2913" t="str">
            <v>Рубли РФ</v>
          </cell>
          <cell r="L2913" t="str">
            <v>по предъявлении</v>
          </cell>
          <cell r="M2913">
            <v>38224</v>
          </cell>
          <cell r="N2913">
            <v>0</v>
          </cell>
          <cell r="P2913">
            <v>1000000</v>
          </cell>
          <cell r="Q2913">
            <v>1</v>
          </cell>
          <cell r="R2913">
            <v>1000000</v>
          </cell>
          <cell r="S2913">
            <v>38224</v>
          </cell>
          <cell r="T2913" t="str">
            <v>25/08-04</v>
          </cell>
          <cell r="U2913" t="str">
            <v>ООО "Проф-Трейд"</v>
          </cell>
          <cell r="V2913">
            <v>1</v>
          </cell>
          <cell r="W2913">
            <v>1000000</v>
          </cell>
          <cell r="X2913">
            <v>38225</v>
          </cell>
          <cell r="Y2913" t="str">
            <v>26/08-акт сбер</v>
          </cell>
          <cell r="Z2913" t="str">
            <v>Сбербанк РФ</v>
          </cell>
          <cell r="AA2913">
            <v>0</v>
          </cell>
          <cell r="AB2913">
            <v>0</v>
          </cell>
          <cell r="AC2913">
            <v>0</v>
          </cell>
          <cell r="AD2913" t="str">
            <v>предъявлен</v>
          </cell>
          <cell r="AF2913" t="str">
            <v/>
          </cell>
          <cell r="AI2913" t="str">
            <v/>
          </cell>
        </row>
        <row r="2914">
          <cell r="A2914">
            <v>2891</v>
          </cell>
          <cell r="B2914" t="str">
            <v>диск</v>
          </cell>
          <cell r="C2914" t="str">
            <v>51401</v>
          </cell>
          <cell r="D2914" t="str">
            <v>51401`810`2`0400`0000015</v>
          </cell>
          <cell r="E2914" t="str">
            <v>ОАО «Башэкономбанк»</v>
          </cell>
          <cell r="F2914" t="str">
            <v>банк</v>
          </cell>
          <cell r="G2914" t="str">
            <v>БЭБ</v>
          </cell>
          <cell r="H2914" t="str">
            <v>0022366</v>
          </cell>
          <cell r="I2914">
            <v>38223</v>
          </cell>
          <cell r="J2914">
            <v>100000</v>
          </cell>
          <cell r="K2914" t="str">
            <v>Рубли РФ</v>
          </cell>
          <cell r="L2914" t="str">
            <v>по предъявлении</v>
          </cell>
          <cell r="M2914">
            <v>38223</v>
          </cell>
          <cell r="N2914">
            <v>0</v>
          </cell>
          <cell r="P2914">
            <v>100000</v>
          </cell>
          <cell r="Q2914">
            <v>1</v>
          </cell>
          <cell r="R2914">
            <v>100000</v>
          </cell>
          <cell r="S2914">
            <v>38224</v>
          </cell>
          <cell r="T2914" t="str">
            <v>25/08-04</v>
          </cell>
          <cell r="U2914" t="str">
            <v>ООО "Проф-Трейд"</v>
          </cell>
          <cell r="V2914">
            <v>1</v>
          </cell>
          <cell r="W2914">
            <v>100000</v>
          </cell>
          <cell r="X2914">
            <v>38225</v>
          </cell>
          <cell r="Y2914" t="str">
            <v>26/08-акт бэб</v>
          </cell>
          <cell r="Z2914" t="str">
            <v>ОАО "Башэкономбанк"</v>
          </cell>
          <cell r="AA2914">
            <v>0</v>
          </cell>
          <cell r="AB2914">
            <v>0</v>
          </cell>
          <cell r="AC2914">
            <v>0</v>
          </cell>
          <cell r="AD2914" t="str">
            <v>предъявлен</v>
          </cell>
          <cell r="AF2914" t="str">
            <v/>
          </cell>
          <cell r="AI2914" t="str">
            <v/>
          </cell>
        </row>
        <row r="2915">
          <cell r="A2915">
            <v>2892</v>
          </cell>
          <cell r="B2915" t="str">
            <v>диск</v>
          </cell>
          <cell r="C2915" t="str">
            <v>51401</v>
          </cell>
          <cell r="D2915" t="str">
            <v>51401`810`4`0400`0000006</v>
          </cell>
          <cell r="E2915" t="str">
            <v>ОАО «Социнвестбанк»</v>
          </cell>
          <cell r="F2915" t="str">
            <v>банк</v>
          </cell>
          <cell r="G2915" t="str">
            <v>ПР</v>
          </cell>
          <cell r="H2915" t="str">
            <v>0002797</v>
          </cell>
          <cell r="I2915">
            <v>38224</v>
          </cell>
          <cell r="J2915">
            <v>150000</v>
          </cell>
          <cell r="K2915" t="str">
            <v>Рубли РФ</v>
          </cell>
          <cell r="L2915" t="str">
            <v>по предъявлении</v>
          </cell>
          <cell r="M2915">
            <v>38224</v>
          </cell>
          <cell r="N2915">
            <v>0</v>
          </cell>
          <cell r="P2915">
            <v>150000</v>
          </cell>
          <cell r="Q2915">
            <v>1</v>
          </cell>
          <cell r="R2915">
            <v>150000</v>
          </cell>
          <cell r="S2915">
            <v>38224</v>
          </cell>
          <cell r="T2915" t="str">
            <v>25/08-04</v>
          </cell>
          <cell r="U2915" t="str">
            <v>ООО "Проф-Трейд"</v>
          </cell>
          <cell r="V2915">
            <v>1</v>
          </cell>
          <cell r="W2915">
            <v>150000</v>
          </cell>
          <cell r="X2915">
            <v>38225</v>
          </cell>
          <cell r="Y2915" t="str">
            <v>26/08-акт сиб</v>
          </cell>
          <cell r="Z2915" t="str">
            <v>ОАО "Социнвестбанк"</v>
          </cell>
          <cell r="AA2915">
            <v>0</v>
          </cell>
          <cell r="AB2915">
            <v>0</v>
          </cell>
          <cell r="AC2915">
            <v>0</v>
          </cell>
          <cell r="AD2915" t="str">
            <v>предъявлен</v>
          </cell>
          <cell r="AF2915" t="str">
            <v/>
          </cell>
          <cell r="AI2915" t="str">
            <v/>
          </cell>
        </row>
        <row r="2916">
          <cell r="A2916">
            <v>2893</v>
          </cell>
          <cell r="B2916" t="str">
            <v>диск</v>
          </cell>
          <cell r="C2916" t="str">
            <v>51401</v>
          </cell>
          <cell r="D2916" t="str">
            <v>51401`810`4`0400`0000006</v>
          </cell>
          <cell r="E2916" t="str">
            <v>ОАО «Социнвестбанк»</v>
          </cell>
          <cell r="F2916" t="str">
            <v>банк</v>
          </cell>
          <cell r="G2916" t="str">
            <v>ПР</v>
          </cell>
          <cell r="H2916" t="str">
            <v>0002796</v>
          </cell>
          <cell r="I2916">
            <v>38224</v>
          </cell>
          <cell r="J2916">
            <v>650000</v>
          </cell>
          <cell r="K2916" t="str">
            <v>Рубли РФ</v>
          </cell>
          <cell r="L2916" t="str">
            <v>по предъявлении</v>
          </cell>
          <cell r="M2916">
            <v>38224</v>
          </cell>
          <cell r="N2916">
            <v>0</v>
          </cell>
          <cell r="P2916">
            <v>650000</v>
          </cell>
          <cell r="Q2916">
            <v>1</v>
          </cell>
          <cell r="R2916">
            <v>650000</v>
          </cell>
          <cell r="S2916">
            <v>38224</v>
          </cell>
          <cell r="T2916" t="str">
            <v>25/08-04</v>
          </cell>
          <cell r="U2916" t="str">
            <v>ООО "Проф-Трейд"</v>
          </cell>
          <cell r="V2916">
            <v>1</v>
          </cell>
          <cell r="W2916">
            <v>650000</v>
          </cell>
          <cell r="X2916">
            <v>38225</v>
          </cell>
          <cell r="Y2916" t="str">
            <v>26/08-акт сиб</v>
          </cell>
          <cell r="Z2916" t="str">
            <v>ОАО "Социнвестбанк"</v>
          </cell>
          <cell r="AA2916">
            <v>0</v>
          </cell>
          <cell r="AB2916">
            <v>0</v>
          </cell>
          <cell r="AC2916">
            <v>0</v>
          </cell>
          <cell r="AD2916" t="str">
            <v>предъявлен</v>
          </cell>
          <cell r="AF2916" t="str">
            <v/>
          </cell>
          <cell r="AI2916" t="str">
            <v/>
          </cell>
        </row>
        <row r="2917">
          <cell r="A2917">
            <v>2894</v>
          </cell>
          <cell r="B2917" t="str">
            <v>диск</v>
          </cell>
          <cell r="C2917" t="str">
            <v>51401</v>
          </cell>
          <cell r="D2917" t="str">
            <v>51401`810`2`0400`0000002</v>
          </cell>
          <cell r="E2917" t="str">
            <v>Сбербанк РФ</v>
          </cell>
          <cell r="F2917" t="str">
            <v>банк</v>
          </cell>
          <cell r="G2917" t="str">
            <v>ВА</v>
          </cell>
          <cell r="H2917" t="str">
            <v>0522630</v>
          </cell>
          <cell r="I2917">
            <v>38224</v>
          </cell>
          <cell r="J2917">
            <v>80000</v>
          </cell>
          <cell r="K2917" t="str">
            <v>Рубли РФ</v>
          </cell>
          <cell r="L2917" t="str">
            <v>по предъявлении</v>
          </cell>
          <cell r="M2917">
            <v>38224</v>
          </cell>
          <cell r="N2917">
            <v>0</v>
          </cell>
          <cell r="P2917">
            <v>80000</v>
          </cell>
          <cell r="Q2917">
            <v>1</v>
          </cell>
          <cell r="R2917">
            <v>80000</v>
          </cell>
          <cell r="S2917">
            <v>38225</v>
          </cell>
          <cell r="T2917" t="str">
            <v>26/08-03</v>
          </cell>
          <cell r="U2917" t="str">
            <v>ООО "Проф-Трейд"</v>
          </cell>
          <cell r="V2917">
            <v>1</v>
          </cell>
          <cell r="W2917">
            <v>80000</v>
          </cell>
          <cell r="X2917">
            <v>38225</v>
          </cell>
          <cell r="Y2917" t="str">
            <v>26/08-акт сбер</v>
          </cell>
          <cell r="Z2917" t="str">
            <v>Сбербанк РФ</v>
          </cell>
          <cell r="AA2917">
            <v>0</v>
          </cell>
          <cell r="AB2917">
            <v>0</v>
          </cell>
          <cell r="AC2917">
            <v>0</v>
          </cell>
          <cell r="AD2917" t="str">
            <v>предъявлен</v>
          </cell>
          <cell r="AF2917" t="str">
            <v/>
          </cell>
          <cell r="AI2917" t="str">
            <v/>
          </cell>
        </row>
        <row r="2918">
          <cell r="A2918">
            <v>2895</v>
          </cell>
          <cell r="B2918" t="str">
            <v>диск</v>
          </cell>
          <cell r="C2918" t="str">
            <v>51401</v>
          </cell>
          <cell r="D2918" t="str">
            <v>51401`810`2`0400`0000002</v>
          </cell>
          <cell r="E2918" t="str">
            <v>Сбербанк РФ</v>
          </cell>
          <cell r="F2918" t="str">
            <v>банк</v>
          </cell>
          <cell r="G2918" t="str">
            <v>ВА</v>
          </cell>
          <cell r="H2918" t="str">
            <v>0515215</v>
          </cell>
          <cell r="I2918">
            <v>38224</v>
          </cell>
          <cell r="J2918">
            <v>100000</v>
          </cell>
          <cell r="K2918" t="str">
            <v>Рубли РФ</v>
          </cell>
          <cell r="L2918" t="str">
            <v>по предъявлении</v>
          </cell>
          <cell r="M2918">
            <v>38224</v>
          </cell>
          <cell r="N2918">
            <v>0</v>
          </cell>
          <cell r="P2918">
            <v>100000</v>
          </cell>
          <cell r="Q2918">
            <v>1</v>
          </cell>
          <cell r="R2918">
            <v>100000</v>
          </cell>
          <cell r="S2918">
            <v>38225</v>
          </cell>
          <cell r="T2918" t="str">
            <v>26/08-03</v>
          </cell>
          <cell r="U2918" t="str">
            <v>ООО "Проф-Трейд"</v>
          </cell>
          <cell r="V2918">
            <v>1</v>
          </cell>
          <cell r="W2918">
            <v>100000</v>
          </cell>
          <cell r="X2918">
            <v>38225</v>
          </cell>
          <cell r="Y2918" t="str">
            <v>26/08-акт сбер</v>
          </cell>
          <cell r="Z2918" t="str">
            <v>Сбербанк РФ</v>
          </cell>
          <cell r="AA2918">
            <v>0</v>
          </cell>
          <cell r="AB2918">
            <v>0</v>
          </cell>
          <cell r="AC2918">
            <v>0</v>
          </cell>
          <cell r="AD2918" t="str">
            <v>предъявлен</v>
          </cell>
          <cell r="AF2918" t="str">
            <v/>
          </cell>
          <cell r="AI2918" t="str">
            <v/>
          </cell>
        </row>
        <row r="2919">
          <cell r="A2919">
            <v>2896</v>
          </cell>
          <cell r="B2919" t="str">
            <v>диск</v>
          </cell>
          <cell r="C2919" t="str">
            <v>51401</v>
          </cell>
          <cell r="D2919" t="str">
            <v>51401`810`2`0400`0000002</v>
          </cell>
          <cell r="E2919" t="str">
            <v>Сбербанк РФ</v>
          </cell>
          <cell r="F2919" t="str">
            <v>банк</v>
          </cell>
          <cell r="G2919" t="str">
            <v>ВА</v>
          </cell>
          <cell r="H2919" t="str">
            <v>0516507</v>
          </cell>
          <cell r="I2919">
            <v>38215</v>
          </cell>
          <cell r="J2919">
            <v>100000</v>
          </cell>
          <cell r="K2919" t="str">
            <v>Рубли РФ</v>
          </cell>
          <cell r="L2919" t="str">
            <v>по предъявлении</v>
          </cell>
          <cell r="M2919">
            <v>38215</v>
          </cell>
          <cell r="N2919">
            <v>0</v>
          </cell>
          <cell r="P2919">
            <v>100000</v>
          </cell>
          <cell r="Q2919">
            <v>1</v>
          </cell>
          <cell r="R2919">
            <v>100000</v>
          </cell>
          <cell r="S2919">
            <v>38225</v>
          </cell>
          <cell r="T2919" t="str">
            <v>26/08-03</v>
          </cell>
          <cell r="U2919" t="str">
            <v>ООО "Проф-Трейд"</v>
          </cell>
          <cell r="V2919">
            <v>1</v>
          </cell>
          <cell r="W2919">
            <v>100000</v>
          </cell>
          <cell r="X2919">
            <v>38225</v>
          </cell>
          <cell r="Y2919" t="str">
            <v>26/08-акт сбер</v>
          </cell>
          <cell r="Z2919" t="str">
            <v>Сбербанк РФ</v>
          </cell>
          <cell r="AA2919">
            <v>0</v>
          </cell>
          <cell r="AB2919">
            <v>0</v>
          </cell>
          <cell r="AC2919">
            <v>0</v>
          </cell>
          <cell r="AD2919" t="str">
            <v>предъявлен</v>
          </cell>
          <cell r="AF2919" t="str">
            <v/>
          </cell>
          <cell r="AI2919" t="str">
            <v/>
          </cell>
        </row>
        <row r="2920">
          <cell r="A2920">
            <v>2897</v>
          </cell>
          <cell r="B2920" t="str">
            <v>диск</v>
          </cell>
          <cell r="C2920" t="str">
            <v>51401</v>
          </cell>
          <cell r="D2920" t="str">
            <v>51401`810`2`0400`0000002</v>
          </cell>
          <cell r="E2920" t="str">
            <v>Сбербанк РФ</v>
          </cell>
          <cell r="F2920" t="str">
            <v>банк</v>
          </cell>
          <cell r="G2920" t="str">
            <v>ВА</v>
          </cell>
          <cell r="H2920" t="str">
            <v>0517337</v>
          </cell>
          <cell r="I2920">
            <v>38219</v>
          </cell>
          <cell r="J2920">
            <v>100000</v>
          </cell>
          <cell r="K2920" t="str">
            <v>Рубли РФ</v>
          </cell>
          <cell r="L2920" t="str">
            <v>по предъявлении</v>
          </cell>
          <cell r="M2920">
            <v>38219</v>
          </cell>
          <cell r="N2920">
            <v>0</v>
          </cell>
          <cell r="P2920">
            <v>100000</v>
          </cell>
          <cell r="Q2920">
            <v>1</v>
          </cell>
          <cell r="R2920">
            <v>100000</v>
          </cell>
          <cell r="S2920">
            <v>38225</v>
          </cell>
          <cell r="T2920" t="str">
            <v>26/08-03</v>
          </cell>
          <cell r="U2920" t="str">
            <v>ООО "Проф-Трейд"</v>
          </cell>
          <cell r="V2920">
            <v>1</v>
          </cell>
          <cell r="W2920">
            <v>100000</v>
          </cell>
          <cell r="X2920">
            <v>38225</v>
          </cell>
          <cell r="Y2920" t="str">
            <v>26/08-акт сбер</v>
          </cell>
          <cell r="Z2920" t="str">
            <v>Сбербанк РФ</v>
          </cell>
          <cell r="AA2920">
            <v>0</v>
          </cell>
          <cell r="AB2920">
            <v>0</v>
          </cell>
          <cell r="AC2920">
            <v>0</v>
          </cell>
          <cell r="AD2920" t="str">
            <v>предъявлен</v>
          </cell>
          <cell r="AF2920" t="str">
            <v/>
          </cell>
          <cell r="AI2920" t="str">
            <v/>
          </cell>
        </row>
        <row r="2921">
          <cell r="A2921">
            <v>2898</v>
          </cell>
          <cell r="B2921" t="str">
            <v>диск</v>
          </cell>
          <cell r="C2921" t="str">
            <v>51401</v>
          </cell>
          <cell r="D2921" t="str">
            <v>51401`810`2`0400`0000002</v>
          </cell>
          <cell r="E2921" t="str">
            <v>Сбербанк РФ</v>
          </cell>
          <cell r="F2921" t="str">
            <v>банк</v>
          </cell>
          <cell r="G2921" t="str">
            <v>ВА</v>
          </cell>
          <cell r="H2921" t="str">
            <v>0522464</v>
          </cell>
          <cell r="I2921">
            <v>38217</v>
          </cell>
          <cell r="J2921">
            <v>20000</v>
          </cell>
          <cell r="K2921" t="str">
            <v>Рубли РФ</v>
          </cell>
          <cell r="L2921" t="str">
            <v>по предъявлении</v>
          </cell>
          <cell r="M2921">
            <v>38217</v>
          </cell>
          <cell r="N2921">
            <v>0</v>
          </cell>
          <cell r="P2921">
            <v>20000</v>
          </cell>
          <cell r="Q2921">
            <v>1</v>
          </cell>
          <cell r="R2921">
            <v>20000</v>
          </cell>
          <cell r="S2921">
            <v>38225</v>
          </cell>
          <cell r="T2921" t="str">
            <v>26/08-03</v>
          </cell>
          <cell r="U2921" t="str">
            <v>ООО "Проф-Трейд"</v>
          </cell>
          <cell r="V2921">
            <v>1</v>
          </cell>
          <cell r="W2921">
            <v>20000</v>
          </cell>
          <cell r="X2921">
            <v>38225</v>
          </cell>
          <cell r="Y2921" t="str">
            <v>26/08-акт сбер</v>
          </cell>
          <cell r="Z2921" t="str">
            <v>Сбербанк РФ</v>
          </cell>
          <cell r="AA2921">
            <v>0</v>
          </cell>
          <cell r="AB2921">
            <v>0</v>
          </cell>
          <cell r="AC2921">
            <v>0</v>
          </cell>
          <cell r="AD2921" t="str">
            <v>предъявлен</v>
          </cell>
          <cell r="AF2921" t="str">
            <v/>
          </cell>
          <cell r="AI2921" t="str">
            <v/>
          </cell>
        </row>
        <row r="2922">
          <cell r="A2922">
            <v>2899</v>
          </cell>
          <cell r="B2922" t="str">
            <v>диск</v>
          </cell>
          <cell r="C2922" t="str">
            <v>51401</v>
          </cell>
          <cell r="D2922" t="str">
            <v>51401`810`2`0400`0000002</v>
          </cell>
          <cell r="E2922" t="str">
            <v>Сбербанк РФ</v>
          </cell>
          <cell r="F2922" t="str">
            <v>банк</v>
          </cell>
          <cell r="G2922" t="str">
            <v>ВА</v>
          </cell>
          <cell r="H2922" t="str">
            <v>0516722</v>
          </cell>
          <cell r="I2922">
            <v>38218</v>
          </cell>
          <cell r="J2922">
            <v>50000</v>
          </cell>
          <cell r="K2922" t="str">
            <v>Рубли РФ</v>
          </cell>
          <cell r="L2922" t="str">
            <v>по предъявлении</v>
          </cell>
          <cell r="M2922">
            <v>38218</v>
          </cell>
          <cell r="N2922">
            <v>0</v>
          </cell>
          <cell r="P2922">
            <v>50000</v>
          </cell>
          <cell r="Q2922">
            <v>1</v>
          </cell>
          <cell r="R2922">
            <v>50000</v>
          </cell>
          <cell r="S2922">
            <v>38225</v>
          </cell>
          <cell r="T2922" t="str">
            <v>26/08-03</v>
          </cell>
          <cell r="U2922" t="str">
            <v>ООО "Проф-Трейд"</v>
          </cell>
          <cell r="V2922">
            <v>1</v>
          </cell>
          <cell r="W2922">
            <v>50000</v>
          </cell>
          <cell r="X2922">
            <v>38225</v>
          </cell>
          <cell r="Y2922" t="str">
            <v>26/08-акт сбер</v>
          </cell>
          <cell r="Z2922" t="str">
            <v>Сбербанк РФ</v>
          </cell>
          <cell r="AA2922">
            <v>0</v>
          </cell>
          <cell r="AB2922">
            <v>0</v>
          </cell>
          <cell r="AC2922">
            <v>0</v>
          </cell>
          <cell r="AD2922" t="str">
            <v>предъявлен</v>
          </cell>
          <cell r="AF2922" t="str">
            <v/>
          </cell>
          <cell r="AI2922" t="str">
            <v/>
          </cell>
        </row>
        <row r="2923">
          <cell r="A2923">
            <v>2900</v>
          </cell>
          <cell r="B2923" t="str">
            <v>диск</v>
          </cell>
          <cell r="C2923" t="str">
            <v>51401</v>
          </cell>
          <cell r="D2923" t="str">
            <v>51401`810`2`0400`0000002</v>
          </cell>
          <cell r="E2923" t="str">
            <v>Сбербанк РФ</v>
          </cell>
          <cell r="F2923" t="str">
            <v>банк</v>
          </cell>
          <cell r="G2923" t="str">
            <v>ВА</v>
          </cell>
          <cell r="H2923" t="str">
            <v>0516775</v>
          </cell>
          <cell r="I2923">
            <v>38218</v>
          </cell>
          <cell r="J2923">
            <v>50000</v>
          </cell>
          <cell r="K2923" t="str">
            <v>Рубли РФ</v>
          </cell>
          <cell r="L2923" t="str">
            <v>по предъявлении</v>
          </cell>
          <cell r="M2923">
            <v>38218</v>
          </cell>
          <cell r="N2923">
            <v>0</v>
          </cell>
          <cell r="P2923">
            <v>50000</v>
          </cell>
          <cell r="Q2923">
            <v>1</v>
          </cell>
          <cell r="R2923">
            <v>50000</v>
          </cell>
          <cell r="S2923">
            <v>38225</v>
          </cell>
          <cell r="T2923" t="str">
            <v>26/08-03</v>
          </cell>
          <cell r="U2923" t="str">
            <v>ООО "Проф-Трейд"</v>
          </cell>
          <cell r="V2923">
            <v>1</v>
          </cell>
          <cell r="W2923">
            <v>50000</v>
          </cell>
          <cell r="X2923">
            <v>38225</v>
          </cell>
          <cell r="Y2923" t="str">
            <v>26/08-акт сбер</v>
          </cell>
          <cell r="Z2923" t="str">
            <v>Сбербанк РФ</v>
          </cell>
          <cell r="AA2923">
            <v>0</v>
          </cell>
          <cell r="AB2923">
            <v>0</v>
          </cell>
          <cell r="AC2923">
            <v>0</v>
          </cell>
          <cell r="AD2923" t="str">
            <v>предъявлен</v>
          </cell>
          <cell r="AF2923" t="str">
            <v/>
          </cell>
          <cell r="AI2923" t="str">
            <v/>
          </cell>
        </row>
        <row r="2924">
          <cell r="A2924">
            <v>2901</v>
          </cell>
          <cell r="B2924" t="str">
            <v>диск</v>
          </cell>
          <cell r="C2924" t="str">
            <v>51401</v>
          </cell>
          <cell r="D2924" t="str">
            <v>51401`810`2`0400`0000002</v>
          </cell>
          <cell r="E2924" t="str">
            <v>Сбербанк РФ</v>
          </cell>
          <cell r="F2924" t="str">
            <v>банк</v>
          </cell>
          <cell r="G2924" t="str">
            <v>ВН</v>
          </cell>
          <cell r="H2924" t="str">
            <v>0397040</v>
          </cell>
          <cell r="I2924">
            <v>38198</v>
          </cell>
          <cell r="J2924">
            <v>100000</v>
          </cell>
          <cell r="K2924" t="str">
            <v>Рубли РФ</v>
          </cell>
          <cell r="L2924" t="str">
            <v>по предъявлении</v>
          </cell>
          <cell r="M2924">
            <v>38198</v>
          </cell>
          <cell r="N2924">
            <v>0</v>
          </cell>
          <cell r="P2924">
            <v>100000</v>
          </cell>
          <cell r="Q2924">
            <v>1</v>
          </cell>
          <cell r="R2924">
            <v>100000</v>
          </cell>
          <cell r="S2924">
            <v>38225</v>
          </cell>
          <cell r="T2924" t="str">
            <v>26/08-03</v>
          </cell>
          <cell r="U2924" t="str">
            <v>ООО "Проф-Трейд"</v>
          </cell>
          <cell r="V2924">
            <v>1</v>
          </cell>
          <cell r="W2924">
            <v>100000</v>
          </cell>
          <cell r="X2924">
            <v>38225</v>
          </cell>
          <cell r="Y2924" t="str">
            <v>26/08-акт сбер</v>
          </cell>
          <cell r="Z2924" t="str">
            <v>Сбербанк РФ</v>
          </cell>
          <cell r="AA2924">
            <v>0</v>
          </cell>
          <cell r="AB2924">
            <v>0</v>
          </cell>
          <cell r="AC2924">
            <v>0</v>
          </cell>
          <cell r="AD2924" t="str">
            <v>предъявлен</v>
          </cell>
          <cell r="AF2924" t="str">
            <v/>
          </cell>
          <cell r="AI2924" t="str">
            <v/>
          </cell>
        </row>
        <row r="2925">
          <cell r="A2925">
            <v>2902</v>
          </cell>
          <cell r="B2925" t="str">
            <v>диск</v>
          </cell>
          <cell r="C2925" t="str">
            <v>51401</v>
          </cell>
          <cell r="D2925" t="str">
            <v>51401`810`2`0400`0000002</v>
          </cell>
          <cell r="E2925" t="str">
            <v>Сбербанк РФ</v>
          </cell>
          <cell r="F2925" t="str">
            <v>банк</v>
          </cell>
          <cell r="G2925" t="str">
            <v>ВН</v>
          </cell>
          <cell r="H2925" t="str">
            <v>1090862</v>
          </cell>
          <cell r="I2925">
            <v>38191</v>
          </cell>
          <cell r="J2925">
            <v>100000</v>
          </cell>
          <cell r="K2925" t="str">
            <v>Рубли РФ</v>
          </cell>
          <cell r="L2925" t="str">
            <v>по предъявлении</v>
          </cell>
          <cell r="M2925">
            <v>38191</v>
          </cell>
          <cell r="N2925">
            <v>0</v>
          </cell>
          <cell r="P2925">
            <v>100000</v>
          </cell>
          <cell r="Q2925">
            <v>1</v>
          </cell>
          <cell r="R2925">
            <v>100000</v>
          </cell>
          <cell r="S2925">
            <v>38225</v>
          </cell>
          <cell r="T2925" t="str">
            <v>26/08-03</v>
          </cell>
          <cell r="U2925" t="str">
            <v>ООО "Проф-Трейд"</v>
          </cell>
          <cell r="V2925">
            <v>1</v>
          </cell>
          <cell r="W2925">
            <v>100000</v>
          </cell>
          <cell r="X2925">
            <v>38225</v>
          </cell>
          <cell r="Y2925" t="str">
            <v>26/08-акт сбер</v>
          </cell>
          <cell r="Z2925" t="str">
            <v>Сбербанк РФ</v>
          </cell>
          <cell r="AA2925">
            <v>0</v>
          </cell>
          <cell r="AB2925">
            <v>0</v>
          </cell>
          <cell r="AC2925">
            <v>0</v>
          </cell>
          <cell r="AD2925" t="str">
            <v>предъявлен</v>
          </cell>
          <cell r="AF2925" t="str">
            <v/>
          </cell>
          <cell r="AI2925" t="str">
            <v/>
          </cell>
        </row>
        <row r="2926">
          <cell r="A2926">
            <v>2903</v>
          </cell>
          <cell r="B2926" t="str">
            <v>диск</v>
          </cell>
          <cell r="C2926" t="str">
            <v>51401</v>
          </cell>
          <cell r="D2926" t="str">
            <v>51401`810`2`0400`0000002</v>
          </cell>
          <cell r="E2926" t="str">
            <v>Сбербанк РФ</v>
          </cell>
          <cell r="F2926" t="str">
            <v>банк</v>
          </cell>
          <cell r="G2926" t="str">
            <v>ВА</v>
          </cell>
          <cell r="H2926" t="str">
            <v>0522607</v>
          </cell>
          <cell r="I2926">
            <v>38223</v>
          </cell>
          <cell r="J2926">
            <v>195000</v>
          </cell>
          <cell r="K2926" t="str">
            <v>Рубли РФ</v>
          </cell>
          <cell r="L2926" t="str">
            <v>по предъявлении</v>
          </cell>
          <cell r="M2926">
            <v>38223</v>
          </cell>
          <cell r="N2926">
            <v>0</v>
          </cell>
          <cell r="P2926">
            <v>195000</v>
          </cell>
          <cell r="Q2926">
            <v>1</v>
          </cell>
          <cell r="R2926">
            <v>195000</v>
          </cell>
          <cell r="S2926">
            <v>38225</v>
          </cell>
          <cell r="T2926" t="str">
            <v>26/08-03</v>
          </cell>
          <cell r="U2926" t="str">
            <v>ООО "Проф-Трейд"</v>
          </cell>
          <cell r="V2926">
            <v>1</v>
          </cell>
          <cell r="W2926">
            <v>195000</v>
          </cell>
          <cell r="X2926">
            <v>38225</v>
          </cell>
          <cell r="Y2926" t="str">
            <v>26/08-акт сбер</v>
          </cell>
          <cell r="Z2926" t="str">
            <v>Сбербанк РФ</v>
          </cell>
          <cell r="AA2926">
            <v>0</v>
          </cell>
          <cell r="AB2926">
            <v>0</v>
          </cell>
          <cell r="AC2926">
            <v>0</v>
          </cell>
          <cell r="AD2926" t="str">
            <v>предъявлен</v>
          </cell>
          <cell r="AF2926" t="str">
            <v/>
          </cell>
          <cell r="AI2926" t="str">
            <v/>
          </cell>
        </row>
        <row r="2927">
          <cell r="A2927">
            <v>2904</v>
          </cell>
          <cell r="B2927" t="str">
            <v>диск</v>
          </cell>
          <cell r="C2927" t="str">
            <v>51401</v>
          </cell>
          <cell r="D2927" t="str">
            <v>51401`810`2`0400`0000002</v>
          </cell>
          <cell r="E2927" t="str">
            <v>Сбербанк РФ</v>
          </cell>
          <cell r="F2927" t="str">
            <v>банк</v>
          </cell>
          <cell r="G2927" t="str">
            <v>ВА</v>
          </cell>
          <cell r="H2927" t="str">
            <v>0522650</v>
          </cell>
          <cell r="I2927">
            <v>38224</v>
          </cell>
          <cell r="J2927">
            <v>1000000</v>
          </cell>
          <cell r="K2927" t="str">
            <v>Рубли РФ</v>
          </cell>
          <cell r="L2927" t="str">
            <v>по предъявлении</v>
          </cell>
          <cell r="M2927">
            <v>38224</v>
          </cell>
          <cell r="N2927">
            <v>0</v>
          </cell>
          <cell r="P2927">
            <v>1000000</v>
          </cell>
          <cell r="Q2927">
            <v>1</v>
          </cell>
          <cell r="R2927">
            <v>1000000</v>
          </cell>
          <cell r="S2927">
            <v>38225</v>
          </cell>
          <cell r="T2927" t="str">
            <v>26/08-03</v>
          </cell>
          <cell r="U2927" t="str">
            <v>ООО "Проф-Трейд"</v>
          </cell>
          <cell r="V2927">
            <v>1</v>
          </cell>
          <cell r="W2927">
            <v>1000000</v>
          </cell>
          <cell r="X2927">
            <v>38226</v>
          </cell>
          <cell r="Y2927" t="str">
            <v>27/08-акт Сбербанк</v>
          </cell>
          <cell r="Z2927" t="str">
            <v>Сбербанк РФ</v>
          </cell>
          <cell r="AA2927">
            <v>0</v>
          </cell>
          <cell r="AB2927">
            <v>0</v>
          </cell>
          <cell r="AC2927">
            <v>0</v>
          </cell>
          <cell r="AD2927" t="str">
            <v>предъявлен</v>
          </cell>
          <cell r="AF2927" t="str">
            <v/>
          </cell>
          <cell r="AI2927" t="str">
            <v/>
          </cell>
        </row>
        <row r="2928">
          <cell r="A2928">
            <v>2905</v>
          </cell>
          <cell r="B2928" t="str">
            <v>диск</v>
          </cell>
          <cell r="C2928" t="str">
            <v>51401</v>
          </cell>
          <cell r="D2928" t="str">
            <v>51401`810`2`0400`0000002</v>
          </cell>
          <cell r="E2928" t="str">
            <v>Сбербанк РФ</v>
          </cell>
          <cell r="F2928" t="str">
            <v>банк</v>
          </cell>
          <cell r="G2928" t="str">
            <v>ВА</v>
          </cell>
          <cell r="H2928" t="str">
            <v>0522649</v>
          </cell>
          <cell r="I2928">
            <v>38224</v>
          </cell>
          <cell r="J2928">
            <v>1000000</v>
          </cell>
          <cell r="K2928" t="str">
            <v>Рубли РФ</v>
          </cell>
          <cell r="L2928" t="str">
            <v>по предъявлении</v>
          </cell>
          <cell r="M2928">
            <v>38224</v>
          </cell>
          <cell r="N2928">
            <v>0</v>
          </cell>
          <cell r="P2928">
            <v>1000000</v>
          </cell>
          <cell r="Q2928">
            <v>1</v>
          </cell>
          <cell r="R2928">
            <v>1000000</v>
          </cell>
          <cell r="S2928">
            <v>38225</v>
          </cell>
          <cell r="T2928" t="str">
            <v>26/08-03</v>
          </cell>
          <cell r="U2928" t="str">
            <v>ООО "Проф-Трейд"</v>
          </cell>
          <cell r="V2928">
            <v>1</v>
          </cell>
          <cell r="W2928">
            <v>1000000</v>
          </cell>
          <cell r="X2928">
            <v>38226</v>
          </cell>
          <cell r="Y2928" t="str">
            <v>27/08-акт Сбербанк</v>
          </cell>
          <cell r="Z2928" t="str">
            <v>Сбербанк РФ</v>
          </cell>
          <cell r="AA2928">
            <v>0</v>
          </cell>
          <cell r="AB2928">
            <v>0</v>
          </cell>
          <cell r="AC2928">
            <v>0</v>
          </cell>
          <cell r="AD2928" t="str">
            <v>предъявлен</v>
          </cell>
          <cell r="AF2928" t="str">
            <v/>
          </cell>
          <cell r="AI2928" t="str">
            <v/>
          </cell>
        </row>
        <row r="2929">
          <cell r="A2929">
            <v>2906</v>
          </cell>
          <cell r="B2929" t="str">
            <v>диск</v>
          </cell>
          <cell r="C2929" t="str">
            <v>51401</v>
          </cell>
          <cell r="D2929" t="str">
            <v>51401`810`2`0400`0000002</v>
          </cell>
          <cell r="E2929" t="str">
            <v>Сбербанк РФ</v>
          </cell>
          <cell r="F2929" t="str">
            <v>банк</v>
          </cell>
          <cell r="G2929" t="str">
            <v>ВА</v>
          </cell>
          <cell r="H2929" t="str">
            <v>0516776</v>
          </cell>
          <cell r="I2929">
            <v>38218</v>
          </cell>
          <cell r="J2929">
            <v>50000</v>
          </cell>
          <cell r="K2929" t="str">
            <v>Рубли РФ</v>
          </cell>
          <cell r="L2929" t="str">
            <v>по предъявлении</v>
          </cell>
          <cell r="M2929">
            <v>38218</v>
          </cell>
          <cell r="N2929">
            <v>0</v>
          </cell>
          <cell r="P2929">
            <v>50000</v>
          </cell>
          <cell r="Q2929">
            <v>1</v>
          </cell>
          <cell r="R2929">
            <v>50000</v>
          </cell>
          <cell r="S2929">
            <v>38225</v>
          </cell>
          <cell r="T2929" t="str">
            <v>26/08-03</v>
          </cell>
          <cell r="U2929" t="str">
            <v>ООО "Проф-Трейд"</v>
          </cell>
          <cell r="V2929">
            <v>1</v>
          </cell>
          <cell r="W2929">
            <v>50000</v>
          </cell>
          <cell r="X2929">
            <v>38226</v>
          </cell>
          <cell r="Y2929" t="str">
            <v>27/08-акт Сбербанк</v>
          </cell>
          <cell r="Z2929" t="str">
            <v>Сбербанк РФ</v>
          </cell>
          <cell r="AA2929">
            <v>0</v>
          </cell>
          <cell r="AB2929">
            <v>0</v>
          </cell>
          <cell r="AC2929">
            <v>0</v>
          </cell>
          <cell r="AD2929" t="str">
            <v>предъявлен</v>
          </cell>
          <cell r="AF2929" t="str">
            <v/>
          </cell>
          <cell r="AI2929" t="str">
            <v/>
          </cell>
        </row>
        <row r="2930">
          <cell r="A2930">
            <v>2907</v>
          </cell>
          <cell r="B2930" t="str">
            <v>диск</v>
          </cell>
          <cell r="C2930" t="str">
            <v>51401</v>
          </cell>
          <cell r="D2930" t="str">
            <v>51401`810`2`0400`0000002</v>
          </cell>
          <cell r="E2930" t="str">
            <v>Сбербанк РФ</v>
          </cell>
          <cell r="F2930" t="str">
            <v>банк</v>
          </cell>
          <cell r="G2930" t="str">
            <v>ВА</v>
          </cell>
          <cell r="H2930" t="str">
            <v>0522651</v>
          </cell>
          <cell r="I2930">
            <v>38224</v>
          </cell>
          <cell r="J2930">
            <v>1000000</v>
          </cell>
          <cell r="K2930" t="str">
            <v>Рубли РФ</v>
          </cell>
          <cell r="L2930" t="str">
            <v>по предъявлении</v>
          </cell>
          <cell r="M2930">
            <v>38224</v>
          </cell>
          <cell r="N2930">
            <v>0</v>
          </cell>
          <cell r="P2930">
            <v>1000000</v>
          </cell>
          <cell r="Q2930">
            <v>1</v>
          </cell>
          <cell r="R2930">
            <v>1000000</v>
          </cell>
          <cell r="S2930">
            <v>38225</v>
          </cell>
          <cell r="T2930" t="str">
            <v>26/08-03</v>
          </cell>
          <cell r="U2930" t="str">
            <v>ООО "Проф-Трейд"</v>
          </cell>
          <cell r="V2930">
            <v>1</v>
          </cell>
          <cell r="W2930">
            <v>1000000</v>
          </cell>
          <cell r="X2930">
            <v>38226</v>
          </cell>
          <cell r="Y2930" t="str">
            <v>27/08-акт Сбербанк</v>
          </cell>
          <cell r="Z2930" t="str">
            <v>Сбербанк РФ</v>
          </cell>
          <cell r="AA2930">
            <v>0</v>
          </cell>
          <cell r="AB2930">
            <v>0</v>
          </cell>
          <cell r="AC2930">
            <v>0</v>
          </cell>
          <cell r="AD2930" t="str">
            <v>предъявлен</v>
          </cell>
          <cell r="AF2930" t="str">
            <v/>
          </cell>
          <cell r="AI2930" t="str">
            <v/>
          </cell>
        </row>
        <row r="2931">
          <cell r="A2931">
            <v>2908</v>
          </cell>
          <cell r="B2931" t="str">
            <v>диск</v>
          </cell>
          <cell r="C2931" t="str">
            <v>51401</v>
          </cell>
          <cell r="D2931" t="str">
            <v>51401`810`2`0400`0000002</v>
          </cell>
          <cell r="E2931" t="str">
            <v>Сбербанк РФ</v>
          </cell>
          <cell r="F2931" t="str">
            <v>банк</v>
          </cell>
          <cell r="G2931" t="str">
            <v>ВА</v>
          </cell>
          <cell r="H2931" t="str">
            <v>1618088</v>
          </cell>
          <cell r="I2931">
            <v>38195</v>
          </cell>
          <cell r="J2931">
            <v>500000</v>
          </cell>
          <cell r="K2931" t="str">
            <v>Рубли РФ</v>
          </cell>
          <cell r="L2931" t="str">
            <v>по предъявлении</v>
          </cell>
          <cell r="M2931">
            <v>38195</v>
          </cell>
          <cell r="N2931">
            <v>0</v>
          </cell>
          <cell r="P2931">
            <v>500000</v>
          </cell>
          <cell r="Q2931">
            <v>1</v>
          </cell>
          <cell r="R2931">
            <v>500000</v>
          </cell>
          <cell r="S2931">
            <v>38225</v>
          </cell>
          <cell r="T2931" t="str">
            <v>26/08-03</v>
          </cell>
          <cell r="U2931" t="str">
            <v>ООО "Проф-Трейд"</v>
          </cell>
          <cell r="V2931">
            <v>1</v>
          </cell>
          <cell r="W2931">
            <v>500000</v>
          </cell>
          <cell r="X2931">
            <v>38226</v>
          </cell>
          <cell r="Y2931" t="str">
            <v>27/08-акт Сбербанк</v>
          </cell>
          <cell r="Z2931" t="str">
            <v>Сбербанк РФ</v>
          </cell>
          <cell r="AA2931">
            <v>0</v>
          </cell>
          <cell r="AB2931">
            <v>0</v>
          </cell>
          <cell r="AC2931">
            <v>0</v>
          </cell>
          <cell r="AD2931" t="str">
            <v>предъявлен</v>
          </cell>
          <cell r="AF2931" t="str">
            <v/>
          </cell>
          <cell r="AI2931" t="str">
            <v/>
          </cell>
        </row>
        <row r="2932">
          <cell r="A2932">
            <v>2909</v>
          </cell>
          <cell r="B2932" t="str">
            <v>диск</v>
          </cell>
          <cell r="C2932" t="str">
            <v>51401</v>
          </cell>
          <cell r="D2932" t="str">
            <v>51401`810`4`0400`0000006</v>
          </cell>
          <cell r="E2932" t="str">
            <v>ОАО «Социнвестбанк»</v>
          </cell>
          <cell r="F2932" t="str">
            <v>банк</v>
          </cell>
          <cell r="G2932" t="str">
            <v>АК</v>
          </cell>
          <cell r="H2932" t="str">
            <v>0018118</v>
          </cell>
          <cell r="I2932">
            <v>38225</v>
          </cell>
          <cell r="J2932">
            <v>130000</v>
          </cell>
          <cell r="K2932" t="str">
            <v>Рубли РФ</v>
          </cell>
          <cell r="L2932" t="str">
            <v>по предъявлении</v>
          </cell>
          <cell r="M2932">
            <v>38225</v>
          </cell>
          <cell r="N2932">
            <v>0</v>
          </cell>
          <cell r="P2932">
            <v>130000</v>
          </cell>
          <cell r="Q2932">
            <v>1</v>
          </cell>
          <cell r="R2932">
            <v>130000</v>
          </cell>
          <cell r="S2932">
            <v>38225</v>
          </cell>
          <cell r="T2932" t="str">
            <v>26/08-03</v>
          </cell>
          <cell r="U2932" t="str">
            <v>ООО "Проф-Трейд"</v>
          </cell>
          <cell r="V2932">
            <v>1</v>
          </cell>
          <cell r="W2932">
            <v>130000</v>
          </cell>
          <cell r="X2932">
            <v>38226</v>
          </cell>
          <cell r="Y2932" t="str">
            <v>27/08-акт СИБ</v>
          </cell>
          <cell r="Z2932" t="str">
            <v>ОАО "Социнвестбанк"</v>
          </cell>
          <cell r="AA2932">
            <v>0</v>
          </cell>
          <cell r="AB2932">
            <v>0</v>
          </cell>
          <cell r="AC2932">
            <v>0</v>
          </cell>
          <cell r="AD2932" t="str">
            <v>предъявлен</v>
          </cell>
          <cell r="AF2932" t="str">
            <v/>
          </cell>
          <cell r="AI2932" t="str">
            <v/>
          </cell>
        </row>
        <row r="2933">
          <cell r="A2933">
            <v>2910</v>
          </cell>
          <cell r="B2933" t="str">
            <v>диск</v>
          </cell>
          <cell r="C2933" t="str">
            <v>51401</v>
          </cell>
          <cell r="D2933" t="str">
            <v>51401`810`4`0400`0000006</v>
          </cell>
          <cell r="E2933" t="str">
            <v>ОАО «Социнвестбанк»</v>
          </cell>
          <cell r="F2933" t="str">
            <v>банк</v>
          </cell>
          <cell r="G2933" t="str">
            <v>СЛ</v>
          </cell>
          <cell r="H2933" t="str">
            <v>0006207</v>
          </cell>
          <cell r="I2933">
            <v>38224</v>
          </cell>
          <cell r="J2933">
            <v>25000</v>
          </cell>
          <cell r="K2933" t="str">
            <v>Рубли РФ</v>
          </cell>
          <cell r="L2933" t="str">
            <v>по предъявлении</v>
          </cell>
          <cell r="M2933">
            <v>38224</v>
          </cell>
          <cell r="N2933">
            <v>0</v>
          </cell>
          <cell r="P2933">
            <v>25000</v>
          </cell>
          <cell r="Q2933">
            <v>1</v>
          </cell>
          <cell r="R2933">
            <v>25000</v>
          </cell>
          <cell r="S2933">
            <v>38225</v>
          </cell>
          <cell r="T2933" t="str">
            <v>26/08-03</v>
          </cell>
          <cell r="U2933" t="str">
            <v>ООО "Проф-Трейд"</v>
          </cell>
          <cell r="V2933">
            <v>1</v>
          </cell>
          <cell r="W2933">
            <v>25000</v>
          </cell>
          <cell r="X2933">
            <v>38225</v>
          </cell>
          <cell r="Y2933" t="str">
            <v>26/08-акт сиб</v>
          </cell>
          <cell r="Z2933" t="str">
            <v>ОАО "Социнвестбанк"</v>
          </cell>
          <cell r="AA2933">
            <v>0</v>
          </cell>
          <cell r="AB2933">
            <v>0</v>
          </cell>
          <cell r="AC2933">
            <v>0</v>
          </cell>
          <cell r="AD2933" t="str">
            <v>предъявлен</v>
          </cell>
          <cell r="AF2933" t="str">
            <v/>
          </cell>
          <cell r="AI2933" t="str">
            <v/>
          </cell>
        </row>
        <row r="2934">
          <cell r="A2934">
            <v>2911</v>
          </cell>
          <cell r="B2934" t="str">
            <v>диск</v>
          </cell>
          <cell r="C2934" t="str">
            <v>51401</v>
          </cell>
          <cell r="D2934" t="str">
            <v>51401`810`1`0400`0000005</v>
          </cell>
          <cell r="E2934" t="str">
            <v>ОАО «УралСиб»</v>
          </cell>
          <cell r="F2934" t="str">
            <v>банк</v>
          </cell>
          <cell r="G2934" t="str">
            <v>0081</v>
          </cell>
          <cell r="H2934" t="str">
            <v>0261517</v>
          </cell>
          <cell r="I2934">
            <v>38219</v>
          </cell>
          <cell r="J2934">
            <v>305000</v>
          </cell>
          <cell r="K2934" t="str">
            <v>Рубли РФ</v>
          </cell>
          <cell r="L2934" t="str">
            <v>по предъявлении</v>
          </cell>
          <cell r="M2934">
            <v>38219</v>
          </cell>
          <cell r="N2934">
            <v>0</v>
          </cell>
          <cell r="P2934">
            <v>305000</v>
          </cell>
          <cell r="Q2934">
            <v>1</v>
          </cell>
          <cell r="R2934">
            <v>305000</v>
          </cell>
          <cell r="S2934">
            <v>38225</v>
          </cell>
          <cell r="T2934" t="str">
            <v>26/08-03</v>
          </cell>
          <cell r="U2934" t="str">
            <v>ООО "Проф-Трейд"</v>
          </cell>
          <cell r="V2934">
            <v>1</v>
          </cell>
          <cell r="W2934">
            <v>305000</v>
          </cell>
          <cell r="X2934">
            <v>38225</v>
          </cell>
          <cell r="Y2934" t="str">
            <v>26/08-акт уралсиб</v>
          </cell>
          <cell r="Z2934" t="str">
            <v>ОАО "УралСиб"</v>
          </cell>
          <cell r="AA2934">
            <v>0</v>
          </cell>
          <cell r="AB2934">
            <v>0</v>
          </cell>
          <cell r="AC2934">
            <v>0</v>
          </cell>
          <cell r="AD2934" t="str">
            <v>предъявлен</v>
          </cell>
          <cell r="AF2934" t="str">
            <v/>
          </cell>
          <cell r="AI2934" t="str">
            <v/>
          </cell>
        </row>
        <row r="2935">
          <cell r="A2935">
            <v>2912</v>
          </cell>
          <cell r="B2935" t="str">
            <v>диск</v>
          </cell>
          <cell r="C2935" t="str">
            <v>51401</v>
          </cell>
          <cell r="D2935" t="str">
            <v>51401`810`1`0400`0000005</v>
          </cell>
          <cell r="E2935" t="str">
            <v>ОАО «УралСиб»</v>
          </cell>
          <cell r="F2935" t="str">
            <v>банк</v>
          </cell>
          <cell r="G2935" t="str">
            <v>0081</v>
          </cell>
          <cell r="H2935" t="str">
            <v>0261561</v>
          </cell>
          <cell r="I2935">
            <v>38222</v>
          </cell>
          <cell r="J2935">
            <v>215000</v>
          </cell>
          <cell r="K2935" t="str">
            <v>Рубли РФ</v>
          </cell>
          <cell r="L2935" t="str">
            <v>по предъявлении</v>
          </cell>
          <cell r="M2935">
            <v>38222</v>
          </cell>
          <cell r="N2935">
            <v>0</v>
          </cell>
          <cell r="P2935">
            <v>215000</v>
          </cell>
          <cell r="Q2935">
            <v>1</v>
          </cell>
          <cell r="R2935">
            <v>215000</v>
          </cell>
          <cell r="S2935">
            <v>38225</v>
          </cell>
          <cell r="T2935" t="str">
            <v>26/08-03</v>
          </cell>
          <cell r="U2935" t="str">
            <v>ООО "Проф-Трейд"</v>
          </cell>
          <cell r="V2935">
            <v>1</v>
          </cell>
          <cell r="W2935">
            <v>215000</v>
          </cell>
          <cell r="X2935">
            <v>38225</v>
          </cell>
          <cell r="Y2935" t="str">
            <v>26/08-акт уралсиб</v>
          </cell>
          <cell r="Z2935" t="str">
            <v>ОАО "УралСиб"</v>
          </cell>
          <cell r="AA2935">
            <v>0</v>
          </cell>
          <cell r="AB2935">
            <v>0</v>
          </cell>
          <cell r="AC2935">
            <v>0</v>
          </cell>
          <cell r="AD2935" t="str">
            <v>предъявлен</v>
          </cell>
          <cell r="AF2935" t="str">
            <v/>
          </cell>
          <cell r="AI2935" t="str">
            <v/>
          </cell>
        </row>
        <row r="2936">
          <cell r="A2936">
            <v>2913</v>
          </cell>
          <cell r="B2936" t="str">
            <v>диск</v>
          </cell>
          <cell r="C2936" t="str">
            <v>51401</v>
          </cell>
          <cell r="D2936" t="str">
            <v>51401`810`1`0400`0000005</v>
          </cell>
          <cell r="E2936" t="str">
            <v>ОАО «УралСиб»</v>
          </cell>
          <cell r="F2936" t="str">
            <v>банк</v>
          </cell>
          <cell r="G2936" t="str">
            <v>0025</v>
          </cell>
          <cell r="H2936" t="str">
            <v>0285215</v>
          </cell>
          <cell r="I2936">
            <v>38223</v>
          </cell>
          <cell r="J2936">
            <v>135000</v>
          </cell>
          <cell r="K2936" t="str">
            <v>Рубли РФ</v>
          </cell>
          <cell r="L2936" t="str">
            <v>по предъявлении</v>
          </cell>
          <cell r="M2936">
            <v>38223</v>
          </cell>
          <cell r="N2936">
            <v>0</v>
          </cell>
          <cell r="P2936">
            <v>135000</v>
          </cell>
          <cell r="Q2936">
            <v>1</v>
          </cell>
          <cell r="R2936">
            <v>135000</v>
          </cell>
          <cell r="S2936">
            <v>38225</v>
          </cell>
          <cell r="T2936" t="str">
            <v>26/08-03</v>
          </cell>
          <cell r="U2936" t="str">
            <v>ООО "Проф-Трейд"</v>
          </cell>
          <cell r="V2936">
            <v>1</v>
          </cell>
          <cell r="W2936">
            <v>135000</v>
          </cell>
          <cell r="X2936">
            <v>38225</v>
          </cell>
          <cell r="Y2936" t="str">
            <v>26/08-акт уралсиб</v>
          </cell>
          <cell r="Z2936" t="str">
            <v>ОАО "УралСиб"</v>
          </cell>
          <cell r="AA2936">
            <v>0</v>
          </cell>
          <cell r="AB2936">
            <v>0</v>
          </cell>
          <cell r="AC2936">
            <v>0</v>
          </cell>
          <cell r="AD2936" t="str">
            <v>предъявлен</v>
          </cell>
          <cell r="AF2936" t="str">
            <v/>
          </cell>
          <cell r="AI2936" t="str">
            <v/>
          </cell>
        </row>
        <row r="2937">
          <cell r="A2937">
            <v>2914</v>
          </cell>
          <cell r="B2937" t="str">
            <v>диск</v>
          </cell>
          <cell r="C2937" t="str">
            <v>51401</v>
          </cell>
          <cell r="D2937" t="str">
            <v>51401`810`1`0400`0000005</v>
          </cell>
          <cell r="E2937" t="str">
            <v>ОАО «УралСиб»</v>
          </cell>
          <cell r="F2937" t="str">
            <v>банк</v>
          </cell>
          <cell r="G2937" t="str">
            <v>0001</v>
          </cell>
          <cell r="H2937" t="str">
            <v>0273601</v>
          </cell>
          <cell r="I2937">
            <v>38210</v>
          </cell>
          <cell r="J2937">
            <v>80000</v>
          </cell>
          <cell r="K2937" t="str">
            <v>Рубли РФ</v>
          </cell>
          <cell r="L2937" t="str">
            <v>по предъявлении</v>
          </cell>
          <cell r="M2937">
            <v>38210</v>
          </cell>
          <cell r="N2937">
            <v>0</v>
          </cell>
          <cell r="P2937">
            <v>80000</v>
          </cell>
          <cell r="Q2937">
            <v>1</v>
          </cell>
          <cell r="R2937">
            <v>80000</v>
          </cell>
          <cell r="S2937">
            <v>38225</v>
          </cell>
          <cell r="T2937" t="str">
            <v>26/08-03</v>
          </cell>
          <cell r="U2937" t="str">
            <v>ООО "Проф-Трейд"</v>
          </cell>
          <cell r="V2937">
            <v>1</v>
          </cell>
          <cell r="W2937">
            <v>80000</v>
          </cell>
          <cell r="X2937">
            <v>38225</v>
          </cell>
          <cell r="Y2937" t="str">
            <v>26/08-акт уралсиб</v>
          </cell>
          <cell r="Z2937" t="str">
            <v>ОАО "УралСиб"</v>
          </cell>
          <cell r="AA2937">
            <v>0</v>
          </cell>
          <cell r="AB2937">
            <v>0</v>
          </cell>
          <cell r="AC2937">
            <v>0</v>
          </cell>
          <cell r="AD2937" t="str">
            <v>предъявлен</v>
          </cell>
          <cell r="AF2937" t="str">
            <v/>
          </cell>
          <cell r="AI2937" t="str">
            <v/>
          </cell>
        </row>
        <row r="2938">
          <cell r="A2938">
            <v>2915</v>
          </cell>
          <cell r="B2938" t="str">
            <v>диск</v>
          </cell>
          <cell r="C2938" t="str">
            <v>51401</v>
          </cell>
          <cell r="D2938" t="str">
            <v>51401`810`2`0400`0000002</v>
          </cell>
          <cell r="E2938" t="str">
            <v>Сбербанк РФ</v>
          </cell>
          <cell r="F2938" t="str">
            <v>банк</v>
          </cell>
          <cell r="G2938" t="str">
            <v>ВН</v>
          </cell>
          <cell r="H2938" t="str">
            <v>1618830</v>
          </cell>
          <cell r="I2938">
            <v>38226</v>
          </cell>
          <cell r="J2938">
            <v>250000</v>
          </cell>
          <cell r="K2938" t="str">
            <v>Рубли РФ</v>
          </cell>
          <cell r="L2938" t="str">
            <v>по предъявлении</v>
          </cell>
          <cell r="M2938">
            <v>38226</v>
          </cell>
          <cell r="N2938">
            <v>0</v>
          </cell>
          <cell r="P2938">
            <v>250000</v>
          </cell>
          <cell r="Q2938">
            <v>1</v>
          </cell>
          <cell r="R2938">
            <v>250000</v>
          </cell>
          <cell r="S2938">
            <v>38226</v>
          </cell>
          <cell r="T2938" t="str">
            <v>27/08-08</v>
          </cell>
          <cell r="U2938" t="str">
            <v>ООО "Проф-Трейд"</v>
          </cell>
          <cell r="V2938">
            <v>1</v>
          </cell>
          <cell r="W2938">
            <v>250000</v>
          </cell>
          <cell r="X2938">
            <v>38229</v>
          </cell>
          <cell r="Y2938" t="str">
            <v>30/08-акт Сбер</v>
          </cell>
          <cell r="Z2938" t="str">
            <v>ООО "Аэро-ойл"</v>
          </cell>
          <cell r="AA2938">
            <v>0</v>
          </cell>
          <cell r="AB2938">
            <v>0</v>
          </cell>
          <cell r="AC2938">
            <v>0</v>
          </cell>
          <cell r="AD2938" t="str">
            <v>предъявлен</v>
          </cell>
          <cell r="AF2938" t="str">
            <v/>
          </cell>
          <cell r="AI2938" t="str">
            <v/>
          </cell>
        </row>
        <row r="2939">
          <cell r="A2939">
            <v>2916</v>
          </cell>
          <cell r="B2939" t="str">
            <v>диск</v>
          </cell>
          <cell r="C2939" t="str">
            <v>51401</v>
          </cell>
          <cell r="D2939" t="str">
            <v>51401`810`2`0400`0000002</v>
          </cell>
          <cell r="E2939" t="str">
            <v>Сбербанк РФ</v>
          </cell>
          <cell r="F2939" t="str">
            <v>банк</v>
          </cell>
          <cell r="G2939" t="str">
            <v>ВН</v>
          </cell>
          <cell r="H2939" t="str">
            <v>0357061</v>
          </cell>
          <cell r="I2939">
            <v>38224</v>
          </cell>
          <cell r="J2939">
            <v>150000</v>
          </cell>
          <cell r="K2939" t="str">
            <v>Рубли РФ</v>
          </cell>
          <cell r="L2939" t="str">
            <v>по предъявлении</v>
          </cell>
          <cell r="M2939">
            <v>38224</v>
          </cell>
          <cell r="N2939">
            <v>0</v>
          </cell>
          <cell r="P2939">
            <v>150000</v>
          </cell>
          <cell r="Q2939">
            <v>1</v>
          </cell>
          <cell r="R2939">
            <v>150000</v>
          </cell>
          <cell r="S2939">
            <v>38226</v>
          </cell>
          <cell r="T2939" t="str">
            <v>27/08-08</v>
          </cell>
          <cell r="U2939" t="str">
            <v>ООО "Проф-Трейд"</v>
          </cell>
          <cell r="V2939">
            <v>1</v>
          </cell>
          <cell r="W2939">
            <v>150000</v>
          </cell>
          <cell r="X2939">
            <v>38229</v>
          </cell>
          <cell r="Y2939" t="str">
            <v>30/08-акт Сбер</v>
          </cell>
          <cell r="Z2939" t="str">
            <v>ООО "Аэро-ойл"</v>
          </cell>
          <cell r="AA2939">
            <v>0</v>
          </cell>
          <cell r="AB2939">
            <v>0</v>
          </cell>
          <cell r="AC2939">
            <v>0</v>
          </cell>
          <cell r="AD2939" t="str">
            <v>предъявлен</v>
          </cell>
          <cell r="AF2939" t="str">
            <v/>
          </cell>
          <cell r="AI2939" t="str">
            <v/>
          </cell>
        </row>
        <row r="2940">
          <cell r="A2940">
            <v>2917</v>
          </cell>
          <cell r="B2940" t="str">
            <v>диск</v>
          </cell>
          <cell r="C2940" t="str">
            <v>51401</v>
          </cell>
          <cell r="D2940" t="str">
            <v>51401`810`2`0400`0000002</v>
          </cell>
          <cell r="E2940" t="str">
            <v>Сбербанк РФ</v>
          </cell>
          <cell r="F2940" t="str">
            <v>банк</v>
          </cell>
          <cell r="G2940" t="str">
            <v>ВН</v>
          </cell>
          <cell r="H2940" t="str">
            <v>0371886</v>
          </cell>
          <cell r="I2940">
            <v>38189</v>
          </cell>
          <cell r="J2940">
            <v>34800</v>
          </cell>
          <cell r="K2940" t="str">
            <v>Рубли РФ</v>
          </cell>
          <cell r="L2940" t="str">
            <v>по предъявлении</v>
          </cell>
          <cell r="M2940">
            <v>38189</v>
          </cell>
          <cell r="N2940">
            <v>0</v>
          </cell>
          <cell r="P2940">
            <v>34800</v>
          </cell>
          <cell r="Q2940">
            <v>1</v>
          </cell>
          <cell r="R2940">
            <v>34800</v>
          </cell>
          <cell r="S2940">
            <v>38226</v>
          </cell>
          <cell r="T2940" t="str">
            <v>27/08-08</v>
          </cell>
          <cell r="U2940" t="str">
            <v>ООО "Проф-Трейд"</v>
          </cell>
          <cell r="V2940">
            <v>1</v>
          </cell>
          <cell r="W2940">
            <v>34800</v>
          </cell>
          <cell r="X2940">
            <v>38229</v>
          </cell>
          <cell r="Y2940" t="str">
            <v>30/08-акт Сбер</v>
          </cell>
          <cell r="Z2940" t="str">
            <v>ООО "Аэро-ойл"</v>
          </cell>
          <cell r="AA2940">
            <v>0</v>
          </cell>
          <cell r="AB2940">
            <v>0</v>
          </cell>
          <cell r="AC2940">
            <v>0</v>
          </cell>
          <cell r="AD2940" t="str">
            <v>предъявлен</v>
          </cell>
          <cell r="AF2940" t="str">
            <v/>
          </cell>
          <cell r="AI2940" t="str">
            <v/>
          </cell>
        </row>
        <row r="2941">
          <cell r="A2941">
            <v>2918</v>
          </cell>
          <cell r="B2941" t="str">
            <v>диск</v>
          </cell>
          <cell r="C2941" t="str">
            <v>51401</v>
          </cell>
          <cell r="D2941" t="str">
            <v>51401`810`2`0400`0000002</v>
          </cell>
          <cell r="E2941" t="str">
            <v>Сбербанк РФ</v>
          </cell>
          <cell r="F2941" t="str">
            <v>банк</v>
          </cell>
          <cell r="G2941" t="str">
            <v>ВН</v>
          </cell>
          <cell r="H2941" t="str">
            <v>1611470</v>
          </cell>
          <cell r="I2941">
            <v>38175</v>
          </cell>
          <cell r="J2941">
            <v>23500</v>
          </cell>
          <cell r="K2941" t="str">
            <v>Рубли РФ</v>
          </cell>
          <cell r="L2941" t="str">
            <v>по предъявлении</v>
          </cell>
          <cell r="M2941">
            <v>38175</v>
          </cell>
          <cell r="N2941">
            <v>0</v>
          </cell>
          <cell r="P2941">
            <v>23500</v>
          </cell>
          <cell r="Q2941">
            <v>1</v>
          </cell>
          <cell r="R2941">
            <v>23500</v>
          </cell>
          <cell r="S2941">
            <v>38226</v>
          </cell>
          <cell r="T2941" t="str">
            <v>27/08-08</v>
          </cell>
          <cell r="U2941" t="str">
            <v>ООО "Проф-Трейд"</v>
          </cell>
          <cell r="V2941">
            <v>1</v>
          </cell>
          <cell r="W2941">
            <v>23500</v>
          </cell>
          <cell r="X2941">
            <v>38229</v>
          </cell>
          <cell r="Y2941" t="str">
            <v>30/08-акт Сбер</v>
          </cell>
          <cell r="Z2941" t="str">
            <v>ООО "Аэро-ойл"</v>
          </cell>
          <cell r="AA2941">
            <v>0</v>
          </cell>
          <cell r="AB2941">
            <v>0</v>
          </cell>
          <cell r="AC2941">
            <v>0</v>
          </cell>
          <cell r="AD2941" t="str">
            <v>предъявлен</v>
          </cell>
          <cell r="AF2941" t="str">
            <v/>
          </cell>
          <cell r="AI2941" t="str">
            <v/>
          </cell>
        </row>
        <row r="2942">
          <cell r="A2942">
            <v>2919</v>
          </cell>
          <cell r="B2942" t="str">
            <v>диск</v>
          </cell>
          <cell r="C2942" t="str">
            <v>51401</v>
          </cell>
          <cell r="D2942" t="str">
            <v>51401`810`2`0400`0000002</v>
          </cell>
          <cell r="E2942" t="str">
            <v>Сбербанк РФ</v>
          </cell>
          <cell r="F2942" t="str">
            <v>банк</v>
          </cell>
          <cell r="G2942" t="str">
            <v>ВН</v>
          </cell>
          <cell r="H2942" t="str">
            <v>0390205</v>
          </cell>
          <cell r="I2942">
            <v>38216</v>
          </cell>
          <cell r="J2942">
            <v>35000</v>
          </cell>
          <cell r="K2942" t="str">
            <v>Рубли РФ</v>
          </cell>
          <cell r="L2942" t="str">
            <v>по предъявлении</v>
          </cell>
          <cell r="M2942">
            <v>38216</v>
          </cell>
          <cell r="N2942">
            <v>0</v>
          </cell>
          <cell r="P2942">
            <v>35000</v>
          </cell>
          <cell r="Q2942">
            <v>1</v>
          </cell>
          <cell r="R2942">
            <v>35000</v>
          </cell>
          <cell r="S2942">
            <v>38226</v>
          </cell>
          <cell r="T2942" t="str">
            <v>27/08-08</v>
          </cell>
          <cell r="U2942" t="str">
            <v>ООО "Проф-Трейд"</v>
          </cell>
          <cell r="V2942">
            <v>1</v>
          </cell>
          <cell r="W2942">
            <v>35000</v>
          </cell>
          <cell r="X2942">
            <v>38229</v>
          </cell>
          <cell r="Y2942" t="str">
            <v>30/08-акт Сбер</v>
          </cell>
          <cell r="Z2942" t="str">
            <v>ООО "Аэро-ойл"</v>
          </cell>
          <cell r="AA2942">
            <v>0</v>
          </cell>
          <cell r="AB2942">
            <v>0</v>
          </cell>
          <cell r="AC2942">
            <v>0</v>
          </cell>
          <cell r="AD2942" t="str">
            <v>предъявлен</v>
          </cell>
          <cell r="AF2942" t="str">
            <v/>
          </cell>
          <cell r="AI2942" t="str">
            <v/>
          </cell>
        </row>
        <row r="2943">
          <cell r="A2943">
            <v>2920</v>
          </cell>
          <cell r="B2943" t="str">
            <v>диск</v>
          </cell>
          <cell r="C2943" t="str">
            <v>51401</v>
          </cell>
          <cell r="D2943" t="str">
            <v>51401`810`1`0400`0000005</v>
          </cell>
          <cell r="E2943" t="str">
            <v>ОАО «УралСиб»</v>
          </cell>
          <cell r="F2943" t="str">
            <v>банк</v>
          </cell>
          <cell r="G2943" t="str">
            <v>0081</v>
          </cell>
          <cell r="H2943" t="str">
            <v>0261604</v>
          </cell>
          <cell r="I2943">
            <v>38223</v>
          </cell>
          <cell r="J2943">
            <v>300000</v>
          </cell>
          <cell r="K2943" t="str">
            <v>Рубли РФ</v>
          </cell>
          <cell r="L2943" t="str">
            <v>по предъявлении</v>
          </cell>
          <cell r="M2943">
            <v>38223</v>
          </cell>
          <cell r="N2943">
            <v>0</v>
          </cell>
          <cell r="P2943">
            <v>300000</v>
          </cell>
          <cell r="Q2943">
            <v>1</v>
          </cell>
          <cell r="R2943">
            <v>300000</v>
          </cell>
          <cell r="S2943">
            <v>38226</v>
          </cell>
          <cell r="T2943" t="str">
            <v>27/08-08</v>
          </cell>
          <cell r="U2943" t="str">
            <v>ООО "Проф-Трейд"</v>
          </cell>
          <cell r="V2943">
            <v>1</v>
          </cell>
          <cell r="W2943">
            <v>300000</v>
          </cell>
          <cell r="X2943">
            <v>38229</v>
          </cell>
          <cell r="Y2943" t="str">
            <v>30/08-акт УРАЛСИБ</v>
          </cell>
          <cell r="Z2943" t="str">
            <v>ООО "Планета Люкс"</v>
          </cell>
          <cell r="AA2943">
            <v>0</v>
          </cell>
          <cell r="AB2943">
            <v>0</v>
          </cell>
          <cell r="AC2943">
            <v>0</v>
          </cell>
          <cell r="AD2943" t="str">
            <v>предъявлен</v>
          </cell>
          <cell r="AF2943" t="str">
            <v/>
          </cell>
          <cell r="AI2943" t="str">
            <v/>
          </cell>
        </row>
        <row r="2944">
          <cell r="A2944">
            <v>2921</v>
          </cell>
          <cell r="B2944" t="str">
            <v>диск</v>
          </cell>
          <cell r="C2944" t="str">
            <v>51401</v>
          </cell>
          <cell r="D2944" t="str">
            <v>51401`810`1`0400`0000005</v>
          </cell>
          <cell r="E2944" t="str">
            <v>ОАО «УралСиб»</v>
          </cell>
          <cell r="F2944" t="str">
            <v>банк</v>
          </cell>
          <cell r="G2944" t="str">
            <v>0081</v>
          </cell>
          <cell r="H2944" t="str">
            <v>0286640</v>
          </cell>
          <cell r="I2944">
            <v>38177</v>
          </cell>
          <cell r="J2944">
            <v>200000</v>
          </cell>
          <cell r="K2944" t="str">
            <v>Рубли РФ</v>
          </cell>
          <cell r="L2944" t="str">
            <v>по предъявлении</v>
          </cell>
          <cell r="M2944">
            <v>38177</v>
          </cell>
          <cell r="N2944">
            <v>0</v>
          </cell>
          <cell r="P2944">
            <v>200000</v>
          </cell>
          <cell r="Q2944">
            <v>1</v>
          </cell>
          <cell r="R2944">
            <v>200000</v>
          </cell>
          <cell r="S2944">
            <v>38226</v>
          </cell>
          <cell r="T2944" t="str">
            <v>27/08-08</v>
          </cell>
          <cell r="U2944" t="str">
            <v>ООО "Проф-Трейд"</v>
          </cell>
          <cell r="V2944">
            <v>1</v>
          </cell>
          <cell r="W2944">
            <v>200000</v>
          </cell>
          <cell r="X2944">
            <v>38229</v>
          </cell>
          <cell r="Y2944" t="str">
            <v>30/08-акт УРАЛСИБ</v>
          </cell>
          <cell r="Z2944" t="str">
            <v>ООО "Планета Люкс"</v>
          </cell>
          <cell r="AA2944">
            <v>0</v>
          </cell>
          <cell r="AB2944">
            <v>0</v>
          </cell>
          <cell r="AC2944">
            <v>0</v>
          </cell>
          <cell r="AD2944" t="str">
            <v>предъявлен</v>
          </cell>
          <cell r="AF2944" t="str">
            <v/>
          </cell>
          <cell r="AI2944" t="str">
            <v/>
          </cell>
        </row>
        <row r="2945">
          <cell r="A2945">
            <v>2922</v>
          </cell>
          <cell r="B2945" t="str">
            <v>диск</v>
          </cell>
          <cell r="C2945" t="str">
            <v>51401</v>
          </cell>
          <cell r="D2945" t="str">
            <v>51401`810`1`0400`0000005</v>
          </cell>
          <cell r="E2945" t="str">
            <v>ОАО «УралСиб»</v>
          </cell>
          <cell r="F2945" t="str">
            <v>банк</v>
          </cell>
          <cell r="G2945" t="str">
            <v>0001</v>
          </cell>
          <cell r="H2945" t="str">
            <v>0273994</v>
          </cell>
          <cell r="I2945">
            <v>38226</v>
          </cell>
          <cell r="J2945">
            <v>390000</v>
          </cell>
          <cell r="K2945" t="str">
            <v>Рубли РФ</v>
          </cell>
          <cell r="L2945" t="str">
            <v>по предъявлении</v>
          </cell>
          <cell r="M2945">
            <v>38226</v>
          </cell>
          <cell r="N2945">
            <v>0</v>
          </cell>
          <cell r="P2945">
            <v>390000</v>
          </cell>
          <cell r="Q2945">
            <v>1</v>
          </cell>
          <cell r="R2945">
            <v>390000</v>
          </cell>
          <cell r="S2945">
            <v>38226</v>
          </cell>
          <cell r="T2945" t="str">
            <v>27/08-08</v>
          </cell>
          <cell r="U2945" t="str">
            <v>ООО "Проф-Трейд"</v>
          </cell>
          <cell r="V2945">
            <v>1</v>
          </cell>
          <cell r="W2945">
            <v>390000</v>
          </cell>
          <cell r="X2945">
            <v>38229</v>
          </cell>
          <cell r="Y2945" t="str">
            <v>30/08-акт УРАЛСИБ</v>
          </cell>
          <cell r="Z2945" t="str">
            <v>ООО "Планета Люкс"</v>
          </cell>
          <cell r="AA2945">
            <v>0</v>
          </cell>
          <cell r="AB2945">
            <v>0</v>
          </cell>
          <cell r="AC2945">
            <v>0</v>
          </cell>
          <cell r="AD2945" t="str">
            <v>предъявлен</v>
          </cell>
          <cell r="AF2945" t="str">
            <v/>
          </cell>
          <cell r="AI2945" t="str">
            <v/>
          </cell>
        </row>
        <row r="2946">
          <cell r="A2946">
            <v>2923</v>
          </cell>
          <cell r="B2946" t="str">
            <v>диск</v>
          </cell>
          <cell r="C2946" t="str">
            <v>51401</v>
          </cell>
          <cell r="D2946" t="str">
            <v>51401`810`4`0400`0000006</v>
          </cell>
          <cell r="E2946" t="str">
            <v>ОАО «Социнвестбанк»</v>
          </cell>
          <cell r="F2946" t="str">
            <v>банк</v>
          </cell>
          <cell r="G2946" t="str">
            <v>ПР</v>
          </cell>
          <cell r="H2946" t="str">
            <v>002812</v>
          </cell>
          <cell r="I2946">
            <v>38225</v>
          </cell>
          <cell r="J2946">
            <v>1000000</v>
          </cell>
          <cell r="K2946" t="str">
            <v>Рубли РФ</v>
          </cell>
          <cell r="L2946" t="str">
            <v>по предъявлении</v>
          </cell>
          <cell r="M2946">
            <v>38225</v>
          </cell>
          <cell r="N2946">
            <v>0</v>
          </cell>
          <cell r="P2946">
            <v>1000000</v>
          </cell>
          <cell r="Q2946">
            <v>1</v>
          </cell>
          <cell r="R2946">
            <v>1000000</v>
          </cell>
          <cell r="S2946">
            <v>38226</v>
          </cell>
          <cell r="T2946" t="str">
            <v>27/08-08</v>
          </cell>
          <cell r="U2946" t="str">
            <v>ООО "Проф-Трейд"</v>
          </cell>
          <cell r="V2946">
            <v>1</v>
          </cell>
          <cell r="W2946">
            <v>1000000</v>
          </cell>
          <cell r="X2946">
            <v>38229</v>
          </cell>
          <cell r="Y2946" t="str">
            <v>30/08-акт СИБ</v>
          </cell>
          <cell r="Z2946" t="str">
            <v>ООО "Планета Люкс"</v>
          </cell>
          <cell r="AA2946">
            <v>0</v>
          </cell>
          <cell r="AB2946">
            <v>0</v>
          </cell>
          <cell r="AC2946">
            <v>0</v>
          </cell>
          <cell r="AD2946" t="str">
            <v>предъявлен</v>
          </cell>
          <cell r="AF2946" t="str">
            <v/>
          </cell>
          <cell r="AI2946" t="str">
            <v/>
          </cell>
        </row>
        <row r="2947">
          <cell r="A2947">
            <v>2924</v>
          </cell>
          <cell r="B2947" t="str">
            <v>диск</v>
          </cell>
          <cell r="C2947" t="str">
            <v>51401</v>
          </cell>
          <cell r="D2947" t="str">
            <v>51401`810`4`0400`0000006</v>
          </cell>
          <cell r="E2947" t="str">
            <v>ОАО «Социнвестбанк»</v>
          </cell>
          <cell r="F2947" t="str">
            <v>банк</v>
          </cell>
          <cell r="G2947" t="str">
            <v>КА</v>
          </cell>
          <cell r="H2947" t="str">
            <v>0007092</v>
          </cell>
          <cell r="I2947">
            <v>38226</v>
          </cell>
          <cell r="J2947">
            <v>50000</v>
          </cell>
          <cell r="K2947" t="str">
            <v>Рубли РФ</v>
          </cell>
          <cell r="L2947" t="str">
            <v>по предъявлении</v>
          </cell>
          <cell r="M2947">
            <v>38226</v>
          </cell>
          <cell r="N2947">
            <v>0</v>
          </cell>
          <cell r="P2947">
            <v>50000</v>
          </cell>
          <cell r="Q2947">
            <v>1</v>
          </cell>
          <cell r="R2947">
            <v>50000</v>
          </cell>
          <cell r="S2947">
            <v>38226</v>
          </cell>
          <cell r="T2947" t="str">
            <v>27/08-08</v>
          </cell>
          <cell r="U2947" t="str">
            <v>ООО "Проф-Трейд"</v>
          </cell>
          <cell r="V2947">
            <v>1</v>
          </cell>
          <cell r="W2947">
            <v>50000</v>
          </cell>
          <cell r="X2947">
            <v>38229</v>
          </cell>
          <cell r="Y2947" t="str">
            <v>30/08-акт СИБ</v>
          </cell>
          <cell r="Z2947" t="str">
            <v>ООО "Планета Люкс"</v>
          </cell>
          <cell r="AA2947">
            <v>0</v>
          </cell>
          <cell r="AB2947">
            <v>0</v>
          </cell>
          <cell r="AC2947">
            <v>0</v>
          </cell>
          <cell r="AD2947" t="str">
            <v>предъявлен</v>
          </cell>
          <cell r="AF2947" t="str">
            <v/>
          </cell>
          <cell r="AI2947" t="str">
            <v/>
          </cell>
        </row>
        <row r="2948">
          <cell r="A2948">
            <v>2925</v>
          </cell>
          <cell r="B2948" t="str">
            <v>диск</v>
          </cell>
          <cell r="C2948" t="str">
            <v>51401</v>
          </cell>
          <cell r="D2948" t="str">
            <v>51401`810`4`0400`0000006</v>
          </cell>
          <cell r="E2948" t="str">
            <v>ОАО «Социнвестбанк»</v>
          </cell>
          <cell r="F2948" t="str">
            <v>банк</v>
          </cell>
          <cell r="G2948" t="str">
            <v>ИЗ</v>
          </cell>
          <cell r="H2948" t="str">
            <v>0009748</v>
          </cell>
          <cell r="I2948">
            <v>38226</v>
          </cell>
          <cell r="J2948">
            <v>100000</v>
          </cell>
          <cell r="K2948" t="str">
            <v>Рубли РФ</v>
          </cell>
          <cell r="L2948" t="str">
            <v>по предъявлении</v>
          </cell>
          <cell r="M2948">
            <v>38226</v>
          </cell>
          <cell r="N2948">
            <v>0</v>
          </cell>
          <cell r="P2948">
            <v>100000</v>
          </cell>
          <cell r="Q2948">
            <v>1</v>
          </cell>
          <cell r="R2948">
            <v>100000</v>
          </cell>
          <cell r="S2948">
            <v>38226</v>
          </cell>
          <cell r="T2948" t="str">
            <v>27/08-08</v>
          </cell>
          <cell r="U2948" t="str">
            <v>ООО "Проф-Трейд"</v>
          </cell>
          <cell r="V2948">
            <v>1</v>
          </cell>
          <cell r="W2948">
            <v>100000</v>
          </cell>
          <cell r="X2948">
            <v>38229</v>
          </cell>
          <cell r="Y2948" t="str">
            <v>30/08-акт СИБ</v>
          </cell>
          <cell r="Z2948" t="str">
            <v>ООО "Планета Люкс"</v>
          </cell>
          <cell r="AA2948">
            <v>0</v>
          </cell>
          <cell r="AB2948">
            <v>0</v>
          </cell>
          <cell r="AC2948">
            <v>0</v>
          </cell>
          <cell r="AD2948" t="str">
            <v>предъявлен</v>
          </cell>
          <cell r="AF2948" t="str">
            <v/>
          </cell>
          <cell r="AI2948" t="str">
            <v/>
          </cell>
        </row>
        <row r="2949">
          <cell r="A2949">
            <v>2926</v>
          </cell>
          <cell r="B2949" t="str">
            <v>диск</v>
          </cell>
          <cell r="C2949" t="str">
            <v>51505</v>
          </cell>
          <cell r="D2949" t="str">
            <v>51505`810`3`0400`0000031</v>
          </cell>
          <cell r="E2949" t="str">
            <v>ООО «ИнвестКапиталСервис»</v>
          </cell>
          <cell r="F2949" t="str">
            <v>прочие</v>
          </cell>
          <cell r="H2949" t="str">
            <v>0408118</v>
          </cell>
          <cell r="I2949">
            <v>38217</v>
          </cell>
          <cell r="J2949">
            <v>460000</v>
          </cell>
          <cell r="K2949" t="str">
            <v>Рубли РФ</v>
          </cell>
          <cell r="L2949" t="str">
            <v>по предъявлении, но не ранее 18.08.05</v>
          </cell>
          <cell r="M2949">
            <v>38582</v>
          </cell>
          <cell r="N2949">
            <v>0.15</v>
          </cell>
          <cell r="P2949">
            <v>400000</v>
          </cell>
          <cell r="Q2949">
            <v>0.86956521739130432</v>
          </cell>
          <cell r="R2949">
            <v>400000</v>
          </cell>
          <cell r="S2949">
            <v>38217</v>
          </cell>
          <cell r="T2949" t="str">
            <v>18/08-08</v>
          </cell>
          <cell r="U2949" t="str">
            <v>ООО "ИнвестКапиталСервис"</v>
          </cell>
          <cell r="V2949">
            <v>0.92969999999999997</v>
          </cell>
          <cell r="W2949">
            <v>427662</v>
          </cell>
          <cell r="X2949">
            <v>38398</v>
          </cell>
          <cell r="Y2949" t="str">
            <v>15/02-05</v>
          </cell>
          <cell r="Z2949" t="str">
            <v>ООО "ИнвестКапиталСервис"</v>
          </cell>
          <cell r="AA2949">
            <v>27662</v>
          </cell>
          <cell r="AB2949">
            <v>0.15041095890410958</v>
          </cell>
          <cell r="AC2949">
            <v>0.13945621546961323</v>
          </cell>
          <cell r="AD2949" t="str">
            <v>предъявлен</v>
          </cell>
          <cell r="AF2949" t="str">
            <v/>
          </cell>
          <cell r="AI2949" t="str">
            <v/>
          </cell>
        </row>
        <row r="2950">
          <cell r="A2950">
            <v>2927</v>
          </cell>
          <cell r="B2950" t="str">
            <v>диск</v>
          </cell>
          <cell r="C2950" t="str">
            <v>51402</v>
          </cell>
          <cell r="D2950" t="str">
            <v>51402`810`3`0400`0000037</v>
          </cell>
          <cell r="E2950" t="str">
            <v>ОАО «УралСиб»</v>
          </cell>
          <cell r="F2950" t="str">
            <v>банк</v>
          </cell>
          <cell r="G2950" t="str">
            <v>0081</v>
          </cell>
          <cell r="H2950" t="str">
            <v>0261515</v>
          </cell>
          <cell r="I2950">
            <v>38218</v>
          </cell>
          <cell r="J2950">
            <v>100000</v>
          </cell>
          <cell r="K2950" t="str">
            <v>Рубли РФ</v>
          </cell>
          <cell r="L2950" t="str">
            <v>по предъявлении</v>
          </cell>
          <cell r="M2950">
            <v>38218</v>
          </cell>
          <cell r="N2950">
            <v>0</v>
          </cell>
          <cell r="P2950">
            <v>100000</v>
          </cell>
          <cell r="Q2950">
            <v>1</v>
          </cell>
          <cell r="R2950">
            <v>100000</v>
          </cell>
          <cell r="S2950">
            <v>38229</v>
          </cell>
          <cell r="T2950" t="str">
            <v>30/08-04</v>
          </cell>
          <cell r="U2950" t="str">
            <v>ООО "Проф-Трейд"</v>
          </cell>
          <cell r="V2950">
            <v>1</v>
          </cell>
          <cell r="W2950">
            <v>100000</v>
          </cell>
          <cell r="X2950">
            <v>38230</v>
          </cell>
          <cell r="Y2950" t="str">
            <v>31/08-акт Уралсиб</v>
          </cell>
          <cell r="Z2950" t="str">
            <v>ООО "Проф-Трейд"</v>
          </cell>
          <cell r="AA2950">
            <v>0</v>
          </cell>
          <cell r="AB2950">
            <v>0</v>
          </cell>
          <cell r="AC2950">
            <v>0</v>
          </cell>
          <cell r="AD2950" t="str">
            <v>предъявлен</v>
          </cell>
          <cell r="AF2950" t="str">
            <v/>
          </cell>
          <cell r="AI2950" t="str">
            <v/>
          </cell>
        </row>
        <row r="2951">
          <cell r="A2951">
            <v>2928</v>
          </cell>
          <cell r="B2951" t="str">
            <v>диск</v>
          </cell>
          <cell r="C2951" t="str">
            <v>51402</v>
          </cell>
          <cell r="D2951" t="str">
            <v>51402`810`3`0400`0000037</v>
          </cell>
          <cell r="E2951" t="str">
            <v>ОАО «УралСиб»</v>
          </cell>
          <cell r="G2951" t="str">
            <v>0081</v>
          </cell>
          <cell r="H2951" t="str">
            <v>0261272</v>
          </cell>
          <cell r="I2951">
            <v>38210</v>
          </cell>
          <cell r="J2951">
            <v>400000</v>
          </cell>
          <cell r="K2951" t="str">
            <v>Рубли РФ</v>
          </cell>
          <cell r="L2951" t="str">
            <v>по предъявлении</v>
          </cell>
          <cell r="M2951">
            <v>38210</v>
          </cell>
          <cell r="N2951">
            <v>0</v>
          </cell>
          <cell r="P2951">
            <v>400000</v>
          </cell>
          <cell r="Q2951">
            <v>1</v>
          </cell>
          <cell r="R2951">
            <v>400000</v>
          </cell>
          <cell r="S2951">
            <v>38229</v>
          </cell>
          <cell r="T2951" t="str">
            <v>30/08-04</v>
          </cell>
          <cell r="U2951" t="str">
            <v>ООО "Проф-Трейд"</v>
          </cell>
          <cell r="V2951">
            <v>1</v>
          </cell>
          <cell r="W2951">
            <v>400000</v>
          </cell>
          <cell r="X2951">
            <v>38230</v>
          </cell>
          <cell r="Y2951" t="str">
            <v>31/08-акт Уралсиб</v>
          </cell>
          <cell r="Z2951" t="str">
            <v>ООО "Проф-Трейд"</v>
          </cell>
          <cell r="AA2951">
            <v>0</v>
          </cell>
          <cell r="AB2951">
            <v>0</v>
          </cell>
          <cell r="AC2951">
            <v>0</v>
          </cell>
          <cell r="AD2951" t="str">
            <v>предъявлен</v>
          </cell>
          <cell r="AF2951" t="str">
            <v/>
          </cell>
          <cell r="AI2951" t="str">
            <v/>
          </cell>
        </row>
        <row r="2952">
          <cell r="A2952">
            <v>2929</v>
          </cell>
          <cell r="B2952" t="str">
            <v>диск</v>
          </cell>
          <cell r="C2952" t="str">
            <v>51401</v>
          </cell>
          <cell r="D2952" t="str">
            <v>51401`810`2`0400`0000002</v>
          </cell>
          <cell r="E2952" t="str">
            <v>Сбербанк РФ</v>
          </cell>
          <cell r="F2952" t="str">
            <v>банк</v>
          </cell>
          <cell r="G2952" t="str">
            <v>ВА</v>
          </cell>
          <cell r="H2952" t="str">
            <v>0516734</v>
          </cell>
          <cell r="I2952">
            <v>38218</v>
          </cell>
          <cell r="J2952">
            <v>50000</v>
          </cell>
          <cell r="K2952" t="str">
            <v>Рубли РФ</v>
          </cell>
          <cell r="L2952" t="str">
            <v>по предъявлении</v>
          </cell>
          <cell r="M2952">
            <v>38218</v>
          </cell>
          <cell r="N2952">
            <v>0</v>
          </cell>
          <cell r="P2952">
            <v>49900</v>
          </cell>
          <cell r="Q2952">
            <v>0.998</v>
          </cell>
          <cell r="R2952">
            <v>49900</v>
          </cell>
          <cell r="S2952">
            <v>38230</v>
          </cell>
          <cell r="T2952" t="str">
            <v>31/08-04</v>
          </cell>
          <cell r="U2952" t="str">
            <v>ООО "Аэро-ойл"</v>
          </cell>
          <cell r="V2952">
            <v>1</v>
          </cell>
          <cell r="W2952">
            <v>50000</v>
          </cell>
          <cell r="X2952">
            <v>38231</v>
          </cell>
          <cell r="Y2952" t="str">
            <v>01/09-акт Сбер</v>
          </cell>
          <cell r="Z2952" t="str">
            <v>ООО "Проф-Трейд"</v>
          </cell>
          <cell r="AA2952">
            <v>100</v>
          </cell>
          <cell r="AB2952">
            <v>0.73346693386773543</v>
          </cell>
          <cell r="AC2952">
            <v>0.73146292585170336</v>
          </cell>
          <cell r="AD2952" t="str">
            <v>предъявлен</v>
          </cell>
          <cell r="AF2952" t="str">
            <v/>
          </cell>
          <cell r="AI2952" t="str">
            <v/>
          </cell>
        </row>
        <row r="2953">
          <cell r="A2953">
            <v>2930</v>
          </cell>
          <cell r="B2953" t="str">
            <v>диск</v>
          </cell>
          <cell r="C2953" t="str">
            <v>51401</v>
          </cell>
          <cell r="D2953" t="str">
            <v>51401`810`2`0400`0000002</v>
          </cell>
          <cell r="E2953" t="str">
            <v>Сбербанк РФ</v>
          </cell>
          <cell r="F2953" t="str">
            <v>банк</v>
          </cell>
          <cell r="G2953" t="str">
            <v>ВН</v>
          </cell>
          <cell r="H2953" t="str">
            <v>1095661</v>
          </cell>
          <cell r="I2953">
            <v>38166</v>
          </cell>
          <cell r="J2953">
            <v>120000</v>
          </cell>
          <cell r="K2953" t="str">
            <v>Рубли РФ</v>
          </cell>
          <cell r="L2953" t="str">
            <v>по предъявлении</v>
          </cell>
          <cell r="M2953">
            <v>38166</v>
          </cell>
          <cell r="N2953">
            <v>0</v>
          </cell>
          <cell r="P2953">
            <v>119760</v>
          </cell>
          <cell r="Q2953">
            <v>0.998</v>
          </cell>
          <cell r="R2953">
            <v>119760</v>
          </cell>
          <cell r="S2953">
            <v>38230</v>
          </cell>
          <cell r="T2953" t="str">
            <v>31/08-04</v>
          </cell>
          <cell r="U2953" t="str">
            <v>ООО "Аэро-ойл"</v>
          </cell>
          <cell r="V2953">
            <v>1</v>
          </cell>
          <cell r="W2953">
            <v>120000</v>
          </cell>
          <cell r="X2953">
            <v>38231</v>
          </cell>
          <cell r="Y2953" t="str">
            <v>01/09-акт Сбер</v>
          </cell>
          <cell r="Z2953" t="str">
            <v>ООО "Проф-Трейд"</v>
          </cell>
          <cell r="AA2953">
            <v>240</v>
          </cell>
          <cell r="AB2953">
            <v>0.73346693386773543</v>
          </cell>
          <cell r="AC2953">
            <v>0.73146292585170336</v>
          </cell>
          <cell r="AD2953" t="str">
            <v>предъявлен</v>
          </cell>
          <cell r="AF2953" t="str">
            <v/>
          </cell>
          <cell r="AI2953" t="str">
            <v/>
          </cell>
        </row>
        <row r="2954">
          <cell r="A2954">
            <v>2931</v>
          </cell>
          <cell r="B2954" t="str">
            <v>диск</v>
          </cell>
          <cell r="C2954" t="str">
            <v>51401</v>
          </cell>
          <cell r="D2954" t="str">
            <v>51401`810`2`0400`0000002</v>
          </cell>
          <cell r="E2954" t="str">
            <v>Сбербанк РФ</v>
          </cell>
          <cell r="F2954" t="str">
            <v>банк</v>
          </cell>
          <cell r="G2954" t="str">
            <v>ВА</v>
          </cell>
          <cell r="H2954" t="str">
            <v>0529610</v>
          </cell>
          <cell r="I2954">
            <v>38225</v>
          </cell>
          <cell r="J2954">
            <v>80000</v>
          </cell>
          <cell r="K2954" t="str">
            <v>Рубли РФ</v>
          </cell>
          <cell r="L2954" t="str">
            <v>по предъявлении</v>
          </cell>
          <cell r="M2954">
            <v>38225</v>
          </cell>
          <cell r="N2954">
            <v>0</v>
          </cell>
          <cell r="P2954">
            <v>79840</v>
          </cell>
          <cell r="Q2954">
            <v>0.998</v>
          </cell>
          <cell r="R2954">
            <v>79840</v>
          </cell>
          <cell r="S2954">
            <v>38230</v>
          </cell>
          <cell r="T2954" t="str">
            <v>31/08-04</v>
          </cell>
          <cell r="U2954" t="str">
            <v>ООО "Аэро-ойл"</v>
          </cell>
          <cell r="V2954">
            <v>1</v>
          </cell>
          <cell r="W2954">
            <v>80000</v>
          </cell>
          <cell r="X2954">
            <v>38231</v>
          </cell>
          <cell r="Y2954" t="str">
            <v>01/09-акт Сбер</v>
          </cell>
          <cell r="Z2954" t="str">
            <v>ООО "Проф-Трейд"</v>
          </cell>
          <cell r="AA2954">
            <v>160</v>
          </cell>
          <cell r="AB2954">
            <v>0.73346693386773543</v>
          </cell>
          <cell r="AC2954">
            <v>0.73146292585170336</v>
          </cell>
          <cell r="AD2954" t="str">
            <v>предъявлен</v>
          </cell>
          <cell r="AF2954" t="str">
            <v/>
          </cell>
          <cell r="AI2954" t="str">
            <v/>
          </cell>
        </row>
        <row r="2955">
          <cell r="A2955">
            <v>2932</v>
          </cell>
          <cell r="B2955" t="str">
            <v>диск</v>
          </cell>
          <cell r="C2955" t="str">
            <v>51401</v>
          </cell>
          <cell r="D2955" t="str">
            <v>51401`810`2`0400`0000002</v>
          </cell>
          <cell r="E2955" t="str">
            <v>Сбербанк РФ</v>
          </cell>
          <cell r="F2955" t="str">
            <v>банк</v>
          </cell>
          <cell r="G2955" t="str">
            <v>ВН</v>
          </cell>
          <cell r="H2955" t="str">
            <v>1099457</v>
          </cell>
          <cell r="I2955">
            <v>38230</v>
          </cell>
          <cell r="J2955">
            <v>200000</v>
          </cell>
          <cell r="K2955" t="str">
            <v>Рубли РФ</v>
          </cell>
          <cell r="L2955" t="str">
            <v>по предъявлении</v>
          </cell>
          <cell r="M2955">
            <v>38230</v>
          </cell>
          <cell r="N2955">
            <v>0</v>
          </cell>
          <cell r="P2955">
            <v>200000</v>
          </cell>
          <cell r="Q2955">
            <v>1</v>
          </cell>
          <cell r="R2955">
            <v>200000</v>
          </cell>
          <cell r="S2955">
            <v>38230</v>
          </cell>
          <cell r="T2955" t="str">
            <v>31/08-05</v>
          </cell>
          <cell r="U2955" t="str">
            <v>ООО "Планета Люкс"</v>
          </cell>
          <cell r="V2955">
            <v>1</v>
          </cell>
          <cell r="W2955">
            <v>200000</v>
          </cell>
          <cell r="X2955">
            <v>38231</v>
          </cell>
          <cell r="Y2955" t="str">
            <v>01/09-акт Сбер</v>
          </cell>
          <cell r="Z2955" t="str">
            <v>ООО "Проф-Трейд"</v>
          </cell>
          <cell r="AA2955">
            <v>0</v>
          </cell>
          <cell r="AB2955">
            <v>0</v>
          </cell>
          <cell r="AC2955">
            <v>0</v>
          </cell>
          <cell r="AD2955" t="str">
            <v>предъявлен</v>
          </cell>
          <cell r="AF2955" t="str">
            <v/>
          </cell>
          <cell r="AI2955" t="str">
            <v/>
          </cell>
        </row>
        <row r="2956">
          <cell r="A2956">
            <v>2933</v>
          </cell>
          <cell r="B2956" t="str">
            <v>диск</v>
          </cell>
          <cell r="C2956" t="str">
            <v>51401</v>
          </cell>
          <cell r="D2956" t="str">
            <v>51401`810`2`0400`0000002</v>
          </cell>
          <cell r="E2956" t="str">
            <v>Сбербанк РФ</v>
          </cell>
          <cell r="F2956" t="str">
            <v>банк</v>
          </cell>
          <cell r="G2956" t="str">
            <v>ВА</v>
          </cell>
          <cell r="H2956" t="str">
            <v>0516889</v>
          </cell>
          <cell r="I2956">
            <v>38219</v>
          </cell>
          <cell r="J2956">
            <v>910000</v>
          </cell>
          <cell r="K2956" t="str">
            <v>Рубли РФ</v>
          </cell>
          <cell r="L2956" t="str">
            <v>по предъявлении</v>
          </cell>
          <cell r="M2956">
            <v>38219</v>
          </cell>
          <cell r="N2956">
            <v>0</v>
          </cell>
          <cell r="P2956">
            <v>910000</v>
          </cell>
          <cell r="Q2956">
            <v>1</v>
          </cell>
          <cell r="R2956">
            <v>910000</v>
          </cell>
          <cell r="S2956">
            <v>38230</v>
          </cell>
          <cell r="T2956" t="str">
            <v>31/08-05</v>
          </cell>
          <cell r="U2956" t="str">
            <v>ООО "Планета Люкс"</v>
          </cell>
          <cell r="V2956">
            <v>1</v>
          </cell>
          <cell r="W2956">
            <v>910000</v>
          </cell>
          <cell r="X2956">
            <v>38231</v>
          </cell>
          <cell r="Y2956" t="str">
            <v>01/09-акт Сбер</v>
          </cell>
          <cell r="Z2956" t="str">
            <v>ООО "Проф-Трейд"</v>
          </cell>
          <cell r="AA2956">
            <v>0</v>
          </cell>
          <cell r="AB2956">
            <v>0</v>
          </cell>
          <cell r="AC2956">
            <v>0</v>
          </cell>
          <cell r="AD2956" t="str">
            <v>предъявлен</v>
          </cell>
          <cell r="AF2956" t="str">
            <v/>
          </cell>
          <cell r="AI2956" t="str">
            <v/>
          </cell>
        </row>
        <row r="2957">
          <cell r="A2957">
            <v>2934</v>
          </cell>
          <cell r="B2957" t="str">
            <v>диск</v>
          </cell>
          <cell r="C2957" t="str">
            <v>51401</v>
          </cell>
          <cell r="D2957" t="str">
            <v>51401`810`2`0400`0000002</v>
          </cell>
          <cell r="E2957" t="str">
            <v>Сбербанк РФ</v>
          </cell>
          <cell r="F2957" t="str">
            <v>банк</v>
          </cell>
          <cell r="G2957" t="str">
            <v>ВН</v>
          </cell>
          <cell r="H2957" t="str">
            <v>1099451</v>
          </cell>
          <cell r="I2957">
            <v>38230</v>
          </cell>
          <cell r="J2957">
            <v>100000</v>
          </cell>
          <cell r="K2957" t="str">
            <v>Рубли РФ</v>
          </cell>
          <cell r="L2957" t="str">
            <v>по предъявлении</v>
          </cell>
          <cell r="M2957">
            <v>38230</v>
          </cell>
          <cell r="N2957">
            <v>0</v>
          </cell>
          <cell r="P2957">
            <v>100000</v>
          </cell>
          <cell r="Q2957">
            <v>1</v>
          </cell>
          <cell r="R2957">
            <v>100000</v>
          </cell>
          <cell r="S2957">
            <v>38230</v>
          </cell>
          <cell r="T2957" t="str">
            <v>31/08-05</v>
          </cell>
          <cell r="U2957" t="str">
            <v>ООО "Планета Люкс"</v>
          </cell>
          <cell r="V2957">
            <v>1</v>
          </cell>
          <cell r="W2957">
            <v>100000</v>
          </cell>
          <cell r="X2957">
            <v>38231</v>
          </cell>
          <cell r="Y2957" t="str">
            <v>01/09-акт Сбер</v>
          </cell>
          <cell r="Z2957" t="str">
            <v>ООО "Проф-Трейд"</v>
          </cell>
          <cell r="AA2957">
            <v>0</v>
          </cell>
          <cell r="AB2957">
            <v>0</v>
          </cell>
          <cell r="AC2957">
            <v>0</v>
          </cell>
          <cell r="AD2957" t="str">
            <v>предъявлен</v>
          </cell>
          <cell r="AF2957" t="str">
            <v/>
          </cell>
          <cell r="AI2957" t="str">
            <v/>
          </cell>
        </row>
        <row r="2958">
          <cell r="A2958">
            <v>2935</v>
          </cell>
          <cell r="B2958" t="str">
            <v>диск</v>
          </cell>
          <cell r="C2958" t="str">
            <v>51401</v>
          </cell>
          <cell r="D2958" t="str">
            <v>51401`810`2`0400`0000002</v>
          </cell>
          <cell r="E2958" t="str">
            <v>Сбербанк РФ</v>
          </cell>
          <cell r="F2958" t="str">
            <v>банк</v>
          </cell>
          <cell r="G2958" t="str">
            <v>ВН</v>
          </cell>
          <cell r="H2958" t="str">
            <v>1099450</v>
          </cell>
          <cell r="I2958">
            <v>38230</v>
          </cell>
          <cell r="J2958">
            <v>100000</v>
          </cell>
          <cell r="K2958" t="str">
            <v>Рубли РФ</v>
          </cell>
          <cell r="L2958" t="str">
            <v>по предъявлении</v>
          </cell>
          <cell r="M2958">
            <v>38230</v>
          </cell>
          <cell r="N2958">
            <v>0</v>
          </cell>
          <cell r="P2958">
            <v>100000</v>
          </cell>
          <cell r="Q2958">
            <v>1</v>
          </cell>
          <cell r="R2958">
            <v>100000</v>
          </cell>
          <cell r="S2958">
            <v>38230</v>
          </cell>
          <cell r="T2958" t="str">
            <v>31/08-05</v>
          </cell>
          <cell r="U2958" t="str">
            <v>ООО "Планета Люкс"</v>
          </cell>
          <cell r="V2958">
            <v>1</v>
          </cell>
          <cell r="W2958">
            <v>100000</v>
          </cell>
          <cell r="X2958">
            <v>38231</v>
          </cell>
          <cell r="Y2958" t="str">
            <v>01/09-акт Сбер</v>
          </cell>
          <cell r="Z2958" t="str">
            <v>ООО "Проф-Трейд"</v>
          </cell>
          <cell r="AA2958">
            <v>0</v>
          </cell>
          <cell r="AB2958">
            <v>0</v>
          </cell>
          <cell r="AC2958">
            <v>0</v>
          </cell>
          <cell r="AD2958" t="str">
            <v>предъявлен</v>
          </cell>
          <cell r="AF2958" t="str">
            <v/>
          </cell>
          <cell r="AI2958" t="str">
            <v/>
          </cell>
        </row>
        <row r="2959">
          <cell r="A2959">
            <v>2936</v>
          </cell>
          <cell r="B2959" t="str">
            <v>диск</v>
          </cell>
          <cell r="C2959" t="str">
            <v>51401</v>
          </cell>
          <cell r="D2959" t="str">
            <v>51401`810`2`0400`0000002</v>
          </cell>
          <cell r="E2959" t="str">
            <v>Сбербанк РФ</v>
          </cell>
          <cell r="F2959" t="str">
            <v>банк</v>
          </cell>
          <cell r="G2959" t="str">
            <v>ВН</v>
          </cell>
          <cell r="H2959" t="str">
            <v>1099452</v>
          </cell>
          <cell r="I2959">
            <v>38230</v>
          </cell>
          <cell r="J2959">
            <v>100000</v>
          </cell>
          <cell r="K2959" t="str">
            <v>Рубли РФ</v>
          </cell>
          <cell r="L2959" t="str">
            <v>по предъявлении</v>
          </cell>
          <cell r="M2959">
            <v>38230</v>
          </cell>
          <cell r="N2959">
            <v>0</v>
          </cell>
          <cell r="P2959">
            <v>100000</v>
          </cell>
          <cell r="Q2959">
            <v>1</v>
          </cell>
          <cell r="R2959">
            <v>100000</v>
          </cell>
          <cell r="S2959">
            <v>38230</v>
          </cell>
          <cell r="T2959" t="str">
            <v>31/08-05</v>
          </cell>
          <cell r="U2959" t="str">
            <v>ООО "Планета Люкс"</v>
          </cell>
          <cell r="V2959">
            <v>1</v>
          </cell>
          <cell r="W2959">
            <v>100000</v>
          </cell>
          <cell r="X2959">
            <v>38231</v>
          </cell>
          <cell r="Y2959" t="str">
            <v>01/09-акт Сбер</v>
          </cell>
          <cell r="Z2959" t="str">
            <v>ООО "Проф-Трейд"</v>
          </cell>
          <cell r="AA2959">
            <v>0</v>
          </cell>
          <cell r="AB2959">
            <v>0</v>
          </cell>
          <cell r="AC2959">
            <v>0</v>
          </cell>
          <cell r="AD2959" t="str">
            <v>предъявлен</v>
          </cell>
          <cell r="AF2959" t="str">
            <v/>
          </cell>
          <cell r="AI2959" t="str">
            <v/>
          </cell>
        </row>
        <row r="2960">
          <cell r="A2960">
            <v>2937</v>
          </cell>
          <cell r="B2960" t="str">
            <v>диск</v>
          </cell>
          <cell r="C2960" t="str">
            <v>51401</v>
          </cell>
          <cell r="D2960" t="str">
            <v>51401`810`2`0400`0000002</v>
          </cell>
          <cell r="E2960" t="str">
            <v>Сбербанк РФ</v>
          </cell>
          <cell r="F2960" t="str">
            <v>банк</v>
          </cell>
          <cell r="G2960" t="str">
            <v>ВН</v>
          </cell>
          <cell r="H2960" t="str">
            <v>1099455</v>
          </cell>
          <cell r="I2960">
            <v>38230</v>
          </cell>
          <cell r="J2960">
            <v>200000</v>
          </cell>
          <cell r="K2960" t="str">
            <v>Рубли РФ</v>
          </cell>
          <cell r="L2960" t="str">
            <v>по предъявлении</v>
          </cell>
          <cell r="M2960">
            <v>38230</v>
          </cell>
          <cell r="N2960">
            <v>0</v>
          </cell>
          <cell r="P2960">
            <v>200000</v>
          </cell>
          <cell r="Q2960">
            <v>1</v>
          </cell>
          <cell r="R2960">
            <v>200000</v>
          </cell>
          <cell r="S2960">
            <v>38230</v>
          </cell>
          <cell r="T2960" t="str">
            <v>31/08-05</v>
          </cell>
          <cell r="U2960" t="str">
            <v>ООО "Планета Люкс"</v>
          </cell>
          <cell r="V2960">
            <v>1</v>
          </cell>
          <cell r="W2960">
            <v>200000</v>
          </cell>
          <cell r="X2960">
            <v>38231</v>
          </cell>
          <cell r="Y2960" t="str">
            <v>01/09-акт Сбер</v>
          </cell>
          <cell r="Z2960" t="str">
            <v>ООО "Проф-Трейд"</v>
          </cell>
          <cell r="AA2960">
            <v>0</v>
          </cell>
          <cell r="AB2960">
            <v>0</v>
          </cell>
          <cell r="AC2960">
            <v>0</v>
          </cell>
          <cell r="AD2960" t="str">
            <v>предъявлен</v>
          </cell>
          <cell r="AF2960" t="str">
            <v/>
          </cell>
          <cell r="AI2960" t="str">
            <v/>
          </cell>
        </row>
        <row r="2961">
          <cell r="A2961">
            <v>2938</v>
          </cell>
          <cell r="B2961" t="str">
            <v>диск</v>
          </cell>
          <cell r="C2961" t="str">
            <v>51401</v>
          </cell>
          <cell r="D2961" t="str">
            <v>51401`810`2`0400`0000002</v>
          </cell>
          <cell r="E2961" t="str">
            <v>Сбербанк РФ</v>
          </cell>
          <cell r="F2961" t="str">
            <v>банк</v>
          </cell>
          <cell r="G2961" t="str">
            <v>ВА</v>
          </cell>
          <cell r="H2961" t="str">
            <v>0529631</v>
          </cell>
          <cell r="I2961">
            <v>38225</v>
          </cell>
          <cell r="J2961">
            <v>200000</v>
          </cell>
          <cell r="K2961" t="str">
            <v>Рубли РФ</v>
          </cell>
          <cell r="L2961" t="str">
            <v>по предъявлении</v>
          </cell>
          <cell r="M2961">
            <v>38225</v>
          </cell>
          <cell r="N2961">
            <v>0</v>
          </cell>
          <cell r="P2961">
            <v>200000</v>
          </cell>
          <cell r="Q2961">
            <v>1</v>
          </cell>
          <cell r="R2961">
            <v>200000</v>
          </cell>
          <cell r="S2961">
            <v>38230</v>
          </cell>
          <cell r="T2961" t="str">
            <v>31/08-05</v>
          </cell>
          <cell r="U2961" t="str">
            <v>ООО "Планета Люкс"</v>
          </cell>
          <cell r="V2961">
            <v>1</v>
          </cell>
          <cell r="W2961">
            <v>200000</v>
          </cell>
          <cell r="X2961">
            <v>38231</v>
          </cell>
          <cell r="Y2961" t="str">
            <v>01/09-акт Сбер</v>
          </cell>
          <cell r="Z2961" t="str">
            <v>ООО "Проф-Трейд"</v>
          </cell>
          <cell r="AA2961">
            <v>0</v>
          </cell>
          <cell r="AB2961">
            <v>0</v>
          </cell>
          <cell r="AC2961">
            <v>0</v>
          </cell>
          <cell r="AD2961" t="str">
            <v>предъявлен</v>
          </cell>
          <cell r="AF2961" t="str">
            <v/>
          </cell>
          <cell r="AI2961" t="str">
            <v/>
          </cell>
        </row>
        <row r="2962">
          <cell r="A2962">
            <v>2939</v>
          </cell>
          <cell r="B2962" t="str">
            <v>диск</v>
          </cell>
          <cell r="C2962" t="str">
            <v>51401</v>
          </cell>
          <cell r="D2962" t="str">
            <v>51401`810`1`0400`0000005</v>
          </cell>
          <cell r="E2962" t="str">
            <v>ОАО «УралСиб»</v>
          </cell>
          <cell r="F2962" t="str">
            <v>банк</v>
          </cell>
          <cell r="G2962" t="str">
            <v>082</v>
          </cell>
          <cell r="H2962" t="str">
            <v>0257999</v>
          </cell>
          <cell r="I2962">
            <v>38230</v>
          </cell>
          <cell r="J2962">
            <v>83000</v>
          </cell>
          <cell r="K2962" t="str">
            <v>Рубли РФ</v>
          </cell>
          <cell r="L2962" t="str">
            <v>по предъявлении</v>
          </cell>
          <cell r="M2962">
            <v>38230</v>
          </cell>
          <cell r="N2962">
            <v>0</v>
          </cell>
          <cell r="P2962">
            <v>83000</v>
          </cell>
          <cell r="Q2962">
            <v>1</v>
          </cell>
          <cell r="R2962">
            <v>83000</v>
          </cell>
          <cell r="S2962">
            <v>38230</v>
          </cell>
          <cell r="T2962" t="str">
            <v>31/08-05</v>
          </cell>
          <cell r="U2962" t="str">
            <v>ООО "Планета Люкс"</v>
          </cell>
          <cell r="V2962">
            <v>1</v>
          </cell>
          <cell r="W2962">
            <v>83000</v>
          </cell>
          <cell r="X2962">
            <v>38231</v>
          </cell>
          <cell r="Y2962" t="str">
            <v>01/09-акт Уралсиб</v>
          </cell>
          <cell r="Z2962" t="str">
            <v>ООО "Проф-Трейд"</v>
          </cell>
          <cell r="AA2962">
            <v>0</v>
          </cell>
          <cell r="AB2962">
            <v>0</v>
          </cell>
          <cell r="AC2962">
            <v>0</v>
          </cell>
          <cell r="AD2962" t="str">
            <v>предъявлен</v>
          </cell>
          <cell r="AF2962" t="str">
            <v/>
          </cell>
          <cell r="AI2962" t="str">
            <v/>
          </cell>
        </row>
        <row r="2963">
          <cell r="A2963">
            <v>2940</v>
          </cell>
          <cell r="B2963" t="str">
            <v>диск</v>
          </cell>
          <cell r="C2963" t="str">
            <v/>
          </cell>
          <cell r="E2963" t="str">
            <v>ОАО «Альфа-Банк»</v>
          </cell>
          <cell r="F2963" t="str">
            <v>банк</v>
          </cell>
          <cell r="G2963" t="str">
            <v>А</v>
          </cell>
          <cell r="H2963" t="str">
            <v>0006804</v>
          </cell>
          <cell r="I2963">
            <v>38222</v>
          </cell>
          <cell r="J2963">
            <v>200000</v>
          </cell>
          <cell r="K2963" t="str">
            <v>Рубли РФ</v>
          </cell>
          <cell r="L2963" t="str">
            <v>по предъявлении</v>
          </cell>
          <cell r="M2963">
            <v>38222</v>
          </cell>
          <cell r="N2963">
            <v>0</v>
          </cell>
          <cell r="P2963">
            <v>200000</v>
          </cell>
          <cell r="Q2963">
            <v>1</v>
          </cell>
          <cell r="R2963">
            <v>200000</v>
          </cell>
          <cell r="S2963">
            <v>38230</v>
          </cell>
          <cell r="T2963" t="str">
            <v>31/08-05</v>
          </cell>
          <cell r="U2963" t="str">
            <v>ООО "Планета Люкс"</v>
          </cell>
          <cell r="V2963">
            <v>1</v>
          </cell>
          <cell r="W2963">
            <v>200000</v>
          </cell>
          <cell r="X2963">
            <v>38231</v>
          </cell>
          <cell r="Y2963" t="str">
            <v>01/09-акт Альфа</v>
          </cell>
          <cell r="Z2963" t="str">
            <v>ООО "Проф-Трейд"</v>
          </cell>
          <cell r="AA2963">
            <v>0</v>
          </cell>
          <cell r="AB2963">
            <v>0</v>
          </cell>
          <cell r="AC2963">
            <v>0</v>
          </cell>
          <cell r="AD2963" t="str">
            <v>предъявлен</v>
          </cell>
          <cell r="AF2963" t="str">
            <v/>
          </cell>
          <cell r="AI2963" t="str">
            <v/>
          </cell>
        </row>
        <row r="2964">
          <cell r="A2964">
            <v>2941</v>
          </cell>
          <cell r="B2964" t="str">
            <v>диск</v>
          </cell>
          <cell r="C2964" t="str">
            <v/>
          </cell>
          <cell r="E2964" t="str">
            <v>ОАО «Альфа-Банк»</v>
          </cell>
          <cell r="F2964" t="str">
            <v>банк</v>
          </cell>
          <cell r="G2964" t="str">
            <v>А</v>
          </cell>
          <cell r="H2964" t="str">
            <v>0006816</v>
          </cell>
          <cell r="I2964">
            <v>38225</v>
          </cell>
          <cell r="J2964">
            <v>250000</v>
          </cell>
          <cell r="K2964" t="str">
            <v>Рубли РФ</v>
          </cell>
          <cell r="L2964" t="str">
            <v>по предъявлении</v>
          </cell>
          <cell r="M2964">
            <v>38225</v>
          </cell>
          <cell r="N2964">
            <v>0</v>
          </cell>
          <cell r="P2964">
            <v>250000</v>
          </cell>
          <cell r="Q2964">
            <v>1</v>
          </cell>
          <cell r="R2964">
            <v>250000</v>
          </cell>
          <cell r="S2964">
            <v>38230</v>
          </cell>
          <cell r="T2964" t="str">
            <v>31/08-05</v>
          </cell>
          <cell r="U2964" t="str">
            <v>ООО "Планета Люкс"</v>
          </cell>
          <cell r="V2964">
            <v>1</v>
          </cell>
          <cell r="W2964">
            <v>250000</v>
          </cell>
          <cell r="X2964">
            <v>38231</v>
          </cell>
          <cell r="Y2964" t="str">
            <v>01/09-акт Альфа</v>
          </cell>
          <cell r="Z2964" t="str">
            <v>ООО "Проф-Трейд"</v>
          </cell>
          <cell r="AA2964">
            <v>0</v>
          </cell>
          <cell r="AB2964">
            <v>0</v>
          </cell>
          <cell r="AC2964">
            <v>0</v>
          </cell>
          <cell r="AD2964" t="str">
            <v>предъявлен</v>
          </cell>
          <cell r="AF2964" t="str">
            <v/>
          </cell>
          <cell r="AI2964" t="str">
            <v/>
          </cell>
        </row>
        <row r="2965">
          <cell r="A2965">
            <v>2942</v>
          </cell>
          <cell r="B2965" t="str">
            <v>диск</v>
          </cell>
          <cell r="C2965" t="str">
            <v/>
          </cell>
          <cell r="E2965" t="str">
            <v>ОАО «Альфа-Банк»</v>
          </cell>
          <cell r="F2965" t="str">
            <v>банк</v>
          </cell>
          <cell r="G2965" t="str">
            <v>А</v>
          </cell>
          <cell r="H2965" t="str">
            <v>0006821</v>
          </cell>
          <cell r="I2965">
            <v>38229</v>
          </cell>
          <cell r="J2965">
            <v>43000</v>
          </cell>
          <cell r="K2965" t="str">
            <v>Рубли РФ</v>
          </cell>
          <cell r="L2965" t="str">
            <v>по предъявлении</v>
          </cell>
          <cell r="M2965">
            <v>38229</v>
          </cell>
          <cell r="N2965">
            <v>0</v>
          </cell>
          <cell r="P2965">
            <v>43000</v>
          </cell>
          <cell r="Q2965">
            <v>1</v>
          </cell>
          <cell r="R2965">
            <v>43000</v>
          </cell>
          <cell r="S2965">
            <v>38230</v>
          </cell>
          <cell r="T2965" t="str">
            <v>31/08-05</v>
          </cell>
          <cell r="U2965" t="str">
            <v>ООО "Планета Люкс"</v>
          </cell>
          <cell r="V2965">
            <v>1</v>
          </cell>
          <cell r="W2965">
            <v>43000</v>
          </cell>
          <cell r="X2965">
            <v>38231</v>
          </cell>
          <cell r="Y2965" t="str">
            <v>01/09-акт Альфа</v>
          </cell>
          <cell r="Z2965" t="str">
            <v>ООО "Проф-Трейд"</v>
          </cell>
          <cell r="AA2965">
            <v>0</v>
          </cell>
          <cell r="AB2965">
            <v>0</v>
          </cell>
          <cell r="AC2965">
            <v>0</v>
          </cell>
          <cell r="AD2965" t="str">
            <v>предъявлен</v>
          </cell>
          <cell r="AF2965" t="str">
            <v/>
          </cell>
          <cell r="AI2965" t="str">
            <v/>
          </cell>
        </row>
        <row r="2966">
          <cell r="A2966">
            <v>2943</v>
          </cell>
          <cell r="B2966" t="str">
            <v>диск</v>
          </cell>
          <cell r="C2966" t="str">
            <v/>
          </cell>
          <cell r="E2966" t="str">
            <v>ОАО «Альфа-Банк»</v>
          </cell>
          <cell r="F2966" t="str">
            <v>банк</v>
          </cell>
          <cell r="G2966" t="str">
            <v>А</v>
          </cell>
          <cell r="H2966" t="str">
            <v>0006820</v>
          </cell>
          <cell r="I2966">
            <v>38229</v>
          </cell>
          <cell r="J2966">
            <v>16000</v>
          </cell>
          <cell r="K2966" t="str">
            <v>Рубли РФ</v>
          </cell>
          <cell r="L2966" t="str">
            <v>по предъявлении</v>
          </cell>
          <cell r="M2966">
            <v>38229</v>
          </cell>
          <cell r="N2966">
            <v>0</v>
          </cell>
          <cell r="P2966">
            <v>16000</v>
          </cell>
          <cell r="Q2966">
            <v>1</v>
          </cell>
          <cell r="R2966">
            <v>16000</v>
          </cell>
          <cell r="S2966">
            <v>38230</v>
          </cell>
          <cell r="T2966" t="str">
            <v>31/08-05</v>
          </cell>
          <cell r="U2966" t="str">
            <v>ООО "Планета Люкс"</v>
          </cell>
          <cell r="V2966">
            <v>1</v>
          </cell>
          <cell r="W2966">
            <v>16000</v>
          </cell>
          <cell r="X2966">
            <v>38231</v>
          </cell>
          <cell r="Y2966" t="str">
            <v>01/09-акт Альфа</v>
          </cell>
          <cell r="Z2966" t="str">
            <v>ООО "Проф-Трейд"</v>
          </cell>
          <cell r="AA2966">
            <v>0</v>
          </cell>
          <cell r="AB2966">
            <v>0</v>
          </cell>
          <cell r="AC2966">
            <v>0</v>
          </cell>
          <cell r="AD2966" t="str">
            <v>предъявлен</v>
          </cell>
          <cell r="AF2966" t="str">
            <v/>
          </cell>
          <cell r="AI2966" t="str">
            <v/>
          </cell>
        </row>
        <row r="2967">
          <cell r="A2967">
            <v>2944</v>
          </cell>
          <cell r="B2967" t="str">
            <v>диск</v>
          </cell>
          <cell r="C2967" t="str">
            <v/>
          </cell>
          <cell r="E2967" t="str">
            <v>ОАО «Альфа-Банк»</v>
          </cell>
          <cell r="F2967" t="str">
            <v>банк</v>
          </cell>
          <cell r="G2967" t="str">
            <v>А</v>
          </cell>
          <cell r="H2967" t="str">
            <v>0006818</v>
          </cell>
          <cell r="I2967">
            <v>38226</v>
          </cell>
          <cell r="J2967">
            <v>200000</v>
          </cell>
          <cell r="K2967" t="str">
            <v>Рубли РФ</v>
          </cell>
          <cell r="L2967" t="str">
            <v>по предъявлении</v>
          </cell>
          <cell r="M2967">
            <v>38226</v>
          </cell>
          <cell r="N2967">
            <v>0</v>
          </cell>
          <cell r="P2967">
            <v>200000</v>
          </cell>
          <cell r="Q2967">
            <v>1</v>
          </cell>
          <cell r="R2967">
            <v>200000</v>
          </cell>
          <cell r="S2967">
            <v>38230</v>
          </cell>
          <cell r="T2967" t="str">
            <v>31/08-05</v>
          </cell>
          <cell r="U2967" t="str">
            <v>ООО "Планета Люкс"</v>
          </cell>
          <cell r="V2967">
            <v>1</v>
          </cell>
          <cell r="W2967">
            <v>200000</v>
          </cell>
          <cell r="X2967">
            <v>38231</v>
          </cell>
          <cell r="Y2967" t="str">
            <v>01/09-акт Альфа</v>
          </cell>
          <cell r="Z2967" t="str">
            <v>ООО "Проф-Трейд"</v>
          </cell>
          <cell r="AA2967">
            <v>0</v>
          </cell>
          <cell r="AB2967">
            <v>0</v>
          </cell>
          <cell r="AC2967">
            <v>0</v>
          </cell>
          <cell r="AD2967" t="str">
            <v>предъявлен</v>
          </cell>
          <cell r="AF2967" t="str">
            <v/>
          </cell>
          <cell r="AI2967" t="str">
            <v/>
          </cell>
        </row>
        <row r="2968">
          <cell r="A2968">
            <v>2945</v>
          </cell>
          <cell r="B2968" t="str">
            <v>диск</v>
          </cell>
          <cell r="C2968" t="str">
            <v/>
          </cell>
          <cell r="E2968" t="str">
            <v>ОАО «Альфа-Банк»</v>
          </cell>
          <cell r="F2968" t="str">
            <v>банк</v>
          </cell>
          <cell r="G2968" t="str">
            <v>А</v>
          </cell>
          <cell r="H2968" t="str">
            <v>0006822</v>
          </cell>
          <cell r="I2968">
            <v>38229</v>
          </cell>
          <cell r="J2968">
            <v>81500</v>
          </cell>
          <cell r="K2968" t="str">
            <v>Рубли РФ</v>
          </cell>
          <cell r="L2968" t="str">
            <v>по предъявлении</v>
          </cell>
          <cell r="M2968">
            <v>38229</v>
          </cell>
          <cell r="N2968">
            <v>0</v>
          </cell>
          <cell r="P2968">
            <v>81500</v>
          </cell>
          <cell r="Q2968">
            <v>1</v>
          </cell>
          <cell r="R2968">
            <v>81500</v>
          </cell>
          <cell r="S2968">
            <v>38230</v>
          </cell>
          <cell r="T2968" t="str">
            <v>31/08-05</v>
          </cell>
          <cell r="U2968" t="str">
            <v>ООО "Планета Люкс"</v>
          </cell>
          <cell r="V2968">
            <v>1</v>
          </cell>
          <cell r="W2968">
            <v>81500</v>
          </cell>
          <cell r="X2968">
            <v>38231</v>
          </cell>
          <cell r="Y2968" t="str">
            <v>01/09-акт Альфа</v>
          </cell>
          <cell r="Z2968" t="str">
            <v>ООО "Проф-Трейд"</v>
          </cell>
          <cell r="AA2968">
            <v>0</v>
          </cell>
          <cell r="AB2968">
            <v>0</v>
          </cell>
          <cell r="AC2968">
            <v>0</v>
          </cell>
          <cell r="AD2968" t="str">
            <v>предъявлен</v>
          </cell>
          <cell r="AF2968" t="str">
            <v/>
          </cell>
          <cell r="AI2968" t="str">
            <v/>
          </cell>
        </row>
        <row r="2969">
          <cell r="A2969">
            <v>2946</v>
          </cell>
          <cell r="B2969" t="str">
            <v>диск</v>
          </cell>
          <cell r="C2969" t="str">
            <v/>
          </cell>
          <cell r="E2969" t="str">
            <v>ОАО «Альфа-Банк»</v>
          </cell>
          <cell r="F2969" t="str">
            <v>банк</v>
          </cell>
          <cell r="G2969" t="str">
            <v>А</v>
          </cell>
          <cell r="H2969" t="str">
            <v>0006823</v>
          </cell>
          <cell r="I2969">
            <v>38229</v>
          </cell>
          <cell r="J2969">
            <v>59500</v>
          </cell>
          <cell r="K2969" t="str">
            <v>Рубли РФ</v>
          </cell>
          <cell r="L2969" t="str">
            <v>по предъявлении</v>
          </cell>
          <cell r="M2969">
            <v>38229</v>
          </cell>
          <cell r="N2969">
            <v>0</v>
          </cell>
          <cell r="P2969">
            <v>59500</v>
          </cell>
          <cell r="Q2969">
            <v>1</v>
          </cell>
          <cell r="R2969">
            <v>59500</v>
          </cell>
          <cell r="S2969">
            <v>38230</v>
          </cell>
          <cell r="T2969" t="str">
            <v>31/08-05</v>
          </cell>
          <cell r="U2969" t="str">
            <v>ООО "Планета Люкс"</v>
          </cell>
          <cell r="V2969">
            <v>1</v>
          </cell>
          <cell r="W2969">
            <v>59500</v>
          </cell>
          <cell r="X2969">
            <v>38231</v>
          </cell>
          <cell r="Y2969" t="str">
            <v>01/09-акт Альфа</v>
          </cell>
          <cell r="Z2969" t="str">
            <v>ООО "Проф-Трейд"</v>
          </cell>
          <cell r="AA2969">
            <v>0</v>
          </cell>
          <cell r="AB2969">
            <v>0</v>
          </cell>
          <cell r="AC2969">
            <v>0</v>
          </cell>
          <cell r="AD2969" t="str">
            <v>предъявлен</v>
          </cell>
          <cell r="AF2969" t="str">
            <v/>
          </cell>
          <cell r="AI2969" t="str">
            <v/>
          </cell>
        </row>
        <row r="2970">
          <cell r="A2970">
            <v>2947</v>
          </cell>
          <cell r="B2970" t="str">
            <v>диск</v>
          </cell>
          <cell r="C2970" t="str">
            <v>51401</v>
          </cell>
          <cell r="D2970" t="str">
            <v>51401`810`2`0400`0000002</v>
          </cell>
          <cell r="E2970" t="str">
            <v>Сбербанк РФ</v>
          </cell>
          <cell r="F2970" t="str">
            <v>банк</v>
          </cell>
          <cell r="G2970" t="str">
            <v>ВА</v>
          </cell>
          <cell r="H2970" t="str">
            <v>0517344</v>
          </cell>
          <cell r="I2970">
            <v>38219</v>
          </cell>
          <cell r="J2970">
            <v>100000</v>
          </cell>
          <cell r="K2970" t="str">
            <v>Рубли РФ</v>
          </cell>
          <cell r="L2970" t="str">
            <v>по предъявлении</v>
          </cell>
          <cell r="M2970">
            <v>38219</v>
          </cell>
          <cell r="N2970">
            <v>0</v>
          </cell>
          <cell r="P2970">
            <v>100000</v>
          </cell>
          <cell r="Q2970">
            <v>1</v>
          </cell>
          <cell r="R2970">
            <v>100000</v>
          </cell>
          <cell r="S2970">
            <v>38230</v>
          </cell>
          <cell r="T2970" t="str">
            <v>31/08-06</v>
          </cell>
          <cell r="U2970" t="str">
            <v>ООО "Проф-Трейд"</v>
          </cell>
          <cell r="V2970">
            <v>1</v>
          </cell>
          <cell r="W2970">
            <v>100000</v>
          </cell>
          <cell r="X2970">
            <v>38231</v>
          </cell>
          <cell r="Y2970" t="str">
            <v>01/09-акт Сбер</v>
          </cell>
          <cell r="Z2970" t="str">
            <v>ООО "Проф-Трейд"</v>
          </cell>
          <cell r="AA2970">
            <v>0</v>
          </cell>
          <cell r="AB2970">
            <v>0</v>
          </cell>
          <cell r="AC2970">
            <v>0</v>
          </cell>
          <cell r="AD2970" t="str">
            <v>предъявлен</v>
          </cell>
          <cell r="AF2970" t="str">
            <v/>
          </cell>
          <cell r="AI2970" t="str">
            <v/>
          </cell>
        </row>
        <row r="2971">
          <cell r="A2971">
            <v>2948</v>
          </cell>
          <cell r="B2971" t="str">
            <v>диск</v>
          </cell>
          <cell r="C2971" t="str">
            <v>51401</v>
          </cell>
          <cell r="D2971" t="str">
            <v>51401`810`4`0400`0000006</v>
          </cell>
          <cell r="E2971" t="str">
            <v>ОАО «Социнвестбанк»</v>
          </cell>
          <cell r="F2971" t="str">
            <v>банк</v>
          </cell>
          <cell r="G2971" t="str">
            <v>КР</v>
          </cell>
          <cell r="H2971" t="str">
            <v>0010680</v>
          </cell>
          <cell r="I2971">
            <v>38230</v>
          </cell>
          <cell r="J2971">
            <v>50000</v>
          </cell>
          <cell r="K2971" t="str">
            <v>Рубли РФ</v>
          </cell>
          <cell r="L2971" t="str">
            <v>по предъявлении</v>
          </cell>
          <cell r="M2971">
            <v>38230</v>
          </cell>
          <cell r="N2971">
            <v>0</v>
          </cell>
          <cell r="P2971">
            <v>50000</v>
          </cell>
          <cell r="Q2971">
            <v>1</v>
          </cell>
          <cell r="R2971">
            <v>50000</v>
          </cell>
          <cell r="S2971">
            <v>38230</v>
          </cell>
          <cell r="T2971" t="str">
            <v>31/08-06</v>
          </cell>
          <cell r="U2971" t="str">
            <v>ООО "Проф-Трейд"</v>
          </cell>
          <cell r="V2971">
            <v>1</v>
          </cell>
          <cell r="W2971">
            <v>50000</v>
          </cell>
          <cell r="X2971">
            <v>38231</v>
          </cell>
          <cell r="Y2971" t="str">
            <v>01/09-акт СИБ</v>
          </cell>
          <cell r="Z2971" t="str">
            <v>ООО "Проф-Трейд"</v>
          </cell>
          <cell r="AA2971">
            <v>0</v>
          </cell>
          <cell r="AB2971">
            <v>0</v>
          </cell>
          <cell r="AC2971">
            <v>0</v>
          </cell>
          <cell r="AD2971" t="str">
            <v>предъявлен</v>
          </cell>
          <cell r="AF2971" t="str">
            <v/>
          </cell>
          <cell r="AI2971" t="str">
            <v/>
          </cell>
        </row>
        <row r="2972">
          <cell r="A2972">
            <v>2949</v>
          </cell>
          <cell r="B2972" t="str">
            <v>диск</v>
          </cell>
          <cell r="C2972" t="str">
            <v>51401</v>
          </cell>
          <cell r="D2972" t="str">
            <v>51401`810`2`0400`0000002</v>
          </cell>
          <cell r="E2972" t="str">
            <v>Сбербанк РФ</v>
          </cell>
          <cell r="F2972" t="str">
            <v>банк</v>
          </cell>
          <cell r="G2972" t="str">
            <v>ВА</v>
          </cell>
          <cell r="H2972" t="str">
            <v>0520313</v>
          </cell>
          <cell r="I2972">
            <v>38232</v>
          </cell>
          <cell r="J2972">
            <v>500000</v>
          </cell>
          <cell r="K2972" t="str">
            <v>Рубли РФ</v>
          </cell>
          <cell r="L2972" t="str">
            <v>по предъявлении</v>
          </cell>
          <cell r="M2972">
            <v>38232</v>
          </cell>
          <cell r="N2972">
            <v>0</v>
          </cell>
          <cell r="P2972">
            <v>499500</v>
          </cell>
          <cell r="Q2972">
            <v>0.999</v>
          </cell>
          <cell r="R2972">
            <v>499500</v>
          </cell>
          <cell r="S2972">
            <v>38233</v>
          </cell>
          <cell r="T2972" t="str">
            <v>03/09-04</v>
          </cell>
          <cell r="U2972" t="str">
            <v>ООО "РЭКСИМ"</v>
          </cell>
          <cell r="V2972">
            <v>1</v>
          </cell>
          <cell r="W2972">
            <v>500000</v>
          </cell>
          <cell r="X2972">
            <v>38236</v>
          </cell>
          <cell r="Y2972" t="str">
            <v>06/09-акт Сбер</v>
          </cell>
          <cell r="Z2972" t="str">
            <v>Сбербанк РФ</v>
          </cell>
          <cell r="AA2972">
            <v>500</v>
          </cell>
          <cell r="AB2972">
            <v>0.36636636636636638</v>
          </cell>
          <cell r="AC2972">
            <v>0.12178845512178844</v>
          </cell>
          <cell r="AD2972" t="str">
            <v>предъявлен</v>
          </cell>
          <cell r="AF2972" t="str">
            <v/>
          </cell>
          <cell r="AI2972" t="str">
            <v/>
          </cell>
        </row>
        <row r="2973">
          <cell r="A2973">
            <v>2950</v>
          </cell>
          <cell r="B2973" t="str">
            <v>диск</v>
          </cell>
          <cell r="C2973" t="str">
            <v>51401</v>
          </cell>
          <cell r="D2973" t="str">
            <v>51401`810`2`0400`0000002</v>
          </cell>
          <cell r="E2973" t="str">
            <v>Сбербанк РФ</v>
          </cell>
          <cell r="F2973" t="str">
            <v>банк</v>
          </cell>
          <cell r="G2973" t="str">
            <v>ВА</v>
          </cell>
          <cell r="H2973" t="str">
            <v>0529888</v>
          </cell>
          <cell r="I2973">
            <v>38230</v>
          </cell>
          <cell r="J2973">
            <v>262380</v>
          </cell>
          <cell r="K2973" t="str">
            <v>Рубли РФ</v>
          </cell>
          <cell r="L2973" t="str">
            <v>по предъявлении</v>
          </cell>
          <cell r="M2973">
            <v>38230</v>
          </cell>
          <cell r="N2973">
            <v>0</v>
          </cell>
          <cell r="P2973">
            <v>262117</v>
          </cell>
          <cell r="Q2973">
            <v>0.99899763701501643</v>
          </cell>
          <cell r="R2973">
            <v>262117</v>
          </cell>
          <cell r="S2973">
            <v>38233</v>
          </cell>
          <cell r="T2973" t="str">
            <v>03/09-06</v>
          </cell>
          <cell r="U2973" t="str">
            <v>ЧП Курзикова Лариса Витальевна</v>
          </cell>
          <cell r="V2973">
            <v>1</v>
          </cell>
          <cell r="W2973">
            <v>262380</v>
          </cell>
          <cell r="X2973">
            <v>38236</v>
          </cell>
          <cell r="Y2973" t="str">
            <v>06/09-акт Сбер</v>
          </cell>
          <cell r="Z2973" t="str">
            <v>Сбербанк РФ</v>
          </cell>
          <cell r="AA2973">
            <v>263</v>
          </cell>
          <cell r="AB2973">
            <v>0.36723295322317895</v>
          </cell>
          <cell r="AC2973">
            <v>0.12207652816617516</v>
          </cell>
          <cell r="AD2973" t="str">
            <v>предъявлен</v>
          </cell>
          <cell r="AF2973" t="str">
            <v/>
          </cell>
          <cell r="AI2973" t="str">
            <v/>
          </cell>
        </row>
        <row r="2974">
          <cell r="A2974">
            <v>2951</v>
          </cell>
          <cell r="B2974" t="str">
            <v>диск</v>
          </cell>
          <cell r="C2974" t="str">
            <v>51401</v>
          </cell>
          <cell r="D2974" t="str">
            <v>51401`810`2`0400`0000002</v>
          </cell>
          <cell r="E2974" t="str">
            <v>Сбербанк РФ</v>
          </cell>
          <cell r="F2974" t="str">
            <v>банк</v>
          </cell>
          <cell r="G2974" t="str">
            <v>ВА</v>
          </cell>
          <cell r="H2974" t="str">
            <v>0318602</v>
          </cell>
          <cell r="I2974">
            <v>38226</v>
          </cell>
          <cell r="J2974">
            <v>100000</v>
          </cell>
          <cell r="K2974" t="str">
            <v>Рубли РФ</v>
          </cell>
          <cell r="L2974" t="str">
            <v>по предъявлении</v>
          </cell>
          <cell r="M2974">
            <v>38226</v>
          </cell>
          <cell r="N2974">
            <v>0</v>
          </cell>
          <cell r="P2974">
            <v>99900</v>
          </cell>
          <cell r="Q2974">
            <v>0.999</v>
          </cell>
          <cell r="R2974">
            <v>99900</v>
          </cell>
          <cell r="S2974">
            <v>38233</v>
          </cell>
          <cell r="T2974" t="str">
            <v>03/09-06</v>
          </cell>
          <cell r="U2974" t="str">
            <v>ЧП Курзикова Лариса Витальевна</v>
          </cell>
          <cell r="V2974">
            <v>1</v>
          </cell>
          <cell r="W2974">
            <v>100000</v>
          </cell>
          <cell r="X2974">
            <v>38236</v>
          </cell>
          <cell r="Y2974" t="str">
            <v>06/09-акт Сбер</v>
          </cell>
          <cell r="Z2974" t="str">
            <v>Сбербанк РФ</v>
          </cell>
          <cell r="AA2974">
            <v>100</v>
          </cell>
          <cell r="AB2974">
            <v>0.36636636636636638</v>
          </cell>
          <cell r="AC2974">
            <v>0.12178845512178844</v>
          </cell>
          <cell r="AD2974" t="str">
            <v>предъявлен</v>
          </cell>
          <cell r="AF2974" t="str">
            <v/>
          </cell>
          <cell r="AI2974" t="str">
            <v/>
          </cell>
        </row>
        <row r="2975">
          <cell r="A2975">
            <v>2952</v>
          </cell>
          <cell r="B2975" t="str">
            <v>диск</v>
          </cell>
          <cell r="C2975" t="str">
            <v>51401</v>
          </cell>
          <cell r="D2975" t="str">
            <v>51401`810`2`0400`0000002</v>
          </cell>
          <cell r="E2975" t="str">
            <v>Сбербанк РФ</v>
          </cell>
          <cell r="F2975" t="str">
            <v>банк</v>
          </cell>
          <cell r="G2975" t="str">
            <v>ВН</v>
          </cell>
          <cell r="H2975" t="str">
            <v>0318681</v>
          </cell>
          <cell r="I2975">
            <v>38230</v>
          </cell>
          <cell r="J2975">
            <v>1262825.79</v>
          </cell>
          <cell r="K2975" t="str">
            <v>Рубли РФ</v>
          </cell>
          <cell r="L2975" t="str">
            <v>по предъявлении</v>
          </cell>
          <cell r="M2975">
            <v>38230</v>
          </cell>
          <cell r="N2975">
            <v>0</v>
          </cell>
          <cell r="P2975">
            <v>1262825.79</v>
          </cell>
          <cell r="Q2975">
            <v>1</v>
          </cell>
          <cell r="R2975">
            <v>1262825.79</v>
          </cell>
          <cell r="S2975">
            <v>38233</v>
          </cell>
          <cell r="T2975" t="str">
            <v>03/09-07</v>
          </cell>
          <cell r="U2975" t="str">
            <v>ООО "Проф-Трейд"</v>
          </cell>
          <cell r="V2975">
            <v>1</v>
          </cell>
          <cell r="W2975">
            <v>1262825.79</v>
          </cell>
          <cell r="X2975">
            <v>38236</v>
          </cell>
          <cell r="Y2975" t="str">
            <v>06/09-акт Сбер</v>
          </cell>
          <cell r="Z2975" t="str">
            <v>Сбербанк РФ</v>
          </cell>
          <cell r="AA2975">
            <v>0</v>
          </cell>
          <cell r="AB2975">
            <v>0</v>
          </cell>
          <cell r="AC2975">
            <v>0</v>
          </cell>
          <cell r="AD2975" t="str">
            <v>предъявлен</v>
          </cell>
          <cell r="AF2975" t="str">
            <v/>
          </cell>
          <cell r="AI2975" t="str">
            <v/>
          </cell>
        </row>
        <row r="2976">
          <cell r="A2976">
            <v>2953</v>
          </cell>
          <cell r="B2976" t="str">
            <v>диск</v>
          </cell>
          <cell r="C2976" t="str">
            <v>51401</v>
          </cell>
          <cell r="D2976" t="str">
            <v>51401`810`2`0400`0000002</v>
          </cell>
          <cell r="E2976" t="str">
            <v>Сбербанк РФ</v>
          </cell>
          <cell r="F2976" t="str">
            <v>банк</v>
          </cell>
          <cell r="G2976" t="str">
            <v>ВН</v>
          </cell>
          <cell r="H2976" t="str">
            <v>0397941</v>
          </cell>
          <cell r="I2976">
            <v>38233</v>
          </cell>
          <cell r="J2976">
            <v>500000</v>
          </cell>
          <cell r="K2976" t="str">
            <v>Рубли РФ</v>
          </cell>
          <cell r="L2976" t="str">
            <v>по предъявлении</v>
          </cell>
          <cell r="M2976">
            <v>38233</v>
          </cell>
          <cell r="N2976">
            <v>0</v>
          </cell>
          <cell r="P2976">
            <v>500000</v>
          </cell>
          <cell r="Q2976">
            <v>1</v>
          </cell>
          <cell r="R2976">
            <v>500000</v>
          </cell>
          <cell r="S2976">
            <v>38233</v>
          </cell>
          <cell r="T2976" t="str">
            <v>03/09-Сбербанк Заявка 1</v>
          </cell>
          <cell r="U2976" t="str">
            <v>Сбербанк РФ</v>
          </cell>
          <cell r="V2976">
            <v>1.0012000000000001</v>
          </cell>
          <cell r="W2976">
            <v>500600</v>
          </cell>
          <cell r="X2976">
            <v>38233</v>
          </cell>
          <cell r="Y2976" t="str">
            <v>03/09-05</v>
          </cell>
          <cell r="Z2976" t="str">
            <v>ЗАО "УфаОйл"</v>
          </cell>
          <cell r="AA2976">
            <v>600</v>
          </cell>
          <cell r="AB2976">
            <v>0</v>
          </cell>
          <cell r="AC2976">
            <v>0.43799999999999994</v>
          </cell>
          <cell r="AD2976" t="str">
            <v>продан</v>
          </cell>
          <cell r="AF2976" t="str">
            <v/>
          </cell>
          <cell r="AI2976" t="str">
            <v/>
          </cell>
        </row>
        <row r="2977">
          <cell r="A2977">
            <v>2954</v>
          </cell>
          <cell r="B2977" t="str">
            <v>диск</v>
          </cell>
          <cell r="C2977" t="str">
            <v>51401</v>
          </cell>
          <cell r="D2977" t="str">
            <v>51401`810`2`0400`0000002</v>
          </cell>
          <cell r="E2977" t="str">
            <v>Сбербанк РФ</v>
          </cell>
          <cell r="F2977" t="str">
            <v>банк</v>
          </cell>
          <cell r="G2977" t="str">
            <v>ВН</v>
          </cell>
          <cell r="H2977" t="str">
            <v>0397940</v>
          </cell>
          <cell r="I2977">
            <v>38233</v>
          </cell>
          <cell r="J2977">
            <v>500000</v>
          </cell>
          <cell r="K2977" t="str">
            <v>Рубли РФ</v>
          </cell>
          <cell r="L2977" t="str">
            <v>по предъявлении</v>
          </cell>
          <cell r="M2977">
            <v>38233</v>
          </cell>
          <cell r="N2977">
            <v>0</v>
          </cell>
          <cell r="P2977">
            <v>500000</v>
          </cell>
          <cell r="Q2977">
            <v>1</v>
          </cell>
          <cell r="R2977">
            <v>500000</v>
          </cell>
          <cell r="S2977">
            <v>38233</v>
          </cell>
          <cell r="T2977" t="str">
            <v>03/09-Сбербанк Заявка 1</v>
          </cell>
          <cell r="U2977" t="str">
            <v>Сбербанк РФ</v>
          </cell>
          <cell r="V2977">
            <v>1.0012000000000001</v>
          </cell>
          <cell r="W2977">
            <v>500600</v>
          </cell>
          <cell r="X2977">
            <v>38233</v>
          </cell>
          <cell r="Y2977" t="str">
            <v>03/09-05</v>
          </cell>
          <cell r="Z2977" t="str">
            <v>ЗАО "УфаОйл"</v>
          </cell>
          <cell r="AA2977">
            <v>600</v>
          </cell>
          <cell r="AB2977">
            <v>0</v>
          </cell>
          <cell r="AC2977">
            <v>0.43799999999999994</v>
          </cell>
          <cell r="AD2977" t="str">
            <v>продан</v>
          </cell>
          <cell r="AF2977" t="str">
            <v/>
          </cell>
          <cell r="AI2977" t="str">
            <v/>
          </cell>
        </row>
        <row r="2978">
          <cell r="A2978">
            <v>2955</v>
          </cell>
          <cell r="B2978" t="str">
            <v>диск</v>
          </cell>
          <cell r="C2978" t="str">
            <v>51401</v>
          </cell>
          <cell r="D2978" t="str">
            <v>51401`810`2`0400`0000002</v>
          </cell>
          <cell r="E2978" t="str">
            <v>Сбербанк РФ</v>
          </cell>
          <cell r="F2978" t="str">
            <v>банк</v>
          </cell>
          <cell r="G2978" t="str">
            <v>ВН</v>
          </cell>
          <cell r="H2978" t="str">
            <v>0397939</v>
          </cell>
          <cell r="I2978">
            <v>38233</v>
          </cell>
          <cell r="J2978">
            <v>500000</v>
          </cell>
          <cell r="K2978" t="str">
            <v>Рубли РФ</v>
          </cell>
          <cell r="L2978" t="str">
            <v>по предъявлении</v>
          </cell>
          <cell r="M2978">
            <v>38233</v>
          </cell>
          <cell r="N2978">
            <v>0</v>
          </cell>
          <cell r="P2978">
            <v>500000</v>
          </cell>
          <cell r="Q2978">
            <v>1</v>
          </cell>
          <cell r="R2978">
            <v>500000</v>
          </cell>
          <cell r="S2978">
            <v>38233</v>
          </cell>
          <cell r="T2978" t="str">
            <v>03/09-Сбербанк Заявка 1</v>
          </cell>
          <cell r="U2978" t="str">
            <v>Сбербанк РФ</v>
          </cell>
          <cell r="V2978">
            <v>1.0012000000000001</v>
          </cell>
          <cell r="W2978">
            <v>500600</v>
          </cell>
          <cell r="X2978">
            <v>38233</v>
          </cell>
          <cell r="Y2978" t="str">
            <v>03/09-05</v>
          </cell>
          <cell r="Z2978" t="str">
            <v>ЗАО "УфаОйл"</v>
          </cell>
          <cell r="AA2978">
            <v>600</v>
          </cell>
          <cell r="AB2978">
            <v>0</v>
          </cell>
          <cell r="AC2978">
            <v>0.43799999999999994</v>
          </cell>
          <cell r="AD2978" t="str">
            <v>продан</v>
          </cell>
          <cell r="AF2978" t="str">
            <v/>
          </cell>
          <cell r="AI2978" t="str">
            <v/>
          </cell>
        </row>
        <row r="2979">
          <cell r="A2979">
            <v>2956</v>
          </cell>
          <cell r="B2979" t="str">
            <v>диск</v>
          </cell>
          <cell r="C2979" t="str">
            <v>51401</v>
          </cell>
          <cell r="D2979" t="str">
            <v>51401`810`2`0400`0000002</v>
          </cell>
          <cell r="E2979" t="str">
            <v>Сбербанк РФ</v>
          </cell>
          <cell r="F2979" t="str">
            <v>банк</v>
          </cell>
          <cell r="G2979" t="str">
            <v>ВН</v>
          </cell>
          <cell r="H2979" t="str">
            <v>0397938</v>
          </cell>
          <cell r="I2979">
            <v>38233</v>
          </cell>
          <cell r="J2979">
            <v>500000</v>
          </cell>
          <cell r="K2979" t="str">
            <v>Рубли РФ</v>
          </cell>
          <cell r="L2979" t="str">
            <v>по предъявлении</v>
          </cell>
          <cell r="M2979">
            <v>38233</v>
          </cell>
          <cell r="N2979">
            <v>0</v>
          </cell>
          <cell r="P2979">
            <v>500000</v>
          </cell>
          <cell r="Q2979">
            <v>1</v>
          </cell>
          <cell r="R2979">
            <v>500000</v>
          </cell>
          <cell r="S2979">
            <v>38233</v>
          </cell>
          <cell r="T2979" t="str">
            <v>03/09-Сбербанк Заявка 1</v>
          </cell>
          <cell r="U2979" t="str">
            <v>Сбербанк РФ</v>
          </cell>
          <cell r="V2979">
            <v>1.0012000000000001</v>
          </cell>
          <cell r="W2979">
            <v>500600</v>
          </cell>
          <cell r="X2979">
            <v>38233</v>
          </cell>
          <cell r="Y2979" t="str">
            <v>03/09-05</v>
          </cell>
          <cell r="Z2979" t="str">
            <v>ЗАО "УфаОйл"</v>
          </cell>
          <cell r="AA2979">
            <v>600</v>
          </cell>
          <cell r="AB2979">
            <v>0</v>
          </cell>
          <cell r="AC2979">
            <v>0.43799999999999994</v>
          </cell>
          <cell r="AD2979" t="str">
            <v>продан</v>
          </cell>
          <cell r="AF2979" t="str">
            <v/>
          </cell>
          <cell r="AI2979" t="str">
            <v/>
          </cell>
        </row>
        <row r="2980">
          <cell r="A2980">
            <v>2957</v>
          </cell>
          <cell r="B2980" t="str">
            <v>диск</v>
          </cell>
          <cell r="C2980" t="str">
            <v>51401</v>
          </cell>
          <cell r="D2980" t="str">
            <v>51401`810`2`0400`0000002</v>
          </cell>
          <cell r="E2980" t="str">
            <v>Сбербанк РФ</v>
          </cell>
          <cell r="F2980" t="str">
            <v>банк</v>
          </cell>
          <cell r="G2980" t="str">
            <v>ВН</v>
          </cell>
          <cell r="H2980" t="str">
            <v>0397937</v>
          </cell>
          <cell r="I2980">
            <v>38233</v>
          </cell>
          <cell r="J2980">
            <v>500000</v>
          </cell>
          <cell r="K2980" t="str">
            <v>Рубли РФ</v>
          </cell>
          <cell r="L2980" t="str">
            <v>по предъявлении</v>
          </cell>
          <cell r="M2980">
            <v>38233</v>
          </cell>
          <cell r="N2980">
            <v>0</v>
          </cell>
          <cell r="P2980">
            <v>500000</v>
          </cell>
          <cell r="Q2980">
            <v>1</v>
          </cell>
          <cell r="R2980">
            <v>500000</v>
          </cell>
          <cell r="S2980">
            <v>38233</v>
          </cell>
          <cell r="T2980" t="str">
            <v>03/09-Сбербанк Заявка 1</v>
          </cell>
          <cell r="U2980" t="str">
            <v>Сбербанк РФ</v>
          </cell>
          <cell r="V2980">
            <v>1.0012000000000001</v>
          </cell>
          <cell r="W2980">
            <v>500600</v>
          </cell>
          <cell r="X2980">
            <v>38233</v>
          </cell>
          <cell r="Y2980" t="str">
            <v>03/09-05</v>
          </cell>
          <cell r="Z2980" t="str">
            <v>ЗАО "УфаОйл"</v>
          </cell>
          <cell r="AA2980">
            <v>600</v>
          </cell>
          <cell r="AB2980">
            <v>0</v>
          </cell>
          <cell r="AC2980">
            <v>0.43799999999999994</v>
          </cell>
          <cell r="AD2980" t="str">
            <v>продан</v>
          </cell>
          <cell r="AF2980" t="str">
            <v/>
          </cell>
          <cell r="AI2980" t="str">
            <v/>
          </cell>
        </row>
        <row r="2981">
          <cell r="A2981">
            <v>2958</v>
          </cell>
          <cell r="B2981" t="str">
            <v>диск</v>
          </cell>
          <cell r="C2981" t="str">
            <v>51401</v>
          </cell>
          <cell r="D2981" t="str">
            <v>51401`810`2`0400`0000002</v>
          </cell>
          <cell r="E2981" t="str">
            <v>Сбербанк РФ</v>
          </cell>
          <cell r="F2981" t="str">
            <v>банк</v>
          </cell>
          <cell r="G2981" t="str">
            <v>ВН</v>
          </cell>
          <cell r="H2981" t="str">
            <v>0397936</v>
          </cell>
          <cell r="I2981">
            <v>38233</v>
          </cell>
          <cell r="J2981">
            <v>500000</v>
          </cell>
          <cell r="K2981" t="str">
            <v>Рубли РФ</v>
          </cell>
          <cell r="L2981" t="str">
            <v>по предъявлении</v>
          </cell>
          <cell r="M2981">
            <v>38233</v>
          </cell>
          <cell r="N2981">
            <v>0</v>
          </cell>
          <cell r="P2981">
            <v>500000</v>
          </cell>
          <cell r="Q2981">
            <v>1</v>
          </cell>
          <cell r="R2981">
            <v>500000</v>
          </cell>
          <cell r="S2981">
            <v>38233</v>
          </cell>
          <cell r="T2981" t="str">
            <v>03/09-Сбербанк Заявка 1</v>
          </cell>
          <cell r="U2981" t="str">
            <v>Сбербанк РФ</v>
          </cell>
          <cell r="V2981">
            <v>1.0012000000000001</v>
          </cell>
          <cell r="W2981">
            <v>500600</v>
          </cell>
          <cell r="X2981">
            <v>38233</v>
          </cell>
          <cell r="Y2981" t="str">
            <v>03/09-05</v>
          </cell>
          <cell r="Z2981" t="str">
            <v>ЗАО "УфаОйл"</v>
          </cell>
          <cell r="AA2981">
            <v>600</v>
          </cell>
          <cell r="AB2981">
            <v>0</v>
          </cell>
          <cell r="AC2981">
            <v>0.43799999999999994</v>
          </cell>
          <cell r="AD2981" t="str">
            <v>продан</v>
          </cell>
          <cell r="AF2981" t="str">
            <v/>
          </cell>
          <cell r="AI2981" t="str">
            <v/>
          </cell>
        </row>
        <row r="2982">
          <cell r="A2982">
            <v>2959</v>
          </cell>
          <cell r="B2982" t="str">
            <v>диск</v>
          </cell>
          <cell r="C2982" t="str">
            <v>51401</v>
          </cell>
          <cell r="D2982" t="str">
            <v>51401`810`2`0400`0000002</v>
          </cell>
          <cell r="E2982" t="str">
            <v>Сбербанк РФ</v>
          </cell>
          <cell r="F2982" t="str">
            <v>банк</v>
          </cell>
          <cell r="G2982" t="str">
            <v>ВН</v>
          </cell>
          <cell r="H2982" t="str">
            <v>0397935</v>
          </cell>
          <cell r="I2982">
            <v>38233</v>
          </cell>
          <cell r="J2982">
            <v>500000</v>
          </cell>
          <cell r="K2982" t="str">
            <v>Рубли РФ</v>
          </cell>
          <cell r="L2982" t="str">
            <v>по предъявлении</v>
          </cell>
          <cell r="M2982">
            <v>38233</v>
          </cell>
          <cell r="N2982">
            <v>0</v>
          </cell>
          <cell r="P2982">
            <v>500000</v>
          </cell>
          <cell r="Q2982">
            <v>1</v>
          </cell>
          <cell r="R2982">
            <v>500000</v>
          </cell>
          <cell r="S2982">
            <v>38233</v>
          </cell>
          <cell r="T2982" t="str">
            <v>03/09-Сбербанк Заявка 1</v>
          </cell>
          <cell r="U2982" t="str">
            <v>Сбербанк РФ</v>
          </cell>
          <cell r="V2982">
            <v>1.0012000000000001</v>
          </cell>
          <cell r="W2982">
            <v>500600</v>
          </cell>
          <cell r="X2982">
            <v>38233</v>
          </cell>
          <cell r="Y2982" t="str">
            <v>03/09-05</v>
          </cell>
          <cell r="Z2982" t="str">
            <v>ЗАО "УфаОйл"</v>
          </cell>
          <cell r="AA2982">
            <v>600</v>
          </cell>
          <cell r="AB2982">
            <v>0</v>
          </cell>
          <cell r="AC2982">
            <v>0.43799999999999994</v>
          </cell>
          <cell r="AD2982" t="str">
            <v>продан</v>
          </cell>
          <cell r="AF2982" t="str">
            <v/>
          </cell>
          <cell r="AI2982" t="str">
            <v/>
          </cell>
        </row>
        <row r="2983">
          <cell r="A2983">
            <v>2960</v>
          </cell>
          <cell r="B2983" t="str">
            <v>диск</v>
          </cell>
          <cell r="C2983" t="str">
            <v>51401</v>
          </cell>
          <cell r="D2983" t="str">
            <v>51401`810`2`0400`0000002</v>
          </cell>
          <cell r="E2983" t="str">
            <v>Сбербанк РФ</v>
          </cell>
          <cell r="F2983" t="str">
            <v>банк</v>
          </cell>
          <cell r="G2983" t="str">
            <v>ВН</v>
          </cell>
          <cell r="H2983" t="str">
            <v>0397934</v>
          </cell>
          <cell r="I2983">
            <v>38233</v>
          </cell>
          <cell r="J2983">
            <v>500000</v>
          </cell>
          <cell r="K2983" t="str">
            <v>Рубли РФ</v>
          </cell>
          <cell r="L2983" t="str">
            <v>по предъявлении</v>
          </cell>
          <cell r="M2983">
            <v>38233</v>
          </cell>
          <cell r="N2983">
            <v>0</v>
          </cell>
          <cell r="P2983">
            <v>500000</v>
          </cell>
          <cell r="Q2983">
            <v>1</v>
          </cell>
          <cell r="R2983">
            <v>500000</v>
          </cell>
          <cell r="S2983">
            <v>38233</v>
          </cell>
          <cell r="T2983" t="str">
            <v>03/09-Сбербанк Заявка 1</v>
          </cell>
          <cell r="U2983" t="str">
            <v>Сбербанк РФ</v>
          </cell>
          <cell r="V2983">
            <v>1.0012000000000001</v>
          </cell>
          <cell r="W2983">
            <v>500600</v>
          </cell>
          <cell r="X2983">
            <v>38233</v>
          </cell>
          <cell r="Y2983" t="str">
            <v>03/09-05</v>
          </cell>
          <cell r="Z2983" t="str">
            <v>ЗАО "УфаОйл"</v>
          </cell>
          <cell r="AA2983">
            <v>600</v>
          </cell>
          <cell r="AB2983">
            <v>0</v>
          </cell>
          <cell r="AC2983">
            <v>0.43799999999999994</v>
          </cell>
          <cell r="AD2983" t="str">
            <v>продан</v>
          </cell>
          <cell r="AF2983" t="str">
            <v/>
          </cell>
          <cell r="AI2983" t="str">
            <v/>
          </cell>
        </row>
        <row r="2984">
          <cell r="A2984">
            <v>2961</v>
          </cell>
          <cell r="B2984" t="str">
            <v>диск</v>
          </cell>
          <cell r="C2984" t="str">
            <v>51401</v>
          </cell>
          <cell r="D2984" t="str">
            <v>51401`810`2`0400`0000002</v>
          </cell>
          <cell r="E2984" t="str">
            <v>Сбербанк РФ</v>
          </cell>
          <cell r="F2984" t="str">
            <v>банк</v>
          </cell>
          <cell r="G2984" t="str">
            <v>ВН</v>
          </cell>
          <cell r="H2984" t="str">
            <v>0397933</v>
          </cell>
          <cell r="I2984">
            <v>38233</v>
          </cell>
          <cell r="J2984">
            <v>500000</v>
          </cell>
          <cell r="K2984" t="str">
            <v>Рубли РФ</v>
          </cell>
          <cell r="L2984" t="str">
            <v>по предъявлении</v>
          </cell>
          <cell r="M2984">
            <v>38233</v>
          </cell>
          <cell r="N2984">
            <v>0</v>
          </cell>
          <cell r="P2984">
            <v>500000</v>
          </cell>
          <cell r="Q2984">
            <v>1</v>
          </cell>
          <cell r="R2984">
            <v>500000</v>
          </cell>
          <cell r="S2984">
            <v>38233</v>
          </cell>
          <cell r="T2984" t="str">
            <v>03/09-Сбербанк Заявка 1</v>
          </cell>
          <cell r="U2984" t="str">
            <v>Сбербанк РФ</v>
          </cell>
          <cell r="V2984">
            <v>1.0012000000000001</v>
          </cell>
          <cell r="W2984">
            <v>500600</v>
          </cell>
          <cell r="X2984">
            <v>38233</v>
          </cell>
          <cell r="Y2984" t="str">
            <v>03/09-05</v>
          </cell>
          <cell r="Z2984" t="str">
            <v>ЗАО "УфаОйл"</v>
          </cell>
          <cell r="AA2984">
            <v>600</v>
          </cell>
          <cell r="AB2984">
            <v>0</v>
          </cell>
          <cell r="AC2984">
            <v>0.43799999999999994</v>
          </cell>
          <cell r="AD2984" t="str">
            <v>продан</v>
          </cell>
          <cell r="AF2984" t="str">
            <v/>
          </cell>
          <cell r="AI2984" t="str">
            <v/>
          </cell>
        </row>
        <row r="2985">
          <cell r="A2985">
            <v>2962</v>
          </cell>
          <cell r="B2985" t="str">
            <v>диск</v>
          </cell>
          <cell r="C2985" t="str">
            <v>51401</v>
          </cell>
          <cell r="D2985" t="str">
            <v>51401`810`2`0400`0000002</v>
          </cell>
          <cell r="E2985" t="str">
            <v>Сбербанк РФ</v>
          </cell>
          <cell r="F2985" t="str">
            <v>банк</v>
          </cell>
          <cell r="G2985" t="str">
            <v>ВН</v>
          </cell>
          <cell r="H2985" t="str">
            <v>0397932</v>
          </cell>
          <cell r="I2985">
            <v>38233</v>
          </cell>
          <cell r="J2985">
            <v>500000</v>
          </cell>
          <cell r="K2985" t="str">
            <v>Рубли РФ</v>
          </cell>
          <cell r="L2985" t="str">
            <v>по предъявлении</v>
          </cell>
          <cell r="M2985">
            <v>38233</v>
          </cell>
          <cell r="N2985">
            <v>0</v>
          </cell>
          <cell r="P2985">
            <v>500000</v>
          </cell>
          <cell r="Q2985">
            <v>1</v>
          </cell>
          <cell r="R2985">
            <v>500000</v>
          </cell>
          <cell r="S2985">
            <v>38233</v>
          </cell>
          <cell r="T2985" t="str">
            <v>03/09-Сбербанк Заявка 1</v>
          </cell>
          <cell r="U2985" t="str">
            <v>Сбербанк РФ</v>
          </cell>
          <cell r="V2985">
            <v>1.0012000000000001</v>
          </cell>
          <cell r="W2985">
            <v>500600</v>
          </cell>
          <cell r="X2985">
            <v>38233</v>
          </cell>
          <cell r="Y2985" t="str">
            <v>03/09-05</v>
          </cell>
          <cell r="Z2985" t="str">
            <v>ЗАО "УфаОйл"</v>
          </cell>
          <cell r="AA2985">
            <v>600</v>
          </cell>
          <cell r="AB2985">
            <v>0</v>
          </cell>
          <cell r="AC2985">
            <v>0.43799999999999994</v>
          </cell>
          <cell r="AD2985" t="str">
            <v>продан</v>
          </cell>
          <cell r="AF2985" t="str">
            <v/>
          </cell>
          <cell r="AI2985" t="str">
            <v/>
          </cell>
        </row>
        <row r="2986">
          <cell r="A2986">
            <v>2963</v>
          </cell>
          <cell r="B2986" t="str">
            <v>диск</v>
          </cell>
          <cell r="C2986" t="str">
            <v>51401</v>
          </cell>
          <cell r="D2986" t="str">
            <v>51401`810`2`0400`0000002</v>
          </cell>
          <cell r="E2986" t="str">
            <v>Сбербанк РФ</v>
          </cell>
          <cell r="F2986" t="str">
            <v>банк</v>
          </cell>
          <cell r="G2986" t="str">
            <v>ВН</v>
          </cell>
          <cell r="H2986" t="str">
            <v>1046986</v>
          </cell>
          <cell r="I2986">
            <v>37971</v>
          </cell>
          <cell r="J2986">
            <v>500000</v>
          </cell>
          <cell r="K2986" t="str">
            <v>Рубли РФ</v>
          </cell>
          <cell r="L2986" t="str">
            <v>по предъявлении</v>
          </cell>
          <cell r="M2986">
            <v>37971</v>
          </cell>
          <cell r="N2986">
            <v>0</v>
          </cell>
          <cell r="P2986">
            <v>500000</v>
          </cell>
          <cell r="Q2986">
            <v>1</v>
          </cell>
          <cell r="R2986">
            <v>500000</v>
          </cell>
          <cell r="S2986">
            <v>38237</v>
          </cell>
          <cell r="T2986" t="str">
            <v>07/09-07</v>
          </cell>
          <cell r="U2986" t="str">
            <v>ООО "Проф-Трейд"</v>
          </cell>
          <cell r="V2986">
            <v>1</v>
          </cell>
          <cell r="W2986">
            <v>500000</v>
          </cell>
          <cell r="X2986">
            <v>38238</v>
          </cell>
          <cell r="Y2986" t="str">
            <v>08/09-Акт-Сбер</v>
          </cell>
          <cell r="Z2986" t="str">
            <v>Сбербанк РФ</v>
          </cell>
          <cell r="AA2986">
            <v>0</v>
          </cell>
          <cell r="AB2986">
            <v>0</v>
          </cell>
          <cell r="AC2986">
            <v>0</v>
          </cell>
          <cell r="AD2986" t="str">
            <v>предъявлен</v>
          </cell>
          <cell r="AF2986" t="str">
            <v/>
          </cell>
          <cell r="AI2986" t="str">
            <v/>
          </cell>
        </row>
        <row r="2987">
          <cell r="A2987">
            <v>2964</v>
          </cell>
          <cell r="B2987" t="str">
            <v>диск</v>
          </cell>
          <cell r="C2987" t="str">
            <v>51401</v>
          </cell>
          <cell r="D2987" t="str">
            <v>51401`810`2`0400`0000002</v>
          </cell>
          <cell r="E2987" t="str">
            <v>Сбербанк РФ</v>
          </cell>
          <cell r="F2987" t="str">
            <v>банк</v>
          </cell>
          <cell r="G2987" t="str">
            <v>ВН</v>
          </cell>
          <cell r="H2987" t="str">
            <v>1046987</v>
          </cell>
          <cell r="I2987">
            <v>37971</v>
          </cell>
          <cell r="J2987">
            <v>500000</v>
          </cell>
          <cell r="K2987" t="str">
            <v>Рубли РФ</v>
          </cell>
          <cell r="L2987" t="str">
            <v>по предъявлении</v>
          </cell>
          <cell r="M2987">
            <v>37971</v>
          </cell>
          <cell r="N2987">
            <v>0</v>
          </cell>
          <cell r="P2987">
            <v>500000</v>
          </cell>
          <cell r="Q2987">
            <v>1</v>
          </cell>
          <cell r="R2987">
            <v>500000</v>
          </cell>
          <cell r="S2987">
            <v>38237</v>
          </cell>
          <cell r="T2987" t="str">
            <v>07/09-07</v>
          </cell>
          <cell r="U2987" t="str">
            <v>ООО "Проф-Трейд"</v>
          </cell>
          <cell r="V2987">
            <v>1</v>
          </cell>
          <cell r="W2987">
            <v>500000</v>
          </cell>
          <cell r="X2987">
            <v>38238</v>
          </cell>
          <cell r="Y2987" t="str">
            <v>08/09-Акт-Сбер</v>
          </cell>
          <cell r="Z2987" t="str">
            <v>Сбербанк РФ</v>
          </cell>
          <cell r="AA2987">
            <v>0</v>
          </cell>
          <cell r="AB2987">
            <v>0</v>
          </cell>
          <cell r="AC2987">
            <v>0</v>
          </cell>
          <cell r="AD2987" t="str">
            <v>предъявлен</v>
          </cell>
          <cell r="AF2987" t="str">
            <v/>
          </cell>
          <cell r="AI2987" t="str">
            <v/>
          </cell>
        </row>
        <row r="2988">
          <cell r="A2988">
            <v>2965</v>
          </cell>
          <cell r="B2988" t="str">
            <v>диск</v>
          </cell>
          <cell r="C2988" t="str">
            <v>51401</v>
          </cell>
          <cell r="D2988" t="str">
            <v>51401`810`2`0400`0000002</v>
          </cell>
          <cell r="E2988" t="str">
            <v>Сбербанк РФ</v>
          </cell>
          <cell r="F2988" t="str">
            <v>банк</v>
          </cell>
          <cell r="G2988" t="str">
            <v>ВН</v>
          </cell>
          <cell r="H2988" t="str">
            <v>1046988</v>
          </cell>
          <cell r="I2988">
            <v>37971</v>
          </cell>
          <cell r="J2988">
            <v>500000</v>
          </cell>
          <cell r="K2988" t="str">
            <v>Рубли РФ</v>
          </cell>
          <cell r="L2988" t="str">
            <v>по предъявлении</v>
          </cell>
          <cell r="M2988">
            <v>37971</v>
          </cell>
          <cell r="N2988">
            <v>0</v>
          </cell>
          <cell r="P2988">
            <v>500000</v>
          </cell>
          <cell r="Q2988">
            <v>1</v>
          </cell>
          <cell r="R2988">
            <v>500000</v>
          </cell>
          <cell r="S2988">
            <v>38237</v>
          </cell>
          <cell r="T2988" t="str">
            <v>07/09-07</v>
          </cell>
          <cell r="U2988" t="str">
            <v>ООО "Проф-Трейд"</v>
          </cell>
          <cell r="V2988">
            <v>1</v>
          </cell>
          <cell r="W2988">
            <v>500000</v>
          </cell>
          <cell r="X2988">
            <v>38238</v>
          </cell>
          <cell r="Y2988" t="str">
            <v>08/09-Акт-Сбер</v>
          </cell>
          <cell r="Z2988" t="str">
            <v>Сбербанк РФ</v>
          </cell>
          <cell r="AA2988">
            <v>0</v>
          </cell>
          <cell r="AB2988">
            <v>0</v>
          </cell>
          <cell r="AC2988">
            <v>0</v>
          </cell>
          <cell r="AD2988" t="str">
            <v>предъявлен</v>
          </cell>
          <cell r="AF2988" t="str">
            <v/>
          </cell>
          <cell r="AI2988" t="str">
            <v/>
          </cell>
        </row>
        <row r="2989">
          <cell r="A2989">
            <v>2966</v>
          </cell>
          <cell r="B2989" t="str">
            <v>диск</v>
          </cell>
          <cell r="C2989" t="str">
            <v>51401</v>
          </cell>
          <cell r="D2989" t="str">
            <v>51401`810`2`0400`0000002</v>
          </cell>
          <cell r="E2989" t="str">
            <v>Сбербанк РФ</v>
          </cell>
          <cell r="F2989" t="str">
            <v>банк</v>
          </cell>
          <cell r="G2989" t="str">
            <v>ВН</v>
          </cell>
          <cell r="H2989" t="str">
            <v>1046780</v>
          </cell>
          <cell r="I2989">
            <v>37971</v>
          </cell>
          <cell r="J2989">
            <v>500000</v>
          </cell>
          <cell r="K2989" t="str">
            <v>Рубли РФ</v>
          </cell>
          <cell r="L2989" t="str">
            <v>по предъявлении</v>
          </cell>
          <cell r="M2989">
            <v>37971</v>
          </cell>
          <cell r="N2989">
            <v>0</v>
          </cell>
          <cell r="P2989">
            <v>500000</v>
          </cell>
          <cell r="Q2989">
            <v>1</v>
          </cell>
          <cell r="R2989">
            <v>500000</v>
          </cell>
          <cell r="S2989">
            <v>38237</v>
          </cell>
          <cell r="T2989" t="str">
            <v>07/09-07</v>
          </cell>
          <cell r="U2989" t="str">
            <v>ООО "Проф-Трейд"</v>
          </cell>
          <cell r="V2989">
            <v>1</v>
          </cell>
          <cell r="W2989">
            <v>500000</v>
          </cell>
          <cell r="X2989">
            <v>38238</v>
          </cell>
          <cell r="Y2989" t="str">
            <v>08/09-Акт-Сбер</v>
          </cell>
          <cell r="Z2989" t="str">
            <v>Сбербанк РФ</v>
          </cell>
          <cell r="AA2989">
            <v>0</v>
          </cell>
          <cell r="AB2989">
            <v>0</v>
          </cell>
          <cell r="AC2989">
            <v>0</v>
          </cell>
          <cell r="AD2989" t="str">
            <v>предъявлен</v>
          </cell>
          <cell r="AF2989" t="str">
            <v/>
          </cell>
          <cell r="AI2989" t="str">
            <v/>
          </cell>
        </row>
        <row r="2990">
          <cell r="A2990">
            <v>2967</v>
          </cell>
          <cell r="B2990" t="str">
            <v>диск</v>
          </cell>
          <cell r="C2990" t="str">
            <v>51401</v>
          </cell>
          <cell r="D2990" t="str">
            <v>51401`810`2`0400`0000002</v>
          </cell>
          <cell r="E2990" t="str">
            <v>Сбербанк РФ</v>
          </cell>
          <cell r="F2990" t="str">
            <v>банк</v>
          </cell>
          <cell r="G2990" t="str">
            <v>ВА</v>
          </cell>
          <cell r="H2990" t="str">
            <v>0531102</v>
          </cell>
          <cell r="I2990">
            <v>38236</v>
          </cell>
          <cell r="J2990">
            <v>807900</v>
          </cell>
          <cell r="K2990" t="str">
            <v>Рубли РФ</v>
          </cell>
          <cell r="L2990" t="str">
            <v>по предъявлении</v>
          </cell>
          <cell r="M2990">
            <v>38236</v>
          </cell>
          <cell r="N2990">
            <v>0</v>
          </cell>
          <cell r="P2990">
            <v>807900</v>
          </cell>
          <cell r="Q2990">
            <v>1</v>
          </cell>
          <cell r="R2990">
            <v>807900</v>
          </cell>
          <cell r="S2990">
            <v>38237</v>
          </cell>
          <cell r="T2990" t="str">
            <v>07/09-07</v>
          </cell>
          <cell r="U2990" t="str">
            <v>ООО "Проф-Трейд"</v>
          </cell>
          <cell r="V2990">
            <v>1</v>
          </cell>
          <cell r="W2990">
            <v>807900</v>
          </cell>
          <cell r="X2990">
            <v>38238</v>
          </cell>
          <cell r="Y2990" t="str">
            <v>08/09-Акт-Сбер</v>
          </cell>
          <cell r="Z2990" t="str">
            <v>Сбербанк РФ</v>
          </cell>
          <cell r="AA2990">
            <v>0</v>
          </cell>
          <cell r="AB2990">
            <v>0</v>
          </cell>
          <cell r="AC2990">
            <v>0</v>
          </cell>
          <cell r="AD2990" t="str">
            <v>предъявлен</v>
          </cell>
          <cell r="AF2990" t="str">
            <v/>
          </cell>
          <cell r="AI2990" t="str">
            <v/>
          </cell>
        </row>
        <row r="2991">
          <cell r="A2991">
            <v>2968</v>
          </cell>
          <cell r="B2991" t="str">
            <v>диск</v>
          </cell>
          <cell r="C2991" t="str">
            <v>51401</v>
          </cell>
          <cell r="D2991" t="str">
            <v>51401`810`1`0400`0000005</v>
          </cell>
          <cell r="E2991" t="str">
            <v>ОАО «УралСиб»</v>
          </cell>
          <cell r="F2991" t="str">
            <v>банк</v>
          </cell>
          <cell r="G2991" t="str">
            <v>0001</v>
          </cell>
          <cell r="H2991" t="str">
            <v>0270767</v>
          </cell>
          <cell r="I2991">
            <v>38212</v>
          </cell>
          <cell r="J2991">
            <v>12474.75</v>
          </cell>
          <cell r="K2991" t="str">
            <v>Рубли РФ</v>
          </cell>
          <cell r="L2991" t="str">
            <v>по предъявлении, но не ранее 23.08.04</v>
          </cell>
          <cell r="M2991">
            <v>38222</v>
          </cell>
          <cell r="N2991">
            <v>0</v>
          </cell>
          <cell r="P2991">
            <v>12474.75</v>
          </cell>
          <cell r="Q2991">
            <v>1</v>
          </cell>
          <cell r="R2991">
            <v>12474.75</v>
          </cell>
          <cell r="S2991">
            <v>38240</v>
          </cell>
          <cell r="T2991" t="str">
            <v>10/09-01</v>
          </cell>
          <cell r="U2991" t="str">
            <v>ЗАО ИК "Нефтегазинвест"</v>
          </cell>
          <cell r="V2991">
            <v>1</v>
          </cell>
          <cell r="W2991">
            <v>12474.75</v>
          </cell>
          <cell r="X2991">
            <v>38240</v>
          </cell>
          <cell r="Y2991" t="str">
            <v>10/09-акт УралСиб предъ</v>
          </cell>
          <cell r="Z2991" t="str">
            <v>ОАО "УралСиб"</v>
          </cell>
          <cell r="AA2991">
            <v>0</v>
          </cell>
          <cell r="AB2991">
            <v>0</v>
          </cell>
          <cell r="AC2991">
            <v>0</v>
          </cell>
          <cell r="AD2991" t="str">
            <v>предъявлен</v>
          </cell>
          <cell r="AF2991" t="str">
            <v/>
          </cell>
          <cell r="AI2991" t="str">
            <v/>
          </cell>
        </row>
        <row r="2992">
          <cell r="A2992">
            <v>2969</v>
          </cell>
          <cell r="B2992" t="str">
            <v>диск</v>
          </cell>
          <cell r="C2992" t="str">
            <v>51401</v>
          </cell>
          <cell r="D2992" t="str">
            <v>51401`810`2`0400`0000002</v>
          </cell>
          <cell r="E2992" t="str">
            <v>Сбербанк РФ</v>
          </cell>
          <cell r="F2992" t="str">
            <v>банк</v>
          </cell>
          <cell r="G2992" t="str">
            <v>ВН</v>
          </cell>
          <cell r="H2992" t="str">
            <v>0397867</v>
          </cell>
          <cell r="I2992">
            <v>38230</v>
          </cell>
          <cell r="J2992">
            <v>50000</v>
          </cell>
          <cell r="K2992" t="str">
            <v>Рубли РФ</v>
          </cell>
          <cell r="L2992" t="str">
            <v>по предъявлении</v>
          </cell>
          <cell r="M2992">
            <v>38230</v>
          </cell>
          <cell r="N2992">
            <v>0</v>
          </cell>
          <cell r="P2992">
            <v>50000</v>
          </cell>
          <cell r="Q2992">
            <v>1</v>
          </cell>
          <cell r="R2992">
            <v>50000</v>
          </cell>
          <cell r="S2992">
            <v>38240</v>
          </cell>
          <cell r="T2992" t="str">
            <v>10/09-01</v>
          </cell>
          <cell r="U2992" t="str">
            <v>ЗАО ИК "Нефтегазинвест"</v>
          </cell>
          <cell r="V2992">
            <v>1</v>
          </cell>
          <cell r="W2992">
            <v>50000</v>
          </cell>
          <cell r="X2992">
            <v>38240</v>
          </cell>
          <cell r="Y2992" t="str">
            <v>10/09-07</v>
          </cell>
          <cell r="Z2992" t="str">
            <v>ООО "Старые традиции"</v>
          </cell>
          <cell r="AA2992">
            <v>0</v>
          </cell>
          <cell r="AB2992">
            <v>0</v>
          </cell>
          <cell r="AC2992">
            <v>0</v>
          </cell>
          <cell r="AD2992" t="str">
            <v>продан</v>
          </cell>
          <cell r="AF2992" t="str">
            <v/>
          </cell>
          <cell r="AI2992" t="str">
            <v/>
          </cell>
        </row>
        <row r="2993">
          <cell r="A2993">
            <v>2970</v>
          </cell>
          <cell r="B2993" t="str">
            <v>диск</v>
          </cell>
          <cell r="C2993" t="str">
            <v>51401</v>
          </cell>
          <cell r="D2993" t="str">
            <v>51401`810`2`0400`0000002</v>
          </cell>
          <cell r="E2993" t="str">
            <v>Сбербанк РФ</v>
          </cell>
          <cell r="F2993" t="str">
            <v>банк</v>
          </cell>
          <cell r="G2993" t="str">
            <v>ВН</v>
          </cell>
          <cell r="H2993" t="str">
            <v>0397884</v>
          </cell>
          <cell r="I2993">
            <v>38231</v>
          </cell>
          <cell r="J2993">
            <v>50000</v>
          </cell>
          <cell r="K2993" t="str">
            <v>Рубли РФ</v>
          </cell>
          <cell r="L2993" t="str">
            <v>по предъявлении</v>
          </cell>
          <cell r="M2993">
            <v>38231</v>
          </cell>
          <cell r="N2993">
            <v>0</v>
          </cell>
          <cell r="P2993">
            <v>50000</v>
          </cell>
          <cell r="Q2993">
            <v>1</v>
          </cell>
          <cell r="R2993">
            <v>50000</v>
          </cell>
          <cell r="S2993">
            <v>38240</v>
          </cell>
          <cell r="T2993" t="str">
            <v>10/09-01</v>
          </cell>
          <cell r="U2993" t="str">
            <v>ЗАО ИК "Нефтегазинвест"</v>
          </cell>
          <cell r="V2993">
            <v>1</v>
          </cell>
          <cell r="W2993">
            <v>50000</v>
          </cell>
          <cell r="X2993">
            <v>38240</v>
          </cell>
          <cell r="Y2993" t="str">
            <v>10/09-акт Сбер предъ</v>
          </cell>
          <cell r="Z2993" t="str">
            <v>Сбербанк РФ</v>
          </cell>
          <cell r="AA2993">
            <v>0</v>
          </cell>
          <cell r="AB2993">
            <v>0</v>
          </cell>
          <cell r="AC2993">
            <v>0</v>
          </cell>
          <cell r="AD2993" t="str">
            <v>предъявлен</v>
          </cell>
          <cell r="AF2993" t="str">
            <v/>
          </cell>
          <cell r="AI2993" t="str">
            <v/>
          </cell>
        </row>
        <row r="2994">
          <cell r="A2994">
            <v>2971</v>
          </cell>
          <cell r="B2994" t="str">
            <v>диск</v>
          </cell>
          <cell r="C2994" t="str">
            <v>51401</v>
          </cell>
          <cell r="D2994" t="str">
            <v>51401`810`2`0400`0000002</v>
          </cell>
          <cell r="E2994" t="str">
            <v>Сбербанк РФ</v>
          </cell>
          <cell r="F2994" t="str">
            <v>банк</v>
          </cell>
          <cell r="G2994" t="str">
            <v>ВН</v>
          </cell>
          <cell r="H2994" t="str">
            <v>0258320</v>
          </cell>
          <cell r="I2994">
            <v>38189</v>
          </cell>
          <cell r="J2994">
            <v>30000</v>
          </cell>
          <cell r="K2994" t="str">
            <v>Рубли РФ</v>
          </cell>
          <cell r="L2994" t="str">
            <v>по предъявлении</v>
          </cell>
          <cell r="M2994">
            <v>38189</v>
          </cell>
          <cell r="N2994">
            <v>0</v>
          </cell>
          <cell r="P2994">
            <v>30000</v>
          </cell>
          <cell r="Q2994">
            <v>1</v>
          </cell>
          <cell r="R2994">
            <v>30000</v>
          </cell>
          <cell r="S2994">
            <v>38240</v>
          </cell>
          <cell r="T2994" t="str">
            <v>10/09-01</v>
          </cell>
          <cell r="U2994" t="str">
            <v>ЗАО ИК "Нефтегазинвест"</v>
          </cell>
          <cell r="V2994">
            <v>1</v>
          </cell>
          <cell r="W2994">
            <v>30000</v>
          </cell>
          <cell r="X2994">
            <v>38240</v>
          </cell>
          <cell r="Y2994" t="str">
            <v>10/09-07</v>
          </cell>
          <cell r="Z2994" t="str">
            <v>ООО "Старые традиции"</v>
          </cell>
          <cell r="AA2994">
            <v>0</v>
          </cell>
          <cell r="AB2994">
            <v>0</v>
          </cell>
          <cell r="AC2994">
            <v>0</v>
          </cell>
          <cell r="AD2994" t="str">
            <v>продан</v>
          </cell>
          <cell r="AF2994" t="str">
            <v/>
          </cell>
          <cell r="AI2994" t="str">
            <v/>
          </cell>
        </row>
        <row r="2995">
          <cell r="A2995">
            <v>2972</v>
          </cell>
          <cell r="B2995" t="str">
            <v>диск</v>
          </cell>
          <cell r="C2995" t="str">
            <v>51401</v>
          </cell>
          <cell r="D2995" t="str">
            <v>51401`810`2`0400`0000002</v>
          </cell>
          <cell r="E2995" t="str">
            <v>Сбербанк РФ</v>
          </cell>
          <cell r="F2995" t="str">
            <v>банк</v>
          </cell>
          <cell r="G2995" t="str">
            <v>ВН</v>
          </cell>
          <cell r="H2995" t="str">
            <v>1095161</v>
          </cell>
          <cell r="I2995">
            <v>38180</v>
          </cell>
          <cell r="J2995">
            <v>35000</v>
          </cell>
          <cell r="K2995" t="str">
            <v>Рубли РФ</v>
          </cell>
          <cell r="L2995" t="str">
            <v>по предъявлении</v>
          </cell>
          <cell r="M2995">
            <v>38180</v>
          </cell>
          <cell r="N2995">
            <v>0</v>
          </cell>
          <cell r="P2995">
            <v>35000</v>
          </cell>
          <cell r="Q2995">
            <v>1</v>
          </cell>
          <cell r="R2995">
            <v>35000</v>
          </cell>
          <cell r="S2995">
            <v>38240</v>
          </cell>
          <cell r="T2995" t="str">
            <v>10/09-01</v>
          </cell>
          <cell r="U2995" t="str">
            <v>ЗАО ИК "Нефтегазинвест"</v>
          </cell>
          <cell r="V2995">
            <v>1</v>
          </cell>
          <cell r="W2995">
            <v>35000</v>
          </cell>
          <cell r="X2995">
            <v>38240</v>
          </cell>
          <cell r="Y2995" t="str">
            <v>10/09-акт Сбер предъ</v>
          </cell>
          <cell r="Z2995" t="str">
            <v>Сбербанк РФ</v>
          </cell>
          <cell r="AA2995">
            <v>0</v>
          </cell>
          <cell r="AB2995">
            <v>0</v>
          </cell>
          <cell r="AC2995">
            <v>0</v>
          </cell>
          <cell r="AD2995" t="str">
            <v>предъявлен</v>
          </cell>
          <cell r="AF2995" t="str">
            <v/>
          </cell>
          <cell r="AI2995" t="str">
            <v/>
          </cell>
        </row>
        <row r="2996">
          <cell r="A2996">
            <v>2973</v>
          </cell>
          <cell r="B2996" t="str">
            <v>диск</v>
          </cell>
          <cell r="C2996" t="str">
            <v>51401</v>
          </cell>
          <cell r="D2996" t="str">
            <v>51401`810`4`0400`0000006</v>
          </cell>
          <cell r="E2996" t="str">
            <v>ОАО «Социнвестбанк»</v>
          </cell>
          <cell r="F2996" t="str">
            <v>банк</v>
          </cell>
          <cell r="G2996" t="str">
            <v>КА</v>
          </cell>
          <cell r="H2996" t="str">
            <v>0014959</v>
          </cell>
          <cell r="I2996">
            <v>38177</v>
          </cell>
          <cell r="J2996">
            <v>11250</v>
          </cell>
          <cell r="K2996" t="str">
            <v>Рубли РФ</v>
          </cell>
          <cell r="L2996" t="str">
            <v>по предъявлении</v>
          </cell>
          <cell r="M2996">
            <v>38177</v>
          </cell>
          <cell r="N2996">
            <v>0</v>
          </cell>
          <cell r="P2996">
            <v>11250</v>
          </cell>
          <cell r="Q2996">
            <v>1</v>
          </cell>
          <cell r="R2996">
            <v>11250</v>
          </cell>
          <cell r="S2996">
            <v>38240</v>
          </cell>
          <cell r="T2996" t="str">
            <v>10/09-01</v>
          </cell>
          <cell r="U2996" t="str">
            <v>ЗАО ИК "Нефтегазинвест"</v>
          </cell>
          <cell r="V2996">
            <v>1</v>
          </cell>
          <cell r="W2996">
            <v>11250</v>
          </cell>
          <cell r="X2996">
            <v>38240</v>
          </cell>
          <cell r="Y2996" t="str">
            <v>10/09-акт СИБ предъ</v>
          </cell>
          <cell r="Z2996" t="str">
            <v>ОАО "Социнвестбанк"</v>
          </cell>
          <cell r="AA2996">
            <v>0</v>
          </cell>
          <cell r="AB2996">
            <v>0</v>
          </cell>
          <cell r="AC2996">
            <v>0</v>
          </cell>
          <cell r="AD2996" t="str">
            <v>предъявлен</v>
          </cell>
          <cell r="AF2996" t="str">
            <v/>
          </cell>
          <cell r="AI2996" t="str">
            <v/>
          </cell>
        </row>
        <row r="2997">
          <cell r="A2997">
            <v>2974</v>
          </cell>
          <cell r="B2997" t="str">
            <v>диск</v>
          </cell>
          <cell r="C2997" t="str">
            <v>51401</v>
          </cell>
          <cell r="D2997" t="str">
            <v>51401`810`4`0400`0000006</v>
          </cell>
          <cell r="E2997" t="str">
            <v>ОАО «Социнвестбанк»</v>
          </cell>
          <cell r="F2997" t="str">
            <v>банк</v>
          </cell>
          <cell r="G2997" t="str">
            <v>КА</v>
          </cell>
          <cell r="H2997" t="str">
            <v>0007064</v>
          </cell>
          <cell r="I2997">
            <v>38215</v>
          </cell>
          <cell r="J2997">
            <v>11250</v>
          </cell>
          <cell r="K2997" t="str">
            <v>Рубли РФ</v>
          </cell>
          <cell r="L2997" t="str">
            <v>по предъявлении</v>
          </cell>
          <cell r="M2997">
            <v>38215</v>
          </cell>
          <cell r="N2997">
            <v>0</v>
          </cell>
          <cell r="P2997">
            <v>11250</v>
          </cell>
          <cell r="Q2997">
            <v>1</v>
          </cell>
          <cell r="R2997">
            <v>11250</v>
          </cell>
          <cell r="S2997">
            <v>38240</v>
          </cell>
          <cell r="T2997" t="str">
            <v>10/09-01</v>
          </cell>
          <cell r="U2997" t="str">
            <v>ЗАО ИК "Нефтегазинвест"</v>
          </cell>
          <cell r="V2997">
            <v>1</v>
          </cell>
          <cell r="W2997">
            <v>11250</v>
          </cell>
          <cell r="X2997">
            <v>38240</v>
          </cell>
          <cell r="Y2997" t="str">
            <v>10/09-акт СИБ предъ</v>
          </cell>
          <cell r="Z2997" t="str">
            <v>ОАО "Социнвестбанк"</v>
          </cell>
          <cell r="AA2997">
            <v>0</v>
          </cell>
          <cell r="AB2997">
            <v>0</v>
          </cell>
          <cell r="AC2997">
            <v>0</v>
          </cell>
          <cell r="AD2997" t="str">
            <v>предъявлен</v>
          </cell>
          <cell r="AF2997" t="str">
            <v/>
          </cell>
          <cell r="AI2997" t="str">
            <v/>
          </cell>
        </row>
        <row r="2998">
          <cell r="A2998">
            <v>2975</v>
          </cell>
          <cell r="B2998" t="str">
            <v>диск</v>
          </cell>
          <cell r="C2998" t="str">
            <v>51401</v>
          </cell>
          <cell r="D2998" t="str">
            <v>51401`810`2`0400`0000002</v>
          </cell>
          <cell r="E2998" t="str">
            <v>Сбербанк РФ</v>
          </cell>
          <cell r="F2998" t="str">
            <v>банк</v>
          </cell>
          <cell r="G2998" t="str">
            <v>ВА</v>
          </cell>
          <cell r="H2998" t="str">
            <v>0531179</v>
          </cell>
          <cell r="I2998">
            <v>38237</v>
          </cell>
          <cell r="J2998">
            <v>10400</v>
          </cell>
          <cell r="K2998" t="str">
            <v>Рубли РФ</v>
          </cell>
          <cell r="L2998" t="str">
            <v>по предъявлении</v>
          </cell>
          <cell r="M2998">
            <v>38237</v>
          </cell>
          <cell r="N2998">
            <v>0</v>
          </cell>
          <cell r="P2998">
            <v>10400</v>
          </cell>
          <cell r="Q2998">
            <v>1</v>
          </cell>
          <cell r="R2998">
            <v>10400</v>
          </cell>
          <cell r="S2998">
            <v>38239</v>
          </cell>
          <cell r="T2998" t="str">
            <v>09/09-03</v>
          </cell>
          <cell r="U2998" t="str">
            <v>ООО "Проф-Трейд"</v>
          </cell>
          <cell r="V2998">
            <v>1</v>
          </cell>
          <cell r="W2998">
            <v>10400</v>
          </cell>
          <cell r="X2998">
            <v>38240</v>
          </cell>
          <cell r="Y2998" t="str">
            <v>10/09-07</v>
          </cell>
          <cell r="Z2998" t="str">
            <v>ООО "Старые традиции"</v>
          </cell>
          <cell r="AA2998">
            <v>0</v>
          </cell>
          <cell r="AB2998">
            <v>0</v>
          </cell>
          <cell r="AC2998">
            <v>0</v>
          </cell>
          <cell r="AD2998" t="str">
            <v>продан</v>
          </cell>
          <cell r="AF2998" t="str">
            <v/>
          </cell>
          <cell r="AI2998" t="str">
            <v/>
          </cell>
        </row>
        <row r="2999">
          <cell r="A2999">
            <v>2976</v>
          </cell>
          <cell r="B2999" t="str">
            <v>диск</v>
          </cell>
          <cell r="C2999" t="str">
            <v>51401</v>
          </cell>
          <cell r="D2999" t="str">
            <v>51401`810`2`0400`0000002</v>
          </cell>
          <cell r="E2999" t="str">
            <v>Сбербанк РФ</v>
          </cell>
          <cell r="F2999" t="str">
            <v>банк</v>
          </cell>
          <cell r="G2999" t="str">
            <v>ВН</v>
          </cell>
          <cell r="H2999" t="str">
            <v>0391005</v>
          </cell>
          <cell r="I2999">
            <v>38240</v>
          </cell>
          <cell r="J2999">
            <v>100000</v>
          </cell>
          <cell r="K2999" t="str">
            <v>Рубли РФ</v>
          </cell>
          <cell r="L2999" t="str">
            <v>по предъявлении</v>
          </cell>
          <cell r="M2999">
            <v>38240</v>
          </cell>
          <cell r="N2999">
            <v>0</v>
          </cell>
          <cell r="P2999">
            <v>100000</v>
          </cell>
          <cell r="Q2999">
            <v>1</v>
          </cell>
          <cell r="R2999">
            <v>100000</v>
          </cell>
          <cell r="S2999">
            <v>38240</v>
          </cell>
          <cell r="T2999" t="str">
            <v>10/09-Сбер заявка 2</v>
          </cell>
          <cell r="U2999" t="str">
            <v>Сбербанк РФ</v>
          </cell>
          <cell r="V2999">
            <v>1.0044999999999999</v>
          </cell>
          <cell r="W2999">
            <v>100450</v>
          </cell>
          <cell r="X2999">
            <v>38240</v>
          </cell>
          <cell r="Y2999" t="str">
            <v>10/09-06</v>
          </cell>
          <cell r="Z2999" t="str">
            <v>ООО "Аквамак"</v>
          </cell>
          <cell r="AA2999">
            <v>450</v>
          </cell>
          <cell r="AB2999">
            <v>0</v>
          </cell>
          <cell r="AC2999">
            <v>1.6424999999999998</v>
          </cell>
          <cell r="AD2999" t="str">
            <v>продан</v>
          </cell>
          <cell r="AF2999" t="str">
            <v/>
          </cell>
          <cell r="AI2999" t="str">
            <v/>
          </cell>
        </row>
        <row r="3000">
          <cell r="A3000">
            <v>2977</v>
          </cell>
          <cell r="B3000" t="str">
            <v>диск</v>
          </cell>
          <cell r="C3000" t="str">
            <v>51401</v>
          </cell>
          <cell r="D3000" t="str">
            <v>51401`810`2`0400`0000002</v>
          </cell>
          <cell r="E3000" t="str">
            <v>Сбербанк РФ</v>
          </cell>
          <cell r="F3000" t="str">
            <v>банк</v>
          </cell>
          <cell r="G3000" t="str">
            <v>ВН</v>
          </cell>
          <cell r="H3000" t="str">
            <v>0391004</v>
          </cell>
          <cell r="I3000">
            <v>38240</v>
          </cell>
          <cell r="J3000">
            <v>500000</v>
          </cell>
          <cell r="K3000" t="str">
            <v>Рубли РФ</v>
          </cell>
          <cell r="L3000" t="str">
            <v>по предъявлении</v>
          </cell>
          <cell r="M3000">
            <v>38240</v>
          </cell>
          <cell r="N3000">
            <v>0</v>
          </cell>
          <cell r="P3000">
            <v>500000</v>
          </cell>
          <cell r="Q3000">
            <v>1</v>
          </cell>
          <cell r="R3000">
            <v>500000</v>
          </cell>
          <cell r="S3000">
            <v>38240</v>
          </cell>
          <cell r="T3000" t="str">
            <v>10/09-Сбер заявка 2</v>
          </cell>
          <cell r="U3000" t="str">
            <v>Сбербанк РФ</v>
          </cell>
          <cell r="V3000">
            <v>1.0008999999999999</v>
          </cell>
          <cell r="W3000">
            <v>500450</v>
          </cell>
          <cell r="X3000">
            <v>38240</v>
          </cell>
          <cell r="Y3000" t="str">
            <v>10/09-06</v>
          </cell>
          <cell r="Z3000" t="str">
            <v>ООО "Аквамак"</v>
          </cell>
          <cell r="AA3000">
            <v>450</v>
          </cell>
          <cell r="AB3000">
            <v>0</v>
          </cell>
          <cell r="AC3000">
            <v>0.32850000000000001</v>
          </cell>
          <cell r="AD3000" t="str">
            <v>продан</v>
          </cell>
          <cell r="AF3000" t="str">
            <v/>
          </cell>
          <cell r="AI3000" t="str">
            <v/>
          </cell>
        </row>
        <row r="3001">
          <cell r="A3001">
            <v>2978</v>
          </cell>
          <cell r="B3001" t="str">
            <v>диск</v>
          </cell>
          <cell r="C3001" t="str">
            <v>51401</v>
          </cell>
          <cell r="D3001" t="str">
            <v>51401`810`2`0400`0000002</v>
          </cell>
          <cell r="E3001" t="str">
            <v>Сбербанк РФ</v>
          </cell>
          <cell r="F3001" t="str">
            <v>банк</v>
          </cell>
          <cell r="G3001" t="str">
            <v>ВН</v>
          </cell>
          <cell r="H3001" t="str">
            <v>0391003</v>
          </cell>
          <cell r="I3001">
            <v>38240</v>
          </cell>
          <cell r="J3001">
            <v>500000</v>
          </cell>
          <cell r="K3001" t="str">
            <v>Рубли РФ</v>
          </cell>
          <cell r="L3001" t="str">
            <v>по предъявлении</v>
          </cell>
          <cell r="M3001">
            <v>38240</v>
          </cell>
          <cell r="N3001">
            <v>0</v>
          </cell>
          <cell r="P3001">
            <v>500000</v>
          </cell>
          <cell r="Q3001">
            <v>1</v>
          </cell>
          <cell r="R3001">
            <v>500000</v>
          </cell>
          <cell r="S3001">
            <v>38240</v>
          </cell>
          <cell r="T3001" t="str">
            <v>10/09-Сбер заявка 2</v>
          </cell>
          <cell r="U3001" t="str">
            <v>Сбербанк РФ</v>
          </cell>
          <cell r="V3001">
            <v>1.0008999999999999</v>
          </cell>
          <cell r="W3001">
            <v>500450</v>
          </cell>
          <cell r="X3001">
            <v>38240</v>
          </cell>
          <cell r="Y3001" t="str">
            <v>10/09-06</v>
          </cell>
          <cell r="Z3001" t="str">
            <v>ООО "Аквамак"</v>
          </cell>
          <cell r="AA3001">
            <v>450</v>
          </cell>
          <cell r="AB3001">
            <v>0</v>
          </cell>
          <cell r="AC3001">
            <v>0.32850000000000001</v>
          </cell>
          <cell r="AD3001" t="str">
            <v>продан</v>
          </cell>
          <cell r="AF3001" t="str">
            <v/>
          </cell>
          <cell r="AI3001" t="str">
            <v/>
          </cell>
        </row>
        <row r="3002">
          <cell r="A3002">
            <v>2979</v>
          </cell>
          <cell r="B3002" t="str">
            <v>диск</v>
          </cell>
          <cell r="C3002" t="str">
            <v>51401</v>
          </cell>
          <cell r="D3002" t="str">
            <v>51401`810`2`0400`0000002</v>
          </cell>
          <cell r="E3002" t="str">
            <v>Сбербанк РФ</v>
          </cell>
          <cell r="F3002" t="str">
            <v>банк</v>
          </cell>
          <cell r="G3002" t="str">
            <v>ВН</v>
          </cell>
          <cell r="H3002" t="str">
            <v>0391002</v>
          </cell>
          <cell r="I3002">
            <v>38240</v>
          </cell>
          <cell r="J3002">
            <v>500000</v>
          </cell>
          <cell r="K3002" t="str">
            <v>Рубли РФ</v>
          </cell>
          <cell r="L3002" t="str">
            <v>по предъявлении</v>
          </cell>
          <cell r="M3002">
            <v>38240</v>
          </cell>
          <cell r="N3002">
            <v>0</v>
          </cell>
          <cell r="P3002">
            <v>500000</v>
          </cell>
          <cell r="Q3002">
            <v>1</v>
          </cell>
          <cell r="R3002">
            <v>500000</v>
          </cell>
          <cell r="S3002">
            <v>38240</v>
          </cell>
          <cell r="T3002" t="str">
            <v>10/09-Сбер заявка 2</v>
          </cell>
          <cell r="U3002" t="str">
            <v>Сбербанк РФ</v>
          </cell>
          <cell r="V3002">
            <v>1.0008999999999999</v>
          </cell>
          <cell r="W3002">
            <v>500450</v>
          </cell>
          <cell r="X3002">
            <v>38240</v>
          </cell>
          <cell r="Y3002" t="str">
            <v>10/09-06</v>
          </cell>
          <cell r="Z3002" t="str">
            <v>ООО "Аквамак"</v>
          </cell>
          <cell r="AA3002">
            <v>450</v>
          </cell>
          <cell r="AB3002">
            <v>0</v>
          </cell>
          <cell r="AC3002">
            <v>0.32850000000000001</v>
          </cell>
          <cell r="AD3002" t="str">
            <v>продан</v>
          </cell>
          <cell r="AF3002" t="str">
            <v/>
          </cell>
          <cell r="AI3002" t="str">
            <v/>
          </cell>
        </row>
        <row r="3003">
          <cell r="A3003">
            <v>2980</v>
          </cell>
          <cell r="B3003" t="str">
            <v>диск</v>
          </cell>
          <cell r="C3003" t="str">
            <v>51401</v>
          </cell>
          <cell r="D3003" t="str">
            <v>51401`810`2`0400`0000002</v>
          </cell>
          <cell r="E3003" t="str">
            <v>Сбербанк РФ</v>
          </cell>
          <cell r="F3003" t="str">
            <v>банк</v>
          </cell>
          <cell r="G3003" t="str">
            <v>ВН</v>
          </cell>
          <cell r="H3003" t="str">
            <v>0391001</v>
          </cell>
          <cell r="I3003">
            <v>38240</v>
          </cell>
          <cell r="J3003">
            <v>500000</v>
          </cell>
          <cell r="K3003" t="str">
            <v>Рубли РФ</v>
          </cell>
          <cell r="L3003" t="str">
            <v>по предъявлении</v>
          </cell>
          <cell r="M3003">
            <v>38240</v>
          </cell>
          <cell r="N3003">
            <v>0</v>
          </cell>
          <cell r="P3003">
            <v>500000</v>
          </cell>
          <cell r="Q3003">
            <v>1</v>
          </cell>
          <cell r="R3003">
            <v>500000</v>
          </cell>
          <cell r="S3003">
            <v>38240</v>
          </cell>
          <cell r="T3003" t="str">
            <v>10/09-Сбер заявка 2</v>
          </cell>
          <cell r="U3003" t="str">
            <v>Сбербанк РФ</v>
          </cell>
          <cell r="V3003">
            <v>1.0008999999999999</v>
          </cell>
          <cell r="W3003">
            <v>500450</v>
          </cell>
          <cell r="X3003">
            <v>38240</v>
          </cell>
          <cell r="Y3003" t="str">
            <v>10/09-06</v>
          </cell>
          <cell r="Z3003" t="str">
            <v>ООО "Аквамак"</v>
          </cell>
          <cell r="AA3003">
            <v>450</v>
          </cell>
          <cell r="AB3003">
            <v>0</v>
          </cell>
          <cell r="AC3003">
            <v>0.32850000000000001</v>
          </cell>
          <cell r="AD3003" t="str">
            <v>продан</v>
          </cell>
          <cell r="AF3003" t="str">
            <v/>
          </cell>
          <cell r="AI3003" t="str">
            <v/>
          </cell>
        </row>
        <row r="3004">
          <cell r="A3004">
            <v>2981</v>
          </cell>
          <cell r="B3004" t="str">
            <v>диск</v>
          </cell>
          <cell r="C3004" t="str">
            <v>51401</v>
          </cell>
          <cell r="D3004" t="str">
            <v>51401`810`2`0400`0000002</v>
          </cell>
          <cell r="E3004" t="str">
            <v>Сбербанк РФ</v>
          </cell>
          <cell r="F3004" t="str">
            <v>банк</v>
          </cell>
          <cell r="G3004" t="str">
            <v>ВН</v>
          </cell>
          <cell r="H3004" t="str">
            <v>0398000</v>
          </cell>
          <cell r="I3004">
            <v>38240</v>
          </cell>
          <cell r="J3004">
            <v>500000</v>
          </cell>
          <cell r="K3004" t="str">
            <v>Рубли РФ</v>
          </cell>
          <cell r="L3004" t="str">
            <v>по предъявлении</v>
          </cell>
          <cell r="M3004">
            <v>38240</v>
          </cell>
          <cell r="N3004">
            <v>0</v>
          </cell>
          <cell r="P3004">
            <v>500000</v>
          </cell>
          <cell r="Q3004">
            <v>1</v>
          </cell>
          <cell r="R3004">
            <v>500000</v>
          </cell>
          <cell r="S3004">
            <v>38240</v>
          </cell>
          <cell r="T3004" t="str">
            <v>10/09-Сбер заявка 2</v>
          </cell>
          <cell r="U3004" t="str">
            <v>Сбербанк РФ</v>
          </cell>
          <cell r="V3004">
            <v>1.0008999999999999</v>
          </cell>
          <cell r="W3004">
            <v>500450</v>
          </cell>
          <cell r="X3004">
            <v>38240</v>
          </cell>
          <cell r="Y3004" t="str">
            <v>10/09-06</v>
          </cell>
          <cell r="Z3004" t="str">
            <v>ООО "Аквамак"</v>
          </cell>
          <cell r="AA3004">
            <v>450</v>
          </cell>
          <cell r="AB3004">
            <v>0</v>
          </cell>
          <cell r="AC3004">
            <v>0.32850000000000001</v>
          </cell>
          <cell r="AD3004" t="str">
            <v>продан</v>
          </cell>
          <cell r="AF3004" t="str">
            <v/>
          </cell>
          <cell r="AI3004" t="str">
            <v/>
          </cell>
        </row>
        <row r="3005">
          <cell r="A3005">
            <v>2982</v>
          </cell>
          <cell r="B3005" t="str">
            <v>диск</v>
          </cell>
          <cell r="C3005" t="str">
            <v>51401</v>
          </cell>
          <cell r="D3005" t="str">
            <v>51401`810`2`0400`0000002</v>
          </cell>
          <cell r="E3005" t="str">
            <v>Сбербанк РФ</v>
          </cell>
          <cell r="F3005" t="str">
            <v>банк</v>
          </cell>
          <cell r="G3005" t="str">
            <v>ВН</v>
          </cell>
          <cell r="H3005" t="str">
            <v>0397999</v>
          </cell>
          <cell r="I3005">
            <v>38240</v>
          </cell>
          <cell r="J3005">
            <v>500000</v>
          </cell>
          <cell r="K3005" t="str">
            <v>Рубли РФ</v>
          </cell>
          <cell r="L3005" t="str">
            <v>по предъявлении</v>
          </cell>
          <cell r="M3005">
            <v>38240</v>
          </cell>
          <cell r="N3005">
            <v>0</v>
          </cell>
          <cell r="P3005">
            <v>500000</v>
          </cell>
          <cell r="Q3005">
            <v>1</v>
          </cell>
          <cell r="R3005">
            <v>500000</v>
          </cell>
          <cell r="S3005">
            <v>38240</v>
          </cell>
          <cell r="T3005" t="str">
            <v>10/09-Сбер заявка 2</v>
          </cell>
          <cell r="U3005" t="str">
            <v>Сбербанк РФ</v>
          </cell>
          <cell r="V3005">
            <v>1.0008999999999999</v>
          </cell>
          <cell r="W3005">
            <v>500450</v>
          </cell>
          <cell r="X3005">
            <v>38240</v>
          </cell>
          <cell r="Y3005" t="str">
            <v>10/09-06</v>
          </cell>
          <cell r="Z3005" t="str">
            <v>ООО "Аквамак"</v>
          </cell>
          <cell r="AA3005">
            <v>450</v>
          </cell>
          <cell r="AB3005">
            <v>0</v>
          </cell>
          <cell r="AC3005">
            <v>0.32850000000000001</v>
          </cell>
          <cell r="AD3005" t="str">
            <v>продан</v>
          </cell>
          <cell r="AF3005" t="str">
            <v/>
          </cell>
          <cell r="AI3005" t="str">
            <v/>
          </cell>
        </row>
        <row r="3006">
          <cell r="A3006">
            <v>2983</v>
          </cell>
          <cell r="B3006" t="str">
            <v>диск</v>
          </cell>
          <cell r="C3006" t="str">
            <v>51401</v>
          </cell>
          <cell r="D3006" t="str">
            <v>51401`810`2`0400`0000002</v>
          </cell>
          <cell r="E3006" t="str">
            <v>Сбербанк РФ</v>
          </cell>
          <cell r="F3006" t="str">
            <v>банк</v>
          </cell>
          <cell r="G3006" t="str">
            <v>ВН</v>
          </cell>
          <cell r="H3006" t="str">
            <v>0397998</v>
          </cell>
          <cell r="I3006">
            <v>38240</v>
          </cell>
          <cell r="J3006">
            <v>500000</v>
          </cell>
          <cell r="K3006" t="str">
            <v>Рубли РФ</v>
          </cell>
          <cell r="L3006" t="str">
            <v>по предъявлении</v>
          </cell>
          <cell r="M3006">
            <v>38240</v>
          </cell>
          <cell r="N3006">
            <v>0</v>
          </cell>
          <cell r="P3006">
            <v>500000</v>
          </cell>
          <cell r="Q3006">
            <v>1</v>
          </cell>
          <cell r="R3006">
            <v>500000</v>
          </cell>
          <cell r="S3006">
            <v>38240</v>
          </cell>
          <cell r="T3006" t="str">
            <v>10/09-Сбер заявка 2</v>
          </cell>
          <cell r="U3006" t="str">
            <v>Сбербанк РФ</v>
          </cell>
          <cell r="V3006">
            <v>1.0008999999999999</v>
          </cell>
          <cell r="W3006">
            <v>500450</v>
          </cell>
          <cell r="X3006">
            <v>38240</v>
          </cell>
          <cell r="Y3006" t="str">
            <v>10/09-06</v>
          </cell>
          <cell r="Z3006" t="str">
            <v>ООО "Аквамак"</v>
          </cell>
          <cell r="AA3006">
            <v>450</v>
          </cell>
          <cell r="AB3006">
            <v>0</v>
          </cell>
          <cell r="AC3006">
            <v>0.32850000000000001</v>
          </cell>
          <cell r="AD3006" t="str">
            <v>продан</v>
          </cell>
          <cell r="AF3006" t="str">
            <v/>
          </cell>
          <cell r="AI3006" t="str">
            <v/>
          </cell>
        </row>
        <row r="3007">
          <cell r="A3007">
            <v>2984</v>
          </cell>
          <cell r="B3007" t="str">
            <v>диск</v>
          </cell>
          <cell r="C3007" t="str">
            <v>51401</v>
          </cell>
          <cell r="D3007" t="str">
            <v>51401`810`2`0400`0000002</v>
          </cell>
          <cell r="E3007" t="str">
            <v>Сбербанк РФ</v>
          </cell>
          <cell r="F3007" t="str">
            <v>банк</v>
          </cell>
          <cell r="G3007" t="str">
            <v>ВН</v>
          </cell>
          <cell r="H3007" t="str">
            <v>0397867</v>
          </cell>
          <cell r="I3007" t="str">
            <v>31.08.04</v>
          </cell>
          <cell r="J3007">
            <v>50000</v>
          </cell>
          <cell r="K3007" t="str">
            <v>Рубли РФ</v>
          </cell>
          <cell r="L3007" t="str">
            <v>по предъявлении</v>
          </cell>
          <cell r="M3007" t="str">
            <v>31.08.04</v>
          </cell>
          <cell r="N3007">
            <v>0</v>
          </cell>
          <cell r="P3007">
            <v>50000</v>
          </cell>
          <cell r="Q3007">
            <v>1</v>
          </cell>
          <cell r="R3007">
            <v>50000</v>
          </cell>
          <cell r="S3007">
            <v>38240</v>
          </cell>
          <cell r="T3007" t="str">
            <v>10/09-10</v>
          </cell>
          <cell r="U3007" t="str">
            <v>ООО "Проф-Трейд"</v>
          </cell>
          <cell r="V3007">
            <v>1</v>
          </cell>
          <cell r="W3007">
            <v>50000</v>
          </cell>
          <cell r="X3007">
            <v>38240</v>
          </cell>
          <cell r="Y3007" t="str">
            <v>10/09-акт Сбер предъ</v>
          </cell>
          <cell r="Z3007" t="str">
            <v>Сбербанк РФ</v>
          </cell>
          <cell r="AA3007">
            <v>0</v>
          </cell>
          <cell r="AB3007">
            <v>0</v>
          </cell>
          <cell r="AC3007">
            <v>0</v>
          </cell>
          <cell r="AD3007" t="str">
            <v>предъявлен</v>
          </cell>
          <cell r="AF3007" t="str">
            <v/>
          </cell>
          <cell r="AI3007" t="str">
            <v/>
          </cell>
        </row>
        <row r="3008">
          <cell r="A3008">
            <v>2985</v>
          </cell>
          <cell r="B3008" t="str">
            <v>диск</v>
          </cell>
          <cell r="C3008" t="str">
            <v>51401</v>
          </cell>
          <cell r="D3008" t="str">
            <v>51401`810`2`0400`0000002</v>
          </cell>
          <cell r="E3008" t="str">
            <v>Сбербанк РФ</v>
          </cell>
          <cell r="F3008" t="str">
            <v>банк</v>
          </cell>
          <cell r="G3008" t="str">
            <v>ВН</v>
          </cell>
          <cell r="H3008" t="str">
            <v>0258320</v>
          </cell>
          <cell r="I3008" t="str">
            <v>21.07.04</v>
          </cell>
          <cell r="J3008">
            <v>30000</v>
          </cell>
          <cell r="K3008" t="str">
            <v>Рубли РФ</v>
          </cell>
          <cell r="L3008" t="str">
            <v>по предъявлении</v>
          </cell>
          <cell r="M3008" t="str">
            <v>21.07.04</v>
          </cell>
          <cell r="N3008">
            <v>0</v>
          </cell>
          <cell r="P3008">
            <v>30000</v>
          </cell>
          <cell r="Q3008">
            <v>1</v>
          </cell>
          <cell r="R3008">
            <v>30000</v>
          </cell>
          <cell r="S3008">
            <v>38240</v>
          </cell>
          <cell r="T3008" t="str">
            <v>10/09-10</v>
          </cell>
          <cell r="U3008" t="str">
            <v>ООО "Проф-Трейд"</v>
          </cell>
          <cell r="V3008">
            <v>1</v>
          </cell>
          <cell r="W3008">
            <v>30000</v>
          </cell>
          <cell r="X3008">
            <v>38240</v>
          </cell>
          <cell r="Y3008" t="str">
            <v>10/09-акт Сбер предъ</v>
          </cell>
          <cell r="Z3008" t="str">
            <v>Сбербанк РФ</v>
          </cell>
          <cell r="AA3008">
            <v>0</v>
          </cell>
          <cell r="AB3008">
            <v>0</v>
          </cell>
          <cell r="AC3008">
            <v>0</v>
          </cell>
          <cell r="AD3008" t="str">
            <v>предъявлен</v>
          </cell>
          <cell r="AF3008" t="str">
            <v/>
          </cell>
          <cell r="AI3008" t="str">
            <v/>
          </cell>
        </row>
        <row r="3009">
          <cell r="A3009">
            <v>2986</v>
          </cell>
          <cell r="B3009" t="str">
            <v>диск</v>
          </cell>
          <cell r="C3009" t="str">
            <v>51401</v>
          </cell>
          <cell r="D3009" t="str">
            <v>51401`810`2`0400`0000002</v>
          </cell>
          <cell r="E3009" t="str">
            <v>Сбербанк РФ</v>
          </cell>
          <cell r="F3009" t="str">
            <v>банк</v>
          </cell>
          <cell r="G3009" t="str">
            <v>ВА</v>
          </cell>
          <cell r="H3009" t="str">
            <v>0531179</v>
          </cell>
          <cell r="I3009" t="str">
            <v>07.09.04</v>
          </cell>
          <cell r="J3009">
            <v>10400</v>
          </cell>
          <cell r="K3009" t="str">
            <v>Рубли РФ</v>
          </cell>
          <cell r="L3009" t="str">
            <v>по предъявлении</v>
          </cell>
          <cell r="M3009" t="str">
            <v>07.09.04</v>
          </cell>
          <cell r="N3009">
            <v>0</v>
          </cell>
          <cell r="P3009">
            <v>10400</v>
          </cell>
          <cell r="Q3009">
            <v>1</v>
          </cell>
          <cell r="R3009">
            <v>10400</v>
          </cell>
          <cell r="S3009">
            <v>38240</v>
          </cell>
          <cell r="T3009" t="str">
            <v>10/09-10</v>
          </cell>
          <cell r="U3009" t="str">
            <v>ООО "Проф-Трейд"</v>
          </cell>
          <cell r="V3009">
            <v>1</v>
          </cell>
          <cell r="W3009">
            <v>10400</v>
          </cell>
          <cell r="X3009">
            <v>38240</v>
          </cell>
          <cell r="Y3009" t="str">
            <v>10/09-акт Сбер предъ</v>
          </cell>
          <cell r="Z3009" t="str">
            <v>Сбербанк РФ</v>
          </cell>
          <cell r="AA3009">
            <v>0</v>
          </cell>
          <cell r="AB3009">
            <v>0</v>
          </cell>
          <cell r="AC3009">
            <v>0</v>
          </cell>
          <cell r="AD3009" t="str">
            <v>предъявлен</v>
          </cell>
          <cell r="AF3009" t="str">
            <v/>
          </cell>
          <cell r="AI3009" t="str">
            <v/>
          </cell>
        </row>
        <row r="3010">
          <cell r="A3010">
            <v>2987</v>
          </cell>
          <cell r="B3010" t="str">
            <v>диск</v>
          </cell>
          <cell r="C3010" t="str">
            <v>51401</v>
          </cell>
          <cell r="D3010" t="str">
            <v>51401`810`2`0400`0000002</v>
          </cell>
          <cell r="E3010" t="str">
            <v>Сбербанк РФ</v>
          </cell>
          <cell r="F3010" t="str">
            <v>банк</v>
          </cell>
          <cell r="G3010" t="str">
            <v>ВН</v>
          </cell>
          <cell r="H3010" t="str">
            <v>0215311</v>
          </cell>
          <cell r="I3010">
            <v>38229</v>
          </cell>
          <cell r="J3010">
            <v>100000</v>
          </cell>
          <cell r="K3010" t="str">
            <v>Рубли РФ</v>
          </cell>
          <cell r="L3010" t="str">
            <v>по предъявлении</v>
          </cell>
          <cell r="M3010">
            <v>38229</v>
          </cell>
          <cell r="N3010">
            <v>0</v>
          </cell>
          <cell r="P3010">
            <v>99900</v>
          </cell>
          <cell r="Q3010">
            <v>0.999</v>
          </cell>
          <cell r="R3010">
            <v>99900</v>
          </cell>
          <cell r="S3010">
            <v>38243</v>
          </cell>
          <cell r="T3010" t="str">
            <v>13/09-07</v>
          </cell>
          <cell r="U3010" t="str">
            <v>ЧП Курзикова Лариса Витальевна</v>
          </cell>
          <cell r="V3010">
            <v>1</v>
          </cell>
          <cell r="W3010">
            <v>100000</v>
          </cell>
          <cell r="X3010">
            <v>38244</v>
          </cell>
          <cell r="Y3010" t="str">
            <v>14/09-акт Сбер</v>
          </cell>
          <cell r="Z3010" t="str">
            <v>Сбербанк РФ</v>
          </cell>
          <cell r="AA3010">
            <v>100</v>
          </cell>
          <cell r="AB3010">
            <v>0.36636636636636638</v>
          </cell>
          <cell r="AC3010">
            <v>0.36536536536536535</v>
          </cell>
          <cell r="AD3010" t="str">
            <v>предъявлен</v>
          </cell>
          <cell r="AF3010" t="str">
            <v/>
          </cell>
          <cell r="AI3010" t="str">
            <v/>
          </cell>
        </row>
        <row r="3011">
          <cell r="A3011">
            <v>2988</v>
          </cell>
          <cell r="B3011" t="str">
            <v>диск</v>
          </cell>
          <cell r="C3011" t="str">
            <v>51401</v>
          </cell>
          <cell r="D3011" t="str">
            <v>51401`810`1`0400`0000005</v>
          </cell>
          <cell r="E3011" t="str">
            <v>ОАО «УралСиб»</v>
          </cell>
          <cell r="F3011" t="str">
            <v>банк</v>
          </cell>
          <cell r="G3011" t="str">
            <v>0002</v>
          </cell>
          <cell r="H3011" t="str">
            <v>0271777</v>
          </cell>
          <cell r="I3011">
            <v>38224</v>
          </cell>
          <cell r="J3011">
            <v>50000</v>
          </cell>
          <cell r="K3011" t="str">
            <v>Рубли РФ</v>
          </cell>
          <cell r="L3011" t="str">
            <v>по предъявлении</v>
          </cell>
          <cell r="M3011">
            <v>38224</v>
          </cell>
          <cell r="N3011">
            <v>0</v>
          </cell>
          <cell r="P3011">
            <v>49950</v>
          </cell>
          <cell r="Q3011">
            <v>0.999</v>
          </cell>
          <cell r="R3011">
            <v>49950</v>
          </cell>
          <cell r="S3011">
            <v>38243</v>
          </cell>
          <cell r="T3011" t="str">
            <v>13/09-07</v>
          </cell>
          <cell r="U3011" t="str">
            <v>ЧП Курзикова Лариса Витальевна</v>
          </cell>
          <cell r="V3011">
            <v>1</v>
          </cell>
          <cell r="W3011">
            <v>50000</v>
          </cell>
          <cell r="X3011">
            <v>38245</v>
          </cell>
          <cell r="Y3011" t="str">
            <v>15/09-акт УралСиб</v>
          </cell>
          <cell r="Z3011" t="str">
            <v>ОАО "УралСиб"</v>
          </cell>
          <cell r="AA3011">
            <v>50</v>
          </cell>
          <cell r="AB3011">
            <v>0.36636636636636638</v>
          </cell>
          <cell r="AC3011">
            <v>0.18268268268268267</v>
          </cell>
          <cell r="AD3011" t="str">
            <v>предъявлен</v>
          </cell>
          <cell r="AF3011" t="str">
            <v/>
          </cell>
          <cell r="AI3011" t="str">
            <v/>
          </cell>
        </row>
        <row r="3012">
          <cell r="A3012">
            <v>2989</v>
          </cell>
          <cell r="B3012" t="str">
            <v>диск</v>
          </cell>
          <cell r="C3012" t="str">
            <v>51401</v>
          </cell>
          <cell r="D3012" t="str">
            <v>51401`810`1`0400`0000005</v>
          </cell>
          <cell r="E3012" t="str">
            <v>ОАО «УралСиб»</v>
          </cell>
          <cell r="F3012" t="str">
            <v>банк</v>
          </cell>
          <cell r="G3012" t="str">
            <v>0032</v>
          </cell>
          <cell r="H3012" t="str">
            <v>0281447</v>
          </cell>
          <cell r="I3012">
            <v>38230</v>
          </cell>
          <cell r="J3012">
            <v>50000</v>
          </cell>
          <cell r="K3012" t="str">
            <v>Рубли РФ</v>
          </cell>
          <cell r="L3012" t="str">
            <v>по предъявлении</v>
          </cell>
          <cell r="M3012">
            <v>38230</v>
          </cell>
          <cell r="N3012">
            <v>0</v>
          </cell>
          <cell r="P3012">
            <v>50000</v>
          </cell>
          <cell r="Q3012">
            <v>1</v>
          </cell>
          <cell r="R3012">
            <v>50000</v>
          </cell>
          <cell r="S3012">
            <v>38243</v>
          </cell>
          <cell r="T3012" t="str">
            <v>13/09-11</v>
          </cell>
          <cell r="U3012" t="str">
            <v>ООО "Проф-Трейд"</v>
          </cell>
          <cell r="V3012">
            <v>1</v>
          </cell>
          <cell r="W3012">
            <v>50000</v>
          </cell>
          <cell r="X3012">
            <v>38245</v>
          </cell>
          <cell r="Y3012" t="str">
            <v>15/09-акт УралСиб</v>
          </cell>
          <cell r="Z3012" t="str">
            <v>ОАО "УралСиб"</v>
          </cell>
          <cell r="AA3012">
            <v>0</v>
          </cell>
          <cell r="AB3012">
            <v>0</v>
          </cell>
          <cell r="AC3012">
            <v>0</v>
          </cell>
          <cell r="AD3012" t="str">
            <v>предъявлен</v>
          </cell>
          <cell r="AF3012" t="str">
            <v/>
          </cell>
          <cell r="AI3012" t="str">
            <v/>
          </cell>
        </row>
        <row r="3013">
          <cell r="A3013">
            <v>2990</v>
          </cell>
          <cell r="B3013" t="str">
            <v>диск</v>
          </cell>
          <cell r="C3013" t="str">
            <v>51503</v>
          </cell>
          <cell r="D3013" t="str">
            <v>51503`810`9`0400`0000077</v>
          </cell>
          <cell r="E3013" t="str">
            <v>ООО "Бинитон"</v>
          </cell>
          <cell r="F3013" t="str">
            <v>прочие</v>
          </cell>
          <cell r="G3013" t="str">
            <v>----</v>
          </cell>
          <cell r="H3013" t="str">
            <v>0807410</v>
          </cell>
          <cell r="I3013">
            <v>38218</v>
          </cell>
          <cell r="J3013">
            <v>10910000</v>
          </cell>
          <cell r="K3013" t="str">
            <v>Рубли РФ</v>
          </cell>
          <cell r="L3013" t="str">
            <v>по предъявлении, но не ранее 25.10.2004г.</v>
          </cell>
          <cell r="M3013">
            <v>38285</v>
          </cell>
          <cell r="N3013">
            <v>8.8514109347442693E-2</v>
          </cell>
          <cell r="P3013">
            <v>10800000</v>
          </cell>
          <cell r="Q3013">
            <v>0.98991750687442714</v>
          </cell>
          <cell r="R3013">
            <v>10800000</v>
          </cell>
          <cell r="S3013">
            <v>38243</v>
          </cell>
          <cell r="T3013" t="str">
            <v>13/09-09</v>
          </cell>
          <cell r="U3013" t="str">
            <v>ООО "Интехком"</v>
          </cell>
          <cell r="V3013">
            <v>0.98991799999999996</v>
          </cell>
          <cell r="W3013">
            <v>10800000</v>
          </cell>
          <cell r="X3013">
            <v>38260</v>
          </cell>
          <cell r="Y3013" t="str">
            <v>30/09-09</v>
          </cell>
          <cell r="Z3013" t="str">
            <v>ООО "Бинитон"</v>
          </cell>
          <cell r="AA3013">
            <v>0</v>
          </cell>
          <cell r="AB3013">
            <v>8.8756613756613756E-2</v>
          </cell>
          <cell r="AC3013">
            <v>0</v>
          </cell>
          <cell r="AD3013" t="str">
            <v>продан</v>
          </cell>
          <cell r="AF3013" t="str">
            <v/>
          </cell>
          <cell r="AI3013" t="str">
            <v/>
          </cell>
        </row>
        <row r="3014">
          <cell r="A3014">
            <v>2991</v>
          </cell>
          <cell r="B3014" t="str">
            <v>диск</v>
          </cell>
          <cell r="C3014" t="str">
            <v>51401</v>
          </cell>
          <cell r="D3014" t="str">
            <v>51401`810`1`0400`0000005</v>
          </cell>
          <cell r="E3014" t="str">
            <v>ОАО «УралСиб»</v>
          </cell>
          <cell r="F3014" t="str">
            <v>банк</v>
          </cell>
          <cell r="G3014" t="str">
            <v>0082</v>
          </cell>
          <cell r="H3014" t="str">
            <v>0257226</v>
          </cell>
          <cell r="I3014">
            <v>38230</v>
          </cell>
          <cell r="J3014">
            <v>150000</v>
          </cell>
          <cell r="K3014" t="str">
            <v>Рубли РФ</v>
          </cell>
          <cell r="L3014" t="str">
            <v>по предъявлении</v>
          </cell>
          <cell r="M3014">
            <v>38230</v>
          </cell>
          <cell r="N3014">
            <v>0</v>
          </cell>
          <cell r="P3014">
            <v>150000</v>
          </cell>
          <cell r="Q3014">
            <v>1</v>
          </cell>
          <cell r="R3014">
            <v>150000</v>
          </cell>
          <cell r="S3014">
            <v>38245</v>
          </cell>
          <cell r="T3014" t="str">
            <v>15/09-05</v>
          </cell>
          <cell r="U3014" t="str">
            <v>ООО "Проф-Трейд"</v>
          </cell>
          <cell r="V3014">
            <v>1</v>
          </cell>
          <cell r="W3014">
            <v>150000</v>
          </cell>
          <cell r="X3014">
            <v>38246</v>
          </cell>
          <cell r="Y3014" t="str">
            <v>16/09-акт Уралсиб</v>
          </cell>
          <cell r="Z3014" t="str">
            <v>ОАО "УралСиб"</v>
          </cell>
          <cell r="AA3014">
            <v>0</v>
          </cell>
          <cell r="AB3014">
            <v>0</v>
          </cell>
          <cell r="AC3014">
            <v>0</v>
          </cell>
          <cell r="AD3014" t="str">
            <v>предъявлен</v>
          </cell>
          <cell r="AF3014" t="str">
            <v/>
          </cell>
          <cell r="AI3014" t="str">
            <v/>
          </cell>
        </row>
        <row r="3015">
          <cell r="A3015">
            <v>2992</v>
          </cell>
          <cell r="B3015" t="str">
            <v>диск</v>
          </cell>
          <cell r="C3015" t="str">
            <v>51401</v>
          </cell>
          <cell r="D3015" t="str">
            <v>51401`810`1`0400`0000005</v>
          </cell>
          <cell r="E3015" t="str">
            <v>ОАО «УралСиб»</v>
          </cell>
          <cell r="F3015" t="str">
            <v>банк</v>
          </cell>
          <cell r="G3015" t="str">
            <v>0082</v>
          </cell>
          <cell r="H3015" t="str">
            <v>0257227</v>
          </cell>
          <cell r="I3015">
            <v>38230</v>
          </cell>
          <cell r="J3015">
            <v>150000</v>
          </cell>
          <cell r="K3015" t="str">
            <v>Рубли РФ</v>
          </cell>
          <cell r="L3015" t="str">
            <v>по предъявлении</v>
          </cell>
          <cell r="M3015">
            <v>38230</v>
          </cell>
          <cell r="N3015">
            <v>0</v>
          </cell>
          <cell r="P3015">
            <v>150000</v>
          </cell>
          <cell r="Q3015">
            <v>1</v>
          </cell>
          <cell r="R3015">
            <v>150000</v>
          </cell>
          <cell r="S3015">
            <v>38245</v>
          </cell>
          <cell r="T3015" t="str">
            <v>15/09-05</v>
          </cell>
          <cell r="U3015" t="str">
            <v>ООО "Проф-Трейд"</v>
          </cell>
          <cell r="V3015">
            <v>1</v>
          </cell>
          <cell r="W3015">
            <v>150000</v>
          </cell>
          <cell r="X3015">
            <v>38246</v>
          </cell>
          <cell r="Y3015" t="str">
            <v>16/09-акт Уралсиб</v>
          </cell>
          <cell r="Z3015" t="str">
            <v>ОАО "УралСиб"</v>
          </cell>
          <cell r="AA3015">
            <v>0</v>
          </cell>
          <cell r="AB3015">
            <v>0</v>
          </cell>
          <cell r="AC3015">
            <v>0</v>
          </cell>
          <cell r="AD3015" t="str">
            <v>предъявлен</v>
          </cell>
          <cell r="AF3015" t="str">
            <v/>
          </cell>
          <cell r="AI3015" t="str">
            <v/>
          </cell>
        </row>
        <row r="3016">
          <cell r="A3016">
            <v>2993</v>
          </cell>
          <cell r="B3016" t="str">
            <v>диск</v>
          </cell>
          <cell r="C3016" t="str">
            <v>51401</v>
          </cell>
          <cell r="D3016" t="str">
            <v>51401`810`1`0400`0000005</v>
          </cell>
          <cell r="E3016" t="str">
            <v>ОАО «УралСиб»</v>
          </cell>
          <cell r="F3016" t="str">
            <v>банк</v>
          </cell>
          <cell r="G3016" t="str">
            <v>0082</v>
          </cell>
          <cell r="H3016" t="str">
            <v>0257228</v>
          </cell>
          <cell r="I3016">
            <v>38230</v>
          </cell>
          <cell r="J3016">
            <v>150000</v>
          </cell>
          <cell r="K3016" t="str">
            <v>Рубли РФ</v>
          </cell>
          <cell r="L3016" t="str">
            <v>по предъявлении</v>
          </cell>
          <cell r="M3016">
            <v>38230</v>
          </cell>
          <cell r="N3016">
            <v>0</v>
          </cell>
          <cell r="P3016">
            <v>150000</v>
          </cell>
          <cell r="Q3016">
            <v>1</v>
          </cell>
          <cell r="R3016">
            <v>150000</v>
          </cell>
          <cell r="S3016">
            <v>38245</v>
          </cell>
          <cell r="T3016" t="str">
            <v>15/09-05</v>
          </cell>
          <cell r="U3016" t="str">
            <v>ООО "Проф-Трейд"</v>
          </cell>
          <cell r="V3016">
            <v>1</v>
          </cell>
          <cell r="W3016">
            <v>150000</v>
          </cell>
          <cell r="X3016">
            <v>38246</v>
          </cell>
          <cell r="Y3016" t="str">
            <v>16/09-акт Уралсиб</v>
          </cell>
          <cell r="Z3016" t="str">
            <v>ОАО "УралСиб"</v>
          </cell>
          <cell r="AA3016">
            <v>0</v>
          </cell>
          <cell r="AB3016">
            <v>0</v>
          </cell>
          <cell r="AC3016">
            <v>0</v>
          </cell>
          <cell r="AD3016" t="str">
            <v>предъявлен</v>
          </cell>
          <cell r="AF3016" t="str">
            <v/>
          </cell>
          <cell r="AI3016" t="str">
            <v/>
          </cell>
        </row>
        <row r="3017">
          <cell r="A3017">
            <v>2994</v>
          </cell>
          <cell r="B3017" t="str">
            <v>диск</v>
          </cell>
          <cell r="C3017" t="str">
            <v>51401</v>
          </cell>
          <cell r="D3017" t="str">
            <v>51401`810`1`0400`0000005</v>
          </cell>
          <cell r="E3017" t="str">
            <v>ОАО «УралСиб»</v>
          </cell>
          <cell r="F3017" t="str">
            <v>банк</v>
          </cell>
          <cell r="G3017" t="str">
            <v>0082</v>
          </cell>
          <cell r="H3017" t="str">
            <v>0257229</v>
          </cell>
          <cell r="I3017">
            <v>38230</v>
          </cell>
          <cell r="J3017">
            <v>150000</v>
          </cell>
          <cell r="K3017" t="str">
            <v>Рубли РФ</v>
          </cell>
          <cell r="L3017" t="str">
            <v>по предъявлении</v>
          </cell>
          <cell r="M3017">
            <v>38230</v>
          </cell>
          <cell r="N3017">
            <v>0</v>
          </cell>
          <cell r="P3017">
            <v>150000</v>
          </cell>
          <cell r="Q3017">
            <v>1</v>
          </cell>
          <cell r="R3017">
            <v>150000</v>
          </cell>
          <cell r="S3017">
            <v>38245</v>
          </cell>
          <cell r="T3017" t="str">
            <v>15/09-05</v>
          </cell>
          <cell r="U3017" t="str">
            <v>ООО "Проф-Трейд"</v>
          </cell>
          <cell r="V3017">
            <v>1</v>
          </cell>
          <cell r="W3017">
            <v>150000</v>
          </cell>
          <cell r="X3017">
            <v>38246</v>
          </cell>
          <cell r="Y3017" t="str">
            <v>16/09-акт Уралсиб</v>
          </cell>
          <cell r="Z3017" t="str">
            <v>ОАО "УралСиб"</v>
          </cell>
          <cell r="AA3017">
            <v>0</v>
          </cell>
          <cell r="AB3017">
            <v>0</v>
          </cell>
          <cell r="AC3017">
            <v>0</v>
          </cell>
          <cell r="AD3017" t="str">
            <v>предъявлен</v>
          </cell>
          <cell r="AF3017" t="str">
            <v/>
          </cell>
          <cell r="AI3017" t="str">
            <v/>
          </cell>
        </row>
        <row r="3018">
          <cell r="A3018">
            <v>2995</v>
          </cell>
          <cell r="B3018" t="str">
            <v>диск</v>
          </cell>
          <cell r="C3018" t="str">
            <v>51401</v>
          </cell>
          <cell r="D3018" t="str">
            <v>51401`810`2`0400`0000002</v>
          </cell>
          <cell r="E3018" t="str">
            <v>Сбербанк РФ</v>
          </cell>
          <cell r="F3018" t="str">
            <v>банк</v>
          </cell>
          <cell r="G3018" t="str">
            <v>ВА</v>
          </cell>
          <cell r="H3018" t="str">
            <v>0517297</v>
          </cell>
          <cell r="I3018">
            <v>38217</v>
          </cell>
          <cell r="J3018">
            <v>100000</v>
          </cell>
          <cell r="K3018" t="str">
            <v>Рубли РФ</v>
          </cell>
          <cell r="L3018" t="str">
            <v>по предъявлении</v>
          </cell>
          <cell r="M3018">
            <v>38217</v>
          </cell>
          <cell r="N3018">
            <v>0</v>
          </cell>
          <cell r="P3018">
            <v>100000</v>
          </cell>
          <cell r="Q3018">
            <v>1</v>
          </cell>
          <cell r="R3018">
            <v>100000</v>
          </cell>
          <cell r="S3018">
            <v>38245</v>
          </cell>
          <cell r="T3018" t="str">
            <v>15/09-06</v>
          </cell>
          <cell r="U3018" t="str">
            <v>ООО "Проф-Трейд"</v>
          </cell>
          <cell r="V3018">
            <v>1</v>
          </cell>
          <cell r="W3018">
            <v>100000</v>
          </cell>
          <cell r="X3018">
            <v>38246</v>
          </cell>
          <cell r="Y3018" t="str">
            <v>16/09-акт Сбер</v>
          </cell>
          <cell r="Z3018" t="str">
            <v>Сбербанк РФ</v>
          </cell>
          <cell r="AA3018">
            <v>0</v>
          </cell>
          <cell r="AB3018">
            <v>0</v>
          </cell>
          <cell r="AC3018">
            <v>0</v>
          </cell>
          <cell r="AD3018" t="str">
            <v>предъявлен</v>
          </cell>
          <cell r="AF3018" t="str">
            <v/>
          </cell>
          <cell r="AI3018" t="str">
            <v/>
          </cell>
        </row>
        <row r="3019">
          <cell r="A3019">
            <v>2996</v>
          </cell>
          <cell r="B3019" t="str">
            <v>диск</v>
          </cell>
          <cell r="C3019" t="str">
            <v>51401</v>
          </cell>
          <cell r="D3019" t="str">
            <v>51401`810`2`0400`0000002</v>
          </cell>
          <cell r="E3019" t="str">
            <v>Сбербанк РФ</v>
          </cell>
          <cell r="F3019" t="str">
            <v>банк</v>
          </cell>
          <cell r="G3019" t="str">
            <v>ВА</v>
          </cell>
          <cell r="H3019" t="str">
            <v>0517416</v>
          </cell>
          <cell r="I3019">
            <v>38230</v>
          </cell>
          <cell r="J3019">
            <v>150000</v>
          </cell>
          <cell r="K3019" t="str">
            <v>Рубли РФ</v>
          </cell>
          <cell r="L3019" t="str">
            <v>по предъявлении</v>
          </cell>
          <cell r="M3019">
            <v>38230</v>
          </cell>
          <cell r="N3019">
            <v>0</v>
          </cell>
          <cell r="P3019">
            <v>150000</v>
          </cell>
          <cell r="Q3019">
            <v>1</v>
          </cell>
          <cell r="R3019">
            <v>150000</v>
          </cell>
          <cell r="S3019">
            <v>38245</v>
          </cell>
          <cell r="T3019" t="str">
            <v>15/09-06</v>
          </cell>
          <cell r="U3019" t="str">
            <v>ООО "Проф-Трейд"</v>
          </cell>
          <cell r="V3019">
            <v>1</v>
          </cell>
          <cell r="W3019">
            <v>150000</v>
          </cell>
          <cell r="X3019">
            <v>38246</v>
          </cell>
          <cell r="Y3019" t="str">
            <v>16/09-акт Сбер</v>
          </cell>
          <cell r="Z3019" t="str">
            <v>Сбербанк РФ</v>
          </cell>
          <cell r="AA3019">
            <v>0</v>
          </cell>
          <cell r="AB3019">
            <v>0</v>
          </cell>
          <cell r="AC3019">
            <v>0</v>
          </cell>
          <cell r="AD3019" t="str">
            <v>предъявлен</v>
          </cell>
          <cell r="AF3019" t="str">
            <v/>
          </cell>
          <cell r="AI3019" t="str">
            <v/>
          </cell>
        </row>
        <row r="3020">
          <cell r="A3020">
            <v>2997</v>
          </cell>
          <cell r="B3020" t="str">
            <v>диск</v>
          </cell>
          <cell r="C3020" t="str">
            <v>51401</v>
          </cell>
          <cell r="D3020" t="str">
            <v>51401`810`2`0400`0000002</v>
          </cell>
          <cell r="E3020" t="str">
            <v>Сбербанк РФ</v>
          </cell>
          <cell r="F3020" t="str">
            <v>банк</v>
          </cell>
          <cell r="G3020" t="str">
            <v>ВА</v>
          </cell>
          <cell r="H3020" t="str">
            <v>0517396</v>
          </cell>
          <cell r="I3020">
            <v>38226</v>
          </cell>
          <cell r="J3020">
            <v>100000</v>
          </cell>
          <cell r="K3020" t="str">
            <v>Рубли РФ</v>
          </cell>
          <cell r="L3020" t="str">
            <v>по предъявлении</v>
          </cell>
          <cell r="M3020">
            <v>38226</v>
          </cell>
          <cell r="N3020">
            <v>0</v>
          </cell>
          <cell r="P3020">
            <v>100000</v>
          </cell>
          <cell r="Q3020">
            <v>1</v>
          </cell>
          <cell r="R3020">
            <v>100000</v>
          </cell>
          <cell r="S3020">
            <v>38245</v>
          </cell>
          <cell r="T3020" t="str">
            <v>15/09-06</v>
          </cell>
          <cell r="U3020" t="str">
            <v>ООО "Проф-Трейд"</v>
          </cell>
          <cell r="V3020">
            <v>1</v>
          </cell>
          <cell r="W3020">
            <v>100000</v>
          </cell>
          <cell r="X3020">
            <v>38246</v>
          </cell>
          <cell r="Y3020" t="str">
            <v>16/09-акт Сбер</v>
          </cell>
          <cell r="Z3020" t="str">
            <v>Сбербанк РФ</v>
          </cell>
          <cell r="AA3020">
            <v>0</v>
          </cell>
          <cell r="AB3020">
            <v>0</v>
          </cell>
          <cell r="AC3020">
            <v>0</v>
          </cell>
          <cell r="AD3020" t="str">
            <v>предъявлен</v>
          </cell>
          <cell r="AF3020" t="str">
            <v/>
          </cell>
          <cell r="AI3020" t="str">
            <v/>
          </cell>
        </row>
        <row r="3021">
          <cell r="A3021">
            <v>2998</v>
          </cell>
          <cell r="B3021" t="str">
            <v>диск</v>
          </cell>
          <cell r="C3021" t="str">
            <v>51401</v>
          </cell>
          <cell r="D3021" t="str">
            <v>51401`810`2`0400`0000002</v>
          </cell>
          <cell r="E3021" t="str">
            <v>Сбербанк РФ</v>
          </cell>
          <cell r="F3021" t="str">
            <v>банк</v>
          </cell>
          <cell r="G3021" t="str">
            <v>ВН</v>
          </cell>
          <cell r="H3021" t="str">
            <v>0695880</v>
          </cell>
          <cell r="I3021">
            <v>38187</v>
          </cell>
          <cell r="J3021">
            <v>50000</v>
          </cell>
          <cell r="K3021" t="str">
            <v>Рубли РФ</v>
          </cell>
          <cell r="L3021" t="str">
            <v>по предъявлении</v>
          </cell>
          <cell r="M3021">
            <v>38187</v>
          </cell>
          <cell r="N3021">
            <v>0</v>
          </cell>
          <cell r="P3021">
            <v>49950</v>
          </cell>
          <cell r="Q3021">
            <v>0.999</v>
          </cell>
          <cell r="R3021">
            <v>49950</v>
          </cell>
          <cell r="S3021">
            <v>38250</v>
          </cell>
          <cell r="T3021" t="str">
            <v>20/09-01</v>
          </cell>
          <cell r="U3021" t="str">
            <v>ЧП Курзикова Лариса Витальевна</v>
          </cell>
          <cell r="V3021">
            <v>1</v>
          </cell>
          <cell r="W3021">
            <v>50000</v>
          </cell>
          <cell r="X3021">
            <v>38250</v>
          </cell>
          <cell r="Y3021" t="str">
            <v>20/09-акт Сбер</v>
          </cell>
          <cell r="Z3021" t="str">
            <v>Сбербанк РФ</v>
          </cell>
          <cell r="AA3021">
            <v>50</v>
          </cell>
          <cell r="AB3021">
            <v>0.36636636636636638</v>
          </cell>
          <cell r="AC3021">
            <v>0.36536536536536535</v>
          </cell>
          <cell r="AD3021" t="str">
            <v>предъявлен</v>
          </cell>
          <cell r="AF3021" t="str">
            <v/>
          </cell>
          <cell r="AI3021" t="str">
            <v/>
          </cell>
        </row>
        <row r="3022">
          <cell r="A3022">
            <v>2999</v>
          </cell>
          <cell r="B3022" t="str">
            <v>диск</v>
          </cell>
          <cell r="C3022" t="str">
            <v>51401</v>
          </cell>
          <cell r="D3022" t="str">
            <v>51401`810`2`0400`0000002</v>
          </cell>
          <cell r="E3022" t="str">
            <v>Сбербанк РФ</v>
          </cell>
          <cell r="F3022" t="str">
            <v>банк</v>
          </cell>
          <cell r="G3022" t="str">
            <v>ВА</v>
          </cell>
          <cell r="H3022" t="str">
            <v>0522318</v>
          </cell>
          <cell r="I3022">
            <v>38211</v>
          </cell>
          <cell r="J3022">
            <v>50000</v>
          </cell>
          <cell r="K3022" t="str">
            <v>Рубли РФ</v>
          </cell>
          <cell r="L3022" t="str">
            <v>по предъявлении</v>
          </cell>
          <cell r="M3022">
            <v>38211</v>
          </cell>
          <cell r="N3022">
            <v>0</v>
          </cell>
          <cell r="P3022">
            <v>49950</v>
          </cell>
          <cell r="Q3022">
            <v>0.999</v>
          </cell>
          <cell r="R3022">
            <v>49950</v>
          </cell>
          <cell r="S3022">
            <v>38250</v>
          </cell>
          <cell r="T3022" t="str">
            <v>20/09-01</v>
          </cell>
          <cell r="U3022" t="str">
            <v>ЧП Курзикова Лариса Витальевна</v>
          </cell>
          <cell r="V3022">
            <v>1</v>
          </cell>
          <cell r="W3022">
            <v>50000</v>
          </cell>
          <cell r="X3022">
            <v>38250</v>
          </cell>
          <cell r="Y3022" t="str">
            <v>20/09-акт Сбер</v>
          </cell>
          <cell r="Z3022" t="str">
            <v>Сбербанк РФ</v>
          </cell>
          <cell r="AA3022">
            <v>50</v>
          </cell>
          <cell r="AB3022">
            <v>0.36636636636636638</v>
          </cell>
          <cell r="AC3022">
            <v>0.36536536536536535</v>
          </cell>
          <cell r="AD3022" t="str">
            <v>предъявлен</v>
          </cell>
          <cell r="AF3022" t="str">
            <v/>
          </cell>
          <cell r="AI3022" t="str">
            <v/>
          </cell>
        </row>
        <row r="3023">
          <cell r="A3023">
            <v>3000</v>
          </cell>
          <cell r="B3023" t="str">
            <v>диск</v>
          </cell>
          <cell r="C3023" t="str">
            <v>51401</v>
          </cell>
          <cell r="D3023" t="str">
            <v>51401`810`2`0400`0000002</v>
          </cell>
          <cell r="E3023" t="str">
            <v>Сбербанк РФ</v>
          </cell>
          <cell r="F3023" t="str">
            <v>банк</v>
          </cell>
          <cell r="G3023" t="str">
            <v>ВА</v>
          </cell>
          <cell r="H3023" t="str">
            <v>0517213</v>
          </cell>
          <cell r="I3023">
            <v>38208</v>
          </cell>
          <cell r="J3023">
            <v>80000</v>
          </cell>
          <cell r="K3023" t="str">
            <v>Рубли РФ</v>
          </cell>
          <cell r="L3023" t="str">
            <v>по предъявлении</v>
          </cell>
          <cell r="M3023">
            <v>38208</v>
          </cell>
          <cell r="N3023">
            <v>0</v>
          </cell>
          <cell r="P3023">
            <v>79920</v>
          </cell>
          <cell r="Q3023">
            <v>0.999</v>
          </cell>
          <cell r="R3023">
            <v>79920</v>
          </cell>
          <cell r="S3023">
            <v>38250</v>
          </cell>
          <cell r="T3023" t="str">
            <v>20/09-01</v>
          </cell>
          <cell r="U3023" t="str">
            <v>ЧП Курзикова Лариса Витальевна</v>
          </cell>
          <cell r="V3023">
            <v>1</v>
          </cell>
          <cell r="W3023">
            <v>80000</v>
          </cell>
          <cell r="X3023">
            <v>38250</v>
          </cell>
          <cell r="Y3023" t="str">
            <v>20/09-акт Сбер</v>
          </cell>
          <cell r="Z3023" t="str">
            <v>Сбербанк РФ</v>
          </cell>
          <cell r="AA3023">
            <v>80</v>
          </cell>
          <cell r="AB3023">
            <v>0.36636636636636638</v>
          </cell>
          <cell r="AC3023">
            <v>0.36536536536536535</v>
          </cell>
          <cell r="AD3023" t="str">
            <v>предъявлен</v>
          </cell>
          <cell r="AF3023" t="str">
            <v/>
          </cell>
          <cell r="AI3023" t="str">
            <v/>
          </cell>
        </row>
        <row r="3024">
          <cell r="A3024">
            <v>3001</v>
          </cell>
          <cell r="B3024" t="str">
            <v>диск</v>
          </cell>
          <cell r="C3024" t="str">
            <v/>
          </cell>
          <cell r="E3024" t="str">
            <v>ОАО «Альфа-Банк»</v>
          </cell>
          <cell r="F3024" t="str">
            <v>банк</v>
          </cell>
          <cell r="G3024" t="str">
            <v>А</v>
          </cell>
          <cell r="H3024" t="str">
            <v>0006734</v>
          </cell>
          <cell r="I3024">
            <v>38202</v>
          </cell>
          <cell r="J3024">
            <v>50000</v>
          </cell>
          <cell r="K3024" t="str">
            <v>Рубли РФ</v>
          </cell>
          <cell r="L3024" t="str">
            <v>по предъявлении</v>
          </cell>
          <cell r="M3024">
            <v>38202</v>
          </cell>
          <cell r="N3024">
            <v>0</v>
          </cell>
          <cell r="P3024">
            <v>49950</v>
          </cell>
          <cell r="Q3024">
            <v>0.999</v>
          </cell>
          <cell r="R3024">
            <v>49950</v>
          </cell>
          <cell r="S3024">
            <v>38250</v>
          </cell>
          <cell r="T3024" t="str">
            <v>20/09-01</v>
          </cell>
          <cell r="U3024" t="str">
            <v>ЧП Курзикова Лариса Витальевна</v>
          </cell>
          <cell r="V3024">
            <v>1</v>
          </cell>
          <cell r="W3024">
            <v>50000</v>
          </cell>
          <cell r="X3024">
            <v>38250</v>
          </cell>
          <cell r="Y3024" t="str">
            <v>20/09-акт Альфа</v>
          </cell>
          <cell r="Z3024" t="str">
            <v>ОАО "Альфа-Банк -Башкортостан"</v>
          </cell>
          <cell r="AA3024">
            <v>50</v>
          </cell>
          <cell r="AB3024">
            <v>0.36636636636636638</v>
          </cell>
          <cell r="AC3024">
            <v>0.36536536536536535</v>
          </cell>
          <cell r="AD3024" t="str">
            <v>предъявлен</v>
          </cell>
          <cell r="AF3024" t="str">
            <v/>
          </cell>
          <cell r="AI3024" t="str">
            <v/>
          </cell>
        </row>
        <row r="3025">
          <cell r="A3025">
            <v>3002</v>
          </cell>
          <cell r="B3025" t="str">
            <v>диск</v>
          </cell>
          <cell r="C3025" t="str">
            <v>51401</v>
          </cell>
          <cell r="D3025" t="str">
            <v>51401`810`1`0400`0000005</v>
          </cell>
          <cell r="E3025" t="str">
            <v>ОАО «УралСиб»</v>
          </cell>
          <cell r="F3025" t="str">
            <v>банк</v>
          </cell>
          <cell r="G3025" t="str">
            <v>0002</v>
          </cell>
          <cell r="H3025" t="str">
            <v>0262275</v>
          </cell>
          <cell r="I3025">
            <v>38240</v>
          </cell>
          <cell r="J3025">
            <v>30000</v>
          </cell>
          <cell r="K3025" t="str">
            <v>Рубли РФ</v>
          </cell>
          <cell r="L3025" t="str">
            <v>по предъявлении</v>
          </cell>
          <cell r="M3025">
            <v>38240</v>
          </cell>
          <cell r="N3025">
            <v>0</v>
          </cell>
          <cell r="P3025">
            <v>29940</v>
          </cell>
          <cell r="Q3025">
            <v>0.998</v>
          </cell>
          <cell r="R3025">
            <v>29940</v>
          </cell>
          <cell r="S3025">
            <v>38247</v>
          </cell>
          <cell r="T3025" t="str">
            <v>17/09-05</v>
          </cell>
          <cell r="U3025" t="str">
            <v>ООО "Таро"</v>
          </cell>
          <cell r="V3025">
            <v>1</v>
          </cell>
          <cell r="W3025">
            <v>30000</v>
          </cell>
          <cell r="X3025">
            <v>38250</v>
          </cell>
          <cell r="Y3025" t="str">
            <v>20/09-акт Уралсиб</v>
          </cell>
          <cell r="Z3025" t="str">
            <v>ОАО "УралСиб"</v>
          </cell>
          <cell r="AA3025">
            <v>60</v>
          </cell>
          <cell r="AB3025">
            <v>0.73346693386773543</v>
          </cell>
          <cell r="AC3025">
            <v>0.24382097528390112</v>
          </cell>
          <cell r="AD3025" t="str">
            <v>предъявлен</v>
          </cell>
          <cell r="AF3025" t="str">
            <v/>
          </cell>
          <cell r="AI3025" t="str">
            <v/>
          </cell>
        </row>
        <row r="3026">
          <cell r="A3026">
            <v>3003</v>
          </cell>
          <cell r="B3026" t="str">
            <v>диск</v>
          </cell>
          <cell r="C3026" t="str">
            <v>51401</v>
          </cell>
          <cell r="D3026" t="str">
            <v>51401`810`1`0400`0000005</v>
          </cell>
          <cell r="E3026" t="str">
            <v>ОАО «УралСиб»</v>
          </cell>
          <cell r="F3026" t="str">
            <v>банк</v>
          </cell>
          <cell r="G3026" t="str">
            <v>0000</v>
          </cell>
          <cell r="H3026" t="str">
            <v>0277351</v>
          </cell>
          <cell r="I3026">
            <v>38240</v>
          </cell>
          <cell r="J3026">
            <v>30000</v>
          </cell>
          <cell r="K3026" t="str">
            <v>Рубли РФ</v>
          </cell>
          <cell r="L3026" t="str">
            <v>по предъявлении</v>
          </cell>
          <cell r="M3026">
            <v>38240</v>
          </cell>
          <cell r="N3026">
            <v>0</v>
          </cell>
          <cell r="P3026">
            <v>29940</v>
          </cell>
          <cell r="Q3026">
            <v>0.998</v>
          </cell>
          <cell r="R3026">
            <v>29940</v>
          </cell>
          <cell r="S3026">
            <v>38247</v>
          </cell>
          <cell r="T3026" t="str">
            <v>17/09-05</v>
          </cell>
          <cell r="U3026" t="str">
            <v>ООО "Таро"</v>
          </cell>
          <cell r="V3026">
            <v>1</v>
          </cell>
          <cell r="W3026">
            <v>30000</v>
          </cell>
          <cell r="X3026">
            <v>38250</v>
          </cell>
          <cell r="Y3026" t="str">
            <v>20/09-акт Уралсиб</v>
          </cell>
          <cell r="Z3026" t="str">
            <v>ОАО "УралСиб"</v>
          </cell>
          <cell r="AA3026">
            <v>60</v>
          </cell>
          <cell r="AB3026">
            <v>0.73346693386773543</v>
          </cell>
          <cell r="AC3026">
            <v>0.24382097528390112</v>
          </cell>
          <cell r="AD3026" t="str">
            <v>предъявлен</v>
          </cell>
          <cell r="AF3026" t="str">
            <v/>
          </cell>
          <cell r="AI3026" t="str">
            <v/>
          </cell>
        </row>
        <row r="3027">
          <cell r="A3027">
            <v>3004</v>
          </cell>
          <cell r="B3027" t="str">
            <v>диск</v>
          </cell>
          <cell r="C3027" t="str">
            <v>51401</v>
          </cell>
          <cell r="D3027" t="str">
            <v>51401`810`1`0400`0000005</v>
          </cell>
          <cell r="E3027" t="str">
            <v>ОАО «УралСиб»</v>
          </cell>
          <cell r="F3027" t="str">
            <v>банк</v>
          </cell>
          <cell r="G3027" t="str">
            <v>0000</v>
          </cell>
          <cell r="H3027" t="str">
            <v>0277355</v>
          </cell>
          <cell r="I3027">
            <v>38240</v>
          </cell>
          <cell r="J3027">
            <v>50000</v>
          </cell>
          <cell r="K3027" t="str">
            <v>Рубли РФ</v>
          </cell>
          <cell r="L3027" t="str">
            <v>по предъявлении</v>
          </cell>
          <cell r="M3027">
            <v>38240</v>
          </cell>
          <cell r="N3027">
            <v>0</v>
          </cell>
          <cell r="P3027">
            <v>49900</v>
          </cell>
          <cell r="Q3027">
            <v>0.998</v>
          </cell>
          <cell r="R3027">
            <v>49900</v>
          </cell>
          <cell r="S3027">
            <v>38247</v>
          </cell>
          <cell r="T3027" t="str">
            <v>17/09-05</v>
          </cell>
          <cell r="U3027" t="str">
            <v>ООО "Таро"</v>
          </cell>
          <cell r="V3027">
            <v>1</v>
          </cell>
          <cell r="W3027">
            <v>50000</v>
          </cell>
          <cell r="X3027">
            <v>38250</v>
          </cell>
          <cell r="Y3027" t="str">
            <v>20/09-акт Уралсиб</v>
          </cell>
          <cell r="Z3027" t="str">
            <v>ОАО "УралСиб"</v>
          </cell>
          <cell r="AA3027">
            <v>100</v>
          </cell>
          <cell r="AB3027">
            <v>0.73346693386773543</v>
          </cell>
          <cell r="AC3027">
            <v>0.24382097528390112</v>
          </cell>
          <cell r="AD3027" t="str">
            <v>предъявлен</v>
          </cell>
          <cell r="AF3027" t="str">
            <v/>
          </cell>
          <cell r="AI3027" t="str">
            <v/>
          </cell>
        </row>
        <row r="3028">
          <cell r="A3028">
            <v>3005</v>
          </cell>
          <cell r="B3028" t="str">
            <v>диск</v>
          </cell>
          <cell r="C3028" t="str">
            <v>51401</v>
          </cell>
          <cell r="D3028" t="str">
            <v>51401`810`1`0400`0000005</v>
          </cell>
          <cell r="E3028" t="str">
            <v>ОАО «УралСиб»</v>
          </cell>
          <cell r="F3028" t="str">
            <v>банк</v>
          </cell>
          <cell r="G3028" t="str">
            <v>0002</v>
          </cell>
          <cell r="H3028" t="str">
            <v>0280323</v>
          </cell>
          <cell r="I3028">
            <v>38208</v>
          </cell>
          <cell r="J3028">
            <v>50000</v>
          </cell>
          <cell r="K3028" t="str">
            <v>Рубли РФ</v>
          </cell>
          <cell r="L3028" t="str">
            <v>по предъявлении</v>
          </cell>
          <cell r="M3028">
            <v>38208</v>
          </cell>
          <cell r="N3028">
            <v>0</v>
          </cell>
          <cell r="P3028">
            <v>49900</v>
          </cell>
          <cell r="Q3028">
            <v>0.998</v>
          </cell>
          <cell r="R3028">
            <v>49900</v>
          </cell>
          <cell r="S3028">
            <v>38247</v>
          </cell>
          <cell r="T3028" t="str">
            <v>17/09-05</v>
          </cell>
          <cell r="U3028" t="str">
            <v>ООО "Таро"</v>
          </cell>
          <cell r="V3028">
            <v>1</v>
          </cell>
          <cell r="W3028">
            <v>50000</v>
          </cell>
          <cell r="X3028">
            <v>38250</v>
          </cell>
          <cell r="Y3028" t="str">
            <v>20/09-акт Уралсиб</v>
          </cell>
          <cell r="Z3028" t="str">
            <v>ОАО "УралСиб"</v>
          </cell>
          <cell r="AA3028">
            <v>100</v>
          </cell>
          <cell r="AB3028">
            <v>0.73346693386773543</v>
          </cell>
          <cell r="AC3028">
            <v>0.24382097528390112</v>
          </cell>
          <cell r="AD3028" t="str">
            <v>предъявлен</v>
          </cell>
          <cell r="AF3028" t="str">
            <v/>
          </cell>
          <cell r="AI3028" t="str">
            <v/>
          </cell>
        </row>
        <row r="3029">
          <cell r="A3029">
            <v>3006</v>
          </cell>
          <cell r="B3029" t="str">
            <v>диск</v>
          </cell>
          <cell r="C3029" t="str">
            <v>51401</v>
          </cell>
          <cell r="D3029" t="str">
            <v>51401`810`1`0400`0000005</v>
          </cell>
          <cell r="E3029" t="str">
            <v>ОАО «УралСиб»</v>
          </cell>
          <cell r="F3029" t="str">
            <v>банк</v>
          </cell>
          <cell r="G3029" t="str">
            <v>4202</v>
          </cell>
          <cell r="H3029" t="str">
            <v>0205705</v>
          </cell>
          <cell r="I3029">
            <v>38182</v>
          </cell>
          <cell r="J3029">
            <v>50000</v>
          </cell>
          <cell r="K3029" t="str">
            <v>Рубли РФ</v>
          </cell>
          <cell r="L3029" t="str">
            <v>по предъявлении</v>
          </cell>
          <cell r="M3029">
            <v>38182</v>
          </cell>
          <cell r="N3029">
            <v>0</v>
          </cell>
          <cell r="P3029">
            <v>49900</v>
          </cell>
          <cell r="Q3029">
            <v>0.998</v>
          </cell>
          <cell r="R3029">
            <v>49900</v>
          </cell>
          <cell r="S3029">
            <v>38247</v>
          </cell>
          <cell r="T3029" t="str">
            <v>17/09-05</v>
          </cell>
          <cell r="U3029" t="str">
            <v>ООО "Таро"</v>
          </cell>
          <cell r="V3029">
            <v>1</v>
          </cell>
          <cell r="W3029">
            <v>50000</v>
          </cell>
          <cell r="X3029">
            <v>38251</v>
          </cell>
          <cell r="Y3029" t="str">
            <v>21/09-акт Уралсиб</v>
          </cell>
          <cell r="Z3029" t="str">
            <v>ОАО "УралСиб"</v>
          </cell>
          <cell r="AA3029">
            <v>100</v>
          </cell>
          <cell r="AB3029">
            <v>0.73346693386773543</v>
          </cell>
          <cell r="AC3029">
            <v>0.18286573146292584</v>
          </cell>
          <cell r="AD3029" t="str">
            <v>предъявлен</v>
          </cell>
          <cell r="AF3029" t="str">
            <v/>
          </cell>
          <cell r="AI3029" t="str">
            <v/>
          </cell>
        </row>
        <row r="3030">
          <cell r="A3030">
            <v>3007</v>
          </cell>
          <cell r="B3030" t="str">
            <v>диск</v>
          </cell>
          <cell r="C3030" t="str">
            <v>51401</v>
          </cell>
          <cell r="D3030" t="str">
            <v>51401`810`1`0400`0000005</v>
          </cell>
          <cell r="E3030" t="str">
            <v>ОАО «УралСиб»</v>
          </cell>
          <cell r="F3030" t="str">
            <v>банк</v>
          </cell>
          <cell r="G3030" t="str">
            <v>0009</v>
          </cell>
          <cell r="H3030" t="str">
            <v>0265257</v>
          </cell>
          <cell r="I3030">
            <v>38238</v>
          </cell>
          <cell r="J3030">
            <v>62000</v>
          </cell>
          <cell r="K3030" t="str">
            <v>Рубли РФ</v>
          </cell>
          <cell r="L3030" t="str">
            <v>по предъявлении</v>
          </cell>
          <cell r="M3030">
            <v>38238</v>
          </cell>
          <cell r="N3030">
            <v>0</v>
          </cell>
          <cell r="P3030">
            <v>61876</v>
          </cell>
          <cell r="Q3030">
            <v>0.998</v>
          </cell>
          <cell r="R3030">
            <v>61876</v>
          </cell>
          <cell r="S3030">
            <v>38247</v>
          </cell>
          <cell r="T3030" t="str">
            <v>17/09-05</v>
          </cell>
          <cell r="U3030" t="str">
            <v>ООО "Таро"</v>
          </cell>
          <cell r="V3030">
            <v>1</v>
          </cell>
          <cell r="W3030">
            <v>62000</v>
          </cell>
          <cell r="X3030">
            <v>38250</v>
          </cell>
          <cell r="Y3030" t="str">
            <v>20/09-акт Уралсиб</v>
          </cell>
          <cell r="Z3030" t="str">
            <v>ОАО "УралСиб"</v>
          </cell>
          <cell r="AA3030">
            <v>124</v>
          </cell>
          <cell r="AB3030">
            <v>0.73346693386773543</v>
          </cell>
          <cell r="AC3030">
            <v>0.24382097528390112</v>
          </cell>
          <cell r="AD3030" t="str">
            <v>предъявлен</v>
          </cell>
          <cell r="AF3030" t="str">
            <v/>
          </cell>
          <cell r="AI3030" t="str">
            <v/>
          </cell>
        </row>
        <row r="3031">
          <cell r="A3031">
            <v>3008</v>
          </cell>
          <cell r="B3031" t="str">
            <v>диск</v>
          </cell>
          <cell r="C3031" t="str">
            <v>51401</v>
          </cell>
          <cell r="D3031" t="str">
            <v>51401`810`1`0400`0000005</v>
          </cell>
          <cell r="E3031" t="str">
            <v>ОАО «УралСиб»</v>
          </cell>
          <cell r="F3031" t="str">
            <v>банк</v>
          </cell>
          <cell r="G3031" t="str">
            <v>0055</v>
          </cell>
          <cell r="H3031" t="str">
            <v>0274621</v>
          </cell>
          <cell r="I3031">
            <v>38246</v>
          </cell>
          <cell r="J3031">
            <v>135000</v>
          </cell>
          <cell r="K3031" t="str">
            <v>Рубли РФ</v>
          </cell>
          <cell r="L3031" t="str">
            <v>по предъявлении</v>
          </cell>
          <cell r="M3031">
            <v>38246</v>
          </cell>
          <cell r="N3031">
            <v>0</v>
          </cell>
          <cell r="P3031">
            <v>134730</v>
          </cell>
          <cell r="Q3031">
            <v>0.998</v>
          </cell>
          <cell r="R3031">
            <v>134730</v>
          </cell>
          <cell r="S3031">
            <v>38247</v>
          </cell>
          <cell r="T3031" t="str">
            <v>17/09-05</v>
          </cell>
          <cell r="U3031" t="str">
            <v>ООО "Таро"</v>
          </cell>
          <cell r="V3031">
            <v>1</v>
          </cell>
          <cell r="W3031">
            <v>135000</v>
          </cell>
          <cell r="X3031">
            <v>38250</v>
          </cell>
          <cell r="Y3031" t="str">
            <v>20/09-акт Уралсиб</v>
          </cell>
          <cell r="Z3031" t="str">
            <v>ОАО "УралСиб"</v>
          </cell>
          <cell r="AA3031">
            <v>270</v>
          </cell>
          <cell r="AB3031">
            <v>0.73346693386773543</v>
          </cell>
          <cell r="AC3031">
            <v>0.24382097528390112</v>
          </cell>
          <cell r="AD3031" t="str">
            <v>предъявлен</v>
          </cell>
          <cell r="AF3031" t="str">
            <v/>
          </cell>
          <cell r="AI3031" t="str">
            <v/>
          </cell>
        </row>
        <row r="3032">
          <cell r="A3032">
            <v>3009</v>
          </cell>
          <cell r="B3032" t="str">
            <v>диск</v>
          </cell>
          <cell r="C3032" t="str">
            <v/>
          </cell>
          <cell r="E3032" t="str">
            <v>ОАО «Альфа-Банк»</v>
          </cell>
          <cell r="F3032" t="str">
            <v>банк</v>
          </cell>
          <cell r="G3032" t="str">
            <v>А</v>
          </cell>
          <cell r="H3032" t="str">
            <v>0006866</v>
          </cell>
          <cell r="I3032">
            <v>38245</v>
          </cell>
          <cell r="J3032">
            <v>200000</v>
          </cell>
          <cell r="K3032" t="str">
            <v>Рубли РФ</v>
          </cell>
          <cell r="L3032" t="str">
            <v>по предъявлении</v>
          </cell>
          <cell r="M3032">
            <v>38245</v>
          </cell>
          <cell r="N3032">
            <v>0</v>
          </cell>
          <cell r="P3032">
            <v>199600</v>
          </cell>
          <cell r="Q3032">
            <v>0.998</v>
          </cell>
          <cell r="R3032">
            <v>199600</v>
          </cell>
          <cell r="S3032">
            <v>38247</v>
          </cell>
          <cell r="T3032" t="str">
            <v>17/09-05</v>
          </cell>
          <cell r="U3032" t="str">
            <v>ООО "Таро"</v>
          </cell>
          <cell r="V3032">
            <v>1</v>
          </cell>
          <cell r="W3032">
            <v>200000</v>
          </cell>
          <cell r="X3032">
            <v>38250</v>
          </cell>
          <cell r="Y3032" t="str">
            <v>20/09-акт Альфа</v>
          </cell>
          <cell r="Z3032" t="str">
            <v>ОАО "Альфа-Банк -Башкортостан"</v>
          </cell>
          <cell r="AA3032">
            <v>400</v>
          </cell>
          <cell r="AB3032">
            <v>0.73346693386773543</v>
          </cell>
          <cell r="AC3032">
            <v>0.24382097528390112</v>
          </cell>
          <cell r="AD3032" t="str">
            <v>предъявлен</v>
          </cell>
          <cell r="AF3032" t="str">
            <v/>
          </cell>
          <cell r="AI3032" t="str">
            <v/>
          </cell>
        </row>
        <row r="3033">
          <cell r="A3033">
            <v>3010</v>
          </cell>
          <cell r="B3033" t="str">
            <v>диск</v>
          </cell>
          <cell r="C3033" t="str">
            <v/>
          </cell>
          <cell r="E3033" t="str">
            <v>ОАО «Альфа-Банк»</v>
          </cell>
          <cell r="F3033" t="str">
            <v>банк</v>
          </cell>
          <cell r="G3033" t="str">
            <v>А</v>
          </cell>
          <cell r="H3033" t="str">
            <v>0006867</v>
          </cell>
          <cell r="I3033">
            <v>38245</v>
          </cell>
          <cell r="J3033">
            <v>328600</v>
          </cell>
          <cell r="K3033" t="str">
            <v>Рубли РФ</v>
          </cell>
          <cell r="L3033" t="str">
            <v>по предъявлении</v>
          </cell>
          <cell r="M3033">
            <v>38245</v>
          </cell>
          <cell r="N3033">
            <v>0</v>
          </cell>
          <cell r="P3033">
            <v>327942.8</v>
          </cell>
          <cell r="Q3033">
            <v>0.998</v>
          </cell>
          <cell r="R3033">
            <v>327942.8</v>
          </cell>
          <cell r="S3033">
            <v>38247</v>
          </cell>
          <cell r="T3033" t="str">
            <v>17/09-05</v>
          </cell>
          <cell r="U3033" t="str">
            <v>ООО "Таро"</v>
          </cell>
          <cell r="V3033">
            <v>1</v>
          </cell>
          <cell r="W3033">
            <v>328600</v>
          </cell>
          <cell r="X3033">
            <v>38250</v>
          </cell>
          <cell r="Y3033" t="str">
            <v>20/09-акт Альфа</v>
          </cell>
          <cell r="Z3033" t="str">
            <v>ОАО "Альфа-Банк -Башкортостан"</v>
          </cell>
          <cell r="AA3033">
            <v>657.20000000001164</v>
          </cell>
          <cell r="AB3033">
            <v>0.73346693386774842</v>
          </cell>
          <cell r="AC3033">
            <v>0.24382097528390545</v>
          </cell>
          <cell r="AD3033" t="str">
            <v>предъявлен</v>
          </cell>
          <cell r="AF3033" t="str">
            <v/>
          </cell>
          <cell r="AI3033" t="str">
            <v/>
          </cell>
        </row>
        <row r="3034">
          <cell r="A3034">
            <v>3011</v>
          </cell>
          <cell r="B3034" t="str">
            <v>диск</v>
          </cell>
          <cell r="C3034" t="str">
            <v/>
          </cell>
          <cell r="E3034" t="str">
            <v>ОАО «Альфа-Банк»</v>
          </cell>
          <cell r="F3034" t="str">
            <v>банк</v>
          </cell>
          <cell r="G3034" t="str">
            <v>А</v>
          </cell>
          <cell r="H3034" t="str">
            <v>0006862</v>
          </cell>
          <cell r="I3034">
            <v>38240</v>
          </cell>
          <cell r="J3034">
            <v>200000</v>
          </cell>
          <cell r="K3034" t="str">
            <v>Рубли РФ</v>
          </cell>
          <cell r="L3034" t="str">
            <v>по предъявлении</v>
          </cell>
          <cell r="M3034">
            <v>38240</v>
          </cell>
          <cell r="N3034">
            <v>0</v>
          </cell>
          <cell r="P3034">
            <v>199600</v>
          </cell>
          <cell r="Q3034">
            <v>0.998</v>
          </cell>
          <cell r="R3034">
            <v>199600</v>
          </cell>
          <cell r="S3034">
            <v>38247</v>
          </cell>
          <cell r="T3034" t="str">
            <v>17/09-05</v>
          </cell>
          <cell r="U3034" t="str">
            <v>ООО "Таро"</v>
          </cell>
          <cell r="V3034">
            <v>1</v>
          </cell>
          <cell r="W3034">
            <v>200000</v>
          </cell>
          <cell r="X3034">
            <v>38250</v>
          </cell>
          <cell r="Y3034" t="str">
            <v>20/09-акт Альфа</v>
          </cell>
          <cell r="Z3034" t="str">
            <v>ОАО "Альфа-Банк -Башкортостан"</v>
          </cell>
          <cell r="AA3034">
            <v>400</v>
          </cell>
          <cell r="AB3034">
            <v>0.73346693386773543</v>
          </cell>
          <cell r="AC3034">
            <v>0.24382097528390112</v>
          </cell>
          <cell r="AD3034" t="str">
            <v>предъявлен</v>
          </cell>
          <cell r="AF3034" t="str">
            <v/>
          </cell>
          <cell r="AI3034" t="str">
            <v/>
          </cell>
        </row>
        <row r="3035">
          <cell r="A3035">
            <v>3012</v>
          </cell>
          <cell r="B3035" t="str">
            <v>диск</v>
          </cell>
          <cell r="C3035" t="str">
            <v>51401</v>
          </cell>
          <cell r="D3035" t="str">
            <v>51401`810`4`0400`0000006</v>
          </cell>
          <cell r="E3035" t="str">
            <v>ОАО «Социнвестбанк»</v>
          </cell>
          <cell r="F3035" t="str">
            <v>банк</v>
          </cell>
          <cell r="G3035" t="str">
            <v>КА</v>
          </cell>
          <cell r="H3035" t="str">
            <v>0017351</v>
          </cell>
          <cell r="I3035">
            <v>38247</v>
          </cell>
          <cell r="J3035">
            <v>50000</v>
          </cell>
          <cell r="K3035" t="str">
            <v>Рубли РФ</v>
          </cell>
          <cell r="L3035" t="str">
            <v>по предъявлении</v>
          </cell>
          <cell r="M3035">
            <v>38247</v>
          </cell>
          <cell r="N3035">
            <v>0</v>
          </cell>
          <cell r="P3035">
            <v>49900</v>
          </cell>
          <cell r="Q3035">
            <v>0.998</v>
          </cell>
          <cell r="R3035">
            <v>49900</v>
          </cell>
          <cell r="S3035">
            <v>38247</v>
          </cell>
          <cell r="T3035" t="str">
            <v>17/09-05</v>
          </cell>
          <cell r="U3035" t="str">
            <v>ООО "Таро"</v>
          </cell>
          <cell r="V3035">
            <v>1</v>
          </cell>
          <cell r="W3035">
            <v>50000</v>
          </cell>
          <cell r="X3035">
            <v>38250</v>
          </cell>
          <cell r="Y3035" t="str">
            <v>20/09-акт Социнвест</v>
          </cell>
          <cell r="Z3035" t="str">
            <v>ОАО "Социнвестбанк"</v>
          </cell>
          <cell r="AA3035">
            <v>100</v>
          </cell>
          <cell r="AB3035">
            <v>0.73346693386773543</v>
          </cell>
          <cell r="AC3035">
            <v>0.24382097528390112</v>
          </cell>
          <cell r="AD3035" t="str">
            <v>предъявлен</v>
          </cell>
          <cell r="AF3035" t="str">
            <v/>
          </cell>
          <cell r="AI3035" t="str">
            <v/>
          </cell>
        </row>
        <row r="3036">
          <cell r="A3036">
            <v>3013</v>
          </cell>
          <cell r="B3036" t="str">
            <v>диск</v>
          </cell>
          <cell r="C3036" t="str">
            <v>51401</v>
          </cell>
          <cell r="D3036" t="str">
            <v>51401`810`2`0400`0000002</v>
          </cell>
          <cell r="E3036" t="str">
            <v>Сбербанк РФ</v>
          </cell>
          <cell r="F3036" t="str">
            <v>банк</v>
          </cell>
          <cell r="G3036" t="str">
            <v>ВА</v>
          </cell>
          <cell r="H3036" t="str">
            <v>0530846</v>
          </cell>
          <cell r="I3036">
            <v>38245</v>
          </cell>
          <cell r="J3036">
            <v>200000</v>
          </cell>
          <cell r="K3036" t="str">
            <v>Рубли РФ</v>
          </cell>
          <cell r="L3036" t="str">
            <v>по предъявлении</v>
          </cell>
          <cell r="M3036">
            <v>38245</v>
          </cell>
          <cell r="N3036">
            <v>0</v>
          </cell>
          <cell r="P3036">
            <v>199600</v>
          </cell>
          <cell r="Q3036">
            <v>0.998</v>
          </cell>
          <cell r="R3036">
            <v>199600</v>
          </cell>
          <cell r="S3036">
            <v>38247</v>
          </cell>
          <cell r="T3036" t="str">
            <v>17/09-05</v>
          </cell>
          <cell r="U3036" t="str">
            <v>ООО "Таро"</v>
          </cell>
          <cell r="V3036">
            <v>1</v>
          </cell>
          <cell r="W3036">
            <v>200000</v>
          </cell>
          <cell r="X3036">
            <v>38250</v>
          </cell>
          <cell r="Y3036" t="str">
            <v>20/09-акт Сбер</v>
          </cell>
          <cell r="Z3036" t="str">
            <v>Сбербанк РФ</v>
          </cell>
          <cell r="AA3036">
            <v>400</v>
          </cell>
          <cell r="AB3036">
            <v>0.73346693386773543</v>
          </cell>
          <cell r="AC3036">
            <v>0.24382097528390112</v>
          </cell>
          <cell r="AD3036" t="str">
            <v>предъявлен</v>
          </cell>
          <cell r="AF3036" t="str">
            <v/>
          </cell>
          <cell r="AI3036" t="str">
            <v/>
          </cell>
        </row>
        <row r="3037">
          <cell r="A3037">
            <v>3014</v>
          </cell>
          <cell r="B3037" t="str">
            <v>диск</v>
          </cell>
          <cell r="C3037" t="str">
            <v>51401</v>
          </cell>
          <cell r="D3037" t="str">
            <v>51401`810`2`0400`0000002</v>
          </cell>
          <cell r="E3037" t="str">
            <v>Сбербанк РФ</v>
          </cell>
          <cell r="F3037" t="str">
            <v>банк</v>
          </cell>
          <cell r="G3037" t="str">
            <v>ВА</v>
          </cell>
          <cell r="H3037" t="str">
            <v>0520961</v>
          </cell>
          <cell r="I3037">
            <v>38223</v>
          </cell>
          <cell r="J3037">
            <v>40000</v>
          </cell>
          <cell r="K3037" t="str">
            <v>Рубли РФ</v>
          </cell>
          <cell r="L3037" t="str">
            <v>по предъявлении</v>
          </cell>
          <cell r="M3037">
            <v>38223</v>
          </cell>
          <cell r="N3037">
            <v>0</v>
          </cell>
          <cell r="P3037">
            <v>39920</v>
          </cell>
          <cell r="Q3037">
            <v>0.998</v>
          </cell>
          <cell r="R3037">
            <v>39920</v>
          </cell>
          <cell r="S3037">
            <v>38247</v>
          </cell>
          <cell r="T3037" t="str">
            <v>17/09-05</v>
          </cell>
          <cell r="U3037" t="str">
            <v>ООО "Таро"</v>
          </cell>
          <cell r="V3037">
            <v>1</v>
          </cell>
          <cell r="W3037">
            <v>40000</v>
          </cell>
          <cell r="X3037">
            <v>38250</v>
          </cell>
          <cell r="Y3037" t="str">
            <v>20/09-акт Сбер</v>
          </cell>
          <cell r="Z3037" t="str">
            <v>Сбербанк РФ</v>
          </cell>
          <cell r="AA3037">
            <v>80</v>
          </cell>
          <cell r="AB3037">
            <v>0.73346693386773543</v>
          </cell>
          <cell r="AC3037">
            <v>0.24382097528390112</v>
          </cell>
          <cell r="AD3037" t="str">
            <v>предъявлен</v>
          </cell>
          <cell r="AF3037" t="str">
            <v/>
          </cell>
          <cell r="AI3037" t="str">
            <v/>
          </cell>
        </row>
        <row r="3038">
          <cell r="A3038">
            <v>3015</v>
          </cell>
          <cell r="B3038" t="str">
            <v>диск</v>
          </cell>
          <cell r="C3038" t="str">
            <v>51401</v>
          </cell>
          <cell r="D3038" t="str">
            <v>51401`810`2`0400`0000002</v>
          </cell>
          <cell r="E3038" t="str">
            <v>Сбербанк РФ</v>
          </cell>
          <cell r="F3038" t="str">
            <v>банк</v>
          </cell>
          <cell r="G3038" t="str">
            <v>ВА</v>
          </cell>
          <cell r="H3038" t="str">
            <v>0531411</v>
          </cell>
          <cell r="I3038">
            <v>38246</v>
          </cell>
          <cell r="J3038">
            <v>84000</v>
          </cell>
          <cell r="K3038" t="str">
            <v>Рубли РФ</v>
          </cell>
          <cell r="L3038" t="str">
            <v>по предъявлении</v>
          </cell>
          <cell r="M3038">
            <v>38246</v>
          </cell>
          <cell r="N3038">
            <v>0</v>
          </cell>
          <cell r="P3038">
            <v>83832</v>
          </cell>
          <cell r="Q3038">
            <v>0.998</v>
          </cell>
          <cell r="R3038">
            <v>83832</v>
          </cell>
          <cell r="S3038">
            <v>38247</v>
          </cell>
          <cell r="T3038" t="str">
            <v>17/09-05</v>
          </cell>
          <cell r="U3038" t="str">
            <v>ООО "Таро"</v>
          </cell>
          <cell r="V3038">
            <v>1</v>
          </cell>
          <cell r="W3038">
            <v>84000</v>
          </cell>
          <cell r="X3038">
            <v>38250</v>
          </cell>
          <cell r="Y3038" t="str">
            <v>20/09-акт Сбер</v>
          </cell>
          <cell r="Z3038" t="str">
            <v>Сбербанк РФ</v>
          </cell>
          <cell r="AA3038">
            <v>168</v>
          </cell>
          <cell r="AB3038">
            <v>0.73346693386773543</v>
          </cell>
          <cell r="AC3038">
            <v>0.24382097528390112</v>
          </cell>
          <cell r="AD3038" t="str">
            <v>предъявлен</v>
          </cell>
          <cell r="AF3038" t="str">
            <v/>
          </cell>
          <cell r="AI3038" t="str">
            <v/>
          </cell>
        </row>
        <row r="3039">
          <cell r="A3039">
            <v>3016</v>
          </cell>
          <cell r="B3039" t="str">
            <v>диск</v>
          </cell>
          <cell r="C3039" t="str">
            <v>51401</v>
          </cell>
          <cell r="D3039" t="str">
            <v>51401`810`2`0400`0000002</v>
          </cell>
          <cell r="E3039" t="str">
            <v>Сбербанк РФ</v>
          </cell>
          <cell r="F3039" t="str">
            <v>банк</v>
          </cell>
          <cell r="G3039" t="str">
            <v>ВН</v>
          </cell>
          <cell r="H3039" t="str">
            <v>0391083</v>
          </cell>
          <cell r="I3039">
            <v>38250</v>
          </cell>
          <cell r="J3039">
            <v>3000000</v>
          </cell>
          <cell r="K3039" t="str">
            <v>Рубли РФ</v>
          </cell>
          <cell r="L3039" t="str">
            <v>по предъявлении</v>
          </cell>
          <cell r="M3039">
            <v>38250</v>
          </cell>
          <cell r="N3039">
            <v>0</v>
          </cell>
          <cell r="P3039">
            <v>3000000</v>
          </cell>
          <cell r="Q3039">
            <v>1</v>
          </cell>
          <cell r="R3039">
            <v>3000000</v>
          </cell>
          <cell r="S3039">
            <v>38250</v>
          </cell>
          <cell r="T3039" t="str">
            <v>20/09-Сбер покупка №3</v>
          </cell>
          <cell r="U3039" t="str">
            <v>Сбербанк РФ</v>
          </cell>
          <cell r="V3039">
            <v>1.000867</v>
          </cell>
          <cell r="W3039">
            <v>3002600</v>
          </cell>
          <cell r="X3039">
            <v>38250</v>
          </cell>
          <cell r="Y3039" t="str">
            <v>17/09-04</v>
          </cell>
          <cell r="Z3039" t="str">
            <v>ЗАО "Компания "Уфаойл"</v>
          </cell>
          <cell r="AA3039">
            <v>2600</v>
          </cell>
          <cell r="AB3039">
            <v>0</v>
          </cell>
          <cell r="AC3039">
            <v>0.3163333333333333</v>
          </cell>
          <cell r="AD3039" t="str">
            <v>продан</v>
          </cell>
          <cell r="AF3039" t="str">
            <v/>
          </cell>
          <cell r="AI3039" t="str">
            <v/>
          </cell>
        </row>
        <row r="3040">
          <cell r="A3040">
            <v>3017</v>
          </cell>
          <cell r="B3040" t="str">
            <v>диск</v>
          </cell>
          <cell r="C3040" t="str">
            <v>51401</v>
          </cell>
          <cell r="D3040" t="str">
            <v>51401`810`2`0400`0000002</v>
          </cell>
          <cell r="E3040" t="str">
            <v>Сбербанк РФ</v>
          </cell>
          <cell r="F3040" t="str">
            <v>банк</v>
          </cell>
          <cell r="G3040" t="str">
            <v>ВН</v>
          </cell>
          <cell r="H3040" t="str">
            <v>0391082</v>
          </cell>
          <cell r="I3040">
            <v>38250</v>
          </cell>
          <cell r="J3040">
            <v>3000000</v>
          </cell>
          <cell r="K3040" t="str">
            <v>Рубли РФ</v>
          </cell>
          <cell r="L3040" t="str">
            <v>по предъявлении</v>
          </cell>
          <cell r="M3040">
            <v>38250</v>
          </cell>
          <cell r="N3040">
            <v>0</v>
          </cell>
          <cell r="P3040">
            <v>3000000</v>
          </cell>
          <cell r="Q3040">
            <v>1</v>
          </cell>
          <cell r="R3040">
            <v>3000000</v>
          </cell>
          <cell r="S3040">
            <v>38250</v>
          </cell>
          <cell r="T3040" t="str">
            <v>20/09-Сбер покупка №3</v>
          </cell>
          <cell r="U3040" t="str">
            <v>Сбербанк РФ</v>
          </cell>
          <cell r="V3040">
            <v>1.000867</v>
          </cell>
          <cell r="W3040">
            <v>3002600</v>
          </cell>
          <cell r="X3040">
            <v>38250</v>
          </cell>
          <cell r="Y3040" t="str">
            <v>17/09-04</v>
          </cell>
          <cell r="Z3040" t="str">
            <v>ЗАО "Компания "Уфаойл"</v>
          </cell>
          <cell r="AA3040">
            <v>2600</v>
          </cell>
          <cell r="AB3040">
            <v>0</v>
          </cell>
          <cell r="AC3040">
            <v>0.3163333333333333</v>
          </cell>
          <cell r="AD3040" t="str">
            <v>продан</v>
          </cell>
          <cell r="AF3040" t="str">
            <v/>
          </cell>
          <cell r="AI3040" t="str">
            <v/>
          </cell>
        </row>
        <row r="3041">
          <cell r="A3041">
            <v>3018</v>
          </cell>
          <cell r="B3041" t="str">
            <v>диск</v>
          </cell>
          <cell r="C3041" t="str">
            <v>51401</v>
          </cell>
          <cell r="D3041" t="str">
            <v>51401`810`1`0400`0000005</v>
          </cell>
          <cell r="E3041" t="str">
            <v>ОАО «УралСиб»</v>
          </cell>
          <cell r="F3041" t="str">
            <v>банк</v>
          </cell>
          <cell r="G3041" t="str">
            <v>000</v>
          </cell>
          <cell r="H3041" t="str">
            <v>0220172</v>
          </cell>
          <cell r="I3041">
            <v>38139</v>
          </cell>
          <cell r="J3041">
            <v>100000</v>
          </cell>
          <cell r="K3041" t="str">
            <v>Рубли РФ</v>
          </cell>
          <cell r="L3041" t="str">
            <v>по предъявлении</v>
          </cell>
          <cell r="M3041">
            <v>38139</v>
          </cell>
          <cell r="N3041">
            <v>0</v>
          </cell>
          <cell r="P3041">
            <v>99800</v>
          </cell>
          <cell r="Q3041">
            <v>0.998</v>
          </cell>
          <cell r="R3041">
            <v>99800</v>
          </cell>
          <cell r="S3041">
            <v>38252</v>
          </cell>
          <cell r="T3041" t="str">
            <v>22/09-04</v>
          </cell>
          <cell r="U3041" t="str">
            <v>ЧП Макаров Сергей Валерьевич</v>
          </cell>
          <cell r="V3041">
            <v>1</v>
          </cell>
          <cell r="W3041">
            <v>100000</v>
          </cell>
          <cell r="X3041">
            <v>38253</v>
          </cell>
          <cell r="Y3041" t="str">
            <v>23/09-акт УралСиб</v>
          </cell>
          <cell r="Z3041" t="str">
            <v>ОАО «УралСиб»</v>
          </cell>
          <cell r="AA3041">
            <v>200</v>
          </cell>
          <cell r="AB3041">
            <v>0.73346693386773543</v>
          </cell>
          <cell r="AC3041">
            <v>0.73146292585170336</v>
          </cell>
          <cell r="AD3041" t="str">
            <v>предъявлен</v>
          </cell>
          <cell r="AF3041" t="str">
            <v/>
          </cell>
          <cell r="AI3041" t="str">
            <v/>
          </cell>
        </row>
        <row r="3042">
          <cell r="A3042">
            <v>3019</v>
          </cell>
          <cell r="B3042" t="str">
            <v>диск</v>
          </cell>
          <cell r="C3042" t="str">
            <v>51401</v>
          </cell>
          <cell r="D3042" t="str">
            <v>51401`810`4`0400`0000006</v>
          </cell>
          <cell r="E3042" t="str">
            <v>ОАО «Социнвестбанк»</v>
          </cell>
          <cell r="F3042" t="str">
            <v>банк</v>
          </cell>
          <cell r="G3042" t="str">
            <v>КР</v>
          </cell>
          <cell r="H3042" t="str">
            <v>0019509</v>
          </cell>
          <cell r="I3042">
            <v>38252</v>
          </cell>
          <cell r="J3042">
            <v>349000</v>
          </cell>
          <cell r="K3042" t="str">
            <v>Рубли РФ</v>
          </cell>
          <cell r="L3042" t="str">
            <v>по предъявлении</v>
          </cell>
          <cell r="M3042">
            <v>38252</v>
          </cell>
          <cell r="N3042">
            <v>0</v>
          </cell>
          <cell r="P3042">
            <v>348302</v>
          </cell>
          <cell r="Q3042">
            <v>0.998</v>
          </cell>
          <cell r="R3042">
            <v>348302</v>
          </cell>
          <cell r="S3042">
            <v>38252</v>
          </cell>
          <cell r="T3042" t="str">
            <v>22/09-04</v>
          </cell>
          <cell r="U3042" t="str">
            <v>ЧП Макаров Сергей Валерьевич</v>
          </cell>
          <cell r="V3042">
            <v>1</v>
          </cell>
          <cell r="W3042">
            <v>349000</v>
          </cell>
          <cell r="X3042">
            <v>38254</v>
          </cell>
          <cell r="Y3042" t="str">
            <v>24/09-акт СИБ</v>
          </cell>
          <cell r="Z3042" t="str">
            <v>ОАО "Социнвестбанк"</v>
          </cell>
          <cell r="AA3042">
            <v>698</v>
          </cell>
          <cell r="AB3042">
            <v>0.73346693386773543</v>
          </cell>
          <cell r="AC3042">
            <v>0.36573146292585168</v>
          </cell>
          <cell r="AD3042" t="str">
            <v>предъявлен</v>
          </cell>
          <cell r="AF3042" t="str">
            <v/>
          </cell>
          <cell r="AI3042" t="str">
            <v/>
          </cell>
        </row>
        <row r="3043">
          <cell r="A3043">
            <v>3020</v>
          </cell>
          <cell r="B3043" t="str">
            <v>диск</v>
          </cell>
          <cell r="C3043" t="str">
            <v>51401</v>
          </cell>
          <cell r="D3043" t="str">
            <v>51401`810`4`0400`0000006</v>
          </cell>
          <cell r="E3043" t="str">
            <v>ОАО «Социнвестбанк»</v>
          </cell>
          <cell r="F3043" t="str">
            <v>банк</v>
          </cell>
          <cell r="G3043" t="str">
            <v>КР</v>
          </cell>
          <cell r="H3043" t="str">
            <v>0019523</v>
          </cell>
          <cell r="I3043">
            <v>38253</v>
          </cell>
          <cell r="J3043">
            <v>246250</v>
          </cell>
          <cell r="K3043" t="str">
            <v>Рубли РФ</v>
          </cell>
          <cell r="L3043" t="str">
            <v>по предъявлении</v>
          </cell>
          <cell r="M3043">
            <v>38253</v>
          </cell>
          <cell r="N3043">
            <v>0</v>
          </cell>
          <cell r="P3043">
            <v>246250</v>
          </cell>
          <cell r="Q3043">
            <v>1</v>
          </cell>
          <cell r="R3043">
            <v>246250</v>
          </cell>
          <cell r="S3043">
            <v>38253</v>
          </cell>
          <cell r="T3043" t="str">
            <v>23/09-04</v>
          </cell>
          <cell r="U3043" t="str">
            <v>ООО "Проф-Трейд"</v>
          </cell>
          <cell r="V3043">
            <v>1</v>
          </cell>
          <cell r="W3043">
            <v>246250</v>
          </cell>
          <cell r="X3043">
            <v>38254</v>
          </cell>
          <cell r="Y3043" t="str">
            <v>24/09-акт СИБ</v>
          </cell>
          <cell r="Z3043" t="str">
            <v>ОАО "Социнвестбанк"</v>
          </cell>
          <cell r="AA3043">
            <v>0</v>
          </cell>
          <cell r="AB3043">
            <v>0</v>
          </cell>
          <cell r="AC3043">
            <v>0</v>
          </cell>
          <cell r="AD3043" t="str">
            <v>предъявлен</v>
          </cell>
          <cell r="AF3043" t="str">
            <v/>
          </cell>
          <cell r="AI3043" t="str">
            <v/>
          </cell>
        </row>
        <row r="3044">
          <cell r="A3044">
            <v>3021</v>
          </cell>
          <cell r="B3044" t="str">
            <v>диск</v>
          </cell>
          <cell r="C3044" t="str">
            <v>51501</v>
          </cell>
          <cell r="D3044" t="str">
            <v>51501`810`2`0400`0000012</v>
          </cell>
          <cell r="E3044" t="str">
            <v>ООО «Альта»</v>
          </cell>
          <cell r="F3044" t="str">
            <v>прочие</v>
          </cell>
          <cell r="G3044" t="str">
            <v>----</v>
          </cell>
          <cell r="H3044" t="str">
            <v>0903101</v>
          </cell>
          <cell r="I3044">
            <v>38258</v>
          </cell>
          <cell r="J3044">
            <v>3000000</v>
          </cell>
          <cell r="K3044" t="str">
            <v>Рубли РФ</v>
          </cell>
          <cell r="L3044" t="str">
            <v>по предъявлении</v>
          </cell>
          <cell r="M3044">
            <v>38258</v>
          </cell>
          <cell r="N3044">
            <v>0</v>
          </cell>
          <cell r="P3044">
            <v>3000000</v>
          </cell>
          <cell r="Q3044">
            <v>1</v>
          </cell>
          <cell r="R3044">
            <v>3000000</v>
          </cell>
          <cell r="S3044">
            <v>38258</v>
          </cell>
          <cell r="T3044" t="str">
            <v>28/09-03</v>
          </cell>
          <cell r="U3044" t="str">
            <v>ООО "Альта"</v>
          </cell>
          <cell r="V3044">
            <v>1.0000500000000001</v>
          </cell>
          <cell r="W3044">
            <v>3000150</v>
          </cell>
          <cell r="X3044">
            <v>38258</v>
          </cell>
          <cell r="Y3044" t="str">
            <v>28/09-04</v>
          </cell>
          <cell r="Z3044" t="str">
            <v>ЗАО ИК "Нефтегазинвест"</v>
          </cell>
          <cell r="AA3044">
            <v>150</v>
          </cell>
          <cell r="AB3044">
            <v>0</v>
          </cell>
          <cell r="AC3044">
            <v>1.8250000000000002E-2</v>
          </cell>
          <cell r="AD3044" t="str">
            <v>продан</v>
          </cell>
          <cell r="AF3044" t="str">
            <v/>
          </cell>
          <cell r="AI3044" t="str">
            <v/>
          </cell>
        </row>
        <row r="3045">
          <cell r="A3045">
            <v>3022</v>
          </cell>
          <cell r="B3045" t="str">
            <v>диск</v>
          </cell>
          <cell r="C3045" t="str">
            <v>51501</v>
          </cell>
          <cell r="D3045" t="str">
            <v>51501`810`2`0400`0000012</v>
          </cell>
          <cell r="E3045" t="str">
            <v>ООО «Альта»</v>
          </cell>
          <cell r="F3045" t="str">
            <v>банк</v>
          </cell>
          <cell r="G3045" t="str">
            <v>----</v>
          </cell>
          <cell r="H3045" t="str">
            <v>0903102</v>
          </cell>
          <cell r="I3045">
            <v>38258</v>
          </cell>
          <cell r="J3045">
            <v>3500000</v>
          </cell>
          <cell r="K3045" t="str">
            <v>Рубли РФ</v>
          </cell>
          <cell r="L3045" t="str">
            <v>по предъявлении</v>
          </cell>
          <cell r="M3045">
            <v>38258</v>
          </cell>
          <cell r="N3045">
            <v>0</v>
          </cell>
          <cell r="P3045">
            <v>3500000</v>
          </cell>
          <cell r="Q3045">
            <v>1</v>
          </cell>
          <cell r="R3045">
            <v>3500000</v>
          </cell>
          <cell r="S3045">
            <v>38258</v>
          </cell>
          <cell r="T3045" t="str">
            <v>28/09-03</v>
          </cell>
          <cell r="U3045" t="str">
            <v>ООО "Альта"</v>
          </cell>
          <cell r="V3045">
            <v>1.000043</v>
          </cell>
          <cell r="W3045">
            <v>3500150</v>
          </cell>
          <cell r="X3045">
            <v>38258</v>
          </cell>
          <cell r="Y3045" t="str">
            <v>28/09-04</v>
          </cell>
          <cell r="Z3045" t="str">
            <v>ЗАО ИК "Нефтегазинвест"</v>
          </cell>
          <cell r="AA3045">
            <v>150</v>
          </cell>
          <cell r="AB3045">
            <v>0</v>
          </cell>
          <cell r="AC3045">
            <v>1.5642857142857142E-2</v>
          </cell>
          <cell r="AD3045" t="str">
            <v>продан</v>
          </cell>
          <cell r="AF3045" t="str">
            <v/>
          </cell>
          <cell r="AI3045" t="str">
            <v/>
          </cell>
        </row>
        <row r="3046">
          <cell r="A3046">
            <v>3023</v>
          </cell>
          <cell r="B3046" t="str">
            <v>диск</v>
          </cell>
          <cell r="C3046" t="str">
            <v>51401</v>
          </cell>
          <cell r="D3046" t="str">
            <v>51401`810`1`0400`0000005</v>
          </cell>
          <cell r="E3046" t="str">
            <v>ОАО «УралСиб»</v>
          </cell>
          <cell r="F3046" t="str">
            <v>банк</v>
          </cell>
          <cell r="G3046" t="str">
            <v>0025</v>
          </cell>
          <cell r="H3046" t="str">
            <v>0285940</v>
          </cell>
          <cell r="I3046">
            <v>38257</v>
          </cell>
          <cell r="J3046">
            <v>2000000</v>
          </cell>
          <cell r="K3046" t="str">
            <v>Рубли РФ</v>
          </cell>
          <cell r="L3046" t="str">
            <v>по предъявлении</v>
          </cell>
          <cell r="M3046">
            <v>38257</v>
          </cell>
          <cell r="N3046">
            <v>0</v>
          </cell>
          <cell r="P3046">
            <v>2000000</v>
          </cell>
          <cell r="Q3046">
            <v>1</v>
          </cell>
          <cell r="R3046">
            <v>2000000</v>
          </cell>
          <cell r="S3046">
            <v>38258</v>
          </cell>
          <cell r="T3046" t="str">
            <v>28/09-07</v>
          </cell>
          <cell r="U3046" t="str">
            <v>ООО "Проф-Трейд"</v>
          </cell>
          <cell r="V3046">
            <v>1</v>
          </cell>
          <cell r="W3046">
            <v>2000000</v>
          </cell>
          <cell r="X3046">
            <v>38259</v>
          </cell>
          <cell r="Y3046" t="str">
            <v>29/09-акт Уралсиб</v>
          </cell>
          <cell r="Z3046" t="str">
            <v>ОАО "УралСиб"</v>
          </cell>
          <cell r="AA3046">
            <v>0</v>
          </cell>
          <cell r="AB3046">
            <v>0</v>
          </cell>
          <cell r="AC3046">
            <v>0</v>
          </cell>
          <cell r="AD3046" t="str">
            <v>предъявлен</v>
          </cell>
          <cell r="AF3046" t="str">
            <v/>
          </cell>
          <cell r="AI3046" t="str">
            <v/>
          </cell>
        </row>
        <row r="3047">
          <cell r="A3047">
            <v>3024</v>
          </cell>
          <cell r="B3047" t="str">
            <v>диск</v>
          </cell>
          <cell r="C3047" t="str">
            <v>51401</v>
          </cell>
          <cell r="D3047" t="str">
            <v>51401`810`1`0400`0000005</v>
          </cell>
          <cell r="E3047" t="str">
            <v>ОАО «УралСиб»</v>
          </cell>
          <cell r="F3047" t="str">
            <v>банк</v>
          </cell>
          <cell r="G3047" t="str">
            <v>0025</v>
          </cell>
          <cell r="H3047" t="str">
            <v>0285939</v>
          </cell>
          <cell r="I3047">
            <v>38257</v>
          </cell>
          <cell r="J3047">
            <v>2000000</v>
          </cell>
          <cell r="K3047" t="str">
            <v>Рубли РФ</v>
          </cell>
          <cell r="L3047" t="str">
            <v>по предъявлении</v>
          </cell>
          <cell r="M3047">
            <v>38257</v>
          </cell>
          <cell r="N3047">
            <v>0</v>
          </cell>
          <cell r="P3047">
            <v>2000000</v>
          </cell>
          <cell r="Q3047">
            <v>1</v>
          </cell>
          <cell r="R3047">
            <v>2000000</v>
          </cell>
          <cell r="S3047">
            <v>38258</v>
          </cell>
          <cell r="T3047" t="str">
            <v>28/09-07</v>
          </cell>
          <cell r="U3047" t="str">
            <v>ООО "Проф-Трейд"</v>
          </cell>
          <cell r="V3047">
            <v>1</v>
          </cell>
          <cell r="W3047">
            <v>2000000</v>
          </cell>
          <cell r="X3047">
            <v>38259</v>
          </cell>
          <cell r="Y3047" t="str">
            <v>29/09-акт Уралсиб</v>
          </cell>
          <cell r="Z3047" t="str">
            <v>ОАО "УралСиб"</v>
          </cell>
          <cell r="AA3047">
            <v>0</v>
          </cell>
          <cell r="AB3047">
            <v>0</v>
          </cell>
          <cell r="AC3047">
            <v>0</v>
          </cell>
          <cell r="AD3047" t="str">
            <v>предъявлен</v>
          </cell>
          <cell r="AF3047" t="str">
            <v/>
          </cell>
          <cell r="AI3047" t="str">
            <v/>
          </cell>
        </row>
        <row r="3048">
          <cell r="A3048">
            <v>3025</v>
          </cell>
          <cell r="B3048" t="str">
            <v>диск</v>
          </cell>
          <cell r="C3048" t="str">
            <v>51401</v>
          </cell>
          <cell r="D3048" t="str">
            <v>51401`810`2`0400`0000002</v>
          </cell>
          <cell r="E3048" t="str">
            <v>Сбербанк РФ</v>
          </cell>
          <cell r="F3048" t="str">
            <v>банк</v>
          </cell>
          <cell r="G3048" t="str">
            <v>ВН</v>
          </cell>
          <cell r="H3048" t="str">
            <v>0391153</v>
          </cell>
          <cell r="I3048">
            <v>38257</v>
          </cell>
          <cell r="J3048">
            <v>3000000</v>
          </cell>
          <cell r="K3048" t="str">
            <v>Рубли РФ</v>
          </cell>
          <cell r="L3048" t="str">
            <v>по предъявлении</v>
          </cell>
          <cell r="M3048">
            <v>38257</v>
          </cell>
          <cell r="N3048">
            <v>0</v>
          </cell>
          <cell r="P3048">
            <v>3000000</v>
          </cell>
          <cell r="Q3048">
            <v>1</v>
          </cell>
          <cell r="R3048">
            <v>3000000</v>
          </cell>
          <cell r="S3048">
            <v>38257</v>
          </cell>
          <cell r="T3048" t="str">
            <v>27/09-заявка №4</v>
          </cell>
          <cell r="U3048" t="str">
            <v>Сбербанк РФ</v>
          </cell>
          <cell r="V3048">
            <v>1.000867</v>
          </cell>
          <cell r="W3048">
            <v>3002600</v>
          </cell>
          <cell r="X3048">
            <v>38257</v>
          </cell>
          <cell r="Y3048" t="str">
            <v>27/09-03</v>
          </cell>
          <cell r="Z3048" t="str">
            <v>ООО "Аквамак"</v>
          </cell>
          <cell r="AA3048">
            <v>2600</v>
          </cell>
          <cell r="AB3048">
            <v>0</v>
          </cell>
          <cell r="AC3048">
            <v>0.3163333333333333</v>
          </cell>
          <cell r="AD3048" t="str">
            <v>продан</v>
          </cell>
          <cell r="AF3048" t="str">
            <v/>
          </cell>
          <cell r="AI3048" t="str">
            <v/>
          </cell>
        </row>
        <row r="3049">
          <cell r="A3049">
            <v>3026</v>
          </cell>
          <cell r="B3049" t="str">
            <v>диск</v>
          </cell>
          <cell r="C3049" t="str">
            <v>51401</v>
          </cell>
          <cell r="D3049" t="str">
            <v>51401`810`2`0400`0000002</v>
          </cell>
          <cell r="E3049" t="str">
            <v>Сбербанк РФ</v>
          </cell>
          <cell r="F3049" t="str">
            <v>банк</v>
          </cell>
          <cell r="G3049" t="str">
            <v>ВН</v>
          </cell>
          <cell r="H3049" t="str">
            <v>0391152</v>
          </cell>
          <cell r="I3049">
            <v>38257</v>
          </cell>
          <cell r="J3049">
            <v>3000000</v>
          </cell>
          <cell r="K3049" t="str">
            <v>Рубли РФ</v>
          </cell>
          <cell r="L3049" t="str">
            <v>по предъявлении</v>
          </cell>
          <cell r="M3049">
            <v>38257</v>
          </cell>
          <cell r="N3049">
            <v>0</v>
          </cell>
          <cell r="P3049">
            <v>3000000</v>
          </cell>
          <cell r="Q3049">
            <v>1</v>
          </cell>
          <cell r="R3049">
            <v>3000000</v>
          </cell>
          <cell r="S3049">
            <v>38257</v>
          </cell>
          <cell r="T3049" t="str">
            <v>27/09-заявка №4</v>
          </cell>
          <cell r="U3049" t="str">
            <v>Сбербанк РФ</v>
          </cell>
          <cell r="V3049">
            <v>1.000867</v>
          </cell>
          <cell r="W3049">
            <v>3002600</v>
          </cell>
          <cell r="X3049">
            <v>38257</v>
          </cell>
          <cell r="Y3049" t="str">
            <v>27/09-03</v>
          </cell>
          <cell r="Z3049" t="str">
            <v>ООО "Аквамак"</v>
          </cell>
          <cell r="AA3049">
            <v>2600</v>
          </cell>
          <cell r="AB3049">
            <v>0</v>
          </cell>
          <cell r="AC3049">
            <v>0.3163333333333333</v>
          </cell>
          <cell r="AD3049" t="str">
            <v>продан</v>
          </cell>
          <cell r="AF3049" t="str">
            <v/>
          </cell>
          <cell r="AI3049" t="str">
            <v/>
          </cell>
        </row>
        <row r="3050">
          <cell r="A3050">
            <v>3027</v>
          </cell>
          <cell r="B3050" t="str">
            <v>диск</v>
          </cell>
          <cell r="C3050" t="str">
            <v>51502</v>
          </cell>
          <cell r="D3050" t="str">
            <v>51502`810`5`0400`0000025</v>
          </cell>
          <cell r="E3050" t="str">
            <v>ООО «Эффект»</v>
          </cell>
          <cell r="F3050" t="str">
            <v>прочие</v>
          </cell>
          <cell r="G3050" t="str">
            <v>----</v>
          </cell>
          <cell r="H3050" t="str">
            <v>0069801</v>
          </cell>
          <cell r="I3050">
            <v>38260</v>
          </cell>
          <cell r="J3050">
            <v>54402</v>
          </cell>
          <cell r="K3050" t="str">
            <v>Рубли РФ</v>
          </cell>
          <cell r="L3050" t="str">
            <v>по предъявлении, но не ранее 21.10.2004г.</v>
          </cell>
          <cell r="M3050">
            <v>38281</v>
          </cell>
          <cell r="N3050">
            <v>0.12939153439153439</v>
          </cell>
          <cell r="P3050">
            <v>54000</v>
          </cell>
          <cell r="Q3050">
            <v>0.99261056578802254</v>
          </cell>
          <cell r="R3050">
            <v>54000</v>
          </cell>
          <cell r="S3050">
            <v>38260</v>
          </cell>
          <cell r="T3050" t="str">
            <v>30/09-04</v>
          </cell>
          <cell r="U3050" t="str">
            <v>ООО "Эффект"</v>
          </cell>
          <cell r="V3050">
            <v>0.99472400000000005</v>
          </cell>
          <cell r="W3050">
            <v>54115</v>
          </cell>
          <cell r="X3050">
            <v>38266</v>
          </cell>
          <cell r="Y3050" t="str">
            <v>06/10-07</v>
          </cell>
          <cell r="Z3050" t="str">
            <v>ООО "Эффект"</v>
          </cell>
          <cell r="AA3050">
            <v>115</v>
          </cell>
          <cell r="AB3050">
            <v>0.12974603174603175</v>
          </cell>
          <cell r="AC3050">
            <v>0.12955246913580248</v>
          </cell>
          <cell r="AD3050" t="str">
            <v>продан</v>
          </cell>
          <cell r="AF3050" t="str">
            <v/>
          </cell>
          <cell r="AI3050" t="str">
            <v/>
          </cell>
        </row>
        <row r="3051">
          <cell r="A3051">
            <v>3028</v>
          </cell>
          <cell r="B3051" t="str">
            <v>диск</v>
          </cell>
          <cell r="C3051" t="str">
            <v>51401</v>
          </cell>
          <cell r="D3051" t="str">
            <v>51401`810`2`0400`0000002</v>
          </cell>
          <cell r="E3051" t="str">
            <v>Сбербанк РФ</v>
          </cell>
          <cell r="F3051" t="str">
            <v>банк</v>
          </cell>
          <cell r="G3051" t="str">
            <v>ВН</v>
          </cell>
          <cell r="H3051" t="str">
            <v>0397360</v>
          </cell>
          <cell r="I3051">
            <v>38260</v>
          </cell>
          <cell r="J3051">
            <v>100000</v>
          </cell>
          <cell r="K3051" t="str">
            <v>Рубли РФ</v>
          </cell>
          <cell r="L3051" t="str">
            <v>по предъявлении</v>
          </cell>
          <cell r="M3051">
            <v>38260</v>
          </cell>
          <cell r="N3051">
            <v>0</v>
          </cell>
          <cell r="P3051">
            <v>100000</v>
          </cell>
          <cell r="Q3051">
            <v>1</v>
          </cell>
          <cell r="R3051">
            <v>100000</v>
          </cell>
          <cell r="S3051">
            <v>38261</v>
          </cell>
          <cell r="T3051" t="str">
            <v>01/10-06</v>
          </cell>
          <cell r="U3051" t="str">
            <v>ООО "Росбизнесконсалт"</v>
          </cell>
          <cell r="V3051">
            <v>1</v>
          </cell>
          <cell r="W3051">
            <v>100000</v>
          </cell>
          <cell r="X3051">
            <v>38264</v>
          </cell>
          <cell r="Y3051" t="str">
            <v>04/10-акт Сбер</v>
          </cell>
          <cell r="Z3051" t="str">
            <v>Сбербанк РФ</v>
          </cell>
          <cell r="AA3051">
            <v>0</v>
          </cell>
          <cell r="AB3051">
            <v>0</v>
          </cell>
          <cell r="AC3051">
            <v>0</v>
          </cell>
          <cell r="AD3051" t="str">
            <v>предъявлен</v>
          </cell>
          <cell r="AF3051" t="str">
            <v/>
          </cell>
          <cell r="AI3051" t="str">
            <v/>
          </cell>
        </row>
        <row r="3052">
          <cell r="A3052">
            <v>3029</v>
          </cell>
          <cell r="B3052" t="str">
            <v>диск</v>
          </cell>
          <cell r="C3052" t="str">
            <v>51401</v>
          </cell>
          <cell r="D3052" t="str">
            <v>51401`810`2`0400`0000002</v>
          </cell>
          <cell r="E3052" t="str">
            <v>Сбербанк РФ</v>
          </cell>
          <cell r="F3052" t="str">
            <v>банк</v>
          </cell>
          <cell r="G3052" t="str">
            <v>ВН</v>
          </cell>
          <cell r="H3052" t="str">
            <v>0397359</v>
          </cell>
          <cell r="I3052">
            <v>38260</v>
          </cell>
          <cell r="J3052">
            <v>100000</v>
          </cell>
          <cell r="K3052" t="str">
            <v>Рубли РФ</v>
          </cell>
          <cell r="L3052" t="str">
            <v>по предъявлении</v>
          </cell>
          <cell r="M3052">
            <v>38260</v>
          </cell>
          <cell r="N3052">
            <v>0</v>
          </cell>
          <cell r="P3052">
            <v>100000</v>
          </cell>
          <cell r="Q3052">
            <v>1</v>
          </cell>
          <cell r="R3052">
            <v>100000</v>
          </cell>
          <cell r="S3052">
            <v>38261</v>
          </cell>
          <cell r="T3052" t="str">
            <v>01/10-06</v>
          </cell>
          <cell r="U3052" t="str">
            <v>ООО "Росбизнесконсалт"</v>
          </cell>
          <cell r="V3052">
            <v>1</v>
          </cell>
          <cell r="W3052">
            <v>100000</v>
          </cell>
          <cell r="X3052">
            <v>38264</v>
          </cell>
          <cell r="Y3052" t="str">
            <v>04/10-акт Сбер</v>
          </cell>
          <cell r="Z3052" t="str">
            <v>Сбербанк РФ</v>
          </cell>
          <cell r="AA3052">
            <v>0</v>
          </cell>
          <cell r="AB3052">
            <v>0</v>
          </cell>
          <cell r="AC3052">
            <v>0</v>
          </cell>
          <cell r="AD3052" t="str">
            <v>предъявлен</v>
          </cell>
          <cell r="AF3052" t="str">
            <v/>
          </cell>
          <cell r="AI3052" t="str">
            <v/>
          </cell>
        </row>
        <row r="3053">
          <cell r="A3053">
            <v>3030</v>
          </cell>
          <cell r="B3053" t="str">
            <v>диск</v>
          </cell>
          <cell r="C3053" t="str">
            <v>51401</v>
          </cell>
          <cell r="D3053" t="str">
            <v>51401`810`2`0400`0000002</v>
          </cell>
          <cell r="E3053" t="str">
            <v>Сбербанк РФ</v>
          </cell>
          <cell r="F3053" t="str">
            <v>банк</v>
          </cell>
          <cell r="G3053" t="str">
            <v>ВН</v>
          </cell>
          <cell r="H3053" t="str">
            <v>0397361</v>
          </cell>
          <cell r="I3053">
            <v>38260</v>
          </cell>
          <cell r="J3053">
            <v>100000</v>
          </cell>
          <cell r="K3053" t="str">
            <v>Рубли РФ</v>
          </cell>
          <cell r="L3053" t="str">
            <v>по предъявлении</v>
          </cell>
          <cell r="M3053">
            <v>38260</v>
          </cell>
          <cell r="N3053">
            <v>0</v>
          </cell>
          <cell r="P3053">
            <v>100000</v>
          </cell>
          <cell r="Q3053">
            <v>1</v>
          </cell>
          <cell r="R3053">
            <v>100000</v>
          </cell>
          <cell r="S3053">
            <v>38261</v>
          </cell>
          <cell r="T3053" t="str">
            <v>01/10-06</v>
          </cell>
          <cell r="U3053" t="str">
            <v>ООО "Росбизнесконсалт"</v>
          </cell>
          <cell r="V3053">
            <v>1</v>
          </cell>
          <cell r="W3053">
            <v>100000</v>
          </cell>
          <cell r="X3053">
            <v>38264</v>
          </cell>
          <cell r="Y3053" t="str">
            <v>04/10-акт Сбер</v>
          </cell>
          <cell r="Z3053" t="str">
            <v>Сбербанк РФ</v>
          </cell>
          <cell r="AA3053">
            <v>0</v>
          </cell>
          <cell r="AB3053">
            <v>0</v>
          </cell>
          <cell r="AC3053">
            <v>0</v>
          </cell>
          <cell r="AD3053" t="str">
            <v>предъявлен</v>
          </cell>
          <cell r="AF3053" t="str">
            <v/>
          </cell>
          <cell r="AI3053" t="str">
            <v/>
          </cell>
        </row>
        <row r="3054">
          <cell r="A3054">
            <v>3031</v>
          </cell>
          <cell r="B3054" t="str">
            <v>диск</v>
          </cell>
          <cell r="C3054" t="str">
            <v>51401</v>
          </cell>
          <cell r="D3054" t="str">
            <v>51401`810`2`0400`0000002</v>
          </cell>
          <cell r="E3054" t="str">
            <v>Сбербанк РФ</v>
          </cell>
          <cell r="F3054" t="str">
            <v>банк</v>
          </cell>
          <cell r="G3054" t="str">
            <v>ВА</v>
          </cell>
          <cell r="H3054" t="str">
            <v>0533585</v>
          </cell>
          <cell r="I3054">
            <v>38261</v>
          </cell>
          <cell r="J3054">
            <v>480000</v>
          </cell>
          <cell r="K3054" t="str">
            <v>Рубли РФ</v>
          </cell>
          <cell r="L3054" t="str">
            <v>по предъявлении</v>
          </cell>
          <cell r="M3054">
            <v>38261</v>
          </cell>
          <cell r="N3054">
            <v>0</v>
          </cell>
          <cell r="P3054">
            <v>479520</v>
          </cell>
          <cell r="Q3054">
            <v>0.999</v>
          </cell>
          <cell r="R3054">
            <v>479520</v>
          </cell>
          <cell r="S3054">
            <v>38261</v>
          </cell>
          <cell r="T3054" t="str">
            <v>01/10-07</v>
          </cell>
          <cell r="U3054" t="str">
            <v>ООО "РЭКСИМ"</v>
          </cell>
          <cell r="V3054">
            <v>1</v>
          </cell>
          <cell r="W3054">
            <v>480000</v>
          </cell>
          <cell r="X3054">
            <v>38264</v>
          </cell>
          <cell r="Y3054" t="str">
            <v>04/10-акт Сбер</v>
          </cell>
          <cell r="Z3054" t="str">
            <v>Сбербанк РФ</v>
          </cell>
          <cell r="AA3054">
            <v>480</v>
          </cell>
          <cell r="AB3054">
            <v>0.36636636636636638</v>
          </cell>
          <cell r="AC3054">
            <v>0.12178845512178844</v>
          </cell>
          <cell r="AD3054" t="str">
            <v>предъявлен</v>
          </cell>
          <cell r="AF3054" t="str">
            <v/>
          </cell>
          <cell r="AI3054" t="str">
            <v/>
          </cell>
        </row>
        <row r="3055">
          <cell r="A3055">
            <v>3032</v>
          </cell>
          <cell r="B3055" t="str">
            <v>диск</v>
          </cell>
          <cell r="C3055" t="str">
            <v>51401</v>
          </cell>
          <cell r="D3055" t="str">
            <v>51401`810`2`0400`0000002</v>
          </cell>
          <cell r="E3055" t="str">
            <v>Сбербанк РФ</v>
          </cell>
          <cell r="F3055" t="str">
            <v>банк</v>
          </cell>
          <cell r="G3055" t="str">
            <v>ВА</v>
          </cell>
          <cell r="H3055" t="str">
            <v>0533583</v>
          </cell>
          <cell r="I3055">
            <v>38261</v>
          </cell>
          <cell r="J3055">
            <v>11000</v>
          </cell>
          <cell r="K3055" t="str">
            <v>Рубли РФ</v>
          </cell>
          <cell r="L3055" t="str">
            <v>по предъявлении</v>
          </cell>
          <cell r="M3055">
            <v>38261</v>
          </cell>
          <cell r="N3055">
            <v>0</v>
          </cell>
          <cell r="P3055">
            <v>10989</v>
          </cell>
          <cell r="Q3055">
            <v>0.999</v>
          </cell>
          <cell r="R3055">
            <v>10989</v>
          </cell>
          <cell r="S3055">
            <v>38261</v>
          </cell>
          <cell r="T3055" t="str">
            <v>01/10-07</v>
          </cell>
          <cell r="U3055" t="str">
            <v>ООО "РЭКСИМ"</v>
          </cell>
          <cell r="V3055">
            <v>1</v>
          </cell>
          <cell r="W3055">
            <v>11000</v>
          </cell>
          <cell r="X3055">
            <v>38264</v>
          </cell>
          <cell r="Y3055" t="str">
            <v>04/10-акт Сбер</v>
          </cell>
          <cell r="Z3055" t="str">
            <v>Сбербанк РФ</v>
          </cell>
          <cell r="AA3055">
            <v>11</v>
          </cell>
          <cell r="AB3055">
            <v>0.36636636636636638</v>
          </cell>
          <cell r="AC3055">
            <v>0.12178845512178844</v>
          </cell>
          <cell r="AD3055" t="str">
            <v>предъявлен</v>
          </cell>
          <cell r="AF3055" t="str">
            <v/>
          </cell>
          <cell r="AI3055" t="str">
            <v/>
          </cell>
        </row>
        <row r="3056">
          <cell r="A3056">
            <v>3033</v>
          </cell>
          <cell r="B3056" t="str">
            <v>диск</v>
          </cell>
          <cell r="C3056" t="str">
            <v>51501</v>
          </cell>
          <cell r="D3056" t="str">
            <v>51501`810`3`0400`0000048</v>
          </cell>
          <cell r="E3056" t="str">
            <v>ООО «ИнвестКапиталСервис»</v>
          </cell>
          <cell r="F3056" t="str">
            <v>прочие</v>
          </cell>
          <cell r="G3056" t="str">
            <v>----</v>
          </cell>
          <cell r="H3056" t="str">
            <v>1001215</v>
          </cell>
          <cell r="I3056">
            <v>38260</v>
          </cell>
          <cell r="J3056">
            <v>292500</v>
          </cell>
          <cell r="K3056" t="str">
            <v>Рубли РФ</v>
          </cell>
          <cell r="L3056" t="str">
            <v>по предъявлении</v>
          </cell>
          <cell r="M3056">
            <v>38260</v>
          </cell>
          <cell r="N3056">
            <v>0</v>
          </cell>
          <cell r="P3056">
            <v>292500</v>
          </cell>
          <cell r="Q3056">
            <v>1</v>
          </cell>
          <cell r="R3056">
            <v>292500</v>
          </cell>
          <cell r="S3056">
            <v>38260</v>
          </cell>
          <cell r="T3056" t="str">
            <v>30/09-07</v>
          </cell>
          <cell r="U3056" t="str">
            <v>ООО "ИнвестКапиталСервис"</v>
          </cell>
          <cell r="V3056">
            <v>1</v>
          </cell>
          <cell r="W3056">
            <v>292500</v>
          </cell>
          <cell r="X3056">
            <v>38321</v>
          </cell>
          <cell r="Y3056" t="str">
            <v>30/11-02</v>
          </cell>
          <cell r="Z3056" t="str">
            <v>ООО "ИнвестКапиталСервис"</v>
          </cell>
          <cell r="AA3056">
            <v>0</v>
          </cell>
          <cell r="AB3056">
            <v>0</v>
          </cell>
          <cell r="AC3056">
            <v>0</v>
          </cell>
          <cell r="AD3056" t="str">
            <v>продан</v>
          </cell>
          <cell r="AF3056" t="str">
            <v/>
          </cell>
          <cell r="AI3056" t="str">
            <v/>
          </cell>
        </row>
        <row r="3057">
          <cell r="A3057">
            <v>3034</v>
          </cell>
          <cell r="B3057" t="str">
            <v>диск</v>
          </cell>
          <cell r="C3057" t="str">
            <v>51501</v>
          </cell>
          <cell r="D3057" t="str">
            <v>51501`810`9`0400`0000011</v>
          </cell>
          <cell r="E3057" t="str">
            <v>ООО «Фирма «Башкирские инвестиции»</v>
          </cell>
          <cell r="F3057" t="str">
            <v>прочие</v>
          </cell>
          <cell r="G3057" t="str">
            <v>----</v>
          </cell>
          <cell r="H3057" t="str">
            <v>0406026</v>
          </cell>
          <cell r="I3057">
            <v>38260</v>
          </cell>
          <cell r="J3057">
            <v>24000000</v>
          </cell>
          <cell r="K3057" t="str">
            <v>Рубли РФ</v>
          </cell>
          <cell r="L3057" t="str">
            <v>по предъявлении</v>
          </cell>
          <cell r="M3057">
            <v>38260</v>
          </cell>
          <cell r="N3057">
            <v>0</v>
          </cell>
          <cell r="P3057">
            <v>24000000</v>
          </cell>
          <cell r="Q3057">
            <v>1</v>
          </cell>
          <cell r="R3057">
            <v>24000000</v>
          </cell>
          <cell r="S3057">
            <v>38260</v>
          </cell>
          <cell r="T3057" t="str">
            <v>30/09-08</v>
          </cell>
          <cell r="U3057" t="str">
            <v>ООО "Фирма "Башкирские инвестиции"</v>
          </cell>
          <cell r="V3057">
            <v>1</v>
          </cell>
          <cell r="W3057">
            <v>24000000</v>
          </cell>
          <cell r="X3057">
            <v>38279</v>
          </cell>
          <cell r="Y3057" t="str">
            <v>19/10-04</v>
          </cell>
          <cell r="Z3057" t="str">
            <v>ООО "Фирма "Башкирские инвестиции"</v>
          </cell>
          <cell r="AA3057">
            <v>0</v>
          </cell>
          <cell r="AB3057">
            <v>0</v>
          </cell>
          <cell r="AC3057">
            <v>0</v>
          </cell>
          <cell r="AD3057" t="str">
            <v>продан</v>
          </cell>
          <cell r="AF3057" t="str">
            <v/>
          </cell>
          <cell r="AI3057" t="str">
            <v/>
          </cell>
        </row>
        <row r="3058">
          <cell r="A3058">
            <v>3035</v>
          </cell>
          <cell r="B3058" t="str">
            <v>диск</v>
          </cell>
          <cell r="C3058" t="str">
            <v>51401</v>
          </cell>
          <cell r="D3058" t="str">
            <v>51401`810`2`0400`0000002</v>
          </cell>
          <cell r="E3058" t="str">
            <v>Сбербанк РФ</v>
          </cell>
          <cell r="F3058" t="str">
            <v>банк</v>
          </cell>
          <cell r="G3058" t="str">
            <v>ВА</v>
          </cell>
          <cell r="H3058" t="str">
            <v>0535183</v>
          </cell>
          <cell r="I3058">
            <v>38259</v>
          </cell>
          <cell r="J3058">
            <v>1000000</v>
          </cell>
          <cell r="K3058" t="str">
            <v>Рубли РФ</v>
          </cell>
          <cell r="L3058" t="str">
            <v>по предъявлении</v>
          </cell>
          <cell r="M3058">
            <v>38259</v>
          </cell>
          <cell r="N3058">
            <v>0</v>
          </cell>
          <cell r="P3058">
            <v>1000000</v>
          </cell>
          <cell r="Q3058">
            <v>1</v>
          </cell>
          <cell r="R3058">
            <v>1000000</v>
          </cell>
          <cell r="S3058">
            <v>38264</v>
          </cell>
          <cell r="T3058" t="str">
            <v>04/10-06</v>
          </cell>
          <cell r="U3058" t="str">
            <v>ООО "Проф-Трейд"</v>
          </cell>
          <cell r="V3058">
            <v>1</v>
          </cell>
          <cell r="W3058">
            <v>1000000</v>
          </cell>
          <cell r="X3058">
            <v>38265</v>
          </cell>
          <cell r="Y3058" t="str">
            <v>05/10-06</v>
          </cell>
          <cell r="Z3058" t="str">
            <v>Сбербанк РФ</v>
          </cell>
          <cell r="AA3058">
            <v>0</v>
          </cell>
          <cell r="AB3058">
            <v>0</v>
          </cell>
          <cell r="AC3058">
            <v>0</v>
          </cell>
          <cell r="AD3058" t="str">
            <v>предъявлен</v>
          </cell>
          <cell r="AF3058" t="str">
            <v/>
          </cell>
          <cell r="AI3058" t="str">
            <v/>
          </cell>
        </row>
        <row r="3059">
          <cell r="A3059">
            <v>3036</v>
          </cell>
          <cell r="B3059" t="str">
            <v>диск</v>
          </cell>
          <cell r="C3059" t="str">
            <v>51401</v>
          </cell>
          <cell r="D3059" t="str">
            <v>51401`810`2`0400`0000002</v>
          </cell>
          <cell r="E3059" t="str">
            <v>Сбербанк РФ</v>
          </cell>
          <cell r="F3059" t="str">
            <v>банк</v>
          </cell>
          <cell r="G3059" t="str">
            <v>ВА</v>
          </cell>
          <cell r="H3059" t="str">
            <v>0535182</v>
          </cell>
          <cell r="I3059">
            <v>38259</v>
          </cell>
          <cell r="J3059">
            <v>1000000</v>
          </cell>
          <cell r="K3059" t="str">
            <v>Рубли РФ</v>
          </cell>
          <cell r="L3059" t="str">
            <v>по предъявлении</v>
          </cell>
          <cell r="M3059">
            <v>38259</v>
          </cell>
          <cell r="N3059">
            <v>0</v>
          </cell>
          <cell r="P3059">
            <v>1000000</v>
          </cell>
          <cell r="Q3059">
            <v>1</v>
          </cell>
          <cell r="R3059">
            <v>1000000</v>
          </cell>
          <cell r="S3059">
            <v>38264</v>
          </cell>
          <cell r="T3059" t="str">
            <v>04/10-06</v>
          </cell>
          <cell r="U3059" t="str">
            <v>ООО "Проф-Трейд"</v>
          </cell>
          <cell r="V3059">
            <v>1</v>
          </cell>
          <cell r="W3059">
            <v>1000000</v>
          </cell>
          <cell r="X3059">
            <v>38265</v>
          </cell>
          <cell r="Y3059" t="str">
            <v>05/10-06</v>
          </cell>
          <cell r="Z3059" t="str">
            <v>Сбербанк РФ</v>
          </cell>
          <cell r="AA3059">
            <v>0</v>
          </cell>
          <cell r="AB3059">
            <v>0</v>
          </cell>
          <cell r="AC3059">
            <v>0</v>
          </cell>
          <cell r="AD3059" t="str">
            <v>предъявлен</v>
          </cell>
          <cell r="AF3059" t="str">
            <v/>
          </cell>
          <cell r="AI3059" t="str">
            <v/>
          </cell>
        </row>
        <row r="3060">
          <cell r="A3060">
            <v>3037</v>
          </cell>
          <cell r="B3060" t="str">
            <v>диск</v>
          </cell>
          <cell r="C3060" t="str">
            <v>51401</v>
          </cell>
          <cell r="D3060" t="str">
            <v>51401`810`2`0400`0000002</v>
          </cell>
          <cell r="E3060" t="str">
            <v>Сбербанк РФ</v>
          </cell>
          <cell r="F3060" t="str">
            <v>банк</v>
          </cell>
          <cell r="G3060" t="str">
            <v>ВА</v>
          </cell>
          <cell r="H3060" t="str">
            <v>0535184</v>
          </cell>
          <cell r="I3060">
            <v>38259</v>
          </cell>
          <cell r="J3060">
            <v>1000000</v>
          </cell>
          <cell r="K3060" t="str">
            <v>Рубли РФ</v>
          </cell>
          <cell r="L3060" t="str">
            <v>по предъявлении</v>
          </cell>
          <cell r="M3060">
            <v>38259</v>
          </cell>
          <cell r="N3060">
            <v>0</v>
          </cell>
          <cell r="P3060">
            <v>1000000</v>
          </cell>
          <cell r="Q3060">
            <v>1</v>
          </cell>
          <cell r="R3060">
            <v>1000000</v>
          </cell>
          <cell r="S3060">
            <v>38264</v>
          </cell>
          <cell r="T3060" t="str">
            <v>04/10-06</v>
          </cell>
          <cell r="U3060" t="str">
            <v>ООО "Проф-Трейд"</v>
          </cell>
          <cell r="V3060">
            <v>1</v>
          </cell>
          <cell r="W3060">
            <v>1000000</v>
          </cell>
          <cell r="X3060">
            <v>38265</v>
          </cell>
          <cell r="Y3060" t="str">
            <v>05/10-06</v>
          </cell>
          <cell r="Z3060" t="str">
            <v>Сбербанк РФ</v>
          </cell>
          <cell r="AA3060">
            <v>0</v>
          </cell>
          <cell r="AB3060">
            <v>0</v>
          </cell>
          <cell r="AC3060">
            <v>0</v>
          </cell>
          <cell r="AD3060" t="str">
            <v>предъявлен</v>
          </cell>
          <cell r="AF3060" t="str">
            <v/>
          </cell>
          <cell r="AI3060" t="str">
            <v/>
          </cell>
        </row>
        <row r="3061">
          <cell r="A3061">
            <v>3038</v>
          </cell>
          <cell r="B3061" t="str">
            <v>диск</v>
          </cell>
          <cell r="C3061" t="str">
            <v>51401</v>
          </cell>
          <cell r="D3061" t="str">
            <v>51401`810`2`0400`0000002</v>
          </cell>
          <cell r="E3061" t="str">
            <v>Сбербанк РФ</v>
          </cell>
          <cell r="F3061" t="str">
            <v>банк</v>
          </cell>
          <cell r="G3061" t="str">
            <v>ВА</v>
          </cell>
          <cell r="H3061" t="str">
            <v>0535181</v>
          </cell>
          <cell r="I3061">
            <v>38259</v>
          </cell>
          <cell r="J3061">
            <v>1000000</v>
          </cell>
          <cell r="K3061" t="str">
            <v>Рубли РФ</v>
          </cell>
          <cell r="L3061" t="str">
            <v>по предъявлении</v>
          </cell>
          <cell r="M3061">
            <v>38259</v>
          </cell>
          <cell r="N3061">
            <v>0</v>
          </cell>
          <cell r="P3061">
            <v>1000000</v>
          </cell>
          <cell r="Q3061">
            <v>1</v>
          </cell>
          <cell r="R3061">
            <v>1000000</v>
          </cell>
          <cell r="S3061">
            <v>38264</v>
          </cell>
          <cell r="T3061" t="str">
            <v>04/10-06</v>
          </cell>
          <cell r="U3061" t="str">
            <v>ООО "Проф-Трейд"</v>
          </cell>
          <cell r="V3061">
            <v>1</v>
          </cell>
          <cell r="W3061">
            <v>1000000</v>
          </cell>
          <cell r="X3061">
            <v>38265</v>
          </cell>
          <cell r="Y3061" t="str">
            <v>05/10-06</v>
          </cell>
          <cell r="Z3061" t="str">
            <v>Сбербанк РФ</v>
          </cell>
          <cell r="AA3061">
            <v>0</v>
          </cell>
          <cell r="AB3061">
            <v>0</v>
          </cell>
          <cell r="AC3061">
            <v>0</v>
          </cell>
          <cell r="AD3061" t="str">
            <v>предъявлен</v>
          </cell>
          <cell r="AF3061" t="str">
            <v/>
          </cell>
          <cell r="AI3061" t="str">
            <v/>
          </cell>
        </row>
        <row r="3062">
          <cell r="A3062">
            <v>3039</v>
          </cell>
          <cell r="B3062" t="str">
            <v>диск</v>
          </cell>
          <cell r="C3062" t="str">
            <v>51401</v>
          </cell>
          <cell r="D3062" t="str">
            <v>51401`810`1`0400`0000005</v>
          </cell>
          <cell r="E3062" t="str">
            <v>ОАО «УралСиб»</v>
          </cell>
          <cell r="F3062" t="str">
            <v>банк</v>
          </cell>
          <cell r="G3062" t="str">
            <v>0001</v>
          </cell>
          <cell r="H3062" t="str">
            <v>0277771</v>
          </cell>
          <cell r="I3062">
            <v>38258</v>
          </cell>
          <cell r="J3062">
            <v>8000</v>
          </cell>
          <cell r="K3062" t="str">
            <v>Рубли РФ</v>
          </cell>
          <cell r="L3062" t="str">
            <v>по предъявлении</v>
          </cell>
          <cell r="M3062">
            <v>38258</v>
          </cell>
          <cell r="N3062">
            <v>0</v>
          </cell>
          <cell r="P3062">
            <v>8000</v>
          </cell>
          <cell r="Q3062">
            <v>1</v>
          </cell>
          <cell r="R3062">
            <v>8000</v>
          </cell>
          <cell r="S3062">
            <v>38264</v>
          </cell>
          <cell r="T3062" t="str">
            <v>04/10-06</v>
          </cell>
          <cell r="U3062" t="str">
            <v>ООО "Проф-Трейд"</v>
          </cell>
          <cell r="V3062">
            <v>1</v>
          </cell>
          <cell r="W3062">
            <v>8000</v>
          </cell>
          <cell r="X3062">
            <v>38266</v>
          </cell>
          <cell r="Y3062" t="str">
            <v>06/10-акт Уралсиб</v>
          </cell>
          <cell r="Z3062" t="str">
            <v>ОАО "УралСиб"</v>
          </cell>
          <cell r="AA3062">
            <v>0</v>
          </cell>
          <cell r="AB3062">
            <v>0</v>
          </cell>
          <cell r="AC3062">
            <v>0</v>
          </cell>
          <cell r="AD3062" t="str">
            <v>предъявлен</v>
          </cell>
          <cell r="AF3062" t="str">
            <v/>
          </cell>
          <cell r="AI3062" t="str">
            <v/>
          </cell>
        </row>
        <row r="3063">
          <cell r="A3063">
            <v>3040</v>
          </cell>
          <cell r="B3063" t="str">
            <v>диск</v>
          </cell>
          <cell r="C3063" t="str">
            <v>51401</v>
          </cell>
          <cell r="D3063" t="str">
            <v>51401`810`4`0400`0000006</v>
          </cell>
          <cell r="E3063" t="str">
            <v>ОАО «Социнвестбанк»</v>
          </cell>
          <cell r="F3063" t="str">
            <v>банк</v>
          </cell>
          <cell r="G3063" t="str">
            <v>СЛ</v>
          </cell>
          <cell r="H3063" t="str">
            <v>0006398</v>
          </cell>
          <cell r="I3063">
            <v>38265</v>
          </cell>
          <cell r="J3063">
            <v>50000</v>
          </cell>
          <cell r="K3063" t="str">
            <v>Рубли РФ</v>
          </cell>
          <cell r="L3063" t="str">
            <v>по предъявлении</v>
          </cell>
          <cell r="M3063">
            <v>38265</v>
          </cell>
          <cell r="N3063">
            <v>0</v>
          </cell>
          <cell r="P3063">
            <v>50000</v>
          </cell>
          <cell r="Q3063">
            <v>1</v>
          </cell>
          <cell r="R3063">
            <v>50000</v>
          </cell>
          <cell r="S3063">
            <v>38265</v>
          </cell>
          <cell r="T3063" t="str">
            <v>05/10-03</v>
          </cell>
          <cell r="U3063" t="str">
            <v>ООО "Проф-Трейд"</v>
          </cell>
          <cell r="V3063">
            <v>1</v>
          </cell>
          <cell r="W3063">
            <v>50000</v>
          </cell>
          <cell r="X3063">
            <v>38266</v>
          </cell>
          <cell r="Y3063" t="str">
            <v>06/10-акт СИБ</v>
          </cell>
          <cell r="Z3063" t="str">
            <v>ОАО "Социнвестбанк"</v>
          </cell>
          <cell r="AA3063">
            <v>0</v>
          </cell>
          <cell r="AB3063">
            <v>0</v>
          </cell>
          <cell r="AC3063">
            <v>0</v>
          </cell>
          <cell r="AD3063" t="str">
            <v>предъявлен</v>
          </cell>
          <cell r="AF3063" t="str">
            <v/>
          </cell>
          <cell r="AI3063" t="str">
            <v/>
          </cell>
        </row>
        <row r="3064">
          <cell r="A3064">
            <v>3041</v>
          </cell>
          <cell r="B3064" t="str">
            <v>диск</v>
          </cell>
          <cell r="C3064" t="str">
            <v>51401</v>
          </cell>
          <cell r="D3064" t="str">
            <v>51401`810`4`0400`0000006</v>
          </cell>
          <cell r="E3064" t="str">
            <v>ОАО «Социнвестбанк»</v>
          </cell>
          <cell r="F3064" t="str">
            <v>банк</v>
          </cell>
          <cell r="G3064" t="str">
            <v>КН</v>
          </cell>
          <cell r="H3064" t="str">
            <v>0000837</v>
          </cell>
          <cell r="I3064">
            <v>38260</v>
          </cell>
          <cell r="J3064">
            <v>300000</v>
          </cell>
          <cell r="K3064" t="str">
            <v>Рубли РФ</v>
          </cell>
          <cell r="L3064" t="str">
            <v>по предъявлении</v>
          </cell>
          <cell r="M3064">
            <v>38260</v>
          </cell>
          <cell r="N3064">
            <v>0</v>
          </cell>
          <cell r="P3064">
            <v>300000</v>
          </cell>
          <cell r="Q3064">
            <v>1</v>
          </cell>
          <cell r="R3064">
            <v>300000</v>
          </cell>
          <cell r="S3064">
            <v>38265</v>
          </cell>
          <cell r="T3064" t="str">
            <v>05/10-03</v>
          </cell>
          <cell r="U3064" t="str">
            <v>ООО "Проф-Трейд"</v>
          </cell>
          <cell r="V3064">
            <v>1</v>
          </cell>
          <cell r="W3064">
            <v>300000</v>
          </cell>
          <cell r="X3064">
            <v>38266</v>
          </cell>
          <cell r="Y3064" t="str">
            <v>06/10-акт СИБ</v>
          </cell>
          <cell r="Z3064" t="str">
            <v>ОАО "Социнвестбанк"</v>
          </cell>
          <cell r="AA3064">
            <v>0</v>
          </cell>
          <cell r="AB3064">
            <v>0</v>
          </cell>
          <cell r="AC3064">
            <v>0</v>
          </cell>
          <cell r="AD3064" t="str">
            <v>предъявлен</v>
          </cell>
          <cell r="AF3064" t="str">
            <v/>
          </cell>
          <cell r="AI3064" t="str">
            <v/>
          </cell>
        </row>
        <row r="3065">
          <cell r="A3065">
            <v>3042</v>
          </cell>
          <cell r="B3065" t="str">
            <v>диск</v>
          </cell>
          <cell r="C3065" t="str">
            <v>51401</v>
          </cell>
          <cell r="D3065" t="str">
            <v>51401`810`4`0400`0000006</v>
          </cell>
          <cell r="E3065" t="str">
            <v>ОАО «Социнвестбанк»</v>
          </cell>
          <cell r="F3065" t="str">
            <v>банк</v>
          </cell>
          <cell r="G3065" t="str">
            <v>КН</v>
          </cell>
          <cell r="H3065" t="str">
            <v>0000836</v>
          </cell>
          <cell r="I3065">
            <v>38260</v>
          </cell>
          <cell r="J3065">
            <v>300000</v>
          </cell>
          <cell r="K3065" t="str">
            <v>Рубли РФ</v>
          </cell>
          <cell r="L3065" t="str">
            <v>по предъявлении</v>
          </cell>
          <cell r="M3065">
            <v>38260</v>
          </cell>
          <cell r="N3065">
            <v>0</v>
          </cell>
          <cell r="P3065">
            <v>300000</v>
          </cell>
          <cell r="Q3065">
            <v>1</v>
          </cell>
          <cell r="R3065">
            <v>300000</v>
          </cell>
          <cell r="S3065">
            <v>38265</v>
          </cell>
          <cell r="T3065" t="str">
            <v>05/10-03</v>
          </cell>
          <cell r="U3065" t="str">
            <v>ООО "Проф-Трейд"</v>
          </cell>
          <cell r="V3065">
            <v>1</v>
          </cell>
          <cell r="W3065">
            <v>300000</v>
          </cell>
          <cell r="X3065">
            <v>38266</v>
          </cell>
          <cell r="Y3065" t="str">
            <v>06/10-акт СИБ</v>
          </cell>
          <cell r="Z3065" t="str">
            <v>ОАО "Социнвестбанк"</v>
          </cell>
          <cell r="AA3065">
            <v>0</v>
          </cell>
          <cell r="AB3065">
            <v>0</v>
          </cell>
          <cell r="AC3065">
            <v>0</v>
          </cell>
          <cell r="AD3065" t="str">
            <v>предъявлен</v>
          </cell>
          <cell r="AF3065" t="str">
            <v/>
          </cell>
          <cell r="AI3065" t="str">
            <v/>
          </cell>
        </row>
        <row r="3066">
          <cell r="A3066">
            <v>3043</v>
          </cell>
          <cell r="B3066" t="str">
            <v>диск</v>
          </cell>
          <cell r="C3066" t="str">
            <v>51401</v>
          </cell>
          <cell r="D3066" t="str">
            <v>51401`810`4`0400`0000006</v>
          </cell>
          <cell r="E3066" t="str">
            <v>ОАО «Социнвестбанк»</v>
          </cell>
          <cell r="F3066" t="str">
            <v>банк</v>
          </cell>
          <cell r="G3066" t="str">
            <v>КН</v>
          </cell>
          <cell r="H3066" t="str">
            <v>0000835</v>
          </cell>
          <cell r="I3066">
            <v>38260</v>
          </cell>
          <cell r="J3066">
            <v>300000</v>
          </cell>
          <cell r="K3066" t="str">
            <v>Рубли РФ</v>
          </cell>
          <cell r="L3066" t="str">
            <v>по предъявлении</v>
          </cell>
          <cell r="M3066">
            <v>38260</v>
          </cell>
          <cell r="N3066">
            <v>0</v>
          </cell>
          <cell r="P3066">
            <v>300000</v>
          </cell>
          <cell r="Q3066">
            <v>1</v>
          </cell>
          <cell r="R3066">
            <v>300000</v>
          </cell>
          <cell r="S3066">
            <v>38265</v>
          </cell>
          <cell r="T3066" t="str">
            <v>05/10-03</v>
          </cell>
          <cell r="U3066" t="str">
            <v>ООО "Проф-Трейд"</v>
          </cell>
          <cell r="V3066">
            <v>1</v>
          </cell>
          <cell r="W3066">
            <v>300000</v>
          </cell>
          <cell r="X3066">
            <v>38266</v>
          </cell>
          <cell r="Y3066" t="str">
            <v>06/10-акт СИБ</v>
          </cell>
          <cell r="Z3066" t="str">
            <v>ОАО "Социнвестбанк"</v>
          </cell>
          <cell r="AA3066">
            <v>0</v>
          </cell>
          <cell r="AB3066">
            <v>0</v>
          </cell>
          <cell r="AC3066">
            <v>0</v>
          </cell>
          <cell r="AD3066" t="str">
            <v>предъявлен</v>
          </cell>
          <cell r="AF3066" t="str">
            <v/>
          </cell>
          <cell r="AI3066" t="str">
            <v/>
          </cell>
        </row>
        <row r="3067">
          <cell r="A3067">
            <v>3044</v>
          </cell>
          <cell r="B3067" t="str">
            <v>диск</v>
          </cell>
          <cell r="C3067" t="str">
            <v>51401</v>
          </cell>
          <cell r="D3067" t="str">
            <v>51401`810`4`0400`0000006</v>
          </cell>
          <cell r="E3067" t="str">
            <v>ОАО «Социнвестбанк»</v>
          </cell>
          <cell r="F3067" t="str">
            <v>банк</v>
          </cell>
          <cell r="G3067" t="str">
            <v>КН</v>
          </cell>
          <cell r="H3067" t="str">
            <v>0000833</v>
          </cell>
          <cell r="I3067">
            <v>38260</v>
          </cell>
          <cell r="J3067">
            <v>300000</v>
          </cell>
          <cell r="K3067" t="str">
            <v>Рубли РФ</v>
          </cell>
          <cell r="L3067" t="str">
            <v>по предъявлении</v>
          </cell>
          <cell r="M3067">
            <v>38260</v>
          </cell>
          <cell r="N3067">
            <v>0</v>
          </cell>
          <cell r="P3067">
            <v>300000</v>
          </cell>
          <cell r="Q3067">
            <v>1</v>
          </cell>
          <cell r="R3067">
            <v>300000</v>
          </cell>
          <cell r="S3067">
            <v>38265</v>
          </cell>
          <cell r="T3067" t="str">
            <v>05/10-03</v>
          </cell>
          <cell r="U3067" t="str">
            <v>ООО "Проф-Трейд"</v>
          </cell>
          <cell r="V3067">
            <v>1</v>
          </cell>
          <cell r="W3067">
            <v>300000</v>
          </cell>
          <cell r="X3067">
            <v>38266</v>
          </cell>
          <cell r="Y3067" t="str">
            <v>06/10-акт СИБ</v>
          </cell>
          <cell r="Z3067" t="str">
            <v>ОАО "Социнвестбанк"</v>
          </cell>
          <cell r="AA3067">
            <v>0</v>
          </cell>
          <cell r="AB3067">
            <v>0</v>
          </cell>
          <cell r="AC3067">
            <v>0</v>
          </cell>
          <cell r="AD3067" t="str">
            <v>предъявлен</v>
          </cell>
          <cell r="AF3067" t="str">
            <v/>
          </cell>
          <cell r="AI3067" t="str">
            <v/>
          </cell>
        </row>
        <row r="3068">
          <cell r="A3068">
            <v>3045</v>
          </cell>
          <cell r="B3068" t="str">
            <v>диск</v>
          </cell>
          <cell r="C3068" t="str">
            <v>51401</v>
          </cell>
          <cell r="D3068" t="str">
            <v>51401`810`4`0400`0000006</v>
          </cell>
          <cell r="E3068" t="str">
            <v>ОАО «Социнвестбанк»</v>
          </cell>
          <cell r="F3068" t="str">
            <v>банк</v>
          </cell>
          <cell r="G3068" t="str">
            <v>КН</v>
          </cell>
          <cell r="H3068" t="str">
            <v>0000834</v>
          </cell>
          <cell r="I3068">
            <v>38260</v>
          </cell>
          <cell r="J3068">
            <v>300000</v>
          </cell>
          <cell r="K3068" t="str">
            <v>Рубли РФ</v>
          </cell>
          <cell r="L3068" t="str">
            <v>по предъявлении</v>
          </cell>
          <cell r="M3068">
            <v>38260</v>
          </cell>
          <cell r="N3068">
            <v>0</v>
          </cell>
          <cell r="P3068">
            <v>300000</v>
          </cell>
          <cell r="Q3068">
            <v>1</v>
          </cell>
          <cell r="R3068">
            <v>300000</v>
          </cell>
          <cell r="S3068">
            <v>38265</v>
          </cell>
          <cell r="T3068" t="str">
            <v>05/10-03</v>
          </cell>
          <cell r="U3068" t="str">
            <v>ООО "Проф-Трейд"</v>
          </cell>
          <cell r="V3068">
            <v>1</v>
          </cell>
          <cell r="W3068">
            <v>300000</v>
          </cell>
          <cell r="X3068">
            <v>38266</v>
          </cell>
          <cell r="Y3068" t="str">
            <v>06/10-акт СИБ</v>
          </cell>
          <cell r="Z3068" t="str">
            <v>ОАО "Социнвестбанк"</v>
          </cell>
          <cell r="AA3068">
            <v>0</v>
          </cell>
          <cell r="AB3068">
            <v>0</v>
          </cell>
          <cell r="AC3068">
            <v>0</v>
          </cell>
          <cell r="AD3068" t="str">
            <v>предъявлен</v>
          </cell>
          <cell r="AF3068" t="str">
            <v/>
          </cell>
          <cell r="AI3068" t="str">
            <v/>
          </cell>
        </row>
        <row r="3069">
          <cell r="A3069">
            <v>3046</v>
          </cell>
          <cell r="B3069" t="str">
            <v>диск</v>
          </cell>
          <cell r="C3069" t="str">
            <v>51401</v>
          </cell>
          <cell r="D3069" t="str">
            <v>51401`810`4`0400`0000006</v>
          </cell>
          <cell r="E3069" t="str">
            <v>ОАО «Социнвестбанк»</v>
          </cell>
          <cell r="F3069" t="str">
            <v>банк</v>
          </cell>
          <cell r="G3069" t="str">
            <v>КН</v>
          </cell>
          <cell r="H3069" t="str">
            <v>0000831</v>
          </cell>
          <cell r="I3069">
            <v>38260</v>
          </cell>
          <cell r="J3069">
            <v>300000</v>
          </cell>
          <cell r="K3069" t="str">
            <v>Рубли РФ</v>
          </cell>
          <cell r="L3069" t="str">
            <v>по предъявлении</v>
          </cell>
          <cell r="M3069">
            <v>38260</v>
          </cell>
          <cell r="N3069">
            <v>0</v>
          </cell>
          <cell r="P3069">
            <v>300000</v>
          </cell>
          <cell r="Q3069">
            <v>1</v>
          </cell>
          <cell r="R3069">
            <v>300000</v>
          </cell>
          <cell r="S3069">
            <v>38265</v>
          </cell>
          <cell r="T3069" t="str">
            <v>05/10-03</v>
          </cell>
          <cell r="U3069" t="str">
            <v>ООО "Проф-Трейд"</v>
          </cell>
          <cell r="V3069">
            <v>1</v>
          </cell>
          <cell r="W3069">
            <v>300000</v>
          </cell>
          <cell r="X3069">
            <v>38266</v>
          </cell>
          <cell r="Y3069" t="str">
            <v>06/10-акт СИБ</v>
          </cell>
          <cell r="Z3069" t="str">
            <v>ОАО "Социнвестбанк"</v>
          </cell>
          <cell r="AA3069">
            <v>0</v>
          </cell>
          <cell r="AB3069">
            <v>0</v>
          </cell>
          <cell r="AC3069">
            <v>0</v>
          </cell>
          <cell r="AD3069" t="str">
            <v>предъявлен</v>
          </cell>
          <cell r="AF3069" t="str">
            <v/>
          </cell>
          <cell r="AI3069" t="str">
            <v/>
          </cell>
        </row>
        <row r="3070">
          <cell r="A3070">
            <v>3047</v>
          </cell>
          <cell r="B3070" t="str">
            <v>диск</v>
          </cell>
          <cell r="C3070" t="str">
            <v>51401</v>
          </cell>
          <cell r="D3070" t="str">
            <v>51401`810`4`0400`0000006</v>
          </cell>
          <cell r="E3070" t="str">
            <v>ОАО «Социнвестбанк»</v>
          </cell>
          <cell r="F3070" t="str">
            <v>банк</v>
          </cell>
          <cell r="G3070" t="str">
            <v>КН</v>
          </cell>
          <cell r="H3070" t="str">
            <v>0000832</v>
          </cell>
          <cell r="I3070">
            <v>38260</v>
          </cell>
          <cell r="J3070">
            <v>300000</v>
          </cell>
          <cell r="K3070" t="str">
            <v>Рубли РФ</v>
          </cell>
          <cell r="L3070" t="str">
            <v>по предъявлении</v>
          </cell>
          <cell r="M3070">
            <v>38260</v>
          </cell>
          <cell r="N3070">
            <v>0</v>
          </cell>
          <cell r="P3070">
            <v>300000</v>
          </cell>
          <cell r="Q3070">
            <v>1</v>
          </cell>
          <cell r="R3070">
            <v>300000</v>
          </cell>
          <cell r="S3070">
            <v>38265</v>
          </cell>
          <cell r="T3070" t="str">
            <v>05/10-03</v>
          </cell>
          <cell r="U3070" t="str">
            <v>ООО "Проф-Трейд"</v>
          </cell>
          <cell r="V3070">
            <v>1</v>
          </cell>
          <cell r="W3070">
            <v>300000</v>
          </cell>
          <cell r="X3070">
            <v>38266</v>
          </cell>
          <cell r="Y3070" t="str">
            <v>06/10-акт СИБ</v>
          </cell>
          <cell r="Z3070" t="str">
            <v>ОАО "Социнвестбанк"</v>
          </cell>
          <cell r="AA3070">
            <v>0</v>
          </cell>
          <cell r="AB3070">
            <v>0</v>
          </cell>
          <cell r="AC3070">
            <v>0</v>
          </cell>
          <cell r="AD3070" t="str">
            <v>предъявлен</v>
          </cell>
          <cell r="AF3070" t="str">
            <v/>
          </cell>
          <cell r="AI3070" t="str">
            <v/>
          </cell>
        </row>
        <row r="3071">
          <cell r="A3071">
            <v>3048</v>
          </cell>
          <cell r="B3071" t="str">
            <v>диск</v>
          </cell>
          <cell r="C3071" t="str">
            <v>51401</v>
          </cell>
          <cell r="D3071" t="str">
            <v>51401`810`4`0400`0000006</v>
          </cell>
          <cell r="E3071" t="str">
            <v>ОАО «Социнвестбанк»</v>
          </cell>
          <cell r="F3071" t="str">
            <v>банк</v>
          </cell>
          <cell r="G3071" t="str">
            <v>КН</v>
          </cell>
          <cell r="H3071" t="str">
            <v>0000840</v>
          </cell>
          <cell r="I3071">
            <v>38260</v>
          </cell>
          <cell r="J3071">
            <v>200000</v>
          </cell>
          <cell r="K3071" t="str">
            <v>Рубли РФ</v>
          </cell>
          <cell r="L3071" t="str">
            <v>по предъявлении</v>
          </cell>
          <cell r="M3071">
            <v>38260</v>
          </cell>
          <cell r="N3071">
            <v>0</v>
          </cell>
          <cell r="P3071">
            <v>200000</v>
          </cell>
          <cell r="Q3071">
            <v>1</v>
          </cell>
          <cell r="R3071">
            <v>200000</v>
          </cell>
          <cell r="S3071">
            <v>38265</v>
          </cell>
          <cell r="T3071" t="str">
            <v>05/10-03</v>
          </cell>
          <cell r="U3071" t="str">
            <v>ООО "Проф-Трейд"</v>
          </cell>
          <cell r="V3071">
            <v>1</v>
          </cell>
          <cell r="W3071">
            <v>200000</v>
          </cell>
          <cell r="X3071">
            <v>38266</v>
          </cell>
          <cell r="Y3071" t="str">
            <v>06/10-акт СИБ</v>
          </cell>
          <cell r="Z3071" t="str">
            <v>ОАО "Социнвестбанк"</v>
          </cell>
          <cell r="AA3071">
            <v>0</v>
          </cell>
          <cell r="AB3071">
            <v>0</v>
          </cell>
          <cell r="AC3071">
            <v>0</v>
          </cell>
          <cell r="AD3071" t="str">
            <v>предъявлен</v>
          </cell>
          <cell r="AF3071" t="str">
            <v/>
          </cell>
          <cell r="AI3071" t="str">
            <v/>
          </cell>
        </row>
        <row r="3072">
          <cell r="A3072">
            <v>3049</v>
          </cell>
          <cell r="B3072" t="str">
            <v>диск</v>
          </cell>
          <cell r="C3072" t="str">
            <v>51401</v>
          </cell>
          <cell r="D3072" t="str">
            <v>51401`810`4`0400`0000006</v>
          </cell>
          <cell r="E3072" t="str">
            <v>ОАО «Социнвестбанк»</v>
          </cell>
          <cell r="F3072" t="str">
            <v>банк</v>
          </cell>
          <cell r="G3072" t="str">
            <v>КР</v>
          </cell>
          <cell r="H3072" t="str">
            <v>0019676</v>
          </cell>
          <cell r="I3072">
            <v>38264</v>
          </cell>
          <cell r="J3072">
            <v>450000</v>
          </cell>
          <cell r="K3072" t="str">
            <v>Рубли РФ</v>
          </cell>
          <cell r="L3072" t="str">
            <v>по предъявлении</v>
          </cell>
          <cell r="M3072">
            <v>38264</v>
          </cell>
          <cell r="N3072">
            <v>0</v>
          </cell>
          <cell r="P3072">
            <v>450000</v>
          </cell>
          <cell r="Q3072">
            <v>1</v>
          </cell>
          <cell r="R3072">
            <v>450000</v>
          </cell>
          <cell r="S3072">
            <v>38265</v>
          </cell>
          <cell r="T3072" t="str">
            <v>05/10-03</v>
          </cell>
          <cell r="U3072" t="str">
            <v>ООО "Проф-Трейд"</v>
          </cell>
          <cell r="V3072">
            <v>1</v>
          </cell>
          <cell r="W3072">
            <v>450000</v>
          </cell>
          <cell r="X3072">
            <v>38266</v>
          </cell>
          <cell r="Y3072" t="str">
            <v>06/10-акт СИБ</v>
          </cell>
          <cell r="Z3072" t="str">
            <v>ОАО "Социнвестбанк"</v>
          </cell>
          <cell r="AA3072">
            <v>0</v>
          </cell>
          <cell r="AB3072">
            <v>0</v>
          </cell>
          <cell r="AC3072">
            <v>0</v>
          </cell>
          <cell r="AD3072" t="str">
            <v>предъявлен</v>
          </cell>
          <cell r="AF3072" t="str">
            <v/>
          </cell>
          <cell r="AI3072" t="str">
            <v/>
          </cell>
        </row>
        <row r="3073">
          <cell r="A3073">
            <v>3050</v>
          </cell>
          <cell r="B3073" t="str">
            <v>диск</v>
          </cell>
          <cell r="C3073" t="str">
            <v>51401</v>
          </cell>
          <cell r="D3073" t="str">
            <v>51401`810`4`0400`0000006</v>
          </cell>
          <cell r="E3073" t="str">
            <v>ОАО «Социнвестбанк»</v>
          </cell>
          <cell r="F3073" t="str">
            <v>банк</v>
          </cell>
          <cell r="G3073" t="str">
            <v>КР</v>
          </cell>
          <cell r="H3073" t="str">
            <v>0019678</v>
          </cell>
          <cell r="I3073">
            <v>38264</v>
          </cell>
          <cell r="J3073">
            <v>139000</v>
          </cell>
          <cell r="K3073" t="str">
            <v>Рубли РФ</v>
          </cell>
          <cell r="L3073" t="str">
            <v>по предъявлении</v>
          </cell>
          <cell r="M3073">
            <v>38264</v>
          </cell>
          <cell r="N3073">
            <v>0</v>
          </cell>
          <cell r="P3073">
            <v>139000</v>
          </cell>
          <cell r="Q3073">
            <v>1</v>
          </cell>
          <cell r="R3073">
            <v>139000</v>
          </cell>
          <cell r="S3073">
            <v>38265</v>
          </cell>
          <cell r="T3073" t="str">
            <v>05/10-03</v>
          </cell>
          <cell r="U3073" t="str">
            <v>ООО "Проф-Трейд"</v>
          </cell>
          <cell r="V3073">
            <v>1</v>
          </cell>
          <cell r="W3073">
            <v>139000</v>
          </cell>
          <cell r="X3073">
            <v>38266</v>
          </cell>
          <cell r="Y3073" t="str">
            <v>06/10-акт СИБ</v>
          </cell>
          <cell r="Z3073" t="str">
            <v>ОАО "Социнвестбанк"</v>
          </cell>
          <cell r="AA3073">
            <v>0</v>
          </cell>
          <cell r="AB3073">
            <v>0</v>
          </cell>
          <cell r="AC3073">
            <v>0</v>
          </cell>
          <cell r="AD3073" t="str">
            <v>предъявлен</v>
          </cell>
          <cell r="AF3073" t="str">
            <v/>
          </cell>
          <cell r="AI3073" t="str">
            <v/>
          </cell>
        </row>
        <row r="3074">
          <cell r="A3074">
            <v>3051</v>
          </cell>
          <cell r="B3074" t="str">
            <v>диск</v>
          </cell>
          <cell r="C3074" t="str">
            <v>51401</v>
          </cell>
          <cell r="D3074" t="str">
            <v>51401`810`4`0400`0000006</v>
          </cell>
          <cell r="E3074" t="str">
            <v>ОАО «Социнвестбанк»</v>
          </cell>
          <cell r="F3074" t="str">
            <v>банк</v>
          </cell>
          <cell r="G3074" t="str">
            <v>СТ</v>
          </cell>
          <cell r="H3074" t="str">
            <v>0000298</v>
          </cell>
          <cell r="I3074">
            <v>38261</v>
          </cell>
          <cell r="J3074">
            <v>267000</v>
          </cell>
          <cell r="K3074" t="str">
            <v>Рубли РФ</v>
          </cell>
          <cell r="L3074" t="str">
            <v>по предъявлении</v>
          </cell>
          <cell r="M3074">
            <v>38261</v>
          </cell>
          <cell r="N3074">
            <v>0</v>
          </cell>
          <cell r="P3074">
            <v>267000</v>
          </cell>
          <cell r="Q3074">
            <v>1</v>
          </cell>
          <cell r="R3074">
            <v>267000</v>
          </cell>
          <cell r="S3074">
            <v>38265</v>
          </cell>
          <cell r="T3074" t="str">
            <v>05/10-03</v>
          </cell>
          <cell r="U3074" t="str">
            <v>ООО "Проф-Трейд"</v>
          </cell>
          <cell r="V3074">
            <v>1</v>
          </cell>
          <cell r="W3074">
            <v>267000</v>
          </cell>
          <cell r="X3074">
            <v>38266</v>
          </cell>
          <cell r="Y3074" t="str">
            <v>06/10-акт СИБ</v>
          </cell>
          <cell r="Z3074" t="str">
            <v>ОАО "Социнвестбанк"</v>
          </cell>
          <cell r="AA3074">
            <v>0</v>
          </cell>
          <cell r="AB3074">
            <v>0</v>
          </cell>
          <cell r="AC3074">
            <v>0</v>
          </cell>
          <cell r="AD3074" t="str">
            <v>предъявлен</v>
          </cell>
          <cell r="AF3074" t="str">
            <v/>
          </cell>
          <cell r="AI3074" t="str">
            <v/>
          </cell>
        </row>
        <row r="3075">
          <cell r="A3075">
            <v>3052</v>
          </cell>
          <cell r="B3075" t="str">
            <v>диск</v>
          </cell>
          <cell r="C3075" t="str">
            <v>51401</v>
          </cell>
          <cell r="D3075" t="str">
            <v>51401`810`4`0400`0000006</v>
          </cell>
          <cell r="E3075" t="str">
            <v>ОАО «Социнвестбанк»</v>
          </cell>
          <cell r="F3075" t="str">
            <v>банк</v>
          </cell>
          <cell r="G3075" t="str">
            <v>КС</v>
          </cell>
          <cell r="H3075" t="str">
            <v>0017626</v>
          </cell>
          <cell r="I3075">
            <v>38216</v>
          </cell>
          <cell r="J3075">
            <v>30000</v>
          </cell>
          <cell r="K3075" t="str">
            <v>Рубли РФ</v>
          </cell>
          <cell r="L3075" t="str">
            <v>по предъявлении</v>
          </cell>
          <cell r="M3075">
            <v>38216</v>
          </cell>
          <cell r="N3075">
            <v>0</v>
          </cell>
          <cell r="P3075">
            <v>30000</v>
          </cell>
          <cell r="Q3075">
            <v>1</v>
          </cell>
          <cell r="R3075">
            <v>30000</v>
          </cell>
          <cell r="S3075">
            <v>38265</v>
          </cell>
          <cell r="T3075" t="str">
            <v>05/10-03</v>
          </cell>
          <cell r="U3075" t="str">
            <v>ООО "Проф-Трейд"</v>
          </cell>
          <cell r="V3075">
            <v>1</v>
          </cell>
          <cell r="W3075">
            <v>30000</v>
          </cell>
          <cell r="X3075">
            <v>38266</v>
          </cell>
          <cell r="Y3075" t="str">
            <v>06/10-акт СИБ</v>
          </cell>
          <cell r="Z3075" t="str">
            <v>ОАО "Социнвестбанк"</v>
          </cell>
          <cell r="AA3075">
            <v>0</v>
          </cell>
          <cell r="AB3075">
            <v>0</v>
          </cell>
          <cell r="AC3075">
            <v>0</v>
          </cell>
          <cell r="AD3075" t="str">
            <v>предъявлен</v>
          </cell>
          <cell r="AF3075" t="str">
            <v/>
          </cell>
          <cell r="AI3075" t="str">
            <v/>
          </cell>
        </row>
        <row r="3076">
          <cell r="A3076">
            <v>3053</v>
          </cell>
          <cell r="B3076" t="str">
            <v>диск</v>
          </cell>
          <cell r="C3076" t="str">
            <v>51401</v>
          </cell>
          <cell r="D3076" t="str">
            <v>51401`810`4`0400`0000006</v>
          </cell>
          <cell r="E3076" t="str">
            <v>ОАО «Социнвестбанк»</v>
          </cell>
          <cell r="F3076" t="str">
            <v>банк</v>
          </cell>
          <cell r="G3076" t="str">
            <v>КС</v>
          </cell>
          <cell r="H3076" t="str">
            <v>0017614</v>
          </cell>
          <cell r="I3076">
            <v>38202</v>
          </cell>
          <cell r="J3076">
            <v>30000</v>
          </cell>
          <cell r="K3076" t="str">
            <v>Рубли РФ</v>
          </cell>
          <cell r="L3076" t="str">
            <v>по предъявлении</v>
          </cell>
          <cell r="M3076">
            <v>38202</v>
          </cell>
          <cell r="N3076">
            <v>0</v>
          </cell>
          <cell r="P3076">
            <v>30000</v>
          </cell>
          <cell r="Q3076">
            <v>1</v>
          </cell>
          <cell r="R3076">
            <v>30000</v>
          </cell>
          <cell r="S3076">
            <v>38265</v>
          </cell>
          <cell r="T3076" t="str">
            <v>05/10-03</v>
          </cell>
          <cell r="U3076" t="str">
            <v>ООО "Проф-Трейд"</v>
          </cell>
          <cell r="V3076">
            <v>1</v>
          </cell>
          <cell r="W3076">
            <v>30000</v>
          </cell>
          <cell r="X3076">
            <v>38266</v>
          </cell>
          <cell r="Y3076" t="str">
            <v>06/10-акт СИБ</v>
          </cell>
          <cell r="Z3076" t="str">
            <v>ОАО "Социнвестбанк"</v>
          </cell>
          <cell r="AA3076">
            <v>0</v>
          </cell>
          <cell r="AB3076">
            <v>0</v>
          </cell>
          <cell r="AC3076">
            <v>0</v>
          </cell>
          <cell r="AD3076" t="str">
            <v>предъявлен</v>
          </cell>
          <cell r="AF3076" t="str">
            <v/>
          </cell>
          <cell r="AI3076" t="str">
            <v/>
          </cell>
        </row>
        <row r="3077">
          <cell r="A3077">
            <v>3054</v>
          </cell>
          <cell r="B3077" t="str">
            <v>диск</v>
          </cell>
          <cell r="C3077" t="str">
            <v>51401</v>
          </cell>
          <cell r="D3077" t="str">
            <v>51401`810`4`0400`0000006</v>
          </cell>
          <cell r="E3077" t="str">
            <v>ОАО «Социнвестбанк»</v>
          </cell>
          <cell r="F3077" t="str">
            <v>банк</v>
          </cell>
          <cell r="G3077" t="str">
            <v>ИШ</v>
          </cell>
          <cell r="H3077" t="str">
            <v>0008867</v>
          </cell>
          <cell r="I3077">
            <v>38215</v>
          </cell>
          <cell r="J3077">
            <v>10000</v>
          </cell>
          <cell r="K3077" t="str">
            <v>Рубли РФ</v>
          </cell>
          <cell r="L3077" t="str">
            <v>по предъявлении</v>
          </cell>
          <cell r="M3077">
            <v>38215</v>
          </cell>
          <cell r="N3077">
            <v>0</v>
          </cell>
          <cell r="P3077">
            <v>10000</v>
          </cell>
          <cell r="Q3077">
            <v>1</v>
          </cell>
          <cell r="R3077">
            <v>10000</v>
          </cell>
          <cell r="S3077">
            <v>38265</v>
          </cell>
          <cell r="T3077" t="str">
            <v>05/10-03</v>
          </cell>
          <cell r="U3077" t="str">
            <v>ООО "Проф-Трейд"</v>
          </cell>
          <cell r="V3077">
            <v>1</v>
          </cell>
          <cell r="W3077">
            <v>10000</v>
          </cell>
          <cell r="X3077">
            <v>38266</v>
          </cell>
          <cell r="Y3077" t="str">
            <v>06/10-акт СИБ</v>
          </cell>
          <cell r="Z3077" t="str">
            <v>ОАО "Социнвестбанк"</v>
          </cell>
          <cell r="AA3077">
            <v>0</v>
          </cell>
          <cell r="AB3077">
            <v>0</v>
          </cell>
          <cell r="AC3077">
            <v>0</v>
          </cell>
          <cell r="AD3077" t="str">
            <v>предъявлен</v>
          </cell>
          <cell r="AF3077" t="str">
            <v/>
          </cell>
          <cell r="AI3077" t="str">
            <v/>
          </cell>
        </row>
        <row r="3078">
          <cell r="A3078">
            <v>3055</v>
          </cell>
          <cell r="B3078" t="str">
            <v>диск</v>
          </cell>
          <cell r="C3078" t="str">
            <v>51401</v>
          </cell>
          <cell r="D3078" t="str">
            <v>51401`810`4`0400`0000006</v>
          </cell>
          <cell r="E3078" t="str">
            <v>ОАО «Социнвестбанк»</v>
          </cell>
          <cell r="F3078" t="str">
            <v>банк</v>
          </cell>
          <cell r="G3078" t="str">
            <v>КР</v>
          </cell>
          <cell r="H3078" t="str">
            <v>0010894</v>
          </cell>
          <cell r="I3078">
            <v>38244</v>
          </cell>
          <cell r="J3078">
            <v>28540</v>
          </cell>
          <cell r="K3078" t="str">
            <v>Рубли РФ</v>
          </cell>
          <cell r="L3078" t="str">
            <v>по предъявлении</v>
          </cell>
          <cell r="M3078">
            <v>38244</v>
          </cell>
          <cell r="N3078">
            <v>0</v>
          </cell>
          <cell r="P3078">
            <v>28540</v>
          </cell>
          <cell r="Q3078">
            <v>1</v>
          </cell>
          <cell r="R3078">
            <v>28540</v>
          </cell>
          <cell r="S3078">
            <v>38265</v>
          </cell>
          <cell r="T3078" t="str">
            <v>05/10-03</v>
          </cell>
          <cell r="U3078" t="str">
            <v>ООО "Проф-Трейд"</v>
          </cell>
          <cell r="V3078">
            <v>1</v>
          </cell>
          <cell r="W3078">
            <v>28540</v>
          </cell>
          <cell r="X3078">
            <v>38266</v>
          </cell>
          <cell r="Y3078" t="str">
            <v>06/10-акт СИБ</v>
          </cell>
          <cell r="Z3078" t="str">
            <v>ОАО "Социнвестбанк"</v>
          </cell>
          <cell r="AA3078">
            <v>0</v>
          </cell>
          <cell r="AB3078">
            <v>0</v>
          </cell>
          <cell r="AC3078">
            <v>0</v>
          </cell>
          <cell r="AD3078" t="str">
            <v>предъявлен</v>
          </cell>
          <cell r="AF3078" t="str">
            <v/>
          </cell>
          <cell r="AI3078" t="str">
            <v/>
          </cell>
        </row>
        <row r="3079">
          <cell r="A3079">
            <v>3056</v>
          </cell>
          <cell r="B3079" t="str">
            <v>диск</v>
          </cell>
          <cell r="C3079" t="str">
            <v>51401</v>
          </cell>
          <cell r="D3079" t="str">
            <v>51401`810`4`0400`0000006</v>
          </cell>
          <cell r="E3079" t="str">
            <v>ОАО «Социнвестбанк»</v>
          </cell>
          <cell r="F3079" t="str">
            <v>банк</v>
          </cell>
          <cell r="G3079" t="str">
            <v>ПР</v>
          </cell>
          <cell r="H3079" t="str">
            <v>0002119</v>
          </cell>
          <cell r="I3079">
            <v>38251</v>
          </cell>
          <cell r="J3079">
            <v>23380</v>
          </cell>
          <cell r="K3079" t="str">
            <v>Рубли РФ</v>
          </cell>
          <cell r="L3079" t="str">
            <v>по предъявлении</v>
          </cell>
          <cell r="M3079">
            <v>38251</v>
          </cell>
          <cell r="N3079">
            <v>0</v>
          </cell>
          <cell r="P3079">
            <v>23380</v>
          </cell>
          <cell r="Q3079">
            <v>1</v>
          </cell>
          <cell r="R3079">
            <v>23380</v>
          </cell>
          <cell r="S3079">
            <v>38265</v>
          </cell>
          <cell r="T3079" t="str">
            <v>05/10-03</v>
          </cell>
          <cell r="U3079" t="str">
            <v>ООО "Проф-Трейд"</v>
          </cell>
          <cell r="V3079">
            <v>1</v>
          </cell>
          <cell r="W3079">
            <v>23380</v>
          </cell>
          <cell r="X3079">
            <v>38266</v>
          </cell>
          <cell r="Y3079" t="str">
            <v>06/10-акт СИБ</v>
          </cell>
          <cell r="Z3079" t="str">
            <v>ОАО "Социнвестбанк"</v>
          </cell>
          <cell r="AA3079">
            <v>0</v>
          </cell>
          <cell r="AB3079">
            <v>0</v>
          </cell>
          <cell r="AC3079">
            <v>0</v>
          </cell>
          <cell r="AD3079" t="str">
            <v>предъявлен</v>
          </cell>
          <cell r="AF3079" t="str">
            <v/>
          </cell>
          <cell r="AI3079" t="str">
            <v/>
          </cell>
        </row>
        <row r="3080">
          <cell r="A3080">
            <v>3057</v>
          </cell>
          <cell r="B3080" t="str">
            <v>диск</v>
          </cell>
          <cell r="C3080" t="str">
            <v>51401</v>
          </cell>
          <cell r="D3080" t="str">
            <v>51401`810`1`0400`0000018</v>
          </cell>
          <cell r="E3080" t="str">
            <v>АБ «Газпромбанк» (ЗАО)</v>
          </cell>
          <cell r="F3080" t="str">
            <v>банк</v>
          </cell>
          <cell r="G3080" t="str">
            <v>ГПБ</v>
          </cell>
          <cell r="H3080" t="str">
            <v>0196000</v>
          </cell>
          <cell r="I3080">
            <v>38260</v>
          </cell>
          <cell r="J3080">
            <v>120000</v>
          </cell>
          <cell r="K3080" t="str">
            <v>Рубли РФ</v>
          </cell>
          <cell r="L3080" t="str">
            <v>по предъявлении</v>
          </cell>
          <cell r="M3080">
            <v>38260</v>
          </cell>
          <cell r="N3080">
            <v>0</v>
          </cell>
          <cell r="P3080">
            <v>120000</v>
          </cell>
          <cell r="Q3080">
            <v>1</v>
          </cell>
          <cell r="R3080">
            <v>120000</v>
          </cell>
          <cell r="S3080">
            <v>38265</v>
          </cell>
          <cell r="T3080" t="str">
            <v>05/10-03</v>
          </cell>
          <cell r="U3080" t="str">
            <v>ООО "Проф-Трейд"</v>
          </cell>
          <cell r="V3080">
            <v>1</v>
          </cell>
          <cell r="W3080">
            <v>120000</v>
          </cell>
          <cell r="X3080">
            <v>38266</v>
          </cell>
          <cell r="Y3080" t="str">
            <v>06/10-акт ГПБ</v>
          </cell>
          <cell r="Z3080" t="str">
            <v>АБ "Газпромбанк" (ЗАО)</v>
          </cell>
          <cell r="AA3080">
            <v>0</v>
          </cell>
          <cell r="AB3080">
            <v>0</v>
          </cell>
          <cell r="AC3080">
            <v>0</v>
          </cell>
          <cell r="AD3080" t="str">
            <v>предъявлен</v>
          </cell>
          <cell r="AF3080" t="str">
            <v/>
          </cell>
          <cell r="AI3080" t="str">
            <v/>
          </cell>
        </row>
        <row r="3081">
          <cell r="A3081">
            <v>3058</v>
          </cell>
          <cell r="B3081" t="str">
            <v>диск</v>
          </cell>
          <cell r="C3081" t="str">
            <v>51401</v>
          </cell>
          <cell r="D3081" t="str">
            <v>51401`810`1`0400`0000005</v>
          </cell>
          <cell r="E3081" t="str">
            <v>ОАО «УралСиб»</v>
          </cell>
          <cell r="F3081" t="str">
            <v>банк</v>
          </cell>
          <cell r="G3081" t="str">
            <v>0000</v>
          </cell>
          <cell r="H3081" t="str">
            <v>0248714</v>
          </cell>
          <cell r="I3081">
            <v>38264</v>
          </cell>
          <cell r="J3081">
            <v>100000</v>
          </cell>
          <cell r="K3081" t="str">
            <v>Рубли РФ</v>
          </cell>
          <cell r="L3081" t="str">
            <v>по предъявлении</v>
          </cell>
          <cell r="M3081">
            <v>38264</v>
          </cell>
          <cell r="N3081">
            <v>0</v>
          </cell>
          <cell r="P3081">
            <v>100000</v>
          </cell>
          <cell r="Q3081">
            <v>1</v>
          </cell>
          <cell r="R3081">
            <v>100000</v>
          </cell>
          <cell r="S3081">
            <v>38265</v>
          </cell>
          <cell r="T3081" t="str">
            <v>05/10-03</v>
          </cell>
          <cell r="U3081" t="str">
            <v>ООО "Проф-Трейд"</v>
          </cell>
          <cell r="V3081">
            <v>1</v>
          </cell>
          <cell r="W3081">
            <v>100000</v>
          </cell>
          <cell r="X3081">
            <v>38266</v>
          </cell>
          <cell r="Y3081" t="str">
            <v>06/10-акт Уралсиб</v>
          </cell>
          <cell r="Z3081" t="str">
            <v>ОАО "УралСиб"</v>
          </cell>
          <cell r="AA3081">
            <v>0</v>
          </cell>
          <cell r="AB3081">
            <v>0</v>
          </cell>
          <cell r="AC3081">
            <v>0</v>
          </cell>
          <cell r="AD3081" t="str">
            <v>предъявлен</v>
          </cell>
          <cell r="AF3081" t="str">
            <v/>
          </cell>
          <cell r="AI3081" t="str">
            <v/>
          </cell>
        </row>
        <row r="3082">
          <cell r="A3082">
            <v>3059</v>
          </cell>
          <cell r="B3082" t="str">
            <v>диск</v>
          </cell>
          <cell r="C3082" t="str">
            <v>51401</v>
          </cell>
          <cell r="D3082" t="str">
            <v>51401`810`1`0400`0000005</v>
          </cell>
          <cell r="E3082" t="str">
            <v>ОАО «УралСиб»</v>
          </cell>
          <cell r="F3082" t="str">
            <v>банк</v>
          </cell>
          <cell r="G3082" t="str">
            <v>0000</v>
          </cell>
          <cell r="H3082" t="str">
            <v>0248715</v>
          </cell>
          <cell r="I3082">
            <v>38264</v>
          </cell>
          <cell r="J3082">
            <v>85000</v>
          </cell>
          <cell r="K3082" t="str">
            <v>Рубли РФ</v>
          </cell>
          <cell r="L3082" t="str">
            <v>по предъявлении</v>
          </cell>
          <cell r="M3082">
            <v>38264</v>
          </cell>
          <cell r="N3082">
            <v>0</v>
          </cell>
          <cell r="P3082">
            <v>85000</v>
          </cell>
          <cell r="Q3082">
            <v>1</v>
          </cell>
          <cell r="R3082">
            <v>85000</v>
          </cell>
          <cell r="S3082">
            <v>38265</v>
          </cell>
          <cell r="T3082" t="str">
            <v>05/10-03</v>
          </cell>
          <cell r="U3082" t="str">
            <v>ООО "Проф-Трейд"</v>
          </cell>
          <cell r="V3082">
            <v>1</v>
          </cell>
          <cell r="W3082">
            <v>85000</v>
          </cell>
          <cell r="X3082">
            <v>38266</v>
          </cell>
          <cell r="Y3082" t="str">
            <v>06/10-акт Уралсиб</v>
          </cell>
          <cell r="Z3082" t="str">
            <v>ОАО "УралСиб"</v>
          </cell>
          <cell r="AA3082">
            <v>0</v>
          </cell>
          <cell r="AB3082">
            <v>0</v>
          </cell>
          <cell r="AC3082">
            <v>0</v>
          </cell>
          <cell r="AD3082" t="str">
            <v>предъявлен</v>
          </cell>
          <cell r="AF3082" t="str">
            <v/>
          </cell>
          <cell r="AI3082" t="str">
            <v/>
          </cell>
        </row>
        <row r="3083">
          <cell r="A3083">
            <v>3060</v>
          </cell>
          <cell r="B3083" t="str">
            <v>диск</v>
          </cell>
          <cell r="C3083" t="str">
            <v>51401</v>
          </cell>
          <cell r="D3083" t="str">
            <v>51401`810`1`0400`0000005</v>
          </cell>
          <cell r="E3083" t="str">
            <v>ОАО «УралСиб»</v>
          </cell>
          <cell r="F3083" t="str">
            <v>банк</v>
          </cell>
          <cell r="G3083" t="str">
            <v>0017</v>
          </cell>
          <cell r="H3083" t="str">
            <v>0260515</v>
          </cell>
          <cell r="I3083">
            <v>38258</v>
          </cell>
          <cell r="J3083">
            <v>280000</v>
          </cell>
          <cell r="K3083" t="str">
            <v>Рубли РФ</v>
          </cell>
          <cell r="L3083" t="str">
            <v>по предъявлении</v>
          </cell>
          <cell r="M3083">
            <v>38258</v>
          </cell>
          <cell r="N3083">
            <v>0</v>
          </cell>
          <cell r="P3083">
            <v>280000</v>
          </cell>
          <cell r="Q3083">
            <v>1</v>
          </cell>
          <cell r="R3083">
            <v>280000</v>
          </cell>
          <cell r="S3083">
            <v>38265</v>
          </cell>
          <cell r="T3083" t="str">
            <v>05/10-03</v>
          </cell>
          <cell r="U3083" t="str">
            <v>ООО "Проф-Трейд"</v>
          </cell>
          <cell r="V3083">
            <v>1</v>
          </cell>
          <cell r="W3083">
            <v>280000</v>
          </cell>
          <cell r="X3083">
            <v>38266</v>
          </cell>
          <cell r="Y3083" t="str">
            <v>06/10-акт Уралсиб</v>
          </cell>
          <cell r="Z3083" t="str">
            <v>ОАО "УралСиб"</v>
          </cell>
          <cell r="AA3083">
            <v>0</v>
          </cell>
          <cell r="AB3083">
            <v>0</v>
          </cell>
          <cell r="AC3083">
            <v>0</v>
          </cell>
          <cell r="AD3083" t="str">
            <v>предъявлен</v>
          </cell>
          <cell r="AF3083" t="str">
            <v/>
          </cell>
          <cell r="AI3083" t="str">
            <v/>
          </cell>
        </row>
        <row r="3084">
          <cell r="A3084">
            <v>3061</v>
          </cell>
          <cell r="B3084" t="str">
            <v>диск</v>
          </cell>
          <cell r="C3084" t="str">
            <v>51401</v>
          </cell>
          <cell r="D3084" t="str">
            <v>51401`810`1`0400`0000005</v>
          </cell>
          <cell r="E3084" t="str">
            <v>ОАО «УралСиб»</v>
          </cell>
          <cell r="F3084" t="str">
            <v>банк</v>
          </cell>
          <cell r="G3084" t="str">
            <v>4200</v>
          </cell>
          <cell r="H3084" t="str">
            <v>0284103</v>
          </cell>
          <cell r="I3084">
            <v>38251</v>
          </cell>
          <cell r="J3084">
            <v>11323</v>
          </cell>
          <cell r="K3084" t="str">
            <v>Рубли РФ</v>
          </cell>
          <cell r="L3084" t="str">
            <v>по предъявлении</v>
          </cell>
          <cell r="M3084">
            <v>38251</v>
          </cell>
          <cell r="N3084">
            <v>0</v>
          </cell>
          <cell r="P3084">
            <v>11323</v>
          </cell>
          <cell r="Q3084">
            <v>1</v>
          </cell>
          <cell r="R3084">
            <v>11323</v>
          </cell>
          <cell r="S3084">
            <v>38265</v>
          </cell>
          <cell r="T3084" t="str">
            <v>05/10-03</v>
          </cell>
          <cell r="U3084" t="str">
            <v>ООО "Проф-Трейд"</v>
          </cell>
          <cell r="V3084">
            <v>1</v>
          </cell>
          <cell r="W3084">
            <v>11323</v>
          </cell>
          <cell r="X3084">
            <v>38266</v>
          </cell>
          <cell r="Y3084" t="str">
            <v>06/10-акт Уралсиб</v>
          </cell>
          <cell r="Z3084" t="str">
            <v>ОАО "УралСиб"</v>
          </cell>
          <cell r="AA3084">
            <v>0</v>
          </cell>
          <cell r="AB3084">
            <v>0</v>
          </cell>
          <cell r="AC3084">
            <v>0</v>
          </cell>
          <cell r="AD3084" t="str">
            <v>предъявлен</v>
          </cell>
          <cell r="AF3084" t="str">
            <v/>
          </cell>
          <cell r="AI3084" t="str">
            <v/>
          </cell>
        </row>
        <row r="3085">
          <cell r="A3085">
            <v>3062</v>
          </cell>
          <cell r="B3085" t="str">
            <v>диск</v>
          </cell>
          <cell r="C3085" t="str">
            <v>51401</v>
          </cell>
          <cell r="D3085" t="str">
            <v>51401`810`1`0400`0000005</v>
          </cell>
          <cell r="E3085" t="str">
            <v>ОАО «УралСиб»</v>
          </cell>
          <cell r="F3085" t="str">
            <v>банк</v>
          </cell>
          <cell r="G3085" t="str">
            <v>0082</v>
          </cell>
          <cell r="H3085" t="str">
            <v>0246447</v>
          </cell>
          <cell r="I3085">
            <v>38254</v>
          </cell>
          <cell r="J3085">
            <v>500000</v>
          </cell>
          <cell r="K3085" t="str">
            <v>Рубли РФ</v>
          </cell>
          <cell r="L3085" t="str">
            <v>по предъявлении</v>
          </cell>
          <cell r="M3085">
            <v>38254</v>
          </cell>
          <cell r="N3085">
            <v>0</v>
          </cell>
          <cell r="P3085">
            <v>500000</v>
          </cell>
          <cell r="Q3085">
            <v>1</v>
          </cell>
          <cell r="R3085">
            <v>500000</v>
          </cell>
          <cell r="S3085">
            <v>38265</v>
          </cell>
          <cell r="T3085" t="str">
            <v>05/10-03</v>
          </cell>
          <cell r="U3085" t="str">
            <v>ООО "Проф-Трейд"</v>
          </cell>
          <cell r="V3085">
            <v>1</v>
          </cell>
          <cell r="W3085">
            <v>500000</v>
          </cell>
          <cell r="X3085">
            <v>38266</v>
          </cell>
          <cell r="Y3085" t="str">
            <v>06/10-акт Уралсиб</v>
          </cell>
          <cell r="Z3085" t="str">
            <v>ОАО "УралСиб"</v>
          </cell>
          <cell r="AA3085">
            <v>0</v>
          </cell>
          <cell r="AB3085">
            <v>0</v>
          </cell>
          <cell r="AC3085">
            <v>0</v>
          </cell>
          <cell r="AD3085" t="str">
            <v>предъявлен</v>
          </cell>
          <cell r="AF3085" t="str">
            <v/>
          </cell>
          <cell r="AI3085" t="str">
            <v/>
          </cell>
        </row>
        <row r="3086">
          <cell r="A3086">
            <v>3063</v>
          </cell>
          <cell r="B3086" t="str">
            <v>диск</v>
          </cell>
          <cell r="C3086" t="str">
            <v>51401</v>
          </cell>
          <cell r="D3086" t="str">
            <v>51401`810`1`0400`0000005</v>
          </cell>
          <cell r="E3086" t="str">
            <v>ОАО «УралСиб»</v>
          </cell>
          <cell r="F3086" t="str">
            <v>банк</v>
          </cell>
          <cell r="G3086" t="str">
            <v>0001</v>
          </cell>
          <cell r="H3086" t="str">
            <v>0277951</v>
          </cell>
          <cell r="I3086">
            <v>38260</v>
          </cell>
          <cell r="J3086">
            <v>500000</v>
          </cell>
          <cell r="K3086" t="str">
            <v>Рубли РФ</v>
          </cell>
          <cell r="L3086" t="str">
            <v>по предъявлении</v>
          </cell>
          <cell r="M3086">
            <v>38260</v>
          </cell>
          <cell r="N3086">
            <v>0</v>
          </cell>
          <cell r="P3086">
            <v>500000</v>
          </cell>
          <cell r="Q3086">
            <v>1</v>
          </cell>
          <cell r="R3086">
            <v>500000</v>
          </cell>
          <cell r="S3086">
            <v>38265</v>
          </cell>
          <cell r="T3086" t="str">
            <v>05/10-03</v>
          </cell>
          <cell r="U3086" t="str">
            <v>ООО "Проф-Трейд"</v>
          </cell>
          <cell r="V3086">
            <v>1</v>
          </cell>
          <cell r="W3086">
            <v>500000</v>
          </cell>
          <cell r="X3086">
            <v>38266</v>
          </cell>
          <cell r="Y3086" t="str">
            <v>06/10-акт Уралсиб</v>
          </cell>
          <cell r="Z3086" t="str">
            <v>ОАО "УралСиб"</v>
          </cell>
          <cell r="AA3086">
            <v>0</v>
          </cell>
          <cell r="AB3086">
            <v>0</v>
          </cell>
          <cell r="AC3086">
            <v>0</v>
          </cell>
          <cell r="AD3086" t="str">
            <v>предъявлен</v>
          </cell>
          <cell r="AF3086" t="str">
            <v/>
          </cell>
          <cell r="AI3086" t="str">
            <v/>
          </cell>
        </row>
        <row r="3087">
          <cell r="A3087">
            <v>3064</v>
          </cell>
          <cell r="B3087" t="str">
            <v>диск</v>
          </cell>
          <cell r="C3087" t="str">
            <v>51401</v>
          </cell>
          <cell r="D3087" t="str">
            <v>51401`810`1`0400`0000005</v>
          </cell>
          <cell r="E3087" t="str">
            <v>ОАО «УралСиб»</v>
          </cell>
          <cell r="F3087" t="str">
            <v>банк</v>
          </cell>
          <cell r="G3087" t="str">
            <v>0009</v>
          </cell>
          <cell r="H3087" t="str">
            <v>0265518</v>
          </cell>
          <cell r="I3087">
            <v>38257</v>
          </cell>
          <cell r="J3087">
            <v>35000</v>
          </cell>
          <cell r="K3087" t="str">
            <v>Рубли РФ</v>
          </cell>
          <cell r="L3087" t="str">
            <v>по предъявлении</v>
          </cell>
          <cell r="M3087">
            <v>38257</v>
          </cell>
          <cell r="N3087">
            <v>0</v>
          </cell>
          <cell r="P3087">
            <v>35000</v>
          </cell>
          <cell r="Q3087">
            <v>1</v>
          </cell>
          <cell r="R3087">
            <v>35000</v>
          </cell>
          <cell r="S3087">
            <v>38265</v>
          </cell>
          <cell r="T3087" t="str">
            <v>05/10-03</v>
          </cell>
          <cell r="U3087" t="str">
            <v>ООО "Проф-Трейд"</v>
          </cell>
          <cell r="V3087">
            <v>1</v>
          </cell>
          <cell r="W3087">
            <v>35000</v>
          </cell>
          <cell r="X3087">
            <v>38266</v>
          </cell>
          <cell r="Y3087" t="str">
            <v>06/10-акт Уралсиб</v>
          </cell>
          <cell r="Z3087" t="str">
            <v>ОАО "УралСиб"</v>
          </cell>
          <cell r="AA3087">
            <v>0</v>
          </cell>
          <cell r="AB3087">
            <v>0</v>
          </cell>
          <cell r="AC3087">
            <v>0</v>
          </cell>
          <cell r="AD3087" t="str">
            <v>предъявлен</v>
          </cell>
          <cell r="AF3087" t="str">
            <v/>
          </cell>
          <cell r="AI3087" t="str">
            <v/>
          </cell>
        </row>
        <row r="3088">
          <cell r="A3088">
            <v>3065</v>
          </cell>
          <cell r="B3088" t="str">
            <v>диск</v>
          </cell>
          <cell r="C3088" t="str">
            <v>51401</v>
          </cell>
          <cell r="D3088" t="str">
            <v>51401`810`2`0400`0000002</v>
          </cell>
          <cell r="E3088" t="str">
            <v>Сбербанк РФ</v>
          </cell>
          <cell r="F3088" t="str">
            <v>банк</v>
          </cell>
          <cell r="G3088" t="str">
            <v>ВА</v>
          </cell>
          <cell r="H3088" t="str">
            <v>0533677</v>
          </cell>
          <cell r="I3088">
            <v>38265</v>
          </cell>
          <cell r="J3088">
            <v>210000</v>
          </cell>
          <cell r="K3088" t="str">
            <v>Рубли РФ</v>
          </cell>
          <cell r="L3088" t="str">
            <v>по предъявлении</v>
          </cell>
          <cell r="M3088">
            <v>38265</v>
          </cell>
          <cell r="N3088">
            <v>0</v>
          </cell>
          <cell r="P3088">
            <v>210000</v>
          </cell>
          <cell r="Q3088">
            <v>1</v>
          </cell>
          <cell r="R3088">
            <v>210000</v>
          </cell>
          <cell r="S3088">
            <v>38265</v>
          </cell>
          <cell r="T3088" t="str">
            <v>05/10-03</v>
          </cell>
          <cell r="U3088" t="str">
            <v>ООО "Проф-Трейд"</v>
          </cell>
          <cell r="V3088">
            <v>1</v>
          </cell>
          <cell r="W3088">
            <v>210000</v>
          </cell>
          <cell r="X3088">
            <v>38266</v>
          </cell>
          <cell r="Y3088" t="str">
            <v>06/10-акт Сбер</v>
          </cell>
          <cell r="Z3088" t="str">
            <v>Сбербанк РФ</v>
          </cell>
          <cell r="AA3088">
            <v>0</v>
          </cell>
          <cell r="AB3088">
            <v>0</v>
          </cell>
          <cell r="AC3088">
            <v>0</v>
          </cell>
          <cell r="AD3088" t="str">
            <v>предъявлен</v>
          </cell>
          <cell r="AF3088" t="str">
            <v/>
          </cell>
          <cell r="AI3088" t="str">
            <v/>
          </cell>
        </row>
        <row r="3089">
          <cell r="A3089">
            <v>3066</v>
          </cell>
          <cell r="B3089" t="str">
            <v>диск</v>
          </cell>
          <cell r="C3089" t="str">
            <v>51401</v>
          </cell>
          <cell r="D3089" t="str">
            <v>51401`810`2`0400`0000002</v>
          </cell>
          <cell r="E3089" t="str">
            <v>Сбербанк РФ</v>
          </cell>
          <cell r="F3089" t="str">
            <v>банк</v>
          </cell>
          <cell r="G3089" t="str">
            <v>ВН</v>
          </cell>
          <cell r="H3089" t="str">
            <v>1618249</v>
          </cell>
          <cell r="I3089">
            <v>38198</v>
          </cell>
          <cell r="J3089">
            <v>100000</v>
          </cell>
          <cell r="K3089" t="str">
            <v>Рубли РФ</v>
          </cell>
          <cell r="L3089" t="str">
            <v>по предъявлении</v>
          </cell>
          <cell r="M3089">
            <v>38198</v>
          </cell>
          <cell r="N3089">
            <v>0</v>
          </cell>
          <cell r="P3089">
            <v>100000</v>
          </cell>
          <cell r="Q3089">
            <v>1</v>
          </cell>
          <cell r="R3089">
            <v>100000</v>
          </cell>
          <cell r="S3089">
            <v>38265</v>
          </cell>
          <cell r="T3089" t="str">
            <v>05/10-03</v>
          </cell>
          <cell r="U3089" t="str">
            <v>ООО "Проф-Трейд"</v>
          </cell>
          <cell r="V3089">
            <v>1</v>
          </cell>
          <cell r="W3089">
            <v>100000</v>
          </cell>
          <cell r="X3089">
            <v>38266</v>
          </cell>
          <cell r="Y3089" t="str">
            <v>06/10-акт Сбер</v>
          </cell>
          <cell r="Z3089" t="str">
            <v>Сбербанк РФ</v>
          </cell>
          <cell r="AA3089">
            <v>0</v>
          </cell>
          <cell r="AB3089">
            <v>0</v>
          </cell>
          <cell r="AC3089">
            <v>0</v>
          </cell>
          <cell r="AD3089" t="str">
            <v>предъявлен</v>
          </cell>
          <cell r="AF3089" t="str">
            <v/>
          </cell>
          <cell r="AI3089" t="str">
            <v/>
          </cell>
        </row>
        <row r="3090">
          <cell r="A3090">
            <v>3067</v>
          </cell>
          <cell r="B3090" t="str">
            <v>диск</v>
          </cell>
          <cell r="C3090" t="str">
            <v>51401</v>
          </cell>
          <cell r="D3090" t="str">
            <v>51401`810`2`0400`0000002</v>
          </cell>
          <cell r="E3090" t="str">
            <v>Сбербанк РФ</v>
          </cell>
          <cell r="F3090" t="str">
            <v>банк</v>
          </cell>
          <cell r="G3090" t="str">
            <v>ВН</v>
          </cell>
          <cell r="H3090" t="str">
            <v>1618248</v>
          </cell>
          <cell r="I3090">
            <v>38198</v>
          </cell>
          <cell r="J3090">
            <v>100000</v>
          </cell>
          <cell r="K3090" t="str">
            <v>Рубли РФ</v>
          </cell>
          <cell r="L3090" t="str">
            <v>по предъявлении</v>
          </cell>
          <cell r="M3090">
            <v>38198</v>
          </cell>
          <cell r="N3090">
            <v>0</v>
          </cell>
          <cell r="P3090">
            <v>100000</v>
          </cell>
          <cell r="Q3090">
            <v>1</v>
          </cell>
          <cell r="R3090">
            <v>100000</v>
          </cell>
          <cell r="S3090">
            <v>38265</v>
          </cell>
          <cell r="T3090" t="str">
            <v>05/10-03</v>
          </cell>
          <cell r="U3090" t="str">
            <v>ООО "Проф-Трейд"</v>
          </cell>
          <cell r="V3090">
            <v>1</v>
          </cell>
          <cell r="W3090">
            <v>100000</v>
          </cell>
          <cell r="X3090">
            <v>38266</v>
          </cell>
          <cell r="Y3090" t="str">
            <v>06/10-акт Сбер</v>
          </cell>
          <cell r="Z3090" t="str">
            <v>Сбербанк РФ</v>
          </cell>
          <cell r="AA3090">
            <v>0</v>
          </cell>
          <cell r="AB3090">
            <v>0</v>
          </cell>
          <cell r="AC3090">
            <v>0</v>
          </cell>
          <cell r="AD3090" t="str">
            <v>предъявлен</v>
          </cell>
          <cell r="AF3090" t="str">
            <v/>
          </cell>
          <cell r="AI3090" t="str">
            <v/>
          </cell>
        </row>
        <row r="3091">
          <cell r="A3091">
            <v>3068</v>
          </cell>
          <cell r="B3091" t="str">
            <v>диск</v>
          </cell>
          <cell r="C3091" t="str">
            <v>51401</v>
          </cell>
          <cell r="D3091" t="str">
            <v>51401`810`2`0400`0000002</v>
          </cell>
          <cell r="E3091" t="str">
            <v>Сбербанк РФ</v>
          </cell>
          <cell r="F3091" t="str">
            <v>банк</v>
          </cell>
          <cell r="G3091" t="str">
            <v>ВН</v>
          </cell>
          <cell r="H3091" t="str">
            <v>0524401</v>
          </cell>
          <cell r="I3091">
            <v>38264</v>
          </cell>
          <cell r="J3091">
            <v>1300000</v>
          </cell>
          <cell r="K3091" t="str">
            <v>Рубли РФ</v>
          </cell>
          <cell r="L3091" t="str">
            <v>по предъявлении</v>
          </cell>
          <cell r="M3091">
            <v>38264</v>
          </cell>
          <cell r="N3091">
            <v>0</v>
          </cell>
          <cell r="P3091">
            <v>1300000</v>
          </cell>
          <cell r="Q3091">
            <v>1</v>
          </cell>
          <cell r="R3091">
            <v>1300000</v>
          </cell>
          <cell r="S3091">
            <v>38265</v>
          </cell>
          <cell r="T3091" t="str">
            <v>05/10-03</v>
          </cell>
          <cell r="U3091" t="str">
            <v>ООО "Проф-Трейд"</v>
          </cell>
          <cell r="V3091">
            <v>1</v>
          </cell>
          <cell r="W3091">
            <v>1300000</v>
          </cell>
          <cell r="X3091">
            <v>38266</v>
          </cell>
          <cell r="Y3091" t="str">
            <v>06/10-акт Сбер</v>
          </cell>
          <cell r="Z3091" t="str">
            <v>Сбербанк РФ</v>
          </cell>
          <cell r="AA3091">
            <v>0</v>
          </cell>
          <cell r="AB3091">
            <v>0</v>
          </cell>
          <cell r="AC3091">
            <v>0</v>
          </cell>
          <cell r="AD3091" t="str">
            <v>предъявлен</v>
          </cell>
          <cell r="AF3091" t="str">
            <v/>
          </cell>
          <cell r="AI3091" t="str">
            <v/>
          </cell>
        </row>
        <row r="3092">
          <cell r="A3092">
            <v>3069</v>
          </cell>
          <cell r="B3092" t="str">
            <v>диск</v>
          </cell>
          <cell r="C3092" t="str">
            <v>51401</v>
          </cell>
          <cell r="D3092" t="str">
            <v>51401`810`2`0400`0000002</v>
          </cell>
          <cell r="E3092" t="str">
            <v>Сбербанк РФ</v>
          </cell>
          <cell r="F3092" t="str">
            <v>банк</v>
          </cell>
          <cell r="G3092" t="str">
            <v>ВА</v>
          </cell>
          <cell r="H3092" t="str">
            <v>0535375</v>
          </cell>
          <cell r="I3092">
            <v>38260</v>
          </cell>
          <cell r="J3092">
            <v>580000</v>
          </cell>
          <cell r="K3092" t="str">
            <v>Рубли РФ</v>
          </cell>
          <cell r="L3092" t="str">
            <v>по предъявлении</v>
          </cell>
          <cell r="M3092">
            <v>38260</v>
          </cell>
          <cell r="N3092">
            <v>0</v>
          </cell>
          <cell r="P3092">
            <v>580000</v>
          </cell>
          <cell r="Q3092">
            <v>1</v>
          </cell>
          <cell r="R3092">
            <v>580000</v>
          </cell>
          <cell r="S3092">
            <v>38265</v>
          </cell>
          <cell r="T3092" t="str">
            <v>05/10-03</v>
          </cell>
          <cell r="U3092" t="str">
            <v>ООО "Проф-Трейд"</v>
          </cell>
          <cell r="V3092">
            <v>1</v>
          </cell>
          <cell r="W3092">
            <v>580000</v>
          </cell>
          <cell r="X3092">
            <v>38266</v>
          </cell>
          <cell r="Y3092" t="str">
            <v>06/10-акт Сбер</v>
          </cell>
          <cell r="Z3092" t="str">
            <v>Сбербанк РФ</v>
          </cell>
          <cell r="AA3092">
            <v>0</v>
          </cell>
          <cell r="AB3092">
            <v>0</v>
          </cell>
          <cell r="AC3092">
            <v>0</v>
          </cell>
          <cell r="AD3092" t="str">
            <v>предъявлен</v>
          </cell>
          <cell r="AF3092" t="str">
            <v/>
          </cell>
          <cell r="AI3092" t="str">
            <v/>
          </cell>
        </row>
        <row r="3093">
          <cell r="A3093">
            <v>3070</v>
          </cell>
          <cell r="B3093" t="str">
            <v>диск</v>
          </cell>
          <cell r="C3093" t="str">
            <v>51401</v>
          </cell>
          <cell r="D3093" t="str">
            <v>51401`810`2`0400`0000002</v>
          </cell>
          <cell r="E3093" t="str">
            <v>Сбербанк РФ</v>
          </cell>
          <cell r="F3093" t="str">
            <v>банк</v>
          </cell>
          <cell r="G3093" t="str">
            <v>ВА</v>
          </cell>
          <cell r="H3093" t="str">
            <v>0536822</v>
          </cell>
          <cell r="I3093">
            <v>38260</v>
          </cell>
          <cell r="J3093">
            <v>100000</v>
          </cell>
          <cell r="K3093" t="str">
            <v>Рубли РФ</v>
          </cell>
          <cell r="L3093" t="str">
            <v>по предъявлении</v>
          </cell>
          <cell r="M3093">
            <v>38260</v>
          </cell>
          <cell r="N3093">
            <v>0</v>
          </cell>
          <cell r="P3093">
            <v>100000</v>
          </cell>
          <cell r="Q3093">
            <v>1</v>
          </cell>
          <cell r="R3093">
            <v>100000</v>
          </cell>
          <cell r="S3093">
            <v>38265</v>
          </cell>
          <cell r="T3093" t="str">
            <v>05/10-03</v>
          </cell>
          <cell r="U3093" t="str">
            <v>ООО "Проф-Трейд"</v>
          </cell>
          <cell r="V3093">
            <v>1</v>
          </cell>
          <cell r="W3093">
            <v>100000</v>
          </cell>
          <cell r="X3093">
            <v>38266</v>
          </cell>
          <cell r="Y3093" t="str">
            <v>06/10-акт Сбер</v>
          </cell>
          <cell r="Z3093" t="str">
            <v>Сбербанк РФ</v>
          </cell>
          <cell r="AA3093">
            <v>0</v>
          </cell>
          <cell r="AB3093">
            <v>0</v>
          </cell>
          <cell r="AC3093">
            <v>0</v>
          </cell>
          <cell r="AD3093" t="str">
            <v>предъявлен</v>
          </cell>
          <cell r="AF3093" t="str">
            <v/>
          </cell>
          <cell r="AI3093" t="str">
            <v/>
          </cell>
        </row>
        <row r="3094">
          <cell r="A3094">
            <v>3071</v>
          </cell>
          <cell r="B3094" t="str">
            <v>диск</v>
          </cell>
          <cell r="C3094" t="str">
            <v>51401</v>
          </cell>
          <cell r="D3094" t="str">
            <v>51401`810`2`0400`0000002</v>
          </cell>
          <cell r="E3094" t="str">
            <v>Сбербанк РФ</v>
          </cell>
          <cell r="F3094" t="str">
            <v>банк</v>
          </cell>
          <cell r="G3094" t="str">
            <v>ВА</v>
          </cell>
          <cell r="H3094" t="str">
            <v>0535628</v>
          </cell>
          <cell r="I3094">
            <v>38264</v>
          </cell>
          <cell r="J3094">
            <v>300000</v>
          </cell>
          <cell r="K3094" t="str">
            <v>Рубли РФ</v>
          </cell>
          <cell r="L3094" t="str">
            <v>по предъявлении</v>
          </cell>
          <cell r="M3094">
            <v>38264</v>
          </cell>
          <cell r="N3094">
            <v>0</v>
          </cell>
          <cell r="P3094">
            <v>300000</v>
          </cell>
          <cell r="Q3094">
            <v>1</v>
          </cell>
          <cell r="R3094">
            <v>300000</v>
          </cell>
          <cell r="S3094">
            <v>38265</v>
          </cell>
          <cell r="T3094" t="str">
            <v>05/10-03</v>
          </cell>
          <cell r="U3094" t="str">
            <v>ООО "Проф-Трейд"</v>
          </cell>
          <cell r="V3094">
            <v>1</v>
          </cell>
          <cell r="W3094">
            <v>300000</v>
          </cell>
          <cell r="X3094">
            <v>38266</v>
          </cell>
          <cell r="Y3094" t="str">
            <v>06/10-акт Сбер</v>
          </cell>
          <cell r="Z3094" t="str">
            <v>Сбербанк РФ</v>
          </cell>
          <cell r="AA3094">
            <v>0</v>
          </cell>
          <cell r="AB3094">
            <v>0</v>
          </cell>
          <cell r="AC3094">
            <v>0</v>
          </cell>
          <cell r="AD3094" t="str">
            <v>предъявлен</v>
          </cell>
          <cell r="AF3094" t="str">
            <v/>
          </cell>
          <cell r="AI3094" t="str">
            <v/>
          </cell>
        </row>
        <row r="3095">
          <cell r="A3095">
            <v>3072</v>
          </cell>
          <cell r="B3095" t="str">
            <v>диск</v>
          </cell>
          <cell r="C3095" t="str">
            <v>51401</v>
          </cell>
          <cell r="D3095" t="str">
            <v>51401`810`2`0400`0000002</v>
          </cell>
          <cell r="E3095" t="str">
            <v>Сбербанк РФ</v>
          </cell>
          <cell r="F3095" t="str">
            <v>банк</v>
          </cell>
          <cell r="G3095" t="str">
            <v>ВН</v>
          </cell>
          <cell r="H3095" t="str">
            <v>0324138</v>
          </cell>
          <cell r="I3095">
            <v>38260</v>
          </cell>
          <cell r="J3095">
            <v>962000</v>
          </cell>
          <cell r="K3095" t="str">
            <v>Рубли РФ</v>
          </cell>
          <cell r="L3095" t="str">
            <v>по предъявлении</v>
          </cell>
          <cell r="M3095">
            <v>38260</v>
          </cell>
          <cell r="N3095">
            <v>0</v>
          </cell>
          <cell r="P3095">
            <v>962000</v>
          </cell>
          <cell r="Q3095">
            <v>1</v>
          </cell>
          <cell r="R3095">
            <v>962000</v>
          </cell>
          <cell r="S3095">
            <v>38265</v>
          </cell>
          <cell r="T3095" t="str">
            <v>05/10-03</v>
          </cell>
          <cell r="U3095" t="str">
            <v>ООО "Проф-Трейд"</v>
          </cell>
          <cell r="V3095">
            <v>1</v>
          </cell>
          <cell r="W3095">
            <v>962000</v>
          </cell>
          <cell r="X3095">
            <v>38266</v>
          </cell>
          <cell r="Y3095" t="str">
            <v>06/10-акт Сбер</v>
          </cell>
          <cell r="Z3095" t="str">
            <v>Сбербанк РФ</v>
          </cell>
          <cell r="AA3095">
            <v>0</v>
          </cell>
          <cell r="AB3095">
            <v>0</v>
          </cell>
          <cell r="AC3095">
            <v>0</v>
          </cell>
          <cell r="AD3095" t="str">
            <v>предъявлен</v>
          </cell>
          <cell r="AF3095" t="str">
            <v/>
          </cell>
          <cell r="AI3095" t="str">
            <v/>
          </cell>
        </row>
        <row r="3096">
          <cell r="A3096">
            <v>3073</v>
          </cell>
          <cell r="B3096" t="str">
            <v>диск</v>
          </cell>
          <cell r="C3096" t="str">
            <v>51401</v>
          </cell>
          <cell r="D3096" t="str">
            <v>51401`810`2`0400`0000002</v>
          </cell>
          <cell r="E3096" t="str">
            <v>Сбербанк РФ</v>
          </cell>
          <cell r="F3096" t="str">
            <v>банк</v>
          </cell>
          <cell r="G3096" t="str">
            <v>ВА</v>
          </cell>
          <cell r="H3096" t="str">
            <v>1451037</v>
          </cell>
          <cell r="I3096">
            <v>38260</v>
          </cell>
          <cell r="J3096">
            <v>100000</v>
          </cell>
          <cell r="K3096" t="str">
            <v>Рубли РФ</v>
          </cell>
          <cell r="L3096" t="str">
            <v>по предъявлении</v>
          </cell>
          <cell r="M3096">
            <v>38260</v>
          </cell>
          <cell r="N3096">
            <v>0</v>
          </cell>
          <cell r="P3096">
            <v>100000</v>
          </cell>
          <cell r="Q3096">
            <v>1</v>
          </cell>
          <cell r="R3096">
            <v>100000</v>
          </cell>
          <cell r="S3096">
            <v>38265</v>
          </cell>
          <cell r="T3096" t="str">
            <v>05/10-03</v>
          </cell>
          <cell r="U3096" t="str">
            <v>ООО "Проф-Трейд"</v>
          </cell>
          <cell r="V3096">
            <v>1</v>
          </cell>
          <cell r="W3096">
            <v>100000</v>
          </cell>
          <cell r="X3096">
            <v>38266</v>
          </cell>
          <cell r="Y3096" t="str">
            <v>06/10-акт Сбер</v>
          </cell>
          <cell r="Z3096" t="str">
            <v>Сбербанк РФ</v>
          </cell>
          <cell r="AA3096">
            <v>0</v>
          </cell>
          <cell r="AB3096">
            <v>0</v>
          </cell>
          <cell r="AC3096">
            <v>0</v>
          </cell>
          <cell r="AD3096" t="str">
            <v>предъявлен</v>
          </cell>
          <cell r="AF3096" t="str">
            <v/>
          </cell>
          <cell r="AI3096" t="str">
            <v/>
          </cell>
        </row>
        <row r="3097">
          <cell r="A3097">
            <v>3074</v>
          </cell>
          <cell r="B3097" t="str">
            <v>диск</v>
          </cell>
          <cell r="C3097" t="str">
            <v>51401</v>
          </cell>
          <cell r="D3097" t="str">
            <v>51401`810`2`0400`0000002</v>
          </cell>
          <cell r="E3097" t="str">
            <v>Сбербанк РФ</v>
          </cell>
          <cell r="F3097" t="str">
            <v>банк</v>
          </cell>
          <cell r="G3097" t="str">
            <v>ВА</v>
          </cell>
          <cell r="H3097" t="str">
            <v>0537027</v>
          </cell>
          <cell r="I3097">
            <v>38266</v>
          </cell>
          <cell r="J3097">
            <v>1000000</v>
          </cell>
          <cell r="K3097" t="str">
            <v>Рубли РФ</v>
          </cell>
          <cell r="L3097" t="str">
            <v>по предъявлении</v>
          </cell>
          <cell r="M3097">
            <v>38266</v>
          </cell>
          <cell r="N3097">
            <v>0</v>
          </cell>
          <cell r="P3097">
            <v>1000000</v>
          </cell>
          <cell r="Q3097">
            <v>1</v>
          </cell>
          <cell r="R3097">
            <v>1000000</v>
          </cell>
          <cell r="S3097">
            <v>38266</v>
          </cell>
          <cell r="T3097" t="str">
            <v>06/10-Сбер заявка 5</v>
          </cell>
          <cell r="U3097" t="str">
            <v>Сбербанк РФ</v>
          </cell>
          <cell r="V3097">
            <v>1.0002500000000001</v>
          </cell>
          <cell r="W3097">
            <v>1000250</v>
          </cell>
          <cell r="X3097">
            <v>38266</v>
          </cell>
          <cell r="Y3097" t="str">
            <v>06/10-04</v>
          </cell>
          <cell r="Z3097" t="str">
            <v>ЗАО "Компания "Уфаойл"</v>
          </cell>
          <cell r="AA3097">
            <v>250</v>
          </cell>
          <cell r="AB3097">
            <v>0</v>
          </cell>
          <cell r="AC3097">
            <v>9.1249999999999998E-2</v>
          </cell>
          <cell r="AD3097" t="str">
            <v>продан</v>
          </cell>
          <cell r="AF3097" t="str">
            <v/>
          </cell>
          <cell r="AI3097" t="str">
            <v/>
          </cell>
        </row>
        <row r="3098">
          <cell r="A3098">
            <v>3075</v>
          </cell>
          <cell r="B3098" t="str">
            <v>диск</v>
          </cell>
          <cell r="C3098" t="str">
            <v>51401</v>
          </cell>
          <cell r="D3098" t="str">
            <v>51401`810`2`0400`0000002</v>
          </cell>
          <cell r="E3098" t="str">
            <v>Сбербанк РФ</v>
          </cell>
          <cell r="F3098" t="str">
            <v>банк</v>
          </cell>
          <cell r="G3098" t="str">
            <v>ВА</v>
          </cell>
          <cell r="H3098" t="str">
            <v>0537028</v>
          </cell>
          <cell r="I3098">
            <v>38266</v>
          </cell>
          <cell r="J3098">
            <v>1000000</v>
          </cell>
          <cell r="K3098" t="str">
            <v>Рубли РФ</v>
          </cell>
          <cell r="L3098" t="str">
            <v>по предъявлении</v>
          </cell>
          <cell r="M3098">
            <v>38266</v>
          </cell>
          <cell r="N3098">
            <v>0</v>
          </cell>
          <cell r="P3098">
            <v>1000000</v>
          </cell>
          <cell r="Q3098">
            <v>1</v>
          </cell>
          <cell r="R3098">
            <v>1000000</v>
          </cell>
          <cell r="S3098">
            <v>38266</v>
          </cell>
          <cell r="T3098" t="str">
            <v>06/10-Сбер заявка 5</v>
          </cell>
          <cell r="U3098" t="str">
            <v>Сбербанк РФ</v>
          </cell>
          <cell r="V3098">
            <v>1.0002500000000001</v>
          </cell>
          <cell r="W3098">
            <v>1000250</v>
          </cell>
          <cell r="X3098">
            <v>38266</v>
          </cell>
          <cell r="Y3098" t="str">
            <v>06/10-04</v>
          </cell>
          <cell r="Z3098" t="str">
            <v>ЗАО "Компания "Уфаойл"</v>
          </cell>
          <cell r="AA3098">
            <v>250</v>
          </cell>
          <cell r="AB3098">
            <v>0</v>
          </cell>
          <cell r="AC3098">
            <v>9.1249999999999998E-2</v>
          </cell>
          <cell r="AD3098" t="str">
            <v>продан</v>
          </cell>
          <cell r="AF3098" t="str">
            <v/>
          </cell>
          <cell r="AI3098" t="str">
            <v/>
          </cell>
        </row>
        <row r="3099">
          <cell r="A3099">
            <v>3076</v>
          </cell>
          <cell r="B3099" t="str">
            <v>диск</v>
          </cell>
          <cell r="C3099" t="str">
            <v>51401</v>
          </cell>
          <cell r="D3099" t="str">
            <v>51401`810`2`0400`0000002</v>
          </cell>
          <cell r="E3099" t="str">
            <v>Сбербанк РФ</v>
          </cell>
          <cell r="F3099" t="str">
            <v>банк</v>
          </cell>
          <cell r="G3099" t="str">
            <v>ВА</v>
          </cell>
          <cell r="H3099" t="str">
            <v>0537032</v>
          </cell>
          <cell r="I3099">
            <v>38266</v>
          </cell>
          <cell r="J3099">
            <v>1000000</v>
          </cell>
          <cell r="K3099" t="str">
            <v>Рубли РФ</v>
          </cell>
          <cell r="L3099" t="str">
            <v>по предъявлении</v>
          </cell>
          <cell r="M3099">
            <v>38266</v>
          </cell>
          <cell r="N3099">
            <v>0</v>
          </cell>
          <cell r="P3099">
            <v>1000000</v>
          </cell>
          <cell r="Q3099">
            <v>1</v>
          </cell>
          <cell r="R3099">
            <v>1000000</v>
          </cell>
          <cell r="S3099">
            <v>38266</v>
          </cell>
          <cell r="T3099" t="str">
            <v>06/10-Сбер заявка 5</v>
          </cell>
          <cell r="U3099" t="str">
            <v>Сбербанк РФ</v>
          </cell>
          <cell r="V3099">
            <v>1.0002500000000001</v>
          </cell>
          <cell r="W3099">
            <v>1000250</v>
          </cell>
          <cell r="X3099">
            <v>38266</v>
          </cell>
          <cell r="Y3099" t="str">
            <v>06/10-04</v>
          </cell>
          <cell r="Z3099" t="str">
            <v>ЗАО "Компания "Уфаойл"</v>
          </cell>
          <cell r="AA3099">
            <v>250</v>
          </cell>
          <cell r="AB3099">
            <v>0</v>
          </cell>
          <cell r="AC3099">
            <v>9.1249999999999998E-2</v>
          </cell>
          <cell r="AD3099" t="str">
            <v>продан</v>
          </cell>
          <cell r="AF3099" t="str">
            <v/>
          </cell>
          <cell r="AI3099" t="str">
            <v/>
          </cell>
        </row>
        <row r="3100">
          <cell r="A3100">
            <v>3077</v>
          </cell>
          <cell r="B3100" t="str">
            <v>диск</v>
          </cell>
          <cell r="C3100" t="str">
            <v>51401</v>
          </cell>
          <cell r="D3100" t="str">
            <v>51401`810`2`0400`0000002</v>
          </cell>
          <cell r="E3100" t="str">
            <v>Сбербанк РФ</v>
          </cell>
          <cell r="F3100" t="str">
            <v>банк</v>
          </cell>
          <cell r="G3100" t="str">
            <v>ВА</v>
          </cell>
          <cell r="H3100" t="str">
            <v>0537033</v>
          </cell>
          <cell r="I3100">
            <v>38266</v>
          </cell>
          <cell r="J3100">
            <v>1000000</v>
          </cell>
          <cell r="K3100" t="str">
            <v>Рубли РФ</v>
          </cell>
          <cell r="L3100" t="str">
            <v>по предъявлении</v>
          </cell>
          <cell r="M3100">
            <v>38266</v>
          </cell>
          <cell r="N3100">
            <v>0</v>
          </cell>
          <cell r="P3100">
            <v>1000000</v>
          </cell>
          <cell r="Q3100">
            <v>1</v>
          </cell>
          <cell r="R3100">
            <v>1000000</v>
          </cell>
          <cell r="S3100">
            <v>38266</v>
          </cell>
          <cell r="T3100" t="str">
            <v>06/10-Сбер заявка 5</v>
          </cell>
          <cell r="U3100" t="str">
            <v>Сбербанк РФ</v>
          </cell>
          <cell r="V3100">
            <v>1.0002500000000001</v>
          </cell>
          <cell r="W3100">
            <v>1000250</v>
          </cell>
          <cell r="X3100">
            <v>38266</v>
          </cell>
          <cell r="Y3100" t="str">
            <v>06/10-04</v>
          </cell>
          <cell r="Z3100" t="str">
            <v>ЗАО "Компания "Уфаойл"</v>
          </cell>
          <cell r="AA3100">
            <v>250</v>
          </cell>
          <cell r="AB3100">
            <v>0</v>
          </cell>
          <cell r="AC3100">
            <v>9.1249999999999998E-2</v>
          </cell>
          <cell r="AD3100" t="str">
            <v>продан</v>
          </cell>
          <cell r="AF3100" t="str">
            <v/>
          </cell>
          <cell r="AI3100" t="str">
            <v/>
          </cell>
        </row>
        <row r="3101">
          <cell r="A3101">
            <v>3078</v>
          </cell>
          <cell r="B3101" t="str">
            <v>диск</v>
          </cell>
          <cell r="C3101" t="str">
            <v>51401</v>
          </cell>
          <cell r="D3101" t="str">
            <v>51401`810`2`0400`0000002</v>
          </cell>
          <cell r="E3101" t="str">
            <v>Сбербанк РФ</v>
          </cell>
          <cell r="F3101" t="str">
            <v>банк</v>
          </cell>
          <cell r="G3101" t="str">
            <v>ВА</v>
          </cell>
          <cell r="H3101" t="str">
            <v>0537034</v>
          </cell>
          <cell r="I3101">
            <v>38266</v>
          </cell>
          <cell r="J3101">
            <v>1000000</v>
          </cell>
          <cell r="K3101" t="str">
            <v>Рубли РФ</v>
          </cell>
          <cell r="L3101" t="str">
            <v>по предъявлении</v>
          </cell>
          <cell r="M3101">
            <v>38266</v>
          </cell>
          <cell r="N3101">
            <v>0</v>
          </cell>
          <cell r="P3101">
            <v>1000000</v>
          </cell>
          <cell r="Q3101">
            <v>1</v>
          </cell>
          <cell r="R3101">
            <v>1000000</v>
          </cell>
          <cell r="S3101">
            <v>38266</v>
          </cell>
          <cell r="T3101" t="str">
            <v>06/10-Сбер заявка 5</v>
          </cell>
          <cell r="U3101" t="str">
            <v>Сбербанк РФ</v>
          </cell>
          <cell r="V3101">
            <v>1.0002500000000001</v>
          </cell>
          <cell r="W3101">
            <v>1000250</v>
          </cell>
          <cell r="X3101">
            <v>38266</v>
          </cell>
          <cell r="Y3101" t="str">
            <v>06/10-04</v>
          </cell>
          <cell r="Z3101" t="str">
            <v>ЗАО "Компания "Уфаойл"</v>
          </cell>
          <cell r="AA3101">
            <v>250</v>
          </cell>
          <cell r="AB3101">
            <v>0</v>
          </cell>
          <cell r="AC3101">
            <v>9.1249999999999998E-2</v>
          </cell>
          <cell r="AD3101" t="str">
            <v>продан</v>
          </cell>
          <cell r="AF3101" t="str">
            <v/>
          </cell>
          <cell r="AI3101" t="str">
            <v/>
          </cell>
        </row>
        <row r="3102">
          <cell r="A3102">
            <v>3079</v>
          </cell>
          <cell r="B3102" t="str">
            <v>диск</v>
          </cell>
          <cell r="C3102" t="str">
            <v>51401</v>
          </cell>
          <cell r="D3102" t="str">
            <v>51401`810`2`0400`0000002</v>
          </cell>
          <cell r="E3102" t="str">
            <v>Сбербанк РФ</v>
          </cell>
          <cell r="F3102" t="str">
            <v>банк</v>
          </cell>
          <cell r="G3102" t="str">
            <v>ВА</v>
          </cell>
          <cell r="H3102" t="str">
            <v>0537035</v>
          </cell>
          <cell r="I3102">
            <v>38266</v>
          </cell>
          <cell r="J3102">
            <v>1000000</v>
          </cell>
          <cell r="K3102" t="str">
            <v>Рубли РФ</v>
          </cell>
          <cell r="L3102" t="str">
            <v>по предъявлении</v>
          </cell>
          <cell r="M3102">
            <v>38266</v>
          </cell>
          <cell r="N3102">
            <v>0</v>
          </cell>
          <cell r="P3102">
            <v>1000000</v>
          </cell>
          <cell r="Q3102">
            <v>1</v>
          </cell>
          <cell r="R3102">
            <v>1000000</v>
          </cell>
          <cell r="S3102">
            <v>38266</v>
          </cell>
          <cell r="T3102" t="str">
            <v>06/10-Сбер заявка 5</v>
          </cell>
          <cell r="U3102" t="str">
            <v>Сбербанк РФ</v>
          </cell>
          <cell r="V3102">
            <v>1.0002500000000001</v>
          </cell>
          <cell r="W3102">
            <v>1000250</v>
          </cell>
          <cell r="X3102">
            <v>38266</v>
          </cell>
          <cell r="Y3102" t="str">
            <v>06/10-04</v>
          </cell>
          <cell r="Z3102" t="str">
            <v>ЗАО "Компания "Уфаойл"</v>
          </cell>
          <cell r="AA3102">
            <v>250</v>
          </cell>
          <cell r="AB3102">
            <v>0</v>
          </cell>
          <cell r="AC3102">
            <v>9.1249999999999998E-2</v>
          </cell>
          <cell r="AD3102" t="str">
            <v>продан</v>
          </cell>
          <cell r="AF3102" t="str">
            <v/>
          </cell>
          <cell r="AI3102" t="str">
            <v/>
          </cell>
        </row>
        <row r="3103">
          <cell r="A3103">
            <v>3080</v>
          </cell>
          <cell r="B3103" t="str">
            <v>диск</v>
          </cell>
          <cell r="C3103" t="str">
            <v>51401</v>
          </cell>
          <cell r="D3103" t="str">
            <v>51401`810`2`0400`0000002</v>
          </cell>
          <cell r="E3103" t="str">
            <v>Сбербанк РФ</v>
          </cell>
          <cell r="F3103" t="str">
            <v>банк</v>
          </cell>
          <cell r="G3103" t="str">
            <v>ВА</v>
          </cell>
          <cell r="H3103" t="str">
            <v>0537036</v>
          </cell>
          <cell r="I3103">
            <v>38266</v>
          </cell>
          <cell r="J3103">
            <v>1000000</v>
          </cell>
          <cell r="K3103" t="str">
            <v>Рубли РФ</v>
          </cell>
          <cell r="L3103" t="str">
            <v>по предъявлении</v>
          </cell>
          <cell r="M3103">
            <v>38266</v>
          </cell>
          <cell r="N3103">
            <v>0</v>
          </cell>
          <cell r="P3103">
            <v>1000000</v>
          </cell>
          <cell r="Q3103">
            <v>1</v>
          </cell>
          <cell r="R3103">
            <v>1000000</v>
          </cell>
          <cell r="S3103">
            <v>38266</v>
          </cell>
          <cell r="T3103" t="str">
            <v>06/10-Сбер заявка 5</v>
          </cell>
          <cell r="U3103" t="str">
            <v>Сбербанк РФ</v>
          </cell>
          <cell r="V3103">
            <v>1.0002500000000001</v>
          </cell>
          <cell r="W3103">
            <v>1000250</v>
          </cell>
          <cell r="X3103">
            <v>38266</v>
          </cell>
          <cell r="Y3103" t="str">
            <v>06/10-04</v>
          </cell>
          <cell r="Z3103" t="str">
            <v>ЗАО "Компания "Уфаойл"</v>
          </cell>
          <cell r="AA3103">
            <v>250</v>
          </cell>
          <cell r="AB3103">
            <v>0</v>
          </cell>
          <cell r="AC3103">
            <v>9.1249999999999998E-2</v>
          </cell>
          <cell r="AD3103" t="str">
            <v>продан</v>
          </cell>
          <cell r="AF3103" t="str">
            <v/>
          </cell>
          <cell r="AI3103" t="str">
            <v/>
          </cell>
        </row>
        <row r="3104">
          <cell r="A3104">
            <v>3081</v>
          </cell>
          <cell r="B3104" t="str">
            <v>диск</v>
          </cell>
          <cell r="C3104" t="str">
            <v>51401</v>
          </cell>
          <cell r="D3104" t="str">
            <v>51401`810`2`0400`0000002</v>
          </cell>
          <cell r="E3104" t="str">
            <v>Сбербанк РФ</v>
          </cell>
          <cell r="F3104" t="str">
            <v>банк</v>
          </cell>
          <cell r="G3104" t="str">
            <v>ВА</v>
          </cell>
          <cell r="H3104" t="str">
            <v>0537037</v>
          </cell>
          <cell r="I3104">
            <v>38266</v>
          </cell>
          <cell r="J3104">
            <v>1000000</v>
          </cell>
          <cell r="K3104" t="str">
            <v>Рубли РФ</v>
          </cell>
          <cell r="L3104" t="str">
            <v>по предъявлении</v>
          </cell>
          <cell r="M3104">
            <v>38266</v>
          </cell>
          <cell r="N3104">
            <v>0</v>
          </cell>
          <cell r="P3104">
            <v>1000000</v>
          </cell>
          <cell r="Q3104">
            <v>1</v>
          </cell>
          <cell r="R3104">
            <v>1000000</v>
          </cell>
          <cell r="S3104">
            <v>38266</v>
          </cell>
          <cell r="T3104" t="str">
            <v>06/10-Сбер заявка 5</v>
          </cell>
          <cell r="U3104" t="str">
            <v>Сбербанк РФ</v>
          </cell>
          <cell r="V3104">
            <v>1.0002500000000001</v>
          </cell>
          <cell r="W3104">
            <v>1000250</v>
          </cell>
          <cell r="X3104">
            <v>38266</v>
          </cell>
          <cell r="Y3104" t="str">
            <v>06/10-04</v>
          </cell>
          <cell r="Z3104" t="str">
            <v>ЗАО "Компания "Уфаойл"</v>
          </cell>
          <cell r="AA3104">
            <v>250</v>
          </cell>
          <cell r="AB3104">
            <v>0</v>
          </cell>
          <cell r="AC3104">
            <v>9.1249999999999998E-2</v>
          </cell>
          <cell r="AD3104" t="str">
            <v>продан</v>
          </cell>
          <cell r="AF3104" t="str">
            <v/>
          </cell>
          <cell r="AI3104" t="str">
            <v/>
          </cell>
        </row>
        <row r="3105">
          <cell r="A3105">
            <v>3082</v>
          </cell>
          <cell r="B3105" t="str">
            <v>диск</v>
          </cell>
          <cell r="C3105" t="str">
            <v>51401</v>
          </cell>
          <cell r="D3105" t="str">
            <v>51401`810`2`0400`0000002</v>
          </cell>
          <cell r="E3105" t="str">
            <v>Сбербанк РФ</v>
          </cell>
          <cell r="F3105" t="str">
            <v>банк</v>
          </cell>
          <cell r="G3105" t="str">
            <v>ВА</v>
          </cell>
          <cell r="H3105" t="str">
            <v>0537038</v>
          </cell>
          <cell r="I3105">
            <v>38266</v>
          </cell>
          <cell r="J3105">
            <v>1000000</v>
          </cell>
          <cell r="K3105" t="str">
            <v>Рубли РФ</v>
          </cell>
          <cell r="L3105" t="str">
            <v>по предъявлении</v>
          </cell>
          <cell r="M3105">
            <v>38266</v>
          </cell>
          <cell r="N3105">
            <v>0</v>
          </cell>
          <cell r="P3105">
            <v>1000000</v>
          </cell>
          <cell r="Q3105">
            <v>1</v>
          </cell>
          <cell r="R3105">
            <v>1000000</v>
          </cell>
          <cell r="S3105">
            <v>38266</v>
          </cell>
          <cell r="T3105" t="str">
            <v>06/10-Сбер заявка 5</v>
          </cell>
          <cell r="U3105" t="str">
            <v>Сбербанк РФ</v>
          </cell>
          <cell r="V3105">
            <v>1.0002500000000001</v>
          </cell>
          <cell r="W3105">
            <v>1000250</v>
          </cell>
          <cell r="X3105">
            <v>38266</v>
          </cell>
          <cell r="Y3105" t="str">
            <v>06/10-04</v>
          </cell>
          <cell r="Z3105" t="str">
            <v>ЗАО "Компания "Уфаойл"</v>
          </cell>
          <cell r="AA3105">
            <v>250</v>
          </cell>
          <cell r="AB3105">
            <v>0</v>
          </cell>
          <cell r="AC3105">
            <v>9.1249999999999998E-2</v>
          </cell>
          <cell r="AD3105" t="str">
            <v>продан</v>
          </cell>
          <cell r="AF3105" t="str">
            <v/>
          </cell>
          <cell r="AI3105" t="str">
            <v/>
          </cell>
        </row>
        <row r="3106">
          <cell r="A3106">
            <v>3083</v>
          </cell>
          <cell r="B3106" t="str">
            <v>диск</v>
          </cell>
          <cell r="C3106" t="str">
            <v>51401</v>
          </cell>
          <cell r="D3106" t="str">
            <v>51401`810`2`0400`0000002</v>
          </cell>
          <cell r="E3106" t="str">
            <v>Сбербанк РФ</v>
          </cell>
          <cell r="F3106" t="str">
            <v>банк</v>
          </cell>
          <cell r="G3106" t="str">
            <v>ВА</v>
          </cell>
          <cell r="H3106" t="str">
            <v>0537039</v>
          </cell>
          <cell r="I3106">
            <v>38266</v>
          </cell>
          <cell r="J3106">
            <v>1000000</v>
          </cell>
          <cell r="K3106" t="str">
            <v>Рубли РФ</v>
          </cell>
          <cell r="L3106" t="str">
            <v>по предъявлении</v>
          </cell>
          <cell r="M3106">
            <v>38266</v>
          </cell>
          <cell r="N3106">
            <v>0</v>
          </cell>
          <cell r="P3106">
            <v>1000000</v>
          </cell>
          <cell r="Q3106">
            <v>1</v>
          </cell>
          <cell r="R3106">
            <v>1000000</v>
          </cell>
          <cell r="S3106">
            <v>38266</v>
          </cell>
          <cell r="T3106" t="str">
            <v>06/10-Сбер заявка 5</v>
          </cell>
          <cell r="U3106" t="str">
            <v>Сбербанк РФ</v>
          </cell>
          <cell r="V3106">
            <v>1.0002500000000001</v>
          </cell>
          <cell r="W3106">
            <v>1000250</v>
          </cell>
          <cell r="X3106">
            <v>38266</v>
          </cell>
          <cell r="Y3106" t="str">
            <v>06/10-04</v>
          </cell>
          <cell r="Z3106" t="str">
            <v>ЗАО "Компания "Уфаойл"</v>
          </cell>
          <cell r="AA3106">
            <v>250</v>
          </cell>
          <cell r="AB3106">
            <v>0</v>
          </cell>
          <cell r="AC3106">
            <v>9.1249999999999998E-2</v>
          </cell>
          <cell r="AD3106" t="str">
            <v>продан</v>
          </cell>
          <cell r="AF3106" t="str">
            <v/>
          </cell>
          <cell r="AI3106" t="str">
            <v/>
          </cell>
        </row>
        <row r="3107">
          <cell r="A3107">
            <v>3084</v>
          </cell>
          <cell r="B3107" t="str">
            <v>диск</v>
          </cell>
          <cell r="C3107" t="str">
            <v>51401</v>
          </cell>
          <cell r="D3107" t="str">
            <v>51401`810`2`0400`0000002</v>
          </cell>
          <cell r="E3107" t="str">
            <v>Сбербанк РФ</v>
          </cell>
          <cell r="F3107" t="str">
            <v>банк</v>
          </cell>
          <cell r="G3107" t="str">
            <v>ВА</v>
          </cell>
          <cell r="H3107" t="str">
            <v>0537040</v>
          </cell>
          <cell r="I3107">
            <v>38266</v>
          </cell>
          <cell r="J3107">
            <v>1000000</v>
          </cell>
          <cell r="K3107" t="str">
            <v>Рубли РФ</v>
          </cell>
          <cell r="L3107" t="str">
            <v>по предъявлении</v>
          </cell>
          <cell r="M3107">
            <v>38266</v>
          </cell>
          <cell r="N3107">
            <v>0</v>
          </cell>
          <cell r="P3107">
            <v>1000000</v>
          </cell>
          <cell r="Q3107">
            <v>1</v>
          </cell>
          <cell r="R3107">
            <v>1000000</v>
          </cell>
          <cell r="S3107">
            <v>38266</v>
          </cell>
          <cell r="T3107" t="str">
            <v>06/10-Сбер заявка 5</v>
          </cell>
          <cell r="U3107" t="str">
            <v>Сбербанк РФ</v>
          </cell>
          <cell r="V3107">
            <v>1.0002500000000001</v>
          </cell>
          <cell r="W3107">
            <v>1000250</v>
          </cell>
          <cell r="X3107">
            <v>38266</v>
          </cell>
          <cell r="Y3107" t="str">
            <v>06/10-04</v>
          </cell>
          <cell r="Z3107" t="str">
            <v>ЗАО "Компания "Уфаойл"</v>
          </cell>
          <cell r="AA3107">
            <v>250</v>
          </cell>
          <cell r="AB3107">
            <v>0</v>
          </cell>
          <cell r="AC3107">
            <v>9.1249999999999998E-2</v>
          </cell>
          <cell r="AD3107" t="str">
            <v>продан</v>
          </cell>
          <cell r="AF3107" t="str">
            <v/>
          </cell>
          <cell r="AI3107" t="str">
            <v/>
          </cell>
        </row>
        <row r="3108">
          <cell r="A3108">
            <v>3085</v>
          </cell>
          <cell r="B3108" t="str">
            <v>диск</v>
          </cell>
          <cell r="C3108" t="str">
            <v>51401</v>
          </cell>
          <cell r="D3108" t="str">
            <v>51401`810`2`0400`0000002</v>
          </cell>
          <cell r="E3108" t="str">
            <v>Сбербанк РФ</v>
          </cell>
          <cell r="F3108" t="str">
            <v>банк</v>
          </cell>
          <cell r="G3108" t="str">
            <v>ВА</v>
          </cell>
          <cell r="H3108" t="str">
            <v>0537041</v>
          </cell>
          <cell r="I3108">
            <v>38266</v>
          </cell>
          <cell r="J3108">
            <v>1000000</v>
          </cell>
          <cell r="K3108" t="str">
            <v>Рубли РФ</v>
          </cell>
          <cell r="L3108" t="str">
            <v>по предъявлении</v>
          </cell>
          <cell r="M3108">
            <v>38266</v>
          </cell>
          <cell r="N3108">
            <v>0</v>
          </cell>
          <cell r="P3108">
            <v>1000000</v>
          </cell>
          <cell r="Q3108">
            <v>1</v>
          </cell>
          <cell r="R3108">
            <v>1000000</v>
          </cell>
          <cell r="S3108">
            <v>38266</v>
          </cell>
          <cell r="T3108" t="str">
            <v>06/10-Сбер заявка 5</v>
          </cell>
          <cell r="U3108" t="str">
            <v>Сбербанк РФ</v>
          </cell>
          <cell r="V3108">
            <v>1.0002500000000001</v>
          </cell>
          <cell r="W3108">
            <v>1000250</v>
          </cell>
          <cell r="X3108">
            <v>38266</v>
          </cell>
          <cell r="Y3108" t="str">
            <v>06/10-04</v>
          </cell>
          <cell r="Z3108" t="str">
            <v>ЗАО "Компания "Уфаойл"</v>
          </cell>
          <cell r="AA3108">
            <v>250</v>
          </cell>
          <cell r="AB3108">
            <v>0</v>
          </cell>
          <cell r="AC3108">
            <v>9.1249999999999998E-2</v>
          </cell>
          <cell r="AD3108" t="str">
            <v>продан</v>
          </cell>
          <cell r="AF3108" t="str">
            <v/>
          </cell>
          <cell r="AI3108" t="str">
            <v/>
          </cell>
        </row>
        <row r="3109">
          <cell r="A3109">
            <v>3086</v>
          </cell>
          <cell r="B3109" t="str">
            <v>диск</v>
          </cell>
          <cell r="C3109" t="str">
            <v>51401</v>
          </cell>
          <cell r="D3109" t="str">
            <v>51401`810`2`0400`0000002</v>
          </cell>
          <cell r="E3109" t="str">
            <v>Сбербанк РФ</v>
          </cell>
          <cell r="F3109" t="str">
            <v>банк</v>
          </cell>
          <cell r="G3109" t="str">
            <v>ВА</v>
          </cell>
          <cell r="H3109" t="str">
            <v>0537042</v>
          </cell>
          <cell r="I3109">
            <v>38266</v>
          </cell>
          <cell r="J3109">
            <v>1000000</v>
          </cell>
          <cell r="K3109" t="str">
            <v>Рубли РФ</v>
          </cell>
          <cell r="L3109" t="str">
            <v>по предъявлении</v>
          </cell>
          <cell r="M3109">
            <v>38266</v>
          </cell>
          <cell r="N3109">
            <v>0</v>
          </cell>
          <cell r="P3109">
            <v>1000000</v>
          </cell>
          <cell r="Q3109">
            <v>1</v>
          </cell>
          <cell r="R3109">
            <v>1000000</v>
          </cell>
          <cell r="S3109">
            <v>38266</v>
          </cell>
          <cell r="T3109" t="str">
            <v>06/10-Сбер заявка 5</v>
          </cell>
          <cell r="U3109" t="str">
            <v>Сбербанк РФ</v>
          </cell>
          <cell r="V3109">
            <v>1.0002500000000001</v>
          </cell>
          <cell r="W3109">
            <v>1000250</v>
          </cell>
          <cell r="X3109">
            <v>38266</v>
          </cell>
          <cell r="Y3109" t="str">
            <v>06/10-04</v>
          </cell>
          <cell r="Z3109" t="str">
            <v>ЗАО "Компания "Уфаойл"</v>
          </cell>
          <cell r="AA3109">
            <v>250</v>
          </cell>
          <cell r="AB3109">
            <v>0</v>
          </cell>
          <cell r="AC3109">
            <v>9.1249999999999998E-2</v>
          </cell>
          <cell r="AD3109" t="str">
            <v>продан</v>
          </cell>
          <cell r="AF3109" t="str">
            <v/>
          </cell>
          <cell r="AI3109" t="str">
            <v/>
          </cell>
        </row>
        <row r="3110">
          <cell r="A3110">
            <v>3087</v>
          </cell>
          <cell r="B3110" t="str">
            <v>диск</v>
          </cell>
          <cell r="C3110" t="str">
            <v>51401</v>
          </cell>
          <cell r="D3110" t="str">
            <v>51401`810`2`0400`0000002</v>
          </cell>
          <cell r="E3110" t="str">
            <v>Сбербанк РФ</v>
          </cell>
          <cell r="F3110" t="str">
            <v>банк</v>
          </cell>
          <cell r="G3110" t="str">
            <v>ВА</v>
          </cell>
          <cell r="H3110" t="str">
            <v>0537043</v>
          </cell>
          <cell r="I3110">
            <v>38266</v>
          </cell>
          <cell r="J3110">
            <v>1000000</v>
          </cell>
          <cell r="K3110" t="str">
            <v>Рубли РФ</v>
          </cell>
          <cell r="L3110" t="str">
            <v>по предъявлении</v>
          </cell>
          <cell r="M3110">
            <v>38266</v>
          </cell>
          <cell r="N3110">
            <v>0</v>
          </cell>
          <cell r="P3110">
            <v>1000000</v>
          </cell>
          <cell r="Q3110">
            <v>1</v>
          </cell>
          <cell r="R3110">
            <v>1000000</v>
          </cell>
          <cell r="S3110">
            <v>38266</v>
          </cell>
          <cell r="T3110" t="str">
            <v>06/10-Сбер заявка 5</v>
          </cell>
          <cell r="U3110" t="str">
            <v>Сбербанк РФ</v>
          </cell>
          <cell r="V3110">
            <v>1.0002500000000001</v>
          </cell>
          <cell r="W3110">
            <v>1000250</v>
          </cell>
          <cell r="X3110">
            <v>38266</v>
          </cell>
          <cell r="Y3110" t="str">
            <v>06/10-04</v>
          </cell>
          <cell r="Z3110" t="str">
            <v>ЗАО "Компания "Уфаойл"</v>
          </cell>
          <cell r="AA3110">
            <v>250</v>
          </cell>
          <cell r="AB3110">
            <v>0</v>
          </cell>
          <cell r="AC3110">
            <v>9.1249999999999998E-2</v>
          </cell>
          <cell r="AD3110" t="str">
            <v>продан</v>
          </cell>
          <cell r="AF3110" t="str">
            <v/>
          </cell>
          <cell r="AI3110" t="str">
            <v/>
          </cell>
        </row>
        <row r="3111">
          <cell r="A3111">
            <v>3088</v>
          </cell>
          <cell r="B3111" t="str">
            <v>диск</v>
          </cell>
          <cell r="C3111" t="str">
            <v>51401</v>
          </cell>
          <cell r="D3111" t="str">
            <v>51401`810`2`0400`0000002</v>
          </cell>
          <cell r="E3111" t="str">
            <v>Сбербанк РФ</v>
          </cell>
          <cell r="F3111" t="str">
            <v>банк</v>
          </cell>
          <cell r="G3111" t="str">
            <v>ВА</v>
          </cell>
          <cell r="H3111" t="str">
            <v>0537044</v>
          </cell>
          <cell r="I3111">
            <v>38266</v>
          </cell>
          <cell r="J3111">
            <v>1000000</v>
          </cell>
          <cell r="K3111" t="str">
            <v>Рубли РФ</v>
          </cell>
          <cell r="L3111" t="str">
            <v>по предъявлении</v>
          </cell>
          <cell r="M3111">
            <v>38266</v>
          </cell>
          <cell r="N3111">
            <v>0</v>
          </cell>
          <cell r="P3111">
            <v>1000000</v>
          </cell>
          <cell r="Q3111">
            <v>1</v>
          </cell>
          <cell r="R3111">
            <v>1000000</v>
          </cell>
          <cell r="S3111">
            <v>38266</v>
          </cell>
          <cell r="T3111" t="str">
            <v>06/10-Сбер заявка 5</v>
          </cell>
          <cell r="U3111" t="str">
            <v>Сбербанк РФ</v>
          </cell>
          <cell r="V3111">
            <v>1.0002500000000001</v>
          </cell>
          <cell r="W3111">
            <v>1000250</v>
          </cell>
          <cell r="X3111">
            <v>38266</v>
          </cell>
          <cell r="Y3111" t="str">
            <v>06/10-04</v>
          </cell>
          <cell r="Z3111" t="str">
            <v>ЗАО "Компания "Уфаойл"</v>
          </cell>
          <cell r="AA3111">
            <v>250</v>
          </cell>
          <cell r="AB3111">
            <v>0</v>
          </cell>
          <cell r="AC3111">
            <v>9.1249999999999998E-2</v>
          </cell>
          <cell r="AD3111" t="str">
            <v>продан</v>
          </cell>
          <cell r="AF3111" t="str">
            <v/>
          </cell>
          <cell r="AI3111" t="str">
            <v/>
          </cell>
        </row>
        <row r="3112">
          <cell r="A3112">
            <v>3089</v>
          </cell>
          <cell r="B3112" t="str">
            <v>диск</v>
          </cell>
          <cell r="C3112" t="str">
            <v>51401</v>
          </cell>
          <cell r="D3112" t="str">
            <v>51401`810`2`0400`0000002</v>
          </cell>
          <cell r="E3112" t="str">
            <v>Сбербанк РФ</v>
          </cell>
          <cell r="F3112" t="str">
            <v>банк</v>
          </cell>
          <cell r="G3112" t="str">
            <v>ВА</v>
          </cell>
          <cell r="H3112" t="str">
            <v>0537045</v>
          </cell>
          <cell r="I3112">
            <v>38266</v>
          </cell>
          <cell r="J3112">
            <v>1000000</v>
          </cell>
          <cell r="K3112" t="str">
            <v>Рубли РФ</v>
          </cell>
          <cell r="L3112" t="str">
            <v>по предъявлении</v>
          </cell>
          <cell r="M3112">
            <v>38266</v>
          </cell>
          <cell r="N3112">
            <v>0</v>
          </cell>
          <cell r="P3112">
            <v>1000000</v>
          </cell>
          <cell r="Q3112">
            <v>1</v>
          </cell>
          <cell r="R3112">
            <v>1000000</v>
          </cell>
          <cell r="S3112">
            <v>38266</v>
          </cell>
          <cell r="T3112" t="str">
            <v>06/10-Сбер заявка 5</v>
          </cell>
          <cell r="U3112" t="str">
            <v>Сбербанк РФ</v>
          </cell>
          <cell r="V3112">
            <v>1.0002500000000001</v>
          </cell>
          <cell r="W3112">
            <v>1000250</v>
          </cell>
          <cell r="X3112">
            <v>38266</v>
          </cell>
          <cell r="Y3112" t="str">
            <v>06/10-04</v>
          </cell>
          <cell r="Z3112" t="str">
            <v>ЗАО "Компания "Уфаойл"</v>
          </cell>
          <cell r="AA3112">
            <v>250</v>
          </cell>
          <cell r="AB3112">
            <v>0</v>
          </cell>
          <cell r="AC3112">
            <v>9.1249999999999998E-2</v>
          </cell>
          <cell r="AD3112" t="str">
            <v>продан</v>
          </cell>
          <cell r="AF3112" t="str">
            <v/>
          </cell>
          <cell r="AI3112" t="str">
            <v/>
          </cell>
        </row>
        <row r="3113">
          <cell r="A3113">
            <v>3090</v>
          </cell>
          <cell r="B3113" t="str">
            <v>диск</v>
          </cell>
          <cell r="C3113" t="str">
            <v>51501</v>
          </cell>
          <cell r="D3113" t="str">
            <v>51501`810`9`0400`0000011</v>
          </cell>
          <cell r="E3113" t="str">
            <v>ООО «Фирма «Башкирские инвестиции»</v>
          </cell>
          <cell r="F3113" t="str">
            <v>прочие</v>
          </cell>
          <cell r="G3113" t="str">
            <v>----</v>
          </cell>
          <cell r="H3113" t="str">
            <v>0406027</v>
          </cell>
          <cell r="I3113">
            <v>38266</v>
          </cell>
          <cell r="J3113">
            <v>8501160</v>
          </cell>
          <cell r="K3113" t="str">
            <v>Рубли РФ</v>
          </cell>
          <cell r="L3113" t="str">
            <v>по предъявлении, но не ранее 07.10.2004г.</v>
          </cell>
          <cell r="M3113">
            <v>38267</v>
          </cell>
          <cell r="N3113">
            <v>4.9811764705882347E-2</v>
          </cell>
          <cell r="P3113">
            <v>8500000</v>
          </cell>
          <cell r="Q3113">
            <v>0.99986354803344479</v>
          </cell>
          <cell r="R3113">
            <v>8500000</v>
          </cell>
          <cell r="S3113">
            <v>38266</v>
          </cell>
          <cell r="T3113" t="str">
            <v>06/10-09</v>
          </cell>
          <cell r="U3113" t="str">
            <v>ООО "Фирма "Башкирские инвестиции"</v>
          </cell>
          <cell r="V3113">
            <v>1.002486</v>
          </cell>
          <cell r="W3113">
            <v>8522295</v>
          </cell>
          <cell r="X3113">
            <v>38274</v>
          </cell>
          <cell r="Y3113" t="str">
            <v>14/10-05</v>
          </cell>
          <cell r="Z3113" t="str">
            <v>ООО "Фирма "Башкирские инвестиции"</v>
          </cell>
          <cell r="AA3113">
            <v>22295</v>
          </cell>
          <cell r="AB3113">
            <v>4.9948235294117641E-2</v>
          </cell>
          <cell r="AC3113">
            <v>0.11967169117647058</v>
          </cell>
          <cell r="AD3113" t="str">
            <v>продан</v>
          </cell>
          <cell r="AF3113" t="str">
            <v/>
          </cell>
          <cell r="AI3113" t="str">
            <v/>
          </cell>
        </row>
        <row r="3114">
          <cell r="A3114">
            <v>3091</v>
          </cell>
          <cell r="B3114" t="str">
            <v>диск</v>
          </cell>
          <cell r="C3114" t="str">
            <v>51401</v>
          </cell>
          <cell r="D3114" t="str">
            <v>51401`810`2`0400`0000002</v>
          </cell>
          <cell r="E3114" t="str">
            <v>Сбербанк РФ</v>
          </cell>
          <cell r="F3114" t="str">
            <v>банк</v>
          </cell>
          <cell r="G3114" t="str">
            <v>ВА</v>
          </cell>
          <cell r="H3114" t="str">
            <v>0537064</v>
          </cell>
          <cell r="I3114">
            <v>38267</v>
          </cell>
          <cell r="J3114">
            <v>16000000</v>
          </cell>
          <cell r="K3114" t="str">
            <v>Рубли РФ</v>
          </cell>
          <cell r="L3114" t="str">
            <v>по предъявлении</v>
          </cell>
          <cell r="M3114">
            <v>38267</v>
          </cell>
          <cell r="N3114">
            <v>0</v>
          </cell>
          <cell r="P3114">
            <v>16000000</v>
          </cell>
          <cell r="Q3114">
            <v>1</v>
          </cell>
          <cell r="R3114">
            <v>16000000</v>
          </cell>
          <cell r="S3114">
            <v>38267</v>
          </cell>
          <cell r="T3114" t="str">
            <v>07/10-Сбер заявка 6</v>
          </cell>
          <cell r="U3114" t="str">
            <v>Сбербанк РФ</v>
          </cell>
          <cell r="V3114">
            <v>1.000016</v>
          </cell>
          <cell r="W3114">
            <v>16000250</v>
          </cell>
          <cell r="X3114">
            <v>38267</v>
          </cell>
          <cell r="Y3114" t="str">
            <v>07/10-04</v>
          </cell>
          <cell r="Z3114" t="str">
            <v>ЗАО "Компания "Уфаойл"</v>
          </cell>
          <cell r="AA3114">
            <v>250</v>
          </cell>
          <cell r="AB3114">
            <v>0</v>
          </cell>
          <cell r="AC3114">
            <v>5.7031249999999999E-3</v>
          </cell>
          <cell r="AD3114" t="str">
            <v>продан</v>
          </cell>
          <cell r="AF3114" t="str">
            <v/>
          </cell>
          <cell r="AI3114" t="str">
            <v/>
          </cell>
        </row>
        <row r="3115">
          <cell r="A3115">
            <v>3092</v>
          </cell>
          <cell r="B3115" t="str">
            <v>диск</v>
          </cell>
          <cell r="C3115" t="str">
            <v>51401</v>
          </cell>
          <cell r="D3115" t="str">
            <v>51401`810`2`0400`0000002</v>
          </cell>
          <cell r="E3115" t="str">
            <v>Сбербанк РФ</v>
          </cell>
          <cell r="F3115" t="str">
            <v>банк</v>
          </cell>
          <cell r="G3115" t="str">
            <v>ВА</v>
          </cell>
          <cell r="H3115" t="str">
            <v>0537070</v>
          </cell>
          <cell r="I3115">
            <v>38267</v>
          </cell>
          <cell r="J3115">
            <v>14000000</v>
          </cell>
          <cell r="K3115" t="str">
            <v>Рубли РФ</v>
          </cell>
          <cell r="L3115" t="str">
            <v>по предъявлении</v>
          </cell>
          <cell r="M3115">
            <v>38267</v>
          </cell>
          <cell r="N3115">
            <v>0</v>
          </cell>
          <cell r="P3115">
            <v>14000000</v>
          </cell>
          <cell r="Q3115">
            <v>1</v>
          </cell>
          <cell r="R3115">
            <v>14000000</v>
          </cell>
          <cell r="S3115">
            <v>38267</v>
          </cell>
          <cell r="T3115" t="str">
            <v>07/10-Сбер заявка 6</v>
          </cell>
          <cell r="U3115" t="str">
            <v>Сбербанк РФ</v>
          </cell>
          <cell r="V3115">
            <v>1.0000180000000001</v>
          </cell>
          <cell r="W3115">
            <v>14000250</v>
          </cell>
          <cell r="X3115">
            <v>38267</v>
          </cell>
          <cell r="Y3115" t="str">
            <v>07/10-04</v>
          </cell>
          <cell r="Z3115" t="str">
            <v>ЗАО "Компания "Уфаойл"</v>
          </cell>
          <cell r="AA3115">
            <v>250</v>
          </cell>
          <cell r="AB3115">
            <v>0</v>
          </cell>
          <cell r="AC3115">
            <v>6.5178571428571429E-3</v>
          </cell>
          <cell r="AD3115" t="str">
            <v>продан</v>
          </cell>
          <cell r="AF3115" t="str">
            <v/>
          </cell>
          <cell r="AI3115" t="str">
            <v/>
          </cell>
        </row>
        <row r="3116">
          <cell r="A3116">
            <v>3093</v>
          </cell>
          <cell r="B3116" t="str">
            <v>диск</v>
          </cell>
          <cell r="C3116" t="str">
            <v>51401</v>
          </cell>
          <cell r="D3116" t="str">
            <v>51401`810`1`0400`0000005</v>
          </cell>
          <cell r="E3116" t="str">
            <v>ОАО «УралСиб»</v>
          </cell>
          <cell r="F3116" t="str">
            <v>банк</v>
          </cell>
          <cell r="G3116" t="str">
            <v>0081</v>
          </cell>
          <cell r="H3116" t="str">
            <v>0262449</v>
          </cell>
          <cell r="I3116">
            <v>38250</v>
          </cell>
          <cell r="J3116">
            <v>100000</v>
          </cell>
          <cell r="K3116" t="str">
            <v>Рубли РФ</v>
          </cell>
          <cell r="L3116" t="str">
            <v>по предъявлении</v>
          </cell>
          <cell r="M3116">
            <v>38250</v>
          </cell>
          <cell r="N3116">
            <v>0</v>
          </cell>
          <cell r="P3116">
            <v>100000</v>
          </cell>
          <cell r="Q3116">
            <v>1</v>
          </cell>
          <cell r="R3116">
            <v>100000</v>
          </cell>
          <cell r="S3116">
            <v>38267</v>
          </cell>
          <cell r="T3116" t="str">
            <v>07/10-06</v>
          </cell>
          <cell r="U3116" t="str">
            <v>ООО "Проф-Трейд"</v>
          </cell>
          <cell r="V3116">
            <v>1</v>
          </cell>
          <cell r="W3116">
            <v>100000</v>
          </cell>
          <cell r="X3116">
            <v>38268</v>
          </cell>
          <cell r="Y3116" t="str">
            <v>08/10-акт УралСиб</v>
          </cell>
          <cell r="Z3116" t="str">
            <v>ОАО "УралСиб"</v>
          </cell>
          <cell r="AA3116">
            <v>0</v>
          </cell>
          <cell r="AB3116">
            <v>0</v>
          </cell>
          <cell r="AC3116">
            <v>0</v>
          </cell>
          <cell r="AD3116" t="str">
            <v>предъявлен</v>
          </cell>
          <cell r="AF3116" t="str">
            <v/>
          </cell>
          <cell r="AI3116" t="str">
            <v/>
          </cell>
        </row>
        <row r="3117">
          <cell r="A3117">
            <v>3094</v>
          </cell>
          <cell r="B3117" t="str">
            <v>диск</v>
          </cell>
          <cell r="C3117" t="str">
            <v>51401</v>
          </cell>
          <cell r="D3117" t="str">
            <v>51401`810`1`0400`0000005</v>
          </cell>
          <cell r="E3117" t="str">
            <v>ОАО «УралСиб»</v>
          </cell>
          <cell r="F3117" t="str">
            <v>банк</v>
          </cell>
          <cell r="G3117" t="str">
            <v>4200</v>
          </cell>
          <cell r="H3117" t="str">
            <v>0283446</v>
          </cell>
          <cell r="I3117">
            <v>38251</v>
          </cell>
          <cell r="J3117">
            <v>100000</v>
          </cell>
          <cell r="K3117" t="str">
            <v>Рубли РФ</v>
          </cell>
          <cell r="L3117" t="str">
            <v>по предъявлении</v>
          </cell>
          <cell r="M3117">
            <v>38251</v>
          </cell>
          <cell r="N3117">
            <v>0</v>
          </cell>
          <cell r="P3117">
            <v>100000</v>
          </cell>
          <cell r="Q3117">
            <v>1</v>
          </cell>
          <cell r="R3117">
            <v>100000</v>
          </cell>
          <cell r="S3117">
            <v>38267</v>
          </cell>
          <cell r="T3117" t="str">
            <v>07/10-06</v>
          </cell>
          <cell r="U3117" t="str">
            <v>ООО "Проф-Трейд"</v>
          </cell>
          <cell r="V3117">
            <v>1</v>
          </cell>
          <cell r="W3117">
            <v>100000</v>
          </cell>
          <cell r="X3117">
            <v>38268</v>
          </cell>
          <cell r="Y3117" t="str">
            <v>08/10-акт УралСиб</v>
          </cell>
          <cell r="Z3117" t="str">
            <v>ОАО "УралСиб"</v>
          </cell>
          <cell r="AA3117">
            <v>0</v>
          </cell>
          <cell r="AB3117">
            <v>0</v>
          </cell>
          <cell r="AC3117">
            <v>0</v>
          </cell>
          <cell r="AD3117" t="str">
            <v>предъявлен</v>
          </cell>
          <cell r="AF3117" t="str">
            <v/>
          </cell>
          <cell r="AI3117" t="str">
            <v/>
          </cell>
        </row>
        <row r="3118">
          <cell r="A3118">
            <v>3095</v>
          </cell>
          <cell r="B3118" t="str">
            <v>диск</v>
          </cell>
          <cell r="C3118" t="str">
            <v>51401</v>
          </cell>
          <cell r="D3118" t="str">
            <v>51401`810`1`0400`0000005</v>
          </cell>
          <cell r="E3118" t="str">
            <v>ОАО «УралСиб»</v>
          </cell>
          <cell r="F3118" t="str">
            <v>банк</v>
          </cell>
          <cell r="G3118" t="str">
            <v>0081</v>
          </cell>
          <cell r="H3118" t="str">
            <v>0262397</v>
          </cell>
          <cell r="I3118">
            <v>38243</v>
          </cell>
          <cell r="J3118">
            <v>100000</v>
          </cell>
          <cell r="K3118" t="str">
            <v>Рубли РФ</v>
          </cell>
          <cell r="L3118" t="str">
            <v>по предъявлении</v>
          </cell>
          <cell r="M3118">
            <v>38243</v>
          </cell>
          <cell r="N3118">
            <v>0</v>
          </cell>
          <cell r="P3118">
            <v>100000</v>
          </cell>
          <cell r="Q3118">
            <v>1</v>
          </cell>
          <cell r="R3118">
            <v>100000</v>
          </cell>
          <cell r="S3118">
            <v>38267</v>
          </cell>
          <cell r="T3118" t="str">
            <v>07/10-06</v>
          </cell>
          <cell r="U3118" t="str">
            <v>ООО "Проф-Трейд"</v>
          </cell>
          <cell r="V3118">
            <v>1</v>
          </cell>
          <cell r="W3118">
            <v>100000</v>
          </cell>
          <cell r="X3118">
            <v>38268</v>
          </cell>
          <cell r="Y3118" t="str">
            <v>08/10-акт УралСиб</v>
          </cell>
          <cell r="Z3118" t="str">
            <v>ОАО "УралСиб"</v>
          </cell>
          <cell r="AA3118">
            <v>0</v>
          </cell>
          <cell r="AB3118">
            <v>0</v>
          </cell>
          <cell r="AC3118">
            <v>0</v>
          </cell>
          <cell r="AD3118" t="str">
            <v>предъявлен</v>
          </cell>
          <cell r="AF3118" t="str">
            <v/>
          </cell>
          <cell r="AI3118" t="str">
            <v/>
          </cell>
        </row>
        <row r="3119">
          <cell r="A3119">
            <v>3096</v>
          </cell>
          <cell r="B3119" t="str">
            <v>диск</v>
          </cell>
          <cell r="C3119" t="str">
            <v>51401</v>
          </cell>
          <cell r="D3119" t="str">
            <v>51401`810`1`0400`0000005</v>
          </cell>
          <cell r="E3119" t="str">
            <v>ОАО «УралСиб»</v>
          </cell>
          <cell r="F3119" t="str">
            <v>банк</v>
          </cell>
          <cell r="G3119" t="str">
            <v>0082</v>
          </cell>
          <cell r="H3119" t="str">
            <v>0257947</v>
          </cell>
          <cell r="I3119">
            <v>38226</v>
          </cell>
          <cell r="J3119">
            <v>100000</v>
          </cell>
          <cell r="K3119" t="str">
            <v>Рубли РФ</v>
          </cell>
          <cell r="L3119" t="str">
            <v>по предъявлении</v>
          </cell>
          <cell r="M3119">
            <v>38226</v>
          </cell>
          <cell r="N3119">
            <v>0</v>
          </cell>
          <cell r="P3119">
            <v>100000</v>
          </cell>
          <cell r="Q3119">
            <v>1</v>
          </cell>
          <cell r="R3119">
            <v>100000</v>
          </cell>
          <cell r="S3119">
            <v>38267</v>
          </cell>
          <cell r="T3119" t="str">
            <v>07/10-06</v>
          </cell>
          <cell r="U3119" t="str">
            <v>ООО "Проф-Трейд"</v>
          </cell>
          <cell r="V3119">
            <v>1</v>
          </cell>
          <cell r="W3119">
            <v>100000</v>
          </cell>
          <cell r="X3119">
            <v>38268</v>
          </cell>
          <cell r="Y3119" t="str">
            <v>08/10-акт УралСиб</v>
          </cell>
          <cell r="Z3119" t="str">
            <v>ОАО "УралСиб"</v>
          </cell>
          <cell r="AA3119">
            <v>0</v>
          </cell>
          <cell r="AB3119">
            <v>0</v>
          </cell>
          <cell r="AC3119">
            <v>0</v>
          </cell>
          <cell r="AD3119" t="str">
            <v>предъявлен</v>
          </cell>
          <cell r="AF3119" t="str">
            <v/>
          </cell>
          <cell r="AI3119" t="str">
            <v/>
          </cell>
        </row>
        <row r="3120">
          <cell r="A3120">
            <v>3097</v>
          </cell>
          <cell r="B3120" t="str">
            <v>диск</v>
          </cell>
          <cell r="C3120" t="str">
            <v>51401</v>
          </cell>
          <cell r="D3120" t="str">
            <v>51401`810`1`0400`0000005</v>
          </cell>
          <cell r="E3120" t="str">
            <v>ОАО «УралСиб»</v>
          </cell>
          <cell r="F3120" t="str">
            <v>банк</v>
          </cell>
          <cell r="G3120" t="str">
            <v>0000</v>
          </cell>
          <cell r="H3120" t="str">
            <v>0246777</v>
          </cell>
          <cell r="I3120">
            <v>38258</v>
          </cell>
          <cell r="J3120">
            <v>100000</v>
          </cell>
          <cell r="K3120" t="str">
            <v>Рубли РФ</v>
          </cell>
          <cell r="L3120" t="str">
            <v>по предъявлении</v>
          </cell>
          <cell r="M3120">
            <v>38258</v>
          </cell>
          <cell r="N3120">
            <v>0</v>
          </cell>
          <cell r="P3120">
            <v>100000</v>
          </cell>
          <cell r="Q3120">
            <v>1</v>
          </cell>
          <cell r="R3120">
            <v>100000</v>
          </cell>
          <cell r="S3120">
            <v>38267</v>
          </cell>
          <cell r="T3120" t="str">
            <v>07/10-06</v>
          </cell>
          <cell r="U3120" t="str">
            <v>ООО "Проф-Трейд"</v>
          </cell>
          <cell r="V3120">
            <v>1</v>
          </cell>
          <cell r="W3120">
            <v>100000</v>
          </cell>
          <cell r="X3120">
            <v>38268</v>
          </cell>
          <cell r="Y3120" t="str">
            <v>08/10-акт УралСиб</v>
          </cell>
          <cell r="Z3120" t="str">
            <v>ОАО "УралСиб"</v>
          </cell>
          <cell r="AA3120">
            <v>0</v>
          </cell>
          <cell r="AB3120">
            <v>0</v>
          </cell>
          <cell r="AC3120">
            <v>0</v>
          </cell>
          <cell r="AD3120" t="str">
            <v>предъявлен</v>
          </cell>
          <cell r="AF3120" t="str">
            <v/>
          </cell>
          <cell r="AI3120" t="str">
            <v/>
          </cell>
        </row>
        <row r="3121">
          <cell r="A3121">
            <v>3098</v>
          </cell>
          <cell r="B3121" t="str">
            <v>диск</v>
          </cell>
          <cell r="C3121" t="str">
            <v>51401</v>
          </cell>
          <cell r="D3121" t="str">
            <v>51401`810`1`0400`0000005</v>
          </cell>
          <cell r="E3121" t="str">
            <v>ОАО «УралСиб»</v>
          </cell>
          <cell r="F3121" t="str">
            <v>банк</v>
          </cell>
          <cell r="G3121" t="str">
            <v>0002</v>
          </cell>
          <cell r="H3121" t="str">
            <v>0272362</v>
          </cell>
          <cell r="I3121">
            <v>38245</v>
          </cell>
          <cell r="J3121">
            <v>100000</v>
          </cell>
          <cell r="K3121" t="str">
            <v>Рубли РФ</v>
          </cell>
          <cell r="L3121" t="str">
            <v>по предъявлении</v>
          </cell>
          <cell r="M3121">
            <v>38245</v>
          </cell>
          <cell r="N3121">
            <v>0</v>
          </cell>
          <cell r="P3121">
            <v>100000</v>
          </cell>
          <cell r="Q3121">
            <v>1</v>
          </cell>
          <cell r="R3121">
            <v>100000</v>
          </cell>
          <cell r="S3121">
            <v>38267</v>
          </cell>
          <cell r="T3121" t="str">
            <v>07/10-06</v>
          </cell>
          <cell r="U3121" t="str">
            <v>ООО "Проф-Трейд"</v>
          </cell>
          <cell r="V3121">
            <v>1</v>
          </cell>
          <cell r="W3121">
            <v>100000</v>
          </cell>
          <cell r="X3121">
            <v>38268</v>
          </cell>
          <cell r="Y3121" t="str">
            <v>08/10-акт УралСиб</v>
          </cell>
          <cell r="Z3121" t="str">
            <v>ОАО "УралСиб"</v>
          </cell>
          <cell r="AA3121">
            <v>0</v>
          </cell>
          <cell r="AB3121">
            <v>0</v>
          </cell>
          <cell r="AC3121">
            <v>0</v>
          </cell>
          <cell r="AD3121" t="str">
            <v>предъявлен</v>
          </cell>
          <cell r="AF3121" t="str">
            <v/>
          </cell>
          <cell r="AI3121" t="str">
            <v/>
          </cell>
        </row>
        <row r="3122">
          <cell r="A3122">
            <v>3099</v>
          </cell>
          <cell r="B3122" t="str">
            <v>диск</v>
          </cell>
          <cell r="C3122" t="str">
            <v>51401</v>
          </cell>
          <cell r="D3122" t="str">
            <v>51401`810`1`0400`0000005</v>
          </cell>
          <cell r="E3122" t="str">
            <v>ОАО «УралСиб»</v>
          </cell>
          <cell r="F3122" t="str">
            <v>банк</v>
          </cell>
          <cell r="G3122" t="str">
            <v>0006</v>
          </cell>
          <cell r="H3122" t="str">
            <v>0277107</v>
          </cell>
          <cell r="I3122">
            <v>38247</v>
          </cell>
          <cell r="J3122">
            <v>100000</v>
          </cell>
          <cell r="K3122" t="str">
            <v>Рубли РФ</v>
          </cell>
          <cell r="L3122" t="str">
            <v>по предъявлении</v>
          </cell>
          <cell r="M3122">
            <v>38247</v>
          </cell>
          <cell r="N3122">
            <v>0</v>
          </cell>
          <cell r="P3122">
            <v>100000</v>
          </cell>
          <cell r="Q3122">
            <v>1</v>
          </cell>
          <cell r="R3122">
            <v>100000</v>
          </cell>
          <cell r="S3122">
            <v>38267</v>
          </cell>
          <cell r="T3122" t="str">
            <v>07/10-06</v>
          </cell>
          <cell r="U3122" t="str">
            <v>ООО "Проф-Трейд"</v>
          </cell>
          <cell r="V3122">
            <v>1</v>
          </cell>
          <cell r="W3122">
            <v>100000</v>
          </cell>
          <cell r="X3122">
            <v>38268</v>
          </cell>
          <cell r="Y3122" t="str">
            <v>08/10-акт УралСиб</v>
          </cell>
          <cell r="Z3122" t="str">
            <v>ОАО "УралСиб"</v>
          </cell>
          <cell r="AA3122">
            <v>0</v>
          </cell>
          <cell r="AB3122">
            <v>0</v>
          </cell>
          <cell r="AC3122">
            <v>0</v>
          </cell>
          <cell r="AD3122" t="str">
            <v>предъявлен</v>
          </cell>
          <cell r="AF3122" t="str">
            <v/>
          </cell>
          <cell r="AI3122" t="str">
            <v/>
          </cell>
        </row>
        <row r="3123">
          <cell r="A3123">
            <v>3100</v>
          </cell>
          <cell r="B3123" t="str">
            <v>диск</v>
          </cell>
          <cell r="C3123" t="str">
            <v>51401</v>
          </cell>
          <cell r="D3123" t="str">
            <v>51401`810`1`0400`0000005</v>
          </cell>
          <cell r="E3123" t="str">
            <v>ОАО «УралСиб»</v>
          </cell>
          <cell r="F3123" t="str">
            <v>банк</v>
          </cell>
          <cell r="G3123" t="str">
            <v>0032</v>
          </cell>
          <cell r="H3123" t="str">
            <v>0247333</v>
          </cell>
          <cell r="I3123">
            <v>38257</v>
          </cell>
          <cell r="J3123">
            <v>100000</v>
          </cell>
          <cell r="K3123" t="str">
            <v>Рубли РФ</v>
          </cell>
          <cell r="L3123" t="str">
            <v>по предъявлении</v>
          </cell>
          <cell r="M3123">
            <v>38257</v>
          </cell>
          <cell r="N3123">
            <v>0</v>
          </cell>
          <cell r="P3123">
            <v>100000</v>
          </cell>
          <cell r="Q3123">
            <v>1</v>
          </cell>
          <cell r="R3123">
            <v>100000</v>
          </cell>
          <cell r="S3123">
            <v>38267</v>
          </cell>
          <cell r="T3123" t="str">
            <v>07/10-06</v>
          </cell>
          <cell r="U3123" t="str">
            <v>ООО "Проф-Трейд"</v>
          </cell>
          <cell r="V3123">
            <v>1</v>
          </cell>
          <cell r="W3123">
            <v>100000</v>
          </cell>
          <cell r="X3123">
            <v>38268</v>
          </cell>
          <cell r="Y3123" t="str">
            <v>08/10-акт УралСиб</v>
          </cell>
          <cell r="Z3123" t="str">
            <v>ОАО "УралСиб"</v>
          </cell>
          <cell r="AA3123">
            <v>0</v>
          </cell>
          <cell r="AB3123">
            <v>0</v>
          </cell>
          <cell r="AC3123">
            <v>0</v>
          </cell>
          <cell r="AD3123" t="str">
            <v>предъявлен</v>
          </cell>
          <cell r="AF3123" t="str">
            <v/>
          </cell>
          <cell r="AI3123" t="str">
            <v/>
          </cell>
        </row>
        <row r="3124">
          <cell r="A3124">
            <v>3101</v>
          </cell>
          <cell r="B3124" t="str">
            <v>диск</v>
          </cell>
          <cell r="C3124" t="str">
            <v>51401</v>
          </cell>
          <cell r="D3124" t="str">
            <v>51401`810`1`0400`0000005</v>
          </cell>
          <cell r="E3124" t="str">
            <v>ОАО «УралСиб»</v>
          </cell>
          <cell r="F3124" t="str">
            <v>банк</v>
          </cell>
          <cell r="G3124" t="str">
            <v>0002</v>
          </cell>
          <cell r="H3124" t="str">
            <v>0272593</v>
          </cell>
          <cell r="I3124">
            <v>38257</v>
          </cell>
          <cell r="J3124">
            <v>100000</v>
          </cell>
          <cell r="K3124" t="str">
            <v>Рубли РФ</v>
          </cell>
          <cell r="L3124" t="str">
            <v>по предъявлении</v>
          </cell>
          <cell r="M3124">
            <v>38257</v>
          </cell>
          <cell r="N3124">
            <v>0</v>
          </cell>
          <cell r="P3124">
            <v>100000</v>
          </cell>
          <cell r="Q3124">
            <v>1</v>
          </cell>
          <cell r="R3124">
            <v>100000</v>
          </cell>
          <cell r="S3124">
            <v>38267</v>
          </cell>
          <cell r="T3124" t="str">
            <v>07/10-06</v>
          </cell>
          <cell r="U3124" t="str">
            <v>ООО "Проф-Трейд"</v>
          </cell>
          <cell r="V3124">
            <v>1</v>
          </cell>
          <cell r="W3124">
            <v>100000</v>
          </cell>
          <cell r="X3124">
            <v>38268</v>
          </cell>
          <cell r="Y3124" t="str">
            <v>08/10-акт УралСиб</v>
          </cell>
          <cell r="Z3124" t="str">
            <v>ОАО "УралСиб"</v>
          </cell>
          <cell r="AA3124">
            <v>0</v>
          </cell>
          <cell r="AB3124">
            <v>0</v>
          </cell>
          <cell r="AC3124">
            <v>0</v>
          </cell>
          <cell r="AD3124" t="str">
            <v>предъявлен</v>
          </cell>
          <cell r="AF3124" t="str">
            <v/>
          </cell>
          <cell r="AI3124" t="str">
            <v/>
          </cell>
        </row>
        <row r="3125">
          <cell r="A3125">
            <v>3102</v>
          </cell>
          <cell r="B3125" t="str">
            <v>диск</v>
          </cell>
          <cell r="C3125" t="str">
            <v>51401</v>
          </cell>
          <cell r="D3125" t="str">
            <v>51401`810`1`0400`0000005</v>
          </cell>
          <cell r="E3125" t="str">
            <v>ОАО «УралСиб»</v>
          </cell>
          <cell r="F3125" t="str">
            <v>банк</v>
          </cell>
          <cell r="G3125" t="str">
            <v>0002</v>
          </cell>
          <cell r="H3125" t="str">
            <v>0272355</v>
          </cell>
          <cell r="I3125">
            <v>38245</v>
          </cell>
          <cell r="J3125">
            <v>50000</v>
          </cell>
          <cell r="K3125" t="str">
            <v>Рубли РФ</v>
          </cell>
          <cell r="L3125" t="str">
            <v>по предъявлении</v>
          </cell>
          <cell r="M3125">
            <v>38245</v>
          </cell>
          <cell r="N3125">
            <v>0</v>
          </cell>
          <cell r="P3125">
            <v>50000</v>
          </cell>
          <cell r="Q3125">
            <v>1</v>
          </cell>
          <cell r="R3125">
            <v>50000</v>
          </cell>
          <cell r="S3125">
            <v>38267</v>
          </cell>
          <cell r="T3125" t="str">
            <v>07/10-06</v>
          </cell>
          <cell r="U3125" t="str">
            <v>ООО "Проф-Трейд"</v>
          </cell>
          <cell r="V3125">
            <v>1</v>
          </cell>
          <cell r="W3125">
            <v>50000</v>
          </cell>
          <cell r="X3125">
            <v>38268</v>
          </cell>
          <cell r="Y3125" t="str">
            <v>08/10-акт УралСиб</v>
          </cell>
          <cell r="Z3125" t="str">
            <v>ОАО "УралСиб"</v>
          </cell>
          <cell r="AA3125">
            <v>0</v>
          </cell>
          <cell r="AB3125">
            <v>0</v>
          </cell>
          <cell r="AC3125">
            <v>0</v>
          </cell>
          <cell r="AD3125" t="str">
            <v>предъявлен</v>
          </cell>
          <cell r="AF3125" t="str">
            <v/>
          </cell>
          <cell r="AI3125" t="str">
            <v/>
          </cell>
        </row>
        <row r="3126">
          <cell r="A3126">
            <v>3103</v>
          </cell>
          <cell r="B3126" t="str">
            <v>диск</v>
          </cell>
          <cell r="C3126" t="str">
            <v>51401</v>
          </cell>
          <cell r="D3126" t="str">
            <v>51401`810`1`0400`0000005</v>
          </cell>
          <cell r="E3126" t="str">
            <v>ОАО «УралСиб»</v>
          </cell>
          <cell r="F3126" t="str">
            <v>банк</v>
          </cell>
          <cell r="G3126" t="str">
            <v>0025</v>
          </cell>
          <cell r="H3126" t="str">
            <v>0285949</v>
          </cell>
          <cell r="I3126">
            <v>38258</v>
          </cell>
          <cell r="J3126">
            <v>100000</v>
          </cell>
          <cell r="K3126" t="str">
            <v>Рубли РФ</v>
          </cell>
          <cell r="L3126" t="str">
            <v>по предъявлении</v>
          </cell>
          <cell r="M3126">
            <v>38258</v>
          </cell>
          <cell r="N3126">
            <v>0</v>
          </cell>
          <cell r="P3126">
            <v>100000</v>
          </cell>
          <cell r="Q3126">
            <v>1</v>
          </cell>
          <cell r="R3126">
            <v>100000</v>
          </cell>
          <cell r="S3126">
            <v>38267</v>
          </cell>
          <cell r="T3126" t="str">
            <v>07/10-06</v>
          </cell>
          <cell r="U3126" t="str">
            <v>ООО "Проф-Трейд"</v>
          </cell>
          <cell r="V3126">
            <v>1</v>
          </cell>
          <cell r="W3126">
            <v>100000</v>
          </cell>
          <cell r="X3126">
            <v>38268</v>
          </cell>
          <cell r="Y3126" t="str">
            <v>08/10-акт УралСиб</v>
          </cell>
          <cell r="Z3126" t="str">
            <v>ОАО "УралСиб"</v>
          </cell>
          <cell r="AA3126">
            <v>0</v>
          </cell>
          <cell r="AB3126">
            <v>0</v>
          </cell>
          <cell r="AC3126">
            <v>0</v>
          </cell>
          <cell r="AD3126" t="str">
            <v>предъявлен</v>
          </cell>
          <cell r="AF3126" t="str">
            <v/>
          </cell>
          <cell r="AI3126" t="str">
            <v/>
          </cell>
        </row>
        <row r="3127">
          <cell r="A3127">
            <v>3104</v>
          </cell>
          <cell r="B3127" t="str">
            <v>диск</v>
          </cell>
          <cell r="C3127" t="str">
            <v>51401</v>
          </cell>
          <cell r="D3127" t="str">
            <v>51401`810`1`0400`0000005</v>
          </cell>
          <cell r="E3127" t="str">
            <v>ОАО «УралСиб»</v>
          </cell>
          <cell r="F3127" t="str">
            <v>банк</v>
          </cell>
          <cell r="G3127" t="str">
            <v>4200</v>
          </cell>
          <cell r="H3127" t="str">
            <v>0284601</v>
          </cell>
          <cell r="I3127">
            <v>38211</v>
          </cell>
          <cell r="J3127">
            <v>100000</v>
          </cell>
          <cell r="K3127" t="str">
            <v>Рубли РФ</v>
          </cell>
          <cell r="L3127" t="str">
            <v>по предъявлении</v>
          </cell>
          <cell r="M3127">
            <v>38211</v>
          </cell>
          <cell r="N3127">
            <v>0</v>
          </cell>
          <cell r="P3127">
            <v>100000</v>
          </cell>
          <cell r="Q3127">
            <v>1</v>
          </cell>
          <cell r="R3127">
            <v>100000</v>
          </cell>
          <cell r="S3127">
            <v>38267</v>
          </cell>
          <cell r="T3127" t="str">
            <v>07/10-06</v>
          </cell>
          <cell r="U3127" t="str">
            <v>ООО "Проф-Трейд"</v>
          </cell>
          <cell r="V3127">
            <v>1</v>
          </cell>
          <cell r="W3127">
            <v>100000</v>
          </cell>
          <cell r="X3127">
            <v>38268</v>
          </cell>
          <cell r="Y3127" t="str">
            <v>08/10-акт УралСиб</v>
          </cell>
          <cell r="Z3127" t="str">
            <v>ОАО "УралСиб"</v>
          </cell>
          <cell r="AA3127">
            <v>0</v>
          </cell>
          <cell r="AB3127">
            <v>0</v>
          </cell>
          <cell r="AC3127">
            <v>0</v>
          </cell>
          <cell r="AD3127" t="str">
            <v>предъявлен</v>
          </cell>
          <cell r="AF3127" t="str">
            <v/>
          </cell>
          <cell r="AI3127" t="str">
            <v/>
          </cell>
        </row>
        <row r="3128">
          <cell r="A3128">
            <v>3105</v>
          </cell>
          <cell r="B3128" t="str">
            <v>диск</v>
          </cell>
          <cell r="C3128" t="str">
            <v>51401</v>
          </cell>
          <cell r="D3128" t="str">
            <v>51401`810`2`0400`0000002</v>
          </cell>
          <cell r="E3128" t="str">
            <v>Сбербанк РФ</v>
          </cell>
          <cell r="F3128" t="str">
            <v>банк</v>
          </cell>
          <cell r="G3128" t="str">
            <v>ВА</v>
          </cell>
          <cell r="H3128" t="str">
            <v>0533811</v>
          </cell>
          <cell r="I3128">
            <v>38268</v>
          </cell>
          <cell r="J3128">
            <v>600000</v>
          </cell>
          <cell r="K3128" t="str">
            <v>Рубли РФ</v>
          </cell>
          <cell r="L3128" t="str">
            <v>по предъявлении</v>
          </cell>
          <cell r="M3128">
            <v>38268</v>
          </cell>
          <cell r="N3128">
            <v>0</v>
          </cell>
          <cell r="P3128">
            <v>599400</v>
          </cell>
          <cell r="Q3128">
            <v>0.999</v>
          </cell>
          <cell r="R3128">
            <v>599400</v>
          </cell>
          <cell r="S3128">
            <v>38268</v>
          </cell>
          <cell r="T3128" t="str">
            <v>08/10-04</v>
          </cell>
          <cell r="U3128" t="str">
            <v>ООО "РЭКСИМ"</v>
          </cell>
          <cell r="V3128">
            <v>1</v>
          </cell>
          <cell r="W3128">
            <v>600000</v>
          </cell>
          <cell r="X3128">
            <v>38272</v>
          </cell>
          <cell r="Y3128" t="str">
            <v>12/10-акт Сбер</v>
          </cell>
          <cell r="Z3128" t="str">
            <v>Сбербанк РФ</v>
          </cell>
          <cell r="AA3128">
            <v>600</v>
          </cell>
          <cell r="AB3128">
            <v>0.36636636636636638</v>
          </cell>
          <cell r="AC3128">
            <v>9.1341341341341337E-2</v>
          </cell>
          <cell r="AD3128" t="str">
            <v>предъявлен</v>
          </cell>
          <cell r="AF3128" t="str">
            <v/>
          </cell>
          <cell r="AI3128" t="str">
            <v/>
          </cell>
        </row>
        <row r="3129">
          <cell r="A3129">
            <v>3106</v>
          </cell>
          <cell r="B3129" t="str">
            <v>диск</v>
          </cell>
          <cell r="C3129" t="str">
            <v>51401</v>
          </cell>
          <cell r="D3129" t="str">
            <v>51401`810`2`0400`0000002</v>
          </cell>
          <cell r="E3129" t="str">
            <v>Сбербанк РФ</v>
          </cell>
          <cell r="F3129" t="str">
            <v>банк</v>
          </cell>
          <cell r="G3129" t="str">
            <v>ВА</v>
          </cell>
          <cell r="H3129" t="str">
            <v>0533875</v>
          </cell>
          <cell r="I3129">
            <v>38268</v>
          </cell>
          <cell r="J3129">
            <v>252000</v>
          </cell>
          <cell r="K3129" t="str">
            <v>Рубли РФ</v>
          </cell>
          <cell r="L3129" t="str">
            <v>по предъявлении</v>
          </cell>
          <cell r="M3129">
            <v>38268</v>
          </cell>
          <cell r="N3129">
            <v>0</v>
          </cell>
          <cell r="P3129">
            <v>251748</v>
          </cell>
          <cell r="Q3129">
            <v>0.999</v>
          </cell>
          <cell r="R3129">
            <v>251748</v>
          </cell>
          <cell r="S3129">
            <v>38268</v>
          </cell>
          <cell r="T3129" t="str">
            <v>08/10-04</v>
          </cell>
          <cell r="U3129" t="str">
            <v>ООО "РЭКСИМ"</v>
          </cell>
          <cell r="V3129">
            <v>1</v>
          </cell>
          <cell r="W3129">
            <v>252000</v>
          </cell>
          <cell r="X3129">
            <v>38272</v>
          </cell>
          <cell r="Y3129" t="str">
            <v>12/10-акт Сбер</v>
          </cell>
          <cell r="Z3129" t="str">
            <v>Сбербанк РФ</v>
          </cell>
          <cell r="AA3129">
            <v>252</v>
          </cell>
          <cell r="AB3129">
            <v>0.36636636636636638</v>
          </cell>
          <cell r="AC3129">
            <v>9.1341341341341337E-2</v>
          </cell>
          <cell r="AD3129" t="str">
            <v>предъявлен</v>
          </cell>
          <cell r="AF3129" t="str">
            <v/>
          </cell>
          <cell r="AI3129" t="str">
            <v/>
          </cell>
        </row>
        <row r="3130">
          <cell r="A3130">
            <v>3107</v>
          </cell>
          <cell r="B3130" t="str">
            <v>диск</v>
          </cell>
          <cell r="C3130" t="str">
            <v>51401</v>
          </cell>
          <cell r="D3130" t="str">
            <v>51401`810`9`0400`0000030</v>
          </cell>
          <cell r="E3130" t="str">
            <v>ОАО АИКБ «Татфондбанк»</v>
          </cell>
          <cell r="F3130" t="str">
            <v>банк</v>
          </cell>
          <cell r="G3130" t="str">
            <v>ТФБ</v>
          </cell>
          <cell r="H3130" t="str">
            <v>0005624</v>
          </cell>
          <cell r="I3130">
            <v>38268</v>
          </cell>
          <cell r="J3130">
            <v>2000000</v>
          </cell>
          <cell r="K3130" t="str">
            <v>Рубли РФ</v>
          </cell>
          <cell r="L3130" t="str">
            <v>по предъявлении, но не ранее 14.01.2005г.</v>
          </cell>
          <cell r="M3130">
            <v>38366</v>
          </cell>
          <cell r="N3130">
            <v>0.13468596532630278</v>
          </cell>
          <cell r="P3130">
            <v>1932264</v>
          </cell>
          <cell r="Q3130">
            <v>0.96613199999999999</v>
          </cell>
          <cell r="R3130">
            <v>1932264</v>
          </cell>
          <cell r="S3130">
            <v>38271</v>
          </cell>
          <cell r="T3130" t="str">
            <v>11/10-111004-20v</v>
          </cell>
          <cell r="U3130" t="str">
            <v>ООО "Брокерская компания "Регион"</v>
          </cell>
          <cell r="V3130">
            <v>1</v>
          </cell>
          <cell r="W3130">
            <v>2000000</v>
          </cell>
          <cell r="X3130">
            <v>38369</v>
          </cell>
          <cell r="Y3130" t="str">
            <v>№ 12-01 от 12.01.2005</v>
          </cell>
          <cell r="Z3130" t="str">
            <v>ЗАО "Депозитарная компания "РЕГИОН"</v>
          </cell>
          <cell r="AA3130">
            <v>67736</v>
          </cell>
          <cell r="AB3130">
            <v>0.13505496797103239</v>
          </cell>
          <cell r="AC3130">
            <v>0.13056292557141597</v>
          </cell>
          <cell r="AD3130" t="str">
            <v>предъявлен</v>
          </cell>
          <cell r="AF3130" t="str">
            <v/>
          </cell>
          <cell r="AI3130" t="str">
            <v/>
          </cell>
        </row>
        <row r="3131">
          <cell r="A3131">
            <v>3108</v>
          </cell>
          <cell r="B3131" t="str">
            <v>диск</v>
          </cell>
          <cell r="C3131" t="str">
            <v>51401</v>
          </cell>
          <cell r="D3131" t="str">
            <v>51401`810`9`0400`0000030</v>
          </cell>
          <cell r="E3131" t="str">
            <v>ОАО АИКБ «Татфондбанк»</v>
          </cell>
          <cell r="F3131" t="str">
            <v>банк</v>
          </cell>
          <cell r="G3131" t="str">
            <v>ТФБ</v>
          </cell>
          <cell r="H3131" t="str">
            <v>0005626</v>
          </cell>
          <cell r="I3131">
            <v>38268</v>
          </cell>
          <cell r="J3131">
            <v>5000000</v>
          </cell>
          <cell r="K3131" t="str">
            <v>Рубли РФ</v>
          </cell>
          <cell r="L3131" t="str">
            <v>по предъявлении, но не ранее 14.01.2005г.</v>
          </cell>
          <cell r="M3131">
            <v>38366</v>
          </cell>
          <cell r="N3131">
            <v>0.13468596532630278</v>
          </cell>
          <cell r="P3131">
            <v>4830660</v>
          </cell>
          <cell r="Q3131">
            <v>0.96613199999999999</v>
          </cell>
          <cell r="R3131">
            <v>4830660</v>
          </cell>
          <cell r="S3131">
            <v>38271</v>
          </cell>
          <cell r="T3131" t="str">
            <v>11/10-111004-20v</v>
          </cell>
          <cell r="U3131" t="str">
            <v>ООО "Брокерская компания "Регион"</v>
          </cell>
          <cell r="V3131">
            <v>1</v>
          </cell>
          <cell r="W3131">
            <v>5000000</v>
          </cell>
          <cell r="X3131">
            <v>38369</v>
          </cell>
          <cell r="Y3131" t="str">
            <v>№ 12-01 от 12.01.2005</v>
          </cell>
          <cell r="Z3131" t="str">
            <v>ЗАО "Депозитарная компания "РЕГИОН"</v>
          </cell>
          <cell r="AA3131">
            <v>169340</v>
          </cell>
          <cell r="AB3131">
            <v>0.13505496797103239</v>
          </cell>
          <cell r="AC3131">
            <v>0.13056292557141597</v>
          </cell>
          <cell r="AD3131" t="str">
            <v>предъявлен</v>
          </cell>
          <cell r="AF3131" t="str">
            <v/>
          </cell>
          <cell r="AI3131" t="str">
            <v/>
          </cell>
        </row>
        <row r="3132">
          <cell r="A3132">
            <v>3109</v>
          </cell>
          <cell r="B3132" t="str">
            <v>диск</v>
          </cell>
          <cell r="C3132" t="str">
            <v>51404</v>
          </cell>
          <cell r="D3132" t="str">
            <v>51404`810`0`0400`0000005</v>
          </cell>
          <cell r="E3132" t="str">
            <v>ОАО АИКБ «Татфондбанк»</v>
          </cell>
          <cell r="F3132" t="str">
            <v>банк</v>
          </cell>
          <cell r="G3132" t="str">
            <v>ТФБ</v>
          </cell>
          <cell r="H3132" t="str">
            <v>0005627</v>
          </cell>
          <cell r="I3132">
            <v>38268</v>
          </cell>
          <cell r="J3132">
            <v>5000000</v>
          </cell>
          <cell r="K3132" t="str">
            <v>Рубли РФ</v>
          </cell>
          <cell r="L3132" t="str">
            <v>по предъявлении, но не ранее 14.01.2005г.</v>
          </cell>
          <cell r="M3132">
            <v>38366</v>
          </cell>
          <cell r="N3132">
            <v>0.13468596532630278</v>
          </cell>
          <cell r="P3132">
            <v>4830660</v>
          </cell>
          <cell r="Q3132">
            <v>0.96613199999999999</v>
          </cell>
          <cell r="R3132">
            <v>4830660</v>
          </cell>
          <cell r="S3132">
            <v>38271</v>
          </cell>
          <cell r="T3132" t="str">
            <v>11/10-111004-20v</v>
          </cell>
          <cell r="U3132" t="str">
            <v>ООО "Брокерская компания "Регион"</v>
          </cell>
          <cell r="V3132">
            <v>0.98640399999999995</v>
          </cell>
          <cell r="W3132">
            <v>4932020</v>
          </cell>
          <cell r="X3132">
            <v>38327</v>
          </cell>
          <cell r="Y3132" t="str">
            <v>031204-20/VB</v>
          </cell>
          <cell r="Z3132" t="str">
            <v>ООО "Брокерская компания "Регион"</v>
          </cell>
          <cell r="AA3132">
            <v>101360</v>
          </cell>
          <cell r="AB3132">
            <v>0.13505496797103239</v>
          </cell>
          <cell r="AC3132">
            <v>0.13676185034757155</v>
          </cell>
          <cell r="AD3132" t="str">
            <v>продан</v>
          </cell>
          <cell r="AF3132" t="str">
            <v/>
          </cell>
          <cell r="AI3132" t="str">
            <v/>
          </cell>
        </row>
        <row r="3133">
          <cell r="A3133">
            <v>3110</v>
          </cell>
          <cell r="B3133" t="str">
            <v>диск</v>
          </cell>
          <cell r="C3133" t="str">
            <v>51401</v>
          </cell>
          <cell r="D3133" t="str">
            <v>51401`810`4`0400`0000006</v>
          </cell>
          <cell r="E3133" t="str">
            <v>ОАО «Социнвестбанк»</v>
          </cell>
          <cell r="F3133" t="str">
            <v>банк</v>
          </cell>
          <cell r="G3133" t="str">
            <v>ИЗ</v>
          </cell>
          <cell r="H3133" t="str">
            <v>0003725</v>
          </cell>
          <cell r="I3133">
            <v>38268</v>
          </cell>
          <cell r="J3133">
            <v>94667</v>
          </cell>
          <cell r="K3133" t="str">
            <v>Рубли РФ</v>
          </cell>
          <cell r="L3133" t="str">
            <v>по предъявлении</v>
          </cell>
          <cell r="M3133">
            <v>38268</v>
          </cell>
          <cell r="N3133">
            <v>0</v>
          </cell>
          <cell r="P3133">
            <v>94478</v>
          </cell>
          <cell r="Q3133">
            <v>0.99800352815659099</v>
          </cell>
          <cell r="R3133">
            <v>94478</v>
          </cell>
          <cell r="S3133">
            <v>38272</v>
          </cell>
          <cell r="T3133" t="str">
            <v>12/10-02</v>
          </cell>
          <cell r="U3133" t="str">
            <v>ЧП Петров Константин Дмитриевич</v>
          </cell>
          <cell r="V3133">
            <v>1</v>
          </cell>
          <cell r="W3133">
            <v>94667</v>
          </cell>
          <cell r="X3133">
            <v>38273</v>
          </cell>
          <cell r="Y3133" t="str">
            <v>13/10-акт СИБ</v>
          </cell>
          <cell r="Z3133" t="str">
            <v>ОАО "Социнвестбанк"</v>
          </cell>
          <cell r="AA3133">
            <v>189</v>
          </cell>
          <cell r="AB3133">
            <v>0.73217045238044842</v>
          </cell>
          <cell r="AC3133">
            <v>0.73016998666356192</v>
          </cell>
          <cell r="AD3133" t="str">
            <v>предъявлен</v>
          </cell>
          <cell r="AF3133" t="str">
            <v/>
          </cell>
          <cell r="AI3133" t="str">
            <v/>
          </cell>
        </row>
        <row r="3134">
          <cell r="A3134">
            <v>3111</v>
          </cell>
          <cell r="B3134" t="str">
            <v>диск</v>
          </cell>
          <cell r="C3134" t="str">
            <v>51401</v>
          </cell>
          <cell r="D3134" t="str">
            <v>51401`810`2`0400`0000002</v>
          </cell>
          <cell r="E3134" t="str">
            <v>Сбербанк РФ</v>
          </cell>
          <cell r="F3134" t="str">
            <v>банк</v>
          </cell>
          <cell r="G3134" t="str">
            <v>ВА</v>
          </cell>
          <cell r="H3134" t="str">
            <v>0533257</v>
          </cell>
          <cell r="I3134">
            <v>38258</v>
          </cell>
          <cell r="J3134">
            <v>100000</v>
          </cell>
          <cell r="K3134" t="str">
            <v>Рубли РФ</v>
          </cell>
          <cell r="L3134" t="str">
            <v>по предъявлении</v>
          </cell>
          <cell r="M3134">
            <v>38258</v>
          </cell>
          <cell r="N3134">
            <v>0</v>
          </cell>
          <cell r="P3134">
            <v>99800</v>
          </cell>
          <cell r="Q3134">
            <v>0.998</v>
          </cell>
          <cell r="R3134">
            <v>99800</v>
          </cell>
          <cell r="S3134">
            <v>38272</v>
          </cell>
          <cell r="T3134" t="str">
            <v>12/10-02</v>
          </cell>
          <cell r="U3134" t="str">
            <v>ЧП Петров Константин Дмитриевич</v>
          </cell>
          <cell r="V3134">
            <v>1</v>
          </cell>
          <cell r="W3134">
            <v>100000</v>
          </cell>
          <cell r="X3134">
            <v>38273</v>
          </cell>
          <cell r="Y3134" t="str">
            <v>13/10-акт Сбер</v>
          </cell>
          <cell r="Z3134" t="str">
            <v>Сбербанк РФ</v>
          </cell>
          <cell r="AA3134">
            <v>200</v>
          </cell>
          <cell r="AB3134">
            <v>0.73346693386773543</v>
          </cell>
          <cell r="AC3134">
            <v>0.73146292585170336</v>
          </cell>
          <cell r="AD3134" t="str">
            <v>предъявлен</v>
          </cell>
          <cell r="AF3134" t="str">
            <v/>
          </cell>
          <cell r="AI3134" t="str">
            <v/>
          </cell>
        </row>
        <row r="3135">
          <cell r="A3135">
            <v>3112</v>
          </cell>
          <cell r="B3135" t="str">
            <v>диск</v>
          </cell>
          <cell r="C3135" t="str">
            <v>51401</v>
          </cell>
          <cell r="D3135" t="str">
            <v>51401`810`2`0400`0000002</v>
          </cell>
          <cell r="E3135" t="str">
            <v>Сбербанк РФ</v>
          </cell>
          <cell r="F3135" t="str">
            <v>банк</v>
          </cell>
          <cell r="G3135" t="str">
            <v>ВА</v>
          </cell>
          <cell r="H3135" t="str">
            <v>0517536</v>
          </cell>
          <cell r="I3135">
            <v>38244</v>
          </cell>
          <cell r="J3135">
            <v>200000</v>
          </cell>
          <cell r="K3135" t="str">
            <v>Рубли РФ</v>
          </cell>
          <cell r="L3135" t="str">
            <v>по предъявлении</v>
          </cell>
          <cell r="M3135">
            <v>38244</v>
          </cell>
          <cell r="N3135">
            <v>0</v>
          </cell>
          <cell r="P3135">
            <v>199600</v>
          </cell>
          <cell r="Q3135">
            <v>0.998</v>
          </cell>
          <cell r="R3135">
            <v>199600</v>
          </cell>
          <cell r="S3135">
            <v>38272</v>
          </cell>
          <cell r="T3135" t="str">
            <v>12/10-02</v>
          </cell>
          <cell r="U3135" t="str">
            <v>ЧП Петров Константин Дмитриевич</v>
          </cell>
          <cell r="V3135">
            <v>1</v>
          </cell>
          <cell r="W3135">
            <v>200000</v>
          </cell>
          <cell r="X3135">
            <v>38273</v>
          </cell>
          <cell r="Y3135" t="str">
            <v>13/10-акт Сбер</v>
          </cell>
          <cell r="Z3135" t="str">
            <v>Сбербанк РФ</v>
          </cell>
          <cell r="AA3135">
            <v>400</v>
          </cell>
          <cell r="AB3135">
            <v>0.73346693386773543</v>
          </cell>
          <cell r="AC3135">
            <v>0.73146292585170336</v>
          </cell>
          <cell r="AD3135" t="str">
            <v>предъявлен</v>
          </cell>
          <cell r="AF3135" t="str">
            <v/>
          </cell>
          <cell r="AI3135" t="str">
            <v/>
          </cell>
        </row>
        <row r="3136">
          <cell r="A3136">
            <v>3113</v>
          </cell>
          <cell r="B3136" t="str">
            <v>диск</v>
          </cell>
          <cell r="C3136" t="str">
            <v>51401</v>
          </cell>
          <cell r="D3136" t="str">
            <v>51401`810`2`0400`0000002</v>
          </cell>
          <cell r="E3136" t="str">
            <v>Сбербанк РФ</v>
          </cell>
          <cell r="F3136" t="str">
            <v>банк</v>
          </cell>
          <cell r="G3136" t="str">
            <v>ВА</v>
          </cell>
          <cell r="H3136" t="str">
            <v>0531405</v>
          </cell>
          <cell r="I3136">
            <v>38246</v>
          </cell>
          <cell r="J3136">
            <v>600000</v>
          </cell>
          <cell r="K3136" t="str">
            <v>Рубли РФ</v>
          </cell>
          <cell r="L3136" t="str">
            <v>по предъявлении</v>
          </cell>
          <cell r="M3136">
            <v>38246</v>
          </cell>
          <cell r="N3136">
            <v>0</v>
          </cell>
          <cell r="P3136">
            <v>598800</v>
          </cell>
          <cell r="Q3136">
            <v>0.998</v>
          </cell>
          <cell r="R3136">
            <v>598800</v>
          </cell>
          <cell r="S3136">
            <v>38272</v>
          </cell>
          <cell r="T3136" t="str">
            <v>12/10-02</v>
          </cell>
          <cell r="U3136" t="str">
            <v>ЧП Петров Константин Дмитриевич</v>
          </cell>
          <cell r="V3136">
            <v>1</v>
          </cell>
          <cell r="W3136">
            <v>600000</v>
          </cell>
          <cell r="X3136">
            <v>38273</v>
          </cell>
          <cell r="Y3136" t="str">
            <v>13/10-акт Сбер</v>
          </cell>
          <cell r="Z3136" t="str">
            <v>Сбербанк РФ</v>
          </cell>
          <cell r="AA3136">
            <v>1200</v>
          </cell>
          <cell r="AB3136">
            <v>0.73346693386773543</v>
          </cell>
          <cell r="AC3136">
            <v>0.73146292585170336</v>
          </cell>
          <cell r="AD3136" t="str">
            <v>предъявлен</v>
          </cell>
          <cell r="AF3136" t="str">
            <v/>
          </cell>
          <cell r="AI3136" t="str">
            <v/>
          </cell>
        </row>
        <row r="3137">
          <cell r="A3137">
            <v>3114</v>
          </cell>
          <cell r="B3137" t="str">
            <v>диск</v>
          </cell>
          <cell r="C3137" t="str">
            <v>51401</v>
          </cell>
          <cell r="D3137" t="str">
            <v>51401`810`2`0400`0000002</v>
          </cell>
          <cell r="E3137" t="str">
            <v>Сбербанк РФ</v>
          </cell>
          <cell r="F3137" t="str">
            <v>банк</v>
          </cell>
          <cell r="G3137" t="str">
            <v>ВА</v>
          </cell>
          <cell r="H3137" t="str">
            <v>0538816</v>
          </cell>
          <cell r="I3137">
            <v>38272</v>
          </cell>
          <cell r="J3137">
            <v>46000</v>
          </cell>
          <cell r="K3137" t="str">
            <v>Рубли РФ</v>
          </cell>
          <cell r="L3137" t="str">
            <v>по предъявлении</v>
          </cell>
          <cell r="M3137">
            <v>38272</v>
          </cell>
          <cell r="N3137">
            <v>0</v>
          </cell>
          <cell r="P3137">
            <v>45908</v>
          </cell>
          <cell r="Q3137">
            <v>0.998</v>
          </cell>
          <cell r="R3137">
            <v>45908</v>
          </cell>
          <cell r="S3137">
            <v>38272</v>
          </cell>
          <cell r="T3137" t="str">
            <v>12/10-02</v>
          </cell>
          <cell r="U3137" t="str">
            <v>ЧП Петров Константин Дмитриевич</v>
          </cell>
          <cell r="V3137">
            <v>1</v>
          </cell>
          <cell r="W3137">
            <v>46000</v>
          </cell>
          <cell r="X3137">
            <v>38273</v>
          </cell>
          <cell r="Y3137" t="str">
            <v>13/10-акт Сбер</v>
          </cell>
          <cell r="Z3137" t="str">
            <v>Сбербанк РФ</v>
          </cell>
          <cell r="AA3137">
            <v>92</v>
          </cell>
          <cell r="AB3137">
            <v>0.73346693386773543</v>
          </cell>
          <cell r="AC3137">
            <v>0.73146292585170336</v>
          </cell>
          <cell r="AD3137" t="str">
            <v>предъявлен</v>
          </cell>
          <cell r="AF3137" t="str">
            <v/>
          </cell>
          <cell r="AI3137" t="str">
            <v/>
          </cell>
        </row>
        <row r="3138">
          <cell r="A3138">
            <v>3115</v>
          </cell>
          <cell r="B3138" t="str">
            <v>диск</v>
          </cell>
          <cell r="C3138" t="str">
            <v>51401</v>
          </cell>
          <cell r="D3138" t="str">
            <v>51401`810`2`0400`0000002</v>
          </cell>
          <cell r="E3138" t="str">
            <v>Сбербанк РФ</v>
          </cell>
          <cell r="F3138" t="str">
            <v>банк</v>
          </cell>
          <cell r="G3138" t="str">
            <v>ВА</v>
          </cell>
          <cell r="H3138" t="str">
            <v>0528202</v>
          </cell>
          <cell r="I3138">
            <v>38266</v>
          </cell>
          <cell r="J3138">
            <v>266400</v>
          </cell>
          <cell r="K3138" t="str">
            <v>Рубли РФ</v>
          </cell>
          <cell r="L3138" t="str">
            <v>по предъявлении</v>
          </cell>
          <cell r="M3138">
            <v>38266</v>
          </cell>
          <cell r="N3138">
            <v>0</v>
          </cell>
          <cell r="P3138">
            <v>265867</v>
          </cell>
          <cell r="Q3138">
            <v>0.99799924924924921</v>
          </cell>
          <cell r="R3138">
            <v>265867</v>
          </cell>
          <cell r="S3138">
            <v>38272</v>
          </cell>
          <cell r="T3138" t="str">
            <v>12/10-02</v>
          </cell>
          <cell r="U3138" t="str">
            <v>ЧП Петров Константин Дмитриевич</v>
          </cell>
          <cell r="V3138">
            <v>1</v>
          </cell>
          <cell r="W3138">
            <v>266400</v>
          </cell>
          <cell r="X3138">
            <v>38273</v>
          </cell>
          <cell r="Y3138" t="str">
            <v>13/10-акт Сбер</v>
          </cell>
          <cell r="Z3138" t="str">
            <v>Сбербанк РФ</v>
          </cell>
          <cell r="AA3138">
            <v>533</v>
          </cell>
          <cell r="AB3138">
            <v>0.73374281125525176</v>
          </cell>
          <cell r="AC3138">
            <v>0.73173804947586585</v>
          </cell>
          <cell r="AD3138" t="str">
            <v>предъявлен</v>
          </cell>
          <cell r="AF3138" t="str">
            <v/>
          </cell>
          <cell r="AI3138" t="str">
            <v/>
          </cell>
        </row>
        <row r="3139">
          <cell r="A3139">
            <v>3116</v>
          </cell>
          <cell r="B3139" t="str">
            <v>диск</v>
          </cell>
          <cell r="C3139" t="str">
            <v>51401</v>
          </cell>
          <cell r="D3139" t="str">
            <v>51401`810`2`0400`0000002</v>
          </cell>
          <cell r="E3139" t="str">
            <v>Сбербанк РФ</v>
          </cell>
          <cell r="F3139" t="str">
            <v>банк</v>
          </cell>
          <cell r="G3139" t="str">
            <v>ВА</v>
          </cell>
          <cell r="H3139" t="str">
            <v>0534946</v>
          </cell>
          <cell r="I3139">
            <v>38254</v>
          </cell>
          <cell r="J3139">
            <v>50000</v>
          </cell>
          <cell r="K3139" t="str">
            <v>Рубли РФ</v>
          </cell>
          <cell r="L3139" t="str">
            <v>по предъявлении, но не ранее 01.10.2004г.</v>
          </cell>
          <cell r="M3139">
            <v>38261</v>
          </cell>
          <cell r="N3139">
            <v>0</v>
          </cell>
          <cell r="P3139">
            <v>49900</v>
          </cell>
          <cell r="Q3139">
            <v>0.998</v>
          </cell>
          <cell r="R3139">
            <v>49900</v>
          </cell>
          <cell r="S3139">
            <v>38272</v>
          </cell>
          <cell r="T3139" t="str">
            <v>12/10-02</v>
          </cell>
          <cell r="U3139" t="str">
            <v>ЧП Петров Константин Дмитриевич</v>
          </cell>
          <cell r="V3139">
            <v>1</v>
          </cell>
          <cell r="W3139">
            <v>50000</v>
          </cell>
          <cell r="X3139">
            <v>38273</v>
          </cell>
          <cell r="Y3139" t="str">
            <v>13/10-акт Сбер</v>
          </cell>
          <cell r="Z3139" t="str">
            <v>Сбербанк РФ</v>
          </cell>
          <cell r="AA3139">
            <v>100</v>
          </cell>
          <cell r="AB3139">
            <v>0.73346693386773543</v>
          </cell>
          <cell r="AC3139">
            <v>0.73146292585170336</v>
          </cell>
          <cell r="AD3139" t="str">
            <v>предъявлен</v>
          </cell>
          <cell r="AF3139" t="str">
            <v/>
          </cell>
          <cell r="AI3139" t="str">
            <v/>
          </cell>
        </row>
        <row r="3140">
          <cell r="A3140">
            <v>3117</v>
          </cell>
          <cell r="B3140" t="str">
            <v>диск</v>
          </cell>
          <cell r="C3140" t="str">
            <v>51401</v>
          </cell>
          <cell r="D3140" t="str">
            <v>51401`810`2`0400`0000002</v>
          </cell>
          <cell r="E3140" t="str">
            <v>Сбербанк РФ</v>
          </cell>
          <cell r="F3140" t="str">
            <v>банк</v>
          </cell>
          <cell r="G3140" t="str">
            <v>ВА</v>
          </cell>
          <cell r="H3140" t="str">
            <v>0534645</v>
          </cell>
          <cell r="I3140">
            <v>38254</v>
          </cell>
          <cell r="J3140">
            <v>50000</v>
          </cell>
          <cell r="K3140" t="str">
            <v>Рубли РФ</v>
          </cell>
          <cell r="L3140" t="str">
            <v>по предъявлении, но не ранее 01.10.2004г.</v>
          </cell>
          <cell r="M3140">
            <v>38261</v>
          </cell>
          <cell r="N3140">
            <v>0</v>
          </cell>
          <cell r="P3140">
            <v>49900</v>
          </cell>
          <cell r="Q3140">
            <v>0.998</v>
          </cell>
          <cell r="R3140">
            <v>49900</v>
          </cell>
          <cell r="S3140">
            <v>38272</v>
          </cell>
          <cell r="T3140" t="str">
            <v>12/10-02</v>
          </cell>
          <cell r="U3140" t="str">
            <v>ЧП Петров Константин Дмитриевич</v>
          </cell>
          <cell r="V3140">
            <v>1</v>
          </cell>
          <cell r="W3140">
            <v>50000</v>
          </cell>
          <cell r="X3140">
            <v>38273</v>
          </cell>
          <cell r="Y3140" t="str">
            <v>13/10-акт Сбер</v>
          </cell>
          <cell r="Z3140" t="str">
            <v>Сбербанк РФ</v>
          </cell>
          <cell r="AA3140">
            <v>100</v>
          </cell>
          <cell r="AB3140">
            <v>0.73346693386773543</v>
          </cell>
          <cell r="AC3140">
            <v>0.73146292585170336</v>
          </cell>
          <cell r="AD3140" t="str">
            <v>предъявлен</v>
          </cell>
          <cell r="AF3140" t="str">
            <v/>
          </cell>
          <cell r="AI3140" t="str">
            <v/>
          </cell>
        </row>
        <row r="3141">
          <cell r="A3141">
            <v>3118</v>
          </cell>
          <cell r="B3141" t="str">
            <v>диск</v>
          </cell>
          <cell r="C3141" t="str">
            <v>51401</v>
          </cell>
          <cell r="D3141" t="str">
            <v>51401`810`2`0400`0000002</v>
          </cell>
          <cell r="E3141" t="str">
            <v>Сбербанк РФ</v>
          </cell>
          <cell r="F3141" t="str">
            <v>банк</v>
          </cell>
          <cell r="G3141" t="str">
            <v>ВА</v>
          </cell>
          <cell r="H3141" t="str">
            <v>0534943</v>
          </cell>
          <cell r="I3141">
            <v>38254</v>
          </cell>
          <cell r="J3141">
            <v>50000</v>
          </cell>
          <cell r="K3141" t="str">
            <v>Рубли РФ</v>
          </cell>
          <cell r="L3141" t="str">
            <v>по предъявлении, но не ранее 01.10.2004г.</v>
          </cell>
          <cell r="M3141">
            <v>38261</v>
          </cell>
          <cell r="N3141">
            <v>0</v>
          </cell>
          <cell r="P3141">
            <v>49900</v>
          </cell>
          <cell r="Q3141">
            <v>0.998</v>
          </cell>
          <cell r="R3141">
            <v>49900</v>
          </cell>
          <cell r="S3141">
            <v>38272</v>
          </cell>
          <cell r="T3141" t="str">
            <v>12/10-02</v>
          </cell>
          <cell r="U3141" t="str">
            <v>ЧП Петров Константин Дмитриевич</v>
          </cell>
          <cell r="V3141">
            <v>1</v>
          </cell>
          <cell r="W3141">
            <v>50000</v>
          </cell>
          <cell r="X3141">
            <v>38273</v>
          </cell>
          <cell r="Y3141" t="str">
            <v>13/10-акт Сбер</v>
          </cell>
          <cell r="Z3141" t="str">
            <v>Сбербанк РФ</v>
          </cell>
          <cell r="AA3141">
            <v>100</v>
          </cell>
          <cell r="AB3141">
            <v>0.73346693386773543</v>
          </cell>
          <cell r="AC3141">
            <v>0.73146292585170336</v>
          </cell>
          <cell r="AD3141" t="str">
            <v>предъявлен</v>
          </cell>
          <cell r="AF3141" t="str">
            <v/>
          </cell>
          <cell r="AI3141" t="str">
            <v/>
          </cell>
        </row>
        <row r="3142">
          <cell r="A3142">
            <v>3119</v>
          </cell>
          <cell r="B3142" t="str">
            <v>диск</v>
          </cell>
          <cell r="C3142" t="str">
            <v>51401</v>
          </cell>
          <cell r="D3142" t="str">
            <v>51401`810`2`0400`0000002</v>
          </cell>
          <cell r="E3142" t="str">
            <v>Сбербанк РФ</v>
          </cell>
          <cell r="F3142" t="str">
            <v>банк</v>
          </cell>
          <cell r="G3142" t="str">
            <v>ВА</v>
          </cell>
          <cell r="H3142" t="str">
            <v>0534944</v>
          </cell>
          <cell r="I3142">
            <v>38254</v>
          </cell>
          <cell r="J3142">
            <v>50000</v>
          </cell>
          <cell r="K3142" t="str">
            <v>Рубли РФ</v>
          </cell>
          <cell r="L3142" t="str">
            <v>по предъявлении, но не ранее 01.10.2004г.</v>
          </cell>
          <cell r="M3142">
            <v>38261</v>
          </cell>
          <cell r="N3142">
            <v>0</v>
          </cell>
          <cell r="P3142">
            <v>49900</v>
          </cell>
          <cell r="Q3142">
            <v>0.998</v>
          </cell>
          <cell r="R3142">
            <v>49900</v>
          </cell>
          <cell r="S3142">
            <v>38272</v>
          </cell>
          <cell r="T3142" t="str">
            <v>12/10-02</v>
          </cell>
          <cell r="U3142" t="str">
            <v>ЧП Петров Константин Дмитриевич</v>
          </cell>
          <cell r="V3142">
            <v>1</v>
          </cell>
          <cell r="W3142">
            <v>50000</v>
          </cell>
          <cell r="X3142">
            <v>38273</v>
          </cell>
          <cell r="Y3142" t="str">
            <v>13/10-акт Сбер</v>
          </cell>
          <cell r="Z3142" t="str">
            <v>Сбербанк РФ</v>
          </cell>
          <cell r="AA3142">
            <v>100</v>
          </cell>
          <cell r="AB3142">
            <v>0.73346693386773543</v>
          </cell>
          <cell r="AC3142">
            <v>0.73146292585170336</v>
          </cell>
          <cell r="AD3142" t="str">
            <v>предъявлен</v>
          </cell>
          <cell r="AF3142" t="str">
            <v/>
          </cell>
          <cell r="AI3142" t="str">
            <v/>
          </cell>
        </row>
        <row r="3143">
          <cell r="A3143">
            <v>3120</v>
          </cell>
          <cell r="B3143" t="str">
            <v>диск</v>
          </cell>
          <cell r="C3143" t="str">
            <v>51401</v>
          </cell>
          <cell r="D3143" t="str">
            <v>51401`810`2`0400`0000002</v>
          </cell>
          <cell r="E3143" t="str">
            <v>Сбербанк РФ</v>
          </cell>
          <cell r="F3143" t="str">
            <v>банк</v>
          </cell>
          <cell r="G3143" t="str">
            <v>ВА</v>
          </cell>
          <cell r="H3143" t="str">
            <v>0535920</v>
          </cell>
          <cell r="I3143">
            <v>38267</v>
          </cell>
          <cell r="J3143">
            <v>50000</v>
          </cell>
          <cell r="K3143" t="str">
            <v>Рубли РФ</v>
          </cell>
          <cell r="L3143" t="str">
            <v>по предъявлении</v>
          </cell>
          <cell r="M3143">
            <v>38267</v>
          </cell>
          <cell r="N3143">
            <v>0</v>
          </cell>
          <cell r="P3143">
            <v>49900</v>
          </cell>
          <cell r="Q3143">
            <v>0.998</v>
          </cell>
          <cell r="R3143">
            <v>49900</v>
          </cell>
          <cell r="S3143">
            <v>38272</v>
          </cell>
          <cell r="T3143" t="str">
            <v>12/10-02</v>
          </cell>
          <cell r="U3143" t="str">
            <v>ЧП Петров Константин Дмитриевич</v>
          </cell>
          <cell r="V3143">
            <v>1</v>
          </cell>
          <cell r="W3143">
            <v>50000</v>
          </cell>
          <cell r="X3143">
            <v>38273</v>
          </cell>
          <cell r="Y3143" t="str">
            <v>13/10-акт Сбер</v>
          </cell>
          <cell r="Z3143" t="str">
            <v>Сбербанк РФ</v>
          </cell>
          <cell r="AA3143">
            <v>100</v>
          </cell>
          <cell r="AB3143">
            <v>0.73346693386773543</v>
          </cell>
          <cell r="AC3143">
            <v>0.73146292585170336</v>
          </cell>
          <cell r="AD3143" t="str">
            <v>предъявлен</v>
          </cell>
          <cell r="AF3143" t="str">
            <v/>
          </cell>
          <cell r="AI3143" t="str">
            <v/>
          </cell>
        </row>
        <row r="3144">
          <cell r="A3144">
            <v>3121</v>
          </cell>
          <cell r="B3144" t="str">
            <v>диск</v>
          </cell>
          <cell r="C3144" t="str">
            <v>51401</v>
          </cell>
          <cell r="D3144" t="str">
            <v>51401`810`2`0400`0000002</v>
          </cell>
          <cell r="E3144" t="str">
            <v>Сбербанк РФ</v>
          </cell>
          <cell r="F3144" t="str">
            <v>банк</v>
          </cell>
          <cell r="G3144" t="str">
            <v>ВА</v>
          </cell>
          <cell r="H3144" t="str">
            <v>0535919</v>
          </cell>
          <cell r="I3144">
            <v>38267</v>
          </cell>
          <cell r="J3144">
            <v>50000</v>
          </cell>
          <cell r="K3144" t="str">
            <v>Рубли РФ</v>
          </cell>
          <cell r="L3144" t="str">
            <v>по предъявлении</v>
          </cell>
          <cell r="M3144">
            <v>38267</v>
          </cell>
          <cell r="N3144">
            <v>0</v>
          </cell>
          <cell r="P3144">
            <v>49900</v>
          </cell>
          <cell r="Q3144">
            <v>0.998</v>
          </cell>
          <cell r="R3144">
            <v>49900</v>
          </cell>
          <cell r="S3144">
            <v>38272</v>
          </cell>
          <cell r="T3144" t="str">
            <v>12/10-02</v>
          </cell>
          <cell r="U3144" t="str">
            <v>ЧП Петров Константин Дмитриевич</v>
          </cell>
          <cell r="V3144">
            <v>1</v>
          </cell>
          <cell r="W3144">
            <v>50000</v>
          </cell>
          <cell r="X3144">
            <v>38273</v>
          </cell>
          <cell r="Y3144" t="str">
            <v>13/10-акт Сбер</v>
          </cell>
          <cell r="Z3144" t="str">
            <v>Сбербанк РФ</v>
          </cell>
          <cell r="AA3144">
            <v>100</v>
          </cell>
          <cell r="AB3144">
            <v>0.73346693386773543</v>
          </cell>
          <cell r="AC3144">
            <v>0.73146292585170336</v>
          </cell>
          <cell r="AD3144" t="str">
            <v>предъявлен</v>
          </cell>
          <cell r="AF3144" t="str">
            <v/>
          </cell>
          <cell r="AI3144" t="str">
            <v/>
          </cell>
        </row>
        <row r="3145">
          <cell r="A3145">
            <v>3122</v>
          </cell>
          <cell r="B3145" t="str">
            <v>диск</v>
          </cell>
          <cell r="C3145" t="str">
            <v>51401</v>
          </cell>
          <cell r="D3145" t="str">
            <v>51401`810`2`0400`0000002</v>
          </cell>
          <cell r="E3145" t="str">
            <v>Сбербанк РФ</v>
          </cell>
          <cell r="F3145" t="str">
            <v>банк</v>
          </cell>
          <cell r="G3145" t="str">
            <v>ВА</v>
          </cell>
          <cell r="H3145" t="str">
            <v>0790412</v>
          </cell>
          <cell r="I3145">
            <v>38265</v>
          </cell>
          <cell r="J3145">
            <v>300000</v>
          </cell>
          <cell r="K3145" t="str">
            <v>Рубли РФ</v>
          </cell>
          <cell r="L3145" t="str">
            <v>по предъявлении</v>
          </cell>
          <cell r="M3145">
            <v>38265</v>
          </cell>
          <cell r="N3145">
            <v>0</v>
          </cell>
          <cell r="P3145">
            <v>299400</v>
          </cell>
          <cell r="Q3145">
            <v>0.998</v>
          </cell>
          <cell r="R3145">
            <v>299400</v>
          </cell>
          <cell r="S3145">
            <v>38272</v>
          </cell>
          <cell r="T3145" t="str">
            <v>12/10-02</v>
          </cell>
          <cell r="U3145" t="str">
            <v>ЧП Петров Константин Дмитриевич</v>
          </cell>
          <cell r="V3145">
            <v>1</v>
          </cell>
          <cell r="W3145">
            <v>300000</v>
          </cell>
          <cell r="X3145">
            <v>38273</v>
          </cell>
          <cell r="Y3145" t="str">
            <v>13/10-акт Сбер</v>
          </cell>
          <cell r="Z3145" t="str">
            <v>Сбербанк РФ</v>
          </cell>
          <cell r="AA3145">
            <v>600</v>
          </cell>
          <cell r="AB3145">
            <v>0.73346693386773543</v>
          </cell>
          <cell r="AC3145">
            <v>0.73146292585170336</v>
          </cell>
          <cell r="AD3145" t="str">
            <v>предъявлен</v>
          </cell>
          <cell r="AF3145" t="str">
            <v/>
          </cell>
          <cell r="AI3145" t="str">
            <v/>
          </cell>
        </row>
        <row r="3146">
          <cell r="A3146">
            <v>3123</v>
          </cell>
          <cell r="B3146" t="str">
            <v>диск</v>
          </cell>
          <cell r="C3146" t="str">
            <v>51401</v>
          </cell>
          <cell r="D3146" t="str">
            <v>51401`810`2`0400`0000002</v>
          </cell>
          <cell r="E3146" t="str">
            <v>Сбербанк РФ</v>
          </cell>
          <cell r="F3146" t="str">
            <v>банк</v>
          </cell>
          <cell r="G3146" t="str">
            <v>ВА</v>
          </cell>
          <cell r="H3146" t="str">
            <v>0535894</v>
          </cell>
          <cell r="I3146">
            <v>38267</v>
          </cell>
          <cell r="J3146">
            <v>100000</v>
          </cell>
          <cell r="K3146" t="str">
            <v>Рубли РФ</v>
          </cell>
          <cell r="L3146" t="str">
            <v>по предъявлении</v>
          </cell>
          <cell r="M3146">
            <v>38267</v>
          </cell>
          <cell r="N3146">
            <v>0</v>
          </cell>
          <cell r="P3146">
            <v>99800</v>
          </cell>
          <cell r="Q3146">
            <v>0.998</v>
          </cell>
          <cell r="R3146">
            <v>99800</v>
          </cell>
          <cell r="S3146">
            <v>38272</v>
          </cell>
          <cell r="T3146" t="str">
            <v>12/10-02</v>
          </cell>
          <cell r="U3146" t="str">
            <v>ЧП Петров Константин Дмитриевич</v>
          </cell>
          <cell r="V3146">
            <v>1</v>
          </cell>
          <cell r="W3146">
            <v>100000</v>
          </cell>
          <cell r="X3146">
            <v>38273</v>
          </cell>
          <cell r="Y3146" t="str">
            <v>13/10-акт Сбер</v>
          </cell>
          <cell r="Z3146" t="str">
            <v>Сбербанк РФ</v>
          </cell>
          <cell r="AA3146">
            <v>200</v>
          </cell>
          <cell r="AB3146">
            <v>0.73346693386773543</v>
          </cell>
          <cell r="AC3146">
            <v>0.73146292585170336</v>
          </cell>
          <cell r="AD3146" t="str">
            <v>предъявлен</v>
          </cell>
          <cell r="AF3146" t="str">
            <v/>
          </cell>
          <cell r="AI3146" t="str">
            <v/>
          </cell>
        </row>
        <row r="3147">
          <cell r="A3147">
            <v>3124</v>
          </cell>
          <cell r="B3147" t="str">
            <v>диск</v>
          </cell>
          <cell r="C3147" t="str">
            <v>51401</v>
          </cell>
          <cell r="D3147" t="str">
            <v>51401`810`2`0400`0000002</v>
          </cell>
          <cell r="E3147" t="str">
            <v>Сбербанк РФ</v>
          </cell>
          <cell r="F3147" t="str">
            <v>банк</v>
          </cell>
          <cell r="G3147" t="str">
            <v>ВА</v>
          </cell>
          <cell r="H3147" t="str">
            <v>0536041</v>
          </cell>
          <cell r="I3147">
            <v>38272</v>
          </cell>
          <cell r="J3147">
            <v>490000</v>
          </cell>
          <cell r="K3147" t="str">
            <v>Рубли РФ</v>
          </cell>
          <cell r="L3147" t="str">
            <v>по предъявлении</v>
          </cell>
          <cell r="M3147">
            <v>38272</v>
          </cell>
          <cell r="N3147">
            <v>0</v>
          </cell>
          <cell r="P3147">
            <v>490000</v>
          </cell>
          <cell r="Q3147">
            <v>1</v>
          </cell>
          <cell r="R3147">
            <v>490000</v>
          </cell>
          <cell r="S3147">
            <v>38272</v>
          </cell>
          <cell r="T3147" t="str">
            <v>12/10-03</v>
          </cell>
          <cell r="U3147" t="str">
            <v>ООО "Проф-Трейд"</v>
          </cell>
          <cell r="V3147">
            <v>1</v>
          </cell>
          <cell r="W3147">
            <v>490000</v>
          </cell>
          <cell r="X3147">
            <v>38273</v>
          </cell>
          <cell r="Y3147" t="str">
            <v>13/10-акт Сбер</v>
          </cell>
          <cell r="Z3147" t="str">
            <v>Сбербанк РФ</v>
          </cell>
          <cell r="AA3147">
            <v>0</v>
          </cell>
          <cell r="AB3147">
            <v>0</v>
          </cell>
          <cell r="AC3147">
            <v>0</v>
          </cell>
          <cell r="AD3147" t="str">
            <v>предъявлен</v>
          </cell>
          <cell r="AF3147" t="str">
            <v/>
          </cell>
          <cell r="AI3147" t="str">
            <v/>
          </cell>
        </row>
        <row r="3148">
          <cell r="A3148">
            <v>3125</v>
          </cell>
          <cell r="B3148" t="str">
            <v>диск</v>
          </cell>
          <cell r="C3148" t="str">
            <v>51401</v>
          </cell>
          <cell r="D3148" t="str">
            <v>51401`810`2`0400`0000002</v>
          </cell>
          <cell r="E3148" t="str">
            <v>Сбербанк РФ</v>
          </cell>
          <cell r="F3148" t="str">
            <v>банк</v>
          </cell>
          <cell r="G3148" t="str">
            <v>ВА</v>
          </cell>
          <cell r="H3148" t="str">
            <v>0536040</v>
          </cell>
          <cell r="I3148">
            <v>38272</v>
          </cell>
          <cell r="J3148">
            <v>490000</v>
          </cell>
          <cell r="K3148" t="str">
            <v>Рубли РФ</v>
          </cell>
          <cell r="L3148" t="str">
            <v>по предъявлении</v>
          </cell>
          <cell r="M3148">
            <v>38272</v>
          </cell>
          <cell r="N3148">
            <v>0</v>
          </cell>
          <cell r="P3148">
            <v>490000</v>
          </cell>
          <cell r="Q3148">
            <v>1</v>
          </cell>
          <cell r="R3148">
            <v>490000</v>
          </cell>
          <cell r="S3148">
            <v>38272</v>
          </cell>
          <cell r="T3148" t="str">
            <v>12/10-03</v>
          </cell>
          <cell r="U3148" t="str">
            <v>ООО "Проф-Трейд"</v>
          </cell>
          <cell r="V3148">
            <v>1</v>
          </cell>
          <cell r="W3148">
            <v>490000</v>
          </cell>
          <cell r="X3148">
            <v>38273</v>
          </cell>
          <cell r="Y3148" t="str">
            <v>13/10-акт Сбер</v>
          </cell>
          <cell r="Z3148" t="str">
            <v>Сбербанк РФ</v>
          </cell>
          <cell r="AA3148">
            <v>0</v>
          </cell>
          <cell r="AB3148">
            <v>0</v>
          </cell>
          <cell r="AC3148">
            <v>0</v>
          </cell>
          <cell r="AD3148" t="str">
            <v>предъявлен</v>
          </cell>
          <cell r="AF3148" t="str">
            <v/>
          </cell>
          <cell r="AI3148" t="str">
            <v/>
          </cell>
        </row>
        <row r="3149">
          <cell r="A3149">
            <v>3126</v>
          </cell>
          <cell r="B3149" t="str">
            <v>диск</v>
          </cell>
          <cell r="C3149" t="str">
            <v>51401</v>
          </cell>
          <cell r="D3149" t="str">
            <v>51401`810`2`0400`0000002</v>
          </cell>
          <cell r="E3149" t="str">
            <v>Сбербанк РФ</v>
          </cell>
          <cell r="F3149" t="str">
            <v>банк</v>
          </cell>
          <cell r="G3149" t="str">
            <v>ВА</v>
          </cell>
          <cell r="H3149" t="str">
            <v>0535263</v>
          </cell>
          <cell r="I3149">
            <v>38260</v>
          </cell>
          <cell r="J3149">
            <v>50000</v>
          </cell>
          <cell r="K3149" t="str">
            <v>Рубли РФ</v>
          </cell>
          <cell r="L3149" t="str">
            <v>по предъявлении</v>
          </cell>
          <cell r="M3149">
            <v>38273</v>
          </cell>
          <cell r="N3149">
            <v>0</v>
          </cell>
          <cell r="P3149">
            <v>50000</v>
          </cell>
          <cell r="Q3149">
            <v>1</v>
          </cell>
          <cell r="R3149">
            <v>50000</v>
          </cell>
          <cell r="S3149">
            <v>38273</v>
          </cell>
          <cell r="T3149" t="str">
            <v>13/10-02</v>
          </cell>
          <cell r="U3149" t="str">
            <v>ООО "Проф-Трейд"</v>
          </cell>
          <cell r="V3149">
            <v>1</v>
          </cell>
          <cell r="W3149">
            <v>50000</v>
          </cell>
          <cell r="X3149">
            <v>38273</v>
          </cell>
          <cell r="Y3149" t="str">
            <v>13/10-акт Сбер</v>
          </cell>
          <cell r="Z3149" t="str">
            <v>Сбербанк РФ</v>
          </cell>
          <cell r="AA3149">
            <v>0</v>
          </cell>
          <cell r="AB3149">
            <v>0</v>
          </cell>
          <cell r="AC3149">
            <v>0</v>
          </cell>
          <cell r="AD3149" t="str">
            <v>предъявлен</v>
          </cell>
          <cell r="AF3149" t="str">
            <v/>
          </cell>
          <cell r="AI3149" t="str">
            <v/>
          </cell>
        </row>
        <row r="3150">
          <cell r="A3150">
            <v>3127</v>
          </cell>
          <cell r="B3150" t="str">
            <v>диск</v>
          </cell>
          <cell r="C3150" t="str">
            <v>51401</v>
          </cell>
          <cell r="D3150" t="str">
            <v>51401`810`2`0400`0000002</v>
          </cell>
          <cell r="E3150" t="str">
            <v>Сбербанк РФ</v>
          </cell>
          <cell r="F3150" t="str">
            <v>банк</v>
          </cell>
          <cell r="G3150" t="str">
            <v>ВА</v>
          </cell>
          <cell r="H3150" t="str">
            <v>0535303</v>
          </cell>
          <cell r="I3150">
            <v>38260</v>
          </cell>
          <cell r="J3150">
            <v>300000</v>
          </cell>
          <cell r="K3150" t="str">
            <v>Рубли РФ</v>
          </cell>
          <cell r="L3150" t="str">
            <v>по предъявлении</v>
          </cell>
          <cell r="M3150">
            <v>38260</v>
          </cell>
          <cell r="N3150">
            <v>0</v>
          </cell>
          <cell r="P3150">
            <v>300000</v>
          </cell>
          <cell r="Q3150">
            <v>1</v>
          </cell>
          <cell r="R3150">
            <v>300000</v>
          </cell>
          <cell r="S3150">
            <v>38273</v>
          </cell>
          <cell r="T3150" t="str">
            <v>13/10-02</v>
          </cell>
          <cell r="U3150" t="str">
            <v>ООО "Проф-Трейд"</v>
          </cell>
          <cell r="V3150">
            <v>1</v>
          </cell>
          <cell r="W3150">
            <v>300000</v>
          </cell>
          <cell r="X3150">
            <v>38273</v>
          </cell>
          <cell r="Y3150" t="str">
            <v>13/10-акт Сбер</v>
          </cell>
          <cell r="Z3150" t="str">
            <v>Сбербанк РФ</v>
          </cell>
          <cell r="AA3150">
            <v>0</v>
          </cell>
          <cell r="AB3150">
            <v>0</v>
          </cell>
          <cell r="AC3150">
            <v>0</v>
          </cell>
          <cell r="AD3150" t="str">
            <v>предъявлен</v>
          </cell>
          <cell r="AF3150" t="str">
            <v/>
          </cell>
          <cell r="AI3150" t="str">
            <v/>
          </cell>
        </row>
        <row r="3151">
          <cell r="A3151">
            <v>3128</v>
          </cell>
          <cell r="B3151" t="str">
            <v>диск</v>
          </cell>
          <cell r="C3151" t="str">
            <v>51401</v>
          </cell>
          <cell r="D3151" t="str">
            <v>51401`810`2`0400`0000002</v>
          </cell>
          <cell r="E3151" t="str">
            <v>Сбербанк РФ</v>
          </cell>
          <cell r="F3151" t="str">
            <v>банк</v>
          </cell>
          <cell r="G3151" t="str">
            <v>ВА</v>
          </cell>
          <cell r="H3151" t="str">
            <v>0535304</v>
          </cell>
          <cell r="I3151">
            <v>38260</v>
          </cell>
          <cell r="J3151">
            <v>100000</v>
          </cell>
          <cell r="K3151" t="str">
            <v>Рубли РФ</v>
          </cell>
          <cell r="L3151" t="str">
            <v>по предъявлении</v>
          </cell>
          <cell r="M3151">
            <v>38260</v>
          </cell>
          <cell r="N3151">
            <v>0</v>
          </cell>
          <cell r="P3151">
            <v>100000</v>
          </cell>
          <cell r="Q3151">
            <v>1</v>
          </cell>
          <cell r="R3151">
            <v>100000</v>
          </cell>
          <cell r="S3151">
            <v>38273</v>
          </cell>
          <cell r="T3151" t="str">
            <v>13/10-02</v>
          </cell>
          <cell r="U3151" t="str">
            <v>ООО "Проф-Трейд"</v>
          </cell>
          <cell r="V3151">
            <v>1</v>
          </cell>
          <cell r="W3151">
            <v>100000</v>
          </cell>
          <cell r="X3151">
            <v>38273</v>
          </cell>
          <cell r="Y3151" t="str">
            <v>13/10-акт Сбер</v>
          </cell>
          <cell r="Z3151" t="str">
            <v>Сбербанк РФ</v>
          </cell>
          <cell r="AA3151">
            <v>0</v>
          </cell>
          <cell r="AB3151">
            <v>0</v>
          </cell>
          <cell r="AC3151">
            <v>0</v>
          </cell>
          <cell r="AD3151" t="str">
            <v>предъявлен</v>
          </cell>
          <cell r="AF3151" t="str">
            <v/>
          </cell>
          <cell r="AI3151" t="str">
            <v/>
          </cell>
        </row>
        <row r="3152">
          <cell r="A3152">
            <v>3129</v>
          </cell>
          <cell r="B3152" t="str">
            <v>диск</v>
          </cell>
          <cell r="C3152" t="str">
            <v>51401</v>
          </cell>
          <cell r="D3152" t="str">
            <v>51401`810`2`0400`0000002</v>
          </cell>
          <cell r="E3152" t="str">
            <v>Сбербанк РФ</v>
          </cell>
          <cell r="F3152" t="str">
            <v>банк</v>
          </cell>
          <cell r="G3152" t="str">
            <v>ВА</v>
          </cell>
          <cell r="H3152" t="str">
            <v>0535305</v>
          </cell>
          <cell r="I3152">
            <v>38260</v>
          </cell>
          <cell r="J3152">
            <v>100000</v>
          </cell>
          <cell r="K3152" t="str">
            <v>Рубли РФ</v>
          </cell>
          <cell r="L3152" t="str">
            <v>по предъявлении</v>
          </cell>
          <cell r="M3152">
            <v>38260</v>
          </cell>
          <cell r="N3152">
            <v>0</v>
          </cell>
          <cell r="P3152">
            <v>100000</v>
          </cell>
          <cell r="Q3152">
            <v>1</v>
          </cell>
          <cell r="R3152">
            <v>100000</v>
          </cell>
          <cell r="S3152">
            <v>38273</v>
          </cell>
          <cell r="T3152" t="str">
            <v>13/10-02</v>
          </cell>
          <cell r="U3152" t="str">
            <v>ООО "Проф-Трейд"</v>
          </cell>
          <cell r="V3152">
            <v>1</v>
          </cell>
          <cell r="W3152">
            <v>100000</v>
          </cell>
          <cell r="X3152">
            <v>38273</v>
          </cell>
          <cell r="Y3152" t="str">
            <v>13/10-акт Сбер</v>
          </cell>
          <cell r="Z3152" t="str">
            <v>Сбербанк РФ</v>
          </cell>
          <cell r="AA3152">
            <v>0</v>
          </cell>
          <cell r="AB3152">
            <v>0</v>
          </cell>
          <cell r="AC3152">
            <v>0</v>
          </cell>
          <cell r="AD3152" t="str">
            <v>предъявлен</v>
          </cell>
          <cell r="AF3152" t="str">
            <v/>
          </cell>
          <cell r="AI3152" t="str">
            <v/>
          </cell>
        </row>
        <row r="3153">
          <cell r="A3153">
            <v>3130</v>
          </cell>
          <cell r="B3153" t="str">
            <v>диск</v>
          </cell>
          <cell r="C3153" t="str">
            <v>51401</v>
          </cell>
          <cell r="D3153" t="str">
            <v>51401`810`2`0400`0000002</v>
          </cell>
          <cell r="E3153" t="str">
            <v>Сбербанк РФ</v>
          </cell>
          <cell r="F3153" t="str">
            <v>банк</v>
          </cell>
          <cell r="G3153" t="str">
            <v>ВА</v>
          </cell>
          <cell r="H3153" t="str">
            <v>0539700</v>
          </cell>
          <cell r="I3153">
            <v>38268</v>
          </cell>
          <cell r="J3153">
            <v>150000</v>
          </cell>
          <cell r="K3153" t="str">
            <v>Рубли РФ</v>
          </cell>
          <cell r="L3153" t="str">
            <v>по предъявлении</v>
          </cell>
          <cell r="M3153">
            <v>38268</v>
          </cell>
          <cell r="N3153">
            <v>0</v>
          </cell>
          <cell r="P3153">
            <v>150000</v>
          </cell>
          <cell r="Q3153">
            <v>1</v>
          </cell>
          <cell r="R3153">
            <v>150000</v>
          </cell>
          <cell r="S3153">
            <v>38273</v>
          </cell>
          <cell r="T3153" t="str">
            <v>13/10-02</v>
          </cell>
          <cell r="U3153" t="str">
            <v>ООО "Проф-Трейд"</v>
          </cell>
          <cell r="V3153">
            <v>1</v>
          </cell>
          <cell r="W3153">
            <v>150000</v>
          </cell>
          <cell r="X3153">
            <v>38273</v>
          </cell>
          <cell r="Y3153" t="str">
            <v>13/10-акт Сбер</v>
          </cell>
          <cell r="Z3153" t="str">
            <v>Сбербанк РФ</v>
          </cell>
          <cell r="AA3153">
            <v>0</v>
          </cell>
          <cell r="AB3153">
            <v>0</v>
          </cell>
          <cell r="AC3153">
            <v>0</v>
          </cell>
          <cell r="AD3153" t="str">
            <v>предъявлен</v>
          </cell>
          <cell r="AF3153" t="str">
            <v/>
          </cell>
          <cell r="AI3153" t="str">
            <v/>
          </cell>
        </row>
        <row r="3154">
          <cell r="A3154">
            <v>3131</v>
          </cell>
          <cell r="B3154" t="str">
            <v>диск</v>
          </cell>
          <cell r="C3154" t="str">
            <v>51401</v>
          </cell>
          <cell r="D3154" t="str">
            <v>51401`810`2`0400`0000002</v>
          </cell>
          <cell r="E3154" t="str">
            <v>Сбербанк РФ</v>
          </cell>
          <cell r="F3154" t="str">
            <v>банк</v>
          </cell>
          <cell r="G3154" t="str">
            <v>ВА</v>
          </cell>
          <cell r="H3154" t="str">
            <v>0536015</v>
          </cell>
          <cell r="I3154">
            <v>38272</v>
          </cell>
          <cell r="J3154">
            <v>330000</v>
          </cell>
          <cell r="K3154" t="str">
            <v>Рубли РФ</v>
          </cell>
          <cell r="L3154" t="str">
            <v>по предъявлении</v>
          </cell>
          <cell r="M3154">
            <v>38272</v>
          </cell>
          <cell r="N3154">
            <v>0</v>
          </cell>
          <cell r="P3154">
            <v>330000</v>
          </cell>
          <cell r="Q3154">
            <v>1</v>
          </cell>
          <cell r="R3154">
            <v>330000</v>
          </cell>
          <cell r="S3154">
            <v>38273</v>
          </cell>
          <cell r="T3154" t="str">
            <v>13/10-02</v>
          </cell>
          <cell r="U3154" t="str">
            <v>ООО "Проф-Трейд"</v>
          </cell>
          <cell r="V3154">
            <v>1</v>
          </cell>
          <cell r="W3154">
            <v>330000</v>
          </cell>
          <cell r="X3154">
            <v>38273</v>
          </cell>
          <cell r="Y3154" t="str">
            <v>13/10-акт Сбер</v>
          </cell>
          <cell r="Z3154" t="str">
            <v>Сбербанк РФ</v>
          </cell>
          <cell r="AA3154">
            <v>0</v>
          </cell>
          <cell r="AB3154">
            <v>0</v>
          </cell>
          <cell r="AC3154">
            <v>0</v>
          </cell>
          <cell r="AD3154" t="str">
            <v>предъявлен</v>
          </cell>
          <cell r="AF3154" t="str">
            <v/>
          </cell>
          <cell r="AI3154" t="str">
            <v/>
          </cell>
        </row>
        <row r="3155">
          <cell r="A3155">
            <v>3132</v>
          </cell>
          <cell r="B3155" t="str">
            <v>диск</v>
          </cell>
          <cell r="C3155" t="str">
            <v>51401</v>
          </cell>
          <cell r="D3155" t="str">
            <v>51401`810`1`0400`0000005</v>
          </cell>
          <cell r="E3155" t="str">
            <v>ОАО «УралСиб»</v>
          </cell>
          <cell r="F3155" t="str">
            <v>банк</v>
          </cell>
          <cell r="G3155" t="str">
            <v>1600</v>
          </cell>
          <cell r="H3155" t="str">
            <v>0173003</v>
          </cell>
          <cell r="I3155">
            <v>37964</v>
          </cell>
          <cell r="J3155">
            <v>5000000</v>
          </cell>
          <cell r="K3155" t="str">
            <v>Рубли РФ</v>
          </cell>
          <cell r="L3155" t="str">
            <v>по предъявлении, но не ранее 10.12.2004г.</v>
          </cell>
          <cell r="M3155">
            <v>38331</v>
          </cell>
          <cell r="N3155">
            <v>7.777541018538249E-2</v>
          </cell>
          <cell r="P3155">
            <v>4940000</v>
          </cell>
          <cell r="Q3155">
            <v>0.98799999999999999</v>
          </cell>
          <cell r="R3155">
            <v>4940000</v>
          </cell>
          <cell r="S3155">
            <v>38274</v>
          </cell>
          <cell r="T3155" t="str">
            <v>14/10-03</v>
          </cell>
          <cell r="U3155" t="str">
            <v>ООО "Кибер-Стейт"</v>
          </cell>
          <cell r="V3155">
            <v>1</v>
          </cell>
          <cell r="W3155">
            <v>5000000</v>
          </cell>
          <cell r="X3155">
            <v>38331</v>
          </cell>
          <cell r="Y3155" t="str">
            <v>10/12-акт УралСиб</v>
          </cell>
          <cell r="Z3155" t="str">
            <v>ОАО «УралСиб»</v>
          </cell>
          <cell r="AA3155">
            <v>60000</v>
          </cell>
          <cell r="AB3155">
            <v>7.7988493500958878E-2</v>
          </cell>
          <cell r="AC3155">
            <v>7.777541018538249E-2</v>
          </cell>
          <cell r="AD3155" t="str">
            <v>предъявлен</v>
          </cell>
          <cell r="AF3155" t="str">
            <v/>
          </cell>
          <cell r="AI3155" t="str">
            <v/>
          </cell>
        </row>
        <row r="3156">
          <cell r="A3156">
            <v>3133</v>
          </cell>
          <cell r="B3156" t="str">
            <v>диск</v>
          </cell>
          <cell r="C3156" t="str">
            <v>51401</v>
          </cell>
          <cell r="D3156" t="str">
            <v>51401`810`2`0400`0000002</v>
          </cell>
          <cell r="E3156" t="str">
            <v>Сбербанк РФ</v>
          </cell>
          <cell r="F3156" t="str">
            <v>банк</v>
          </cell>
          <cell r="G3156" t="str">
            <v>ВА</v>
          </cell>
          <cell r="H3156" t="str">
            <v>0539204</v>
          </cell>
          <cell r="I3156">
            <v>38274</v>
          </cell>
          <cell r="J3156">
            <v>392000</v>
          </cell>
          <cell r="K3156" t="str">
            <v>Рубли РФ</v>
          </cell>
          <cell r="L3156" t="str">
            <v>по предъявлении</v>
          </cell>
          <cell r="M3156">
            <v>38274</v>
          </cell>
          <cell r="N3156">
            <v>0</v>
          </cell>
          <cell r="P3156">
            <v>391608</v>
          </cell>
          <cell r="Q3156">
            <v>0.999</v>
          </cell>
          <cell r="R3156">
            <v>391608</v>
          </cell>
          <cell r="S3156">
            <v>38275</v>
          </cell>
          <cell r="T3156" t="str">
            <v>15/10-04</v>
          </cell>
          <cell r="U3156" t="str">
            <v>ООО "РЭКСИМ"</v>
          </cell>
          <cell r="V3156">
            <v>1</v>
          </cell>
          <cell r="W3156">
            <v>392000</v>
          </cell>
          <cell r="X3156">
            <v>38278</v>
          </cell>
          <cell r="Y3156" t="str">
            <v>18/10-акт Сбер</v>
          </cell>
          <cell r="Z3156" t="str">
            <v>Сбербанк РФ</v>
          </cell>
          <cell r="AA3156">
            <v>392</v>
          </cell>
          <cell r="AB3156">
            <v>0.36636636636636638</v>
          </cell>
          <cell r="AC3156">
            <v>0.12178845512178844</v>
          </cell>
          <cell r="AD3156" t="str">
            <v>предъявлен</v>
          </cell>
          <cell r="AF3156" t="str">
            <v/>
          </cell>
          <cell r="AI3156" t="str">
            <v/>
          </cell>
        </row>
        <row r="3157">
          <cell r="A3157">
            <v>3134</v>
          </cell>
          <cell r="B3157" t="str">
            <v>диск</v>
          </cell>
          <cell r="C3157" t="str">
            <v>51401</v>
          </cell>
          <cell r="D3157" t="str">
            <v>51401`810`2`0400`0000002</v>
          </cell>
          <cell r="E3157" t="str">
            <v>Сбербанк РФ</v>
          </cell>
          <cell r="F3157" t="str">
            <v>банк</v>
          </cell>
          <cell r="G3157" t="str">
            <v>ВА</v>
          </cell>
          <cell r="H3157" t="str">
            <v>0541129</v>
          </cell>
          <cell r="I3157">
            <v>38275</v>
          </cell>
          <cell r="J3157">
            <v>94000</v>
          </cell>
          <cell r="K3157" t="str">
            <v>Рубли РФ</v>
          </cell>
          <cell r="L3157" t="str">
            <v>по предъявлении</v>
          </cell>
          <cell r="M3157">
            <v>38275</v>
          </cell>
          <cell r="N3157">
            <v>0</v>
          </cell>
          <cell r="P3157">
            <v>94000</v>
          </cell>
          <cell r="Q3157">
            <v>1</v>
          </cell>
          <cell r="R3157">
            <v>94000</v>
          </cell>
          <cell r="S3157">
            <v>38275</v>
          </cell>
          <cell r="T3157" t="str">
            <v>15/10-06</v>
          </cell>
          <cell r="U3157" t="str">
            <v>ООО "Проф-Трейд"</v>
          </cell>
          <cell r="V3157">
            <v>1</v>
          </cell>
          <cell r="W3157">
            <v>94000</v>
          </cell>
          <cell r="X3157">
            <v>38278</v>
          </cell>
          <cell r="Y3157" t="str">
            <v>18/10-акт Сбер</v>
          </cell>
          <cell r="Z3157" t="str">
            <v>Сбербанк РФ</v>
          </cell>
          <cell r="AA3157">
            <v>0</v>
          </cell>
          <cell r="AB3157">
            <v>0</v>
          </cell>
          <cell r="AC3157">
            <v>0</v>
          </cell>
          <cell r="AD3157" t="str">
            <v>предъявлен</v>
          </cell>
          <cell r="AF3157" t="str">
            <v/>
          </cell>
          <cell r="AI3157" t="str">
            <v/>
          </cell>
        </row>
        <row r="3158">
          <cell r="A3158">
            <v>3135</v>
          </cell>
          <cell r="B3158" t="str">
            <v>диск</v>
          </cell>
          <cell r="C3158" t="str">
            <v>51401</v>
          </cell>
          <cell r="D3158" t="str">
            <v>51401`810`2`0400`0000002</v>
          </cell>
          <cell r="E3158" t="str">
            <v>Сбербанк РФ</v>
          </cell>
          <cell r="F3158" t="str">
            <v>банк</v>
          </cell>
          <cell r="G3158" t="str">
            <v>ВА</v>
          </cell>
          <cell r="H3158" t="str">
            <v>0536158</v>
          </cell>
          <cell r="I3158">
            <v>38273</v>
          </cell>
          <cell r="J3158">
            <v>50000</v>
          </cell>
          <cell r="K3158" t="str">
            <v>Рубли РФ</v>
          </cell>
          <cell r="L3158" t="str">
            <v>по предъявлении</v>
          </cell>
          <cell r="M3158">
            <v>38273</v>
          </cell>
          <cell r="N3158">
            <v>0</v>
          </cell>
          <cell r="P3158">
            <v>50000</v>
          </cell>
          <cell r="Q3158">
            <v>1</v>
          </cell>
          <cell r="R3158">
            <v>50000</v>
          </cell>
          <cell r="S3158">
            <v>38275</v>
          </cell>
          <cell r="T3158" t="str">
            <v>15/10-06</v>
          </cell>
          <cell r="U3158" t="str">
            <v>ООО "Проф-Трейд"</v>
          </cell>
          <cell r="V3158">
            <v>1</v>
          </cell>
          <cell r="W3158">
            <v>50000</v>
          </cell>
          <cell r="X3158">
            <v>38278</v>
          </cell>
          <cell r="Y3158" t="str">
            <v>18/10-акт Сбер</v>
          </cell>
          <cell r="Z3158" t="str">
            <v>Сбербанк РФ</v>
          </cell>
          <cell r="AA3158">
            <v>0</v>
          </cell>
          <cell r="AB3158">
            <v>0</v>
          </cell>
          <cell r="AC3158">
            <v>0</v>
          </cell>
          <cell r="AD3158" t="str">
            <v>предъявлен</v>
          </cell>
          <cell r="AF3158" t="str">
            <v/>
          </cell>
          <cell r="AI3158" t="str">
            <v/>
          </cell>
        </row>
        <row r="3159">
          <cell r="A3159">
            <v>3136</v>
          </cell>
          <cell r="B3159" t="str">
            <v>диск</v>
          </cell>
          <cell r="C3159" t="str">
            <v>51401</v>
          </cell>
          <cell r="D3159" t="str">
            <v>51401`810`2`0400`0000002</v>
          </cell>
          <cell r="E3159" t="str">
            <v>Сбербанк РФ</v>
          </cell>
          <cell r="F3159" t="str">
            <v>банк</v>
          </cell>
          <cell r="G3159" t="str">
            <v>ВА</v>
          </cell>
          <cell r="H3159" t="str">
            <v>0532516</v>
          </cell>
          <cell r="I3159">
            <v>38275</v>
          </cell>
          <cell r="J3159">
            <v>46000</v>
          </cell>
          <cell r="K3159" t="str">
            <v>Рубли РФ</v>
          </cell>
          <cell r="L3159" t="str">
            <v>по предъявлении</v>
          </cell>
          <cell r="M3159">
            <v>38275</v>
          </cell>
          <cell r="N3159">
            <v>0</v>
          </cell>
          <cell r="P3159">
            <v>46000</v>
          </cell>
          <cell r="Q3159">
            <v>1</v>
          </cell>
          <cell r="R3159">
            <v>46000</v>
          </cell>
          <cell r="S3159">
            <v>38275</v>
          </cell>
          <cell r="T3159" t="str">
            <v>15/10-06</v>
          </cell>
          <cell r="U3159" t="str">
            <v>ООО "Проф-Трейд"</v>
          </cell>
          <cell r="V3159">
            <v>1</v>
          </cell>
          <cell r="W3159">
            <v>46000</v>
          </cell>
          <cell r="X3159">
            <v>38278</v>
          </cell>
          <cell r="Y3159" t="str">
            <v>18/10-акт Сбер</v>
          </cell>
          <cell r="Z3159" t="str">
            <v>Сбербанк РФ</v>
          </cell>
          <cell r="AA3159">
            <v>0</v>
          </cell>
          <cell r="AB3159">
            <v>0</v>
          </cell>
          <cell r="AC3159">
            <v>0</v>
          </cell>
          <cell r="AD3159" t="str">
            <v>предъявлен</v>
          </cell>
          <cell r="AF3159" t="str">
            <v/>
          </cell>
          <cell r="AI3159" t="str">
            <v/>
          </cell>
        </row>
        <row r="3160">
          <cell r="A3160">
            <v>3137</v>
          </cell>
          <cell r="B3160" t="str">
            <v>диск</v>
          </cell>
          <cell r="C3160" t="str">
            <v>51401</v>
          </cell>
          <cell r="D3160" t="str">
            <v>51401`810`2`0400`0000002</v>
          </cell>
          <cell r="E3160" t="str">
            <v>Сбербанк РФ</v>
          </cell>
          <cell r="F3160" t="str">
            <v>банк</v>
          </cell>
          <cell r="G3160" t="str">
            <v>ВА</v>
          </cell>
          <cell r="H3160" t="str">
            <v>0534156</v>
          </cell>
          <cell r="I3160">
            <v>38275</v>
          </cell>
          <cell r="J3160">
            <v>280000</v>
          </cell>
          <cell r="K3160" t="str">
            <v>Рубли РФ</v>
          </cell>
          <cell r="L3160" t="str">
            <v>по предъявлении</v>
          </cell>
          <cell r="M3160">
            <v>38275</v>
          </cell>
          <cell r="N3160">
            <v>0</v>
          </cell>
          <cell r="P3160">
            <v>280000</v>
          </cell>
          <cell r="Q3160">
            <v>1</v>
          </cell>
          <cell r="R3160">
            <v>280000</v>
          </cell>
          <cell r="S3160">
            <v>38275</v>
          </cell>
          <cell r="T3160" t="str">
            <v>15/10-06</v>
          </cell>
          <cell r="U3160" t="str">
            <v>ООО "Проф-Трейд"</v>
          </cell>
          <cell r="V3160">
            <v>1</v>
          </cell>
          <cell r="W3160">
            <v>280000</v>
          </cell>
          <cell r="X3160">
            <v>38278</v>
          </cell>
          <cell r="Y3160" t="str">
            <v>18/10-акт Сбер</v>
          </cell>
          <cell r="Z3160" t="str">
            <v>Сбербанк РФ</v>
          </cell>
          <cell r="AA3160">
            <v>0</v>
          </cell>
          <cell r="AB3160">
            <v>0</v>
          </cell>
          <cell r="AC3160">
            <v>0</v>
          </cell>
          <cell r="AD3160" t="str">
            <v>предъявлен</v>
          </cell>
          <cell r="AF3160" t="str">
            <v/>
          </cell>
          <cell r="AI3160" t="str">
            <v/>
          </cell>
        </row>
        <row r="3161">
          <cell r="A3161">
            <v>3138</v>
          </cell>
          <cell r="B3161" t="str">
            <v>диск</v>
          </cell>
          <cell r="C3161" t="str">
            <v>51401</v>
          </cell>
          <cell r="D3161" t="str">
            <v>51401`810`2`0400`0000002</v>
          </cell>
          <cell r="E3161" t="str">
            <v>Сбербанк РФ</v>
          </cell>
          <cell r="F3161" t="str">
            <v>банк</v>
          </cell>
          <cell r="G3161" t="str">
            <v>ВА</v>
          </cell>
          <cell r="H3161" t="str">
            <v>0532232</v>
          </cell>
          <cell r="I3161">
            <v>38260</v>
          </cell>
          <cell r="J3161">
            <v>200000</v>
          </cell>
          <cell r="K3161" t="str">
            <v>Рубли РФ</v>
          </cell>
          <cell r="L3161" t="str">
            <v>по предъявлении</v>
          </cell>
          <cell r="M3161">
            <v>38260</v>
          </cell>
          <cell r="N3161">
            <v>0</v>
          </cell>
          <cell r="P3161">
            <v>199800</v>
          </cell>
          <cell r="Q3161">
            <v>0.999</v>
          </cell>
          <cell r="R3161">
            <v>199800</v>
          </cell>
          <cell r="S3161">
            <v>38278</v>
          </cell>
          <cell r="T3161" t="str">
            <v>18/10-03</v>
          </cell>
          <cell r="U3161" t="str">
            <v>ЧП Курзикова Лариса Витальевна</v>
          </cell>
          <cell r="V3161">
            <v>1</v>
          </cell>
          <cell r="W3161">
            <v>200000</v>
          </cell>
          <cell r="X3161">
            <v>38279</v>
          </cell>
          <cell r="Y3161" t="str">
            <v>19/10-акт Сбер</v>
          </cell>
          <cell r="Z3161" t="str">
            <v>Сбербанк РФ</v>
          </cell>
          <cell r="AA3161">
            <v>200</v>
          </cell>
          <cell r="AB3161">
            <v>0.36636636636636638</v>
          </cell>
          <cell r="AC3161">
            <v>0.36536536536536535</v>
          </cell>
          <cell r="AD3161" t="str">
            <v>предъявлен</v>
          </cell>
          <cell r="AF3161" t="str">
            <v/>
          </cell>
          <cell r="AI3161" t="str">
            <v/>
          </cell>
        </row>
        <row r="3162">
          <cell r="A3162">
            <v>3139</v>
          </cell>
          <cell r="B3162" t="str">
            <v>диск</v>
          </cell>
          <cell r="C3162" t="str">
            <v>51401</v>
          </cell>
          <cell r="D3162" t="str">
            <v>51401`810`2`0400`0000002</v>
          </cell>
          <cell r="E3162" t="str">
            <v>Сбербанк РФ</v>
          </cell>
          <cell r="F3162" t="str">
            <v>банк</v>
          </cell>
          <cell r="G3162" t="str">
            <v>ВА</v>
          </cell>
          <cell r="H3162" t="str">
            <v>0537064</v>
          </cell>
          <cell r="I3162">
            <v>38267</v>
          </cell>
          <cell r="J3162">
            <v>16000000</v>
          </cell>
          <cell r="K3162" t="str">
            <v>Рубли РФ</v>
          </cell>
          <cell r="L3162" t="str">
            <v>по предъявлении</v>
          </cell>
          <cell r="M3162">
            <v>38267</v>
          </cell>
          <cell r="N3162">
            <v>0</v>
          </cell>
          <cell r="P3162">
            <v>16000000</v>
          </cell>
          <cell r="Q3162">
            <v>1</v>
          </cell>
          <cell r="R3162">
            <v>16000000</v>
          </cell>
          <cell r="S3162">
            <v>38280</v>
          </cell>
          <cell r="T3162" t="str">
            <v>20/10-02</v>
          </cell>
          <cell r="U3162" t="str">
            <v>ЗАО "Компания "Уфаойл"</v>
          </cell>
          <cell r="V3162">
            <v>1</v>
          </cell>
          <cell r="W3162">
            <v>16000000</v>
          </cell>
          <cell r="X3162">
            <v>38280</v>
          </cell>
          <cell r="Y3162" t="str">
            <v>20/10-197-923</v>
          </cell>
          <cell r="Z3162" t="str">
            <v>Сбербанк РФ</v>
          </cell>
          <cell r="AA3162">
            <v>0</v>
          </cell>
          <cell r="AB3162">
            <v>0</v>
          </cell>
          <cell r="AC3162">
            <v>0</v>
          </cell>
          <cell r="AD3162" t="str">
            <v>обменен</v>
          </cell>
          <cell r="AF3162" t="str">
            <v/>
          </cell>
          <cell r="AI3162" t="str">
            <v/>
          </cell>
        </row>
        <row r="3163">
          <cell r="A3163">
            <v>3140</v>
          </cell>
          <cell r="B3163" t="str">
            <v>диск</v>
          </cell>
          <cell r="C3163" t="str">
            <v>51401</v>
          </cell>
          <cell r="D3163" t="str">
            <v>51401`810`2`0400`0000002</v>
          </cell>
          <cell r="E3163" t="str">
            <v>Сбербанк РФ</v>
          </cell>
          <cell r="F3163" t="str">
            <v>банк</v>
          </cell>
          <cell r="G3163" t="str">
            <v>ВА</v>
          </cell>
          <cell r="H3163" t="str">
            <v>0537250</v>
          </cell>
          <cell r="I3163">
            <v>38280</v>
          </cell>
          <cell r="J3163">
            <v>12000000</v>
          </cell>
          <cell r="K3163" t="str">
            <v>Рубли РФ</v>
          </cell>
          <cell r="L3163" t="str">
            <v>по предъявлении</v>
          </cell>
          <cell r="M3163">
            <v>38280</v>
          </cell>
          <cell r="N3163">
            <v>0</v>
          </cell>
          <cell r="P3163">
            <v>12000000</v>
          </cell>
          <cell r="Q3163">
            <v>1</v>
          </cell>
          <cell r="R3163">
            <v>12000000</v>
          </cell>
          <cell r="S3163">
            <v>38280</v>
          </cell>
          <cell r="T3163" t="str">
            <v>20/10-197-923</v>
          </cell>
          <cell r="U3163" t="str">
            <v>Сбербанк РФ</v>
          </cell>
          <cell r="V3163">
            <v>1.000821</v>
          </cell>
          <cell r="W3163">
            <v>12009850</v>
          </cell>
          <cell r="X3163">
            <v>38280</v>
          </cell>
          <cell r="Y3163" t="str">
            <v>20/10-03</v>
          </cell>
          <cell r="Z3163" t="str">
            <v>ЗАО "Компания "Уфаойл"</v>
          </cell>
          <cell r="AA3163">
            <v>9850</v>
          </cell>
          <cell r="AB3163">
            <v>0</v>
          </cell>
          <cell r="AC3163">
            <v>0.29960416666666667</v>
          </cell>
          <cell r="AD3163" t="str">
            <v>продан</v>
          </cell>
          <cell r="AF3163" t="str">
            <v/>
          </cell>
          <cell r="AI3163" t="str">
            <v/>
          </cell>
        </row>
        <row r="3164">
          <cell r="A3164">
            <v>3141</v>
          </cell>
          <cell r="B3164" t="str">
            <v>диск</v>
          </cell>
          <cell r="C3164" t="str">
            <v>51401</v>
          </cell>
          <cell r="D3164" t="str">
            <v>51401`810`2`0400`0000002</v>
          </cell>
          <cell r="E3164" t="str">
            <v>Сбербанк РФ</v>
          </cell>
          <cell r="F3164" t="str">
            <v>банк</v>
          </cell>
          <cell r="G3164" t="str">
            <v>ВА</v>
          </cell>
          <cell r="H3164" t="str">
            <v>0537241</v>
          </cell>
          <cell r="I3164">
            <v>38280</v>
          </cell>
          <cell r="J3164">
            <v>2000000</v>
          </cell>
          <cell r="K3164" t="str">
            <v>Рубли РФ</v>
          </cell>
          <cell r="L3164" t="str">
            <v>по предъявлении</v>
          </cell>
          <cell r="M3164">
            <v>38280</v>
          </cell>
          <cell r="N3164">
            <v>0</v>
          </cell>
          <cell r="P3164">
            <v>2000000</v>
          </cell>
          <cell r="Q3164">
            <v>1</v>
          </cell>
          <cell r="R3164">
            <v>2000000</v>
          </cell>
          <cell r="S3164">
            <v>38280</v>
          </cell>
          <cell r="T3164" t="str">
            <v>20/10-197-923</v>
          </cell>
          <cell r="U3164" t="str">
            <v>Сбербанк РФ</v>
          </cell>
          <cell r="V3164">
            <v>1.0009250000000001</v>
          </cell>
          <cell r="W3164">
            <v>2001850</v>
          </cell>
          <cell r="X3164">
            <v>38280</v>
          </cell>
          <cell r="Y3164" t="str">
            <v>20/10-03</v>
          </cell>
          <cell r="Z3164" t="str">
            <v>ЗАО "Компания "Уфаойл"</v>
          </cell>
          <cell r="AA3164">
            <v>1850</v>
          </cell>
          <cell r="AB3164">
            <v>0</v>
          </cell>
          <cell r="AC3164">
            <v>0.33762500000000001</v>
          </cell>
          <cell r="AD3164" t="str">
            <v>продан</v>
          </cell>
          <cell r="AF3164" t="str">
            <v/>
          </cell>
          <cell r="AI3164" t="str">
            <v/>
          </cell>
        </row>
        <row r="3165">
          <cell r="A3165">
            <v>3142</v>
          </cell>
          <cell r="B3165" t="str">
            <v>диск</v>
          </cell>
          <cell r="C3165" t="str">
            <v>51401</v>
          </cell>
          <cell r="D3165" t="str">
            <v>51401`810`2`0400`0000002</v>
          </cell>
          <cell r="E3165" t="str">
            <v>Сбербанк РФ</v>
          </cell>
          <cell r="F3165" t="str">
            <v>банк</v>
          </cell>
          <cell r="G3165" t="str">
            <v>ВА</v>
          </cell>
          <cell r="H3165" t="str">
            <v>0537242</v>
          </cell>
          <cell r="I3165">
            <v>38280</v>
          </cell>
          <cell r="J3165">
            <v>2000000</v>
          </cell>
          <cell r="K3165" t="str">
            <v>Рубли РФ</v>
          </cell>
          <cell r="L3165" t="str">
            <v>по предъявлении</v>
          </cell>
          <cell r="M3165">
            <v>38280</v>
          </cell>
          <cell r="N3165">
            <v>0</v>
          </cell>
          <cell r="P3165">
            <v>2000000</v>
          </cell>
          <cell r="Q3165">
            <v>1</v>
          </cell>
          <cell r="R3165">
            <v>2000000</v>
          </cell>
          <cell r="S3165">
            <v>38280</v>
          </cell>
          <cell r="T3165" t="str">
            <v>20/10-197-923</v>
          </cell>
          <cell r="U3165" t="str">
            <v>Сбербанк РФ</v>
          </cell>
          <cell r="V3165">
            <v>1.0009250000000001</v>
          </cell>
          <cell r="W3165">
            <v>2001850</v>
          </cell>
          <cell r="X3165">
            <v>38280</v>
          </cell>
          <cell r="Y3165" t="str">
            <v>20/10-03</v>
          </cell>
          <cell r="Z3165" t="str">
            <v>ЗАО "Компания "Уфаойл"</v>
          </cell>
          <cell r="AA3165">
            <v>1850</v>
          </cell>
          <cell r="AB3165">
            <v>0</v>
          </cell>
          <cell r="AC3165">
            <v>0.33762500000000001</v>
          </cell>
          <cell r="AD3165" t="str">
            <v>продан</v>
          </cell>
          <cell r="AF3165" t="str">
            <v/>
          </cell>
          <cell r="AI3165" t="str">
            <v/>
          </cell>
        </row>
        <row r="3166">
          <cell r="A3166">
            <v>3143</v>
          </cell>
          <cell r="B3166" t="str">
            <v>диск</v>
          </cell>
          <cell r="C3166" t="str">
            <v>51401</v>
          </cell>
          <cell r="D3166" t="str">
            <v>51401`810`2`0400`0000002</v>
          </cell>
          <cell r="E3166" t="str">
            <v>Сбербанк РФ</v>
          </cell>
          <cell r="F3166" t="str">
            <v>банк</v>
          </cell>
          <cell r="G3166" t="str">
            <v>ВА</v>
          </cell>
          <cell r="H3166" t="str">
            <v>0528484</v>
          </cell>
          <cell r="I3166">
            <v>38280</v>
          </cell>
          <cell r="J3166">
            <v>73520</v>
          </cell>
          <cell r="K3166" t="str">
            <v>Рубли РФ</v>
          </cell>
          <cell r="L3166" t="str">
            <v>по предъявлении</v>
          </cell>
          <cell r="M3166">
            <v>38280</v>
          </cell>
          <cell r="N3166">
            <v>0</v>
          </cell>
          <cell r="P3166">
            <v>73520</v>
          </cell>
          <cell r="Q3166">
            <v>1</v>
          </cell>
          <cell r="R3166">
            <v>73520</v>
          </cell>
          <cell r="S3166">
            <v>38281</v>
          </cell>
          <cell r="T3166" t="str">
            <v>21/10-05</v>
          </cell>
          <cell r="U3166" t="str">
            <v>ООО "Софт Маркет"</v>
          </cell>
          <cell r="V3166">
            <v>1</v>
          </cell>
          <cell r="W3166">
            <v>73520</v>
          </cell>
          <cell r="X3166">
            <v>38282</v>
          </cell>
          <cell r="Y3166" t="str">
            <v>22/10-акт Сбер</v>
          </cell>
          <cell r="Z3166" t="str">
            <v>Сбербанк РФ</v>
          </cell>
          <cell r="AA3166">
            <v>0</v>
          </cell>
          <cell r="AB3166">
            <v>0</v>
          </cell>
          <cell r="AC3166">
            <v>0</v>
          </cell>
          <cell r="AD3166" t="str">
            <v>предъявлен</v>
          </cell>
          <cell r="AF3166" t="str">
            <v/>
          </cell>
          <cell r="AI3166" t="str">
            <v/>
          </cell>
        </row>
        <row r="3167">
          <cell r="A3167">
            <v>3144</v>
          </cell>
          <cell r="B3167" t="str">
            <v>диск</v>
          </cell>
          <cell r="C3167" t="str">
            <v>51401</v>
          </cell>
          <cell r="D3167" t="str">
            <v>51401`810`1`0400`0000005</v>
          </cell>
          <cell r="E3167" t="str">
            <v>ОАО «УралСиб»</v>
          </cell>
          <cell r="F3167" t="str">
            <v>банк</v>
          </cell>
          <cell r="G3167" t="str">
            <v>0082</v>
          </cell>
          <cell r="H3167" t="str">
            <v>0245604</v>
          </cell>
          <cell r="I3167">
            <v>38281</v>
          </cell>
          <cell r="J3167">
            <v>70000</v>
          </cell>
          <cell r="K3167" t="str">
            <v>Рубли РФ</v>
          </cell>
          <cell r="L3167" t="str">
            <v>по предъявлении</v>
          </cell>
          <cell r="M3167">
            <v>38281</v>
          </cell>
          <cell r="N3167">
            <v>0</v>
          </cell>
          <cell r="P3167">
            <v>70000</v>
          </cell>
          <cell r="Q3167">
            <v>1</v>
          </cell>
          <cell r="R3167">
            <v>70000</v>
          </cell>
          <cell r="S3167">
            <v>38281</v>
          </cell>
          <cell r="T3167" t="str">
            <v>21/10-05</v>
          </cell>
          <cell r="U3167" t="str">
            <v>ООО "Софт Маркет"</v>
          </cell>
          <cell r="V3167">
            <v>1</v>
          </cell>
          <cell r="W3167">
            <v>70000</v>
          </cell>
          <cell r="X3167">
            <v>38282</v>
          </cell>
          <cell r="Y3167" t="str">
            <v>22/10-акт Уралсиб</v>
          </cell>
          <cell r="Z3167" t="str">
            <v>ОАО "УралСиб"</v>
          </cell>
          <cell r="AA3167">
            <v>0</v>
          </cell>
          <cell r="AB3167">
            <v>0</v>
          </cell>
          <cell r="AC3167">
            <v>0</v>
          </cell>
          <cell r="AD3167" t="str">
            <v>предъявлен</v>
          </cell>
          <cell r="AF3167" t="str">
            <v/>
          </cell>
          <cell r="AI3167" t="str">
            <v/>
          </cell>
        </row>
        <row r="3168">
          <cell r="A3168">
            <v>3145</v>
          </cell>
          <cell r="B3168" t="str">
            <v>диск</v>
          </cell>
          <cell r="C3168" t="str">
            <v>51401</v>
          </cell>
          <cell r="D3168" t="str">
            <v>51401`810`1`0400`0000005</v>
          </cell>
          <cell r="E3168" t="str">
            <v>ОАО «УралСиб»</v>
          </cell>
          <cell r="F3168" t="str">
            <v>банк</v>
          </cell>
          <cell r="G3168" t="str">
            <v>0082</v>
          </cell>
          <cell r="H3168" t="str">
            <v>0245605</v>
          </cell>
          <cell r="I3168">
            <v>38281</v>
          </cell>
          <cell r="J3168">
            <v>270000</v>
          </cell>
          <cell r="K3168" t="str">
            <v>Рубли РФ</v>
          </cell>
          <cell r="L3168" t="str">
            <v>по предъявлении</v>
          </cell>
          <cell r="M3168">
            <v>38281</v>
          </cell>
          <cell r="N3168">
            <v>0</v>
          </cell>
          <cell r="P3168">
            <v>270000</v>
          </cell>
          <cell r="Q3168">
            <v>1</v>
          </cell>
          <cell r="R3168">
            <v>270000</v>
          </cell>
          <cell r="S3168">
            <v>38281</v>
          </cell>
          <cell r="T3168" t="str">
            <v>21/10-05</v>
          </cell>
          <cell r="U3168" t="str">
            <v>ООО "Софт Маркет"</v>
          </cell>
          <cell r="V3168">
            <v>1</v>
          </cell>
          <cell r="W3168">
            <v>270000</v>
          </cell>
          <cell r="X3168">
            <v>38282</v>
          </cell>
          <cell r="Y3168" t="str">
            <v>22/10-акт Уралсиб</v>
          </cell>
          <cell r="Z3168" t="str">
            <v>ОАО "УралСиб"</v>
          </cell>
          <cell r="AA3168">
            <v>0</v>
          </cell>
          <cell r="AB3168">
            <v>0</v>
          </cell>
          <cell r="AC3168">
            <v>0</v>
          </cell>
          <cell r="AD3168" t="str">
            <v>предъявлен</v>
          </cell>
          <cell r="AF3168" t="str">
            <v/>
          </cell>
          <cell r="AI3168" t="str">
            <v/>
          </cell>
        </row>
        <row r="3169">
          <cell r="A3169">
            <v>3146</v>
          </cell>
          <cell r="B3169" t="str">
            <v>диск</v>
          </cell>
          <cell r="C3169" t="str">
            <v>51401</v>
          </cell>
          <cell r="D3169" t="str">
            <v>51401`810`1`0400`0000005</v>
          </cell>
          <cell r="E3169" t="str">
            <v>ОАО «УралСиб»</v>
          </cell>
          <cell r="F3169" t="str">
            <v>банк</v>
          </cell>
          <cell r="G3169" t="str">
            <v>0082</v>
          </cell>
          <cell r="H3169" t="str">
            <v>0245606</v>
          </cell>
          <cell r="I3169">
            <v>38281</v>
          </cell>
          <cell r="J3169">
            <v>377418.6</v>
          </cell>
          <cell r="K3169" t="str">
            <v>Рубли РФ</v>
          </cell>
          <cell r="L3169" t="str">
            <v>по предъявлении</v>
          </cell>
          <cell r="M3169">
            <v>38281</v>
          </cell>
          <cell r="N3169">
            <v>0</v>
          </cell>
          <cell r="P3169">
            <v>377418.6</v>
          </cell>
          <cell r="Q3169">
            <v>1</v>
          </cell>
          <cell r="R3169">
            <v>377418.6</v>
          </cell>
          <cell r="S3169">
            <v>38281</v>
          </cell>
          <cell r="T3169" t="str">
            <v>21/10-05</v>
          </cell>
          <cell r="U3169" t="str">
            <v>ООО "Софт Маркет"</v>
          </cell>
          <cell r="V3169">
            <v>1</v>
          </cell>
          <cell r="W3169">
            <v>377418.6</v>
          </cell>
          <cell r="X3169">
            <v>38282</v>
          </cell>
          <cell r="Y3169" t="str">
            <v>22/10-акт Уралсиб</v>
          </cell>
          <cell r="Z3169" t="str">
            <v>ОАО "УралСиб"</v>
          </cell>
          <cell r="AA3169">
            <v>0</v>
          </cell>
          <cell r="AB3169">
            <v>0</v>
          </cell>
          <cell r="AC3169">
            <v>0</v>
          </cell>
          <cell r="AD3169" t="str">
            <v>предъявлен</v>
          </cell>
          <cell r="AF3169" t="str">
            <v/>
          </cell>
          <cell r="AI3169" t="str">
            <v/>
          </cell>
        </row>
        <row r="3170">
          <cell r="A3170">
            <v>3147</v>
          </cell>
          <cell r="B3170" t="str">
            <v>диск</v>
          </cell>
          <cell r="C3170" t="str">
            <v>51401</v>
          </cell>
          <cell r="D3170" t="str">
            <v>51401`810`1`0400`0000005</v>
          </cell>
          <cell r="E3170" t="str">
            <v>ОАО «УралСиб»</v>
          </cell>
          <cell r="F3170" t="str">
            <v>банк</v>
          </cell>
          <cell r="G3170" t="str">
            <v>0082</v>
          </cell>
          <cell r="H3170" t="str">
            <v>0245602</v>
          </cell>
          <cell r="I3170">
            <v>38281</v>
          </cell>
          <cell r="J3170">
            <v>500000</v>
          </cell>
          <cell r="K3170" t="str">
            <v>Рубли РФ</v>
          </cell>
          <cell r="L3170" t="str">
            <v>по предъявлении</v>
          </cell>
          <cell r="M3170">
            <v>38281</v>
          </cell>
          <cell r="N3170">
            <v>0</v>
          </cell>
          <cell r="P3170">
            <v>500000</v>
          </cell>
          <cell r="Q3170">
            <v>1</v>
          </cell>
          <cell r="R3170">
            <v>500000</v>
          </cell>
          <cell r="S3170">
            <v>38281</v>
          </cell>
          <cell r="T3170" t="str">
            <v>21/10-05</v>
          </cell>
          <cell r="U3170" t="str">
            <v>ООО "Софт Маркет"</v>
          </cell>
          <cell r="V3170">
            <v>1</v>
          </cell>
          <cell r="W3170">
            <v>500000</v>
          </cell>
          <cell r="X3170">
            <v>38282</v>
          </cell>
          <cell r="Y3170" t="str">
            <v>22/10-акт Уралсиб</v>
          </cell>
          <cell r="Z3170" t="str">
            <v>ОАО "УралСиб"</v>
          </cell>
          <cell r="AA3170">
            <v>0</v>
          </cell>
          <cell r="AB3170">
            <v>0</v>
          </cell>
          <cell r="AC3170">
            <v>0</v>
          </cell>
          <cell r="AD3170" t="str">
            <v>предъявлен</v>
          </cell>
          <cell r="AF3170" t="str">
            <v/>
          </cell>
          <cell r="AI3170" t="str">
            <v/>
          </cell>
        </row>
        <row r="3171">
          <cell r="A3171">
            <v>3148</v>
          </cell>
          <cell r="B3171" t="str">
            <v>диск</v>
          </cell>
          <cell r="C3171" t="str">
            <v>51401</v>
          </cell>
          <cell r="D3171" t="str">
            <v>51401`810`1`0400`0000005</v>
          </cell>
          <cell r="E3171" t="str">
            <v>ОАО «УралСиб»</v>
          </cell>
          <cell r="F3171" t="str">
            <v>банк</v>
          </cell>
          <cell r="G3171" t="str">
            <v>0082</v>
          </cell>
          <cell r="H3171" t="str">
            <v>0245603</v>
          </cell>
          <cell r="I3171">
            <v>38281</v>
          </cell>
          <cell r="J3171">
            <v>500000</v>
          </cell>
          <cell r="K3171" t="str">
            <v>Рубли РФ</v>
          </cell>
          <cell r="L3171" t="str">
            <v>по предъявлении</v>
          </cell>
          <cell r="M3171">
            <v>38281</v>
          </cell>
          <cell r="N3171">
            <v>0</v>
          </cell>
          <cell r="P3171">
            <v>500000</v>
          </cell>
          <cell r="Q3171">
            <v>1</v>
          </cell>
          <cell r="R3171">
            <v>500000</v>
          </cell>
          <cell r="S3171">
            <v>38281</v>
          </cell>
          <cell r="T3171" t="str">
            <v>21/10-05</v>
          </cell>
          <cell r="U3171" t="str">
            <v>ООО "Софт Маркет"</v>
          </cell>
          <cell r="V3171">
            <v>1</v>
          </cell>
          <cell r="W3171">
            <v>500000</v>
          </cell>
          <cell r="X3171">
            <v>38282</v>
          </cell>
          <cell r="Y3171" t="str">
            <v>22/10-акт Уралсиб</v>
          </cell>
          <cell r="Z3171" t="str">
            <v>ОАО "УралСиб"</v>
          </cell>
          <cell r="AA3171">
            <v>0</v>
          </cell>
          <cell r="AB3171">
            <v>0</v>
          </cell>
          <cell r="AC3171">
            <v>0</v>
          </cell>
          <cell r="AD3171" t="str">
            <v>предъявлен</v>
          </cell>
          <cell r="AF3171" t="str">
            <v/>
          </cell>
          <cell r="AI3171" t="str">
            <v/>
          </cell>
        </row>
        <row r="3172">
          <cell r="A3172">
            <v>3149</v>
          </cell>
          <cell r="B3172" t="str">
            <v>диск</v>
          </cell>
          <cell r="C3172" t="str">
            <v>51401</v>
          </cell>
          <cell r="D3172" t="str">
            <v>51401`810`1`0400`0000005</v>
          </cell>
          <cell r="E3172" t="str">
            <v>ОАО «УралСиб»</v>
          </cell>
          <cell r="F3172" t="str">
            <v>банк</v>
          </cell>
          <cell r="G3172" t="str">
            <v>0082</v>
          </cell>
          <cell r="H3172" t="str">
            <v>0245607</v>
          </cell>
          <cell r="I3172">
            <v>38281</v>
          </cell>
          <cell r="J3172">
            <v>776205.59</v>
          </cell>
          <cell r="K3172" t="str">
            <v>Рубли РФ</v>
          </cell>
          <cell r="L3172" t="str">
            <v>по предъявлении</v>
          </cell>
          <cell r="M3172">
            <v>38281</v>
          </cell>
          <cell r="N3172">
            <v>0</v>
          </cell>
          <cell r="P3172">
            <v>776205.59</v>
          </cell>
          <cell r="Q3172">
            <v>1</v>
          </cell>
          <cell r="R3172">
            <v>776205.59</v>
          </cell>
          <cell r="S3172">
            <v>38281</v>
          </cell>
          <cell r="T3172" t="str">
            <v>21/10-05</v>
          </cell>
          <cell r="U3172" t="str">
            <v>ООО "Софт Маркет"</v>
          </cell>
          <cell r="V3172">
            <v>1</v>
          </cell>
          <cell r="W3172">
            <v>776205.59</v>
          </cell>
          <cell r="X3172">
            <v>38282</v>
          </cell>
          <cell r="Y3172" t="str">
            <v>22/10-акт Уралсиб</v>
          </cell>
          <cell r="Z3172" t="str">
            <v>ОАО "УралСиб"</v>
          </cell>
          <cell r="AA3172">
            <v>0</v>
          </cell>
          <cell r="AB3172">
            <v>0</v>
          </cell>
          <cell r="AC3172">
            <v>0</v>
          </cell>
          <cell r="AD3172" t="str">
            <v>предъявлен</v>
          </cell>
          <cell r="AF3172" t="str">
            <v/>
          </cell>
          <cell r="AI3172" t="str">
            <v/>
          </cell>
        </row>
        <row r="3173">
          <cell r="A3173">
            <v>3150</v>
          </cell>
          <cell r="B3173" t="str">
            <v>диск</v>
          </cell>
          <cell r="C3173" t="str">
            <v>51401</v>
          </cell>
          <cell r="D3173" t="str">
            <v>51401`810`1`0400`0000005</v>
          </cell>
          <cell r="E3173" t="str">
            <v>ОАО «УралСиб»</v>
          </cell>
          <cell r="F3173" t="str">
            <v>банк</v>
          </cell>
          <cell r="G3173" t="str">
            <v>0082</v>
          </cell>
          <cell r="H3173" t="str">
            <v>0245609</v>
          </cell>
          <cell r="I3173">
            <v>38281</v>
          </cell>
          <cell r="J3173">
            <v>432855.81</v>
          </cell>
          <cell r="K3173" t="str">
            <v>Рубли РФ</v>
          </cell>
          <cell r="L3173" t="str">
            <v>по предъявлении</v>
          </cell>
          <cell r="M3173">
            <v>38281</v>
          </cell>
          <cell r="N3173">
            <v>0</v>
          </cell>
          <cell r="P3173">
            <v>432855.81</v>
          </cell>
          <cell r="Q3173">
            <v>1</v>
          </cell>
          <cell r="R3173">
            <v>432855.81</v>
          </cell>
          <cell r="S3173">
            <v>38281</v>
          </cell>
          <cell r="T3173" t="str">
            <v>21/10-05</v>
          </cell>
          <cell r="U3173" t="str">
            <v>ООО "Софт Маркет"</v>
          </cell>
          <cell r="V3173">
            <v>1</v>
          </cell>
          <cell r="W3173">
            <v>432855.81</v>
          </cell>
          <cell r="X3173">
            <v>38282</v>
          </cell>
          <cell r="Y3173" t="str">
            <v>22/10-акт Уралсиб</v>
          </cell>
          <cell r="Z3173" t="str">
            <v>ОАО "УралСиб"</v>
          </cell>
          <cell r="AA3173">
            <v>0</v>
          </cell>
          <cell r="AB3173">
            <v>0</v>
          </cell>
          <cell r="AC3173">
            <v>0</v>
          </cell>
          <cell r="AD3173" t="str">
            <v>предъявлен</v>
          </cell>
          <cell r="AF3173" t="str">
            <v/>
          </cell>
          <cell r="AI3173" t="str">
            <v/>
          </cell>
        </row>
        <row r="3174">
          <cell r="A3174">
            <v>3151</v>
          </cell>
          <cell r="B3174" t="str">
            <v>диск</v>
          </cell>
          <cell r="C3174" t="str">
            <v>51401</v>
          </cell>
          <cell r="D3174" t="str">
            <v>51401`810`2`0400`0000002</v>
          </cell>
          <cell r="E3174" t="str">
            <v>Сбербанк РФ</v>
          </cell>
          <cell r="F3174" t="str">
            <v>банк</v>
          </cell>
          <cell r="G3174" t="str">
            <v>ВА</v>
          </cell>
          <cell r="H3174" t="str">
            <v>0544393</v>
          </cell>
          <cell r="I3174">
            <v>38286</v>
          </cell>
          <cell r="J3174">
            <v>427000</v>
          </cell>
          <cell r="K3174" t="str">
            <v>Рубли РФ</v>
          </cell>
          <cell r="L3174" t="str">
            <v>по предъявлении</v>
          </cell>
          <cell r="M3174">
            <v>38286</v>
          </cell>
          <cell r="N3174">
            <v>0</v>
          </cell>
          <cell r="P3174">
            <v>427000</v>
          </cell>
          <cell r="Q3174">
            <v>1</v>
          </cell>
          <cell r="R3174">
            <v>427000</v>
          </cell>
          <cell r="S3174">
            <v>38286</v>
          </cell>
          <cell r="T3174" t="str">
            <v>26/10-01</v>
          </cell>
          <cell r="U3174" t="str">
            <v>ООО "Проф-Трейд"</v>
          </cell>
          <cell r="V3174">
            <v>1</v>
          </cell>
          <cell r="W3174">
            <v>427000</v>
          </cell>
          <cell r="X3174">
            <v>38287</v>
          </cell>
          <cell r="Y3174" t="str">
            <v>27/10-03</v>
          </cell>
          <cell r="Z3174" t="str">
            <v>ООО "АЛЬТАИР"</v>
          </cell>
          <cell r="AA3174">
            <v>0</v>
          </cell>
          <cell r="AB3174">
            <v>0</v>
          </cell>
          <cell r="AC3174">
            <v>0</v>
          </cell>
          <cell r="AD3174" t="str">
            <v>продан</v>
          </cell>
          <cell r="AF3174" t="str">
            <v/>
          </cell>
          <cell r="AI3174" t="str">
            <v/>
          </cell>
        </row>
        <row r="3175">
          <cell r="A3175">
            <v>3152</v>
          </cell>
          <cell r="B3175" t="str">
            <v>диск</v>
          </cell>
          <cell r="C3175" t="str">
            <v>51401</v>
          </cell>
          <cell r="D3175" t="str">
            <v>51401`810`2`0400`0000002</v>
          </cell>
          <cell r="E3175" t="str">
            <v>Сбербанк РФ</v>
          </cell>
          <cell r="F3175" t="str">
            <v>банк</v>
          </cell>
          <cell r="G3175" t="str">
            <v>ВА</v>
          </cell>
          <cell r="H3175" t="str">
            <v>0544394</v>
          </cell>
          <cell r="I3175">
            <v>38286</v>
          </cell>
          <cell r="J3175">
            <v>427000</v>
          </cell>
          <cell r="K3175" t="str">
            <v>Рубли РФ</v>
          </cell>
          <cell r="L3175" t="str">
            <v>по предъявлении</v>
          </cell>
          <cell r="M3175">
            <v>38286</v>
          </cell>
          <cell r="N3175">
            <v>0</v>
          </cell>
          <cell r="P3175">
            <v>427000</v>
          </cell>
          <cell r="Q3175">
            <v>1</v>
          </cell>
          <cell r="R3175">
            <v>427000</v>
          </cell>
          <cell r="S3175">
            <v>38286</v>
          </cell>
          <cell r="T3175" t="str">
            <v>26/10-01</v>
          </cell>
          <cell r="U3175" t="str">
            <v>ООО "Проф-Трейд"</v>
          </cell>
          <cell r="V3175">
            <v>1</v>
          </cell>
          <cell r="W3175">
            <v>427000</v>
          </cell>
          <cell r="X3175">
            <v>38287</v>
          </cell>
          <cell r="Y3175" t="str">
            <v>27/10-03</v>
          </cell>
          <cell r="Z3175" t="str">
            <v>ООО "АЛЬТАИР"</v>
          </cell>
          <cell r="AA3175">
            <v>0</v>
          </cell>
          <cell r="AB3175">
            <v>0</v>
          </cell>
          <cell r="AC3175">
            <v>0</v>
          </cell>
          <cell r="AD3175" t="str">
            <v>продан</v>
          </cell>
          <cell r="AF3175" t="str">
            <v/>
          </cell>
          <cell r="AI3175" t="str">
            <v/>
          </cell>
        </row>
        <row r="3176">
          <cell r="A3176">
            <v>3153</v>
          </cell>
          <cell r="B3176" t="str">
            <v>диск</v>
          </cell>
          <cell r="C3176" t="str">
            <v>51401</v>
          </cell>
          <cell r="D3176" t="str">
            <v>51401`810`2`0400`0000002</v>
          </cell>
          <cell r="E3176" t="str">
            <v>Сбербанк РФ</v>
          </cell>
          <cell r="F3176" t="str">
            <v>банк</v>
          </cell>
          <cell r="G3176" t="str">
            <v>ВА</v>
          </cell>
          <cell r="H3176" t="str">
            <v>0544395</v>
          </cell>
          <cell r="I3176">
            <v>38286</v>
          </cell>
          <cell r="J3176">
            <v>427000</v>
          </cell>
          <cell r="K3176" t="str">
            <v>Рубли РФ</v>
          </cell>
          <cell r="L3176" t="str">
            <v>по предъявлении</v>
          </cell>
          <cell r="M3176">
            <v>38286</v>
          </cell>
          <cell r="N3176">
            <v>0</v>
          </cell>
          <cell r="P3176">
            <v>427000</v>
          </cell>
          <cell r="Q3176">
            <v>1</v>
          </cell>
          <cell r="R3176">
            <v>427000</v>
          </cell>
          <cell r="S3176">
            <v>38286</v>
          </cell>
          <cell r="T3176" t="str">
            <v>26/10-01</v>
          </cell>
          <cell r="U3176" t="str">
            <v>ООО "Проф-Трейд"</v>
          </cell>
          <cell r="V3176">
            <v>1</v>
          </cell>
          <cell r="W3176">
            <v>427000</v>
          </cell>
          <cell r="X3176">
            <v>38287</v>
          </cell>
          <cell r="Y3176" t="str">
            <v>27/10-03</v>
          </cell>
          <cell r="Z3176" t="str">
            <v>ООО "АЛЬТАИР"</v>
          </cell>
          <cell r="AA3176">
            <v>0</v>
          </cell>
          <cell r="AB3176">
            <v>0</v>
          </cell>
          <cell r="AC3176">
            <v>0</v>
          </cell>
          <cell r="AD3176" t="str">
            <v>продан</v>
          </cell>
          <cell r="AF3176" t="str">
            <v/>
          </cell>
          <cell r="AI3176" t="str">
            <v/>
          </cell>
        </row>
        <row r="3177">
          <cell r="A3177">
            <v>3154</v>
          </cell>
          <cell r="B3177" t="str">
            <v>диск</v>
          </cell>
          <cell r="C3177" t="str">
            <v>51401</v>
          </cell>
          <cell r="D3177" t="str">
            <v>51401`810`2`0400`0000002</v>
          </cell>
          <cell r="E3177" t="str">
            <v>Сбербанк РФ</v>
          </cell>
          <cell r="F3177" t="str">
            <v>банк</v>
          </cell>
          <cell r="G3177" t="str">
            <v>ВА</v>
          </cell>
          <cell r="H3177" t="str">
            <v>0537321</v>
          </cell>
          <cell r="I3177">
            <v>38287</v>
          </cell>
          <cell r="J3177">
            <v>719000</v>
          </cell>
          <cell r="K3177" t="str">
            <v>Рубли РФ</v>
          </cell>
          <cell r="L3177" t="str">
            <v>по предъявлении</v>
          </cell>
          <cell r="M3177">
            <v>38287</v>
          </cell>
          <cell r="N3177">
            <v>0</v>
          </cell>
          <cell r="P3177">
            <v>719000</v>
          </cell>
          <cell r="Q3177">
            <v>1</v>
          </cell>
          <cell r="R3177">
            <v>719000</v>
          </cell>
          <cell r="S3177">
            <v>38287</v>
          </cell>
          <cell r="T3177" t="str">
            <v>27/10-Заявка №7</v>
          </cell>
          <cell r="U3177" t="str">
            <v>Сбербанк РФ</v>
          </cell>
          <cell r="V3177">
            <v>1</v>
          </cell>
          <cell r="W3177">
            <v>719000</v>
          </cell>
          <cell r="X3177">
            <v>38287</v>
          </cell>
          <cell r="Y3177" t="str">
            <v>27/10-03</v>
          </cell>
          <cell r="Z3177" t="str">
            <v>ООО "АЛЬТАИР"</v>
          </cell>
          <cell r="AA3177">
            <v>0</v>
          </cell>
          <cell r="AB3177">
            <v>0</v>
          </cell>
          <cell r="AC3177">
            <v>0</v>
          </cell>
          <cell r="AD3177" t="str">
            <v>продан</v>
          </cell>
          <cell r="AF3177" t="str">
            <v/>
          </cell>
          <cell r="AI3177" t="str">
            <v/>
          </cell>
        </row>
        <row r="3178">
          <cell r="A3178">
            <v>3155</v>
          </cell>
          <cell r="B3178" t="str">
            <v>диск</v>
          </cell>
          <cell r="C3178" t="str">
            <v>51401</v>
          </cell>
          <cell r="D3178" t="str">
            <v>51401`810`2`0400`0000002</v>
          </cell>
          <cell r="E3178" t="str">
            <v>Сбербанк РФ</v>
          </cell>
          <cell r="F3178" t="str">
            <v>банк</v>
          </cell>
          <cell r="G3178" t="str">
            <v>ВА</v>
          </cell>
          <cell r="H3178" t="str">
            <v>0541654</v>
          </cell>
          <cell r="I3178">
            <v>38287</v>
          </cell>
          <cell r="J3178">
            <v>500000</v>
          </cell>
          <cell r="K3178" t="str">
            <v>Рубли РФ</v>
          </cell>
          <cell r="L3178" t="str">
            <v>по предъявлении</v>
          </cell>
          <cell r="M3178">
            <v>38287</v>
          </cell>
          <cell r="N3178">
            <v>0</v>
          </cell>
          <cell r="P3178">
            <v>500000</v>
          </cell>
          <cell r="Q3178">
            <v>1</v>
          </cell>
          <cell r="R3178">
            <v>500000</v>
          </cell>
          <cell r="S3178">
            <v>38287</v>
          </cell>
          <cell r="T3178" t="str">
            <v>27/10-04</v>
          </cell>
          <cell r="U3178" t="str">
            <v>ООО "Проф-Трейд"</v>
          </cell>
          <cell r="V3178">
            <v>1</v>
          </cell>
          <cell r="W3178">
            <v>500000</v>
          </cell>
          <cell r="X3178">
            <v>38288</v>
          </cell>
          <cell r="Y3178" t="str">
            <v>28/10-акт Сбер</v>
          </cell>
          <cell r="Z3178" t="str">
            <v>Сбербанк РФ</v>
          </cell>
          <cell r="AA3178">
            <v>0</v>
          </cell>
          <cell r="AB3178">
            <v>0</v>
          </cell>
          <cell r="AC3178">
            <v>0</v>
          </cell>
          <cell r="AD3178" t="str">
            <v>предъявлен</v>
          </cell>
          <cell r="AF3178" t="str">
            <v/>
          </cell>
          <cell r="AI3178" t="str">
            <v/>
          </cell>
        </row>
        <row r="3179">
          <cell r="A3179">
            <v>3156</v>
          </cell>
          <cell r="B3179" t="str">
            <v>диск</v>
          </cell>
          <cell r="C3179" t="str">
            <v>51401</v>
          </cell>
          <cell r="D3179" t="str">
            <v>51401`810`2`0400`0000002</v>
          </cell>
          <cell r="E3179" t="str">
            <v>Сбербанк РФ</v>
          </cell>
          <cell r="F3179" t="str">
            <v>банк</v>
          </cell>
          <cell r="G3179" t="str">
            <v>ВА</v>
          </cell>
          <cell r="H3179" t="str">
            <v>0541655</v>
          </cell>
          <cell r="I3179">
            <v>38287</v>
          </cell>
          <cell r="J3179">
            <v>500000</v>
          </cell>
          <cell r="K3179" t="str">
            <v>Рубли РФ</v>
          </cell>
          <cell r="L3179" t="str">
            <v>по предъявлении</v>
          </cell>
          <cell r="M3179">
            <v>38287</v>
          </cell>
          <cell r="N3179">
            <v>0</v>
          </cell>
          <cell r="P3179">
            <v>500000</v>
          </cell>
          <cell r="Q3179">
            <v>1</v>
          </cell>
          <cell r="R3179">
            <v>500000</v>
          </cell>
          <cell r="S3179">
            <v>38287</v>
          </cell>
          <cell r="T3179" t="str">
            <v>27/10-04</v>
          </cell>
          <cell r="U3179" t="str">
            <v>ООО "Проф-Трейд"</v>
          </cell>
          <cell r="V3179">
            <v>1</v>
          </cell>
          <cell r="W3179">
            <v>500000</v>
          </cell>
          <cell r="X3179">
            <v>38288</v>
          </cell>
          <cell r="Y3179" t="str">
            <v>28/10-акт Сбер</v>
          </cell>
          <cell r="Z3179" t="str">
            <v>Сбербанк РФ</v>
          </cell>
          <cell r="AA3179">
            <v>0</v>
          </cell>
          <cell r="AB3179">
            <v>0</v>
          </cell>
          <cell r="AC3179">
            <v>0</v>
          </cell>
          <cell r="AD3179" t="str">
            <v>предъявлен</v>
          </cell>
          <cell r="AF3179" t="str">
            <v/>
          </cell>
          <cell r="AI3179" t="str">
            <v/>
          </cell>
        </row>
        <row r="3180">
          <cell r="A3180">
            <v>3157</v>
          </cell>
          <cell r="B3180" t="str">
            <v>диск</v>
          </cell>
          <cell r="C3180" t="str">
            <v>51401</v>
          </cell>
          <cell r="D3180" t="str">
            <v>51401`810`2`0400`0000002</v>
          </cell>
          <cell r="E3180" t="str">
            <v>Сбербанк РФ</v>
          </cell>
          <cell r="F3180" t="str">
            <v>банк</v>
          </cell>
          <cell r="G3180" t="str">
            <v>ВА</v>
          </cell>
          <cell r="H3180" t="str">
            <v>0541656</v>
          </cell>
          <cell r="I3180">
            <v>38287</v>
          </cell>
          <cell r="J3180">
            <v>500000</v>
          </cell>
          <cell r="K3180" t="str">
            <v>Рубли РФ</v>
          </cell>
          <cell r="L3180" t="str">
            <v>по предъявлении</v>
          </cell>
          <cell r="M3180">
            <v>38287</v>
          </cell>
          <cell r="N3180">
            <v>0</v>
          </cell>
          <cell r="P3180">
            <v>500000</v>
          </cell>
          <cell r="Q3180">
            <v>1</v>
          </cell>
          <cell r="R3180">
            <v>500000</v>
          </cell>
          <cell r="S3180">
            <v>38287</v>
          </cell>
          <cell r="T3180" t="str">
            <v>27/10-04</v>
          </cell>
          <cell r="U3180" t="str">
            <v>ООО "Проф-Трейд"</v>
          </cell>
          <cell r="V3180">
            <v>1</v>
          </cell>
          <cell r="W3180">
            <v>500000</v>
          </cell>
          <cell r="X3180">
            <v>38288</v>
          </cell>
          <cell r="Y3180" t="str">
            <v>28/10-акт Сбер</v>
          </cell>
          <cell r="Z3180" t="str">
            <v>Сбербанк РФ</v>
          </cell>
          <cell r="AA3180">
            <v>0</v>
          </cell>
          <cell r="AB3180">
            <v>0</v>
          </cell>
          <cell r="AC3180">
            <v>0</v>
          </cell>
          <cell r="AD3180" t="str">
            <v>предъявлен</v>
          </cell>
          <cell r="AF3180" t="str">
            <v/>
          </cell>
          <cell r="AI3180" t="str">
            <v/>
          </cell>
        </row>
        <row r="3181">
          <cell r="A3181">
            <v>3158</v>
          </cell>
          <cell r="B3181" t="str">
            <v>диск</v>
          </cell>
          <cell r="C3181" t="str">
            <v>51401</v>
          </cell>
          <cell r="D3181" t="str">
            <v>51401`810`2`0400`0000002</v>
          </cell>
          <cell r="E3181" t="str">
            <v>Сбербанк РФ</v>
          </cell>
          <cell r="F3181" t="str">
            <v>банк</v>
          </cell>
          <cell r="G3181" t="str">
            <v>ВА</v>
          </cell>
          <cell r="H3181" t="str">
            <v>0541657</v>
          </cell>
          <cell r="I3181">
            <v>38287</v>
          </cell>
          <cell r="J3181">
            <v>500000</v>
          </cell>
          <cell r="K3181" t="str">
            <v>Рубли РФ</v>
          </cell>
          <cell r="L3181" t="str">
            <v>по предъявлении</v>
          </cell>
          <cell r="M3181">
            <v>38287</v>
          </cell>
          <cell r="N3181">
            <v>0</v>
          </cell>
          <cell r="P3181">
            <v>500000</v>
          </cell>
          <cell r="Q3181">
            <v>1</v>
          </cell>
          <cell r="R3181">
            <v>500000</v>
          </cell>
          <cell r="S3181">
            <v>38287</v>
          </cell>
          <cell r="T3181" t="str">
            <v>27/10-04</v>
          </cell>
          <cell r="U3181" t="str">
            <v>ООО "Проф-Трейд"</v>
          </cell>
          <cell r="V3181">
            <v>1</v>
          </cell>
          <cell r="W3181">
            <v>500000</v>
          </cell>
          <cell r="X3181">
            <v>38288</v>
          </cell>
          <cell r="Y3181" t="str">
            <v>28/10-акт Сбер</v>
          </cell>
          <cell r="Z3181" t="str">
            <v>Сбербанк РФ</v>
          </cell>
          <cell r="AA3181">
            <v>0</v>
          </cell>
          <cell r="AB3181">
            <v>0</v>
          </cell>
          <cell r="AC3181">
            <v>0</v>
          </cell>
          <cell r="AD3181" t="str">
            <v>предъявлен</v>
          </cell>
          <cell r="AF3181" t="str">
            <v/>
          </cell>
          <cell r="AI3181" t="str">
            <v/>
          </cell>
        </row>
        <row r="3182">
          <cell r="A3182">
            <v>3159</v>
          </cell>
          <cell r="B3182" t="str">
            <v>диск</v>
          </cell>
          <cell r="C3182" t="str">
            <v>51401</v>
          </cell>
          <cell r="D3182" t="str">
            <v>51401`810`2`0400`0000002</v>
          </cell>
          <cell r="E3182" t="str">
            <v>Сбербанк РФ</v>
          </cell>
          <cell r="F3182" t="str">
            <v>банк</v>
          </cell>
          <cell r="G3182" t="str">
            <v>ВА</v>
          </cell>
          <cell r="H3182" t="str">
            <v>0541631</v>
          </cell>
          <cell r="I3182">
            <v>38287</v>
          </cell>
          <cell r="J3182">
            <v>500000</v>
          </cell>
          <cell r="K3182" t="str">
            <v>Рубли РФ</v>
          </cell>
          <cell r="L3182" t="str">
            <v>по предъявлении</v>
          </cell>
          <cell r="M3182">
            <v>38287</v>
          </cell>
          <cell r="N3182">
            <v>0</v>
          </cell>
          <cell r="P3182">
            <v>500000</v>
          </cell>
          <cell r="Q3182">
            <v>1</v>
          </cell>
          <cell r="R3182">
            <v>500000</v>
          </cell>
          <cell r="S3182">
            <v>38288</v>
          </cell>
          <cell r="T3182" t="str">
            <v>28/10-1-02</v>
          </cell>
          <cell r="U3182" t="str">
            <v>ООО "Проф-Трейд"</v>
          </cell>
          <cell r="V3182">
            <v>1.002</v>
          </cell>
          <cell r="W3182">
            <v>501000</v>
          </cell>
          <cell r="X3182">
            <v>38288</v>
          </cell>
          <cell r="Y3182" t="str">
            <v>28/10-01</v>
          </cell>
          <cell r="Z3182" t="str">
            <v>ООО "ОПТАН-Уфа"</v>
          </cell>
          <cell r="AA3182">
            <v>1000</v>
          </cell>
          <cell r="AB3182">
            <v>0</v>
          </cell>
          <cell r="AC3182">
            <v>0.73</v>
          </cell>
          <cell r="AD3182" t="str">
            <v>продан</v>
          </cell>
          <cell r="AF3182" t="str">
            <v/>
          </cell>
          <cell r="AI3182" t="str">
            <v/>
          </cell>
        </row>
        <row r="3183">
          <cell r="A3183">
            <v>3160</v>
          </cell>
          <cell r="B3183" t="str">
            <v>диск</v>
          </cell>
          <cell r="C3183" t="str">
            <v>51401</v>
          </cell>
          <cell r="D3183" t="str">
            <v>51401`810`2`0400`0000002</v>
          </cell>
          <cell r="E3183" t="str">
            <v>Сбербанк РФ</v>
          </cell>
          <cell r="F3183" t="str">
            <v>банк</v>
          </cell>
          <cell r="G3183" t="str">
            <v>ВА</v>
          </cell>
          <cell r="H3183" t="str">
            <v>0541632</v>
          </cell>
          <cell r="I3183">
            <v>38287</v>
          </cell>
          <cell r="J3183">
            <v>500000</v>
          </cell>
          <cell r="K3183" t="str">
            <v>Рубли РФ</v>
          </cell>
          <cell r="L3183" t="str">
            <v>по предъявлении</v>
          </cell>
          <cell r="M3183">
            <v>38287</v>
          </cell>
          <cell r="N3183">
            <v>0</v>
          </cell>
          <cell r="P3183">
            <v>500000</v>
          </cell>
          <cell r="Q3183">
            <v>1</v>
          </cell>
          <cell r="R3183">
            <v>500000</v>
          </cell>
          <cell r="S3183">
            <v>38288</v>
          </cell>
          <cell r="T3183" t="str">
            <v>28/10-1-02</v>
          </cell>
          <cell r="U3183" t="str">
            <v>ООО "Проф-Трейд"</v>
          </cell>
          <cell r="V3183">
            <v>1.002</v>
          </cell>
          <cell r="W3183">
            <v>501000</v>
          </cell>
          <cell r="X3183">
            <v>38288</v>
          </cell>
          <cell r="Y3183" t="str">
            <v>28/10-01</v>
          </cell>
          <cell r="Z3183" t="str">
            <v>ООО "ОПТАН-Уфа"</v>
          </cell>
          <cell r="AA3183">
            <v>1000</v>
          </cell>
          <cell r="AB3183">
            <v>0</v>
          </cell>
          <cell r="AC3183">
            <v>0.73</v>
          </cell>
          <cell r="AD3183" t="str">
            <v>продан</v>
          </cell>
          <cell r="AF3183" t="str">
            <v/>
          </cell>
          <cell r="AI3183" t="str">
            <v/>
          </cell>
        </row>
        <row r="3184">
          <cell r="A3184">
            <v>3161</v>
          </cell>
          <cell r="B3184" t="str">
            <v>диск</v>
          </cell>
          <cell r="C3184" t="str">
            <v>51401</v>
          </cell>
          <cell r="D3184" t="str">
            <v>51401`810`2`0400`0000002</v>
          </cell>
          <cell r="E3184" t="str">
            <v>Сбербанк РФ</v>
          </cell>
          <cell r="F3184" t="str">
            <v>банк</v>
          </cell>
          <cell r="G3184" t="str">
            <v>ВА</v>
          </cell>
          <cell r="H3184" t="str">
            <v>0541633</v>
          </cell>
          <cell r="I3184">
            <v>38287</v>
          </cell>
          <cell r="J3184">
            <v>500000</v>
          </cell>
          <cell r="K3184" t="str">
            <v>Рубли РФ</v>
          </cell>
          <cell r="L3184" t="str">
            <v>по предъявлении</v>
          </cell>
          <cell r="M3184">
            <v>38287</v>
          </cell>
          <cell r="N3184">
            <v>0</v>
          </cell>
          <cell r="P3184">
            <v>500000</v>
          </cell>
          <cell r="Q3184">
            <v>1</v>
          </cell>
          <cell r="R3184">
            <v>500000</v>
          </cell>
          <cell r="S3184">
            <v>38288</v>
          </cell>
          <cell r="T3184" t="str">
            <v>28/10-1-02</v>
          </cell>
          <cell r="U3184" t="str">
            <v>ООО "Проф-Трейд"</v>
          </cell>
          <cell r="V3184">
            <v>1.002</v>
          </cell>
          <cell r="W3184">
            <v>501000</v>
          </cell>
          <cell r="X3184">
            <v>38288</v>
          </cell>
          <cell r="Y3184" t="str">
            <v>28/10-01</v>
          </cell>
          <cell r="Z3184" t="str">
            <v>ООО "ОПТАН-Уфа"</v>
          </cell>
          <cell r="AA3184">
            <v>1000</v>
          </cell>
          <cell r="AB3184">
            <v>0</v>
          </cell>
          <cell r="AC3184">
            <v>0.73</v>
          </cell>
          <cell r="AD3184" t="str">
            <v>продан</v>
          </cell>
          <cell r="AF3184" t="str">
            <v/>
          </cell>
          <cell r="AI3184" t="str">
            <v/>
          </cell>
        </row>
        <row r="3185">
          <cell r="A3185">
            <v>3162</v>
          </cell>
          <cell r="B3185" t="str">
            <v>диск</v>
          </cell>
          <cell r="C3185" t="str">
            <v>51401</v>
          </cell>
          <cell r="D3185" t="str">
            <v>51401`810`2`0400`0000002</v>
          </cell>
          <cell r="E3185" t="str">
            <v>Сбербанк РФ</v>
          </cell>
          <cell r="F3185" t="str">
            <v>банк</v>
          </cell>
          <cell r="G3185" t="str">
            <v>ВА</v>
          </cell>
          <cell r="H3185" t="str">
            <v>0541634</v>
          </cell>
          <cell r="I3185">
            <v>38287</v>
          </cell>
          <cell r="J3185">
            <v>500000</v>
          </cell>
          <cell r="K3185" t="str">
            <v>Рубли РФ</v>
          </cell>
          <cell r="L3185" t="str">
            <v>по предъявлении</v>
          </cell>
          <cell r="M3185">
            <v>38287</v>
          </cell>
          <cell r="N3185">
            <v>0</v>
          </cell>
          <cell r="P3185">
            <v>500000</v>
          </cell>
          <cell r="Q3185">
            <v>1</v>
          </cell>
          <cell r="R3185">
            <v>500000</v>
          </cell>
          <cell r="S3185">
            <v>38288</v>
          </cell>
          <cell r="T3185" t="str">
            <v>28/10-1-02</v>
          </cell>
          <cell r="U3185" t="str">
            <v>ООО "Проф-Трейд"</v>
          </cell>
          <cell r="V3185">
            <v>1.002</v>
          </cell>
          <cell r="W3185">
            <v>501000</v>
          </cell>
          <cell r="X3185">
            <v>38288</v>
          </cell>
          <cell r="Y3185" t="str">
            <v>28/10-01</v>
          </cell>
          <cell r="Z3185" t="str">
            <v>ООО "ОПТАН-Уфа"</v>
          </cell>
          <cell r="AA3185">
            <v>1000</v>
          </cell>
          <cell r="AB3185">
            <v>0</v>
          </cell>
          <cell r="AC3185">
            <v>0.73</v>
          </cell>
          <cell r="AD3185" t="str">
            <v>продан</v>
          </cell>
          <cell r="AF3185" t="str">
            <v/>
          </cell>
          <cell r="AI3185" t="str">
            <v/>
          </cell>
        </row>
        <row r="3186">
          <cell r="A3186">
            <v>3163</v>
          </cell>
          <cell r="B3186" t="str">
            <v>диск</v>
          </cell>
          <cell r="C3186" t="str">
            <v>51401</v>
          </cell>
          <cell r="D3186" t="str">
            <v>51401`810`2`0400`0000002</v>
          </cell>
          <cell r="E3186" t="str">
            <v>Сбербанк РФ</v>
          </cell>
          <cell r="F3186" t="str">
            <v>банк</v>
          </cell>
          <cell r="G3186" t="str">
            <v>ВА</v>
          </cell>
          <cell r="H3186" t="str">
            <v>0541635</v>
          </cell>
          <cell r="I3186">
            <v>38287</v>
          </cell>
          <cell r="J3186">
            <v>500000</v>
          </cell>
          <cell r="K3186" t="str">
            <v>Рубли РФ</v>
          </cell>
          <cell r="L3186" t="str">
            <v>по предъявлении</v>
          </cell>
          <cell r="M3186">
            <v>38287</v>
          </cell>
          <cell r="N3186">
            <v>0</v>
          </cell>
          <cell r="P3186">
            <v>500000</v>
          </cell>
          <cell r="Q3186">
            <v>1</v>
          </cell>
          <cell r="R3186">
            <v>500000</v>
          </cell>
          <cell r="S3186">
            <v>38288</v>
          </cell>
          <cell r="T3186" t="str">
            <v>28/10-1-02</v>
          </cell>
          <cell r="U3186" t="str">
            <v>ООО "Проф-Трейд"</v>
          </cell>
          <cell r="V3186">
            <v>1.002</v>
          </cell>
          <cell r="W3186">
            <v>501000</v>
          </cell>
          <cell r="X3186">
            <v>38288</v>
          </cell>
          <cell r="Y3186" t="str">
            <v>28/10-01</v>
          </cell>
          <cell r="Z3186" t="str">
            <v>ООО "ОПТАН-Уфа"</v>
          </cell>
          <cell r="AA3186">
            <v>1000</v>
          </cell>
          <cell r="AB3186">
            <v>0</v>
          </cell>
          <cell r="AC3186">
            <v>0.73</v>
          </cell>
          <cell r="AD3186" t="str">
            <v>продан</v>
          </cell>
          <cell r="AF3186" t="str">
            <v/>
          </cell>
          <cell r="AI3186" t="str">
            <v/>
          </cell>
        </row>
        <row r="3187">
          <cell r="A3187">
            <v>3164</v>
          </cell>
          <cell r="B3187" t="str">
            <v>диск</v>
          </cell>
          <cell r="C3187" t="str">
            <v>51401</v>
          </cell>
          <cell r="D3187" t="str">
            <v>51401`810`2`0400`0000002</v>
          </cell>
          <cell r="E3187" t="str">
            <v>Сбербанк РФ</v>
          </cell>
          <cell r="F3187" t="str">
            <v>банк</v>
          </cell>
          <cell r="G3187" t="str">
            <v>ВА</v>
          </cell>
          <cell r="H3187" t="str">
            <v>0541636</v>
          </cell>
          <cell r="I3187">
            <v>38287</v>
          </cell>
          <cell r="J3187">
            <v>500000</v>
          </cell>
          <cell r="K3187" t="str">
            <v>Рубли РФ</v>
          </cell>
          <cell r="L3187" t="str">
            <v>по предъявлении</v>
          </cell>
          <cell r="M3187">
            <v>38287</v>
          </cell>
          <cell r="N3187">
            <v>0</v>
          </cell>
          <cell r="P3187">
            <v>500000</v>
          </cell>
          <cell r="Q3187">
            <v>1</v>
          </cell>
          <cell r="R3187">
            <v>500000</v>
          </cell>
          <cell r="S3187">
            <v>38288</v>
          </cell>
          <cell r="T3187" t="str">
            <v>28/10-1-02</v>
          </cell>
          <cell r="U3187" t="str">
            <v>ООО "Проф-Трейд"</v>
          </cell>
          <cell r="V3187">
            <v>1.002</v>
          </cell>
          <cell r="W3187">
            <v>501000</v>
          </cell>
          <cell r="X3187">
            <v>38288</v>
          </cell>
          <cell r="Y3187" t="str">
            <v>28/10-01</v>
          </cell>
          <cell r="Z3187" t="str">
            <v>ООО "ОПТАН-Уфа"</v>
          </cell>
          <cell r="AA3187">
            <v>1000</v>
          </cell>
          <cell r="AB3187">
            <v>0</v>
          </cell>
          <cell r="AC3187">
            <v>0.73</v>
          </cell>
          <cell r="AD3187" t="str">
            <v>продан</v>
          </cell>
          <cell r="AF3187" t="str">
            <v/>
          </cell>
          <cell r="AI3187" t="str">
            <v/>
          </cell>
        </row>
        <row r="3188">
          <cell r="A3188">
            <v>3165</v>
          </cell>
          <cell r="B3188" t="str">
            <v>диск</v>
          </cell>
          <cell r="C3188" t="str">
            <v>51401</v>
          </cell>
          <cell r="D3188" t="str">
            <v>51401`810`2`0400`0000002</v>
          </cell>
          <cell r="E3188" t="str">
            <v>Сбербанк РФ</v>
          </cell>
          <cell r="F3188" t="str">
            <v>банк</v>
          </cell>
          <cell r="G3188" t="str">
            <v>ВА</v>
          </cell>
          <cell r="H3188" t="str">
            <v>0244574</v>
          </cell>
          <cell r="I3188">
            <v>38285</v>
          </cell>
          <cell r="J3188">
            <v>170336.6</v>
          </cell>
          <cell r="K3188" t="str">
            <v>Рубли РФ</v>
          </cell>
          <cell r="L3188" t="str">
            <v>по предъявлении</v>
          </cell>
          <cell r="M3188">
            <v>38285</v>
          </cell>
          <cell r="N3188">
            <v>0</v>
          </cell>
          <cell r="P3188">
            <v>170166</v>
          </cell>
          <cell r="Q3188">
            <v>0.99899845365000828</v>
          </cell>
          <cell r="R3188">
            <v>170166</v>
          </cell>
          <cell r="S3188">
            <v>38289</v>
          </cell>
          <cell r="T3188" t="str">
            <v>29/10-01</v>
          </cell>
          <cell r="U3188" t="str">
            <v>ООО "Ойл-ГРУПП"</v>
          </cell>
          <cell r="V3188">
            <v>1</v>
          </cell>
          <cell r="W3188">
            <v>170336.6</v>
          </cell>
          <cell r="X3188">
            <v>38292</v>
          </cell>
          <cell r="Y3188" t="str">
            <v>01/11-акт Сбер</v>
          </cell>
          <cell r="Z3188" t="str">
            <v>Сбербанк РФ</v>
          </cell>
          <cell r="AA3188">
            <v>170.60000000000582</v>
          </cell>
          <cell r="AB3188">
            <v>0.3669334649695129</v>
          </cell>
          <cell r="AC3188">
            <v>0.12197697150625884</v>
          </cell>
          <cell r="AD3188" t="str">
            <v>предъявлен</v>
          </cell>
          <cell r="AF3188" t="str">
            <v/>
          </cell>
          <cell r="AI3188" t="str">
            <v/>
          </cell>
        </row>
        <row r="3189">
          <cell r="A3189">
            <v>3166</v>
          </cell>
          <cell r="B3189" t="str">
            <v>диск</v>
          </cell>
          <cell r="C3189" t="str">
            <v>51401</v>
          </cell>
          <cell r="D3189" t="str">
            <v>51401`810`2`0400`0000002</v>
          </cell>
          <cell r="E3189" t="str">
            <v>Сбербанк РФ</v>
          </cell>
          <cell r="F3189" t="str">
            <v>банк</v>
          </cell>
          <cell r="G3189" t="str">
            <v>ВН</v>
          </cell>
          <cell r="H3189" t="str">
            <v>0833877</v>
          </cell>
          <cell r="I3189">
            <v>38282</v>
          </cell>
          <cell r="J3189">
            <v>102983.39</v>
          </cell>
          <cell r="K3189" t="str">
            <v>Рубли РФ</v>
          </cell>
          <cell r="L3189" t="str">
            <v>по предъявлении</v>
          </cell>
          <cell r="M3189">
            <v>38282</v>
          </cell>
          <cell r="N3189">
            <v>0</v>
          </cell>
          <cell r="P3189">
            <v>102880</v>
          </cell>
          <cell r="Q3189">
            <v>0.99899605169338479</v>
          </cell>
          <cell r="R3189">
            <v>102880</v>
          </cell>
          <cell r="S3189">
            <v>38289</v>
          </cell>
          <cell r="T3189" t="str">
            <v>29/10-01</v>
          </cell>
          <cell r="U3189" t="str">
            <v>ООО "Ойл-ГРУПП"</v>
          </cell>
          <cell r="V3189">
            <v>1</v>
          </cell>
          <cell r="W3189">
            <v>102983.39</v>
          </cell>
          <cell r="X3189">
            <v>38292</v>
          </cell>
          <cell r="Y3189" t="str">
            <v>01/11-акт Сбер</v>
          </cell>
          <cell r="Z3189" t="str">
            <v>Сбербанк РФ</v>
          </cell>
          <cell r="AA3189">
            <v>103.38999999999942</v>
          </cell>
          <cell r="AB3189">
            <v>0.36781434681181752</v>
          </cell>
          <cell r="AC3189">
            <v>0.12226979652669707</v>
          </cell>
          <cell r="AD3189" t="str">
            <v>предъявлен</v>
          </cell>
          <cell r="AF3189" t="str">
            <v/>
          </cell>
          <cell r="AI3189" t="str">
            <v/>
          </cell>
        </row>
        <row r="3190">
          <cell r="A3190">
            <v>3167</v>
          </cell>
          <cell r="B3190" t="str">
            <v>диск</v>
          </cell>
          <cell r="C3190" t="str">
            <v>51401</v>
          </cell>
          <cell r="D3190" t="str">
            <v>51401`810`2`0400`0000002</v>
          </cell>
          <cell r="E3190" t="str">
            <v>Сбербанк РФ</v>
          </cell>
          <cell r="F3190" t="str">
            <v>банк</v>
          </cell>
          <cell r="G3190" t="str">
            <v>ВН</v>
          </cell>
          <cell r="H3190" t="str">
            <v>1078936</v>
          </cell>
          <cell r="I3190">
            <v>38106</v>
          </cell>
          <cell r="J3190">
            <v>100000</v>
          </cell>
          <cell r="K3190" t="str">
            <v>Рубли РФ</v>
          </cell>
          <cell r="L3190" t="str">
            <v>по предъявлении</v>
          </cell>
          <cell r="M3190">
            <v>38106</v>
          </cell>
          <cell r="N3190">
            <v>0</v>
          </cell>
          <cell r="P3190">
            <v>99900</v>
          </cell>
          <cell r="Q3190">
            <v>0.999</v>
          </cell>
          <cell r="R3190">
            <v>99900</v>
          </cell>
          <cell r="S3190">
            <v>38289</v>
          </cell>
          <cell r="T3190" t="str">
            <v>29/10-01</v>
          </cell>
          <cell r="U3190" t="str">
            <v>ООО "Ойл-ГРУПП"</v>
          </cell>
          <cell r="V3190">
            <v>1</v>
          </cell>
          <cell r="W3190">
            <v>100000</v>
          </cell>
          <cell r="X3190">
            <v>38292</v>
          </cell>
          <cell r="Y3190" t="str">
            <v>01/11-акт Сбер</v>
          </cell>
          <cell r="Z3190" t="str">
            <v>Сбербанк РФ</v>
          </cell>
          <cell r="AA3190">
            <v>100</v>
          </cell>
          <cell r="AB3190">
            <v>0.36636636636636638</v>
          </cell>
          <cell r="AC3190">
            <v>0.12178845512178844</v>
          </cell>
          <cell r="AD3190" t="str">
            <v>предъявлен</v>
          </cell>
          <cell r="AF3190" t="str">
            <v/>
          </cell>
          <cell r="AI3190" t="str">
            <v/>
          </cell>
        </row>
        <row r="3191">
          <cell r="A3191">
            <v>3168</v>
          </cell>
          <cell r="B3191" t="str">
            <v>диск</v>
          </cell>
          <cell r="C3191" t="str">
            <v>51401</v>
          </cell>
          <cell r="D3191" t="str">
            <v>51401`810`2`0400`0000002</v>
          </cell>
          <cell r="E3191" t="str">
            <v>Сбербанк РФ</v>
          </cell>
          <cell r="F3191" t="str">
            <v>банк</v>
          </cell>
          <cell r="G3191" t="str">
            <v>ВА</v>
          </cell>
          <cell r="H3191" t="str">
            <v>0538506</v>
          </cell>
          <cell r="I3191">
            <v>38260</v>
          </cell>
          <cell r="J3191">
            <v>120000</v>
          </cell>
          <cell r="K3191" t="str">
            <v>Рубли РФ</v>
          </cell>
          <cell r="L3191" t="str">
            <v>по предъявлении</v>
          </cell>
          <cell r="M3191">
            <v>38260</v>
          </cell>
          <cell r="N3191">
            <v>0</v>
          </cell>
          <cell r="P3191">
            <v>119880</v>
          </cell>
          <cell r="Q3191">
            <v>0.999</v>
          </cell>
          <cell r="R3191">
            <v>119880</v>
          </cell>
          <cell r="S3191">
            <v>38289</v>
          </cell>
          <cell r="T3191" t="str">
            <v>29/10-01</v>
          </cell>
          <cell r="U3191" t="str">
            <v>ООО "Ойл-ГРУПП"</v>
          </cell>
          <cell r="V3191">
            <v>1</v>
          </cell>
          <cell r="W3191">
            <v>120000</v>
          </cell>
          <cell r="X3191">
            <v>38292</v>
          </cell>
          <cell r="Y3191" t="str">
            <v>01/11-акт Сбер</v>
          </cell>
          <cell r="Z3191" t="str">
            <v>Сбербанк РФ</v>
          </cell>
          <cell r="AA3191">
            <v>120</v>
          </cell>
          <cell r="AB3191">
            <v>0.36636636636636638</v>
          </cell>
          <cell r="AC3191">
            <v>0.12178845512178844</v>
          </cell>
          <cell r="AD3191" t="str">
            <v>предъявлен</v>
          </cell>
          <cell r="AF3191" t="str">
            <v/>
          </cell>
          <cell r="AI3191" t="str">
            <v/>
          </cell>
        </row>
        <row r="3192">
          <cell r="A3192">
            <v>3169</v>
          </cell>
          <cell r="B3192" t="str">
            <v>диск</v>
          </cell>
          <cell r="C3192" t="str">
            <v>51401</v>
          </cell>
          <cell r="D3192" t="str">
            <v>51401`810`2`0400`0000002</v>
          </cell>
          <cell r="E3192" t="str">
            <v>Сбербанк РФ</v>
          </cell>
          <cell r="F3192" t="str">
            <v>банк</v>
          </cell>
          <cell r="G3192" t="str">
            <v>ВН</v>
          </cell>
          <cell r="H3192" t="str">
            <v>1615253</v>
          </cell>
          <cell r="I3192">
            <v>38282</v>
          </cell>
          <cell r="J3192">
            <v>50000</v>
          </cell>
          <cell r="K3192" t="str">
            <v>Рубли РФ</v>
          </cell>
          <cell r="L3192" t="str">
            <v>по предъявлении</v>
          </cell>
          <cell r="M3192">
            <v>38282</v>
          </cell>
          <cell r="N3192">
            <v>0</v>
          </cell>
          <cell r="P3192">
            <v>49950</v>
          </cell>
          <cell r="Q3192">
            <v>0.999</v>
          </cell>
          <cell r="R3192">
            <v>49950</v>
          </cell>
          <cell r="S3192">
            <v>38289</v>
          </cell>
          <cell r="T3192" t="str">
            <v>29/10-01</v>
          </cell>
          <cell r="U3192" t="str">
            <v>ООО "Ойл-ГРУПП"</v>
          </cell>
          <cell r="V3192">
            <v>1</v>
          </cell>
          <cell r="W3192">
            <v>50000</v>
          </cell>
          <cell r="X3192">
            <v>38292</v>
          </cell>
          <cell r="Y3192" t="str">
            <v>01/11-акт Сбер</v>
          </cell>
          <cell r="Z3192" t="str">
            <v>Сбербанк РФ</v>
          </cell>
          <cell r="AA3192">
            <v>50</v>
          </cell>
          <cell r="AB3192">
            <v>0.36636636636636638</v>
          </cell>
          <cell r="AC3192">
            <v>0.12178845512178844</v>
          </cell>
          <cell r="AD3192" t="str">
            <v>предъявлен</v>
          </cell>
          <cell r="AF3192" t="str">
            <v/>
          </cell>
          <cell r="AI3192" t="str">
            <v/>
          </cell>
        </row>
        <row r="3193">
          <cell r="A3193">
            <v>3170</v>
          </cell>
          <cell r="B3193" t="str">
            <v>диск</v>
          </cell>
          <cell r="C3193" t="str">
            <v>51401</v>
          </cell>
          <cell r="D3193" t="str">
            <v>51401`810`2`0400`0000002</v>
          </cell>
          <cell r="E3193" t="str">
            <v>Сбербанк РФ</v>
          </cell>
          <cell r="F3193" t="str">
            <v>банк</v>
          </cell>
          <cell r="G3193" t="str">
            <v>ВА</v>
          </cell>
          <cell r="H3193" t="str">
            <v>0516609</v>
          </cell>
          <cell r="I3193">
            <v>38217</v>
          </cell>
          <cell r="J3193">
            <v>50000</v>
          </cell>
          <cell r="K3193" t="str">
            <v>Рубли РФ</v>
          </cell>
          <cell r="L3193" t="str">
            <v>по предъявлении</v>
          </cell>
          <cell r="M3193">
            <v>38217</v>
          </cell>
          <cell r="N3193">
            <v>0</v>
          </cell>
          <cell r="P3193">
            <v>49950</v>
          </cell>
          <cell r="Q3193">
            <v>0.999</v>
          </cell>
          <cell r="R3193">
            <v>49950</v>
          </cell>
          <cell r="S3193">
            <v>38289</v>
          </cell>
          <cell r="T3193" t="str">
            <v>29/10-01</v>
          </cell>
          <cell r="U3193" t="str">
            <v>ООО "Ойл-ГРУПП"</v>
          </cell>
          <cell r="V3193">
            <v>1</v>
          </cell>
          <cell r="W3193">
            <v>50000</v>
          </cell>
          <cell r="X3193">
            <v>38292</v>
          </cell>
          <cell r="Y3193" t="str">
            <v>01/11-акт Сбер</v>
          </cell>
          <cell r="Z3193" t="str">
            <v>Сбербанк РФ</v>
          </cell>
          <cell r="AA3193">
            <v>50</v>
          </cell>
          <cell r="AB3193">
            <v>0.36636636636636638</v>
          </cell>
          <cell r="AC3193">
            <v>0.12178845512178844</v>
          </cell>
          <cell r="AD3193" t="str">
            <v>предъявлен</v>
          </cell>
          <cell r="AF3193" t="str">
            <v/>
          </cell>
          <cell r="AI3193" t="str">
            <v/>
          </cell>
        </row>
        <row r="3194">
          <cell r="A3194">
            <v>3171</v>
          </cell>
          <cell r="B3194" t="str">
            <v>диск</v>
          </cell>
          <cell r="C3194" t="str">
            <v>51401</v>
          </cell>
          <cell r="D3194" t="str">
            <v>51401`810`2`0400`0000002</v>
          </cell>
          <cell r="E3194" t="str">
            <v>Сбербанк РФ</v>
          </cell>
          <cell r="F3194" t="str">
            <v>банк</v>
          </cell>
          <cell r="G3194" t="str">
            <v>ВА</v>
          </cell>
          <cell r="H3194" t="str">
            <v>0541280</v>
          </cell>
          <cell r="I3194">
            <v>38280</v>
          </cell>
          <cell r="J3194">
            <v>50000</v>
          </cell>
          <cell r="K3194" t="str">
            <v>Рубли РФ</v>
          </cell>
          <cell r="L3194" t="str">
            <v>по предъявлении</v>
          </cell>
          <cell r="M3194">
            <v>38280</v>
          </cell>
          <cell r="N3194">
            <v>0</v>
          </cell>
          <cell r="P3194">
            <v>49950</v>
          </cell>
          <cell r="Q3194">
            <v>0.999</v>
          </cell>
          <cell r="R3194">
            <v>49950</v>
          </cell>
          <cell r="S3194">
            <v>38289</v>
          </cell>
          <cell r="T3194" t="str">
            <v>29/10-01</v>
          </cell>
          <cell r="U3194" t="str">
            <v>ООО "Ойл-ГРУПП"</v>
          </cell>
          <cell r="V3194">
            <v>1</v>
          </cell>
          <cell r="W3194">
            <v>50000</v>
          </cell>
          <cell r="X3194">
            <v>38292</v>
          </cell>
          <cell r="Y3194" t="str">
            <v>01/11-акт Сбер</v>
          </cell>
          <cell r="Z3194" t="str">
            <v>Сбербанк РФ</v>
          </cell>
          <cell r="AA3194">
            <v>50</v>
          </cell>
          <cell r="AB3194">
            <v>0.36636636636636638</v>
          </cell>
          <cell r="AC3194">
            <v>0.12178845512178844</v>
          </cell>
          <cell r="AD3194" t="str">
            <v>предъявлен</v>
          </cell>
          <cell r="AF3194" t="str">
            <v/>
          </cell>
          <cell r="AI3194" t="str">
            <v/>
          </cell>
        </row>
        <row r="3195">
          <cell r="A3195">
            <v>3172</v>
          </cell>
          <cell r="B3195" t="str">
            <v>диск</v>
          </cell>
          <cell r="C3195" t="str">
            <v>51401</v>
          </cell>
          <cell r="D3195" t="str">
            <v>51401`810`2`0400`0000002</v>
          </cell>
          <cell r="E3195" t="str">
            <v>Сбербанк РФ</v>
          </cell>
          <cell r="F3195" t="str">
            <v>банк</v>
          </cell>
          <cell r="G3195" t="str">
            <v>ВА</v>
          </cell>
          <cell r="H3195" t="str">
            <v>0539101</v>
          </cell>
          <cell r="I3195">
            <v>38261</v>
          </cell>
          <cell r="J3195">
            <v>100000</v>
          </cell>
          <cell r="K3195" t="str">
            <v>Рубли РФ</v>
          </cell>
          <cell r="L3195" t="str">
            <v>по предъявлении</v>
          </cell>
          <cell r="M3195">
            <v>38261</v>
          </cell>
          <cell r="N3195">
            <v>0</v>
          </cell>
          <cell r="P3195">
            <v>99900</v>
          </cell>
          <cell r="Q3195">
            <v>0.999</v>
          </cell>
          <cell r="R3195">
            <v>99900</v>
          </cell>
          <cell r="S3195">
            <v>38289</v>
          </cell>
          <cell r="T3195" t="str">
            <v>29/10-01</v>
          </cell>
          <cell r="U3195" t="str">
            <v>ООО "Ойл-ГРУПП"</v>
          </cell>
          <cell r="V3195">
            <v>1</v>
          </cell>
          <cell r="W3195">
            <v>100000</v>
          </cell>
          <cell r="X3195">
            <v>38292</v>
          </cell>
          <cell r="Y3195" t="str">
            <v>01/11-акт Сбер</v>
          </cell>
          <cell r="Z3195" t="str">
            <v>Сбербанк РФ</v>
          </cell>
          <cell r="AA3195">
            <v>100</v>
          </cell>
          <cell r="AB3195">
            <v>0.36636636636636638</v>
          </cell>
          <cell r="AC3195">
            <v>0.12178845512178844</v>
          </cell>
          <cell r="AD3195" t="str">
            <v>предъявлен</v>
          </cell>
          <cell r="AF3195" t="str">
            <v/>
          </cell>
          <cell r="AI3195" t="str">
            <v/>
          </cell>
        </row>
        <row r="3196">
          <cell r="A3196">
            <v>3173</v>
          </cell>
          <cell r="B3196" t="str">
            <v>диск</v>
          </cell>
          <cell r="C3196" t="str">
            <v>51401</v>
          </cell>
          <cell r="D3196" t="str">
            <v>51401`810`1`0400`0000005</v>
          </cell>
          <cell r="E3196" t="str">
            <v>ОАО «УралСиб»</v>
          </cell>
          <cell r="F3196" t="str">
            <v>банк</v>
          </cell>
          <cell r="G3196" t="str">
            <v>0000</v>
          </cell>
          <cell r="H3196" t="str">
            <v>0247480</v>
          </cell>
          <cell r="I3196">
            <v>38261</v>
          </cell>
          <cell r="J3196">
            <v>50000</v>
          </cell>
          <cell r="K3196" t="str">
            <v>Рубли РФ</v>
          </cell>
          <cell r="L3196" t="str">
            <v>по предъявлении</v>
          </cell>
          <cell r="M3196">
            <v>38261</v>
          </cell>
          <cell r="N3196">
            <v>0</v>
          </cell>
          <cell r="P3196">
            <v>49950</v>
          </cell>
          <cell r="Q3196">
            <v>0.999</v>
          </cell>
          <cell r="R3196">
            <v>49950</v>
          </cell>
          <cell r="S3196">
            <v>38289</v>
          </cell>
          <cell r="T3196" t="str">
            <v>29/10-01</v>
          </cell>
          <cell r="U3196" t="str">
            <v>ООО "Ойл-ГРУПП"</v>
          </cell>
          <cell r="V3196">
            <v>1</v>
          </cell>
          <cell r="W3196">
            <v>50000</v>
          </cell>
          <cell r="X3196">
            <v>38292</v>
          </cell>
          <cell r="Y3196" t="str">
            <v>01/11-акт УралСиб</v>
          </cell>
          <cell r="Z3196" t="str">
            <v>ОАО "УралСиб"</v>
          </cell>
          <cell r="AA3196">
            <v>50</v>
          </cell>
          <cell r="AB3196">
            <v>0.36636636636636638</v>
          </cell>
          <cell r="AC3196">
            <v>0.12178845512178844</v>
          </cell>
          <cell r="AD3196" t="str">
            <v>предъявлен</v>
          </cell>
          <cell r="AF3196" t="str">
            <v/>
          </cell>
          <cell r="AI3196" t="str">
            <v/>
          </cell>
        </row>
        <row r="3197">
          <cell r="A3197">
            <v>3174</v>
          </cell>
          <cell r="B3197" t="str">
            <v>диск</v>
          </cell>
          <cell r="C3197" t="str">
            <v>51401</v>
          </cell>
          <cell r="D3197" t="str">
            <v>51401`810`1`0400`0000005</v>
          </cell>
          <cell r="E3197" t="str">
            <v>ОАО «УралСиб»</v>
          </cell>
          <cell r="F3197" t="str">
            <v>банк</v>
          </cell>
          <cell r="G3197" t="str">
            <v>0082</v>
          </cell>
          <cell r="H3197" t="str">
            <v>0245432</v>
          </cell>
          <cell r="I3197">
            <v>38275</v>
          </cell>
          <cell r="J3197">
            <v>50000</v>
          </cell>
          <cell r="K3197" t="str">
            <v>Рубли РФ</v>
          </cell>
          <cell r="L3197" t="str">
            <v>по предъявлении</v>
          </cell>
          <cell r="M3197">
            <v>38275</v>
          </cell>
          <cell r="N3197">
            <v>0</v>
          </cell>
          <cell r="P3197">
            <v>49950</v>
          </cell>
          <cell r="Q3197">
            <v>0.999</v>
          </cell>
          <cell r="R3197">
            <v>49950</v>
          </cell>
          <cell r="S3197">
            <v>38289</v>
          </cell>
          <cell r="T3197" t="str">
            <v>29/10-01</v>
          </cell>
          <cell r="U3197" t="str">
            <v>ООО "Ойл-ГРУПП"</v>
          </cell>
          <cell r="V3197">
            <v>1</v>
          </cell>
          <cell r="W3197">
            <v>50000</v>
          </cell>
          <cell r="X3197">
            <v>38292</v>
          </cell>
          <cell r="Y3197" t="str">
            <v>01/11-акт УралСиб</v>
          </cell>
          <cell r="Z3197" t="str">
            <v>ОАО "УралСиб"</v>
          </cell>
          <cell r="AA3197">
            <v>50</v>
          </cell>
          <cell r="AB3197">
            <v>0.36636636636636638</v>
          </cell>
          <cell r="AC3197">
            <v>0.12178845512178844</v>
          </cell>
          <cell r="AD3197" t="str">
            <v>предъявлен</v>
          </cell>
          <cell r="AF3197" t="str">
            <v/>
          </cell>
          <cell r="AI3197" t="str">
            <v/>
          </cell>
        </row>
        <row r="3198">
          <cell r="A3198">
            <v>3175</v>
          </cell>
          <cell r="B3198" t="str">
            <v>диск</v>
          </cell>
          <cell r="C3198" t="str">
            <v>51401</v>
          </cell>
          <cell r="D3198" t="str">
            <v>51401`810`4`0400`0000006</v>
          </cell>
          <cell r="E3198" t="str">
            <v>ОАО «Социнвестбанк»</v>
          </cell>
          <cell r="F3198" t="str">
            <v>банк</v>
          </cell>
          <cell r="G3198" t="str">
            <v>КА</v>
          </cell>
          <cell r="H3198" t="str">
            <v>0003015</v>
          </cell>
          <cell r="I3198">
            <v>38288</v>
          </cell>
          <cell r="J3198">
            <v>150000</v>
          </cell>
          <cell r="K3198" t="str">
            <v>Рубли РФ</v>
          </cell>
          <cell r="L3198" t="str">
            <v>по предъявлении</v>
          </cell>
          <cell r="M3198">
            <v>38288</v>
          </cell>
          <cell r="N3198">
            <v>0</v>
          </cell>
          <cell r="P3198">
            <v>149850</v>
          </cell>
          <cell r="Q3198">
            <v>0.999</v>
          </cell>
          <cell r="R3198">
            <v>149850</v>
          </cell>
          <cell r="S3198">
            <v>38289</v>
          </cell>
          <cell r="T3198" t="str">
            <v>29/10-01</v>
          </cell>
          <cell r="U3198" t="str">
            <v>ООО "Ойл-ГРУПП"</v>
          </cell>
          <cell r="V3198">
            <v>1</v>
          </cell>
          <cell r="W3198">
            <v>150000</v>
          </cell>
          <cell r="X3198">
            <v>38292</v>
          </cell>
          <cell r="Y3198" t="str">
            <v>01/11-акт СИБ</v>
          </cell>
          <cell r="Z3198" t="str">
            <v>ОАО "Социнвестбанк"</v>
          </cell>
          <cell r="AA3198">
            <v>150</v>
          </cell>
          <cell r="AB3198">
            <v>0.36636636636636638</v>
          </cell>
          <cell r="AC3198">
            <v>0.12178845512178844</v>
          </cell>
          <cell r="AD3198" t="str">
            <v>предъявлен</v>
          </cell>
          <cell r="AF3198" t="str">
            <v/>
          </cell>
          <cell r="AI3198" t="str">
            <v/>
          </cell>
        </row>
        <row r="3199">
          <cell r="A3199">
            <v>3176</v>
          </cell>
          <cell r="B3199" t="str">
            <v>диск</v>
          </cell>
          <cell r="C3199" t="str">
            <v>51401</v>
          </cell>
          <cell r="D3199" t="str">
            <v>51401`810`2`0400`0000002</v>
          </cell>
          <cell r="E3199" t="str">
            <v>Сбербанк РФ</v>
          </cell>
          <cell r="F3199" t="str">
            <v>банк</v>
          </cell>
          <cell r="G3199" t="str">
            <v>ВА</v>
          </cell>
          <cell r="H3199" t="str">
            <v>0544697</v>
          </cell>
          <cell r="I3199">
            <v>38289</v>
          </cell>
          <cell r="J3199">
            <v>514200</v>
          </cell>
          <cell r="K3199" t="str">
            <v>Рубли РФ</v>
          </cell>
          <cell r="L3199" t="str">
            <v>по предъявлении</v>
          </cell>
          <cell r="M3199">
            <v>38289</v>
          </cell>
          <cell r="N3199">
            <v>0</v>
          </cell>
          <cell r="P3199">
            <v>514200</v>
          </cell>
          <cell r="Q3199">
            <v>1</v>
          </cell>
          <cell r="R3199">
            <v>514200</v>
          </cell>
          <cell r="S3199">
            <v>38289</v>
          </cell>
          <cell r="T3199" t="str">
            <v>29/10-09</v>
          </cell>
          <cell r="U3199" t="str">
            <v>ООО "Проф-Трейд"</v>
          </cell>
          <cell r="V3199">
            <v>1</v>
          </cell>
          <cell r="W3199">
            <v>514200</v>
          </cell>
          <cell r="X3199">
            <v>38292</v>
          </cell>
          <cell r="Y3199" t="str">
            <v>01/11-акт Сбер</v>
          </cell>
          <cell r="Z3199" t="str">
            <v>Сбербанк РФ</v>
          </cell>
          <cell r="AA3199">
            <v>0</v>
          </cell>
          <cell r="AB3199">
            <v>0</v>
          </cell>
          <cell r="AC3199">
            <v>0</v>
          </cell>
          <cell r="AD3199" t="str">
            <v>предъявлен</v>
          </cell>
          <cell r="AF3199" t="str">
            <v/>
          </cell>
          <cell r="AI3199" t="str">
            <v/>
          </cell>
        </row>
        <row r="3200">
          <cell r="A3200">
            <v>3177</v>
          </cell>
          <cell r="B3200" t="str">
            <v>диск</v>
          </cell>
          <cell r="C3200" t="str">
            <v>51401</v>
          </cell>
          <cell r="D3200" t="str">
            <v>51401`810`2`0400`0000002</v>
          </cell>
          <cell r="E3200" t="str">
            <v>Сбербанк РФ</v>
          </cell>
          <cell r="F3200" t="str">
            <v>банк</v>
          </cell>
          <cell r="G3200" t="str">
            <v>ВА</v>
          </cell>
          <cell r="H3200" t="str">
            <v>0544698</v>
          </cell>
          <cell r="I3200">
            <v>38289</v>
          </cell>
          <cell r="J3200">
            <v>514200</v>
          </cell>
          <cell r="K3200" t="str">
            <v>Рубли РФ</v>
          </cell>
          <cell r="L3200" t="str">
            <v>по предъявлении</v>
          </cell>
          <cell r="M3200">
            <v>38289</v>
          </cell>
          <cell r="N3200">
            <v>0</v>
          </cell>
          <cell r="P3200">
            <v>514200</v>
          </cell>
          <cell r="Q3200">
            <v>1</v>
          </cell>
          <cell r="R3200">
            <v>514200</v>
          </cell>
          <cell r="S3200">
            <v>38289</v>
          </cell>
          <cell r="T3200" t="str">
            <v>29/10-09</v>
          </cell>
          <cell r="U3200" t="str">
            <v>ООО "Проф-Трейд"</v>
          </cell>
          <cell r="V3200">
            <v>1</v>
          </cell>
          <cell r="W3200">
            <v>514200</v>
          </cell>
          <cell r="X3200">
            <v>38292</v>
          </cell>
          <cell r="Y3200" t="str">
            <v>01/11-акт Сбер</v>
          </cell>
          <cell r="Z3200" t="str">
            <v>Сбербанк РФ</v>
          </cell>
          <cell r="AA3200">
            <v>0</v>
          </cell>
          <cell r="AB3200">
            <v>0</v>
          </cell>
          <cell r="AC3200">
            <v>0</v>
          </cell>
          <cell r="AD3200" t="str">
            <v>предъявлен</v>
          </cell>
          <cell r="AF3200" t="str">
            <v/>
          </cell>
          <cell r="AI3200" t="str">
            <v/>
          </cell>
        </row>
        <row r="3201">
          <cell r="A3201">
            <v>3178</v>
          </cell>
          <cell r="B3201" t="str">
            <v>диск</v>
          </cell>
          <cell r="C3201" t="str">
            <v>51401</v>
          </cell>
          <cell r="D3201" t="str">
            <v>51401`810`4`0400`0000006</v>
          </cell>
          <cell r="E3201" t="str">
            <v>ОАО «Социнвестбанк»</v>
          </cell>
          <cell r="F3201" t="str">
            <v>банк</v>
          </cell>
          <cell r="G3201" t="str">
            <v>КР</v>
          </cell>
          <cell r="H3201" t="str">
            <v>0016007</v>
          </cell>
          <cell r="I3201">
            <v>38288</v>
          </cell>
          <cell r="J3201">
            <v>500000</v>
          </cell>
          <cell r="K3201" t="str">
            <v>Рубли РФ</v>
          </cell>
          <cell r="L3201" t="str">
            <v>по предъявлении</v>
          </cell>
          <cell r="M3201">
            <v>38288</v>
          </cell>
          <cell r="N3201">
            <v>0</v>
          </cell>
          <cell r="P3201">
            <v>500000</v>
          </cell>
          <cell r="Q3201">
            <v>1</v>
          </cell>
          <cell r="R3201">
            <v>500000</v>
          </cell>
          <cell r="S3201">
            <v>38289</v>
          </cell>
          <cell r="T3201" t="str">
            <v>29/10-09</v>
          </cell>
          <cell r="U3201" t="str">
            <v>ООО "Проф-Трейд"</v>
          </cell>
          <cell r="V3201">
            <v>1</v>
          </cell>
          <cell r="W3201">
            <v>500000</v>
          </cell>
          <cell r="X3201">
            <v>38292</v>
          </cell>
          <cell r="Y3201" t="str">
            <v>01/11-акт СИБ</v>
          </cell>
          <cell r="Z3201" t="str">
            <v>ОАО "Социнвестбанк"</v>
          </cell>
          <cell r="AA3201">
            <v>0</v>
          </cell>
          <cell r="AB3201">
            <v>0</v>
          </cell>
          <cell r="AC3201">
            <v>0</v>
          </cell>
          <cell r="AD3201" t="str">
            <v>предъявлен</v>
          </cell>
          <cell r="AF3201" t="str">
            <v/>
          </cell>
          <cell r="AI3201" t="str">
            <v/>
          </cell>
        </row>
        <row r="3202">
          <cell r="A3202">
            <v>3179</v>
          </cell>
          <cell r="B3202" t="str">
            <v>диск</v>
          </cell>
          <cell r="C3202" t="str">
            <v>51401</v>
          </cell>
          <cell r="D3202" t="str">
            <v>51401`810`4`0400`0000006</v>
          </cell>
          <cell r="E3202" t="str">
            <v>ОАО «Социнвестбанк»</v>
          </cell>
          <cell r="F3202" t="str">
            <v>банк</v>
          </cell>
          <cell r="G3202" t="str">
            <v>КР</v>
          </cell>
          <cell r="H3202" t="str">
            <v>0016008</v>
          </cell>
          <cell r="I3202">
            <v>38288</v>
          </cell>
          <cell r="J3202">
            <v>425000</v>
          </cell>
          <cell r="K3202" t="str">
            <v>Рубли РФ</v>
          </cell>
          <cell r="L3202" t="str">
            <v>по предъявлении</v>
          </cell>
          <cell r="M3202">
            <v>38288</v>
          </cell>
          <cell r="N3202">
            <v>0</v>
          </cell>
          <cell r="P3202">
            <v>425000</v>
          </cell>
          <cell r="Q3202">
            <v>1</v>
          </cell>
          <cell r="R3202">
            <v>425000</v>
          </cell>
          <cell r="S3202">
            <v>38289</v>
          </cell>
          <cell r="T3202" t="str">
            <v>29/10-09</v>
          </cell>
          <cell r="U3202" t="str">
            <v>ООО "Проф-Трейд"</v>
          </cell>
          <cell r="V3202">
            <v>1</v>
          </cell>
          <cell r="W3202">
            <v>425000</v>
          </cell>
          <cell r="X3202">
            <v>38292</v>
          </cell>
          <cell r="Y3202" t="str">
            <v>01/11-акт СИБ</v>
          </cell>
          <cell r="Z3202" t="str">
            <v>ОАО "Социнвестбанк"</v>
          </cell>
          <cell r="AA3202">
            <v>0</v>
          </cell>
          <cell r="AB3202">
            <v>0</v>
          </cell>
          <cell r="AC3202">
            <v>0</v>
          </cell>
          <cell r="AD3202" t="str">
            <v>предъявлен</v>
          </cell>
          <cell r="AF3202" t="str">
            <v/>
          </cell>
          <cell r="AI3202" t="str">
            <v/>
          </cell>
        </row>
        <row r="3203">
          <cell r="A3203">
            <v>3180</v>
          </cell>
          <cell r="B3203" t="str">
            <v>диск</v>
          </cell>
          <cell r="C3203" t="str">
            <v>51401</v>
          </cell>
          <cell r="D3203" t="str">
            <v>51401`810`2`0400`0000002</v>
          </cell>
          <cell r="E3203" t="str">
            <v>Сбербанк РФ</v>
          </cell>
          <cell r="F3203" t="str">
            <v>банк</v>
          </cell>
          <cell r="G3203" t="str">
            <v>ВА</v>
          </cell>
          <cell r="H3203" t="str">
            <v>0541855</v>
          </cell>
          <cell r="I3203">
            <v>38289</v>
          </cell>
          <cell r="J3203">
            <v>200000</v>
          </cell>
          <cell r="K3203" t="str">
            <v>Рубли РФ</v>
          </cell>
          <cell r="L3203" t="str">
            <v>по предъявлении</v>
          </cell>
          <cell r="M3203">
            <v>38289</v>
          </cell>
          <cell r="N3203">
            <v>0</v>
          </cell>
          <cell r="P3203">
            <v>200000</v>
          </cell>
          <cell r="Q3203">
            <v>1</v>
          </cell>
          <cell r="R3203">
            <v>200000</v>
          </cell>
          <cell r="S3203">
            <v>38292</v>
          </cell>
          <cell r="T3203" t="str">
            <v>01/11-03</v>
          </cell>
          <cell r="U3203" t="str">
            <v>ООО "Проф-Трейд"</v>
          </cell>
          <cell r="V3203">
            <v>1</v>
          </cell>
          <cell r="W3203">
            <v>200000</v>
          </cell>
          <cell r="X3203">
            <v>38293</v>
          </cell>
          <cell r="Y3203" t="str">
            <v>02/11-акт Сбер</v>
          </cell>
          <cell r="Z3203" t="str">
            <v>Сбербанк РФ</v>
          </cell>
          <cell r="AA3203">
            <v>0</v>
          </cell>
          <cell r="AB3203">
            <v>0</v>
          </cell>
          <cell r="AC3203">
            <v>0</v>
          </cell>
          <cell r="AD3203" t="str">
            <v>предъявлен</v>
          </cell>
          <cell r="AF3203" t="str">
            <v/>
          </cell>
          <cell r="AI3203" t="str">
            <v/>
          </cell>
        </row>
        <row r="3204">
          <cell r="A3204">
            <v>3181</v>
          </cell>
          <cell r="B3204" t="str">
            <v>диск</v>
          </cell>
          <cell r="C3204" t="str">
            <v>51401</v>
          </cell>
          <cell r="D3204" t="str">
            <v>51401`810`2`0400`0000002</v>
          </cell>
          <cell r="E3204" t="str">
            <v>Сбербанк РФ</v>
          </cell>
          <cell r="F3204" t="str">
            <v>банк</v>
          </cell>
          <cell r="G3204" t="str">
            <v>ВА</v>
          </cell>
          <cell r="H3204" t="str">
            <v>0534399</v>
          </cell>
          <cell r="I3204">
            <v>38292</v>
          </cell>
          <cell r="J3204">
            <v>310000</v>
          </cell>
          <cell r="K3204" t="str">
            <v>Рубли РФ</v>
          </cell>
          <cell r="L3204" t="str">
            <v>по предъявлении</v>
          </cell>
          <cell r="M3204">
            <v>38292</v>
          </cell>
          <cell r="N3204">
            <v>0</v>
          </cell>
          <cell r="P3204">
            <v>310000</v>
          </cell>
          <cell r="Q3204">
            <v>1</v>
          </cell>
          <cell r="R3204">
            <v>310000</v>
          </cell>
          <cell r="S3204">
            <v>38292</v>
          </cell>
          <cell r="T3204" t="str">
            <v>01/11-03</v>
          </cell>
          <cell r="U3204" t="str">
            <v>ООО "Проф-Трейд"</v>
          </cell>
          <cell r="V3204">
            <v>1</v>
          </cell>
          <cell r="W3204">
            <v>310000</v>
          </cell>
          <cell r="X3204">
            <v>38293</v>
          </cell>
          <cell r="Y3204" t="str">
            <v>02/11-акт Сбер</v>
          </cell>
          <cell r="Z3204" t="str">
            <v>Сбербанк РФ</v>
          </cell>
          <cell r="AA3204">
            <v>0</v>
          </cell>
          <cell r="AB3204">
            <v>0</v>
          </cell>
          <cell r="AC3204">
            <v>0</v>
          </cell>
          <cell r="AD3204" t="str">
            <v>предъявлен</v>
          </cell>
          <cell r="AF3204" t="str">
            <v/>
          </cell>
          <cell r="AI3204" t="str">
            <v/>
          </cell>
        </row>
        <row r="3205">
          <cell r="A3205">
            <v>3182</v>
          </cell>
          <cell r="B3205" t="str">
            <v>диск</v>
          </cell>
          <cell r="C3205" t="str">
            <v>51401</v>
          </cell>
          <cell r="D3205" t="str">
            <v>51401`810`2`0400`0000002</v>
          </cell>
          <cell r="E3205" t="str">
            <v>Сбербанк РФ</v>
          </cell>
          <cell r="F3205" t="str">
            <v>банк</v>
          </cell>
          <cell r="G3205" t="str">
            <v>ВА</v>
          </cell>
          <cell r="H3205" t="str">
            <v>0541858</v>
          </cell>
          <cell r="I3205">
            <v>38289</v>
          </cell>
          <cell r="J3205">
            <v>500000</v>
          </cell>
          <cell r="K3205" t="str">
            <v>Рубли РФ</v>
          </cell>
          <cell r="L3205" t="str">
            <v>по предъявлении</v>
          </cell>
          <cell r="M3205">
            <v>38289</v>
          </cell>
          <cell r="N3205">
            <v>0</v>
          </cell>
          <cell r="P3205">
            <v>500000</v>
          </cell>
          <cell r="Q3205">
            <v>1</v>
          </cell>
          <cell r="R3205">
            <v>500000</v>
          </cell>
          <cell r="S3205">
            <v>38292</v>
          </cell>
          <cell r="T3205" t="str">
            <v>01/11-03</v>
          </cell>
          <cell r="U3205" t="str">
            <v>ООО "Проф-Трейд"</v>
          </cell>
          <cell r="V3205">
            <v>1</v>
          </cell>
          <cell r="W3205">
            <v>500000</v>
          </cell>
          <cell r="X3205">
            <v>38293</v>
          </cell>
          <cell r="Y3205" t="str">
            <v>02/11-акт Сбер</v>
          </cell>
          <cell r="Z3205" t="str">
            <v>Сбербанк РФ</v>
          </cell>
          <cell r="AA3205">
            <v>0</v>
          </cell>
          <cell r="AB3205">
            <v>0</v>
          </cell>
          <cell r="AC3205">
            <v>0</v>
          </cell>
          <cell r="AD3205" t="str">
            <v>предъявлен</v>
          </cell>
          <cell r="AF3205" t="str">
            <v/>
          </cell>
          <cell r="AI3205" t="str">
            <v/>
          </cell>
        </row>
        <row r="3206">
          <cell r="A3206">
            <v>3183</v>
          </cell>
          <cell r="B3206" t="str">
            <v>диск</v>
          </cell>
          <cell r="C3206" t="str">
            <v>51401</v>
          </cell>
          <cell r="D3206" t="str">
            <v>51401`810`2`0400`0000002</v>
          </cell>
          <cell r="E3206" t="str">
            <v>Сбербанк РФ</v>
          </cell>
          <cell r="F3206" t="str">
            <v>банк</v>
          </cell>
          <cell r="G3206" t="str">
            <v>ВА</v>
          </cell>
          <cell r="H3206" t="str">
            <v>0549034</v>
          </cell>
          <cell r="I3206">
            <v>38293</v>
          </cell>
          <cell r="J3206">
            <v>1000000</v>
          </cell>
          <cell r="K3206" t="str">
            <v>Рубли РФ</v>
          </cell>
          <cell r="L3206" t="str">
            <v>по предъявлении</v>
          </cell>
          <cell r="M3206">
            <v>38293</v>
          </cell>
          <cell r="N3206">
            <v>0</v>
          </cell>
          <cell r="P3206">
            <v>1000000</v>
          </cell>
          <cell r="Q3206">
            <v>1</v>
          </cell>
          <cell r="R3206">
            <v>1000000</v>
          </cell>
          <cell r="S3206">
            <v>38293</v>
          </cell>
          <cell r="T3206" t="str">
            <v>02/11-03</v>
          </cell>
          <cell r="U3206" t="str">
            <v>ООО "Проф-Трейд"</v>
          </cell>
          <cell r="V3206">
            <v>1</v>
          </cell>
          <cell r="W3206">
            <v>1000000</v>
          </cell>
          <cell r="X3206">
            <v>38294</v>
          </cell>
          <cell r="Y3206" t="str">
            <v>03/11-акт Сбер</v>
          </cell>
          <cell r="Z3206" t="str">
            <v>Сбербанк РФ</v>
          </cell>
          <cell r="AA3206">
            <v>0</v>
          </cell>
          <cell r="AB3206">
            <v>0</v>
          </cell>
          <cell r="AC3206">
            <v>0</v>
          </cell>
          <cell r="AD3206" t="str">
            <v>предъявлен</v>
          </cell>
          <cell r="AF3206" t="str">
            <v/>
          </cell>
          <cell r="AI3206" t="str">
            <v/>
          </cell>
        </row>
        <row r="3207">
          <cell r="A3207">
            <v>3184</v>
          </cell>
          <cell r="B3207" t="str">
            <v>диск</v>
          </cell>
          <cell r="C3207" t="str">
            <v>51401</v>
          </cell>
          <cell r="D3207" t="str">
            <v>51401`810`2`0400`0000002</v>
          </cell>
          <cell r="E3207" t="str">
            <v>Сбербанк РФ</v>
          </cell>
          <cell r="F3207" t="str">
            <v>банк</v>
          </cell>
          <cell r="G3207" t="str">
            <v>ВА</v>
          </cell>
          <cell r="H3207" t="str">
            <v>0549035</v>
          </cell>
          <cell r="I3207">
            <v>38293</v>
          </cell>
          <cell r="J3207">
            <v>1000000</v>
          </cell>
          <cell r="K3207" t="str">
            <v>Рубли РФ</v>
          </cell>
          <cell r="L3207" t="str">
            <v>по предъявлении</v>
          </cell>
          <cell r="M3207">
            <v>38293</v>
          </cell>
          <cell r="N3207">
            <v>0</v>
          </cell>
          <cell r="P3207">
            <v>1000000</v>
          </cell>
          <cell r="Q3207">
            <v>1</v>
          </cell>
          <cell r="R3207">
            <v>1000000</v>
          </cell>
          <cell r="S3207">
            <v>38293</v>
          </cell>
          <cell r="T3207" t="str">
            <v>02/11-03</v>
          </cell>
          <cell r="U3207" t="str">
            <v>ООО "Проф-Трейд"</v>
          </cell>
          <cell r="V3207">
            <v>1</v>
          </cell>
          <cell r="W3207">
            <v>1000000</v>
          </cell>
          <cell r="X3207">
            <v>38294</v>
          </cell>
          <cell r="Y3207" t="str">
            <v>03/11-акт Сбер</v>
          </cell>
          <cell r="Z3207" t="str">
            <v>Сбербанк РФ</v>
          </cell>
          <cell r="AA3207">
            <v>0</v>
          </cell>
          <cell r="AB3207">
            <v>0</v>
          </cell>
          <cell r="AC3207">
            <v>0</v>
          </cell>
          <cell r="AD3207" t="str">
            <v>предъявлен</v>
          </cell>
          <cell r="AF3207" t="str">
            <v/>
          </cell>
          <cell r="AI3207" t="str">
            <v/>
          </cell>
        </row>
        <row r="3208">
          <cell r="A3208">
            <v>3185</v>
          </cell>
          <cell r="B3208" t="str">
            <v>диск</v>
          </cell>
          <cell r="C3208" t="str">
            <v>51401</v>
          </cell>
          <cell r="D3208" t="str">
            <v>51401`810`2`0400`0000002</v>
          </cell>
          <cell r="E3208" t="str">
            <v>Сбербанк РФ</v>
          </cell>
          <cell r="F3208" t="str">
            <v>банк</v>
          </cell>
          <cell r="G3208" t="str">
            <v>ВА</v>
          </cell>
          <cell r="H3208" t="str">
            <v>0549001</v>
          </cell>
          <cell r="I3208">
            <v>38293</v>
          </cell>
          <cell r="J3208">
            <v>480000</v>
          </cell>
          <cell r="K3208" t="str">
            <v>Рубли РФ</v>
          </cell>
          <cell r="L3208" t="str">
            <v>по предъявлении</v>
          </cell>
          <cell r="M3208">
            <v>38293</v>
          </cell>
          <cell r="N3208">
            <v>0</v>
          </cell>
          <cell r="P3208">
            <v>480000</v>
          </cell>
          <cell r="Q3208">
            <v>1</v>
          </cell>
          <cell r="R3208">
            <v>480000</v>
          </cell>
          <cell r="S3208">
            <v>38293</v>
          </cell>
          <cell r="T3208" t="str">
            <v>02/11-03</v>
          </cell>
          <cell r="U3208" t="str">
            <v>ООО "Проф-Трейд"</v>
          </cell>
          <cell r="V3208">
            <v>1</v>
          </cell>
          <cell r="W3208">
            <v>480000</v>
          </cell>
          <cell r="X3208">
            <v>38294</v>
          </cell>
          <cell r="Y3208" t="str">
            <v>03/11-акт Сбер</v>
          </cell>
          <cell r="Z3208" t="str">
            <v>Сбербанк РФ</v>
          </cell>
          <cell r="AA3208">
            <v>0</v>
          </cell>
          <cell r="AB3208">
            <v>0</v>
          </cell>
          <cell r="AC3208">
            <v>0</v>
          </cell>
          <cell r="AD3208" t="str">
            <v>предъявлен</v>
          </cell>
          <cell r="AF3208" t="str">
            <v/>
          </cell>
          <cell r="AI3208" t="str">
            <v/>
          </cell>
        </row>
        <row r="3209">
          <cell r="A3209">
            <v>3186</v>
          </cell>
          <cell r="B3209" t="str">
            <v>диск</v>
          </cell>
          <cell r="C3209" t="str">
            <v>51401</v>
          </cell>
          <cell r="D3209" t="str">
            <v>51401`810`1`0400`0000005</v>
          </cell>
          <cell r="E3209" t="str">
            <v>ОАО «УралСиб»</v>
          </cell>
          <cell r="F3209" t="str">
            <v>банк</v>
          </cell>
          <cell r="G3209" t="str">
            <v>0055</v>
          </cell>
          <cell r="H3209" t="str">
            <v>0241408</v>
          </cell>
          <cell r="I3209">
            <v>38293</v>
          </cell>
          <cell r="J3209">
            <v>43000</v>
          </cell>
          <cell r="K3209" t="str">
            <v>Рубли РФ</v>
          </cell>
          <cell r="L3209" t="str">
            <v>по предъявлении</v>
          </cell>
          <cell r="M3209">
            <v>38293</v>
          </cell>
          <cell r="N3209">
            <v>0</v>
          </cell>
          <cell r="P3209">
            <v>43000</v>
          </cell>
          <cell r="Q3209">
            <v>1</v>
          </cell>
          <cell r="R3209">
            <v>43000</v>
          </cell>
          <cell r="S3209">
            <v>38293</v>
          </cell>
          <cell r="T3209" t="str">
            <v>02/11-03</v>
          </cell>
          <cell r="U3209" t="str">
            <v>ООО "Проф-Трейд"</v>
          </cell>
          <cell r="V3209">
            <v>1</v>
          </cell>
          <cell r="W3209">
            <v>43000</v>
          </cell>
          <cell r="X3209">
            <v>38294</v>
          </cell>
          <cell r="Y3209" t="str">
            <v>03/11-акт УралСиб</v>
          </cell>
          <cell r="Z3209" t="str">
            <v>ОАО «УралСиб»</v>
          </cell>
          <cell r="AA3209">
            <v>0</v>
          </cell>
          <cell r="AB3209">
            <v>0</v>
          </cell>
          <cell r="AC3209">
            <v>0</v>
          </cell>
          <cell r="AD3209" t="str">
            <v>предъявлен</v>
          </cell>
          <cell r="AF3209" t="str">
            <v/>
          </cell>
          <cell r="AI3209" t="str">
            <v/>
          </cell>
        </row>
        <row r="3210">
          <cell r="A3210">
            <v>3187</v>
          </cell>
          <cell r="B3210" t="str">
            <v>диск</v>
          </cell>
          <cell r="C3210" t="str">
            <v>51401</v>
          </cell>
          <cell r="D3210" t="str">
            <v>51401`810`2`0400`0000002</v>
          </cell>
          <cell r="E3210" t="str">
            <v>Сбербанк РФ</v>
          </cell>
          <cell r="F3210" t="str">
            <v>банк</v>
          </cell>
          <cell r="G3210" t="str">
            <v>ВА</v>
          </cell>
          <cell r="H3210" t="str">
            <v>0544342</v>
          </cell>
          <cell r="I3210">
            <v>38285</v>
          </cell>
          <cell r="J3210">
            <v>572000</v>
          </cell>
          <cell r="K3210" t="str">
            <v>Рубли РФ</v>
          </cell>
          <cell r="L3210" t="str">
            <v>по предъявлении, но не ранее 01.11.2004г.</v>
          </cell>
          <cell r="M3210">
            <v>38292</v>
          </cell>
          <cell r="N3210">
            <v>0</v>
          </cell>
          <cell r="P3210">
            <v>571428</v>
          </cell>
          <cell r="Q3210">
            <v>0.999</v>
          </cell>
          <cell r="R3210">
            <v>571428</v>
          </cell>
          <cell r="S3210">
            <v>38294</v>
          </cell>
          <cell r="T3210" t="str">
            <v>03/11-05</v>
          </cell>
          <cell r="U3210" t="str">
            <v>ООО "РЭКСИМ"</v>
          </cell>
          <cell r="V3210">
            <v>1</v>
          </cell>
          <cell r="W3210">
            <v>572000</v>
          </cell>
          <cell r="X3210">
            <v>38295</v>
          </cell>
          <cell r="Y3210" t="str">
            <v>04/11-акт Сбер</v>
          </cell>
          <cell r="Z3210" t="str">
            <v>Сбербанк РФ</v>
          </cell>
          <cell r="AA3210">
            <v>572</v>
          </cell>
          <cell r="AB3210">
            <v>0.36636636636636638</v>
          </cell>
          <cell r="AC3210">
            <v>0.36536536536536535</v>
          </cell>
          <cell r="AD3210" t="str">
            <v>предъявлен</v>
          </cell>
          <cell r="AF3210" t="str">
            <v/>
          </cell>
          <cell r="AI3210" t="str">
            <v/>
          </cell>
        </row>
        <row r="3211">
          <cell r="A3211">
            <v>3188</v>
          </cell>
          <cell r="B3211" t="str">
            <v>диск</v>
          </cell>
          <cell r="C3211" t="str">
            <v>51401</v>
          </cell>
          <cell r="D3211" t="str">
            <v>51401`810`2`0400`0000002</v>
          </cell>
          <cell r="E3211" t="str">
            <v>Сбербанк РФ</v>
          </cell>
          <cell r="F3211" t="str">
            <v>банк</v>
          </cell>
          <cell r="G3211" t="str">
            <v>ВА</v>
          </cell>
          <cell r="H3211" t="str">
            <v>0538960</v>
          </cell>
          <cell r="I3211">
            <v>38289</v>
          </cell>
          <cell r="J3211">
            <v>66215</v>
          </cell>
          <cell r="K3211" t="str">
            <v>Рубли РФ</v>
          </cell>
          <cell r="L3211" t="str">
            <v>по предъявлении</v>
          </cell>
          <cell r="M3211">
            <v>38289</v>
          </cell>
          <cell r="N3211">
            <v>0</v>
          </cell>
          <cell r="P3211">
            <v>66215</v>
          </cell>
          <cell r="Q3211">
            <v>1</v>
          </cell>
          <cell r="R3211">
            <v>66215</v>
          </cell>
          <cell r="S3211">
            <v>38294</v>
          </cell>
          <cell r="T3211" t="str">
            <v>03/11-07</v>
          </cell>
          <cell r="U3211" t="str">
            <v>ООО "Проф-Трейд"</v>
          </cell>
          <cell r="V3211">
            <v>1</v>
          </cell>
          <cell r="W3211">
            <v>66215</v>
          </cell>
          <cell r="X3211">
            <v>38295</v>
          </cell>
          <cell r="Y3211" t="str">
            <v>04/11-акт Сбер</v>
          </cell>
          <cell r="Z3211" t="str">
            <v>Сбербанк РФ</v>
          </cell>
          <cell r="AA3211">
            <v>0</v>
          </cell>
          <cell r="AB3211">
            <v>0</v>
          </cell>
          <cell r="AC3211">
            <v>0</v>
          </cell>
          <cell r="AD3211" t="str">
            <v>предъявлен</v>
          </cell>
          <cell r="AF3211" t="str">
            <v/>
          </cell>
          <cell r="AI3211" t="str">
            <v/>
          </cell>
        </row>
        <row r="3212">
          <cell r="A3212">
            <v>3189</v>
          </cell>
          <cell r="B3212" t="str">
            <v>диск</v>
          </cell>
          <cell r="C3212" t="str">
            <v>51401</v>
          </cell>
          <cell r="D3212" t="str">
            <v>51401`810`2`0400`0000002</v>
          </cell>
          <cell r="E3212" t="str">
            <v>Сбербанк РФ</v>
          </cell>
          <cell r="F3212" t="str">
            <v>банк</v>
          </cell>
          <cell r="G3212" t="str">
            <v>ВН</v>
          </cell>
          <cell r="H3212" t="str">
            <v>0397791</v>
          </cell>
          <cell r="I3212">
            <v>38293</v>
          </cell>
          <cell r="J3212">
            <v>29000</v>
          </cell>
          <cell r="K3212" t="str">
            <v>Рубли РФ</v>
          </cell>
          <cell r="L3212" t="str">
            <v>по предъявлении</v>
          </cell>
          <cell r="M3212">
            <v>38293</v>
          </cell>
          <cell r="N3212">
            <v>0</v>
          </cell>
          <cell r="P3212">
            <v>29000</v>
          </cell>
          <cell r="Q3212">
            <v>1</v>
          </cell>
          <cell r="R3212">
            <v>29000</v>
          </cell>
          <cell r="S3212">
            <v>38294</v>
          </cell>
          <cell r="T3212" t="str">
            <v>03/11-07</v>
          </cell>
          <cell r="U3212" t="str">
            <v>ООО "Проф-Трейд"</v>
          </cell>
          <cell r="V3212">
            <v>1</v>
          </cell>
          <cell r="W3212">
            <v>29000</v>
          </cell>
          <cell r="X3212">
            <v>38295</v>
          </cell>
          <cell r="Y3212" t="str">
            <v>04/11-акт Сбер</v>
          </cell>
          <cell r="Z3212" t="str">
            <v>Сбербанк РФ</v>
          </cell>
          <cell r="AA3212">
            <v>0</v>
          </cell>
          <cell r="AB3212">
            <v>0</v>
          </cell>
          <cell r="AC3212">
            <v>0</v>
          </cell>
          <cell r="AD3212" t="str">
            <v>предъявлен</v>
          </cell>
          <cell r="AF3212" t="str">
            <v/>
          </cell>
          <cell r="AI3212" t="str">
            <v/>
          </cell>
        </row>
        <row r="3213">
          <cell r="A3213">
            <v>3190</v>
          </cell>
          <cell r="B3213" t="str">
            <v>диск</v>
          </cell>
          <cell r="C3213" t="str">
            <v>51401</v>
          </cell>
          <cell r="D3213" t="str">
            <v>51401`810`2`0400`0000002</v>
          </cell>
          <cell r="E3213" t="str">
            <v>Сбербанк РФ</v>
          </cell>
          <cell r="F3213" t="str">
            <v>банк</v>
          </cell>
          <cell r="G3213" t="str">
            <v>ВА</v>
          </cell>
          <cell r="H3213" t="str">
            <v>0519979</v>
          </cell>
          <cell r="I3213">
            <v>38224</v>
          </cell>
          <cell r="J3213">
            <v>300000</v>
          </cell>
          <cell r="K3213" t="str">
            <v>Рубли РФ</v>
          </cell>
          <cell r="L3213" t="str">
            <v>по предъявлении</v>
          </cell>
          <cell r="M3213">
            <v>38224</v>
          </cell>
          <cell r="N3213">
            <v>0</v>
          </cell>
          <cell r="P3213">
            <v>300000</v>
          </cell>
          <cell r="Q3213">
            <v>1</v>
          </cell>
          <cell r="R3213">
            <v>300000</v>
          </cell>
          <cell r="S3213">
            <v>38294</v>
          </cell>
          <cell r="T3213" t="str">
            <v>03/11-07</v>
          </cell>
          <cell r="U3213" t="str">
            <v>ООО "Проф-Трейд"</v>
          </cell>
          <cell r="V3213">
            <v>1</v>
          </cell>
          <cell r="W3213">
            <v>300000</v>
          </cell>
          <cell r="X3213">
            <v>38295</v>
          </cell>
          <cell r="Y3213" t="str">
            <v>04/11-акт Сбер</v>
          </cell>
          <cell r="Z3213" t="str">
            <v>Сбербанк РФ</v>
          </cell>
          <cell r="AA3213">
            <v>0</v>
          </cell>
          <cell r="AB3213">
            <v>0</v>
          </cell>
          <cell r="AC3213">
            <v>0</v>
          </cell>
          <cell r="AD3213" t="str">
            <v>предъявлен</v>
          </cell>
          <cell r="AF3213" t="str">
            <v/>
          </cell>
          <cell r="AI3213" t="str">
            <v/>
          </cell>
        </row>
        <row r="3214">
          <cell r="A3214">
            <v>3191</v>
          </cell>
          <cell r="B3214" t="str">
            <v>диск</v>
          </cell>
          <cell r="C3214" t="str">
            <v>51401</v>
          </cell>
          <cell r="D3214" t="str">
            <v>51401`810`2`0400`0000002</v>
          </cell>
          <cell r="E3214" t="str">
            <v>Сбербанк РФ</v>
          </cell>
          <cell r="F3214" t="str">
            <v>банк</v>
          </cell>
          <cell r="G3214" t="str">
            <v>ВА</v>
          </cell>
          <cell r="H3214" t="str">
            <v>0541911</v>
          </cell>
          <cell r="I3214">
            <v>38292</v>
          </cell>
          <cell r="J3214">
            <v>50000</v>
          </cell>
          <cell r="K3214" t="str">
            <v>Рубли РФ</v>
          </cell>
          <cell r="L3214" t="str">
            <v>по предъявлении</v>
          </cell>
          <cell r="M3214">
            <v>38292</v>
          </cell>
          <cell r="N3214">
            <v>0</v>
          </cell>
          <cell r="P3214">
            <v>50000</v>
          </cell>
          <cell r="Q3214">
            <v>1</v>
          </cell>
          <cell r="R3214">
            <v>50000</v>
          </cell>
          <cell r="S3214">
            <v>38294</v>
          </cell>
          <cell r="T3214" t="str">
            <v>03/11-07</v>
          </cell>
          <cell r="U3214" t="str">
            <v>ООО "Проф-Трейд"</v>
          </cell>
          <cell r="V3214">
            <v>1</v>
          </cell>
          <cell r="W3214">
            <v>50000</v>
          </cell>
          <cell r="X3214">
            <v>38295</v>
          </cell>
          <cell r="Y3214" t="str">
            <v>04/11-акт Сбер</v>
          </cell>
          <cell r="Z3214" t="str">
            <v>Сбербанк РФ</v>
          </cell>
          <cell r="AA3214">
            <v>0</v>
          </cell>
          <cell r="AB3214">
            <v>0</v>
          </cell>
          <cell r="AC3214">
            <v>0</v>
          </cell>
          <cell r="AD3214" t="str">
            <v>предъявлен</v>
          </cell>
          <cell r="AF3214" t="str">
            <v/>
          </cell>
          <cell r="AI3214" t="str">
            <v/>
          </cell>
        </row>
        <row r="3215">
          <cell r="A3215">
            <v>3192</v>
          </cell>
          <cell r="B3215" t="str">
            <v>диск</v>
          </cell>
          <cell r="C3215" t="str">
            <v>51401</v>
          </cell>
          <cell r="D3215" t="str">
            <v>51401`810`2`0400`0000002</v>
          </cell>
          <cell r="E3215" t="str">
            <v>Сбербанк РФ</v>
          </cell>
          <cell r="F3215" t="str">
            <v>банк</v>
          </cell>
          <cell r="G3215" t="str">
            <v>ВА</v>
          </cell>
          <cell r="H3215" t="str">
            <v>0522384</v>
          </cell>
          <cell r="I3215">
            <v>38215</v>
          </cell>
          <cell r="J3215">
            <v>80400</v>
          </cell>
          <cell r="K3215" t="str">
            <v>Рубли РФ</v>
          </cell>
          <cell r="L3215" t="str">
            <v>по предъявлении</v>
          </cell>
          <cell r="M3215">
            <v>38215</v>
          </cell>
          <cell r="N3215">
            <v>0</v>
          </cell>
          <cell r="P3215">
            <v>80400</v>
          </cell>
          <cell r="Q3215">
            <v>1</v>
          </cell>
          <cell r="R3215">
            <v>80400</v>
          </cell>
          <cell r="S3215">
            <v>38294</v>
          </cell>
          <cell r="T3215" t="str">
            <v>03/11-07</v>
          </cell>
          <cell r="U3215" t="str">
            <v>ООО "Проф-Трейд"</v>
          </cell>
          <cell r="V3215">
            <v>1</v>
          </cell>
          <cell r="W3215">
            <v>80400</v>
          </cell>
          <cell r="X3215">
            <v>38295</v>
          </cell>
          <cell r="Y3215" t="str">
            <v>04/11-акт Сбер</v>
          </cell>
          <cell r="Z3215" t="str">
            <v>Сбербанк РФ</v>
          </cell>
          <cell r="AA3215">
            <v>0</v>
          </cell>
          <cell r="AB3215">
            <v>0</v>
          </cell>
          <cell r="AC3215">
            <v>0</v>
          </cell>
          <cell r="AD3215" t="str">
            <v>предъявлен</v>
          </cell>
          <cell r="AF3215" t="str">
            <v/>
          </cell>
          <cell r="AI3215" t="str">
            <v/>
          </cell>
        </row>
        <row r="3216">
          <cell r="A3216">
            <v>3193</v>
          </cell>
          <cell r="B3216" t="str">
            <v>диск</v>
          </cell>
          <cell r="C3216" t="str">
            <v>51401</v>
          </cell>
          <cell r="D3216" t="str">
            <v>51401`810`1`0400`0000005</v>
          </cell>
          <cell r="E3216" t="str">
            <v>ОАО «УралСиб»</v>
          </cell>
          <cell r="F3216" t="str">
            <v>банк</v>
          </cell>
          <cell r="G3216" t="str">
            <v>0000</v>
          </cell>
          <cell r="H3216" t="str">
            <v>0241747</v>
          </cell>
          <cell r="I3216">
            <v>38288</v>
          </cell>
          <cell r="J3216">
            <v>900000</v>
          </cell>
          <cell r="K3216" t="str">
            <v>Рубли РФ</v>
          </cell>
          <cell r="L3216" t="str">
            <v>по предъявлении</v>
          </cell>
          <cell r="M3216">
            <v>38288</v>
          </cell>
          <cell r="N3216">
            <v>0</v>
          </cell>
          <cell r="P3216">
            <v>899100</v>
          </cell>
          <cell r="Q3216">
            <v>0.999</v>
          </cell>
          <cell r="R3216">
            <v>899100</v>
          </cell>
          <cell r="S3216">
            <v>38295</v>
          </cell>
          <cell r="T3216" t="str">
            <v>04/11-04</v>
          </cell>
          <cell r="U3216" t="str">
            <v>ООО "Уралвтормет"</v>
          </cell>
          <cell r="V3216">
            <v>1</v>
          </cell>
          <cell r="W3216">
            <v>900000</v>
          </cell>
          <cell r="X3216">
            <v>38296</v>
          </cell>
          <cell r="Y3216" t="str">
            <v>05/11-акт УралСиб</v>
          </cell>
          <cell r="Z3216" t="str">
            <v>ОАО "УралСиб"</v>
          </cell>
          <cell r="AA3216">
            <v>900</v>
          </cell>
          <cell r="AB3216">
            <v>0.36636636636636638</v>
          </cell>
          <cell r="AC3216">
            <v>0.36536536536536535</v>
          </cell>
          <cell r="AD3216" t="str">
            <v>предъявлен</v>
          </cell>
          <cell r="AF3216" t="str">
            <v/>
          </cell>
          <cell r="AI3216" t="str">
            <v/>
          </cell>
        </row>
        <row r="3217">
          <cell r="A3217">
            <v>3194</v>
          </cell>
          <cell r="B3217" t="str">
            <v>диск</v>
          </cell>
          <cell r="C3217" t="str">
            <v>51402</v>
          </cell>
          <cell r="D3217" t="str">
            <v>51402`810`7`0400`0000019</v>
          </cell>
          <cell r="E3217" t="str">
            <v>Сбербанк РФ</v>
          </cell>
          <cell r="F3217" t="str">
            <v>банк</v>
          </cell>
          <cell r="G3217" t="str">
            <v>ВА</v>
          </cell>
          <cell r="H3217" t="str">
            <v>0542389</v>
          </cell>
          <cell r="I3217">
            <v>38294</v>
          </cell>
          <cell r="J3217">
            <v>500000</v>
          </cell>
          <cell r="K3217" t="str">
            <v>Рубли РФ</v>
          </cell>
          <cell r="L3217" t="str">
            <v>по предъявлении</v>
          </cell>
          <cell r="M3217">
            <v>38294</v>
          </cell>
          <cell r="N3217">
            <v>0</v>
          </cell>
          <cell r="P3217">
            <v>500000</v>
          </cell>
          <cell r="Q3217">
            <v>1</v>
          </cell>
          <cell r="R3217">
            <v>500000</v>
          </cell>
          <cell r="S3217">
            <v>38294</v>
          </cell>
          <cell r="T3217" t="str">
            <v>02/11-04</v>
          </cell>
          <cell r="U3217" t="str">
            <v>ООО "Софт Маркет"</v>
          </cell>
          <cell r="V3217">
            <v>1</v>
          </cell>
          <cell r="W3217">
            <v>500000</v>
          </cell>
          <cell r="X3217">
            <v>38295</v>
          </cell>
          <cell r="Y3217" t="str">
            <v>04/11-акт Сбер</v>
          </cell>
          <cell r="Z3217" t="str">
            <v>Сбербанк РФ</v>
          </cell>
          <cell r="AA3217">
            <v>0</v>
          </cell>
          <cell r="AB3217">
            <v>0</v>
          </cell>
          <cell r="AC3217">
            <v>0</v>
          </cell>
          <cell r="AD3217" t="str">
            <v>предъявлен</v>
          </cell>
          <cell r="AF3217" t="str">
            <v/>
          </cell>
          <cell r="AI3217" t="str">
            <v/>
          </cell>
        </row>
        <row r="3218">
          <cell r="A3218">
            <v>3195</v>
          </cell>
          <cell r="B3218" t="str">
            <v>диск</v>
          </cell>
          <cell r="C3218" t="str">
            <v>51402</v>
          </cell>
          <cell r="D3218" t="str">
            <v>51402`810`7`0400`0000019</v>
          </cell>
          <cell r="E3218" t="str">
            <v>Сбербанк РФ</v>
          </cell>
          <cell r="F3218" t="str">
            <v>банк</v>
          </cell>
          <cell r="G3218" t="str">
            <v>ВА</v>
          </cell>
          <cell r="H3218" t="str">
            <v>0542390</v>
          </cell>
          <cell r="I3218">
            <v>38294</v>
          </cell>
          <cell r="J3218">
            <v>500000</v>
          </cell>
          <cell r="K3218" t="str">
            <v>Рубли РФ</v>
          </cell>
          <cell r="L3218" t="str">
            <v>по предъявлении</v>
          </cell>
          <cell r="M3218">
            <v>38294</v>
          </cell>
          <cell r="N3218">
            <v>0</v>
          </cell>
          <cell r="P3218">
            <v>500000</v>
          </cell>
          <cell r="Q3218">
            <v>1</v>
          </cell>
          <cell r="R3218">
            <v>500000</v>
          </cell>
          <cell r="S3218">
            <v>38294</v>
          </cell>
          <cell r="T3218" t="str">
            <v>02/11-04</v>
          </cell>
          <cell r="U3218" t="str">
            <v>ООО "Софт Маркет"</v>
          </cell>
          <cell r="V3218">
            <v>1</v>
          </cell>
          <cell r="W3218">
            <v>500000</v>
          </cell>
          <cell r="X3218">
            <v>38295</v>
          </cell>
          <cell r="Y3218" t="str">
            <v>04/11-акт Сбер</v>
          </cell>
          <cell r="Z3218" t="str">
            <v>Сбербанк РФ</v>
          </cell>
          <cell r="AA3218">
            <v>0</v>
          </cell>
          <cell r="AB3218">
            <v>0</v>
          </cell>
          <cell r="AC3218">
            <v>0</v>
          </cell>
          <cell r="AD3218" t="str">
            <v>предъявлен</v>
          </cell>
          <cell r="AF3218" t="str">
            <v/>
          </cell>
          <cell r="AI3218" t="str">
            <v/>
          </cell>
        </row>
        <row r="3219">
          <cell r="A3219">
            <v>3196</v>
          </cell>
          <cell r="B3219" t="str">
            <v>диск</v>
          </cell>
          <cell r="C3219" t="str">
            <v>51402</v>
          </cell>
          <cell r="D3219" t="str">
            <v>51402`810`7`0400`0000019</v>
          </cell>
          <cell r="E3219" t="str">
            <v>Сбербанк РФ</v>
          </cell>
          <cell r="F3219" t="str">
            <v>банк</v>
          </cell>
          <cell r="G3219" t="str">
            <v>ВА</v>
          </cell>
          <cell r="H3219" t="str">
            <v>0542391</v>
          </cell>
          <cell r="I3219">
            <v>38294</v>
          </cell>
          <cell r="J3219">
            <v>500000</v>
          </cell>
          <cell r="K3219" t="str">
            <v>Рубли РФ</v>
          </cell>
          <cell r="L3219" t="str">
            <v>по предъявлении</v>
          </cell>
          <cell r="M3219">
            <v>38294</v>
          </cell>
          <cell r="N3219">
            <v>0</v>
          </cell>
          <cell r="P3219">
            <v>500000</v>
          </cell>
          <cell r="Q3219">
            <v>1</v>
          </cell>
          <cell r="R3219">
            <v>500000</v>
          </cell>
          <cell r="S3219">
            <v>38294</v>
          </cell>
          <cell r="T3219" t="str">
            <v>02/11-04</v>
          </cell>
          <cell r="U3219" t="str">
            <v>ООО "Софт Маркет"</v>
          </cell>
          <cell r="V3219">
            <v>1</v>
          </cell>
          <cell r="W3219">
            <v>500000</v>
          </cell>
          <cell r="X3219">
            <v>38295</v>
          </cell>
          <cell r="Y3219" t="str">
            <v>04/11-акт Сбер</v>
          </cell>
          <cell r="Z3219" t="str">
            <v>Сбербанк РФ</v>
          </cell>
          <cell r="AA3219">
            <v>0</v>
          </cell>
          <cell r="AB3219">
            <v>0</v>
          </cell>
          <cell r="AC3219">
            <v>0</v>
          </cell>
          <cell r="AD3219" t="str">
            <v>предъявлен</v>
          </cell>
          <cell r="AF3219" t="str">
            <v/>
          </cell>
          <cell r="AI3219" t="str">
            <v/>
          </cell>
        </row>
        <row r="3220">
          <cell r="A3220">
            <v>3197</v>
          </cell>
          <cell r="B3220" t="str">
            <v>диск</v>
          </cell>
          <cell r="C3220" t="str">
            <v>51402</v>
          </cell>
          <cell r="D3220" t="str">
            <v>51402`810`7`0400`0000019</v>
          </cell>
          <cell r="E3220" t="str">
            <v>Сбербанк РФ</v>
          </cell>
          <cell r="F3220" t="str">
            <v>банк</v>
          </cell>
          <cell r="G3220" t="str">
            <v>ВА</v>
          </cell>
          <cell r="H3220" t="str">
            <v>0542392</v>
          </cell>
          <cell r="I3220">
            <v>38294</v>
          </cell>
          <cell r="J3220">
            <v>500000</v>
          </cell>
          <cell r="K3220" t="str">
            <v>Рубли РФ</v>
          </cell>
          <cell r="L3220" t="str">
            <v>по предъявлении</v>
          </cell>
          <cell r="M3220">
            <v>38294</v>
          </cell>
          <cell r="N3220">
            <v>0</v>
          </cell>
          <cell r="P3220">
            <v>500000</v>
          </cell>
          <cell r="Q3220">
            <v>1</v>
          </cell>
          <cell r="R3220">
            <v>500000</v>
          </cell>
          <cell r="S3220">
            <v>38294</v>
          </cell>
          <cell r="T3220" t="str">
            <v>02/11-04</v>
          </cell>
          <cell r="U3220" t="str">
            <v>ООО "Софт Маркет"</v>
          </cell>
          <cell r="V3220">
            <v>1</v>
          </cell>
          <cell r="W3220">
            <v>500000</v>
          </cell>
          <cell r="X3220">
            <v>38295</v>
          </cell>
          <cell r="Y3220" t="str">
            <v>04/11-акт Сбер</v>
          </cell>
          <cell r="Z3220" t="str">
            <v>Сбербанк РФ</v>
          </cell>
          <cell r="AA3220">
            <v>0</v>
          </cell>
          <cell r="AB3220">
            <v>0</v>
          </cell>
          <cell r="AC3220">
            <v>0</v>
          </cell>
          <cell r="AD3220" t="str">
            <v>предъявлен</v>
          </cell>
          <cell r="AF3220" t="str">
            <v/>
          </cell>
          <cell r="AI3220" t="str">
            <v/>
          </cell>
        </row>
        <row r="3221">
          <cell r="A3221">
            <v>3198</v>
          </cell>
          <cell r="B3221" t="str">
            <v>диск</v>
          </cell>
          <cell r="C3221" t="str">
            <v>51402</v>
          </cell>
          <cell r="D3221" t="str">
            <v>51402`810`7`0400`0000019</v>
          </cell>
          <cell r="E3221" t="str">
            <v>Сбербанк РФ</v>
          </cell>
          <cell r="F3221" t="str">
            <v>банк</v>
          </cell>
          <cell r="G3221" t="str">
            <v>ВА</v>
          </cell>
          <cell r="H3221" t="str">
            <v>0542393</v>
          </cell>
          <cell r="I3221">
            <v>38294</v>
          </cell>
          <cell r="J3221">
            <v>500000</v>
          </cell>
          <cell r="K3221" t="str">
            <v>Рубли РФ</v>
          </cell>
          <cell r="L3221" t="str">
            <v>по предъявлении</v>
          </cell>
          <cell r="M3221">
            <v>38294</v>
          </cell>
          <cell r="N3221">
            <v>0</v>
          </cell>
          <cell r="P3221">
            <v>500000</v>
          </cell>
          <cell r="Q3221">
            <v>1</v>
          </cell>
          <cell r="R3221">
            <v>500000</v>
          </cell>
          <cell r="S3221">
            <v>38294</v>
          </cell>
          <cell r="T3221" t="str">
            <v>02/11-04</v>
          </cell>
          <cell r="U3221" t="str">
            <v>ООО "Софт Маркет"</v>
          </cell>
          <cell r="V3221">
            <v>1</v>
          </cell>
          <cell r="W3221">
            <v>500000</v>
          </cell>
          <cell r="X3221">
            <v>38295</v>
          </cell>
          <cell r="Y3221" t="str">
            <v>04/11-акт Сбер</v>
          </cell>
          <cell r="Z3221" t="str">
            <v>Сбербанк РФ</v>
          </cell>
          <cell r="AA3221">
            <v>0</v>
          </cell>
          <cell r="AB3221">
            <v>0</v>
          </cell>
          <cell r="AC3221">
            <v>0</v>
          </cell>
          <cell r="AD3221" t="str">
            <v>предъявлен</v>
          </cell>
          <cell r="AF3221" t="str">
            <v/>
          </cell>
          <cell r="AI3221" t="str">
            <v/>
          </cell>
        </row>
        <row r="3222">
          <cell r="A3222">
            <v>3199</v>
          </cell>
          <cell r="B3222" t="str">
            <v>диск</v>
          </cell>
          <cell r="C3222" t="str">
            <v>51401</v>
          </cell>
          <cell r="D3222" t="str">
            <v>51401`810`2`0400`0000002</v>
          </cell>
          <cell r="E3222" t="str">
            <v>Сбербанк РФ</v>
          </cell>
          <cell r="F3222" t="str">
            <v>банк</v>
          </cell>
          <cell r="G3222" t="str">
            <v>ВА</v>
          </cell>
          <cell r="H3222" t="str">
            <v>0545561</v>
          </cell>
          <cell r="I3222">
            <v>38293</v>
          </cell>
          <cell r="J3222">
            <v>240000</v>
          </cell>
          <cell r="K3222" t="str">
            <v>Рубли РФ</v>
          </cell>
          <cell r="L3222" t="str">
            <v>по предъявлении</v>
          </cell>
          <cell r="M3222">
            <v>38293</v>
          </cell>
          <cell r="N3222">
            <v>0</v>
          </cell>
          <cell r="P3222">
            <v>240000</v>
          </cell>
          <cell r="Q3222">
            <v>1</v>
          </cell>
          <cell r="R3222">
            <v>240000</v>
          </cell>
          <cell r="S3222">
            <v>38295</v>
          </cell>
          <cell r="T3222" t="str">
            <v>04/11-06</v>
          </cell>
          <cell r="U3222" t="str">
            <v>ООО "Проф-Трейд"</v>
          </cell>
          <cell r="V3222">
            <v>1</v>
          </cell>
          <cell r="W3222">
            <v>240000</v>
          </cell>
          <cell r="X3222">
            <v>38296</v>
          </cell>
          <cell r="Y3222" t="str">
            <v>05/11-акт Сбер</v>
          </cell>
          <cell r="Z3222" t="str">
            <v>Сбербанк РФ</v>
          </cell>
          <cell r="AA3222">
            <v>0</v>
          </cell>
          <cell r="AB3222">
            <v>0</v>
          </cell>
          <cell r="AC3222">
            <v>0</v>
          </cell>
          <cell r="AD3222" t="str">
            <v>предъявлен</v>
          </cell>
          <cell r="AF3222" t="str">
            <v/>
          </cell>
          <cell r="AI3222" t="str">
            <v/>
          </cell>
        </row>
        <row r="3223">
          <cell r="A3223">
            <v>3200</v>
          </cell>
          <cell r="B3223" t="str">
            <v>диск</v>
          </cell>
          <cell r="C3223" t="str">
            <v>51401</v>
          </cell>
          <cell r="D3223" t="str">
            <v>51401`810`4`0400`0000006</v>
          </cell>
          <cell r="E3223" t="str">
            <v>ОАО «Социнвестбанк»</v>
          </cell>
          <cell r="F3223" t="str">
            <v>банк</v>
          </cell>
          <cell r="G3223" t="str">
            <v>КР</v>
          </cell>
          <cell r="H3223" t="str">
            <v>0016123</v>
          </cell>
          <cell r="I3223">
            <v>38296</v>
          </cell>
          <cell r="J3223">
            <v>222000</v>
          </cell>
          <cell r="K3223" t="str">
            <v>Рубли РФ</v>
          </cell>
          <cell r="L3223" t="str">
            <v>по предъявлении</v>
          </cell>
          <cell r="M3223">
            <v>38296</v>
          </cell>
          <cell r="N3223">
            <v>0</v>
          </cell>
          <cell r="P3223">
            <v>222000</v>
          </cell>
          <cell r="Q3223">
            <v>1</v>
          </cell>
          <cell r="R3223">
            <v>222000</v>
          </cell>
          <cell r="S3223">
            <v>38300</v>
          </cell>
          <cell r="T3223" t="str">
            <v>09/11-06</v>
          </cell>
          <cell r="U3223" t="str">
            <v>ООО "Проф-Трейд"</v>
          </cell>
          <cell r="V3223">
            <v>1</v>
          </cell>
          <cell r="W3223">
            <v>222000</v>
          </cell>
          <cell r="X3223">
            <v>38301</v>
          </cell>
          <cell r="Y3223" t="str">
            <v>10/11-акт СИБ</v>
          </cell>
          <cell r="Z3223" t="str">
            <v>ОАО "Социнвестбанк"</v>
          </cell>
          <cell r="AA3223">
            <v>0</v>
          </cell>
          <cell r="AB3223">
            <v>0</v>
          </cell>
          <cell r="AC3223">
            <v>0</v>
          </cell>
          <cell r="AD3223" t="str">
            <v>предъявлен</v>
          </cell>
          <cell r="AF3223" t="str">
            <v/>
          </cell>
          <cell r="AI3223" t="str">
            <v/>
          </cell>
        </row>
        <row r="3224">
          <cell r="A3224">
            <v>3201</v>
          </cell>
          <cell r="B3224" t="str">
            <v>диск</v>
          </cell>
          <cell r="C3224" t="str">
            <v>51401</v>
          </cell>
          <cell r="D3224" t="str">
            <v>51401`810`2`0400`0000002</v>
          </cell>
          <cell r="E3224" t="str">
            <v>Сбербанк РФ</v>
          </cell>
          <cell r="F3224" t="str">
            <v>банк</v>
          </cell>
          <cell r="G3224" t="str">
            <v>ВА</v>
          </cell>
          <cell r="H3224" t="str">
            <v>0529411</v>
          </cell>
          <cell r="I3224">
            <v>38295</v>
          </cell>
          <cell r="J3224">
            <v>820410</v>
          </cell>
          <cell r="K3224" t="str">
            <v>Рубли РФ</v>
          </cell>
          <cell r="L3224" t="str">
            <v>по предъявлении</v>
          </cell>
          <cell r="M3224">
            <v>38295</v>
          </cell>
          <cell r="N3224">
            <v>0</v>
          </cell>
          <cell r="P3224">
            <v>818770</v>
          </cell>
          <cell r="Q3224">
            <v>0.9980009995002499</v>
          </cell>
          <cell r="R3224">
            <v>818770</v>
          </cell>
          <cell r="S3224">
            <v>38301</v>
          </cell>
          <cell r="T3224" t="str">
            <v>10/11-01</v>
          </cell>
          <cell r="U3224" t="str">
            <v>ООО "ОЙЛ ТРАСТ"</v>
          </cell>
          <cell r="V3224">
            <v>1</v>
          </cell>
          <cell r="W3224">
            <v>820410</v>
          </cell>
          <cell r="X3224">
            <v>38302</v>
          </cell>
          <cell r="Y3224" t="str">
            <v>11/11-акт Сбер</v>
          </cell>
          <cell r="Z3224" t="str">
            <v>Сбербанк РФ</v>
          </cell>
          <cell r="AA3224">
            <v>1640</v>
          </cell>
          <cell r="AB3224">
            <v>0.73309964947421125</v>
          </cell>
          <cell r="AC3224">
            <v>0.73109664496745108</v>
          </cell>
          <cell r="AD3224" t="str">
            <v>предъявлен</v>
          </cell>
          <cell r="AF3224" t="str">
            <v/>
          </cell>
          <cell r="AI3224" t="str">
            <v/>
          </cell>
        </row>
        <row r="3225">
          <cell r="A3225">
            <v>3202</v>
          </cell>
          <cell r="B3225" t="str">
            <v>диск</v>
          </cell>
          <cell r="C3225" t="str">
            <v>51401</v>
          </cell>
          <cell r="D3225" t="str">
            <v>51401`810`2`0400`0000002</v>
          </cell>
          <cell r="E3225" t="str">
            <v>Сбербанк РФ</v>
          </cell>
          <cell r="F3225" t="str">
            <v>банк</v>
          </cell>
          <cell r="G3225" t="str">
            <v>ВА</v>
          </cell>
          <cell r="H3225" t="str">
            <v>0549410</v>
          </cell>
          <cell r="I3225">
            <v>38301</v>
          </cell>
          <cell r="J3225">
            <v>492600</v>
          </cell>
          <cell r="K3225" t="str">
            <v>Рубли РФ</v>
          </cell>
          <cell r="L3225" t="str">
            <v>по предъявлении</v>
          </cell>
          <cell r="M3225">
            <v>38301</v>
          </cell>
          <cell r="N3225">
            <v>0</v>
          </cell>
          <cell r="P3225">
            <v>492600</v>
          </cell>
          <cell r="Q3225">
            <v>1</v>
          </cell>
          <cell r="R3225">
            <v>492600</v>
          </cell>
          <cell r="S3225">
            <v>38301</v>
          </cell>
          <cell r="T3225" t="str">
            <v>10/11-02</v>
          </cell>
          <cell r="U3225" t="str">
            <v>ООО "Проф-Трейд"</v>
          </cell>
          <cell r="V3225">
            <v>1</v>
          </cell>
          <cell r="W3225">
            <v>492600</v>
          </cell>
          <cell r="X3225">
            <v>38302</v>
          </cell>
          <cell r="Y3225" t="str">
            <v>11/11-акт Сбер</v>
          </cell>
          <cell r="Z3225" t="str">
            <v>Сбербанк РФ</v>
          </cell>
          <cell r="AA3225">
            <v>0</v>
          </cell>
          <cell r="AB3225">
            <v>0</v>
          </cell>
          <cell r="AC3225">
            <v>0</v>
          </cell>
          <cell r="AD3225" t="str">
            <v>предъявлен</v>
          </cell>
          <cell r="AF3225" t="str">
            <v/>
          </cell>
          <cell r="AI3225" t="str">
            <v/>
          </cell>
        </row>
        <row r="3226">
          <cell r="A3226">
            <v>3203</v>
          </cell>
          <cell r="B3226" t="str">
            <v>диск</v>
          </cell>
          <cell r="C3226" t="str">
            <v>51401</v>
          </cell>
          <cell r="D3226" t="str">
            <v>51401`810`2`0400`0000002</v>
          </cell>
          <cell r="E3226" t="str">
            <v>Сбербанк РФ</v>
          </cell>
          <cell r="F3226" t="str">
            <v>банк</v>
          </cell>
          <cell r="G3226" t="str">
            <v>ВА</v>
          </cell>
          <cell r="H3226" t="str">
            <v>0545757</v>
          </cell>
          <cell r="I3226">
            <v>38302</v>
          </cell>
          <cell r="J3226">
            <v>50000</v>
          </cell>
          <cell r="K3226" t="str">
            <v>Рубли РФ</v>
          </cell>
          <cell r="L3226" t="str">
            <v>по предъявлении</v>
          </cell>
          <cell r="M3226">
            <v>38302</v>
          </cell>
          <cell r="N3226">
            <v>0</v>
          </cell>
          <cell r="P3226">
            <v>49950</v>
          </cell>
          <cell r="Q3226">
            <v>0.999</v>
          </cell>
          <cell r="R3226">
            <v>49950</v>
          </cell>
          <cell r="S3226">
            <v>38303</v>
          </cell>
          <cell r="T3226" t="str">
            <v>12/11-03</v>
          </cell>
          <cell r="U3226" t="str">
            <v>ООО "РЭКСИМ"</v>
          </cell>
          <cell r="V3226">
            <v>1</v>
          </cell>
          <cell r="W3226">
            <v>50000</v>
          </cell>
          <cell r="X3226">
            <v>38307</v>
          </cell>
          <cell r="Y3226" t="str">
            <v xml:space="preserve">16/11-акт СБ </v>
          </cell>
          <cell r="Z3226" t="str">
            <v>Сбербанк РФ</v>
          </cell>
          <cell r="AA3226">
            <v>50</v>
          </cell>
          <cell r="AB3226">
            <v>0.36636636636636638</v>
          </cell>
          <cell r="AC3226">
            <v>9.1341341341341337E-2</v>
          </cell>
          <cell r="AD3226" t="str">
            <v>предъявлен</v>
          </cell>
          <cell r="AF3226" t="str">
            <v/>
          </cell>
          <cell r="AI3226" t="str">
            <v/>
          </cell>
        </row>
        <row r="3227">
          <cell r="A3227">
            <v>3204</v>
          </cell>
          <cell r="B3227" t="str">
            <v>диск</v>
          </cell>
          <cell r="C3227" t="str">
            <v>51401</v>
          </cell>
          <cell r="D3227" t="str">
            <v>51401`810`2`0400`0000002</v>
          </cell>
          <cell r="E3227" t="str">
            <v>Сбербанк РФ</v>
          </cell>
          <cell r="F3227" t="str">
            <v>банк</v>
          </cell>
          <cell r="G3227" t="str">
            <v>ВА</v>
          </cell>
          <cell r="H3227" t="str">
            <v>0533582</v>
          </cell>
          <cell r="I3227">
            <v>38261</v>
          </cell>
          <cell r="J3227">
            <v>220000</v>
          </cell>
          <cell r="K3227" t="str">
            <v>Рубли РФ</v>
          </cell>
          <cell r="L3227" t="str">
            <v>по предъявлении</v>
          </cell>
          <cell r="M3227">
            <v>38261</v>
          </cell>
          <cell r="N3227">
            <v>0</v>
          </cell>
          <cell r="P3227">
            <v>219780</v>
          </cell>
          <cell r="Q3227">
            <v>0.999</v>
          </cell>
          <cell r="R3227">
            <v>219780</v>
          </cell>
          <cell r="S3227">
            <v>38303</v>
          </cell>
          <cell r="T3227" t="str">
            <v>12/11-03</v>
          </cell>
          <cell r="U3227" t="str">
            <v>ООО "РЭКСИМ"</v>
          </cell>
          <cell r="V3227">
            <v>1</v>
          </cell>
          <cell r="W3227">
            <v>220000</v>
          </cell>
          <cell r="X3227">
            <v>38307</v>
          </cell>
          <cell r="Y3227" t="str">
            <v xml:space="preserve">16/11-акт СБ </v>
          </cell>
          <cell r="Z3227" t="str">
            <v>Сбербанк РФ</v>
          </cell>
          <cell r="AA3227">
            <v>220</v>
          </cell>
          <cell r="AB3227">
            <v>0.36636636636636638</v>
          </cell>
          <cell r="AC3227">
            <v>9.1341341341341337E-2</v>
          </cell>
          <cell r="AD3227" t="str">
            <v>предъявлен</v>
          </cell>
          <cell r="AF3227" t="str">
            <v/>
          </cell>
          <cell r="AI3227" t="str">
            <v/>
          </cell>
        </row>
        <row r="3228">
          <cell r="A3228">
            <v>3205</v>
          </cell>
          <cell r="B3228" t="str">
            <v>диск</v>
          </cell>
          <cell r="C3228" t="str">
            <v>51401</v>
          </cell>
          <cell r="D3228" t="str">
            <v>51401`810`2`0400`0000002</v>
          </cell>
          <cell r="E3228" t="str">
            <v>Сбербанк РФ</v>
          </cell>
          <cell r="F3228" t="str">
            <v>банк</v>
          </cell>
          <cell r="G3228" t="str">
            <v>ВА</v>
          </cell>
          <cell r="H3228" t="str">
            <v>0549579</v>
          </cell>
          <cell r="I3228">
            <v>38307</v>
          </cell>
          <cell r="J3228">
            <v>303720.93</v>
          </cell>
          <cell r="K3228" t="str">
            <v>Рубли РФ</v>
          </cell>
          <cell r="L3228" t="str">
            <v>по предъявлении</v>
          </cell>
          <cell r="M3228">
            <v>38307</v>
          </cell>
          <cell r="N3228">
            <v>0</v>
          </cell>
          <cell r="P3228">
            <v>303720.93</v>
          </cell>
          <cell r="Q3228">
            <v>1</v>
          </cell>
          <cell r="R3228">
            <v>303720.93</v>
          </cell>
          <cell r="S3228">
            <v>38307</v>
          </cell>
          <cell r="T3228" t="str">
            <v>16/11-01</v>
          </cell>
          <cell r="U3228" t="str">
            <v>ООО "Проф-Трейд"</v>
          </cell>
          <cell r="V3228">
            <v>1</v>
          </cell>
          <cell r="W3228">
            <v>303720.93</v>
          </cell>
          <cell r="X3228">
            <v>38308</v>
          </cell>
          <cell r="Y3228" t="str">
            <v>17/11-акт СБ</v>
          </cell>
          <cell r="Z3228" t="str">
            <v>Сбербанк РФ</v>
          </cell>
          <cell r="AA3228">
            <v>0</v>
          </cell>
          <cell r="AB3228">
            <v>0</v>
          </cell>
          <cell r="AC3228">
            <v>0</v>
          </cell>
          <cell r="AD3228" t="str">
            <v>предъявлен</v>
          </cell>
          <cell r="AF3228" t="str">
            <v/>
          </cell>
          <cell r="AI3228" t="str">
            <v/>
          </cell>
        </row>
        <row r="3229">
          <cell r="A3229">
            <v>3206</v>
          </cell>
          <cell r="B3229" t="str">
            <v>диск</v>
          </cell>
          <cell r="C3229" t="str">
            <v>51401</v>
          </cell>
          <cell r="D3229" t="str">
            <v>51401`810`2`0400`0000002</v>
          </cell>
          <cell r="E3229" t="str">
            <v>Сбербанк РФ</v>
          </cell>
          <cell r="F3229" t="str">
            <v>банк</v>
          </cell>
          <cell r="G3229" t="str">
            <v>ВА</v>
          </cell>
          <cell r="H3229" t="str">
            <v>0549505</v>
          </cell>
          <cell r="I3229">
            <v>38303</v>
          </cell>
          <cell r="J3229">
            <v>14274</v>
          </cell>
          <cell r="K3229" t="str">
            <v>Рубли РФ</v>
          </cell>
          <cell r="L3229" t="str">
            <v>по предъявлении</v>
          </cell>
          <cell r="M3229">
            <v>38303</v>
          </cell>
          <cell r="N3229">
            <v>0</v>
          </cell>
          <cell r="P3229">
            <v>14274</v>
          </cell>
          <cell r="Q3229">
            <v>1</v>
          </cell>
          <cell r="R3229">
            <v>14274</v>
          </cell>
          <cell r="S3229">
            <v>38307</v>
          </cell>
          <cell r="T3229" t="str">
            <v>16/11-01</v>
          </cell>
          <cell r="U3229" t="str">
            <v>ООО "Проф-Трейд"</v>
          </cell>
          <cell r="V3229">
            <v>1</v>
          </cell>
          <cell r="W3229">
            <v>14274</v>
          </cell>
          <cell r="X3229">
            <v>38308</v>
          </cell>
          <cell r="Y3229" t="str">
            <v>17/11-акт СБ</v>
          </cell>
          <cell r="Z3229" t="str">
            <v>Сбербанк РФ</v>
          </cell>
          <cell r="AA3229">
            <v>0</v>
          </cell>
          <cell r="AB3229">
            <v>0</v>
          </cell>
          <cell r="AC3229">
            <v>0</v>
          </cell>
          <cell r="AD3229" t="str">
            <v>предъявлен</v>
          </cell>
          <cell r="AF3229" t="str">
            <v/>
          </cell>
          <cell r="AI3229" t="str">
            <v/>
          </cell>
        </row>
        <row r="3230">
          <cell r="A3230">
            <v>3207</v>
          </cell>
          <cell r="B3230" t="str">
            <v>диск</v>
          </cell>
          <cell r="C3230" t="str">
            <v>51401</v>
          </cell>
          <cell r="D3230" t="str">
            <v>51401`810`2`0400`0000002</v>
          </cell>
          <cell r="E3230" t="str">
            <v>Сбербанк РФ</v>
          </cell>
          <cell r="F3230" t="str">
            <v>банк</v>
          </cell>
          <cell r="G3230" t="str">
            <v>ВА</v>
          </cell>
          <cell r="H3230" t="str">
            <v>0547257</v>
          </cell>
          <cell r="I3230">
            <v>38302</v>
          </cell>
          <cell r="J3230">
            <v>100000</v>
          </cell>
          <cell r="K3230" t="str">
            <v>Рубли РФ</v>
          </cell>
          <cell r="L3230" t="str">
            <v>по предъявлении</v>
          </cell>
          <cell r="M3230">
            <v>38302</v>
          </cell>
          <cell r="N3230">
            <v>0</v>
          </cell>
          <cell r="P3230">
            <v>99900</v>
          </cell>
          <cell r="Q3230">
            <v>0.999</v>
          </cell>
          <cell r="R3230">
            <v>99900</v>
          </cell>
          <cell r="S3230">
            <v>38307</v>
          </cell>
          <cell r="T3230" t="str">
            <v>16/11-02</v>
          </cell>
          <cell r="U3230" t="str">
            <v>ЧП Курзикова Лариса Витальевна</v>
          </cell>
          <cell r="V3230">
            <v>1</v>
          </cell>
          <cell r="W3230">
            <v>100000</v>
          </cell>
          <cell r="X3230">
            <v>38308</v>
          </cell>
          <cell r="Y3230" t="str">
            <v>17/11-акт СБ</v>
          </cell>
          <cell r="Z3230" t="str">
            <v>Сбербанк РФ</v>
          </cell>
          <cell r="AA3230">
            <v>100</v>
          </cell>
          <cell r="AB3230">
            <v>0.36636636636636638</v>
          </cell>
          <cell r="AC3230">
            <v>0.36536536536536535</v>
          </cell>
          <cell r="AD3230" t="str">
            <v>предъявлен</v>
          </cell>
          <cell r="AF3230" t="str">
            <v/>
          </cell>
          <cell r="AI3230" t="str">
            <v/>
          </cell>
        </row>
        <row r="3231">
          <cell r="A3231">
            <v>3208</v>
          </cell>
          <cell r="B3231" t="str">
            <v>диск</v>
          </cell>
          <cell r="C3231" t="str">
            <v>51401</v>
          </cell>
          <cell r="D3231" t="str">
            <v>51401`810`2`0400`0000002</v>
          </cell>
          <cell r="E3231" t="str">
            <v>Сбербанк РФ</v>
          </cell>
          <cell r="F3231" t="str">
            <v>банк</v>
          </cell>
          <cell r="G3231" t="str">
            <v>ВА</v>
          </cell>
          <cell r="H3231" t="str">
            <v>0544959</v>
          </cell>
          <cell r="I3231">
            <v>38292</v>
          </cell>
          <cell r="J3231">
            <v>100000</v>
          </cell>
          <cell r="K3231" t="str">
            <v>Рубли РФ</v>
          </cell>
          <cell r="L3231" t="str">
            <v>по предъявлении</v>
          </cell>
          <cell r="M3231">
            <v>38292</v>
          </cell>
          <cell r="N3231">
            <v>0</v>
          </cell>
          <cell r="P3231">
            <v>99900</v>
          </cell>
          <cell r="Q3231">
            <v>0.999</v>
          </cell>
          <cell r="R3231">
            <v>99900</v>
          </cell>
          <cell r="S3231">
            <v>38307</v>
          </cell>
          <cell r="T3231" t="str">
            <v>16/11-02</v>
          </cell>
          <cell r="U3231" t="str">
            <v>ЧП Курзикова Лариса Витальевна</v>
          </cell>
          <cell r="V3231">
            <v>1</v>
          </cell>
          <cell r="W3231">
            <v>100000</v>
          </cell>
          <cell r="X3231">
            <v>38308</v>
          </cell>
          <cell r="Y3231" t="str">
            <v>17/11-акт СБ</v>
          </cell>
          <cell r="Z3231" t="str">
            <v>Сбербанк РФ</v>
          </cell>
          <cell r="AA3231">
            <v>100</v>
          </cell>
          <cell r="AB3231">
            <v>0.36636636636636638</v>
          </cell>
          <cell r="AC3231">
            <v>0.36536536536536535</v>
          </cell>
          <cell r="AD3231" t="str">
            <v>предъявлен</v>
          </cell>
          <cell r="AF3231" t="str">
            <v/>
          </cell>
          <cell r="AI3231" t="str">
            <v/>
          </cell>
        </row>
        <row r="3232">
          <cell r="A3232">
            <v>3209</v>
          </cell>
          <cell r="B3232" t="str">
            <v>диск</v>
          </cell>
          <cell r="C3232" t="str">
            <v>51401</v>
          </cell>
          <cell r="D3232" t="str">
            <v>51401`810`2`0400`0000002</v>
          </cell>
          <cell r="E3232" t="str">
            <v>Сбербанк РФ</v>
          </cell>
          <cell r="F3232" t="str">
            <v>банк</v>
          </cell>
          <cell r="G3232" t="str">
            <v>ВА</v>
          </cell>
          <cell r="H3232" t="str">
            <v>0537544</v>
          </cell>
          <cell r="I3232">
            <v>38308</v>
          </cell>
          <cell r="J3232">
            <v>150000</v>
          </cell>
          <cell r="K3232" t="str">
            <v>Рубли РФ</v>
          </cell>
          <cell r="L3232" t="str">
            <v>по предъявлении</v>
          </cell>
          <cell r="M3232">
            <v>38308</v>
          </cell>
          <cell r="N3232">
            <v>0</v>
          </cell>
          <cell r="P3232">
            <v>150000</v>
          </cell>
          <cell r="Q3232">
            <v>1</v>
          </cell>
          <cell r="R3232">
            <v>150000</v>
          </cell>
          <cell r="S3232">
            <v>38308</v>
          </cell>
          <cell r="T3232" t="str">
            <v>17/11-увед№8</v>
          </cell>
          <cell r="U3232" t="str">
            <v>Сбербанк РФ</v>
          </cell>
          <cell r="V3232">
            <v>1.002667</v>
          </cell>
          <cell r="W3232">
            <v>150400</v>
          </cell>
          <cell r="X3232">
            <v>38308</v>
          </cell>
          <cell r="Y3232" t="str">
            <v>17/11-01</v>
          </cell>
          <cell r="Z3232" t="str">
            <v>ЗАО "БАШПРОМИНВЕСТ"</v>
          </cell>
          <cell r="AA3232">
            <v>400</v>
          </cell>
          <cell r="AB3232">
            <v>0</v>
          </cell>
          <cell r="AC3232">
            <v>0.97333333333333327</v>
          </cell>
          <cell r="AD3232" t="str">
            <v>продан</v>
          </cell>
          <cell r="AF3232" t="str">
            <v/>
          </cell>
          <cell r="AI3232" t="str">
            <v/>
          </cell>
        </row>
        <row r="3233">
          <cell r="A3233">
            <v>3210</v>
          </cell>
          <cell r="B3233" t="str">
            <v>диск</v>
          </cell>
          <cell r="C3233" t="str">
            <v>51401</v>
          </cell>
          <cell r="D3233" t="str">
            <v>51401`810`2`0400`0000002</v>
          </cell>
          <cell r="E3233" t="str">
            <v>Сбербанк РФ</v>
          </cell>
          <cell r="F3233" t="str">
            <v>банк</v>
          </cell>
          <cell r="G3233" t="str">
            <v>ВА</v>
          </cell>
          <cell r="H3233" t="str">
            <v>0517991</v>
          </cell>
          <cell r="I3233">
            <v>38313</v>
          </cell>
          <cell r="J3233">
            <v>300000</v>
          </cell>
          <cell r="K3233" t="str">
            <v>Рубли РФ</v>
          </cell>
          <cell r="L3233" t="str">
            <v>по предъявлении</v>
          </cell>
          <cell r="M3233">
            <v>38313</v>
          </cell>
          <cell r="N3233">
            <v>0</v>
          </cell>
          <cell r="P3233">
            <v>299700</v>
          </cell>
          <cell r="Q3233">
            <v>0.999</v>
          </cell>
          <cell r="R3233">
            <v>299700</v>
          </cell>
          <cell r="S3233">
            <v>38313</v>
          </cell>
          <cell r="T3233" t="str">
            <v>22/11-04</v>
          </cell>
          <cell r="U3233" t="str">
            <v>ООО "ДАЛТОН"</v>
          </cell>
          <cell r="V3233">
            <v>1</v>
          </cell>
          <cell r="W3233">
            <v>300000</v>
          </cell>
          <cell r="X3233">
            <v>38314</v>
          </cell>
          <cell r="Y3233" t="str">
            <v>23/11-акт СБ</v>
          </cell>
          <cell r="Z3233" t="str">
            <v>Сбербанк РФ</v>
          </cell>
          <cell r="AA3233">
            <v>300</v>
          </cell>
          <cell r="AB3233">
            <v>0.36636636636636638</v>
          </cell>
          <cell r="AC3233">
            <v>0.36536536536536535</v>
          </cell>
          <cell r="AD3233" t="str">
            <v>предъявлен</v>
          </cell>
          <cell r="AF3233" t="str">
            <v/>
          </cell>
          <cell r="AI3233" t="str">
            <v/>
          </cell>
        </row>
        <row r="3234">
          <cell r="A3234">
            <v>3211</v>
          </cell>
          <cell r="B3234" t="str">
            <v>диск</v>
          </cell>
          <cell r="C3234" t="str">
            <v>51401</v>
          </cell>
          <cell r="D3234" t="str">
            <v>51401`810`2`0400`0000002</v>
          </cell>
          <cell r="E3234" t="str">
            <v>Сбербанк РФ</v>
          </cell>
          <cell r="F3234" t="str">
            <v>банк</v>
          </cell>
          <cell r="G3234" t="str">
            <v>ВА</v>
          </cell>
          <cell r="H3234" t="str">
            <v>0517990</v>
          </cell>
          <cell r="I3234">
            <v>38313</v>
          </cell>
          <cell r="J3234">
            <v>250000</v>
          </cell>
          <cell r="K3234" t="str">
            <v>Рубли РФ</v>
          </cell>
          <cell r="L3234" t="str">
            <v>по предъявлении</v>
          </cell>
          <cell r="M3234">
            <v>38313</v>
          </cell>
          <cell r="N3234">
            <v>0</v>
          </cell>
          <cell r="P3234">
            <v>249750</v>
          </cell>
          <cell r="Q3234">
            <v>0.999</v>
          </cell>
          <cell r="R3234">
            <v>249750</v>
          </cell>
          <cell r="S3234">
            <v>38313</v>
          </cell>
          <cell r="T3234" t="str">
            <v>22/11-04</v>
          </cell>
          <cell r="U3234" t="str">
            <v>ООО "ДАЛТОН"</v>
          </cell>
          <cell r="V3234">
            <v>1</v>
          </cell>
          <cell r="W3234">
            <v>250000</v>
          </cell>
          <cell r="X3234">
            <v>38314</v>
          </cell>
          <cell r="Y3234" t="str">
            <v>23/11-акт СБ</v>
          </cell>
          <cell r="Z3234" t="str">
            <v>Сбербанк РФ</v>
          </cell>
          <cell r="AA3234">
            <v>250</v>
          </cell>
          <cell r="AB3234">
            <v>0.36636636636636638</v>
          </cell>
          <cell r="AC3234">
            <v>0.36536536536536535</v>
          </cell>
          <cell r="AD3234" t="str">
            <v>предъявлен</v>
          </cell>
          <cell r="AF3234" t="str">
            <v/>
          </cell>
          <cell r="AI3234" t="str">
            <v/>
          </cell>
        </row>
        <row r="3235">
          <cell r="A3235">
            <v>3212</v>
          </cell>
          <cell r="B3235" t="str">
            <v>диск</v>
          </cell>
          <cell r="C3235" t="str">
            <v>51401</v>
          </cell>
          <cell r="D3235" t="str">
            <v>51401`810`2`0400`0000002</v>
          </cell>
          <cell r="E3235" t="str">
            <v>Сбербанк РФ</v>
          </cell>
          <cell r="F3235" t="str">
            <v>банк</v>
          </cell>
          <cell r="G3235" t="str">
            <v>ВА</v>
          </cell>
          <cell r="H3235" t="str">
            <v>0517989</v>
          </cell>
          <cell r="I3235">
            <v>38313</v>
          </cell>
          <cell r="J3235">
            <v>250000</v>
          </cell>
          <cell r="K3235" t="str">
            <v>Рубли РФ</v>
          </cell>
          <cell r="L3235" t="str">
            <v>по предъявлении</v>
          </cell>
          <cell r="M3235">
            <v>38313</v>
          </cell>
          <cell r="N3235">
            <v>0</v>
          </cell>
          <cell r="P3235">
            <v>249750</v>
          </cell>
          <cell r="Q3235">
            <v>0.999</v>
          </cell>
          <cell r="R3235">
            <v>249750</v>
          </cell>
          <cell r="S3235">
            <v>38313</v>
          </cell>
          <cell r="T3235" t="str">
            <v>22/11-04</v>
          </cell>
          <cell r="U3235" t="str">
            <v>ООО "ДАЛТОН"</v>
          </cell>
          <cell r="V3235">
            <v>1</v>
          </cell>
          <cell r="W3235">
            <v>250000</v>
          </cell>
          <cell r="X3235">
            <v>38314</v>
          </cell>
          <cell r="Y3235" t="str">
            <v>23/11-акт СБ</v>
          </cell>
          <cell r="Z3235" t="str">
            <v>Сбербанк РФ</v>
          </cell>
          <cell r="AA3235">
            <v>250</v>
          </cell>
          <cell r="AB3235">
            <v>0.36636636636636638</v>
          </cell>
          <cell r="AC3235">
            <v>0.36536536536536535</v>
          </cell>
          <cell r="AD3235" t="str">
            <v>предъявлен</v>
          </cell>
          <cell r="AF3235" t="str">
            <v/>
          </cell>
          <cell r="AI3235" t="str">
            <v/>
          </cell>
        </row>
        <row r="3236">
          <cell r="A3236">
            <v>3213</v>
          </cell>
          <cell r="B3236" t="str">
            <v>диск</v>
          </cell>
          <cell r="C3236" t="str">
            <v>51401</v>
          </cell>
          <cell r="D3236" t="str">
            <v>51401`810`1`0400`0000005</v>
          </cell>
          <cell r="E3236" t="str">
            <v>ОАО «УралСиб»</v>
          </cell>
          <cell r="F3236" t="str">
            <v>банк</v>
          </cell>
          <cell r="G3236" t="str">
            <v>0082</v>
          </cell>
          <cell r="H3236" t="str">
            <v>0169291</v>
          </cell>
          <cell r="I3236">
            <v>37917</v>
          </cell>
          <cell r="J3236">
            <v>100000</v>
          </cell>
          <cell r="K3236" t="str">
            <v>Рубли РФ</v>
          </cell>
          <cell r="L3236" t="str">
            <v>по предъявлении</v>
          </cell>
          <cell r="M3236">
            <v>37917</v>
          </cell>
          <cell r="N3236">
            <v>0</v>
          </cell>
          <cell r="P3236">
            <v>100000</v>
          </cell>
          <cell r="Q3236">
            <v>1</v>
          </cell>
          <cell r="R3236">
            <v>100000</v>
          </cell>
          <cell r="S3236">
            <v>38314</v>
          </cell>
          <cell r="T3236" t="str">
            <v>23/11-01</v>
          </cell>
          <cell r="U3236" t="str">
            <v>ООО "Проф-Трейд"</v>
          </cell>
          <cell r="V3236">
            <v>1</v>
          </cell>
          <cell r="W3236">
            <v>100000</v>
          </cell>
          <cell r="X3236">
            <v>38315</v>
          </cell>
          <cell r="Y3236" t="str">
            <v>24/11-акт УралСиб</v>
          </cell>
          <cell r="Z3236" t="str">
            <v>ОАО "УралСиб"</v>
          </cell>
          <cell r="AA3236">
            <v>0</v>
          </cell>
          <cell r="AB3236">
            <v>0</v>
          </cell>
          <cell r="AC3236">
            <v>0</v>
          </cell>
          <cell r="AD3236" t="str">
            <v>предъявлен</v>
          </cell>
          <cell r="AF3236" t="str">
            <v/>
          </cell>
          <cell r="AI3236" t="str">
            <v/>
          </cell>
        </row>
        <row r="3237">
          <cell r="A3237">
            <v>3214</v>
          </cell>
          <cell r="B3237" t="str">
            <v>диск</v>
          </cell>
          <cell r="C3237" t="str">
            <v>51401</v>
          </cell>
          <cell r="D3237" t="str">
            <v>51401`810`1`0400`0000005</v>
          </cell>
          <cell r="E3237" t="str">
            <v>ОАО «УралСиб»</v>
          </cell>
          <cell r="F3237" t="str">
            <v>банк</v>
          </cell>
          <cell r="G3237" t="str">
            <v>0011</v>
          </cell>
          <cell r="H3237" t="str">
            <v>0242115</v>
          </cell>
          <cell r="I3237">
            <v>38270</v>
          </cell>
          <cell r="J3237">
            <v>50000</v>
          </cell>
          <cell r="K3237" t="str">
            <v>Рубли РФ</v>
          </cell>
          <cell r="L3237" t="str">
            <v>по предъявлении</v>
          </cell>
          <cell r="M3237">
            <v>38270</v>
          </cell>
          <cell r="N3237">
            <v>0</v>
          </cell>
          <cell r="P3237">
            <v>50000</v>
          </cell>
          <cell r="Q3237">
            <v>1</v>
          </cell>
          <cell r="R3237">
            <v>50000</v>
          </cell>
          <cell r="S3237">
            <v>38314</v>
          </cell>
          <cell r="T3237" t="str">
            <v>23/11-01</v>
          </cell>
          <cell r="U3237" t="str">
            <v>ООО "Проф-Трейд"</v>
          </cell>
          <cell r="V3237">
            <v>1</v>
          </cell>
          <cell r="W3237">
            <v>50000</v>
          </cell>
          <cell r="X3237">
            <v>38315</v>
          </cell>
          <cell r="Y3237" t="str">
            <v>24/11-акт УралСиб</v>
          </cell>
          <cell r="Z3237" t="str">
            <v>ОАО "УралСиб"</v>
          </cell>
          <cell r="AA3237">
            <v>0</v>
          </cell>
          <cell r="AB3237">
            <v>0</v>
          </cell>
          <cell r="AC3237">
            <v>0</v>
          </cell>
          <cell r="AD3237" t="str">
            <v>предъявлен</v>
          </cell>
          <cell r="AF3237" t="str">
            <v/>
          </cell>
          <cell r="AI3237" t="str">
            <v/>
          </cell>
        </row>
        <row r="3238">
          <cell r="A3238">
            <v>3215</v>
          </cell>
          <cell r="B3238" t="str">
            <v>диск</v>
          </cell>
          <cell r="C3238" t="str">
            <v>51401</v>
          </cell>
          <cell r="D3238" t="str">
            <v>51401`810`4`0400`0000006</v>
          </cell>
          <cell r="E3238" t="str">
            <v>ОАО «Социнвестбанк»</v>
          </cell>
          <cell r="F3238" t="str">
            <v>банк</v>
          </cell>
          <cell r="G3238" t="str">
            <v>ИЗ</v>
          </cell>
          <cell r="H3238" t="str">
            <v>0021099</v>
          </cell>
          <cell r="I3238">
            <v>38321</v>
          </cell>
          <cell r="J3238">
            <v>600000</v>
          </cell>
          <cell r="K3238" t="str">
            <v>Рубли РФ</v>
          </cell>
          <cell r="L3238" t="str">
            <v>по предъявлении</v>
          </cell>
          <cell r="M3238">
            <v>38321</v>
          </cell>
          <cell r="N3238">
            <v>0</v>
          </cell>
          <cell r="P3238">
            <v>598800</v>
          </cell>
          <cell r="Q3238">
            <v>0.998</v>
          </cell>
          <cell r="R3238">
            <v>598800</v>
          </cell>
          <cell r="S3238">
            <v>38321</v>
          </cell>
          <cell r="T3238" t="str">
            <v>30/11-03</v>
          </cell>
          <cell r="U3238" t="str">
            <v>ООО "Многопрофильная компания "Мегастрой"</v>
          </cell>
          <cell r="V3238">
            <v>1</v>
          </cell>
          <cell r="W3238">
            <v>600000</v>
          </cell>
          <cell r="X3238">
            <v>38322</v>
          </cell>
          <cell r="Y3238" t="str">
            <v>01/12-акт СИБ</v>
          </cell>
          <cell r="Z3238" t="str">
            <v>ОАО "Социнвестбанк"</v>
          </cell>
          <cell r="AA3238">
            <v>1200</v>
          </cell>
          <cell r="AB3238">
            <v>0.73346693386773543</v>
          </cell>
          <cell r="AC3238">
            <v>0.73146292585170336</v>
          </cell>
          <cell r="AD3238" t="str">
            <v>предъявлен</v>
          </cell>
          <cell r="AF3238" t="str">
            <v/>
          </cell>
          <cell r="AI3238" t="str">
            <v/>
          </cell>
        </row>
        <row r="3239">
          <cell r="A3239">
            <v>3216</v>
          </cell>
          <cell r="B3239" t="str">
            <v>диск</v>
          </cell>
          <cell r="C3239" t="str">
            <v>51401</v>
          </cell>
          <cell r="D3239" t="str">
            <v>51401`810`1`0400`0000005</v>
          </cell>
          <cell r="E3239" t="str">
            <v>ОАО «УралСиб»</v>
          </cell>
          <cell r="F3239" t="str">
            <v>банк</v>
          </cell>
          <cell r="G3239" t="str">
            <v>0002</v>
          </cell>
          <cell r="H3239" t="str">
            <v>0243241</v>
          </cell>
          <cell r="I3239">
            <v>38300</v>
          </cell>
          <cell r="J3239">
            <v>94000</v>
          </cell>
          <cell r="K3239" t="str">
            <v>Рубли РФ</v>
          </cell>
          <cell r="L3239" t="str">
            <v>по предъявлении</v>
          </cell>
          <cell r="M3239">
            <v>38300</v>
          </cell>
          <cell r="N3239">
            <v>0</v>
          </cell>
          <cell r="P3239">
            <v>93812</v>
          </cell>
          <cell r="Q3239">
            <v>0.998</v>
          </cell>
          <cell r="R3239">
            <v>93812</v>
          </cell>
          <cell r="S3239">
            <v>38321</v>
          </cell>
          <cell r="T3239" t="str">
            <v>30/11-05 - отступное</v>
          </cell>
          <cell r="U3239" t="str">
            <v>ОАО "Башэлектроремонт"</v>
          </cell>
          <cell r="V3239">
            <v>1</v>
          </cell>
          <cell r="W3239">
            <v>94000</v>
          </cell>
          <cell r="X3239">
            <v>38321</v>
          </cell>
          <cell r="Y3239" t="str">
            <v>30/11-акт УралСиб</v>
          </cell>
          <cell r="Z3239" t="str">
            <v>ОАО "УралСиб"</v>
          </cell>
          <cell r="AA3239">
            <v>188</v>
          </cell>
          <cell r="AB3239">
            <v>0.73346693386773543</v>
          </cell>
          <cell r="AC3239">
            <v>0.73146292585170336</v>
          </cell>
          <cell r="AD3239" t="str">
            <v>предъявлен</v>
          </cell>
          <cell r="AF3239" t="str">
            <v/>
          </cell>
          <cell r="AI3239" t="str">
            <v/>
          </cell>
        </row>
        <row r="3240">
          <cell r="A3240">
            <v>3217</v>
          </cell>
          <cell r="B3240" t="str">
            <v>диск</v>
          </cell>
          <cell r="C3240" t="str">
            <v>51401</v>
          </cell>
          <cell r="D3240" t="str">
            <v>51401`810`1`0400`0000005</v>
          </cell>
          <cell r="E3240" t="str">
            <v>ОАО «УралСиб»</v>
          </cell>
          <cell r="F3240" t="str">
            <v>банк</v>
          </cell>
          <cell r="G3240" t="str">
            <v>0015</v>
          </cell>
          <cell r="H3240" t="str">
            <v>0241128</v>
          </cell>
          <cell r="I3240">
            <v>38281</v>
          </cell>
          <cell r="J3240">
            <v>800000</v>
          </cell>
          <cell r="K3240" t="str">
            <v>Рубли РФ</v>
          </cell>
          <cell r="L3240" t="str">
            <v>по предъявлении</v>
          </cell>
          <cell r="M3240">
            <v>38281</v>
          </cell>
          <cell r="N3240">
            <v>0</v>
          </cell>
          <cell r="P3240">
            <v>798400</v>
          </cell>
          <cell r="Q3240">
            <v>0.998</v>
          </cell>
          <cell r="R3240">
            <v>798400</v>
          </cell>
          <cell r="S3240">
            <v>38321</v>
          </cell>
          <cell r="T3240" t="str">
            <v>30/11-05 - отступное</v>
          </cell>
          <cell r="U3240" t="str">
            <v>ОАО "Башэлектроремонт"</v>
          </cell>
          <cell r="V3240">
            <v>1</v>
          </cell>
          <cell r="W3240">
            <v>800000</v>
          </cell>
          <cell r="X3240">
            <v>38321</v>
          </cell>
          <cell r="Y3240" t="str">
            <v>30/11-акт УралСиб</v>
          </cell>
          <cell r="Z3240" t="str">
            <v>ОАО "УралСиб"</v>
          </cell>
          <cell r="AA3240">
            <v>1600</v>
          </cell>
          <cell r="AB3240">
            <v>0.73346693386773543</v>
          </cell>
          <cell r="AC3240">
            <v>0.73146292585170336</v>
          </cell>
          <cell r="AD3240" t="str">
            <v>предъявлен</v>
          </cell>
          <cell r="AF3240" t="str">
            <v/>
          </cell>
          <cell r="AI3240" t="str">
            <v/>
          </cell>
        </row>
        <row r="3241">
          <cell r="A3241">
            <v>3218</v>
          </cell>
          <cell r="B3241" t="str">
            <v>диск</v>
          </cell>
          <cell r="C3241" t="str">
            <v>51401</v>
          </cell>
          <cell r="D3241" t="str">
            <v>51401`810`1`0400`0000005</v>
          </cell>
          <cell r="E3241" t="str">
            <v>ОАО «УралСиб»</v>
          </cell>
          <cell r="F3241" t="str">
            <v>банк</v>
          </cell>
          <cell r="G3241" t="str">
            <v>0081</v>
          </cell>
          <cell r="H3241" t="str">
            <v>0244564</v>
          </cell>
          <cell r="I3241">
            <v>38307</v>
          </cell>
          <cell r="J3241">
            <v>100000</v>
          </cell>
          <cell r="K3241" t="str">
            <v>Рубли РФ</v>
          </cell>
          <cell r="L3241" t="str">
            <v>по предъявлении</v>
          </cell>
          <cell r="M3241">
            <v>38307</v>
          </cell>
          <cell r="N3241">
            <v>0</v>
          </cell>
          <cell r="P3241">
            <v>99800</v>
          </cell>
          <cell r="Q3241">
            <v>0.998</v>
          </cell>
          <cell r="R3241">
            <v>99800</v>
          </cell>
          <cell r="S3241">
            <v>38321</v>
          </cell>
          <cell r="T3241" t="str">
            <v>30/11-05 - отступное</v>
          </cell>
          <cell r="U3241" t="str">
            <v>ОАО "Башэлектроремонт"</v>
          </cell>
          <cell r="V3241">
            <v>1</v>
          </cell>
          <cell r="W3241">
            <v>100000</v>
          </cell>
          <cell r="X3241">
            <v>38321</v>
          </cell>
          <cell r="Y3241" t="str">
            <v>30/11-акт УралСиб</v>
          </cell>
          <cell r="Z3241" t="str">
            <v>ОАО "УралСиб"</v>
          </cell>
          <cell r="AA3241">
            <v>200</v>
          </cell>
          <cell r="AB3241">
            <v>0.73346693386773543</v>
          </cell>
          <cell r="AC3241">
            <v>0.73146292585170336</v>
          </cell>
          <cell r="AD3241" t="str">
            <v>предъявлен</v>
          </cell>
          <cell r="AF3241" t="str">
            <v/>
          </cell>
          <cell r="AI3241" t="str">
            <v/>
          </cell>
        </row>
        <row r="3242">
          <cell r="A3242">
            <v>3219</v>
          </cell>
          <cell r="B3242" t="str">
            <v>диск</v>
          </cell>
          <cell r="C3242" t="str">
            <v>51401</v>
          </cell>
          <cell r="D3242" t="str">
            <v>51401`810`2`0400`0000002</v>
          </cell>
          <cell r="E3242" t="str">
            <v>Сбербанк РФ</v>
          </cell>
          <cell r="F3242" t="str">
            <v>банк</v>
          </cell>
          <cell r="G3242" t="str">
            <v>ВА</v>
          </cell>
          <cell r="H3242" t="str">
            <v>0524921</v>
          </cell>
          <cell r="I3242">
            <v>38292</v>
          </cell>
          <cell r="J3242">
            <v>300000</v>
          </cell>
          <cell r="K3242" t="str">
            <v>Рубли РФ</v>
          </cell>
          <cell r="L3242" t="str">
            <v>по предъявлении</v>
          </cell>
          <cell r="M3242">
            <v>38292</v>
          </cell>
          <cell r="N3242">
            <v>0</v>
          </cell>
          <cell r="P3242">
            <v>300000</v>
          </cell>
          <cell r="Q3242">
            <v>1</v>
          </cell>
          <cell r="R3242">
            <v>300000</v>
          </cell>
          <cell r="S3242">
            <v>38323</v>
          </cell>
          <cell r="T3242" t="str">
            <v>02/12-04</v>
          </cell>
          <cell r="U3242" t="str">
            <v>ООО "Проф-Трейд"</v>
          </cell>
          <cell r="V3242">
            <v>1</v>
          </cell>
          <cell r="W3242">
            <v>300000</v>
          </cell>
          <cell r="X3242">
            <v>38324</v>
          </cell>
          <cell r="Y3242" t="str">
            <v>03/12-акт Сбер</v>
          </cell>
          <cell r="Z3242" t="str">
            <v>Сбербанк РФ</v>
          </cell>
          <cell r="AA3242">
            <v>0</v>
          </cell>
          <cell r="AB3242">
            <v>0</v>
          </cell>
          <cell r="AC3242">
            <v>0</v>
          </cell>
          <cell r="AD3242" t="str">
            <v>предъявлен</v>
          </cell>
          <cell r="AF3242" t="str">
            <v/>
          </cell>
          <cell r="AI3242" t="str">
            <v/>
          </cell>
        </row>
        <row r="3243">
          <cell r="A3243">
            <v>3220</v>
          </cell>
          <cell r="B3243" t="str">
            <v>диск</v>
          </cell>
          <cell r="C3243" t="str">
            <v>51501</v>
          </cell>
          <cell r="D3243" t="str">
            <v>51501`810`5`0400`0000055</v>
          </cell>
          <cell r="E3243" t="str">
            <v>ООО «Пищепроминвест»</v>
          </cell>
          <cell r="F3243" t="str">
            <v>прочие</v>
          </cell>
          <cell r="H3243" t="str">
            <v>00001</v>
          </cell>
          <cell r="I3243">
            <v>38324</v>
          </cell>
          <cell r="J3243">
            <v>694230</v>
          </cell>
          <cell r="K3243" t="str">
            <v>Рубли РФ</v>
          </cell>
          <cell r="L3243" t="str">
            <v>по предъявлении</v>
          </cell>
          <cell r="M3243">
            <v>38324</v>
          </cell>
          <cell r="N3243">
            <v>0</v>
          </cell>
          <cell r="P3243">
            <v>694230</v>
          </cell>
          <cell r="Q3243">
            <v>1</v>
          </cell>
          <cell r="R3243">
            <v>694230</v>
          </cell>
          <cell r="S3243">
            <v>38324</v>
          </cell>
          <cell r="T3243" t="str">
            <v>03/12-01</v>
          </cell>
          <cell r="U3243" t="str">
            <v>ООО "Пищепроминвест"</v>
          </cell>
          <cell r="V3243">
            <v>1.0012239999999999</v>
          </cell>
          <cell r="W3243">
            <v>695080</v>
          </cell>
          <cell r="X3243">
            <v>38330</v>
          </cell>
          <cell r="Y3243" t="str">
            <v>09/12-04 мена</v>
          </cell>
          <cell r="Z3243" t="str">
            <v>ООО "Пищепроминвест"</v>
          </cell>
          <cell r="AA3243">
            <v>850</v>
          </cell>
          <cell r="AB3243">
            <v>0</v>
          </cell>
          <cell r="AC3243">
            <v>7.4483000350508241E-2</v>
          </cell>
          <cell r="AD3243" t="str">
            <v>продан</v>
          </cell>
          <cell r="AF3243" t="str">
            <v/>
          </cell>
          <cell r="AI3243" t="str">
            <v/>
          </cell>
        </row>
        <row r="3244">
          <cell r="A3244">
            <v>3221</v>
          </cell>
          <cell r="B3244" t="str">
            <v>диск</v>
          </cell>
          <cell r="C3244" t="str">
            <v>51401</v>
          </cell>
          <cell r="D3244" t="str">
            <v>51401`810`1`0400`0000005</v>
          </cell>
          <cell r="E3244" t="str">
            <v>ОАО «УралСиб»</v>
          </cell>
          <cell r="F3244" t="str">
            <v>банк</v>
          </cell>
          <cell r="G3244" t="str">
            <v>0001</v>
          </cell>
          <cell r="H3244" t="str">
            <v>0256990</v>
          </cell>
          <cell r="I3244">
            <v>38310</v>
          </cell>
          <cell r="J3244">
            <v>1000000</v>
          </cell>
          <cell r="K3244" t="str">
            <v>Рубли РФ</v>
          </cell>
          <cell r="L3244" t="str">
            <v>по предъявлении</v>
          </cell>
          <cell r="M3244">
            <v>38310</v>
          </cell>
          <cell r="N3244">
            <v>0</v>
          </cell>
          <cell r="P3244">
            <v>999000</v>
          </cell>
          <cell r="Q3244">
            <v>0.999</v>
          </cell>
          <cell r="R3244">
            <v>999000</v>
          </cell>
          <cell r="S3244">
            <v>38324</v>
          </cell>
          <cell r="T3244" t="str">
            <v>03/12-04</v>
          </cell>
          <cell r="U3244" t="str">
            <v>ООО "Уралвтормет"</v>
          </cell>
          <cell r="V3244">
            <v>1</v>
          </cell>
          <cell r="W3244">
            <v>1000000</v>
          </cell>
          <cell r="X3244">
            <v>38324</v>
          </cell>
          <cell r="Y3244" t="str">
            <v>03/12-06</v>
          </cell>
          <cell r="Z3244" t="str">
            <v>ООО "МонтажСталь"</v>
          </cell>
          <cell r="AA3244">
            <v>1000</v>
          </cell>
          <cell r="AB3244">
            <v>0.36636636636636638</v>
          </cell>
          <cell r="AC3244">
            <v>0.36536536536536535</v>
          </cell>
          <cell r="AD3244" t="str">
            <v>продан</v>
          </cell>
          <cell r="AF3244" t="str">
            <v/>
          </cell>
          <cell r="AI3244" t="str">
            <v/>
          </cell>
        </row>
        <row r="3245">
          <cell r="A3245">
            <v>3222</v>
          </cell>
          <cell r="B3245" t="str">
            <v>диск</v>
          </cell>
          <cell r="C3245" t="str">
            <v>51401</v>
          </cell>
          <cell r="D3245" t="str">
            <v>51401`810`1`0400`0000005</v>
          </cell>
          <cell r="E3245" t="str">
            <v>ОАО «УралСиб»</v>
          </cell>
          <cell r="F3245" t="str">
            <v>банк</v>
          </cell>
          <cell r="G3245" t="str">
            <v>0000</v>
          </cell>
          <cell r="H3245" t="str">
            <v>0254811</v>
          </cell>
          <cell r="I3245">
            <v>38324</v>
          </cell>
          <cell r="J3245">
            <v>1000000</v>
          </cell>
          <cell r="K3245" t="str">
            <v>Рубли РФ</v>
          </cell>
          <cell r="L3245" t="str">
            <v>по предъявлении</v>
          </cell>
          <cell r="M3245">
            <v>38324</v>
          </cell>
          <cell r="N3245">
            <v>0</v>
          </cell>
          <cell r="P3245">
            <v>997500</v>
          </cell>
          <cell r="Q3245">
            <v>0.99750000000000005</v>
          </cell>
          <cell r="R3245">
            <v>997500</v>
          </cell>
          <cell r="S3245">
            <v>38324</v>
          </cell>
          <cell r="T3245" t="str">
            <v>03/12-07</v>
          </cell>
          <cell r="U3245" t="str">
            <v>ООО "Планета Люкс"</v>
          </cell>
          <cell r="V3245">
            <v>1</v>
          </cell>
          <cell r="W3245">
            <v>1000000</v>
          </cell>
          <cell r="X3245">
            <v>38327</v>
          </cell>
          <cell r="Y3245" t="str">
            <v>06/12-01</v>
          </cell>
          <cell r="Z3245" t="str">
            <v>ООО "МонтажСталь"</v>
          </cell>
          <cell r="AA3245">
            <v>2500</v>
          </cell>
          <cell r="AB3245">
            <v>0.91729323308270672</v>
          </cell>
          <cell r="AC3245">
            <v>0.30492898913951544</v>
          </cell>
          <cell r="AD3245" t="str">
            <v>продан</v>
          </cell>
          <cell r="AF3245" t="str">
            <v/>
          </cell>
          <cell r="AI3245" t="str">
            <v/>
          </cell>
        </row>
        <row r="3246">
          <cell r="A3246">
            <v>3223</v>
          </cell>
          <cell r="B3246" t="str">
            <v>диск</v>
          </cell>
          <cell r="C3246" t="str">
            <v>51401</v>
          </cell>
          <cell r="D3246" t="str">
            <v>51401`810`1`0400`0000005</v>
          </cell>
          <cell r="E3246" t="str">
            <v>ОАО «УралСиб»</v>
          </cell>
          <cell r="F3246" t="str">
            <v>банк</v>
          </cell>
          <cell r="G3246" t="str">
            <v>0000</v>
          </cell>
          <cell r="H3246" t="str">
            <v>0254812</v>
          </cell>
          <cell r="I3246">
            <v>38324</v>
          </cell>
          <cell r="J3246">
            <v>1000000</v>
          </cell>
          <cell r="K3246" t="str">
            <v>Рубли РФ</v>
          </cell>
          <cell r="L3246" t="str">
            <v>по предъявлении</v>
          </cell>
          <cell r="M3246">
            <v>38324</v>
          </cell>
          <cell r="N3246">
            <v>0</v>
          </cell>
          <cell r="P3246">
            <v>997500</v>
          </cell>
          <cell r="Q3246">
            <v>0.99750000000000005</v>
          </cell>
          <cell r="R3246">
            <v>997500</v>
          </cell>
          <cell r="S3246">
            <v>38324</v>
          </cell>
          <cell r="T3246" t="str">
            <v>03/12-07</v>
          </cell>
          <cell r="U3246" t="str">
            <v>ООО "Планета Люкс"</v>
          </cell>
          <cell r="V3246">
            <v>1</v>
          </cell>
          <cell r="W3246">
            <v>1000000</v>
          </cell>
          <cell r="X3246">
            <v>38327</v>
          </cell>
          <cell r="Y3246" t="str">
            <v>06/12-01</v>
          </cell>
          <cell r="Z3246" t="str">
            <v>ООО "МонтажСталь"</v>
          </cell>
          <cell r="AA3246">
            <v>2500</v>
          </cell>
          <cell r="AB3246">
            <v>0.91729323308270672</v>
          </cell>
          <cell r="AC3246">
            <v>0.30492898913951544</v>
          </cell>
          <cell r="AD3246" t="str">
            <v>продан</v>
          </cell>
          <cell r="AF3246" t="str">
            <v/>
          </cell>
          <cell r="AI3246" t="str">
            <v/>
          </cell>
        </row>
        <row r="3247">
          <cell r="A3247">
            <v>3224</v>
          </cell>
          <cell r="B3247" t="str">
            <v>диск</v>
          </cell>
          <cell r="C3247" t="str">
            <v>51401</v>
          </cell>
          <cell r="D3247" t="str">
            <v>51401`810`1`0400`0000005</v>
          </cell>
          <cell r="E3247" t="str">
            <v>ОАО «УралСиб»</v>
          </cell>
          <cell r="F3247" t="str">
            <v>банк</v>
          </cell>
          <cell r="G3247" t="str">
            <v>0000</v>
          </cell>
          <cell r="H3247" t="str">
            <v>0254813</v>
          </cell>
          <cell r="I3247">
            <v>38324</v>
          </cell>
          <cell r="J3247">
            <v>1000000</v>
          </cell>
          <cell r="K3247" t="str">
            <v>Рубли РФ</v>
          </cell>
          <cell r="L3247" t="str">
            <v>по предъявлении</v>
          </cell>
          <cell r="M3247">
            <v>38324</v>
          </cell>
          <cell r="N3247">
            <v>0</v>
          </cell>
          <cell r="P3247">
            <v>997500</v>
          </cell>
          <cell r="Q3247">
            <v>0.99750000000000005</v>
          </cell>
          <cell r="R3247">
            <v>997500</v>
          </cell>
          <cell r="S3247">
            <v>38324</v>
          </cell>
          <cell r="T3247" t="str">
            <v>03/12-07</v>
          </cell>
          <cell r="U3247" t="str">
            <v>ООО "Планета Люкс"</v>
          </cell>
          <cell r="V3247">
            <v>1</v>
          </cell>
          <cell r="W3247">
            <v>1000000</v>
          </cell>
          <cell r="X3247">
            <v>38327</v>
          </cell>
          <cell r="Y3247" t="str">
            <v>06/12-01</v>
          </cell>
          <cell r="Z3247" t="str">
            <v>ООО "МонтажСталь"</v>
          </cell>
          <cell r="AA3247">
            <v>2500</v>
          </cell>
          <cell r="AB3247">
            <v>0.91729323308270672</v>
          </cell>
          <cell r="AC3247">
            <v>0.30492898913951544</v>
          </cell>
          <cell r="AD3247" t="str">
            <v>продан</v>
          </cell>
          <cell r="AF3247" t="str">
            <v/>
          </cell>
          <cell r="AI3247" t="str">
            <v/>
          </cell>
        </row>
        <row r="3248">
          <cell r="A3248">
            <v>3225</v>
          </cell>
          <cell r="B3248" t="str">
            <v>диск</v>
          </cell>
          <cell r="C3248" t="str">
            <v>51401</v>
          </cell>
          <cell r="D3248" t="str">
            <v>51401`810`1`0400`0000005</v>
          </cell>
          <cell r="E3248" t="str">
            <v>ОАО «УралСиб»</v>
          </cell>
          <cell r="F3248" t="str">
            <v>банк</v>
          </cell>
          <cell r="G3248" t="str">
            <v>0000</v>
          </cell>
          <cell r="H3248" t="str">
            <v>0254814</v>
          </cell>
          <cell r="I3248">
            <v>38324</v>
          </cell>
          <cell r="J3248">
            <v>1000000</v>
          </cell>
          <cell r="K3248" t="str">
            <v>Рубли РФ</v>
          </cell>
          <cell r="L3248" t="str">
            <v>по предъявлении</v>
          </cell>
          <cell r="M3248">
            <v>38324</v>
          </cell>
          <cell r="N3248">
            <v>0</v>
          </cell>
          <cell r="P3248">
            <v>997500</v>
          </cell>
          <cell r="Q3248">
            <v>0.99750000000000005</v>
          </cell>
          <cell r="R3248">
            <v>997500</v>
          </cell>
          <cell r="S3248">
            <v>38324</v>
          </cell>
          <cell r="T3248" t="str">
            <v>03/12-07</v>
          </cell>
          <cell r="U3248" t="str">
            <v>ООО "Планета Люкс"</v>
          </cell>
          <cell r="V3248">
            <v>1</v>
          </cell>
          <cell r="W3248">
            <v>1000000</v>
          </cell>
          <cell r="X3248">
            <v>38327</v>
          </cell>
          <cell r="Y3248" t="str">
            <v>06/12-01</v>
          </cell>
          <cell r="Z3248" t="str">
            <v>ООО "МонтажСталь"</v>
          </cell>
          <cell r="AA3248">
            <v>2500</v>
          </cell>
          <cell r="AB3248">
            <v>0.91729323308270672</v>
          </cell>
          <cell r="AC3248">
            <v>0.30492898913951544</v>
          </cell>
          <cell r="AD3248" t="str">
            <v>продан</v>
          </cell>
          <cell r="AF3248" t="str">
            <v/>
          </cell>
          <cell r="AI3248" t="str">
            <v/>
          </cell>
        </row>
        <row r="3249">
          <cell r="A3249">
            <v>3226</v>
          </cell>
          <cell r="B3249" t="str">
            <v>диск</v>
          </cell>
          <cell r="C3249" t="str">
            <v>51401</v>
          </cell>
          <cell r="D3249" t="str">
            <v>51401`810`1`0400`0000005</v>
          </cell>
          <cell r="E3249" t="str">
            <v>ОАО «УралСиб»</v>
          </cell>
          <cell r="F3249" t="str">
            <v>банк</v>
          </cell>
          <cell r="G3249" t="str">
            <v>0000</v>
          </cell>
          <cell r="H3249" t="str">
            <v>0254815</v>
          </cell>
          <cell r="I3249">
            <v>38324</v>
          </cell>
          <cell r="J3249">
            <v>1000000</v>
          </cell>
          <cell r="K3249" t="str">
            <v>Рубли РФ</v>
          </cell>
          <cell r="L3249" t="str">
            <v>по предъявлении</v>
          </cell>
          <cell r="M3249">
            <v>38324</v>
          </cell>
          <cell r="N3249">
            <v>0</v>
          </cell>
          <cell r="P3249">
            <v>997500</v>
          </cell>
          <cell r="Q3249">
            <v>0.99750000000000005</v>
          </cell>
          <cell r="R3249">
            <v>997500</v>
          </cell>
          <cell r="S3249">
            <v>38324</v>
          </cell>
          <cell r="T3249" t="str">
            <v>03/12-07</v>
          </cell>
          <cell r="U3249" t="str">
            <v>ООО "Планета Люкс"</v>
          </cell>
          <cell r="V3249">
            <v>1</v>
          </cell>
          <cell r="W3249">
            <v>1000000</v>
          </cell>
          <cell r="X3249">
            <v>38327</v>
          </cell>
          <cell r="Y3249" t="str">
            <v>06/12-01</v>
          </cell>
          <cell r="Z3249" t="str">
            <v>ООО "МонтажСталь"</v>
          </cell>
          <cell r="AA3249">
            <v>2500</v>
          </cell>
          <cell r="AB3249">
            <v>0.91729323308270672</v>
          </cell>
          <cell r="AC3249">
            <v>0.30492898913951544</v>
          </cell>
          <cell r="AD3249" t="str">
            <v>продан</v>
          </cell>
          <cell r="AF3249" t="str">
            <v/>
          </cell>
          <cell r="AI3249" t="str">
            <v/>
          </cell>
        </row>
        <row r="3250">
          <cell r="A3250">
            <v>3227</v>
          </cell>
          <cell r="B3250" t="str">
            <v>диск</v>
          </cell>
          <cell r="C3250" t="str">
            <v>51401</v>
          </cell>
          <cell r="D3250" t="str">
            <v>51401`810`1`0400`0000005</v>
          </cell>
          <cell r="E3250" t="str">
            <v>ОАО «УралСиб»</v>
          </cell>
          <cell r="F3250" t="str">
            <v>банк</v>
          </cell>
          <cell r="G3250" t="str">
            <v>0000</v>
          </cell>
          <cell r="H3250" t="str">
            <v>0254816</v>
          </cell>
          <cell r="I3250">
            <v>38324</v>
          </cell>
          <cell r="J3250">
            <v>1000000</v>
          </cell>
          <cell r="K3250" t="str">
            <v>Рубли РФ</v>
          </cell>
          <cell r="L3250" t="str">
            <v>по предъявлении</v>
          </cell>
          <cell r="M3250">
            <v>38324</v>
          </cell>
          <cell r="N3250">
            <v>0</v>
          </cell>
          <cell r="P3250">
            <v>997500</v>
          </cell>
          <cell r="Q3250">
            <v>0.99750000000000005</v>
          </cell>
          <cell r="R3250">
            <v>997500</v>
          </cell>
          <cell r="S3250">
            <v>38324</v>
          </cell>
          <cell r="T3250" t="str">
            <v>03/12-07</v>
          </cell>
          <cell r="U3250" t="str">
            <v>ООО "Планета Люкс"</v>
          </cell>
          <cell r="V3250">
            <v>1</v>
          </cell>
          <cell r="W3250">
            <v>1000000</v>
          </cell>
          <cell r="X3250">
            <v>38327</v>
          </cell>
          <cell r="Y3250" t="str">
            <v>06/12-01</v>
          </cell>
          <cell r="Z3250" t="str">
            <v>ООО "МонтажСталь"</v>
          </cell>
          <cell r="AA3250">
            <v>2500</v>
          </cell>
          <cell r="AB3250">
            <v>0.91729323308270672</v>
          </cell>
          <cell r="AC3250">
            <v>0.30492898913951544</v>
          </cell>
          <cell r="AD3250" t="str">
            <v>продан</v>
          </cell>
          <cell r="AF3250" t="str">
            <v/>
          </cell>
          <cell r="AI3250" t="str">
            <v/>
          </cell>
        </row>
        <row r="3251">
          <cell r="A3251">
            <v>3228</v>
          </cell>
          <cell r="B3251" t="str">
            <v>диск</v>
          </cell>
          <cell r="C3251" t="str">
            <v>51401</v>
          </cell>
          <cell r="D3251" t="str">
            <v>51401`810`2`0400`0000002</v>
          </cell>
          <cell r="E3251" t="str">
            <v>Сбербанк РФ</v>
          </cell>
          <cell r="F3251" t="str">
            <v>банк</v>
          </cell>
          <cell r="G3251" t="str">
            <v>ВА</v>
          </cell>
          <cell r="H3251" t="str">
            <v>0537805</v>
          </cell>
          <cell r="I3251">
            <v>38324</v>
          </cell>
          <cell r="J3251">
            <v>1000000</v>
          </cell>
          <cell r="K3251" t="str">
            <v>Рубли РФ</v>
          </cell>
          <cell r="L3251" t="str">
            <v>по предъявлении</v>
          </cell>
          <cell r="M3251">
            <v>38324</v>
          </cell>
          <cell r="N3251">
            <v>0</v>
          </cell>
          <cell r="P3251">
            <v>1000000</v>
          </cell>
          <cell r="Q3251">
            <v>1</v>
          </cell>
          <cell r="R3251">
            <v>1000000</v>
          </cell>
          <cell r="S3251">
            <v>38324</v>
          </cell>
          <cell r="T3251" t="str">
            <v>Уведом.9 от 02.12.2004</v>
          </cell>
          <cell r="U3251" t="str">
            <v>Сбербанк РФ</v>
          </cell>
          <cell r="V3251">
            <v>1.0004</v>
          </cell>
          <cell r="W3251">
            <v>1000400</v>
          </cell>
          <cell r="X3251">
            <v>38324</v>
          </cell>
          <cell r="Y3251" t="str">
            <v>02/12-04/1</v>
          </cell>
          <cell r="Z3251" t="str">
            <v>ООО "Машинстрой"</v>
          </cell>
          <cell r="AA3251">
            <v>400</v>
          </cell>
          <cell r="AB3251">
            <v>0</v>
          </cell>
          <cell r="AC3251">
            <v>0.14600000000000002</v>
          </cell>
          <cell r="AD3251" t="str">
            <v>продан</v>
          </cell>
          <cell r="AF3251" t="str">
            <v/>
          </cell>
          <cell r="AI3251" t="str">
            <v/>
          </cell>
        </row>
        <row r="3252">
          <cell r="A3252">
            <v>3229</v>
          </cell>
          <cell r="B3252" t="str">
            <v>диск</v>
          </cell>
          <cell r="C3252" t="str">
            <v>51401</v>
          </cell>
          <cell r="D3252" t="str">
            <v>51401`810`3`04000000006</v>
          </cell>
          <cell r="E3252" t="str">
            <v>Акционерный банк "Инвестиционно-банковская группа НИКойл"</v>
          </cell>
          <cell r="F3252" t="str">
            <v>банк</v>
          </cell>
          <cell r="G3252" t="str">
            <v>БН</v>
          </cell>
          <cell r="H3252" t="str">
            <v>0011358</v>
          </cell>
          <cell r="I3252">
            <v>38327</v>
          </cell>
          <cell r="J3252">
            <v>10000000</v>
          </cell>
          <cell r="K3252" t="str">
            <v>Рубли РФ</v>
          </cell>
          <cell r="L3252" t="str">
            <v>по предъявлении, но не ранее 06.04.2005</v>
          </cell>
          <cell r="M3252">
            <v>38448</v>
          </cell>
          <cell r="N3252">
            <v>7.6956545254373315E-2</v>
          </cell>
          <cell r="P3252">
            <v>9751230.3000000007</v>
          </cell>
          <cell r="Q3252">
            <v>0.97512303000000011</v>
          </cell>
          <cell r="R3252">
            <v>9751230.3000000007</v>
          </cell>
          <cell r="S3252">
            <v>38327</v>
          </cell>
          <cell r="T3252" t="str">
            <v>2004/ЦБВ-300</v>
          </cell>
          <cell r="U3252" t="str">
            <v>Акционерный банк "Инвестиционно-банковская группа НИКойл"</v>
          </cell>
          <cell r="V3252">
            <v>1</v>
          </cell>
          <cell r="W3252">
            <v>10000000</v>
          </cell>
          <cell r="X3252">
            <v>38448</v>
          </cell>
          <cell r="Y3252" t="str">
            <v>06/04-акт никойл</v>
          </cell>
          <cell r="Z3252" t="str">
            <v>Акционерный банк "Инвестиционно-банковская группа НИКойл"</v>
          </cell>
          <cell r="AA3252">
            <v>248769.69999999925</v>
          </cell>
          <cell r="AB3252">
            <v>7.7167385104385297E-2</v>
          </cell>
          <cell r="AC3252">
            <v>7.6956545254373315E-2</v>
          </cell>
          <cell r="AD3252" t="str">
            <v>предъявлен</v>
          </cell>
          <cell r="AF3252" t="str">
            <v/>
          </cell>
          <cell r="AI3252" t="str">
            <v/>
          </cell>
        </row>
        <row r="3253">
          <cell r="A3253">
            <v>3230</v>
          </cell>
          <cell r="B3253" t="str">
            <v>диск</v>
          </cell>
          <cell r="C3253" t="str">
            <v>51401</v>
          </cell>
          <cell r="D3253" t="str">
            <v>51401`810`3`04000000006</v>
          </cell>
          <cell r="E3253" t="str">
            <v>Акционерный банк "Инвестиционно-банковская группа НИКойл"</v>
          </cell>
          <cell r="F3253" t="str">
            <v>банк</v>
          </cell>
          <cell r="G3253" t="str">
            <v>БН</v>
          </cell>
          <cell r="H3253" t="str">
            <v>0011359</v>
          </cell>
          <cell r="I3253">
            <v>38327</v>
          </cell>
          <cell r="J3253">
            <v>10000000</v>
          </cell>
          <cell r="K3253" t="str">
            <v>Рубли РФ</v>
          </cell>
          <cell r="L3253" t="str">
            <v>по предъявлении, но не ранее 06.04.2005</v>
          </cell>
          <cell r="M3253">
            <v>38448</v>
          </cell>
          <cell r="N3253">
            <v>7.6956545254373315E-2</v>
          </cell>
          <cell r="P3253">
            <v>9751230.3000000007</v>
          </cell>
          <cell r="Q3253">
            <v>0.97512303000000011</v>
          </cell>
          <cell r="R3253">
            <v>9751230.3000000007</v>
          </cell>
          <cell r="S3253">
            <v>38327</v>
          </cell>
          <cell r="T3253" t="str">
            <v>2004/ЦБВ-300</v>
          </cell>
          <cell r="U3253" t="str">
            <v>Акционерный банк "Инвестиционно-банковская группа НИКойл"</v>
          </cell>
          <cell r="V3253">
            <v>1</v>
          </cell>
          <cell r="W3253">
            <v>10000000</v>
          </cell>
          <cell r="X3253">
            <v>38448</v>
          </cell>
          <cell r="Y3253" t="str">
            <v>06/04-акт никойл</v>
          </cell>
          <cell r="Z3253" t="str">
            <v>Акционерный банк "Инвестиционно-банковская группа НИКойл"</v>
          </cell>
          <cell r="AA3253">
            <v>248769.69999999925</v>
          </cell>
          <cell r="AB3253">
            <v>7.7167385104385297E-2</v>
          </cell>
          <cell r="AC3253">
            <v>7.6956545254373315E-2</v>
          </cell>
          <cell r="AD3253" t="str">
            <v>предъявлен</v>
          </cell>
          <cell r="AF3253" t="str">
            <v/>
          </cell>
          <cell r="AI3253" t="str">
            <v/>
          </cell>
        </row>
        <row r="3254">
          <cell r="A3254">
            <v>3231</v>
          </cell>
          <cell r="B3254" t="str">
            <v>диск</v>
          </cell>
          <cell r="C3254" t="str">
            <v>51404</v>
          </cell>
          <cell r="D3254" t="str">
            <v>51404`810`3`04000000006</v>
          </cell>
          <cell r="E3254" t="str">
            <v>Акционерный банк "Инвестиционно-банковская группа НИКойл"</v>
          </cell>
          <cell r="F3254" t="str">
            <v>банк</v>
          </cell>
          <cell r="G3254" t="str">
            <v>БН</v>
          </cell>
          <cell r="H3254" t="str">
            <v>0011360</v>
          </cell>
          <cell r="I3254">
            <v>38327</v>
          </cell>
          <cell r="J3254">
            <v>10000000</v>
          </cell>
          <cell r="K3254" t="str">
            <v>Рубли РФ</v>
          </cell>
          <cell r="L3254" t="str">
            <v>по предъявлении, но не ранее 12.05.2005</v>
          </cell>
          <cell r="M3254">
            <v>38484</v>
          </cell>
          <cell r="N3254">
            <v>7.796605956930984E-2</v>
          </cell>
          <cell r="P3254">
            <v>9675520.9000000004</v>
          </cell>
          <cell r="Q3254">
            <v>0.96755209000000009</v>
          </cell>
          <cell r="R3254">
            <v>9675520.9000000004</v>
          </cell>
          <cell r="S3254">
            <v>38327</v>
          </cell>
          <cell r="T3254" t="str">
            <v>2004/ЦБВ-300</v>
          </cell>
          <cell r="U3254" t="str">
            <v>Акционерный банк "Инвестиционно-банковская группа НИКойл"</v>
          </cell>
          <cell r="AB3254">
            <v>7.8179665211965482E-2</v>
          </cell>
          <cell r="AD3254" t="str">
            <v>куплен</v>
          </cell>
          <cell r="AF3254" t="str">
            <v/>
          </cell>
          <cell r="AI3254" t="str">
            <v/>
          </cell>
        </row>
        <row r="3255">
          <cell r="A3255">
            <v>3232</v>
          </cell>
          <cell r="B3255" t="str">
            <v>диск</v>
          </cell>
          <cell r="C3255" t="str">
            <v>51404</v>
          </cell>
          <cell r="D3255" t="str">
            <v>51404`810`4`0400`0000003</v>
          </cell>
          <cell r="E3255" t="str">
            <v>ОАО «УралСиб»</v>
          </cell>
          <cell r="F3255" t="str">
            <v>банк</v>
          </cell>
          <cell r="G3255" t="str">
            <v>1000</v>
          </cell>
          <cell r="H3255" t="str">
            <v>0240973</v>
          </cell>
          <cell r="I3255">
            <v>38327</v>
          </cell>
          <cell r="J3255">
            <v>10000000</v>
          </cell>
          <cell r="K3255" t="str">
            <v>Рубли РФ</v>
          </cell>
          <cell r="L3255" t="str">
            <v>по предъявлении, но не ранее 12.05.2005</v>
          </cell>
          <cell r="M3255">
            <v>38484</v>
          </cell>
          <cell r="N3255">
            <v>7.796605956930984E-2</v>
          </cell>
          <cell r="P3255">
            <v>9675520.9000000004</v>
          </cell>
          <cell r="Q3255">
            <v>0.96755209000000009</v>
          </cell>
          <cell r="R3255">
            <v>9675520.9000000004</v>
          </cell>
          <cell r="S3255">
            <v>38327</v>
          </cell>
          <cell r="T3255" t="str">
            <v>0154/13-1000</v>
          </cell>
          <cell r="U3255" t="str">
            <v>ОАО "УралСиб"</v>
          </cell>
          <cell r="V3255" t="str">
            <v/>
          </cell>
          <cell r="Y3255" t="str">
            <v/>
          </cell>
          <cell r="AA3255" t="str">
            <v/>
          </cell>
          <cell r="AB3255">
            <v>7.8179665211965482E-2</v>
          </cell>
          <cell r="AC3255" t="str">
            <v/>
          </cell>
          <cell r="AD3255" t="str">
            <v>куплен</v>
          </cell>
          <cell r="AF3255" t="str">
            <v/>
          </cell>
          <cell r="AI3255" t="str">
            <v/>
          </cell>
        </row>
        <row r="3256">
          <cell r="A3256">
            <v>3233</v>
          </cell>
          <cell r="B3256" t="str">
            <v>диск</v>
          </cell>
          <cell r="C3256" t="str">
            <v>51401</v>
          </cell>
          <cell r="D3256" t="str">
            <v>51401`810`2`0400`0000002</v>
          </cell>
          <cell r="E3256" t="str">
            <v>Сбербанк РФ</v>
          </cell>
          <cell r="F3256" t="str">
            <v>банк</v>
          </cell>
          <cell r="G3256" t="str">
            <v>ВА</v>
          </cell>
          <cell r="H3256" t="str">
            <v>0537845</v>
          </cell>
          <cell r="I3256">
            <v>38328</v>
          </cell>
          <cell r="J3256">
            <v>5000000</v>
          </cell>
          <cell r="K3256" t="str">
            <v>Рубли РФ</v>
          </cell>
          <cell r="L3256" t="str">
            <v>по предъявлении</v>
          </cell>
          <cell r="M3256">
            <v>38328</v>
          </cell>
          <cell r="N3256">
            <v>0</v>
          </cell>
          <cell r="P3256">
            <v>5000000</v>
          </cell>
          <cell r="Q3256">
            <v>1</v>
          </cell>
          <cell r="R3256">
            <v>5000000</v>
          </cell>
          <cell r="S3256">
            <v>38328</v>
          </cell>
          <cell r="T3256" t="str">
            <v>уведомление № 10</v>
          </cell>
          <cell r="U3256" t="str">
            <v>Сбербанк РФ</v>
          </cell>
          <cell r="V3256">
            <v>1.00007</v>
          </cell>
          <cell r="W3256">
            <v>5000350</v>
          </cell>
          <cell r="X3256">
            <v>38328</v>
          </cell>
          <cell r="Y3256" t="str">
            <v>07/12-02</v>
          </cell>
          <cell r="Z3256" t="str">
            <v>ООО "Машинстрой"</v>
          </cell>
          <cell r="AA3256">
            <v>350</v>
          </cell>
          <cell r="AB3256">
            <v>0</v>
          </cell>
          <cell r="AC3256">
            <v>2.5549999999999996E-2</v>
          </cell>
          <cell r="AD3256" t="str">
            <v>продан</v>
          </cell>
          <cell r="AF3256" t="str">
            <v/>
          </cell>
          <cell r="AI3256" t="str">
            <v/>
          </cell>
        </row>
        <row r="3257">
          <cell r="A3257">
            <v>3234</v>
          </cell>
          <cell r="B3257" t="str">
            <v>диск</v>
          </cell>
          <cell r="C3257" t="str">
            <v>51401</v>
          </cell>
          <cell r="D3257" t="str">
            <v>51401`810`2`0400`0000002</v>
          </cell>
          <cell r="E3257" t="str">
            <v>Сбербанк РФ</v>
          </cell>
          <cell r="F3257" t="str">
            <v>банк</v>
          </cell>
          <cell r="G3257" t="str">
            <v>ВА</v>
          </cell>
          <cell r="H3257" t="str">
            <v>0537846</v>
          </cell>
          <cell r="I3257">
            <v>38328</v>
          </cell>
          <cell r="J3257">
            <v>5000000</v>
          </cell>
          <cell r="K3257" t="str">
            <v>Рубли РФ</v>
          </cell>
          <cell r="L3257" t="str">
            <v>по предъявлении</v>
          </cell>
          <cell r="M3257">
            <v>38328</v>
          </cell>
          <cell r="N3257">
            <v>0</v>
          </cell>
          <cell r="P3257">
            <v>5000000</v>
          </cell>
          <cell r="Q3257">
            <v>1</v>
          </cell>
          <cell r="R3257">
            <v>5000000</v>
          </cell>
          <cell r="S3257">
            <v>38328</v>
          </cell>
          <cell r="T3257" t="str">
            <v>уведомление № 10</v>
          </cell>
          <cell r="U3257" t="str">
            <v>Сбербанк РФ</v>
          </cell>
          <cell r="V3257">
            <v>1.00007</v>
          </cell>
          <cell r="W3257">
            <v>5000350</v>
          </cell>
          <cell r="X3257">
            <v>38328</v>
          </cell>
          <cell r="Y3257" t="str">
            <v>07/12-02</v>
          </cell>
          <cell r="Z3257" t="str">
            <v>ООО "Машинстрой"</v>
          </cell>
          <cell r="AA3257">
            <v>350</v>
          </cell>
          <cell r="AB3257">
            <v>0</v>
          </cell>
          <cell r="AC3257">
            <v>2.5549999999999996E-2</v>
          </cell>
          <cell r="AD3257" t="str">
            <v>продан</v>
          </cell>
          <cell r="AF3257" t="str">
            <v/>
          </cell>
          <cell r="AI3257" t="str">
            <v/>
          </cell>
        </row>
        <row r="3258">
          <cell r="A3258">
            <v>3235</v>
          </cell>
          <cell r="B3258" t="str">
            <v>диск</v>
          </cell>
          <cell r="C3258" t="str">
            <v>51401</v>
          </cell>
          <cell r="D3258" t="str">
            <v>51401`810`2`0400`0000002</v>
          </cell>
          <cell r="E3258" t="str">
            <v>Сбербанк РФ</v>
          </cell>
          <cell r="F3258" t="str">
            <v>банк</v>
          </cell>
          <cell r="G3258" t="str">
            <v>ВА</v>
          </cell>
          <cell r="H3258" t="str">
            <v>0537852</v>
          </cell>
          <cell r="I3258">
            <v>38328</v>
          </cell>
          <cell r="J3258">
            <v>5000000</v>
          </cell>
          <cell r="K3258" t="str">
            <v>Рубли РФ</v>
          </cell>
          <cell r="L3258" t="str">
            <v>по предъявлении</v>
          </cell>
          <cell r="M3258">
            <v>38328</v>
          </cell>
          <cell r="N3258">
            <v>0</v>
          </cell>
          <cell r="P3258">
            <v>5000000</v>
          </cell>
          <cell r="Q3258">
            <v>1</v>
          </cell>
          <cell r="R3258">
            <v>5000000</v>
          </cell>
          <cell r="S3258">
            <v>38328</v>
          </cell>
          <cell r="T3258" t="str">
            <v>уведомление № 11</v>
          </cell>
          <cell r="U3258" t="str">
            <v>Сбербанк РФ</v>
          </cell>
          <cell r="V3258">
            <v>1.0000800000000001</v>
          </cell>
          <cell r="W3258">
            <v>5000400</v>
          </cell>
          <cell r="X3258">
            <v>38329</v>
          </cell>
          <cell r="Y3258" t="str">
            <v>08/12-01</v>
          </cell>
          <cell r="Z3258" t="str">
            <v>ООО "Машинстрой"</v>
          </cell>
          <cell r="AA3258">
            <v>400</v>
          </cell>
          <cell r="AB3258">
            <v>0</v>
          </cell>
          <cell r="AC3258">
            <v>2.9200000000000004E-2</v>
          </cell>
          <cell r="AD3258" t="str">
            <v>продан</v>
          </cell>
          <cell r="AF3258" t="str">
            <v/>
          </cell>
          <cell r="AI3258" t="str">
            <v/>
          </cell>
        </row>
        <row r="3259">
          <cell r="A3259">
            <v>3236</v>
          </cell>
          <cell r="B3259" t="str">
            <v>диск</v>
          </cell>
          <cell r="C3259" t="str">
            <v>51401</v>
          </cell>
          <cell r="D3259" t="str">
            <v>51401`810`1`0400`0000005</v>
          </cell>
          <cell r="E3259" t="str">
            <v>ОАО «УралСиб»</v>
          </cell>
          <cell r="F3259" t="str">
            <v>банк</v>
          </cell>
          <cell r="G3259" t="str">
            <v>0000</v>
          </cell>
          <cell r="H3259" t="str">
            <v>0254864</v>
          </cell>
          <cell r="I3259">
            <v>38329</v>
          </cell>
          <cell r="J3259">
            <v>2000000</v>
          </cell>
          <cell r="K3259" t="str">
            <v>Рубли РФ</v>
          </cell>
          <cell r="L3259" t="str">
            <v>по предъявлении</v>
          </cell>
          <cell r="M3259">
            <v>38329</v>
          </cell>
          <cell r="N3259">
            <v>0</v>
          </cell>
          <cell r="P3259">
            <v>2000000</v>
          </cell>
          <cell r="Q3259">
            <v>1</v>
          </cell>
          <cell r="R3259">
            <v>2000000</v>
          </cell>
          <cell r="S3259">
            <v>38329</v>
          </cell>
          <cell r="T3259" t="str">
            <v>08/12-пок УралСиб</v>
          </cell>
          <cell r="U3259" t="str">
            <v>ОАО "УралСиб"</v>
          </cell>
          <cell r="V3259">
            <v>1.0001</v>
          </cell>
          <cell r="W3259">
            <v>2000200</v>
          </cell>
          <cell r="X3259">
            <v>38329</v>
          </cell>
          <cell r="Y3259" t="str">
            <v>08/12-03</v>
          </cell>
          <cell r="Z3259" t="str">
            <v>ООО "МонтажСталь"</v>
          </cell>
          <cell r="AA3259">
            <v>200</v>
          </cell>
          <cell r="AB3259">
            <v>0</v>
          </cell>
          <cell r="AC3259">
            <v>3.6500000000000005E-2</v>
          </cell>
          <cell r="AD3259" t="str">
            <v>продан</v>
          </cell>
          <cell r="AF3259" t="str">
            <v/>
          </cell>
          <cell r="AI3259" t="str">
            <v/>
          </cell>
        </row>
        <row r="3260">
          <cell r="A3260">
            <v>3237</v>
          </cell>
          <cell r="B3260" t="str">
            <v>диск</v>
          </cell>
          <cell r="C3260" t="str">
            <v>51401</v>
          </cell>
          <cell r="D3260" t="str">
            <v>51401`810`1`0400`0000005</v>
          </cell>
          <cell r="E3260" t="str">
            <v>ОАО «УралСиб»</v>
          </cell>
          <cell r="F3260" t="str">
            <v>банк</v>
          </cell>
          <cell r="G3260" t="str">
            <v>0000</v>
          </cell>
          <cell r="H3260" t="str">
            <v>0254859</v>
          </cell>
          <cell r="I3260">
            <v>38329</v>
          </cell>
          <cell r="J3260">
            <v>5000000</v>
          </cell>
          <cell r="K3260" t="str">
            <v>Рубли РФ</v>
          </cell>
          <cell r="L3260" t="str">
            <v>по предъявлении</v>
          </cell>
          <cell r="M3260">
            <v>38329</v>
          </cell>
          <cell r="N3260">
            <v>0</v>
          </cell>
          <cell r="P3260">
            <v>5000000</v>
          </cell>
          <cell r="Q3260">
            <v>1</v>
          </cell>
          <cell r="R3260">
            <v>5000000</v>
          </cell>
          <cell r="S3260">
            <v>38329</v>
          </cell>
          <cell r="T3260" t="str">
            <v>08/12-пок УралСиб2</v>
          </cell>
          <cell r="U3260" t="str">
            <v>ОАО "УралСиб"</v>
          </cell>
          <cell r="V3260">
            <v>1.00003</v>
          </cell>
          <cell r="W3260">
            <v>5000150</v>
          </cell>
          <cell r="X3260">
            <v>38329</v>
          </cell>
          <cell r="Y3260" t="str">
            <v>08/12-02</v>
          </cell>
          <cell r="Z3260" t="str">
            <v>ООО "МонтажСталь"</v>
          </cell>
          <cell r="AA3260">
            <v>150</v>
          </cell>
          <cell r="AB3260">
            <v>0</v>
          </cell>
          <cell r="AC3260">
            <v>1.095E-2</v>
          </cell>
          <cell r="AD3260" t="str">
            <v>продан</v>
          </cell>
          <cell r="AF3260" t="str">
            <v/>
          </cell>
          <cell r="AI3260" t="str">
            <v/>
          </cell>
        </row>
        <row r="3261">
          <cell r="A3261">
            <v>3238</v>
          </cell>
          <cell r="B3261" t="str">
            <v>диск</v>
          </cell>
          <cell r="C3261" t="str">
            <v>51401</v>
          </cell>
          <cell r="D3261" t="str">
            <v>51401`810`1`0400`0000005</v>
          </cell>
          <cell r="E3261" t="str">
            <v>ОАО «УралСиб»</v>
          </cell>
          <cell r="F3261" t="str">
            <v>банк</v>
          </cell>
          <cell r="G3261" t="str">
            <v>0000</v>
          </cell>
          <cell r="H3261" t="str">
            <v>0254860</v>
          </cell>
          <cell r="I3261">
            <v>38329</v>
          </cell>
          <cell r="J3261">
            <v>5000000</v>
          </cell>
          <cell r="K3261" t="str">
            <v>Рубли РФ</v>
          </cell>
          <cell r="L3261" t="str">
            <v>по предъявлении</v>
          </cell>
          <cell r="M3261">
            <v>38329</v>
          </cell>
          <cell r="N3261">
            <v>0</v>
          </cell>
          <cell r="P3261">
            <v>5000000</v>
          </cell>
          <cell r="Q3261">
            <v>1</v>
          </cell>
          <cell r="R3261">
            <v>5000000</v>
          </cell>
          <cell r="S3261">
            <v>38329</v>
          </cell>
          <cell r="T3261" t="str">
            <v>08/12-пок УралСиб2</v>
          </cell>
          <cell r="U3261" t="str">
            <v>ОАО "УралСиб"</v>
          </cell>
          <cell r="V3261">
            <v>1.00003</v>
          </cell>
          <cell r="W3261">
            <v>5000150</v>
          </cell>
          <cell r="X3261">
            <v>38329</v>
          </cell>
          <cell r="Y3261" t="str">
            <v>08/12-02</v>
          </cell>
          <cell r="Z3261" t="str">
            <v>ООО "МонтажСталь"</v>
          </cell>
          <cell r="AA3261">
            <v>150</v>
          </cell>
          <cell r="AB3261">
            <v>0</v>
          </cell>
          <cell r="AC3261">
            <v>1.095E-2</v>
          </cell>
          <cell r="AD3261" t="str">
            <v>продан</v>
          </cell>
          <cell r="AF3261" t="str">
            <v/>
          </cell>
          <cell r="AI3261" t="str">
            <v/>
          </cell>
        </row>
        <row r="3262">
          <cell r="A3262">
            <v>3239</v>
          </cell>
          <cell r="B3262" t="str">
            <v>диск</v>
          </cell>
          <cell r="C3262" t="str">
            <v>51401</v>
          </cell>
          <cell r="D3262" t="str">
            <v>51401`810`2`0400`0000002</v>
          </cell>
          <cell r="E3262" t="str">
            <v>Сбербанк РФ</v>
          </cell>
          <cell r="F3262" t="str">
            <v>банк</v>
          </cell>
          <cell r="G3262" t="str">
            <v>ВА</v>
          </cell>
          <cell r="H3262" t="str">
            <v>1467165</v>
          </cell>
          <cell r="I3262">
            <v>38327</v>
          </cell>
          <cell r="J3262">
            <v>800000</v>
          </cell>
          <cell r="K3262" t="str">
            <v>Рубли РФ</v>
          </cell>
          <cell r="L3262" t="str">
            <v>по предъявлении</v>
          </cell>
          <cell r="M3262">
            <v>38327</v>
          </cell>
          <cell r="N3262">
            <v>0</v>
          </cell>
          <cell r="P3262">
            <v>800000</v>
          </cell>
          <cell r="Q3262">
            <v>1</v>
          </cell>
          <cell r="R3262">
            <v>800000</v>
          </cell>
          <cell r="S3262">
            <v>38329</v>
          </cell>
          <cell r="T3262" t="str">
            <v>08/12-08</v>
          </cell>
          <cell r="U3262" t="str">
            <v>ООО "Проф-Трейд"</v>
          </cell>
          <cell r="V3262">
            <v>1.0002</v>
          </cell>
          <cell r="W3262">
            <v>800160</v>
          </cell>
          <cell r="X3262">
            <v>38329</v>
          </cell>
          <cell r="Y3262" t="str">
            <v>08/12-06</v>
          </cell>
          <cell r="Z3262" t="str">
            <v>ООО "Машинстрой"</v>
          </cell>
          <cell r="AA3262">
            <v>160</v>
          </cell>
          <cell r="AB3262">
            <v>0</v>
          </cell>
          <cell r="AC3262">
            <v>7.3000000000000009E-2</v>
          </cell>
          <cell r="AD3262" t="str">
            <v>продан</v>
          </cell>
          <cell r="AF3262" t="str">
            <v/>
          </cell>
          <cell r="AI3262" t="str">
            <v/>
          </cell>
        </row>
        <row r="3263">
          <cell r="A3263">
            <v>3240</v>
          </cell>
          <cell r="B3263" t="str">
            <v>диск</v>
          </cell>
          <cell r="C3263" t="str">
            <v>51401</v>
          </cell>
          <cell r="D3263" t="str">
            <v>51401`810`2`0400`0000002</v>
          </cell>
          <cell r="E3263" t="str">
            <v>Сбербанк РФ</v>
          </cell>
          <cell r="F3263" t="str">
            <v>банк</v>
          </cell>
          <cell r="G3263" t="str">
            <v>ВА</v>
          </cell>
          <cell r="H3263" t="str">
            <v>1467166</v>
          </cell>
          <cell r="I3263">
            <v>38327</v>
          </cell>
          <cell r="J3263">
            <v>800000</v>
          </cell>
          <cell r="K3263" t="str">
            <v>Рубли РФ</v>
          </cell>
          <cell r="L3263" t="str">
            <v>по предъявлении</v>
          </cell>
          <cell r="M3263">
            <v>38327</v>
          </cell>
          <cell r="N3263">
            <v>0</v>
          </cell>
          <cell r="P3263">
            <v>800000</v>
          </cell>
          <cell r="Q3263">
            <v>1</v>
          </cell>
          <cell r="R3263">
            <v>800000</v>
          </cell>
          <cell r="S3263">
            <v>38329</v>
          </cell>
          <cell r="T3263" t="str">
            <v>08/12-08</v>
          </cell>
          <cell r="U3263" t="str">
            <v>ООО "Проф-Трейд"</v>
          </cell>
          <cell r="V3263">
            <v>1</v>
          </cell>
          <cell r="W3263">
            <v>800000</v>
          </cell>
          <cell r="X3263">
            <v>38330</v>
          </cell>
          <cell r="Y3263" t="str">
            <v>09/12-акт Сбер</v>
          </cell>
          <cell r="Z3263" t="str">
            <v>Сбербанк РФ</v>
          </cell>
          <cell r="AA3263">
            <v>0</v>
          </cell>
          <cell r="AB3263">
            <v>0</v>
          </cell>
          <cell r="AC3263">
            <v>0</v>
          </cell>
          <cell r="AD3263" t="str">
            <v>предъявлен</v>
          </cell>
          <cell r="AF3263" t="str">
            <v/>
          </cell>
          <cell r="AI3263" t="str">
            <v/>
          </cell>
        </row>
        <row r="3264">
          <cell r="A3264">
            <v>3241</v>
          </cell>
          <cell r="B3264" t="str">
            <v>диск</v>
          </cell>
          <cell r="C3264" t="str">
            <v>51401</v>
          </cell>
          <cell r="D3264" t="str">
            <v>51401`810`2`0400`0000002</v>
          </cell>
          <cell r="E3264" t="str">
            <v>Сбербанк РФ</v>
          </cell>
          <cell r="F3264" t="str">
            <v>банк</v>
          </cell>
          <cell r="G3264" t="str">
            <v>ВА</v>
          </cell>
          <cell r="H3264" t="str">
            <v>0544320</v>
          </cell>
          <cell r="I3264">
            <v>38282</v>
          </cell>
          <cell r="J3264">
            <v>100000</v>
          </cell>
          <cell r="K3264" t="str">
            <v>Рубли РФ</v>
          </cell>
          <cell r="L3264" t="str">
            <v>по предъявлении</v>
          </cell>
          <cell r="M3264">
            <v>38282</v>
          </cell>
          <cell r="N3264">
            <v>0</v>
          </cell>
          <cell r="P3264">
            <v>100000</v>
          </cell>
          <cell r="Q3264">
            <v>1</v>
          </cell>
          <cell r="R3264">
            <v>100000</v>
          </cell>
          <cell r="S3264">
            <v>38329</v>
          </cell>
          <cell r="T3264" t="str">
            <v>08/12-08</v>
          </cell>
          <cell r="U3264" t="str">
            <v>ООО "Проф-Трейд"</v>
          </cell>
          <cell r="V3264">
            <v>1.0002</v>
          </cell>
          <cell r="W3264">
            <v>100020</v>
          </cell>
          <cell r="X3264">
            <v>38329</v>
          </cell>
          <cell r="Y3264" t="str">
            <v>08/12-06</v>
          </cell>
          <cell r="Z3264" t="str">
            <v>ООО "Машинстрой"</v>
          </cell>
          <cell r="AA3264">
            <v>20</v>
          </cell>
          <cell r="AB3264">
            <v>0</v>
          </cell>
          <cell r="AC3264">
            <v>7.3000000000000009E-2</v>
          </cell>
          <cell r="AD3264" t="str">
            <v>продан</v>
          </cell>
          <cell r="AF3264" t="str">
            <v/>
          </cell>
          <cell r="AI3264" t="str">
            <v/>
          </cell>
        </row>
        <row r="3265">
          <cell r="A3265">
            <v>3242</v>
          </cell>
          <cell r="B3265" t="str">
            <v>диск</v>
          </cell>
          <cell r="C3265" t="str">
            <v>51401</v>
          </cell>
          <cell r="D3265" t="str">
            <v>51401`810`2`0400`0000002</v>
          </cell>
          <cell r="E3265" t="str">
            <v>Сбербанк РФ</v>
          </cell>
          <cell r="F3265" t="str">
            <v>банк</v>
          </cell>
          <cell r="G3265" t="str">
            <v>ВА</v>
          </cell>
          <cell r="H3265" t="str">
            <v>0544319</v>
          </cell>
          <cell r="I3265">
            <v>38282</v>
          </cell>
          <cell r="J3265">
            <v>100000</v>
          </cell>
          <cell r="K3265" t="str">
            <v>Рубли РФ</v>
          </cell>
          <cell r="L3265" t="str">
            <v>по предъявлении</v>
          </cell>
          <cell r="M3265">
            <v>38282</v>
          </cell>
          <cell r="N3265">
            <v>0</v>
          </cell>
          <cell r="P3265">
            <v>100000</v>
          </cell>
          <cell r="Q3265">
            <v>1</v>
          </cell>
          <cell r="R3265">
            <v>100000</v>
          </cell>
          <cell r="S3265">
            <v>38329</v>
          </cell>
          <cell r="T3265" t="str">
            <v>08/12-08</v>
          </cell>
          <cell r="U3265" t="str">
            <v>ООО "Проф-Трейд"</v>
          </cell>
          <cell r="V3265">
            <v>1.0002</v>
          </cell>
          <cell r="W3265">
            <v>100020</v>
          </cell>
          <cell r="X3265">
            <v>38329</v>
          </cell>
          <cell r="Y3265" t="str">
            <v>08/12-06</v>
          </cell>
          <cell r="Z3265" t="str">
            <v>ООО "Машинстрой"</v>
          </cell>
          <cell r="AA3265">
            <v>20</v>
          </cell>
          <cell r="AB3265">
            <v>0</v>
          </cell>
          <cell r="AC3265">
            <v>7.3000000000000009E-2</v>
          </cell>
          <cell r="AD3265" t="str">
            <v>продан</v>
          </cell>
          <cell r="AF3265" t="str">
            <v/>
          </cell>
          <cell r="AI3265" t="str">
            <v/>
          </cell>
        </row>
        <row r="3266">
          <cell r="A3266">
            <v>3243</v>
          </cell>
          <cell r="B3266" t="str">
            <v>диск</v>
          </cell>
          <cell r="C3266" t="str">
            <v>51401</v>
          </cell>
          <cell r="D3266" t="str">
            <v>51401`810`2`0400`0000002</v>
          </cell>
          <cell r="E3266" t="str">
            <v>Сбербанк РФ</v>
          </cell>
          <cell r="F3266" t="str">
            <v>банк</v>
          </cell>
          <cell r="G3266" t="str">
            <v>ВА</v>
          </cell>
          <cell r="H3266" t="str">
            <v>0544314</v>
          </cell>
          <cell r="I3266">
            <v>38282</v>
          </cell>
          <cell r="J3266">
            <v>100000</v>
          </cell>
          <cell r="K3266" t="str">
            <v>Рубли РФ</v>
          </cell>
          <cell r="L3266" t="str">
            <v>по предъявлении</v>
          </cell>
          <cell r="M3266">
            <v>38282</v>
          </cell>
          <cell r="N3266">
            <v>0</v>
          </cell>
          <cell r="P3266">
            <v>100000</v>
          </cell>
          <cell r="Q3266">
            <v>1</v>
          </cell>
          <cell r="R3266">
            <v>100000</v>
          </cell>
          <cell r="S3266">
            <v>38329</v>
          </cell>
          <cell r="T3266" t="str">
            <v>08/12-08</v>
          </cell>
          <cell r="U3266" t="str">
            <v>ООО "Проф-Трейд"</v>
          </cell>
          <cell r="V3266">
            <v>1</v>
          </cell>
          <cell r="W3266">
            <v>100000</v>
          </cell>
          <cell r="X3266">
            <v>38330</v>
          </cell>
          <cell r="Y3266" t="str">
            <v>09/12-акт Сбер</v>
          </cell>
          <cell r="Z3266" t="str">
            <v>Сбербанк РФ</v>
          </cell>
          <cell r="AA3266">
            <v>0</v>
          </cell>
          <cell r="AB3266">
            <v>0</v>
          </cell>
          <cell r="AC3266">
            <v>0</v>
          </cell>
          <cell r="AD3266" t="str">
            <v>предъявлен</v>
          </cell>
          <cell r="AF3266" t="str">
            <v/>
          </cell>
          <cell r="AI3266" t="str">
            <v/>
          </cell>
        </row>
        <row r="3267">
          <cell r="A3267">
            <v>3244</v>
          </cell>
          <cell r="B3267" t="str">
            <v>диск</v>
          </cell>
          <cell r="C3267" t="str">
            <v>51401</v>
          </cell>
          <cell r="D3267" t="str">
            <v>51401`810`2`0400`0000002</v>
          </cell>
          <cell r="E3267" t="str">
            <v>Сбербанк РФ</v>
          </cell>
          <cell r="F3267" t="str">
            <v>банк</v>
          </cell>
          <cell r="G3267" t="str">
            <v>ВА</v>
          </cell>
          <cell r="H3267" t="str">
            <v>0544323</v>
          </cell>
          <cell r="I3267">
            <v>38282</v>
          </cell>
          <cell r="J3267">
            <v>100000</v>
          </cell>
          <cell r="K3267" t="str">
            <v>Рубли РФ</v>
          </cell>
          <cell r="L3267" t="str">
            <v>по предъявлении</v>
          </cell>
          <cell r="M3267">
            <v>38282</v>
          </cell>
          <cell r="N3267">
            <v>0</v>
          </cell>
          <cell r="P3267">
            <v>100000</v>
          </cell>
          <cell r="Q3267">
            <v>1</v>
          </cell>
          <cell r="R3267">
            <v>100000</v>
          </cell>
          <cell r="S3267">
            <v>38329</v>
          </cell>
          <cell r="T3267" t="str">
            <v>08/12-08</v>
          </cell>
          <cell r="U3267" t="str">
            <v>ООО "Проф-Трейд"</v>
          </cell>
          <cell r="V3267">
            <v>1</v>
          </cell>
          <cell r="W3267">
            <v>100000</v>
          </cell>
          <cell r="X3267">
            <v>38330</v>
          </cell>
          <cell r="Y3267" t="str">
            <v>09/12-акт Сбер</v>
          </cell>
          <cell r="Z3267" t="str">
            <v>Сбербанк РФ</v>
          </cell>
          <cell r="AA3267">
            <v>0</v>
          </cell>
          <cell r="AB3267">
            <v>0</v>
          </cell>
          <cell r="AC3267">
            <v>0</v>
          </cell>
          <cell r="AD3267" t="str">
            <v>предъявлен</v>
          </cell>
          <cell r="AF3267" t="str">
            <v/>
          </cell>
          <cell r="AI3267" t="str">
            <v/>
          </cell>
        </row>
        <row r="3268">
          <cell r="A3268">
            <v>3245</v>
          </cell>
          <cell r="B3268" t="str">
            <v>диск</v>
          </cell>
          <cell r="C3268" t="str">
            <v>51401</v>
          </cell>
          <cell r="D3268" t="str">
            <v>51401`810`2`0400`0000002</v>
          </cell>
          <cell r="E3268" t="str">
            <v>Сбербанк РФ</v>
          </cell>
          <cell r="F3268" t="str">
            <v>банк</v>
          </cell>
          <cell r="G3268" t="str">
            <v>ВА</v>
          </cell>
          <cell r="H3268" t="str">
            <v>0553637</v>
          </cell>
          <cell r="I3268">
            <v>38330</v>
          </cell>
          <cell r="J3268">
            <v>1000000</v>
          </cell>
          <cell r="K3268" t="str">
            <v>Рубли РФ</v>
          </cell>
          <cell r="L3268" t="str">
            <v>по предъявлении</v>
          </cell>
          <cell r="M3268">
            <v>38330</v>
          </cell>
          <cell r="N3268">
            <v>0</v>
          </cell>
          <cell r="P3268">
            <v>1000000</v>
          </cell>
          <cell r="Q3268">
            <v>1</v>
          </cell>
          <cell r="R3268">
            <v>1000000</v>
          </cell>
          <cell r="S3268">
            <v>38331</v>
          </cell>
          <cell r="T3268" t="str">
            <v>отступное № 1 от 10.12.2004</v>
          </cell>
          <cell r="U3268" t="str">
            <v>ООО "Кибер-Стейт"</v>
          </cell>
          <cell r="V3268">
            <v>1</v>
          </cell>
          <cell r="W3268">
            <v>1000000</v>
          </cell>
          <cell r="X3268">
            <v>38331</v>
          </cell>
          <cell r="Y3268" t="str">
            <v>10/12-акт Сбер</v>
          </cell>
          <cell r="Z3268" t="str">
            <v>Сбербанк РФ</v>
          </cell>
          <cell r="AA3268">
            <v>0</v>
          </cell>
          <cell r="AB3268">
            <v>0</v>
          </cell>
          <cell r="AC3268">
            <v>0</v>
          </cell>
          <cell r="AD3268" t="str">
            <v>предъявлен</v>
          </cell>
          <cell r="AF3268" t="str">
            <v/>
          </cell>
          <cell r="AI3268" t="str">
            <v/>
          </cell>
        </row>
        <row r="3269">
          <cell r="A3269">
            <v>3246</v>
          </cell>
          <cell r="B3269" t="str">
            <v>диск</v>
          </cell>
          <cell r="C3269" t="str">
            <v>51401</v>
          </cell>
          <cell r="D3269" t="str">
            <v>51401`810`2`0400`0000002</v>
          </cell>
          <cell r="E3269" t="str">
            <v>Сбербанк РФ</v>
          </cell>
          <cell r="F3269" t="str">
            <v>банк</v>
          </cell>
          <cell r="G3269" t="str">
            <v>ВА</v>
          </cell>
          <cell r="H3269" t="str">
            <v>0553638</v>
          </cell>
          <cell r="I3269">
            <v>38330</v>
          </cell>
          <cell r="J3269">
            <v>1000000</v>
          </cell>
          <cell r="K3269" t="str">
            <v>Рубли РФ</v>
          </cell>
          <cell r="L3269" t="str">
            <v>по предъявлении</v>
          </cell>
          <cell r="M3269">
            <v>38330</v>
          </cell>
          <cell r="N3269">
            <v>0</v>
          </cell>
          <cell r="P3269">
            <v>1000000</v>
          </cell>
          <cell r="Q3269">
            <v>1</v>
          </cell>
          <cell r="R3269">
            <v>1000000</v>
          </cell>
          <cell r="S3269">
            <v>38331</v>
          </cell>
          <cell r="T3269" t="str">
            <v>отступное № 1 от 10.12.2005</v>
          </cell>
          <cell r="U3269" t="str">
            <v>ООО "Кибер-Стейт"</v>
          </cell>
          <cell r="V3269">
            <v>1</v>
          </cell>
          <cell r="W3269">
            <v>1000000</v>
          </cell>
          <cell r="X3269">
            <v>38331</v>
          </cell>
          <cell r="Y3269" t="str">
            <v>10/12-акт Сбер</v>
          </cell>
          <cell r="Z3269" t="str">
            <v>Сбербанк РФ</v>
          </cell>
          <cell r="AA3269">
            <v>0</v>
          </cell>
          <cell r="AB3269">
            <v>0</v>
          </cell>
          <cell r="AC3269">
            <v>0</v>
          </cell>
          <cell r="AD3269" t="str">
            <v>предъявлен</v>
          </cell>
          <cell r="AF3269" t="str">
            <v/>
          </cell>
          <cell r="AI3269" t="str">
            <v/>
          </cell>
        </row>
        <row r="3270">
          <cell r="A3270">
            <v>3247</v>
          </cell>
          <cell r="B3270" t="str">
            <v>диск</v>
          </cell>
          <cell r="C3270" t="str">
            <v>51401</v>
          </cell>
          <cell r="D3270" t="str">
            <v>51401`810`2`0400`0000002</v>
          </cell>
          <cell r="E3270" t="str">
            <v>Сбербанк РФ</v>
          </cell>
          <cell r="F3270" t="str">
            <v>банк</v>
          </cell>
          <cell r="G3270" t="str">
            <v>ВА</v>
          </cell>
          <cell r="H3270" t="str">
            <v>0553639</v>
          </cell>
          <cell r="I3270">
            <v>38330</v>
          </cell>
          <cell r="J3270">
            <v>1000000</v>
          </cell>
          <cell r="K3270" t="str">
            <v>Рубли РФ</v>
          </cell>
          <cell r="L3270" t="str">
            <v>по предъявлении</v>
          </cell>
          <cell r="M3270">
            <v>38330</v>
          </cell>
          <cell r="N3270">
            <v>0</v>
          </cell>
          <cell r="P3270">
            <v>1000000</v>
          </cell>
          <cell r="Q3270">
            <v>1</v>
          </cell>
          <cell r="R3270">
            <v>1000000</v>
          </cell>
          <cell r="S3270">
            <v>38331</v>
          </cell>
          <cell r="T3270" t="str">
            <v>отступное № 1 от 10.12.2006</v>
          </cell>
          <cell r="U3270" t="str">
            <v>ООО "Кибер-Стейт"</v>
          </cell>
          <cell r="V3270">
            <v>1</v>
          </cell>
          <cell r="W3270">
            <v>1000000</v>
          </cell>
          <cell r="X3270">
            <v>38331</v>
          </cell>
          <cell r="Y3270" t="str">
            <v>10/12-акт Сбер</v>
          </cell>
          <cell r="Z3270" t="str">
            <v>Сбербанк РФ</v>
          </cell>
          <cell r="AA3270">
            <v>0</v>
          </cell>
          <cell r="AB3270">
            <v>0</v>
          </cell>
          <cell r="AC3270">
            <v>0</v>
          </cell>
          <cell r="AD3270" t="str">
            <v>предъявлен</v>
          </cell>
          <cell r="AF3270" t="str">
            <v/>
          </cell>
          <cell r="AI3270" t="str">
            <v/>
          </cell>
        </row>
        <row r="3271">
          <cell r="A3271">
            <v>3248</v>
          </cell>
          <cell r="B3271" t="str">
            <v>диск</v>
          </cell>
          <cell r="C3271" t="str">
            <v>51401</v>
          </cell>
          <cell r="D3271" t="str">
            <v>51401`810`2`0400`0000002</v>
          </cell>
          <cell r="E3271" t="str">
            <v>Сбербанк РФ</v>
          </cell>
          <cell r="F3271" t="str">
            <v>банк</v>
          </cell>
          <cell r="G3271" t="str">
            <v>ВА</v>
          </cell>
          <cell r="H3271" t="str">
            <v>0553640</v>
          </cell>
          <cell r="I3271">
            <v>38330</v>
          </cell>
          <cell r="J3271">
            <v>1000000</v>
          </cell>
          <cell r="K3271" t="str">
            <v>Рубли РФ</v>
          </cell>
          <cell r="L3271" t="str">
            <v>по предъявлении</v>
          </cell>
          <cell r="M3271">
            <v>38330</v>
          </cell>
          <cell r="N3271">
            <v>0</v>
          </cell>
          <cell r="P3271">
            <v>1000000</v>
          </cell>
          <cell r="Q3271">
            <v>1</v>
          </cell>
          <cell r="R3271">
            <v>1000000</v>
          </cell>
          <cell r="S3271">
            <v>38331</v>
          </cell>
          <cell r="T3271" t="str">
            <v>отступное № 1 от 10.12.2007</v>
          </cell>
          <cell r="U3271" t="str">
            <v>ООО "Кибер-Стейт"</v>
          </cell>
          <cell r="V3271">
            <v>1</v>
          </cell>
          <cell r="W3271">
            <v>1000000</v>
          </cell>
          <cell r="X3271">
            <v>38331</v>
          </cell>
          <cell r="Y3271" t="str">
            <v>10/12-акт Сбер</v>
          </cell>
          <cell r="Z3271" t="str">
            <v>Сбербанк РФ</v>
          </cell>
          <cell r="AA3271">
            <v>0</v>
          </cell>
          <cell r="AB3271">
            <v>0</v>
          </cell>
          <cell r="AC3271">
            <v>0</v>
          </cell>
          <cell r="AD3271" t="str">
            <v>предъявлен</v>
          </cell>
          <cell r="AF3271" t="str">
            <v/>
          </cell>
          <cell r="AI3271" t="str">
            <v/>
          </cell>
        </row>
        <row r="3272">
          <cell r="A3272">
            <v>3249</v>
          </cell>
          <cell r="B3272" t="str">
            <v>диск</v>
          </cell>
          <cell r="C3272" t="str">
            <v>51401</v>
          </cell>
          <cell r="D3272" t="str">
            <v>51401`810`2`0400`0000002</v>
          </cell>
          <cell r="E3272" t="str">
            <v>Сбербанк РФ</v>
          </cell>
          <cell r="F3272" t="str">
            <v>банк</v>
          </cell>
          <cell r="G3272" t="str">
            <v>ВА</v>
          </cell>
          <cell r="H3272" t="str">
            <v>0553641</v>
          </cell>
          <cell r="I3272">
            <v>38330</v>
          </cell>
          <cell r="J3272">
            <v>1000000</v>
          </cell>
          <cell r="K3272" t="str">
            <v>Рубли РФ</v>
          </cell>
          <cell r="L3272" t="str">
            <v>по предъявлении</v>
          </cell>
          <cell r="M3272">
            <v>38330</v>
          </cell>
          <cell r="N3272">
            <v>0</v>
          </cell>
          <cell r="P3272">
            <v>1000000</v>
          </cell>
          <cell r="Q3272">
            <v>1</v>
          </cell>
          <cell r="R3272">
            <v>1000000</v>
          </cell>
          <cell r="S3272">
            <v>38331</v>
          </cell>
          <cell r="T3272" t="str">
            <v>отступное № 1 от 10.12.2008</v>
          </cell>
          <cell r="U3272" t="str">
            <v>ООО "Кибер-Стейт"</v>
          </cell>
          <cell r="V3272">
            <v>1</v>
          </cell>
          <cell r="W3272">
            <v>1000000</v>
          </cell>
          <cell r="X3272">
            <v>38331</v>
          </cell>
          <cell r="Y3272" t="str">
            <v>10/12-акт Сбер</v>
          </cell>
          <cell r="Z3272" t="str">
            <v>Сбербанк РФ</v>
          </cell>
          <cell r="AA3272">
            <v>0</v>
          </cell>
          <cell r="AB3272">
            <v>0</v>
          </cell>
          <cell r="AC3272">
            <v>0</v>
          </cell>
          <cell r="AD3272" t="str">
            <v>предъявлен</v>
          </cell>
          <cell r="AF3272" t="str">
            <v/>
          </cell>
          <cell r="AI3272" t="str">
            <v/>
          </cell>
        </row>
        <row r="3273">
          <cell r="A3273">
            <v>3250</v>
          </cell>
          <cell r="B3273" t="str">
            <v>диск</v>
          </cell>
          <cell r="C3273" t="str">
            <v>51401</v>
          </cell>
          <cell r="D3273" t="str">
            <v>51401`810`2`0400`0000002</v>
          </cell>
          <cell r="E3273" t="str">
            <v>Сбербанк РФ</v>
          </cell>
          <cell r="F3273" t="str">
            <v>банк</v>
          </cell>
          <cell r="G3273" t="str">
            <v>ВА</v>
          </cell>
          <cell r="H3273" t="str">
            <v>0553642</v>
          </cell>
          <cell r="I3273">
            <v>38330</v>
          </cell>
          <cell r="J3273">
            <v>1000000</v>
          </cell>
          <cell r="K3273" t="str">
            <v>Рубли РФ</v>
          </cell>
          <cell r="L3273" t="str">
            <v>по предъявлении</v>
          </cell>
          <cell r="M3273">
            <v>38330</v>
          </cell>
          <cell r="N3273">
            <v>0</v>
          </cell>
          <cell r="P3273">
            <v>1000000</v>
          </cell>
          <cell r="Q3273">
            <v>1</v>
          </cell>
          <cell r="R3273">
            <v>1000000</v>
          </cell>
          <cell r="S3273">
            <v>38331</v>
          </cell>
          <cell r="T3273" t="str">
            <v>отступное № 1 от 10.12.2009</v>
          </cell>
          <cell r="U3273" t="str">
            <v>ООО "Кибер-Стейт"</v>
          </cell>
          <cell r="V3273">
            <v>1</v>
          </cell>
          <cell r="W3273">
            <v>1000000</v>
          </cell>
          <cell r="X3273">
            <v>38331</v>
          </cell>
          <cell r="Y3273" t="str">
            <v>10/12-акт Сбер</v>
          </cell>
          <cell r="Z3273" t="str">
            <v>Сбербанк РФ</v>
          </cell>
          <cell r="AA3273">
            <v>0</v>
          </cell>
          <cell r="AB3273">
            <v>0</v>
          </cell>
          <cell r="AC3273">
            <v>0</v>
          </cell>
          <cell r="AD3273" t="str">
            <v>предъявлен</v>
          </cell>
          <cell r="AF3273" t="str">
            <v/>
          </cell>
          <cell r="AI3273" t="str">
            <v/>
          </cell>
        </row>
        <row r="3274">
          <cell r="A3274">
            <v>3251</v>
          </cell>
          <cell r="B3274" t="str">
            <v>диск</v>
          </cell>
          <cell r="C3274" t="str">
            <v>51401</v>
          </cell>
          <cell r="D3274" t="str">
            <v>51401`810`2`0400`0000002</v>
          </cell>
          <cell r="E3274" t="str">
            <v>Сбербанк РФ</v>
          </cell>
          <cell r="F3274" t="str">
            <v>банк</v>
          </cell>
          <cell r="G3274" t="str">
            <v>ВА</v>
          </cell>
          <cell r="H3274" t="str">
            <v>0553643</v>
          </cell>
          <cell r="I3274">
            <v>38330</v>
          </cell>
          <cell r="J3274">
            <v>1000000</v>
          </cell>
          <cell r="K3274" t="str">
            <v>Рубли РФ</v>
          </cell>
          <cell r="L3274" t="str">
            <v>по предъявлении</v>
          </cell>
          <cell r="M3274">
            <v>38330</v>
          </cell>
          <cell r="N3274">
            <v>0</v>
          </cell>
          <cell r="P3274">
            <v>1000000</v>
          </cell>
          <cell r="Q3274">
            <v>1</v>
          </cell>
          <cell r="R3274">
            <v>1000000</v>
          </cell>
          <cell r="S3274">
            <v>38331</v>
          </cell>
          <cell r="T3274" t="str">
            <v>отступное № 1 от 10.12.2010</v>
          </cell>
          <cell r="U3274" t="str">
            <v>ООО "Кибер-Стейт"</v>
          </cell>
          <cell r="V3274">
            <v>1</v>
          </cell>
          <cell r="W3274">
            <v>1000000</v>
          </cell>
          <cell r="X3274">
            <v>38331</v>
          </cell>
          <cell r="Y3274" t="str">
            <v>10/12-акт Сбер</v>
          </cell>
          <cell r="Z3274" t="str">
            <v>Сбербанк РФ</v>
          </cell>
          <cell r="AA3274">
            <v>0</v>
          </cell>
          <cell r="AB3274">
            <v>0</v>
          </cell>
          <cell r="AC3274">
            <v>0</v>
          </cell>
          <cell r="AD3274" t="str">
            <v>предъявлен</v>
          </cell>
          <cell r="AF3274" t="str">
            <v/>
          </cell>
          <cell r="AI3274" t="str">
            <v/>
          </cell>
        </row>
        <row r="3275">
          <cell r="A3275">
            <v>3252</v>
          </cell>
          <cell r="B3275" t="str">
            <v>диск</v>
          </cell>
          <cell r="C3275" t="str">
            <v>51401</v>
          </cell>
          <cell r="D3275" t="str">
            <v>51401`810`2`0400`0000002</v>
          </cell>
          <cell r="E3275" t="str">
            <v>Сбербанк РФ</v>
          </cell>
          <cell r="F3275" t="str">
            <v>банк</v>
          </cell>
          <cell r="G3275" t="str">
            <v>ВА</v>
          </cell>
          <cell r="H3275" t="str">
            <v>0540556</v>
          </cell>
          <cell r="I3275">
            <v>38315</v>
          </cell>
          <cell r="J3275">
            <v>23500</v>
          </cell>
          <cell r="K3275" t="str">
            <v>Рубли РФ</v>
          </cell>
          <cell r="L3275" t="str">
            <v>по предъявлении</v>
          </cell>
          <cell r="M3275">
            <v>38315</v>
          </cell>
          <cell r="N3275">
            <v>0</v>
          </cell>
          <cell r="P3275">
            <v>23476.5</v>
          </cell>
          <cell r="Q3275">
            <v>0.999</v>
          </cell>
          <cell r="R3275">
            <v>23476.5</v>
          </cell>
          <cell r="S3275">
            <v>38331</v>
          </cell>
          <cell r="T3275" t="str">
            <v>10/12-03</v>
          </cell>
          <cell r="U3275" t="str">
            <v>ООО "РЭКСИМ"</v>
          </cell>
          <cell r="V3275">
            <v>1</v>
          </cell>
          <cell r="W3275">
            <v>23500</v>
          </cell>
          <cell r="X3275">
            <v>38336</v>
          </cell>
          <cell r="Y3275" t="str">
            <v>15/12-акт Сбер</v>
          </cell>
          <cell r="Z3275" t="str">
            <v>Сбербанк РФ</v>
          </cell>
          <cell r="AA3275">
            <v>23.5</v>
          </cell>
          <cell r="AB3275">
            <v>0.36636636636636638</v>
          </cell>
          <cell r="AC3275">
            <v>7.3073073073073064E-2</v>
          </cell>
          <cell r="AD3275" t="str">
            <v>предъявлен</v>
          </cell>
          <cell r="AF3275" t="str">
            <v/>
          </cell>
          <cell r="AI3275" t="str">
            <v/>
          </cell>
        </row>
        <row r="3276">
          <cell r="A3276">
            <v>3253</v>
          </cell>
          <cell r="B3276" t="str">
            <v>диск</v>
          </cell>
          <cell r="C3276" t="str">
            <v>51401</v>
          </cell>
          <cell r="D3276" t="str">
            <v>51401`810`2`0400`0000002</v>
          </cell>
          <cell r="E3276" t="str">
            <v>Сбербанк РФ</v>
          </cell>
          <cell r="F3276" t="str">
            <v>банк</v>
          </cell>
          <cell r="G3276" t="str">
            <v>ВА</v>
          </cell>
          <cell r="H3276" t="str">
            <v>0530939</v>
          </cell>
          <cell r="I3276">
            <v>38247</v>
          </cell>
          <cell r="J3276">
            <v>100000</v>
          </cell>
          <cell r="K3276" t="str">
            <v>Рубли РФ</v>
          </cell>
          <cell r="L3276" t="str">
            <v>по предъявлении</v>
          </cell>
          <cell r="M3276">
            <v>38247</v>
          </cell>
          <cell r="N3276">
            <v>0</v>
          </cell>
          <cell r="P3276">
            <v>100000</v>
          </cell>
          <cell r="Q3276">
            <v>1</v>
          </cell>
          <cell r="R3276">
            <v>100000</v>
          </cell>
          <cell r="S3276">
            <v>38331</v>
          </cell>
          <cell r="T3276" t="str">
            <v>10/12-01</v>
          </cell>
          <cell r="U3276" t="str">
            <v>ООО "Проф-Трейд"</v>
          </cell>
          <cell r="V3276">
            <v>1</v>
          </cell>
          <cell r="W3276">
            <v>100000</v>
          </cell>
          <cell r="X3276">
            <v>38331</v>
          </cell>
          <cell r="Y3276" t="str">
            <v>10/12-акт Сбер</v>
          </cell>
          <cell r="Z3276" t="str">
            <v>Сбербанк РФ</v>
          </cell>
          <cell r="AA3276">
            <v>0</v>
          </cell>
          <cell r="AB3276">
            <v>0</v>
          </cell>
          <cell r="AC3276">
            <v>0</v>
          </cell>
          <cell r="AD3276" t="str">
            <v>предъявлен</v>
          </cell>
          <cell r="AF3276" t="str">
            <v/>
          </cell>
          <cell r="AI3276" t="str">
            <v/>
          </cell>
        </row>
        <row r="3277">
          <cell r="A3277">
            <v>3254</v>
          </cell>
          <cell r="B3277" t="str">
            <v>диск</v>
          </cell>
          <cell r="C3277" t="str">
            <v>51401</v>
          </cell>
          <cell r="D3277" t="str">
            <v>51401`810`2`0400`0000002</v>
          </cell>
          <cell r="E3277" t="str">
            <v>Сбербанк РФ</v>
          </cell>
          <cell r="F3277" t="str">
            <v>банк</v>
          </cell>
          <cell r="G3277" t="str">
            <v>ВА</v>
          </cell>
          <cell r="H3277" t="str">
            <v>0530940</v>
          </cell>
          <cell r="I3277">
            <v>38247</v>
          </cell>
          <cell r="J3277">
            <v>100000</v>
          </cell>
          <cell r="K3277" t="str">
            <v>Рубли РФ</v>
          </cell>
          <cell r="L3277" t="str">
            <v>по предъявлении</v>
          </cell>
          <cell r="M3277">
            <v>38247</v>
          </cell>
          <cell r="N3277">
            <v>0</v>
          </cell>
          <cell r="P3277">
            <v>100000</v>
          </cell>
          <cell r="Q3277">
            <v>1</v>
          </cell>
          <cell r="R3277">
            <v>100000</v>
          </cell>
          <cell r="S3277">
            <v>38331</v>
          </cell>
          <cell r="T3277" t="str">
            <v>10/12-01</v>
          </cell>
          <cell r="U3277" t="str">
            <v>ООО "Проф-Трейд"</v>
          </cell>
          <cell r="V3277">
            <v>1</v>
          </cell>
          <cell r="W3277">
            <v>100000</v>
          </cell>
          <cell r="X3277">
            <v>38331</v>
          </cell>
          <cell r="Y3277" t="str">
            <v>10/12-акт Сбер</v>
          </cell>
          <cell r="Z3277" t="str">
            <v>Сбербанк РФ</v>
          </cell>
          <cell r="AA3277">
            <v>0</v>
          </cell>
          <cell r="AB3277">
            <v>0</v>
          </cell>
          <cell r="AC3277">
            <v>0</v>
          </cell>
          <cell r="AD3277" t="str">
            <v>предъявлен</v>
          </cell>
          <cell r="AF3277" t="str">
            <v/>
          </cell>
          <cell r="AI3277" t="str">
            <v/>
          </cell>
        </row>
        <row r="3278">
          <cell r="A3278">
            <v>3255</v>
          </cell>
          <cell r="B3278" t="str">
            <v>диск</v>
          </cell>
          <cell r="C3278" t="str">
            <v>51401</v>
          </cell>
          <cell r="D3278" t="str">
            <v>51401`810`2`0400`0000002</v>
          </cell>
          <cell r="E3278" t="str">
            <v>Сбербанк РФ</v>
          </cell>
          <cell r="F3278" t="str">
            <v>банк</v>
          </cell>
          <cell r="G3278" t="str">
            <v>ВА</v>
          </cell>
          <cell r="H3278" t="str">
            <v>0171630</v>
          </cell>
          <cell r="I3278">
            <v>38308</v>
          </cell>
          <cell r="J3278">
            <v>100000</v>
          </cell>
          <cell r="K3278" t="str">
            <v>Рубли РФ</v>
          </cell>
          <cell r="L3278" t="str">
            <v>по предъявлении</v>
          </cell>
          <cell r="M3278">
            <v>38308</v>
          </cell>
          <cell r="N3278">
            <v>0</v>
          </cell>
          <cell r="P3278">
            <v>99900</v>
          </cell>
          <cell r="Q3278">
            <v>0.999</v>
          </cell>
          <cell r="R3278">
            <v>99900</v>
          </cell>
          <cell r="S3278">
            <v>38335</v>
          </cell>
          <cell r="T3278" t="str">
            <v>14/12-02</v>
          </cell>
          <cell r="U3278" t="str">
            <v>ЧП Курзикова Лариса Витальевна</v>
          </cell>
          <cell r="V3278">
            <v>1</v>
          </cell>
          <cell r="W3278">
            <v>100000</v>
          </cell>
          <cell r="X3278">
            <v>38336</v>
          </cell>
          <cell r="Y3278" t="str">
            <v>15/12-акт Сбер</v>
          </cell>
          <cell r="Z3278" t="str">
            <v>Сбербанк РФ</v>
          </cell>
          <cell r="AA3278">
            <v>100</v>
          </cell>
          <cell r="AB3278">
            <v>0.36636636636636638</v>
          </cell>
          <cell r="AC3278">
            <v>0.36536536536536535</v>
          </cell>
          <cell r="AD3278" t="str">
            <v>предъявлен</v>
          </cell>
          <cell r="AF3278" t="str">
            <v/>
          </cell>
          <cell r="AI3278" t="str">
            <v/>
          </cell>
        </row>
        <row r="3279">
          <cell r="A3279">
            <v>3256</v>
          </cell>
          <cell r="B3279" t="str">
            <v>диск</v>
          </cell>
          <cell r="C3279" t="str">
            <v>51401</v>
          </cell>
          <cell r="D3279" t="str">
            <v>51401`810`2`0400`0000002</v>
          </cell>
          <cell r="E3279" t="str">
            <v>Сбербанк РФ</v>
          </cell>
          <cell r="F3279" t="str">
            <v>банк</v>
          </cell>
          <cell r="G3279" t="str">
            <v>ВА</v>
          </cell>
          <cell r="H3279" t="str">
            <v>0171631</v>
          </cell>
          <cell r="I3279">
            <v>38308</v>
          </cell>
          <cell r="J3279">
            <v>100000</v>
          </cell>
          <cell r="K3279" t="str">
            <v>Рубли РФ</v>
          </cell>
          <cell r="L3279" t="str">
            <v>по предъявлении</v>
          </cell>
          <cell r="M3279">
            <v>38308</v>
          </cell>
          <cell r="N3279">
            <v>0</v>
          </cell>
          <cell r="P3279">
            <v>99900</v>
          </cell>
          <cell r="Q3279">
            <v>0.999</v>
          </cell>
          <cell r="R3279">
            <v>99900</v>
          </cell>
          <cell r="S3279">
            <v>38335</v>
          </cell>
          <cell r="T3279" t="str">
            <v>14/12-02</v>
          </cell>
          <cell r="U3279" t="str">
            <v>ЧП Курзикова Лариса Витальевна</v>
          </cell>
          <cell r="V3279">
            <v>1</v>
          </cell>
          <cell r="W3279">
            <v>100000</v>
          </cell>
          <cell r="X3279">
            <v>38336</v>
          </cell>
          <cell r="Y3279" t="str">
            <v>15/12-акт Сбер</v>
          </cell>
          <cell r="Z3279" t="str">
            <v>Сбербанк РФ</v>
          </cell>
          <cell r="AA3279">
            <v>100</v>
          </cell>
          <cell r="AB3279">
            <v>0.36636636636636638</v>
          </cell>
          <cell r="AC3279">
            <v>0.36536536536536535</v>
          </cell>
          <cell r="AD3279" t="str">
            <v>предъявлен</v>
          </cell>
          <cell r="AF3279" t="str">
            <v/>
          </cell>
          <cell r="AI3279" t="str">
            <v/>
          </cell>
        </row>
        <row r="3280">
          <cell r="A3280">
            <v>3257</v>
          </cell>
          <cell r="B3280" t="str">
            <v>диск</v>
          </cell>
          <cell r="C3280" t="str">
            <v>51401</v>
          </cell>
          <cell r="D3280" t="str">
            <v>51401`810`2`0400`0000002</v>
          </cell>
          <cell r="E3280" t="str">
            <v>Сбербанк РФ</v>
          </cell>
          <cell r="F3280" t="str">
            <v>банк</v>
          </cell>
          <cell r="G3280" t="str">
            <v>ВА</v>
          </cell>
          <cell r="H3280" t="str">
            <v>0171632</v>
          </cell>
          <cell r="I3280">
            <v>38308</v>
          </cell>
          <cell r="J3280">
            <v>100000</v>
          </cell>
          <cell r="K3280" t="str">
            <v>Рубли РФ</v>
          </cell>
          <cell r="L3280" t="str">
            <v>по предъявлении</v>
          </cell>
          <cell r="M3280">
            <v>38308</v>
          </cell>
          <cell r="N3280">
            <v>0</v>
          </cell>
          <cell r="P3280">
            <v>99900</v>
          </cell>
          <cell r="Q3280">
            <v>0.999</v>
          </cell>
          <cell r="R3280">
            <v>99900</v>
          </cell>
          <cell r="S3280">
            <v>38335</v>
          </cell>
          <cell r="T3280" t="str">
            <v>14/12-02</v>
          </cell>
          <cell r="U3280" t="str">
            <v>ЧП Курзикова Лариса Витальевна</v>
          </cell>
          <cell r="V3280">
            <v>1</v>
          </cell>
          <cell r="W3280">
            <v>100000</v>
          </cell>
          <cell r="X3280">
            <v>38336</v>
          </cell>
          <cell r="Y3280" t="str">
            <v>15/12-акт Сбер</v>
          </cell>
          <cell r="Z3280" t="str">
            <v>Сбербанк РФ</v>
          </cell>
          <cell r="AA3280">
            <v>100</v>
          </cell>
          <cell r="AB3280">
            <v>0.36636636636636638</v>
          </cell>
          <cell r="AC3280">
            <v>0.36536536536536535</v>
          </cell>
          <cell r="AD3280" t="str">
            <v>предъявлен</v>
          </cell>
          <cell r="AF3280" t="str">
            <v/>
          </cell>
          <cell r="AI3280" t="str">
            <v/>
          </cell>
        </row>
        <row r="3281">
          <cell r="A3281">
            <v>3258</v>
          </cell>
          <cell r="B3281" t="str">
            <v>диск</v>
          </cell>
          <cell r="C3281" t="str">
            <v>51401</v>
          </cell>
          <cell r="D3281" t="str">
            <v>51401`810`1`0400`0000005</v>
          </cell>
          <cell r="E3281" t="str">
            <v>ОАО «УралСиб»</v>
          </cell>
          <cell r="F3281" t="str">
            <v>банк</v>
          </cell>
          <cell r="G3281" t="str">
            <v>0000</v>
          </cell>
          <cell r="H3281" t="str">
            <v>0254931</v>
          </cell>
          <cell r="I3281">
            <v>38331</v>
          </cell>
          <cell r="J3281">
            <v>5000000</v>
          </cell>
          <cell r="K3281" t="str">
            <v>Рубли РФ</v>
          </cell>
          <cell r="L3281" t="str">
            <v>по предъявлении</v>
          </cell>
          <cell r="M3281">
            <v>38331</v>
          </cell>
          <cell r="N3281">
            <v>0</v>
          </cell>
          <cell r="P3281">
            <v>5000000</v>
          </cell>
          <cell r="Q3281">
            <v>1</v>
          </cell>
          <cell r="R3281">
            <v>5000000</v>
          </cell>
          <cell r="S3281">
            <v>38335</v>
          </cell>
          <cell r="T3281" t="str">
            <v>отступное №1 от 14.12.2004</v>
          </cell>
          <cell r="U3281" t="str">
            <v>ООО "Интехком"</v>
          </cell>
          <cell r="V3281">
            <v>1</v>
          </cell>
          <cell r="W3281">
            <v>5000000</v>
          </cell>
          <cell r="X3281">
            <v>38335</v>
          </cell>
          <cell r="Y3281" t="str">
            <v>14/12-акт УралСиб</v>
          </cell>
          <cell r="Z3281" t="str">
            <v>ОАО "УралСиб"</v>
          </cell>
          <cell r="AA3281">
            <v>0</v>
          </cell>
          <cell r="AB3281">
            <v>0</v>
          </cell>
          <cell r="AC3281">
            <v>0</v>
          </cell>
          <cell r="AD3281" t="str">
            <v>предъявлен</v>
          </cell>
          <cell r="AF3281" t="str">
            <v/>
          </cell>
          <cell r="AI3281" t="str">
            <v/>
          </cell>
        </row>
        <row r="3282">
          <cell r="A3282">
            <v>3259</v>
          </cell>
          <cell r="B3282" t="str">
            <v>диск</v>
          </cell>
          <cell r="C3282" t="str">
            <v>51401</v>
          </cell>
          <cell r="D3282" t="str">
            <v>51401`810`1`0400`0000005</v>
          </cell>
          <cell r="E3282" t="str">
            <v>ОАО «УралСиб»</v>
          </cell>
          <cell r="F3282" t="str">
            <v>банк</v>
          </cell>
          <cell r="G3282" t="str">
            <v>0000</v>
          </cell>
          <cell r="H3282" t="str">
            <v>0254932</v>
          </cell>
          <cell r="I3282">
            <v>38331</v>
          </cell>
          <cell r="J3282">
            <v>5997000</v>
          </cell>
          <cell r="K3282" t="str">
            <v>Рубли РФ</v>
          </cell>
          <cell r="L3282" t="str">
            <v>по предъявлении</v>
          </cell>
          <cell r="M3282">
            <v>38331</v>
          </cell>
          <cell r="N3282">
            <v>0</v>
          </cell>
          <cell r="P3282">
            <v>5997000</v>
          </cell>
          <cell r="Q3282">
            <v>1</v>
          </cell>
          <cell r="R3282">
            <v>5997000</v>
          </cell>
          <cell r="S3282">
            <v>38335</v>
          </cell>
          <cell r="T3282" t="str">
            <v>отступное №1 от 14.12.2004</v>
          </cell>
          <cell r="U3282" t="str">
            <v>ООО "Интехком"</v>
          </cell>
          <cell r="V3282">
            <v>1</v>
          </cell>
          <cell r="W3282">
            <v>5997000</v>
          </cell>
          <cell r="X3282">
            <v>38335</v>
          </cell>
          <cell r="Y3282" t="str">
            <v>14/12-акт УралСиб</v>
          </cell>
          <cell r="Z3282" t="str">
            <v>ОАО "УралСиб"</v>
          </cell>
          <cell r="AA3282">
            <v>0</v>
          </cell>
          <cell r="AB3282">
            <v>0</v>
          </cell>
          <cell r="AC3282">
            <v>0</v>
          </cell>
          <cell r="AD3282" t="str">
            <v>предъявлен</v>
          </cell>
          <cell r="AF3282" t="str">
            <v/>
          </cell>
          <cell r="AI3282" t="str">
            <v/>
          </cell>
        </row>
        <row r="3283">
          <cell r="A3283">
            <v>3260</v>
          </cell>
          <cell r="B3283" t="str">
            <v>диск</v>
          </cell>
          <cell r="C3283" t="str">
            <v>51401</v>
          </cell>
          <cell r="D3283" t="str">
            <v>51401`810`1`0400`0000005</v>
          </cell>
          <cell r="E3283" t="str">
            <v>ОАО «УралСиб»</v>
          </cell>
          <cell r="F3283" t="str">
            <v>банк</v>
          </cell>
          <cell r="G3283" t="str">
            <v>0000</v>
          </cell>
          <cell r="H3283" t="str">
            <v>0254933</v>
          </cell>
          <cell r="I3283">
            <v>38331</v>
          </cell>
          <cell r="J3283">
            <v>5000000</v>
          </cell>
          <cell r="K3283" t="str">
            <v>Рубли РФ</v>
          </cell>
          <cell r="L3283" t="str">
            <v>по предъявлении</v>
          </cell>
          <cell r="M3283">
            <v>38331</v>
          </cell>
          <cell r="N3283">
            <v>0</v>
          </cell>
          <cell r="P3283">
            <v>5000000</v>
          </cell>
          <cell r="Q3283">
            <v>1</v>
          </cell>
          <cell r="R3283">
            <v>5000000</v>
          </cell>
          <cell r="S3283">
            <v>38335</v>
          </cell>
          <cell r="T3283" t="str">
            <v>отступное №1 от 14.12.2004</v>
          </cell>
          <cell r="U3283" t="str">
            <v>ООО "Интехком"</v>
          </cell>
          <cell r="V3283">
            <v>1</v>
          </cell>
          <cell r="W3283">
            <v>5000000</v>
          </cell>
          <cell r="X3283">
            <v>38335</v>
          </cell>
          <cell r="Y3283" t="str">
            <v>14/12-акт УралСиб</v>
          </cell>
          <cell r="Z3283" t="str">
            <v>ОАО "УралСиб"</v>
          </cell>
          <cell r="AA3283">
            <v>0</v>
          </cell>
          <cell r="AB3283">
            <v>0</v>
          </cell>
          <cell r="AC3283">
            <v>0</v>
          </cell>
          <cell r="AD3283" t="str">
            <v>предъявлен</v>
          </cell>
          <cell r="AF3283" t="str">
            <v/>
          </cell>
          <cell r="AI3283" t="str">
            <v/>
          </cell>
        </row>
        <row r="3284">
          <cell r="A3284">
            <v>3261</v>
          </cell>
          <cell r="B3284" t="str">
            <v>диск</v>
          </cell>
          <cell r="C3284" t="str">
            <v>51401</v>
          </cell>
          <cell r="D3284" t="str">
            <v>51401`810`1`0400`0000005</v>
          </cell>
          <cell r="E3284" t="str">
            <v>ОАО «УралСиб»</v>
          </cell>
          <cell r="F3284" t="str">
            <v>банк</v>
          </cell>
          <cell r="G3284" t="str">
            <v>0000</v>
          </cell>
          <cell r="H3284" t="str">
            <v>0254934</v>
          </cell>
          <cell r="I3284">
            <v>38331</v>
          </cell>
          <cell r="J3284">
            <v>1000000</v>
          </cell>
          <cell r="K3284" t="str">
            <v>Рубли РФ</v>
          </cell>
          <cell r="L3284" t="str">
            <v>по предъявлении</v>
          </cell>
          <cell r="M3284">
            <v>38331</v>
          </cell>
          <cell r="N3284">
            <v>0</v>
          </cell>
          <cell r="P3284">
            <v>1000000</v>
          </cell>
          <cell r="Q3284">
            <v>1</v>
          </cell>
          <cell r="R3284">
            <v>1000000</v>
          </cell>
          <cell r="S3284">
            <v>38336</v>
          </cell>
          <cell r="T3284" t="str">
            <v>отступное №1 от 15.12.2004</v>
          </cell>
          <cell r="U3284" t="str">
            <v>ООО "Интехком"</v>
          </cell>
          <cell r="V3284">
            <v>1</v>
          </cell>
          <cell r="W3284">
            <v>1000000</v>
          </cell>
          <cell r="X3284">
            <v>38336</v>
          </cell>
          <cell r="Y3284" t="str">
            <v>15/12-акт УралСиб</v>
          </cell>
          <cell r="Z3284" t="str">
            <v>ОАО "УралСиб"</v>
          </cell>
          <cell r="AA3284">
            <v>0</v>
          </cell>
          <cell r="AB3284">
            <v>0</v>
          </cell>
          <cell r="AC3284">
            <v>0</v>
          </cell>
          <cell r="AD3284" t="str">
            <v>предъявлен</v>
          </cell>
          <cell r="AF3284" t="str">
            <v/>
          </cell>
          <cell r="AI3284" t="str">
            <v/>
          </cell>
        </row>
        <row r="3285">
          <cell r="A3285">
            <v>3262</v>
          </cell>
          <cell r="B3285" t="str">
            <v>диск</v>
          </cell>
          <cell r="C3285" t="str">
            <v>51401</v>
          </cell>
          <cell r="D3285" t="str">
            <v>51401`810`2`0400`0000002</v>
          </cell>
          <cell r="E3285" t="str">
            <v>Сбербанк РФ</v>
          </cell>
          <cell r="F3285" t="str">
            <v>банк</v>
          </cell>
          <cell r="G3285" t="str">
            <v>ВА</v>
          </cell>
          <cell r="H3285" t="str">
            <v>0553710</v>
          </cell>
          <cell r="I3285">
            <v>38336</v>
          </cell>
          <cell r="J3285">
            <v>1997000</v>
          </cell>
          <cell r="K3285" t="str">
            <v>Рубли РФ</v>
          </cell>
          <cell r="L3285" t="str">
            <v>по предъявлении</v>
          </cell>
          <cell r="M3285">
            <v>38336</v>
          </cell>
          <cell r="N3285">
            <v>0</v>
          </cell>
          <cell r="P3285">
            <v>1997000</v>
          </cell>
          <cell r="Q3285">
            <v>1</v>
          </cell>
          <cell r="R3285">
            <v>1997000</v>
          </cell>
          <cell r="S3285">
            <v>38337</v>
          </cell>
          <cell r="T3285" t="str">
            <v>отступное № 2 от 16.12.2004 г.</v>
          </cell>
          <cell r="U3285" t="str">
            <v>ООО "Кибер-Стейт"</v>
          </cell>
          <cell r="V3285">
            <v>1</v>
          </cell>
          <cell r="W3285">
            <v>1997000</v>
          </cell>
          <cell r="X3285">
            <v>38338</v>
          </cell>
          <cell r="Y3285" t="str">
            <v>17/12-акт Сбербанка</v>
          </cell>
          <cell r="Z3285" t="str">
            <v>Сбербанк РФ</v>
          </cell>
          <cell r="AA3285">
            <v>0</v>
          </cell>
          <cell r="AB3285">
            <v>0</v>
          </cell>
          <cell r="AC3285">
            <v>0</v>
          </cell>
          <cell r="AD3285" t="str">
            <v>предъявлен</v>
          </cell>
          <cell r="AF3285" t="str">
            <v/>
          </cell>
          <cell r="AI3285" t="str">
            <v/>
          </cell>
        </row>
        <row r="3286">
          <cell r="A3286">
            <v>3263</v>
          </cell>
          <cell r="B3286" t="str">
            <v>диск</v>
          </cell>
          <cell r="C3286" t="str">
            <v>51401</v>
          </cell>
          <cell r="D3286" t="str">
            <v>51401`810`2`0400`0000002</v>
          </cell>
          <cell r="E3286" t="str">
            <v>Сбербанк РФ</v>
          </cell>
          <cell r="F3286" t="str">
            <v>банк</v>
          </cell>
          <cell r="G3286" t="str">
            <v>ВА</v>
          </cell>
          <cell r="H3286" t="str">
            <v>0553711</v>
          </cell>
          <cell r="I3286">
            <v>38336</v>
          </cell>
          <cell r="J3286">
            <v>5000000</v>
          </cell>
          <cell r="K3286" t="str">
            <v>Рубли РФ</v>
          </cell>
          <cell r="L3286" t="str">
            <v>по предъявлении</v>
          </cell>
          <cell r="M3286">
            <v>38336</v>
          </cell>
          <cell r="N3286">
            <v>0</v>
          </cell>
          <cell r="P3286">
            <v>5000000</v>
          </cell>
          <cell r="Q3286">
            <v>1</v>
          </cell>
          <cell r="R3286">
            <v>5000000</v>
          </cell>
          <cell r="S3286">
            <v>38337</v>
          </cell>
          <cell r="T3286" t="str">
            <v>отступное № 2 от 16.12.2004 г.</v>
          </cell>
          <cell r="U3286" t="str">
            <v>ООО "Кибер-Стейт"</v>
          </cell>
          <cell r="V3286">
            <v>1</v>
          </cell>
          <cell r="W3286">
            <v>5000000</v>
          </cell>
          <cell r="X3286">
            <v>38337</v>
          </cell>
          <cell r="Y3286" t="str">
            <v>16/12-акт Сбербанка</v>
          </cell>
          <cell r="Z3286" t="str">
            <v>Сбербанк РФ</v>
          </cell>
          <cell r="AA3286">
            <v>0</v>
          </cell>
          <cell r="AB3286">
            <v>0</v>
          </cell>
          <cell r="AC3286">
            <v>0</v>
          </cell>
          <cell r="AD3286" t="str">
            <v>предъявлен</v>
          </cell>
          <cell r="AF3286" t="str">
            <v/>
          </cell>
          <cell r="AI3286" t="str">
            <v/>
          </cell>
        </row>
        <row r="3287">
          <cell r="A3287">
            <v>3264</v>
          </cell>
          <cell r="B3287" t="str">
            <v>диск</v>
          </cell>
          <cell r="C3287" t="str">
            <v>51401</v>
          </cell>
          <cell r="D3287" t="str">
            <v>51401`810`2`0400`0000002</v>
          </cell>
          <cell r="E3287" t="str">
            <v>Сбербанк РФ</v>
          </cell>
          <cell r="F3287" t="str">
            <v>банк</v>
          </cell>
          <cell r="G3287" t="str">
            <v>ВА</v>
          </cell>
          <cell r="H3287" t="str">
            <v>0553712</v>
          </cell>
          <cell r="I3287">
            <v>38336</v>
          </cell>
          <cell r="J3287">
            <v>5000000</v>
          </cell>
          <cell r="K3287" t="str">
            <v>Рубли РФ</v>
          </cell>
          <cell r="L3287" t="str">
            <v>по предъявлении</v>
          </cell>
          <cell r="M3287">
            <v>38336</v>
          </cell>
          <cell r="N3287">
            <v>0</v>
          </cell>
          <cell r="P3287">
            <v>5000000</v>
          </cell>
          <cell r="Q3287">
            <v>1</v>
          </cell>
          <cell r="R3287">
            <v>5000000</v>
          </cell>
          <cell r="S3287">
            <v>38337</v>
          </cell>
          <cell r="T3287" t="str">
            <v>отступное № 2 от 16.12.2004 г.</v>
          </cell>
          <cell r="U3287" t="str">
            <v>ООО "Кибер-Стейт"</v>
          </cell>
          <cell r="V3287">
            <v>1</v>
          </cell>
          <cell r="W3287">
            <v>5000000</v>
          </cell>
          <cell r="X3287">
            <v>38337</v>
          </cell>
          <cell r="Y3287" t="str">
            <v>16/12-акт Сбербанка</v>
          </cell>
          <cell r="Z3287" t="str">
            <v>Сбербанк РФ</v>
          </cell>
          <cell r="AA3287">
            <v>0</v>
          </cell>
          <cell r="AB3287">
            <v>0</v>
          </cell>
          <cell r="AC3287">
            <v>0</v>
          </cell>
          <cell r="AD3287" t="str">
            <v>предъявлен</v>
          </cell>
          <cell r="AF3287" t="str">
            <v/>
          </cell>
          <cell r="AI3287" t="str">
            <v/>
          </cell>
        </row>
        <row r="3288">
          <cell r="A3288">
            <v>3265</v>
          </cell>
          <cell r="B3288" t="str">
            <v>диск</v>
          </cell>
          <cell r="C3288" t="str">
            <v>51401</v>
          </cell>
          <cell r="D3288" t="str">
            <v>51401`810`1`0400`0000005</v>
          </cell>
          <cell r="E3288" t="str">
            <v>ОАО «УралСиб»</v>
          </cell>
          <cell r="F3288" t="str">
            <v>банк</v>
          </cell>
          <cell r="G3288" t="str">
            <v>0000</v>
          </cell>
          <cell r="H3288" t="str">
            <v>0254972</v>
          </cell>
          <cell r="I3288">
            <v>38336</v>
          </cell>
          <cell r="J3288">
            <v>1000000</v>
          </cell>
          <cell r="K3288" t="str">
            <v>Рубли РФ</v>
          </cell>
          <cell r="L3288" t="str">
            <v>по предъявлении</v>
          </cell>
          <cell r="M3288">
            <v>38336</v>
          </cell>
          <cell r="N3288">
            <v>0</v>
          </cell>
          <cell r="P3288">
            <v>1000000</v>
          </cell>
          <cell r="Q3288">
            <v>1</v>
          </cell>
          <cell r="R3288">
            <v>1000000</v>
          </cell>
          <cell r="S3288">
            <v>38337</v>
          </cell>
          <cell r="T3288" t="str">
            <v>16/12-03</v>
          </cell>
          <cell r="U3288" t="str">
            <v>ООО "Кардинал"</v>
          </cell>
          <cell r="V3288">
            <v>1</v>
          </cell>
          <cell r="W3288">
            <v>1000000</v>
          </cell>
          <cell r="X3288">
            <v>38338</v>
          </cell>
          <cell r="Y3288" t="str">
            <v>17/12-акт УралСиб</v>
          </cell>
          <cell r="Z3288" t="str">
            <v>ОАО "УралСиб"</v>
          </cell>
          <cell r="AA3288">
            <v>0</v>
          </cell>
          <cell r="AB3288">
            <v>0</v>
          </cell>
          <cell r="AC3288">
            <v>0</v>
          </cell>
          <cell r="AD3288" t="str">
            <v>предъявлен</v>
          </cell>
          <cell r="AF3288" t="str">
            <v/>
          </cell>
          <cell r="AI3288" t="str">
            <v/>
          </cell>
        </row>
        <row r="3289">
          <cell r="A3289">
            <v>3266</v>
          </cell>
          <cell r="B3289" t="str">
            <v>диск</v>
          </cell>
          <cell r="C3289" t="str">
            <v>51401</v>
          </cell>
          <cell r="D3289" t="str">
            <v>51401`810`4`0400`0000006</v>
          </cell>
          <cell r="E3289" t="str">
            <v>ОАО «Социнвестбанк»</v>
          </cell>
          <cell r="F3289" t="str">
            <v>банк</v>
          </cell>
          <cell r="G3289" t="str">
            <v>КР</v>
          </cell>
          <cell r="H3289" t="str">
            <v>0023680</v>
          </cell>
          <cell r="I3289">
            <v>38338</v>
          </cell>
          <cell r="J3289">
            <v>120000</v>
          </cell>
          <cell r="K3289" t="str">
            <v>Рубли РФ</v>
          </cell>
          <cell r="L3289" t="str">
            <v>по предъявлении</v>
          </cell>
          <cell r="M3289">
            <v>38338</v>
          </cell>
          <cell r="N3289">
            <v>0</v>
          </cell>
          <cell r="P3289">
            <v>120000</v>
          </cell>
          <cell r="Q3289">
            <v>1</v>
          </cell>
          <cell r="R3289">
            <v>120000</v>
          </cell>
          <cell r="S3289">
            <v>38338</v>
          </cell>
          <cell r="T3289" t="str">
            <v>17/12-07</v>
          </cell>
          <cell r="U3289" t="str">
            <v>ООО "ДАЛТОН"</v>
          </cell>
          <cell r="V3289">
            <v>1</v>
          </cell>
          <cell r="W3289">
            <v>120000</v>
          </cell>
          <cell r="X3289">
            <v>38341</v>
          </cell>
          <cell r="Y3289" t="str">
            <v>20/12-акт СИБ</v>
          </cell>
          <cell r="Z3289" t="str">
            <v>ОАО "Социнвестбанк"</v>
          </cell>
          <cell r="AA3289">
            <v>0</v>
          </cell>
          <cell r="AB3289">
            <v>0</v>
          </cell>
          <cell r="AC3289">
            <v>0</v>
          </cell>
          <cell r="AD3289" t="str">
            <v>предъявлен</v>
          </cell>
          <cell r="AF3289" t="str">
            <v/>
          </cell>
          <cell r="AI3289" t="str">
            <v/>
          </cell>
        </row>
        <row r="3290">
          <cell r="A3290">
            <v>3267</v>
          </cell>
          <cell r="B3290" t="str">
            <v>диск</v>
          </cell>
          <cell r="C3290" t="str">
            <v>51401</v>
          </cell>
          <cell r="D3290" t="str">
            <v>51401`810`2`0400`0000002</v>
          </cell>
          <cell r="E3290" t="str">
            <v>Сбербанк РФ</v>
          </cell>
          <cell r="F3290" t="str">
            <v>банк</v>
          </cell>
          <cell r="G3290" t="str">
            <v>ВА</v>
          </cell>
          <cell r="H3290" t="str">
            <v>0553822</v>
          </cell>
          <cell r="I3290">
            <v>38338</v>
          </cell>
          <cell r="J3290">
            <v>1986500</v>
          </cell>
          <cell r="K3290" t="str">
            <v>Рубли РФ</v>
          </cell>
          <cell r="L3290" t="str">
            <v>по предъявлении</v>
          </cell>
          <cell r="M3290">
            <v>38338</v>
          </cell>
          <cell r="N3290">
            <v>0</v>
          </cell>
          <cell r="P3290">
            <v>1986500</v>
          </cell>
          <cell r="Q3290">
            <v>1</v>
          </cell>
          <cell r="R3290">
            <v>1986500</v>
          </cell>
          <cell r="S3290">
            <v>38338</v>
          </cell>
          <cell r="T3290" t="str">
            <v>17/12-07</v>
          </cell>
          <cell r="U3290" t="str">
            <v>ООО "ДАЛТОН"</v>
          </cell>
          <cell r="V3290">
            <v>1</v>
          </cell>
          <cell r="W3290">
            <v>1986500</v>
          </cell>
          <cell r="X3290">
            <v>38341</v>
          </cell>
          <cell r="Y3290" t="str">
            <v>20/12-акт Сбербанка</v>
          </cell>
          <cell r="Z3290" t="str">
            <v>Сбербанк РФ</v>
          </cell>
          <cell r="AA3290">
            <v>0</v>
          </cell>
          <cell r="AB3290">
            <v>0</v>
          </cell>
          <cell r="AC3290">
            <v>0</v>
          </cell>
          <cell r="AD3290" t="str">
            <v>предъявлен</v>
          </cell>
          <cell r="AF3290" t="str">
            <v/>
          </cell>
          <cell r="AI3290" t="str">
            <v/>
          </cell>
        </row>
        <row r="3291">
          <cell r="A3291">
            <v>3268</v>
          </cell>
          <cell r="B3291" t="str">
            <v>диск</v>
          </cell>
          <cell r="C3291" t="str">
            <v>51401</v>
          </cell>
          <cell r="D3291" t="str">
            <v>51401`810`1`0400`0000005</v>
          </cell>
          <cell r="E3291" t="str">
            <v>ОАО «УралСиб»</v>
          </cell>
          <cell r="F3291" t="str">
            <v>банк</v>
          </cell>
          <cell r="G3291" t="str">
            <v>0000</v>
          </cell>
          <cell r="H3291" t="str">
            <v>0254973</v>
          </cell>
          <cell r="I3291">
            <v>38336</v>
          </cell>
          <cell r="J3291">
            <v>1000000</v>
          </cell>
          <cell r="K3291" t="str">
            <v>Рубли РФ</v>
          </cell>
          <cell r="L3291" t="str">
            <v>по предъявлении</v>
          </cell>
          <cell r="M3291">
            <v>38336</v>
          </cell>
          <cell r="N3291">
            <v>0</v>
          </cell>
          <cell r="P3291">
            <v>1000000</v>
          </cell>
          <cell r="Q3291">
            <v>1</v>
          </cell>
          <cell r="R3291">
            <v>1000000</v>
          </cell>
          <cell r="S3291">
            <v>38338</v>
          </cell>
          <cell r="T3291" t="str">
            <v>17/12-07</v>
          </cell>
          <cell r="U3291" t="str">
            <v>ООО "ДАЛТОН"</v>
          </cell>
          <cell r="V3291">
            <v>1</v>
          </cell>
          <cell r="W3291">
            <v>1000000</v>
          </cell>
          <cell r="X3291">
            <v>38338</v>
          </cell>
          <cell r="Y3291" t="str">
            <v>17/12-акт УралСиб</v>
          </cell>
          <cell r="Z3291" t="str">
            <v>ОАО "УралСиб"</v>
          </cell>
          <cell r="AA3291">
            <v>0</v>
          </cell>
          <cell r="AB3291">
            <v>0</v>
          </cell>
          <cell r="AC3291">
            <v>0</v>
          </cell>
          <cell r="AD3291" t="str">
            <v>предъявлен</v>
          </cell>
          <cell r="AF3291" t="str">
            <v/>
          </cell>
          <cell r="AI3291" t="str">
            <v/>
          </cell>
        </row>
        <row r="3292">
          <cell r="A3292">
            <v>3269</v>
          </cell>
          <cell r="B3292" t="str">
            <v>диск</v>
          </cell>
          <cell r="C3292" t="str">
            <v>51401</v>
          </cell>
          <cell r="D3292" t="str">
            <v>51401`810`1`0400`0000005</v>
          </cell>
          <cell r="E3292" t="str">
            <v>ОАО «УралСиб»</v>
          </cell>
          <cell r="F3292" t="str">
            <v>банк</v>
          </cell>
          <cell r="G3292" t="str">
            <v>0000</v>
          </cell>
          <cell r="H3292" t="str">
            <v>0254974</v>
          </cell>
          <cell r="I3292">
            <v>38336</v>
          </cell>
          <cell r="J3292">
            <v>1000000</v>
          </cell>
          <cell r="K3292" t="str">
            <v>Рубли РФ</v>
          </cell>
          <cell r="L3292" t="str">
            <v>по предъявлении</v>
          </cell>
          <cell r="M3292">
            <v>38336</v>
          </cell>
          <cell r="N3292">
            <v>0</v>
          </cell>
          <cell r="P3292">
            <v>1000000</v>
          </cell>
          <cell r="Q3292">
            <v>1</v>
          </cell>
          <cell r="R3292">
            <v>1000000</v>
          </cell>
          <cell r="S3292">
            <v>38338</v>
          </cell>
          <cell r="T3292" t="str">
            <v>17/12-07</v>
          </cell>
          <cell r="U3292" t="str">
            <v>ООО "ДАЛТОН"</v>
          </cell>
          <cell r="V3292">
            <v>1</v>
          </cell>
          <cell r="W3292">
            <v>1000000</v>
          </cell>
          <cell r="X3292">
            <v>38338</v>
          </cell>
          <cell r="Y3292" t="str">
            <v>17/12-акт УралСиб</v>
          </cell>
          <cell r="Z3292" t="str">
            <v>ОАО "УралСиб"</v>
          </cell>
          <cell r="AA3292">
            <v>0</v>
          </cell>
          <cell r="AB3292">
            <v>0</v>
          </cell>
          <cell r="AC3292">
            <v>0</v>
          </cell>
          <cell r="AD3292" t="str">
            <v>предъявлен</v>
          </cell>
          <cell r="AF3292" t="str">
            <v/>
          </cell>
          <cell r="AI3292" t="str">
            <v/>
          </cell>
        </row>
        <row r="3293">
          <cell r="A3293">
            <v>3270</v>
          </cell>
          <cell r="B3293" t="str">
            <v>диск</v>
          </cell>
          <cell r="C3293" t="str">
            <v>51401</v>
          </cell>
          <cell r="D3293" t="str">
            <v>51401`810`1`0400`0000005</v>
          </cell>
          <cell r="E3293" t="str">
            <v>ОАО «УралСиб»</v>
          </cell>
          <cell r="F3293" t="str">
            <v>банк</v>
          </cell>
          <cell r="G3293" t="str">
            <v>0000</v>
          </cell>
          <cell r="H3293" t="str">
            <v>0251771</v>
          </cell>
          <cell r="I3293">
            <v>38303</v>
          </cell>
          <cell r="J3293">
            <v>47000</v>
          </cell>
          <cell r="K3293" t="str">
            <v>Рубли РФ</v>
          </cell>
          <cell r="L3293" t="str">
            <v>по предъявлении</v>
          </cell>
          <cell r="M3293">
            <v>38303</v>
          </cell>
          <cell r="N3293">
            <v>0</v>
          </cell>
          <cell r="P3293">
            <v>46812</v>
          </cell>
          <cell r="Q3293">
            <v>0.996</v>
          </cell>
          <cell r="R3293">
            <v>46812</v>
          </cell>
          <cell r="S3293">
            <v>38338</v>
          </cell>
          <cell r="T3293" t="str">
            <v>отступное № 5 от 17.12.2004</v>
          </cell>
          <cell r="U3293" t="str">
            <v>ОАО "Башэлектроремонт"</v>
          </cell>
          <cell r="V3293">
            <v>1</v>
          </cell>
          <cell r="W3293">
            <v>47000</v>
          </cell>
          <cell r="X3293">
            <v>38341</v>
          </cell>
          <cell r="Y3293" t="str">
            <v>20/12-акт УралСиб</v>
          </cell>
          <cell r="Z3293" t="str">
            <v>ОАО "УралСиб"</v>
          </cell>
          <cell r="AA3293">
            <v>188</v>
          </cell>
          <cell r="AB3293">
            <v>1.469879518072289</v>
          </cell>
          <cell r="AC3293">
            <v>0.4886211512717536</v>
          </cell>
          <cell r="AD3293" t="str">
            <v>предъявлен</v>
          </cell>
          <cell r="AF3293" t="str">
            <v/>
          </cell>
          <cell r="AI3293" t="str">
            <v/>
          </cell>
        </row>
        <row r="3294">
          <cell r="A3294">
            <v>3271</v>
          </cell>
          <cell r="B3294" t="str">
            <v>диск</v>
          </cell>
          <cell r="C3294" t="str">
            <v>51401</v>
          </cell>
          <cell r="D3294" t="str">
            <v>51401`810`2`0400`0000002</v>
          </cell>
          <cell r="E3294" t="str">
            <v>Сбербанк РФ</v>
          </cell>
          <cell r="F3294" t="str">
            <v>банк</v>
          </cell>
          <cell r="G3294" t="str">
            <v>ВА</v>
          </cell>
          <cell r="H3294" t="str">
            <v>0526886</v>
          </cell>
          <cell r="I3294">
            <v>38300</v>
          </cell>
          <cell r="J3294">
            <v>667300</v>
          </cell>
          <cell r="K3294" t="str">
            <v>Рубли РФ</v>
          </cell>
          <cell r="L3294" t="str">
            <v>по предъявлении</v>
          </cell>
          <cell r="M3294">
            <v>38300</v>
          </cell>
          <cell r="N3294">
            <v>0</v>
          </cell>
          <cell r="P3294">
            <v>664630.80000000005</v>
          </cell>
          <cell r="Q3294">
            <v>0.99600000000000011</v>
          </cell>
          <cell r="R3294">
            <v>664630.80000000005</v>
          </cell>
          <cell r="S3294">
            <v>38338</v>
          </cell>
          <cell r="T3294" t="str">
            <v>отступное № 5 от 17.12.2004</v>
          </cell>
          <cell r="U3294" t="str">
            <v>ОАО "Башэлектроремонт"</v>
          </cell>
          <cell r="V3294">
            <v>1</v>
          </cell>
          <cell r="W3294">
            <v>667300</v>
          </cell>
          <cell r="X3294">
            <v>38341</v>
          </cell>
          <cell r="Y3294" t="str">
            <v>20/12-акт Сбербанка</v>
          </cell>
          <cell r="Z3294" t="str">
            <v>Сбербанк РФ</v>
          </cell>
          <cell r="AA3294">
            <v>2669.1999999999534</v>
          </cell>
          <cell r="AB3294">
            <v>1.4698795180722632</v>
          </cell>
          <cell r="AC3294">
            <v>0.4886211512717451</v>
          </cell>
          <cell r="AD3294" t="str">
            <v>предъявлен</v>
          </cell>
          <cell r="AF3294" t="str">
            <v/>
          </cell>
          <cell r="AI3294" t="str">
            <v/>
          </cell>
        </row>
        <row r="3295">
          <cell r="A3295">
            <v>3272</v>
          </cell>
          <cell r="B3295" t="str">
            <v>диск</v>
          </cell>
          <cell r="C3295" t="str">
            <v>51401</v>
          </cell>
          <cell r="D3295" t="str">
            <v>51401`810`2`0400`0000002</v>
          </cell>
          <cell r="E3295" t="str">
            <v>Сбербанк РФ</v>
          </cell>
          <cell r="F3295" t="str">
            <v>банк</v>
          </cell>
          <cell r="G3295" t="str">
            <v>ВА</v>
          </cell>
          <cell r="H3295" t="str">
            <v>0555568</v>
          </cell>
          <cell r="I3295">
            <v>38320</v>
          </cell>
          <cell r="J3295">
            <v>30000</v>
          </cell>
          <cell r="K3295" t="str">
            <v>Рубли РФ</v>
          </cell>
          <cell r="L3295" t="str">
            <v>по предъявлении</v>
          </cell>
          <cell r="M3295">
            <v>38320</v>
          </cell>
          <cell r="N3295">
            <v>0</v>
          </cell>
          <cell r="P3295">
            <v>29880</v>
          </cell>
          <cell r="Q3295">
            <v>0.996</v>
          </cell>
          <cell r="R3295">
            <v>29880</v>
          </cell>
          <cell r="S3295">
            <v>38338</v>
          </cell>
          <cell r="T3295" t="str">
            <v>отступное № 5 от 17.12.2004</v>
          </cell>
          <cell r="U3295" t="str">
            <v>ОАО "Башэлектроремонт"</v>
          </cell>
          <cell r="V3295">
            <v>1</v>
          </cell>
          <cell r="W3295">
            <v>30000</v>
          </cell>
          <cell r="X3295">
            <v>38341</v>
          </cell>
          <cell r="Y3295" t="str">
            <v>20/12-акт Сбербанка</v>
          </cell>
          <cell r="Z3295" t="str">
            <v>Сбербанк РФ</v>
          </cell>
          <cell r="AA3295">
            <v>120</v>
          </cell>
          <cell r="AB3295">
            <v>1.469879518072289</v>
          </cell>
          <cell r="AC3295">
            <v>0.4886211512717536</v>
          </cell>
          <cell r="AD3295" t="str">
            <v>предъявлен</v>
          </cell>
          <cell r="AF3295" t="str">
            <v/>
          </cell>
          <cell r="AI3295" t="str">
            <v/>
          </cell>
        </row>
        <row r="3296">
          <cell r="A3296">
            <v>3273</v>
          </cell>
          <cell r="B3296" t="str">
            <v>диск</v>
          </cell>
          <cell r="C3296" t="str">
            <v>51401</v>
          </cell>
          <cell r="D3296" t="str">
            <v>51401`810`2`0400`0000002</v>
          </cell>
          <cell r="E3296" t="str">
            <v>Сбербанк РФ</v>
          </cell>
          <cell r="F3296" t="str">
            <v>банк</v>
          </cell>
          <cell r="G3296" t="str">
            <v>ВА</v>
          </cell>
          <cell r="H3296" t="str">
            <v>0549734</v>
          </cell>
          <cell r="I3296">
            <v>38309</v>
          </cell>
          <cell r="J3296">
            <v>66800</v>
          </cell>
          <cell r="K3296" t="str">
            <v>Рубли РФ</v>
          </cell>
          <cell r="L3296" t="str">
            <v>по предъявлении</v>
          </cell>
          <cell r="M3296">
            <v>38309</v>
          </cell>
          <cell r="N3296">
            <v>0</v>
          </cell>
          <cell r="P3296">
            <v>66532.800000000003</v>
          </cell>
          <cell r="Q3296">
            <v>0.996</v>
          </cell>
          <cell r="R3296">
            <v>66532.800000000003</v>
          </cell>
          <cell r="S3296">
            <v>38338</v>
          </cell>
          <cell r="T3296" t="str">
            <v>отступное № 5 от 17.12.2004</v>
          </cell>
          <cell r="U3296" t="str">
            <v>ОАО "Башэлектроремонт"</v>
          </cell>
          <cell r="V3296">
            <v>1</v>
          </cell>
          <cell r="W3296">
            <v>66800</v>
          </cell>
          <cell r="X3296">
            <v>38341</v>
          </cell>
          <cell r="Y3296" t="str">
            <v>20/12-акт Сбербанка</v>
          </cell>
          <cell r="Z3296" t="str">
            <v>Сбербанк РФ</v>
          </cell>
          <cell r="AA3296">
            <v>267.19999999999709</v>
          </cell>
          <cell r="AB3296">
            <v>1.4698795180722732</v>
          </cell>
          <cell r="AC3296">
            <v>0.48862115127174838</v>
          </cell>
          <cell r="AD3296" t="str">
            <v>предъявлен</v>
          </cell>
          <cell r="AF3296" t="str">
            <v/>
          </cell>
          <cell r="AI3296" t="str">
            <v/>
          </cell>
        </row>
        <row r="3297">
          <cell r="A3297">
            <v>3274</v>
          </cell>
          <cell r="B3297" t="str">
            <v>диск</v>
          </cell>
          <cell r="C3297" t="str">
            <v>51401</v>
          </cell>
          <cell r="D3297" t="str">
            <v>51401`810`2`0400`0000002</v>
          </cell>
          <cell r="E3297" t="str">
            <v>Сбербанк РФ</v>
          </cell>
          <cell r="F3297" t="str">
            <v>банк</v>
          </cell>
          <cell r="G3297" t="str">
            <v>ВН</v>
          </cell>
          <cell r="H3297" t="str">
            <v>1618777</v>
          </cell>
          <cell r="I3297">
            <v>38225</v>
          </cell>
          <cell r="J3297">
            <v>500000</v>
          </cell>
          <cell r="K3297" t="str">
            <v>Рубли РФ</v>
          </cell>
          <cell r="L3297" t="str">
            <v>по предъявлении</v>
          </cell>
          <cell r="M3297">
            <v>38225</v>
          </cell>
          <cell r="N3297">
            <v>0</v>
          </cell>
          <cell r="P3297">
            <v>500000</v>
          </cell>
          <cell r="Q3297">
            <v>1</v>
          </cell>
          <cell r="R3297">
            <v>500000</v>
          </cell>
          <cell r="S3297">
            <v>38349</v>
          </cell>
          <cell r="T3297" t="str">
            <v>28/12-03</v>
          </cell>
          <cell r="U3297" t="str">
            <v>ООО "ДАЛТОН"</v>
          </cell>
          <cell r="V3297">
            <v>1</v>
          </cell>
          <cell r="W3297">
            <v>500000</v>
          </cell>
          <cell r="X3297">
            <v>38350</v>
          </cell>
          <cell r="Y3297" t="str">
            <v>29/12-акт Сбербанка</v>
          </cell>
          <cell r="Z3297" t="str">
            <v>Сбербанк РФ</v>
          </cell>
          <cell r="AA3297">
            <v>0</v>
          </cell>
          <cell r="AB3297">
            <v>0</v>
          </cell>
          <cell r="AC3297">
            <v>0</v>
          </cell>
          <cell r="AD3297" t="str">
            <v>предъявлен</v>
          </cell>
          <cell r="AF3297" t="str">
            <v/>
          </cell>
          <cell r="AI3297" t="str">
            <v/>
          </cell>
        </row>
        <row r="3298">
          <cell r="A3298">
            <v>3275</v>
          </cell>
          <cell r="B3298" t="str">
            <v>диск</v>
          </cell>
          <cell r="C3298" t="str">
            <v>51401</v>
          </cell>
          <cell r="D3298" t="str">
            <v>51401`810`2`0400`0000002</v>
          </cell>
          <cell r="E3298" t="str">
            <v>Сбербанк РФ</v>
          </cell>
          <cell r="F3298" t="str">
            <v>банк</v>
          </cell>
          <cell r="G3298" t="str">
            <v>ВН</v>
          </cell>
          <cell r="H3298" t="str">
            <v>1618270</v>
          </cell>
          <cell r="I3298">
            <v>38201</v>
          </cell>
          <cell r="J3298">
            <v>500000</v>
          </cell>
          <cell r="K3298" t="str">
            <v>Рубли РФ</v>
          </cell>
          <cell r="L3298" t="str">
            <v>по предъявлении</v>
          </cell>
          <cell r="M3298">
            <v>38201</v>
          </cell>
          <cell r="N3298">
            <v>0</v>
          </cell>
          <cell r="P3298">
            <v>500000</v>
          </cell>
          <cell r="Q3298">
            <v>1</v>
          </cell>
          <cell r="R3298">
            <v>500000</v>
          </cell>
          <cell r="S3298">
            <v>38349</v>
          </cell>
          <cell r="T3298" t="str">
            <v>28/12-03</v>
          </cell>
          <cell r="U3298" t="str">
            <v>ООО "ДАЛТОН"</v>
          </cell>
          <cell r="V3298">
            <v>1</v>
          </cell>
          <cell r="W3298">
            <v>500000</v>
          </cell>
          <cell r="X3298">
            <v>38350</v>
          </cell>
          <cell r="Y3298" t="str">
            <v>29/12-акт Сбербанка</v>
          </cell>
          <cell r="Z3298" t="str">
            <v>Сбербанк РФ</v>
          </cell>
          <cell r="AA3298">
            <v>0</v>
          </cell>
          <cell r="AB3298">
            <v>0</v>
          </cell>
          <cell r="AC3298">
            <v>0</v>
          </cell>
          <cell r="AD3298" t="str">
            <v>предъявлен</v>
          </cell>
          <cell r="AF3298" t="str">
            <v/>
          </cell>
          <cell r="AI3298" t="str">
            <v/>
          </cell>
        </row>
        <row r="3299">
          <cell r="A3299">
            <v>3276</v>
          </cell>
          <cell r="B3299" t="str">
            <v>диск</v>
          </cell>
          <cell r="C3299" t="str">
            <v>51401</v>
          </cell>
          <cell r="D3299" t="str">
            <v>51401`810`2`0400`0000002</v>
          </cell>
          <cell r="E3299" t="str">
            <v>Сбербанк РФ</v>
          </cell>
          <cell r="F3299" t="str">
            <v>банк</v>
          </cell>
          <cell r="G3299" t="str">
            <v>ВА</v>
          </cell>
          <cell r="H3299" t="str">
            <v>0260600</v>
          </cell>
          <cell r="I3299">
            <v>38202</v>
          </cell>
          <cell r="J3299">
            <v>500000</v>
          </cell>
          <cell r="K3299" t="str">
            <v>Рубли РФ</v>
          </cell>
          <cell r="L3299" t="str">
            <v>по предъявлении</v>
          </cell>
          <cell r="M3299">
            <v>38202</v>
          </cell>
          <cell r="N3299">
            <v>0</v>
          </cell>
          <cell r="P3299">
            <v>500000</v>
          </cell>
          <cell r="Q3299">
            <v>1</v>
          </cell>
          <cell r="R3299">
            <v>500000</v>
          </cell>
          <cell r="S3299">
            <v>38349</v>
          </cell>
          <cell r="T3299" t="str">
            <v>28/12-03</v>
          </cell>
          <cell r="U3299" t="str">
            <v>ООО "ДАЛТОН"</v>
          </cell>
          <cell r="V3299">
            <v>1</v>
          </cell>
          <cell r="W3299">
            <v>500000</v>
          </cell>
          <cell r="X3299">
            <v>38350</v>
          </cell>
          <cell r="Y3299" t="str">
            <v>29/12-акт Сбербанка</v>
          </cell>
          <cell r="Z3299" t="str">
            <v>Сбербанк РФ</v>
          </cell>
          <cell r="AA3299">
            <v>0</v>
          </cell>
          <cell r="AB3299">
            <v>0</v>
          </cell>
          <cell r="AC3299">
            <v>0</v>
          </cell>
          <cell r="AD3299" t="str">
            <v>предъявлен</v>
          </cell>
          <cell r="AF3299" t="str">
            <v/>
          </cell>
          <cell r="AI3299" t="str">
            <v/>
          </cell>
        </row>
        <row r="3300">
          <cell r="A3300">
            <v>3277</v>
          </cell>
          <cell r="B3300" t="str">
            <v>диск</v>
          </cell>
          <cell r="C3300" t="str">
            <v>51401</v>
          </cell>
          <cell r="D3300" t="str">
            <v>51401`810`2`0400`0000002</v>
          </cell>
          <cell r="E3300" t="str">
            <v>Сбербанк РФ</v>
          </cell>
          <cell r="F3300" t="str">
            <v>банк</v>
          </cell>
          <cell r="G3300" t="str">
            <v>ВА</v>
          </cell>
          <cell r="H3300" t="str">
            <v>0553962</v>
          </cell>
          <cell r="I3300">
            <v>38348</v>
          </cell>
          <cell r="J3300">
            <v>500000</v>
          </cell>
          <cell r="K3300" t="str">
            <v>Рубли РФ</v>
          </cell>
          <cell r="L3300" t="str">
            <v>по предъявлении</v>
          </cell>
          <cell r="M3300">
            <v>38348</v>
          </cell>
          <cell r="N3300">
            <v>0</v>
          </cell>
          <cell r="P3300">
            <v>500000</v>
          </cell>
          <cell r="Q3300">
            <v>1</v>
          </cell>
          <cell r="R3300">
            <v>500000</v>
          </cell>
          <cell r="S3300">
            <v>38349</v>
          </cell>
          <cell r="T3300" t="str">
            <v>28/12-03</v>
          </cell>
          <cell r="U3300" t="str">
            <v>ООО "ДАЛТОН"</v>
          </cell>
          <cell r="V3300">
            <v>1</v>
          </cell>
          <cell r="W3300">
            <v>500000</v>
          </cell>
          <cell r="X3300">
            <v>38350</v>
          </cell>
          <cell r="Y3300" t="str">
            <v>29/12-акт Сбербанка</v>
          </cell>
          <cell r="Z3300" t="str">
            <v>Сбербанк РФ</v>
          </cell>
          <cell r="AA3300">
            <v>0</v>
          </cell>
          <cell r="AB3300">
            <v>0</v>
          </cell>
          <cell r="AC3300">
            <v>0</v>
          </cell>
          <cell r="AD3300" t="str">
            <v>предъявлен</v>
          </cell>
          <cell r="AF3300" t="str">
            <v/>
          </cell>
          <cell r="AI3300" t="str">
            <v/>
          </cell>
        </row>
        <row r="3301">
          <cell r="A3301">
            <v>3278</v>
          </cell>
          <cell r="B3301" t="str">
            <v>диск</v>
          </cell>
          <cell r="C3301" t="str">
            <v>51401</v>
          </cell>
          <cell r="D3301" t="str">
            <v>51401`810`2`0400`0000002</v>
          </cell>
          <cell r="E3301" t="str">
            <v>Сбербанк РФ</v>
          </cell>
          <cell r="F3301" t="str">
            <v>банк</v>
          </cell>
          <cell r="G3301" t="str">
            <v>ВА</v>
          </cell>
          <cell r="H3301" t="str">
            <v>0517617</v>
          </cell>
          <cell r="I3301">
            <v>38253</v>
          </cell>
          <cell r="J3301">
            <v>600000</v>
          </cell>
          <cell r="K3301" t="str">
            <v>Рубли РФ</v>
          </cell>
          <cell r="L3301" t="str">
            <v>по предъявлении</v>
          </cell>
          <cell r="M3301">
            <v>38253</v>
          </cell>
          <cell r="N3301">
            <v>0</v>
          </cell>
          <cell r="P3301">
            <v>600000</v>
          </cell>
          <cell r="Q3301">
            <v>1</v>
          </cell>
          <cell r="R3301">
            <v>600000</v>
          </cell>
          <cell r="S3301">
            <v>38349</v>
          </cell>
          <cell r="T3301" t="str">
            <v>28/12-03</v>
          </cell>
          <cell r="U3301" t="str">
            <v>ООО "ДАЛТОН"</v>
          </cell>
          <cell r="V3301">
            <v>1</v>
          </cell>
          <cell r="W3301">
            <v>600000</v>
          </cell>
          <cell r="X3301">
            <v>38350</v>
          </cell>
          <cell r="Y3301" t="str">
            <v>29/12-акт Сбербанка</v>
          </cell>
          <cell r="Z3301" t="str">
            <v>Сбербанк РФ</v>
          </cell>
          <cell r="AA3301">
            <v>0</v>
          </cell>
          <cell r="AB3301">
            <v>0</v>
          </cell>
          <cell r="AC3301">
            <v>0</v>
          </cell>
          <cell r="AD3301" t="str">
            <v>предъявлен</v>
          </cell>
          <cell r="AF3301" t="str">
            <v/>
          </cell>
          <cell r="AI3301" t="str">
            <v/>
          </cell>
        </row>
        <row r="3302">
          <cell r="A3302">
            <v>3279</v>
          </cell>
          <cell r="B3302" t="str">
            <v>диск</v>
          </cell>
          <cell r="C3302" t="str">
            <v>51401</v>
          </cell>
          <cell r="D3302" t="str">
            <v>51401`810`2`0400`0000002</v>
          </cell>
          <cell r="E3302" t="str">
            <v>Сбербанк РФ</v>
          </cell>
          <cell r="F3302" t="str">
            <v>банк</v>
          </cell>
          <cell r="G3302" t="str">
            <v>ВА</v>
          </cell>
          <cell r="H3302" t="str">
            <v>0553963</v>
          </cell>
          <cell r="I3302">
            <v>38348</v>
          </cell>
          <cell r="J3302">
            <v>620000</v>
          </cell>
          <cell r="K3302" t="str">
            <v>Рубли РФ</v>
          </cell>
          <cell r="L3302" t="str">
            <v>по предъявлении</v>
          </cell>
          <cell r="M3302">
            <v>38348</v>
          </cell>
          <cell r="N3302">
            <v>0</v>
          </cell>
          <cell r="P3302">
            <v>620000</v>
          </cell>
          <cell r="Q3302">
            <v>1</v>
          </cell>
          <cell r="R3302">
            <v>620000</v>
          </cell>
          <cell r="S3302">
            <v>38349</v>
          </cell>
          <cell r="T3302" t="str">
            <v>28/12-03</v>
          </cell>
          <cell r="U3302" t="str">
            <v>ООО "ДАЛТОН"</v>
          </cell>
          <cell r="V3302">
            <v>1</v>
          </cell>
          <cell r="W3302">
            <v>620000</v>
          </cell>
          <cell r="X3302">
            <v>38350</v>
          </cell>
          <cell r="Y3302" t="str">
            <v>29/12-акт Сбербанка</v>
          </cell>
          <cell r="Z3302" t="str">
            <v>Сбербанк РФ</v>
          </cell>
          <cell r="AA3302">
            <v>0</v>
          </cell>
          <cell r="AB3302">
            <v>0</v>
          </cell>
          <cell r="AC3302">
            <v>0</v>
          </cell>
          <cell r="AD3302" t="str">
            <v>предъявлен</v>
          </cell>
          <cell r="AF3302" t="str">
            <v/>
          </cell>
          <cell r="AI3302" t="str">
            <v/>
          </cell>
        </row>
        <row r="3303">
          <cell r="A3303">
            <v>3280</v>
          </cell>
          <cell r="B3303" t="str">
            <v>диск</v>
          </cell>
          <cell r="C3303" t="str">
            <v>51401</v>
          </cell>
          <cell r="D3303" t="str">
            <v>51401`810`2`0400`0000002</v>
          </cell>
          <cell r="E3303" t="str">
            <v>Сбербанк РФ</v>
          </cell>
          <cell r="F3303" t="str">
            <v>банк</v>
          </cell>
          <cell r="G3303" t="str">
            <v>ВН</v>
          </cell>
          <cell r="H3303" t="str">
            <v>0257599</v>
          </cell>
          <cell r="I3303">
            <v>38175</v>
          </cell>
          <cell r="J3303">
            <v>42900</v>
          </cell>
          <cell r="K3303" t="str">
            <v>Рубли РФ</v>
          </cell>
          <cell r="L3303" t="str">
            <v>по предъявлении</v>
          </cell>
          <cell r="M3303">
            <v>38175</v>
          </cell>
          <cell r="N3303">
            <v>0</v>
          </cell>
          <cell r="P3303">
            <v>42900</v>
          </cell>
          <cell r="Q3303">
            <v>1</v>
          </cell>
          <cell r="R3303">
            <v>42900</v>
          </cell>
          <cell r="S3303">
            <v>38349</v>
          </cell>
          <cell r="T3303" t="str">
            <v>28/12-03</v>
          </cell>
          <cell r="U3303" t="str">
            <v>ООО "ДАЛТОН"</v>
          </cell>
          <cell r="V3303">
            <v>1</v>
          </cell>
          <cell r="W3303">
            <v>42900</v>
          </cell>
          <cell r="X3303">
            <v>38350</v>
          </cell>
          <cell r="Y3303" t="str">
            <v>29/12-акт Сбербанка</v>
          </cell>
          <cell r="Z3303" t="str">
            <v>Сбербанк РФ</v>
          </cell>
          <cell r="AA3303">
            <v>0</v>
          </cell>
          <cell r="AB3303">
            <v>0</v>
          </cell>
          <cell r="AC3303">
            <v>0</v>
          </cell>
          <cell r="AD3303" t="str">
            <v>предъявлен</v>
          </cell>
          <cell r="AF3303" t="str">
            <v/>
          </cell>
          <cell r="AI3303" t="str">
            <v/>
          </cell>
        </row>
        <row r="3304">
          <cell r="A3304">
            <v>3281</v>
          </cell>
          <cell r="B3304" t="str">
            <v>диск</v>
          </cell>
          <cell r="C3304" t="str">
            <v>51401</v>
          </cell>
          <cell r="D3304" t="str">
            <v>51401`810`2`0400`0000002</v>
          </cell>
          <cell r="E3304" t="str">
            <v>Сбербанк РФ</v>
          </cell>
          <cell r="F3304" t="str">
            <v>банк</v>
          </cell>
          <cell r="G3304" t="str">
            <v>ВА</v>
          </cell>
          <cell r="H3304" t="str">
            <v>0542167</v>
          </cell>
          <cell r="I3304">
            <v>38286</v>
          </cell>
          <cell r="J3304">
            <v>976000</v>
          </cell>
          <cell r="K3304" t="str">
            <v>Рубли РФ</v>
          </cell>
          <cell r="L3304" t="str">
            <v>по предъявлении</v>
          </cell>
          <cell r="M3304">
            <v>38286</v>
          </cell>
          <cell r="N3304">
            <v>0</v>
          </cell>
          <cell r="P3304">
            <v>976000</v>
          </cell>
          <cell r="Q3304">
            <v>1</v>
          </cell>
          <cell r="R3304">
            <v>976000</v>
          </cell>
          <cell r="S3304">
            <v>38349</v>
          </cell>
          <cell r="T3304" t="str">
            <v>28/12-03</v>
          </cell>
          <cell r="U3304" t="str">
            <v>ООО "ДАЛТОН"</v>
          </cell>
          <cell r="V3304">
            <v>1</v>
          </cell>
          <cell r="W3304">
            <v>976000</v>
          </cell>
          <cell r="X3304">
            <v>38350</v>
          </cell>
          <cell r="Y3304" t="str">
            <v>29/12-акт Сбербанка</v>
          </cell>
          <cell r="Z3304" t="str">
            <v>Сбербанк РФ</v>
          </cell>
          <cell r="AA3304">
            <v>0</v>
          </cell>
          <cell r="AB3304">
            <v>0</v>
          </cell>
          <cell r="AC3304">
            <v>0</v>
          </cell>
          <cell r="AD3304" t="str">
            <v>предъявлен</v>
          </cell>
          <cell r="AF3304" t="str">
            <v/>
          </cell>
          <cell r="AI3304" t="str">
            <v/>
          </cell>
        </row>
        <row r="3305">
          <cell r="A3305">
            <v>3282</v>
          </cell>
          <cell r="B3305" t="str">
            <v>диск</v>
          </cell>
          <cell r="C3305" t="str">
            <v>51401</v>
          </cell>
          <cell r="D3305" t="str">
            <v>51401`810`1`0400`0000005</v>
          </cell>
          <cell r="E3305" t="str">
            <v>ОАО «УралСиб»</v>
          </cell>
          <cell r="F3305" t="str">
            <v>банк</v>
          </cell>
          <cell r="G3305" t="str">
            <v>0001</v>
          </cell>
          <cell r="H3305" t="str">
            <v>0115974</v>
          </cell>
          <cell r="I3305">
            <v>37820</v>
          </cell>
          <cell r="J3305">
            <v>500000</v>
          </cell>
          <cell r="K3305" t="str">
            <v>Рубли РФ</v>
          </cell>
          <cell r="L3305" t="str">
            <v>по предъявлении</v>
          </cell>
          <cell r="M3305">
            <v>37820</v>
          </cell>
          <cell r="N3305">
            <v>0</v>
          </cell>
          <cell r="P3305">
            <v>500000</v>
          </cell>
          <cell r="Q3305">
            <v>1</v>
          </cell>
          <cell r="R3305">
            <v>500000</v>
          </cell>
          <cell r="S3305">
            <v>38349</v>
          </cell>
          <cell r="T3305" t="str">
            <v>28/12-03</v>
          </cell>
          <cell r="U3305" t="str">
            <v>ООО "ДАЛТОН"</v>
          </cell>
          <cell r="V3305">
            <v>1</v>
          </cell>
          <cell r="W3305">
            <v>500000</v>
          </cell>
          <cell r="X3305">
            <v>38350</v>
          </cell>
          <cell r="Y3305" t="str">
            <v>29/12-акт УралСиб</v>
          </cell>
          <cell r="Z3305" t="str">
            <v>ОАО "УралСиб"</v>
          </cell>
          <cell r="AA3305">
            <v>0</v>
          </cell>
          <cell r="AB3305">
            <v>0</v>
          </cell>
          <cell r="AC3305">
            <v>0</v>
          </cell>
          <cell r="AD3305" t="str">
            <v>предъявлен</v>
          </cell>
          <cell r="AF3305" t="str">
            <v/>
          </cell>
          <cell r="AI3305" t="str">
            <v/>
          </cell>
        </row>
        <row r="3306">
          <cell r="A3306">
            <v>3283</v>
          </cell>
          <cell r="B3306" t="str">
            <v>диск</v>
          </cell>
          <cell r="C3306" t="str">
            <v>51401</v>
          </cell>
          <cell r="D3306" t="str">
            <v>51401`810`4`0400`0000006</v>
          </cell>
          <cell r="E3306" t="str">
            <v>ОАО «Социнвестбанк»</v>
          </cell>
          <cell r="F3306" t="str">
            <v>банк</v>
          </cell>
          <cell r="G3306" t="str">
            <v>КР</v>
          </cell>
          <cell r="H3306" t="str">
            <v>0023645</v>
          </cell>
          <cell r="I3306">
            <v>38336</v>
          </cell>
          <cell r="J3306">
            <v>500000</v>
          </cell>
          <cell r="K3306" t="str">
            <v>Рубли РФ</v>
          </cell>
          <cell r="L3306" t="str">
            <v>по предъявлении</v>
          </cell>
          <cell r="M3306">
            <v>38336</v>
          </cell>
          <cell r="N3306">
            <v>0</v>
          </cell>
          <cell r="P3306">
            <v>500000</v>
          </cell>
          <cell r="Q3306">
            <v>1</v>
          </cell>
          <cell r="R3306">
            <v>500000</v>
          </cell>
          <cell r="S3306">
            <v>38349</v>
          </cell>
          <cell r="T3306" t="str">
            <v>28/12-03</v>
          </cell>
          <cell r="U3306" t="str">
            <v>ООО "ДАЛТОН"</v>
          </cell>
          <cell r="V3306">
            <v>1</v>
          </cell>
          <cell r="W3306">
            <v>500000</v>
          </cell>
          <cell r="X3306">
            <v>38350</v>
          </cell>
          <cell r="Y3306" t="str">
            <v>29/12-акт СИБ</v>
          </cell>
          <cell r="Z3306" t="str">
            <v>ОАО "Социнвестбанк"</v>
          </cell>
          <cell r="AA3306">
            <v>0</v>
          </cell>
          <cell r="AB3306">
            <v>0</v>
          </cell>
          <cell r="AC3306">
            <v>0</v>
          </cell>
          <cell r="AD3306" t="str">
            <v>предъявлен</v>
          </cell>
          <cell r="AF3306" t="str">
            <v/>
          </cell>
          <cell r="AI3306" t="str">
            <v/>
          </cell>
        </row>
        <row r="3307">
          <cell r="A3307">
            <v>3284</v>
          </cell>
          <cell r="B3307" t="str">
            <v>диск</v>
          </cell>
          <cell r="C3307" t="str">
            <v>51401</v>
          </cell>
          <cell r="D3307" t="str">
            <v>51401`810`4`0400`0000006</v>
          </cell>
          <cell r="E3307" t="str">
            <v>ОАО «Социнвестбанк»</v>
          </cell>
          <cell r="F3307" t="str">
            <v>банк</v>
          </cell>
          <cell r="G3307" t="str">
            <v>ПР</v>
          </cell>
          <cell r="H3307" t="str">
            <v>0020431</v>
          </cell>
          <cell r="I3307">
            <v>38348</v>
          </cell>
          <cell r="J3307">
            <v>170000</v>
          </cell>
          <cell r="K3307" t="str">
            <v>Рубли РФ</v>
          </cell>
          <cell r="L3307" t="str">
            <v>по предъявлении</v>
          </cell>
          <cell r="M3307">
            <v>38348</v>
          </cell>
          <cell r="N3307">
            <v>0</v>
          </cell>
          <cell r="P3307">
            <v>170000</v>
          </cell>
          <cell r="Q3307">
            <v>1</v>
          </cell>
          <cell r="R3307">
            <v>170000</v>
          </cell>
          <cell r="S3307">
            <v>38349</v>
          </cell>
          <cell r="T3307" t="str">
            <v>28/12-05</v>
          </cell>
          <cell r="U3307" t="str">
            <v>ООО "ДАЛТОН"</v>
          </cell>
          <cell r="V3307">
            <v>1</v>
          </cell>
          <cell r="W3307">
            <v>170000</v>
          </cell>
          <cell r="X3307">
            <v>38350</v>
          </cell>
          <cell r="Y3307" t="str">
            <v>29/12-акт СИБ</v>
          </cell>
          <cell r="Z3307" t="str">
            <v>ОАО "Социнвестбанк"</v>
          </cell>
          <cell r="AA3307">
            <v>0</v>
          </cell>
          <cell r="AB3307">
            <v>0</v>
          </cell>
          <cell r="AC3307">
            <v>0</v>
          </cell>
          <cell r="AD3307" t="str">
            <v>предъявлен</v>
          </cell>
          <cell r="AF3307" t="str">
            <v/>
          </cell>
          <cell r="AI3307" t="str">
            <v/>
          </cell>
        </row>
        <row r="3308">
          <cell r="A3308">
            <v>3285</v>
          </cell>
          <cell r="B3308" t="str">
            <v>диск</v>
          </cell>
          <cell r="C3308" t="str">
            <v>51401</v>
          </cell>
          <cell r="D3308" t="str">
            <v>51401`810`4`0400`0000006</v>
          </cell>
          <cell r="E3308" t="str">
            <v>ОАО «Социнвестбанк»</v>
          </cell>
          <cell r="F3308" t="str">
            <v>банк</v>
          </cell>
          <cell r="G3308" t="str">
            <v>ПР</v>
          </cell>
          <cell r="H3308" t="str">
            <v>0003338</v>
          </cell>
          <cell r="I3308">
            <v>38266</v>
          </cell>
          <cell r="J3308">
            <v>100000</v>
          </cell>
          <cell r="K3308" t="str">
            <v>Рубли РФ</v>
          </cell>
          <cell r="L3308" t="str">
            <v>по предъявлении</v>
          </cell>
          <cell r="M3308">
            <v>38266</v>
          </cell>
          <cell r="N3308">
            <v>0</v>
          </cell>
          <cell r="P3308">
            <v>100000</v>
          </cell>
          <cell r="Q3308">
            <v>1</v>
          </cell>
          <cell r="R3308">
            <v>100000</v>
          </cell>
          <cell r="S3308">
            <v>38349</v>
          </cell>
          <cell r="T3308" t="str">
            <v>28/12-05</v>
          </cell>
          <cell r="U3308" t="str">
            <v>ООО "ДАЛТОН"</v>
          </cell>
          <cell r="V3308">
            <v>1</v>
          </cell>
          <cell r="W3308">
            <v>100000</v>
          </cell>
          <cell r="X3308">
            <v>38350</v>
          </cell>
          <cell r="Y3308" t="str">
            <v>29/12-акт СИБ</v>
          </cell>
          <cell r="Z3308" t="str">
            <v>ОАО "Социнвестбанк"</v>
          </cell>
          <cell r="AA3308">
            <v>0</v>
          </cell>
          <cell r="AB3308">
            <v>0</v>
          </cell>
          <cell r="AC3308">
            <v>0</v>
          </cell>
          <cell r="AD3308" t="str">
            <v>предъявлен</v>
          </cell>
          <cell r="AF3308" t="str">
            <v/>
          </cell>
          <cell r="AI3308" t="str">
            <v/>
          </cell>
        </row>
        <row r="3309">
          <cell r="A3309">
            <v>3286</v>
          </cell>
          <cell r="B3309" t="str">
            <v>диск</v>
          </cell>
          <cell r="C3309" t="str">
            <v>51401</v>
          </cell>
          <cell r="D3309" t="str">
            <v>51401`810`4`0400`0000006</v>
          </cell>
          <cell r="E3309" t="str">
            <v>ОАО «Социнвестбанк»</v>
          </cell>
          <cell r="F3309" t="str">
            <v>банк</v>
          </cell>
          <cell r="G3309" t="str">
            <v>ПР</v>
          </cell>
          <cell r="H3309" t="str">
            <v>0020433</v>
          </cell>
          <cell r="I3309">
            <v>38348</v>
          </cell>
          <cell r="J3309">
            <v>150000</v>
          </cell>
          <cell r="K3309" t="str">
            <v>Рубли РФ</v>
          </cell>
          <cell r="L3309" t="str">
            <v>по предъявлении</v>
          </cell>
          <cell r="M3309">
            <v>38348</v>
          </cell>
          <cell r="N3309">
            <v>0</v>
          </cell>
          <cell r="P3309">
            <v>150000</v>
          </cell>
          <cell r="Q3309">
            <v>1</v>
          </cell>
          <cell r="R3309">
            <v>150000</v>
          </cell>
          <cell r="S3309">
            <v>38349</v>
          </cell>
          <cell r="T3309" t="str">
            <v>28/12-05</v>
          </cell>
          <cell r="U3309" t="str">
            <v>ООО "ДАЛТОН"</v>
          </cell>
          <cell r="V3309">
            <v>1</v>
          </cell>
          <cell r="W3309">
            <v>150000</v>
          </cell>
          <cell r="X3309">
            <v>38350</v>
          </cell>
          <cell r="Y3309" t="str">
            <v>29/12-акт СИБ</v>
          </cell>
          <cell r="Z3309" t="str">
            <v>ОАО "Социнвестбанк"</v>
          </cell>
          <cell r="AA3309">
            <v>0</v>
          </cell>
          <cell r="AB3309">
            <v>0</v>
          </cell>
          <cell r="AC3309">
            <v>0</v>
          </cell>
          <cell r="AD3309" t="str">
            <v>предъявлен</v>
          </cell>
          <cell r="AF3309" t="str">
            <v/>
          </cell>
          <cell r="AI3309" t="str">
            <v/>
          </cell>
        </row>
        <row r="3310">
          <cell r="A3310">
            <v>3287</v>
          </cell>
          <cell r="B3310" t="str">
            <v>диск</v>
          </cell>
          <cell r="C3310" t="str">
            <v>51401</v>
          </cell>
          <cell r="D3310" t="str">
            <v>51401`810`4`0400`0000006</v>
          </cell>
          <cell r="E3310" t="str">
            <v>ОАО «Социнвестбанк»</v>
          </cell>
          <cell r="F3310" t="str">
            <v>банк</v>
          </cell>
          <cell r="G3310" t="str">
            <v>КР</v>
          </cell>
          <cell r="H3310" t="str">
            <v>0023813</v>
          </cell>
          <cell r="I3310">
            <v>38348</v>
          </cell>
          <cell r="J3310">
            <v>8000</v>
          </cell>
          <cell r="K3310" t="str">
            <v>Рубли РФ</v>
          </cell>
          <cell r="L3310" t="str">
            <v>по предъявлении</v>
          </cell>
          <cell r="M3310">
            <v>38348</v>
          </cell>
          <cell r="N3310">
            <v>0</v>
          </cell>
          <cell r="P3310">
            <v>8000</v>
          </cell>
          <cell r="Q3310">
            <v>1</v>
          </cell>
          <cell r="R3310">
            <v>8000</v>
          </cell>
          <cell r="S3310">
            <v>38349</v>
          </cell>
          <cell r="T3310" t="str">
            <v>28/12-05</v>
          </cell>
          <cell r="U3310" t="str">
            <v>ООО "ДАЛТОН"</v>
          </cell>
          <cell r="V3310">
            <v>1</v>
          </cell>
          <cell r="W3310">
            <v>8000</v>
          </cell>
          <cell r="X3310">
            <v>38350</v>
          </cell>
          <cell r="Y3310" t="str">
            <v>29/12-акт СИБ</v>
          </cell>
          <cell r="Z3310" t="str">
            <v>ОАО "Социнвестбанк"</v>
          </cell>
          <cell r="AA3310">
            <v>0</v>
          </cell>
          <cell r="AB3310">
            <v>0</v>
          </cell>
          <cell r="AC3310">
            <v>0</v>
          </cell>
          <cell r="AD3310" t="str">
            <v>предъявлен</v>
          </cell>
          <cell r="AF3310" t="str">
            <v/>
          </cell>
          <cell r="AI3310" t="str">
            <v/>
          </cell>
        </row>
        <row r="3311">
          <cell r="A3311">
            <v>3288</v>
          </cell>
          <cell r="B3311" t="str">
            <v>диск</v>
          </cell>
          <cell r="C3311" t="str">
            <v>51401</v>
          </cell>
          <cell r="D3311" t="str">
            <v>51401`810`4`0400`0000006</v>
          </cell>
          <cell r="E3311" t="str">
            <v>ОАО «Социнвестбанк»</v>
          </cell>
          <cell r="F3311" t="str">
            <v>банк</v>
          </cell>
          <cell r="G3311" t="str">
            <v>СЛ</v>
          </cell>
          <cell r="H3311" t="str">
            <v>0016771</v>
          </cell>
          <cell r="I3311">
            <v>38344</v>
          </cell>
          <cell r="J3311">
            <v>50000</v>
          </cell>
          <cell r="K3311" t="str">
            <v>Рубли РФ</v>
          </cell>
          <cell r="L3311" t="str">
            <v>по предъявлении</v>
          </cell>
          <cell r="M3311">
            <v>38344</v>
          </cell>
          <cell r="N3311">
            <v>0</v>
          </cell>
          <cell r="P3311">
            <v>50000</v>
          </cell>
          <cell r="Q3311">
            <v>1</v>
          </cell>
          <cell r="R3311">
            <v>50000</v>
          </cell>
          <cell r="S3311">
            <v>38349</v>
          </cell>
          <cell r="T3311" t="str">
            <v>28/12-05</v>
          </cell>
          <cell r="U3311" t="str">
            <v>ООО "ДАЛТОН"</v>
          </cell>
          <cell r="V3311">
            <v>1</v>
          </cell>
          <cell r="W3311">
            <v>50000</v>
          </cell>
          <cell r="X3311">
            <v>38350</v>
          </cell>
          <cell r="Y3311" t="str">
            <v>29/12-акт СИБ</v>
          </cell>
          <cell r="Z3311" t="str">
            <v>ОАО "Социнвестбанк"</v>
          </cell>
          <cell r="AA3311">
            <v>0</v>
          </cell>
          <cell r="AB3311">
            <v>0</v>
          </cell>
          <cell r="AC3311">
            <v>0</v>
          </cell>
          <cell r="AD3311" t="str">
            <v>предъявлен</v>
          </cell>
          <cell r="AF3311" t="str">
            <v/>
          </cell>
          <cell r="AI3311" t="str">
            <v/>
          </cell>
        </row>
        <row r="3312">
          <cell r="A3312">
            <v>3289</v>
          </cell>
          <cell r="B3312" t="str">
            <v>диск</v>
          </cell>
          <cell r="C3312" t="str">
            <v>51401</v>
          </cell>
          <cell r="D3312" t="str">
            <v>51401`810`4`0400`0000006</v>
          </cell>
          <cell r="E3312" t="str">
            <v>ОАО «Социнвестбанк»</v>
          </cell>
          <cell r="F3312" t="str">
            <v>банк</v>
          </cell>
          <cell r="G3312" t="str">
            <v>КР</v>
          </cell>
          <cell r="H3312" t="str">
            <v>0023840</v>
          </cell>
          <cell r="I3312">
            <v>38349</v>
          </cell>
          <cell r="J3312">
            <v>60000</v>
          </cell>
          <cell r="K3312" t="str">
            <v>Рубли РФ</v>
          </cell>
          <cell r="L3312" t="str">
            <v>по предъявлении</v>
          </cell>
          <cell r="M3312">
            <v>38349</v>
          </cell>
          <cell r="N3312">
            <v>0</v>
          </cell>
          <cell r="P3312">
            <v>60000</v>
          </cell>
          <cell r="Q3312">
            <v>1</v>
          </cell>
          <cell r="R3312">
            <v>60000</v>
          </cell>
          <cell r="S3312">
            <v>38349</v>
          </cell>
          <cell r="T3312" t="str">
            <v>28/12-05</v>
          </cell>
          <cell r="U3312" t="str">
            <v>ООО "ДАЛТОН"</v>
          </cell>
          <cell r="V3312">
            <v>1</v>
          </cell>
          <cell r="W3312">
            <v>60000</v>
          </cell>
          <cell r="X3312">
            <v>38350</v>
          </cell>
          <cell r="Y3312" t="str">
            <v>29/12-акт СИБ</v>
          </cell>
          <cell r="Z3312" t="str">
            <v>ОАО "Социнвестбанк"</v>
          </cell>
          <cell r="AA3312">
            <v>0</v>
          </cell>
          <cell r="AB3312">
            <v>0</v>
          </cell>
          <cell r="AC3312">
            <v>0</v>
          </cell>
          <cell r="AD3312" t="str">
            <v>предъявлен</v>
          </cell>
          <cell r="AF3312" t="str">
            <v/>
          </cell>
          <cell r="AI3312" t="str">
            <v/>
          </cell>
        </row>
        <row r="3313">
          <cell r="A3313">
            <v>3290</v>
          </cell>
          <cell r="B3313" t="str">
            <v>диск</v>
          </cell>
          <cell r="C3313" t="str">
            <v>51401</v>
          </cell>
          <cell r="D3313" t="str">
            <v>51401`810`4`0400`0000006</v>
          </cell>
          <cell r="E3313" t="str">
            <v>ОАО «Социнвестбанк»</v>
          </cell>
          <cell r="F3313" t="str">
            <v>банк</v>
          </cell>
          <cell r="G3313" t="str">
            <v>КН</v>
          </cell>
          <cell r="H3313" t="str">
            <v>0001355</v>
          </cell>
          <cell r="I3313">
            <v>38348</v>
          </cell>
          <cell r="J3313">
            <v>37000</v>
          </cell>
          <cell r="K3313" t="str">
            <v>Рубли РФ</v>
          </cell>
          <cell r="L3313" t="str">
            <v>по предъявлении</v>
          </cell>
          <cell r="M3313">
            <v>38348</v>
          </cell>
          <cell r="N3313">
            <v>0</v>
          </cell>
          <cell r="P3313">
            <v>37000</v>
          </cell>
          <cell r="Q3313">
            <v>1</v>
          </cell>
          <cell r="R3313">
            <v>37000</v>
          </cell>
          <cell r="S3313">
            <v>38349</v>
          </cell>
          <cell r="T3313" t="str">
            <v>28/12-05</v>
          </cell>
          <cell r="U3313" t="str">
            <v>ООО "ДАЛТОН"</v>
          </cell>
          <cell r="V3313">
            <v>1</v>
          </cell>
          <cell r="W3313">
            <v>37000</v>
          </cell>
          <cell r="X3313">
            <v>38350</v>
          </cell>
          <cell r="Y3313" t="str">
            <v>29/12-акт СИБ</v>
          </cell>
          <cell r="Z3313" t="str">
            <v>ОАО "Социнвестбанк"</v>
          </cell>
          <cell r="AA3313">
            <v>0</v>
          </cell>
          <cell r="AB3313">
            <v>0</v>
          </cell>
          <cell r="AC3313">
            <v>0</v>
          </cell>
          <cell r="AD3313" t="str">
            <v>предъявлен</v>
          </cell>
          <cell r="AF3313" t="str">
            <v/>
          </cell>
          <cell r="AI3313" t="str">
            <v/>
          </cell>
        </row>
        <row r="3314">
          <cell r="A3314">
            <v>3291</v>
          </cell>
          <cell r="B3314" t="str">
            <v>диск</v>
          </cell>
          <cell r="C3314" t="str">
            <v>51401</v>
          </cell>
          <cell r="D3314" t="str">
            <v>51401`810`1`0400`0000005</v>
          </cell>
          <cell r="E3314" t="str">
            <v>ОАО «УралСиб»</v>
          </cell>
          <cell r="F3314" t="str">
            <v>банк</v>
          </cell>
          <cell r="G3314" t="str">
            <v>У0082</v>
          </cell>
          <cell r="H3314" t="str">
            <v>0060514</v>
          </cell>
          <cell r="I3314">
            <v>38349</v>
          </cell>
          <cell r="J3314">
            <v>2489000</v>
          </cell>
          <cell r="K3314" t="str">
            <v>Рубли РФ</v>
          </cell>
          <cell r="L3314" t="str">
            <v>по предъявлении</v>
          </cell>
          <cell r="M3314">
            <v>38349</v>
          </cell>
          <cell r="N3314">
            <v>0</v>
          </cell>
          <cell r="P3314">
            <v>2489000</v>
          </cell>
          <cell r="Q3314">
            <v>1</v>
          </cell>
          <cell r="R3314">
            <v>2489000</v>
          </cell>
          <cell r="S3314">
            <v>38349</v>
          </cell>
          <cell r="T3314" t="str">
            <v>28/12-05</v>
          </cell>
          <cell r="U3314" t="str">
            <v>ООО "ДАЛТОН"</v>
          </cell>
          <cell r="V3314">
            <v>1</v>
          </cell>
          <cell r="W3314">
            <v>2489000</v>
          </cell>
          <cell r="X3314">
            <v>38350</v>
          </cell>
          <cell r="Y3314" t="str">
            <v>29/12-акт УралСиб</v>
          </cell>
          <cell r="Z3314" t="str">
            <v>ОАО "УралСиб"</v>
          </cell>
          <cell r="AA3314">
            <v>0</v>
          </cell>
          <cell r="AB3314">
            <v>0</v>
          </cell>
          <cell r="AC3314">
            <v>0</v>
          </cell>
          <cell r="AD3314" t="str">
            <v>предъявлен</v>
          </cell>
          <cell r="AF3314" t="str">
            <v/>
          </cell>
          <cell r="AI3314" t="str">
            <v/>
          </cell>
        </row>
        <row r="3315">
          <cell r="A3315">
            <v>3292</v>
          </cell>
          <cell r="B3315" t="str">
            <v>диск</v>
          </cell>
          <cell r="C3315" t="str">
            <v>51401</v>
          </cell>
          <cell r="D3315" t="str">
            <v>51401`810`1`0400`0000005</v>
          </cell>
          <cell r="E3315" t="str">
            <v>ОАО «УралСиб»</v>
          </cell>
          <cell r="F3315" t="str">
            <v>банк</v>
          </cell>
          <cell r="G3315" t="str">
            <v>0015</v>
          </cell>
          <cell r="H3315" t="str">
            <v>0241168</v>
          </cell>
          <cell r="I3315">
            <v>38343</v>
          </cell>
          <cell r="J3315">
            <v>21321.25</v>
          </cell>
          <cell r="K3315" t="str">
            <v>Рубли РФ</v>
          </cell>
          <cell r="L3315" t="str">
            <v>по предъявлении</v>
          </cell>
          <cell r="M3315">
            <v>38343</v>
          </cell>
          <cell r="N3315">
            <v>0</v>
          </cell>
          <cell r="P3315">
            <v>21321.25</v>
          </cell>
          <cell r="Q3315">
            <v>1</v>
          </cell>
          <cell r="R3315">
            <v>21321.25</v>
          </cell>
          <cell r="S3315">
            <v>38363</v>
          </cell>
          <cell r="T3315" t="str">
            <v>11/01-02</v>
          </cell>
          <cell r="U3315" t="str">
            <v>ООО "Кардинал"</v>
          </cell>
          <cell r="V3315">
            <v>1</v>
          </cell>
          <cell r="W3315" t="str">
            <v>21321,25</v>
          </cell>
          <cell r="X3315">
            <v>38363</v>
          </cell>
          <cell r="Y3315" t="str">
            <v>11/01-акт УралСиб</v>
          </cell>
          <cell r="Z3315" t="str">
            <v>ОАО "УралСиб"</v>
          </cell>
          <cell r="AA3315">
            <v>0</v>
          </cell>
          <cell r="AB3315">
            <v>0</v>
          </cell>
          <cell r="AC3315">
            <v>0</v>
          </cell>
          <cell r="AD3315" t="str">
            <v>предъявлен</v>
          </cell>
          <cell r="AF3315" t="str">
            <v/>
          </cell>
          <cell r="AI3315" t="str">
            <v/>
          </cell>
        </row>
        <row r="3316">
          <cell r="A3316">
            <v>3293</v>
          </cell>
          <cell r="B3316" t="str">
            <v>диск</v>
          </cell>
          <cell r="C3316" t="str">
            <v>51401</v>
          </cell>
          <cell r="D3316" t="str">
            <v>51401`810`1`0400`0000005</v>
          </cell>
          <cell r="E3316" t="str">
            <v>ОАО «УралСиб»</v>
          </cell>
          <cell r="F3316" t="str">
            <v>банк</v>
          </cell>
          <cell r="G3316" t="str">
            <v>0015</v>
          </cell>
          <cell r="H3316" t="str">
            <v>0252991</v>
          </cell>
          <cell r="I3316">
            <v>38337</v>
          </cell>
          <cell r="J3316">
            <v>21321.25</v>
          </cell>
          <cell r="K3316" t="str">
            <v>Рубли РФ</v>
          </cell>
          <cell r="L3316" t="str">
            <v>по предъявлении</v>
          </cell>
          <cell r="M3316">
            <v>38337</v>
          </cell>
          <cell r="N3316">
            <v>0</v>
          </cell>
          <cell r="P3316">
            <v>21321.25</v>
          </cell>
          <cell r="Q3316">
            <v>1</v>
          </cell>
          <cell r="R3316">
            <v>21321.25</v>
          </cell>
          <cell r="S3316">
            <v>38363</v>
          </cell>
          <cell r="T3316" t="str">
            <v>11/01-02</v>
          </cell>
          <cell r="U3316" t="str">
            <v>ООО "Кардинал"</v>
          </cell>
          <cell r="V3316">
            <v>1</v>
          </cell>
          <cell r="W3316" t="str">
            <v>21321,25</v>
          </cell>
          <cell r="X3316">
            <v>38363</v>
          </cell>
          <cell r="Y3316" t="str">
            <v>11/01-акт УралСиб</v>
          </cell>
          <cell r="Z3316" t="str">
            <v>ОАО "УралСиб"</v>
          </cell>
          <cell r="AA3316">
            <v>0</v>
          </cell>
          <cell r="AB3316">
            <v>0</v>
          </cell>
          <cell r="AC3316">
            <v>0</v>
          </cell>
          <cell r="AD3316" t="str">
            <v>предъявлен</v>
          </cell>
          <cell r="AF3316" t="str">
            <v/>
          </cell>
          <cell r="AI3316" t="str">
            <v/>
          </cell>
        </row>
        <row r="3317">
          <cell r="A3317">
            <v>3294</v>
          </cell>
          <cell r="B3317" t="str">
            <v>диск</v>
          </cell>
          <cell r="C3317" t="str">
            <v>51401</v>
          </cell>
          <cell r="D3317" t="str">
            <v>51401`810`1`0400`0000005</v>
          </cell>
          <cell r="E3317" t="str">
            <v>ОАО «УралСиб»</v>
          </cell>
          <cell r="F3317" t="str">
            <v>банк</v>
          </cell>
          <cell r="G3317" t="str">
            <v>0019</v>
          </cell>
          <cell r="H3317" t="str">
            <v>0279237</v>
          </cell>
          <cell r="I3317">
            <v>38338</v>
          </cell>
          <cell r="J3317">
            <v>150000</v>
          </cell>
          <cell r="K3317" t="str">
            <v>Рубли РФ</v>
          </cell>
          <cell r="L3317" t="str">
            <v>по предъявлении</v>
          </cell>
          <cell r="M3317">
            <v>38338</v>
          </cell>
          <cell r="N3317">
            <v>0</v>
          </cell>
          <cell r="P3317">
            <v>150000</v>
          </cell>
          <cell r="Q3317">
            <v>1</v>
          </cell>
          <cell r="R3317">
            <v>150000</v>
          </cell>
          <cell r="S3317">
            <v>38364</v>
          </cell>
          <cell r="T3317" t="str">
            <v>12/01-02</v>
          </cell>
          <cell r="U3317" t="str">
            <v>ООО "Кардинал"</v>
          </cell>
          <cell r="V3317">
            <v>1</v>
          </cell>
          <cell r="W3317">
            <v>150000</v>
          </cell>
          <cell r="X3317">
            <v>38365</v>
          </cell>
          <cell r="Y3317" t="str">
            <v>13/01-акт УралСиб</v>
          </cell>
          <cell r="Z3317" t="str">
            <v>ОАО "УралСиб"</v>
          </cell>
          <cell r="AA3317">
            <v>0</v>
          </cell>
          <cell r="AB3317">
            <v>0</v>
          </cell>
          <cell r="AC3317">
            <v>0</v>
          </cell>
          <cell r="AD3317" t="str">
            <v>предъявлен</v>
          </cell>
          <cell r="AF3317" t="str">
            <v/>
          </cell>
          <cell r="AI3317" t="str">
            <v/>
          </cell>
        </row>
        <row r="3318">
          <cell r="A3318">
            <v>3295</v>
          </cell>
          <cell r="B3318" t="str">
            <v>диск</v>
          </cell>
          <cell r="C3318" t="str">
            <v>51401</v>
          </cell>
          <cell r="D3318" t="str">
            <v>51401`810`2`0400`0000002</v>
          </cell>
          <cell r="E3318" t="str">
            <v>Сбербанк РФ</v>
          </cell>
          <cell r="F3318" t="str">
            <v>банк</v>
          </cell>
          <cell r="G3318" t="str">
            <v>ВН</v>
          </cell>
          <cell r="H3318" t="str">
            <v>1355314</v>
          </cell>
          <cell r="I3318">
            <v>38156</v>
          </cell>
          <cell r="J3318">
            <v>41459.089999999997</v>
          </cell>
          <cell r="K3318" t="str">
            <v>Рубли РФ</v>
          </cell>
          <cell r="L3318" t="str">
            <v>по предъявлении</v>
          </cell>
          <cell r="M3318">
            <v>38156</v>
          </cell>
          <cell r="N3318">
            <v>0</v>
          </cell>
          <cell r="P3318">
            <v>41459.089999999997</v>
          </cell>
          <cell r="Q3318">
            <v>1</v>
          </cell>
          <cell r="R3318">
            <v>41459.089999999997</v>
          </cell>
          <cell r="S3318">
            <v>38364</v>
          </cell>
          <cell r="T3318" t="str">
            <v>12/01-02</v>
          </cell>
          <cell r="U3318" t="str">
            <v>ООО "Кардинал"</v>
          </cell>
          <cell r="V3318">
            <v>1</v>
          </cell>
          <cell r="W3318">
            <v>41459.089999999997</v>
          </cell>
          <cell r="X3318">
            <v>38365</v>
          </cell>
          <cell r="Y3318" t="str">
            <v>13/01-акт Сбербанка</v>
          </cell>
          <cell r="Z3318" t="str">
            <v>Сбербанк РФ</v>
          </cell>
          <cell r="AA3318">
            <v>0</v>
          </cell>
          <cell r="AB3318">
            <v>0</v>
          </cell>
          <cell r="AC3318">
            <v>0</v>
          </cell>
          <cell r="AD3318" t="str">
            <v>предъявлен</v>
          </cell>
          <cell r="AF3318" t="str">
            <v/>
          </cell>
          <cell r="AI3318" t="str">
            <v/>
          </cell>
        </row>
        <row r="3319">
          <cell r="A3319">
            <v>3296</v>
          </cell>
          <cell r="B3319" t="str">
            <v>диск</v>
          </cell>
          <cell r="C3319" t="str">
            <v>51401</v>
          </cell>
          <cell r="D3319" t="str">
            <v>51401`810`2`0400`0000002</v>
          </cell>
          <cell r="E3319" t="str">
            <v>Сбербанк РФ</v>
          </cell>
          <cell r="F3319" t="str">
            <v>банк</v>
          </cell>
          <cell r="G3319" t="str">
            <v>ВН</v>
          </cell>
          <cell r="H3319" t="str">
            <v>0083613</v>
          </cell>
          <cell r="I3319">
            <v>37866</v>
          </cell>
          <cell r="J3319">
            <v>13240</v>
          </cell>
          <cell r="K3319" t="str">
            <v>Рубли РФ</v>
          </cell>
          <cell r="L3319" t="str">
            <v>по предъявлении</v>
          </cell>
          <cell r="M3319">
            <v>37866</v>
          </cell>
          <cell r="N3319">
            <v>0</v>
          </cell>
          <cell r="P3319">
            <v>13240</v>
          </cell>
          <cell r="Q3319">
            <v>1</v>
          </cell>
          <cell r="R3319">
            <v>13240</v>
          </cell>
          <cell r="S3319">
            <v>38364</v>
          </cell>
          <cell r="T3319" t="str">
            <v>12/01-02</v>
          </cell>
          <cell r="U3319" t="str">
            <v>ООО "Кардинал"</v>
          </cell>
          <cell r="V3319">
            <v>1</v>
          </cell>
          <cell r="W3319">
            <v>13240</v>
          </cell>
          <cell r="X3319">
            <v>38365</v>
          </cell>
          <cell r="Y3319" t="str">
            <v>13/01-акт Сбербанка</v>
          </cell>
          <cell r="Z3319" t="str">
            <v>Сбербанк РФ</v>
          </cell>
          <cell r="AA3319">
            <v>0</v>
          </cell>
          <cell r="AB3319">
            <v>0</v>
          </cell>
          <cell r="AC3319">
            <v>0</v>
          </cell>
          <cell r="AD3319" t="str">
            <v>предъявлен</v>
          </cell>
          <cell r="AF3319" t="str">
            <v/>
          </cell>
          <cell r="AI3319" t="str">
            <v/>
          </cell>
        </row>
        <row r="3320">
          <cell r="A3320">
            <v>3297</v>
          </cell>
          <cell r="B3320" t="str">
            <v>диск</v>
          </cell>
          <cell r="C3320" t="str">
            <v>51401</v>
          </cell>
          <cell r="D3320" t="str">
            <v>51401`810`2`0400`0000002</v>
          </cell>
          <cell r="E3320" t="str">
            <v>Сбербанк РФ</v>
          </cell>
          <cell r="F3320" t="str">
            <v>банк</v>
          </cell>
          <cell r="G3320" t="str">
            <v>ВН</v>
          </cell>
          <cell r="H3320" t="str">
            <v>1328830</v>
          </cell>
          <cell r="I3320">
            <v>38119</v>
          </cell>
          <cell r="J3320">
            <v>47404</v>
          </cell>
          <cell r="K3320" t="str">
            <v>Рубли РФ</v>
          </cell>
          <cell r="L3320" t="str">
            <v>по предъявлении</v>
          </cell>
          <cell r="M3320">
            <v>38119</v>
          </cell>
          <cell r="N3320">
            <v>0</v>
          </cell>
          <cell r="P3320">
            <v>47404</v>
          </cell>
          <cell r="Q3320">
            <v>1</v>
          </cell>
          <cell r="R3320">
            <v>47404</v>
          </cell>
          <cell r="S3320">
            <v>38364</v>
          </cell>
          <cell r="T3320" t="str">
            <v>12/01-02</v>
          </cell>
          <cell r="U3320" t="str">
            <v>ООО "Кардинал"</v>
          </cell>
          <cell r="V3320">
            <v>1</v>
          </cell>
          <cell r="W3320">
            <v>47404</v>
          </cell>
          <cell r="X3320">
            <v>38365</v>
          </cell>
          <cell r="Y3320" t="str">
            <v>13/01-акт Сбербанка</v>
          </cell>
          <cell r="Z3320" t="str">
            <v>Сбербанк РФ</v>
          </cell>
          <cell r="AA3320">
            <v>0</v>
          </cell>
          <cell r="AB3320">
            <v>0</v>
          </cell>
          <cell r="AC3320">
            <v>0</v>
          </cell>
          <cell r="AD3320" t="str">
            <v>предъявлен</v>
          </cell>
          <cell r="AF3320" t="str">
            <v/>
          </cell>
          <cell r="AI3320" t="str">
            <v/>
          </cell>
        </row>
        <row r="3321">
          <cell r="A3321">
            <v>3298</v>
          </cell>
          <cell r="B3321" t="str">
            <v>диск</v>
          </cell>
          <cell r="C3321" t="str">
            <v>51401</v>
          </cell>
          <cell r="D3321" t="str">
            <v>51401`810`2`0400`0000002</v>
          </cell>
          <cell r="E3321" t="str">
            <v>Сбербанк РФ</v>
          </cell>
          <cell r="F3321" t="str">
            <v>банк</v>
          </cell>
          <cell r="G3321" t="str">
            <v>ВН</v>
          </cell>
          <cell r="H3321" t="str">
            <v>0724905</v>
          </cell>
          <cell r="I3321">
            <v>38295</v>
          </cell>
          <cell r="J3321">
            <v>683800.44</v>
          </cell>
          <cell r="K3321" t="str">
            <v>Рубли РФ</v>
          </cell>
          <cell r="L3321" t="str">
            <v>по предъявлении</v>
          </cell>
          <cell r="M3321">
            <v>38295</v>
          </cell>
          <cell r="N3321">
            <v>0</v>
          </cell>
          <cell r="P3321">
            <v>683800.44</v>
          </cell>
          <cell r="Q3321">
            <v>1</v>
          </cell>
          <cell r="R3321">
            <v>683800.44</v>
          </cell>
          <cell r="S3321">
            <v>38364</v>
          </cell>
          <cell r="T3321" t="str">
            <v>12/01-02</v>
          </cell>
          <cell r="U3321" t="str">
            <v>ООО "Кардинал"</v>
          </cell>
          <cell r="V3321">
            <v>1</v>
          </cell>
          <cell r="W3321">
            <v>683800.44</v>
          </cell>
          <cell r="X3321">
            <v>38365</v>
          </cell>
          <cell r="Y3321" t="str">
            <v>13/01-акт Сбербанка</v>
          </cell>
          <cell r="Z3321" t="str">
            <v>Сбербанк РФ</v>
          </cell>
          <cell r="AA3321">
            <v>0</v>
          </cell>
          <cell r="AB3321">
            <v>0</v>
          </cell>
          <cell r="AC3321">
            <v>0</v>
          </cell>
          <cell r="AD3321" t="str">
            <v>предъявлен</v>
          </cell>
          <cell r="AF3321" t="str">
            <v/>
          </cell>
          <cell r="AI3321" t="str">
            <v/>
          </cell>
        </row>
        <row r="3322">
          <cell r="A3322">
            <v>3299</v>
          </cell>
          <cell r="B3322" t="str">
            <v>диск</v>
          </cell>
          <cell r="C3322" t="str">
            <v>51401</v>
          </cell>
          <cell r="D3322" t="str">
            <v>51401`810`2`0400`0000002</v>
          </cell>
          <cell r="E3322" t="str">
            <v>Сбербанк РФ</v>
          </cell>
          <cell r="F3322" t="str">
            <v>банк</v>
          </cell>
          <cell r="G3322" t="str">
            <v>ВА</v>
          </cell>
          <cell r="H3322" t="str">
            <v>0553966</v>
          </cell>
          <cell r="I3322">
            <v>38348</v>
          </cell>
          <cell r="J3322">
            <v>50000</v>
          </cell>
          <cell r="K3322" t="str">
            <v>Рубли РФ</v>
          </cell>
          <cell r="L3322" t="str">
            <v>по предъявлении</v>
          </cell>
          <cell r="M3322">
            <v>38348</v>
          </cell>
          <cell r="N3322">
            <v>0</v>
          </cell>
          <cell r="P3322">
            <v>49800</v>
          </cell>
          <cell r="Q3322">
            <v>0.996</v>
          </cell>
          <cell r="R3322">
            <v>49800</v>
          </cell>
          <cell r="S3322">
            <v>38371</v>
          </cell>
          <cell r="T3322" t="str">
            <v>19/01-04</v>
          </cell>
          <cell r="U3322" t="str">
            <v>ГУП "Уфимтрансстрой"</v>
          </cell>
          <cell r="V3322">
            <v>1</v>
          </cell>
          <cell r="W3322">
            <v>50000</v>
          </cell>
          <cell r="X3322">
            <v>38377</v>
          </cell>
          <cell r="Y3322" t="str">
            <v>25/01-акт Сбер</v>
          </cell>
          <cell r="Z3322" t="str">
            <v>Сбербанк РФ</v>
          </cell>
          <cell r="AA3322">
            <v>200</v>
          </cell>
          <cell r="AB3322">
            <v>1.469879518072289</v>
          </cell>
          <cell r="AC3322">
            <v>0.2443105756358768</v>
          </cell>
          <cell r="AD3322" t="str">
            <v>предъявлен</v>
          </cell>
          <cell r="AF3322" t="str">
            <v/>
          </cell>
          <cell r="AI3322" t="str">
            <v/>
          </cell>
        </row>
        <row r="3323">
          <cell r="A3323">
            <v>3300</v>
          </cell>
          <cell r="B3323" t="str">
            <v>диск</v>
          </cell>
          <cell r="C3323" t="str">
            <v>51401</v>
          </cell>
          <cell r="D3323" t="str">
            <v>51401`810`4`0400`0000006</v>
          </cell>
          <cell r="E3323" t="str">
            <v>ОАО «Социнвестбанк»</v>
          </cell>
          <cell r="F3323" t="str">
            <v>банк</v>
          </cell>
          <cell r="G3323" t="str">
            <v>ПР</v>
          </cell>
          <cell r="H3323" t="str">
            <v>0027744</v>
          </cell>
          <cell r="I3323">
            <v>38316</v>
          </cell>
          <cell r="J3323">
            <v>25000</v>
          </cell>
          <cell r="K3323" t="str">
            <v>Рубли РФ</v>
          </cell>
          <cell r="L3323" t="str">
            <v>по предъявлении</v>
          </cell>
          <cell r="M3323">
            <v>38316</v>
          </cell>
          <cell r="N3323">
            <v>0</v>
          </cell>
          <cell r="P3323">
            <v>24900</v>
          </cell>
          <cell r="Q3323">
            <v>0.996</v>
          </cell>
          <cell r="R3323">
            <v>24900</v>
          </cell>
          <cell r="S3323">
            <v>38371</v>
          </cell>
          <cell r="T3323" t="str">
            <v>19/01-04</v>
          </cell>
          <cell r="U3323" t="str">
            <v>ГУП "Уфимтрансстрой"</v>
          </cell>
          <cell r="V3323">
            <v>1</v>
          </cell>
          <cell r="W3323">
            <v>25000</v>
          </cell>
          <cell r="X3323">
            <v>38377</v>
          </cell>
          <cell r="Y3323" t="str">
            <v>25/01-акт СИБ</v>
          </cell>
          <cell r="Z3323" t="str">
            <v>ОАО "Социнвестбанк"</v>
          </cell>
          <cell r="AA3323">
            <v>100</v>
          </cell>
          <cell r="AB3323">
            <v>1.469879518072289</v>
          </cell>
          <cell r="AC3323">
            <v>0.2443105756358768</v>
          </cell>
          <cell r="AD3323" t="str">
            <v>предъявлен</v>
          </cell>
          <cell r="AF3323" t="str">
            <v/>
          </cell>
          <cell r="AI3323" t="str">
            <v/>
          </cell>
        </row>
        <row r="3324">
          <cell r="A3324">
            <v>3301</v>
          </cell>
          <cell r="B3324" t="str">
            <v>диск</v>
          </cell>
          <cell r="C3324" t="str">
            <v>51404</v>
          </cell>
          <cell r="D3324" t="str">
            <v>51404`810`0`0400`0000005</v>
          </cell>
          <cell r="E3324" t="str">
            <v>ОАО АИКБ «Татфондбанк»</v>
          </cell>
          <cell r="F3324" t="str">
            <v>банк</v>
          </cell>
          <cell r="G3324" t="str">
            <v>ТФБ</v>
          </cell>
          <cell r="H3324" t="str">
            <v>0006220</v>
          </cell>
          <cell r="I3324">
            <v>38343</v>
          </cell>
          <cell r="J3324">
            <v>1000000</v>
          </cell>
          <cell r="K3324" t="str">
            <v>Рубли РФ</v>
          </cell>
          <cell r="L3324" t="str">
            <v>по предъявлении, но не ранее 23.06.2005</v>
          </cell>
          <cell r="M3324">
            <v>38526</v>
          </cell>
          <cell r="N3324">
            <v>0.13499972242194191</v>
          </cell>
          <cell r="P3324">
            <v>945449</v>
          </cell>
          <cell r="Q3324">
            <v>0.94544899999999998</v>
          </cell>
          <cell r="R3324">
            <v>945449</v>
          </cell>
          <cell r="S3324">
            <v>38370</v>
          </cell>
          <cell r="T3324" t="str">
            <v>180105-27/VB</v>
          </cell>
          <cell r="U3324" t="str">
            <v>ООО "Брокерская компания "Регион"</v>
          </cell>
          <cell r="V3324" t="str">
            <v/>
          </cell>
          <cell r="Y3324" t="str">
            <v/>
          </cell>
          <cell r="AA3324" t="str">
            <v/>
          </cell>
          <cell r="AB3324">
            <v>0.13536958467515273</v>
          </cell>
          <cell r="AC3324" t="str">
            <v/>
          </cell>
          <cell r="AD3324" t="str">
            <v>куплен</v>
          </cell>
          <cell r="AF3324" t="str">
            <v/>
          </cell>
          <cell r="AI3324" t="str">
            <v/>
          </cell>
        </row>
        <row r="3325">
          <cell r="A3325">
            <v>3302</v>
          </cell>
          <cell r="B3325" t="str">
            <v>диск</v>
          </cell>
          <cell r="C3325" t="str">
            <v>51404</v>
          </cell>
          <cell r="D3325" t="str">
            <v>51404`810`0`0400`0000005</v>
          </cell>
          <cell r="E3325" t="str">
            <v>ОАО АИКБ «Татфондбанк»</v>
          </cell>
          <cell r="F3325" t="str">
            <v>банк</v>
          </cell>
          <cell r="G3325" t="str">
            <v>ТФБ</v>
          </cell>
          <cell r="H3325" t="str">
            <v>0006221</v>
          </cell>
          <cell r="I3325">
            <v>38343</v>
          </cell>
          <cell r="J3325">
            <v>1000000</v>
          </cell>
          <cell r="K3325" t="str">
            <v>Рубли РФ</v>
          </cell>
          <cell r="L3325" t="str">
            <v>по предъявлении, но не ранее 23.06.2005</v>
          </cell>
          <cell r="M3325">
            <v>38526</v>
          </cell>
          <cell r="N3325">
            <v>0.13499972242194191</v>
          </cell>
          <cell r="P3325">
            <v>945449</v>
          </cell>
          <cell r="Q3325">
            <v>0.94544899999999998</v>
          </cell>
          <cell r="R3325">
            <v>945449</v>
          </cell>
          <cell r="S3325">
            <v>38370</v>
          </cell>
          <cell r="T3325" t="str">
            <v>180105-27/VB</v>
          </cell>
          <cell r="U3325" t="str">
            <v>ООО "Брокерская компания "Регион"</v>
          </cell>
          <cell r="V3325" t="str">
            <v/>
          </cell>
          <cell r="Y3325" t="str">
            <v/>
          </cell>
          <cell r="AA3325" t="str">
            <v/>
          </cell>
          <cell r="AB3325">
            <v>0.13536958467515273</v>
          </cell>
          <cell r="AC3325" t="str">
            <v/>
          </cell>
          <cell r="AD3325" t="str">
            <v>куплен</v>
          </cell>
          <cell r="AF3325" t="str">
            <v/>
          </cell>
          <cell r="AI3325" t="str">
            <v/>
          </cell>
        </row>
        <row r="3326">
          <cell r="A3326">
            <v>3303</v>
          </cell>
          <cell r="B3326" t="str">
            <v>диск</v>
          </cell>
          <cell r="C3326" t="str">
            <v>51404</v>
          </cell>
          <cell r="D3326" t="str">
            <v>51404`810`0`0400`0000005</v>
          </cell>
          <cell r="E3326" t="str">
            <v>ОАО АИКБ «Татфондбанк»</v>
          </cell>
          <cell r="F3326" t="str">
            <v>банк</v>
          </cell>
          <cell r="G3326" t="str">
            <v>ТФБ</v>
          </cell>
          <cell r="H3326" t="str">
            <v>0006222</v>
          </cell>
          <cell r="I3326">
            <v>38343</v>
          </cell>
          <cell r="J3326">
            <v>1000000</v>
          </cell>
          <cell r="K3326" t="str">
            <v>Рубли РФ</v>
          </cell>
          <cell r="L3326" t="str">
            <v>по предъявлении, но не ранее 23.06.2005</v>
          </cell>
          <cell r="M3326">
            <v>38526</v>
          </cell>
          <cell r="N3326">
            <v>0.13499972242194191</v>
          </cell>
          <cell r="P3326">
            <v>945449</v>
          </cell>
          <cell r="Q3326">
            <v>0.94544899999999998</v>
          </cell>
          <cell r="R3326">
            <v>945449</v>
          </cell>
          <cell r="S3326">
            <v>38370</v>
          </cell>
          <cell r="T3326" t="str">
            <v>180105-27/VB</v>
          </cell>
          <cell r="U3326" t="str">
            <v>ООО "Брокерская компания "Регион"</v>
          </cell>
          <cell r="V3326" t="str">
            <v/>
          </cell>
          <cell r="Y3326" t="str">
            <v/>
          </cell>
          <cell r="AA3326" t="str">
            <v/>
          </cell>
          <cell r="AB3326">
            <v>0.13536958467515273</v>
          </cell>
          <cell r="AC3326" t="str">
            <v/>
          </cell>
          <cell r="AD3326" t="str">
            <v>куплен</v>
          </cell>
          <cell r="AF3326" t="str">
            <v/>
          </cell>
          <cell r="AI3326" t="str">
            <v/>
          </cell>
        </row>
        <row r="3327">
          <cell r="A3327">
            <v>3304</v>
          </cell>
          <cell r="B3327" t="str">
            <v>диск</v>
          </cell>
          <cell r="C3327" t="str">
            <v>51404</v>
          </cell>
          <cell r="D3327" t="str">
            <v>51404`810`0`0400`0000005</v>
          </cell>
          <cell r="E3327" t="str">
            <v>ОАО АИКБ «Татфондбанк»</v>
          </cell>
          <cell r="F3327" t="str">
            <v>банк</v>
          </cell>
          <cell r="G3327" t="str">
            <v>ТФБ</v>
          </cell>
          <cell r="H3327" t="str">
            <v>0006223</v>
          </cell>
          <cell r="I3327">
            <v>38343</v>
          </cell>
          <cell r="J3327">
            <v>1000000</v>
          </cell>
          <cell r="K3327" t="str">
            <v>Рубли РФ</v>
          </cell>
          <cell r="L3327" t="str">
            <v>по предъявлении, но не ранее 23.06.2005</v>
          </cell>
          <cell r="M3327">
            <v>38526</v>
          </cell>
          <cell r="N3327">
            <v>0.13499972242194191</v>
          </cell>
          <cell r="P3327">
            <v>945449</v>
          </cell>
          <cell r="Q3327">
            <v>0.94544899999999998</v>
          </cell>
          <cell r="R3327">
            <v>945449</v>
          </cell>
          <cell r="S3327">
            <v>38370</v>
          </cell>
          <cell r="T3327" t="str">
            <v>180105-27/VB</v>
          </cell>
          <cell r="U3327" t="str">
            <v>ООО "Брокерская компания "Регион"</v>
          </cell>
          <cell r="V3327" t="str">
            <v/>
          </cell>
          <cell r="Y3327" t="str">
            <v/>
          </cell>
          <cell r="AA3327" t="str">
            <v/>
          </cell>
          <cell r="AB3327">
            <v>0.13536958467515273</v>
          </cell>
          <cell r="AC3327" t="str">
            <v/>
          </cell>
          <cell r="AD3327" t="str">
            <v>куплен</v>
          </cell>
          <cell r="AF3327" t="str">
            <v/>
          </cell>
          <cell r="AI3327" t="str">
            <v/>
          </cell>
        </row>
        <row r="3328">
          <cell r="A3328">
            <v>3305</v>
          </cell>
          <cell r="B3328" t="str">
            <v>диск</v>
          </cell>
          <cell r="C3328" t="str">
            <v>51404</v>
          </cell>
          <cell r="D3328" t="str">
            <v>51404`810`0`0400`0000005</v>
          </cell>
          <cell r="E3328" t="str">
            <v>ОАО АИКБ «Татфондбанк»</v>
          </cell>
          <cell r="F3328" t="str">
            <v>банк</v>
          </cell>
          <cell r="G3328" t="str">
            <v>ТФБ</v>
          </cell>
          <cell r="H3328" t="str">
            <v>0006234</v>
          </cell>
          <cell r="I3328">
            <v>38343</v>
          </cell>
          <cell r="J3328">
            <v>3000000</v>
          </cell>
          <cell r="K3328" t="str">
            <v>Рубли РФ</v>
          </cell>
          <cell r="L3328" t="str">
            <v>по предъявлении, но не ранее 23.06.2005</v>
          </cell>
          <cell r="M3328">
            <v>38526</v>
          </cell>
          <cell r="N3328">
            <v>0.13499972242194191</v>
          </cell>
          <cell r="P3328">
            <v>2836347</v>
          </cell>
          <cell r="Q3328">
            <v>0.94544899999999998</v>
          </cell>
          <cell r="R3328">
            <v>2836347</v>
          </cell>
          <cell r="S3328">
            <v>38370</v>
          </cell>
          <cell r="T3328" t="str">
            <v>180105-27/VB</v>
          </cell>
          <cell r="U3328" t="str">
            <v>ООО "Брокерская компания "Регион"</v>
          </cell>
          <cell r="V3328" t="str">
            <v/>
          </cell>
          <cell r="Y3328" t="str">
            <v/>
          </cell>
          <cell r="AA3328" t="str">
            <v/>
          </cell>
          <cell r="AB3328">
            <v>0.13536958467515273</v>
          </cell>
          <cell r="AC3328" t="str">
            <v/>
          </cell>
          <cell r="AD3328" t="str">
            <v>куплен</v>
          </cell>
          <cell r="AF3328" t="str">
            <v/>
          </cell>
          <cell r="AI3328" t="str">
            <v/>
          </cell>
        </row>
        <row r="3329">
          <cell r="A3329">
            <v>3306</v>
          </cell>
          <cell r="B3329" t="str">
            <v>диск</v>
          </cell>
          <cell r="C3329" t="str">
            <v>51404</v>
          </cell>
          <cell r="D3329" t="str">
            <v>51404`810`0`0400`0000005</v>
          </cell>
          <cell r="E3329" t="str">
            <v>ОАО АИКБ «Татфондбанк»</v>
          </cell>
          <cell r="F3329" t="str">
            <v>банк</v>
          </cell>
          <cell r="G3329" t="str">
            <v>ТФБ</v>
          </cell>
          <cell r="H3329" t="str">
            <v>0006237</v>
          </cell>
          <cell r="I3329">
            <v>38343</v>
          </cell>
          <cell r="J3329">
            <v>3000000</v>
          </cell>
          <cell r="K3329" t="str">
            <v>Рубли РФ</v>
          </cell>
          <cell r="L3329" t="str">
            <v>по предъявлении, но не ранее 23.06.2005</v>
          </cell>
          <cell r="M3329">
            <v>38526</v>
          </cell>
          <cell r="N3329">
            <v>0.13499972242194191</v>
          </cell>
          <cell r="P3329">
            <v>2836347</v>
          </cell>
          <cell r="Q3329">
            <v>0.94544899999999998</v>
          </cell>
          <cell r="R3329">
            <v>2836347</v>
          </cell>
          <cell r="S3329">
            <v>38370</v>
          </cell>
          <cell r="T3329" t="str">
            <v>180105-27/VB</v>
          </cell>
          <cell r="U3329" t="str">
            <v>ООО "Брокерская компания "Регион"</v>
          </cell>
          <cell r="V3329" t="str">
            <v/>
          </cell>
          <cell r="Y3329" t="str">
            <v/>
          </cell>
          <cell r="AA3329" t="str">
            <v/>
          </cell>
          <cell r="AB3329">
            <v>0.13536958467515273</v>
          </cell>
          <cell r="AC3329" t="str">
            <v/>
          </cell>
          <cell r="AD3329" t="str">
            <v>куплен</v>
          </cell>
          <cell r="AF3329" t="str">
            <v/>
          </cell>
          <cell r="AI3329" t="str">
            <v/>
          </cell>
        </row>
        <row r="3330">
          <cell r="A3330">
            <v>3307</v>
          </cell>
          <cell r="B3330" t="str">
            <v>диск</v>
          </cell>
          <cell r="C3330" t="str">
            <v>51401</v>
          </cell>
          <cell r="D3330" t="str">
            <v>51401`810`5`0400`0000032</v>
          </cell>
          <cell r="E3330" t="str">
            <v>ОАО АИКБ «Татфондбанк»</v>
          </cell>
          <cell r="F3330" t="str">
            <v>банк</v>
          </cell>
          <cell r="G3330" t="str">
            <v>ТФБ</v>
          </cell>
          <cell r="H3330" t="str">
            <v>0006313</v>
          </cell>
          <cell r="I3330">
            <v>38371</v>
          </cell>
          <cell r="J3330">
            <v>2000000</v>
          </cell>
          <cell r="K3330" t="str">
            <v>Рубли РФ</v>
          </cell>
          <cell r="L3330" t="str">
            <v>по предъявлении, но не ранее 22.04.2005</v>
          </cell>
          <cell r="M3330">
            <v>38464</v>
          </cell>
          <cell r="N3330">
            <v>0.12200087817411803</v>
          </cell>
          <cell r="P3330">
            <v>1939704</v>
          </cell>
          <cell r="Q3330">
            <v>0.96985200000000005</v>
          </cell>
          <cell r="R3330">
            <v>1939704</v>
          </cell>
          <cell r="S3330">
            <v>38371</v>
          </cell>
          <cell r="T3330" t="str">
            <v>190105-23/VB</v>
          </cell>
          <cell r="U3330" t="str">
            <v>ООО "Брокерская компания "Регион"</v>
          </cell>
          <cell r="V3330">
            <v>1</v>
          </cell>
          <cell r="W3330">
            <v>2000000</v>
          </cell>
          <cell r="X3330">
            <v>38464</v>
          </cell>
          <cell r="Y3330" t="str">
            <v>акт према-передачи</v>
          </cell>
          <cell r="Z3330" t="str">
            <v>ООО "Брокерская компания "Регион"</v>
          </cell>
          <cell r="AA3330">
            <v>60296</v>
          </cell>
          <cell r="AB3330">
            <v>0.122335127155417</v>
          </cell>
          <cell r="AC3330">
            <v>0.12200087817411803</v>
          </cell>
          <cell r="AD3330" t="str">
            <v>предъявлен</v>
          </cell>
          <cell r="AF3330" t="str">
            <v/>
          </cell>
          <cell r="AI3330" t="str">
            <v/>
          </cell>
        </row>
        <row r="3331">
          <cell r="A3331">
            <v>3308</v>
          </cell>
          <cell r="B3331" t="str">
            <v>диск</v>
          </cell>
          <cell r="C3331" t="str">
            <v>51401</v>
          </cell>
          <cell r="D3331" t="str">
            <v>51401`810`5`0400`0000032</v>
          </cell>
          <cell r="E3331" t="str">
            <v>ОАО АИКБ «Татфондбанк»</v>
          </cell>
          <cell r="F3331" t="str">
            <v>банк</v>
          </cell>
          <cell r="G3331" t="str">
            <v>ТФБ</v>
          </cell>
          <cell r="H3331" t="str">
            <v>0006314</v>
          </cell>
          <cell r="I3331">
            <v>38371</v>
          </cell>
          <cell r="J3331">
            <v>3000000</v>
          </cell>
          <cell r="K3331" t="str">
            <v>Рубли РФ</v>
          </cell>
          <cell r="L3331" t="str">
            <v>по предъявлении, но не ранее 22.04.2005</v>
          </cell>
          <cell r="M3331">
            <v>38464</v>
          </cell>
          <cell r="N3331">
            <v>0.12200087817411803</v>
          </cell>
          <cell r="P3331">
            <v>2909556</v>
          </cell>
          <cell r="Q3331">
            <v>0.96985200000000005</v>
          </cell>
          <cell r="R3331">
            <v>2909556</v>
          </cell>
          <cell r="S3331">
            <v>38371</v>
          </cell>
          <cell r="T3331" t="str">
            <v>190105-23/VB</v>
          </cell>
          <cell r="U3331" t="str">
            <v>ООО "Брокерская компания "Регион"</v>
          </cell>
          <cell r="V3331">
            <v>1</v>
          </cell>
          <cell r="W3331">
            <v>3000000</v>
          </cell>
          <cell r="X3331">
            <v>38464</v>
          </cell>
          <cell r="Y3331" t="str">
            <v>акт према-передачи</v>
          </cell>
          <cell r="Z3331" t="str">
            <v>ООО "Брокерская компания "Регион"</v>
          </cell>
          <cell r="AA3331">
            <v>90444</v>
          </cell>
          <cell r="AB3331">
            <v>0.122335127155417</v>
          </cell>
          <cell r="AC3331">
            <v>0.12200087817411803</v>
          </cell>
          <cell r="AD3331" t="str">
            <v>предъявлен</v>
          </cell>
          <cell r="AF3331" t="str">
            <v/>
          </cell>
          <cell r="AI3331" t="str">
            <v/>
          </cell>
        </row>
        <row r="3332">
          <cell r="A3332">
            <v>3309</v>
          </cell>
          <cell r="B3332" t="str">
            <v>диск</v>
          </cell>
          <cell r="C3332" t="str">
            <v>51401</v>
          </cell>
          <cell r="D3332" t="str">
            <v>51401`810`4`0400`0000006</v>
          </cell>
          <cell r="E3332" t="str">
            <v>ОАО «Социнвестбанк»</v>
          </cell>
          <cell r="F3332" t="str">
            <v>банк</v>
          </cell>
          <cell r="G3332" t="str">
            <v>ИЗ</v>
          </cell>
          <cell r="H3332" t="str">
            <v>0024130</v>
          </cell>
          <cell r="I3332">
            <v>38379</v>
          </cell>
          <cell r="J3332">
            <v>350000</v>
          </cell>
          <cell r="K3332" t="str">
            <v>Рубли РФ</v>
          </cell>
          <cell r="L3332" t="str">
            <v>по предъявлении</v>
          </cell>
          <cell r="M3332">
            <v>38379</v>
          </cell>
          <cell r="N3332">
            <v>0</v>
          </cell>
          <cell r="P3332">
            <v>348950</v>
          </cell>
          <cell r="Q3332">
            <v>0.997</v>
          </cell>
          <cell r="R3332">
            <v>348950</v>
          </cell>
          <cell r="S3332">
            <v>38380</v>
          </cell>
          <cell r="T3332" t="str">
            <v>28/01-03</v>
          </cell>
          <cell r="U3332" t="str">
            <v>ООО "Таро"</v>
          </cell>
          <cell r="V3332">
            <v>1</v>
          </cell>
          <cell r="W3332">
            <v>350000</v>
          </cell>
          <cell r="X3332">
            <v>38383</v>
          </cell>
          <cell r="Y3332" t="str">
            <v>31/01-акт СИБ</v>
          </cell>
          <cell r="Z3332" t="str">
            <v>ОАО "Социнвестбанк"</v>
          </cell>
          <cell r="AA3332">
            <v>1050</v>
          </cell>
          <cell r="AB3332">
            <v>1.1013039117352055</v>
          </cell>
          <cell r="AC3332">
            <v>0.3660982948846539</v>
          </cell>
          <cell r="AD3332" t="str">
            <v>предъявлен</v>
          </cell>
          <cell r="AF3332" t="str">
            <v/>
          </cell>
          <cell r="AI3332" t="str">
            <v/>
          </cell>
        </row>
        <row r="3333">
          <cell r="A3333">
            <v>3310</v>
          </cell>
          <cell r="B3333" t="str">
            <v>диск</v>
          </cell>
          <cell r="C3333" t="str">
            <v>51401</v>
          </cell>
          <cell r="D3333" t="str">
            <v>51401`810`4`0400`0000006</v>
          </cell>
          <cell r="E3333" t="str">
            <v>ОАО «Социнвестбанк»</v>
          </cell>
          <cell r="F3333" t="str">
            <v>банк</v>
          </cell>
          <cell r="G3333" t="str">
            <v>ИЗ</v>
          </cell>
          <cell r="H3333" t="str">
            <v>0024127</v>
          </cell>
          <cell r="I3333">
            <v>38379</v>
          </cell>
          <cell r="J3333">
            <v>49500</v>
          </cell>
          <cell r="K3333" t="str">
            <v>Рубли РФ</v>
          </cell>
          <cell r="L3333" t="str">
            <v>по предъявлении</v>
          </cell>
          <cell r="M3333">
            <v>38379</v>
          </cell>
          <cell r="N3333">
            <v>0</v>
          </cell>
          <cell r="P3333">
            <v>49350</v>
          </cell>
          <cell r="Q3333">
            <v>0.99696969696969695</v>
          </cell>
          <cell r="R3333">
            <v>49350</v>
          </cell>
          <cell r="S3333">
            <v>38380</v>
          </cell>
          <cell r="T3333" t="str">
            <v>28/01-03</v>
          </cell>
          <cell r="U3333" t="str">
            <v>ООО "Таро"</v>
          </cell>
          <cell r="V3333">
            <v>1</v>
          </cell>
          <cell r="W3333">
            <v>49500</v>
          </cell>
          <cell r="X3333">
            <v>38383</v>
          </cell>
          <cell r="Y3333" t="str">
            <v>31/01-акт СИБ</v>
          </cell>
          <cell r="Z3333" t="str">
            <v>ОАО "Социнвестбанк"</v>
          </cell>
          <cell r="AA3333">
            <v>150</v>
          </cell>
          <cell r="AB3333">
            <v>1.1124620060790273</v>
          </cell>
          <cell r="AC3333">
            <v>0.36980749746707192</v>
          </cell>
          <cell r="AD3333" t="str">
            <v>предъявлен</v>
          </cell>
          <cell r="AF3333" t="str">
            <v/>
          </cell>
          <cell r="AI3333" t="str">
            <v/>
          </cell>
        </row>
        <row r="3334">
          <cell r="A3334">
            <v>3311</v>
          </cell>
          <cell r="B3334" t="str">
            <v>диск</v>
          </cell>
          <cell r="C3334" t="str">
            <v>51401</v>
          </cell>
          <cell r="D3334" t="str">
            <v>51401`810`4`0400`0000006</v>
          </cell>
          <cell r="E3334" t="str">
            <v>ОАО «Социнвестбанк»</v>
          </cell>
          <cell r="F3334" t="str">
            <v>банк</v>
          </cell>
          <cell r="G3334" t="str">
            <v>ИЗ</v>
          </cell>
          <cell r="H3334" t="str">
            <v>0024129</v>
          </cell>
          <cell r="I3334">
            <v>38379</v>
          </cell>
          <cell r="J3334">
            <v>100000</v>
          </cell>
          <cell r="K3334" t="str">
            <v>Рубли РФ</v>
          </cell>
          <cell r="L3334" t="str">
            <v>по предъявлении</v>
          </cell>
          <cell r="M3334">
            <v>38379</v>
          </cell>
          <cell r="N3334">
            <v>0</v>
          </cell>
          <cell r="P3334">
            <v>99700</v>
          </cell>
          <cell r="Q3334">
            <v>0.997</v>
          </cell>
          <cell r="R3334">
            <v>99700</v>
          </cell>
          <cell r="S3334">
            <v>38380</v>
          </cell>
          <cell r="T3334" t="str">
            <v>28/01-03</v>
          </cell>
          <cell r="U3334" t="str">
            <v>ООО "Таро"</v>
          </cell>
          <cell r="V3334">
            <v>1</v>
          </cell>
          <cell r="W3334">
            <v>100000</v>
          </cell>
          <cell r="X3334">
            <v>38383</v>
          </cell>
          <cell r="Y3334" t="str">
            <v>31/01-акт СИБ</v>
          </cell>
          <cell r="Z3334" t="str">
            <v>ОАО "Социнвестбанк"</v>
          </cell>
          <cell r="AA3334">
            <v>300</v>
          </cell>
          <cell r="AB3334">
            <v>1.1013039117352055</v>
          </cell>
          <cell r="AC3334">
            <v>0.3660982948846539</v>
          </cell>
          <cell r="AD3334" t="str">
            <v>предъявлен</v>
          </cell>
          <cell r="AF3334" t="str">
            <v/>
          </cell>
          <cell r="AI3334" t="str">
            <v/>
          </cell>
        </row>
        <row r="3335">
          <cell r="A3335">
            <v>3312</v>
          </cell>
          <cell r="B3335" t="str">
            <v>диск</v>
          </cell>
          <cell r="C3335" t="str">
            <v>51401</v>
          </cell>
          <cell r="D3335" t="str">
            <v>51401`810`9`0400`0000027</v>
          </cell>
          <cell r="E3335" t="str">
            <v>Банк Внешней Торговли ВНЕШТОРГБАНК</v>
          </cell>
          <cell r="F3335" t="str">
            <v>банк</v>
          </cell>
          <cell r="G3335" t="str">
            <v>0005364</v>
          </cell>
          <cell r="H3335" t="str">
            <v>000564</v>
          </cell>
          <cell r="I3335">
            <v>38378</v>
          </cell>
          <cell r="J3335">
            <v>500000</v>
          </cell>
          <cell r="K3335" t="str">
            <v>Рубли РФ</v>
          </cell>
          <cell r="L3335" t="str">
            <v>по предъявлении</v>
          </cell>
          <cell r="M3335">
            <v>38378</v>
          </cell>
          <cell r="N3335">
            <v>0</v>
          </cell>
          <cell r="P3335">
            <v>498500</v>
          </cell>
          <cell r="Q3335">
            <v>0.997</v>
          </cell>
          <cell r="R3335">
            <v>498500</v>
          </cell>
          <cell r="S3335">
            <v>38380</v>
          </cell>
          <cell r="T3335" t="str">
            <v>28/01-03</v>
          </cell>
          <cell r="U3335" t="str">
            <v>ООО "Таро"</v>
          </cell>
          <cell r="V3335">
            <v>1</v>
          </cell>
          <cell r="W3335">
            <v>500000</v>
          </cell>
          <cell r="X3335">
            <v>38383</v>
          </cell>
          <cell r="Y3335" t="str">
            <v>31/01-акт ВТБ</v>
          </cell>
          <cell r="Z3335" t="str">
            <v>ОАО "Внешторгбанк"</v>
          </cell>
          <cell r="AA3335">
            <v>1500</v>
          </cell>
          <cell r="AB3335">
            <v>1.1013039117352055</v>
          </cell>
          <cell r="AC3335">
            <v>0.3660982948846539</v>
          </cell>
          <cell r="AD3335" t="str">
            <v>предъявлен</v>
          </cell>
          <cell r="AF3335" t="str">
            <v/>
          </cell>
          <cell r="AI3335" t="str">
            <v/>
          </cell>
        </row>
        <row r="3336">
          <cell r="A3336">
            <v>3313</v>
          </cell>
          <cell r="B3336" t="str">
            <v>диск</v>
          </cell>
          <cell r="C3336" t="str">
            <v>51401</v>
          </cell>
          <cell r="D3336" t="str">
            <v>51401`810`9`0400`0000027</v>
          </cell>
          <cell r="E3336" t="str">
            <v>Банк Внешней Торговли ВНЕШТОРГБАНК</v>
          </cell>
          <cell r="F3336" t="str">
            <v>банк</v>
          </cell>
          <cell r="G3336" t="str">
            <v>0005308</v>
          </cell>
          <cell r="H3336" t="str">
            <v>000508</v>
          </cell>
          <cell r="I3336">
            <v>38349</v>
          </cell>
          <cell r="J3336">
            <v>500000</v>
          </cell>
          <cell r="K3336" t="str">
            <v>Рубли РФ</v>
          </cell>
          <cell r="L3336" t="str">
            <v>по предъявлении</v>
          </cell>
          <cell r="M3336">
            <v>38349</v>
          </cell>
          <cell r="N3336">
            <v>0</v>
          </cell>
          <cell r="P3336">
            <v>498500</v>
          </cell>
          <cell r="Q3336">
            <v>0.997</v>
          </cell>
          <cell r="R3336">
            <v>498500</v>
          </cell>
          <cell r="S3336">
            <v>38380</v>
          </cell>
          <cell r="T3336" t="str">
            <v>28/01-03</v>
          </cell>
          <cell r="U3336" t="str">
            <v>ООО "Таро"</v>
          </cell>
          <cell r="V3336">
            <v>1</v>
          </cell>
          <cell r="W3336">
            <v>500000</v>
          </cell>
          <cell r="X3336">
            <v>38383</v>
          </cell>
          <cell r="Y3336" t="str">
            <v>31/01-акт ВТБ</v>
          </cell>
          <cell r="Z3336" t="str">
            <v>ОАО "Внешторгбанк"</v>
          </cell>
          <cell r="AA3336">
            <v>1500</v>
          </cell>
          <cell r="AB3336">
            <v>1.1013039117352055</v>
          </cell>
          <cell r="AC3336">
            <v>0.3660982948846539</v>
          </cell>
          <cell r="AD3336" t="str">
            <v>предъявлен</v>
          </cell>
          <cell r="AF3336" t="str">
            <v/>
          </cell>
          <cell r="AI3336" t="str">
            <v/>
          </cell>
        </row>
        <row r="3337">
          <cell r="A3337">
            <v>3314</v>
          </cell>
          <cell r="B3337" t="str">
            <v>диск</v>
          </cell>
          <cell r="C3337" t="str">
            <v>51401</v>
          </cell>
          <cell r="D3337" t="str">
            <v>51401`810`2`0400`0000002</v>
          </cell>
          <cell r="E3337" t="str">
            <v>Сбербанк РФ</v>
          </cell>
          <cell r="F3337" t="str">
            <v>банк</v>
          </cell>
          <cell r="G3337" t="str">
            <v>ВА</v>
          </cell>
          <cell r="H3337" t="str">
            <v>0558812</v>
          </cell>
          <cell r="I3337">
            <v>38377</v>
          </cell>
          <cell r="J3337">
            <v>113280</v>
          </cell>
          <cell r="K3337" t="str">
            <v>Рубли РФ</v>
          </cell>
          <cell r="L3337" t="str">
            <v>по предъявлении</v>
          </cell>
          <cell r="M3337">
            <v>38377</v>
          </cell>
          <cell r="N3337">
            <v>0</v>
          </cell>
          <cell r="P3337">
            <v>113280</v>
          </cell>
          <cell r="Q3337">
            <v>1</v>
          </cell>
          <cell r="R3337">
            <v>113280</v>
          </cell>
          <cell r="S3337">
            <v>38383</v>
          </cell>
          <cell r="T3337" t="str">
            <v>31/01-09</v>
          </cell>
          <cell r="U3337" t="str">
            <v>ООО "ДАЛТОН"</v>
          </cell>
          <cell r="V3337">
            <v>1</v>
          </cell>
          <cell r="W3337">
            <v>113280</v>
          </cell>
          <cell r="X3337">
            <v>38384</v>
          </cell>
          <cell r="Y3337" t="str">
            <v>01/02-акт СБ</v>
          </cell>
          <cell r="Z3337" t="str">
            <v>Сбербанк РФ</v>
          </cell>
          <cell r="AA3337">
            <v>0</v>
          </cell>
          <cell r="AB3337">
            <v>0</v>
          </cell>
          <cell r="AC3337">
            <v>0</v>
          </cell>
          <cell r="AD3337" t="str">
            <v>предъявлен</v>
          </cell>
          <cell r="AF3337" t="str">
            <v/>
          </cell>
          <cell r="AI3337" t="str">
            <v/>
          </cell>
        </row>
        <row r="3338">
          <cell r="A3338">
            <v>3315</v>
          </cell>
          <cell r="B3338" t="str">
            <v>диск</v>
          </cell>
          <cell r="C3338" t="str">
            <v>51401</v>
          </cell>
          <cell r="D3338" t="str">
            <v>51401`810`2`0400`0000002</v>
          </cell>
          <cell r="E3338" t="str">
            <v>Сбербанк РФ</v>
          </cell>
          <cell r="F3338" t="str">
            <v>банк</v>
          </cell>
          <cell r="G3338" t="str">
            <v>ВА</v>
          </cell>
          <cell r="H3338" t="str">
            <v>0558811</v>
          </cell>
          <cell r="I3338">
            <v>38377</v>
          </cell>
          <cell r="J3338">
            <v>113280</v>
          </cell>
          <cell r="K3338" t="str">
            <v>Рубли РФ</v>
          </cell>
          <cell r="L3338" t="str">
            <v>по предъявлении</v>
          </cell>
          <cell r="M3338">
            <v>38377</v>
          </cell>
          <cell r="N3338">
            <v>0</v>
          </cell>
          <cell r="P3338">
            <v>113280</v>
          </cell>
          <cell r="Q3338">
            <v>1</v>
          </cell>
          <cell r="R3338">
            <v>113280</v>
          </cell>
          <cell r="S3338">
            <v>38383</v>
          </cell>
          <cell r="T3338" t="str">
            <v>31/01-09</v>
          </cell>
          <cell r="U3338" t="str">
            <v>ООО "ДАЛТОН"</v>
          </cell>
          <cell r="V3338">
            <v>1</v>
          </cell>
          <cell r="W3338">
            <v>113280</v>
          </cell>
          <cell r="X3338">
            <v>38384</v>
          </cell>
          <cell r="Y3338" t="str">
            <v>01/02-акт СБ</v>
          </cell>
          <cell r="Z3338" t="str">
            <v>Сбербанк РФ</v>
          </cell>
          <cell r="AA3338">
            <v>0</v>
          </cell>
          <cell r="AB3338">
            <v>0</v>
          </cell>
          <cell r="AC3338">
            <v>0</v>
          </cell>
          <cell r="AD3338" t="str">
            <v>предъявлен</v>
          </cell>
          <cell r="AF3338" t="str">
            <v/>
          </cell>
          <cell r="AI3338" t="str">
            <v/>
          </cell>
        </row>
        <row r="3339">
          <cell r="A3339">
            <v>3316</v>
          </cell>
          <cell r="B3339" t="str">
            <v>диск</v>
          </cell>
          <cell r="C3339" t="str">
            <v>51401</v>
          </cell>
          <cell r="D3339" t="str">
            <v>51401`810`2`0400`0000002</v>
          </cell>
          <cell r="E3339" t="str">
            <v>Сбербанк РФ</v>
          </cell>
          <cell r="F3339" t="str">
            <v>банк</v>
          </cell>
          <cell r="G3339" t="str">
            <v>ВА</v>
          </cell>
          <cell r="H3339" t="str">
            <v>0553045</v>
          </cell>
          <cell r="I3339">
            <v>38320</v>
          </cell>
          <cell r="J3339">
            <v>122392</v>
          </cell>
          <cell r="K3339" t="str">
            <v>Рубли РФ</v>
          </cell>
          <cell r="L3339" t="str">
            <v>по предъявлении</v>
          </cell>
          <cell r="M3339">
            <v>38320</v>
          </cell>
          <cell r="N3339">
            <v>0</v>
          </cell>
          <cell r="P3339">
            <v>122392</v>
          </cell>
          <cell r="Q3339">
            <v>1</v>
          </cell>
          <cell r="R3339">
            <v>122392</v>
          </cell>
          <cell r="S3339">
            <v>38383</v>
          </cell>
          <cell r="T3339" t="str">
            <v>31/01-09</v>
          </cell>
          <cell r="U3339" t="str">
            <v>ООО "ДАЛТОН"</v>
          </cell>
          <cell r="V3339">
            <v>1</v>
          </cell>
          <cell r="W3339">
            <v>122392</v>
          </cell>
          <cell r="X3339">
            <v>38384</v>
          </cell>
          <cell r="Y3339" t="str">
            <v>01/02-акт СБ</v>
          </cell>
          <cell r="Z3339" t="str">
            <v>Сбербанк РФ</v>
          </cell>
          <cell r="AA3339">
            <v>0</v>
          </cell>
          <cell r="AB3339">
            <v>0</v>
          </cell>
          <cell r="AC3339">
            <v>0</v>
          </cell>
          <cell r="AD3339" t="str">
            <v>предъявлен</v>
          </cell>
          <cell r="AF3339" t="str">
            <v/>
          </cell>
          <cell r="AI3339" t="str">
            <v/>
          </cell>
        </row>
        <row r="3340">
          <cell r="A3340">
            <v>3317</v>
          </cell>
          <cell r="B3340" t="str">
            <v>диск</v>
          </cell>
          <cell r="C3340" t="str">
            <v>51401</v>
          </cell>
          <cell r="D3340" t="str">
            <v>51401`810`2`0400`0000002</v>
          </cell>
          <cell r="E3340" t="str">
            <v>Сбербанк РФ</v>
          </cell>
          <cell r="F3340" t="str">
            <v>банк</v>
          </cell>
          <cell r="G3340" t="str">
            <v>ВА</v>
          </cell>
          <cell r="H3340" t="str">
            <v>0537161</v>
          </cell>
          <cell r="I3340">
            <v>38274</v>
          </cell>
          <cell r="J3340">
            <v>18900</v>
          </cell>
          <cell r="K3340" t="str">
            <v>Рубли РФ</v>
          </cell>
          <cell r="L3340" t="str">
            <v>по предъявлении</v>
          </cell>
          <cell r="M3340">
            <v>38274</v>
          </cell>
          <cell r="N3340">
            <v>0</v>
          </cell>
          <cell r="P3340">
            <v>18900</v>
          </cell>
          <cell r="Q3340">
            <v>1</v>
          </cell>
          <cell r="R3340">
            <v>18900</v>
          </cell>
          <cell r="S3340">
            <v>38383</v>
          </cell>
          <cell r="T3340" t="str">
            <v>31/01-09</v>
          </cell>
          <cell r="U3340" t="str">
            <v>ООО "ДАЛТОН"</v>
          </cell>
          <cell r="V3340">
            <v>1</v>
          </cell>
          <cell r="W3340">
            <v>18900</v>
          </cell>
          <cell r="X3340">
            <v>38384</v>
          </cell>
          <cell r="Y3340" t="str">
            <v>01/02-акт СБ</v>
          </cell>
          <cell r="Z3340" t="str">
            <v>Сбербанк РФ</v>
          </cell>
          <cell r="AA3340">
            <v>0</v>
          </cell>
          <cell r="AB3340">
            <v>0</v>
          </cell>
          <cell r="AC3340">
            <v>0</v>
          </cell>
          <cell r="AD3340" t="str">
            <v>предъявлен</v>
          </cell>
          <cell r="AF3340" t="str">
            <v/>
          </cell>
          <cell r="AI3340" t="str">
            <v/>
          </cell>
        </row>
        <row r="3341">
          <cell r="A3341">
            <v>3318</v>
          </cell>
          <cell r="B3341" t="str">
            <v>диск</v>
          </cell>
          <cell r="C3341" t="str">
            <v>51401</v>
          </cell>
          <cell r="D3341" t="str">
            <v>51401`810`2`0400`0000002</v>
          </cell>
          <cell r="E3341" t="str">
            <v>Сбербанк РФ</v>
          </cell>
          <cell r="F3341" t="str">
            <v>банк</v>
          </cell>
          <cell r="G3341" t="str">
            <v>ВА</v>
          </cell>
          <cell r="H3341" t="str">
            <v>0553054</v>
          </cell>
          <cell r="I3341">
            <v>38320</v>
          </cell>
          <cell r="J3341">
            <v>499777</v>
          </cell>
          <cell r="K3341" t="str">
            <v>Рубли РФ</v>
          </cell>
          <cell r="L3341" t="str">
            <v>по предъявлении</v>
          </cell>
          <cell r="M3341">
            <v>38320</v>
          </cell>
          <cell r="N3341">
            <v>0</v>
          </cell>
          <cell r="P3341">
            <v>499777</v>
          </cell>
          <cell r="Q3341">
            <v>1</v>
          </cell>
          <cell r="R3341">
            <v>499777</v>
          </cell>
          <cell r="S3341">
            <v>38383</v>
          </cell>
          <cell r="T3341" t="str">
            <v>31/01-09</v>
          </cell>
          <cell r="U3341" t="str">
            <v>ООО "ДАЛТОН"</v>
          </cell>
          <cell r="V3341">
            <v>1</v>
          </cell>
          <cell r="W3341">
            <v>499777</v>
          </cell>
          <cell r="X3341">
            <v>38384</v>
          </cell>
          <cell r="Y3341" t="str">
            <v>01/02-акт СБ</v>
          </cell>
          <cell r="Z3341" t="str">
            <v>Сбербанк РФ</v>
          </cell>
          <cell r="AA3341">
            <v>0</v>
          </cell>
          <cell r="AB3341">
            <v>0</v>
          </cell>
          <cell r="AC3341">
            <v>0</v>
          </cell>
          <cell r="AD3341" t="str">
            <v>предъявлен</v>
          </cell>
          <cell r="AF3341" t="str">
            <v/>
          </cell>
          <cell r="AI3341" t="str">
            <v/>
          </cell>
        </row>
        <row r="3342">
          <cell r="A3342">
            <v>3319</v>
          </cell>
          <cell r="B3342" t="str">
            <v>диск</v>
          </cell>
          <cell r="C3342" t="str">
            <v>51401</v>
          </cell>
          <cell r="D3342" t="str">
            <v>51401`810`2`0400`0000002</v>
          </cell>
          <cell r="E3342" t="str">
            <v>Сбербанк РФ</v>
          </cell>
          <cell r="F3342" t="str">
            <v>банк</v>
          </cell>
          <cell r="G3342" t="str">
            <v>ВА</v>
          </cell>
          <cell r="H3342" t="str">
            <v>0533094</v>
          </cell>
          <cell r="I3342">
            <v>38253</v>
          </cell>
          <cell r="J3342">
            <v>50000</v>
          </cell>
          <cell r="K3342" t="str">
            <v>Рубли РФ</v>
          </cell>
          <cell r="L3342" t="str">
            <v>по предъявлении</v>
          </cell>
          <cell r="M3342">
            <v>38253</v>
          </cell>
          <cell r="N3342">
            <v>0</v>
          </cell>
          <cell r="P3342">
            <v>50000</v>
          </cell>
          <cell r="Q3342">
            <v>1</v>
          </cell>
          <cell r="R3342">
            <v>50000</v>
          </cell>
          <cell r="S3342">
            <v>38383</v>
          </cell>
          <cell r="T3342" t="str">
            <v>31/01-09</v>
          </cell>
          <cell r="U3342" t="str">
            <v>ООО "ДАЛТОН"</v>
          </cell>
          <cell r="V3342">
            <v>1</v>
          </cell>
          <cell r="W3342">
            <v>50000</v>
          </cell>
          <cell r="X3342">
            <v>38384</v>
          </cell>
          <cell r="Y3342" t="str">
            <v>01/02-акт СБ</v>
          </cell>
          <cell r="Z3342" t="str">
            <v>Сбербанк РФ</v>
          </cell>
          <cell r="AA3342">
            <v>0</v>
          </cell>
          <cell r="AB3342">
            <v>0</v>
          </cell>
          <cell r="AC3342">
            <v>0</v>
          </cell>
          <cell r="AD3342" t="str">
            <v>предъявлен</v>
          </cell>
          <cell r="AF3342" t="str">
            <v/>
          </cell>
          <cell r="AI3342" t="str">
            <v/>
          </cell>
        </row>
        <row r="3343">
          <cell r="A3343">
            <v>3320</v>
          </cell>
          <cell r="B3343" t="str">
            <v>диск</v>
          </cell>
          <cell r="C3343" t="str">
            <v>51401</v>
          </cell>
          <cell r="D3343" t="str">
            <v>51401`810`2`0400`0000002</v>
          </cell>
          <cell r="E3343" t="str">
            <v>Сбербанк РФ</v>
          </cell>
          <cell r="F3343" t="str">
            <v>банк</v>
          </cell>
          <cell r="G3343" t="str">
            <v>ВА</v>
          </cell>
          <cell r="H3343" t="str">
            <v>0572135</v>
          </cell>
          <cell r="I3343">
            <v>38380</v>
          </cell>
          <cell r="J3343">
            <v>48000</v>
          </cell>
          <cell r="K3343" t="str">
            <v>Рубли РФ</v>
          </cell>
          <cell r="L3343" t="str">
            <v>по предъявлении</v>
          </cell>
          <cell r="M3343">
            <v>38380</v>
          </cell>
          <cell r="N3343">
            <v>0</v>
          </cell>
          <cell r="P3343">
            <v>48000</v>
          </cell>
          <cell r="Q3343">
            <v>1</v>
          </cell>
          <cell r="R3343">
            <v>48000</v>
          </cell>
          <cell r="S3343">
            <v>38383</v>
          </cell>
          <cell r="T3343" t="str">
            <v>31/01-09</v>
          </cell>
          <cell r="U3343" t="str">
            <v>ООО "ДАЛТОН"</v>
          </cell>
          <cell r="V3343">
            <v>1</v>
          </cell>
          <cell r="W3343">
            <v>48000</v>
          </cell>
          <cell r="X3343">
            <v>38384</v>
          </cell>
          <cell r="Y3343" t="str">
            <v>01/02-акт СБ</v>
          </cell>
          <cell r="Z3343" t="str">
            <v>Сбербанк РФ</v>
          </cell>
          <cell r="AA3343">
            <v>0</v>
          </cell>
          <cell r="AB3343">
            <v>0</v>
          </cell>
          <cell r="AC3343">
            <v>0</v>
          </cell>
          <cell r="AD3343" t="str">
            <v>предъявлен</v>
          </cell>
          <cell r="AF3343" t="str">
            <v/>
          </cell>
          <cell r="AI3343" t="str">
            <v/>
          </cell>
        </row>
        <row r="3344">
          <cell r="A3344">
            <v>3321</v>
          </cell>
          <cell r="B3344" t="str">
            <v>диск</v>
          </cell>
          <cell r="C3344" t="str">
            <v>51401</v>
          </cell>
          <cell r="D3344" t="str">
            <v>51401`810`2`0400`0000002</v>
          </cell>
          <cell r="E3344" t="str">
            <v>Сбербанк РФ</v>
          </cell>
          <cell r="F3344" t="str">
            <v>банк</v>
          </cell>
          <cell r="G3344" t="str">
            <v>ВА</v>
          </cell>
          <cell r="H3344" t="str">
            <v>0058557</v>
          </cell>
          <cell r="I3344">
            <v>38316</v>
          </cell>
          <cell r="J3344">
            <v>14000</v>
          </cell>
          <cell r="K3344" t="str">
            <v>Рубли РФ</v>
          </cell>
          <cell r="L3344" t="str">
            <v>по предъявлении</v>
          </cell>
          <cell r="M3344">
            <v>38316</v>
          </cell>
          <cell r="N3344">
            <v>0</v>
          </cell>
          <cell r="P3344">
            <v>14000</v>
          </cell>
          <cell r="Q3344">
            <v>1</v>
          </cell>
          <cell r="R3344">
            <v>14000</v>
          </cell>
          <cell r="S3344">
            <v>38383</v>
          </cell>
          <cell r="T3344" t="str">
            <v>31/01-09</v>
          </cell>
          <cell r="U3344" t="str">
            <v>ООО "ДАЛТОН"</v>
          </cell>
          <cell r="V3344">
            <v>1</v>
          </cell>
          <cell r="W3344">
            <v>14000</v>
          </cell>
          <cell r="X3344">
            <v>38384</v>
          </cell>
          <cell r="Y3344" t="str">
            <v>01/02-акт СБ</v>
          </cell>
          <cell r="Z3344" t="str">
            <v>Сбербанк РФ</v>
          </cell>
          <cell r="AA3344">
            <v>0</v>
          </cell>
          <cell r="AB3344">
            <v>0</v>
          </cell>
          <cell r="AC3344">
            <v>0</v>
          </cell>
          <cell r="AD3344" t="str">
            <v>предъявлен</v>
          </cell>
          <cell r="AF3344" t="str">
            <v/>
          </cell>
          <cell r="AI3344" t="str">
            <v/>
          </cell>
        </row>
        <row r="3345">
          <cell r="A3345">
            <v>3322</v>
          </cell>
          <cell r="B3345" t="str">
            <v>диск</v>
          </cell>
          <cell r="C3345" t="str">
            <v>51401</v>
          </cell>
          <cell r="D3345" t="str">
            <v>51401`810`2`0400`0000002</v>
          </cell>
          <cell r="E3345" t="str">
            <v>Сбербанк РФ</v>
          </cell>
          <cell r="F3345" t="str">
            <v>банк</v>
          </cell>
          <cell r="G3345" t="str">
            <v>ВА</v>
          </cell>
          <cell r="H3345" t="str">
            <v>0524662</v>
          </cell>
          <cell r="I3345">
            <v>38293</v>
          </cell>
          <cell r="J3345">
            <v>37000</v>
          </cell>
          <cell r="K3345" t="str">
            <v>Рубли РФ</v>
          </cell>
          <cell r="L3345" t="str">
            <v>по предъявлении</v>
          </cell>
          <cell r="M3345">
            <v>38293</v>
          </cell>
          <cell r="N3345">
            <v>0</v>
          </cell>
          <cell r="P3345">
            <v>37000</v>
          </cell>
          <cell r="Q3345">
            <v>1</v>
          </cell>
          <cell r="R3345">
            <v>37000</v>
          </cell>
          <cell r="S3345">
            <v>38383</v>
          </cell>
          <cell r="T3345" t="str">
            <v>31/01-09</v>
          </cell>
          <cell r="U3345" t="str">
            <v>ООО "ДАЛТОН"</v>
          </cell>
          <cell r="V3345">
            <v>1</v>
          </cell>
          <cell r="W3345">
            <v>37000</v>
          </cell>
          <cell r="X3345">
            <v>38384</v>
          </cell>
          <cell r="Y3345" t="str">
            <v>01/02-акт СБ</v>
          </cell>
          <cell r="Z3345" t="str">
            <v>Сбербанк РФ</v>
          </cell>
          <cell r="AA3345">
            <v>0</v>
          </cell>
          <cell r="AB3345">
            <v>0</v>
          </cell>
          <cell r="AC3345">
            <v>0</v>
          </cell>
          <cell r="AD3345" t="str">
            <v>предъявлен</v>
          </cell>
          <cell r="AF3345" t="str">
            <v/>
          </cell>
          <cell r="AI3345" t="str">
            <v/>
          </cell>
        </row>
        <row r="3346">
          <cell r="A3346">
            <v>3323</v>
          </cell>
          <cell r="B3346" t="str">
            <v>диск</v>
          </cell>
          <cell r="C3346" t="str">
            <v>51401</v>
          </cell>
          <cell r="D3346" t="str">
            <v>51401`810`2`0400`0000002</v>
          </cell>
          <cell r="E3346" t="str">
            <v>Сбербанк РФ</v>
          </cell>
          <cell r="F3346" t="str">
            <v>банк</v>
          </cell>
          <cell r="G3346" t="str">
            <v>ВА</v>
          </cell>
          <cell r="H3346" t="str">
            <v>0553057</v>
          </cell>
          <cell r="I3346">
            <v>38320</v>
          </cell>
          <cell r="J3346">
            <v>644117</v>
          </cell>
          <cell r="K3346" t="str">
            <v>Рубли РФ</v>
          </cell>
          <cell r="L3346" t="str">
            <v>по предъявлении</v>
          </cell>
          <cell r="M3346">
            <v>38320</v>
          </cell>
          <cell r="N3346">
            <v>0</v>
          </cell>
          <cell r="P3346">
            <v>644117</v>
          </cell>
          <cell r="Q3346">
            <v>1</v>
          </cell>
          <cell r="R3346">
            <v>644117</v>
          </cell>
          <cell r="S3346">
            <v>38383</v>
          </cell>
          <cell r="T3346" t="str">
            <v>31/01-09</v>
          </cell>
          <cell r="U3346" t="str">
            <v>ООО "ДАЛТОН"</v>
          </cell>
          <cell r="V3346">
            <v>1</v>
          </cell>
          <cell r="W3346">
            <v>644117</v>
          </cell>
          <cell r="X3346">
            <v>38384</v>
          </cell>
          <cell r="Y3346" t="str">
            <v>01/02-акт СБ</v>
          </cell>
          <cell r="Z3346" t="str">
            <v>Сбербанк РФ</v>
          </cell>
          <cell r="AA3346">
            <v>0</v>
          </cell>
          <cell r="AB3346">
            <v>0</v>
          </cell>
          <cell r="AC3346">
            <v>0</v>
          </cell>
          <cell r="AD3346" t="str">
            <v>предъявлен</v>
          </cell>
          <cell r="AF3346" t="str">
            <v/>
          </cell>
          <cell r="AI3346" t="str">
            <v/>
          </cell>
        </row>
        <row r="3347">
          <cell r="A3347">
            <v>3324</v>
          </cell>
          <cell r="B3347" t="str">
            <v>диск</v>
          </cell>
          <cell r="C3347" t="str">
            <v>51401</v>
          </cell>
          <cell r="D3347" t="str">
            <v>51401`810`2`0400`0000002</v>
          </cell>
          <cell r="E3347" t="str">
            <v>Сбербанк РФ</v>
          </cell>
          <cell r="F3347" t="str">
            <v>банк</v>
          </cell>
          <cell r="G3347" t="str">
            <v>ВА</v>
          </cell>
          <cell r="H3347" t="str">
            <v>0555310</v>
          </cell>
          <cell r="I3347">
            <v>38348</v>
          </cell>
          <cell r="J3347">
            <v>31045</v>
          </cell>
          <cell r="K3347" t="str">
            <v>Рубли РФ</v>
          </cell>
          <cell r="L3347" t="str">
            <v>по предъявлении</v>
          </cell>
          <cell r="M3347">
            <v>38348</v>
          </cell>
          <cell r="N3347">
            <v>0</v>
          </cell>
          <cell r="P3347">
            <v>31045</v>
          </cell>
          <cell r="Q3347">
            <v>1</v>
          </cell>
          <cell r="R3347">
            <v>31045</v>
          </cell>
          <cell r="S3347">
            <v>38383</v>
          </cell>
          <cell r="T3347" t="str">
            <v>31/01-09</v>
          </cell>
          <cell r="U3347" t="str">
            <v>ООО "ДАЛТОН"</v>
          </cell>
          <cell r="V3347">
            <v>1</v>
          </cell>
          <cell r="W3347">
            <v>31045</v>
          </cell>
          <cell r="X3347">
            <v>38384</v>
          </cell>
          <cell r="Y3347" t="str">
            <v>01/02-акт СБ</v>
          </cell>
          <cell r="Z3347" t="str">
            <v>Сбербанк РФ</v>
          </cell>
          <cell r="AA3347">
            <v>0</v>
          </cell>
          <cell r="AB3347">
            <v>0</v>
          </cell>
          <cell r="AC3347">
            <v>0</v>
          </cell>
          <cell r="AD3347" t="str">
            <v>предъявлен</v>
          </cell>
          <cell r="AF3347" t="str">
            <v/>
          </cell>
          <cell r="AI3347" t="str">
            <v/>
          </cell>
        </row>
        <row r="3348">
          <cell r="A3348">
            <v>3325</v>
          </cell>
          <cell r="B3348" t="str">
            <v>диск</v>
          </cell>
          <cell r="C3348" t="str">
            <v>51401</v>
          </cell>
          <cell r="D3348" t="str">
            <v>51401`810`2`0400`0000002</v>
          </cell>
          <cell r="E3348" t="str">
            <v>Сбербанк РФ</v>
          </cell>
          <cell r="F3348" t="str">
            <v>банк</v>
          </cell>
          <cell r="G3348" t="str">
            <v>ВА</v>
          </cell>
          <cell r="H3348" t="str">
            <v>0555309</v>
          </cell>
          <cell r="I3348">
            <v>38348</v>
          </cell>
          <cell r="J3348">
            <v>24827</v>
          </cell>
          <cell r="K3348" t="str">
            <v>Рубли РФ</v>
          </cell>
          <cell r="L3348" t="str">
            <v>по предъявлении</v>
          </cell>
          <cell r="M3348">
            <v>38348</v>
          </cell>
          <cell r="N3348">
            <v>0</v>
          </cell>
          <cell r="P3348">
            <v>24827</v>
          </cell>
          <cell r="Q3348">
            <v>1</v>
          </cell>
          <cell r="R3348">
            <v>24827</v>
          </cell>
          <cell r="S3348">
            <v>38383</v>
          </cell>
          <cell r="T3348" t="str">
            <v>31/01-09</v>
          </cell>
          <cell r="U3348" t="str">
            <v>ООО "ДАЛТОН"</v>
          </cell>
          <cell r="V3348">
            <v>1</v>
          </cell>
          <cell r="W3348">
            <v>24827</v>
          </cell>
          <cell r="X3348">
            <v>38384</v>
          </cell>
          <cell r="Y3348" t="str">
            <v>01/02-акт СБ</v>
          </cell>
          <cell r="Z3348" t="str">
            <v>Сбербанк РФ</v>
          </cell>
          <cell r="AA3348">
            <v>0</v>
          </cell>
          <cell r="AB3348">
            <v>0</v>
          </cell>
          <cell r="AC3348">
            <v>0</v>
          </cell>
          <cell r="AD3348" t="str">
            <v>предъявлен</v>
          </cell>
          <cell r="AF3348" t="str">
            <v/>
          </cell>
          <cell r="AI3348" t="str">
            <v/>
          </cell>
        </row>
        <row r="3349">
          <cell r="A3349">
            <v>3326</v>
          </cell>
          <cell r="B3349" t="str">
            <v>диск</v>
          </cell>
          <cell r="C3349" t="str">
            <v>51401</v>
          </cell>
          <cell r="D3349" t="str">
            <v>51401`810`2`0400`0000002</v>
          </cell>
          <cell r="E3349" t="str">
            <v>Сбербанк РФ</v>
          </cell>
          <cell r="F3349" t="str">
            <v>банк</v>
          </cell>
          <cell r="G3349" t="str">
            <v>ВА</v>
          </cell>
          <cell r="H3349" t="str">
            <v>0538450</v>
          </cell>
          <cell r="I3349">
            <v>38384</v>
          </cell>
          <cell r="J3349">
            <v>710550</v>
          </cell>
          <cell r="K3349" t="str">
            <v>Рубли РФ</v>
          </cell>
          <cell r="L3349" t="str">
            <v>по предъявлении</v>
          </cell>
          <cell r="M3349">
            <v>38384</v>
          </cell>
          <cell r="N3349">
            <v>0</v>
          </cell>
          <cell r="P3349">
            <v>710550</v>
          </cell>
          <cell r="Q3349">
            <v>1</v>
          </cell>
          <cell r="R3349">
            <v>710550</v>
          </cell>
          <cell r="S3349">
            <v>38384</v>
          </cell>
          <cell r="T3349" t="str">
            <v>197-82 от 31.01.2005</v>
          </cell>
          <cell r="U3349" t="str">
            <v>Сбербанк РФ</v>
          </cell>
          <cell r="V3349">
            <v>1.000281</v>
          </cell>
          <cell r="W3349">
            <v>710750</v>
          </cell>
          <cell r="X3349">
            <v>38384</v>
          </cell>
          <cell r="Y3349" t="str">
            <v>01/02-02</v>
          </cell>
          <cell r="Z3349" t="str">
            <v>ООО "Проф-Трейд"</v>
          </cell>
          <cell r="AA3349">
            <v>200</v>
          </cell>
          <cell r="AB3349">
            <v>0</v>
          </cell>
          <cell r="AC3349">
            <v>0.10273731616353529</v>
          </cell>
          <cell r="AD3349" t="str">
            <v>продан</v>
          </cell>
          <cell r="AF3349" t="str">
            <v/>
          </cell>
          <cell r="AI3349" t="str">
            <v/>
          </cell>
        </row>
        <row r="3350">
          <cell r="A3350">
            <v>3327</v>
          </cell>
          <cell r="B3350" t="str">
            <v>диск</v>
          </cell>
          <cell r="C3350" t="str">
            <v>51401</v>
          </cell>
          <cell r="D3350" t="str">
            <v>51401`810`1`0400`0000005</v>
          </cell>
          <cell r="E3350" t="str">
            <v>ОАО «УралСиб»</v>
          </cell>
          <cell r="F3350" t="str">
            <v>банк</v>
          </cell>
          <cell r="G3350" t="str">
            <v>У0082</v>
          </cell>
          <cell r="H3350" t="str">
            <v>0061085</v>
          </cell>
          <cell r="I3350">
            <v>38366</v>
          </cell>
          <cell r="J3350">
            <v>100000</v>
          </cell>
          <cell r="K3350" t="str">
            <v>Рубли РФ</v>
          </cell>
          <cell r="L3350" t="str">
            <v>по предъявлении</v>
          </cell>
          <cell r="M3350">
            <v>38366</v>
          </cell>
          <cell r="N3350">
            <v>0</v>
          </cell>
          <cell r="P3350">
            <v>99850</v>
          </cell>
          <cell r="Q3350">
            <v>0.99850000000000005</v>
          </cell>
          <cell r="R3350">
            <v>99850</v>
          </cell>
          <cell r="S3350">
            <v>38386</v>
          </cell>
          <cell r="T3350" t="str">
            <v>03/02-04</v>
          </cell>
          <cell r="U3350" t="str">
            <v>ЧП Курзикова Лариса Витальевна</v>
          </cell>
          <cell r="V3350">
            <v>1</v>
          </cell>
          <cell r="W3350">
            <v>100000</v>
          </cell>
          <cell r="X3350">
            <v>38387</v>
          </cell>
          <cell r="Y3350" t="str">
            <v>04/02-акт УралСиб</v>
          </cell>
          <cell r="Z3350" t="str">
            <v>ОАО "УралСиб"</v>
          </cell>
          <cell r="AA3350">
            <v>150</v>
          </cell>
          <cell r="AB3350">
            <v>0.54982473710565849</v>
          </cell>
          <cell r="AC3350">
            <v>0.54832248372558845</v>
          </cell>
          <cell r="AD3350" t="str">
            <v>предъявлен</v>
          </cell>
          <cell r="AF3350" t="str">
            <v/>
          </cell>
          <cell r="AI3350" t="str">
            <v/>
          </cell>
        </row>
        <row r="3351">
          <cell r="A3351">
            <v>3328</v>
          </cell>
          <cell r="B3351" t="str">
            <v>диск</v>
          </cell>
          <cell r="C3351" t="str">
            <v>51401</v>
          </cell>
          <cell r="D3351" t="str">
            <v>51401`810`1`0400`0000005</v>
          </cell>
          <cell r="E3351" t="str">
            <v>ОАО «УралСиб»</v>
          </cell>
          <cell r="F3351" t="str">
            <v>банк</v>
          </cell>
          <cell r="G3351" t="str">
            <v>У0082</v>
          </cell>
          <cell r="H3351" t="str">
            <v>0061038</v>
          </cell>
          <cell r="I3351">
            <v>38365</v>
          </cell>
          <cell r="J3351">
            <v>100000</v>
          </cell>
          <cell r="K3351" t="str">
            <v>Рубли РФ</v>
          </cell>
          <cell r="L3351" t="str">
            <v>по предъявлении</v>
          </cell>
          <cell r="M3351">
            <v>38365</v>
          </cell>
          <cell r="N3351">
            <v>0</v>
          </cell>
          <cell r="P3351">
            <v>99850</v>
          </cell>
          <cell r="Q3351">
            <v>0.99850000000000005</v>
          </cell>
          <cell r="R3351">
            <v>99850</v>
          </cell>
          <cell r="S3351">
            <v>38386</v>
          </cell>
          <cell r="T3351" t="str">
            <v>03/02-04</v>
          </cell>
          <cell r="U3351" t="str">
            <v>ЧП Курзикова Лариса Витальевна</v>
          </cell>
          <cell r="V3351">
            <v>1</v>
          </cell>
          <cell r="W3351">
            <v>100000</v>
          </cell>
          <cell r="X3351">
            <v>38387</v>
          </cell>
          <cell r="Y3351" t="str">
            <v>04/02-акт УралСиб</v>
          </cell>
          <cell r="Z3351" t="str">
            <v>ОАО "УралСиб"</v>
          </cell>
          <cell r="AA3351">
            <v>150</v>
          </cell>
          <cell r="AB3351">
            <v>0.54982473710565849</v>
          </cell>
          <cell r="AC3351">
            <v>0.54832248372558845</v>
          </cell>
          <cell r="AD3351" t="str">
            <v>предъявлен</v>
          </cell>
          <cell r="AF3351" t="str">
            <v/>
          </cell>
          <cell r="AI3351" t="str">
            <v/>
          </cell>
        </row>
        <row r="3352">
          <cell r="A3352">
            <v>3329</v>
          </cell>
          <cell r="B3352" t="str">
            <v>диск</v>
          </cell>
          <cell r="C3352" t="str">
            <v>51404</v>
          </cell>
          <cell r="D3352" t="str">
            <v>51404`810`6`0400`0000007</v>
          </cell>
          <cell r="E3352" t="str">
            <v>Акционерный коммерчесский банк "Абсолют Банк" (ЗАО)</v>
          </cell>
          <cell r="F3352" t="str">
            <v>банк</v>
          </cell>
          <cell r="G3352" t="str">
            <v>АА</v>
          </cell>
          <cell r="H3352" t="str">
            <v>011789</v>
          </cell>
          <cell r="I3352">
            <v>38386</v>
          </cell>
          <cell r="J3352">
            <v>10747945</v>
          </cell>
          <cell r="K3352" t="str">
            <v>Рубли РФ</v>
          </cell>
          <cell r="L3352">
            <v>38477</v>
          </cell>
          <cell r="M3352">
            <v>38477</v>
          </cell>
          <cell r="N3352">
            <v>9.9999919672763019E-2</v>
          </cell>
          <cell r="P3352">
            <v>10486500.939999999</v>
          </cell>
          <cell r="Q3352">
            <v>0.97567497228539968</v>
          </cell>
          <cell r="R3352">
            <v>10486500.939999999</v>
          </cell>
          <cell r="S3352">
            <v>38386</v>
          </cell>
          <cell r="T3352" t="str">
            <v>В1/12102-05</v>
          </cell>
          <cell r="U3352" t="str">
            <v>АКБ "Абсолют Банк" (ЗАО)</v>
          </cell>
          <cell r="V3352" t="str">
            <v/>
          </cell>
          <cell r="Y3352" t="str">
            <v/>
          </cell>
          <cell r="AA3352" t="str">
            <v/>
          </cell>
          <cell r="AB3352">
            <v>0.10027389205542811</v>
          </cell>
          <cell r="AC3352" t="str">
            <v/>
          </cell>
          <cell r="AD3352" t="str">
            <v>куплен</v>
          </cell>
          <cell r="AF3352" t="str">
            <v/>
          </cell>
          <cell r="AI3352" t="str">
            <v/>
          </cell>
        </row>
        <row r="3353">
          <cell r="A3353">
            <v>3330</v>
          </cell>
          <cell r="B3353" t="str">
            <v>диск</v>
          </cell>
          <cell r="C3353" t="str">
            <v>51404</v>
          </cell>
          <cell r="D3353" t="str">
            <v>51404`810`6`0400`0000007</v>
          </cell>
          <cell r="E3353" t="str">
            <v>Акционерный коммерчесский банк "Абсолют Банк" (ЗАО)</v>
          </cell>
          <cell r="F3353" t="str">
            <v>банк</v>
          </cell>
          <cell r="G3353" t="str">
            <v>АА</v>
          </cell>
          <cell r="H3353" t="str">
            <v>011788</v>
          </cell>
          <cell r="I3353">
            <v>38386</v>
          </cell>
          <cell r="J3353">
            <v>10000000</v>
          </cell>
          <cell r="K3353" t="str">
            <v>Рубли РФ</v>
          </cell>
          <cell r="L3353">
            <v>38477</v>
          </cell>
          <cell r="M3353">
            <v>38477</v>
          </cell>
          <cell r="N3353">
            <v>0.10000000093144902</v>
          </cell>
          <cell r="P3353">
            <v>9756749.5299999993</v>
          </cell>
          <cell r="Q3353">
            <v>0.97567495299999996</v>
          </cell>
          <cell r="R3353">
            <v>9756749.5299999993</v>
          </cell>
          <cell r="S3353">
            <v>38386</v>
          </cell>
          <cell r="T3353" t="str">
            <v>В1/12101-05</v>
          </cell>
          <cell r="U3353" t="str">
            <v>АКБ "Абсолют Банк" (ЗАО)</v>
          </cell>
          <cell r="V3353" t="str">
            <v/>
          </cell>
          <cell r="Y3353" t="str">
            <v/>
          </cell>
          <cell r="AA3353" t="str">
            <v/>
          </cell>
          <cell r="AB3353">
            <v>0.10027397353674067</v>
          </cell>
          <cell r="AC3353" t="str">
            <v/>
          </cell>
          <cell r="AD3353" t="str">
            <v>куплен</v>
          </cell>
          <cell r="AF3353" t="str">
            <v/>
          </cell>
          <cell r="AI3353" t="str">
            <v/>
          </cell>
        </row>
        <row r="3354">
          <cell r="A3354">
            <v>3331</v>
          </cell>
          <cell r="B3354" t="str">
            <v>диск</v>
          </cell>
          <cell r="C3354" t="str">
            <v>51404</v>
          </cell>
          <cell r="D3354" t="str">
            <v>51404`810`6`0400`0000007</v>
          </cell>
          <cell r="E3354" t="str">
            <v>Акционерный коммерчесский банк "Абсолют Банк" (ЗАО)</v>
          </cell>
          <cell r="F3354" t="str">
            <v>банк</v>
          </cell>
          <cell r="G3354" t="str">
            <v>АА</v>
          </cell>
          <cell r="H3354" t="str">
            <v>011787</v>
          </cell>
          <cell r="I3354">
            <v>38386</v>
          </cell>
          <cell r="J3354">
            <v>10000000</v>
          </cell>
          <cell r="K3354" t="str">
            <v>Рубли РФ</v>
          </cell>
          <cell r="L3354">
            <v>38477</v>
          </cell>
          <cell r="M3354">
            <v>38477</v>
          </cell>
          <cell r="N3354">
            <v>0.10000000093144902</v>
          </cell>
          <cell r="P3354">
            <v>9756749.5299999993</v>
          </cell>
          <cell r="Q3354">
            <v>0.97567495299999996</v>
          </cell>
          <cell r="R3354">
            <v>9756749.5299999993</v>
          </cell>
          <cell r="S3354">
            <v>38386</v>
          </cell>
          <cell r="T3354" t="str">
            <v>В1/12101-05</v>
          </cell>
          <cell r="U3354" t="str">
            <v>АКБ "Абсолют Банк" (ЗАО)</v>
          </cell>
          <cell r="V3354" t="str">
            <v/>
          </cell>
          <cell r="Y3354" t="str">
            <v/>
          </cell>
          <cell r="AA3354" t="str">
            <v/>
          </cell>
          <cell r="AB3354">
            <v>0.10027397353674067</v>
          </cell>
          <cell r="AC3354" t="str">
            <v/>
          </cell>
          <cell r="AD3354" t="str">
            <v>куплен</v>
          </cell>
          <cell r="AF3354" t="str">
            <v/>
          </cell>
          <cell r="AI3354" t="str">
            <v/>
          </cell>
        </row>
        <row r="3355">
          <cell r="A3355">
            <v>3332</v>
          </cell>
          <cell r="B3355" t="str">
            <v>диск</v>
          </cell>
          <cell r="C3355" t="str">
            <v>51401</v>
          </cell>
          <cell r="D3355" t="str">
            <v>51401`810`2`0400`0000002</v>
          </cell>
          <cell r="E3355" t="str">
            <v>Сбербанк РФ</v>
          </cell>
          <cell r="F3355" t="str">
            <v>банк</v>
          </cell>
          <cell r="G3355" t="str">
            <v>ВА</v>
          </cell>
          <cell r="H3355" t="str">
            <v>0551326</v>
          </cell>
          <cell r="I3355">
            <v>38349</v>
          </cell>
          <cell r="J3355">
            <v>200000</v>
          </cell>
          <cell r="K3355" t="str">
            <v>Рубли РФ</v>
          </cell>
          <cell r="L3355" t="str">
            <v>по предъявлении</v>
          </cell>
          <cell r="M3355">
            <v>38349</v>
          </cell>
          <cell r="N3355">
            <v>0</v>
          </cell>
          <cell r="P3355">
            <v>199600</v>
          </cell>
          <cell r="Q3355">
            <v>0.998</v>
          </cell>
          <cell r="R3355">
            <v>199600</v>
          </cell>
          <cell r="S3355">
            <v>38387</v>
          </cell>
          <cell r="T3355" t="str">
            <v>04/02-05</v>
          </cell>
          <cell r="U3355" t="str">
            <v>ЗАО "Рекламный холдинг "УФАМЕДИА"</v>
          </cell>
          <cell r="V3355">
            <v>1</v>
          </cell>
          <cell r="W3355">
            <v>200000</v>
          </cell>
          <cell r="X3355">
            <v>38390</v>
          </cell>
          <cell r="Y3355" t="str">
            <v>07/02-акт СБ</v>
          </cell>
          <cell r="Z3355" t="str">
            <v>Сбербанк РФ</v>
          </cell>
          <cell r="AA3355">
            <v>400</v>
          </cell>
          <cell r="AB3355">
            <v>0.73346693386773543</v>
          </cell>
          <cell r="AC3355">
            <v>0.24382097528390112</v>
          </cell>
          <cell r="AD3355" t="str">
            <v>предъявлен</v>
          </cell>
          <cell r="AF3355" t="str">
            <v/>
          </cell>
          <cell r="AI3355" t="str">
            <v/>
          </cell>
        </row>
        <row r="3356">
          <cell r="A3356">
            <v>3333</v>
          </cell>
          <cell r="B3356" t="str">
            <v>диск</v>
          </cell>
          <cell r="C3356" t="str">
            <v>51401</v>
          </cell>
          <cell r="D3356" t="str">
            <v>51401`810`4`0400`0000006</v>
          </cell>
          <cell r="E3356" t="str">
            <v>ОАО «Социнвестбанк»</v>
          </cell>
          <cell r="F3356" t="str">
            <v>банк</v>
          </cell>
          <cell r="G3356" t="str">
            <v>ПР</v>
          </cell>
          <cell r="H3356" t="str">
            <v>0037839</v>
          </cell>
          <cell r="I3356">
            <v>38385</v>
          </cell>
          <cell r="J3356">
            <v>130000</v>
          </cell>
          <cell r="K3356" t="str">
            <v>Рубли РФ</v>
          </cell>
          <cell r="L3356" t="str">
            <v>по предъявлении</v>
          </cell>
          <cell r="M3356">
            <v>38385</v>
          </cell>
          <cell r="N3356">
            <v>0</v>
          </cell>
          <cell r="P3356">
            <v>129740</v>
          </cell>
          <cell r="Q3356">
            <v>0.998</v>
          </cell>
          <cell r="R3356">
            <v>129740</v>
          </cell>
          <cell r="S3356">
            <v>38387</v>
          </cell>
          <cell r="T3356" t="str">
            <v>04/02-05</v>
          </cell>
          <cell r="U3356" t="str">
            <v>ЗАО "Рекламный холдинг "УФАМЕДИА"</v>
          </cell>
          <cell r="V3356">
            <v>1</v>
          </cell>
          <cell r="W3356">
            <v>130000</v>
          </cell>
          <cell r="X3356">
            <v>38390</v>
          </cell>
          <cell r="Y3356" t="str">
            <v>07/02-акт СИБ</v>
          </cell>
          <cell r="Z3356" t="str">
            <v>ОАО "Социнвестбанк"</v>
          </cell>
          <cell r="AA3356">
            <v>260</v>
          </cell>
          <cell r="AB3356">
            <v>0.73346693386773543</v>
          </cell>
          <cell r="AC3356">
            <v>0.24382097528390112</v>
          </cell>
          <cell r="AD3356" t="str">
            <v>предъявлен</v>
          </cell>
          <cell r="AF3356" t="str">
            <v/>
          </cell>
          <cell r="AI3356" t="str">
            <v/>
          </cell>
        </row>
        <row r="3357">
          <cell r="A3357">
            <v>3334</v>
          </cell>
          <cell r="B3357" t="str">
            <v>диск</v>
          </cell>
          <cell r="C3357" t="str">
            <v>51401</v>
          </cell>
          <cell r="D3357" t="str">
            <v>51401`810`4`0400`0000006</v>
          </cell>
          <cell r="E3357" t="str">
            <v>ОАО «Социнвестбанк»</v>
          </cell>
          <cell r="F3357" t="str">
            <v>банк</v>
          </cell>
          <cell r="G3357" t="str">
            <v>ПР</v>
          </cell>
          <cell r="H3357" t="str">
            <v>0037842</v>
          </cell>
          <cell r="I3357">
            <v>38385</v>
          </cell>
          <cell r="J3357">
            <v>120000</v>
          </cell>
          <cell r="K3357" t="str">
            <v>Рубли РФ</v>
          </cell>
          <cell r="L3357" t="str">
            <v>по предъявлении</v>
          </cell>
          <cell r="M3357">
            <v>38385</v>
          </cell>
          <cell r="N3357">
            <v>0</v>
          </cell>
          <cell r="P3357">
            <v>119760</v>
          </cell>
          <cell r="Q3357">
            <v>0.998</v>
          </cell>
          <cell r="R3357">
            <v>119760</v>
          </cell>
          <cell r="S3357">
            <v>38387</v>
          </cell>
          <cell r="T3357" t="str">
            <v>04/02-05</v>
          </cell>
          <cell r="U3357" t="str">
            <v>ЗАО "Рекламный холдинг "УФАМЕДИА"</v>
          </cell>
          <cell r="V3357">
            <v>1</v>
          </cell>
          <cell r="W3357">
            <v>120000</v>
          </cell>
          <cell r="X3357">
            <v>38390</v>
          </cell>
          <cell r="Y3357" t="str">
            <v>07/02-акт СИБ</v>
          </cell>
          <cell r="Z3357" t="str">
            <v>ОАО "Социнвестбанк"</v>
          </cell>
          <cell r="AA3357">
            <v>240</v>
          </cell>
          <cell r="AB3357">
            <v>0.73346693386773543</v>
          </cell>
          <cell r="AC3357">
            <v>0.24382097528390112</v>
          </cell>
          <cell r="AD3357" t="str">
            <v>предъявлен</v>
          </cell>
          <cell r="AF3357" t="str">
            <v/>
          </cell>
          <cell r="AI3357" t="str">
            <v/>
          </cell>
        </row>
        <row r="3358">
          <cell r="A3358">
            <v>3335</v>
          </cell>
          <cell r="B3358" t="str">
            <v>диск</v>
          </cell>
          <cell r="C3358" t="str">
            <v>51505</v>
          </cell>
          <cell r="D3358" t="str">
            <v>51505810104000000024</v>
          </cell>
          <cell r="E3358" t="str">
            <v>ООО "ПОЛЕКС УРАЛ"</v>
          </cell>
          <cell r="F3358" t="str">
            <v>прочие</v>
          </cell>
          <cell r="H3358" t="str">
            <v>0310016</v>
          </cell>
          <cell r="I3358">
            <v>38385</v>
          </cell>
          <cell r="J3358">
            <v>7874521</v>
          </cell>
          <cell r="K3358" t="str">
            <v>Рубли РФ</v>
          </cell>
          <cell r="L3358" t="str">
            <v>по предъявлении, но не ранее 30.09.2005</v>
          </cell>
          <cell r="M3358">
            <v>38625</v>
          </cell>
          <cell r="N3358">
            <v>0.19000009821428571</v>
          </cell>
          <cell r="P3358">
            <v>7000000</v>
          </cell>
          <cell r="Q3358">
            <v>0.88894295919713717</v>
          </cell>
          <cell r="R3358">
            <v>7000000</v>
          </cell>
          <cell r="S3358">
            <v>38385</v>
          </cell>
          <cell r="T3358" t="str">
            <v>Договор новации № 1</v>
          </cell>
          <cell r="U3358" t="str">
            <v>ООО "ПОЛЕКС УРАЛ"</v>
          </cell>
          <cell r="V3358" t="str">
            <v/>
          </cell>
          <cell r="Y3358" t="str">
            <v/>
          </cell>
          <cell r="AA3358" t="str">
            <v/>
          </cell>
          <cell r="AB3358">
            <v>0.19052064642857144</v>
          </cell>
          <cell r="AC3358" t="str">
            <v/>
          </cell>
          <cell r="AD3358" t="str">
            <v>куплен</v>
          </cell>
          <cell r="AF3358" t="str">
            <v/>
          </cell>
          <cell r="AI3358" t="str">
            <v/>
          </cell>
        </row>
        <row r="3359">
          <cell r="A3359">
            <v>3336</v>
          </cell>
          <cell r="B3359" t="str">
            <v>диск</v>
          </cell>
          <cell r="C3359" t="str">
            <v>51505</v>
          </cell>
          <cell r="D3359" t="str">
            <v>51505810804000000023</v>
          </cell>
          <cell r="E3359" t="str">
            <v>ООО "Д.Л. Консалтинг"</v>
          </cell>
          <cell r="F3359" t="str">
            <v>прочие</v>
          </cell>
          <cell r="H3359" t="str">
            <v>0000325</v>
          </cell>
          <cell r="I3359">
            <v>38385</v>
          </cell>
          <cell r="J3359">
            <v>13499178</v>
          </cell>
          <cell r="K3359" t="str">
            <v>Рубли РФ</v>
          </cell>
          <cell r="L3359" t="str">
            <v>по предъявлении, но не ранее 30.09.2005</v>
          </cell>
          <cell r="M3359">
            <v>38625</v>
          </cell>
          <cell r="N3359">
            <v>0.18999998958333333</v>
          </cell>
          <cell r="P3359">
            <v>12000000</v>
          </cell>
          <cell r="Q3359">
            <v>0.88894301564139688</v>
          </cell>
          <cell r="R3359">
            <v>12000000</v>
          </cell>
          <cell r="S3359">
            <v>38385</v>
          </cell>
          <cell r="T3359" t="str">
            <v>Договор новации № 1</v>
          </cell>
          <cell r="U3359" t="str">
            <v>ООО "Д.Л. Консалтинг"</v>
          </cell>
          <cell r="V3359" t="str">
            <v/>
          </cell>
          <cell r="Y3359" t="str">
            <v/>
          </cell>
          <cell r="AA3359" t="str">
            <v/>
          </cell>
          <cell r="AB3359">
            <v>0.1905205375</v>
          </cell>
          <cell r="AC3359" t="str">
            <v/>
          </cell>
          <cell r="AD3359" t="str">
            <v>куплен</v>
          </cell>
          <cell r="AF3359" t="str">
            <v/>
          </cell>
          <cell r="AI3359" t="str">
            <v/>
          </cell>
        </row>
        <row r="3360">
          <cell r="A3360">
            <v>3337</v>
          </cell>
          <cell r="B3360" t="str">
            <v>диск</v>
          </cell>
          <cell r="C3360" t="str">
            <v>51401</v>
          </cell>
          <cell r="D3360" t="str">
            <v>51401`810`2`0400`0000002</v>
          </cell>
          <cell r="E3360" t="str">
            <v>Сбербанк РФ</v>
          </cell>
          <cell r="F3360" t="str">
            <v>банк</v>
          </cell>
          <cell r="G3360" t="str">
            <v>ВА</v>
          </cell>
          <cell r="H3360" t="str">
            <v>0564935</v>
          </cell>
          <cell r="I3360">
            <v>38394</v>
          </cell>
          <cell r="J3360">
            <v>1000000</v>
          </cell>
          <cell r="K3360" t="str">
            <v>Рубли РФ</v>
          </cell>
          <cell r="L3360" t="str">
            <v>по предъявлении</v>
          </cell>
          <cell r="M3360">
            <v>38394</v>
          </cell>
          <cell r="N3360">
            <v>0</v>
          </cell>
          <cell r="P3360">
            <v>1000000</v>
          </cell>
          <cell r="Q3360">
            <v>1</v>
          </cell>
          <cell r="R3360">
            <v>1000000</v>
          </cell>
          <cell r="S3360">
            <v>38394</v>
          </cell>
          <cell r="T3360" t="str">
            <v>11/02-акт СБ</v>
          </cell>
          <cell r="U3360" t="str">
            <v>Сбербанк РФ</v>
          </cell>
          <cell r="V3360">
            <v>1.0009999999999999</v>
          </cell>
          <cell r="W3360">
            <v>1001000</v>
          </cell>
          <cell r="X3360">
            <v>38394</v>
          </cell>
          <cell r="Y3360" t="str">
            <v>11/02-02</v>
          </cell>
          <cell r="Z3360" t="str">
            <v>ООО "ЕВРОСТРОЙ МОНТАЖ"</v>
          </cell>
          <cell r="AA3360">
            <v>1000</v>
          </cell>
          <cell r="AB3360">
            <v>0</v>
          </cell>
          <cell r="AC3360">
            <v>0.36499999999999999</v>
          </cell>
          <cell r="AD3360" t="str">
            <v>продан</v>
          </cell>
          <cell r="AF3360" t="str">
            <v/>
          </cell>
          <cell r="AI3360" t="str">
            <v/>
          </cell>
        </row>
        <row r="3361">
          <cell r="A3361">
            <v>3338</v>
          </cell>
          <cell r="B3361" t="str">
            <v>диск</v>
          </cell>
          <cell r="C3361" t="str">
            <v>51401</v>
          </cell>
          <cell r="D3361" t="str">
            <v>51401`810`2`0400`0000002</v>
          </cell>
          <cell r="E3361" t="str">
            <v>Сбербанк РФ</v>
          </cell>
          <cell r="F3361" t="str">
            <v>банк</v>
          </cell>
          <cell r="G3361" t="str">
            <v>ВА</v>
          </cell>
          <cell r="H3361" t="str">
            <v>0564936</v>
          </cell>
          <cell r="I3361">
            <v>38394</v>
          </cell>
          <cell r="J3361">
            <v>1000000</v>
          </cell>
          <cell r="K3361" t="str">
            <v>Рубли РФ</v>
          </cell>
          <cell r="L3361" t="str">
            <v>по предъявлении</v>
          </cell>
          <cell r="M3361">
            <v>38394</v>
          </cell>
          <cell r="N3361">
            <v>0</v>
          </cell>
          <cell r="P3361">
            <v>1000000</v>
          </cell>
          <cell r="Q3361">
            <v>1</v>
          </cell>
          <cell r="R3361">
            <v>1000000</v>
          </cell>
          <cell r="S3361">
            <v>38394</v>
          </cell>
          <cell r="T3361" t="str">
            <v>11/02-акт СБ</v>
          </cell>
          <cell r="U3361" t="str">
            <v>Сбербанк РФ</v>
          </cell>
          <cell r="V3361">
            <v>1.0009999999999999</v>
          </cell>
          <cell r="W3361">
            <v>1001000</v>
          </cell>
          <cell r="X3361">
            <v>38394</v>
          </cell>
          <cell r="Y3361" t="str">
            <v>11/02-02</v>
          </cell>
          <cell r="Z3361" t="str">
            <v>ООО "ЕВРОСТРОЙ МОНТАЖ"</v>
          </cell>
          <cell r="AA3361">
            <v>1000</v>
          </cell>
          <cell r="AB3361">
            <v>0</v>
          </cell>
          <cell r="AC3361">
            <v>0.36499999999999999</v>
          </cell>
          <cell r="AD3361" t="str">
            <v>продан</v>
          </cell>
          <cell r="AF3361" t="str">
            <v/>
          </cell>
          <cell r="AI3361" t="str">
            <v/>
          </cell>
        </row>
        <row r="3362">
          <cell r="A3362">
            <v>3339</v>
          </cell>
          <cell r="B3362" t="str">
            <v>диск</v>
          </cell>
          <cell r="C3362" t="str">
            <v>51401</v>
          </cell>
          <cell r="D3362" t="str">
            <v>51401`810`2`0400`0000002</v>
          </cell>
          <cell r="E3362" t="str">
            <v>Сбербанк РФ</v>
          </cell>
          <cell r="F3362" t="str">
            <v>банк</v>
          </cell>
          <cell r="G3362" t="str">
            <v>ВА</v>
          </cell>
          <cell r="H3362" t="str">
            <v>0564937</v>
          </cell>
          <cell r="I3362">
            <v>38394</v>
          </cell>
          <cell r="J3362">
            <v>1000000</v>
          </cell>
          <cell r="K3362" t="str">
            <v>Рубли РФ</v>
          </cell>
          <cell r="L3362" t="str">
            <v>по предъявлении</v>
          </cell>
          <cell r="M3362">
            <v>38394</v>
          </cell>
          <cell r="N3362">
            <v>0</v>
          </cell>
          <cell r="P3362">
            <v>1000000</v>
          </cell>
          <cell r="Q3362">
            <v>1</v>
          </cell>
          <cell r="R3362">
            <v>1000000</v>
          </cell>
          <cell r="S3362">
            <v>38394</v>
          </cell>
          <cell r="T3362" t="str">
            <v>11/02-акт СБ</v>
          </cell>
          <cell r="U3362" t="str">
            <v>Сбербанк РФ</v>
          </cell>
          <cell r="V3362">
            <v>1.0009999999999999</v>
          </cell>
          <cell r="W3362">
            <v>1001000</v>
          </cell>
          <cell r="X3362">
            <v>38394</v>
          </cell>
          <cell r="Y3362" t="str">
            <v>11/02-02</v>
          </cell>
          <cell r="Z3362" t="str">
            <v>ООО "ЕВРОСТРОЙ МОНТАЖ"</v>
          </cell>
          <cell r="AA3362">
            <v>1000</v>
          </cell>
          <cell r="AB3362">
            <v>0</v>
          </cell>
          <cell r="AC3362">
            <v>0.36499999999999999</v>
          </cell>
          <cell r="AD3362" t="str">
            <v>продан</v>
          </cell>
          <cell r="AF3362" t="str">
            <v/>
          </cell>
          <cell r="AI3362" t="str">
            <v/>
          </cell>
        </row>
        <row r="3363">
          <cell r="A3363">
            <v>3340</v>
          </cell>
          <cell r="B3363" t="str">
            <v>диск</v>
          </cell>
          <cell r="C3363" t="str">
            <v>51401</v>
          </cell>
          <cell r="D3363" t="str">
            <v>51401`810`2`0400`0000002</v>
          </cell>
          <cell r="E3363" t="str">
            <v>Сбербанк РФ</v>
          </cell>
          <cell r="F3363" t="str">
            <v>банк</v>
          </cell>
          <cell r="G3363" t="str">
            <v>ВА</v>
          </cell>
          <cell r="H3363" t="str">
            <v>0564938</v>
          </cell>
          <cell r="I3363">
            <v>38394</v>
          </cell>
          <cell r="J3363">
            <v>1000000</v>
          </cell>
          <cell r="K3363" t="str">
            <v>Рубли РФ</v>
          </cell>
          <cell r="L3363" t="str">
            <v>по предъявлении</v>
          </cell>
          <cell r="M3363">
            <v>38394</v>
          </cell>
          <cell r="N3363">
            <v>0</v>
          </cell>
          <cell r="P3363">
            <v>1000000</v>
          </cell>
          <cell r="Q3363">
            <v>1</v>
          </cell>
          <cell r="R3363">
            <v>1000000</v>
          </cell>
          <cell r="S3363">
            <v>38394</v>
          </cell>
          <cell r="T3363" t="str">
            <v>11/02-акт СБ</v>
          </cell>
          <cell r="U3363" t="str">
            <v>Сбербанк РФ</v>
          </cell>
          <cell r="V3363">
            <v>1.0009999999999999</v>
          </cell>
          <cell r="W3363">
            <v>1001000</v>
          </cell>
          <cell r="X3363">
            <v>38394</v>
          </cell>
          <cell r="Y3363" t="str">
            <v>11/02-02</v>
          </cell>
          <cell r="Z3363" t="str">
            <v>ООО "ЕВРОСТРОЙ МОНТАЖ"</v>
          </cell>
          <cell r="AA3363">
            <v>1000</v>
          </cell>
          <cell r="AB3363">
            <v>0</v>
          </cell>
          <cell r="AC3363">
            <v>0.36499999999999999</v>
          </cell>
          <cell r="AD3363" t="str">
            <v>продан</v>
          </cell>
          <cell r="AF3363" t="str">
            <v/>
          </cell>
          <cell r="AI3363" t="str">
            <v/>
          </cell>
        </row>
        <row r="3364">
          <cell r="A3364">
            <v>3341</v>
          </cell>
          <cell r="B3364" t="str">
            <v>диск</v>
          </cell>
          <cell r="C3364" t="str">
            <v>51401</v>
          </cell>
          <cell r="D3364" t="str">
            <v>51401`810`2`0400`0000002</v>
          </cell>
          <cell r="E3364" t="str">
            <v>Сбербанк РФ</v>
          </cell>
          <cell r="F3364" t="str">
            <v>банк</v>
          </cell>
          <cell r="G3364" t="str">
            <v>ВА</v>
          </cell>
          <cell r="H3364" t="str">
            <v>0564939</v>
          </cell>
          <cell r="I3364">
            <v>38394</v>
          </cell>
          <cell r="J3364">
            <v>1000000</v>
          </cell>
          <cell r="K3364" t="str">
            <v>Рубли РФ</v>
          </cell>
          <cell r="L3364" t="str">
            <v>по предъявлении</v>
          </cell>
          <cell r="M3364">
            <v>38394</v>
          </cell>
          <cell r="N3364">
            <v>0</v>
          </cell>
          <cell r="P3364">
            <v>1000000</v>
          </cell>
          <cell r="Q3364">
            <v>1</v>
          </cell>
          <cell r="R3364">
            <v>1000000</v>
          </cell>
          <cell r="S3364">
            <v>38394</v>
          </cell>
          <cell r="T3364" t="str">
            <v>11/02-акт СБ</v>
          </cell>
          <cell r="U3364" t="str">
            <v>Сбербанк РФ</v>
          </cell>
          <cell r="V3364">
            <v>1.0009999999999999</v>
          </cell>
          <cell r="W3364">
            <v>1001000</v>
          </cell>
          <cell r="X3364">
            <v>38394</v>
          </cell>
          <cell r="Y3364" t="str">
            <v>11/02-02</v>
          </cell>
          <cell r="Z3364" t="str">
            <v>ООО "ЕВРОСТРОЙ МОНТАЖ"</v>
          </cell>
          <cell r="AA3364">
            <v>1000</v>
          </cell>
          <cell r="AB3364">
            <v>0</v>
          </cell>
          <cell r="AC3364">
            <v>0.36499999999999999</v>
          </cell>
          <cell r="AD3364" t="str">
            <v>продан</v>
          </cell>
          <cell r="AF3364" t="str">
            <v/>
          </cell>
          <cell r="AI3364" t="str">
            <v/>
          </cell>
        </row>
        <row r="3365">
          <cell r="A3365">
            <v>3342</v>
          </cell>
          <cell r="B3365" t="str">
            <v>диск</v>
          </cell>
          <cell r="C3365" t="str">
            <v>51401</v>
          </cell>
          <cell r="D3365" t="str">
            <v>51401`810`2`0400`0000002</v>
          </cell>
          <cell r="E3365" t="str">
            <v>Сбербанк РФ</v>
          </cell>
          <cell r="F3365" t="str">
            <v>банк</v>
          </cell>
          <cell r="G3365" t="str">
            <v>ВА</v>
          </cell>
          <cell r="H3365" t="str">
            <v>0564940</v>
          </cell>
          <cell r="I3365">
            <v>38394</v>
          </cell>
          <cell r="J3365">
            <v>1000000</v>
          </cell>
          <cell r="K3365" t="str">
            <v>Рубли РФ</v>
          </cell>
          <cell r="L3365" t="str">
            <v>по предъявлении</v>
          </cell>
          <cell r="M3365">
            <v>38394</v>
          </cell>
          <cell r="N3365">
            <v>0</v>
          </cell>
          <cell r="P3365">
            <v>1000000</v>
          </cell>
          <cell r="Q3365">
            <v>1</v>
          </cell>
          <cell r="R3365">
            <v>1000000</v>
          </cell>
          <cell r="S3365">
            <v>38394</v>
          </cell>
          <cell r="T3365" t="str">
            <v>11/02-акт СБ</v>
          </cell>
          <cell r="U3365" t="str">
            <v>Сбербанк РФ</v>
          </cell>
          <cell r="V3365">
            <v>1.0009999999999999</v>
          </cell>
          <cell r="W3365">
            <v>1001000</v>
          </cell>
          <cell r="X3365">
            <v>38394</v>
          </cell>
          <cell r="Y3365" t="str">
            <v>11/02-02</v>
          </cell>
          <cell r="Z3365" t="str">
            <v>ООО "ЕВРОСТРОЙ МОНТАЖ"</v>
          </cell>
          <cell r="AA3365">
            <v>1000</v>
          </cell>
          <cell r="AB3365">
            <v>0</v>
          </cell>
          <cell r="AC3365">
            <v>0.36499999999999999</v>
          </cell>
          <cell r="AD3365" t="str">
            <v>продан</v>
          </cell>
          <cell r="AF3365" t="str">
            <v/>
          </cell>
          <cell r="AI3365" t="str">
            <v/>
          </cell>
        </row>
        <row r="3366">
          <cell r="A3366">
            <v>3343</v>
          </cell>
          <cell r="B3366" t="str">
            <v>диск</v>
          </cell>
          <cell r="C3366" t="str">
            <v>51401</v>
          </cell>
          <cell r="D3366" t="str">
            <v>51401`810`2`0400`0000002</v>
          </cell>
          <cell r="E3366" t="str">
            <v>Сбербанк РФ</v>
          </cell>
          <cell r="F3366" t="str">
            <v>банк</v>
          </cell>
          <cell r="G3366" t="str">
            <v>ВА</v>
          </cell>
          <cell r="H3366" t="str">
            <v>0564941</v>
          </cell>
          <cell r="I3366">
            <v>38394</v>
          </cell>
          <cell r="J3366">
            <v>1000000</v>
          </cell>
          <cell r="K3366" t="str">
            <v>Рубли РФ</v>
          </cell>
          <cell r="L3366" t="str">
            <v>по предъявлении</v>
          </cell>
          <cell r="M3366">
            <v>38394</v>
          </cell>
          <cell r="N3366">
            <v>0</v>
          </cell>
          <cell r="P3366">
            <v>1000000</v>
          </cell>
          <cell r="Q3366">
            <v>1</v>
          </cell>
          <cell r="R3366">
            <v>1000000</v>
          </cell>
          <cell r="S3366">
            <v>38394</v>
          </cell>
          <cell r="T3366" t="str">
            <v>11/02-акт СБ</v>
          </cell>
          <cell r="U3366" t="str">
            <v>Сбербанк РФ</v>
          </cell>
          <cell r="V3366">
            <v>1.0009999999999999</v>
          </cell>
          <cell r="W3366">
            <v>1001000</v>
          </cell>
          <cell r="X3366">
            <v>38394</v>
          </cell>
          <cell r="Y3366" t="str">
            <v>11/02-02</v>
          </cell>
          <cell r="Z3366" t="str">
            <v>ООО "ЕВРОСТРОЙ МОНТАЖ"</v>
          </cell>
          <cell r="AA3366">
            <v>1000</v>
          </cell>
          <cell r="AB3366">
            <v>0</v>
          </cell>
          <cell r="AC3366">
            <v>0.36499999999999999</v>
          </cell>
          <cell r="AD3366" t="str">
            <v>продан</v>
          </cell>
          <cell r="AF3366" t="str">
            <v/>
          </cell>
          <cell r="AI3366" t="str">
            <v/>
          </cell>
        </row>
        <row r="3367">
          <cell r="A3367">
            <v>3344</v>
          </cell>
          <cell r="B3367" t="str">
            <v>диск</v>
          </cell>
          <cell r="C3367" t="str">
            <v>51401</v>
          </cell>
          <cell r="D3367" t="str">
            <v>51401`810`2`0400`0000002</v>
          </cell>
          <cell r="E3367" t="str">
            <v>Сбербанк РФ</v>
          </cell>
          <cell r="F3367" t="str">
            <v>банк</v>
          </cell>
          <cell r="G3367" t="str">
            <v>ВА</v>
          </cell>
          <cell r="H3367" t="str">
            <v>0564942</v>
          </cell>
          <cell r="I3367">
            <v>38394</v>
          </cell>
          <cell r="J3367">
            <v>1000000</v>
          </cell>
          <cell r="K3367" t="str">
            <v>Рубли РФ</v>
          </cell>
          <cell r="L3367" t="str">
            <v>по предъявлении</v>
          </cell>
          <cell r="M3367">
            <v>38394</v>
          </cell>
          <cell r="N3367">
            <v>0</v>
          </cell>
          <cell r="P3367">
            <v>1000000</v>
          </cell>
          <cell r="Q3367">
            <v>1</v>
          </cell>
          <cell r="R3367">
            <v>1000000</v>
          </cell>
          <cell r="S3367">
            <v>38394</v>
          </cell>
          <cell r="T3367" t="str">
            <v>11/02-акт СБ</v>
          </cell>
          <cell r="U3367" t="str">
            <v>Сбербанк РФ</v>
          </cell>
          <cell r="V3367">
            <v>1.0009999999999999</v>
          </cell>
          <cell r="W3367">
            <v>1001000</v>
          </cell>
          <cell r="X3367">
            <v>38394</v>
          </cell>
          <cell r="Y3367" t="str">
            <v>11/02-02</v>
          </cell>
          <cell r="Z3367" t="str">
            <v>ООО "ЕВРОСТРОЙ МОНТАЖ"</v>
          </cell>
          <cell r="AA3367">
            <v>1000</v>
          </cell>
          <cell r="AB3367">
            <v>0</v>
          </cell>
          <cell r="AC3367">
            <v>0.36499999999999999</v>
          </cell>
          <cell r="AD3367" t="str">
            <v>продан</v>
          </cell>
          <cell r="AF3367" t="str">
            <v/>
          </cell>
          <cell r="AI3367" t="str">
            <v/>
          </cell>
        </row>
        <row r="3368">
          <cell r="A3368">
            <v>3345</v>
          </cell>
          <cell r="B3368" t="str">
            <v>диск</v>
          </cell>
          <cell r="C3368" t="str">
            <v>51401</v>
          </cell>
          <cell r="D3368" t="str">
            <v>51401`810`2`0400`0000002</v>
          </cell>
          <cell r="E3368" t="str">
            <v>Сбербанк РФ</v>
          </cell>
          <cell r="F3368" t="str">
            <v>банк</v>
          </cell>
          <cell r="G3368" t="str">
            <v>ВА</v>
          </cell>
          <cell r="H3368" t="str">
            <v>0564943</v>
          </cell>
          <cell r="I3368">
            <v>38394</v>
          </cell>
          <cell r="J3368">
            <v>1000000</v>
          </cell>
          <cell r="K3368" t="str">
            <v>Рубли РФ</v>
          </cell>
          <cell r="L3368" t="str">
            <v>по предъявлении</v>
          </cell>
          <cell r="M3368">
            <v>38394</v>
          </cell>
          <cell r="N3368">
            <v>0</v>
          </cell>
          <cell r="P3368">
            <v>1000000</v>
          </cell>
          <cell r="Q3368">
            <v>1</v>
          </cell>
          <cell r="R3368">
            <v>1000000</v>
          </cell>
          <cell r="S3368">
            <v>38394</v>
          </cell>
          <cell r="T3368" t="str">
            <v>11/02-акт СБ</v>
          </cell>
          <cell r="U3368" t="str">
            <v>Сбербанк РФ</v>
          </cell>
          <cell r="V3368">
            <v>1.0009999999999999</v>
          </cell>
          <cell r="W3368">
            <v>1001000</v>
          </cell>
          <cell r="X3368">
            <v>38394</v>
          </cell>
          <cell r="Y3368" t="str">
            <v>11/02-02</v>
          </cell>
          <cell r="Z3368" t="str">
            <v>ООО "ЕВРОСТРОЙ МОНТАЖ"</v>
          </cell>
          <cell r="AA3368">
            <v>1000</v>
          </cell>
          <cell r="AB3368">
            <v>0</v>
          </cell>
          <cell r="AC3368">
            <v>0.36499999999999999</v>
          </cell>
          <cell r="AD3368" t="str">
            <v>продан</v>
          </cell>
          <cell r="AF3368" t="str">
            <v/>
          </cell>
          <cell r="AI3368" t="str">
            <v/>
          </cell>
        </row>
        <row r="3369">
          <cell r="A3369">
            <v>3346</v>
          </cell>
          <cell r="B3369" t="str">
            <v>диск</v>
          </cell>
          <cell r="C3369" t="str">
            <v>51401</v>
          </cell>
          <cell r="D3369" t="str">
            <v>51401`810`2`0400`0000002</v>
          </cell>
          <cell r="E3369" t="str">
            <v>Сбербанк РФ</v>
          </cell>
          <cell r="F3369" t="str">
            <v>банк</v>
          </cell>
          <cell r="G3369" t="str">
            <v>ВА</v>
          </cell>
          <cell r="H3369" t="str">
            <v>0564944</v>
          </cell>
          <cell r="I3369">
            <v>38394</v>
          </cell>
          <cell r="J3369">
            <v>1000000</v>
          </cell>
          <cell r="K3369" t="str">
            <v>Рубли РФ</v>
          </cell>
          <cell r="L3369" t="str">
            <v>по предъявлении</v>
          </cell>
          <cell r="M3369">
            <v>38394</v>
          </cell>
          <cell r="N3369">
            <v>0</v>
          </cell>
          <cell r="P3369">
            <v>1000000</v>
          </cell>
          <cell r="Q3369">
            <v>1</v>
          </cell>
          <cell r="R3369">
            <v>1000000</v>
          </cell>
          <cell r="S3369">
            <v>38394</v>
          </cell>
          <cell r="T3369" t="str">
            <v>11/02-акт СБ</v>
          </cell>
          <cell r="U3369" t="str">
            <v>Сбербанк РФ</v>
          </cell>
          <cell r="V3369">
            <v>1.0009999999999999</v>
          </cell>
          <cell r="W3369">
            <v>1001000</v>
          </cell>
          <cell r="X3369">
            <v>38394</v>
          </cell>
          <cell r="Y3369" t="str">
            <v>11/02-02</v>
          </cell>
          <cell r="Z3369" t="str">
            <v>ООО "ЕВРОСТРОЙ МОНТАЖ"</v>
          </cell>
          <cell r="AA3369">
            <v>1000</v>
          </cell>
          <cell r="AB3369">
            <v>0</v>
          </cell>
          <cell r="AC3369">
            <v>0.36499999999999999</v>
          </cell>
          <cell r="AD3369" t="str">
            <v>продан</v>
          </cell>
          <cell r="AF3369" t="str">
            <v/>
          </cell>
          <cell r="AI3369" t="str">
            <v/>
          </cell>
        </row>
        <row r="3370">
          <cell r="A3370">
            <v>3347</v>
          </cell>
          <cell r="B3370" t="str">
            <v>диск</v>
          </cell>
          <cell r="C3370" t="str">
            <v>51401</v>
          </cell>
          <cell r="D3370" t="str">
            <v>51401`810`2`0400`0000002</v>
          </cell>
          <cell r="E3370" t="str">
            <v>Сбербанк РФ</v>
          </cell>
          <cell r="F3370" t="str">
            <v>банк</v>
          </cell>
          <cell r="G3370" t="str">
            <v>ВА</v>
          </cell>
          <cell r="H3370" t="str">
            <v>0564945</v>
          </cell>
          <cell r="I3370">
            <v>38394</v>
          </cell>
          <cell r="J3370">
            <v>1000000</v>
          </cell>
          <cell r="K3370" t="str">
            <v>Рубли РФ</v>
          </cell>
          <cell r="L3370" t="str">
            <v>по предъявлении</v>
          </cell>
          <cell r="M3370">
            <v>38394</v>
          </cell>
          <cell r="N3370">
            <v>0</v>
          </cell>
          <cell r="P3370">
            <v>1000000</v>
          </cell>
          <cell r="Q3370">
            <v>1</v>
          </cell>
          <cell r="R3370">
            <v>1000000</v>
          </cell>
          <cell r="S3370">
            <v>38394</v>
          </cell>
          <cell r="T3370" t="str">
            <v>11/02-акт СБ</v>
          </cell>
          <cell r="U3370" t="str">
            <v>Сбербанк РФ</v>
          </cell>
          <cell r="V3370">
            <v>1.0009999999999999</v>
          </cell>
          <cell r="W3370">
            <v>1001000</v>
          </cell>
          <cell r="X3370">
            <v>38394</v>
          </cell>
          <cell r="Y3370" t="str">
            <v>11/02-02</v>
          </cell>
          <cell r="Z3370" t="str">
            <v>ООО "ЕВРОСТРОЙ МОНТАЖ"</v>
          </cell>
          <cell r="AA3370">
            <v>1000</v>
          </cell>
          <cell r="AB3370">
            <v>0</v>
          </cell>
          <cell r="AC3370">
            <v>0.36499999999999999</v>
          </cell>
          <cell r="AD3370" t="str">
            <v>продан</v>
          </cell>
          <cell r="AF3370" t="str">
            <v/>
          </cell>
          <cell r="AI3370" t="str">
            <v/>
          </cell>
        </row>
        <row r="3371">
          <cell r="A3371">
            <v>3348</v>
          </cell>
          <cell r="B3371" t="str">
            <v>диск</v>
          </cell>
          <cell r="C3371" t="str">
            <v>51401</v>
          </cell>
          <cell r="D3371" t="str">
            <v>51401`810`2`0400`0000002</v>
          </cell>
          <cell r="E3371" t="str">
            <v>Сбербанк РФ</v>
          </cell>
          <cell r="F3371" t="str">
            <v>банк</v>
          </cell>
          <cell r="G3371" t="str">
            <v>ВА</v>
          </cell>
          <cell r="H3371" t="str">
            <v>0564946</v>
          </cell>
          <cell r="I3371">
            <v>38394</v>
          </cell>
          <cell r="J3371">
            <v>1000000</v>
          </cell>
          <cell r="K3371" t="str">
            <v>Рубли РФ</v>
          </cell>
          <cell r="L3371" t="str">
            <v>по предъявлении</v>
          </cell>
          <cell r="M3371">
            <v>38394</v>
          </cell>
          <cell r="N3371">
            <v>0</v>
          </cell>
          <cell r="P3371">
            <v>1000000</v>
          </cell>
          <cell r="Q3371">
            <v>1</v>
          </cell>
          <cell r="R3371">
            <v>1000000</v>
          </cell>
          <cell r="S3371">
            <v>38394</v>
          </cell>
          <cell r="T3371" t="str">
            <v>11/02-акт СБ</v>
          </cell>
          <cell r="U3371" t="str">
            <v>Сбербанк РФ</v>
          </cell>
          <cell r="V3371">
            <v>1.0009999999999999</v>
          </cell>
          <cell r="W3371">
            <v>1001000</v>
          </cell>
          <cell r="X3371">
            <v>38394</v>
          </cell>
          <cell r="Y3371" t="str">
            <v>11/02-02</v>
          </cell>
          <cell r="Z3371" t="str">
            <v>ООО "ЕВРОСТРОЙ МОНТАЖ"</v>
          </cell>
          <cell r="AA3371">
            <v>1000</v>
          </cell>
          <cell r="AB3371">
            <v>0</v>
          </cell>
          <cell r="AC3371">
            <v>0.36499999999999999</v>
          </cell>
          <cell r="AD3371" t="str">
            <v>продан</v>
          </cell>
          <cell r="AF3371" t="str">
            <v/>
          </cell>
          <cell r="AI3371" t="str">
            <v/>
          </cell>
        </row>
        <row r="3372">
          <cell r="A3372">
            <v>3349</v>
          </cell>
          <cell r="B3372" t="str">
            <v>диск</v>
          </cell>
          <cell r="C3372" t="str">
            <v>51401</v>
          </cell>
          <cell r="D3372" t="str">
            <v>51401`810`2`0400`0000002</v>
          </cell>
          <cell r="E3372" t="str">
            <v>Сбербанк РФ</v>
          </cell>
          <cell r="F3372" t="str">
            <v>банк</v>
          </cell>
          <cell r="G3372" t="str">
            <v>ВА</v>
          </cell>
          <cell r="H3372" t="str">
            <v>0564947</v>
          </cell>
          <cell r="I3372">
            <v>38394</v>
          </cell>
          <cell r="J3372">
            <v>1000000</v>
          </cell>
          <cell r="K3372" t="str">
            <v>Рубли РФ</v>
          </cell>
          <cell r="L3372" t="str">
            <v>по предъявлении</v>
          </cell>
          <cell r="M3372">
            <v>38394</v>
          </cell>
          <cell r="N3372">
            <v>0</v>
          </cell>
          <cell r="P3372">
            <v>1000000</v>
          </cell>
          <cell r="Q3372">
            <v>1</v>
          </cell>
          <cell r="R3372">
            <v>1000000</v>
          </cell>
          <cell r="S3372">
            <v>38394</v>
          </cell>
          <cell r="T3372" t="str">
            <v>11/02-акт СБ</v>
          </cell>
          <cell r="U3372" t="str">
            <v>Сбербанк РФ</v>
          </cell>
          <cell r="V3372">
            <v>1.0009999999999999</v>
          </cell>
          <cell r="W3372">
            <v>1001000</v>
          </cell>
          <cell r="X3372">
            <v>38394</v>
          </cell>
          <cell r="Y3372" t="str">
            <v>11/02-02</v>
          </cell>
          <cell r="Z3372" t="str">
            <v>ООО "ЕВРОСТРОЙ МОНТАЖ"</v>
          </cell>
          <cell r="AA3372">
            <v>1000</v>
          </cell>
          <cell r="AB3372">
            <v>0</v>
          </cell>
          <cell r="AC3372">
            <v>0.36499999999999999</v>
          </cell>
          <cell r="AD3372" t="str">
            <v>продан</v>
          </cell>
          <cell r="AF3372" t="str">
            <v/>
          </cell>
          <cell r="AI3372" t="str">
            <v/>
          </cell>
        </row>
        <row r="3373">
          <cell r="A3373">
            <v>3350</v>
          </cell>
          <cell r="B3373" t="str">
            <v>диск</v>
          </cell>
          <cell r="C3373" t="str">
            <v>51401</v>
          </cell>
          <cell r="D3373" t="str">
            <v>51401`810`2`0400`0000002</v>
          </cell>
          <cell r="E3373" t="str">
            <v>Сбербанк РФ</v>
          </cell>
          <cell r="F3373" t="str">
            <v>банк</v>
          </cell>
          <cell r="G3373" t="str">
            <v>ВА</v>
          </cell>
          <cell r="H3373" t="str">
            <v>0564948</v>
          </cell>
          <cell r="I3373">
            <v>38394</v>
          </cell>
          <cell r="J3373">
            <v>1000000</v>
          </cell>
          <cell r="K3373" t="str">
            <v>Рубли РФ</v>
          </cell>
          <cell r="L3373" t="str">
            <v>по предъявлении</v>
          </cell>
          <cell r="M3373">
            <v>38394</v>
          </cell>
          <cell r="N3373">
            <v>0</v>
          </cell>
          <cell r="P3373">
            <v>1000000</v>
          </cell>
          <cell r="Q3373">
            <v>1</v>
          </cell>
          <cell r="R3373">
            <v>1000000</v>
          </cell>
          <cell r="S3373">
            <v>38394</v>
          </cell>
          <cell r="T3373" t="str">
            <v>11/02-акт СБ</v>
          </cell>
          <cell r="U3373" t="str">
            <v>Сбербанк РФ</v>
          </cell>
          <cell r="V3373">
            <v>1.0009999999999999</v>
          </cell>
          <cell r="W3373">
            <v>1001000</v>
          </cell>
          <cell r="X3373">
            <v>38394</v>
          </cell>
          <cell r="Y3373" t="str">
            <v>11/02-02</v>
          </cell>
          <cell r="Z3373" t="str">
            <v>ООО "ЕВРОСТРОЙ МОНТАЖ"</v>
          </cell>
          <cell r="AA3373">
            <v>1000</v>
          </cell>
          <cell r="AB3373">
            <v>0</v>
          </cell>
          <cell r="AC3373">
            <v>0.36499999999999999</v>
          </cell>
          <cell r="AD3373" t="str">
            <v>продан</v>
          </cell>
          <cell r="AF3373" t="str">
            <v/>
          </cell>
          <cell r="AI3373" t="str">
            <v/>
          </cell>
        </row>
        <row r="3374">
          <cell r="A3374">
            <v>3351</v>
          </cell>
          <cell r="B3374" t="str">
            <v>диск</v>
          </cell>
          <cell r="C3374" t="str">
            <v>51401</v>
          </cell>
          <cell r="D3374" t="str">
            <v>51401`810`2`0400`0000002</v>
          </cell>
          <cell r="E3374" t="str">
            <v>Сбербанк РФ</v>
          </cell>
          <cell r="F3374" t="str">
            <v>банк</v>
          </cell>
          <cell r="G3374" t="str">
            <v>ВА</v>
          </cell>
          <cell r="H3374" t="str">
            <v>0564950</v>
          </cell>
          <cell r="I3374">
            <v>38394</v>
          </cell>
          <cell r="J3374">
            <v>75000</v>
          </cell>
          <cell r="K3374" t="str">
            <v>Рубли РФ</v>
          </cell>
          <cell r="L3374" t="str">
            <v>по предъявлении</v>
          </cell>
          <cell r="M3374">
            <v>38394</v>
          </cell>
          <cell r="N3374">
            <v>0</v>
          </cell>
          <cell r="P3374">
            <v>75000</v>
          </cell>
          <cell r="Q3374">
            <v>1</v>
          </cell>
          <cell r="R3374">
            <v>75000</v>
          </cell>
          <cell r="S3374">
            <v>38394</v>
          </cell>
          <cell r="T3374" t="str">
            <v>11/02-акт СБ</v>
          </cell>
          <cell r="U3374" t="str">
            <v>Сбербанк РФ</v>
          </cell>
          <cell r="V3374">
            <v>1.0034670000000001</v>
          </cell>
          <cell r="W3374">
            <v>75260</v>
          </cell>
          <cell r="X3374">
            <v>38394</v>
          </cell>
          <cell r="Y3374" t="str">
            <v>11/02-02</v>
          </cell>
          <cell r="Z3374" t="str">
            <v>ООО "ЕВРОСТРОЙ МОНТАЖ"</v>
          </cell>
          <cell r="AA3374">
            <v>260</v>
          </cell>
          <cell r="AB3374">
            <v>0</v>
          </cell>
          <cell r="AC3374">
            <v>1.2653333333333332</v>
          </cell>
          <cell r="AD3374" t="str">
            <v>продан</v>
          </cell>
          <cell r="AF3374" t="str">
            <v/>
          </cell>
          <cell r="AI3374" t="str">
            <v/>
          </cell>
        </row>
        <row r="3375">
          <cell r="A3375">
            <v>3352</v>
          </cell>
          <cell r="B3375" t="str">
            <v>диск</v>
          </cell>
          <cell r="C3375" t="str">
            <v>51401</v>
          </cell>
          <cell r="D3375" t="str">
            <v>51401`810`4`0400`0000006</v>
          </cell>
          <cell r="E3375" t="str">
            <v>ОАО «Социнвестбанк»</v>
          </cell>
          <cell r="F3375" t="str">
            <v>банк</v>
          </cell>
          <cell r="G3375" t="str">
            <v>ОК</v>
          </cell>
          <cell r="H3375" t="str">
            <v>0003287</v>
          </cell>
          <cell r="I3375">
            <v>38385</v>
          </cell>
          <cell r="J3375">
            <v>350000</v>
          </cell>
          <cell r="K3375" t="str">
            <v>Рубли РФ</v>
          </cell>
          <cell r="L3375" t="str">
            <v>по предъявлении</v>
          </cell>
          <cell r="M3375">
            <v>38385</v>
          </cell>
          <cell r="N3375">
            <v>0</v>
          </cell>
          <cell r="P3375">
            <v>349650</v>
          </cell>
          <cell r="Q3375">
            <v>0.999</v>
          </cell>
          <cell r="R3375">
            <v>349650</v>
          </cell>
          <cell r="S3375">
            <v>38394</v>
          </cell>
          <cell r="T3375" t="str">
            <v>11/02-03</v>
          </cell>
          <cell r="U3375" t="str">
            <v>ЧП Курзикова Лариса Витальевна</v>
          </cell>
          <cell r="V3375">
            <v>1</v>
          </cell>
          <cell r="W3375">
            <v>350000</v>
          </cell>
          <cell r="X3375">
            <v>38397</v>
          </cell>
          <cell r="Y3375" t="str">
            <v>14/02-акт СИБ</v>
          </cell>
          <cell r="Z3375" t="str">
            <v>ОАО "Социнвестбанк"</v>
          </cell>
          <cell r="AA3375">
            <v>350</v>
          </cell>
          <cell r="AB3375">
            <v>0.36636636636636638</v>
          </cell>
          <cell r="AC3375">
            <v>0.12178845512178844</v>
          </cell>
          <cell r="AD3375" t="str">
            <v>предъявлен</v>
          </cell>
          <cell r="AF3375" t="str">
            <v/>
          </cell>
          <cell r="AI3375" t="str">
            <v/>
          </cell>
        </row>
        <row r="3376">
          <cell r="A3376">
            <v>3353</v>
          </cell>
          <cell r="B3376" t="str">
            <v>диск</v>
          </cell>
          <cell r="C3376" t="str">
            <v>51401</v>
          </cell>
          <cell r="D3376" t="str">
            <v>51401`810`2`0400`0000002</v>
          </cell>
          <cell r="E3376" t="str">
            <v>Сбербанк РФ</v>
          </cell>
          <cell r="F3376" t="str">
            <v>банк</v>
          </cell>
          <cell r="G3376" t="str">
            <v>ВА</v>
          </cell>
          <cell r="H3376" t="str">
            <v>0564961</v>
          </cell>
          <cell r="I3376">
            <v>38397</v>
          </cell>
          <cell r="J3376">
            <v>5000000</v>
          </cell>
          <cell r="K3376" t="str">
            <v>Рубли РФ</v>
          </cell>
          <cell r="L3376" t="str">
            <v>по предъявлении</v>
          </cell>
          <cell r="M3376">
            <v>38397</v>
          </cell>
          <cell r="N3376">
            <v>0</v>
          </cell>
          <cell r="P3376">
            <v>5000000</v>
          </cell>
          <cell r="Q3376">
            <v>1</v>
          </cell>
          <cell r="R3376">
            <v>5000000</v>
          </cell>
          <cell r="S3376">
            <v>38397</v>
          </cell>
          <cell r="T3376" t="str">
            <v>14/02-акт СБ</v>
          </cell>
          <cell r="U3376" t="str">
            <v>Сбербанк РФ</v>
          </cell>
          <cell r="V3376">
            <v>1.00004</v>
          </cell>
          <cell r="W3376">
            <v>5000200</v>
          </cell>
          <cell r="X3376">
            <v>38397</v>
          </cell>
          <cell r="Y3376" t="str">
            <v>14/02-04</v>
          </cell>
          <cell r="Z3376" t="str">
            <v>ООО "ЕВРОСТРОЙ МОНТАЖ"</v>
          </cell>
          <cell r="AA3376">
            <v>200</v>
          </cell>
          <cell r="AB3376">
            <v>0</v>
          </cell>
          <cell r="AC3376">
            <v>1.4600000000000002E-2</v>
          </cell>
          <cell r="AD3376" t="str">
            <v>продан</v>
          </cell>
          <cell r="AF3376" t="str">
            <v/>
          </cell>
          <cell r="AI3376" t="str">
            <v/>
          </cell>
        </row>
        <row r="3377">
          <cell r="A3377">
            <v>3354</v>
          </cell>
          <cell r="B3377" t="str">
            <v>диск</v>
          </cell>
          <cell r="C3377" t="str">
            <v>51401</v>
          </cell>
          <cell r="D3377" t="str">
            <v>51401`810`2`0400`0000002</v>
          </cell>
          <cell r="E3377" t="str">
            <v>Сбербанк РФ</v>
          </cell>
          <cell r="F3377" t="str">
            <v>банк</v>
          </cell>
          <cell r="G3377" t="str">
            <v>ВА</v>
          </cell>
          <cell r="H3377" t="str">
            <v>0564962</v>
          </cell>
          <cell r="I3377">
            <v>38397</v>
          </cell>
          <cell r="J3377">
            <v>19591200</v>
          </cell>
          <cell r="K3377" t="str">
            <v>Рубли РФ</v>
          </cell>
          <cell r="L3377" t="str">
            <v>по предъявлении</v>
          </cell>
          <cell r="M3377">
            <v>38397</v>
          </cell>
          <cell r="N3377">
            <v>0</v>
          </cell>
          <cell r="P3377">
            <v>19591200</v>
          </cell>
          <cell r="Q3377">
            <v>1</v>
          </cell>
          <cell r="R3377">
            <v>19591200</v>
          </cell>
          <cell r="S3377">
            <v>38397</v>
          </cell>
          <cell r="T3377" t="str">
            <v>14/02-акт СБ</v>
          </cell>
          <cell r="U3377" t="str">
            <v>Сбербанк РФ</v>
          </cell>
          <cell r="V3377">
            <v>1.0000100000000001</v>
          </cell>
          <cell r="W3377">
            <v>19591400</v>
          </cell>
          <cell r="X3377">
            <v>38397</v>
          </cell>
          <cell r="Y3377" t="str">
            <v>14/02-04</v>
          </cell>
          <cell r="Z3377" t="str">
            <v>ООО "ЕВРОСТРОЙ МОНТАЖ"</v>
          </cell>
          <cell r="AA3377">
            <v>200</v>
          </cell>
          <cell r="AB3377">
            <v>0</v>
          </cell>
          <cell r="AC3377">
            <v>3.7261627669565927E-3</v>
          </cell>
          <cell r="AD3377" t="str">
            <v>продан</v>
          </cell>
          <cell r="AF3377" t="str">
            <v/>
          </cell>
          <cell r="AI3377" t="str">
            <v/>
          </cell>
        </row>
        <row r="3378">
          <cell r="A3378">
            <v>3355</v>
          </cell>
          <cell r="B3378" t="str">
            <v>диск</v>
          </cell>
          <cell r="C3378" t="str">
            <v>51401</v>
          </cell>
          <cell r="D3378" t="str">
            <v>51401`810`2`0400`0000002</v>
          </cell>
          <cell r="E3378" t="str">
            <v>Сбербанк РФ</v>
          </cell>
          <cell r="F3378" t="str">
            <v>банк</v>
          </cell>
          <cell r="G3378" t="str">
            <v>ВА</v>
          </cell>
          <cell r="H3378" t="str">
            <v>0567759</v>
          </cell>
          <cell r="I3378">
            <v>38397</v>
          </cell>
          <cell r="J3378">
            <v>450000</v>
          </cell>
          <cell r="K3378" t="str">
            <v>Рубли РФ</v>
          </cell>
          <cell r="L3378" t="str">
            <v>по предъявлении</v>
          </cell>
          <cell r="M3378">
            <v>38397</v>
          </cell>
          <cell r="N3378">
            <v>0</v>
          </cell>
          <cell r="P3378">
            <v>449550</v>
          </cell>
          <cell r="Q3378">
            <v>0.999</v>
          </cell>
          <cell r="R3378">
            <v>449550</v>
          </cell>
          <cell r="S3378">
            <v>38397</v>
          </cell>
          <cell r="T3378" t="str">
            <v>14/02-06</v>
          </cell>
          <cell r="U3378" t="str">
            <v>ЧП Макаров Сергей Валерьевич</v>
          </cell>
          <cell r="V3378">
            <v>1</v>
          </cell>
          <cell r="W3378">
            <v>450000</v>
          </cell>
          <cell r="X3378">
            <v>38398</v>
          </cell>
          <cell r="Y3378" t="str">
            <v>15/02-акт СБ</v>
          </cell>
          <cell r="Z3378" t="str">
            <v>Сбербанк РФ</v>
          </cell>
          <cell r="AA3378">
            <v>450</v>
          </cell>
          <cell r="AB3378">
            <v>0.36636636636636638</v>
          </cell>
          <cell r="AC3378">
            <v>0.36536536536536535</v>
          </cell>
          <cell r="AD3378" t="str">
            <v>предъявлен</v>
          </cell>
          <cell r="AF3378" t="str">
            <v/>
          </cell>
          <cell r="AI3378" t="str">
            <v/>
          </cell>
        </row>
        <row r="3379">
          <cell r="A3379">
            <v>3356</v>
          </cell>
          <cell r="B3379" t="str">
            <v>диск</v>
          </cell>
          <cell r="C3379" t="str">
            <v>51401</v>
          </cell>
          <cell r="D3379" t="str">
            <v>51401`810`4`0400`0000006</v>
          </cell>
          <cell r="E3379" t="str">
            <v>ОАО «Социнвестбанк»</v>
          </cell>
          <cell r="F3379" t="str">
            <v>банк</v>
          </cell>
          <cell r="G3379" t="str">
            <v>ПР</v>
          </cell>
          <cell r="H3379" t="str">
            <v>0037941</v>
          </cell>
          <cell r="I3379">
            <v>38394</v>
          </cell>
          <cell r="J3379">
            <v>115000</v>
          </cell>
          <cell r="K3379" t="str">
            <v>Рубли РФ</v>
          </cell>
          <cell r="L3379" t="str">
            <v>по предъявлении</v>
          </cell>
          <cell r="M3379">
            <v>38397</v>
          </cell>
          <cell r="N3379">
            <v>0</v>
          </cell>
          <cell r="P3379">
            <v>114885</v>
          </cell>
          <cell r="Q3379">
            <v>0.999</v>
          </cell>
          <cell r="R3379">
            <v>114885</v>
          </cell>
          <cell r="S3379">
            <v>38397</v>
          </cell>
          <cell r="T3379" t="str">
            <v>14/02-06</v>
          </cell>
          <cell r="U3379" t="str">
            <v>ЧП Макаров Сергей Валерьевич</v>
          </cell>
          <cell r="V3379">
            <v>1</v>
          </cell>
          <cell r="W3379">
            <v>115000</v>
          </cell>
          <cell r="X3379">
            <v>38398</v>
          </cell>
          <cell r="Y3379" t="str">
            <v>15/02-атк СИБ</v>
          </cell>
          <cell r="Z3379" t="str">
            <v>ОАО "Социнвестбанк"</v>
          </cell>
          <cell r="AA3379">
            <v>115</v>
          </cell>
          <cell r="AB3379">
            <v>0.36636636636636638</v>
          </cell>
          <cell r="AC3379">
            <v>0.36536536536536535</v>
          </cell>
          <cell r="AD3379" t="str">
            <v>предъявлен</v>
          </cell>
          <cell r="AF3379" t="str">
            <v/>
          </cell>
          <cell r="AI3379" t="str">
            <v/>
          </cell>
        </row>
        <row r="3380">
          <cell r="A3380">
            <v>3357</v>
          </cell>
          <cell r="B3380" t="str">
            <v>диск</v>
          </cell>
          <cell r="C3380" t="str">
            <v>51401</v>
          </cell>
          <cell r="D3380" t="str">
            <v>51401`810`2`0400`0000002</v>
          </cell>
          <cell r="E3380" t="str">
            <v>Сбербанк РФ</v>
          </cell>
          <cell r="F3380" t="str">
            <v>банк</v>
          </cell>
          <cell r="G3380" t="str">
            <v>ВА</v>
          </cell>
          <cell r="H3380" t="str">
            <v>0564971</v>
          </cell>
          <cell r="I3380">
            <v>38398</v>
          </cell>
          <cell r="J3380">
            <v>10725000</v>
          </cell>
          <cell r="K3380" t="str">
            <v>Рубли РФ</v>
          </cell>
          <cell r="L3380" t="str">
            <v>по предъявлении</v>
          </cell>
          <cell r="M3380">
            <v>38398</v>
          </cell>
          <cell r="N3380">
            <v>0</v>
          </cell>
          <cell r="P3380">
            <v>10725000</v>
          </cell>
          <cell r="Q3380">
            <v>1</v>
          </cell>
          <cell r="R3380">
            <v>10725000</v>
          </cell>
          <cell r="S3380">
            <v>38398</v>
          </cell>
          <cell r="T3380" t="str">
            <v>15/02-акт СБ 2</v>
          </cell>
          <cell r="U3380" t="str">
            <v>Сбербанк РФ</v>
          </cell>
          <cell r="V3380">
            <v>1.000019</v>
          </cell>
          <cell r="W3380">
            <v>10725200</v>
          </cell>
          <cell r="X3380">
            <v>38398</v>
          </cell>
          <cell r="Y3380" t="str">
            <v>15/02-07</v>
          </cell>
          <cell r="Z3380" t="str">
            <v>ООО "ЕВРОСТРОЙ МОНТАЖ"</v>
          </cell>
          <cell r="AA3380">
            <v>200</v>
          </cell>
          <cell r="AB3380">
            <v>0</v>
          </cell>
          <cell r="AC3380">
            <v>6.8065268065268065E-3</v>
          </cell>
          <cell r="AD3380" t="str">
            <v>продан</v>
          </cell>
          <cell r="AF3380" t="str">
            <v/>
          </cell>
          <cell r="AI3380" t="str">
            <v/>
          </cell>
        </row>
        <row r="3381">
          <cell r="A3381">
            <v>3358</v>
          </cell>
          <cell r="B3381" t="str">
            <v>диск</v>
          </cell>
          <cell r="C3381" t="str">
            <v>51401</v>
          </cell>
          <cell r="D3381" t="str">
            <v>51401`810`2`0400`0000002</v>
          </cell>
          <cell r="E3381" t="str">
            <v>Сбербанк РФ</v>
          </cell>
          <cell r="F3381" t="str">
            <v>банк</v>
          </cell>
          <cell r="G3381" t="str">
            <v>ВА</v>
          </cell>
          <cell r="H3381" t="str">
            <v>0564969</v>
          </cell>
          <cell r="I3381">
            <v>38398</v>
          </cell>
          <cell r="J3381">
            <v>9785000</v>
          </cell>
          <cell r="K3381" t="str">
            <v>Рубли РФ</v>
          </cell>
          <cell r="L3381" t="str">
            <v>по предъявлении</v>
          </cell>
          <cell r="M3381">
            <v>38398</v>
          </cell>
          <cell r="N3381">
            <v>0</v>
          </cell>
          <cell r="P3381">
            <v>9785000</v>
          </cell>
          <cell r="Q3381">
            <v>1</v>
          </cell>
          <cell r="R3381">
            <v>9785000</v>
          </cell>
          <cell r="S3381">
            <v>38398</v>
          </cell>
          <cell r="T3381" t="str">
            <v>15/02-акт СБ 2</v>
          </cell>
          <cell r="U3381" t="str">
            <v>Сбербанк РФ</v>
          </cell>
          <cell r="V3381">
            <v>1.0000199999999999</v>
          </cell>
          <cell r="W3381">
            <v>9785200</v>
          </cell>
          <cell r="X3381">
            <v>38398</v>
          </cell>
          <cell r="Y3381" t="str">
            <v>15/02-07</v>
          </cell>
          <cell r="Z3381" t="str">
            <v>ООО "ЕВРОСТРОЙ МОНТАЖ"</v>
          </cell>
          <cell r="AA3381">
            <v>200</v>
          </cell>
          <cell r="AB3381">
            <v>0</v>
          </cell>
          <cell r="AC3381">
            <v>7.4603985692386311E-3</v>
          </cell>
          <cell r="AD3381" t="str">
            <v>продан</v>
          </cell>
          <cell r="AF3381" t="str">
            <v/>
          </cell>
          <cell r="AI3381" t="str">
            <v/>
          </cell>
        </row>
        <row r="3382">
          <cell r="A3382">
            <v>3359</v>
          </cell>
          <cell r="B3382" t="str">
            <v>диск</v>
          </cell>
          <cell r="C3382" t="str">
            <v>51401</v>
          </cell>
          <cell r="D3382" t="str">
            <v>51401`810`2`0400`0000002</v>
          </cell>
          <cell r="E3382" t="str">
            <v>Сбербанк РФ</v>
          </cell>
          <cell r="F3382" t="str">
            <v>банк</v>
          </cell>
          <cell r="G3382" t="str">
            <v>ВА</v>
          </cell>
          <cell r="H3382" t="str">
            <v>0564970</v>
          </cell>
          <cell r="I3382">
            <v>38398</v>
          </cell>
          <cell r="J3382">
            <v>7790000</v>
          </cell>
          <cell r="K3382" t="str">
            <v>Рубли РФ</v>
          </cell>
          <cell r="L3382" t="str">
            <v>по предъявлении</v>
          </cell>
          <cell r="M3382">
            <v>38398</v>
          </cell>
          <cell r="N3382">
            <v>0</v>
          </cell>
          <cell r="P3382">
            <v>7790000</v>
          </cell>
          <cell r="Q3382">
            <v>1</v>
          </cell>
          <cell r="R3382">
            <v>7790000</v>
          </cell>
          <cell r="S3382">
            <v>38398</v>
          </cell>
          <cell r="T3382" t="str">
            <v>15/02-акт СБ 2</v>
          </cell>
          <cell r="U3382" t="str">
            <v>Сбербанк РФ</v>
          </cell>
          <cell r="V3382">
            <v>1.0000260000000001</v>
          </cell>
          <cell r="W3382">
            <v>7790200</v>
          </cell>
          <cell r="X3382">
            <v>38398</v>
          </cell>
          <cell r="Y3382" t="str">
            <v>15/02-07</v>
          </cell>
          <cell r="Z3382" t="str">
            <v>ООО "ЕВРОСТРОЙ МОНТАЖ"</v>
          </cell>
          <cell r="AA3382">
            <v>200</v>
          </cell>
          <cell r="AB3382">
            <v>0</v>
          </cell>
          <cell r="AC3382">
            <v>9.3709884467265726E-3</v>
          </cell>
          <cell r="AD3382" t="str">
            <v>продан</v>
          </cell>
          <cell r="AF3382" t="str">
            <v/>
          </cell>
          <cell r="AI3382" t="str">
            <v/>
          </cell>
        </row>
        <row r="3383">
          <cell r="A3383">
            <v>3360</v>
          </cell>
          <cell r="B3383" t="str">
            <v>диск</v>
          </cell>
          <cell r="C3383" t="str">
            <v>51401</v>
          </cell>
          <cell r="D3383" t="str">
            <v>51401`810`2`0400`0000002</v>
          </cell>
          <cell r="E3383" t="str">
            <v>Сбербанк РФ</v>
          </cell>
          <cell r="F3383" t="str">
            <v>банк</v>
          </cell>
          <cell r="G3383" t="str">
            <v>ВА</v>
          </cell>
          <cell r="H3383" t="str">
            <v>0564977</v>
          </cell>
          <cell r="I3383">
            <v>38399</v>
          </cell>
          <cell r="J3383">
            <v>546251</v>
          </cell>
          <cell r="K3383" t="str">
            <v>Рубли РФ</v>
          </cell>
          <cell r="L3383" t="str">
            <v>по предъявлении</v>
          </cell>
          <cell r="M3383">
            <v>38399</v>
          </cell>
          <cell r="N3383">
            <v>0</v>
          </cell>
          <cell r="P3383">
            <v>546251</v>
          </cell>
          <cell r="Q3383">
            <v>1</v>
          </cell>
          <cell r="R3383">
            <v>546251</v>
          </cell>
          <cell r="S3383">
            <v>38399</v>
          </cell>
          <cell r="T3383" t="str">
            <v>16/02-акт СБ</v>
          </cell>
          <cell r="U3383" t="str">
            <v>Сбербанк РФ</v>
          </cell>
          <cell r="V3383">
            <v>1.001366</v>
          </cell>
          <cell r="W3383">
            <v>546997</v>
          </cell>
          <cell r="X3383">
            <v>38399</v>
          </cell>
          <cell r="Y3383" t="str">
            <v>16/02-04</v>
          </cell>
          <cell r="Z3383" t="str">
            <v>ООО "ОПТАН-Уфа"</v>
          </cell>
          <cell r="AA3383">
            <v>746</v>
          </cell>
          <cell r="AB3383">
            <v>0</v>
          </cell>
          <cell r="AC3383">
            <v>0.49847048334922961</v>
          </cell>
          <cell r="AD3383" t="str">
            <v>продан</v>
          </cell>
          <cell r="AF3383" t="str">
            <v/>
          </cell>
          <cell r="AI3383" t="str">
            <v/>
          </cell>
        </row>
        <row r="3384">
          <cell r="A3384">
            <v>3361</v>
          </cell>
          <cell r="B3384" t="str">
            <v>диск</v>
          </cell>
          <cell r="C3384" t="str">
            <v>51401</v>
          </cell>
          <cell r="D3384" t="str">
            <v>51401`810`2`0400`0000002</v>
          </cell>
          <cell r="E3384" t="str">
            <v>Сбербанк РФ</v>
          </cell>
          <cell r="F3384" t="str">
            <v>банк</v>
          </cell>
          <cell r="G3384" t="str">
            <v>ВА</v>
          </cell>
          <cell r="H3384" t="str">
            <v>0564978</v>
          </cell>
          <cell r="I3384">
            <v>38399</v>
          </cell>
          <cell r="J3384">
            <v>1000000</v>
          </cell>
          <cell r="K3384" t="str">
            <v>Рубли РФ</v>
          </cell>
          <cell r="L3384" t="str">
            <v>по предъявлении</v>
          </cell>
          <cell r="M3384">
            <v>38399</v>
          </cell>
          <cell r="N3384">
            <v>0</v>
          </cell>
          <cell r="P3384">
            <v>1000000</v>
          </cell>
          <cell r="Q3384">
            <v>1</v>
          </cell>
          <cell r="R3384">
            <v>1000000</v>
          </cell>
          <cell r="S3384">
            <v>38399</v>
          </cell>
          <cell r="T3384" t="str">
            <v>16/02-акт СБ</v>
          </cell>
          <cell r="U3384" t="str">
            <v>Сбербанк РФ</v>
          </cell>
          <cell r="V3384">
            <v>1.0012000000000001</v>
          </cell>
          <cell r="W3384">
            <v>1001200</v>
          </cell>
          <cell r="X3384">
            <v>38399</v>
          </cell>
          <cell r="Y3384" t="str">
            <v>16/02-04</v>
          </cell>
          <cell r="Z3384" t="str">
            <v>ООО "ОПТАН-Уфа"</v>
          </cell>
          <cell r="AA3384">
            <v>1200</v>
          </cell>
          <cell r="AB3384">
            <v>0</v>
          </cell>
          <cell r="AC3384">
            <v>0.43799999999999994</v>
          </cell>
          <cell r="AD3384" t="str">
            <v>продан</v>
          </cell>
          <cell r="AF3384" t="str">
            <v/>
          </cell>
          <cell r="AI3384" t="str">
            <v/>
          </cell>
        </row>
        <row r="3385">
          <cell r="A3385">
            <v>3362</v>
          </cell>
          <cell r="B3385" t="str">
            <v>диск</v>
          </cell>
          <cell r="C3385" t="str">
            <v>51401</v>
          </cell>
          <cell r="D3385" t="str">
            <v>51401`810`2`0400`0000002</v>
          </cell>
          <cell r="E3385" t="str">
            <v>Сбербанк РФ</v>
          </cell>
          <cell r="F3385" t="str">
            <v>банк</v>
          </cell>
          <cell r="G3385" t="str">
            <v>ВА</v>
          </cell>
          <cell r="H3385" t="str">
            <v>0564979</v>
          </cell>
          <cell r="I3385">
            <v>38399</v>
          </cell>
          <cell r="J3385">
            <v>1000000</v>
          </cell>
          <cell r="K3385" t="str">
            <v>Рубли РФ</v>
          </cell>
          <cell r="L3385" t="str">
            <v>по предъявлении</v>
          </cell>
          <cell r="M3385">
            <v>38399</v>
          </cell>
          <cell r="N3385">
            <v>0</v>
          </cell>
          <cell r="P3385">
            <v>1000000</v>
          </cell>
          <cell r="Q3385">
            <v>1</v>
          </cell>
          <cell r="R3385">
            <v>1000000</v>
          </cell>
          <cell r="S3385">
            <v>38399</v>
          </cell>
          <cell r="T3385" t="str">
            <v>16/02-акт СБ</v>
          </cell>
          <cell r="U3385" t="str">
            <v>Сбербанк РФ</v>
          </cell>
          <cell r="V3385">
            <v>1.0012000000000001</v>
          </cell>
          <cell r="W3385">
            <v>1001200</v>
          </cell>
          <cell r="X3385">
            <v>38399</v>
          </cell>
          <cell r="Y3385" t="str">
            <v>16/02-04</v>
          </cell>
          <cell r="Z3385" t="str">
            <v>ООО "ОПТАН-Уфа"</v>
          </cell>
          <cell r="AA3385">
            <v>1200</v>
          </cell>
          <cell r="AB3385">
            <v>0</v>
          </cell>
          <cell r="AC3385">
            <v>0.43799999999999994</v>
          </cell>
          <cell r="AD3385" t="str">
            <v>продан</v>
          </cell>
          <cell r="AF3385" t="str">
            <v/>
          </cell>
          <cell r="AI3385" t="str">
            <v/>
          </cell>
        </row>
        <row r="3386">
          <cell r="A3386">
            <v>3363</v>
          </cell>
          <cell r="B3386" t="str">
            <v>диск</v>
          </cell>
          <cell r="C3386" t="str">
            <v>51401</v>
          </cell>
          <cell r="D3386" t="str">
            <v>51401`810`2`0400`0000002</v>
          </cell>
          <cell r="E3386" t="str">
            <v>Сбербанк РФ</v>
          </cell>
          <cell r="F3386" t="str">
            <v>банк</v>
          </cell>
          <cell r="G3386" t="str">
            <v>ВА</v>
          </cell>
          <cell r="H3386" t="str">
            <v>0564986</v>
          </cell>
          <cell r="I3386">
            <v>38399</v>
          </cell>
          <cell r="J3386">
            <v>526890</v>
          </cell>
          <cell r="K3386" t="str">
            <v>Рубли РФ</v>
          </cell>
          <cell r="L3386" t="str">
            <v>по предъявлении</v>
          </cell>
          <cell r="M3386">
            <v>38399</v>
          </cell>
          <cell r="N3386">
            <v>0</v>
          </cell>
          <cell r="P3386">
            <v>526890</v>
          </cell>
          <cell r="Q3386">
            <v>1</v>
          </cell>
          <cell r="R3386">
            <v>526890</v>
          </cell>
          <cell r="S3386">
            <v>38399</v>
          </cell>
          <cell r="T3386" t="str">
            <v>16/02-акт СБ 2</v>
          </cell>
          <cell r="U3386" t="str">
            <v>Сбербанк РФ</v>
          </cell>
          <cell r="V3386">
            <v>1.0013799999999999</v>
          </cell>
          <cell r="W3386">
            <v>527617</v>
          </cell>
          <cell r="X3386">
            <v>38400</v>
          </cell>
          <cell r="Y3386" t="str">
            <v>17/02-01</v>
          </cell>
          <cell r="Z3386" t="str">
            <v>ООО "ОПТАН-Уфа"</v>
          </cell>
          <cell r="AA3386">
            <v>727</v>
          </cell>
          <cell r="AB3386">
            <v>0</v>
          </cell>
          <cell r="AC3386">
            <v>0.50362504507582229</v>
          </cell>
          <cell r="AD3386" t="str">
            <v>продан</v>
          </cell>
          <cell r="AF3386" t="str">
            <v/>
          </cell>
          <cell r="AI3386" t="str">
            <v/>
          </cell>
        </row>
        <row r="3387">
          <cell r="A3387">
            <v>3364</v>
          </cell>
          <cell r="B3387" t="str">
            <v>диск</v>
          </cell>
          <cell r="C3387" t="str">
            <v>51401</v>
          </cell>
          <cell r="D3387" t="str">
            <v>51401`810`2`0400`0000002</v>
          </cell>
          <cell r="E3387" t="str">
            <v>Сбербанк РФ</v>
          </cell>
          <cell r="F3387" t="str">
            <v>банк</v>
          </cell>
          <cell r="G3387" t="str">
            <v>ВА</v>
          </cell>
          <cell r="H3387" t="str">
            <v>0564987</v>
          </cell>
          <cell r="I3387">
            <v>38399</v>
          </cell>
          <cell r="J3387">
            <v>1000000</v>
          </cell>
          <cell r="K3387" t="str">
            <v>Рубли РФ</v>
          </cell>
          <cell r="L3387" t="str">
            <v>по предъявлении</v>
          </cell>
          <cell r="M3387">
            <v>38399</v>
          </cell>
          <cell r="N3387">
            <v>0</v>
          </cell>
          <cell r="P3387">
            <v>1000000</v>
          </cell>
          <cell r="Q3387">
            <v>1</v>
          </cell>
          <cell r="R3387">
            <v>1000000</v>
          </cell>
          <cell r="S3387">
            <v>38399</v>
          </cell>
          <cell r="T3387" t="str">
            <v>16/02-акт СБ 2</v>
          </cell>
          <cell r="U3387" t="str">
            <v>Сбербанк РФ</v>
          </cell>
          <cell r="V3387">
            <v>1.0012000000000001</v>
          </cell>
          <cell r="W3387">
            <v>1001200</v>
          </cell>
          <cell r="X3387">
            <v>38400</v>
          </cell>
          <cell r="Y3387" t="str">
            <v>17/02-01</v>
          </cell>
          <cell r="Z3387" t="str">
            <v>ООО "ОПТАН-Уфа"</v>
          </cell>
          <cell r="AA3387">
            <v>1200</v>
          </cell>
          <cell r="AB3387">
            <v>0</v>
          </cell>
          <cell r="AC3387">
            <v>0.43799999999999994</v>
          </cell>
          <cell r="AD3387" t="str">
            <v>продан</v>
          </cell>
          <cell r="AF3387" t="str">
            <v/>
          </cell>
          <cell r="AI3387" t="str">
            <v/>
          </cell>
        </row>
        <row r="3388">
          <cell r="A3388">
            <v>3365</v>
          </cell>
          <cell r="B3388" t="str">
            <v>диск</v>
          </cell>
          <cell r="C3388" t="str">
            <v>51401</v>
          </cell>
          <cell r="D3388" t="str">
            <v>51401`810`2`0400`0000002</v>
          </cell>
          <cell r="E3388" t="str">
            <v>Сбербанк РФ</v>
          </cell>
          <cell r="F3388" t="str">
            <v>банк</v>
          </cell>
          <cell r="G3388" t="str">
            <v>ВА</v>
          </cell>
          <cell r="H3388" t="str">
            <v>0564988</v>
          </cell>
          <cell r="I3388">
            <v>38399</v>
          </cell>
          <cell r="J3388">
            <v>1000000</v>
          </cell>
          <cell r="K3388" t="str">
            <v>Рубли РФ</v>
          </cell>
          <cell r="L3388" t="str">
            <v>по предъявлении</v>
          </cell>
          <cell r="M3388">
            <v>38399</v>
          </cell>
          <cell r="N3388">
            <v>0</v>
          </cell>
          <cell r="P3388">
            <v>1000000</v>
          </cell>
          <cell r="Q3388">
            <v>1</v>
          </cell>
          <cell r="R3388">
            <v>1000000</v>
          </cell>
          <cell r="S3388">
            <v>38399</v>
          </cell>
          <cell r="T3388" t="str">
            <v>16/02-акт СБ 2</v>
          </cell>
          <cell r="U3388" t="str">
            <v>Сбербанк РФ</v>
          </cell>
          <cell r="V3388">
            <v>1.0012000000000001</v>
          </cell>
          <cell r="W3388">
            <v>1001200</v>
          </cell>
          <cell r="X3388">
            <v>38400</v>
          </cell>
          <cell r="Y3388" t="str">
            <v>17/02-01</v>
          </cell>
          <cell r="Z3388" t="str">
            <v>ООО "ОПТАН-Уфа"</v>
          </cell>
          <cell r="AA3388">
            <v>1200</v>
          </cell>
          <cell r="AB3388">
            <v>0</v>
          </cell>
          <cell r="AC3388">
            <v>0.43799999999999994</v>
          </cell>
          <cell r="AD3388" t="str">
            <v>продан</v>
          </cell>
          <cell r="AF3388" t="str">
            <v/>
          </cell>
          <cell r="AI3388" t="str">
            <v/>
          </cell>
        </row>
        <row r="3389">
          <cell r="A3389">
            <v>3366</v>
          </cell>
          <cell r="B3389" t="str">
            <v>диск</v>
          </cell>
          <cell r="C3389" t="str">
            <v>51501</v>
          </cell>
          <cell r="D3389" t="str">
            <v>51501`810`1`0400`0000057</v>
          </cell>
          <cell r="E3389" t="str">
            <v>ООО УК «ИнвестКапитал»</v>
          </cell>
          <cell r="F3389" t="str">
            <v>прочие</v>
          </cell>
          <cell r="H3389" t="str">
            <v>50001</v>
          </cell>
          <cell r="I3389">
            <v>38400</v>
          </cell>
          <cell r="J3389">
            <v>25369863</v>
          </cell>
          <cell r="K3389" t="str">
            <v>Рубли РФ</v>
          </cell>
          <cell r="L3389" t="str">
            <v>по предъявлении, но не ранее 18.04.2005 г.</v>
          </cell>
          <cell r="M3389">
            <v>38460</v>
          </cell>
          <cell r="N3389">
            <v>8.9999996666666665E-2</v>
          </cell>
          <cell r="P3389">
            <v>25000000</v>
          </cell>
          <cell r="Q3389">
            <v>0.98542116683878034</v>
          </cell>
          <cell r="R3389">
            <v>25000000</v>
          </cell>
          <cell r="S3389">
            <v>38400</v>
          </cell>
          <cell r="T3389" t="str">
            <v>17/02-03</v>
          </cell>
          <cell r="U3389" t="str">
            <v>ООО УК "ИнвестКапитал"</v>
          </cell>
          <cell r="V3389">
            <v>1</v>
          </cell>
          <cell r="W3389">
            <v>25369863</v>
          </cell>
          <cell r="X3389">
            <v>38460</v>
          </cell>
          <cell r="Y3389" t="str">
            <v>18/04-02</v>
          </cell>
          <cell r="Z3389" t="str">
            <v>ООО УК «ИнвестКапитал»</v>
          </cell>
          <cell r="AA3389">
            <v>369863</v>
          </cell>
          <cell r="AB3389">
            <v>9.0246572000000011E-2</v>
          </cell>
          <cell r="AC3389">
            <v>8.9999996666666665E-2</v>
          </cell>
          <cell r="AD3389" t="str">
            <v>продан</v>
          </cell>
          <cell r="AF3389" t="str">
            <v/>
          </cell>
          <cell r="AI3389" t="str">
            <v/>
          </cell>
        </row>
        <row r="3390">
          <cell r="A3390">
            <v>3367</v>
          </cell>
          <cell r="B3390" t="str">
            <v>диск</v>
          </cell>
          <cell r="C3390" t="str">
            <v>51401</v>
          </cell>
          <cell r="D3390" t="str">
            <v>51401`810`2`0400`0000002</v>
          </cell>
          <cell r="E3390" t="str">
            <v>Сбербанк РФ</v>
          </cell>
          <cell r="F3390" t="str">
            <v>банк</v>
          </cell>
          <cell r="G3390" t="str">
            <v>ВА</v>
          </cell>
          <cell r="H3390" t="str">
            <v>1451585</v>
          </cell>
          <cell r="I3390">
            <v>38393</v>
          </cell>
          <cell r="J3390">
            <v>200000</v>
          </cell>
          <cell r="K3390" t="str">
            <v>Рубли РФ</v>
          </cell>
          <cell r="L3390" t="str">
            <v>по предъявлении, но не ранее 15.02.2005 г.</v>
          </cell>
          <cell r="M3390">
            <v>38398</v>
          </cell>
          <cell r="N3390">
            <v>0</v>
          </cell>
          <cell r="P3390">
            <v>199450</v>
          </cell>
          <cell r="Q3390">
            <v>0.99724999999999997</v>
          </cell>
          <cell r="R3390">
            <v>199450</v>
          </cell>
          <cell r="S3390">
            <v>38400</v>
          </cell>
          <cell r="T3390" t="str">
            <v>17/02-02</v>
          </cell>
          <cell r="U3390" t="str">
            <v>ГУП "Уфимтрансстрой"</v>
          </cell>
          <cell r="V3390">
            <v>1</v>
          </cell>
          <cell r="W3390">
            <v>200000</v>
          </cell>
          <cell r="X3390">
            <v>38400</v>
          </cell>
          <cell r="Y3390" t="str">
            <v>17/02-акт СБ</v>
          </cell>
          <cell r="Z3390" t="str">
            <v>Сбербанк РФ</v>
          </cell>
          <cell r="AA3390">
            <v>550</v>
          </cell>
          <cell r="AB3390">
            <v>1.0092755076460265</v>
          </cell>
          <cell r="AC3390">
            <v>1.0065179242918025</v>
          </cell>
          <cell r="AD3390" t="str">
            <v>предъявлен</v>
          </cell>
          <cell r="AF3390" t="str">
            <v/>
          </cell>
          <cell r="AI3390" t="str">
            <v/>
          </cell>
        </row>
        <row r="3391">
          <cell r="A3391">
            <v>3368</v>
          </cell>
          <cell r="B3391" t="str">
            <v>диск</v>
          </cell>
          <cell r="C3391" t="str">
            <v>51401</v>
          </cell>
          <cell r="D3391" t="str">
            <v>51401`810`2`0400`0000002</v>
          </cell>
          <cell r="E3391" t="str">
            <v>Сбербанк РФ</v>
          </cell>
          <cell r="F3391" t="str">
            <v>банк</v>
          </cell>
          <cell r="G3391" t="str">
            <v>ВА</v>
          </cell>
          <cell r="H3391" t="str">
            <v>0564997</v>
          </cell>
          <cell r="I3391">
            <v>38400</v>
          </cell>
          <cell r="J3391">
            <v>3000000</v>
          </cell>
          <cell r="K3391" t="str">
            <v>Рубли РФ</v>
          </cell>
          <cell r="L3391" t="str">
            <v>по предъявлении</v>
          </cell>
          <cell r="M3391">
            <v>38400</v>
          </cell>
          <cell r="N3391">
            <v>0</v>
          </cell>
          <cell r="P3391">
            <v>3000000</v>
          </cell>
          <cell r="Q3391">
            <v>1</v>
          </cell>
          <cell r="R3391">
            <v>3000000</v>
          </cell>
          <cell r="S3391">
            <v>38400</v>
          </cell>
          <cell r="T3391" t="str">
            <v>17/02-акт СБ 2</v>
          </cell>
          <cell r="U3391" t="str">
            <v>Сбербанк РФ</v>
          </cell>
          <cell r="V3391">
            <v>1.000067</v>
          </cell>
          <cell r="W3391">
            <v>3000200</v>
          </cell>
          <cell r="X3391">
            <v>38401</v>
          </cell>
          <cell r="Y3391" t="str">
            <v>18/02-01</v>
          </cell>
          <cell r="Z3391" t="str">
            <v>ООО "ЕВРОСТРОЙ МОНТАЖ"</v>
          </cell>
          <cell r="AA3391">
            <v>200</v>
          </cell>
          <cell r="AB3391">
            <v>0</v>
          </cell>
          <cell r="AC3391">
            <v>2.4333333333333335E-2</v>
          </cell>
          <cell r="AD3391" t="str">
            <v>продан</v>
          </cell>
          <cell r="AF3391" t="str">
            <v/>
          </cell>
          <cell r="AI3391" t="str">
            <v/>
          </cell>
        </row>
        <row r="3392">
          <cell r="A3392">
            <v>3369</v>
          </cell>
          <cell r="B3392" t="str">
            <v>диск</v>
          </cell>
          <cell r="C3392" t="str">
            <v>51401</v>
          </cell>
          <cell r="D3392" t="str">
            <v>51401`810`2`0400`0000002</v>
          </cell>
          <cell r="E3392" t="str">
            <v>Сбербанк РФ</v>
          </cell>
          <cell r="F3392" t="str">
            <v>банк</v>
          </cell>
          <cell r="G3392" t="str">
            <v>ВА</v>
          </cell>
          <cell r="H3392" t="str">
            <v>0565016</v>
          </cell>
          <cell r="I3392">
            <v>38404</v>
          </cell>
          <cell r="J3392">
            <v>1000000</v>
          </cell>
          <cell r="K3392" t="str">
            <v>Рубли РФ</v>
          </cell>
          <cell r="L3392" t="str">
            <v>по предъявлении</v>
          </cell>
          <cell r="M3392">
            <v>38404</v>
          </cell>
          <cell r="N3392">
            <v>0</v>
          </cell>
          <cell r="P3392">
            <v>1000000</v>
          </cell>
          <cell r="Q3392">
            <v>1</v>
          </cell>
          <cell r="R3392">
            <v>1000000</v>
          </cell>
          <cell r="S3392">
            <v>38404</v>
          </cell>
          <cell r="T3392" t="str">
            <v>21/02-02</v>
          </cell>
          <cell r="U3392" t="str">
            <v>Сбербанк РФ</v>
          </cell>
          <cell r="V3392">
            <v>1.0012000000000001</v>
          </cell>
          <cell r="W3392">
            <v>1001200</v>
          </cell>
          <cell r="X3392">
            <v>38404</v>
          </cell>
          <cell r="Y3392" t="str">
            <v>21/02-03</v>
          </cell>
          <cell r="Z3392" t="str">
            <v>ООО "ОПТАН-Уфа"</v>
          </cell>
          <cell r="AA3392">
            <v>1200</v>
          </cell>
          <cell r="AB3392">
            <v>0</v>
          </cell>
          <cell r="AC3392">
            <v>0.43799999999999994</v>
          </cell>
          <cell r="AD3392" t="str">
            <v>продан</v>
          </cell>
          <cell r="AF3392" t="str">
            <v/>
          </cell>
          <cell r="AI3392" t="str">
            <v/>
          </cell>
        </row>
        <row r="3393">
          <cell r="A3393">
            <v>3370</v>
          </cell>
          <cell r="B3393" t="str">
            <v>диск</v>
          </cell>
          <cell r="C3393" t="str">
            <v>51401</v>
          </cell>
          <cell r="D3393" t="str">
            <v>51401`810`2`0400`0000002</v>
          </cell>
          <cell r="E3393" t="str">
            <v>Сбербанк РФ</v>
          </cell>
          <cell r="F3393" t="str">
            <v>банк</v>
          </cell>
          <cell r="G3393" t="str">
            <v>ВА</v>
          </cell>
          <cell r="H3393" t="str">
            <v>0565015</v>
          </cell>
          <cell r="I3393">
            <v>38404</v>
          </cell>
          <cell r="J3393">
            <v>1000000</v>
          </cell>
          <cell r="K3393" t="str">
            <v>Рубли РФ</v>
          </cell>
          <cell r="L3393" t="str">
            <v>по предъявлении</v>
          </cell>
          <cell r="M3393">
            <v>38404</v>
          </cell>
          <cell r="N3393">
            <v>0</v>
          </cell>
          <cell r="P3393">
            <v>1000000</v>
          </cell>
          <cell r="Q3393">
            <v>1</v>
          </cell>
          <cell r="R3393">
            <v>1000000</v>
          </cell>
          <cell r="S3393">
            <v>38404</v>
          </cell>
          <cell r="T3393" t="str">
            <v>21/02-02</v>
          </cell>
          <cell r="U3393" t="str">
            <v>Сбербанк РФ</v>
          </cell>
          <cell r="V3393">
            <v>1.0012000000000001</v>
          </cell>
          <cell r="W3393">
            <v>1001200</v>
          </cell>
          <cell r="X3393">
            <v>38404</v>
          </cell>
          <cell r="Y3393" t="str">
            <v>21/02-03</v>
          </cell>
          <cell r="Z3393" t="str">
            <v>ООО "ОПТАН-Уфа"</v>
          </cell>
          <cell r="AA3393">
            <v>1200</v>
          </cell>
          <cell r="AB3393">
            <v>0</v>
          </cell>
          <cell r="AC3393">
            <v>0.43799999999999994</v>
          </cell>
          <cell r="AD3393" t="str">
            <v>продан</v>
          </cell>
          <cell r="AF3393" t="str">
            <v/>
          </cell>
          <cell r="AI3393" t="str">
            <v/>
          </cell>
        </row>
        <row r="3394">
          <cell r="A3394">
            <v>3371</v>
          </cell>
          <cell r="B3394" t="str">
            <v>диск</v>
          </cell>
          <cell r="C3394" t="str">
            <v>51401</v>
          </cell>
          <cell r="D3394" t="str">
            <v>51401`810`2`0400`0000002</v>
          </cell>
          <cell r="E3394" t="str">
            <v>Сбербанк РФ</v>
          </cell>
          <cell r="F3394" t="str">
            <v>банк</v>
          </cell>
          <cell r="G3394" t="str">
            <v>ВА</v>
          </cell>
          <cell r="H3394" t="str">
            <v>0565014</v>
          </cell>
          <cell r="I3394">
            <v>38404</v>
          </cell>
          <cell r="J3394">
            <v>849870</v>
          </cell>
          <cell r="K3394" t="str">
            <v>Рубли РФ</v>
          </cell>
          <cell r="L3394" t="str">
            <v>по предъявлении</v>
          </cell>
          <cell r="M3394">
            <v>38404</v>
          </cell>
          <cell r="N3394">
            <v>0</v>
          </cell>
          <cell r="P3394">
            <v>849870</v>
          </cell>
          <cell r="Q3394">
            <v>1</v>
          </cell>
          <cell r="R3394">
            <v>849870</v>
          </cell>
          <cell r="S3394">
            <v>38404</v>
          </cell>
          <cell r="T3394" t="str">
            <v>21/02-02</v>
          </cell>
          <cell r="U3394" t="str">
            <v>Сбербанк РФ</v>
          </cell>
          <cell r="V3394">
            <v>1.0012350000000001</v>
          </cell>
          <cell r="W3394">
            <v>850920</v>
          </cell>
          <cell r="X3394">
            <v>38404</v>
          </cell>
          <cell r="Y3394" t="str">
            <v>21/02-03</v>
          </cell>
          <cell r="Z3394" t="str">
            <v>ООО "ОПТАН-Уфа"</v>
          </cell>
          <cell r="AA3394">
            <v>1050</v>
          </cell>
          <cell r="AB3394">
            <v>0</v>
          </cell>
          <cell r="AC3394">
            <v>0.45095132196688908</v>
          </cell>
          <cell r="AD3394" t="str">
            <v>продан</v>
          </cell>
          <cell r="AF3394" t="str">
            <v/>
          </cell>
          <cell r="AI3394" t="str">
            <v/>
          </cell>
        </row>
        <row r="3395">
          <cell r="A3395">
            <v>3372</v>
          </cell>
          <cell r="B3395" t="str">
            <v>диск</v>
          </cell>
          <cell r="C3395" t="str">
            <v>51401</v>
          </cell>
          <cell r="D3395" t="str">
            <v>51401`810`2`0400`0000002</v>
          </cell>
          <cell r="E3395" t="str">
            <v>Сбербанк РФ</v>
          </cell>
          <cell r="F3395" t="str">
            <v>банк</v>
          </cell>
          <cell r="G3395" t="str">
            <v>ВА</v>
          </cell>
          <cell r="H3395" t="str">
            <v>0564600</v>
          </cell>
          <cell r="I3395">
            <v>38393</v>
          </cell>
          <cell r="J3395">
            <v>100000</v>
          </cell>
          <cell r="K3395" t="str">
            <v>Рубли РФ</v>
          </cell>
          <cell r="L3395" t="str">
            <v>по предъявлении</v>
          </cell>
          <cell r="M3395">
            <v>38393</v>
          </cell>
          <cell r="N3395">
            <v>0</v>
          </cell>
          <cell r="P3395">
            <v>99700</v>
          </cell>
          <cell r="Q3395">
            <v>0.997</v>
          </cell>
          <cell r="R3395">
            <v>99700</v>
          </cell>
          <cell r="S3395">
            <v>38404</v>
          </cell>
          <cell r="T3395" t="str">
            <v>21/02-04</v>
          </cell>
          <cell r="U3395" t="str">
            <v>ООО "Уфимское УПП "Электролуч" ВОС"</v>
          </cell>
          <cell r="V3395">
            <v>1</v>
          </cell>
          <cell r="W3395">
            <v>100000</v>
          </cell>
          <cell r="X3395">
            <v>38404</v>
          </cell>
          <cell r="Y3395" t="str">
            <v>21/02-акт СБ 2</v>
          </cell>
          <cell r="Z3395" t="str">
            <v>Сбербанк РФ</v>
          </cell>
          <cell r="AA3395">
            <v>300</v>
          </cell>
          <cell r="AB3395">
            <v>1.1013039117352055</v>
          </cell>
          <cell r="AC3395">
            <v>1.0982948846539617</v>
          </cell>
          <cell r="AD3395" t="str">
            <v>предъявлен</v>
          </cell>
          <cell r="AF3395" t="str">
            <v/>
          </cell>
          <cell r="AI3395" t="str">
            <v/>
          </cell>
        </row>
        <row r="3396">
          <cell r="A3396">
            <v>3373</v>
          </cell>
          <cell r="B3396" t="str">
            <v>диск</v>
          </cell>
          <cell r="C3396" t="str">
            <v>51401</v>
          </cell>
          <cell r="D3396" t="str">
            <v>51401`810`2`0400`0000002</v>
          </cell>
          <cell r="E3396" t="str">
            <v>Сбербанк РФ</v>
          </cell>
          <cell r="F3396" t="str">
            <v>банк</v>
          </cell>
          <cell r="G3396" t="str">
            <v>ВА</v>
          </cell>
          <cell r="H3396" t="str">
            <v>0565038</v>
          </cell>
          <cell r="I3396">
            <v>38404</v>
          </cell>
          <cell r="J3396">
            <v>4223130</v>
          </cell>
          <cell r="K3396" t="str">
            <v>Рубли РФ</v>
          </cell>
          <cell r="L3396" t="str">
            <v>по предъявлении</v>
          </cell>
          <cell r="M3396">
            <v>38404</v>
          </cell>
          <cell r="N3396">
            <v>0</v>
          </cell>
          <cell r="P3396">
            <v>4223130</v>
          </cell>
          <cell r="Q3396">
            <v>1</v>
          </cell>
          <cell r="R3396">
            <v>4223130</v>
          </cell>
          <cell r="S3396">
            <v>38404</v>
          </cell>
          <cell r="T3396" t="str">
            <v>21/02-акт СБ 3</v>
          </cell>
          <cell r="U3396" t="str">
            <v>Сбербанк РФ</v>
          </cell>
          <cell r="V3396">
            <v>1.0000469999999999</v>
          </cell>
          <cell r="W3396">
            <v>4223330</v>
          </cell>
          <cell r="X3396">
            <v>38404</v>
          </cell>
          <cell r="Y3396" t="str">
            <v>21/02-05</v>
          </cell>
          <cell r="Z3396" t="str">
            <v>ООО "ЕВРОСТРОЙ МОНТАЖ"</v>
          </cell>
          <cell r="AA3396">
            <v>200</v>
          </cell>
          <cell r="AB3396">
            <v>0</v>
          </cell>
          <cell r="AC3396">
            <v>1.728575724640255E-2</v>
          </cell>
          <cell r="AD3396" t="str">
            <v>продан</v>
          </cell>
          <cell r="AF3396" t="str">
            <v/>
          </cell>
          <cell r="AI3396" t="str">
            <v/>
          </cell>
        </row>
        <row r="3397">
          <cell r="A3397">
            <v>3374</v>
          </cell>
          <cell r="B3397" t="str">
            <v>диск</v>
          </cell>
          <cell r="C3397" t="str">
            <v>51401</v>
          </cell>
          <cell r="D3397" t="str">
            <v>51401`810`2`0400`0000002</v>
          </cell>
          <cell r="E3397" t="str">
            <v>Сбербанк РФ</v>
          </cell>
          <cell r="F3397" t="str">
            <v>банк</v>
          </cell>
          <cell r="G3397" t="str">
            <v>ВА</v>
          </cell>
          <cell r="H3397" t="str">
            <v>0565037</v>
          </cell>
          <cell r="I3397">
            <v>38404</v>
          </cell>
          <cell r="J3397">
            <v>2971889.91</v>
          </cell>
          <cell r="K3397" t="str">
            <v>Рубли РФ</v>
          </cell>
          <cell r="L3397" t="str">
            <v>по предъявлении</v>
          </cell>
          <cell r="M3397">
            <v>38404</v>
          </cell>
          <cell r="N3397">
            <v>0</v>
          </cell>
          <cell r="P3397">
            <v>2971889.91</v>
          </cell>
          <cell r="Q3397">
            <v>1</v>
          </cell>
          <cell r="R3397">
            <v>2971889.91</v>
          </cell>
          <cell r="S3397">
            <v>38404</v>
          </cell>
          <cell r="T3397" t="str">
            <v>21/02-акт СБ 3</v>
          </cell>
          <cell r="U3397" t="str">
            <v>Сбербанк РФ</v>
          </cell>
          <cell r="V3397">
            <v>1.000867</v>
          </cell>
          <cell r="W3397">
            <v>2974467</v>
          </cell>
          <cell r="X3397">
            <v>38404</v>
          </cell>
          <cell r="Y3397" t="str">
            <v>21/02-06</v>
          </cell>
          <cell r="Z3397" t="str">
            <v>ЗАО "Компания "Уфаойл"</v>
          </cell>
          <cell r="AA3397">
            <v>2577.089999999851</v>
          </cell>
          <cell r="AB3397">
            <v>0</v>
          </cell>
          <cell r="AC3397">
            <v>0.31651167387958379</v>
          </cell>
          <cell r="AD3397" t="str">
            <v>продан</v>
          </cell>
          <cell r="AF3397" t="str">
            <v/>
          </cell>
          <cell r="AI3397" t="str">
            <v/>
          </cell>
        </row>
        <row r="3398">
          <cell r="A3398">
            <v>3375</v>
          </cell>
          <cell r="B3398" t="str">
            <v>диск</v>
          </cell>
          <cell r="C3398" t="str">
            <v>51405</v>
          </cell>
          <cell r="D3398" t="str">
            <v>51405`810`4`0400`0000002</v>
          </cell>
          <cell r="E3398" t="str">
            <v>ОАО «АК Барс» Банк</v>
          </cell>
          <cell r="F3398" t="str">
            <v>банк</v>
          </cell>
          <cell r="G3398" t="str">
            <v>АБ</v>
          </cell>
          <cell r="H3398" t="str">
            <v>0017058</v>
          </cell>
          <cell r="I3398">
            <v>38399</v>
          </cell>
          <cell r="J3398">
            <v>2000000</v>
          </cell>
          <cell r="K3398" t="str">
            <v>Рубли РФ</v>
          </cell>
          <cell r="L3398" t="str">
            <v>по предъявлении, но не ранее 24.08.2005</v>
          </cell>
          <cell r="M3398">
            <v>38588</v>
          </cell>
          <cell r="N3398">
            <v>0.15178518386502704</v>
          </cell>
          <cell r="P3398">
            <v>1860000</v>
          </cell>
          <cell r="Q3398">
            <v>0.93</v>
          </cell>
          <cell r="R3398">
            <v>1860000</v>
          </cell>
          <cell r="S3398">
            <v>38407</v>
          </cell>
          <cell r="T3398" t="str">
            <v>240205-15/VB</v>
          </cell>
          <cell r="U3398" t="str">
            <v>ООО "Брокерская компания "Регион"</v>
          </cell>
          <cell r="V3398">
            <v>0.932141</v>
          </cell>
          <cell r="W3398">
            <v>1864282</v>
          </cell>
          <cell r="X3398">
            <v>38421</v>
          </cell>
          <cell r="Y3398" t="str">
            <v>100305-1/VB</v>
          </cell>
          <cell r="Z3398" t="str">
            <v>ООО "Брокерская компания "Регион"</v>
          </cell>
          <cell r="AA3398">
            <v>4282</v>
          </cell>
          <cell r="AB3398">
            <v>0.15220103368383534</v>
          </cell>
          <cell r="AC3398">
            <v>6.0020353302611365E-2</v>
          </cell>
          <cell r="AD3398" t="str">
            <v>продан</v>
          </cell>
          <cell r="AF3398" t="str">
            <v/>
          </cell>
          <cell r="AI3398" t="str">
            <v/>
          </cell>
        </row>
        <row r="3399">
          <cell r="A3399">
            <v>3376</v>
          </cell>
          <cell r="B3399" t="str">
            <v>диск</v>
          </cell>
          <cell r="C3399" t="str">
            <v>51405</v>
          </cell>
          <cell r="D3399" t="str">
            <v>51405`810`4`0400`0000002</v>
          </cell>
          <cell r="E3399" t="str">
            <v>ОАО «АК Барс» Банк</v>
          </cell>
          <cell r="F3399" t="str">
            <v>банк</v>
          </cell>
          <cell r="G3399" t="str">
            <v>АБ</v>
          </cell>
          <cell r="H3399" t="str">
            <v>0017059</v>
          </cell>
          <cell r="I3399">
            <v>38399</v>
          </cell>
          <cell r="J3399">
            <v>2000000</v>
          </cell>
          <cell r="K3399" t="str">
            <v>Рубли РФ</v>
          </cell>
          <cell r="L3399" t="str">
            <v>по предъявлении, но не ранее 24.08.2005</v>
          </cell>
          <cell r="M3399">
            <v>38588</v>
          </cell>
          <cell r="N3399">
            <v>0.15178518386502704</v>
          </cell>
          <cell r="P3399">
            <v>1860000</v>
          </cell>
          <cell r="Q3399">
            <v>0.93</v>
          </cell>
          <cell r="R3399">
            <v>1860000</v>
          </cell>
          <cell r="S3399">
            <v>38407</v>
          </cell>
          <cell r="T3399" t="str">
            <v>240205-15/VB</v>
          </cell>
          <cell r="U3399" t="str">
            <v>ООО "Брокерская компания "Регион"</v>
          </cell>
          <cell r="V3399">
            <v>0.932141</v>
          </cell>
          <cell r="W3399">
            <v>1864282</v>
          </cell>
          <cell r="X3399">
            <v>38421</v>
          </cell>
          <cell r="Y3399" t="str">
            <v>100305-1/VB</v>
          </cell>
          <cell r="Z3399" t="str">
            <v>ООО "Брокерская компания "Регион"</v>
          </cell>
          <cell r="AA3399">
            <v>4282</v>
          </cell>
          <cell r="AB3399">
            <v>0.15220103368383534</v>
          </cell>
          <cell r="AC3399">
            <v>6.0020353302611365E-2</v>
          </cell>
          <cell r="AD3399" t="str">
            <v>продан</v>
          </cell>
          <cell r="AF3399" t="str">
            <v/>
          </cell>
          <cell r="AI3399" t="str">
            <v/>
          </cell>
        </row>
        <row r="3400">
          <cell r="A3400">
            <v>3377</v>
          </cell>
          <cell r="B3400" t="str">
            <v>диск</v>
          </cell>
          <cell r="C3400" t="str">
            <v>51405</v>
          </cell>
          <cell r="D3400" t="str">
            <v>51405`810`4`0400`0000002</v>
          </cell>
          <cell r="E3400" t="str">
            <v>ОАО «АК Барс» Банк</v>
          </cell>
          <cell r="F3400" t="str">
            <v>банк</v>
          </cell>
          <cell r="G3400" t="str">
            <v>АБ</v>
          </cell>
          <cell r="H3400" t="str">
            <v>0017060</v>
          </cell>
          <cell r="I3400">
            <v>38399</v>
          </cell>
          <cell r="J3400">
            <v>2000000</v>
          </cell>
          <cell r="K3400" t="str">
            <v>Рубли РФ</v>
          </cell>
          <cell r="L3400" t="str">
            <v>по предъявлении, но не ранее 24.08.2005</v>
          </cell>
          <cell r="M3400">
            <v>38588</v>
          </cell>
          <cell r="N3400">
            <v>0.15178518386502704</v>
          </cell>
          <cell r="P3400">
            <v>1860000</v>
          </cell>
          <cell r="Q3400">
            <v>0.93</v>
          </cell>
          <cell r="R3400">
            <v>1860000</v>
          </cell>
          <cell r="S3400">
            <v>38407</v>
          </cell>
          <cell r="T3400" t="str">
            <v>240205-15/VB</v>
          </cell>
          <cell r="U3400" t="str">
            <v>ООО "Брокерская компания "Регион"</v>
          </cell>
          <cell r="V3400">
            <v>0.932141</v>
          </cell>
          <cell r="W3400">
            <v>1864282</v>
          </cell>
          <cell r="X3400">
            <v>38421</v>
          </cell>
          <cell r="Y3400" t="str">
            <v>100305-1/VB</v>
          </cell>
          <cell r="Z3400" t="str">
            <v>ООО "Брокерская компания "Регион"</v>
          </cell>
          <cell r="AA3400">
            <v>4282</v>
          </cell>
          <cell r="AB3400">
            <v>0.15220103368383534</v>
          </cell>
          <cell r="AC3400">
            <v>6.0020353302611365E-2</v>
          </cell>
          <cell r="AD3400" t="str">
            <v>продан</v>
          </cell>
          <cell r="AF3400" t="str">
            <v/>
          </cell>
          <cell r="AI3400" t="str">
            <v/>
          </cell>
        </row>
        <row r="3401">
          <cell r="A3401">
            <v>3378</v>
          </cell>
          <cell r="B3401" t="str">
            <v>диск</v>
          </cell>
          <cell r="C3401" t="str">
            <v>51405</v>
          </cell>
          <cell r="D3401" t="str">
            <v>51405`810`4`0400`0000002</v>
          </cell>
          <cell r="E3401" t="str">
            <v>ОАО «АК Барс» Банк</v>
          </cell>
          <cell r="F3401" t="str">
            <v>банк</v>
          </cell>
          <cell r="G3401" t="str">
            <v>АБ</v>
          </cell>
          <cell r="H3401" t="str">
            <v>0017061</v>
          </cell>
          <cell r="I3401">
            <v>38399</v>
          </cell>
          <cell r="J3401">
            <v>2000000</v>
          </cell>
          <cell r="K3401" t="str">
            <v>Рубли РФ</v>
          </cell>
          <cell r="L3401" t="str">
            <v>по предъявлении, но не ранее 24.08.2005</v>
          </cell>
          <cell r="M3401">
            <v>38588</v>
          </cell>
          <cell r="N3401">
            <v>0.15178518386502704</v>
          </cell>
          <cell r="P3401">
            <v>1860000</v>
          </cell>
          <cell r="Q3401">
            <v>0.93</v>
          </cell>
          <cell r="R3401">
            <v>1860000</v>
          </cell>
          <cell r="S3401">
            <v>38407</v>
          </cell>
          <cell r="T3401" t="str">
            <v>240205-15/VB</v>
          </cell>
          <cell r="U3401" t="str">
            <v>ООО "Брокерская компания "Регион"</v>
          </cell>
          <cell r="V3401">
            <v>0.932141</v>
          </cell>
          <cell r="W3401">
            <v>1864282</v>
          </cell>
          <cell r="X3401">
            <v>38421</v>
          </cell>
          <cell r="Y3401" t="str">
            <v>100305-1/VB</v>
          </cell>
          <cell r="Z3401" t="str">
            <v>ООО "Брокерская компания "Регион"</v>
          </cell>
          <cell r="AA3401">
            <v>4282</v>
          </cell>
          <cell r="AB3401">
            <v>0.15220103368383534</v>
          </cell>
          <cell r="AC3401">
            <v>6.0020353302611365E-2</v>
          </cell>
          <cell r="AD3401" t="str">
            <v>продан</v>
          </cell>
          <cell r="AF3401" t="str">
            <v/>
          </cell>
          <cell r="AI3401" t="str">
            <v/>
          </cell>
        </row>
        <row r="3402">
          <cell r="A3402">
            <v>3379</v>
          </cell>
          <cell r="B3402" t="str">
            <v>диск</v>
          </cell>
          <cell r="C3402" t="str">
            <v>51405</v>
          </cell>
          <cell r="D3402" t="str">
            <v>51405`810`4`0400`0000002</v>
          </cell>
          <cell r="E3402" t="str">
            <v>ОАО «АК Барс» Банк</v>
          </cell>
          <cell r="F3402" t="str">
            <v>банк</v>
          </cell>
          <cell r="G3402" t="str">
            <v>АБ</v>
          </cell>
          <cell r="H3402" t="str">
            <v>0017062</v>
          </cell>
          <cell r="I3402">
            <v>38399</v>
          </cell>
          <cell r="J3402">
            <v>2000000</v>
          </cell>
          <cell r="K3402" t="str">
            <v>Рубли РФ</v>
          </cell>
          <cell r="L3402" t="str">
            <v>по предъявлении, но не ранее 24.08.2005</v>
          </cell>
          <cell r="M3402">
            <v>38588</v>
          </cell>
          <cell r="N3402">
            <v>0.15178518386502704</v>
          </cell>
          <cell r="P3402">
            <v>1860000</v>
          </cell>
          <cell r="Q3402">
            <v>0.93</v>
          </cell>
          <cell r="R3402">
            <v>1860000</v>
          </cell>
          <cell r="S3402">
            <v>38407</v>
          </cell>
          <cell r="T3402" t="str">
            <v>240205-15/VB</v>
          </cell>
          <cell r="U3402" t="str">
            <v>ООО "Брокерская компания "Регион"</v>
          </cell>
          <cell r="V3402">
            <v>0.932141</v>
          </cell>
          <cell r="W3402">
            <v>1864282</v>
          </cell>
          <cell r="X3402">
            <v>38421</v>
          </cell>
          <cell r="Y3402" t="str">
            <v>100305-1/VB</v>
          </cell>
          <cell r="Z3402" t="str">
            <v>ООО "Брокерская компания "Регион"</v>
          </cell>
          <cell r="AA3402">
            <v>4282</v>
          </cell>
          <cell r="AB3402">
            <v>0.15220103368383534</v>
          </cell>
          <cell r="AC3402">
            <v>6.0020353302611365E-2</v>
          </cell>
          <cell r="AD3402" t="str">
            <v>продан</v>
          </cell>
          <cell r="AF3402" t="str">
            <v/>
          </cell>
          <cell r="AI3402" t="str">
            <v/>
          </cell>
        </row>
        <row r="3403">
          <cell r="A3403">
            <v>3380</v>
          </cell>
          <cell r="B3403" t="str">
            <v>диск</v>
          </cell>
          <cell r="C3403" t="str">
            <v>51405</v>
          </cell>
          <cell r="D3403" t="str">
            <v>51405`810`4`0400`0000002</v>
          </cell>
          <cell r="E3403" t="str">
            <v>ОАО «АК Барс» Банк</v>
          </cell>
          <cell r="F3403" t="str">
            <v>банк</v>
          </cell>
          <cell r="G3403" t="str">
            <v>АБ</v>
          </cell>
          <cell r="H3403" t="str">
            <v>0017063</v>
          </cell>
          <cell r="I3403">
            <v>38399</v>
          </cell>
          <cell r="J3403">
            <v>2000000</v>
          </cell>
          <cell r="K3403" t="str">
            <v>Рубли РФ</v>
          </cell>
          <cell r="L3403" t="str">
            <v>по предъявлении, но не ранее 24.08.2005</v>
          </cell>
          <cell r="M3403">
            <v>38588</v>
          </cell>
          <cell r="N3403">
            <v>0.15178518386502704</v>
          </cell>
          <cell r="P3403">
            <v>1860000</v>
          </cell>
          <cell r="Q3403">
            <v>0.93</v>
          </cell>
          <cell r="R3403">
            <v>1860000</v>
          </cell>
          <cell r="S3403">
            <v>38407</v>
          </cell>
          <cell r="T3403" t="str">
            <v>240205-15/VB</v>
          </cell>
          <cell r="U3403" t="str">
            <v>ООО "Брокерская компания "Регион"</v>
          </cell>
          <cell r="V3403">
            <v>0.932141</v>
          </cell>
          <cell r="W3403">
            <v>1864282</v>
          </cell>
          <cell r="X3403">
            <v>38421</v>
          </cell>
          <cell r="Y3403" t="str">
            <v>100305-1/VB</v>
          </cell>
          <cell r="Z3403" t="str">
            <v>ООО "Брокерская компания "Регион"</v>
          </cell>
          <cell r="AA3403">
            <v>4282</v>
          </cell>
          <cell r="AB3403">
            <v>0.15220103368383534</v>
          </cell>
          <cell r="AC3403">
            <v>6.0020353302611365E-2</v>
          </cell>
          <cell r="AD3403" t="str">
            <v>продан</v>
          </cell>
          <cell r="AF3403" t="str">
            <v/>
          </cell>
          <cell r="AI3403" t="str">
            <v/>
          </cell>
        </row>
        <row r="3404">
          <cell r="A3404">
            <v>3381</v>
          </cell>
          <cell r="B3404" t="str">
            <v>диск</v>
          </cell>
          <cell r="C3404" t="str">
            <v>51405</v>
          </cell>
          <cell r="D3404" t="str">
            <v>51405`810`4`0400`0000002</v>
          </cell>
          <cell r="E3404" t="str">
            <v>ОАО «АК Барс» Банк</v>
          </cell>
          <cell r="F3404" t="str">
            <v>банк</v>
          </cell>
          <cell r="G3404" t="str">
            <v>АБ</v>
          </cell>
          <cell r="H3404" t="str">
            <v>0017049</v>
          </cell>
          <cell r="I3404">
            <v>38399</v>
          </cell>
          <cell r="J3404">
            <v>3000000</v>
          </cell>
          <cell r="K3404" t="str">
            <v>Рубли РФ</v>
          </cell>
          <cell r="L3404" t="str">
            <v>по предъявлении, но не ранее 24.08.2005</v>
          </cell>
          <cell r="M3404">
            <v>38588</v>
          </cell>
          <cell r="N3404">
            <v>0.15178518386502704</v>
          </cell>
          <cell r="P3404">
            <v>2790000</v>
          </cell>
          <cell r="Q3404">
            <v>0.93</v>
          </cell>
          <cell r="R3404">
            <v>2790000</v>
          </cell>
          <cell r="S3404">
            <v>38407</v>
          </cell>
          <cell r="T3404" t="str">
            <v>240205-15/VB</v>
          </cell>
          <cell r="U3404" t="str">
            <v>ООО "Брокерская компания "Регион"</v>
          </cell>
          <cell r="V3404">
            <v>0.932141</v>
          </cell>
          <cell r="W3404">
            <v>2796423</v>
          </cell>
          <cell r="X3404">
            <v>38421</v>
          </cell>
          <cell r="Y3404" t="str">
            <v>100305-1/VB</v>
          </cell>
          <cell r="Z3404" t="str">
            <v>ООО "Брокерская компания "Регион"</v>
          </cell>
          <cell r="AA3404">
            <v>6423</v>
          </cell>
          <cell r="AB3404">
            <v>0.15220103368383534</v>
          </cell>
          <cell r="AC3404">
            <v>6.0020353302611365E-2</v>
          </cell>
          <cell r="AD3404" t="str">
            <v>продан</v>
          </cell>
          <cell r="AF3404" t="str">
            <v/>
          </cell>
          <cell r="AI3404" t="str">
            <v/>
          </cell>
        </row>
        <row r="3405">
          <cell r="A3405">
            <v>3382</v>
          </cell>
          <cell r="B3405" t="str">
            <v>диск</v>
          </cell>
          <cell r="C3405" t="str">
            <v>51405</v>
          </cell>
          <cell r="D3405" t="str">
            <v>51405`810`4`0400`0000002</v>
          </cell>
          <cell r="E3405" t="str">
            <v>ОАО «АК Барс» Банк</v>
          </cell>
          <cell r="F3405" t="str">
            <v>банк</v>
          </cell>
          <cell r="G3405" t="str">
            <v>АБ</v>
          </cell>
          <cell r="H3405" t="str">
            <v>0017050</v>
          </cell>
          <cell r="I3405">
            <v>38399</v>
          </cell>
          <cell r="J3405">
            <v>3000000</v>
          </cell>
          <cell r="K3405" t="str">
            <v>Рубли РФ</v>
          </cell>
          <cell r="L3405" t="str">
            <v>по предъявлении, но не ранее 24.08.2005</v>
          </cell>
          <cell r="M3405">
            <v>38588</v>
          </cell>
          <cell r="N3405">
            <v>0.15178518386502704</v>
          </cell>
          <cell r="P3405">
            <v>2790000</v>
          </cell>
          <cell r="Q3405">
            <v>0.93</v>
          </cell>
          <cell r="R3405">
            <v>2790000</v>
          </cell>
          <cell r="S3405">
            <v>38407</v>
          </cell>
          <cell r="T3405" t="str">
            <v>240205-15/VB</v>
          </cell>
          <cell r="U3405" t="str">
            <v>ООО "Брокерская компания "Регион"</v>
          </cell>
          <cell r="V3405">
            <v>0.932141</v>
          </cell>
          <cell r="W3405">
            <v>2796423</v>
          </cell>
          <cell r="X3405">
            <v>38421</v>
          </cell>
          <cell r="Y3405" t="str">
            <v>100305-1/VB</v>
          </cell>
          <cell r="Z3405" t="str">
            <v>ООО "Брокерская компания "Регион"</v>
          </cell>
          <cell r="AA3405">
            <v>6423</v>
          </cell>
          <cell r="AB3405">
            <v>0.15220103368383534</v>
          </cell>
          <cell r="AC3405">
            <v>6.0020353302611365E-2</v>
          </cell>
          <cell r="AD3405" t="str">
            <v>продан</v>
          </cell>
          <cell r="AF3405" t="str">
            <v/>
          </cell>
          <cell r="AI3405" t="str">
            <v/>
          </cell>
        </row>
        <row r="3406">
          <cell r="A3406">
            <v>3383</v>
          </cell>
          <cell r="B3406" t="str">
            <v>диск</v>
          </cell>
          <cell r="C3406" t="str">
            <v>51405</v>
          </cell>
          <cell r="D3406" t="str">
            <v>51405`810`4`0400`0000002</v>
          </cell>
          <cell r="E3406" t="str">
            <v>ОАО «АК Барс» Банк</v>
          </cell>
          <cell r="F3406" t="str">
            <v>банк</v>
          </cell>
          <cell r="G3406" t="str">
            <v>АБ</v>
          </cell>
          <cell r="H3406" t="str">
            <v>0017051</v>
          </cell>
          <cell r="I3406">
            <v>38399</v>
          </cell>
          <cell r="J3406">
            <v>3000000</v>
          </cell>
          <cell r="K3406" t="str">
            <v>Рубли РФ</v>
          </cell>
          <cell r="L3406" t="str">
            <v>по предъявлении, но не ранее 24.08.2005</v>
          </cell>
          <cell r="M3406">
            <v>38588</v>
          </cell>
          <cell r="N3406">
            <v>0.15178518386502704</v>
          </cell>
          <cell r="P3406">
            <v>2790000</v>
          </cell>
          <cell r="Q3406">
            <v>0.93</v>
          </cell>
          <cell r="R3406">
            <v>2790000</v>
          </cell>
          <cell r="S3406">
            <v>38407</v>
          </cell>
          <cell r="T3406" t="str">
            <v>240205-15/VB</v>
          </cell>
          <cell r="U3406" t="str">
            <v>ООО "Брокерская компания "Регион"</v>
          </cell>
          <cell r="V3406">
            <v>0.932141</v>
          </cell>
          <cell r="W3406">
            <v>2796423</v>
          </cell>
          <cell r="X3406">
            <v>38421</v>
          </cell>
          <cell r="Y3406" t="str">
            <v>100305-1/VB</v>
          </cell>
          <cell r="Z3406" t="str">
            <v>ООО "Брокерская компания "Регион"</v>
          </cell>
          <cell r="AA3406">
            <v>6423</v>
          </cell>
          <cell r="AB3406">
            <v>0.15220103368383534</v>
          </cell>
          <cell r="AC3406">
            <v>6.0020353302611365E-2</v>
          </cell>
          <cell r="AD3406" t="str">
            <v>продан</v>
          </cell>
          <cell r="AF3406" t="str">
            <v/>
          </cell>
          <cell r="AI3406" t="str">
            <v/>
          </cell>
        </row>
        <row r="3407">
          <cell r="A3407">
            <v>3384</v>
          </cell>
          <cell r="B3407" t="str">
            <v>диск</v>
          </cell>
          <cell r="C3407" t="str">
            <v>51405</v>
          </cell>
          <cell r="D3407" t="str">
            <v>51405`810`4`0400`0000002</v>
          </cell>
          <cell r="E3407" t="str">
            <v>ОАО «АК Барс» Банк</v>
          </cell>
          <cell r="F3407" t="str">
            <v>банк</v>
          </cell>
          <cell r="G3407" t="str">
            <v>АБ</v>
          </cell>
          <cell r="H3407" t="str">
            <v>0017052</v>
          </cell>
          <cell r="I3407">
            <v>38399</v>
          </cell>
          <cell r="J3407">
            <v>3000000</v>
          </cell>
          <cell r="K3407" t="str">
            <v>Рубли РФ</v>
          </cell>
          <cell r="L3407" t="str">
            <v>по предъявлении, но не ранее 24.08.2005</v>
          </cell>
          <cell r="M3407">
            <v>38588</v>
          </cell>
          <cell r="N3407">
            <v>0.15178518386502704</v>
          </cell>
          <cell r="P3407">
            <v>2790000</v>
          </cell>
          <cell r="Q3407">
            <v>0.93</v>
          </cell>
          <cell r="R3407">
            <v>2790000</v>
          </cell>
          <cell r="S3407">
            <v>38407</v>
          </cell>
          <cell r="T3407" t="str">
            <v>240205-15/VB</v>
          </cell>
          <cell r="U3407" t="str">
            <v>ООО "Брокерская компания "Регион"</v>
          </cell>
          <cell r="V3407">
            <v>0.932141</v>
          </cell>
          <cell r="W3407">
            <v>2796423</v>
          </cell>
          <cell r="X3407">
            <v>38421</v>
          </cell>
          <cell r="Y3407" t="str">
            <v>100305-1/VB</v>
          </cell>
          <cell r="Z3407" t="str">
            <v>ООО "Брокерская компания "Регион"</v>
          </cell>
          <cell r="AA3407">
            <v>6423</v>
          </cell>
          <cell r="AB3407">
            <v>0.15220103368383534</v>
          </cell>
          <cell r="AC3407">
            <v>6.0020353302611365E-2</v>
          </cell>
          <cell r="AD3407" t="str">
            <v>продан</v>
          </cell>
          <cell r="AF3407" t="str">
            <v/>
          </cell>
          <cell r="AI3407" t="str">
            <v/>
          </cell>
        </row>
        <row r="3408">
          <cell r="A3408">
            <v>3385</v>
          </cell>
          <cell r="B3408" t="str">
            <v>диск</v>
          </cell>
          <cell r="C3408" t="str">
            <v>51405</v>
          </cell>
          <cell r="D3408" t="str">
            <v>51405`810`4`0400`0000002</v>
          </cell>
          <cell r="E3408" t="str">
            <v>ОАО «АК Барс» Банк</v>
          </cell>
          <cell r="F3408" t="str">
            <v>банк</v>
          </cell>
          <cell r="G3408" t="str">
            <v>АБ</v>
          </cell>
          <cell r="H3408" t="str">
            <v>0017053</v>
          </cell>
          <cell r="I3408">
            <v>38399</v>
          </cell>
          <cell r="J3408">
            <v>3000000</v>
          </cell>
          <cell r="K3408" t="str">
            <v>Рубли РФ</v>
          </cell>
          <cell r="L3408" t="str">
            <v>по предъявлении, но не ранее 24.08.2005</v>
          </cell>
          <cell r="M3408">
            <v>38588</v>
          </cell>
          <cell r="N3408">
            <v>0.15178518386502704</v>
          </cell>
          <cell r="P3408">
            <v>2790000</v>
          </cell>
          <cell r="Q3408">
            <v>0.93</v>
          </cell>
          <cell r="R3408">
            <v>2790000</v>
          </cell>
          <cell r="S3408">
            <v>38407</v>
          </cell>
          <cell r="T3408" t="str">
            <v>240205-15/VB</v>
          </cell>
          <cell r="U3408" t="str">
            <v>ООО "Брокерская компания "Регион"</v>
          </cell>
          <cell r="V3408">
            <v>0.932141</v>
          </cell>
          <cell r="W3408">
            <v>2796423</v>
          </cell>
          <cell r="X3408">
            <v>38421</v>
          </cell>
          <cell r="Y3408" t="str">
            <v>100305-1/VB</v>
          </cell>
          <cell r="Z3408" t="str">
            <v>ООО "Брокерская компания "Регион"</v>
          </cell>
          <cell r="AA3408">
            <v>6423</v>
          </cell>
          <cell r="AB3408">
            <v>0.15220103368383534</v>
          </cell>
          <cell r="AC3408">
            <v>6.0020353302611365E-2</v>
          </cell>
          <cell r="AD3408" t="str">
            <v>продан</v>
          </cell>
          <cell r="AF3408" t="str">
            <v/>
          </cell>
          <cell r="AI3408" t="str">
            <v/>
          </cell>
        </row>
        <row r="3409">
          <cell r="A3409">
            <v>3386</v>
          </cell>
          <cell r="B3409" t="str">
            <v>диск</v>
          </cell>
          <cell r="C3409" t="str">
            <v>51405</v>
          </cell>
          <cell r="D3409" t="str">
            <v>51405`810`4`0400`0000002</v>
          </cell>
          <cell r="E3409" t="str">
            <v>ОАО «АК Барс» Банк</v>
          </cell>
          <cell r="F3409" t="str">
            <v>банк</v>
          </cell>
          <cell r="G3409" t="str">
            <v>АБ</v>
          </cell>
          <cell r="H3409" t="str">
            <v>0017054</v>
          </cell>
          <cell r="I3409">
            <v>38399</v>
          </cell>
          <cell r="J3409">
            <v>3000000</v>
          </cell>
          <cell r="K3409" t="str">
            <v>Рубли РФ</v>
          </cell>
          <cell r="L3409" t="str">
            <v>по предъявлении, но не ранее 24.08.2005</v>
          </cell>
          <cell r="M3409">
            <v>38588</v>
          </cell>
          <cell r="N3409">
            <v>0.15178518386502704</v>
          </cell>
          <cell r="P3409">
            <v>2790000</v>
          </cell>
          <cell r="Q3409">
            <v>0.93</v>
          </cell>
          <cell r="R3409">
            <v>2790000</v>
          </cell>
          <cell r="S3409">
            <v>38407</v>
          </cell>
          <cell r="T3409" t="str">
            <v>240205-15/VB</v>
          </cell>
          <cell r="U3409" t="str">
            <v>ООО "Брокерская компания "Регион"</v>
          </cell>
          <cell r="V3409">
            <v>0.932141</v>
          </cell>
          <cell r="W3409">
            <v>2796423</v>
          </cell>
          <cell r="X3409">
            <v>38421</v>
          </cell>
          <cell r="Y3409" t="str">
            <v>100305-1/VB</v>
          </cell>
          <cell r="Z3409" t="str">
            <v>ООО "Брокерская компания "Регион"</v>
          </cell>
          <cell r="AA3409">
            <v>6423</v>
          </cell>
          <cell r="AB3409">
            <v>0.15220103368383534</v>
          </cell>
          <cell r="AC3409">
            <v>6.0020353302611365E-2</v>
          </cell>
          <cell r="AD3409" t="str">
            <v>продан</v>
          </cell>
          <cell r="AF3409" t="str">
            <v/>
          </cell>
          <cell r="AI3409" t="str">
            <v/>
          </cell>
        </row>
        <row r="3410">
          <cell r="A3410">
            <v>3387</v>
          </cell>
          <cell r="B3410" t="str">
            <v>диск</v>
          </cell>
          <cell r="C3410" t="str">
            <v>51405</v>
          </cell>
          <cell r="D3410" t="str">
            <v>51405`810`4`0400`0000002</v>
          </cell>
          <cell r="E3410" t="str">
            <v>ОАО «АК Барс» Банк</v>
          </cell>
          <cell r="F3410" t="str">
            <v>банк</v>
          </cell>
          <cell r="G3410" t="str">
            <v>АБ</v>
          </cell>
          <cell r="H3410" t="str">
            <v>0017055</v>
          </cell>
          <cell r="I3410">
            <v>38399</v>
          </cell>
          <cell r="J3410">
            <v>3000000</v>
          </cell>
          <cell r="K3410" t="str">
            <v>Рубли РФ</v>
          </cell>
          <cell r="L3410" t="str">
            <v>по предъявлении, но не ранее 24.08.2005</v>
          </cell>
          <cell r="M3410">
            <v>38588</v>
          </cell>
          <cell r="N3410">
            <v>0.15178518386502704</v>
          </cell>
          <cell r="P3410">
            <v>2790000</v>
          </cell>
          <cell r="Q3410">
            <v>0.93</v>
          </cell>
          <cell r="R3410">
            <v>2790000</v>
          </cell>
          <cell r="S3410">
            <v>38407</v>
          </cell>
          <cell r="T3410" t="str">
            <v>240205-15/VB</v>
          </cell>
          <cell r="U3410" t="str">
            <v>ООО "Брокерская компания "Регион"</v>
          </cell>
          <cell r="V3410">
            <v>0.932141</v>
          </cell>
          <cell r="W3410">
            <v>2796423</v>
          </cell>
          <cell r="X3410">
            <v>38421</v>
          </cell>
          <cell r="Y3410" t="str">
            <v>100305-1/VB</v>
          </cell>
          <cell r="Z3410" t="str">
            <v>ООО "Брокерская компания "Регион"</v>
          </cell>
          <cell r="AA3410">
            <v>6423</v>
          </cell>
          <cell r="AB3410">
            <v>0.15220103368383534</v>
          </cell>
          <cell r="AC3410">
            <v>6.0020353302611365E-2</v>
          </cell>
          <cell r="AD3410" t="str">
            <v>продан</v>
          </cell>
          <cell r="AF3410" t="str">
            <v/>
          </cell>
          <cell r="AI3410" t="str">
            <v/>
          </cell>
        </row>
        <row r="3411">
          <cell r="A3411">
            <v>3388</v>
          </cell>
          <cell r="B3411" t="str">
            <v>диск</v>
          </cell>
          <cell r="C3411" t="str">
            <v>51401</v>
          </cell>
          <cell r="D3411" t="str">
            <v>51401`810`2`0400`0000002</v>
          </cell>
          <cell r="E3411" t="str">
            <v>Сбербанк РФ</v>
          </cell>
          <cell r="F3411" t="str">
            <v>банк</v>
          </cell>
          <cell r="G3411" t="str">
            <v>ВЛ</v>
          </cell>
          <cell r="H3411" t="str">
            <v>2362290</v>
          </cell>
          <cell r="I3411">
            <v>37817</v>
          </cell>
          <cell r="J3411">
            <v>10000</v>
          </cell>
          <cell r="K3411" t="str">
            <v>Рубли РФ</v>
          </cell>
          <cell r="L3411" t="str">
            <v>по предъявлении</v>
          </cell>
          <cell r="M3411">
            <v>37817</v>
          </cell>
          <cell r="N3411">
            <v>0</v>
          </cell>
          <cell r="P3411">
            <v>10000</v>
          </cell>
          <cell r="Q3411">
            <v>1</v>
          </cell>
          <cell r="R3411">
            <v>10000</v>
          </cell>
          <cell r="S3411">
            <v>38411</v>
          </cell>
          <cell r="T3411" t="str">
            <v>28/02-07</v>
          </cell>
          <cell r="U3411" t="str">
            <v>ООО "Кардинал"</v>
          </cell>
          <cell r="V3411">
            <v>1</v>
          </cell>
          <cell r="W3411">
            <v>10000</v>
          </cell>
          <cell r="X3411">
            <v>38411</v>
          </cell>
          <cell r="Y3411" t="str">
            <v>28/02-акт СБ</v>
          </cell>
          <cell r="Z3411" t="str">
            <v>Сбербанк РФ</v>
          </cell>
          <cell r="AA3411">
            <v>0</v>
          </cell>
          <cell r="AB3411">
            <v>0</v>
          </cell>
          <cell r="AC3411">
            <v>0</v>
          </cell>
          <cell r="AD3411" t="str">
            <v>предъявлен</v>
          </cell>
          <cell r="AF3411" t="str">
            <v/>
          </cell>
          <cell r="AI3411" t="str">
            <v/>
          </cell>
        </row>
        <row r="3412">
          <cell r="A3412">
            <v>3389</v>
          </cell>
          <cell r="B3412" t="str">
            <v>диск</v>
          </cell>
          <cell r="C3412" t="str">
            <v>51401</v>
          </cell>
          <cell r="D3412" t="str">
            <v>51401`810`2`0400`0000002</v>
          </cell>
          <cell r="E3412" t="str">
            <v>Сбербанк РФ</v>
          </cell>
          <cell r="F3412" t="str">
            <v>банк</v>
          </cell>
          <cell r="G3412" t="str">
            <v>ВА</v>
          </cell>
          <cell r="H3412" t="str">
            <v>0544799</v>
          </cell>
          <cell r="I3412">
            <v>38289</v>
          </cell>
          <cell r="J3412">
            <v>150000</v>
          </cell>
          <cell r="K3412" t="str">
            <v>Рубли РФ</v>
          </cell>
          <cell r="L3412" t="str">
            <v>по предъявлении</v>
          </cell>
          <cell r="M3412">
            <v>38289</v>
          </cell>
          <cell r="N3412">
            <v>0</v>
          </cell>
          <cell r="P3412">
            <v>150000</v>
          </cell>
          <cell r="Q3412">
            <v>1</v>
          </cell>
          <cell r="R3412">
            <v>150000</v>
          </cell>
          <cell r="S3412">
            <v>38411</v>
          </cell>
          <cell r="T3412" t="str">
            <v>28/02-07</v>
          </cell>
          <cell r="U3412" t="str">
            <v>ООО "Кардинал"</v>
          </cell>
          <cell r="V3412">
            <v>1</v>
          </cell>
          <cell r="W3412">
            <v>150000</v>
          </cell>
          <cell r="X3412">
            <v>38411</v>
          </cell>
          <cell r="Y3412" t="str">
            <v>28/02-акт СБ</v>
          </cell>
          <cell r="Z3412" t="str">
            <v>Сбербанк РФ</v>
          </cell>
          <cell r="AA3412">
            <v>0</v>
          </cell>
          <cell r="AB3412">
            <v>0</v>
          </cell>
          <cell r="AC3412">
            <v>0</v>
          </cell>
          <cell r="AD3412" t="str">
            <v>предъявлен</v>
          </cell>
          <cell r="AF3412" t="str">
            <v/>
          </cell>
          <cell r="AI3412" t="str">
            <v/>
          </cell>
        </row>
        <row r="3413">
          <cell r="A3413">
            <v>3390</v>
          </cell>
          <cell r="B3413" t="str">
            <v>диск</v>
          </cell>
          <cell r="C3413" t="str">
            <v>51401</v>
          </cell>
          <cell r="D3413" t="str">
            <v>51401`810`2`0400`0000002</v>
          </cell>
          <cell r="E3413" t="str">
            <v>Сбербанк РФ</v>
          </cell>
          <cell r="F3413" t="str">
            <v>банк</v>
          </cell>
          <cell r="G3413" t="str">
            <v>ВН</v>
          </cell>
          <cell r="H3413" t="str">
            <v>0800287</v>
          </cell>
          <cell r="I3413">
            <v>38043</v>
          </cell>
          <cell r="J3413">
            <v>170000</v>
          </cell>
          <cell r="K3413" t="str">
            <v>Рубли РФ</v>
          </cell>
          <cell r="L3413" t="str">
            <v>по предъявлении</v>
          </cell>
          <cell r="M3413">
            <v>38043</v>
          </cell>
          <cell r="N3413">
            <v>0</v>
          </cell>
          <cell r="P3413">
            <v>170000</v>
          </cell>
          <cell r="Q3413">
            <v>1</v>
          </cell>
          <cell r="R3413">
            <v>170000</v>
          </cell>
          <cell r="S3413">
            <v>38411</v>
          </cell>
          <cell r="T3413" t="str">
            <v>28/02-07</v>
          </cell>
          <cell r="U3413" t="str">
            <v>ООО "Кардинал"</v>
          </cell>
          <cell r="V3413">
            <v>1</v>
          </cell>
          <cell r="W3413">
            <v>170000</v>
          </cell>
          <cell r="X3413">
            <v>38411</v>
          </cell>
          <cell r="Y3413" t="str">
            <v>28/02-акт СБ</v>
          </cell>
          <cell r="Z3413" t="str">
            <v>Сбербанк РФ</v>
          </cell>
          <cell r="AA3413">
            <v>0</v>
          </cell>
          <cell r="AB3413">
            <v>0</v>
          </cell>
          <cell r="AC3413">
            <v>0</v>
          </cell>
          <cell r="AD3413" t="str">
            <v>предъявлен</v>
          </cell>
          <cell r="AF3413" t="str">
            <v/>
          </cell>
          <cell r="AI3413" t="str">
            <v/>
          </cell>
        </row>
        <row r="3414">
          <cell r="A3414">
            <v>3391</v>
          </cell>
          <cell r="B3414" t="str">
            <v>диск</v>
          </cell>
          <cell r="C3414" t="str">
            <v>51401</v>
          </cell>
          <cell r="D3414" t="str">
            <v>51401`810`2`0400`0000002</v>
          </cell>
          <cell r="E3414" t="str">
            <v>Сбербанк РФ</v>
          </cell>
          <cell r="F3414" t="str">
            <v>банк</v>
          </cell>
          <cell r="G3414" t="str">
            <v>ВН</v>
          </cell>
          <cell r="H3414" t="str">
            <v>1090916</v>
          </cell>
          <cell r="I3414">
            <v>38194</v>
          </cell>
          <cell r="J3414">
            <v>146000</v>
          </cell>
          <cell r="K3414" t="str">
            <v>Рубли РФ</v>
          </cell>
          <cell r="L3414" t="str">
            <v>по предъявлении</v>
          </cell>
          <cell r="M3414">
            <v>38194</v>
          </cell>
          <cell r="N3414">
            <v>0</v>
          </cell>
          <cell r="P3414">
            <v>146000</v>
          </cell>
          <cell r="Q3414">
            <v>1</v>
          </cell>
          <cell r="R3414">
            <v>146000</v>
          </cell>
          <cell r="S3414">
            <v>38411</v>
          </cell>
          <cell r="T3414" t="str">
            <v>28/02-07</v>
          </cell>
          <cell r="U3414" t="str">
            <v>ООО "Кардинал"</v>
          </cell>
          <cell r="V3414">
            <v>1</v>
          </cell>
          <cell r="W3414">
            <v>146000</v>
          </cell>
          <cell r="X3414">
            <v>38411</v>
          </cell>
          <cell r="Y3414" t="str">
            <v>28/02-акт СБ</v>
          </cell>
          <cell r="Z3414" t="str">
            <v>Сбербанк РФ</v>
          </cell>
          <cell r="AA3414">
            <v>0</v>
          </cell>
          <cell r="AB3414">
            <v>0</v>
          </cell>
          <cell r="AC3414">
            <v>0</v>
          </cell>
          <cell r="AD3414" t="str">
            <v>предъявлен</v>
          </cell>
          <cell r="AF3414" t="str">
            <v/>
          </cell>
          <cell r="AI3414" t="str">
            <v/>
          </cell>
        </row>
        <row r="3415">
          <cell r="A3415">
            <v>3392</v>
          </cell>
          <cell r="B3415" t="str">
            <v>диск</v>
          </cell>
          <cell r="C3415" t="str">
            <v>51401</v>
          </cell>
          <cell r="D3415" t="str">
            <v>51401`810`2`0400`0000002</v>
          </cell>
          <cell r="E3415" t="str">
            <v>Сбербанк РФ</v>
          </cell>
          <cell r="F3415" t="str">
            <v>банк</v>
          </cell>
          <cell r="G3415" t="str">
            <v>ВН</v>
          </cell>
          <cell r="H3415" t="str">
            <v>0732819</v>
          </cell>
          <cell r="I3415">
            <v>38016</v>
          </cell>
          <cell r="J3415">
            <v>135000</v>
          </cell>
          <cell r="K3415" t="str">
            <v>Рубли РФ</v>
          </cell>
          <cell r="L3415" t="str">
            <v>по предъявлении</v>
          </cell>
          <cell r="M3415">
            <v>38016</v>
          </cell>
          <cell r="N3415">
            <v>0</v>
          </cell>
          <cell r="P3415">
            <v>135000</v>
          </cell>
          <cell r="Q3415">
            <v>1</v>
          </cell>
          <cell r="R3415">
            <v>135000</v>
          </cell>
          <cell r="S3415">
            <v>38411</v>
          </cell>
          <cell r="T3415" t="str">
            <v>28/02-07</v>
          </cell>
          <cell r="U3415" t="str">
            <v>ООО "Кардинал"</v>
          </cell>
          <cell r="V3415">
            <v>1</v>
          </cell>
          <cell r="W3415">
            <v>135000</v>
          </cell>
          <cell r="X3415">
            <v>38411</v>
          </cell>
          <cell r="Y3415" t="str">
            <v>28/02-акт СБ</v>
          </cell>
          <cell r="Z3415" t="str">
            <v>Сбербанк РФ</v>
          </cell>
          <cell r="AA3415">
            <v>0</v>
          </cell>
          <cell r="AB3415">
            <v>0</v>
          </cell>
          <cell r="AC3415">
            <v>0</v>
          </cell>
          <cell r="AD3415" t="str">
            <v>предъявлен</v>
          </cell>
          <cell r="AF3415" t="str">
            <v/>
          </cell>
          <cell r="AI3415" t="str">
            <v/>
          </cell>
        </row>
        <row r="3416">
          <cell r="A3416">
            <v>3393</v>
          </cell>
          <cell r="B3416" t="str">
            <v>диск</v>
          </cell>
          <cell r="C3416" t="str">
            <v>51401</v>
          </cell>
          <cell r="D3416" t="str">
            <v>51401`810`2`0400`0000002</v>
          </cell>
          <cell r="E3416" t="str">
            <v>Сбербанк РФ</v>
          </cell>
          <cell r="F3416" t="str">
            <v>банк</v>
          </cell>
          <cell r="G3416" t="str">
            <v>ВН</v>
          </cell>
          <cell r="H3416">
            <v>1090302</v>
          </cell>
          <cell r="I3416">
            <v>38194</v>
          </cell>
          <cell r="J3416">
            <v>132000</v>
          </cell>
          <cell r="K3416" t="str">
            <v>Рубли РФ</v>
          </cell>
          <cell r="L3416" t="str">
            <v>по предъявлении</v>
          </cell>
          <cell r="M3416">
            <v>38194</v>
          </cell>
          <cell r="N3416">
            <v>0</v>
          </cell>
          <cell r="P3416">
            <v>132000</v>
          </cell>
          <cell r="Q3416">
            <v>1</v>
          </cell>
          <cell r="R3416">
            <v>132000</v>
          </cell>
          <cell r="S3416">
            <v>38411</v>
          </cell>
          <cell r="T3416" t="str">
            <v>28/02-07</v>
          </cell>
          <cell r="U3416" t="str">
            <v>ООО "Кардинал"</v>
          </cell>
          <cell r="V3416">
            <v>1</v>
          </cell>
          <cell r="W3416">
            <v>132000</v>
          </cell>
          <cell r="X3416">
            <v>38411</v>
          </cell>
          <cell r="Y3416" t="str">
            <v>28/02-акт СБ</v>
          </cell>
          <cell r="Z3416" t="str">
            <v>Сбербанк РФ</v>
          </cell>
          <cell r="AA3416">
            <v>0</v>
          </cell>
          <cell r="AB3416">
            <v>0</v>
          </cell>
          <cell r="AC3416">
            <v>0</v>
          </cell>
          <cell r="AD3416" t="str">
            <v>предъявлен</v>
          </cell>
          <cell r="AF3416" t="str">
            <v/>
          </cell>
          <cell r="AI3416" t="str">
            <v/>
          </cell>
        </row>
        <row r="3417">
          <cell r="A3417">
            <v>3394</v>
          </cell>
          <cell r="B3417" t="str">
            <v>диск</v>
          </cell>
          <cell r="C3417" t="str">
            <v>51401</v>
          </cell>
          <cell r="D3417" t="str">
            <v>51401`810`2`0400`0000002</v>
          </cell>
          <cell r="E3417" t="str">
            <v>Сбербанк РФ</v>
          </cell>
          <cell r="F3417" t="str">
            <v>банк</v>
          </cell>
          <cell r="G3417" t="str">
            <v>ВН</v>
          </cell>
          <cell r="H3417">
            <v>1628813</v>
          </cell>
          <cell r="I3417">
            <v>38195</v>
          </cell>
          <cell r="J3417">
            <v>120000</v>
          </cell>
          <cell r="K3417" t="str">
            <v>Рубли РФ</v>
          </cell>
          <cell r="L3417" t="str">
            <v>по предъявлении</v>
          </cell>
          <cell r="M3417">
            <v>38195</v>
          </cell>
          <cell r="N3417">
            <v>0</v>
          </cell>
          <cell r="P3417">
            <v>120000</v>
          </cell>
          <cell r="Q3417">
            <v>1</v>
          </cell>
          <cell r="R3417">
            <v>120000</v>
          </cell>
          <cell r="S3417">
            <v>38411</v>
          </cell>
          <cell r="T3417" t="str">
            <v>28/02-07</v>
          </cell>
          <cell r="U3417" t="str">
            <v>ООО "Кардинал"</v>
          </cell>
          <cell r="V3417">
            <v>1</v>
          </cell>
          <cell r="W3417">
            <v>120000</v>
          </cell>
          <cell r="X3417">
            <v>38411</v>
          </cell>
          <cell r="Y3417" t="str">
            <v>28/02-акт СБ</v>
          </cell>
          <cell r="Z3417" t="str">
            <v>Сбербанк РФ</v>
          </cell>
          <cell r="AA3417">
            <v>0</v>
          </cell>
          <cell r="AB3417">
            <v>0</v>
          </cell>
          <cell r="AC3417">
            <v>0</v>
          </cell>
          <cell r="AD3417" t="str">
            <v>предъявлен</v>
          </cell>
          <cell r="AF3417" t="str">
            <v/>
          </cell>
          <cell r="AI3417" t="str">
            <v/>
          </cell>
        </row>
        <row r="3418">
          <cell r="A3418">
            <v>3395</v>
          </cell>
          <cell r="B3418" t="str">
            <v>диск</v>
          </cell>
          <cell r="C3418" t="str">
            <v>51401</v>
          </cell>
          <cell r="D3418" t="str">
            <v>51401`810`2`0400`0000002</v>
          </cell>
          <cell r="E3418" t="str">
            <v>Сбербанк РФ</v>
          </cell>
          <cell r="F3418" t="str">
            <v>банк</v>
          </cell>
          <cell r="G3418" t="str">
            <v>ВН</v>
          </cell>
          <cell r="H3418">
            <v>1076979</v>
          </cell>
          <cell r="I3418">
            <v>38125</v>
          </cell>
          <cell r="J3418">
            <v>110000</v>
          </cell>
          <cell r="K3418" t="str">
            <v>Рубли РФ</v>
          </cell>
          <cell r="L3418" t="str">
            <v>по предъявлении</v>
          </cell>
          <cell r="M3418">
            <v>38125</v>
          </cell>
          <cell r="N3418">
            <v>0</v>
          </cell>
          <cell r="P3418">
            <v>110000</v>
          </cell>
          <cell r="Q3418">
            <v>1</v>
          </cell>
          <cell r="R3418">
            <v>110000</v>
          </cell>
          <cell r="S3418">
            <v>38411</v>
          </cell>
          <cell r="T3418" t="str">
            <v>28/02-07</v>
          </cell>
          <cell r="U3418" t="str">
            <v>ООО "Кардинал"</v>
          </cell>
          <cell r="V3418">
            <v>1</v>
          </cell>
          <cell r="W3418">
            <v>110000</v>
          </cell>
          <cell r="X3418">
            <v>38411</v>
          </cell>
          <cell r="Y3418" t="str">
            <v>28/02-акт СБ</v>
          </cell>
          <cell r="Z3418" t="str">
            <v>Сбербанк РФ</v>
          </cell>
          <cell r="AA3418">
            <v>0</v>
          </cell>
          <cell r="AB3418">
            <v>0</v>
          </cell>
          <cell r="AC3418">
            <v>0</v>
          </cell>
          <cell r="AD3418" t="str">
            <v>предъявлен</v>
          </cell>
          <cell r="AF3418" t="str">
            <v/>
          </cell>
          <cell r="AI3418" t="str">
            <v/>
          </cell>
        </row>
        <row r="3419">
          <cell r="A3419">
            <v>3396</v>
          </cell>
          <cell r="B3419" t="str">
            <v>диск</v>
          </cell>
          <cell r="C3419" t="str">
            <v>51401</v>
          </cell>
          <cell r="D3419" t="str">
            <v>51401`810`2`0400`0000002</v>
          </cell>
          <cell r="E3419" t="str">
            <v>Сбербанк РФ</v>
          </cell>
          <cell r="F3419" t="str">
            <v>банк</v>
          </cell>
          <cell r="G3419" t="str">
            <v>ВН</v>
          </cell>
          <cell r="H3419" t="str">
            <v>0258418</v>
          </cell>
          <cell r="I3419">
            <v>38197</v>
          </cell>
          <cell r="J3419">
            <v>119032</v>
          </cell>
          <cell r="K3419" t="str">
            <v>Рубли РФ</v>
          </cell>
          <cell r="L3419" t="str">
            <v>по предъявлении</v>
          </cell>
          <cell r="M3419">
            <v>38197</v>
          </cell>
          <cell r="N3419">
            <v>0</v>
          </cell>
          <cell r="P3419">
            <v>119032</v>
          </cell>
          <cell r="Q3419">
            <v>1</v>
          </cell>
          <cell r="R3419">
            <v>119032</v>
          </cell>
          <cell r="S3419">
            <v>38411</v>
          </cell>
          <cell r="T3419" t="str">
            <v>28/02-07</v>
          </cell>
          <cell r="U3419" t="str">
            <v>ООО "Кардинал"</v>
          </cell>
          <cell r="V3419">
            <v>1</v>
          </cell>
          <cell r="W3419">
            <v>119032</v>
          </cell>
          <cell r="X3419">
            <v>38411</v>
          </cell>
          <cell r="Y3419" t="str">
            <v>28/02-акт СБ</v>
          </cell>
          <cell r="Z3419" t="str">
            <v>Сбербанк РФ</v>
          </cell>
          <cell r="AA3419">
            <v>0</v>
          </cell>
          <cell r="AB3419">
            <v>0</v>
          </cell>
          <cell r="AC3419">
            <v>0</v>
          </cell>
          <cell r="AD3419" t="str">
            <v>предъявлен</v>
          </cell>
          <cell r="AF3419" t="str">
            <v/>
          </cell>
          <cell r="AI3419" t="str">
            <v/>
          </cell>
        </row>
        <row r="3420">
          <cell r="A3420">
            <v>3397</v>
          </cell>
          <cell r="B3420" t="str">
            <v>диск</v>
          </cell>
          <cell r="C3420" t="str">
            <v>51401</v>
          </cell>
          <cell r="D3420" t="str">
            <v>51401`810`2`0400`0000002</v>
          </cell>
          <cell r="E3420" t="str">
            <v>Сбербанк РФ</v>
          </cell>
          <cell r="F3420" t="str">
            <v>банк</v>
          </cell>
          <cell r="G3420" t="str">
            <v>ВН</v>
          </cell>
          <cell r="H3420">
            <v>1060451</v>
          </cell>
          <cell r="I3420">
            <v>38048</v>
          </cell>
          <cell r="J3420">
            <v>90000</v>
          </cell>
          <cell r="K3420" t="str">
            <v>Рубли РФ</v>
          </cell>
          <cell r="L3420" t="str">
            <v>по предъявлении</v>
          </cell>
          <cell r="M3420">
            <v>38048</v>
          </cell>
          <cell r="N3420">
            <v>0</v>
          </cell>
          <cell r="P3420">
            <v>90000</v>
          </cell>
          <cell r="Q3420">
            <v>1</v>
          </cell>
          <cell r="R3420">
            <v>90000</v>
          </cell>
          <cell r="S3420">
            <v>38411</v>
          </cell>
          <cell r="T3420" t="str">
            <v>28/02-07</v>
          </cell>
          <cell r="U3420" t="str">
            <v>ООО "Кардинал"</v>
          </cell>
          <cell r="V3420">
            <v>1</v>
          </cell>
          <cell r="W3420">
            <v>90000</v>
          </cell>
          <cell r="X3420">
            <v>38411</v>
          </cell>
          <cell r="Y3420" t="str">
            <v>28/02-акт СБ</v>
          </cell>
          <cell r="Z3420" t="str">
            <v>Сбербанк РФ</v>
          </cell>
          <cell r="AA3420">
            <v>0</v>
          </cell>
          <cell r="AB3420">
            <v>0</v>
          </cell>
          <cell r="AC3420">
            <v>0</v>
          </cell>
          <cell r="AD3420" t="str">
            <v>предъявлен</v>
          </cell>
          <cell r="AF3420" t="str">
            <v/>
          </cell>
          <cell r="AI3420" t="str">
            <v/>
          </cell>
        </row>
        <row r="3421">
          <cell r="A3421">
            <v>3398</v>
          </cell>
          <cell r="B3421" t="str">
            <v>диск</v>
          </cell>
          <cell r="C3421" t="str">
            <v>51401</v>
          </cell>
          <cell r="D3421" t="str">
            <v>51401`810`2`0400`0000002</v>
          </cell>
          <cell r="E3421" t="str">
            <v>Сбербанк РФ</v>
          </cell>
          <cell r="F3421" t="str">
            <v>банк</v>
          </cell>
          <cell r="G3421" t="str">
            <v>ВН</v>
          </cell>
          <cell r="H3421">
            <v>1076978</v>
          </cell>
          <cell r="I3421">
            <v>38125</v>
          </cell>
          <cell r="J3421">
            <v>33000</v>
          </cell>
          <cell r="K3421" t="str">
            <v>Рубли РФ</v>
          </cell>
          <cell r="L3421" t="str">
            <v>по предъявлении</v>
          </cell>
          <cell r="M3421">
            <v>38125</v>
          </cell>
          <cell r="N3421">
            <v>0</v>
          </cell>
          <cell r="P3421">
            <v>33000</v>
          </cell>
          <cell r="Q3421">
            <v>1</v>
          </cell>
          <cell r="R3421">
            <v>33000</v>
          </cell>
          <cell r="S3421">
            <v>38411</v>
          </cell>
          <cell r="T3421" t="str">
            <v>28/02-07</v>
          </cell>
          <cell r="U3421" t="str">
            <v>ООО "Кардинал"</v>
          </cell>
          <cell r="V3421">
            <v>1</v>
          </cell>
          <cell r="W3421">
            <v>33000</v>
          </cell>
          <cell r="X3421">
            <v>38411</v>
          </cell>
          <cell r="Y3421" t="str">
            <v>28/02-акт СБ</v>
          </cell>
          <cell r="Z3421" t="str">
            <v>Сбербанк РФ</v>
          </cell>
          <cell r="AA3421">
            <v>0</v>
          </cell>
          <cell r="AB3421">
            <v>0</v>
          </cell>
          <cell r="AC3421">
            <v>0</v>
          </cell>
          <cell r="AD3421" t="str">
            <v>предъявлен</v>
          </cell>
          <cell r="AF3421" t="str">
            <v/>
          </cell>
          <cell r="AI3421" t="str">
            <v/>
          </cell>
        </row>
        <row r="3422">
          <cell r="A3422">
            <v>3399</v>
          </cell>
          <cell r="B3422" t="str">
            <v>диск</v>
          </cell>
          <cell r="C3422" t="str">
            <v>51401</v>
          </cell>
          <cell r="D3422" t="str">
            <v>51401`810`2`0400`0000002</v>
          </cell>
          <cell r="E3422" t="str">
            <v>Сбербанк РФ</v>
          </cell>
          <cell r="F3422" t="str">
            <v>банк</v>
          </cell>
          <cell r="G3422" t="str">
            <v>ВН</v>
          </cell>
          <cell r="H3422">
            <v>1069946</v>
          </cell>
          <cell r="I3422">
            <v>38131</v>
          </cell>
          <cell r="J3422">
            <v>29000</v>
          </cell>
          <cell r="K3422" t="str">
            <v>Рубли РФ</v>
          </cell>
          <cell r="L3422" t="str">
            <v>по предъявлении</v>
          </cell>
          <cell r="M3422">
            <v>38131</v>
          </cell>
          <cell r="N3422">
            <v>0</v>
          </cell>
          <cell r="P3422">
            <v>29000</v>
          </cell>
          <cell r="Q3422">
            <v>1</v>
          </cell>
          <cell r="R3422">
            <v>29000</v>
          </cell>
          <cell r="S3422">
            <v>38411</v>
          </cell>
          <cell r="T3422" t="str">
            <v>28/02-07</v>
          </cell>
          <cell r="U3422" t="str">
            <v>ООО "Кардинал"</v>
          </cell>
          <cell r="V3422">
            <v>1</v>
          </cell>
          <cell r="W3422">
            <v>29000</v>
          </cell>
          <cell r="X3422">
            <v>38411</v>
          </cell>
          <cell r="Y3422" t="str">
            <v>28/02-акт СБ</v>
          </cell>
          <cell r="Z3422" t="str">
            <v>Сбербанк РФ</v>
          </cell>
          <cell r="AA3422">
            <v>0</v>
          </cell>
          <cell r="AB3422">
            <v>0</v>
          </cell>
          <cell r="AC3422">
            <v>0</v>
          </cell>
          <cell r="AD3422" t="str">
            <v>предъявлен</v>
          </cell>
          <cell r="AF3422" t="str">
            <v/>
          </cell>
          <cell r="AI3422" t="str">
            <v/>
          </cell>
        </row>
        <row r="3423">
          <cell r="A3423">
            <v>3400</v>
          </cell>
          <cell r="B3423" t="str">
            <v>диск</v>
          </cell>
          <cell r="C3423" t="str">
            <v>51401</v>
          </cell>
          <cell r="D3423" t="str">
            <v>51401`810`2`0400`0000002</v>
          </cell>
          <cell r="E3423" t="str">
            <v>Сбербанк РФ</v>
          </cell>
          <cell r="F3423" t="str">
            <v>банк</v>
          </cell>
          <cell r="G3423" t="str">
            <v>ВН</v>
          </cell>
          <cell r="H3423">
            <v>1048827</v>
          </cell>
          <cell r="I3423">
            <v>38190</v>
          </cell>
          <cell r="J3423">
            <v>10000</v>
          </cell>
          <cell r="K3423" t="str">
            <v>Рубли РФ</v>
          </cell>
          <cell r="L3423" t="str">
            <v>по предъявлении</v>
          </cell>
          <cell r="M3423">
            <v>38190</v>
          </cell>
          <cell r="N3423">
            <v>0</v>
          </cell>
          <cell r="P3423">
            <v>10000</v>
          </cell>
          <cell r="Q3423">
            <v>1</v>
          </cell>
          <cell r="R3423">
            <v>10000</v>
          </cell>
          <cell r="S3423">
            <v>38411</v>
          </cell>
          <cell r="T3423" t="str">
            <v>28/02-07</v>
          </cell>
          <cell r="U3423" t="str">
            <v>ООО "Кардинал"</v>
          </cell>
          <cell r="V3423">
            <v>1</v>
          </cell>
          <cell r="W3423">
            <v>10000</v>
          </cell>
          <cell r="X3423">
            <v>38411</v>
          </cell>
          <cell r="Y3423" t="str">
            <v>28/02-акт СБ</v>
          </cell>
          <cell r="Z3423" t="str">
            <v>Сбербанк РФ</v>
          </cell>
          <cell r="AA3423">
            <v>0</v>
          </cell>
          <cell r="AB3423">
            <v>0</v>
          </cell>
          <cell r="AC3423">
            <v>0</v>
          </cell>
          <cell r="AD3423" t="str">
            <v>предъявлен</v>
          </cell>
          <cell r="AF3423" t="str">
            <v/>
          </cell>
          <cell r="AI3423" t="str">
            <v/>
          </cell>
        </row>
        <row r="3424">
          <cell r="A3424">
            <v>3401</v>
          </cell>
          <cell r="B3424" t="str">
            <v>диск</v>
          </cell>
          <cell r="C3424" t="str">
            <v>51401</v>
          </cell>
          <cell r="D3424" t="str">
            <v>51401`810`2`0400`0000002</v>
          </cell>
          <cell r="E3424" t="str">
            <v>Сбербанк РФ</v>
          </cell>
          <cell r="F3424" t="str">
            <v>банк</v>
          </cell>
          <cell r="G3424" t="str">
            <v>ВЛ</v>
          </cell>
          <cell r="H3424">
            <v>2404598</v>
          </cell>
          <cell r="I3424">
            <v>37595</v>
          </cell>
          <cell r="J3424">
            <v>12312.03</v>
          </cell>
          <cell r="K3424" t="str">
            <v>Рубли РФ</v>
          </cell>
          <cell r="L3424" t="str">
            <v>по предъявлении</v>
          </cell>
          <cell r="M3424">
            <v>37595</v>
          </cell>
          <cell r="N3424">
            <v>0</v>
          </cell>
          <cell r="P3424">
            <v>12312.03</v>
          </cell>
          <cell r="Q3424">
            <v>1</v>
          </cell>
          <cell r="R3424">
            <v>12312.03</v>
          </cell>
          <cell r="S3424">
            <v>38411</v>
          </cell>
          <cell r="T3424" t="str">
            <v>28/02-07</v>
          </cell>
          <cell r="U3424" t="str">
            <v>ООО "Кардинал"</v>
          </cell>
          <cell r="V3424">
            <v>1</v>
          </cell>
          <cell r="W3424">
            <v>12312.03</v>
          </cell>
          <cell r="X3424">
            <v>38411</v>
          </cell>
          <cell r="Y3424" t="str">
            <v>28/02-акт СБ</v>
          </cell>
          <cell r="Z3424" t="str">
            <v>Сбербанк РФ</v>
          </cell>
          <cell r="AA3424">
            <v>0</v>
          </cell>
          <cell r="AB3424">
            <v>0</v>
          </cell>
          <cell r="AC3424">
            <v>0</v>
          </cell>
          <cell r="AD3424" t="str">
            <v>предъявлен</v>
          </cell>
          <cell r="AF3424" t="str">
            <v/>
          </cell>
          <cell r="AI3424" t="str">
            <v/>
          </cell>
        </row>
        <row r="3425">
          <cell r="A3425">
            <v>3402</v>
          </cell>
          <cell r="B3425" t="str">
            <v>диск</v>
          </cell>
          <cell r="C3425" t="str">
            <v>51401</v>
          </cell>
          <cell r="D3425" t="str">
            <v>51401`810`2`0400`0000002</v>
          </cell>
          <cell r="E3425" t="str">
            <v>Сбербанк РФ</v>
          </cell>
          <cell r="F3425" t="str">
            <v>банк</v>
          </cell>
          <cell r="G3425" t="str">
            <v>ВН</v>
          </cell>
          <cell r="H3425" t="str">
            <v>0083351</v>
          </cell>
          <cell r="I3425">
            <v>37862</v>
          </cell>
          <cell r="J3425">
            <v>16000</v>
          </cell>
          <cell r="K3425" t="str">
            <v>Рубли РФ</v>
          </cell>
          <cell r="L3425" t="str">
            <v>по предъявлении</v>
          </cell>
          <cell r="M3425">
            <v>37862</v>
          </cell>
          <cell r="N3425">
            <v>0</v>
          </cell>
          <cell r="P3425">
            <v>16000</v>
          </cell>
          <cell r="Q3425">
            <v>1</v>
          </cell>
          <cell r="R3425">
            <v>16000</v>
          </cell>
          <cell r="S3425">
            <v>38411</v>
          </cell>
          <cell r="T3425" t="str">
            <v>28/02-07</v>
          </cell>
          <cell r="U3425" t="str">
            <v>ООО "Кардинал"</v>
          </cell>
          <cell r="V3425">
            <v>1</v>
          </cell>
          <cell r="W3425">
            <v>16000</v>
          </cell>
          <cell r="X3425">
            <v>38411</v>
          </cell>
          <cell r="Y3425" t="str">
            <v>28/02-акт СБ</v>
          </cell>
          <cell r="Z3425" t="str">
            <v>Сбербанк РФ</v>
          </cell>
          <cell r="AA3425">
            <v>0</v>
          </cell>
          <cell r="AB3425">
            <v>0</v>
          </cell>
          <cell r="AC3425">
            <v>0</v>
          </cell>
          <cell r="AD3425" t="str">
            <v>предъявлен</v>
          </cell>
          <cell r="AF3425" t="str">
            <v/>
          </cell>
          <cell r="AI3425" t="str">
            <v/>
          </cell>
        </row>
        <row r="3426">
          <cell r="A3426">
            <v>3403</v>
          </cell>
          <cell r="B3426" t="str">
            <v>диск</v>
          </cell>
          <cell r="C3426" t="str">
            <v>51401</v>
          </cell>
          <cell r="D3426" t="str">
            <v>51401`810`2`0400`0000002</v>
          </cell>
          <cell r="E3426" t="str">
            <v>Сбербанк РФ</v>
          </cell>
          <cell r="F3426" t="str">
            <v>банк</v>
          </cell>
          <cell r="G3426" t="str">
            <v>ВА</v>
          </cell>
          <cell r="H3426" t="str">
            <v>0565004</v>
          </cell>
          <cell r="I3426">
            <v>38401</v>
          </cell>
          <cell r="J3426">
            <v>100000</v>
          </cell>
          <cell r="K3426" t="str">
            <v>Рубли РФ</v>
          </cell>
          <cell r="L3426" t="str">
            <v>по предъявлении</v>
          </cell>
          <cell r="M3426">
            <v>38401</v>
          </cell>
          <cell r="N3426">
            <v>0</v>
          </cell>
          <cell r="P3426">
            <v>99900</v>
          </cell>
          <cell r="Q3426">
            <v>0.999</v>
          </cell>
          <cell r="R3426">
            <v>99900</v>
          </cell>
          <cell r="S3426">
            <v>38411</v>
          </cell>
          <cell r="T3426" t="str">
            <v>28/02-08</v>
          </cell>
          <cell r="U3426" t="str">
            <v>ООО ЛК "ИнвестКапитал"</v>
          </cell>
          <cell r="V3426">
            <v>1</v>
          </cell>
          <cell r="W3426">
            <v>100000</v>
          </cell>
          <cell r="X3426">
            <v>38412</v>
          </cell>
          <cell r="Y3426" t="str">
            <v>01/03-акт СБ</v>
          </cell>
          <cell r="Z3426" t="str">
            <v>Сбербанк РФ</v>
          </cell>
          <cell r="AA3426">
            <v>100</v>
          </cell>
          <cell r="AB3426">
            <v>0.36636636636636638</v>
          </cell>
          <cell r="AC3426">
            <v>0.36536536536536535</v>
          </cell>
          <cell r="AD3426" t="str">
            <v>предъявлен</v>
          </cell>
          <cell r="AF3426" t="str">
            <v/>
          </cell>
          <cell r="AI3426" t="str">
            <v/>
          </cell>
        </row>
        <row r="3427">
          <cell r="A3427">
            <v>3404</v>
          </cell>
          <cell r="B3427" t="str">
            <v>диск</v>
          </cell>
          <cell r="C3427" t="str">
            <v>51401</v>
          </cell>
          <cell r="D3427" t="str">
            <v>51401`810`2`0400`0000002</v>
          </cell>
          <cell r="E3427" t="str">
            <v>Сбербанк РФ</v>
          </cell>
          <cell r="F3427" t="str">
            <v>банк</v>
          </cell>
          <cell r="G3427" t="str">
            <v>ВА</v>
          </cell>
          <cell r="H3427" t="str">
            <v>0563530</v>
          </cell>
          <cell r="I3427">
            <v>38398</v>
          </cell>
          <cell r="J3427">
            <v>150000</v>
          </cell>
          <cell r="K3427" t="str">
            <v>Рубли РФ</v>
          </cell>
          <cell r="L3427" t="str">
            <v>по предъявлении</v>
          </cell>
          <cell r="M3427">
            <v>38398</v>
          </cell>
          <cell r="N3427">
            <v>0</v>
          </cell>
          <cell r="P3427">
            <v>149850</v>
          </cell>
          <cell r="Q3427">
            <v>0.999</v>
          </cell>
          <cell r="R3427">
            <v>149850</v>
          </cell>
          <cell r="S3427">
            <v>38413</v>
          </cell>
          <cell r="T3427" t="str">
            <v>02/03-02</v>
          </cell>
          <cell r="U3427" t="str">
            <v>ООО "Кардинал"</v>
          </cell>
          <cell r="V3427">
            <v>1</v>
          </cell>
          <cell r="W3427">
            <v>150000</v>
          </cell>
          <cell r="X3427">
            <v>38413</v>
          </cell>
          <cell r="Y3427" t="str">
            <v>02/03-акт СБ</v>
          </cell>
          <cell r="Z3427" t="str">
            <v>Сбербанк РФ</v>
          </cell>
          <cell r="AA3427">
            <v>150</v>
          </cell>
          <cell r="AB3427">
            <v>0.36636636636636638</v>
          </cell>
          <cell r="AC3427">
            <v>0.36536536536536535</v>
          </cell>
          <cell r="AD3427" t="str">
            <v>предъявлен</v>
          </cell>
          <cell r="AF3427" t="str">
            <v/>
          </cell>
          <cell r="AI3427" t="str">
            <v/>
          </cell>
        </row>
        <row r="3428">
          <cell r="A3428">
            <v>3405</v>
          </cell>
          <cell r="B3428" t="str">
            <v>диск</v>
          </cell>
          <cell r="C3428" t="str">
            <v>51401</v>
          </cell>
          <cell r="D3428" t="str">
            <v>51401`810`2`0400`0000002</v>
          </cell>
          <cell r="E3428" t="str">
            <v>Сбербанк РФ</v>
          </cell>
          <cell r="F3428" t="str">
            <v>банк</v>
          </cell>
          <cell r="G3428" t="str">
            <v>ВА</v>
          </cell>
          <cell r="H3428" t="str">
            <v>0551815</v>
          </cell>
          <cell r="I3428">
            <v>38380</v>
          </cell>
          <cell r="J3428">
            <v>250000</v>
          </cell>
          <cell r="K3428" t="str">
            <v>Рубли РФ</v>
          </cell>
          <cell r="L3428" t="str">
            <v>по предъявлении, но не ранее 27.02.2005 г.</v>
          </cell>
          <cell r="M3428">
            <v>38410</v>
          </cell>
          <cell r="N3428">
            <v>0</v>
          </cell>
          <cell r="P3428">
            <v>249750</v>
          </cell>
          <cell r="Q3428">
            <v>0.999</v>
          </cell>
          <cell r="R3428">
            <v>249750</v>
          </cell>
          <cell r="S3428">
            <v>38413</v>
          </cell>
          <cell r="T3428" t="str">
            <v>02/03-02</v>
          </cell>
          <cell r="U3428" t="str">
            <v>ООО "Кардинал"</v>
          </cell>
          <cell r="V3428">
            <v>1</v>
          </cell>
          <cell r="W3428">
            <v>250000</v>
          </cell>
          <cell r="X3428">
            <v>38413</v>
          </cell>
          <cell r="Y3428" t="str">
            <v>02/03-акт СБ</v>
          </cell>
          <cell r="Z3428" t="str">
            <v>Сбербанк РФ</v>
          </cell>
          <cell r="AA3428">
            <v>250</v>
          </cell>
          <cell r="AB3428">
            <v>0.36636636636636638</v>
          </cell>
          <cell r="AC3428">
            <v>0.36536536536536535</v>
          </cell>
          <cell r="AD3428" t="str">
            <v>предъявлен</v>
          </cell>
          <cell r="AF3428" t="str">
            <v/>
          </cell>
          <cell r="AI3428" t="str">
            <v/>
          </cell>
        </row>
        <row r="3429">
          <cell r="A3429">
            <v>3406</v>
          </cell>
          <cell r="B3429" t="str">
            <v>диск</v>
          </cell>
          <cell r="C3429" t="str">
            <v>51401</v>
          </cell>
          <cell r="D3429" t="str">
            <v>51401`810`2`0400`0000002</v>
          </cell>
          <cell r="E3429" t="str">
            <v>Сбербанк РФ</v>
          </cell>
          <cell r="F3429" t="str">
            <v>банк</v>
          </cell>
          <cell r="G3429" t="str">
            <v>ВА</v>
          </cell>
          <cell r="H3429" t="str">
            <v>0572133</v>
          </cell>
          <cell r="I3429">
            <v>38380</v>
          </cell>
          <cell r="J3429">
            <v>23000</v>
          </cell>
          <cell r="K3429" t="str">
            <v>Рубли РФ</v>
          </cell>
          <cell r="L3429" t="str">
            <v>по предъявлении</v>
          </cell>
          <cell r="M3429">
            <v>38380</v>
          </cell>
          <cell r="N3429">
            <v>0</v>
          </cell>
          <cell r="P3429">
            <v>22977</v>
          </cell>
          <cell r="Q3429">
            <v>0.999</v>
          </cell>
          <cell r="R3429">
            <v>22977</v>
          </cell>
          <cell r="S3429">
            <v>38413</v>
          </cell>
          <cell r="T3429" t="str">
            <v>02/03-04</v>
          </cell>
          <cell r="U3429" t="str">
            <v>ООО "ДАЛТОН"</v>
          </cell>
          <cell r="V3429">
            <v>1</v>
          </cell>
          <cell r="W3429">
            <v>23000</v>
          </cell>
          <cell r="X3429">
            <v>38414</v>
          </cell>
          <cell r="Y3429" t="str">
            <v>03/03-акт СБ</v>
          </cell>
          <cell r="Z3429" t="str">
            <v>Сбербанк РФ</v>
          </cell>
          <cell r="AA3429">
            <v>23</v>
          </cell>
          <cell r="AB3429">
            <v>0.36636636636636638</v>
          </cell>
          <cell r="AC3429">
            <v>0.36536536536536535</v>
          </cell>
          <cell r="AD3429" t="str">
            <v>предъявлен</v>
          </cell>
          <cell r="AF3429" t="str">
            <v/>
          </cell>
          <cell r="AI3429" t="str">
            <v/>
          </cell>
        </row>
        <row r="3430">
          <cell r="A3430">
            <v>3407</v>
          </cell>
          <cell r="B3430" t="str">
            <v>диск</v>
          </cell>
          <cell r="C3430" t="str">
            <v>51401</v>
          </cell>
          <cell r="D3430" t="str">
            <v>51401`810`4`0400`0000006</v>
          </cell>
          <cell r="E3430" t="str">
            <v>ОАО «Социнвестбанк»</v>
          </cell>
          <cell r="F3430" t="str">
            <v>банк</v>
          </cell>
          <cell r="G3430" t="str">
            <v>КА</v>
          </cell>
          <cell r="H3430" t="str">
            <v>0039215</v>
          </cell>
          <cell r="I3430">
            <v>38373</v>
          </cell>
          <cell r="J3430">
            <v>122500</v>
          </cell>
          <cell r="K3430" t="str">
            <v>Рубли РФ</v>
          </cell>
          <cell r="L3430" t="str">
            <v>по предъявлении</v>
          </cell>
          <cell r="M3430">
            <v>38373</v>
          </cell>
          <cell r="N3430">
            <v>0</v>
          </cell>
          <cell r="P3430">
            <v>122377.5</v>
          </cell>
          <cell r="Q3430">
            <v>0.999</v>
          </cell>
          <cell r="R3430">
            <v>122377.5</v>
          </cell>
          <cell r="S3430">
            <v>38413</v>
          </cell>
          <cell r="T3430" t="str">
            <v>02/03-04</v>
          </cell>
          <cell r="U3430" t="str">
            <v>ООО "ДАЛТОН"</v>
          </cell>
          <cell r="V3430">
            <v>1</v>
          </cell>
          <cell r="W3430">
            <v>122500</v>
          </cell>
          <cell r="X3430">
            <v>38414</v>
          </cell>
          <cell r="Y3430" t="str">
            <v>03/03-акт СИБ</v>
          </cell>
          <cell r="Z3430" t="str">
            <v>ОАО "Социнвестбанк"</v>
          </cell>
          <cell r="AA3430">
            <v>122.5</v>
          </cell>
          <cell r="AB3430">
            <v>0.36636636636636638</v>
          </cell>
          <cell r="AC3430">
            <v>0.36536536536536535</v>
          </cell>
          <cell r="AD3430" t="str">
            <v>предъявлен</v>
          </cell>
          <cell r="AF3430" t="str">
            <v/>
          </cell>
          <cell r="AI3430" t="str">
            <v/>
          </cell>
        </row>
        <row r="3431">
          <cell r="A3431">
            <v>3408</v>
          </cell>
          <cell r="B3431" t="str">
            <v>диск</v>
          </cell>
          <cell r="C3431" t="str">
            <v>51401</v>
          </cell>
          <cell r="D3431" t="str">
            <v>51401`810`1`0400`0000005</v>
          </cell>
          <cell r="E3431" t="str">
            <v>ОАО «УралСиб»</v>
          </cell>
          <cell r="F3431" t="str">
            <v>банк</v>
          </cell>
          <cell r="G3431" t="str">
            <v>У 0004</v>
          </cell>
          <cell r="H3431" t="str">
            <v>0065514</v>
          </cell>
          <cell r="I3431">
            <v>38414</v>
          </cell>
          <cell r="J3431">
            <v>100000</v>
          </cell>
          <cell r="K3431" t="str">
            <v>Рубли РФ</v>
          </cell>
          <cell r="L3431" t="str">
            <v>по предъявлении</v>
          </cell>
          <cell r="M3431">
            <v>38414</v>
          </cell>
          <cell r="N3431">
            <v>0</v>
          </cell>
          <cell r="P3431">
            <v>99900</v>
          </cell>
          <cell r="Q3431">
            <v>0.999</v>
          </cell>
          <cell r="R3431">
            <v>99900</v>
          </cell>
          <cell r="S3431">
            <v>38415</v>
          </cell>
          <cell r="T3431" t="str">
            <v>04/03-02</v>
          </cell>
          <cell r="U3431" t="str">
            <v>ООО "МонтажСталь"</v>
          </cell>
          <cell r="V3431">
            <v>1</v>
          </cell>
          <cell r="W3431">
            <v>100000</v>
          </cell>
          <cell r="X3431">
            <v>38415</v>
          </cell>
          <cell r="Y3431" t="str">
            <v>04/03-акт УралСиб</v>
          </cell>
          <cell r="Z3431" t="str">
            <v>ОАО "УралСиб"</v>
          </cell>
          <cell r="AA3431">
            <v>100</v>
          </cell>
          <cell r="AB3431">
            <v>0.36636636636636638</v>
          </cell>
          <cell r="AC3431">
            <v>0.36536536536536535</v>
          </cell>
          <cell r="AD3431" t="str">
            <v>предъявлен</v>
          </cell>
          <cell r="AF3431" t="str">
            <v/>
          </cell>
          <cell r="AI3431" t="str">
            <v/>
          </cell>
        </row>
        <row r="3432">
          <cell r="A3432">
            <v>3409</v>
          </cell>
          <cell r="B3432" t="str">
            <v>диск</v>
          </cell>
          <cell r="C3432" t="str">
            <v>51401</v>
          </cell>
          <cell r="D3432" t="str">
            <v>51401`810`1`0400`0000005</v>
          </cell>
          <cell r="E3432" t="str">
            <v>ОАО «УралСиб»</v>
          </cell>
          <cell r="F3432" t="str">
            <v>банк</v>
          </cell>
          <cell r="G3432" t="str">
            <v>У 0004</v>
          </cell>
          <cell r="H3432" t="str">
            <v>0065513</v>
          </cell>
          <cell r="I3432">
            <v>38414</v>
          </cell>
          <cell r="J3432">
            <v>100000</v>
          </cell>
          <cell r="K3432" t="str">
            <v>Рубли РФ</v>
          </cell>
          <cell r="L3432" t="str">
            <v>по предъявлении</v>
          </cell>
          <cell r="M3432">
            <v>38414</v>
          </cell>
          <cell r="N3432">
            <v>0</v>
          </cell>
          <cell r="P3432">
            <v>99900</v>
          </cell>
          <cell r="Q3432">
            <v>0.999</v>
          </cell>
          <cell r="R3432">
            <v>99900</v>
          </cell>
          <cell r="S3432">
            <v>38415</v>
          </cell>
          <cell r="T3432" t="str">
            <v>04/03-02</v>
          </cell>
          <cell r="U3432" t="str">
            <v>ООО "МонтажСталь"</v>
          </cell>
          <cell r="V3432">
            <v>1</v>
          </cell>
          <cell r="W3432">
            <v>100000</v>
          </cell>
          <cell r="X3432">
            <v>38415</v>
          </cell>
          <cell r="Y3432" t="str">
            <v>04/03-акт УралСиб</v>
          </cell>
          <cell r="Z3432" t="str">
            <v>ОАО "УралСиб"</v>
          </cell>
          <cell r="AA3432">
            <v>100</v>
          </cell>
          <cell r="AB3432">
            <v>0.36636636636636638</v>
          </cell>
          <cell r="AC3432">
            <v>0.36536536536536535</v>
          </cell>
          <cell r="AD3432" t="str">
            <v>предъявлен</v>
          </cell>
          <cell r="AF3432" t="str">
            <v/>
          </cell>
          <cell r="AI3432" t="str">
            <v/>
          </cell>
        </row>
        <row r="3433">
          <cell r="A3433">
            <v>3410</v>
          </cell>
          <cell r="B3433" t="str">
            <v>диск</v>
          </cell>
          <cell r="C3433" t="str">
            <v>51401</v>
          </cell>
          <cell r="D3433" t="str">
            <v>51401`810`1`0400`0000005</v>
          </cell>
          <cell r="E3433" t="str">
            <v>ОАО «УралСиб»</v>
          </cell>
          <cell r="F3433" t="str">
            <v>банк</v>
          </cell>
          <cell r="G3433" t="str">
            <v>У 0004</v>
          </cell>
          <cell r="H3433" t="str">
            <v>0065512</v>
          </cell>
          <cell r="I3433">
            <v>38414</v>
          </cell>
          <cell r="J3433">
            <v>100000</v>
          </cell>
          <cell r="K3433" t="str">
            <v>Рубли РФ</v>
          </cell>
          <cell r="L3433" t="str">
            <v>по предъявлении</v>
          </cell>
          <cell r="M3433">
            <v>38414</v>
          </cell>
          <cell r="N3433">
            <v>0</v>
          </cell>
          <cell r="P3433">
            <v>99900</v>
          </cell>
          <cell r="Q3433">
            <v>0.999</v>
          </cell>
          <cell r="R3433">
            <v>99900</v>
          </cell>
          <cell r="S3433">
            <v>38415</v>
          </cell>
          <cell r="T3433" t="str">
            <v>04/03-02</v>
          </cell>
          <cell r="U3433" t="str">
            <v>ООО "МонтажСталь"</v>
          </cell>
          <cell r="V3433">
            <v>1</v>
          </cell>
          <cell r="W3433">
            <v>100000</v>
          </cell>
          <cell r="X3433">
            <v>38415</v>
          </cell>
          <cell r="Y3433" t="str">
            <v>04/03-акт УралСиб</v>
          </cell>
          <cell r="Z3433" t="str">
            <v>ОАО "УралСиб"</v>
          </cell>
          <cell r="AA3433">
            <v>100</v>
          </cell>
          <cell r="AB3433">
            <v>0.36636636636636638</v>
          </cell>
          <cell r="AC3433">
            <v>0.36536536536536535</v>
          </cell>
          <cell r="AD3433" t="str">
            <v>предъявлен</v>
          </cell>
          <cell r="AF3433" t="str">
            <v/>
          </cell>
          <cell r="AI3433" t="str">
            <v/>
          </cell>
        </row>
        <row r="3434">
          <cell r="A3434">
            <v>3411</v>
          </cell>
          <cell r="B3434" t="str">
            <v>диск</v>
          </cell>
          <cell r="C3434" t="str">
            <v>51401</v>
          </cell>
          <cell r="D3434" t="str">
            <v>51401`810`1`0400`0000005</v>
          </cell>
          <cell r="E3434" t="str">
            <v>ОАО «УралСиб»</v>
          </cell>
          <cell r="F3434" t="str">
            <v>банк</v>
          </cell>
          <cell r="G3434" t="str">
            <v>У 0004</v>
          </cell>
          <cell r="H3434" t="str">
            <v>0065511</v>
          </cell>
          <cell r="I3434">
            <v>38414</v>
          </cell>
          <cell r="J3434">
            <v>500000</v>
          </cell>
          <cell r="K3434" t="str">
            <v>Рубли РФ</v>
          </cell>
          <cell r="L3434" t="str">
            <v>по предъявлении</v>
          </cell>
          <cell r="M3434">
            <v>38414</v>
          </cell>
          <cell r="N3434">
            <v>0</v>
          </cell>
          <cell r="P3434">
            <v>499500</v>
          </cell>
          <cell r="Q3434">
            <v>0.999</v>
          </cell>
          <cell r="R3434">
            <v>499500</v>
          </cell>
          <cell r="S3434">
            <v>38415</v>
          </cell>
          <cell r="T3434" t="str">
            <v>04/03-02</v>
          </cell>
          <cell r="U3434" t="str">
            <v>ООО "МонтажСталь"</v>
          </cell>
          <cell r="V3434">
            <v>1</v>
          </cell>
          <cell r="W3434">
            <v>500000</v>
          </cell>
          <cell r="X3434">
            <v>38415</v>
          </cell>
          <cell r="Y3434" t="str">
            <v>04/03-акт УралСиб</v>
          </cell>
          <cell r="Z3434" t="str">
            <v>ОАО "УралСиб"</v>
          </cell>
          <cell r="AA3434">
            <v>500</v>
          </cell>
          <cell r="AB3434">
            <v>0.36636636636636638</v>
          </cell>
          <cell r="AC3434">
            <v>0.36536536536536535</v>
          </cell>
          <cell r="AD3434" t="str">
            <v>предъявлен</v>
          </cell>
          <cell r="AF3434" t="str">
            <v/>
          </cell>
          <cell r="AI3434" t="str">
            <v/>
          </cell>
        </row>
        <row r="3435">
          <cell r="A3435">
            <v>3412</v>
          </cell>
          <cell r="B3435" t="str">
            <v>диск</v>
          </cell>
          <cell r="C3435" t="str">
            <v>51401</v>
          </cell>
          <cell r="D3435" t="str">
            <v>51401`810`1`0400`0000005</v>
          </cell>
          <cell r="E3435" t="str">
            <v>ОАО «УралСиб»</v>
          </cell>
          <cell r="F3435" t="str">
            <v>банк</v>
          </cell>
          <cell r="G3435" t="str">
            <v>У 0004</v>
          </cell>
          <cell r="H3435" t="str">
            <v>0065510</v>
          </cell>
          <cell r="I3435">
            <v>38414</v>
          </cell>
          <cell r="J3435">
            <v>500000</v>
          </cell>
          <cell r="K3435" t="str">
            <v>Рубли РФ</v>
          </cell>
          <cell r="L3435" t="str">
            <v>по предъявлении</v>
          </cell>
          <cell r="M3435">
            <v>38414</v>
          </cell>
          <cell r="N3435">
            <v>0</v>
          </cell>
          <cell r="P3435">
            <v>499500</v>
          </cell>
          <cell r="Q3435">
            <v>0.999</v>
          </cell>
          <cell r="R3435">
            <v>499500</v>
          </cell>
          <cell r="S3435">
            <v>38415</v>
          </cell>
          <cell r="T3435" t="str">
            <v>04/03-02</v>
          </cell>
          <cell r="U3435" t="str">
            <v>ООО "МонтажСталь"</v>
          </cell>
          <cell r="V3435">
            <v>1</v>
          </cell>
          <cell r="W3435">
            <v>500000</v>
          </cell>
          <cell r="X3435">
            <v>38415</v>
          </cell>
          <cell r="Y3435" t="str">
            <v>04/03-акт УралСиб</v>
          </cell>
          <cell r="Z3435" t="str">
            <v>ОАО "УралСиб"</v>
          </cell>
          <cell r="AA3435">
            <v>500</v>
          </cell>
          <cell r="AB3435">
            <v>0.36636636636636638</v>
          </cell>
          <cell r="AC3435">
            <v>0.36536536536536535</v>
          </cell>
          <cell r="AD3435" t="str">
            <v>предъявлен</v>
          </cell>
          <cell r="AF3435" t="str">
            <v/>
          </cell>
          <cell r="AI3435" t="str">
            <v/>
          </cell>
        </row>
        <row r="3436">
          <cell r="A3436">
            <v>3413</v>
          </cell>
          <cell r="B3436" t="str">
            <v>диск</v>
          </cell>
          <cell r="C3436" t="str">
            <v>51401</v>
          </cell>
          <cell r="D3436" t="str">
            <v>51401`810`1`0400`0000005</v>
          </cell>
          <cell r="E3436" t="str">
            <v>ОАО «УралСиб»</v>
          </cell>
          <cell r="F3436" t="str">
            <v>банк</v>
          </cell>
          <cell r="G3436" t="str">
            <v>У 0004</v>
          </cell>
          <cell r="H3436" t="str">
            <v>0065509</v>
          </cell>
          <cell r="I3436">
            <v>38414</v>
          </cell>
          <cell r="J3436">
            <v>500000</v>
          </cell>
          <cell r="K3436" t="str">
            <v>Рубли РФ</v>
          </cell>
          <cell r="L3436" t="str">
            <v>по предъявлении</v>
          </cell>
          <cell r="M3436">
            <v>38414</v>
          </cell>
          <cell r="N3436">
            <v>0</v>
          </cell>
          <cell r="P3436">
            <v>499500</v>
          </cell>
          <cell r="Q3436">
            <v>0.999</v>
          </cell>
          <cell r="R3436">
            <v>499500</v>
          </cell>
          <cell r="S3436">
            <v>38415</v>
          </cell>
          <cell r="T3436" t="str">
            <v>04/03-02</v>
          </cell>
          <cell r="U3436" t="str">
            <v>ООО "МонтажСталь"</v>
          </cell>
          <cell r="V3436">
            <v>1</v>
          </cell>
          <cell r="W3436">
            <v>500000</v>
          </cell>
          <cell r="X3436">
            <v>38415</v>
          </cell>
          <cell r="Y3436" t="str">
            <v>04/03-акт УралСиб</v>
          </cell>
          <cell r="Z3436" t="str">
            <v>ОАО "УралСиб"</v>
          </cell>
          <cell r="AA3436">
            <v>500</v>
          </cell>
          <cell r="AB3436">
            <v>0.36636636636636638</v>
          </cell>
          <cell r="AC3436">
            <v>0.36536536536536535</v>
          </cell>
          <cell r="AD3436" t="str">
            <v>предъявлен</v>
          </cell>
          <cell r="AF3436" t="str">
            <v/>
          </cell>
          <cell r="AI3436" t="str">
            <v/>
          </cell>
        </row>
        <row r="3437">
          <cell r="A3437">
            <v>3414</v>
          </cell>
          <cell r="B3437" t="str">
            <v>диск</v>
          </cell>
          <cell r="C3437" t="str">
            <v>51401</v>
          </cell>
          <cell r="D3437" t="str">
            <v>51401`810`1`0400`0000005</v>
          </cell>
          <cell r="E3437" t="str">
            <v>ОАО «УралСиб»</v>
          </cell>
          <cell r="F3437" t="str">
            <v>банк</v>
          </cell>
          <cell r="G3437" t="str">
            <v>У 0004</v>
          </cell>
          <cell r="H3437" t="str">
            <v>0065508</v>
          </cell>
          <cell r="I3437">
            <v>38414</v>
          </cell>
          <cell r="J3437">
            <v>500000</v>
          </cell>
          <cell r="K3437" t="str">
            <v>Рубли РФ</v>
          </cell>
          <cell r="L3437" t="str">
            <v>по предъявлении</v>
          </cell>
          <cell r="M3437">
            <v>38414</v>
          </cell>
          <cell r="N3437">
            <v>0</v>
          </cell>
          <cell r="P3437">
            <v>499500</v>
          </cell>
          <cell r="Q3437">
            <v>0.999</v>
          </cell>
          <cell r="R3437">
            <v>499500</v>
          </cell>
          <cell r="S3437">
            <v>38415</v>
          </cell>
          <cell r="T3437" t="str">
            <v>04/03-02</v>
          </cell>
          <cell r="U3437" t="str">
            <v>ООО "МонтажСталь"</v>
          </cell>
          <cell r="V3437">
            <v>1</v>
          </cell>
          <cell r="W3437">
            <v>500000</v>
          </cell>
          <cell r="X3437">
            <v>38415</v>
          </cell>
          <cell r="Y3437" t="str">
            <v>04/03-акт УралСиб</v>
          </cell>
          <cell r="Z3437" t="str">
            <v>ОАО "УралСиб"</v>
          </cell>
          <cell r="AA3437">
            <v>500</v>
          </cell>
          <cell r="AB3437">
            <v>0.36636636636636638</v>
          </cell>
          <cell r="AC3437">
            <v>0.36536536536536535</v>
          </cell>
          <cell r="AD3437" t="str">
            <v>предъявлен</v>
          </cell>
          <cell r="AF3437" t="str">
            <v/>
          </cell>
          <cell r="AI3437" t="str">
            <v/>
          </cell>
        </row>
        <row r="3438">
          <cell r="A3438">
            <v>3415</v>
          </cell>
          <cell r="B3438" t="str">
            <v>диск</v>
          </cell>
          <cell r="C3438" t="str">
            <v>51401</v>
          </cell>
          <cell r="D3438" t="str">
            <v>51401`810`2`0400`0000002</v>
          </cell>
          <cell r="E3438" t="str">
            <v>Сбербанк РФ</v>
          </cell>
          <cell r="F3438" t="str">
            <v>банк</v>
          </cell>
          <cell r="G3438" t="str">
            <v>ВА</v>
          </cell>
          <cell r="H3438" t="str">
            <v>0565121</v>
          </cell>
          <cell r="I3438">
            <v>38415</v>
          </cell>
          <cell r="J3438">
            <v>113000</v>
          </cell>
          <cell r="K3438" t="str">
            <v>Рубли РФ</v>
          </cell>
          <cell r="L3438" t="str">
            <v>по предъявлении</v>
          </cell>
          <cell r="M3438">
            <v>38415</v>
          </cell>
          <cell r="N3438">
            <v>0</v>
          </cell>
          <cell r="P3438">
            <v>113000</v>
          </cell>
          <cell r="Q3438">
            <v>1</v>
          </cell>
          <cell r="R3438">
            <v>113000</v>
          </cell>
          <cell r="S3438">
            <v>38415</v>
          </cell>
          <cell r="T3438" t="str">
            <v>04/03-акт СБ</v>
          </cell>
          <cell r="U3438" t="str">
            <v>Сбербанк РФ</v>
          </cell>
          <cell r="V3438">
            <v>1.0106189999999999</v>
          </cell>
          <cell r="W3438">
            <v>114200</v>
          </cell>
          <cell r="X3438">
            <v>38415</v>
          </cell>
          <cell r="Y3438" t="str">
            <v>04/03-03</v>
          </cell>
          <cell r="Z3438" t="str">
            <v>ООО "ТемОл"</v>
          </cell>
          <cell r="AA3438">
            <v>1200</v>
          </cell>
          <cell r="AB3438">
            <v>0</v>
          </cell>
          <cell r="AC3438">
            <v>3.8761061946902653</v>
          </cell>
          <cell r="AD3438" t="str">
            <v>продан</v>
          </cell>
          <cell r="AF3438" t="str">
            <v/>
          </cell>
          <cell r="AI3438" t="str">
            <v/>
          </cell>
        </row>
        <row r="3439">
          <cell r="A3439">
            <v>3416</v>
          </cell>
          <cell r="B3439" t="str">
            <v>диск</v>
          </cell>
          <cell r="C3439" t="str">
            <v>51401</v>
          </cell>
          <cell r="D3439" t="str">
            <v>51401`810`2`0400`0000002</v>
          </cell>
          <cell r="E3439" t="str">
            <v>Сбербанк РФ</v>
          </cell>
          <cell r="F3439" t="str">
            <v>банк</v>
          </cell>
          <cell r="G3439" t="str">
            <v>ВА</v>
          </cell>
          <cell r="H3439" t="str">
            <v>0565122</v>
          </cell>
          <cell r="I3439">
            <v>38415</v>
          </cell>
          <cell r="J3439">
            <v>208000</v>
          </cell>
          <cell r="K3439" t="str">
            <v>Рубли РФ</v>
          </cell>
          <cell r="L3439" t="str">
            <v>по предъявлении</v>
          </cell>
          <cell r="M3439">
            <v>38415</v>
          </cell>
          <cell r="N3439">
            <v>0</v>
          </cell>
          <cell r="P3439">
            <v>208000</v>
          </cell>
          <cell r="Q3439">
            <v>1</v>
          </cell>
          <cell r="R3439">
            <v>208000</v>
          </cell>
          <cell r="S3439">
            <v>38415</v>
          </cell>
          <cell r="T3439" t="str">
            <v>04/03-акт СБ</v>
          </cell>
          <cell r="U3439" t="str">
            <v>Сбербанк РФ</v>
          </cell>
          <cell r="V3439">
            <v>1.0057689999999999</v>
          </cell>
          <cell r="W3439">
            <v>209200</v>
          </cell>
          <cell r="X3439">
            <v>38415</v>
          </cell>
          <cell r="Y3439" t="str">
            <v>04/03-03</v>
          </cell>
          <cell r="Z3439" t="str">
            <v>ООО "ТемОл"</v>
          </cell>
          <cell r="AA3439">
            <v>1200</v>
          </cell>
          <cell r="AB3439">
            <v>0</v>
          </cell>
          <cell r="AC3439">
            <v>2.1057692307692308</v>
          </cell>
          <cell r="AD3439" t="str">
            <v>продан</v>
          </cell>
          <cell r="AF3439" t="str">
            <v/>
          </cell>
          <cell r="AI3439" t="str">
            <v/>
          </cell>
        </row>
        <row r="3440">
          <cell r="A3440">
            <v>3417</v>
          </cell>
          <cell r="B3440" t="str">
            <v>диск</v>
          </cell>
          <cell r="C3440" t="str">
            <v>51401</v>
          </cell>
          <cell r="D3440" t="str">
            <v>51401`810`2`0400`0000002</v>
          </cell>
          <cell r="E3440" t="str">
            <v>Сбербанк РФ</v>
          </cell>
          <cell r="F3440" t="str">
            <v>банк</v>
          </cell>
          <cell r="G3440" t="str">
            <v>ВА</v>
          </cell>
          <cell r="H3440" t="str">
            <v>0554772</v>
          </cell>
          <cell r="I3440">
            <v>38344</v>
          </cell>
          <cell r="J3440">
            <v>105000</v>
          </cell>
          <cell r="K3440" t="str">
            <v>Рубли РФ</v>
          </cell>
          <cell r="L3440" t="str">
            <v>по предъявлении</v>
          </cell>
          <cell r="M3440">
            <v>38344</v>
          </cell>
          <cell r="N3440">
            <v>0</v>
          </cell>
          <cell r="P3440">
            <v>104700</v>
          </cell>
          <cell r="Q3440">
            <v>0.99714285714285711</v>
          </cell>
          <cell r="R3440">
            <v>104700</v>
          </cell>
          <cell r="S3440">
            <v>38416</v>
          </cell>
          <cell r="T3440" t="str">
            <v>05/03-01</v>
          </cell>
          <cell r="U3440" t="str">
            <v>ООО "Уфимское УПП "Электролуч" ВОС"</v>
          </cell>
          <cell r="V3440">
            <v>1</v>
          </cell>
          <cell r="W3440">
            <v>105000</v>
          </cell>
          <cell r="X3440">
            <v>38416</v>
          </cell>
          <cell r="Y3440" t="str">
            <v>05/03-акт СБ</v>
          </cell>
          <cell r="Z3440" t="str">
            <v>Сбербанк РФ</v>
          </cell>
          <cell r="AA3440">
            <v>300</v>
          </cell>
          <cell r="AB3440">
            <v>1.0487106017191976</v>
          </cell>
          <cell r="AC3440">
            <v>1.0458452722063036</v>
          </cell>
          <cell r="AD3440" t="str">
            <v>предъявлен</v>
          </cell>
          <cell r="AF3440" t="str">
            <v/>
          </cell>
          <cell r="AI3440" t="str">
            <v/>
          </cell>
        </row>
        <row r="3441">
          <cell r="A3441">
            <v>3418</v>
          </cell>
          <cell r="B3441" t="str">
            <v>диск</v>
          </cell>
          <cell r="C3441" t="str">
            <v>51502</v>
          </cell>
          <cell r="D3441" t="str">
            <v>51502`810`0`0400`0000017</v>
          </cell>
          <cell r="E3441" t="str">
            <v>Стерлитамакское ОАО «Продтовары»</v>
          </cell>
          <cell r="F3441" t="str">
            <v>прочие</v>
          </cell>
          <cell r="H3441" t="str">
            <v>301640</v>
          </cell>
          <cell r="I3441">
            <v>38420</v>
          </cell>
          <cell r="J3441">
            <v>14028800</v>
          </cell>
          <cell r="K3441" t="str">
            <v>Рубли РФ</v>
          </cell>
          <cell r="L3441" t="str">
            <v>по предъявлении, но не ранее 14.03.2005 г.</v>
          </cell>
          <cell r="M3441">
            <v>38425</v>
          </cell>
          <cell r="N3441">
            <v>0.15017142857142857</v>
          </cell>
          <cell r="P3441">
            <v>14000000</v>
          </cell>
          <cell r="Q3441">
            <v>0.99794708029197077</v>
          </cell>
          <cell r="R3441">
            <v>14000000</v>
          </cell>
          <cell r="S3441">
            <v>38420</v>
          </cell>
          <cell r="T3441" t="str">
            <v>09/03-01</v>
          </cell>
          <cell r="U3441" t="str">
            <v>Стерлитамакское ОАО "Продтовары"</v>
          </cell>
          <cell r="V3441">
            <v>0.99876699999999996</v>
          </cell>
          <cell r="W3441">
            <v>14011507</v>
          </cell>
          <cell r="X3441">
            <v>38422</v>
          </cell>
          <cell r="Y3441" t="str">
            <v>11/03-03</v>
          </cell>
          <cell r="Z3441" t="str">
            <v>Стерлитамакское ОАО "Продтовары"</v>
          </cell>
          <cell r="AA3441">
            <v>11507</v>
          </cell>
          <cell r="AB3441">
            <v>0.15058285714285716</v>
          </cell>
          <cell r="AC3441">
            <v>0.15000196428571427</v>
          </cell>
          <cell r="AD3441" t="str">
            <v>продан</v>
          </cell>
          <cell r="AF3441" t="str">
            <v/>
          </cell>
          <cell r="AI3441" t="str">
            <v/>
          </cell>
        </row>
        <row r="3442">
          <cell r="A3442">
            <v>3419</v>
          </cell>
          <cell r="B3442" t="str">
            <v>диск</v>
          </cell>
          <cell r="C3442" t="str">
            <v>51401</v>
          </cell>
          <cell r="D3442" t="str">
            <v>51401`810`2`0400`0000002</v>
          </cell>
          <cell r="E3442" t="str">
            <v>Сбербанк РФ</v>
          </cell>
          <cell r="F3442" t="str">
            <v>прочие</v>
          </cell>
          <cell r="G3442" t="str">
            <v>ВА</v>
          </cell>
          <cell r="H3442" t="str">
            <v>0790932</v>
          </cell>
          <cell r="I3442">
            <v>38324</v>
          </cell>
          <cell r="J3442">
            <v>120000</v>
          </cell>
          <cell r="K3442" t="str">
            <v>Рубли РФ</v>
          </cell>
          <cell r="L3442" t="str">
            <v>по предъявлении</v>
          </cell>
          <cell r="M3442">
            <v>38324</v>
          </cell>
          <cell r="N3442">
            <v>0</v>
          </cell>
          <cell r="P3442">
            <v>119904</v>
          </cell>
          <cell r="Q3442">
            <v>0.99919999999999998</v>
          </cell>
          <cell r="R3442">
            <v>119904</v>
          </cell>
          <cell r="S3442">
            <v>38421</v>
          </cell>
          <cell r="T3442" t="str">
            <v>10/03-03</v>
          </cell>
          <cell r="U3442" t="str">
            <v>ЗАО "Компания "Уфаойл"</v>
          </cell>
          <cell r="V3442">
            <v>1</v>
          </cell>
          <cell r="W3442">
            <v>120000</v>
          </cell>
          <cell r="X3442">
            <v>38422</v>
          </cell>
          <cell r="Y3442" t="str">
            <v>11/03-акт СБ</v>
          </cell>
          <cell r="Z3442" t="str">
            <v>Сбербанк РФ</v>
          </cell>
          <cell r="AA3442">
            <v>96</v>
          </cell>
          <cell r="AB3442">
            <v>0.29303442754203363</v>
          </cell>
          <cell r="AC3442">
            <v>0.29223378702962366</v>
          </cell>
          <cell r="AD3442" t="str">
            <v>предъявлен</v>
          </cell>
          <cell r="AF3442" t="str">
            <v/>
          </cell>
          <cell r="AI3442" t="str">
            <v/>
          </cell>
        </row>
        <row r="3443">
          <cell r="A3443">
            <v>3420</v>
          </cell>
          <cell r="B3443" t="str">
            <v>диск</v>
          </cell>
          <cell r="C3443" t="str">
            <v>51401</v>
          </cell>
          <cell r="D3443" t="str">
            <v>51401`810`2`0400`0000002</v>
          </cell>
          <cell r="E3443" t="str">
            <v>Сбербанк РФ</v>
          </cell>
          <cell r="F3443" t="str">
            <v>банк</v>
          </cell>
          <cell r="G3443" t="str">
            <v>ВА</v>
          </cell>
          <cell r="H3443" t="str">
            <v>0559884</v>
          </cell>
          <cell r="I3443">
            <v>38405</v>
          </cell>
          <cell r="J3443">
            <v>660000</v>
          </cell>
          <cell r="K3443" t="str">
            <v>Рубли РФ</v>
          </cell>
          <cell r="L3443" t="str">
            <v>по предъявлении</v>
          </cell>
          <cell r="M3443">
            <v>38405</v>
          </cell>
          <cell r="N3443">
            <v>0</v>
          </cell>
          <cell r="P3443">
            <v>659472</v>
          </cell>
          <cell r="Q3443">
            <v>0.99919999999999998</v>
          </cell>
          <cell r="R3443">
            <v>659472</v>
          </cell>
          <cell r="S3443">
            <v>38421</v>
          </cell>
          <cell r="T3443" t="str">
            <v>10/03-03</v>
          </cell>
          <cell r="U3443" t="str">
            <v>ЗАО "Компания "Уфаойл"</v>
          </cell>
          <cell r="V3443">
            <v>1</v>
          </cell>
          <cell r="W3443">
            <v>660000</v>
          </cell>
          <cell r="X3443">
            <v>38422</v>
          </cell>
          <cell r="Y3443" t="str">
            <v>11/03-акт СБ</v>
          </cell>
          <cell r="Z3443" t="str">
            <v>Сбербанк РФ</v>
          </cell>
          <cell r="AA3443">
            <v>528</v>
          </cell>
          <cell r="AB3443">
            <v>0.29303442754203363</v>
          </cell>
          <cell r="AC3443">
            <v>0.29223378702962366</v>
          </cell>
          <cell r="AD3443" t="str">
            <v>предъявлен</v>
          </cell>
          <cell r="AF3443" t="str">
            <v/>
          </cell>
          <cell r="AI3443" t="str">
            <v/>
          </cell>
        </row>
        <row r="3444">
          <cell r="A3444">
            <v>3421</v>
          </cell>
          <cell r="B3444" t="str">
            <v>диск</v>
          </cell>
          <cell r="C3444" t="str">
            <v>51401</v>
          </cell>
          <cell r="D3444" t="str">
            <v>51401`810`2`0400`0000002</v>
          </cell>
          <cell r="E3444" t="str">
            <v>Сбербанк РФ</v>
          </cell>
          <cell r="F3444" t="str">
            <v>банк</v>
          </cell>
          <cell r="G3444" t="str">
            <v>ВА</v>
          </cell>
          <cell r="H3444" t="str">
            <v>0563548</v>
          </cell>
          <cell r="I3444">
            <v>38400</v>
          </cell>
          <cell r="J3444">
            <v>30400</v>
          </cell>
          <cell r="K3444" t="str">
            <v>Рубли РФ</v>
          </cell>
          <cell r="L3444" t="str">
            <v>по предъявлении</v>
          </cell>
          <cell r="M3444">
            <v>38400</v>
          </cell>
          <cell r="N3444">
            <v>0</v>
          </cell>
          <cell r="P3444">
            <v>30376</v>
          </cell>
          <cell r="Q3444">
            <v>0.99921052631578944</v>
          </cell>
          <cell r="R3444">
            <v>30376</v>
          </cell>
          <cell r="S3444">
            <v>38421</v>
          </cell>
          <cell r="T3444" t="str">
            <v>10/03-03</v>
          </cell>
          <cell r="U3444" t="str">
            <v>ЗАО "Компания "Уфаойл"</v>
          </cell>
          <cell r="V3444">
            <v>1</v>
          </cell>
          <cell r="W3444">
            <v>30400</v>
          </cell>
          <cell r="X3444">
            <v>38422</v>
          </cell>
          <cell r="Y3444" t="str">
            <v>11/03-акт СБ</v>
          </cell>
          <cell r="Z3444" t="str">
            <v>Сбербанк РФ</v>
          </cell>
          <cell r="AA3444">
            <v>24</v>
          </cell>
          <cell r="AB3444">
            <v>0.28917566499868319</v>
          </cell>
          <cell r="AC3444">
            <v>0.28838556755333161</v>
          </cell>
          <cell r="AD3444" t="str">
            <v>предъявлен</v>
          </cell>
          <cell r="AF3444" t="str">
            <v/>
          </cell>
          <cell r="AI3444" t="str">
            <v/>
          </cell>
        </row>
        <row r="3445">
          <cell r="A3445">
            <v>3422</v>
          </cell>
          <cell r="B3445" t="str">
            <v>диск</v>
          </cell>
          <cell r="C3445" t="str">
            <v>51401</v>
          </cell>
          <cell r="D3445" t="str">
            <v>51401`810`2`0400`0000002</v>
          </cell>
          <cell r="E3445" t="str">
            <v>Сбербанк РФ</v>
          </cell>
          <cell r="F3445" t="str">
            <v>банк</v>
          </cell>
          <cell r="G3445" t="str">
            <v>ВА</v>
          </cell>
          <cell r="H3445" t="str">
            <v>0570395</v>
          </cell>
          <cell r="I3445">
            <v>38408</v>
          </cell>
          <cell r="J3445">
            <v>24500</v>
          </cell>
          <cell r="K3445" t="str">
            <v>Рубли РФ</v>
          </cell>
          <cell r="L3445" t="str">
            <v>по предъявлении</v>
          </cell>
          <cell r="M3445">
            <v>38408</v>
          </cell>
          <cell r="N3445">
            <v>0</v>
          </cell>
          <cell r="P3445">
            <v>24480</v>
          </cell>
          <cell r="Q3445">
            <v>0.99918367346938775</v>
          </cell>
          <cell r="R3445">
            <v>24480</v>
          </cell>
          <cell r="S3445">
            <v>38421</v>
          </cell>
          <cell r="T3445" t="str">
            <v>10/03-03</v>
          </cell>
          <cell r="U3445" t="str">
            <v>ЗАО "Компания "Уфаойл"</v>
          </cell>
          <cell r="V3445">
            <v>1</v>
          </cell>
          <cell r="W3445">
            <v>24500</v>
          </cell>
          <cell r="X3445">
            <v>38422</v>
          </cell>
          <cell r="Y3445" t="str">
            <v>11/03-акт СБ</v>
          </cell>
          <cell r="Z3445" t="str">
            <v>Сбербанк РФ</v>
          </cell>
          <cell r="AA3445">
            <v>20</v>
          </cell>
          <cell r="AB3445">
            <v>0.29901960784313725</v>
          </cell>
          <cell r="AC3445">
            <v>0.29820261437908496</v>
          </cell>
          <cell r="AD3445" t="str">
            <v>предъявлен</v>
          </cell>
          <cell r="AF3445" t="str">
            <v/>
          </cell>
          <cell r="AI3445" t="str">
            <v/>
          </cell>
        </row>
        <row r="3446">
          <cell r="A3446">
            <v>3423</v>
          </cell>
          <cell r="B3446" t="str">
            <v>диск</v>
          </cell>
          <cell r="C3446" t="str">
            <v>51401</v>
          </cell>
          <cell r="D3446" t="str">
            <v>51401`810`2`0400`0000002</v>
          </cell>
          <cell r="E3446" t="str">
            <v>Сбербанк РФ</v>
          </cell>
          <cell r="F3446" t="str">
            <v>банк</v>
          </cell>
          <cell r="G3446" t="str">
            <v>ВА</v>
          </cell>
          <cell r="H3446" t="str">
            <v>0575769</v>
          </cell>
          <cell r="I3446">
            <v>38407</v>
          </cell>
          <cell r="J3446">
            <v>100000</v>
          </cell>
          <cell r="K3446" t="str">
            <v>Рубли РФ</v>
          </cell>
          <cell r="L3446" t="str">
            <v>по предъявлении</v>
          </cell>
          <cell r="M3446">
            <v>38407</v>
          </cell>
          <cell r="N3446">
            <v>0</v>
          </cell>
          <cell r="P3446">
            <v>99920</v>
          </cell>
          <cell r="Q3446">
            <v>0.99919999999999998</v>
          </cell>
          <cell r="R3446">
            <v>99920</v>
          </cell>
          <cell r="S3446">
            <v>38421</v>
          </cell>
          <cell r="T3446" t="str">
            <v>10/03-03</v>
          </cell>
          <cell r="U3446" t="str">
            <v>ЗАО "Компания "Уфаойл"</v>
          </cell>
          <cell r="V3446">
            <v>1</v>
          </cell>
          <cell r="W3446">
            <v>100000</v>
          </cell>
          <cell r="X3446">
            <v>38422</v>
          </cell>
          <cell r="Y3446" t="str">
            <v>11/03-акт СБ</v>
          </cell>
          <cell r="Z3446" t="str">
            <v>Сбербанк РФ</v>
          </cell>
          <cell r="AA3446">
            <v>80</v>
          </cell>
          <cell r="AB3446">
            <v>0.29303442754203363</v>
          </cell>
          <cell r="AC3446">
            <v>0.29223378702962366</v>
          </cell>
          <cell r="AD3446" t="str">
            <v>предъявлен</v>
          </cell>
          <cell r="AF3446" t="str">
            <v/>
          </cell>
          <cell r="AI3446" t="str">
            <v/>
          </cell>
        </row>
        <row r="3447">
          <cell r="A3447">
            <v>3424</v>
          </cell>
          <cell r="B3447" t="str">
            <v>диск</v>
          </cell>
          <cell r="C3447" t="str">
            <v>51401</v>
          </cell>
          <cell r="D3447" t="str">
            <v>51401`810`2`0400`0000002</v>
          </cell>
          <cell r="E3447" t="str">
            <v>Сбербанк РФ</v>
          </cell>
          <cell r="F3447" t="str">
            <v>банк</v>
          </cell>
          <cell r="G3447" t="str">
            <v>ВА</v>
          </cell>
          <cell r="H3447" t="str">
            <v>0568514</v>
          </cell>
          <cell r="I3447">
            <v>38414</v>
          </cell>
          <cell r="J3447">
            <v>200000</v>
          </cell>
          <cell r="K3447" t="str">
            <v>Рубли РФ</v>
          </cell>
          <cell r="L3447" t="str">
            <v>по предъявлении</v>
          </cell>
          <cell r="M3447">
            <v>38414</v>
          </cell>
          <cell r="N3447">
            <v>0</v>
          </cell>
          <cell r="P3447">
            <v>199840</v>
          </cell>
          <cell r="Q3447">
            <v>0.99919999999999998</v>
          </cell>
          <cell r="R3447">
            <v>199840</v>
          </cell>
          <cell r="S3447">
            <v>38421</v>
          </cell>
          <cell r="T3447" t="str">
            <v>10/03-03</v>
          </cell>
          <cell r="U3447" t="str">
            <v>ЗАО "Компания "Уфаойл"</v>
          </cell>
          <cell r="V3447">
            <v>1</v>
          </cell>
          <cell r="W3447">
            <v>200000</v>
          </cell>
          <cell r="X3447">
            <v>38422</v>
          </cell>
          <cell r="Y3447" t="str">
            <v>11/03-акт СБ</v>
          </cell>
          <cell r="Z3447" t="str">
            <v>Сбербанк РФ</v>
          </cell>
          <cell r="AA3447">
            <v>160</v>
          </cell>
          <cell r="AB3447">
            <v>0.29303442754203363</v>
          </cell>
          <cell r="AC3447">
            <v>0.29223378702962366</v>
          </cell>
          <cell r="AD3447" t="str">
            <v>предъявлен</v>
          </cell>
          <cell r="AF3447" t="str">
            <v/>
          </cell>
          <cell r="AI3447" t="str">
            <v/>
          </cell>
        </row>
        <row r="3448">
          <cell r="A3448">
            <v>3425</v>
          </cell>
          <cell r="B3448" t="str">
            <v>диск</v>
          </cell>
          <cell r="C3448" t="str">
            <v>51401</v>
          </cell>
          <cell r="D3448" t="str">
            <v>51401`810`2`0400`0000002</v>
          </cell>
          <cell r="E3448" t="str">
            <v>Сбербанк РФ</v>
          </cell>
          <cell r="F3448" t="str">
            <v>банк</v>
          </cell>
          <cell r="G3448" t="str">
            <v>ВА</v>
          </cell>
          <cell r="H3448" t="str">
            <v>0570620</v>
          </cell>
          <cell r="I3448">
            <v>38414</v>
          </cell>
          <cell r="J3448">
            <v>159000</v>
          </cell>
          <cell r="K3448" t="str">
            <v>Рубли РФ</v>
          </cell>
          <cell r="L3448" t="str">
            <v>по предъявлении</v>
          </cell>
          <cell r="M3448">
            <v>38414</v>
          </cell>
          <cell r="N3448">
            <v>0</v>
          </cell>
          <cell r="P3448">
            <v>158873</v>
          </cell>
          <cell r="Q3448">
            <v>0.99920125786163527</v>
          </cell>
          <cell r="R3448">
            <v>158873</v>
          </cell>
          <cell r="S3448">
            <v>38421</v>
          </cell>
          <cell r="T3448" t="str">
            <v>10/03-03</v>
          </cell>
          <cell r="U3448" t="str">
            <v>ЗАО "Компания "Уфаойл"</v>
          </cell>
          <cell r="V3448">
            <v>1</v>
          </cell>
          <cell r="W3448">
            <v>159000</v>
          </cell>
          <cell r="X3448">
            <v>38422</v>
          </cell>
          <cell r="Y3448" t="str">
            <v>11/03-акт СБ</v>
          </cell>
          <cell r="Z3448" t="str">
            <v>Сбербанк РФ</v>
          </cell>
          <cell r="AA3448">
            <v>127</v>
          </cell>
          <cell r="AB3448">
            <v>0.2925733132753835</v>
          </cell>
          <cell r="AC3448">
            <v>0.29177393263801904</v>
          </cell>
          <cell r="AD3448" t="str">
            <v>предъявлен</v>
          </cell>
          <cell r="AF3448" t="str">
            <v/>
          </cell>
          <cell r="AI3448" t="str">
            <v/>
          </cell>
        </row>
        <row r="3449">
          <cell r="A3449">
            <v>3426</v>
          </cell>
          <cell r="B3449" t="str">
            <v>диск</v>
          </cell>
          <cell r="C3449" t="str">
            <v>51401</v>
          </cell>
          <cell r="D3449" t="str">
            <v>51401`810`2`0400`0000002</v>
          </cell>
          <cell r="E3449" t="str">
            <v>Сбербанк РФ</v>
          </cell>
          <cell r="F3449" t="str">
            <v>банк</v>
          </cell>
          <cell r="G3449" t="str">
            <v>ВА</v>
          </cell>
          <cell r="H3449" t="str">
            <v>0564663</v>
          </cell>
          <cell r="I3449">
            <v>38398</v>
          </cell>
          <cell r="J3449">
            <v>30000</v>
          </cell>
          <cell r="K3449" t="str">
            <v>Рубли РФ</v>
          </cell>
          <cell r="L3449" t="str">
            <v>по предъявлении</v>
          </cell>
          <cell r="M3449">
            <v>38398</v>
          </cell>
          <cell r="N3449">
            <v>0</v>
          </cell>
          <cell r="P3449">
            <v>29976</v>
          </cell>
          <cell r="Q3449">
            <v>0.99919999999999998</v>
          </cell>
          <cell r="R3449">
            <v>29976</v>
          </cell>
          <cell r="S3449">
            <v>38421</v>
          </cell>
          <cell r="T3449" t="str">
            <v>10/03-03</v>
          </cell>
          <cell r="U3449" t="str">
            <v>ЗАО "Компания "Уфаойл"</v>
          </cell>
          <cell r="V3449">
            <v>1</v>
          </cell>
          <cell r="W3449">
            <v>30000</v>
          </cell>
          <cell r="X3449">
            <v>38422</v>
          </cell>
          <cell r="Y3449" t="str">
            <v>11/03-акт СБ</v>
          </cell>
          <cell r="Z3449" t="str">
            <v>Сбербанк РФ</v>
          </cell>
          <cell r="AA3449">
            <v>24</v>
          </cell>
          <cell r="AB3449">
            <v>0.29303442754203363</v>
          </cell>
          <cell r="AC3449">
            <v>0.29223378702962366</v>
          </cell>
          <cell r="AD3449" t="str">
            <v>предъявлен</v>
          </cell>
          <cell r="AF3449" t="str">
            <v/>
          </cell>
          <cell r="AI3449" t="str">
            <v/>
          </cell>
        </row>
        <row r="3450">
          <cell r="A3450">
            <v>3427</v>
          </cell>
          <cell r="B3450" t="str">
            <v>диск</v>
          </cell>
          <cell r="C3450" t="str">
            <v>51401</v>
          </cell>
          <cell r="D3450" t="str">
            <v>51401`810`2`0400`0000002</v>
          </cell>
          <cell r="E3450" t="str">
            <v>Сбербанк РФ</v>
          </cell>
          <cell r="F3450" t="str">
            <v>банк</v>
          </cell>
          <cell r="G3450" t="str">
            <v>ВА</v>
          </cell>
          <cell r="H3450" t="str">
            <v>0557781</v>
          </cell>
          <cell r="I3450">
            <v>38344</v>
          </cell>
          <cell r="J3450">
            <v>400000</v>
          </cell>
          <cell r="K3450" t="str">
            <v>Рубли РФ</v>
          </cell>
          <cell r="L3450" t="str">
            <v>по предъявлении</v>
          </cell>
          <cell r="M3450">
            <v>38344</v>
          </cell>
          <cell r="N3450">
            <v>0</v>
          </cell>
          <cell r="P3450">
            <v>399680</v>
          </cell>
          <cell r="Q3450">
            <v>0.99919999999999998</v>
          </cell>
          <cell r="R3450">
            <v>399680</v>
          </cell>
          <cell r="S3450">
            <v>38421</v>
          </cell>
          <cell r="T3450" t="str">
            <v>10/03-03</v>
          </cell>
          <cell r="U3450" t="str">
            <v>ЗАО "Компания "Уфаойл"</v>
          </cell>
          <cell r="V3450">
            <v>1</v>
          </cell>
          <cell r="W3450">
            <v>400000</v>
          </cell>
          <cell r="X3450">
            <v>38422</v>
          </cell>
          <cell r="Y3450" t="str">
            <v>11/03-акт СБ</v>
          </cell>
          <cell r="Z3450" t="str">
            <v>Сбербанк РФ</v>
          </cell>
          <cell r="AA3450">
            <v>320</v>
          </cell>
          <cell r="AB3450">
            <v>0.29303442754203363</v>
          </cell>
          <cell r="AC3450">
            <v>0.29223378702962366</v>
          </cell>
          <cell r="AD3450" t="str">
            <v>предъявлен</v>
          </cell>
          <cell r="AF3450" t="str">
            <v/>
          </cell>
          <cell r="AI3450" t="str">
            <v/>
          </cell>
        </row>
        <row r="3451">
          <cell r="A3451">
            <v>3428</v>
          </cell>
          <cell r="B3451" t="str">
            <v>диск</v>
          </cell>
          <cell r="C3451" t="str">
            <v>51401</v>
          </cell>
          <cell r="D3451" t="str">
            <v>51401`810`2`0400`0000002</v>
          </cell>
          <cell r="E3451" t="str">
            <v>Сбербанк РФ</v>
          </cell>
          <cell r="F3451" t="str">
            <v>банк</v>
          </cell>
          <cell r="G3451" t="str">
            <v>ВА</v>
          </cell>
          <cell r="H3451" t="str">
            <v>0575921</v>
          </cell>
          <cell r="I3451">
            <v>38411</v>
          </cell>
          <cell r="J3451">
            <v>27000</v>
          </cell>
          <cell r="K3451" t="str">
            <v>Рубли РФ</v>
          </cell>
          <cell r="L3451" t="str">
            <v>по предъявлении</v>
          </cell>
          <cell r="M3451">
            <v>38411</v>
          </cell>
          <cell r="N3451">
            <v>0</v>
          </cell>
          <cell r="P3451">
            <v>26978</v>
          </cell>
          <cell r="Q3451">
            <v>0.99918518518518518</v>
          </cell>
          <cell r="R3451">
            <v>26978</v>
          </cell>
          <cell r="S3451">
            <v>38421</v>
          </cell>
          <cell r="T3451" t="str">
            <v>10/03-03</v>
          </cell>
          <cell r="U3451" t="str">
            <v>ЗАО "Компания "Уфаойл"</v>
          </cell>
          <cell r="V3451">
            <v>1</v>
          </cell>
          <cell r="W3451">
            <v>27000</v>
          </cell>
          <cell r="X3451">
            <v>38422</v>
          </cell>
          <cell r="Y3451" t="str">
            <v>11/03-акт СБ</v>
          </cell>
          <cell r="Z3451" t="str">
            <v>Сбербанк РФ</v>
          </cell>
          <cell r="AA3451">
            <v>22</v>
          </cell>
          <cell r="AB3451">
            <v>0.29846541626510492</v>
          </cell>
          <cell r="AC3451">
            <v>0.29764993698569209</v>
          </cell>
          <cell r="AD3451" t="str">
            <v>предъявлен</v>
          </cell>
          <cell r="AF3451" t="str">
            <v/>
          </cell>
          <cell r="AI3451" t="str">
            <v/>
          </cell>
        </row>
        <row r="3452">
          <cell r="A3452">
            <v>3429</v>
          </cell>
          <cell r="B3452" t="str">
            <v>диск</v>
          </cell>
          <cell r="C3452" t="str">
            <v>51401</v>
          </cell>
          <cell r="D3452" t="str">
            <v>51401`810`2`0400`0000002</v>
          </cell>
          <cell r="E3452" t="str">
            <v>Сбербанк РФ</v>
          </cell>
          <cell r="F3452" t="str">
            <v>банк</v>
          </cell>
          <cell r="G3452" t="str">
            <v>ВА</v>
          </cell>
          <cell r="H3452" t="str">
            <v>0570471</v>
          </cell>
          <cell r="I3452">
            <v>38411</v>
          </cell>
          <cell r="J3452">
            <v>150000</v>
          </cell>
          <cell r="K3452" t="str">
            <v>Рубли РФ</v>
          </cell>
          <cell r="L3452" t="str">
            <v>по предъявлении</v>
          </cell>
          <cell r="M3452">
            <v>38411</v>
          </cell>
          <cell r="N3452">
            <v>0</v>
          </cell>
          <cell r="P3452">
            <v>149880</v>
          </cell>
          <cell r="Q3452">
            <v>0.99919999999999998</v>
          </cell>
          <cell r="R3452">
            <v>149880</v>
          </cell>
          <cell r="S3452">
            <v>38421</v>
          </cell>
          <cell r="T3452" t="str">
            <v>10/03-03</v>
          </cell>
          <cell r="U3452" t="str">
            <v>ЗАО "Компания "Уфаойл"</v>
          </cell>
          <cell r="V3452">
            <v>1</v>
          </cell>
          <cell r="W3452">
            <v>150000</v>
          </cell>
          <cell r="X3452">
            <v>38422</v>
          </cell>
          <cell r="Y3452" t="str">
            <v>11/03-акт СБ</v>
          </cell>
          <cell r="Z3452" t="str">
            <v>Сбербанк РФ</v>
          </cell>
          <cell r="AA3452">
            <v>120</v>
          </cell>
          <cell r="AB3452">
            <v>0.29303442754203363</v>
          </cell>
          <cell r="AC3452">
            <v>0.29223378702962366</v>
          </cell>
          <cell r="AD3452" t="str">
            <v>предъявлен</v>
          </cell>
          <cell r="AF3452" t="str">
            <v/>
          </cell>
          <cell r="AI3452" t="str">
            <v/>
          </cell>
        </row>
        <row r="3453">
          <cell r="A3453">
            <v>3430</v>
          </cell>
          <cell r="B3453" t="str">
            <v>диск</v>
          </cell>
          <cell r="C3453" t="str">
            <v>51401</v>
          </cell>
          <cell r="D3453" t="str">
            <v>51401`810`2`0400`0000002</v>
          </cell>
          <cell r="E3453" t="str">
            <v>Сбербанк РФ</v>
          </cell>
          <cell r="F3453" t="str">
            <v>банк</v>
          </cell>
          <cell r="G3453" t="str">
            <v>ВА</v>
          </cell>
          <cell r="H3453" t="str">
            <v>0570558</v>
          </cell>
          <cell r="I3453">
            <v>38412</v>
          </cell>
          <cell r="J3453">
            <v>124000</v>
          </cell>
          <cell r="K3453" t="str">
            <v>Рубли РФ</v>
          </cell>
          <cell r="L3453" t="str">
            <v>по предъявлении</v>
          </cell>
          <cell r="M3453">
            <v>38412</v>
          </cell>
          <cell r="N3453">
            <v>0</v>
          </cell>
          <cell r="P3453">
            <v>123901</v>
          </cell>
          <cell r="Q3453">
            <v>0.99920161290322584</v>
          </cell>
          <cell r="R3453">
            <v>123901</v>
          </cell>
          <cell r="S3453">
            <v>38421</v>
          </cell>
          <cell r="T3453" t="str">
            <v>10/03-03</v>
          </cell>
          <cell r="U3453" t="str">
            <v>ЗАО "Компания "Уфаойл"</v>
          </cell>
          <cell r="V3453">
            <v>1</v>
          </cell>
          <cell r="W3453">
            <v>124000</v>
          </cell>
          <cell r="X3453">
            <v>38422</v>
          </cell>
          <cell r="Y3453" t="str">
            <v>11/03-акт СБ</v>
          </cell>
          <cell r="Z3453" t="str">
            <v>Сбербанк РФ</v>
          </cell>
          <cell r="AA3453">
            <v>99</v>
          </cell>
          <cell r="AB3453">
            <v>0.29244316026505029</v>
          </cell>
          <cell r="AC3453">
            <v>0.29164413523700372</v>
          </cell>
          <cell r="AD3453" t="str">
            <v>предъявлен</v>
          </cell>
          <cell r="AF3453" t="str">
            <v/>
          </cell>
          <cell r="AI3453" t="str">
            <v/>
          </cell>
        </row>
        <row r="3454">
          <cell r="A3454">
            <v>3431</v>
          </cell>
          <cell r="B3454" t="str">
            <v>диск</v>
          </cell>
          <cell r="C3454" t="str">
            <v>51401</v>
          </cell>
          <cell r="D3454" t="str">
            <v>51401`810`2`0400`0000002</v>
          </cell>
          <cell r="E3454" t="str">
            <v>Сбербанк РФ</v>
          </cell>
          <cell r="F3454" t="str">
            <v>банк</v>
          </cell>
          <cell r="G3454" t="str">
            <v>ВА</v>
          </cell>
          <cell r="H3454" t="str">
            <v>0559691</v>
          </cell>
          <cell r="I3454">
            <v>38408</v>
          </cell>
          <cell r="J3454">
            <v>77000</v>
          </cell>
          <cell r="K3454" t="str">
            <v>Рубли РФ</v>
          </cell>
          <cell r="L3454" t="str">
            <v>по предъявлении</v>
          </cell>
          <cell r="M3454">
            <v>38408</v>
          </cell>
          <cell r="N3454">
            <v>0</v>
          </cell>
          <cell r="P3454">
            <v>76938</v>
          </cell>
          <cell r="Q3454">
            <v>0.99919480519480519</v>
          </cell>
          <cell r="R3454">
            <v>76938</v>
          </cell>
          <cell r="S3454">
            <v>38421</v>
          </cell>
          <cell r="T3454" t="str">
            <v>10/03-03</v>
          </cell>
          <cell r="U3454" t="str">
            <v>ЗАО "Компания "Уфаойл"</v>
          </cell>
          <cell r="V3454">
            <v>1</v>
          </cell>
          <cell r="W3454">
            <v>77000</v>
          </cell>
          <cell r="X3454">
            <v>38422</v>
          </cell>
          <cell r="Y3454" t="str">
            <v>11/03-акт СБ</v>
          </cell>
          <cell r="Z3454" t="str">
            <v>Сбербанк РФ</v>
          </cell>
          <cell r="AA3454">
            <v>62</v>
          </cell>
          <cell r="AB3454">
            <v>0.294938781876316</v>
          </cell>
          <cell r="AC3454">
            <v>0.29413293820998726</v>
          </cell>
          <cell r="AD3454" t="str">
            <v>предъявлен</v>
          </cell>
          <cell r="AF3454" t="str">
            <v/>
          </cell>
          <cell r="AI3454" t="str">
            <v/>
          </cell>
        </row>
        <row r="3455">
          <cell r="A3455">
            <v>3432</v>
          </cell>
          <cell r="B3455" t="str">
            <v>диск</v>
          </cell>
          <cell r="C3455" t="str">
            <v>51401</v>
          </cell>
          <cell r="D3455" t="str">
            <v>51401`810`2`0400`0000002</v>
          </cell>
          <cell r="E3455" t="str">
            <v>Сбербанк РФ</v>
          </cell>
          <cell r="F3455" t="str">
            <v>банк</v>
          </cell>
          <cell r="G3455" t="str">
            <v>ВА</v>
          </cell>
          <cell r="H3455" t="str">
            <v>0570579</v>
          </cell>
          <cell r="I3455">
            <v>38413</v>
          </cell>
          <cell r="J3455">
            <v>59000</v>
          </cell>
          <cell r="K3455" t="str">
            <v>Рубли РФ</v>
          </cell>
          <cell r="L3455" t="str">
            <v>по предъявлении</v>
          </cell>
          <cell r="M3455">
            <v>38413</v>
          </cell>
          <cell r="N3455">
            <v>0</v>
          </cell>
          <cell r="P3455">
            <v>58953</v>
          </cell>
          <cell r="Q3455">
            <v>0.99920338983050849</v>
          </cell>
          <cell r="R3455">
            <v>58953</v>
          </cell>
          <cell r="S3455">
            <v>38421</v>
          </cell>
          <cell r="T3455" t="str">
            <v>10/03-03</v>
          </cell>
          <cell r="U3455" t="str">
            <v>ЗАО "Компания "Уфаойл"</v>
          </cell>
          <cell r="V3455">
            <v>1</v>
          </cell>
          <cell r="W3455">
            <v>59000</v>
          </cell>
          <cell r="X3455">
            <v>38422</v>
          </cell>
          <cell r="Y3455" t="str">
            <v>11/03-акт СБ</v>
          </cell>
          <cell r="Z3455" t="str">
            <v>Сбербанк РФ</v>
          </cell>
          <cell r="AA3455">
            <v>47</v>
          </cell>
          <cell r="AB3455">
            <v>0.29179176632232456</v>
          </cell>
          <cell r="AC3455">
            <v>0.2909945210591488</v>
          </cell>
          <cell r="AD3455" t="str">
            <v>предъявлен</v>
          </cell>
          <cell r="AF3455" t="str">
            <v/>
          </cell>
          <cell r="AI3455" t="str">
            <v/>
          </cell>
        </row>
        <row r="3456">
          <cell r="A3456">
            <v>3433</v>
          </cell>
          <cell r="B3456" t="str">
            <v>диск</v>
          </cell>
          <cell r="C3456" t="str">
            <v>51401</v>
          </cell>
          <cell r="D3456" t="str">
            <v>51401`810`2`0400`0000002</v>
          </cell>
          <cell r="E3456" t="str">
            <v>Сбербанк РФ</v>
          </cell>
          <cell r="F3456" t="str">
            <v>банк</v>
          </cell>
          <cell r="G3456" t="str">
            <v>ВА</v>
          </cell>
          <cell r="H3456" t="str">
            <v>0570581</v>
          </cell>
          <cell r="I3456">
            <v>38413</v>
          </cell>
          <cell r="J3456">
            <v>70000</v>
          </cell>
          <cell r="K3456" t="str">
            <v>Рубли РФ</v>
          </cell>
          <cell r="L3456" t="str">
            <v>по предъявлении</v>
          </cell>
          <cell r="M3456">
            <v>38413</v>
          </cell>
          <cell r="N3456">
            <v>0</v>
          </cell>
          <cell r="P3456">
            <v>69944</v>
          </cell>
          <cell r="Q3456">
            <v>0.99919999999999998</v>
          </cell>
          <cell r="R3456">
            <v>69944</v>
          </cell>
          <cell r="S3456">
            <v>38421</v>
          </cell>
          <cell r="T3456" t="str">
            <v>10/03-03</v>
          </cell>
          <cell r="U3456" t="str">
            <v>ЗАО "Компания "Уфаойл"</v>
          </cell>
          <cell r="V3456">
            <v>1</v>
          </cell>
          <cell r="W3456">
            <v>70000</v>
          </cell>
          <cell r="X3456">
            <v>38422</v>
          </cell>
          <cell r="Y3456" t="str">
            <v>11/03-акт СБ</v>
          </cell>
          <cell r="Z3456" t="str">
            <v>Сбербанк РФ</v>
          </cell>
          <cell r="AA3456">
            <v>56</v>
          </cell>
          <cell r="AB3456">
            <v>0.29303442754203363</v>
          </cell>
          <cell r="AC3456">
            <v>0.29223378702962366</v>
          </cell>
          <cell r="AD3456" t="str">
            <v>предъявлен</v>
          </cell>
          <cell r="AF3456" t="str">
            <v/>
          </cell>
          <cell r="AI3456" t="str">
            <v/>
          </cell>
        </row>
        <row r="3457">
          <cell r="A3457">
            <v>3434</v>
          </cell>
          <cell r="B3457" t="str">
            <v>диск</v>
          </cell>
          <cell r="C3457" t="str">
            <v>51401</v>
          </cell>
          <cell r="D3457" t="str">
            <v>51401`810`2`0400`0000002</v>
          </cell>
          <cell r="E3457" t="str">
            <v>Сбербанк РФ</v>
          </cell>
          <cell r="F3457" t="str">
            <v>банк</v>
          </cell>
          <cell r="G3457" t="str">
            <v>ВА</v>
          </cell>
          <cell r="H3457" t="str">
            <v>0577090</v>
          </cell>
          <cell r="I3457">
            <v>38414</v>
          </cell>
          <cell r="J3457">
            <v>109000</v>
          </cell>
          <cell r="K3457" t="str">
            <v>Рубли РФ</v>
          </cell>
          <cell r="L3457" t="str">
            <v>по предъявлении</v>
          </cell>
          <cell r="M3457">
            <v>38414</v>
          </cell>
          <cell r="N3457">
            <v>0</v>
          </cell>
          <cell r="P3457">
            <v>108913</v>
          </cell>
          <cell r="Q3457">
            <v>0.99920183486238534</v>
          </cell>
          <cell r="R3457">
            <v>108913</v>
          </cell>
          <cell r="S3457">
            <v>38421</v>
          </cell>
          <cell r="T3457" t="str">
            <v>10/03-03</v>
          </cell>
          <cell r="U3457" t="str">
            <v>ЗАО "Компания "Уфаойл"</v>
          </cell>
          <cell r="V3457">
            <v>1</v>
          </cell>
          <cell r="W3457">
            <v>109000</v>
          </cell>
          <cell r="X3457">
            <v>38422</v>
          </cell>
          <cell r="Y3457" t="str">
            <v>11/03-акт СБ</v>
          </cell>
          <cell r="Z3457" t="str">
            <v>Сбербанк РФ</v>
          </cell>
          <cell r="AA3457">
            <v>87</v>
          </cell>
          <cell r="AB3457">
            <v>0.29236179335800133</v>
          </cell>
          <cell r="AC3457">
            <v>0.29156299064390845</v>
          </cell>
          <cell r="AD3457" t="str">
            <v>предъявлен</v>
          </cell>
          <cell r="AF3457" t="str">
            <v/>
          </cell>
          <cell r="AI3457" t="str">
            <v/>
          </cell>
        </row>
        <row r="3458">
          <cell r="A3458">
            <v>3435</v>
          </cell>
          <cell r="B3458" t="str">
            <v>диск</v>
          </cell>
          <cell r="C3458" t="str">
            <v>51401</v>
          </cell>
          <cell r="D3458" t="str">
            <v>51401`810`2`0400`0000002</v>
          </cell>
          <cell r="E3458" t="str">
            <v>Сбербанк РФ</v>
          </cell>
          <cell r="F3458" t="str">
            <v>банк</v>
          </cell>
          <cell r="G3458" t="str">
            <v>ВА</v>
          </cell>
          <cell r="H3458" t="str">
            <v>0786474</v>
          </cell>
          <cell r="I3458">
            <v>38401</v>
          </cell>
          <cell r="J3458">
            <v>300000</v>
          </cell>
          <cell r="K3458" t="str">
            <v>Рубли РФ</v>
          </cell>
          <cell r="L3458" t="str">
            <v>по предъявлении</v>
          </cell>
          <cell r="M3458">
            <v>38401</v>
          </cell>
          <cell r="N3458">
            <v>0</v>
          </cell>
          <cell r="P3458">
            <v>299760</v>
          </cell>
          <cell r="Q3458">
            <v>0.99919999999999998</v>
          </cell>
          <cell r="R3458">
            <v>299760</v>
          </cell>
          <cell r="S3458">
            <v>38421</v>
          </cell>
          <cell r="T3458" t="str">
            <v>10/03-03</v>
          </cell>
          <cell r="U3458" t="str">
            <v>ЗАО "Компания "Уфаойл"</v>
          </cell>
          <cell r="V3458">
            <v>1</v>
          </cell>
          <cell r="W3458">
            <v>300000</v>
          </cell>
          <cell r="X3458">
            <v>38422</v>
          </cell>
          <cell r="Y3458" t="str">
            <v>11/03-акт СБ</v>
          </cell>
          <cell r="Z3458" t="str">
            <v>Сбербанк РФ</v>
          </cell>
          <cell r="AA3458">
            <v>240</v>
          </cell>
          <cell r="AB3458">
            <v>0.29303442754203363</v>
          </cell>
          <cell r="AC3458">
            <v>0.29223378702962366</v>
          </cell>
          <cell r="AD3458" t="str">
            <v>предъявлен</v>
          </cell>
          <cell r="AF3458" t="str">
            <v/>
          </cell>
          <cell r="AI3458" t="str">
            <v/>
          </cell>
        </row>
        <row r="3459">
          <cell r="A3459">
            <v>3436</v>
          </cell>
          <cell r="B3459" t="str">
            <v>диск</v>
          </cell>
          <cell r="C3459" t="str">
            <v>51401</v>
          </cell>
          <cell r="D3459" t="str">
            <v>51401`810`2`0400`0000002</v>
          </cell>
          <cell r="E3459" t="str">
            <v>Сбербанк РФ</v>
          </cell>
          <cell r="F3459" t="str">
            <v>банк</v>
          </cell>
          <cell r="G3459" t="str">
            <v>ВА</v>
          </cell>
          <cell r="H3459" t="str">
            <v>0550266</v>
          </cell>
          <cell r="I3459">
            <v>38404</v>
          </cell>
          <cell r="J3459">
            <v>100000</v>
          </cell>
          <cell r="K3459" t="str">
            <v>Рубли РФ</v>
          </cell>
          <cell r="L3459" t="str">
            <v>по предъявлении</v>
          </cell>
          <cell r="M3459">
            <v>38404</v>
          </cell>
          <cell r="N3459">
            <v>0</v>
          </cell>
          <cell r="P3459">
            <v>99920</v>
          </cell>
          <cell r="Q3459">
            <v>0.99919999999999998</v>
          </cell>
          <cell r="R3459">
            <v>99920</v>
          </cell>
          <cell r="S3459">
            <v>38421</v>
          </cell>
          <cell r="T3459" t="str">
            <v>10/03-03</v>
          </cell>
          <cell r="U3459" t="str">
            <v>ЗАО "Компания "Уфаойл"</v>
          </cell>
          <cell r="V3459">
            <v>1</v>
          </cell>
          <cell r="W3459">
            <v>100000</v>
          </cell>
          <cell r="X3459">
            <v>38422</v>
          </cell>
          <cell r="Y3459" t="str">
            <v>11/03-акт СБ</v>
          </cell>
          <cell r="Z3459" t="str">
            <v>Сбербанк РФ</v>
          </cell>
          <cell r="AA3459">
            <v>80</v>
          </cell>
          <cell r="AB3459">
            <v>0.29303442754203363</v>
          </cell>
          <cell r="AC3459">
            <v>0.29223378702962366</v>
          </cell>
          <cell r="AD3459" t="str">
            <v>предъявлен</v>
          </cell>
          <cell r="AF3459" t="str">
            <v/>
          </cell>
          <cell r="AI3459" t="str">
            <v/>
          </cell>
        </row>
        <row r="3460">
          <cell r="A3460">
            <v>3437</v>
          </cell>
          <cell r="B3460" t="str">
            <v>диск</v>
          </cell>
          <cell r="C3460" t="str">
            <v>51401</v>
          </cell>
          <cell r="D3460" t="str">
            <v>51401`810`2`0400`0000002</v>
          </cell>
          <cell r="E3460" t="str">
            <v>Сбербанк РФ</v>
          </cell>
          <cell r="F3460" t="str">
            <v>банк</v>
          </cell>
          <cell r="G3460" t="str">
            <v>ВА</v>
          </cell>
          <cell r="H3460" t="str">
            <v>0570229</v>
          </cell>
          <cell r="I3460">
            <v>38401</v>
          </cell>
          <cell r="J3460">
            <v>75000</v>
          </cell>
          <cell r="K3460" t="str">
            <v>Рубли РФ</v>
          </cell>
          <cell r="L3460" t="str">
            <v>по предъявлении</v>
          </cell>
          <cell r="M3460">
            <v>38401</v>
          </cell>
          <cell r="N3460">
            <v>0</v>
          </cell>
          <cell r="P3460">
            <v>74940</v>
          </cell>
          <cell r="Q3460">
            <v>0.99919999999999998</v>
          </cell>
          <cell r="R3460">
            <v>74940</v>
          </cell>
          <cell r="S3460">
            <v>38421</v>
          </cell>
          <cell r="T3460" t="str">
            <v>10/03-03</v>
          </cell>
          <cell r="U3460" t="str">
            <v>ЗАО "Компания "Уфаойл"</v>
          </cell>
          <cell r="V3460">
            <v>1</v>
          </cell>
          <cell r="W3460">
            <v>75000</v>
          </cell>
          <cell r="X3460">
            <v>38422</v>
          </cell>
          <cell r="Y3460" t="str">
            <v>11/03-акт СБ</v>
          </cell>
          <cell r="Z3460" t="str">
            <v>Сбербанк РФ</v>
          </cell>
          <cell r="AA3460">
            <v>60</v>
          </cell>
          <cell r="AB3460">
            <v>0.29303442754203363</v>
          </cell>
          <cell r="AC3460">
            <v>0.29223378702962366</v>
          </cell>
          <cell r="AD3460" t="str">
            <v>предъявлен</v>
          </cell>
          <cell r="AF3460" t="str">
            <v/>
          </cell>
          <cell r="AI3460" t="str">
            <v/>
          </cell>
        </row>
        <row r="3461">
          <cell r="A3461">
            <v>3438</v>
          </cell>
          <cell r="B3461" t="str">
            <v>диск</v>
          </cell>
          <cell r="C3461" t="str">
            <v>51401</v>
          </cell>
          <cell r="D3461" t="str">
            <v>51401`810`2`0400`0000002</v>
          </cell>
          <cell r="E3461" t="str">
            <v>Сбербанк РФ</v>
          </cell>
          <cell r="F3461" t="str">
            <v>банк</v>
          </cell>
          <cell r="G3461" t="str">
            <v>ВА</v>
          </cell>
          <cell r="H3461" t="str">
            <v>0570076</v>
          </cell>
          <cell r="I3461">
            <v>38393</v>
          </cell>
          <cell r="J3461">
            <v>500000</v>
          </cell>
          <cell r="K3461" t="str">
            <v>Рубли РФ</v>
          </cell>
          <cell r="L3461" t="str">
            <v>по предъявлении</v>
          </cell>
          <cell r="M3461">
            <v>38393</v>
          </cell>
          <cell r="N3461">
            <v>0</v>
          </cell>
          <cell r="P3461">
            <v>499600</v>
          </cell>
          <cell r="Q3461">
            <v>0.99919999999999998</v>
          </cell>
          <cell r="R3461">
            <v>499600</v>
          </cell>
          <cell r="S3461">
            <v>38421</v>
          </cell>
          <cell r="T3461" t="str">
            <v>10/03-03</v>
          </cell>
          <cell r="U3461" t="str">
            <v>ЗАО "Компания "Уфаойл"</v>
          </cell>
          <cell r="V3461">
            <v>1</v>
          </cell>
          <cell r="W3461">
            <v>500000</v>
          </cell>
          <cell r="X3461">
            <v>38422</v>
          </cell>
          <cell r="Y3461" t="str">
            <v>11/03-акт СБ</v>
          </cell>
          <cell r="Z3461" t="str">
            <v>Сбербанк РФ</v>
          </cell>
          <cell r="AA3461">
            <v>400</v>
          </cell>
          <cell r="AB3461">
            <v>0.29303442754203363</v>
          </cell>
          <cell r="AC3461">
            <v>0.29223378702962366</v>
          </cell>
          <cell r="AD3461" t="str">
            <v>предъявлен</v>
          </cell>
          <cell r="AF3461" t="str">
            <v/>
          </cell>
          <cell r="AI3461" t="str">
            <v/>
          </cell>
        </row>
        <row r="3462">
          <cell r="A3462">
            <v>3439</v>
          </cell>
          <cell r="B3462" t="str">
            <v>диск</v>
          </cell>
          <cell r="C3462" t="str">
            <v>51401</v>
          </cell>
          <cell r="D3462" t="str">
            <v>51401`810`2`0400`0000002</v>
          </cell>
          <cell r="E3462" t="str">
            <v>Сбербанк РФ</v>
          </cell>
          <cell r="F3462" t="str">
            <v>банк</v>
          </cell>
          <cell r="G3462" t="str">
            <v>ВА</v>
          </cell>
          <cell r="H3462" t="str">
            <v>0569929</v>
          </cell>
          <cell r="I3462">
            <v>38387</v>
          </cell>
          <cell r="J3462">
            <v>100000</v>
          </cell>
          <cell r="K3462" t="str">
            <v>Рубли РФ</v>
          </cell>
          <cell r="L3462" t="str">
            <v>по предъявлении</v>
          </cell>
          <cell r="M3462">
            <v>38387</v>
          </cell>
          <cell r="N3462">
            <v>0</v>
          </cell>
          <cell r="P3462">
            <v>99920</v>
          </cell>
          <cell r="Q3462">
            <v>0.99919999999999998</v>
          </cell>
          <cell r="R3462">
            <v>99920</v>
          </cell>
          <cell r="S3462">
            <v>38421</v>
          </cell>
          <cell r="T3462" t="str">
            <v>10/03-03</v>
          </cell>
          <cell r="U3462" t="str">
            <v>ЗАО "Компания "Уфаойл"</v>
          </cell>
          <cell r="V3462">
            <v>1</v>
          </cell>
          <cell r="W3462">
            <v>100000</v>
          </cell>
          <cell r="X3462">
            <v>38422</v>
          </cell>
          <cell r="Y3462" t="str">
            <v>11/03-акт СБ</v>
          </cell>
          <cell r="Z3462" t="str">
            <v>Сбербанк РФ</v>
          </cell>
          <cell r="AA3462">
            <v>80</v>
          </cell>
          <cell r="AB3462">
            <v>0.29303442754203363</v>
          </cell>
          <cell r="AC3462">
            <v>0.29223378702962366</v>
          </cell>
          <cell r="AD3462" t="str">
            <v>предъявлен</v>
          </cell>
          <cell r="AF3462" t="str">
            <v/>
          </cell>
          <cell r="AI3462" t="str">
            <v/>
          </cell>
        </row>
        <row r="3463">
          <cell r="A3463">
            <v>3440</v>
          </cell>
          <cell r="B3463" t="str">
            <v>диск</v>
          </cell>
          <cell r="C3463" t="str">
            <v>51401</v>
          </cell>
          <cell r="D3463" t="str">
            <v>51401`810`2`0400`0000002</v>
          </cell>
          <cell r="E3463" t="str">
            <v>Сбербанк РФ</v>
          </cell>
          <cell r="F3463" t="str">
            <v>банк</v>
          </cell>
          <cell r="G3463" t="str">
            <v>ВА</v>
          </cell>
          <cell r="H3463" t="str">
            <v>0567638</v>
          </cell>
          <cell r="I3463">
            <v>38387</v>
          </cell>
          <cell r="J3463">
            <v>175000</v>
          </cell>
          <cell r="K3463" t="str">
            <v>Рубли РФ</v>
          </cell>
          <cell r="L3463" t="str">
            <v>по предъявлении</v>
          </cell>
          <cell r="M3463">
            <v>38387</v>
          </cell>
          <cell r="N3463">
            <v>0</v>
          </cell>
          <cell r="P3463">
            <v>174860</v>
          </cell>
          <cell r="Q3463">
            <v>0.99919999999999998</v>
          </cell>
          <cell r="R3463">
            <v>174860</v>
          </cell>
          <cell r="S3463">
            <v>38421</v>
          </cell>
          <cell r="T3463" t="str">
            <v>10/03-03</v>
          </cell>
          <cell r="U3463" t="str">
            <v>ЗАО "Компания "Уфаойл"</v>
          </cell>
          <cell r="V3463">
            <v>1</v>
          </cell>
          <cell r="W3463">
            <v>175000</v>
          </cell>
          <cell r="X3463">
            <v>38422</v>
          </cell>
          <cell r="Y3463" t="str">
            <v>11/03-акт СБ</v>
          </cell>
          <cell r="Z3463" t="str">
            <v>Сбербанк РФ</v>
          </cell>
          <cell r="AA3463">
            <v>140</v>
          </cell>
          <cell r="AB3463">
            <v>0.29303442754203363</v>
          </cell>
          <cell r="AC3463">
            <v>0.29223378702962366</v>
          </cell>
          <cell r="AD3463" t="str">
            <v>предъявлен</v>
          </cell>
          <cell r="AF3463" t="str">
            <v/>
          </cell>
          <cell r="AI3463" t="str">
            <v/>
          </cell>
        </row>
        <row r="3464">
          <cell r="A3464">
            <v>3441</v>
          </cell>
          <cell r="B3464" t="str">
            <v>диск</v>
          </cell>
          <cell r="C3464" t="str">
            <v>51401</v>
          </cell>
          <cell r="D3464" t="str">
            <v>51401`810`2`0400`0000002</v>
          </cell>
          <cell r="E3464" t="str">
            <v>Сбербанк РФ</v>
          </cell>
          <cell r="F3464" t="str">
            <v>банк</v>
          </cell>
          <cell r="G3464" t="str">
            <v>ВА</v>
          </cell>
          <cell r="H3464" t="str">
            <v>0786378</v>
          </cell>
          <cell r="I3464">
            <v>38386</v>
          </cell>
          <cell r="J3464">
            <v>150000</v>
          </cell>
          <cell r="K3464" t="str">
            <v>Рубли РФ</v>
          </cell>
          <cell r="L3464" t="str">
            <v>по предъявлении</v>
          </cell>
          <cell r="M3464">
            <v>38386</v>
          </cell>
          <cell r="N3464">
            <v>0</v>
          </cell>
          <cell r="P3464">
            <v>149880</v>
          </cell>
          <cell r="Q3464">
            <v>0.99919999999999998</v>
          </cell>
          <cell r="R3464">
            <v>149880</v>
          </cell>
          <cell r="S3464">
            <v>38421</v>
          </cell>
          <cell r="T3464" t="str">
            <v>10/03-03</v>
          </cell>
          <cell r="U3464" t="str">
            <v>ЗАО "Компания "Уфаойл"</v>
          </cell>
          <cell r="V3464">
            <v>1</v>
          </cell>
          <cell r="W3464">
            <v>150000</v>
          </cell>
          <cell r="X3464">
            <v>38422</v>
          </cell>
          <cell r="Y3464" t="str">
            <v>11/03-акт СБ</v>
          </cell>
          <cell r="Z3464" t="str">
            <v>Сбербанк РФ</v>
          </cell>
          <cell r="AA3464">
            <v>120</v>
          </cell>
          <cell r="AB3464">
            <v>0.29303442754203363</v>
          </cell>
          <cell r="AC3464">
            <v>0.29223378702962366</v>
          </cell>
          <cell r="AD3464" t="str">
            <v>предъявлен</v>
          </cell>
          <cell r="AF3464" t="str">
            <v/>
          </cell>
          <cell r="AI3464" t="str">
            <v/>
          </cell>
        </row>
        <row r="3465">
          <cell r="A3465">
            <v>3442</v>
          </cell>
          <cell r="B3465" t="str">
            <v>диск</v>
          </cell>
          <cell r="C3465" t="str">
            <v>51401</v>
          </cell>
          <cell r="D3465" t="str">
            <v>51401`810`2`0400`0000002</v>
          </cell>
          <cell r="E3465" t="str">
            <v>Сбербанк РФ</v>
          </cell>
          <cell r="F3465" t="str">
            <v>банк</v>
          </cell>
          <cell r="G3465" t="str">
            <v>ВА</v>
          </cell>
          <cell r="H3465" t="str">
            <v>0569708</v>
          </cell>
          <cell r="I3465">
            <v>38380</v>
          </cell>
          <cell r="J3465">
            <v>486000</v>
          </cell>
          <cell r="K3465" t="str">
            <v>Рубли РФ</v>
          </cell>
          <cell r="L3465" t="str">
            <v>по предъявлении</v>
          </cell>
          <cell r="M3465">
            <v>38380</v>
          </cell>
          <cell r="N3465">
            <v>0</v>
          </cell>
          <cell r="P3465">
            <v>485611</v>
          </cell>
          <cell r="Q3465">
            <v>0.99919958847736623</v>
          </cell>
          <cell r="R3465">
            <v>485611</v>
          </cell>
          <cell r="S3465">
            <v>38421</v>
          </cell>
          <cell r="T3465" t="str">
            <v>10/03-03</v>
          </cell>
          <cell r="U3465" t="str">
            <v>ЗАО "Компания "Уфаойл"</v>
          </cell>
          <cell r="V3465">
            <v>1</v>
          </cell>
          <cell r="W3465">
            <v>486000</v>
          </cell>
          <cell r="X3465">
            <v>38422</v>
          </cell>
          <cell r="Y3465" t="str">
            <v>11/03-акт СБ</v>
          </cell>
          <cell r="Z3465" t="str">
            <v>Сбербанк РФ</v>
          </cell>
          <cell r="AA3465">
            <v>389</v>
          </cell>
          <cell r="AB3465">
            <v>0.29318528616526396</v>
          </cell>
          <cell r="AC3465">
            <v>0.29238423347082337</v>
          </cell>
          <cell r="AD3465" t="str">
            <v>предъявлен</v>
          </cell>
          <cell r="AF3465" t="str">
            <v/>
          </cell>
          <cell r="AI3465" t="str">
            <v/>
          </cell>
        </row>
        <row r="3466">
          <cell r="A3466">
            <v>3443</v>
          </cell>
          <cell r="B3466" t="str">
            <v>диск</v>
          </cell>
          <cell r="C3466" t="str">
            <v>51401</v>
          </cell>
          <cell r="D3466" t="str">
            <v>51401`810`2`0400`0000002</v>
          </cell>
          <cell r="E3466" t="str">
            <v>Сбербанк РФ</v>
          </cell>
          <cell r="F3466" t="str">
            <v>банк</v>
          </cell>
          <cell r="G3466" t="str">
            <v>ВА</v>
          </cell>
          <cell r="H3466" t="str">
            <v>0569823</v>
          </cell>
          <cell r="I3466">
            <v>38384</v>
          </cell>
          <cell r="J3466">
            <v>500000</v>
          </cell>
          <cell r="K3466" t="str">
            <v>Рубли РФ</v>
          </cell>
          <cell r="L3466" t="str">
            <v>по предъявлении</v>
          </cell>
          <cell r="M3466">
            <v>38384</v>
          </cell>
          <cell r="N3466">
            <v>0</v>
          </cell>
          <cell r="P3466">
            <v>499600</v>
          </cell>
          <cell r="Q3466">
            <v>0.99919999999999998</v>
          </cell>
          <cell r="R3466">
            <v>499600</v>
          </cell>
          <cell r="S3466">
            <v>38421</v>
          </cell>
          <cell r="T3466" t="str">
            <v>10/03-03</v>
          </cell>
          <cell r="U3466" t="str">
            <v>ЗАО "Компания "Уфаойл"</v>
          </cell>
          <cell r="V3466">
            <v>1</v>
          </cell>
          <cell r="W3466">
            <v>500000</v>
          </cell>
          <cell r="X3466">
            <v>38422</v>
          </cell>
          <cell r="Y3466" t="str">
            <v>11/03-акт СБ</v>
          </cell>
          <cell r="Z3466" t="str">
            <v>Сбербанк РФ</v>
          </cell>
          <cell r="AA3466">
            <v>400</v>
          </cell>
          <cell r="AB3466">
            <v>0.29303442754203363</v>
          </cell>
          <cell r="AC3466">
            <v>0.29223378702962366</v>
          </cell>
          <cell r="AD3466" t="str">
            <v>предъявлен</v>
          </cell>
          <cell r="AF3466" t="str">
            <v/>
          </cell>
          <cell r="AI3466" t="str">
            <v/>
          </cell>
        </row>
        <row r="3467">
          <cell r="A3467">
            <v>3444</v>
          </cell>
          <cell r="B3467" t="str">
            <v>диск</v>
          </cell>
          <cell r="C3467" t="str">
            <v>51401</v>
          </cell>
          <cell r="D3467" t="str">
            <v>51401`810`2`0400`0000002</v>
          </cell>
          <cell r="E3467" t="str">
            <v>Сбербанк РФ</v>
          </cell>
          <cell r="F3467" t="str">
            <v>банк</v>
          </cell>
          <cell r="G3467" t="str">
            <v>ВА</v>
          </cell>
          <cell r="H3467" t="str">
            <v>0569980</v>
          </cell>
          <cell r="I3467">
            <v>38391</v>
          </cell>
          <cell r="J3467">
            <v>100000</v>
          </cell>
          <cell r="K3467" t="str">
            <v>Рубли РФ</v>
          </cell>
          <cell r="L3467" t="str">
            <v>по предъявлении</v>
          </cell>
          <cell r="M3467">
            <v>38391</v>
          </cell>
          <cell r="N3467">
            <v>0</v>
          </cell>
          <cell r="P3467">
            <v>99920</v>
          </cell>
          <cell r="Q3467">
            <v>0.99919999999999998</v>
          </cell>
          <cell r="R3467">
            <v>99920</v>
          </cell>
          <cell r="S3467">
            <v>38421</v>
          </cell>
          <cell r="T3467" t="str">
            <v>10/03-03</v>
          </cell>
          <cell r="U3467" t="str">
            <v>ЗАО "Компания "Уфаойл"</v>
          </cell>
          <cell r="V3467">
            <v>1</v>
          </cell>
          <cell r="W3467">
            <v>100000</v>
          </cell>
          <cell r="X3467">
            <v>38422</v>
          </cell>
          <cell r="Y3467" t="str">
            <v>11/03-акт СБ</v>
          </cell>
          <cell r="Z3467" t="str">
            <v>Сбербанк РФ</v>
          </cell>
          <cell r="AA3467">
            <v>80</v>
          </cell>
          <cell r="AB3467">
            <v>0.29303442754203363</v>
          </cell>
          <cell r="AC3467">
            <v>0.29223378702962366</v>
          </cell>
          <cell r="AD3467" t="str">
            <v>предъявлен</v>
          </cell>
          <cell r="AF3467" t="str">
            <v/>
          </cell>
          <cell r="AI3467" t="str">
            <v/>
          </cell>
        </row>
        <row r="3468">
          <cell r="A3468">
            <v>3445</v>
          </cell>
          <cell r="B3468" t="str">
            <v>диск</v>
          </cell>
          <cell r="C3468" t="str">
            <v>51401</v>
          </cell>
          <cell r="D3468" t="str">
            <v>51401`810`2`0400`0000002</v>
          </cell>
          <cell r="E3468" t="str">
            <v>Сбербанк РФ</v>
          </cell>
          <cell r="F3468" t="str">
            <v>банк</v>
          </cell>
          <cell r="G3468" t="str">
            <v>ВА</v>
          </cell>
          <cell r="H3468" t="str">
            <v>0569984</v>
          </cell>
          <cell r="I3468">
            <v>38391</v>
          </cell>
          <cell r="J3468">
            <v>114000</v>
          </cell>
          <cell r="K3468" t="str">
            <v>Рубли РФ</v>
          </cell>
          <cell r="L3468" t="str">
            <v>по предъявлении</v>
          </cell>
          <cell r="M3468">
            <v>38391</v>
          </cell>
          <cell r="N3468">
            <v>0</v>
          </cell>
          <cell r="P3468">
            <v>113909</v>
          </cell>
          <cell r="Q3468">
            <v>0.99920175438596492</v>
          </cell>
          <cell r="R3468">
            <v>113909</v>
          </cell>
          <cell r="S3468">
            <v>38421</v>
          </cell>
          <cell r="T3468" t="str">
            <v>10/03-03</v>
          </cell>
          <cell r="U3468" t="str">
            <v>ЗАО "Компания "Уфаойл"</v>
          </cell>
          <cell r="V3468">
            <v>1</v>
          </cell>
          <cell r="W3468">
            <v>114000</v>
          </cell>
          <cell r="X3468">
            <v>38422</v>
          </cell>
          <cell r="Y3468" t="str">
            <v>11/03-акт СБ</v>
          </cell>
          <cell r="Z3468" t="str">
            <v>Сбербанк РФ</v>
          </cell>
          <cell r="AA3468">
            <v>91</v>
          </cell>
          <cell r="AB3468">
            <v>0.29239129480550263</v>
          </cell>
          <cell r="AC3468">
            <v>0.29159241148636189</v>
          </cell>
          <cell r="AD3468" t="str">
            <v>предъявлен</v>
          </cell>
          <cell r="AF3468" t="str">
            <v/>
          </cell>
          <cell r="AI3468" t="str">
            <v/>
          </cell>
        </row>
        <row r="3469">
          <cell r="A3469">
            <v>3446</v>
          </cell>
          <cell r="B3469" t="str">
            <v>диск</v>
          </cell>
          <cell r="C3469" t="str">
            <v>51401</v>
          </cell>
          <cell r="D3469" t="str">
            <v>51401`810`2`0400`0000002</v>
          </cell>
          <cell r="E3469" t="str">
            <v>Сбербанк РФ</v>
          </cell>
          <cell r="F3469" t="str">
            <v>банк</v>
          </cell>
          <cell r="G3469" t="str">
            <v>ВА</v>
          </cell>
          <cell r="H3469" t="str">
            <v>0569915</v>
          </cell>
          <cell r="I3469">
            <v>38387</v>
          </cell>
          <cell r="J3469">
            <v>100000</v>
          </cell>
          <cell r="K3469" t="str">
            <v>Рубли РФ</v>
          </cell>
          <cell r="L3469" t="str">
            <v>по предъявлении</v>
          </cell>
          <cell r="M3469">
            <v>38387</v>
          </cell>
          <cell r="N3469">
            <v>0</v>
          </cell>
          <cell r="P3469">
            <v>99920</v>
          </cell>
          <cell r="Q3469">
            <v>0.99919999999999998</v>
          </cell>
          <cell r="R3469">
            <v>99920</v>
          </cell>
          <cell r="S3469">
            <v>38421</v>
          </cell>
          <cell r="T3469" t="str">
            <v>10/03-03</v>
          </cell>
          <cell r="U3469" t="str">
            <v>ЗАО "Компания "Уфаойл"</v>
          </cell>
          <cell r="V3469">
            <v>1</v>
          </cell>
          <cell r="W3469">
            <v>100000</v>
          </cell>
          <cell r="X3469">
            <v>38422</v>
          </cell>
          <cell r="Y3469" t="str">
            <v>11/03-акт СБ</v>
          </cell>
          <cell r="Z3469" t="str">
            <v>Сбербанк РФ</v>
          </cell>
          <cell r="AA3469">
            <v>80</v>
          </cell>
          <cell r="AB3469">
            <v>0.29303442754203363</v>
          </cell>
          <cell r="AC3469">
            <v>0.29223378702962366</v>
          </cell>
          <cell r="AD3469" t="str">
            <v>предъявлен</v>
          </cell>
          <cell r="AF3469" t="str">
            <v/>
          </cell>
          <cell r="AI3469" t="str">
            <v/>
          </cell>
        </row>
        <row r="3470">
          <cell r="A3470">
            <v>3447</v>
          </cell>
          <cell r="B3470" t="str">
            <v>диск</v>
          </cell>
          <cell r="C3470" t="str">
            <v>51401</v>
          </cell>
          <cell r="D3470" t="str">
            <v>51401`810`2`0400`0000002</v>
          </cell>
          <cell r="E3470" t="str">
            <v>Сбербанк РФ</v>
          </cell>
          <cell r="F3470" t="str">
            <v>банк</v>
          </cell>
          <cell r="G3470" t="str">
            <v>ВА</v>
          </cell>
          <cell r="H3470" t="str">
            <v>0569883</v>
          </cell>
          <cell r="I3470">
            <v>38386</v>
          </cell>
          <cell r="J3470">
            <v>70000</v>
          </cell>
          <cell r="K3470" t="str">
            <v>Рубли РФ</v>
          </cell>
          <cell r="L3470" t="str">
            <v>по предъявлении</v>
          </cell>
          <cell r="M3470">
            <v>38386</v>
          </cell>
          <cell r="N3470">
            <v>0</v>
          </cell>
          <cell r="P3470">
            <v>69944</v>
          </cell>
          <cell r="Q3470">
            <v>0.99919999999999998</v>
          </cell>
          <cell r="R3470">
            <v>69944</v>
          </cell>
          <cell r="S3470">
            <v>38421</v>
          </cell>
          <cell r="T3470" t="str">
            <v>10/03-03</v>
          </cell>
          <cell r="U3470" t="str">
            <v>ЗАО "Компания "Уфаойл"</v>
          </cell>
          <cell r="V3470">
            <v>1</v>
          </cell>
          <cell r="W3470">
            <v>70000</v>
          </cell>
          <cell r="X3470">
            <v>38422</v>
          </cell>
          <cell r="Y3470" t="str">
            <v>11/03-акт СБ</v>
          </cell>
          <cell r="Z3470" t="str">
            <v>Сбербанк РФ</v>
          </cell>
          <cell r="AA3470">
            <v>56</v>
          </cell>
          <cell r="AB3470">
            <v>0.29303442754203363</v>
          </cell>
          <cell r="AC3470">
            <v>0.29223378702962366</v>
          </cell>
          <cell r="AD3470" t="str">
            <v>предъявлен</v>
          </cell>
          <cell r="AF3470" t="str">
            <v/>
          </cell>
          <cell r="AI3470" t="str">
            <v/>
          </cell>
        </row>
        <row r="3471">
          <cell r="A3471">
            <v>3448</v>
          </cell>
          <cell r="B3471" t="str">
            <v>диск</v>
          </cell>
          <cell r="C3471" t="str">
            <v>51401</v>
          </cell>
          <cell r="D3471" t="str">
            <v>51401`810`2`0400`0000002</v>
          </cell>
          <cell r="E3471" t="str">
            <v>Сбербанк РФ</v>
          </cell>
          <cell r="F3471" t="str">
            <v>банк</v>
          </cell>
          <cell r="G3471" t="str">
            <v>ВА</v>
          </cell>
          <cell r="H3471" t="str">
            <v>0572461</v>
          </cell>
          <cell r="I3471">
            <v>38391</v>
          </cell>
          <cell r="J3471">
            <v>48000</v>
          </cell>
          <cell r="K3471" t="str">
            <v>Рубли РФ</v>
          </cell>
          <cell r="L3471" t="str">
            <v>по предъявлении</v>
          </cell>
          <cell r="M3471">
            <v>38391</v>
          </cell>
          <cell r="N3471">
            <v>0</v>
          </cell>
          <cell r="P3471">
            <v>47962</v>
          </cell>
          <cell r="Q3471">
            <v>0.99920833333333337</v>
          </cell>
          <cell r="R3471">
            <v>47962</v>
          </cell>
          <cell r="S3471">
            <v>38421</v>
          </cell>
          <cell r="T3471" t="str">
            <v>10/03-03</v>
          </cell>
          <cell r="U3471" t="str">
            <v>ЗАО "Компания "Уфаойл"</v>
          </cell>
          <cell r="V3471">
            <v>1</v>
          </cell>
          <cell r="W3471">
            <v>48000</v>
          </cell>
          <cell r="X3471">
            <v>38422</v>
          </cell>
          <cell r="Y3471" t="str">
            <v>11/03-акт СБ</v>
          </cell>
          <cell r="Z3471" t="str">
            <v>Сбербанк РФ</v>
          </cell>
          <cell r="AA3471">
            <v>38</v>
          </cell>
          <cell r="AB3471">
            <v>0.28997956715733292</v>
          </cell>
          <cell r="AC3471">
            <v>0.28918727325799592</v>
          </cell>
          <cell r="AD3471" t="str">
            <v>предъявлен</v>
          </cell>
          <cell r="AF3471" t="str">
            <v/>
          </cell>
          <cell r="AI3471" t="str">
            <v/>
          </cell>
        </row>
        <row r="3472">
          <cell r="A3472">
            <v>3449</v>
          </cell>
          <cell r="B3472" t="str">
            <v>диск</v>
          </cell>
          <cell r="C3472" t="str">
            <v>51401</v>
          </cell>
          <cell r="D3472" t="str">
            <v>51401`810`2`0400`0000002</v>
          </cell>
          <cell r="E3472" t="str">
            <v>Сбербанк РФ</v>
          </cell>
          <cell r="F3472" t="str">
            <v>банк</v>
          </cell>
          <cell r="G3472" t="str">
            <v>ВА</v>
          </cell>
          <cell r="H3472" t="str">
            <v>0572451</v>
          </cell>
          <cell r="I3472">
            <v>38390</v>
          </cell>
          <cell r="J3472">
            <v>30000</v>
          </cell>
          <cell r="K3472" t="str">
            <v>Рубли РФ</v>
          </cell>
          <cell r="L3472" t="str">
            <v>по предъявлении</v>
          </cell>
          <cell r="M3472">
            <v>38390</v>
          </cell>
          <cell r="N3472">
            <v>0</v>
          </cell>
          <cell r="P3472">
            <v>29976</v>
          </cell>
          <cell r="Q3472">
            <v>0.99919999999999998</v>
          </cell>
          <cell r="R3472">
            <v>29976</v>
          </cell>
          <cell r="S3472">
            <v>38421</v>
          </cell>
          <cell r="T3472" t="str">
            <v>10/03-03</v>
          </cell>
          <cell r="U3472" t="str">
            <v>ЗАО "Компания "Уфаойл"</v>
          </cell>
          <cell r="V3472">
            <v>1</v>
          </cell>
          <cell r="W3472">
            <v>30000</v>
          </cell>
          <cell r="X3472">
            <v>38422</v>
          </cell>
          <cell r="Y3472" t="str">
            <v>11/03-акт СБ</v>
          </cell>
          <cell r="Z3472" t="str">
            <v>Сбербанк РФ</v>
          </cell>
          <cell r="AA3472">
            <v>24</v>
          </cell>
          <cell r="AB3472">
            <v>0.29303442754203363</v>
          </cell>
          <cell r="AC3472">
            <v>0.29223378702962366</v>
          </cell>
          <cell r="AD3472" t="str">
            <v>предъявлен</v>
          </cell>
          <cell r="AF3472" t="str">
            <v/>
          </cell>
          <cell r="AI3472" t="str">
            <v/>
          </cell>
        </row>
        <row r="3473">
          <cell r="A3473">
            <v>3450</v>
          </cell>
          <cell r="B3473" t="str">
            <v>диск</v>
          </cell>
          <cell r="C3473" t="str">
            <v>51401</v>
          </cell>
          <cell r="D3473" t="str">
            <v>51401`810`2`0400`0000002</v>
          </cell>
          <cell r="E3473" t="str">
            <v>Сбербанк РФ</v>
          </cell>
          <cell r="F3473" t="str">
            <v>банк</v>
          </cell>
          <cell r="G3473" t="str">
            <v>ВА</v>
          </cell>
          <cell r="H3473" t="str">
            <v>0562143</v>
          </cell>
          <cell r="I3473">
            <v>38349</v>
          </cell>
          <cell r="J3473">
            <v>100000</v>
          </cell>
          <cell r="K3473" t="str">
            <v>Рубли РФ</v>
          </cell>
          <cell r="L3473" t="str">
            <v>по предъявлении</v>
          </cell>
          <cell r="M3473">
            <v>38349</v>
          </cell>
          <cell r="N3473">
            <v>0</v>
          </cell>
          <cell r="P3473">
            <v>99920</v>
          </cell>
          <cell r="Q3473">
            <v>0.99919999999999998</v>
          </cell>
          <cell r="R3473">
            <v>99920</v>
          </cell>
          <cell r="S3473">
            <v>38421</v>
          </cell>
          <cell r="T3473" t="str">
            <v>10/03-03</v>
          </cell>
          <cell r="U3473" t="str">
            <v>ЗАО "Компания "Уфаойл"</v>
          </cell>
          <cell r="V3473">
            <v>1</v>
          </cell>
          <cell r="W3473">
            <v>100000</v>
          </cell>
          <cell r="X3473">
            <v>38422</v>
          </cell>
          <cell r="Y3473" t="str">
            <v>11/03-акт СБ</v>
          </cell>
          <cell r="Z3473" t="str">
            <v>Сбербанк РФ</v>
          </cell>
          <cell r="AA3473">
            <v>80</v>
          </cell>
          <cell r="AB3473">
            <v>0.29303442754203363</v>
          </cell>
          <cell r="AC3473">
            <v>0.29223378702962366</v>
          </cell>
          <cell r="AD3473" t="str">
            <v>предъявлен</v>
          </cell>
          <cell r="AF3473" t="str">
            <v/>
          </cell>
          <cell r="AI3473" t="str">
            <v/>
          </cell>
        </row>
        <row r="3474">
          <cell r="A3474">
            <v>3451</v>
          </cell>
          <cell r="B3474" t="str">
            <v>диск</v>
          </cell>
          <cell r="C3474" t="str">
            <v>51401</v>
          </cell>
          <cell r="D3474" t="str">
            <v>51401`810`2`0400`0000015</v>
          </cell>
          <cell r="E3474" t="str">
            <v>ОАО «Башэкономбанк»</v>
          </cell>
          <cell r="F3474" t="str">
            <v>банк</v>
          </cell>
          <cell r="G3474" t="str">
            <v>БЭБ</v>
          </cell>
          <cell r="H3474" t="str">
            <v>0025280</v>
          </cell>
          <cell r="I3474">
            <v>38415</v>
          </cell>
          <cell r="J3474">
            <v>50000</v>
          </cell>
          <cell r="K3474" t="str">
            <v>Рубли РФ</v>
          </cell>
          <cell r="L3474" t="str">
            <v>по предъявлении</v>
          </cell>
          <cell r="M3474">
            <v>38415</v>
          </cell>
          <cell r="N3474">
            <v>0</v>
          </cell>
          <cell r="P3474">
            <v>49925</v>
          </cell>
          <cell r="Q3474">
            <v>0.99850000000000005</v>
          </cell>
          <cell r="R3474">
            <v>49925</v>
          </cell>
          <cell r="S3474">
            <v>38421</v>
          </cell>
          <cell r="T3474" t="str">
            <v>10/03-03</v>
          </cell>
          <cell r="U3474" t="str">
            <v>ЗАО "Компания "Уфаойл"</v>
          </cell>
          <cell r="V3474">
            <v>1</v>
          </cell>
          <cell r="W3474">
            <v>50000</v>
          </cell>
          <cell r="X3474">
            <v>38422</v>
          </cell>
          <cell r="Y3474" t="str">
            <v>11/03-акт БЭБ</v>
          </cell>
          <cell r="Z3474" t="str">
            <v>ОАО "Башэкономбанк"</v>
          </cell>
          <cell r="AA3474">
            <v>75</v>
          </cell>
          <cell r="AB3474">
            <v>0.54982473710565849</v>
          </cell>
          <cell r="AC3474">
            <v>0.54832248372558845</v>
          </cell>
          <cell r="AD3474" t="str">
            <v>предъявлен</v>
          </cell>
          <cell r="AF3474" t="str">
            <v/>
          </cell>
          <cell r="AI3474" t="str">
            <v/>
          </cell>
        </row>
        <row r="3475">
          <cell r="A3475">
            <v>3452</v>
          </cell>
          <cell r="B3475" t="str">
            <v>диск</v>
          </cell>
          <cell r="C3475" t="str">
            <v>51401</v>
          </cell>
          <cell r="D3475" t="str">
            <v>51401`810`2`0400`0000015</v>
          </cell>
          <cell r="E3475" t="str">
            <v>ОАО «Башэкономбанк»</v>
          </cell>
          <cell r="F3475" t="str">
            <v>банк</v>
          </cell>
          <cell r="G3475" t="str">
            <v>БЭБ</v>
          </cell>
          <cell r="H3475" t="str">
            <v>0025281</v>
          </cell>
          <cell r="I3475">
            <v>38415</v>
          </cell>
          <cell r="J3475">
            <v>270000</v>
          </cell>
          <cell r="K3475" t="str">
            <v>Рубли РФ</v>
          </cell>
          <cell r="L3475" t="str">
            <v>по предъявлении</v>
          </cell>
          <cell r="M3475">
            <v>38415</v>
          </cell>
          <cell r="N3475">
            <v>0</v>
          </cell>
          <cell r="P3475">
            <v>269595</v>
          </cell>
          <cell r="Q3475">
            <v>0.99850000000000005</v>
          </cell>
          <cell r="R3475">
            <v>269595</v>
          </cell>
          <cell r="S3475">
            <v>38421</v>
          </cell>
          <cell r="T3475" t="str">
            <v>10/03-03</v>
          </cell>
          <cell r="U3475" t="str">
            <v>ЗАО "Компания "Уфаойл"</v>
          </cell>
          <cell r="V3475">
            <v>1</v>
          </cell>
          <cell r="W3475">
            <v>270000</v>
          </cell>
          <cell r="X3475">
            <v>38422</v>
          </cell>
          <cell r="Y3475" t="str">
            <v>11/03-акт БЭБ</v>
          </cell>
          <cell r="Z3475" t="str">
            <v>ОАО "Башэкономбанк"</v>
          </cell>
          <cell r="AA3475">
            <v>405</v>
          </cell>
          <cell r="AB3475">
            <v>0.54982473710565849</v>
          </cell>
          <cell r="AC3475">
            <v>0.54832248372558845</v>
          </cell>
          <cell r="AD3475" t="str">
            <v>предъявлен</v>
          </cell>
          <cell r="AF3475" t="str">
            <v/>
          </cell>
          <cell r="AI3475" t="str">
            <v/>
          </cell>
        </row>
        <row r="3476">
          <cell r="A3476">
            <v>3453</v>
          </cell>
          <cell r="B3476" t="str">
            <v>диск</v>
          </cell>
          <cell r="C3476" t="str">
            <v>51401</v>
          </cell>
          <cell r="D3476" t="str">
            <v>51401`810`5`0400`0000029</v>
          </cell>
          <cell r="E3476" t="str">
            <v>ОАО "Альфа-Банк-Башкортостан"</v>
          </cell>
          <cell r="F3476" t="str">
            <v>банк</v>
          </cell>
          <cell r="G3476" t="str">
            <v>А</v>
          </cell>
          <cell r="H3476" t="str">
            <v>0007232</v>
          </cell>
          <cell r="I3476">
            <v>38413</v>
          </cell>
          <cell r="J3476">
            <v>40000</v>
          </cell>
          <cell r="K3476" t="str">
            <v>Рубли РФ</v>
          </cell>
          <cell r="L3476" t="str">
            <v>по предъявлении</v>
          </cell>
          <cell r="M3476">
            <v>38413</v>
          </cell>
          <cell r="N3476">
            <v>0</v>
          </cell>
          <cell r="P3476">
            <v>39940</v>
          </cell>
          <cell r="Q3476">
            <v>0.99850000000000005</v>
          </cell>
          <cell r="R3476">
            <v>39940</v>
          </cell>
          <cell r="S3476">
            <v>38421</v>
          </cell>
          <cell r="T3476" t="str">
            <v>10/03-03</v>
          </cell>
          <cell r="U3476" t="str">
            <v>ЗАО "Компания "Уфаойл"</v>
          </cell>
          <cell r="V3476">
            <v>1</v>
          </cell>
          <cell r="W3476">
            <v>40000</v>
          </cell>
          <cell r="X3476">
            <v>38422</v>
          </cell>
          <cell r="Y3476" t="str">
            <v>11/03-акт АББ</v>
          </cell>
          <cell r="Z3476" t="str">
            <v>ОАО "Альфа-Банк -Башкортостан"</v>
          </cell>
          <cell r="AA3476">
            <v>60</v>
          </cell>
          <cell r="AB3476">
            <v>0.54982473710565849</v>
          </cell>
          <cell r="AC3476">
            <v>0.54832248372558845</v>
          </cell>
          <cell r="AD3476" t="str">
            <v>предъявлен</v>
          </cell>
          <cell r="AF3476" t="str">
            <v/>
          </cell>
          <cell r="AI3476" t="str">
            <v/>
          </cell>
        </row>
        <row r="3477">
          <cell r="A3477">
            <v>3454</v>
          </cell>
          <cell r="B3477" t="str">
            <v>диск</v>
          </cell>
          <cell r="C3477" t="str">
            <v>51401</v>
          </cell>
          <cell r="D3477" t="str">
            <v>51401`810`5`0400`0000029</v>
          </cell>
          <cell r="E3477" t="str">
            <v>ОАО "Альфа-Банк-Башкортостан"</v>
          </cell>
          <cell r="F3477" t="str">
            <v>банк</v>
          </cell>
          <cell r="G3477" t="str">
            <v>А</v>
          </cell>
          <cell r="H3477" t="str">
            <v>0007226</v>
          </cell>
          <cell r="I3477">
            <v>38407</v>
          </cell>
          <cell r="J3477">
            <v>480000</v>
          </cell>
          <cell r="K3477" t="str">
            <v>Рубли РФ</v>
          </cell>
          <cell r="L3477" t="str">
            <v>по предъявлении</v>
          </cell>
          <cell r="M3477">
            <v>38407</v>
          </cell>
          <cell r="N3477">
            <v>0</v>
          </cell>
          <cell r="P3477">
            <v>479280</v>
          </cell>
          <cell r="Q3477">
            <v>0.99850000000000005</v>
          </cell>
          <cell r="R3477">
            <v>479280</v>
          </cell>
          <cell r="S3477">
            <v>38421</v>
          </cell>
          <cell r="T3477" t="str">
            <v>10/03-03</v>
          </cell>
          <cell r="U3477" t="str">
            <v>ЗАО "Компания "Уфаойл"</v>
          </cell>
          <cell r="V3477">
            <v>1</v>
          </cell>
          <cell r="W3477">
            <v>480000</v>
          </cell>
          <cell r="X3477">
            <v>38422</v>
          </cell>
          <cell r="Y3477" t="str">
            <v>11/03-акт АББ</v>
          </cell>
          <cell r="Z3477" t="str">
            <v>ОАО "Альфа-Банк -Башкортостан"</v>
          </cell>
          <cell r="AA3477">
            <v>720</v>
          </cell>
          <cell r="AB3477">
            <v>0.54982473710565849</v>
          </cell>
          <cell r="AC3477">
            <v>0.54832248372558845</v>
          </cell>
          <cell r="AD3477" t="str">
            <v>предъявлен</v>
          </cell>
          <cell r="AF3477" t="str">
            <v/>
          </cell>
          <cell r="AI3477" t="str">
            <v/>
          </cell>
        </row>
        <row r="3478">
          <cell r="A3478">
            <v>3455</v>
          </cell>
          <cell r="B3478" t="str">
            <v>диск</v>
          </cell>
          <cell r="C3478" t="str">
            <v>51401</v>
          </cell>
          <cell r="D3478" t="str">
            <v>51401`810`1`0400`0000018</v>
          </cell>
          <cell r="E3478" t="str">
            <v>АБ «Газпромбанк» (ЗАО)</v>
          </cell>
          <cell r="F3478" t="str">
            <v>банк</v>
          </cell>
          <cell r="G3478" t="str">
            <v>ГПБ</v>
          </cell>
          <cell r="H3478" t="str">
            <v>0180848</v>
          </cell>
          <cell r="I3478">
            <v>38411</v>
          </cell>
          <cell r="J3478">
            <v>100000</v>
          </cell>
          <cell r="K3478" t="str">
            <v>Рубли РФ</v>
          </cell>
          <cell r="L3478" t="str">
            <v>по предъявлении</v>
          </cell>
          <cell r="M3478">
            <v>38411</v>
          </cell>
          <cell r="N3478">
            <v>0</v>
          </cell>
          <cell r="P3478">
            <v>99850</v>
          </cell>
          <cell r="Q3478">
            <v>0.99850000000000005</v>
          </cell>
          <cell r="R3478">
            <v>99850</v>
          </cell>
          <cell r="S3478">
            <v>38421</v>
          </cell>
          <cell r="T3478" t="str">
            <v>10/03-03</v>
          </cell>
          <cell r="U3478" t="str">
            <v>ЗАО "Компания "Уфаойл"</v>
          </cell>
          <cell r="V3478">
            <v>1</v>
          </cell>
          <cell r="W3478">
            <v>100000</v>
          </cell>
          <cell r="X3478">
            <v>38422</v>
          </cell>
          <cell r="Y3478" t="str">
            <v>11/03-акт ГПБ</v>
          </cell>
          <cell r="Z3478" t="str">
            <v>АБ "Газпромбанк" (ЗАО)</v>
          </cell>
          <cell r="AA3478">
            <v>150</v>
          </cell>
          <cell r="AB3478">
            <v>0.54982473710565849</v>
          </cell>
          <cell r="AC3478">
            <v>0.54832248372558845</v>
          </cell>
          <cell r="AD3478" t="str">
            <v>предъявлен</v>
          </cell>
          <cell r="AF3478" t="str">
            <v/>
          </cell>
          <cell r="AI3478" t="str">
            <v/>
          </cell>
        </row>
        <row r="3479">
          <cell r="A3479">
            <v>3456</v>
          </cell>
          <cell r="B3479" t="str">
            <v>диск</v>
          </cell>
          <cell r="C3479" t="str">
            <v>51401</v>
          </cell>
          <cell r="D3479" t="str">
            <v>51401`810`1`0400`0000018</v>
          </cell>
          <cell r="E3479" t="str">
            <v>АБ «Газпромбанк» (ЗАО)</v>
          </cell>
          <cell r="F3479" t="str">
            <v>банк</v>
          </cell>
          <cell r="G3479" t="str">
            <v>ГПБ</v>
          </cell>
          <cell r="H3479" t="str">
            <v>0187446</v>
          </cell>
          <cell r="I3479">
            <v>38287</v>
          </cell>
          <cell r="J3479">
            <v>100000</v>
          </cell>
          <cell r="K3479" t="str">
            <v>Рубли РФ</v>
          </cell>
          <cell r="L3479" t="str">
            <v>по предъявлении, но не ранее 22.02.2005 г.</v>
          </cell>
          <cell r="M3479">
            <v>38405</v>
          </cell>
          <cell r="N3479">
            <v>0</v>
          </cell>
          <cell r="P3479">
            <v>99850</v>
          </cell>
          <cell r="Q3479">
            <v>0.99850000000000005</v>
          </cell>
          <cell r="R3479">
            <v>99850</v>
          </cell>
          <cell r="S3479">
            <v>38421</v>
          </cell>
          <cell r="T3479" t="str">
            <v>10/03-03</v>
          </cell>
          <cell r="U3479" t="str">
            <v>ЗАО "Компания "Уфаойл"</v>
          </cell>
          <cell r="V3479">
            <v>1</v>
          </cell>
          <cell r="W3479">
            <v>100000</v>
          </cell>
          <cell r="X3479">
            <v>38422</v>
          </cell>
          <cell r="Y3479" t="str">
            <v>11/03-акт ГПБ</v>
          </cell>
          <cell r="Z3479" t="str">
            <v>АБ "Газпромбанк" (ЗАО)</v>
          </cell>
          <cell r="AA3479">
            <v>150</v>
          </cell>
          <cell r="AB3479">
            <v>0.54982473710565849</v>
          </cell>
          <cell r="AC3479">
            <v>0.54832248372558845</v>
          </cell>
          <cell r="AD3479" t="str">
            <v>предъявлен</v>
          </cell>
          <cell r="AF3479" t="str">
            <v/>
          </cell>
          <cell r="AI3479" t="str">
            <v/>
          </cell>
        </row>
        <row r="3480">
          <cell r="A3480">
            <v>3457</v>
          </cell>
          <cell r="B3480" t="str">
            <v>диск</v>
          </cell>
          <cell r="C3480" t="str">
            <v>51401</v>
          </cell>
          <cell r="D3480" t="str">
            <v>51401`810`1`0400`0000018</v>
          </cell>
          <cell r="E3480" t="str">
            <v>АБ «Газпромбанк» (ЗАО)</v>
          </cell>
          <cell r="F3480" t="str">
            <v>банк</v>
          </cell>
          <cell r="G3480" t="str">
            <v>ГПБ</v>
          </cell>
          <cell r="H3480" t="str">
            <v>0187447</v>
          </cell>
          <cell r="I3480">
            <v>38287</v>
          </cell>
          <cell r="J3480">
            <v>100000</v>
          </cell>
          <cell r="K3480" t="str">
            <v>Рубли РФ</v>
          </cell>
          <cell r="L3480" t="str">
            <v>по предъявлении, но не ранее 22.02.2005 г.</v>
          </cell>
          <cell r="M3480">
            <v>38405</v>
          </cell>
          <cell r="N3480">
            <v>0</v>
          </cell>
          <cell r="P3480">
            <v>99850</v>
          </cell>
          <cell r="Q3480">
            <v>0.99850000000000005</v>
          </cell>
          <cell r="R3480">
            <v>99850</v>
          </cell>
          <cell r="S3480">
            <v>38421</v>
          </cell>
          <cell r="T3480" t="str">
            <v>10/03-03</v>
          </cell>
          <cell r="U3480" t="str">
            <v>ЗАО "Компания "Уфаойл"</v>
          </cell>
          <cell r="V3480">
            <v>1</v>
          </cell>
          <cell r="W3480">
            <v>100000</v>
          </cell>
          <cell r="X3480">
            <v>38422</v>
          </cell>
          <cell r="Y3480" t="str">
            <v>11/03-акт ГПБ</v>
          </cell>
          <cell r="Z3480" t="str">
            <v>АБ "Газпромбанк" (ЗАО)</v>
          </cell>
          <cell r="AA3480">
            <v>150</v>
          </cell>
          <cell r="AB3480">
            <v>0.54982473710565849</v>
          </cell>
          <cell r="AC3480">
            <v>0.54832248372558845</v>
          </cell>
          <cell r="AD3480" t="str">
            <v>предъявлен</v>
          </cell>
          <cell r="AF3480" t="str">
            <v/>
          </cell>
          <cell r="AI3480" t="str">
            <v/>
          </cell>
        </row>
        <row r="3481">
          <cell r="A3481">
            <v>3458</v>
          </cell>
          <cell r="B3481" t="str">
            <v>диск</v>
          </cell>
          <cell r="C3481" t="str">
            <v>51401</v>
          </cell>
          <cell r="D3481" t="str">
            <v>51401`810`1`0400`0000018</v>
          </cell>
          <cell r="E3481" t="str">
            <v>АБ «Газпромбанк» (ЗАО)</v>
          </cell>
          <cell r="F3481" t="str">
            <v>банк</v>
          </cell>
          <cell r="G3481" t="str">
            <v>ГПБ</v>
          </cell>
          <cell r="H3481" t="str">
            <v>0187449</v>
          </cell>
          <cell r="I3481">
            <v>38287</v>
          </cell>
          <cell r="J3481">
            <v>100000</v>
          </cell>
          <cell r="K3481" t="str">
            <v>Рубли РФ</v>
          </cell>
          <cell r="L3481" t="str">
            <v>по предъявлении, но не ранее 22.02.2005 г.</v>
          </cell>
          <cell r="M3481">
            <v>38405</v>
          </cell>
          <cell r="N3481">
            <v>0</v>
          </cell>
          <cell r="P3481">
            <v>99850</v>
          </cell>
          <cell r="Q3481">
            <v>0.99850000000000005</v>
          </cell>
          <cell r="R3481">
            <v>99850</v>
          </cell>
          <cell r="S3481">
            <v>38421</v>
          </cell>
          <cell r="T3481" t="str">
            <v>10/03-03</v>
          </cell>
          <cell r="U3481" t="str">
            <v>ЗАО "Компания "Уфаойл"</v>
          </cell>
          <cell r="V3481">
            <v>1</v>
          </cell>
          <cell r="W3481">
            <v>100000</v>
          </cell>
          <cell r="X3481">
            <v>38422</v>
          </cell>
          <cell r="Y3481" t="str">
            <v>11/03-акт ГПБ</v>
          </cell>
          <cell r="Z3481" t="str">
            <v>АБ "Газпромбанк" (ЗАО)</v>
          </cell>
          <cell r="AA3481">
            <v>150</v>
          </cell>
          <cell r="AB3481">
            <v>0.54982473710565849</v>
          </cell>
          <cell r="AC3481">
            <v>0.54832248372558845</v>
          </cell>
          <cell r="AD3481" t="str">
            <v>предъявлен</v>
          </cell>
          <cell r="AF3481" t="str">
            <v/>
          </cell>
          <cell r="AI3481" t="str">
            <v/>
          </cell>
        </row>
        <row r="3482">
          <cell r="A3482">
            <v>3459</v>
          </cell>
          <cell r="B3482" t="str">
            <v>диск</v>
          </cell>
          <cell r="C3482" t="str">
            <v>51401</v>
          </cell>
          <cell r="D3482" t="str">
            <v>51401`810`1`0400`0000018</v>
          </cell>
          <cell r="E3482" t="str">
            <v>АБ «Газпромбанк» (ЗАО)</v>
          </cell>
          <cell r="F3482" t="str">
            <v>банк</v>
          </cell>
          <cell r="G3482" t="str">
            <v>ГПБ</v>
          </cell>
          <cell r="H3482" t="str">
            <v>0187469</v>
          </cell>
          <cell r="I3482">
            <v>38287</v>
          </cell>
          <cell r="J3482">
            <v>50000</v>
          </cell>
          <cell r="K3482" t="str">
            <v>Рубли РФ</v>
          </cell>
          <cell r="L3482" t="str">
            <v>по предъявлении, но не ранее 22.02.2005 г.</v>
          </cell>
          <cell r="M3482">
            <v>38405</v>
          </cell>
          <cell r="N3482">
            <v>0</v>
          </cell>
          <cell r="P3482">
            <v>49925</v>
          </cell>
          <cell r="Q3482">
            <v>0.99850000000000005</v>
          </cell>
          <cell r="R3482">
            <v>49925</v>
          </cell>
          <cell r="S3482">
            <v>38421</v>
          </cell>
          <cell r="T3482" t="str">
            <v>10/03-03</v>
          </cell>
          <cell r="U3482" t="str">
            <v>ЗАО "Компания "Уфаойл"</v>
          </cell>
          <cell r="V3482">
            <v>1</v>
          </cell>
          <cell r="W3482">
            <v>50000</v>
          </cell>
          <cell r="X3482">
            <v>38422</v>
          </cell>
          <cell r="Y3482" t="str">
            <v>11/03-акт ГПБ</v>
          </cell>
          <cell r="Z3482" t="str">
            <v>АБ "Газпромбанк" (ЗАО)</v>
          </cell>
          <cell r="AA3482">
            <v>75</v>
          </cell>
          <cell r="AB3482">
            <v>0.54982473710565849</v>
          </cell>
          <cell r="AC3482">
            <v>0.54832248372558845</v>
          </cell>
          <cell r="AD3482" t="str">
            <v>предъявлен</v>
          </cell>
          <cell r="AF3482" t="str">
            <v/>
          </cell>
          <cell r="AI3482" t="str">
            <v/>
          </cell>
        </row>
        <row r="3483">
          <cell r="A3483">
            <v>3460</v>
          </cell>
          <cell r="B3483" t="str">
            <v>диск</v>
          </cell>
          <cell r="C3483" t="str">
            <v>51401</v>
          </cell>
          <cell r="D3483" t="str">
            <v>51401`810`1`0400`0000018</v>
          </cell>
          <cell r="E3483" t="str">
            <v>АБ «Газпромбанк» (ЗАО)</v>
          </cell>
          <cell r="F3483" t="str">
            <v>банк</v>
          </cell>
          <cell r="G3483" t="str">
            <v>ГПБ</v>
          </cell>
          <cell r="H3483" t="str">
            <v>0187470</v>
          </cell>
          <cell r="I3483">
            <v>38287</v>
          </cell>
          <cell r="J3483">
            <v>50000</v>
          </cell>
          <cell r="K3483" t="str">
            <v>Рубли РФ</v>
          </cell>
          <cell r="L3483" t="str">
            <v>по предъявлении, но не ранее 22.02.2005 г.</v>
          </cell>
          <cell r="M3483">
            <v>38405</v>
          </cell>
          <cell r="N3483">
            <v>0</v>
          </cell>
          <cell r="P3483">
            <v>49925</v>
          </cell>
          <cell r="Q3483">
            <v>0.99850000000000005</v>
          </cell>
          <cell r="R3483">
            <v>49925</v>
          </cell>
          <cell r="S3483">
            <v>38421</v>
          </cell>
          <cell r="T3483" t="str">
            <v>10/03-03</v>
          </cell>
          <cell r="U3483" t="str">
            <v>ЗАО "Компания "Уфаойл"</v>
          </cell>
          <cell r="V3483">
            <v>1</v>
          </cell>
          <cell r="W3483">
            <v>50000</v>
          </cell>
          <cell r="X3483">
            <v>38422</v>
          </cell>
          <cell r="Y3483" t="str">
            <v>11/03-акт ГПБ</v>
          </cell>
          <cell r="Z3483" t="str">
            <v>АБ "Газпромбанк" (ЗАО)</v>
          </cell>
          <cell r="AA3483">
            <v>75</v>
          </cell>
          <cell r="AB3483">
            <v>0.54982473710565849</v>
          </cell>
          <cell r="AC3483">
            <v>0.54832248372558845</v>
          </cell>
          <cell r="AD3483" t="str">
            <v>предъявлен</v>
          </cell>
          <cell r="AF3483" t="str">
            <v/>
          </cell>
          <cell r="AI3483" t="str">
            <v/>
          </cell>
        </row>
        <row r="3484">
          <cell r="A3484">
            <v>3461</v>
          </cell>
          <cell r="B3484" t="str">
            <v>диск</v>
          </cell>
          <cell r="C3484" t="str">
            <v>51401</v>
          </cell>
          <cell r="D3484" t="str">
            <v>51401`810`1`0400`0000018</v>
          </cell>
          <cell r="E3484" t="str">
            <v>АБ «Газпромбанк» (ЗАО)</v>
          </cell>
          <cell r="F3484" t="str">
            <v>банк</v>
          </cell>
          <cell r="G3484" t="str">
            <v>ГПБ</v>
          </cell>
          <cell r="H3484" t="str">
            <v>0180824</v>
          </cell>
          <cell r="I3484">
            <v>38404</v>
          </cell>
          <cell r="J3484">
            <v>200000</v>
          </cell>
          <cell r="K3484" t="str">
            <v>Рубли РФ</v>
          </cell>
          <cell r="L3484" t="str">
            <v>по предъявлении</v>
          </cell>
          <cell r="M3484">
            <v>38404</v>
          </cell>
          <cell r="N3484">
            <v>0</v>
          </cell>
          <cell r="P3484">
            <v>199700</v>
          </cell>
          <cell r="Q3484">
            <v>0.99850000000000005</v>
          </cell>
          <cell r="R3484">
            <v>199700</v>
          </cell>
          <cell r="S3484">
            <v>38421</v>
          </cell>
          <cell r="T3484" t="str">
            <v>10/03-03</v>
          </cell>
          <cell r="U3484" t="str">
            <v>ЗАО "Компания "Уфаойл"</v>
          </cell>
          <cell r="V3484">
            <v>1</v>
          </cell>
          <cell r="W3484">
            <v>200000</v>
          </cell>
          <cell r="X3484">
            <v>38422</v>
          </cell>
          <cell r="Y3484" t="str">
            <v>11/03-акт ГПБ</v>
          </cell>
          <cell r="Z3484" t="str">
            <v>АБ "Газпромбанк" (ЗАО)</v>
          </cell>
          <cell r="AA3484">
            <v>300</v>
          </cell>
          <cell r="AB3484">
            <v>0.54982473710565849</v>
          </cell>
          <cell r="AC3484">
            <v>0.54832248372558845</v>
          </cell>
          <cell r="AD3484" t="str">
            <v>предъявлен</v>
          </cell>
          <cell r="AF3484" t="str">
            <v/>
          </cell>
          <cell r="AI3484" t="str">
            <v/>
          </cell>
        </row>
        <row r="3485">
          <cell r="A3485">
            <v>3462</v>
          </cell>
          <cell r="B3485" t="str">
            <v>диск</v>
          </cell>
          <cell r="C3485" t="str">
            <v>51401</v>
          </cell>
          <cell r="D3485" t="str">
            <v>51401`810`1`0400`0000018</v>
          </cell>
          <cell r="E3485" t="str">
            <v>АБ «Газпромбанк» (ЗАО)</v>
          </cell>
          <cell r="F3485" t="str">
            <v>банк</v>
          </cell>
          <cell r="G3485" t="str">
            <v>ГПБ</v>
          </cell>
          <cell r="H3485" t="str">
            <v>0180788</v>
          </cell>
          <cell r="I3485">
            <v>38391</v>
          </cell>
          <cell r="J3485">
            <v>325000</v>
          </cell>
          <cell r="K3485" t="str">
            <v>Рубли РФ</v>
          </cell>
          <cell r="L3485" t="str">
            <v>по предъявлении</v>
          </cell>
          <cell r="M3485">
            <v>38391</v>
          </cell>
          <cell r="N3485">
            <v>0</v>
          </cell>
          <cell r="P3485">
            <v>324513</v>
          </cell>
          <cell r="Q3485">
            <v>0.99850153846153844</v>
          </cell>
          <cell r="R3485">
            <v>324513</v>
          </cell>
          <cell r="S3485">
            <v>38421</v>
          </cell>
          <cell r="T3485" t="str">
            <v>10/03-03</v>
          </cell>
          <cell r="U3485" t="str">
            <v>ЗАО "Компания "Уфаойл"</v>
          </cell>
          <cell r="V3485">
            <v>1</v>
          </cell>
          <cell r="W3485">
            <v>325000</v>
          </cell>
          <cell r="X3485">
            <v>38422</v>
          </cell>
          <cell r="Y3485" t="str">
            <v>11/03-акт ГПБ</v>
          </cell>
          <cell r="Z3485" t="str">
            <v>АБ "Газпромбанк" (ЗАО)</v>
          </cell>
          <cell r="AA3485">
            <v>487</v>
          </cell>
          <cell r="AB3485">
            <v>0.5492599680136081</v>
          </cell>
          <cell r="AC3485">
            <v>0.54775925771848899</v>
          </cell>
          <cell r="AD3485" t="str">
            <v>предъявлен</v>
          </cell>
          <cell r="AF3485" t="str">
            <v/>
          </cell>
          <cell r="AI3485" t="str">
            <v/>
          </cell>
        </row>
        <row r="3486">
          <cell r="A3486">
            <v>3463</v>
          </cell>
          <cell r="B3486" t="str">
            <v>диск</v>
          </cell>
          <cell r="C3486" t="str">
            <v>51401</v>
          </cell>
          <cell r="D3486" t="str">
            <v>51401`810`1`0400`0000018</v>
          </cell>
          <cell r="E3486" t="str">
            <v>АБ «Газпромбанк» (ЗАО)</v>
          </cell>
          <cell r="F3486" t="str">
            <v>банк</v>
          </cell>
          <cell r="G3486" t="str">
            <v>ГПБ</v>
          </cell>
          <cell r="H3486" t="str">
            <v>0180810</v>
          </cell>
          <cell r="I3486">
            <v>38398</v>
          </cell>
          <cell r="J3486">
            <v>100000</v>
          </cell>
          <cell r="K3486" t="str">
            <v>Рубли РФ</v>
          </cell>
          <cell r="L3486" t="str">
            <v>по предъявлении</v>
          </cell>
          <cell r="M3486">
            <v>38398</v>
          </cell>
          <cell r="N3486">
            <v>0</v>
          </cell>
          <cell r="P3486">
            <v>99850</v>
          </cell>
          <cell r="Q3486">
            <v>0.99850000000000005</v>
          </cell>
          <cell r="R3486">
            <v>99850</v>
          </cell>
          <cell r="S3486">
            <v>38421</v>
          </cell>
          <cell r="T3486" t="str">
            <v>10/03-03</v>
          </cell>
          <cell r="U3486" t="str">
            <v>ЗАО "Компания "Уфаойл"</v>
          </cell>
          <cell r="V3486">
            <v>1</v>
          </cell>
          <cell r="W3486">
            <v>100000</v>
          </cell>
          <cell r="X3486">
            <v>38422</v>
          </cell>
          <cell r="Y3486" t="str">
            <v>11/03-акт ГПБ</v>
          </cell>
          <cell r="Z3486" t="str">
            <v>АБ "Газпромбанк" (ЗАО)</v>
          </cell>
          <cell r="AA3486">
            <v>150</v>
          </cell>
          <cell r="AB3486">
            <v>0.54982473710565849</v>
          </cell>
          <cell r="AC3486">
            <v>0.54832248372558845</v>
          </cell>
          <cell r="AD3486" t="str">
            <v>предъявлен</v>
          </cell>
          <cell r="AF3486" t="str">
            <v/>
          </cell>
          <cell r="AI3486" t="str">
            <v/>
          </cell>
        </row>
        <row r="3487">
          <cell r="A3487">
            <v>3464</v>
          </cell>
          <cell r="B3487" t="str">
            <v>диск</v>
          </cell>
          <cell r="C3487" t="str">
            <v>51401</v>
          </cell>
          <cell r="D3487" t="str">
            <v>51401`810`1`0400`0000018</v>
          </cell>
          <cell r="E3487" t="str">
            <v>АБ «Газпромбанк» (ЗАО)</v>
          </cell>
          <cell r="F3487" t="str">
            <v>банк</v>
          </cell>
          <cell r="G3487" t="str">
            <v>ГПБ</v>
          </cell>
          <cell r="H3487" t="str">
            <v>0179566</v>
          </cell>
          <cell r="I3487">
            <v>38352</v>
          </cell>
          <cell r="J3487">
            <v>150007</v>
          </cell>
          <cell r="K3487" t="str">
            <v>Рубли РФ</v>
          </cell>
          <cell r="L3487" t="str">
            <v>по предъявлении</v>
          </cell>
          <cell r="M3487">
            <v>38352</v>
          </cell>
          <cell r="N3487">
            <v>0</v>
          </cell>
          <cell r="P3487">
            <v>149782</v>
          </cell>
          <cell r="Q3487">
            <v>0.99850006999673346</v>
          </cell>
          <cell r="R3487">
            <v>149782</v>
          </cell>
          <cell r="S3487">
            <v>38421</v>
          </cell>
          <cell r="T3487" t="str">
            <v>10/03-03</v>
          </cell>
          <cell r="U3487" t="str">
            <v>ЗАО "Компания "Уфаойл"</v>
          </cell>
          <cell r="V3487">
            <v>1</v>
          </cell>
          <cell r="W3487">
            <v>150007</v>
          </cell>
          <cell r="X3487">
            <v>38422</v>
          </cell>
          <cell r="Y3487" t="str">
            <v>11/03-акт ГПБ</v>
          </cell>
          <cell r="Z3487" t="str">
            <v>АБ "Газпромбанк" (ЗАО)</v>
          </cell>
          <cell r="AA3487">
            <v>225</v>
          </cell>
          <cell r="AB3487">
            <v>0.54979904127331725</v>
          </cell>
          <cell r="AC3487">
            <v>0.54829685810043938</v>
          </cell>
          <cell r="AD3487" t="str">
            <v>предъявлен</v>
          </cell>
          <cell r="AF3487" t="str">
            <v/>
          </cell>
          <cell r="AI3487" t="str">
            <v/>
          </cell>
        </row>
        <row r="3488">
          <cell r="A3488">
            <v>3465</v>
          </cell>
          <cell r="B3488" t="str">
            <v>диск</v>
          </cell>
          <cell r="C3488" t="str">
            <v>51401</v>
          </cell>
          <cell r="D3488" t="str">
            <v>51401`810`1`0400`0000018</v>
          </cell>
          <cell r="E3488" t="str">
            <v>АБ «Газпромбанк» (ЗАО)</v>
          </cell>
          <cell r="F3488" t="str">
            <v>банк</v>
          </cell>
          <cell r="G3488" t="str">
            <v>ГПБ</v>
          </cell>
          <cell r="H3488" t="str">
            <v>0179591</v>
          </cell>
          <cell r="I3488">
            <v>38377</v>
          </cell>
          <cell r="J3488">
            <v>400000</v>
          </cell>
          <cell r="K3488" t="str">
            <v>Рубли РФ</v>
          </cell>
          <cell r="L3488" t="str">
            <v>по предъявлении</v>
          </cell>
          <cell r="M3488">
            <v>38377</v>
          </cell>
          <cell r="N3488">
            <v>0</v>
          </cell>
          <cell r="P3488">
            <v>399400</v>
          </cell>
          <cell r="Q3488">
            <v>0.99850000000000005</v>
          </cell>
          <cell r="R3488">
            <v>399400</v>
          </cell>
          <cell r="S3488">
            <v>38421</v>
          </cell>
          <cell r="T3488" t="str">
            <v>10/03-03</v>
          </cell>
          <cell r="U3488" t="str">
            <v>ЗАО "Компания "Уфаойл"</v>
          </cell>
          <cell r="V3488">
            <v>1</v>
          </cell>
          <cell r="W3488">
            <v>400000</v>
          </cell>
          <cell r="X3488">
            <v>38422</v>
          </cell>
          <cell r="Y3488" t="str">
            <v>11/03-акт ГПБ</v>
          </cell>
          <cell r="Z3488" t="str">
            <v>АБ "Газпромбанк" (ЗАО)</v>
          </cell>
          <cell r="AA3488">
            <v>600</v>
          </cell>
          <cell r="AB3488">
            <v>0.54982473710565849</v>
          </cell>
          <cell r="AC3488">
            <v>0.54832248372558845</v>
          </cell>
          <cell r="AD3488" t="str">
            <v>предъявлен</v>
          </cell>
          <cell r="AF3488" t="str">
            <v/>
          </cell>
          <cell r="AI3488" t="str">
            <v/>
          </cell>
        </row>
        <row r="3489">
          <cell r="A3489">
            <v>3466</v>
          </cell>
          <cell r="B3489" t="str">
            <v>диск</v>
          </cell>
          <cell r="C3489" t="str">
            <v>51401</v>
          </cell>
          <cell r="D3489" t="str">
            <v>51401`810`1`0400`0000005</v>
          </cell>
          <cell r="E3489" t="str">
            <v>ОАО «УралСиб»</v>
          </cell>
          <cell r="F3489" t="str">
            <v>банк</v>
          </cell>
          <cell r="G3489" t="str">
            <v>У0001</v>
          </cell>
          <cell r="H3489" t="str">
            <v>0094122</v>
          </cell>
          <cell r="I3489">
            <v>38414</v>
          </cell>
          <cell r="J3489">
            <v>250000</v>
          </cell>
          <cell r="K3489" t="str">
            <v>Рубли РФ</v>
          </cell>
          <cell r="L3489" t="str">
            <v>по предъявлении</v>
          </cell>
          <cell r="M3489">
            <v>38414</v>
          </cell>
          <cell r="N3489">
            <v>0</v>
          </cell>
          <cell r="P3489">
            <v>249750</v>
          </cell>
          <cell r="Q3489">
            <v>0.999</v>
          </cell>
          <cell r="R3489">
            <v>249750</v>
          </cell>
          <cell r="S3489">
            <v>38421</v>
          </cell>
          <cell r="T3489" t="str">
            <v>10/03-03</v>
          </cell>
          <cell r="U3489" t="str">
            <v>ЗАО "Компания "Уфаойл"</v>
          </cell>
          <cell r="V3489">
            <v>1</v>
          </cell>
          <cell r="W3489">
            <v>250000</v>
          </cell>
          <cell r="X3489">
            <v>38422</v>
          </cell>
          <cell r="Y3489" t="str">
            <v>11/03-акт УралСиб</v>
          </cell>
          <cell r="Z3489" t="str">
            <v>ОАО "УралСиб"</v>
          </cell>
          <cell r="AA3489">
            <v>250</v>
          </cell>
          <cell r="AB3489">
            <v>0.36636636636636638</v>
          </cell>
          <cell r="AC3489">
            <v>0.36536536536536535</v>
          </cell>
          <cell r="AD3489" t="str">
            <v>предъявлен</v>
          </cell>
          <cell r="AF3489" t="str">
            <v/>
          </cell>
          <cell r="AI3489" t="str">
            <v/>
          </cell>
        </row>
        <row r="3490">
          <cell r="A3490">
            <v>3467</v>
          </cell>
          <cell r="B3490" t="str">
            <v>диск</v>
          </cell>
          <cell r="C3490" t="str">
            <v>51401</v>
          </cell>
          <cell r="D3490" t="str">
            <v>51401`810`1`0400`0000005</v>
          </cell>
          <cell r="E3490" t="str">
            <v>ОАО «УралСиб»</v>
          </cell>
          <cell r="F3490" t="str">
            <v>банк</v>
          </cell>
          <cell r="G3490" t="str">
            <v>У0081</v>
          </cell>
          <cell r="H3490" t="str">
            <v>0069255</v>
          </cell>
          <cell r="I3490">
            <v>38377</v>
          </cell>
          <cell r="J3490">
            <v>194000</v>
          </cell>
          <cell r="K3490" t="str">
            <v>Рубли РФ</v>
          </cell>
          <cell r="L3490" t="str">
            <v>по предъявлении</v>
          </cell>
          <cell r="M3490">
            <v>38377</v>
          </cell>
          <cell r="N3490">
            <v>0</v>
          </cell>
          <cell r="P3490">
            <v>193806</v>
          </cell>
          <cell r="Q3490">
            <v>0.999</v>
          </cell>
          <cell r="R3490">
            <v>193806</v>
          </cell>
          <cell r="S3490">
            <v>38421</v>
          </cell>
          <cell r="T3490" t="str">
            <v>10/03-03</v>
          </cell>
          <cell r="U3490" t="str">
            <v>ЗАО "Компания "Уфаойл"</v>
          </cell>
          <cell r="V3490">
            <v>1</v>
          </cell>
          <cell r="W3490">
            <v>194000</v>
          </cell>
          <cell r="X3490">
            <v>38422</v>
          </cell>
          <cell r="Y3490" t="str">
            <v>11/03-акт УралСиб</v>
          </cell>
          <cell r="Z3490" t="str">
            <v>ОАО "УралСиб"</v>
          </cell>
          <cell r="AA3490">
            <v>194</v>
          </cell>
          <cell r="AB3490">
            <v>0.36636636636636638</v>
          </cell>
          <cell r="AC3490">
            <v>0.36536536536536535</v>
          </cell>
          <cell r="AD3490" t="str">
            <v>предъявлен</v>
          </cell>
          <cell r="AF3490" t="str">
            <v/>
          </cell>
          <cell r="AI3490" t="str">
            <v/>
          </cell>
        </row>
        <row r="3491">
          <cell r="A3491">
            <v>3468</v>
          </cell>
          <cell r="B3491" t="str">
            <v>диск</v>
          </cell>
          <cell r="C3491" t="str">
            <v>51401</v>
          </cell>
          <cell r="D3491" t="str">
            <v>51401`810`1`0400`0000005</v>
          </cell>
          <cell r="E3491" t="str">
            <v>ОАО «УралСиб»</v>
          </cell>
          <cell r="F3491" t="str">
            <v>банк</v>
          </cell>
          <cell r="G3491" t="str">
            <v>У0001</v>
          </cell>
          <cell r="H3491" t="str">
            <v>0007195</v>
          </cell>
          <cell r="I3491">
            <v>38404</v>
          </cell>
          <cell r="J3491">
            <v>10000</v>
          </cell>
          <cell r="K3491" t="str">
            <v>Рубли РФ</v>
          </cell>
          <cell r="L3491" t="str">
            <v>по предъявлении</v>
          </cell>
          <cell r="M3491">
            <v>38404</v>
          </cell>
          <cell r="N3491">
            <v>0</v>
          </cell>
          <cell r="P3491">
            <v>9990</v>
          </cell>
          <cell r="Q3491">
            <v>0.999</v>
          </cell>
          <cell r="R3491">
            <v>9990</v>
          </cell>
          <cell r="S3491">
            <v>38421</v>
          </cell>
          <cell r="T3491" t="str">
            <v>10/03-03</v>
          </cell>
          <cell r="U3491" t="str">
            <v>ЗАО "Компания "Уфаойл"</v>
          </cell>
          <cell r="V3491">
            <v>1</v>
          </cell>
          <cell r="W3491">
            <v>10000</v>
          </cell>
          <cell r="X3491">
            <v>38422</v>
          </cell>
          <cell r="Y3491" t="str">
            <v>11/03-акт УралСиб</v>
          </cell>
          <cell r="Z3491" t="str">
            <v>ОАО "УралСиб"</v>
          </cell>
          <cell r="AA3491">
            <v>10</v>
          </cell>
          <cell r="AB3491">
            <v>0.36636636636636638</v>
          </cell>
          <cell r="AC3491">
            <v>0.36536536536536535</v>
          </cell>
          <cell r="AD3491" t="str">
            <v>предъявлен</v>
          </cell>
          <cell r="AF3491" t="str">
            <v/>
          </cell>
          <cell r="AI3491" t="str">
            <v/>
          </cell>
        </row>
        <row r="3492">
          <cell r="A3492">
            <v>3469</v>
          </cell>
          <cell r="B3492" t="str">
            <v>диск</v>
          </cell>
          <cell r="C3492" t="str">
            <v>51401</v>
          </cell>
          <cell r="D3492" t="str">
            <v>51401`810`4`0400`0000006</v>
          </cell>
          <cell r="E3492" t="str">
            <v>ОАО «Социнвестбанк»</v>
          </cell>
          <cell r="F3492" t="str">
            <v>банк</v>
          </cell>
          <cell r="G3492" t="str">
            <v>КА</v>
          </cell>
          <cell r="H3492" t="str">
            <v>0037583</v>
          </cell>
          <cell r="I3492">
            <v>38413</v>
          </cell>
          <cell r="J3492">
            <v>50000</v>
          </cell>
          <cell r="K3492" t="str">
            <v>Рубли РФ</v>
          </cell>
          <cell r="L3492" t="str">
            <v>по предъявлении</v>
          </cell>
          <cell r="M3492">
            <v>38413</v>
          </cell>
          <cell r="N3492">
            <v>0</v>
          </cell>
          <cell r="P3492">
            <v>49950</v>
          </cell>
          <cell r="Q3492">
            <v>0.999</v>
          </cell>
          <cell r="R3492">
            <v>49950</v>
          </cell>
          <cell r="S3492">
            <v>38421</v>
          </cell>
          <cell r="T3492" t="str">
            <v>10/03-03</v>
          </cell>
          <cell r="U3492" t="str">
            <v>ЗАО "Компания "Уфаойл"</v>
          </cell>
          <cell r="V3492">
            <v>1</v>
          </cell>
          <cell r="W3492">
            <v>50000</v>
          </cell>
          <cell r="X3492">
            <v>38422</v>
          </cell>
          <cell r="Y3492" t="str">
            <v>11/03-акт СИБ</v>
          </cell>
          <cell r="Z3492" t="str">
            <v>ОАО "Социнвестбанк"</v>
          </cell>
          <cell r="AA3492">
            <v>50</v>
          </cell>
          <cell r="AB3492">
            <v>0.36636636636636638</v>
          </cell>
          <cell r="AC3492">
            <v>0.36536536536536535</v>
          </cell>
          <cell r="AD3492" t="str">
            <v>предъявлен</v>
          </cell>
          <cell r="AF3492" t="str">
            <v/>
          </cell>
          <cell r="AI3492" t="str">
            <v/>
          </cell>
        </row>
        <row r="3493">
          <cell r="A3493">
            <v>3470</v>
          </cell>
          <cell r="B3493" t="str">
            <v>диск</v>
          </cell>
          <cell r="C3493" t="str">
            <v>51401</v>
          </cell>
          <cell r="D3493" t="str">
            <v>51401`810`4`0400`0000006</v>
          </cell>
          <cell r="E3493" t="str">
            <v>ОАО «Социнвестбанк»</v>
          </cell>
          <cell r="F3493" t="str">
            <v>банк</v>
          </cell>
          <cell r="G3493" t="str">
            <v>ПР</v>
          </cell>
          <cell r="H3493" t="str">
            <v>0022252</v>
          </cell>
          <cell r="I3493">
            <v>38413</v>
          </cell>
          <cell r="J3493">
            <v>25000</v>
          </cell>
          <cell r="K3493" t="str">
            <v>Рубли РФ</v>
          </cell>
          <cell r="L3493" t="str">
            <v>по предъявлении</v>
          </cell>
          <cell r="M3493">
            <v>38413</v>
          </cell>
          <cell r="N3493">
            <v>0</v>
          </cell>
          <cell r="P3493">
            <v>24975</v>
          </cell>
          <cell r="Q3493">
            <v>0.999</v>
          </cell>
          <cell r="R3493">
            <v>24975</v>
          </cell>
          <cell r="S3493">
            <v>38421</v>
          </cell>
          <cell r="T3493" t="str">
            <v>10/03-03</v>
          </cell>
          <cell r="U3493" t="str">
            <v>ЗАО "Компания "Уфаойл"</v>
          </cell>
          <cell r="V3493">
            <v>1</v>
          </cell>
          <cell r="W3493">
            <v>25000</v>
          </cell>
          <cell r="X3493">
            <v>38422</v>
          </cell>
          <cell r="Y3493" t="str">
            <v>11/03-акт СИБ</v>
          </cell>
          <cell r="Z3493" t="str">
            <v>ОАО "Социнвестбанк"</v>
          </cell>
          <cell r="AA3493">
            <v>25</v>
          </cell>
          <cell r="AB3493">
            <v>0.36636636636636638</v>
          </cell>
          <cell r="AC3493">
            <v>0.36536536536536535</v>
          </cell>
          <cell r="AD3493" t="str">
            <v>предъявлен</v>
          </cell>
          <cell r="AF3493" t="str">
            <v/>
          </cell>
          <cell r="AI3493" t="str">
            <v/>
          </cell>
        </row>
        <row r="3494">
          <cell r="A3494">
            <v>3471</v>
          </cell>
          <cell r="B3494" t="str">
            <v>диск</v>
          </cell>
          <cell r="C3494" t="str">
            <v>51401</v>
          </cell>
          <cell r="D3494" t="str">
            <v>51401`810`4`0400`0000006</v>
          </cell>
          <cell r="E3494" t="str">
            <v>ОАО «Социнвестбанк»</v>
          </cell>
          <cell r="F3494" t="str">
            <v>банк</v>
          </cell>
          <cell r="G3494" t="str">
            <v>ПР</v>
          </cell>
          <cell r="H3494" t="str">
            <v>0022179</v>
          </cell>
          <cell r="I3494">
            <v>38407</v>
          </cell>
          <cell r="J3494">
            <v>9500</v>
          </cell>
          <cell r="K3494" t="str">
            <v>Рубли РФ</v>
          </cell>
          <cell r="L3494" t="str">
            <v>по предъявлении</v>
          </cell>
          <cell r="M3494">
            <v>38407</v>
          </cell>
          <cell r="N3494">
            <v>0</v>
          </cell>
          <cell r="P3494">
            <v>9491</v>
          </cell>
          <cell r="Q3494">
            <v>0.99905263157894741</v>
          </cell>
          <cell r="R3494">
            <v>9491</v>
          </cell>
          <cell r="S3494">
            <v>38421</v>
          </cell>
          <cell r="T3494" t="str">
            <v>10/03-03</v>
          </cell>
          <cell r="U3494" t="str">
            <v>ЗАО "Компания "Уфаойл"</v>
          </cell>
          <cell r="V3494">
            <v>1</v>
          </cell>
          <cell r="W3494">
            <v>9500</v>
          </cell>
          <cell r="X3494">
            <v>38422</v>
          </cell>
          <cell r="Y3494" t="str">
            <v>11/03-акт СИБ</v>
          </cell>
          <cell r="Z3494" t="str">
            <v>ОАО "Социнвестбанк"</v>
          </cell>
          <cell r="AA3494">
            <v>9</v>
          </cell>
          <cell r="AB3494">
            <v>0.34706564113370558</v>
          </cell>
          <cell r="AC3494">
            <v>0.34611737435465179</v>
          </cell>
          <cell r="AD3494" t="str">
            <v>предъявлен</v>
          </cell>
          <cell r="AF3494" t="str">
            <v/>
          </cell>
          <cell r="AI3494" t="str">
            <v/>
          </cell>
        </row>
        <row r="3495">
          <cell r="A3495">
            <v>3472</v>
          </cell>
          <cell r="B3495" t="str">
            <v>диск</v>
          </cell>
          <cell r="C3495" t="str">
            <v>51401</v>
          </cell>
          <cell r="D3495" t="str">
            <v>51401`810`4`0400`0000006</v>
          </cell>
          <cell r="E3495" t="str">
            <v>ОАО «Социнвестбанк»</v>
          </cell>
          <cell r="F3495" t="str">
            <v>банк</v>
          </cell>
          <cell r="G3495" t="str">
            <v>ПР</v>
          </cell>
          <cell r="H3495" t="str">
            <v>0022176</v>
          </cell>
          <cell r="I3495">
            <v>38407</v>
          </cell>
          <cell r="J3495">
            <v>50000</v>
          </cell>
          <cell r="K3495" t="str">
            <v>Рубли РФ</v>
          </cell>
          <cell r="L3495" t="str">
            <v>по предъявлении</v>
          </cell>
          <cell r="M3495">
            <v>38407</v>
          </cell>
          <cell r="N3495">
            <v>0</v>
          </cell>
          <cell r="P3495">
            <v>49950</v>
          </cell>
          <cell r="Q3495">
            <v>0.999</v>
          </cell>
          <cell r="R3495">
            <v>49950</v>
          </cell>
          <cell r="S3495">
            <v>38421</v>
          </cell>
          <cell r="T3495" t="str">
            <v>10/03-03</v>
          </cell>
          <cell r="U3495" t="str">
            <v>ЗАО "Компания "Уфаойл"</v>
          </cell>
          <cell r="V3495">
            <v>1</v>
          </cell>
          <cell r="W3495">
            <v>50000</v>
          </cell>
          <cell r="X3495">
            <v>38422</v>
          </cell>
          <cell r="Y3495" t="str">
            <v>11/03-акт СИБ</v>
          </cell>
          <cell r="Z3495" t="str">
            <v>ОАО "Социнвестбанк"</v>
          </cell>
          <cell r="AA3495">
            <v>50</v>
          </cell>
          <cell r="AB3495">
            <v>0.36636636636636638</v>
          </cell>
          <cell r="AC3495">
            <v>0.36536536536536535</v>
          </cell>
          <cell r="AD3495" t="str">
            <v>предъявлен</v>
          </cell>
          <cell r="AF3495" t="str">
            <v/>
          </cell>
          <cell r="AI3495" t="str">
            <v/>
          </cell>
        </row>
        <row r="3496">
          <cell r="A3496">
            <v>3473</v>
          </cell>
          <cell r="B3496" t="str">
            <v>диск</v>
          </cell>
          <cell r="C3496" t="str">
            <v>51401</v>
          </cell>
          <cell r="D3496" t="str">
            <v>51401`810`4`0400`0000006</v>
          </cell>
          <cell r="E3496" t="str">
            <v>ОАО «Социнвестбанк»</v>
          </cell>
          <cell r="F3496" t="str">
            <v>банк</v>
          </cell>
          <cell r="G3496" t="str">
            <v>ПР</v>
          </cell>
          <cell r="H3496" t="str">
            <v>0022281</v>
          </cell>
          <cell r="I3496">
            <v>38414</v>
          </cell>
          <cell r="J3496">
            <v>38000</v>
          </cell>
          <cell r="K3496" t="str">
            <v>Рубли РФ</v>
          </cell>
          <cell r="L3496" t="str">
            <v>по предъявлении</v>
          </cell>
          <cell r="M3496">
            <v>38414</v>
          </cell>
          <cell r="N3496">
            <v>0</v>
          </cell>
          <cell r="P3496">
            <v>37962</v>
          </cell>
          <cell r="Q3496">
            <v>0.999</v>
          </cell>
          <cell r="R3496">
            <v>37962</v>
          </cell>
          <cell r="S3496">
            <v>38421</v>
          </cell>
          <cell r="T3496" t="str">
            <v>10/03-03</v>
          </cell>
          <cell r="U3496" t="str">
            <v>ЗАО "Компания "Уфаойл"</v>
          </cell>
          <cell r="V3496">
            <v>1</v>
          </cell>
          <cell r="W3496">
            <v>38000</v>
          </cell>
          <cell r="X3496">
            <v>38422</v>
          </cell>
          <cell r="Y3496" t="str">
            <v>11/03-акт СИБ</v>
          </cell>
          <cell r="Z3496" t="str">
            <v>ОАО "Социнвестбанк"</v>
          </cell>
          <cell r="AA3496">
            <v>38</v>
          </cell>
          <cell r="AB3496">
            <v>0.36636636636636638</v>
          </cell>
          <cell r="AC3496">
            <v>0.36536536536536535</v>
          </cell>
          <cell r="AD3496" t="str">
            <v>предъявлен</v>
          </cell>
          <cell r="AF3496" t="str">
            <v/>
          </cell>
          <cell r="AI3496" t="str">
            <v/>
          </cell>
        </row>
        <row r="3497">
          <cell r="A3497">
            <v>3474</v>
          </cell>
          <cell r="B3497" t="str">
            <v>диск</v>
          </cell>
          <cell r="C3497" t="str">
            <v>51401</v>
          </cell>
          <cell r="D3497" t="str">
            <v>51401`810`4`0400`0000006</v>
          </cell>
          <cell r="E3497" t="str">
            <v>ОАО «Социнвестбанк»</v>
          </cell>
          <cell r="F3497" t="str">
            <v>банк</v>
          </cell>
          <cell r="G3497" t="str">
            <v>ПР</v>
          </cell>
          <cell r="H3497" t="str">
            <v>0022280</v>
          </cell>
          <cell r="I3497">
            <v>38414</v>
          </cell>
          <cell r="J3497">
            <v>22000</v>
          </cell>
          <cell r="K3497" t="str">
            <v>Рубли РФ</v>
          </cell>
          <cell r="L3497" t="str">
            <v>по предъявлении</v>
          </cell>
          <cell r="M3497">
            <v>38414</v>
          </cell>
          <cell r="N3497">
            <v>0</v>
          </cell>
          <cell r="P3497">
            <v>21978</v>
          </cell>
          <cell r="Q3497">
            <v>0.999</v>
          </cell>
          <cell r="R3497">
            <v>21978</v>
          </cell>
          <cell r="S3497">
            <v>38421</v>
          </cell>
          <cell r="T3497" t="str">
            <v>10/03-03</v>
          </cell>
          <cell r="U3497" t="str">
            <v>ЗАО "Компания "Уфаойл"</v>
          </cell>
          <cell r="V3497">
            <v>1</v>
          </cell>
          <cell r="W3497">
            <v>22000</v>
          </cell>
          <cell r="X3497">
            <v>38422</v>
          </cell>
          <cell r="Y3497" t="str">
            <v>11/03-акт СИБ</v>
          </cell>
          <cell r="Z3497" t="str">
            <v>ОАО "Социнвестбанк"</v>
          </cell>
          <cell r="AA3497">
            <v>22</v>
          </cell>
          <cell r="AB3497">
            <v>0.36636636636636638</v>
          </cell>
          <cell r="AC3497">
            <v>0.36536536536536535</v>
          </cell>
          <cell r="AD3497" t="str">
            <v>предъявлен</v>
          </cell>
          <cell r="AF3497" t="str">
            <v/>
          </cell>
          <cell r="AI3497" t="str">
            <v/>
          </cell>
        </row>
        <row r="3498">
          <cell r="A3498">
            <v>3475</v>
          </cell>
          <cell r="B3498" t="str">
            <v>диск</v>
          </cell>
          <cell r="C3498" t="str">
            <v>51401</v>
          </cell>
          <cell r="D3498" t="str">
            <v>51401`810`4`0400`0000006</v>
          </cell>
          <cell r="E3498" t="str">
            <v>ОАО «Социнвестбанк»</v>
          </cell>
          <cell r="F3498" t="str">
            <v>банк</v>
          </cell>
          <cell r="G3498" t="str">
            <v>ПР</v>
          </cell>
          <cell r="H3498" t="str">
            <v>0022241</v>
          </cell>
          <cell r="I3498">
            <v>38412</v>
          </cell>
          <cell r="J3498">
            <v>27000</v>
          </cell>
          <cell r="K3498" t="str">
            <v>Рубли РФ</v>
          </cell>
          <cell r="L3498" t="str">
            <v>по предъявлении</v>
          </cell>
          <cell r="M3498">
            <v>38412</v>
          </cell>
          <cell r="N3498">
            <v>0</v>
          </cell>
          <cell r="P3498">
            <v>26973</v>
          </cell>
          <cell r="Q3498">
            <v>0.999</v>
          </cell>
          <cell r="R3498">
            <v>26973</v>
          </cell>
          <cell r="S3498">
            <v>38421</v>
          </cell>
          <cell r="T3498" t="str">
            <v>10/03-03</v>
          </cell>
          <cell r="U3498" t="str">
            <v>ЗАО "Компания "Уфаойл"</v>
          </cell>
          <cell r="V3498">
            <v>1</v>
          </cell>
          <cell r="W3498">
            <v>27000</v>
          </cell>
          <cell r="X3498">
            <v>38422</v>
          </cell>
          <cell r="Y3498" t="str">
            <v>11/03-акт СИБ</v>
          </cell>
          <cell r="Z3498" t="str">
            <v>ОАО "Социнвестбанк"</v>
          </cell>
          <cell r="AA3498">
            <v>27</v>
          </cell>
          <cell r="AB3498">
            <v>0.36636636636636638</v>
          </cell>
          <cell r="AC3498">
            <v>0.36536536536536535</v>
          </cell>
          <cell r="AD3498" t="str">
            <v>предъявлен</v>
          </cell>
          <cell r="AF3498" t="str">
            <v/>
          </cell>
          <cell r="AI3498" t="str">
            <v/>
          </cell>
        </row>
        <row r="3499">
          <cell r="A3499">
            <v>3476</v>
          </cell>
          <cell r="B3499" t="str">
            <v>диск</v>
          </cell>
          <cell r="C3499" t="str">
            <v>51401</v>
          </cell>
          <cell r="D3499" t="str">
            <v>51401`810`4`0400`0000006</v>
          </cell>
          <cell r="E3499" t="str">
            <v>ОАО «Социнвестбанк»</v>
          </cell>
          <cell r="F3499" t="str">
            <v>банк</v>
          </cell>
          <cell r="G3499" t="str">
            <v>ПР</v>
          </cell>
          <cell r="H3499" t="str">
            <v>0022211</v>
          </cell>
          <cell r="I3499">
            <v>38408</v>
          </cell>
          <cell r="J3499">
            <v>250000</v>
          </cell>
          <cell r="K3499" t="str">
            <v>Рубли РФ</v>
          </cell>
          <cell r="L3499" t="str">
            <v>по предъявлении</v>
          </cell>
          <cell r="M3499">
            <v>38408</v>
          </cell>
          <cell r="N3499">
            <v>0</v>
          </cell>
          <cell r="P3499">
            <v>249750</v>
          </cell>
          <cell r="Q3499">
            <v>0.999</v>
          </cell>
          <cell r="R3499">
            <v>249750</v>
          </cell>
          <cell r="S3499">
            <v>38421</v>
          </cell>
          <cell r="T3499" t="str">
            <v>10/03-03</v>
          </cell>
          <cell r="U3499" t="str">
            <v>ЗАО "Компания "Уфаойл"</v>
          </cell>
          <cell r="V3499">
            <v>1</v>
          </cell>
          <cell r="W3499">
            <v>250000</v>
          </cell>
          <cell r="X3499">
            <v>38422</v>
          </cell>
          <cell r="Y3499" t="str">
            <v>11/03-акт СИБ</v>
          </cell>
          <cell r="Z3499" t="str">
            <v>ОАО "Социнвестбанк"</v>
          </cell>
          <cell r="AA3499">
            <v>250</v>
          </cell>
          <cell r="AB3499">
            <v>0.36636636636636638</v>
          </cell>
          <cell r="AC3499">
            <v>0.36536536536536535</v>
          </cell>
          <cell r="AD3499" t="str">
            <v>предъявлен</v>
          </cell>
          <cell r="AF3499" t="str">
            <v/>
          </cell>
          <cell r="AI3499" t="str">
            <v/>
          </cell>
        </row>
        <row r="3500">
          <cell r="A3500">
            <v>3477</v>
          </cell>
          <cell r="B3500" t="str">
            <v>диск</v>
          </cell>
          <cell r="C3500" t="str">
            <v>51401</v>
          </cell>
          <cell r="D3500" t="str">
            <v>51401`810`4`0400`0000006</v>
          </cell>
          <cell r="E3500" t="str">
            <v>ОАО «Социнвестбанк»</v>
          </cell>
          <cell r="F3500" t="str">
            <v>банк</v>
          </cell>
          <cell r="G3500" t="str">
            <v>ПР</v>
          </cell>
          <cell r="H3500" t="str">
            <v>0022212</v>
          </cell>
          <cell r="I3500">
            <v>38408</v>
          </cell>
          <cell r="J3500">
            <v>250000</v>
          </cell>
          <cell r="K3500" t="str">
            <v>Рубли РФ</v>
          </cell>
          <cell r="L3500" t="str">
            <v>по предъявлении</v>
          </cell>
          <cell r="M3500">
            <v>38408</v>
          </cell>
          <cell r="N3500">
            <v>0</v>
          </cell>
          <cell r="P3500">
            <v>249750</v>
          </cell>
          <cell r="Q3500">
            <v>0.999</v>
          </cell>
          <cell r="R3500">
            <v>249750</v>
          </cell>
          <cell r="S3500">
            <v>38421</v>
          </cell>
          <cell r="T3500" t="str">
            <v>10/03-03</v>
          </cell>
          <cell r="U3500" t="str">
            <v>ЗАО "Компания "Уфаойл"</v>
          </cell>
          <cell r="V3500">
            <v>1</v>
          </cell>
          <cell r="W3500">
            <v>250000</v>
          </cell>
          <cell r="X3500">
            <v>38422</v>
          </cell>
          <cell r="Y3500" t="str">
            <v>11/03-акт СИБ</v>
          </cell>
          <cell r="Z3500" t="str">
            <v>ОАО "Социнвестбанк"</v>
          </cell>
          <cell r="AA3500">
            <v>250</v>
          </cell>
          <cell r="AB3500">
            <v>0.36636636636636638</v>
          </cell>
          <cell r="AC3500">
            <v>0.36536536536536535</v>
          </cell>
          <cell r="AD3500" t="str">
            <v>предъявлен</v>
          </cell>
          <cell r="AF3500" t="str">
            <v/>
          </cell>
          <cell r="AI3500" t="str">
            <v/>
          </cell>
        </row>
        <row r="3501">
          <cell r="A3501">
            <v>3478</v>
          </cell>
          <cell r="B3501" t="str">
            <v>диск</v>
          </cell>
          <cell r="C3501" t="str">
            <v>51401</v>
          </cell>
          <cell r="D3501" t="str">
            <v>51401`810`4`0400`0000006</v>
          </cell>
          <cell r="E3501" t="str">
            <v>ОАО «Социнвестбанк»</v>
          </cell>
          <cell r="F3501" t="str">
            <v>банк</v>
          </cell>
          <cell r="G3501" t="str">
            <v>ПР</v>
          </cell>
          <cell r="H3501" t="str">
            <v>0022209</v>
          </cell>
          <cell r="I3501">
            <v>38408</v>
          </cell>
          <cell r="J3501">
            <v>250000</v>
          </cell>
          <cell r="K3501" t="str">
            <v>Рубли РФ</v>
          </cell>
          <cell r="L3501" t="str">
            <v>по предъявлении</v>
          </cell>
          <cell r="M3501">
            <v>38408</v>
          </cell>
          <cell r="N3501">
            <v>0</v>
          </cell>
          <cell r="P3501">
            <v>249750</v>
          </cell>
          <cell r="Q3501">
            <v>0.999</v>
          </cell>
          <cell r="R3501">
            <v>249750</v>
          </cell>
          <cell r="S3501">
            <v>38421</v>
          </cell>
          <cell r="T3501" t="str">
            <v>10/03-03</v>
          </cell>
          <cell r="U3501" t="str">
            <v>ЗАО "Компания "Уфаойл"</v>
          </cell>
          <cell r="V3501">
            <v>1</v>
          </cell>
          <cell r="W3501">
            <v>250000</v>
          </cell>
          <cell r="X3501">
            <v>38422</v>
          </cell>
          <cell r="Y3501" t="str">
            <v>11/03-акт СИБ</v>
          </cell>
          <cell r="Z3501" t="str">
            <v>ОАО "Социнвестбанк"</v>
          </cell>
          <cell r="AA3501">
            <v>250</v>
          </cell>
          <cell r="AB3501">
            <v>0.36636636636636638</v>
          </cell>
          <cell r="AC3501">
            <v>0.36536536536536535</v>
          </cell>
          <cell r="AD3501" t="str">
            <v>предъявлен</v>
          </cell>
          <cell r="AF3501" t="str">
            <v/>
          </cell>
          <cell r="AI3501" t="str">
            <v/>
          </cell>
        </row>
        <row r="3502">
          <cell r="A3502">
            <v>3479</v>
          </cell>
          <cell r="B3502" t="str">
            <v>диск</v>
          </cell>
          <cell r="C3502" t="str">
            <v>51401</v>
          </cell>
          <cell r="D3502" t="str">
            <v>51401`810`4`0400`0000006</v>
          </cell>
          <cell r="E3502" t="str">
            <v>ОАО «Социнвестбанк»</v>
          </cell>
          <cell r="F3502" t="str">
            <v>банк</v>
          </cell>
          <cell r="G3502" t="str">
            <v>ПР</v>
          </cell>
          <cell r="H3502" t="str">
            <v>0022210</v>
          </cell>
          <cell r="I3502">
            <v>38408</v>
          </cell>
          <cell r="J3502">
            <v>250000</v>
          </cell>
          <cell r="K3502" t="str">
            <v>Рубли РФ</v>
          </cell>
          <cell r="L3502" t="str">
            <v>по предъявлении</v>
          </cell>
          <cell r="M3502">
            <v>38408</v>
          </cell>
          <cell r="N3502">
            <v>0</v>
          </cell>
          <cell r="P3502">
            <v>249750</v>
          </cell>
          <cell r="Q3502">
            <v>0.999</v>
          </cell>
          <cell r="R3502">
            <v>249750</v>
          </cell>
          <cell r="S3502">
            <v>38421</v>
          </cell>
          <cell r="T3502" t="str">
            <v>10/03-03</v>
          </cell>
          <cell r="U3502" t="str">
            <v>ЗАО "Компания "Уфаойл"</v>
          </cell>
          <cell r="V3502">
            <v>1</v>
          </cell>
          <cell r="W3502">
            <v>250000</v>
          </cell>
          <cell r="X3502">
            <v>38422</v>
          </cell>
          <cell r="Y3502" t="str">
            <v>11/03-акт СИБ</v>
          </cell>
          <cell r="Z3502" t="str">
            <v>ОАО "Социнвестбанк"</v>
          </cell>
          <cell r="AA3502">
            <v>250</v>
          </cell>
          <cell r="AB3502">
            <v>0.36636636636636638</v>
          </cell>
          <cell r="AC3502">
            <v>0.36536536536536535</v>
          </cell>
          <cell r="AD3502" t="str">
            <v>предъявлен</v>
          </cell>
          <cell r="AF3502" t="str">
            <v/>
          </cell>
          <cell r="AI3502" t="str">
            <v/>
          </cell>
        </row>
        <row r="3503">
          <cell r="A3503">
            <v>3480</v>
          </cell>
          <cell r="B3503" t="str">
            <v>диск</v>
          </cell>
          <cell r="C3503" t="str">
            <v>51401</v>
          </cell>
          <cell r="D3503" t="str">
            <v>51401`810`4`0400`0000006</v>
          </cell>
          <cell r="E3503" t="str">
            <v>ОАО «Социнвестбанк»</v>
          </cell>
          <cell r="F3503" t="str">
            <v>банк</v>
          </cell>
          <cell r="G3503" t="str">
            <v>ПР</v>
          </cell>
          <cell r="H3503" t="str">
            <v>0022207</v>
          </cell>
          <cell r="I3503">
            <v>38408</v>
          </cell>
          <cell r="J3503">
            <v>250000</v>
          </cell>
          <cell r="K3503" t="str">
            <v>Рубли РФ</v>
          </cell>
          <cell r="L3503" t="str">
            <v>по предъявлении</v>
          </cell>
          <cell r="M3503">
            <v>38408</v>
          </cell>
          <cell r="N3503">
            <v>0</v>
          </cell>
          <cell r="P3503">
            <v>249750</v>
          </cell>
          <cell r="Q3503">
            <v>0.999</v>
          </cell>
          <cell r="R3503">
            <v>249750</v>
          </cell>
          <cell r="S3503">
            <v>38421</v>
          </cell>
          <cell r="T3503" t="str">
            <v>10/03-03</v>
          </cell>
          <cell r="U3503" t="str">
            <v>ЗАО "Компания "Уфаойл"</v>
          </cell>
          <cell r="V3503">
            <v>1</v>
          </cell>
          <cell r="W3503">
            <v>250000</v>
          </cell>
          <cell r="X3503">
            <v>38422</v>
          </cell>
          <cell r="Y3503" t="str">
            <v>11/03-акт СИБ</v>
          </cell>
          <cell r="Z3503" t="str">
            <v>ОАО "Социнвестбанк"</v>
          </cell>
          <cell r="AA3503">
            <v>250</v>
          </cell>
          <cell r="AB3503">
            <v>0.36636636636636638</v>
          </cell>
          <cell r="AC3503">
            <v>0.36536536536536535</v>
          </cell>
          <cell r="AD3503" t="str">
            <v>предъявлен</v>
          </cell>
          <cell r="AF3503" t="str">
            <v/>
          </cell>
          <cell r="AI3503" t="str">
            <v/>
          </cell>
        </row>
        <row r="3504">
          <cell r="A3504">
            <v>3481</v>
          </cell>
          <cell r="B3504" t="str">
            <v>диск</v>
          </cell>
          <cell r="C3504" t="str">
            <v>51401</v>
          </cell>
          <cell r="D3504" t="str">
            <v>51401`810`4`0400`0000006</v>
          </cell>
          <cell r="E3504" t="str">
            <v>ОАО «Социнвестбанк»</v>
          </cell>
          <cell r="F3504" t="str">
            <v>банк</v>
          </cell>
          <cell r="G3504" t="str">
            <v>ПР</v>
          </cell>
          <cell r="H3504" t="str">
            <v>0022208</v>
          </cell>
          <cell r="I3504">
            <v>38408</v>
          </cell>
          <cell r="J3504">
            <v>250000</v>
          </cell>
          <cell r="K3504" t="str">
            <v>Рубли РФ</v>
          </cell>
          <cell r="L3504" t="str">
            <v>по предъявлении</v>
          </cell>
          <cell r="M3504">
            <v>38408</v>
          </cell>
          <cell r="N3504">
            <v>0</v>
          </cell>
          <cell r="P3504">
            <v>249750</v>
          </cell>
          <cell r="Q3504">
            <v>0.999</v>
          </cell>
          <cell r="R3504">
            <v>249750</v>
          </cell>
          <cell r="S3504">
            <v>38421</v>
          </cell>
          <cell r="T3504" t="str">
            <v>10/03-03</v>
          </cell>
          <cell r="U3504" t="str">
            <v>ЗАО "Компания "Уфаойл"</v>
          </cell>
          <cell r="V3504">
            <v>1</v>
          </cell>
          <cell r="W3504">
            <v>250000</v>
          </cell>
          <cell r="X3504">
            <v>38422</v>
          </cell>
          <cell r="Y3504" t="str">
            <v>11/03-акт СИБ</v>
          </cell>
          <cell r="Z3504" t="str">
            <v>ОАО "Социнвестбанк"</v>
          </cell>
          <cell r="AA3504">
            <v>250</v>
          </cell>
          <cell r="AB3504">
            <v>0.36636636636636638</v>
          </cell>
          <cell r="AC3504">
            <v>0.36536536536536535</v>
          </cell>
          <cell r="AD3504" t="str">
            <v>предъявлен</v>
          </cell>
          <cell r="AF3504" t="str">
            <v/>
          </cell>
          <cell r="AI3504" t="str">
            <v/>
          </cell>
        </row>
        <row r="3505">
          <cell r="A3505">
            <v>3482</v>
          </cell>
          <cell r="B3505" t="str">
            <v>диск</v>
          </cell>
          <cell r="C3505" t="str">
            <v>51401</v>
          </cell>
          <cell r="D3505" t="str">
            <v>51401`810`2`0400`0000002</v>
          </cell>
          <cell r="E3505" t="str">
            <v>Сбербанк РФ</v>
          </cell>
          <cell r="F3505" t="str">
            <v>банк</v>
          </cell>
          <cell r="G3505" t="str">
            <v>ВА</v>
          </cell>
          <cell r="H3505" t="str">
            <v>0565199</v>
          </cell>
          <cell r="I3505">
            <v>38427</v>
          </cell>
          <cell r="J3505">
            <v>1869450</v>
          </cell>
          <cell r="K3505" t="str">
            <v>Рубли РФ</v>
          </cell>
          <cell r="L3505" t="str">
            <v>по предъявлении</v>
          </cell>
          <cell r="M3505">
            <v>38427</v>
          </cell>
          <cell r="N3505">
            <v>0</v>
          </cell>
          <cell r="P3505">
            <v>1869450</v>
          </cell>
          <cell r="Q3505">
            <v>1</v>
          </cell>
          <cell r="R3505">
            <v>1869450</v>
          </cell>
          <cell r="S3505">
            <v>38427</v>
          </cell>
          <cell r="T3505" t="str">
            <v>16/03-акт СБ</v>
          </cell>
          <cell r="U3505" t="str">
            <v>Сбербанк РФ</v>
          </cell>
          <cell r="V3505">
            <v>1</v>
          </cell>
          <cell r="W3505">
            <v>1869450</v>
          </cell>
          <cell r="X3505">
            <v>38427</v>
          </cell>
          <cell r="Y3505" t="str">
            <v>16/03-002</v>
          </cell>
          <cell r="Z3505" t="str">
            <v>ООО "ДАЛТОН"</v>
          </cell>
          <cell r="AA3505">
            <v>0</v>
          </cell>
          <cell r="AB3505">
            <v>0</v>
          </cell>
          <cell r="AC3505">
            <v>0</v>
          </cell>
          <cell r="AD3505" t="str">
            <v>продан</v>
          </cell>
          <cell r="AF3505" t="str">
            <v/>
          </cell>
          <cell r="AI3505" t="str">
            <v/>
          </cell>
        </row>
        <row r="3506">
          <cell r="A3506">
            <v>3483</v>
          </cell>
          <cell r="B3506" t="str">
            <v>диск</v>
          </cell>
          <cell r="C3506" t="str">
            <v>51401</v>
          </cell>
          <cell r="D3506" t="str">
            <v>51401`810`2`0400`0000002</v>
          </cell>
          <cell r="E3506" t="str">
            <v>Сбербанк РФ</v>
          </cell>
          <cell r="F3506" t="str">
            <v>банк</v>
          </cell>
          <cell r="G3506" t="str">
            <v>ВА</v>
          </cell>
          <cell r="H3506" t="str">
            <v>0565201</v>
          </cell>
          <cell r="I3506">
            <v>38427</v>
          </cell>
          <cell r="J3506">
            <v>2100000</v>
          </cell>
          <cell r="K3506" t="str">
            <v>Рубли РФ</v>
          </cell>
          <cell r="L3506" t="str">
            <v>по предъявлении</v>
          </cell>
          <cell r="M3506">
            <v>38427</v>
          </cell>
          <cell r="N3506">
            <v>0</v>
          </cell>
          <cell r="P3506">
            <v>2100000</v>
          </cell>
          <cell r="Q3506">
            <v>1</v>
          </cell>
          <cell r="R3506">
            <v>2100000</v>
          </cell>
          <cell r="S3506">
            <v>38427</v>
          </cell>
          <cell r="T3506" t="str">
            <v>16/03-акт СБ</v>
          </cell>
          <cell r="U3506" t="str">
            <v>Сбербанк РФ</v>
          </cell>
          <cell r="V3506">
            <v>1</v>
          </cell>
          <cell r="W3506">
            <v>2100000</v>
          </cell>
          <cell r="X3506">
            <v>38427</v>
          </cell>
          <cell r="Y3506" t="str">
            <v>16/03-002</v>
          </cell>
          <cell r="Z3506" t="str">
            <v>ООО "ДАЛТОН"</v>
          </cell>
          <cell r="AA3506">
            <v>0</v>
          </cell>
          <cell r="AB3506">
            <v>0</v>
          </cell>
          <cell r="AC3506">
            <v>0</v>
          </cell>
          <cell r="AD3506" t="str">
            <v>продан</v>
          </cell>
          <cell r="AF3506" t="str">
            <v/>
          </cell>
          <cell r="AI3506" t="str">
            <v/>
          </cell>
        </row>
        <row r="3507">
          <cell r="A3507">
            <v>3484</v>
          </cell>
          <cell r="B3507" t="str">
            <v>диск</v>
          </cell>
          <cell r="C3507" t="str">
            <v>51401</v>
          </cell>
          <cell r="D3507" t="str">
            <v>51401`810`2`0400`0000002</v>
          </cell>
          <cell r="E3507" t="str">
            <v>Сбербанк РФ</v>
          </cell>
          <cell r="F3507" t="str">
            <v>банк</v>
          </cell>
          <cell r="G3507" t="str">
            <v>ВА</v>
          </cell>
          <cell r="H3507" t="str">
            <v>0565202</v>
          </cell>
          <cell r="I3507">
            <v>38427</v>
          </cell>
          <cell r="J3507">
            <v>2100000</v>
          </cell>
          <cell r="K3507" t="str">
            <v>Рубли РФ</v>
          </cell>
          <cell r="L3507" t="str">
            <v>по предъявлении</v>
          </cell>
          <cell r="M3507">
            <v>38427</v>
          </cell>
          <cell r="N3507">
            <v>0</v>
          </cell>
          <cell r="P3507">
            <v>2100000</v>
          </cell>
          <cell r="Q3507">
            <v>1</v>
          </cell>
          <cell r="R3507">
            <v>2100000</v>
          </cell>
          <cell r="S3507">
            <v>38427</v>
          </cell>
          <cell r="T3507" t="str">
            <v>16/03-акт СБ</v>
          </cell>
          <cell r="U3507" t="str">
            <v>Сбербанк РФ</v>
          </cell>
          <cell r="V3507">
            <v>1</v>
          </cell>
          <cell r="W3507">
            <v>2100000</v>
          </cell>
          <cell r="X3507">
            <v>38427</v>
          </cell>
          <cell r="Y3507" t="str">
            <v>16/03-002</v>
          </cell>
          <cell r="Z3507" t="str">
            <v>ООО "ДАЛТОН"</v>
          </cell>
          <cell r="AA3507">
            <v>0</v>
          </cell>
          <cell r="AB3507">
            <v>0</v>
          </cell>
          <cell r="AC3507">
            <v>0</v>
          </cell>
          <cell r="AD3507" t="str">
            <v>продан</v>
          </cell>
          <cell r="AF3507" t="str">
            <v/>
          </cell>
          <cell r="AI3507" t="str">
            <v/>
          </cell>
        </row>
        <row r="3508">
          <cell r="A3508">
            <v>3485</v>
          </cell>
          <cell r="B3508" t="str">
            <v>диск</v>
          </cell>
          <cell r="C3508" t="str">
            <v>51401</v>
          </cell>
          <cell r="D3508" t="str">
            <v>51401`810`2`0400`0000002</v>
          </cell>
          <cell r="E3508" t="str">
            <v>Сбербанк РФ</v>
          </cell>
          <cell r="F3508" t="str">
            <v>банк</v>
          </cell>
          <cell r="G3508" t="str">
            <v>ВА</v>
          </cell>
          <cell r="H3508" t="str">
            <v>0565210</v>
          </cell>
          <cell r="I3508">
            <v>38427</v>
          </cell>
          <cell r="J3508">
            <v>1400000</v>
          </cell>
          <cell r="K3508" t="str">
            <v>Рубли РФ</v>
          </cell>
          <cell r="L3508" t="str">
            <v>по предъявлении</v>
          </cell>
          <cell r="M3508">
            <v>38427</v>
          </cell>
          <cell r="N3508">
            <v>0</v>
          </cell>
          <cell r="P3508">
            <v>1400000</v>
          </cell>
          <cell r="Q3508">
            <v>1</v>
          </cell>
          <cell r="R3508">
            <v>1400000</v>
          </cell>
          <cell r="S3508">
            <v>38427</v>
          </cell>
          <cell r="T3508" t="str">
            <v>16/03-акт СБ</v>
          </cell>
          <cell r="U3508" t="str">
            <v>Сбербанк РФ</v>
          </cell>
          <cell r="V3508">
            <v>1</v>
          </cell>
          <cell r="W3508">
            <v>1400000</v>
          </cell>
          <cell r="X3508">
            <v>38427</v>
          </cell>
          <cell r="Y3508" t="str">
            <v>16/03-002</v>
          </cell>
          <cell r="Z3508" t="str">
            <v>ООО "ДАЛТОН"</v>
          </cell>
          <cell r="AA3508">
            <v>0</v>
          </cell>
          <cell r="AB3508">
            <v>0</v>
          </cell>
          <cell r="AC3508">
            <v>0</v>
          </cell>
          <cell r="AD3508" t="str">
            <v>продан</v>
          </cell>
          <cell r="AF3508" t="str">
            <v/>
          </cell>
          <cell r="AI3508" t="str">
            <v/>
          </cell>
        </row>
        <row r="3509">
          <cell r="A3509">
            <v>3486</v>
          </cell>
          <cell r="B3509" t="str">
            <v>диск</v>
          </cell>
          <cell r="C3509" t="str">
            <v>51401</v>
          </cell>
          <cell r="D3509" t="str">
            <v>51401`810`2`0400`0000002</v>
          </cell>
          <cell r="E3509" t="str">
            <v>Сбербанк РФ</v>
          </cell>
          <cell r="F3509" t="str">
            <v>банк</v>
          </cell>
          <cell r="G3509" t="str">
            <v>ВА</v>
          </cell>
          <cell r="H3509" t="str">
            <v>0567488</v>
          </cell>
          <cell r="I3509">
            <v>38420</v>
          </cell>
          <cell r="J3509">
            <v>37944</v>
          </cell>
          <cell r="K3509" t="str">
            <v>Рубли РФ</v>
          </cell>
          <cell r="L3509" t="str">
            <v>по предъявлении</v>
          </cell>
          <cell r="M3509">
            <v>38420</v>
          </cell>
          <cell r="N3509">
            <v>0</v>
          </cell>
          <cell r="P3509">
            <v>37894</v>
          </cell>
          <cell r="Q3509">
            <v>0.99868226860636733</v>
          </cell>
          <cell r="R3509">
            <v>37894</v>
          </cell>
          <cell r="S3509">
            <v>38427</v>
          </cell>
          <cell r="T3509" t="str">
            <v>16/03-03</v>
          </cell>
          <cell r="U3509" t="str">
            <v>ООО "Кардинал"</v>
          </cell>
          <cell r="V3509">
            <v>1</v>
          </cell>
          <cell r="W3509">
            <v>37944</v>
          </cell>
          <cell r="X3509">
            <v>38432</v>
          </cell>
          <cell r="Y3509" t="str">
            <v>21/03-акт СБ</v>
          </cell>
          <cell r="Z3509" t="str">
            <v>Сбербанк РФ</v>
          </cell>
          <cell r="AA3509">
            <v>50</v>
          </cell>
          <cell r="AB3509">
            <v>0.48292605689555074</v>
          </cell>
          <cell r="AC3509">
            <v>9.6321317358948638E-2</v>
          </cell>
          <cell r="AD3509" t="str">
            <v>предъявлен</v>
          </cell>
          <cell r="AF3509" t="str">
            <v/>
          </cell>
          <cell r="AI3509" t="str">
            <v/>
          </cell>
        </row>
        <row r="3510">
          <cell r="A3510">
            <v>3487</v>
          </cell>
          <cell r="B3510" t="str">
            <v>диск</v>
          </cell>
          <cell r="C3510" t="str">
            <v>51401</v>
          </cell>
          <cell r="D3510" t="str">
            <v>51401`810`1`0400`0000005</v>
          </cell>
          <cell r="E3510" t="str">
            <v>ОАО «УралСиб»</v>
          </cell>
          <cell r="F3510" t="str">
            <v>банк</v>
          </cell>
          <cell r="G3510" t="str">
            <v>У0002</v>
          </cell>
          <cell r="H3510" t="str">
            <v>0071398</v>
          </cell>
          <cell r="I3510">
            <v>38393</v>
          </cell>
          <cell r="J3510">
            <v>85000</v>
          </cell>
          <cell r="K3510" t="str">
            <v>Рубли РФ</v>
          </cell>
          <cell r="L3510" t="str">
            <v>по предъявлении</v>
          </cell>
          <cell r="M3510">
            <v>38393</v>
          </cell>
          <cell r="N3510">
            <v>0</v>
          </cell>
          <cell r="P3510">
            <v>84900</v>
          </cell>
          <cell r="Q3510">
            <v>0.99882352941176467</v>
          </cell>
          <cell r="R3510">
            <v>84900</v>
          </cell>
          <cell r="S3510">
            <v>38427</v>
          </cell>
          <cell r="T3510" t="str">
            <v>16/03-03</v>
          </cell>
          <cell r="U3510" t="str">
            <v>ООО "Кардинал"</v>
          </cell>
          <cell r="V3510">
            <v>1</v>
          </cell>
          <cell r="W3510">
            <v>85000</v>
          </cell>
          <cell r="X3510">
            <v>38432</v>
          </cell>
          <cell r="Y3510" t="str">
            <v>21/03-акт УралСиб</v>
          </cell>
          <cell r="Z3510" t="str">
            <v>ОАО "УралСиб"</v>
          </cell>
          <cell r="AA3510">
            <v>100</v>
          </cell>
          <cell r="AB3510">
            <v>0.43109540636042398</v>
          </cell>
          <cell r="AC3510">
            <v>8.5983510011778549E-2</v>
          </cell>
          <cell r="AD3510" t="str">
            <v>предъявлен</v>
          </cell>
          <cell r="AF3510" t="str">
            <v/>
          </cell>
          <cell r="AI3510" t="str">
            <v/>
          </cell>
        </row>
        <row r="3511">
          <cell r="A3511">
            <v>3488</v>
          </cell>
          <cell r="B3511" t="str">
            <v>диск</v>
          </cell>
          <cell r="C3511" t="str">
            <v>51405</v>
          </cell>
          <cell r="D3511" t="str">
            <v>51405`810`4`0400`0000015</v>
          </cell>
          <cell r="E3511" t="str">
            <v>ОАО «ИМПЕКСБАНК»</v>
          </cell>
          <cell r="F3511" t="str">
            <v>банк</v>
          </cell>
          <cell r="H3511" t="str">
            <v>018466</v>
          </cell>
          <cell r="I3511">
            <v>38341</v>
          </cell>
          <cell r="J3511">
            <v>5000000</v>
          </cell>
          <cell r="K3511" t="str">
            <v>Рубли РФ</v>
          </cell>
          <cell r="L3511" t="str">
            <v>по предъявлении, но не ранее 14.12.2005 г.</v>
          </cell>
          <cell r="M3511">
            <v>38700</v>
          </cell>
          <cell r="N3511">
            <v>0.14999976946901225</v>
          </cell>
          <cell r="P3511">
            <v>4497290</v>
          </cell>
          <cell r="Q3511">
            <v>0.89945799999999998</v>
          </cell>
          <cell r="R3511">
            <v>4497290</v>
          </cell>
          <cell r="S3511">
            <v>38428</v>
          </cell>
          <cell r="T3511" t="str">
            <v>17/03-ИМПЕКСБАНК</v>
          </cell>
          <cell r="U3511" t="str">
            <v>ООО "Брокерская компания "Регион"</v>
          </cell>
          <cell r="V3511">
            <v>0.90240799999999999</v>
          </cell>
          <cell r="W3511">
            <v>4512038.6500000004</v>
          </cell>
          <cell r="X3511">
            <v>38447</v>
          </cell>
          <cell r="Y3511" t="str">
            <v>05/04-регион</v>
          </cell>
          <cell r="Z3511" t="str">
            <v>ООО "Брокерская компания "Регион"</v>
          </cell>
          <cell r="AA3511">
            <v>14748.650000000373</v>
          </cell>
          <cell r="AB3511">
            <v>0.15041072774153011</v>
          </cell>
          <cell r="AC3511">
            <v>6.3000013107310307E-2</v>
          </cell>
          <cell r="AD3511" t="str">
            <v>продан</v>
          </cell>
          <cell r="AF3511" t="str">
            <v/>
          </cell>
          <cell r="AI3511" t="str">
            <v/>
          </cell>
        </row>
        <row r="3512">
          <cell r="A3512">
            <v>3489</v>
          </cell>
          <cell r="B3512" t="str">
            <v>диск</v>
          </cell>
          <cell r="C3512" t="str">
            <v>51405</v>
          </cell>
          <cell r="D3512" t="str">
            <v>51405`810`4`0400`0000015</v>
          </cell>
          <cell r="E3512" t="str">
            <v>ОАО «ИМПЕКСБАНК»</v>
          </cell>
          <cell r="F3512" t="str">
            <v>банк</v>
          </cell>
          <cell r="H3512" t="str">
            <v>018467</v>
          </cell>
          <cell r="I3512">
            <v>38341</v>
          </cell>
          <cell r="J3512">
            <v>5000000</v>
          </cell>
          <cell r="K3512" t="str">
            <v>Рубли РФ</v>
          </cell>
          <cell r="L3512" t="str">
            <v>по предъявлении, но не ранее 14.12.2005 г.</v>
          </cell>
          <cell r="M3512">
            <v>38700</v>
          </cell>
          <cell r="N3512">
            <v>0.14999976946901225</v>
          </cell>
          <cell r="P3512">
            <v>4497290</v>
          </cell>
          <cell r="Q3512">
            <v>0.89945799999999998</v>
          </cell>
          <cell r="R3512">
            <v>4497290</v>
          </cell>
          <cell r="S3512">
            <v>38428</v>
          </cell>
          <cell r="T3512" t="str">
            <v>17/03-ИМПЕКСБАНК</v>
          </cell>
          <cell r="U3512" t="str">
            <v>ООО "Брокерская компания "Регион"</v>
          </cell>
          <cell r="V3512">
            <v>0.90240799999999999</v>
          </cell>
          <cell r="W3512">
            <v>4512038.6500000004</v>
          </cell>
          <cell r="X3512">
            <v>38447</v>
          </cell>
          <cell r="Y3512" t="str">
            <v>05/04-регион</v>
          </cell>
          <cell r="Z3512" t="str">
            <v>ООО "Брокерская компания "Регион"</v>
          </cell>
          <cell r="AA3512">
            <v>14748.650000000373</v>
          </cell>
          <cell r="AB3512">
            <v>0.15041072774153011</v>
          </cell>
          <cell r="AC3512">
            <v>6.3000013107310307E-2</v>
          </cell>
          <cell r="AD3512" t="str">
            <v>продан</v>
          </cell>
          <cell r="AF3512" t="str">
            <v/>
          </cell>
          <cell r="AI3512" t="str">
            <v/>
          </cell>
        </row>
        <row r="3513">
          <cell r="A3513">
            <v>3490</v>
          </cell>
          <cell r="B3513" t="str">
            <v>диск</v>
          </cell>
          <cell r="C3513" t="str">
            <v>51405</v>
          </cell>
          <cell r="D3513" t="str">
            <v>51405`810`4`0400`0000015</v>
          </cell>
          <cell r="E3513" t="str">
            <v>ОАО «ИМПЕКСБАНК»</v>
          </cell>
          <cell r="F3513" t="str">
            <v>банк</v>
          </cell>
          <cell r="H3513" t="str">
            <v>018468</v>
          </cell>
          <cell r="I3513">
            <v>38341</v>
          </cell>
          <cell r="J3513">
            <v>3000000</v>
          </cell>
          <cell r="K3513" t="str">
            <v>Рубли РФ</v>
          </cell>
          <cell r="L3513" t="str">
            <v>по предъявлении, но не ранее 14.12.2005 г.</v>
          </cell>
          <cell r="M3513">
            <v>38700</v>
          </cell>
          <cell r="N3513">
            <v>0.14999976946901225</v>
          </cell>
          <cell r="P3513">
            <v>2698374</v>
          </cell>
          <cell r="Q3513">
            <v>0.89945799999999998</v>
          </cell>
          <cell r="R3513">
            <v>2698374</v>
          </cell>
          <cell r="S3513">
            <v>38428</v>
          </cell>
          <cell r="T3513" t="str">
            <v>17/03-ИМПЕКСБАНК</v>
          </cell>
          <cell r="U3513" t="str">
            <v>ООО "Брокерская компания "Регион"</v>
          </cell>
          <cell r="V3513">
            <v>0.90240799999999999</v>
          </cell>
          <cell r="W3513">
            <v>2707223.19</v>
          </cell>
          <cell r="X3513">
            <v>38447</v>
          </cell>
          <cell r="Y3513" t="str">
            <v>05/04-регион</v>
          </cell>
          <cell r="Z3513" t="str">
            <v>ООО "Брокерская компания "Регион"</v>
          </cell>
          <cell r="AA3513">
            <v>8849.1899999999441</v>
          </cell>
          <cell r="AB3513">
            <v>0.15041072774153011</v>
          </cell>
          <cell r="AC3513">
            <v>6.3000013107308322E-2</v>
          </cell>
          <cell r="AD3513" t="str">
            <v>продан</v>
          </cell>
          <cell r="AF3513" t="str">
            <v/>
          </cell>
          <cell r="AI3513" t="str">
            <v/>
          </cell>
        </row>
        <row r="3514">
          <cell r="A3514">
            <v>3491</v>
          </cell>
          <cell r="B3514" t="str">
            <v>диск</v>
          </cell>
          <cell r="C3514" t="str">
            <v>51405</v>
          </cell>
          <cell r="D3514" t="str">
            <v>51405`810`4`0400`0000015</v>
          </cell>
          <cell r="E3514" t="str">
            <v>ОАО «ИМПЕКСБАНК»</v>
          </cell>
          <cell r="F3514" t="str">
            <v>банк</v>
          </cell>
          <cell r="H3514" t="str">
            <v>018469</v>
          </cell>
          <cell r="I3514">
            <v>38341</v>
          </cell>
          <cell r="J3514">
            <v>3000000</v>
          </cell>
          <cell r="K3514" t="str">
            <v>Рубли РФ</v>
          </cell>
          <cell r="L3514" t="str">
            <v>по предъявлении, но не ранее 14.12.2005 г.</v>
          </cell>
          <cell r="M3514">
            <v>38700</v>
          </cell>
          <cell r="N3514">
            <v>0.14999976946901225</v>
          </cell>
          <cell r="P3514">
            <v>2698374</v>
          </cell>
          <cell r="Q3514">
            <v>0.89945799999999998</v>
          </cell>
          <cell r="R3514">
            <v>2698374</v>
          </cell>
          <cell r="S3514">
            <v>38428</v>
          </cell>
          <cell r="T3514" t="str">
            <v>17/03-ИМПЕКСБАНК</v>
          </cell>
          <cell r="U3514" t="str">
            <v>ООО "Брокерская компания "Регион"</v>
          </cell>
          <cell r="V3514">
            <v>0.90240799999999999</v>
          </cell>
          <cell r="W3514">
            <v>2707223.19</v>
          </cell>
          <cell r="X3514">
            <v>38447</v>
          </cell>
          <cell r="Y3514" t="str">
            <v>05/04-регион</v>
          </cell>
          <cell r="Z3514" t="str">
            <v>ООО "Брокерская компания "Регион"</v>
          </cell>
          <cell r="AA3514">
            <v>8849.1899999999441</v>
          </cell>
          <cell r="AB3514">
            <v>0.15041072774153011</v>
          </cell>
          <cell r="AC3514">
            <v>6.3000013107308322E-2</v>
          </cell>
          <cell r="AD3514" t="str">
            <v>продан</v>
          </cell>
          <cell r="AF3514" t="str">
            <v/>
          </cell>
          <cell r="AI3514" t="str">
            <v/>
          </cell>
        </row>
        <row r="3515">
          <cell r="A3515">
            <v>3492</v>
          </cell>
          <cell r="B3515" t="str">
            <v>диск</v>
          </cell>
          <cell r="C3515" t="str">
            <v>51405</v>
          </cell>
          <cell r="D3515" t="str">
            <v>51405`810`4`0400`0000015</v>
          </cell>
          <cell r="E3515" t="str">
            <v>ОАО «ИМПЕКСБАНК»</v>
          </cell>
          <cell r="F3515" t="str">
            <v>банк</v>
          </cell>
          <cell r="H3515" t="str">
            <v>018470</v>
          </cell>
          <cell r="I3515">
            <v>38341</v>
          </cell>
          <cell r="J3515">
            <v>3000000</v>
          </cell>
          <cell r="K3515" t="str">
            <v>Рубли РФ</v>
          </cell>
          <cell r="L3515" t="str">
            <v>по предъявлении, но не ранее 14.12.2005 г.</v>
          </cell>
          <cell r="M3515">
            <v>38700</v>
          </cell>
          <cell r="N3515">
            <v>0.14999976946901225</v>
          </cell>
          <cell r="P3515">
            <v>2698374</v>
          </cell>
          <cell r="Q3515">
            <v>0.89945799999999998</v>
          </cell>
          <cell r="R3515">
            <v>2698374</v>
          </cell>
          <cell r="S3515">
            <v>38428</v>
          </cell>
          <cell r="T3515" t="str">
            <v>17/03-ИМПЕКСБАНК</v>
          </cell>
          <cell r="U3515" t="str">
            <v>ООО "Брокерская компания "Регион"</v>
          </cell>
          <cell r="V3515">
            <v>0.90240799999999999</v>
          </cell>
          <cell r="W3515">
            <v>2707223.19</v>
          </cell>
          <cell r="X3515">
            <v>38447</v>
          </cell>
          <cell r="Y3515" t="str">
            <v>05/04-регион</v>
          </cell>
          <cell r="Z3515" t="str">
            <v>ООО "Брокерская компания "Регион"</v>
          </cell>
          <cell r="AA3515">
            <v>8849.1899999999441</v>
          </cell>
          <cell r="AB3515">
            <v>0.15041072774153011</v>
          </cell>
          <cell r="AC3515">
            <v>6.3000013107308322E-2</v>
          </cell>
          <cell r="AD3515" t="str">
            <v>продан</v>
          </cell>
          <cell r="AF3515" t="str">
            <v/>
          </cell>
          <cell r="AI3515" t="str">
            <v/>
          </cell>
        </row>
        <row r="3516">
          <cell r="A3516">
            <v>3493</v>
          </cell>
          <cell r="B3516" t="str">
            <v>диск</v>
          </cell>
          <cell r="C3516" t="str">
            <v>51405</v>
          </cell>
          <cell r="D3516" t="str">
            <v>51405`810`4`0400`0000015</v>
          </cell>
          <cell r="E3516" t="str">
            <v>ОАО «ИМПЕКСБАНК»</v>
          </cell>
          <cell r="F3516" t="str">
            <v>банк</v>
          </cell>
          <cell r="H3516" t="str">
            <v>018471</v>
          </cell>
          <cell r="I3516">
            <v>38341</v>
          </cell>
          <cell r="J3516">
            <v>3000000</v>
          </cell>
          <cell r="K3516" t="str">
            <v>Рубли РФ</v>
          </cell>
          <cell r="L3516" t="str">
            <v>по предъявлении, но не ранее 14.12.2005 г.</v>
          </cell>
          <cell r="M3516">
            <v>38700</v>
          </cell>
          <cell r="N3516">
            <v>0.14999976946901225</v>
          </cell>
          <cell r="P3516">
            <v>2698374</v>
          </cell>
          <cell r="Q3516">
            <v>0.89945799999999998</v>
          </cell>
          <cell r="R3516">
            <v>2698374</v>
          </cell>
          <cell r="S3516">
            <v>38428</v>
          </cell>
          <cell r="T3516" t="str">
            <v>17/03-ИМПЕКСБАНК</v>
          </cell>
          <cell r="U3516" t="str">
            <v>ООО "Брокерская компания "Регион"</v>
          </cell>
          <cell r="V3516">
            <v>0.90240799999999999</v>
          </cell>
          <cell r="W3516">
            <v>2707223.19</v>
          </cell>
          <cell r="X3516">
            <v>38447</v>
          </cell>
          <cell r="Y3516" t="str">
            <v>05/04-регион</v>
          </cell>
          <cell r="Z3516" t="str">
            <v>ООО "Брокерская компания "Регион"</v>
          </cell>
          <cell r="AA3516">
            <v>8849.1899999999441</v>
          </cell>
          <cell r="AB3516">
            <v>0.15041072774153011</v>
          </cell>
          <cell r="AC3516">
            <v>6.3000013107308322E-2</v>
          </cell>
          <cell r="AD3516" t="str">
            <v>продан</v>
          </cell>
          <cell r="AF3516" t="str">
            <v/>
          </cell>
          <cell r="AI3516" t="str">
            <v/>
          </cell>
        </row>
        <row r="3517">
          <cell r="A3517">
            <v>3494</v>
          </cell>
          <cell r="B3517" t="str">
            <v>диск</v>
          </cell>
          <cell r="C3517" t="str">
            <v>51401</v>
          </cell>
          <cell r="D3517" t="str">
            <v>51401`810`1`0400`0000005</v>
          </cell>
          <cell r="E3517" t="str">
            <v>ОАО «УралСиб»</v>
          </cell>
          <cell r="F3517" t="str">
            <v>банк</v>
          </cell>
          <cell r="G3517" t="str">
            <v>У0082</v>
          </cell>
          <cell r="H3517" t="str">
            <v>0061093</v>
          </cell>
          <cell r="I3517">
            <v>38366</v>
          </cell>
          <cell r="J3517">
            <v>256760.07</v>
          </cell>
          <cell r="K3517" t="str">
            <v>Рубли РФ</v>
          </cell>
          <cell r="L3517" t="str">
            <v>по предъявлении</v>
          </cell>
          <cell r="M3517">
            <v>38366</v>
          </cell>
          <cell r="N3517">
            <v>0</v>
          </cell>
          <cell r="P3517">
            <v>256350</v>
          </cell>
          <cell r="Q3517">
            <v>0.99840290587239677</v>
          </cell>
          <cell r="R3517">
            <v>256350</v>
          </cell>
          <cell r="S3517">
            <v>38429</v>
          </cell>
          <cell r="T3517" t="str">
            <v>18/03-01</v>
          </cell>
          <cell r="U3517" t="str">
            <v>ООО "Кардинал"</v>
          </cell>
          <cell r="V3517">
            <v>1</v>
          </cell>
          <cell r="W3517">
            <v>256760.07</v>
          </cell>
          <cell r="X3517">
            <v>38432</v>
          </cell>
          <cell r="Y3517" t="str">
            <v>21/03-акт УралСиб</v>
          </cell>
          <cell r="Z3517" t="str">
            <v>ОАО "УралСиб"</v>
          </cell>
          <cell r="AA3517">
            <v>410.07000000000698</v>
          </cell>
          <cell r="AB3517">
            <v>0.58547150380340374</v>
          </cell>
          <cell r="AC3517">
            <v>0.19462395162863602</v>
          </cell>
          <cell r="AD3517" t="str">
            <v>предъявлен</v>
          </cell>
          <cell r="AF3517" t="str">
            <v/>
          </cell>
          <cell r="AI3517" t="str">
            <v/>
          </cell>
        </row>
        <row r="3518">
          <cell r="A3518">
            <v>3495</v>
          </cell>
          <cell r="B3518" t="str">
            <v>диск</v>
          </cell>
          <cell r="C3518" t="str">
            <v>51401</v>
          </cell>
          <cell r="D3518" t="str">
            <v>51401`810`2`0400`0000002</v>
          </cell>
          <cell r="E3518" t="str">
            <v>Сбербанк РФ</v>
          </cell>
          <cell r="F3518" t="str">
            <v>банк</v>
          </cell>
          <cell r="G3518" t="str">
            <v>ВА</v>
          </cell>
          <cell r="H3518" t="str">
            <v>1030408</v>
          </cell>
          <cell r="I3518">
            <v>38364</v>
          </cell>
          <cell r="J3518">
            <v>1000000</v>
          </cell>
          <cell r="K3518" t="str">
            <v>Рубли РФ</v>
          </cell>
          <cell r="L3518" t="str">
            <v>по предъявлении, но не ранее 19.01.2005 г.</v>
          </cell>
          <cell r="M3518">
            <v>38371</v>
          </cell>
          <cell r="N3518">
            <v>0</v>
          </cell>
          <cell r="P3518">
            <v>999200</v>
          </cell>
          <cell r="Q3518">
            <v>0.99919999999999998</v>
          </cell>
          <cell r="R3518">
            <v>999200</v>
          </cell>
          <cell r="S3518">
            <v>38432</v>
          </cell>
          <cell r="T3518" t="str">
            <v>21/03-02</v>
          </cell>
          <cell r="U3518" t="str">
            <v>ЗАО "Компания "Уфаойл"</v>
          </cell>
          <cell r="V3518">
            <v>1</v>
          </cell>
          <cell r="W3518">
            <v>1000000</v>
          </cell>
          <cell r="X3518">
            <v>38433</v>
          </cell>
          <cell r="Y3518" t="str">
            <v>22/03-акт СБ</v>
          </cell>
          <cell r="Z3518" t="str">
            <v>Сбербанк РФ</v>
          </cell>
          <cell r="AA3518">
            <v>800</v>
          </cell>
          <cell r="AB3518">
            <v>0.29303442754203363</v>
          </cell>
          <cell r="AC3518">
            <v>0.29223378702962366</v>
          </cell>
          <cell r="AD3518" t="str">
            <v>предъявлен</v>
          </cell>
          <cell r="AF3518" t="str">
            <v/>
          </cell>
          <cell r="AI3518" t="str">
            <v/>
          </cell>
        </row>
        <row r="3519">
          <cell r="A3519">
            <v>3496</v>
          </cell>
          <cell r="B3519" t="str">
            <v>диск</v>
          </cell>
          <cell r="C3519" t="str">
            <v>51401</v>
          </cell>
          <cell r="D3519" t="str">
            <v>51401`810`2`0400`0000002</v>
          </cell>
          <cell r="E3519" t="str">
            <v>Сбербанк РФ</v>
          </cell>
          <cell r="F3519" t="str">
            <v>банк</v>
          </cell>
          <cell r="G3519" t="str">
            <v>ВА</v>
          </cell>
          <cell r="H3519" t="str">
            <v>1030409</v>
          </cell>
          <cell r="I3519">
            <v>38364</v>
          </cell>
          <cell r="J3519">
            <v>1000000</v>
          </cell>
          <cell r="K3519" t="str">
            <v>Рубли РФ</v>
          </cell>
          <cell r="L3519" t="str">
            <v>по предъявлении, но не ранее 19.01.2005 г.</v>
          </cell>
          <cell r="M3519">
            <v>38371</v>
          </cell>
          <cell r="N3519">
            <v>0</v>
          </cell>
          <cell r="P3519">
            <v>999200</v>
          </cell>
          <cell r="Q3519">
            <v>0.99919999999999998</v>
          </cell>
          <cell r="R3519">
            <v>999200</v>
          </cell>
          <cell r="S3519">
            <v>38432</v>
          </cell>
          <cell r="T3519" t="str">
            <v>21/03-02</v>
          </cell>
          <cell r="U3519" t="str">
            <v>ЗАО "Компания "Уфаойл"</v>
          </cell>
          <cell r="V3519">
            <v>1</v>
          </cell>
          <cell r="W3519">
            <v>1000000</v>
          </cell>
          <cell r="X3519">
            <v>38433</v>
          </cell>
          <cell r="Y3519" t="str">
            <v>22/03-акт СБ</v>
          </cell>
          <cell r="Z3519" t="str">
            <v>Сбербанк РФ</v>
          </cell>
          <cell r="AA3519">
            <v>800</v>
          </cell>
          <cell r="AB3519">
            <v>0.29303442754203363</v>
          </cell>
          <cell r="AC3519">
            <v>0.29223378702962366</v>
          </cell>
          <cell r="AD3519" t="str">
            <v>предъявлен</v>
          </cell>
          <cell r="AF3519" t="str">
            <v/>
          </cell>
          <cell r="AI3519" t="str">
            <v/>
          </cell>
        </row>
        <row r="3520">
          <cell r="A3520">
            <v>3497</v>
          </cell>
          <cell r="B3520" t="str">
            <v>диск</v>
          </cell>
          <cell r="C3520" t="str">
            <v>51401</v>
          </cell>
          <cell r="D3520" t="str">
            <v>51401`810`2`0400`0000002</v>
          </cell>
          <cell r="E3520" t="str">
            <v>Сбербанк РФ</v>
          </cell>
          <cell r="F3520" t="str">
            <v>банк</v>
          </cell>
          <cell r="G3520" t="str">
            <v>ВА</v>
          </cell>
          <cell r="H3520" t="str">
            <v>1030410</v>
          </cell>
          <cell r="I3520">
            <v>38364</v>
          </cell>
          <cell r="J3520">
            <v>500000</v>
          </cell>
          <cell r="K3520" t="str">
            <v>Рубли РФ</v>
          </cell>
          <cell r="L3520" t="str">
            <v>по предъявлении, но не ранее 19.01.2005 г.</v>
          </cell>
          <cell r="M3520">
            <v>38371</v>
          </cell>
          <cell r="N3520">
            <v>0</v>
          </cell>
          <cell r="P3520">
            <v>499600</v>
          </cell>
          <cell r="Q3520">
            <v>0.99919999999999998</v>
          </cell>
          <cell r="R3520">
            <v>499600</v>
          </cell>
          <cell r="S3520">
            <v>38432</v>
          </cell>
          <cell r="T3520" t="str">
            <v>21/03-02</v>
          </cell>
          <cell r="U3520" t="str">
            <v>ЗАО "Компания "Уфаойл"</v>
          </cell>
          <cell r="V3520">
            <v>1</v>
          </cell>
          <cell r="W3520">
            <v>500000</v>
          </cell>
          <cell r="X3520">
            <v>38433</v>
          </cell>
          <cell r="Y3520" t="str">
            <v>22/03-акт СБ</v>
          </cell>
          <cell r="Z3520" t="str">
            <v>Сбербанк РФ</v>
          </cell>
          <cell r="AA3520">
            <v>400</v>
          </cell>
          <cell r="AB3520">
            <v>0.29303442754203363</v>
          </cell>
          <cell r="AC3520">
            <v>0.29223378702962366</v>
          </cell>
          <cell r="AD3520" t="str">
            <v>предъявлен</v>
          </cell>
          <cell r="AF3520" t="str">
            <v/>
          </cell>
          <cell r="AI3520" t="str">
            <v/>
          </cell>
        </row>
        <row r="3521">
          <cell r="A3521">
            <v>3498</v>
          </cell>
          <cell r="B3521" t="str">
            <v>диск</v>
          </cell>
          <cell r="C3521" t="str">
            <v>51401</v>
          </cell>
          <cell r="D3521" t="str">
            <v>51401`810`2`0400`0000002</v>
          </cell>
          <cell r="E3521" t="str">
            <v>Сбербанк РФ</v>
          </cell>
          <cell r="F3521" t="str">
            <v>банк</v>
          </cell>
          <cell r="G3521" t="str">
            <v>ВА</v>
          </cell>
          <cell r="H3521" t="str">
            <v>1030411</v>
          </cell>
          <cell r="I3521">
            <v>38364</v>
          </cell>
          <cell r="J3521">
            <v>500000</v>
          </cell>
          <cell r="K3521" t="str">
            <v>Рубли РФ</v>
          </cell>
          <cell r="L3521" t="str">
            <v>по предъявлении, но не ранее 19.01.2005 г.</v>
          </cell>
          <cell r="M3521">
            <v>38371</v>
          </cell>
          <cell r="N3521">
            <v>0</v>
          </cell>
          <cell r="P3521">
            <v>499600</v>
          </cell>
          <cell r="Q3521">
            <v>0.99919999999999998</v>
          </cell>
          <cell r="R3521">
            <v>499600</v>
          </cell>
          <cell r="S3521">
            <v>38432</v>
          </cell>
          <cell r="T3521" t="str">
            <v>21/03-02</v>
          </cell>
          <cell r="U3521" t="str">
            <v>ЗАО "Компания "Уфаойл"</v>
          </cell>
          <cell r="V3521">
            <v>1</v>
          </cell>
          <cell r="W3521">
            <v>500000</v>
          </cell>
          <cell r="X3521">
            <v>38433</v>
          </cell>
          <cell r="Y3521" t="str">
            <v>22/03-акт СБ</v>
          </cell>
          <cell r="Z3521" t="str">
            <v>Сбербанк РФ</v>
          </cell>
          <cell r="AA3521">
            <v>400</v>
          </cell>
          <cell r="AB3521">
            <v>0.29303442754203363</v>
          </cell>
          <cell r="AC3521">
            <v>0.29223378702962366</v>
          </cell>
          <cell r="AD3521" t="str">
            <v>предъявлен</v>
          </cell>
          <cell r="AF3521" t="str">
            <v/>
          </cell>
          <cell r="AI3521" t="str">
            <v/>
          </cell>
        </row>
        <row r="3522">
          <cell r="A3522">
            <v>3499</v>
          </cell>
          <cell r="B3522" t="str">
            <v>диск</v>
          </cell>
          <cell r="C3522" t="str">
            <v>51401</v>
          </cell>
          <cell r="D3522" t="str">
            <v>51401`810`2`0400`0000002</v>
          </cell>
          <cell r="E3522" t="str">
            <v>Сбербанк РФ</v>
          </cell>
          <cell r="F3522" t="str">
            <v>банк</v>
          </cell>
          <cell r="G3522" t="str">
            <v>ВА</v>
          </cell>
          <cell r="H3522" t="str">
            <v>1030412</v>
          </cell>
          <cell r="I3522">
            <v>38364</v>
          </cell>
          <cell r="J3522">
            <v>267000</v>
          </cell>
          <cell r="K3522" t="str">
            <v>Рубли РФ</v>
          </cell>
          <cell r="L3522" t="str">
            <v>по предъявлении, но не ранее 19.01.2005 г.</v>
          </cell>
          <cell r="M3522">
            <v>38371</v>
          </cell>
          <cell r="N3522">
            <v>0</v>
          </cell>
          <cell r="P3522">
            <v>266786.40000000002</v>
          </cell>
          <cell r="Q3522">
            <v>0.99920000000000009</v>
          </cell>
          <cell r="R3522">
            <v>266786.40000000002</v>
          </cell>
          <cell r="S3522">
            <v>38432</v>
          </cell>
          <cell r="T3522" t="str">
            <v>21/03-02</v>
          </cell>
          <cell r="U3522" t="str">
            <v>ЗАО "Компания "Уфаойл"</v>
          </cell>
          <cell r="V3522">
            <v>1</v>
          </cell>
          <cell r="W3522">
            <v>267000</v>
          </cell>
          <cell r="X3522">
            <v>38433</v>
          </cell>
          <cell r="Y3522" t="str">
            <v>22/03-акт СБ</v>
          </cell>
          <cell r="Z3522" t="str">
            <v>Сбербанк РФ</v>
          </cell>
          <cell r="AA3522">
            <v>213.59999999997672</v>
          </cell>
          <cell r="AB3522">
            <v>0.29303442754200165</v>
          </cell>
          <cell r="AC3522">
            <v>0.2922337870295918</v>
          </cell>
          <cell r="AD3522" t="str">
            <v>предъявлен</v>
          </cell>
          <cell r="AF3522" t="str">
            <v/>
          </cell>
          <cell r="AI3522" t="str">
            <v/>
          </cell>
        </row>
        <row r="3523">
          <cell r="A3523">
            <v>3500</v>
          </cell>
          <cell r="B3523" t="str">
            <v>диск</v>
          </cell>
          <cell r="C3523" t="str">
            <v>51401</v>
          </cell>
          <cell r="D3523" t="str">
            <v>51401`810`1`0400`0000005</v>
          </cell>
          <cell r="E3523" t="str">
            <v>ОАО «УралСиб»</v>
          </cell>
          <cell r="F3523" t="str">
            <v>банк</v>
          </cell>
          <cell r="G3523" t="str">
            <v>У0016</v>
          </cell>
          <cell r="H3523" t="str">
            <v>0072300</v>
          </cell>
          <cell r="I3523">
            <v>38416</v>
          </cell>
          <cell r="J3523">
            <v>100000</v>
          </cell>
          <cell r="K3523" t="str">
            <v>Рубли РФ</v>
          </cell>
          <cell r="L3523" t="str">
            <v>по предъявлении</v>
          </cell>
          <cell r="M3523">
            <v>38416</v>
          </cell>
          <cell r="N3523">
            <v>0</v>
          </cell>
          <cell r="P3523">
            <v>99900</v>
          </cell>
          <cell r="Q3523">
            <v>0.999</v>
          </cell>
          <cell r="R3523">
            <v>99900</v>
          </cell>
          <cell r="S3523">
            <v>38433</v>
          </cell>
          <cell r="T3523" t="str">
            <v>22/03-01</v>
          </cell>
          <cell r="U3523" t="str">
            <v>ЧП Курзикова Лариса Витальевна</v>
          </cell>
          <cell r="V3523">
            <v>1</v>
          </cell>
          <cell r="W3523">
            <v>100000</v>
          </cell>
          <cell r="X3523">
            <v>38433</v>
          </cell>
          <cell r="Y3523" t="str">
            <v>22/03-акт УралСиб</v>
          </cell>
          <cell r="Z3523" t="str">
            <v>ОАО "УралСиб"</v>
          </cell>
          <cell r="AA3523">
            <v>100</v>
          </cell>
          <cell r="AB3523">
            <v>0.36636636636636638</v>
          </cell>
          <cell r="AC3523">
            <v>0.36536536536536535</v>
          </cell>
          <cell r="AD3523" t="str">
            <v>предъявлен</v>
          </cell>
          <cell r="AF3523" t="str">
            <v/>
          </cell>
          <cell r="AI3523" t="str">
            <v/>
          </cell>
        </row>
        <row r="3524">
          <cell r="A3524">
            <v>3501</v>
          </cell>
          <cell r="B3524" t="str">
            <v>диск</v>
          </cell>
          <cell r="C3524" t="str">
            <v>51401</v>
          </cell>
          <cell r="D3524" t="str">
            <v>51401`810`2`0400`0000002</v>
          </cell>
          <cell r="E3524" t="str">
            <v>Сбербанк РФ</v>
          </cell>
          <cell r="F3524" t="str">
            <v>банк</v>
          </cell>
          <cell r="G3524" t="str">
            <v>ВА</v>
          </cell>
          <cell r="H3524" t="str">
            <v>0572648</v>
          </cell>
          <cell r="I3524">
            <v>38415</v>
          </cell>
          <cell r="J3524">
            <v>250000</v>
          </cell>
          <cell r="K3524" t="str">
            <v>Рубли РФ</v>
          </cell>
          <cell r="L3524" t="str">
            <v>по предъявлении</v>
          </cell>
          <cell r="M3524">
            <v>38415</v>
          </cell>
          <cell r="N3524">
            <v>0</v>
          </cell>
          <cell r="P3524">
            <v>249750</v>
          </cell>
          <cell r="Q3524">
            <v>0.999</v>
          </cell>
          <cell r="R3524">
            <v>249750</v>
          </cell>
          <cell r="S3524">
            <v>38433</v>
          </cell>
          <cell r="T3524" t="str">
            <v>22/03-01</v>
          </cell>
          <cell r="U3524" t="str">
            <v>ЧП Курзикова Лариса Витальевна</v>
          </cell>
          <cell r="V3524">
            <v>1</v>
          </cell>
          <cell r="W3524">
            <v>250000</v>
          </cell>
          <cell r="X3524">
            <v>38433</v>
          </cell>
          <cell r="Y3524" t="str">
            <v>22/03-акт СБ</v>
          </cell>
          <cell r="Z3524" t="str">
            <v>Сбербанк РФ</v>
          </cell>
          <cell r="AA3524">
            <v>250</v>
          </cell>
          <cell r="AB3524">
            <v>0.36636636636636638</v>
          </cell>
          <cell r="AC3524">
            <v>0.36536536536536535</v>
          </cell>
          <cell r="AD3524" t="str">
            <v>предъявлен</v>
          </cell>
          <cell r="AF3524" t="str">
            <v/>
          </cell>
          <cell r="AI3524" t="str">
            <v/>
          </cell>
        </row>
        <row r="3525">
          <cell r="A3525">
            <v>3502</v>
          </cell>
          <cell r="B3525" t="str">
            <v>диск</v>
          </cell>
          <cell r="C3525" t="str">
            <v>51401</v>
          </cell>
          <cell r="D3525" t="str">
            <v>51401`810`2`0400`0000002</v>
          </cell>
          <cell r="E3525" t="str">
            <v>Сбербанк РФ</v>
          </cell>
          <cell r="F3525" t="str">
            <v>банк</v>
          </cell>
          <cell r="G3525" t="str">
            <v>ВА</v>
          </cell>
          <cell r="H3525" t="str">
            <v>0570883</v>
          </cell>
          <cell r="I3525">
            <v>38422</v>
          </cell>
          <cell r="J3525">
            <v>69000</v>
          </cell>
          <cell r="K3525" t="str">
            <v>Рубли РФ</v>
          </cell>
          <cell r="L3525" t="str">
            <v>по предъявлении</v>
          </cell>
          <cell r="M3525">
            <v>38422</v>
          </cell>
          <cell r="N3525">
            <v>0</v>
          </cell>
          <cell r="P3525">
            <v>68931</v>
          </cell>
          <cell r="Q3525">
            <v>0.999</v>
          </cell>
          <cell r="R3525">
            <v>68931</v>
          </cell>
          <cell r="S3525">
            <v>38434</v>
          </cell>
          <cell r="T3525" t="str">
            <v>23/03-01</v>
          </cell>
          <cell r="U3525" t="str">
            <v>ООО "ОПТАН-Уфа"</v>
          </cell>
          <cell r="V3525">
            <v>1</v>
          </cell>
          <cell r="W3525">
            <v>69000</v>
          </cell>
          <cell r="X3525">
            <v>38434</v>
          </cell>
          <cell r="Y3525" t="str">
            <v>23/03-акт СБ</v>
          </cell>
          <cell r="Z3525" t="str">
            <v>Сбербанк РФ</v>
          </cell>
          <cell r="AA3525">
            <v>69</v>
          </cell>
          <cell r="AB3525">
            <v>0.36636636636636638</v>
          </cell>
          <cell r="AC3525">
            <v>0.36536536536536535</v>
          </cell>
          <cell r="AD3525" t="str">
            <v>предъявлен</v>
          </cell>
          <cell r="AF3525" t="str">
            <v/>
          </cell>
          <cell r="AI3525" t="str">
            <v/>
          </cell>
        </row>
        <row r="3526">
          <cell r="A3526">
            <v>3503</v>
          </cell>
          <cell r="B3526" t="str">
            <v>диск</v>
          </cell>
          <cell r="C3526" t="str">
            <v>51401</v>
          </cell>
          <cell r="D3526" t="str">
            <v>51401`810`2`0400`0000002</v>
          </cell>
          <cell r="E3526" t="str">
            <v>Сбербанк РФ</v>
          </cell>
          <cell r="F3526" t="str">
            <v>банк</v>
          </cell>
          <cell r="G3526" t="str">
            <v>ВА</v>
          </cell>
          <cell r="H3526" t="str">
            <v>0583257</v>
          </cell>
          <cell r="I3526">
            <v>38428</v>
          </cell>
          <cell r="J3526">
            <v>65000</v>
          </cell>
          <cell r="K3526" t="str">
            <v>Рубли РФ</v>
          </cell>
          <cell r="L3526" t="str">
            <v>по предъявлении</v>
          </cell>
          <cell r="M3526">
            <v>38428</v>
          </cell>
          <cell r="N3526">
            <v>0</v>
          </cell>
          <cell r="P3526">
            <v>64935</v>
          </cell>
          <cell r="Q3526">
            <v>0.999</v>
          </cell>
          <cell r="R3526">
            <v>64935</v>
          </cell>
          <cell r="S3526">
            <v>38434</v>
          </cell>
          <cell r="T3526" t="str">
            <v>23/03-01</v>
          </cell>
          <cell r="U3526" t="str">
            <v>ООО "ОПТАН-Уфа"</v>
          </cell>
          <cell r="V3526">
            <v>1</v>
          </cell>
          <cell r="W3526">
            <v>65000</v>
          </cell>
          <cell r="X3526">
            <v>38434</v>
          </cell>
          <cell r="Y3526" t="str">
            <v>23/03-акт СБ</v>
          </cell>
          <cell r="Z3526" t="str">
            <v>Сбербанк РФ</v>
          </cell>
          <cell r="AA3526">
            <v>65</v>
          </cell>
          <cell r="AB3526">
            <v>0.36636636636636638</v>
          </cell>
          <cell r="AC3526">
            <v>0.36536536536536535</v>
          </cell>
          <cell r="AD3526" t="str">
            <v>предъявлен</v>
          </cell>
          <cell r="AF3526" t="str">
            <v/>
          </cell>
          <cell r="AI3526" t="str">
            <v/>
          </cell>
        </row>
        <row r="3527">
          <cell r="A3527">
            <v>3504</v>
          </cell>
          <cell r="B3527" t="str">
            <v>диск</v>
          </cell>
          <cell r="C3527" t="str">
            <v>51401</v>
          </cell>
          <cell r="D3527" t="str">
            <v>51401`810`2`0400`0000002</v>
          </cell>
          <cell r="E3527" t="str">
            <v>Сбербанк РФ</v>
          </cell>
          <cell r="F3527" t="str">
            <v>банк</v>
          </cell>
          <cell r="G3527" t="str">
            <v>ВА</v>
          </cell>
          <cell r="H3527" t="str">
            <v>0565233</v>
          </cell>
          <cell r="I3527">
            <v>38429</v>
          </cell>
          <cell r="J3527">
            <v>374351.29</v>
          </cell>
          <cell r="K3527" t="str">
            <v>Рубли РФ</v>
          </cell>
          <cell r="L3527" t="str">
            <v>по предъявлении</v>
          </cell>
          <cell r="M3527">
            <v>38429</v>
          </cell>
          <cell r="N3527">
            <v>0</v>
          </cell>
          <cell r="P3527">
            <v>373976.94</v>
          </cell>
          <cell r="Q3527">
            <v>0.99900000344596118</v>
          </cell>
          <cell r="R3527">
            <v>373976.94</v>
          </cell>
          <cell r="S3527">
            <v>38434</v>
          </cell>
          <cell r="T3527" t="str">
            <v>23/03-01</v>
          </cell>
          <cell r="U3527" t="str">
            <v>ООО "ОПТАН-Уфа"</v>
          </cell>
          <cell r="V3527">
            <v>1</v>
          </cell>
          <cell r="W3527">
            <v>374351.29</v>
          </cell>
          <cell r="X3527">
            <v>38434</v>
          </cell>
          <cell r="Y3527" t="str">
            <v>23/03-акт СБ</v>
          </cell>
          <cell r="Z3527" t="str">
            <v>Сбербанк РФ</v>
          </cell>
          <cell r="AA3527">
            <v>374.34999999997672</v>
          </cell>
          <cell r="AB3527">
            <v>0.36636510261833649</v>
          </cell>
          <cell r="AC3527">
            <v>0.36536410507019901</v>
          </cell>
          <cell r="AD3527" t="str">
            <v>предъявлен</v>
          </cell>
          <cell r="AF3527" t="str">
            <v/>
          </cell>
          <cell r="AI3527" t="str">
            <v/>
          </cell>
        </row>
        <row r="3528">
          <cell r="A3528">
            <v>3505</v>
          </cell>
          <cell r="B3528" t="str">
            <v>диск</v>
          </cell>
          <cell r="C3528" t="str">
            <v>51401</v>
          </cell>
          <cell r="D3528" t="str">
            <v>51401`810`2`0400`0000002</v>
          </cell>
          <cell r="E3528" t="str">
            <v>Сбербанк РФ</v>
          </cell>
          <cell r="F3528" t="str">
            <v>банк</v>
          </cell>
          <cell r="G3528" t="str">
            <v>ВА</v>
          </cell>
          <cell r="H3528" t="str">
            <v>0568496</v>
          </cell>
          <cell r="I3528">
            <v>38413</v>
          </cell>
          <cell r="J3528">
            <v>150000</v>
          </cell>
          <cell r="K3528" t="str">
            <v>Рубли РФ</v>
          </cell>
          <cell r="L3528" t="str">
            <v>по предъявлении</v>
          </cell>
          <cell r="M3528">
            <v>38413</v>
          </cell>
          <cell r="N3528">
            <v>0</v>
          </cell>
          <cell r="P3528">
            <v>149500</v>
          </cell>
          <cell r="Q3528">
            <v>0.9966666666666667</v>
          </cell>
          <cell r="R3528">
            <v>149500</v>
          </cell>
          <cell r="S3528">
            <v>38436</v>
          </cell>
          <cell r="T3528" t="str">
            <v>25/03-01</v>
          </cell>
          <cell r="U3528" t="str">
            <v>ООО "ССЗОР ДО ОАО "БРП"</v>
          </cell>
          <cell r="V3528">
            <v>1</v>
          </cell>
          <cell r="W3528">
            <v>150000</v>
          </cell>
          <cell r="X3528">
            <v>38436</v>
          </cell>
          <cell r="Y3528" t="str">
            <v>25/03-акт СБ</v>
          </cell>
          <cell r="Z3528" t="str">
            <v>Сбербанк РФ</v>
          </cell>
          <cell r="AA3528">
            <v>500</v>
          </cell>
          <cell r="AB3528">
            <v>1.2240802675585285</v>
          </cell>
          <cell r="AC3528">
            <v>1.2207357859531773</v>
          </cell>
          <cell r="AD3528" t="str">
            <v>предъявлен</v>
          </cell>
          <cell r="AF3528" t="str">
            <v/>
          </cell>
          <cell r="AI3528" t="str">
            <v/>
          </cell>
        </row>
        <row r="3529">
          <cell r="A3529">
            <v>3506</v>
          </cell>
          <cell r="B3529" t="str">
            <v>диск</v>
          </cell>
          <cell r="C3529" t="str">
            <v>51401</v>
          </cell>
          <cell r="D3529" t="str">
            <v>51401`810`1`0400`0000005</v>
          </cell>
          <cell r="E3529" t="str">
            <v>ОАО «УралСиб»</v>
          </cell>
          <cell r="F3529" t="str">
            <v>банк</v>
          </cell>
          <cell r="G3529" t="str">
            <v>У0001</v>
          </cell>
          <cell r="H3529" t="str">
            <v>0006859</v>
          </cell>
          <cell r="I3529">
            <v>38425</v>
          </cell>
          <cell r="J3529">
            <v>80485.259999999995</v>
          </cell>
          <cell r="K3529" t="str">
            <v>Рубли РФ</v>
          </cell>
          <cell r="L3529" t="str">
            <v>по предъявлении</v>
          </cell>
          <cell r="M3529">
            <v>38425</v>
          </cell>
          <cell r="N3529">
            <v>0</v>
          </cell>
          <cell r="P3529">
            <v>79985.259999999995</v>
          </cell>
          <cell r="Q3529">
            <v>0.99378768236569026</v>
          </cell>
          <cell r="R3529">
            <v>79985.259999999995</v>
          </cell>
          <cell r="S3529">
            <v>38439</v>
          </cell>
          <cell r="T3529" t="str">
            <v>28/03-01</v>
          </cell>
          <cell r="U3529" t="str">
            <v>ООО "ССЗОР ДО ОАО "БРП"</v>
          </cell>
          <cell r="V3529">
            <v>1</v>
          </cell>
          <cell r="W3529">
            <v>80485.259999999995</v>
          </cell>
          <cell r="X3529">
            <v>38440</v>
          </cell>
          <cell r="Y3529" t="str">
            <v>29/03-акт УралСиб</v>
          </cell>
          <cell r="Z3529" t="str">
            <v>ОАО "УралСиб"</v>
          </cell>
          <cell r="AA3529">
            <v>500</v>
          </cell>
          <cell r="AB3529">
            <v>2.2879215495455036</v>
          </cell>
          <cell r="AC3529">
            <v>2.2816703977707893</v>
          </cell>
          <cell r="AD3529" t="str">
            <v>предъявлен</v>
          </cell>
          <cell r="AF3529" t="str">
            <v/>
          </cell>
          <cell r="AI3529" t="str">
            <v/>
          </cell>
        </row>
        <row r="3530">
          <cell r="A3530">
            <v>3507</v>
          </cell>
          <cell r="B3530" t="str">
            <v>диск</v>
          </cell>
          <cell r="C3530" t="str">
            <v>51401</v>
          </cell>
          <cell r="D3530" t="str">
            <v>51401`810`2`0400`0000002</v>
          </cell>
          <cell r="E3530" t="str">
            <v>Сбербанк РФ</v>
          </cell>
          <cell r="F3530" t="str">
            <v>банк</v>
          </cell>
          <cell r="G3530" t="str">
            <v>ВН</v>
          </cell>
          <cell r="H3530" t="str">
            <v>0760959</v>
          </cell>
          <cell r="I3530">
            <v>38440</v>
          </cell>
          <cell r="J3530">
            <v>420000</v>
          </cell>
          <cell r="K3530" t="str">
            <v>Рубли РФ</v>
          </cell>
          <cell r="L3530" t="str">
            <v>по предъявлении</v>
          </cell>
          <cell r="M3530">
            <v>38440</v>
          </cell>
          <cell r="N3530">
            <v>0</v>
          </cell>
          <cell r="P3530">
            <v>419790</v>
          </cell>
          <cell r="Q3530">
            <v>0.99950000000000006</v>
          </cell>
          <cell r="R3530">
            <v>419790</v>
          </cell>
          <cell r="S3530">
            <v>38441</v>
          </cell>
          <cell r="T3530" t="str">
            <v>30/03-03</v>
          </cell>
          <cell r="U3530" t="str">
            <v>ООО "ДАЛТОН"</v>
          </cell>
          <cell r="V3530">
            <v>1</v>
          </cell>
          <cell r="W3530">
            <v>420000</v>
          </cell>
          <cell r="X3530">
            <v>38442</v>
          </cell>
          <cell r="Y3530" t="str">
            <v>31/03-акт СБ</v>
          </cell>
          <cell r="Z3530" t="str">
            <v>Сбербанк РФ</v>
          </cell>
          <cell r="AA3530">
            <v>210</v>
          </cell>
          <cell r="AB3530">
            <v>0.18309154577288644</v>
          </cell>
          <cell r="AC3530">
            <v>0.18259129564782389</v>
          </cell>
          <cell r="AD3530" t="str">
            <v>предъявлен</v>
          </cell>
          <cell r="AF3530" t="str">
            <v/>
          </cell>
          <cell r="AI3530" t="str">
            <v/>
          </cell>
        </row>
        <row r="3531">
          <cell r="A3531">
            <v>3508</v>
          </cell>
          <cell r="B3531" t="str">
            <v>диск</v>
          </cell>
          <cell r="C3531" t="str">
            <v>51401</v>
          </cell>
          <cell r="D3531" t="str">
            <v>51401`810`2`0400`0000002</v>
          </cell>
          <cell r="E3531" t="str">
            <v>Сбербанк РФ</v>
          </cell>
          <cell r="F3531" t="str">
            <v>банк</v>
          </cell>
          <cell r="G3531" t="str">
            <v>ВН</v>
          </cell>
          <cell r="H3531" t="str">
            <v>0760960</v>
          </cell>
          <cell r="I3531">
            <v>38440</v>
          </cell>
          <cell r="J3531">
            <v>500000</v>
          </cell>
          <cell r="K3531" t="str">
            <v>Рубли РФ</v>
          </cell>
          <cell r="L3531" t="str">
            <v>по предъявлении</v>
          </cell>
          <cell r="M3531">
            <v>38440</v>
          </cell>
          <cell r="N3531">
            <v>0</v>
          </cell>
          <cell r="P3531">
            <v>499750</v>
          </cell>
          <cell r="Q3531">
            <v>0.99950000000000006</v>
          </cell>
          <cell r="R3531">
            <v>499750</v>
          </cell>
          <cell r="S3531">
            <v>38441</v>
          </cell>
          <cell r="T3531" t="str">
            <v>30/03-03</v>
          </cell>
          <cell r="U3531" t="str">
            <v>ООО "ДАЛТОН"</v>
          </cell>
          <cell r="V3531">
            <v>1</v>
          </cell>
          <cell r="W3531">
            <v>500000</v>
          </cell>
          <cell r="X3531">
            <v>38442</v>
          </cell>
          <cell r="Y3531" t="str">
            <v>31/03-акт СБ</v>
          </cell>
          <cell r="Z3531" t="str">
            <v>Сбербанк РФ</v>
          </cell>
          <cell r="AA3531">
            <v>250</v>
          </cell>
          <cell r="AB3531">
            <v>0.18309154577288644</v>
          </cell>
          <cell r="AC3531">
            <v>0.18259129564782389</v>
          </cell>
          <cell r="AD3531" t="str">
            <v>предъявлен</v>
          </cell>
          <cell r="AF3531" t="str">
            <v/>
          </cell>
          <cell r="AI3531" t="str">
            <v/>
          </cell>
        </row>
        <row r="3532">
          <cell r="A3532">
            <v>3509</v>
          </cell>
          <cell r="B3532" t="str">
            <v>диск</v>
          </cell>
          <cell r="C3532" t="str">
            <v>51401</v>
          </cell>
          <cell r="D3532" t="str">
            <v>51401`810`2`0400`0000002</v>
          </cell>
          <cell r="E3532" t="str">
            <v>Сбербанк РФ</v>
          </cell>
          <cell r="F3532" t="str">
            <v>банк</v>
          </cell>
          <cell r="G3532" t="str">
            <v>ВН</v>
          </cell>
          <cell r="H3532" t="str">
            <v>0760961</v>
          </cell>
          <cell r="I3532">
            <v>38440</v>
          </cell>
          <cell r="J3532">
            <v>500000</v>
          </cell>
          <cell r="K3532" t="str">
            <v>Рубли РФ</v>
          </cell>
          <cell r="L3532" t="str">
            <v>по предъявлении</v>
          </cell>
          <cell r="M3532">
            <v>38440</v>
          </cell>
          <cell r="N3532">
            <v>0</v>
          </cell>
          <cell r="P3532">
            <v>499750</v>
          </cell>
          <cell r="Q3532">
            <v>0.99950000000000006</v>
          </cell>
          <cell r="R3532">
            <v>499750</v>
          </cell>
          <cell r="S3532">
            <v>38441</v>
          </cell>
          <cell r="T3532" t="str">
            <v>30/03-03</v>
          </cell>
          <cell r="U3532" t="str">
            <v>ООО "ДАЛТОН"</v>
          </cell>
          <cell r="V3532">
            <v>1</v>
          </cell>
          <cell r="W3532">
            <v>500000</v>
          </cell>
          <cell r="X3532">
            <v>38442</v>
          </cell>
          <cell r="Y3532" t="str">
            <v>31/03-акт СБ</v>
          </cell>
          <cell r="Z3532" t="str">
            <v>Сбербанк РФ</v>
          </cell>
          <cell r="AA3532">
            <v>250</v>
          </cell>
          <cell r="AB3532">
            <v>0.18309154577288644</v>
          </cell>
          <cell r="AC3532">
            <v>0.18259129564782389</v>
          </cell>
          <cell r="AD3532" t="str">
            <v>предъявлен</v>
          </cell>
          <cell r="AF3532" t="str">
            <v/>
          </cell>
          <cell r="AI3532" t="str">
            <v/>
          </cell>
        </row>
        <row r="3533">
          <cell r="A3533">
            <v>3510</v>
          </cell>
          <cell r="B3533" t="str">
            <v>диск</v>
          </cell>
          <cell r="C3533" t="str">
            <v>51401</v>
          </cell>
          <cell r="D3533" t="str">
            <v>51401`810`2`0400`0000002</v>
          </cell>
          <cell r="E3533" t="str">
            <v>Сбербанк РФ</v>
          </cell>
          <cell r="F3533" t="str">
            <v>банк</v>
          </cell>
          <cell r="G3533" t="str">
            <v>ВН</v>
          </cell>
          <cell r="H3533" t="str">
            <v>0760962</v>
          </cell>
          <cell r="I3533">
            <v>38440</v>
          </cell>
          <cell r="J3533">
            <v>500000</v>
          </cell>
          <cell r="K3533" t="str">
            <v>Рубли РФ</v>
          </cell>
          <cell r="L3533" t="str">
            <v>по предъявлении</v>
          </cell>
          <cell r="M3533">
            <v>38440</v>
          </cell>
          <cell r="N3533">
            <v>0</v>
          </cell>
          <cell r="P3533">
            <v>499750</v>
          </cell>
          <cell r="Q3533">
            <v>0.99950000000000006</v>
          </cell>
          <cell r="R3533">
            <v>499750</v>
          </cell>
          <cell r="S3533">
            <v>38441</v>
          </cell>
          <cell r="T3533" t="str">
            <v>30/03-03</v>
          </cell>
          <cell r="U3533" t="str">
            <v>ООО "ДАЛТОН"</v>
          </cell>
          <cell r="V3533">
            <v>1</v>
          </cell>
          <cell r="W3533">
            <v>500000</v>
          </cell>
          <cell r="X3533">
            <v>38442</v>
          </cell>
          <cell r="Y3533" t="str">
            <v>31/03-акт СБ</v>
          </cell>
          <cell r="Z3533" t="str">
            <v>Сбербанк РФ</v>
          </cell>
          <cell r="AA3533">
            <v>250</v>
          </cell>
          <cell r="AB3533">
            <v>0.18309154577288644</v>
          </cell>
          <cell r="AC3533">
            <v>0.18259129564782389</v>
          </cell>
          <cell r="AD3533" t="str">
            <v>предъявлен</v>
          </cell>
          <cell r="AF3533" t="str">
            <v/>
          </cell>
          <cell r="AI3533" t="str">
            <v/>
          </cell>
        </row>
        <row r="3534">
          <cell r="A3534">
            <v>3511</v>
          </cell>
          <cell r="B3534" t="str">
            <v>диск</v>
          </cell>
          <cell r="C3534" t="str">
            <v>51401</v>
          </cell>
          <cell r="D3534" t="str">
            <v>51401`810`2`0400`0000002</v>
          </cell>
          <cell r="E3534" t="str">
            <v>Сбербанк РФ</v>
          </cell>
          <cell r="F3534" t="str">
            <v>банк</v>
          </cell>
          <cell r="G3534" t="str">
            <v>ВН</v>
          </cell>
          <cell r="H3534" t="str">
            <v>0760963</v>
          </cell>
          <cell r="I3534">
            <v>38440</v>
          </cell>
          <cell r="J3534">
            <v>500000</v>
          </cell>
          <cell r="K3534" t="str">
            <v>Рубли РФ</v>
          </cell>
          <cell r="L3534" t="str">
            <v>по предъявлении</v>
          </cell>
          <cell r="M3534">
            <v>38440</v>
          </cell>
          <cell r="N3534">
            <v>0</v>
          </cell>
          <cell r="P3534">
            <v>499750</v>
          </cell>
          <cell r="Q3534">
            <v>0.99950000000000006</v>
          </cell>
          <cell r="R3534">
            <v>499750</v>
          </cell>
          <cell r="S3534">
            <v>38441</v>
          </cell>
          <cell r="T3534" t="str">
            <v>30/03-03</v>
          </cell>
          <cell r="U3534" t="str">
            <v>ООО "ДАЛТОН"</v>
          </cell>
          <cell r="V3534">
            <v>1</v>
          </cell>
          <cell r="W3534">
            <v>500000</v>
          </cell>
          <cell r="X3534">
            <v>38442</v>
          </cell>
          <cell r="Y3534" t="str">
            <v>31/03-акт СБ</v>
          </cell>
          <cell r="Z3534" t="str">
            <v>Сбербанк РФ</v>
          </cell>
          <cell r="AA3534">
            <v>250</v>
          </cell>
          <cell r="AB3534">
            <v>0.18309154577288644</v>
          </cell>
          <cell r="AC3534">
            <v>0.18259129564782389</v>
          </cell>
          <cell r="AD3534" t="str">
            <v>предъявлен</v>
          </cell>
          <cell r="AF3534" t="str">
            <v/>
          </cell>
          <cell r="AI3534" t="str">
            <v/>
          </cell>
        </row>
        <row r="3535">
          <cell r="A3535">
            <v>3512</v>
          </cell>
          <cell r="B3535" t="str">
            <v>диск</v>
          </cell>
          <cell r="C3535" t="str">
            <v>51401</v>
          </cell>
          <cell r="D3535" t="str">
            <v>51401`810`2`0400`0000002</v>
          </cell>
          <cell r="E3535" t="str">
            <v>Сбербанк РФ</v>
          </cell>
          <cell r="F3535" t="str">
            <v>банк</v>
          </cell>
          <cell r="G3535" t="str">
            <v>ВН</v>
          </cell>
          <cell r="H3535" t="str">
            <v>0760964</v>
          </cell>
          <cell r="I3535">
            <v>38440</v>
          </cell>
          <cell r="J3535">
            <v>500000</v>
          </cell>
          <cell r="K3535" t="str">
            <v>Рубли РФ</v>
          </cell>
          <cell r="L3535" t="str">
            <v>по предъявлении</v>
          </cell>
          <cell r="M3535">
            <v>38440</v>
          </cell>
          <cell r="N3535">
            <v>0</v>
          </cell>
          <cell r="P3535">
            <v>499750</v>
          </cell>
          <cell r="Q3535">
            <v>0.99950000000000006</v>
          </cell>
          <cell r="R3535">
            <v>499750</v>
          </cell>
          <cell r="S3535">
            <v>38441</v>
          </cell>
          <cell r="T3535" t="str">
            <v>30/03-03</v>
          </cell>
          <cell r="U3535" t="str">
            <v>ООО "ДАЛТОН"</v>
          </cell>
          <cell r="V3535">
            <v>1</v>
          </cell>
          <cell r="W3535">
            <v>500000</v>
          </cell>
          <cell r="X3535">
            <v>38442</v>
          </cell>
          <cell r="Y3535" t="str">
            <v>31/03-акт СБ</v>
          </cell>
          <cell r="Z3535" t="str">
            <v>Сбербанк РФ</v>
          </cell>
          <cell r="AA3535">
            <v>250</v>
          </cell>
          <cell r="AB3535">
            <v>0.18309154577288644</v>
          </cell>
          <cell r="AC3535">
            <v>0.18259129564782389</v>
          </cell>
          <cell r="AD3535" t="str">
            <v>предъявлен</v>
          </cell>
          <cell r="AF3535" t="str">
            <v/>
          </cell>
          <cell r="AI3535" t="str">
            <v/>
          </cell>
        </row>
        <row r="3536">
          <cell r="A3536">
            <v>3513</v>
          </cell>
          <cell r="B3536" t="str">
            <v>диск</v>
          </cell>
          <cell r="C3536" t="str">
            <v>51401</v>
          </cell>
          <cell r="D3536" t="str">
            <v>51401`810`2`0400`0000002</v>
          </cell>
          <cell r="E3536" t="str">
            <v>Сбербанк РФ</v>
          </cell>
          <cell r="F3536" t="str">
            <v>банк</v>
          </cell>
          <cell r="G3536" t="str">
            <v>ВН</v>
          </cell>
          <cell r="H3536" t="str">
            <v>0760965</v>
          </cell>
          <cell r="I3536">
            <v>38440</v>
          </cell>
          <cell r="J3536">
            <v>500000</v>
          </cell>
          <cell r="K3536" t="str">
            <v>Рубли РФ</v>
          </cell>
          <cell r="L3536" t="str">
            <v>по предъявлении</v>
          </cell>
          <cell r="M3536">
            <v>38440</v>
          </cell>
          <cell r="N3536">
            <v>0</v>
          </cell>
          <cell r="P3536">
            <v>499750</v>
          </cell>
          <cell r="Q3536">
            <v>0.99950000000000006</v>
          </cell>
          <cell r="R3536">
            <v>499750</v>
          </cell>
          <cell r="S3536">
            <v>38441</v>
          </cell>
          <cell r="T3536" t="str">
            <v>30/03-03</v>
          </cell>
          <cell r="U3536" t="str">
            <v>ООО "ДАЛТОН"</v>
          </cell>
          <cell r="V3536">
            <v>1</v>
          </cell>
          <cell r="W3536">
            <v>500000</v>
          </cell>
          <cell r="X3536">
            <v>38442</v>
          </cell>
          <cell r="Y3536" t="str">
            <v>31/03-акт СБ</v>
          </cell>
          <cell r="Z3536" t="str">
            <v>Сбербанк РФ</v>
          </cell>
          <cell r="AA3536">
            <v>250</v>
          </cell>
          <cell r="AB3536">
            <v>0.18309154577288644</v>
          </cell>
          <cell r="AC3536">
            <v>0.18259129564782389</v>
          </cell>
          <cell r="AD3536" t="str">
            <v>предъявлен</v>
          </cell>
          <cell r="AF3536" t="str">
            <v/>
          </cell>
          <cell r="AI3536" t="str">
            <v/>
          </cell>
        </row>
        <row r="3537">
          <cell r="A3537">
            <v>3514</v>
          </cell>
          <cell r="B3537" t="str">
            <v>диск</v>
          </cell>
          <cell r="C3537" t="str">
            <v>51401</v>
          </cell>
          <cell r="D3537" t="str">
            <v>51401`810`2`0400`0000002</v>
          </cell>
          <cell r="E3537" t="str">
            <v>Сбербанк РФ</v>
          </cell>
          <cell r="F3537" t="str">
            <v>банк</v>
          </cell>
          <cell r="G3537" t="str">
            <v>ВН</v>
          </cell>
          <cell r="H3537" t="str">
            <v>0760966</v>
          </cell>
          <cell r="I3537">
            <v>38440</v>
          </cell>
          <cell r="J3537">
            <v>500000</v>
          </cell>
          <cell r="K3537" t="str">
            <v>Рубли РФ</v>
          </cell>
          <cell r="L3537" t="str">
            <v>по предъявлении</v>
          </cell>
          <cell r="M3537">
            <v>38440</v>
          </cell>
          <cell r="N3537">
            <v>0</v>
          </cell>
          <cell r="P3537">
            <v>499750</v>
          </cell>
          <cell r="Q3537">
            <v>0.99950000000000006</v>
          </cell>
          <cell r="R3537">
            <v>499750</v>
          </cell>
          <cell r="S3537">
            <v>38441</v>
          </cell>
          <cell r="T3537" t="str">
            <v>30/03-03</v>
          </cell>
          <cell r="U3537" t="str">
            <v>ООО "ДАЛТОН"</v>
          </cell>
          <cell r="V3537">
            <v>1</v>
          </cell>
          <cell r="W3537">
            <v>500000</v>
          </cell>
          <cell r="X3537">
            <v>38442</v>
          </cell>
          <cell r="Y3537" t="str">
            <v>31/03-акт СБ</v>
          </cell>
          <cell r="Z3537" t="str">
            <v>Сбербанк РФ</v>
          </cell>
          <cell r="AA3537">
            <v>250</v>
          </cell>
          <cell r="AB3537">
            <v>0.18309154577288644</v>
          </cell>
          <cell r="AC3537">
            <v>0.18259129564782389</v>
          </cell>
          <cell r="AD3537" t="str">
            <v>предъявлен</v>
          </cell>
          <cell r="AF3537" t="str">
            <v/>
          </cell>
          <cell r="AI3537" t="str">
            <v/>
          </cell>
        </row>
        <row r="3538">
          <cell r="A3538">
            <v>3515</v>
          </cell>
          <cell r="B3538" t="str">
            <v>диск</v>
          </cell>
          <cell r="C3538" t="str">
            <v>51401</v>
          </cell>
          <cell r="D3538" t="str">
            <v>51401`810`2`0400`0000002</v>
          </cell>
          <cell r="E3538" t="str">
            <v>Сбербанк РФ</v>
          </cell>
          <cell r="F3538" t="str">
            <v>банк</v>
          </cell>
          <cell r="G3538" t="str">
            <v>ВН</v>
          </cell>
          <cell r="H3538" t="str">
            <v>0760967</v>
          </cell>
          <cell r="I3538">
            <v>38440</v>
          </cell>
          <cell r="J3538">
            <v>500000</v>
          </cell>
          <cell r="K3538" t="str">
            <v>Рубли РФ</v>
          </cell>
          <cell r="L3538" t="str">
            <v>по предъявлении</v>
          </cell>
          <cell r="M3538">
            <v>38440</v>
          </cell>
          <cell r="N3538">
            <v>0</v>
          </cell>
          <cell r="P3538">
            <v>499750</v>
          </cell>
          <cell r="Q3538">
            <v>0.99950000000000006</v>
          </cell>
          <cell r="R3538">
            <v>499750</v>
          </cell>
          <cell r="S3538">
            <v>38441</v>
          </cell>
          <cell r="T3538" t="str">
            <v>30/03-03</v>
          </cell>
          <cell r="U3538" t="str">
            <v>ООО "ДАЛТОН"</v>
          </cell>
          <cell r="V3538">
            <v>1</v>
          </cell>
          <cell r="W3538">
            <v>500000</v>
          </cell>
          <cell r="X3538">
            <v>38442</v>
          </cell>
          <cell r="Y3538" t="str">
            <v>31/03-акт СБ</v>
          </cell>
          <cell r="Z3538" t="str">
            <v>Сбербанк РФ</v>
          </cell>
          <cell r="AA3538">
            <v>250</v>
          </cell>
          <cell r="AB3538">
            <v>0.18309154577288644</v>
          </cell>
          <cell r="AC3538">
            <v>0.18259129564782389</v>
          </cell>
          <cell r="AD3538" t="str">
            <v>предъявлен</v>
          </cell>
          <cell r="AF3538" t="str">
            <v/>
          </cell>
          <cell r="AI3538" t="str">
            <v/>
          </cell>
        </row>
        <row r="3539">
          <cell r="A3539">
            <v>3516</v>
          </cell>
          <cell r="B3539" t="str">
            <v>диск</v>
          </cell>
          <cell r="C3539" t="str">
            <v>51401</v>
          </cell>
          <cell r="D3539" t="str">
            <v>51401`810`2`0400`0000002</v>
          </cell>
          <cell r="E3539" t="str">
            <v>Сбербанк РФ</v>
          </cell>
          <cell r="F3539" t="str">
            <v>банк</v>
          </cell>
          <cell r="G3539" t="str">
            <v>ВН</v>
          </cell>
          <cell r="H3539" t="str">
            <v>0760968</v>
          </cell>
          <cell r="I3539">
            <v>38440</v>
          </cell>
          <cell r="J3539">
            <v>500000</v>
          </cell>
          <cell r="K3539" t="str">
            <v>Рубли РФ</v>
          </cell>
          <cell r="L3539" t="str">
            <v>по предъявлении</v>
          </cell>
          <cell r="M3539">
            <v>38440</v>
          </cell>
          <cell r="N3539">
            <v>0</v>
          </cell>
          <cell r="P3539">
            <v>499750</v>
          </cell>
          <cell r="Q3539">
            <v>0.99950000000000006</v>
          </cell>
          <cell r="R3539">
            <v>499750</v>
          </cell>
          <cell r="S3539">
            <v>38441</v>
          </cell>
          <cell r="T3539" t="str">
            <v>30/03-03</v>
          </cell>
          <cell r="U3539" t="str">
            <v>ООО "ДАЛТОН"</v>
          </cell>
          <cell r="V3539">
            <v>1</v>
          </cell>
          <cell r="W3539">
            <v>500000</v>
          </cell>
          <cell r="X3539">
            <v>38442</v>
          </cell>
          <cell r="Y3539" t="str">
            <v>31/03-акт СБ</v>
          </cell>
          <cell r="Z3539" t="str">
            <v>Сбербанк РФ</v>
          </cell>
          <cell r="AA3539">
            <v>250</v>
          </cell>
          <cell r="AB3539">
            <v>0.18309154577288644</v>
          </cell>
          <cell r="AC3539">
            <v>0.18259129564782389</v>
          </cell>
          <cell r="AD3539" t="str">
            <v>предъявлен</v>
          </cell>
          <cell r="AF3539" t="str">
            <v/>
          </cell>
          <cell r="AI3539" t="str">
            <v/>
          </cell>
        </row>
        <row r="3540">
          <cell r="A3540">
            <v>3517</v>
          </cell>
          <cell r="B3540" t="str">
            <v>диск</v>
          </cell>
          <cell r="C3540" t="str">
            <v>51401</v>
          </cell>
          <cell r="D3540" t="str">
            <v>51401`810`2`0400`0000002</v>
          </cell>
          <cell r="E3540" t="str">
            <v>Сбербанк РФ</v>
          </cell>
          <cell r="F3540" t="str">
            <v>банк</v>
          </cell>
          <cell r="G3540" t="str">
            <v>ВН</v>
          </cell>
          <cell r="H3540" t="str">
            <v>0760969</v>
          </cell>
          <cell r="I3540">
            <v>38440</v>
          </cell>
          <cell r="J3540">
            <v>500000</v>
          </cell>
          <cell r="K3540" t="str">
            <v>Рубли РФ</v>
          </cell>
          <cell r="L3540" t="str">
            <v>по предъявлении</v>
          </cell>
          <cell r="M3540">
            <v>38440</v>
          </cell>
          <cell r="N3540">
            <v>0</v>
          </cell>
          <cell r="P3540">
            <v>499750</v>
          </cell>
          <cell r="Q3540">
            <v>0.99950000000000006</v>
          </cell>
          <cell r="R3540">
            <v>499750</v>
          </cell>
          <cell r="S3540">
            <v>38441</v>
          </cell>
          <cell r="T3540" t="str">
            <v>30/03-03</v>
          </cell>
          <cell r="U3540" t="str">
            <v>ООО "ДАЛТОН"</v>
          </cell>
          <cell r="V3540">
            <v>1</v>
          </cell>
          <cell r="W3540">
            <v>500000</v>
          </cell>
          <cell r="X3540">
            <v>38442</v>
          </cell>
          <cell r="Y3540" t="str">
            <v>31/03-акт СБ</v>
          </cell>
          <cell r="Z3540" t="str">
            <v>Сбербанк РФ</v>
          </cell>
          <cell r="AA3540">
            <v>250</v>
          </cell>
          <cell r="AB3540">
            <v>0.18309154577288644</v>
          </cell>
          <cell r="AC3540">
            <v>0.18259129564782389</v>
          </cell>
          <cell r="AD3540" t="str">
            <v>предъявлен</v>
          </cell>
          <cell r="AF3540" t="str">
            <v/>
          </cell>
          <cell r="AI3540" t="str">
            <v/>
          </cell>
        </row>
        <row r="3541">
          <cell r="A3541">
            <v>3518</v>
          </cell>
          <cell r="B3541" t="str">
            <v>диск</v>
          </cell>
          <cell r="C3541" t="str">
            <v>51401</v>
          </cell>
          <cell r="D3541" t="str">
            <v>51401`810`2`0400`0000002</v>
          </cell>
          <cell r="E3541" t="str">
            <v>Сбербанк РФ</v>
          </cell>
          <cell r="F3541" t="str">
            <v>банк</v>
          </cell>
          <cell r="G3541" t="str">
            <v>ВН</v>
          </cell>
          <cell r="H3541" t="str">
            <v>0760970</v>
          </cell>
          <cell r="I3541">
            <v>38440</v>
          </cell>
          <cell r="J3541">
            <v>500000</v>
          </cell>
          <cell r="K3541" t="str">
            <v>Рубли РФ</v>
          </cell>
          <cell r="L3541" t="str">
            <v>по предъявлении</v>
          </cell>
          <cell r="M3541">
            <v>38440</v>
          </cell>
          <cell r="N3541">
            <v>0</v>
          </cell>
          <cell r="P3541">
            <v>499750</v>
          </cell>
          <cell r="Q3541">
            <v>0.99950000000000006</v>
          </cell>
          <cell r="R3541">
            <v>499750</v>
          </cell>
          <cell r="S3541">
            <v>38441</v>
          </cell>
          <cell r="T3541" t="str">
            <v>30/03-03</v>
          </cell>
          <cell r="U3541" t="str">
            <v>ООО "ДАЛТОН"</v>
          </cell>
          <cell r="V3541">
            <v>1</v>
          </cell>
          <cell r="W3541">
            <v>500000</v>
          </cell>
          <cell r="X3541">
            <v>38442</v>
          </cell>
          <cell r="Y3541" t="str">
            <v>31/03-акт СБ</v>
          </cell>
          <cell r="Z3541" t="str">
            <v>Сбербанк РФ</v>
          </cell>
          <cell r="AA3541">
            <v>250</v>
          </cell>
          <cell r="AB3541">
            <v>0.18309154577288644</v>
          </cell>
          <cell r="AC3541">
            <v>0.18259129564782389</v>
          </cell>
          <cell r="AD3541" t="str">
            <v>предъявлен</v>
          </cell>
          <cell r="AF3541" t="str">
            <v/>
          </cell>
          <cell r="AI3541" t="str">
            <v/>
          </cell>
        </row>
        <row r="3542">
          <cell r="A3542">
            <v>3519</v>
          </cell>
          <cell r="B3542" t="str">
            <v>диск</v>
          </cell>
          <cell r="C3542" t="str">
            <v>51401</v>
          </cell>
          <cell r="D3542" t="str">
            <v>51401`810`2`0400`0000002</v>
          </cell>
          <cell r="E3542" t="str">
            <v>Сбербанк РФ</v>
          </cell>
          <cell r="F3542" t="str">
            <v>банк</v>
          </cell>
          <cell r="G3542" t="str">
            <v>ВН</v>
          </cell>
          <cell r="H3542" t="str">
            <v>0760971</v>
          </cell>
          <cell r="I3542">
            <v>38440</v>
          </cell>
          <cell r="J3542">
            <v>500000</v>
          </cell>
          <cell r="K3542" t="str">
            <v>Рубли РФ</v>
          </cell>
          <cell r="L3542" t="str">
            <v>по предъявлении</v>
          </cell>
          <cell r="M3542">
            <v>38440</v>
          </cell>
          <cell r="N3542">
            <v>0</v>
          </cell>
          <cell r="P3542">
            <v>499750</v>
          </cell>
          <cell r="Q3542">
            <v>0.99950000000000006</v>
          </cell>
          <cell r="R3542">
            <v>499750</v>
          </cell>
          <cell r="S3542">
            <v>38441</v>
          </cell>
          <cell r="T3542" t="str">
            <v>30/03-03</v>
          </cell>
          <cell r="U3542" t="str">
            <v>ООО "ДАЛТОН"</v>
          </cell>
          <cell r="V3542">
            <v>1</v>
          </cell>
          <cell r="W3542">
            <v>500000</v>
          </cell>
          <cell r="X3542">
            <v>38442</v>
          </cell>
          <cell r="Y3542" t="str">
            <v>31/03-акт СБ</v>
          </cell>
          <cell r="Z3542" t="str">
            <v>Сбербанк РФ</v>
          </cell>
          <cell r="AA3542">
            <v>250</v>
          </cell>
          <cell r="AB3542">
            <v>0.18309154577288644</v>
          </cell>
          <cell r="AC3542">
            <v>0.18259129564782389</v>
          </cell>
          <cell r="AD3542" t="str">
            <v>предъявлен</v>
          </cell>
          <cell r="AF3542" t="str">
            <v/>
          </cell>
          <cell r="AI3542" t="str">
            <v/>
          </cell>
        </row>
        <row r="3543">
          <cell r="A3543">
            <v>3520</v>
          </cell>
          <cell r="B3543" t="str">
            <v>диск</v>
          </cell>
          <cell r="C3543" t="str">
            <v>51401</v>
          </cell>
          <cell r="D3543" t="str">
            <v>51401`810`2`0400`0000002</v>
          </cell>
          <cell r="E3543" t="str">
            <v>Сбербанк РФ</v>
          </cell>
          <cell r="F3543" t="str">
            <v>банк</v>
          </cell>
          <cell r="G3543" t="str">
            <v>ВН</v>
          </cell>
          <cell r="H3543" t="str">
            <v>0760972</v>
          </cell>
          <cell r="I3543">
            <v>38440</v>
          </cell>
          <cell r="J3543">
            <v>500000</v>
          </cell>
          <cell r="K3543" t="str">
            <v>Рубли РФ</v>
          </cell>
          <cell r="L3543" t="str">
            <v>по предъявлении</v>
          </cell>
          <cell r="M3543">
            <v>38440</v>
          </cell>
          <cell r="N3543">
            <v>0</v>
          </cell>
          <cell r="P3543">
            <v>499750</v>
          </cell>
          <cell r="Q3543">
            <v>0.99950000000000006</v>
          </cell>
          <cell r="R3543">
            <v>499750</v>
          </cell>
          <cell r="S3543">
            <v>38441</v>
          </cell>
          <cell r="T3543" t="str">
            <v>30/03-03</v>
          </cell>
          <cell r="U3543" t="str">
            <v>ООО "ДАЛТОН"</v>
          </cell>
          <cell r="V3543">
            <v>1</v>
          </cell>
          <cell r="W3543">
            <v>500000</v>
          </cell>
          <cell r="X3543">
            <v>38442</v>
          </cell>
          <cell r="Y3543" t="str">
            <v>31/03-акт СБ</v>
          </cell>
          <cell r="Z3543" t="str">
            <v>Сбербанк РФ</v>
          </cell>
          <cell r="AA3543">
            <v>250</v>
          </cell>
          <cell r="AB3543">
            <v>0.18309154577288644</v>
          </cell>
          <cell r="AC3543">
            <v>0.18259129564782389</v>
          </cell>
          <cell r="AD3543" t="str">
            <v>предъявлен</v>
          </cell>
          <cell r="AF3543" t="str">
            <v/>
          </cell>
          <cell r="AI3543" t="str">
            <v/>
          </cell>
        </row>
        <row r="3544">
          <cell r="A3544">
            <v>3521</v>
          </cell>
          <cell r="B3544" t="str">
            <v>диск</v>
          </cell>
          <cell r="C3544" t="str">
            <v>51401</v>
          </cell>
          <cell r="D3544" t="str">
            <v>51401`810`2`0400`0000002</v>
          </cell>
          <cell r="E3544" t="str">
            <v>Сбербанк РФ</v>
          </cell>
          <cell r="F3544" t="str">
            <v>банк</v>
          </cell>
          <cell r="G3544" t="str">
            <v>ВН</v>
          </cell>
          <cell r="H3544" t="str">
            <v>0760973</v>
          </cell>
          <cell r="I3544">
            <v>38440</v>
          </cell>
          <cell r="J3544">
            <v>500000</v>
          </cell>
          <cell r="K3544" t="str">
            <v>Рубли РФ</v>
          </cell>
          <cell r="L3544" t="str">
            <v>по предъявлении</v>
          </cell>
          <cell r="M3544">
            <v>38440</v>
          </cell>
          <cell r="N3544">
            <v>0</v>
          </cell>
          <cell r="P3544">
            <v>499750</v>
          </cell>
          <cell r="Q3544">
            <v>0.99950000000000006</v>
          </cell>
          <cell r="R3544">
            <v>499750</v>
          </cell>
          <cell r="S3544">
            <v>38441</v>
          </cell>
          <cell r="T3544" t="str">
            <v>30/03-03</v>
          </cell>
          <cell r="U3544" t="str">
            <v>ООО "ДАЛТОН"</v>
          </cell>
          <cell r="V3544">
            <v>1</v>
          </cell>
          <cell r="W3544">
            <v>500000</v>
          </cell>
          <cell r="X3544">
            <v>38442</v>
          </cell>
          <cell r="Y3544" t="str">
            <v>31/03-акт СБ</v>
          </cell>
          <cell r="Z3544" t="str">
            <v>Сбербанк РФ</v>
          </cell>
          <cell r="AA3544">
            <v>250</v>
          </cell>
          <cell r="AB3544">
            <v>0.18309154577288644</v>
          </cell>
          <cell r="AC3544">
            <v>0.18259129564782389</v>
          </cell>
          <cell r="AD3544" t="str">
            <v>предъявлен</v>
          </cell>
          <cell r="AF3544" t="str">
            <v/>
          </cell>
          <cell r="AI3544" t="str">
            <v/>
          </cell>
        </row>
        <row r="3545">
          <cell r="A3545">
            <v>3522</v>
          </cell>
          <cell r="B3545" t="str">
            <v>диск</v>
          </cell>
          <cell r="C3545" t="str">
            <v>51401</v>
          </cell>
          <cell r="D3545" t="str">
            <v>51401`810`2`0400`0000002</v>
          </cell>
          <cell r="E3545" t="str">
            <v>Сбербанк РФ</v>
          </cell>
          <cell r="F3545" t="str">
            <v>банк</v>
          </cell>
          <cell r="G3545" t="str">
            <v>ВН</v>
          </cell>
          <cell r="H3545" t="str">
            <v>0760974</v>
          </cell>
          <cell r="I3545">
            <v>38440</v>
          </cell>
          <cell r="J3545">
            <v>500000</v>
          </cell>
          <cell r="K3545" t="str">
            <v>Рубли РФ</v>
          </cell>
          <cell r="L3545" t="str">
            <v>по предъявлении</v>
          </cell>
          <cell r="M3545">
            <v>38440</v>
          </cell>
          <cell r="N3545">
            <v>0</v>
          </cell>
          <cell r="P3545">
            <v>499750</v>
          </cell>
          <cell r="Q3545">
            <v>0.99950000000000006</v>
          </cell>
          <cell r="R3545">
            <v>499750</v>
          </cell>
          <cell r="S3545">
            <v>38441</v>
          </cell>
          <cell r="T3545" t="str">
            <v>30/03-03</v>
          </cell>
          <cell r="U3545" t="str">
            <v>ООО "ДАЛТОН"</v>
          </cell>
          <cell r="V3545">
            <v>1</v>
          </cell>
          <cell r="W3545">
            <v>500000</v>
          </cell>
          <cell r="X3545">
            <v>38442</v>
          </cell>
          <cell r="Y3545" t="str">
            <v>31/03-акт СБ</v>
          </cell>
          <cell r="Z3545" t="str">
            <v>Сбербанк РФ</v>
          </cell>
          <cell r="AA3545">
            <v>250</v>
          </cell>
          <cell r="AB3545">
            <v>0.18309154577288644</v>
          </cell>
          <cell r="AC3545">
            <v>0.18259129564782389</v>
          </cell>
          <cell r="AD3545" t="str">
            <v>предъявлен</v>
          </cell>
          <cell r="AF3545" t="str">
            <v/>
          </cell>
          <cell r="AI3545" t="str">
            <v/>
          </cell>
        </row>
        <row r="3546">
          <cell r="A3546">
            <v>3523</v>
          </cell>
          <cell r="B3546" t="str">
            <v>диск</v>
          </cell>
          <cell r="C3546" t="str">
            <v>51401</v>
          </cell>
          <cell r="D3546" t="str">
            <v>51401`810`2`0400`0000002</v>
          </cell>
          <cell r="E3546" t="str">
            <v>Сбербанк РФ</v>
          </cell>
          <cell r="F3546" t="str">
            <v>банк</v>
          </cell>
          <cell r="G3546" t="str">
            <v>ВН</v>
          </cell>
          <cell r="H3546" t="str">
            <v>0760975</v>
          </cell>
          <cell r="I3546">
            <v>38440</v>
          </cell>
          <cell r="J3546">
            <v>500000</v>
          </cell>
          <cell r="K3546" t="str">
            <v>Рубли РФ</v>
          </cell>
          <cell r="L3546" t="str">
            <v>по предъявлении</v>
          </cell>
          <cell r="M3546">
            <v>38440</v>
          </cell>
          <cell r="N3546">
            <v>0</v>
          </cell>
          <cell r="P3546">
            <v>499750</v>
          </cell>
          <cell r="Q3546">
            <v>0.99950000000000006</v>
          </cell>
          <cell r="R3546">
            <v>499750</v>
          </cell>
          <cell r="S3546">
            <v>38441</v>
          </cell>
          <cell r="T3546" t="str">
            <v>30/03-03</v>
          </cell>
          <cell r="U3546" t="str">
            <v>ООО "ДАЛТОН"</v>
          </cell>
          <cell r="V3546">
            <v>1</v>
          </cell>
          <cell r="W3546">
            <v>500000</v>
          </cell>
          <cell r="X3546">
            <v>38442</v>
          </cell>
          <cell r="Y3546" t="str">
            <v>31/03-акт СБ</v>
          </cell>
          <cell r="Z3546" t="str">
            <v>Сбербанк РФ</v>
          </cell>
          <cell r="AA3546">
            <v>250</v>
          </cell>
          <cell r="AB3546">
            <v>0.18309154577288644</v>
          </cell>
          <cell r="AC3546">
            <v>0.18259129564782389</v>
          </cell>
          <cell r="AD3546" t="str">
            <v>предъявлен</v>
          </cell>
          <cell r="AF3546" t="str">
            <v/>
          </cell>
          <cell r="AI3546" t="str">
            <v/>
          </cell>
        </row>
        <row r="3547">
          <cell r="A3547">
            <v>3524</v>
          </cell>
          <cell r="B3547" t="str">
            <v>диск</v>
          </cell>
          <cell r="C3547" t="str">
            <v>51401</v>
          </cell>
          <cell r="D3547" t="str">
            <v>51401`810`2`0400`0000002</v>
          </cell>
          <cell r="E3547" t="str">
            <v>Сбербанк РФ</v>
          </cell>
          <cell r="F3547" t="str">
            <v>банк</v>
          </cell>
          <cell r="G3547" t="str">
            <v>ВН</v>
          </cell>
          <cell r="H3547" t="str">
            <v>0760976</v>
          </cell>
          <cell r="I3547">
            <v>38440</v>
          </cell>
          <cell r="J3547">
            <v>500000</v>
          </cell>
          <cell r="K3547" t="str">
            <v>Рубли РФ</v>
          </cell>
          <cell r="L3547" t="str">
            <v>по предъявлении</v>
          </cell>
          <cell r="M3547">
            <v>38440</v>
          </cell>
          <cell r="N3547">
            <v>0</v>
          </cell>
          <cell r="P3547">
            <v>499750</v>
          </cell>
          <cell r="Q3547">
            <v>0.99950000000000006</v>
          </cell>
          <cell r="R3547">
            <v>499750</v>
          </cell>
          <cell r="S3547">
            <v>38441</v>
          </cell>
          <cell r="T3547" t="str">
            <v>30/03-03</v>
          </cell>
          <cell r="U3547" t="str">
            <v>ООО "ДАЛТОН"</v>
          </cell>
          <cell r="V3547">
            <v>1</v>
          </cell>
          <cell r="W3547">
            <v>500000</v>
          </cell>
          <cell r="X3547">
            <v>38442</v>
          </cell>
          <cell r="Y3547" t="str">
            <v>31/03-акт СБ</v>
          </cell>
          <cell r="Z3547" t="str">
            <v>Сбербанк РФ</v>
          </cell>
          <cell r="AA3547">
            <v>250</v>
          </cell>
          <cell r="AB3547">
            <v>0.18309154577288644</v>
          </cell>
          <cell r="AC3547">
            <v>0.18259129564782389</v>
          </cell>
          <cell r="AD3547" t="str">
            <v>предъявлен</v>
          </cell>
          <cell r="AF3547" t="str">
            <v/>
          </cell>
          <cell r="AI3547" t="str">
            <v/>
          </cell>
        </row>
        <row r="3548">
          <cell r="A3548">
            <v>3525</v>
          </cell>
          <cell r="B3548" t="str">
            <v>диск</v>
          </cell>
          <cell r="C3548" t="str">
            <v>51401</v>
          </cell>
          <cell r="D3548" t="str">
            <v>51401`810`2`0400`0000002</v>
          </cell>
          <cell r="E3548" t="str">
            <v>Сбербанк РФ</v>
          </cell>
          <cell r="F3548" t="str">
            <v>банк</v>
          </cell>
          <cell r="G3548" t="str">
            <v>ВН</v>
          </cell>
          <cell r="H3548" t="str">
            <v>0760977</v>
          </cell>
          <cell r="I3548">
            <v>38440</v>
          </cell>
          <cell r="J3548">
            <v>500000</v>
          </cell>
          <cell r="K3548" t="str">
            <v>Рубли РФ</v>
          </cell>
          <cell r="L3548" t="str">
            <v>по предъявлении</v>
          </cell>
          <cell r="M3548">
            <v>38440</v>
          </cell>
          <cell r="N3548">
            <v>0</v>
          </cell>
          <cell r="P3548">
            <v>499750</v>
          </cell>
          <cell r="Q3548">
            <v>0.99950000000000006</v>
          </cell>
          <cell r="R3548">
            <v>499750</v>
          </cell>
          <cell r="S3548">
            <v>38441</v>
          </cell>
          <cell r="T3548" t="str">
            <v>30/03-03</v>
          </cell>
          <cell r="U3548" t="str">
            <v>ООО "ДАЛТОН"</v>
          </cell>
          <cell r="V3548">
            <v>1</v>
          </cell>
          <cell r="W3548">
            <v>500000</v>
          </cell>
          <cell r="X3548">
            <v>38442</v>
          </cell>
          <cell r="Y3548" t="str">
            <v>31/03-акт СБ</v>
          </cell>
          <cell r="Z3548" t="str">
            <v>Сбербанк РФ</v>
          </cell>
          <cell r="AA3548">
            <v>250</v>
          </cell>
          <cell r="AB3548">
            <v>0.18309154577288644</v>
          </cell>
          <cell r="AC3548">
            <v>0.18259129564782389</v>
          </cell>
          <cell r="AD3548" t="str">
            <v>предъявлен</v>
          </cell>
          <cell r="AF3548" t="str">
            <v/>
          </cell>
          <cell r="AI3548" t="str">
            <v/>
          </cell>
        </row>
        <row r="3549">
          <cell r="A3549">
            <v>3526</v>
          </cell>
          <cell r="B3549" t="str">
            <v>диск</v>
          </cell>
          <cell r="C3549" t="str">
            <v>51401</v>
          </cell>
          <cell r="D3549" t="str">
            <v>51401`810`2`0400`0000002</v>
          </cell>
          <cell r="E3549" t="str">
            <v>Сбербанк РФ</v>
          </cell>
          <cell r="F3549" t="str">
            <v>банк</v>
          </cell>
          <cell r="G3549" t="str">
            <v>ВН</v>
          </cell>
          <cell r="H3549" t="str">
            <v>0760978</v>
          </cell>
          <cell r="I3549">
            <v>38440</v>
          </cell>
          <cell r="J3549">
            <v>500000</v>
          </cell>
          <cell r="K3549" t="str">
            <v>Рубли РФ</v>
          </cell>
          <cell r="L3549" t="str">
            <v>по предъявлении</v>
          </cell>
          <cell r="M3549">
            <v>38440</v>
          </cell>
          <cell r="N3549">
            <v>0</v>
          </cell>
          <cell r="P3549">
            <v>499750</v>
          </cell>
          <cell r="Q3549">
            <v>0.99950000000000006</v>
          </cell>
          <cell r="R3549">
            <v>499750</v>
          </cell>
          <cell r="S3549">
            <v>38441</v>
          </cell>
          <cell r="T3549" t="str">
            <v>30/03-03</v>
          </cell>
          <cell r="U3549" t="str">
            <v>ООО "ДАЛТОН"</v>
          </cell>
          <cell r="V3549">
            <v>1</v>
          </cell>
          <cell r="W3549">
            <v>500000</v>
          </cell>
          <cell r="X3549">
            <v>38442</v>
          </cell>
          <cell r="Y3549" t="str">
            <v>31/03-акт СБ</v>
          </cell>
          <cell r="Z3549" t="str">
            <v>Сбербанк РФ</v>
          </cell>
          <cell r="AA3549">
            <v>250</v>
          </cell>
          <cell r="AB3549">
            <v>0.18309154577288644</v>
          </cell>
          <cell r="AC3549">
            <v>0.18259129564782389</v>
          </cell>
          <cell r="AD3549" t="str">
            <v>предъявлен</v>
          </cell>
          <cell r="AF3549" t="str">
            <v/>
          </cell>
          <cell r="AI3549" t="str">
            <v/>
          </cell>
        </row>
        <row r="3550">
          <cell r="A3550">
            <v>3527</v>
          </cell>
          <cell r="B3550" t="str">
            <v>диск</v>
          </cell>
          <cell r="C3550" t="str">
            <v>51401</v>
          </cell>
          <cell r="D3550" t="str">
            <v>51401`810`2`0400`0000002</v>
          </cell>
          <cell r="E3550" t="str">
            <v>Сбербанк РФ</v>
          </cell>
          <cell r="F3550" t="str">
            <v>банк</v>
          </cell>
          <cell r="G3550" t="str">
            <v>ВА</v>
          </cell>
          <cell r="H3550" t="str">
            <v>0564445</v>
          </cell>
          <cell r="I3550">
            <v>38386</v>
          </cell>
          <cell r="J3550">
            <v>600000</v>
          </cell>
          <cell r="K3550" t="str">
            <v>Рубли РФ</v>
          </cell>
          <cell r="L3550" t="str">
            <v>по предъявлении</v>
          </cell>
          <cell r="M3550">
            <v>38386</v>
          </cell>
          <cell r="N3550">
            <v>0</v>
          </cell>
          <cell r="P3550">
            <v>600000</v>
          </cell>
          <cell r="Q3550">
            <v>1</v>
          </cell>
          <cell r="R3550">
            <v>600000</v>
          </cell>
          <cell r="S3550">
            <v>38442</v>
          </cell>
          <cell r="T3550" t="str">
            <v>31/03-акт СБ</v>
          </cell>
          <cell r="U3550" t="str">
            <v>Сбербанк РФ</v>
          </cell>
          <cell r="V3550">
            <v>1</v>
          </cell>
          <cell r="W3550">
            <v>600000</v>
          </cell>
          <cell r="X3550">
            <v>38442</v>
          </cell>
          <cell r="Y3550" t="str">
            <v>31/03-акт СБ</v>
          </cell>
          <cell r="Z3550" t="str">
            <v>Сбербанк РФ</v>
          </cell>
          <cell r="AA3550">
            <v>0</v>
          </cell>
          <cell r="AB3550">
            <v>0</v>
          </cell>
          <cell r="AC3550">
            <v>0</v>
          </cell>
          <cell r="AD3550" t="str">
            <v>предъявлен</v>
          </cell>
          <cell r="AF3550" t="str">
            <v/>
          </cell>
          <cell r="AI3550" t="str">
            <v/>
          </cell>
        </row>
        <row r="3551">
          <cell r="A3551">
            <v>3528</v>
          </cell>
          <cell r="B3551" t="str">
            <v>диск</v>
          </cell>
          <cell r="C3551" t="str">
            <v>51401</v>
          </cell>
          <cell r="D3551" t="str">
            <v>51401`810`2`0400`0000002</v>
          </cell>
          <cell r="E3551" t="str">
            <v>Сбербанк РФ</v>
          </cell>
          <cell r="F3551" t="str">
            <v>банк</v>
          </cell>
          <cell r="G3551" t="str">
            <v>ВА</v>
          </cell>
          <cell r="H3551" t="str">
            <v>0564556</v>
          </cell>
          <cell r="I3551">
            <v>38392</v>
          </cell>
          <cell r="J3551">
            <v>734000</v>
          </cell>
          <cell r="K3551" t="str">
            <v>Рубли РФ</v>
          </cell>
          <cell r="L3551" t="str">
            <v>по предъявлении</v>
          </cell>
          <cell r="M3551">
            <v>38392</v>
          </cell>
          <cell r="N3551">
            <v>0</v>
          </cell>
          <cell r="P3551">
            <v>734000</v>
          </cell>
          <cell r="Q3551">
            <v>1</v>
          </cell>
          <cell r="R3551">
            <v>734000</v>
          </cell>
          <cell r="S3551">
            <v>38442</v>
          </cell>
          <cell r="T3551" t="str">
            <v>31/03-акт СБ</v>
          </cell>
          <cell r="U3551" t="str">
            <v>Сбербанк РФ</v>
          </cell>
          <cell r="V3551">
            <v>1</v>
          </cell>
          <cell r="W3551">
            <v>734000</v>
          </cell>
          <cell r="X3551">
            <v>38442</v>
          </cell>
          <cell r="Y3551" t="str">
            <v>31/03-акт СБ</v>
          </cell>
          <cell r="Z3551" t="str">
            <v>Сбербанк РФ</v>
          </cell>
          <cell r="AA3551">
            <v>0</v>
          </cell>
          <cell r="AB3551">
            <v>0</v>
          </cell>
          <cell r="AC3551">
            <v>0</v>
          </cell>
          <cell r="AD3551" t="str">
            <v>предъявлен</v>
          </cell>
          <cell r="AF3551" t="str">
            <v/>
          </cell>
          <cell r="AI3551" t="str">
            <v/>
          </cell>
        </row>
        <row r="3552">
          <cell r="A3552">
            <v>3529</v>
          </cell>
          <cell r="B3552" t="str">
            <v>диск</v>
          </cell>
          <cell r="C3552" t="str">
            <v>51401</v>
          </cell>
          <cell r="D3552" t="str">
            <v>51401`810`2`0400`0000002</v>
          </cell>
          <cell r="E3552" t="str">
            <v>Сбербанк РФ</v>
          </cell>
          <cell r="F3552" t="str">
            <v>банк</v>
          </cell>
          <cell r="G3552" t="str">
            <v>ВА</v>
          </cell>
          <cell r="H3552" t="str">
            <v>0574481</v>
          </cell>
          <cell r="I3552">
            <v>38427</v>
          </cell>
          <cell r="J3552">
            <v>500000</v>
          </cell>
          <cell r="K3552" t="str">
            <v>Рубли РФ</v>
          </cell>
          <cell r="L3552" t="str">
            <v>по предъявлении</v>
          </cell>
          <cell r="M3552">
            <v>38427</v>
          </cell>
          <cell r="N3552">
            <v>0</v>
          </cell>
          <cell r="P3552">
            <v>500000</v>
          </cell>
          <cell r="Q3552">
            <v>1</v>
          </cell>
          <cell r="R3552">
            <v>500000</v>
          </cell>
          <cell r="S3552">
            <v>38442</v>
          </cell>
          <cell r="T3552" t="str">
            <v>31/03-акт СБ</v>
          </cell>
          <cell r="U3552" t="str">
            <v>Сбербанк РФ</v>
          </cell>
          <cell r="V3552">
            <v>1</v>
          </cell>
          <cell r="W3552">
            <v>500000</v>
          </cell>
          <cell r="X3552">
            <v>38442</v>
          </cell>
          <cell r="Y3552" t="str">
            <v>31/03-акт СБ</v>
          </cell>
          <cell r="Z3552" t="str">
            <v>Сбербанк РФ</v>
          </cell>
          <cell r="AA3552">
            <v>0</v>
          </cell>
          <cell r="AB3552">
            <v>0</v>
          </cell>
          <cell r="AC3552">
            <v>0</v>
          </cell>
          <cell r="AD3552" t="str">
            <v>предъявлен</v>
          </cell>
          <cell r="AF3552" t="str">
            <v/>
          </cell>
          <cell r="AI3552" t="str">
            <v/>
          </cell>
        </row>
        <row r="3553">
          <cell r="A3553">
            <v>3530</v>
          </cell>
          <cell r="B3553" t="str">
            <v>диск</v>
          </cell>
          <cell r="C3553" t="str">
            <v>51401</v>
          </cell>
          <cell r="D3553" t="str">
            <v>51401`810`2`0400`0000002</v>
          </cell>
          <cell r="E3553" t="str">
            <v>Сбербанк РФ</v>
          </cell>
          <cell r="F3553" t="str">
            <v>банк</v>
          </cell>
          <cell r="G3553" t="str">
            <v>ВА</v>
          </cell>
          <cell r="H3553" t="str">
            <v>0574624</v>
          </cell>
          <cell r="I3553">
            <v>38434</v>
          </cell>
          <cell r="J3553">
            <v>613000</v>
          </cell>
          <cell r="K3553" t="str">
            <v>Рубли РФ</v>
          </cell>
          <cell r="L3553" t="str">
            <v>по предъявлении</v>
          </cell>
          <cell r="M3553">
            <v>38434</v>
          </cell>
          <cell r="N3553">
            <v>0</v>
          </cell>
          <cell r="P3553">
            <v>613000</v>
          </cell>
          <cell r="Q3553">
            <v>1</v>
          </cell>
          <cell r="R3553">
            <v>613000</v>
          </cell>
          <cell r="S3553">
            <v>38442</v>
          </cell>
          <cell r="T3553" t="str">
            <v>31/03-акт СБ</v>
          </cell>
          <cell r="U3553" t="str">
            <v>Сбербанк РФ</v>
          </cell>
          <cell r="V3553">
            <v>1</v>
          </cell>
          <cell r="W3553">
            <v>613000</v>
          </cell>
          <cell r="X3553">
            <v>38442</v>
          </cell>
          <cell r="Y3553" t="str">
            <v>31/03-акт СБ</v>
          </cell>
          <cell r="Z3553" t="str">
            <v>Сбербанк РФ</v>
          </cell>
          <cell r="AA3553">
            <v>0</v>
          </cell>
          <cell r="AB3553">
            <v>0</v>
          </cell>
          <cell r="AC3553">
            <v>0</v>
          </cell>
          <cell r="AD3553" t="str">
            <v>предъявлен</v>
          </cell>
          <cell r="AF3553" t="str">
            <v/>
          </cell>
          <cell r="AI3553" t="str">
            <v/>
          </cell>
        </row>
        <row r="3554">
          <cell r="A3554">
            <v>3531</v>
          </cell>
          <cell r="B3554" t="str">
            <v>диск</v>
          </cell>
          <cell r="C3554" t="str">
            <v>51401</v>
          </cell>
          <cell r="D3554" t="str">
            <v>51401`810`2`0400`0000002</v>
          </cell>
          <cell r="E3554" t="str">
            <v>Сбербанк РФ</v>
          </cell>
          <cell r="F3554" t="str">
            <v>банк</v>
          </cell>
          <cell r="G3554" t="str">
            <v>ВН</v>
          </cell>
          <cell r="H3554" t="str">
            <v>1618098</v>
          </cell>
          <cell r="I3554">
            <v>38195</v>
          </cell>
          <cell r="J3554">
            <v>34000</v>
          </cell>
          <cell r="K3554" t="str">
            <v>Рубли РФ</v>
          </cell>
          <cell r="L3554" t="str">
            <v>по предъявлении</v>
          </cell>
          <cell r="M3554">
            <v>38195</v>
          </cell>
          <cell r="N3554">
            <v>0</v>
          </cell>
          <cell r="P3554">
            <v>34000</v>
          </cell>
          <cell r="Q3554">
            <v>1</v>
          </cell>
          <cell r="R3554">
            <v>34000</v>
          </cell>
          <cell r="S3554">
            <v>38442</v>
          </cell>
          <cell r="T3554" t="str">
            <v>31/03-акт СБ</v>
          </cell>
          <cell r="U3554" t="str">
            <v>Сбербанк РФ</v>
          </cell>
          <cell r="V3554">
            <v>1</v>
          </cell>
          <cell r="W3554">
            <v>34000</v>
          </cell>
          <cell r="X3554">
            <v>38442</v>
          </cell>
          <cell r="Y3554" t="str">
            <v>31/03-акт СБ</v>
          </cell>
          <cell r="Z3554" t="str">
            <v>Сбербанк РФ</v>
          </cell>
          <cell r="AA3554">
            <v>0</v>
          </cell>
          <cell r="AB3554">
            <v>0</v>
          </cell>
          <cell r="AC3554">
            <v>0</v>
          </cell>
          <cell r="AD3554" t="str">
            <v>предъявлен</v>
          </cell>
          <cell r="AF3554" t="str">
            <v/>
          </cell>
          <cell r="AI3554" t="str">
            <v/>
          </cell>
        </row>
        <row r="3555">
          <cell r="A3555">
            <v>3532</v>
          </cell>
          <cell r="B3555" t="str">
            <v>диск</v>
          </cell>
          <cell r="C3555" t="str">
            <v>51401</v>
          </cell>
          <cell r="D3555" t="str">
            <v>51401`810`2`0400`0000002</v>
          </cell>
          <cell r="E3555" t="str">
            <v>Сбербанк РФ</v>
          </cell>
          <cell r="F3555" t="str">
            <v>банк</v>
          </cell>
          <cell r="G3555" t="str">
            <v>ВА</v>
          </cell>
          <cell r="H3555" t="str">
            <v>0565369</v>
          </cell>
          <cell r="I3555">
            <v>38442</v>
          </cell>
          <cell r="J3555">
            <v>50000</v>
          </cell>
          <cell r="K3555" t="str">
            <v>Рубли РФ</v>
          </cell>
          <cell r="L3555" t="str">
            <v>по предъявлении</v>
          </cell>
          <cell r="M3555">
            <v>38442</v>
          </cell>
          <cell r="N3555">
            <v>0</v>
          </cell>
          <cell r="P3555">
            <v>50000</v>
          </cell>
          <cell r="Q3555">
            <v>1</v>
          </cell>
          <cell r="R3555">
            <v>50000</v>
          </cell>
          <cell r="S3555">
            <v>38442</v>
          </cell>
          <cell r="T3555" t="str">
            <v>31/03-акт СБ 2</v>
          </cell>
          <cell r="U3555" t="str">
            <v>Сбербанк РФ</v>
          </cell>
          <cell r="V3555">
            <v>1.00552</v>
          </cell>
          <cell r="W3555">
            <v>50276</v>
          </cell>
          <cell r="X3555">
            <v>38442</v>
          </cell>
          <cell r="Y3555" t="str">
            <v>31/03-01</v>
          </cell>
          <cell r="Z3555" t="str">
            <v>Саетгареев Марат Айратович</v>
          </cell>
          <cell r="AA3555">
            <v>276</v>
          </cell>
          <cell r="AB3555">
            <v>0</v>
          </cell>
          <cell r="AC3555">
            <v>2.0147999999999997</v>
          </cell>
          <cell r="AD3555" t="str">
            <v>продан</v>
          </cell>
          <cell r="AF3555" t="str">
            <v/>
          </cell>
          <cell r="AI3555" t="str">
            <v/>
          </cell>
        </row>
        <row r="3556">
          <cell r="A3556">
            <v>3533</v>
          </cell>
          <cell r="B3556" t="str">
            <v>диск</v>
          </cell>
          <cell r="C3556" t="str">
            <v>51401</v>
          </cell>
          <cell r="D3556" t="str">
            <v>51401`810`2`0400`0000002</v>
          </cell>
          <cell r="E3556" t="str">
            <v>Сбербанк РФ</v>
          </cell>
          <cell r="F3556" t="str">
            <v>банк</v>
          </cell>
          <cell r="G3556" t="str">
            <v>ВА</v>
          </cell>
          <cell r="H3556" t="str">
            <v>0565368</v>
          </cell>
          <cell r="I3556">
            <v>38442</v>
          </cell>
          <cell r="J3556">
            <v>50000</v>
          </cell>
          <cell r="K3556" t="str">
            <v>Рубли РФ</v>
          </cell>
          <cell r="L3556" t="str">
            <v>по предъявлении</v>
          </cell>
          <cell r="M3556">
            <v>38442</v>
          </cell>
          <cell r="N3556">
            <v>0</v>
          </cell>
          <cell r="P3556">
            <v>50000</v>
          </cell>
          <cell r="Q3556">
            <v>1</v>
          </cell>
          <cell r="R3556">
            <v>50000</v>
          </cell>
          <cell r="S3556">
            <v>38442</v>
          </cell>
          <cell r="T3556" t="str">
            <v>31/03-акт СБ 2</v>
          </cell>
          <cell r="U3556" t="str">
            <v>Сбербанк РФ</v>
          </cell>
          <cell r="V3556">
            <v>1.00552</v>
          </cell>
          <cell r="W3556">
            <v>50276</v>
          </cell>
          <cell r="X3556">
            <v>38442</v>
          </cell>
          <cell r="Y3556" t="str">
            <v>31/03-01</v>
          </cell>
          <cell r="Z3556" t="str">
            <v>Саетгареев Марат Айратович</v>
          </cell>
          <cell r="AA3556">
            <v>276</v>
          </cell>
          <cell r="AB3556">
            <v>0</v>
          </cell>
          <cell r="AC3556">
            <v>2.0147999999999997</v>
          </cell>
          <cell r="AD3556" t="str">
            <v>продан</v>
          </cell>
          <cell r="AF3556" t="str">
            <v/>
          </cell>
          <cell r="AI3556" t="str">
            <v/>
          </cell>
        </row>
        <row r="3557">
          <cell r="A3557">
            <v>3534</v>
          </cell>
          <cell r="B3557" t="str">
            <v>диск</v>
          </cell>
          <cell r="C3557" t="str">
            <v>51401</v>
          </cell>
          <cell r="D3557" t="str">
            <v>51401`810`2`0400`0000002</v>
          </cell>
          <cell r="E3557" t="str">
            <v>Сбербанк РФ</v>
          </cell>
          <cell r="F3557" t="str">
            <v>банк</v>
          </cell>
          <cell r="G3557" t="str">
            <v>ВА</v>
          </cell>
          <cell r="H3557" t="str">
            <v>0565389</v>
          </cell>
          <cell r="I3557">
            <v>38442</v>
          </cell>
          <cell r="J3557">
            <v>100000</v>
          </cell>
          <cell r="K3557" t="str">
            <v>Рубли РФ</v>
          </cell>
          <cell r="L3557" t="str">
            <v>по предъявлении</v>
          </cell>
          <cell r="M3557">
            <v>38442</v>
          </cell>
          <cell r="N3557">
            <v>0</v>
          </cell>
          <cell r="P3557">
            <v>100000</v>
          </cell>
          <cell r="Q3557">
            <v>1</v>
          </cell>
          <cell r="R3557">
            <v>100000</v>
          </cell>
          <cell r="S3557">
            <v>38442</v>
          </cell>
          <cell r="T3557" t="str">
            <v>31/03-акт СБ 2</v>
          </cell>
          <cell r="U3557" t="str">
            <v>Сбербанк РФ</v>
          </cell>
          <cell r="V3557">
            <v>1.0027600000000001</v>
          </cell>
          <cell r="W3557">
            <v>100276</v>
          </cell>
          <cell r="X3557">
            <v>38442</v>
          </cell>
          <cell r="Y3557" t="str">
            <v>31/03-01</v>
          </cell>
          <cell r="Z3557" t="str">
            <v>Саетгареев Марат Айратович</v>
          </cell>
          <cell r="AA3557">
            <v>276</v>
          </cell>
          <cell r="AB3557">
            <v>0</v>
          </cell>
          <cell r="AC3557">
            <v>1.0073999999999999</v>
          </cell>
          <cell r="AD3557" t="str">
            <v>продан</v>
          </cell>
          <cell r="AF3557" t="str">
            <v/>
          </cell>
          <cell r="AI3557" t="str">
            <v/>
          </cell>
        </row>
        <row r="3558">
          <cell r="A3558">
            <v>3535</v>
          </cell>
          <cell r="B3558" t="str">
            <v>диск</v>
          </cell>
          <cell r="C3558" t="str">
            <v>51401</v>
          </cell>
          <cell r="D3558" t="str">
            <v>51401`810`2`0400`0000002</v>
          </cell>
          <cell r="E3558" t="str">
            <v>Сбербанк РФ</v>
          </cell>
          <cell r="F3558" t="str">
            <v>банк</v>
          </cell>
          <cell r="G3558" t="str">
            <v>ВА</v>
          </cell>
          <cell r="H3558" t="str">
            <v>0565388</v>
          </cell>
          <cell r="I3558">
            <v>38442</v>
          </cell>
          <cell r="J3558">
            <v>100000</v>
          </cell>
          <cell r="K3558" t="str">
            <v>Рубли РФ</v>
          </cell>
          <cell r="L3558" t="str">
            <v>по предъявлении</v>
          </cell>
          <cell r="M3558">
            <v>38442</v>
          </cell>
          <cell r="N3558">
            <v>0</v>
          </cell>
          <cell r="P3558">
            <v>100000</v>
          </cell>
          <cell r="Q3558">
            <v>1</v>
          </cell>
          <cell r="R3558">
            <v>100000</v>
          </cell>
          <cell r="S3558">
            <v>38442</v>
          </cell>
          <cell r="T3558" t="str">
            <v>31/03-акт СБ 2</v>
          </cell>
          <cell r="U3558" t="str">
            <v>Сбербанк РФ</v>
          </cell>
          <cell r="V3558">
            <v>1.0027600000000001</v>
          </cell>
          <cell r="W3558">
            <v>100276</v>
          </cell>
          <cell r="X3558">
            <v>38442</v>
          </cell>
          <cell r="Y3558" t="str">
            <v>31/03-01</v>
          </cell>
          <cell r="Z3558" t="str">
            <v>Саетгареев Марат Айратович</v>
          </cell>
          <cell r="AA3558">
            <v>276</v>
          </cell>
          <cell r="AB3558">
            <v>0</v>
          </cell>
          <cell r="AC3558">
            <v>1.0073999999999999</v>
          </cell>
          <cell r="AD3558" t="str">
            <v>продан</v>
          </cell>
          <cell r="AF3558" t="str">
            <v/>
          </cell>
          <cell r="AI3558" t="str">
            <v/>
          </cell>
        </row>
        <row r="3559">
          <cell r="A3559">
            <v>3536</v>
          </cell>
          <cell r="B3559" t="str">
            <v>диск</v>
          </cell>
          <cell r="C3559" t="str">
            <v>51401</v>
          </cell>
          <cell r="D3559" t="str">
            <v>51401`810`2`0400`0000002</v>
          </cell>
          <cell r="E3559" t="str">
            <v>Сбербанк РФ</v>
          </cell>
          <cell r="F3559" t="str">
            <v>банк</v>
          </cell>
          <cell r="G3559" t="str">
            <v>ВА</v>
          </cell>
          <cell r="H3559" t="str">
            <v>0565387</v>
          </cell>
          <cell r="I3559">
            <v>38442</v>
          </cell>
          <cell r="J3559">
            <v>100000</v>
          </cell>
          <cell r="K3559" t="str">
            <v>Рубли РФ</v>
          </cell>
          <cell r="L3559" t="str">
            <v>по предъявлении</v>
          </cell>
          <cell r="M3559">
            <v>38442</v>
          </cell>
          <cell r="N3559">
            <v>0</v>
          </cell>
          <cell r="P3559">
            <v>100000</v>
          </cell>
          <cell r="Q3559">
            <v>1</v>
          </cell>
          <cell r="R3559">
            <v>100000</v>
          </cell>
          <cell r="S3559">
            <v>38442</v>
          </cell>
          <cell r="T3559" t="str">
            <v>31/03-акт СБ 2</v>
          </cell>
          <cell r="U3559" t="str">
            <v>Сбербанк РФ</v>
          </cell>
          <cell r="V3559">
            <v>1.0027600000000001</v>
          </cell>
          <cell r="W3559">
            <v>100276</v>
          </cell>
          <cell r="X3559">
            <v>38442</v>
          </cell>
          <cell r="Y3559" t="str">
            <v>31/03-01</v>
          </cell>
          <cell r="Z3559" t="str">
            <v>Саетгареев Марат Айратович</v>
          </cell>
          <cell r="AA3559">
            <v>276</v>
          </cell>
          <cell r="AB3559">
            <v>0</v>
          </cell>
          <cell r="AC3559">
            <v>1.0073999999999999</v>
          </cell>
          <cell r="AD3559" t="str">
            <v>продан</v>
          </cell>
          <cell r="AF3559" t="str">
            <v/>
          </cell>
          <cell r="AI3559" t="str">
            <v/>
          </cell>
        </row>
        <row r="3560">
          <cell r="A3560">
            <v>3537</v>
          </cell>
          <cell r="B3560" t="str">
            <v>диск</v>
          </cell>
          <cell r="C3560" t="str">
            <v>51401</v>
          </cell>
          <cell r="D3560" t="str">
            <v>51401`810`2`0400`0000002</v>
          </cell>
          <cell r="E3560" t="str">
            <v>Сбербанк РФ</v>
          </cell>
          <cell r="F3560" t="str">
            <v>банк</v>
          </cell>
          <cell r="G3560" t="str">
            <v>ВА</v>
          </cell>
          <cell r="H3560" t="str">
            <v>0565386</v>
          </cell>
          <cell r="I3560">
            <v>38442</v>
          </cell>
          <cell r="J3560">
            <v>100000</v>
          </cell>
          <cell r="K3560" t="str">
            <v>Рубли РФ</v>
          </cell>
          <cell r="L3560" t="str">
            <v>по предъявлении</v>
          </cell>
          <cell r="M3560">
            <v>38442</v>
          </cell>
          <cell r="N3560">
            <v>0</v>
          </cell>
          <cell r="P3560">
            <v>100000</v>
          </cell>
          <cell r="Q3560">
            <v>1</v>
          </cell>
          <cell r="R3560">
            <v>100000</v>
          </cell>
          <cell r="S3560">
            <v>38442</v>
          </cell>
          <cell r="T3560" t="str">
            <v>31/03-акт СБ 2</v>
          </cell>
          <cell r="U3560" t="str">
            <v>Сбербанк РФ</v>
          </cell>
          <cell r="V3560">
            <v>1.0027600000000001</v>
          </cell>
          <cell r="W3560">
            <v>100276</v>
          </cell>
          <cell r="X3560">
            <v>38442</v>
          </cell>
          <cell r="Y3560" t="str">
            <v>31/03-01</v>
          </cell>
          <cell r="Z3560" t="str">
            <v>Саетгареев Марат Айратович</v>
          </cell>
          <cell r="AA3560">
            <v>276</v>
          </cell>
          <cell r="AB3560">
            <v>0</v>
          </cell>
          <cell r="AC3560">
            <v>1.0073999999999999</v>
          </cell>
          <cell r="AD3560" t="str">
            <v>продан</v>
          </cell>
          <cell r="AF3560" t="str">
            <v/>
          </cell>
          <cell r="AI3560" t="str">
            <v/>
          </cell>
        </row>
        <row r="3561">
          <cell r="A3561">
            <v>3538</v>
          </cell>
          <cell r="B3561" t="str">
            <v>диск</v>
          </cell>
          <cell r="C3561" t="str">
            <v>51401</v>
          </cell>
          <cell r="D3561" t="str">
            <v>51401`810`2`0400`0000002</v>
          </cell>
          <cell r="E3561" t="str">
            <v>Сбербанк РФ</v>
          </cell>
          <cell r="F3561" t="str">
            <v>банк</v>
          </cell>
          <cell r="G3561" t="str">
            <v>ВА</v>
          </cell>
          <cell r="H3561" t="str">
            <v>0565380</v>
          </cell>
          <cell r="I3561">
            <v>38442</v>
          </cell>
          <cell r="J3561">
            <v>25000</v>
          </cell>
          <cell r="K3561" t="str">
            <v>Рубли РФ</v>
          </cell>
          <cell r="L3561" t="str">
            <v>по предъявлении</v>
          </cell>
          <cell r="M3561">
            <v>38442</v>
          </cell>
          <cell r="N3561">
            <v>0</v>
          </cell>
          <cell r="P3561">
            <v>25000</v>
          </cell>
          <cell r="Q3561">
            <v>1</v>
          </cell>
          <cell r="R3561">
            <v>25000</v>
          </cell>
          <cell r="S3561">
            <v>38442</v>
          </cell>
          <cell r="T3561" t="str">
            <v>31/03-акт СБ 2</v>
          </cell>
          <cell r="U3561" t="str">
            <v>Сбербанк РФ</v>
          </cell>
          <cell r="V3561">
            <v>1.0110399999999999</v>
          </cell>
          <cell r="W3561">
            <v>25276</v>
          </cell>
          <cell r="X3561">
            <v>38442</v>
          </cell>
          <cell r="Y3561" t="str">
            <v>31/03-01</v>
          </cell>
          <cell r="Z3561" t="str">
            <v>Саетгареев Марат Айратович</v>
          </cell>
          <cell r="AA3561">
            <v>276</v>
          </cell>
          <cell r="AB3561">
            <v>0</v>
          </cell>
          <cell r="AC3561">
            <v>4.0295999999999994</v>
          </cell>
          <cell r="AD3561" t="str">
            <v>продан</v>
          </cell>
          <cell r="AF3561" t="str">
            <v/>
          </cell>
          <cell r="AI3561" t="str">
            <v/>
          </cell>
        </row>
        <row r="3562">
          <cell r="A3562">
            <v>3539</v>
          </cell>
          <cell r="B3562" t="str">
            <v>диск</v>
          </cell>
          <cell r="C3562" t="str">
            <v>51401</v>
          </cell>
          <cell r="D3562" t="str">
            <v>51401`810`2`0400`0000002</v>
          </cell>
          <cell r="E3562" t="str">
            <v>Сбербанк РФ</v>
          </cell>
          <cell r="F3562" t="str">
            <v>банк</v>
          </cell>
          <cell r="G3562" t="str">
            <v>ВА</v>
          </cell>
          <cell r="H3562" t="str">
            <v>0565381</v>
          </cell>
          <cell r="I3562">
            <v>38442</v>
          </cell>
          <cell r="J3562">
            <v>25000</v>
          </cell>
          <cell r="K3562" t="str">
            <v>Рубли РФ</v>
          </cell>
          <cell r="L3562" t="str">
            <v>по предъявлении</v>
          </cell>
          <cell r="M3562">
            <v>38442</v>
          </cell>
          <cell r="N3562">
            <v>0</v>
          </cell>
          <cell r="P3562">
            <v>25000</v>
          </cell>
          <cell r="Q3562">
            <v>1</v>
          </cell>
          <cell r="R3562">
            <v>25000</v>
          </cell>
          <cell r="S3562">
            <v>38442</v>
          </cell>
          <cell r="T3562" t="str">
            <v>31/03-акт СБ 2</v>
          </cell>
          <cell r="U3562" t="str">
            <v>Сбербанк РФ</v>
          </cell>
          <cell r="V3562">
            <v>1.0110399999999999</v>
          </cell>
          <cell r="W3562">
            <v>25276</v>
          </cell>
          <cell r="X3562">
            <v>38442</v>
          </cell>
          <cell r="Y3562" t="str">
            <v>31/03-01</v>
          </cell>
          <cell r="Z3562" t="str">
            <v>Саетгареев Марат Айратович</v>
          </cell>
          <cell r="AA3562">
            <v>276</v>
          </cell>
          <cell r="AB3562">
            <v>0</v>
          </cell>
          <cell r="AC3562">
            <v>4.0295999999999994</v>
          </cell>
          <cell r="AD3562" t="str">
            <v>продан</v>
          </cell>
          <cell r="AF3562" t="str">
            <v/>
          </cell>
          <cell r="AI3562" t="str">
            <v/>
          </cell>
        </row>
        <row r="3563">
          <cell r="A3563">
            <v>3540</v>
          </cell>
          <cell r="B3563" t="str">
            <v>диск</v>
          </cell>
          <cell r="C3563" t="str">
            <v>51401</v>
          </cell>
          <cell r="D3563" t="str">
            <v>51401`810`2`0400`0000002</v>
          </cell>
          <cell r="E3563" t="str">
            <v>Сбербанк РФ</v>
          </cell>
          <cell r="F3563" t="str">
            <v>банк</v>
          </cell>
          <cell r="G3563" t="str">
            <v>ВА</v>
          </cell>
          <cell r="H3563" t="str">
            <v>0565374</v>
          </cell>
          <cell r="I3563">
            <v>38442</v>
          </cell>
          <cell r="J3563">
            <v>10000</v>
          </cell>
          <cell r="K3563" t="str">
            <v>Рубли РФ</v>
          </cell>
          <cell r="L3563" t="str">
            <v>по предъявлении</v>
          </cell>
          <cell r="M3563">
            <v>38442</v>
          </cell>
          <cell r="N3563">
            <v>0</v>
          </cell>
          <cell r="P3563">
            <v>10000</v>
          </cell>
          <cell r="Q3563">
            <v>1</v>
          </cell>
          <cell r="R3563">
            <v>10000</v>
          </cell>
          <cell r="S3563">
            <v>38442</v>
          </cell>
          <cell r="T3563" t="str">
            <v>31/03-акт СБ 2</v>
          </cell>
          <cell r="U3563" t="str">
            <v>Сбербанк РФ</v>
          </cell>
          <cell r="V3563">
            <v>1.0276000000000001</v>
          </cell>
          <cell r="W3563">
            <v>10276</v>
          </cell>
          <cell r="X3563">
            <v>38442</v>
          </cell>
          <cell r="Y3563" t="str">
            <v>31/03-01</v>
          </cell>
          <cell r="Z3563" t="str">
            <v>Саетгареев Марат Айратович</v>
          </cell>
          <cell r="AA3563">
            <v>276</v>
          </cell>
          <cell r="AB3563">
            <v>0</v>
          </cell>
          <cell r="AC3563">
            <v>10.074</v>
          </cell>
          <cell r="AD3563" t="str">
            <v>продан</v>
          </cell>
          <cell r="AF3563" t="str">
            <v/>
          </cell>
          <cell r="AI3563" t="str">
            <v/>
          </cell>
        </row>
        <row r="3564">
          <cell r="A3564">
            <v>3541</v>
          </cell>
          <cell r="B3564" t="str">
            <v>диск</v>
          </cell>
          <cell r="C3564" t="str">
            <v>51401</v>
          </cell>
          <cell r="D3564" t="str">
            <v>51401`810`2`0400`0000002</v>
          </cell>
          <cell r="E3564" t="str">
            <v>Сбербанк РФ</v>
          </cell>
          <cell r="F3564" t="str">
            <v>банк</v>
          </cell>
          <cell r="G3564" t="str">
            <v>ВА</v>
          </cell>
          <cell r="H3564" t="str">
            <v>0565375</v>
          </cell>
          <cell r="I3564">
            <v>38442</v>
          </cell>
          <cell r="J3564">
            <v>10000</v>
          </cell>
          <cell r="K3564" t="str">
            <v>Рубли РФ</v>
          </cell>
          <cell r="L3564" t="str">
            <v>по предъявлении</v>
          </cell>
          <cell r="M3564">
            <v>38442</v>
          </cell>
          <cell r="N3564">
            <v>0</v>
          </cell>
          <cell r="P3564">
            <v>10000</v>
          </cell>
          <cell r="Q3564">
            <v>1</v>
          </cell>
          <cell r="R3564">
            <v>10000</v>
          </cell>
          <cell r="S3564">
            <v>38442</v>
          </cell>
          <cell r="T3564" t="str">
            <v>31/03-акт СБ 2</v>
          </cell>
          <cell r="U3564" t="str">
            <v>Сбербанк РФ</v>
          </cell>
          <cell r="V3564">
            <v>1.0276000000000001</v>
          </cell>
          <cell r="W3564">
            <v>10276</v>
          </cell>
          <cell r="X3564">
            <v>38442</v>
          </cell>
          <cell r="Y3564" t="str">
            <v>31/03-01</v>
          </cell>
          <cell r="Z3564" t="str">
            <v>Саетгареев Марат Айратович</v>
          </cell>
          <cell r="AA3564">
            <v>276</v>
          </cell>
          <cell r="AB3564">
            <v>0</v>
          </cell>
          <cell r="AC3564">
            <v>10.074</v>
          </cell>
          <cell r="AD3564" t="str">
            <v>продан</v>
          </cell>
          <cell r="AF3564" t="str">
            <v/>
          </cell>
          <cell r="AI3564" t="str">
            <v/>
          </cell>
        </row>
        <row r="3565">
          <cell r="A3565">
            <v>3542</v>
          </cell>
          <cell r="B3565" t="str">
            <v>диск</v>
          </cell>
          <cell r="C3565" t="str">
            <v>51401</v>
          </cell>
          <cell r="D3565" t="str">
            <v>51401`810`2`0400`0000002</v>
          </cell>
          <cell r="E3565" t="str">
            <v>Сбербанк РФ</v>
          </cell>
          <cell r="F3565" t="str">
            <v>банк</v>
          </cell>
          <cell r="G3565" t="str">
            <v>ВА</v>
          </cell>
          <cell r="H3565" t="str">
            <v>0565376</v>
          </cell>
          <cell r="I3565">
            <v>38442</v>
          </cell>
          <cell r="J3565">
            <v>10000</v>
          </cell>
          <cell r="K3565" t="str">
            <v>Рубли РФ</v>
          </cell>
          <cell r="L3565" t="str">
            <v>по предъявлении</v>
          </cell>
          <cell r="M3565">
            <v>38442</v>
          </cell>
          <cell r="N3565">
            <v>0</v>
          </cell>
          <cell r="P3565">
            <v>10000</v>
          </cell>
          <cell r="Q3565">
            <v>1</v>
          </cell>
          <cell r="R3565">
            <v>10000</v>
          </cell>
          <cell r="S3565">
            <v>38442</v>
          </cell>
          <cell r="T3565" t="str">
            <v>31/03-акт СБ 2</v>
          </cell>
          <cell r="U3565" t="str">
            <v>Сбербанк РФ</v>
          </cell>
          <cell r="V3565">
            <v>1.0276000000000001</v>
          </cell>
          <cell r="W3565">
            <v>10276</v>
          </cell>
          <cell r="X3565">
            <v>38442</v>
          </cell>
          <cell r="Y3565" t="str">
            <v>31/03-01</v>
          </cell>
          <cell r="Z3565" t="str">
            <v>Саетгареев Марат Айратович</v>
          </cell>
          <cell r="AA3565">
            <v>276</v>
          </cell>
          <cell r="AB3565">
            <v>0</v>
          </cell>
          <cell r="AC3565">
            <v>10.074</v>
          </cell>
          <cell r="AD3565" t="str">
            <v>продан</v>
          </cell>
          <cell r="AF3565" t="str">
            <v/>
          </cell>
          <cell r="AI3565" t="str">
            <v/>
          </cell>
        </row>
        <row r="3566">
          <cell r="A3566">
            <v>3543</v>
          </cell>
          <cell r="B3566" t="str">
            <v>диск</v>
          </cell>
          <cell r="C3566" t="str">
            <v>51401</v>
          </cell>
          <cell r="D3566" t="str">
            <v>51401`810`2`0400`0000002</v>
          </cell>
          <cell r="E3566" t="str">
            <v>Сбербанк РФ</v>
          </cell>
          <cell r="F3566" t="str">
            <v>банк</v>
          </cell>
          <cell r="G3566" t="str">
            <v>ВА</v>
          </cell>
          <cell r="H3566" t="str">
            <v>0565377</v>
          </cell>
          <cell r="I3566">
            <v>38442</v>
          </cell>
          <cell r="J3566">
            <v>10000</v>
          </cell>
          <cell r="K3566" t="str">
            <v>Рубли РФ</v>
          </cell>
          <cell r="L3566" t="str">
            <v>по предъявлении</v>
          </cell>
          <cell r="M3566">
            <v>38442</v>
          </cell>
          <cell r="N3566">
            <v>0</v>
          </cell>
          <cell r="P3566">
            <v>10000</v>
          </cell>
          <cell r="Q3566">
            <v>1</v>
          </cell>
          <cell r="R3566">
            <v>10000</v>
          </cell>
          <cell r="S3566">
            <v>38442</v>
          </cell>
          <cell r="T3566" t="str">
            <v>31/03-акт СБ 2</v>
          </cell>
          <cell r="U3566" t="str">
            <v>Сбербанк РФ</v>
          </cell>
          <cell r="V3566">
            <v>1.0276000000000001</v>
          </cell>
          <cell r="W3566">
            <v>10276</v>
          </cell>
          <cell r="X3566">
            <v>38442</v>
          </cell>
          <cell r="Y3566" t="str">
            <v>31/03-01</v>
          </cell>
          <cell r="Z3566" t="str">
            <v>Саетгареев Марат Айратович</v>
          </cell>
          <cell r="AA3566">
            <v>276</v>
          </cell>
          <cell r="AB3566">
            <v>0</v>
          </cell>
          <cell r="AC3566">
            <v>10.074</v>
          </cell>
          <cell r="AD3566" t="str">
            <v>продан</v>
          </cell>
          <cell r="AF3566" t="str">
            <v/>
          </cell>
          <cell r="AI3566" t="str">
            <v/>
          </cell>
        </row>
        <row r="3567">
          <cell r="A3567">
            <v>3544</v>
          </cell>
          <cell r="B3567" t="str">
            <v>диск</v>
          </cell>
          <cell r="C3567" t="str">
            <v>51401</v>
          </cell>
          <cell r="D3567" t="str">
            <v>51401`810`2`0400`0000002</v>
          </cell>
          <cell r="E3567" t="str">
            <v>Сбербанк РФ</v>
          </cell>
          <cell r="F3567" t="str">
            <v>банк</v>
          </cell>
          <cell r="G3567" t="str">
            <v>ВА</v>
          </cell>
          <cell r="H3567" t="str">
            <v>0565378</v>
          </cell>
          <cell r="I3567">
            <v>38442</v>
          </cell>
          <cell r="J3567">
            <v>10000</v>
          </cell>
          <cell r="K3567" t="str">
            <v>Рубли РФ</v>
          </cell>
          <cell r="L3567" t="str">
            <v>по предъявлении</v>
          </cell>
          <cell r="M3567">
            <v>38442</v>
          </cell>
          <cell r="N3567">
            <v>0</v>
          </cell>
          <cell r="P3567">
            <v>10000</v>
          </cell>
          <cell r="Q3567">
            <v>1</v>
          </cell>
          <cell r="R3567">
            <v>10000</v>
          </cell>
          <cell r="S3567">
            <v>38442</v>
          </cell>
          <cell r="T3567" t="str">
            <v>31/03-акт СБ 2</v>
          </cell>
          <cell r="U3567" t="str">
            <v>Сбербанк РФ</v>
          </cell>
          <cell r="V3567">
            <v>1.0287999999999999</v>
          </cell>
          <cell r="W3567">
            <v>10288</v>
          </cell>
          <cell r="X3567">
            <v>38442</v>
          </cell>
          <cell r="Y3567" t="str">
            <v>31/03-01</v>
          </cell>
          <cell r="Z3567" t="str">
            <v>Саетгареев Марат Айратович</v>
          </cell>
          <cell r="AA3567">
            <v>288</v>
          </cell>
          <cell r="AB3567">
            <v>0</v>
          </cell>
          <cell r="AC3567">
            <v>10.512</v>
          </cell>
          <cell r="AD3567" t="str">
            <v>продан</v>
          </cell>
          <cell r="AF3567" t="str">
            <v/>
          </cell>
          <cell r="AI3567" t="str">
            <v/>
          </cell>
        </row>
        <row r="3568">
          <cell r="A3568">
            <v>3545</v>
          </cell>
          <cell r="B3568" t="str">
            <v>диск</v>
          </cell>
          <cell r="C3568" t="str">
            <v>51401</v>
          </cell>
          <cell r="D3568" t="str">
            <v>51401`810`2`0400`0000002</v>
          </cell>
          <cell r="E3568" t="str">
            <v>Сбербанк РФ</v>
          </cell>
          <cell r="F3568" t="str">
            <v>банк</v>
          </cell>
          <cell r="G3568" t="str">
            <v>ВА</v>
          </cell>
          <cell r="H3568" t="str">
            <v>0590178</v>
          </cell>
          <cell r="I3568">
            <v>38446</v>
          </cell>
          <cell r="J3568">
            <v>449750</v>
          </cell>
          <cell r="K3568" t="str">
            <v>Рубли РФ</v>
          </cell>
          <cell r="L3568" t="str">
            <v>по предъявлении</v>
          </cell>
          <cell r="M3568">
            <v>38446</v>
          </cell>
          <cell r="N3568">
            <v>0</v>
          </cell>
          <cell r="P3568">
            <v>449300</v>
          </cell>
          <cell r="Q3568">
            <v>0.99899944413563091</v>
          </cell>
          <cell r="R3568">
            <v>449300</v>
          </cell>
          <cell r="S3568">
            <v>38446</v>
          </cell>
          <cell r="T3568" t="str">
            <v>04/04-02</v>
          </cell>
          <cell r="U3568" t="str">
            <v>ООО "Кардинал"</v>
          </cell>
          <cell r="V3568">
            <v>1</v>
          </cell>
          <cell r="W3568">
            <v>449750</v>
          </cell>
          <cell r="X3568">
            <v>38447</v>
          </cell>
          <cell r="Y3568" t="str">
            <v>05/04-акт СБ</v>
          </cell>
          <cell r="Z3568" t="str">
            <v>Сбербанк РФ</v>
          </cell>
          <cell r="AA3568">
            <v>450</v>
          </cell>
          <cell r="AB3568">
            <v>0.36657022034275538</v>
          </cell>
          <cell r="AC3568">
            <v>0.3655686623636768</v>
          </cell>
          <cell r="AD3568" t="str">
            <v>предъявлен</v>
          </cell>
          <cell r="AF3568" t="str">
            <v/>
          </cell>
          <cell r="AI3568" t="str">
            <v/>
          </cell>
        </row>
        <row r="3569">
          <cell r="A3569">
            <v>3546</v>
          </cell>
          <cell r="B3569" t="str">
            <v>диск</v>
          </cell>
          <cell r="C3569" t="str">
            <v>51401</v>
          </cell>
          <cell r="D3569" t="str">
            <v>51401`810`2`0400`0000002</v>
          </cell>
          <cell r="E3569" t="str">
            <v>Сбербанк РФ</v>
          </cell>
          <cell r="F3569" t="str">
            <v>банк</v>
          </cell>
          <cell r="G3569" t="str">
            <v>ВА</v>
          </cell>
          <cell r="H3569" t="str">
            <v>0590179</v>
          </cell>
          <cell r="I3569">
            <v>38446</v>
          </cell>
          <cell r="J3569">
            <v>449750</v>
          </cell>
          <cell r="K3569" t="str">
            <v>Рубли РФ</v>
          </cell>
          <cell r="L3569" t="str">
            <v>по предъявлении</v>
          </cell>
          <cell r="M3569">
            <v>38446</v>
          </cell>
          <cell r="N3569">
            <v>0</v>
          </cell>
          <cell r="P3569">
            <v>449300</v>
          </cell>
          <cell r="Q3569">
            <v>0.99899944413563091</v>
          </cell>
          <cell r="R3569">
            <v>449300</v>
          </cell>
          <cell r="S3569">
            <v>38446</v>
          </cell>
          <cell r="T3569" t="str">
            <v>04/04-02</v>
          </cell>
          <cell r="U3569" t="str">
            <v>ООО "Кардинал"</v>
          </cell>
          <cell r="V3569">
            <v>1</v>
          </cell>
          <cell r="W3569">
            <v>449750</v>
          </cell>
          <cell r="X3569">
            <v>38447</v>
          </cell>
          <cell r="Y3569" t="str">
            <v>05/04-акт СБ</v>
          </cell>
          <cell r="Z3569" t="str">
            <v>Сбербанк РФ</v>
          </cell>
          <cell r="AA3569">
            <v>450</v>
          </cell>
          <cell r="AB3569">
            <v>0.36657022034275538</v>
          </cell>
          <cell r="AC3569">
            <v>0.3655686623636768</v>
          </cell>
          <cell r="AD3569" t="str">
            <v>предъявлен</v>
          </cell>
          <cell r="AF3569" t="str">
            <v/>
          </cell>
          <cell r="AI3569" t="str">
            <v/>
          </cell>
        </row>
        <row r="3570">
          <cell r="A3570">
            <v>3547</v>
          </cell>
          <cell r="B3570" t="str">
            <v>диск</v>
          </cell>
          <cell r="C3570" t="str">
            <v>51401</v>
          </cell>
          <cell r="D3570" t="str">
            <v>51401`810`2`0400`0000002</v>
          </cell>
          <cell r="E3570" t="str">
            <v>Сбербанк РФ</v>
          </cell>
          <cell r="F3570" t="str">
            <v>банк</v>
          </cell>
          <cell r="G3570" t="str">
            <v>ВА</v>
          </cell>
          <cell r="H3570" t="str">
            <v>0565244</v>
          </cell>
          <cell r="I3570">
            <v>38429</v>
          </cell>
          <cell r="J3570">
            <v>90000</v>
          </cell>
          <cell r="K3570" t="str">
            <v>Рубли РФ</v>
          </cell>
          <cell r="L3570" t="str">
            <v>по предъявлении</v>
          </cell>
          <cell r="M3570">
            <v>38429</v>
          </cell>
          <cell r="N3570">
            <v>0</v>
          </cell>
          <cell r="P3570">
            <v>89910</v>
          </cell>
          <cell r="Q3570">
            <v>0.999</v>
          </cell>
          <cell r="R3570">
            <v>89910</v>
          </cell>
          <cell r="S3570">
            <v>38446</v>
          </cell>
          <cell r="T3570" t="str">
            <v>04/04-02</v>
          </cell>
          <cell r="U3570" t="str">
            <v>ООО "Кардинал"</v>
          </cell>
          <cell r="V3570">
            <v>1</v>
          </cell>
          <cell r="W3570">
            <v>90000</v>
          </cell>
          <cell r="X3570">
            <v>38447</v>
          </cell>
          <cell r="Y3570" t="str">
            <v>05/04-акт СБ</v>
          </cell>
          <cell r="Z3570" t="str">
            <v>Сбербанк РФ</v>
          </cell>
          <cell r="AA3570">
            <v>90</v>
          </cell>
          <cell r="AB3570">
            <v>0.36636636636636638</v>
          </cell>
          <cell r="AC3570">
            <v>0.36536536536536535</v>
          </cell>
          <cell r="AD3570" t="str">
            <v>предъявлен</v>
          </cell>
          <cell r="AF3570" t="str">
            <v/>
          </cell>
          <cell r="AI3570" t="str">
            <v/>
          </cell>
        </row>
        <row r="3571">
          <cell r="A3571">
            <v>3548</v>
          </cell>
          <cell r="B3571" t="str">
            <v>диск</v>
          </cell>
          <cell r="C3571" t="str">
            <v>51401</v>
          </cell>
          <cell r="D3571" t="str">
            <v>51401`810`2`0400`0000002</v>
          </cell>
          <cell r="E3571" t="str">
            <v>Сбербанк РФ</v>
          </cell>
          <cell r="F3571" t="str">
            <v>банк</v>
          </cell>
          <cell r="G3571" t="str">
            <v>ВА</v>
          </cell>
          <cell r="H3571" t="str">
            <v>1006901</v>
          </cell>
          <cell r="I3571">
            <v>38405</v>
          </cell>
          <cell r="J3571">
            <v>50000</v>
          </cell>
          <cell r="K3571" t="str">
            <v>Рубли РФ</v>
          </cell>
          <cell r="L3571" t="str">
            <v>по предъявлении</v>
          </cell>
          <cell r="M3571">
            <v>38405</v>
          </cell>
          <cell r="N3571">
            <v>0</v>
          </cell>
          <cell r="P3571">
            <v>49950</v>
          </cell>
          <cell r="Q3571">
            <v>0.999</v>
          </cell>
          <cell r="R3571">
            <v>49950</v>
          </cell>
          <cell r="S3571">
            <v>38446</v>
          </cell>
          <cell r="T3571" t="str">
            <v>04/04-02</v>
          </cell>
          <cell r="U3571" t="str">
            <v>ООО "Кардинал"</v>
          </cell>
          <cell r="V3571">
            <v>1</v>
          </cell>
          <cell r="W3571">
            <v>50000</v>
          </cell>
          <cell r="X3571">
            <v>38447</v>
          </cell>
          <cell r="Y3571" t="str">
            <v>05/04-акт СБ</v>
          </cell>
          <cell r="Z3571" t="str">
            <v>Сбербанк РФ</v>
          </cell>
          <cell r="AA3571">
            <v>50</v>
          </cell>
          <cell r="AB3571">
            <v>0.36636636636636638</v>
          </cell>
          <cell r="AC3571">
            <v>0.36536536536536535</v>
          </cell>
          <cell r="AD3571" t="str">
            <v>предъявлен</v>
          </cell>
          <cell r="AF3571" t="str">
            <v/>
          </cell>
          <cell r="AI3571" t="str">
            <v/>
          </cell>
        </row>
        <row r="3572">
          <cell r="A3572">
            <v>3549</v>
          </cell>
          <cell r="B3572" t="str">
            <v>диск</v>
          </cell>
          <cell r="C3572" t="str">
            <v>51401</v>
          </cell>
          <cell r="D3572" t="str">
            <v>51401`810`2`0400`0000002</v>
          </cell>
          <cell r="E3572" t="str">
            <v>Сбербанк РФ</v>
          </cell>
          <cell r="F3572" t="str">
            <v>банк</v>
          </cell>
          <cell r="G3572" t="str">
            <v>ВА</v>
          </cell>
          <cell r="H3572" t="str">
            <v>0577968</v>
          </cell>
          <cell r="I3572">
            <v>38435</v>
          </cell>
          <cell r="J3572">
            <v>300000</v>
          </cell>
          <cell r="K3572" t="str">
            <v>Рубли РФ</v>
          </cell>
          <cell r="L3572" t="str">
            <v>по предъявлении</v>
          </cell>
          <cell r="M3572">
            <v>38435</v>
          </cell>
          <cell r="N3572">
            <v>0</v>
          </cell>
          <cell r="P3572">
            <v>299700</v>
          </cell>
          <cell r="Q3572">
            <v>0.999</v>
          </cell>
          <cell r="R3572">
            <v>299700</v>
          </cell>
          <cell r="S3572">
            <v>38446</v>
          </cell>
          <cell r="T3572" t="str">
            <v>04/04-02</v>
          </cell>
          <cell r="U3572" t="str">
            <v>ООО "Кардинал"</v>
          </cell>
          <cell r="V3572">
            <v>1</v>
          </cell>
          <cell r="W3572">
            <v>300000</v>
          </cell>
          <cell r="X3572">
            <v>38447</v>
          </cell>
          <cell r="Y3572" t="str">
            <v>05/04-акт СБ</v>
          </cell>
          <cell r="Z3572" t="str">
            <v>Сбербанк РФ</v>
          </cell>
          <cell r="AA3572">
            <v>300</v>
          </cell>
          <cell r="AB3572">
            <v>0.36636636636636638</v>
          </cell>
          <cell r="AC3572">
            <v>0.36536536536536535</v>
          </cell>
          <cell r="AD3572" t="str">
            <v>предъявлен</v>
          </cell>
          <cell r="AF3572" t="str">
            <v/>
          </cell>
          <cell r="AI3572" t="str">
            <v/>
          </cell>
        </row>
        <row r="3573">
          <cell r="A3573">
            <v>3550</v>
          </cell>
          <cell r="B3573" t="str">
            <v>диск</v>
          </cell>
          <cell r="C3573" t="str">
            <v>51401</v>
          </cell>
          <cell r="D3573" t="str">
            <v>51401`810`2`0400`0000002</v>
          </cell>
          <cell r="E3573" t="str">
            <v>Сбербанк РФ</v>
          </cell>
          <cell r="F3573" t="str">
            <v>банк</v>
          </cell>
          <cell r="G3573" t="str">
            <v>ВА</v>
          </cell>
          <cell r="H3573" t="str">
            <v>1509603</v>
          </cell>
          <cell r="I3573">
            <v>38427</v>
          </cell>
          <cell r="J3573">
            <v>90000</v>
          </cell>
          <cell r="K3573" t="str">
            <v>Рубли РФ</v>
          </cell>
          <cell r="L3573" t="str">
            <v>по предъявлении</v>
          </cell>
          <cell r="M3573">
            <v>38427</v>
          </cell>
          <cell r="N3573">
            <v>0</v>
          </cell>
          <cell r="P3573">
            <v>89910</v>
          </cell>
          <cell r="Q3573">
            <v>0.999</v>
          </cell>
          <cell r="R3573">
            <v>89910</v>
          </cell>
          <cell r="S3573">
            <v>38446</v>
          </cell>
          <cell r="T3573" t="str">
            <v>04/04-02</v>
          </cell>
          <cell r="U3573" t="str">
            <v>ООО "Кардинал"</v>
          </cell>
          <cell r="V3573">
            <v>1</v>
          </cell>
          <cell r="W3573">
            <v>90000</v>
          </cell>
          <cell r="X3573">
            <v>38449</v>
          </cell>
          <cell r="Y3573" t="str">
            <v>07/04-акт СБ</v>
          </cell>
          <cell r="Z3573" t="str">
            <v>Сбербанк РФ</v>
          </cell>
          <cell r="AA3573">
            <v>90</v>
          </cell>
          <cell r="AB3573">
            <v>0.36636636636636638</v>
          </cell>
          <cell r="AC3573">
            <v>0.12178845512178844</v>
          </cell>
          <cell r="AD3573" t="str">
            <v>предъявлен</v>
          </cell>
          <cell r="AF3573" t="str">
            <v/>
          </cell>
          <cell r="AI3573" t="str">
            <v/>
          </cell>
        </row>
        <row r="3574">
          <cell r="A3574">
            <v>3551</v>
          </cell>
          <cell r="B3574" t="str">
            <v>диск</v>
          </cell>
          <cell r="C3574" t="str">
            <v>51401</v>
          </cell>
          <cell r="D3574" t="str">
            <v>51401`810`2`0400`0000002</v>
          </cell>
          <cell r="E3574" t="str">
            <v>Сбербанк РФ</v>
          </cell>
          <cell r="F3574" t="str">
            <v>банк</v>
          </cell>
          <cell r="G3574" t="str">
            <v>ВА</v>
          </cell>
          <cell r="H3574" t="str">
            <v>0568491</v>
          </cell>
          <cell r="I3574">
            <v>38413</v>
          </cell>
          <cell r="J3574">
            <v>20000</v>
          </cell>
          <cell r="K3574" t="str">
            <v>Рубли РФ</v>
          </cell>
          <cell r="L3574" t="str">
            <v>по предъявлении</v>
          </cell>
          <cell r="M3574">
            <v>38413</v>
          </cell>
          <cell r="N3574">
            <v>0</v>
          </cell>
          <cell r="P3574">
            <v>19980</v>
          </cell>
          <cell r="Q3574">
            <v>0.999</v>
          </cell>
          <cell r="R3574">
            <v>19980</v>
          </cell>
          <cell r="S3574">
            <v>38446</v>
          </cell>
          <cell r="T3574" t="str">
            <v>04/04-02</v>
          </cell>
          <cell r="U3574" t="str">
            <v>ООО "Кардинал"</v>
          </cell>
          <cell r="V3574">
            <v>1</v>
          </cell>
          <cell r="W3574">
            <v>20000</v>
          </cell>
          <cell r="X3574">
            <v>38449</v>
          </cell>
          <cell r="Y3574" t="str">
            <v>07/04-акт СБ</v>
          </cell>
          <cell r="Z3574" t="str">
            <v>Сбербанк РФ</v>
          </cell>
          <cell r="AA3574">
            <v>20</v>
          </cell>
          <cell r="AB3574">
            <v>0.36636636636636638</v>
          </cell>
          <cell r="AC3574">
            <v>0.12178845512178844</v>
          </cell>
          <cell r="AD3574" t="str">
            <v>предъявлен</v>
          </cell>
          <cell r="AF3574" t="str">
            <v/>
          </cell>
          <cell r="AI3574" t="str">
            <v/>
          </cell>
        </row>
        <row r="3575">
          <cell r="A3575">
            <v>3552</v>
          </cell>
          <cell r="B3575" t="str">
            <v>диск</v>
          </cell>
          <cell r="C3575" t="str">
            <v>51401</v>
          </cell>
          <cell r="D3575" t="str">
            <v>51401`810`2`0400`0000002</v>
          </cell>
          <cell r="E3575" t="str">
            <v>Сбербанк РФ</v>
          </cell>
          <cell r="F3575" t="str">
            <v>банк</v>
          </cell>
          <cell r="G3575" t="str">
            <v>ВА</v>
          </cell>
          <cell r="H3575" t="str">
            <v>0586048</v>
          </cell>
          <cell r="I3575">
            <v>38435</v>
          </cell>
          <cell r="J3575">
            <v>90000</v>
          </cell>
          <cell r="K3575" t="str">
            <v>Рубли РФ</v>
          </cell>
          <cell r="L3575" t="str">
            <v>по предъявлении</v>
          </cell>
          <cell r="M3575">
            <v>38435</v>
          </cell>
          <cell r="N3575">
            <v>0</v>
          </cell>
          <cell r="P3575">
            <v>89910</v>
          </cell>
          <cell r="Q3575">
            <v>0.999</v>
          </cell>
          <cell r="R3575">
            <v>89910</v>
          </cell>
          <cell r="S3575">
            <v>38446</v>
          </cell>
          <cell r="T3575" t="str">
            <v>04/04-02</v>
          </cell>
          <cell r="U3575" t="str">
            <v>ООО "Кардинал"</v>
          </cell>
          <cell r="V3575">
            <v>1</v>
          </cell>
          <cell r="W3575">
            <v>90000</v>
          </cell>
          <cell r="X3575">
            <v>38449</v>
          </cell>
          <cell r="Y3575" t="str">
            <v>07/04-акт СБ</v>
          </cell>
          <cell r="Z3575" t="str">
            <v>Сбербанк РФ</v>
          </cell>
          <cell r="AA3575">
            <v>90</v>
          </cell>
          <cell r="AB3575">
            <v>0.36636636636636638</v>
          </cell>
          <cell r="AC3575">
            <v>0.12178845512178844</v>
          </cell>
          <cell r="AD3575" t="str">
            <v>предъявлен</v>
          </cell>
          <cell r="AF3575" t="str">
            <v/>
          </cell>
          <cell r="AI3575" t="str">
            <v/>
          </cell>
        </row>
        <row r="3576">
          <cell r="A3576">
            <v>3553</v>
          </cell>
          <cell r="B3576" t="str">
            <v>диск</v>
          </cell>
          <cell r="C3576" t="str">
            <v>51401</v>
          </cell>
          <cell r="D3576" t="str">
            <v>51401`810`2`0400`0000002</v>
          </cell>
          <cell r="E3576" t="str">
            <v>Сбербанк РФ</v>
          </cell>
          <cell r="F3576" t="str">
            <v>банк</v>
          </cell>
          <cell r="G3576" t="str">
            <v>ВА</v>
          </cell>
          <cell r="H3576" t="str">
            <v>0577969</v>
          </cell>
          <cell r="I3576">
            <v>38435</v>
          </cell>
          <cell r="J3576">
            <v>200000</v>
          </cell>
          <cell r="K3576" t="str">
            <v>Рубли РФ</v>
          </cell>
          <cell r="L3576" t="str">
            <v>по предъявлении</v>
          </cell>
          <cell r="M3576">
            <v>38435</v>
          </cell>
          <cell r="N3576">
            <v>0</v>
          </cell>
          <cell r="P3576">
            <v>199840</v>
          </cell>
          <cell r="Q3576">
            <v>0.99919999999999998</v>
          </cell>
          <cell r="R3576">
            <v>199840</v>
          </cell>
          <cell r="S3576">
            <v>38447</v>
          </cell>
          <cell r="T3576" t="str">
            <v>05/04-01</v>
          </cell>
          <cell r="U3576" t="str">
            <v>ЗАО "Компания "Уфаойл"</v>
          </cell>
          <cell r="V3576">
            <v>1</v>
          </cell>
          <cell r="W3576">
            <v>200000</v>
          </cell>
          <cell r="X3576">
            <v>38447</v>
          </cell>
          <cell r="Y3576" t="str">
            <v>05/04-акт СБ</v>
          </cell>
          <cell r="Z3576" t="str">
            <v>Сбербанк РФ</v>
          </cell>
          <cell r="AA3576">
            <v>160</v>
          </cell>
          <cell r="AB3576">
            <v>0.29303442754203363</v>
          </cell>
          <cell r="AC3576">
            <v>0.29223378702962366</v>
          </cell>
          <cell r="AD3576" t="str">
            <v>предъявлен</v>
          </cell>
          <cell r="AF3576" t="str">
            <v/>
          </cell>
          <cell r="AI3576" t="str">
            <v/>
          </cell>
        </row>
        <row r="3577">
          <cell r="A3577">
            <v>3554</v>
          </cell>
          <cell r="B3577" t="str">
            <v>диск</v>
          </cell>
          <cell r="C3577" t="str">
            <v>51401</v>
          </cell>
          <cell r="D3577" t="str">
            <v>51401`810`2`0400`0000002</v>
          </cell>
          <cell r="E3577" t="str">
            <v>Сбербанк РФ</v>
          </cell>
          <cell r="F3577" t="str">
            <v>банк</v>
          </cell>
          <cell r="G3577" t="str">
            <v>ВА</v>
          </cell>
          <cell r="H3577" t="str">
            <v>0568992</v>
          </cell>
          <cell r="I3577">
            <v>38448</v>
          </cell>
          <cell r="J3577">
            <v>290000</v>
          </cell>
          <cell r="K3577" t="str">
            <v>Рубли РФ</v>
          </cell>
          <cell r="L3577" t="str">
            <v>по предъявлении</v>
          </cell>
          <cell r="M3577">
            <v>38448</v>
          </cell>
          <cell r="N3577">
            <v>0</v>
          </cell>
          <cell r="P3577">
            <v>290000</v>
          </cell>
          <cell r="Q3577">
            <v>1</v>
          </cell>
          <cell r="R3577">
            <v>290000</v>
          </cell>
          <cell r="S3577">
            <v>38450</v>
          </cell>
          <cell r="T3577" t="str">
            <v>08/04-01</v>
          </cell>
          <cell r="U3577" t="str">
            <v>ООО "ДАЛТОН"</v>
          </cell>
          <cell r="V3577">
            <v>1</v>
          </cell>
          <cell r="W3577">
            <v>290000</v>
          </cell>
          <cell r="X3577">
            <v>38450</v>
          </cell>
          <cell r="Y3577" t="str">
            <v>08/04-акт СБ</v>
          </cell>
          <cell r="Z3577" t="str">
            <v>Сбербанк РФ</v>
          </cell>
          <cell r="AA3577">
            <v>0</v>
          </cell>
          <cell r="AB3577">
            <v>0</v>
          </cell>
          <cell r="AC3577">
            <v>0</v>
          </cell>
          <cell r="AD3577" t="str">
            <v>предъявлен</v>
          </cell>
          <cell r="AF3577" t="str">
            <v/>
          </cell>
          <cell r="AI3577" t="str">
            <v/>
          </cell>
        </row>
        <row r="3578">
          <cell r="A3578">
            <v>3555</v>
          </cell>
          <cell r="B3578" t="str">
            <v>диск</v>
          </cell>
          <cell r="C3578" t="str">
            <v>51401</v>
          </cell>
          <cell r="D3578" t="str">
            <v>51401`810`2`0400`0000002</v>
          </cell>
          <cell r="E3578" t="str">
            <v>Сбербанк РФ</v>
          </cell>
          <cell r="F3578" t="str">
            <v>банк</v>
          </cell>
          <cell r="G3578" t="str">
            <v>ВА</v>
          </cell>
          <cell r="H3578" t="str">
            <v>0574963</v>
          </cell>
          <cell r="I3578">
            <v>38448</v>
          </cell>
          <cell r="J3578">
            <v>205000</v>
          </cell>
          <cell r="K3578" t="str">
            <v>Рубли РФ</v>
          </cell>
          <cell r="L3578" t="str">
            <v>по предъявлении</v>
          </cell>
          <cell r="M3578">
            <v>38448</v>
          </cell>
          <cell r="N3578">
            <v>0</v>
          </cell>
          <cell r="P3578">
            <v>205000</v>
          </cell>
          <cell r="Q3578">
            <v>1</v>
          </cell>
          <cell r="R3578">
            <v>205000</v>
          </cell>
          <cell r="S3578">
            <v>38450</v>
          </cell>
          <cell r="T3578" t="str">
            <v>08/04-01</v>
          </cell>
          <cell r="U3578" t="str">
            <v>ООО "ДАЛТОН"</v>
          </cell>
          <cell r="V3578">
            <v>1</v>
          </cell>
          <cell r="W3578">
            <v>205000</v>
          </cell>
          <cell r="X3578">
            <v>38450</v>
          </cell>
          <cell r="Y3578" t="str">
            <v>08/04-акт СБ</v>
          </cell>
          <cell r="Z3578" t="str">
            <v>Сбербанк РФ</v>
          </cell>
          <cell r="AA3578">
            <v>0</v>
          </cell>
          <cell r="AB3578">
            <v>0</v>
          </cell>
          <cell r="AC3578">
            <v>0</v>
          </cell>
          <cell r="AD3578" t="str">
            <v>предъявлен</v>
          </cell>
          <cell r="AF3578" t="str">
            <v/>
          </cell>
          <cell r="AI3578" t="str">
            <v/>
          </cell>
        </row>
        <row r="3579">
          <cell r="A3579">
            <v>3556</v>
          </cell>
          <cell r="B3579" t="str">
            <v>диск</v>
          </cell>
          <cell r="C3579" t="str">
            <v>51401</v>
          </cell>
          <cell r="D3579" t="str">
            <v>51401`810`4`0400`0000006</v>
          </cell>
          <cell r="E3579" t="str">
            <v>ОАО «Социнвестбанк»</v>
          </cell>
          <cell r="F3579" t="str">
            <v>банк</v>
          </cell>
          <cell r="G3579" t="str">
            <v>ПР</v>
          </cell>
          <cell r="H3579" t="str">
            <v>0037849</v>
          </cell>
          <cell r="I3579">
            <v>38386</v>
          </cell>
          <cell r="J3579">
            <v>100000</v>
          </cell>
          <cell r="K3579" t="str">
            <v>Рубли РФ</v>
          </cell>
          <cell r="L3579" t="str">
            <v>по предъявлении</v>
          </cell>
          <cell r="M3579">
            <v>38386</v>
          </cell>
          <cell r="N3579">
            <v>0</v>
          </cell>
          <cell r="P3579">
            <v>100000</v>
          </cell>
          <cell r="Q3579">
            <v>1</v>
          </cell>
          <cell r="R3579">
            <v>100000</v>
          </cell>
          <cell r="S3579">
            <v>38450</v>
          </cell>
          <cell r="T3579" t="str">
            <v>08/04-01</v>
          </cell>
          <cell r="U3579" t="str">
            <v>ООО "ДАЛТОН"</v>
          </cell>
          <cell r="V3579">
            <v>1</v>
          </cell>
          <cell r="W3579">
            <v>100000</v>
          </cell>
          <cell r="X3579">
            <v>38453</v>
          </cell>
          <cell r="Y3579" t="str">
            <v>11/04-акт СИБ</v>
          </cell>
          <cell r="Z3579" t="str">
            <v>ОАО "Социнвестбанк"</v>
          </cell>
          <cell r="AA3579">
            <v>0</v>
          </cell>
          <cell r="AB3579">
            <v>0</v>
          </cell>
          <cell r="AC3579">
            <v>0</v>
          </cell>
          <cell r="AD3579" t="str">
            <v>предъявлен</v>
          </cell>
          <cell r="AF3579" t="str">
            <v/>
          </cell>
          <cell r="AI3579" t="str">
            <v/>
          </cell>
        </row>
        <row r="3580">
          <cell r="A3580">
            <v>3557</v>
          </cell>
          <cell r="B3580" t="str">
            <v>диск</v>
          </cell>
          <cell r="C3580" t="str">
            <v>51401</v>
          </cell>
          <cell r="D3580" t="str">
            <v>51401`810`1`0400`0000005</v>
          </cell>
          <cell r="E3580" t="str">
            <v>ОАО «УралСиб»</v>
          </cell>
          <cell r="F3580" t="str">
            <v>банк</v>
          </cell>
          <cell r="G3580" t="str">
            <v>0002</v>
          </cell>
          <cell r="H3580" t="str">
            <v>0150226</v>
          </cell>
          <cell r="I3580">
            <v>38009</v>
          </cell>
          <cell r="J3580">
            <v>50000</v>
          </cell>
          <cell r="K3580" t="str">
            <v>Рубли РФ</v>
          </cell>
          <cell r="L3580" t="str">
            <v>по предъявлении</v>
          </cell>
          <cell r="M3580">
            <v>38009</v>
          </cell>
          <cell r="N3580">
            <v>0</v>
          </cell>
          <cell r="P3580">
            <v>50000</v>
          </cell>
          <cell r="Q3580">
            <v>1</v>
          </cell>
          <cell r="R3580">
            <v>50000</v>
          </cell>
          <cell r="S3580">
            <v>38450</v>
          </cell>
          <cell r="T3580" t="str">
            <v>08/04-01</v>
          </cell>
          <cell r="U3580" t="str">
            <v>ООО "ДАЛТОН"</v>
          </cell>
          <cell r="V3580">
            <v>1</v>
          </cell>
          <cell r="W3580">
            <v>50000</v>
          </cell>
          <cell r="X3580">
            <v>38453</v>
          </cell>
          <cell r="Y3580" t="str">
            <v>11/04-акт УралСиб</v>
          </cell>
          <cell r="Z3580" t="str">
            <v>ОАО "УралСиб"</v>
          </cell>
          <cell r="AA3580">
            <v>0</v>
          </cell>
          <cell r="AB3580">
            <v>0</v>
          </cell>
          <cell r="AC3580">
            <v>0</v>
          </cell>
          <cell r="AD3580" t="str">
            <v>предъявлен</v>
          </cell>
          <cell r="AF3580" t="str">
            <v/>
          </cell>
          <cell r="AI3580" t="str">
            <v/>
          </cell>
        </row>
        <row r="3581">
          <cell r="A3581">
            <v>3558</v>
          </cell>
          <cell r="B3581" t="str">
            <v>диск</v>
          </cell>
          <cell r="C3581" t="str">
            <v>51501</v>
          </cell>
          <cell r="D3581" t="str">
            <v>51501`810`0`0400`0000017</v>
          </cell>
          <cell r="E3581" t="str">
            <v>Стерлитамакское ОАО «Продтовары»</v>
          </cell>
          <cell r="F3581" t="str">
            <v>прочие</v>
          </cell>
          <cell r="H3581" t="str">
            <v>301641</v>
          </cell>
          <cell r="I3581">
            <v>38453</v>
          </cell>
          <cell r="J3581">
            <v>19015616</v>
          </cell>
          <cell r="K3581" t="str">
            <v>Рубли РФ</v>
          </cell>
          <cell r="L3581" t="str">
            <v>по предъявлении, но не ранее 13.04.2005 г.</v>
          </cell>
          <cell r="M3581">
            <v>38455</v>
          </cell>
          <cell r="N3581">
            <v>0.14999578947368419</v>
          </cell>
          <cell r="P3581">
            <v>19000000</v>
          </cell>
          <cell r="Q3581">
            <v>0.99917878021937334</v>
          </cell>
          <cell r="R3581">
            <v>19000000</v>
          </cell>
          <cell r="S3581">
            <v>38453</v>
          </cell>
          <cell r="T3581" t="str">
            <v>11/04-01</v>
          </cell>
          <cell r="U3581" t="str">
            <v>Стерлитамакское ОАО "Продтовары"</v>
          </cell>
          <cell r="V3581">
            <v>1</v>
          </cell>
          <cell r="W3581">
            <v>19015616</v>
          </cell>
          <cell r="X3581">
            <v>38455</v>
          </cell>
          <cell r="Y3581" t="str">
            <v>13/04-01</v>
          </cell>
          <cell r="Z3581" t="str">
            <v>Стерлитамакское ОАО "Продтовары"</v>
          </cell>
          <cell r="AA3581">
            <v>15616</v>
          </cell>
          <cell r="AB3581">
            <v>0.15040673684210526</v>
          </cell>
          <cell r="AC3581">
            <v>0.14999578947368419</v>
          </cell>
          <cell r="AD3581" t="str">
            <v>продан</v>
          </cell>
          <cell r="AF3581" t="str">
            <v/>
          </cell>
          <cell r="AI3581" t="str">
            <v/>
          </cell>
        </row>
        <row r="3582">
          <cell r="A3582">
            <v>3559</v>
          </cell>
          <cell r="B3582" t="str">
            <v>диск</v>
          </cell>
          <cell r="C3582" t="str">
            <v>51501</v>
          </cell>
          <cell r="D3582" t="str">
            <v>51501`810`0`0400`0000017</v>
          </cell>
          <cell r="E3582" t="str">
            <v>Стерлитамакское ОАО «Продтовары»</v>
          </cell>
          <cell r="F3582" t="str">
            <v>прочие</v>
          </cell>
          <cell r="H3582" t="str">
            <v>301642</v>
          </cell>
          <cell r="I3582">
            <v>38454</v>
          </cell>
          <cell r="J3582">
            <v>1000822</v>
          </cell>
          <cell r="K3582" t="str">
            <v>Рубли РФ</v>
          </cell>
          <cell r="L3582" t="str">
            <v>по предъявлении, но не ранее 14.04.2005 г.</v>
          </cell>
          <cell r="M3582">
            <v>38456</v>
          </cell>
          <cell r="N3582">
            <v>0.15001500000000001</v>
          </cell>
          <cell r="P3582">
            <v>1000000</v>
          </cell>
          <cell r="Q3582">
            <v>0.9991786751290439</v>
          </cell>
          <cell r="R3582">
            <v>1000000</v>
          </cell>
          <cell r="S3582">
            <v>38454</v>
          </cell>
          <cell r="T3582" t="str">
            <v>12/04-01</v>
          </cell>
          <cell r="U3582" t="str">
            <v>Стерлитамакское ОАО "Продтовары"</v>
          </cell>
          <cell r="V3582">
            <v>1</v>
          </cell>
          <cell r="W3582">
            <v>1000822</v>
          </cell>
          <cell r="X3582">
            <v>38456</v>
          </cell>
          <cell r="Y3582" t="str">
            <v>14/04-01</v>
          </cell>
          <cell r="Z3582" t="str">
            <v>Стерлитамакское ОАО "Продтовары"</v>
          </cell>
          <cell r="AA3582">
            <v>822</v>
          </cell>
          <cell r="AB3582">
            <v>0.150426</v>
          </cell>
          <cell r="AC3582">
            <v>0.15001500000000001</v>
          </cell>
          <cell r="AD3582" t="str">
            <v>продан</v>
          </cell>
          <cell r="AF3582" t="str">
            <v/>
          </cell>
          <cell r="AI3582" t="str">
            <v/>
          </cell>
        </row>
        <row r="3583">
          <cell r="A3583">
            <v>3560</v>
          </cell>
          <cell r="B3583" t="str">
            <v>диск</v>
          </cell>
          <cell r="C3583" t="str">
            <v>51405</v>
          </cell>
          <cell r="D3583" t="str">
            <v>51405`810`7`0400`0000016</v>
          </cell>
          <cell r="E3583" t="str">
            <v>«НОМОС-БАНК» (ЗАО)</v>
          </cell>
          <cell r="F3583" t="str">
            <v>банк</v>
          </cell>
          <cell r="G3583" t="str">
            <v>R-01</v>
          </cell>
          <cell r="H3583" t="str">
            <v>7288/1</v>
          </cell>
          <cell r="I3583">
            <v>38456</v>
          </cell>
          <cell r="J3583">
            <v>5000000</v>
          </cell>
          <cell r="K3583" t="str">
            <v>Рубли РФ</v>
          </cell>
          <cell r="L3583" t="str">
            <v>по предъявлении, но не ранее 13.10.2005 г. и не позднее 03.11.2005 г.</v>
          </cell>
          <cell r="M3583">
            <v>38638</v>
          </cell>
          <cell r="N3583">
            <v>7.9999985784355354E-2</v>
          </cell>
          <cell r="P3583">
            <v>4808199</v>
          </cell>
          <cell r="Q3583">
            <v>0.96163980000000004</v>
          </cell>
          <cell r="R3583">
            <v>4808199</v>
          </cell>
          <cell r="S3583">
            <v>38456</v>
          </cell>
          <cell r="T3583" t="str">
            <v>14/04-03</v>
          </cell>
          <cell r="U3583" t="str">
            <v>«НОМОС-БАНК» (ЗАО)</v>
          </cell>
          <cell r="V3583" t="str">
            <v/>
          </cell>
          <cell r="Y3583" t="str">
            <v/>
          </cell>
          <cell r="AA3583" t="str">
            <v/>
          </cell>
          <cell r="AB3583">
            <v>8.0219163827600165E-2</v>
          </cell>
          <cell r="AC3583" t="str">
            <v/>
          </cell>
          <cell r="AD3583" t="str">
            <v>куплен</v>
          </cell>
          <cell r="AF3583" t="str">
            <v/>
          </cell>
          <cell r="AI3583" t="str">
            <v/>
          </cell>
        </row>
        <row r="3584">
          <cell r="A3584">
            <v>3561</v>
          </cell>
          <cell r="B3584" t="str">
            <v>диск</v>
          </cell>
          <cell r="C3584" t="str">
            <v>51405</v>
          </cell>
          <cell r="D3584" t="str">
            <v>51405`810`7`0400`0000016</v>
          </cell>
          <cell r="E3584" t="str">
            <v>«НОМОС-БАНК» (ЗАО)</v>
          </cell>
          <cell r="F3584" t="str">
            <v>банк</v>
          </cell>
          <cell r="G3584" t="str">
            <v>R-01</v>
          </cell>
          <cell r="H3584" t="str">
            <v>7288/2</v>
          </cell>
          <cell r="I3584">
            <v>38456</v>
          </cell>
          <cell r="J3584">
            <v>5000000</v>
          </cell>
          <cell r="K3584" t="str">
            <v>Рубли РФ</v>
          </cell>
          <cell r="L3584" t="str">
            <v>по предъявлении, но не ранее 13.10.2005 г. и не позднее 03.11.2005 г.</v>
          </cell>
          <cell r="M3584">
            <v>38638</v>
          </cell>
          <cell r="N3584">
            <v>7.9999985784355354E-2</v>
          </cell>
          <cell r="P3584">
            <v>4808199</v>
          </cell>
          <cell r="Q3584">
            <v>0.96163980000000004</v>
          </cell>
          <cell r="R3584">
            <v>4808199</v>
          </cell>
          <cell r="S3584">
            <v>38456</v>
          </cell>
          <cell r="T3584" t="str">
            <v>14/04-03</v>
          </cell>
          <cell r="U3584" t="str">
            <v>«НОМОС-БАНК» (ЗАО)</v>
          </cell>
          <cell r="V3584" t="str">
            <v/>
          </cell>
          <cell r="Y3584" t="str">
            <v/>
          </cell>
          <cell r="AA3584" t="str">
            <v/>
          </cell>
          <cell r="AB3584">
            <v>8.0219163827600165E-2</v>
          </cell>
          <cell r="AC3584" t="str">
            <v/>
          </cell>
          <cell r="AD3584" t="str">
            <v>куплен</v>
          </cell>
          <cell r="AF3584" t="str">
            <v/>
          </cell>
          <cell r="AI3584" t="str">
            <v/>
          </cell>
        </row>
        <row r="3585">
          <cell r="A3585">
            <v>3562</v>
          </cell>
          <cell r="B3585" t="str">
            <v>диск</v>
          </cell>
          <cell r="C3585" t="str">
            <v>51405</v>
          </cell>
          <cell r="D3585" t="str">
            <v>51405`810`7`0400`0000016</v>
          </cell>
          <cell r="E3585" t="str">
            <v>«НОМОС-БАНК» (ЗАО)</v>
          </cell>
          <cell r="F3585" t="str">
            <v>банк</v>
          </cell>
          <cell r="G3585" t="str">
            <v>R-01</v>
          </cell>
          <cell r="H3585" t="str">
            <v>7288/3</v>
          </cell>
          <cell r="I3585">
            <v>38456</v>
          </cell>
          <cell r="J3585">
            <v>5000000</v>
          </cell>
          <cell r="K3585" t="str">
            <v>Рубли РФ</v>
          </cell>
          <cell r="L3585" t="str">
            <v>по предъявлении, но не ранее 13.10.2005 г. и не позднее 03.11.2005 г.</v>
          </cell>
          <cell r="M3585">
            <v>38638</v>
          </cell>
          <cell r="N3585">
            <v>7.9999985784355354E-2</v>
          </cell>
          <cell r="P3585">
            <v>4808199</v>
          </cell>
          <cell r="Q3585">
            <v>0.96163980000000004</v>
          </cell>
          <cell r="R3585">
            <v>4808199</v>
          </cell>
          <cell r="S3585">
            <v>38456</v>
          </cell>
          <cell r="T3585" t="str">
            <v>14/04-03</v>
          </cell>
          <cell r="U3585" t="str">
            <v>«НОМОС-БАНК» (ЗАО)</v>
          </cell>
          <cell r="V3585" t="str">
            <v/>
          </cell>
          <cell r="Y3585" t="str">
            <v/>
          </cell>
          <cell r="AA3585" t="str">
            <v/>
          </cell>
          <cell r="AB3585">
            <v>8.0219163827600165E-2</v>
          </cell>
          <cell r="AC3585" t="str">
            <v/>
          </cell>
          <cell r="AD3585" t="str">
            <v>куплен</v>
          </cell>
          <cell r="AF3585" t="str">
            <v/>
          </cell>
          <cell r="AI3585" t="str">
            <v/>
          </cell>
        </row>
        <row r="3586">
          <cell r="A3586">
            <v>3563</v>
          </cell>
          <cell r="B3586" t="str">
            <v>диск</v>
          </cell>
          <cell r="C3586" t="str">
            <v>51502</v>
          </cell>
          <cell r="D3586" t="str">
            <v>51502`810`7`0400`0000058</v>
          </cell>
          <cell r="E3586" t="str">
            <v>ООО УК «ИнвестКапитал»</v>
          </cell>
          <cell r="F3586" t="str">
            <v>прочие</v>
          </cell>
          <cell r="H3586" t="str">
            <v>50002</v>
          </cell>
          <cell r="I3586">
            <v>38460</v>
          </cell>
          <cell r="J3586">
            <v>25432419</v>
          </cell>
          <cell r="K3586" t="str">
            <v>Рубли РФ</v>
          </cell>
          <cell r="L3586" t="str">
            <v>по предъявлении, но не ранее 28.04.2005 г.</v>
          </cell>
          <cell r="M3586">
            <v>38470</v>
          </cell>
          <cell r="N3586">
            <v>9.0000249508639454E-2</v>
          </cell>
          <cell r="P3586">
            <v>25369863</v>
          </cell>
          <cell r="Q3586">
            <v>0.99754030475826938</v>
          </cell>
          <cell r="R3586">
            <v>25369863</v>
          </cell>
          <cell r="S3586">
            <v>38460</v>
          </cell>
          <cell r="T3586" t="str">
            <v>18/04-02</v>
          </cell>
          <cell r="U3586" t="str">
            <v>ООО УК "ИнвестКапитал"</v>
          </cell>
          <cell r="V3586">
            <v>0.99689000000000005</v>
          </cell>
          <cell r="W3586">
            <v>25353331</v>
          </cell>
          <cell r="X3586">
            <v>38468</v>
          </cell>
          <cell r="Y3586" t="str">
            <v>26/04-04</v>
          </cell>
          <cell r="Z3586" t="str">
            <v>ООО "ЭкспоТрейд НТК"</v>
          </cell>
          <cell r="AA3586">
            <v>-16532</v>
          </cell>
          <cell r="AB3586">
            <v>9.0246825534690517E-2</v>
          </cell>
          <cell r="AC3586">
            <v>-2.9731043482576158E-2</v>
          </cell>
          <cell r="AD3586" t="str">
            <v>обменен</v>
          </cell>
          <cell r="AF3586" t="str">
            <v/>
          </cell>
          <cell r="AI3586" t="str">
            <v/>
          </cell>
        </row>
        <row r="3587">
          <cell r="A3587">
            <v>3564</v>
          </cell>
          <cell r="B3587" t="str">
            <v>диск</v>
          </cell>
          <cell r="C3587" t="str">
            <v>51402</v>
          </cell>
          <cell r="D3587" t="str">
            <v>51402`810`1`0400`0000101</v>
          </cell>
          <cell r="E3587" t="str">
            <v>АКБ «Башкомснаббанк»</v>
          </cell>
          <cell r="F3587" t="str">
            <v>банк</v>
          </cell>
          <cell r="H3587" t="str">
            <v>2001-002270</v>
          </cell>
          <cell r="I3587">
            <v>38456</v>
          </cell>
          <cell r="J3587">
            <v>1000000</v>
          </cell>
          <cell r="K3587" t="str">
            <v>Рубли РФ</v>
          </cell>
          <cell r="L3587">
            <v>38486</v>
          </cell>
          <cell r="M3587">
            <v>38486</v>
          </cell>
          <cell r="N3587">
            <v>0.18360498207487896</v>
          </cell>
          <cell r="P3587">
            <v>987580.5</v>
          </cell>
          <cell r="Q3587">
            <v>0.98758049999999997</v>
          </cell>
          <cell r="R3587">
            <v>987580.5</v>
          </cell>
          <cell r="S3587">
            <v>38461</v>
          </cell>
          <cell r="T3587" t="str">
            <v>19/04-03</v>
          </cell>
          <cell r="U3587" t="str">
            <v>ООО "Кардинал"</v>
          </cell>
          <cell r="V3587" t="str">
            <v/>
          </cell>
          <cell r="Y3587" t="str">
            <v/>
          </cell>
          <cell r="AA3587" t="str">
            <v/>
          </cell>
          <cell r="AB3587">
            <v>0.1841080094230293</v>
          </cell>
          <cell r="AC3587" t="str">
            <v/>
          </cell>
          <cell r="AD3587" t="str">
            <v>куплен</v>
          </cell>
          <cell r="AF3587" t="str">
            <v/>
          </cell>
          <cell r="AI3587" t="str">
            <v/>
          </cell>
        </row>
        <row r="3588">
          <cell r="A3588">
            <v>3565</v>
          </cell>
          <cell r="B3588" t="str">
            <v>диск</v>
          </cell>
          <cell r="C3588" t="str">
            <v>51402</v>
          </cell>
          <cell r="D3588" t="str">
            <v>51402`810`1`0400`0000101</v>
          </cell>
          <cell r="E3588" t="str">
            <v>АКБ «Башкомснаббанк»</v>
          </cell>
          <cell r="F3588" t="str">
            <v>банк</v>
          </cell>
          <cell r="H3588" t="str">
            <v>2001-002271</v>
          </cell>
          <cell r="I3588">
            <v>38456</v>
          </cell>
          <cell r="J3588">
            <v>1000000</v>
          </cell>
          <cell r="K3588" t="str">
            <v>Рубли РФ</v>
          </cell>
          <cell r="L3588">
            <v>38486</v>
          </cell>
          <cell r="M3588">
            <v>38486</v>
          </cell>
          <cell r="N3588">
            <v>0.18360498207487896</v>
          </cell>
          <cell r="P3588">
            <v>987580.5</v>
          </cell>
          <cell r="Q3588">
            <v>0.98758049999999997</v>
          </cell>
          <cell r="R3588">
            <v>987580.5</v>
          </cell>
          <cell r="S3588">
            <v>38461</v>
          </cell>
          <cell r="T3588" t="str">
            <v>19/04-03</v>
          </cell>
          <cell r="U3588" t="str">
            <v>ООО "Кардинал"</v>
          </cell>
          <cell r="V3588" t="str">
            <v/>
          </cell>
          <cell r="Y3588" t="str">
            <v/>
          </cell>
          <cell r="AA3588" t="str">
            <v/>
          </cell>
          <cell r="AB3588">
            <v>0.1841080094230293</v>
          </cell>
          <cell r="AC3588" t="str">
            <v/>
          </cell>
          <cell r="AD3588" t="str">
            <v>куплен</v>
          </cell>
          <cell r="AF3588" t="str">
            <v/>
          </cell>
          <cell r="AI3588" t="str">
            <v/>
          </cell>
        </row>
        <row r="3589">
          <cell r="A3589">
            <v>3566</v>
          </cell>
          <cell r="B3589" t="str">
            <v>диск</v>
          </cell>
          <cell r="C3589" t="str">
            <v>51402</v>
          </cell>
          <cell r="D3589" t="str">
            <v>51402`810`1`0400`0000101</v>
          </cell>
          <cell r="E3589" t="str">
            <v>АКБ «Башкомснаббанк»</v>
          </cell>
          <cell r="F3589" t="str">
            <v>банк</v>
          </cell>
          <cell r="H3589" t="str">
            <v>2001-002272</v>
          </cell>
          <cell r="I3589">
            <v>38456</v>
          </cell>
          <cell r="J3589">
            <v>1000000</v>
          </cell>
          <cell r="K3589" t="str">
            <v>Рубли РФ</v>
          </cell>
          <cell r="L3589">
            <v>38486</v>
          </cell>
          <cell r="M3589">
            <v>38486</v>
          </cell>
          <cell r="N3589">
            <v>0.18360498207487896</v>
          </cell>
          <cell r="P3589">
            <v>987580.5</v>
          </cell>
          <cell r="Q3589">
            <v>0.98758049999999997</v>
          </cell>
          <cell r="R3589">
            <v>987580.5</v>
          </cell>
          <cell r="S3589">
            <v>38461</v>
          </cell>
          <cell r="T3589" t="str">
            <v>19/04-03</v>
          </cell>
          <cell r="U3589" t="str">
            <v>ООО "Кардинал"</v>
          </cell>
          <cell r="V3589" t="str">
            <v/>
          </cell>
          <cell r="Y3589" t="str">
            <v/>
          </cell>
          <cell r="AA3589" t="str">
            <v/>
          </cell>
          <cell r="AB3589">
            <v>0.1841080094230293</v>
          </cell>
          <cell r="AC3589" t="str">
            <v/>
          </cell>
          <cell r="AD3589" t="str">
            <v>куплен</v>
          </cell>
          <cell r="AF3589" t="str">
            <v/>
          </cell>
          <cell r="AI3589" t="str">
            <v/>
          </cell>
        </row>
        <row r="3590">
          <cell r="A3590">
            <v>3567</v>
          </cell>
          <cell r="B3590" t="str">
            <v>диск</v>
          </cell>
          <cell r="C3590" t="str">
            <v>51402</v>
          </cell>
          <cell r="D3590" t="str">
            <v>51402`810`1`0400`0000101</v>
          </cell>
          <cell r="E3590" t="str">
            <v>АКБ «Башкомснаббанк»</v>
          </cell>
          <cell r="F3590" t="str">
            <v>банк</v>
          </cell>
          <cell r="H3590" t="str">
            <v>2001-002273</v>
          </cell>
          <cell r="I3590">
            <v>38456</v>
          </cell>
          <cell r="J3590">
            <v>1000000</v>
          </cell>
          <cell r="K3590" t="str">
            <v>Рубли РФ</v>
          </cell>
          <cell r="L3590">
            <v>38486</v>
          </cell>
          <cell r="M3590">
            <v>38486</v>
          </cell>
          <cell r="N3590">
            <v>0.18360498207487896</v>
          </cell>
          <cell r="P3590">
            <v>987580.5</v>
          </cell>
          <cell r="Q3590">
            <v>0.98758049999999997</v>
          </cell>
          <cell r="R3590">
            <v>987580.5</v>
          </cell>
          <cell r="S3590">
            <v>38461</v>
          </cell>
          <cell r="T3590" t="str">
            <v>19/04-03</v>
          </cell>
          <cell r="U3590" t="str">
            <v>ООО "Кардинал"</v>
          </cell>
          <cell r="V3590" t="str">
            <v/>
          </cell>
          <cell r="Y3590" t="str">
            <v/>
          </cell>
          <cell r="AA3590" t="str">
            <v/>
          </cell>
          <cell r="AB3590">
            <v>0.1841080094230293</v>
          </cell>
          <cell r="AC3590" t="str">
            <v/>
          </cell>
          <cell r="AD3590" t="str">
            <v>куплен</v>
          </cell>
          <cell r="AF3590" t="str">
            <v/>
          </cell>
          <cell r="AI3590" t="str">
            <v/>
          </cell>
        </row>
        <row r="3591">
          <cell r="A3591">
            <v>3568</v>
          </cell>
          <cell r="B3591" t="str">
            <v>диск</v>
          </cell>
          <cell r="C3591" t="str">
            <v>51401</v>
          </cell>
          <cell r="D3591" t="str">
            <v>51401`810`1`0400`0000005</v>
          </cell>
          <cell r="E3591" t="str">
            <v>ОАО «УралСиб»</v>
          </cell>
          <cell r="F3591" t="str">
            <v>банк</v>
          </cell>
          <cell r="G3591" t="str">
            <v>У0081</v>
          </cell>
          <cell r="H3591" t="str">
            <v>0069630</v>
          </cell>
          <cell r="I3591">
            <v>38397</v>
          </cell>
          <cell r="J3591">
            <v>50000</v>
          </cell>
          <cell r="K3591" t="str">
            <v>Рубли РФ</v>
          </cell>
          <cell r="L3591" t="str">
            <v>по предъявлении</v>
          </cell>
          <cell r="M3591">
            <v>38397</v>
          </cell>
          <cell r="N3591">
            <v>0</v>
          </cell>
          <cell r="P3591">
            <v>49950</v>
          </cell>
          <cell r="Q3591">
            <v>0.999</v>
          </cell>
          <cell r="R3591">
            <v>49950</v>
          </cell>
          <cell r="S3591">
            <v>38467</v>
          </cell>
          <cell r="T3591" t="str">
            <v>25/04-02</v>
          </cell>
          <cell r="U3591" t="str">
            <v>ООО "Кардинал"</v>
          </cell>
          <cell r="V3591">
            <v>1</v>
          </cell>
          <cell r="W3591">
            <v>50000</v>
          </cell>
          <cell r="X3591">
            <v>38467</v>
          </cell>
          <cell r="Y3591" t="str">
            <v>25/04-акт УралСиб</v>
          </cell>
          <cell r="Z3591" t="str">
            <v>ОАО "УралСиб"</v>
          </cell>
          <cell r="AA3591">
            <v>50</v>
          </cell>
          <cell r="AB3591">
            <v>0.36636636636636638</v>
          </cell>
          <cell r="AC3591">
            <v>0.36536536536536535</v>
          </cell>
          <cell r="AD3591" t="str">
            <v>предъявлен</v>
          </cell>
          <cell r="AF3591" t="str">
            <v/>
          </cell>
          <cell r="AI3591" t="str">
            <v/>
          </cell>
        </row>
        <row r="3592">
          <cell r="A3592">
            <v>3569</v>
          </cell>
          <cell r="B3592" t="str">
            <v>диск</v>
          </cell>
          <cell r="C3592" t="str">
            <v>51401</v>
          </cell>
          <cell r="D3592" t="str">
            <v>51401`810`1`0400`0000005</v>
          </cell>
          <cell r="E3592" t="str">
            <v>ОАО «УралСиб»</v>
          </cell>
          <cell r="F3592" t="str">
            <v>банк</v>
          </cell>
          <cell r="G3592" t="str">
            <v>У0030</v>
          </cell>
          <cell r="H3592" t="str">
            <v>0009762</v>
          </cell>
          <cell r="I3592">
            <v>38393</v>
          </cell>
          <cell r="J3592">
            <v>50000</v>
          </cell>
          <cell r="K3592" t="str">
            <v>Рубли РФ</v>
          </cell>
          <cell r="L3592" t="str">
            <v>по предъявлении</v>
          </cell>
          <cell r="M3592">
            <v>38393</v>
          </cell>
          <cell r="N3592">
            <v>0</v>
          </cell>
          <cell r="P3592">
            <v>49950</v>
          </cell>
          <cell r="Q3592">
            <v>0.999</v>
          </cell>
          <cell r="R3592">
            <v>49950</v>
          </cell>
          <cell r="S3592">
            <v>38467</v>
          </cell>
          <cell r="T3592" t="str">
            <v>25/04-02</v>
          </cell>
          <cell r="U3592" t="str">
            <v>ООО "Кардинал"</v>
          </cell>
          <cell r="V3592">
            <v>1</v>
          </cell>
          <cell r="W3592">
            <v>50000</v>
          </cell>
          <cell r="X3592">
            <v>38467</v>
          </cell>
          <cell r="Y3592" t="str">
            <v>25/04-акт УралСиб</v>
          </cell>
          <cell r="Z3592" t="str">
            <v>ОАО "УралСиб"</v>
          </cell>
          <cell r="AA3592">
            <v>50</v>
          </cell>
          <cell r="AB3592">
            <v>0.36636636636636638</v>
          </cell>
          <cell r="AC3592">
            <v>0.36536536536536535</v>
          </cell>
          <cell r="AD3592" t="str">
            <v>предъявлен</v>
          </cell>
          <cell r="AF3592" t="str">
            <v/>
          </cell>
          <cell r="AI3592" t="str">
            <v/>
          </cell>
        </row>
        <row r="3593">
          <cell r="A3593">
            <v>3570</v>
          </cell>
          <cell r="B3593" t="str">
            <v>диск</v>
          </cell>
          <cell r="C3593" t="str">
            <v>51401</v>
          </cell>
          <cell r="D3593" t="str">
            <v>51401`810`1`0400`0000005</v>
          </cell>
          <cell r="E3593" t="str">
            <v>ОАО «УралСиб»</v>
          </cell>
          <cell r="F3593" t="str">
            <v>банк</v>
          </cell>
          <cell r="G3593" t="str">
            <v>У0030</v>
          </cell>
          <cell r="H3593" t="str">
            <v>0009763</v>
          </cell>
          <cell r="I3593">
            <v>38393</v>
          </cell>
          <cell r="J3593">
            <v>50000</v>
          </cell>
          <cell r="K3593" t="str">
            <v>Рубли РФ</v>
          </cell>
          <cell r="L3593" t="str">
            <v>по предъявлении</v>
          </cell>
          <cell r="M3593">
            <v>38393</v>
          </cell>
          <cell r="N3593">
            <v>0</v>
          </cell>
          <cell r="P3593">
            <v>49950</v>
          </cell>
          <cell r="Q3593">
            <v>0.999</v>
          </cell>
          <cell r="R3593">
            <v>49950</v>
          </cell>
          <cell r="S3593">
            <v>38467</v>
          </cell>
          <cell r="T3593" t="str">
            <v>25/04-02</v>
          </cell>
          <cell r="U3593" t="str">
            <v>ООО "Кардинал"</v>
          </cell>
          <cell r="V3593">
            <v>1</v>
          </cell>
          <cell r="W3593">
            <v>50000</v>
          </cell>
          <cell r="X3593">
            <v>38467</v>
          </cell>
          <cell r="Y3593" t="str">
            <v>25/04-акт УралСиб</v>
          </cell>
          <cell r="Z3593" t="str">
            <v>ОАО "УралСиб"</v>
          </cell>
          <cell r="AA3593">
            <v>50</v>
          </cell>
          <cell r="AB3593">
            <v>0.36636636636636638</v>
          </cell>
          <cell r="AC3593">
            <v>0.36536536536536535</v>
          </cell>
          <cell r="AD3593" t="str">
            <v>предъявлен</v>
          </cell>
          <cell r="AF3593" t="str">
            <v/>
          </cell>
          <cell r="AI3593" t="str">
            <v/>
          </cell>
        </row>
        <row r="3594">
          <cell r="A3594">
            <v>3571</v>
          </cell>
          <cell r="B3594" t="str">
            <v>диск</v>
          </cell>
          <cell r="C3594" t="str">
            <v>51401</v>
          </cell>
          <cell r="D3594" t="str">
            <v>51401`810`1`0400`0000005</v>
          </cell>
          <cell r="E3594" t="str">
            <v>ОАО «УралСиб»</v>
          </cell>
          <cell r="F3594" t="str">
            <v>банк</v>
          </cell>
          <cell r="G3594" t="str">
            <v>У0000</v>
          </cell>
          <cell r="H3594" t="str">
            <v>0079283</v>
          </cell>
          <cell r="I3594">
            <v>38398</v>
          </cell>
          <cell r="J3594">
            <v>100000</v>
          </cell>
          <cell r="K3594" t="str">
            <v>Рубли РФ</v>
          </cell>
          <cell r="L3594" t="str">
            <v>по предъявлении</v>
          </cell>
          <cell r="M3594">
            <v>38398</v>
          </cell>
          <cell r="N3594">
            <v>0</v>
          </cell>
          <cell r="P3594">
            <v>99900</v>
          </cell>
          <cell r="Q3594">
            <v>0.999</v>
          </cell>
          <cell r="R3594">
            <v>99900</v>
          </cell>
          <cell r="S3594">
            <v>38467</v>
          </cell>
          <cell r="T3594" t="str">
            <v>25/04-02</v>
          </cell>
          <cell r="U3594" t="str">
            <v>ООО "Кардинал"</v>
          </cell>
          <cell r="V3594">
            <v>1</v>
          </cell>
          <cell r="W3594">
            <v>100000</v>
          </cell>
          <cell r="X3594">
            <v>38467</v>
          </cell>
          <cell r="Y3594" t="str">
            <v>25/04-акт УралСиб</v>
          </cell>
          <cell r="Z3594" t="str">
            <v>ОАО "УралСиб"</v>
          </cell>
          <cell r="AA3594">
            <v>100</v>
          </cell>
          <cell r="AB3594">
            <v>0.36636636636636638</v>
          </cell>
          <cell r="AC3594">
            <v>0.36536536536536535</v>
          </cell>
          <cell r="AD3594" t="str">
            <v>предъявлен</v>
          </cell>
          <cell r="AF3594" t="str">
            <v/>
          </cell>
          <cell r="AI3594" t="str">
            <v/>
          </cell>
        </row>
        <row r="3595">
          <cell r="A3595">
            <v>3572</v>
          </cell>
          <cell r="B3595" t="str">
            <v>диск</v>
          </cell>
          <cell r="C3595" t="str">
            <v>51401</v>
          </cell>
          <cell r="D3595" t="str">
            <v>51401`810`2`0400`0000002</v>
          </cell>
          <cell r="E3595" t="str">
            <v>Сбербанк РФ</v>
          </cell>
          <cell r="F3595" t="str">
            <v>банк</v>
          </cell>
          <cell r="G3595" t="str">
            <v>ВА</v>
          </cell>
          <cell r="H3595" t="str">
            <v>0998136</v>
          </cell>
          <cell r="I3595">
            <v>38348</v>
          </cell>
          <cell r="J3595">
            <v>100000</v>
          </cell>
          <cell r="K3595" t="str">
            <v>Рубли РФ</v>
          </cell>
          <cell r="L3595" t="str">
            <v>по предъявлении, но не ранее 11.04.05</v>
          </cell>
          <cell r="M3595">
            <v>38453</v>
          </cell>
          <cell r="N3595">
            <v>0</v>
          </cell>
          <cell r="P3595">
            <v>99900</v>
          </cell>
          <cell r="Q3595">
            <v>0.999</v>
          </cell>
          <cell r="R3595">
            <v>99900</v>
          </cell>
          <cell r="S3595">
            <v>38467</v>
          </cell>
          <cell r="T3595" t="str">
            <v>25/04-02</v>
          </cell>
          <cell r="U3595" t="str">
            <v>ООО "Кардинал"</v>
          </cell>
          <cell r="V3595">
            <v>1</v>
          </cell>
          <cell r="W3595">
            <v>100000</v>
          </cell>
          <cell r="X3595">
            <v>38467</v>
          </cell>
          <cell r="Y3595" t="str">
            <v>25/04-акт СБ</v>
          </cell>
          <cell r="Z3595" t="str">
            <v>Сбербанк РФ</v>
          </cell>
          <cell r="AA3595">
            <v>100</v>
          </cell>
          <cell r="AB3595">
            <v>0.36636636636636638</v>
          </cell>
          <cell r="AC3595">
            <v>0.36536536536536535</v>
          </cell>
          <cell r="AD3595" t="str">
            <v>предъявлен</v>
          </cell>
          <cell r="AF3595" t="str">
            <v/>
          </cell>
          <cell r="AI3595" t="str">
            <v/>
          </cell>
        </row>
        <row r="3596">
          <cell r="A3596">
            <v>3573</v>
          </cell>
          <cell r="B3596" t="str">
            <v>диск</v>
          </cell>
          <cell r="C3596" t="str">
            <v>51401</v>
          </cell>
          <cell r="D3596" t="str">
            <v>51401`810`2`0400`0000002</v>
          </cell>
          <cell r="E3596" t="str">
            <v>Сбербанк РФ</v>
          </cell>
          <cell r="F3596" t="str">
            <v>банк</v>
          </cell>
          <cell r="G3596" t="str">
            <v>ВА</v>
          </cell>
          <cell r="H3596" t="str">
            <v>0998135</v>
          </cell>
          <cell r="I3596">
            <v>38348</v>
          </cell>
          <cell r="J3596">
            <v>100000</v>
          </cell>
          <cell r="K3596" t="str">
            <v>Рубли РФ</v>
          </cell>
          <cell r="L3596" t="str">
            <v>по предъявлении, но не ранее 07.04.05</v>
          </cell>
          <cell r="M3596">
            <v>38449</v>
          </cell>
          <cell r="N3596">
            <v>0</v>
          </cell>
          <cell r="P3596">
            <v>99900</v>
          </cell>
          <cell r="Q3596">
            <v>0.999</v>
          </cell>
          <cell r="R3596">
            <v>99900</v>
          </cell>
          <cell r="S3596">
            <v>38467</v>
          </cell>
          <cell r="T3596" t="str">
            <v>25/04-02</v>
          </cell>
          <cell r="U3596" t="str">
            <v>ООО "Кардинал"</v>
          </cell>
          <cell r="V3596">
            <v>1</v>
          </cell>
          <cell r="W3596">
            <v>100000</v>
          </cell>
          <cell r="X3596">
            <v>38467</v>
          </cell>
          <cell r="Y3596" t="str">
            <v>25/04-акт СБ</v>
          </cell>
          <cell r="Z3596" t="str">
            <v>Сбербанк РФ</v>
          </cell>
          <cell r="AA3596">
            <v>100</v>
          </cell>
          <cell r="AB3596">
            <v>0.36636636636636638</v>
          </cell>
          <cell r="AC3596">
            <v>0.36536536536536535</v>
          </cell>
          <cell r="AD3596" t="str">
            <v>предъявлен</v>
          </cell>
          <cell r="AF3596" t="str">
            <v/>
          </cell>
          <cell r="AI3596" t="str">
            <v/>
          </cell>
        </row>
        <row r="3597">
          <cell r="A3597">
            <v>3574</v>
          </cell>
          <cell r="B3597" t="str">
            <v>диск</v>
          </cell>
          <cell r="C3597" t="str">
            <v>51401</v>
          </cell>
          <cell r="D3597" t="str">
            <v>51401`810`2`0400`0000002</v>
          </cell>
          <cell r="E3597" t="str">
            <v>Сбербанк РФ</v>
          </cell>
          <cell r="F3597" t="str">
            <v>банк</v>
          </cell>
          <cell r="G3597" t="str">
            <v>ВА</v>
          </cell>
          <cell r="H3597" t="str">
            <v>0998134</v>
          </cell>
          <cell r="I3597">
            <v>38348</v>
          </cell>
          <cell r="J3597">
            <v>100000</v>
          </cell>
          <cell r="K3597" t="str">
            <v>Рубли РФ</v>
          </cell>
          <cell r="L3597" t="str">
            <v>по предъявлении, но не ранее 04.04.05</v>
          </cell>
          <cell r="M3597">
            <v>38446</v>
          </cell>
          <cell r="N3597">
            <v>0</v>
          </cell>
          <cell r="P3597">
            <v>99900</v>
          </cell>
          <cell r="Q3597">
            <v>0.999</v>
          </cell>
          <cell r="R3597">
            <v>99900</v>
          </cell>
          <cell r="S3597">
            <v>38467</v>
          </cell>
          <cell r="T3597" t="str">
            <v>25/04-02</v>
          </cell>
          <cell r="U3597" t="str">
            <v>ООО "Кардинал"</v>
          </cell>
          <cell r="V3597">
            <v>1</v>
          </cell>
          <cell r="W3597">
            <v>100000</v>
          </cell>
          <cell r="X3597">
            <v>38467</v>
          </cell>
          <cell r="Y3597" t="str">
            <v>25/04-акт СБ</v>
          </cell>
          <cell r="Z3597" t="str">
            <v>Сбербанк РФ</v>
          </cell>
          <cell r="AA3597">
            <v>100</v>
          </cell>
          <cell r="AB3597">
            <v>0.36636636636636638</v>
          </cell>
          <cell r="AC3597">
            <v>0.36536536536536535</v>
          </cell>
          <cell r="AD3597" t="str">
            <v>предъявлен</v>
          </cell>
          <cell r="AF3597" t="str">
            <v/>
          </cell>
          <cell r="AI3597" t="str">
            <v/>
          </cell>
        </row>
        <row r="3598">
          <cell r="A3598">
            <v>3575</v>
          </cell>
          <cell r="B3598" t="str">
            <v>диск</v>
          </cell>
          <cell r="C3598" t="str">
            <v>51401</v>
          </cell>
          <cell r="D3598" t="str">
            <v>51401`810`2`0400`0000002</v>
          </cell>
          <cell r="E3598" t="str">
            <v>Сбербанк РФ</v>
          </cell>
          <cell r="F3598" t="str">
            <v>банк</v>
          </cell>
          <cell r="G3598" t="str">
            <v>ВА</v>
          </cell>
          <cell r="H3598" t="str">
            <v>1014793</v>
          </cell>
          <cell r="I3598">
            <v>38328</v>
          </cell>
          <cell r="J3598">
            <v>200000</v>
          </cell>
          <cell r="K3598" t="str">
            <v>Рубли РФ</v>
          </cell>
          <cell r="L3598" t="str">
            <v>по предъявлении, но не ранее 17.03.05</v>
          </cell>
          <cell r="M3598">
            <v>38428</v>
          </cell>
          <cell r="N3598">
            <v>0</v>
          </cell>
          <cell r="P3598">
            <v>199800</v>
          </cell>
          <cell r="Q3598">
            <v>0.999</v>
          </cell>
          <cell r="R3598">
            <v>199800</v>
          </cell>
          <cell r="S3598">
            <v>38467</v>
          </cell>
          <cell r="T3598" t="str">
            <v>25/04-02</v>
          </cell>
          <cell r="U3598" t="str">
            <v>ООО "Кардинал"</v>
          </cell>
          <cell r="V3598">
            <v>1</v>
          </cell>
          <cell r="W3598">
            <v>200000</v>
          </cell>
          <cell r="X3598">
            <v>38467</v>
          </cell>
          <cell r="Y3598" t="str">
            <v>25/04-акт СБ</v>
          </cell>
          <cell r="Z3598" t="str">
            <v>Сбербанк РФ</v>
          </cell>
          <cell r="AA3598">
            <v>200</v>
          </cell>
          <cell r="AB3598">
            <v>0.36636636636636638</v>
          </cell>
          <cell r="AC3598">
            <v>0.36536536536536535</v>
          </cell>
          <cell r="AD3598" t="str">
            <v>предъявлен</v>
          </cell>
          <cell r="AF3598" t="str">
            <v/>
          </cell>
          <cell r="AI3598" t="str">
            <v/>
          </cell>
        </row>
        <row r="3599">
          <cell r="A3599">
            <v>3576</v>
          </cell>
          <cell r="B3599" t="str">
            <v>диск</v>
          </cell>
          <cell r="C3599" t="str">
            <v>51401</v>
          </cell>
          <cell r="D3599" t="str">
            <v>51401`810`2`0400`0000002</v>
          </cell>
          <cell r="E3599" t="str">
            <v>Сбербанк РФ</v>
          </cell>
          <cell r="F3599" t="str">
            <v>банк</v>
          </cell>
          <cell r="G3599" t="str">
            <v>ВА</v>
          </cell>
          <cell r="H3599" t="str">
            <v>0571880</v>
          </cell>
          <cell r="I3599">
            <v>38399</v>
          </cell>
          <cell r="J3599">
            <v>400000</v>
          </cell>
          <cell r="K3599" t="str">
            <v>Рубли РФ</v>
          </cell>
          <cell r="L3599" t="str">
            <v>по предъявлении, но не ранее 17.03.05</v>
          </cell>
          <cell r="M3599">
            <v>38428</v>
          </cell>
          <cell r="N3599">
            <v>0</v>
          </cell>
          <cell r="P3599">
            <v>399600</v>
          </cell>
          <cell r="Q3599">
            <v>0.999</v>
          </cell>
          <cell r="R3599">
            <v>399600</v>
          </cell>
          <cell r="S3599">
            <v>38467</v>
          </cell>
          <cell r="T3599" t="str">
            <v>25/04-02</v>
          </cell>
          <cell r="U3599" t="str">
            <v>ООО "Кардинал"</v>
          </cell>
          <cell r="V3599">
            <v>1</v>
          </cell>
          <cell r="W3599">
            <v>400000</v>
          </cell>
          <cell r="X3599">
            <v>38467</v>
          </cell>
          <cell r="Y3599" t="str">
            <v>25/04-акт СБ</v>
          </cell>
          <cell r="Z3599" t="str">
            <v>Сбербанк РФ</v>
          </cell>
          <cell r="AA3599">
            <v>400</v>
          </cell>
          <cell r="AB3599">
            <v>0.36636636636636638</v>
          </cell>
          <cell r="AC3599">
            <v>0.36536536536536535</v>
          </cell>
          <cell r="AD3599" t="str">
            <v>предъявлен</v>
          </cell>
          <cell r="AF3599" t="str">
            <v/>
          </cell>
          <cell r="AI3599" t="str">
            <v/>
          </cell>
        </row>
        <row r="3600">
          <cell r="A3600">
            <v>3577</v>
          </cell>
          <cell r="B3600" t="str">
            <v>диск</v>
          </cell>
          <cell r="C3600" t="str">
            <v>51401</v>
          </cell>
          <cell r="D3600" t="str">
            <v>51401`810`2`0400`0000002</v>
          </cell>
          <cell r="E3600" t="str">
            <v>Сбербанк РФ</v>
          </cell>
          <cell r="F3600" t="str">
            <v>банк</v>
          </cell>
          <cell r="G3600" t="str">
            <v>ВА</v>
          </cell>
          <cell r="H3600" t="str">
            <v>0571579</v>
          </cell>
          <cell r="I3600">
            <v>38391</v>
          </cell>
          <cell r="J3600">
            <v>300000</v>
          </cell>
          <cell r="K3600" t="str">
            <v>Рубли РФ</v>
          </cell>
          <cell r="L3600" t="str">
            <v>по предъявлении</v>
          </cell>
          <cell r="M3600">
            <v>38399</v>
          </cell>
          <cell r="N3600">
            <v>0</v>
          </cell>
          <cell r="P3600">
            <v>299700</v>
          </cell>
          <cell r="Q3600">
            <v>0.999</v>
          </cell>
          <cell r="R3600">
            <v>299700</v>
          </cell>
          <cell r="S3600">
            <v>38467</v>
          </cell>
          <cell r="T3600" t="str">
            <v>25/04-02</v>
          </cell>
          <cell r="U3600" t="str">
            <v>ООО "Кардинал"</v>
          </cell>
          <cell r="V3600">
            <v>1</v>
          </cell>
          <cell r="W3600">
            <v>300000</v>
          </cell>
          <cell r="X3600">
            <v>38467</v>
          </cell>
          <cell r="Y3600" t="str">
            <v>25/04-акт СБ</v>
          </cell>
          <cell r="Z3600" t="str">
            <v>Сбербанк РФ</v>
          </cell>
          <cell r="AA3600">
            <v>300</v>
          </cell>
          <cell r="AB3600">
            <v>0.36636636636636638</v>
          </cell>
          <cell r="AC3600">
            <v>0.36536536536536535</v>
          </cell>
          <cell r="AD3600" t="str">
            <v>предъявлен</v>
          </cell>
          <cell r="AF3600" t="str">
            <v/>
          </cell>
          <cell r="AI3600" t="str">
            <v/>
          </cell>
        </row>
        <row r="3601">
          <cell r="A3601">
            <v>3578</v>
          </cell>
          <cell r="B3601" t="str">
            <v>диск</v>
          </cell>
          <cell r="C3601" t="str">
            <v>51401</v>
          </cell>
          <cell r="D3601" t="str">
            <v>51401`810`2`0400`0000002</v>
          </cell>
          <cell r="E3601" t="str">
            <v>Сбербанк РФ</v>
          </cell>
          <cell r="F3601" t="str">
            <v>банк</v>
          </cell>
          <cell r="G3601" t="str">
            <v>ВА</v>
          </cell>
          <cell r="H3601" t="str">
            <v>1014792</v>
          </cell>
          <cell r="I3601">
            <v>38693</v>
          </cell>
          <cell r="J3601">
            <v>150000</v>
          </cell>
          <cell r="K3601" t="str">
            <v>Рубли РФ</v>
          </cell>
          <cell r="L3601" t="str">
            <v>по предъявлении, но не ранее 14.03.05</v>
          </cell>
          <cell r="M3601">
            <v>38425</v>
          </cell>
          <cell r="N3601">
            <v>0</v>
          </cell>
          <cell r="P3601">
            <v>149850</v>
          </cell>
          <cell r="Q3601">
            <v>0.999</v>
          </cell>
          <cell r="R3601">
            <v>149850</v>
          </cell>
          <cell r="S3601">
            <v>38467</v>
          </cell>
          <cell r="T3601" t="str">
            <v>25/04-02</v>
          </cell>
          <cell r="U3601" t="str">
            <v>ООО "Кардинал"</v>
          </cell>
          <cell r="V3601">
            <v>1</v>
          </cell>
          <cell r="W3601">
            <v>150000</v>
          </cell>
          <cell r="X3601">
            <v>38467</v>
          </cell>
          <cell r="Y3601" t="str">
            <v>25/04-акт СБ</v>
          </cell>
          <cell r="Z3601" t="str">
            <v>Сбербанк РФ</v>
          </cell>
          <cell r="AA3601">
            <v>150</v>
          </cell>
          <cell r="AB3601">
            <v>0.36636636636636638</v>
          </cell>
          <cell r="AC3601">
            <v>0.36536536536536535</v>
          </cell>
          <cell r="AD3601" t="str">
            <v>предъявлен</v>
          </cell>
          <cell r="AF3601" t="str">
            <v/>
          </cell>
          <cell r="AI3601" t="str">
            <v/>
          </cell>
        </row>
        <row r="3602">
          <cell r="A3602">
            <v>3579</v>
          </cell>
          <cell r="B3602" t="str">
            <v>диск</v>
          </cell>
          <cell r="C3602" t="str">
            <v>51401</v>
          </cell>
          <cell r="D3602" t="str">
            <v>51401`810`1`0400`0000005</v>
          </cell>
          <cell r="E3602" t="str">
            <v>ОАО «УралСиб»</v>
          </cell>
          <cell r="F3602" t="str">
            <v>банк</v>
          </cell>
          <cell r="G3602" t="str">
            <v>У0002</v>
          </cell>
          <cell r="H3602" t="str">
            <v>0091844</v>
          </cell>
          <cell r="I3602">
            <v>38440</v>
          </cell>
          <cell r="J3602">
            <v>65026.52</v>
          </cell>
          <cell r="K3602" t="str">
            <v>Рубли РФ</v>
          </cell>
          <cell r="L3602" t="str">
            <v>по предъявлении</v>
          </cell>
          <cell r="M3602">
            <v>38440</v>
          </cell>
          <cell r="N3602">
            <v>0</v>
          </cell>
          <cell r="P3602">
            <v>65026.52</v>
          </cell>
          <cell r="Q3602">
            <v>1</v>
          </cell>
          <cell r="R3602">
            <v>65026.52</v>
          </cell>
          <cell r="S3602">
            <v>38468</v>
          </cell>
          <cell r="T3602" t="str">
            <v>26/04-01</v>
          </cell>
          <cell r="U3602" t="str">
            <v>ООО "ЭКОС+"</v>
          </cell>
          <cell r="V3602">
            <v>1</v>
          </cell>
          <cell r="W3602">
            <v>65026.52</v>
          </cell>
          <cell r="X3602">
            <v>38468</v>
          </cell>
          <cell r="Y3602" t="str">
            <v>26/04-акт УралСиб</v>
          </cell>
          <cell r="Z3602" t="str">
            <v>ОАО "УралСиб"</v>
          </cell>
          <cell r="AA3602">
            <v>0</v>
          </cell>
          <cell r="AB3602">
            <v>0</v>
          </cell>
          <cell r="AC3602">
            <v>0</v>
          </cell>
          <cell r="AD3602" t="str">
            <v>предъявлен</v>
          </cell>
          <cell r="AF3602" t="str">
            <v/>
          </cell>
          <cell r="AI3602" t="str">
            <v/>
          </cell>
        </row>
        <row r="3603">
          <cell r="A3603">
            <v>3580</v>
          </cell>
          <cell r="B3603" t="str">
            <v>диск</v>
          </cell>
          <cell r="C3603" t="str">
            <v>51401</v>
          </cell>
          <cell r="D3603" t="str">
            <v>51401`810`1`0400`0000005</v>
          </cell>
          <cell r="E3603" t="str">
            <v>ОАО «УралСиб»</v>
          </cell>
          <cell r="F3603" t="str">
            <v>банк</v>
          </cell>
          <cell r="G3603" t="str">
            <v>У0082</v>
          </cell>
          <cell r="H3603" t="str">
            <v>0061895</v>
          </cell>
          <cell r="I3603">
            <v>38399</v>
          </cell>
          <cell r="J3603">
            <v>100000</v>
          </cell>
          <cell r="K3603" t="str">
            <v>Рубли РФ</v>
          </cell>
          <cell r="L3603" t="str">
            <v>по предъявлении</v>
          </cell>
          <cell r="M3603">
            <v>38399</v>
          </cell>
          <cell r="N3603">
            <v>0</v>
          </cell>
          <cell r="P3603">
            <v>100000</v>
          </cell>
          <cell r="Q3603">
            <v>1</v>
          </cell>
          <cell r="R3603">
            <v>100000</v>
          </cell>
          <cell r="S3603">
            <v>38468</v>
          </cell>
          <cell r="T3603" t="str">
            <v>26/04-01</v>
          </cell>
          <cell r="U3603" t="str">
            <v>ООО "ЭКОС+"</v>
          </cell>
          <cell r="V3603">
            <v>1</v>
          </cell>
          <cell r="W3603">
            <v>100000</v>
          </cell>
          <cell r="X3603">
            <v>38468</v>
          </cell>
          <cell r="Y3603" t="str">
            <v>26/04-акт УралСиб</v>
          </cell>
          <cell r="Z3603" t="str">
            <v>ОАО "УралСиб"</v>
          </cell>
          <cell r="AA3603">
            <v>0</v>
          </cell>
          <cell r="AB3603">
            <v>0</v>
          </cell>
          <cell r="AC3603">
            <v>0</v>
          </cell>
          <cell r="AD3603" t="str">
            <v>предъявлен</v>
          </cell>
          <cell r="AF3603" t="str">
            <v/>
          </cell>
          <cell r="AI3603" t="str">
            <v/>
          </cell>
        </row>
        <row r="3604">
          <cell r="A3604">
            <v>3581</v>
          </cell>
          <cell r="B3604" t="str">
            <v>диск</v>
          </cell>
          <cell r="C3604" t="str">
            <v>51401</v>
          </cell>
          <cell r="D3604" t="str">
            <v>51401`810`1`0400`0000005</v>
          </cell>
          <cell r="E3604" t="str">
            <v>ОАО «УралСиб»</v>
          </cell>
          <cell r="F3604" t="str">
            <v>банк</v>
          </cell>
          <cell r="G3604" t="str">
            <v>У0001</v>
          </cell>
          <cell r="H3604" t="str">
            <v>0094610</v>
          </cell>
          <cell r="I3604">
            <v>38443</v>
          </cell>
          <cell r="J3604">
            <v>41700</v>
          </cell>
          <cell r="K3604" t="str">
            <v>Рубли РФ</v>
          </cell>
          <cell r="L3604" t="str">
            <v>по предъявлении</v>
          </cell>
          <cell r="M3604">
            <v>38443</v>
          </cell>
          <cell r="N3604">
            <v>0</v>
          </cell>
          <cell r="P3604">
            <v>41700</v>
          </cell>
          <cell r="Q3604">
            <v>1</v>
          </cell>
          <cell r="R3604">
            <v>41700</v>
          </cell>
          <cell r="S3604">
            <v>38468</v>
          </cell>
          <cell r="T3604" t="str">
            <v>26/04-01</v>
          </cell>
          <cell r="U3604" t="str">
            <v>ООО "ЭКОС+"</v>
          </cell>
          <cell r="V3604">
            <v>1</v>
          </cell>
          <cell r="W3604">
            <v>41700</v>
          </cell>
          <cell r="X3604">
            <v>38468</v>
          </cell>
          <cell r="Y3604" t="str">
            <v>26/04-акт УралСиб</v>
          </cell>
          <cell r="Z3604" t="str">
            <v>ОАО "УралСиб"</v>
          </cell>
          <cell r="AA3604">
            <v>0</v>
          </cell>
          <cell r="AB3604">
            <v>0</v>
          </cell>
          <cell r="AC3604">
            <v>0</v>
          </cell>
          <cell r="AD3604" t="str">
            <v>предъявлен</v>
          </cell>
          <cell r="AF3604" t="str">
            <v/>
          </cell>
          <cell r="AI3604" t="str">
            <v/>
          </cell>
        </row>
        <row r="3605">
          <cell r="A3605">
            <v>3582</v>
          </cell>
          <cell r="B3605" t="str">
            <v>диск</v>
          </cell>
          <cell r="C3605" t="str">
            <v>51401</v>
          </cell>
          <cell r="D3605" t="str">
            <v>51401`810`1`0400`0000005</v>
          </cell>
          <cell r="E3605" t="str">
            <v>ОАО «УралСиб»</v>
          </cell>
          <cell r="F3605" t="str">
            <v>банк</v>
          </cell>
          <cell r="G3605" t="str">
            <v>У0025</v>
          </cell>
          <cell r="H3605" t="str">
            <v>0008899</v>
          </cell>
          <cell r="I3605">
            <v>38414</v>
          </cell>
          <cell r="J3605">
            <v>50000</v>
          </cell>
          <cell r="K3605" t="str">
            <v>Рубли РФ</v>
          </cell>
          <cell r="L3605" t="str">
            <v>по предъявлении</v>
          </cell>
          <cell r="M3605">
            <v>38414</v>
          </cell>
          <cell r="N3605">
            <v>0</v>
          </cell>
          <cell r="P3605">
            <v>50000</v>
          </cell>
          <cell r="Q3605">
            <v>1</v>
          </cell>
          <cell r="R3605">
            <v>50000</v>
          </cell>
          <cell r="S3605">
            <v>38468</v>
          </cell>
          <cell r="T3605" t="str">
            <v>26/04-01</v>
          </cell>
          <cell r="U3605" t="str">
            <v>ООО "ЭКОС+"</v>
          </cell>
          <cell r="V3605">
            <v>1</v>
          </cell>
          <cell r="W3605">
            <v>50000</v>
          </cell>
          <cell r="X3605">
            <v>38468</v>
          </cell>
          <cell r="Y3605" t="str">
            <v>26/04-акт УралСиб</v>
          </cell>
          <cell r="Z3605" t="str">
            <v>ОАО "УралСиб"</v>
          </cell>
          <cell r="AA3605">
            <v>0</v>
          </cell>
          <cell r="AB3605">
            <v>0</v>
          </cell>
          <cell r="AC3605">
            <v>0</v>
          </cell>
          <cell r="AD3605" t="str">
            <v>предъявлен</v>
          </cell>
          <cell r="AF3605" t="str">
            <v/>
          </cell>
          <cell r="AI3605" t="str">
            <v/>
          </cell>
        </row>
        <row r="3606">
          <cell r="A3606">
            <v>3583</v>
          </cell>
          <cell r="B3606" t="str">
            <v>диск</v>
          </cell>
          <cell r="C3606" t="str">
            <v>51401</v>
          </cell>
          <cell r="D3606" t="str">
            <v>51401`810`1`0400`0000005</v>
          </cell>
          <cell r="E3606" t="str">
            <v>ОАО «УралСиб»</v>
          </cell>
          <cell r="F3606" t="str">
            <v>банк</v>
          </cell>
          <cell r="G3606" t="str">
            <v>У0002</v>
          </cell>
          <cell r="H3606" t="str">
            <v>0071534</v>
          </cell>
          <cell r="I3606">
            <v>38401</v>
          </cell>
          <cell r="J3606">
            <v>15000</v>
          </cell>
          <cell r="K3606" t="str">
            <v>Рубли РФ</v>
          </cell>
          <cell r="L3606" t="str">
            <v>по предъявлении</v>
          </cell>
          <cell r="M3606">
            <v>38401</v>
          </cell>
          <cell r="N3606">
            <v>0</v>
          </cell>
          <cell r="P3606">
            <v>15000</v>
          </cell>
          <cell r="Q3606">
            <v>1</v>
          </cell>
          <cell r="R3606">
            <v>15000</v>
          </cell>
          <cell r="S3606">
            <v>38468</v>
          </cell>
          <cell r="T3606" t="str">
            <v>26/04-01</v>
          </cell>
          <cell r="U3606" t="str">
            <v>ООО "ЭКОС+"</v>
          </cell>
          <cell r="V3606">
            <v>1</v>
          </cell>
          <cell r="W3606">
            <v>15000</v>
          </cell>
          <cell r="X3606">
            <v>38468</v>
          </cell>
          <cell r="Y3606" t="str">
            <v>26/04-акт УралСиб</v>
          </cell>
          <cell r="Z3606" t="str">
            <v>ОАО "УралСиб"</v>
          </cell>
          <cell r="AA3606">
            <v>0</v>
          </cell>
          <cell r="AB3606">
            <v>0</v>
          </cell>
          <cell r="AC3606">
            <v>0</v>
          </cell>
          <cell r="AD3606" t="str">
            <v>предъявлен</v>
          </cell>
          <cell r="AF3606" t="str">
            <v/>
          </cell>
          <cell r="AI3606" t="str">
            <v/>
          </cell>
        </row>
        <row r="3607">
          <cell r="A3607">
            <v>3584</v>
          </cell>
          <cell r="B3607" t="str">
            <v>диск</v>
          </cell>
          <cell r="C3607" t="str">
            <v>51401</v>
          </cell>
          <cell r="D3607" t="str">
            <v>51401`810`1`0400`0000005</v>
          </cell>
          <cell r="E3607" t="str">
            <v>ОАО «УралСиб»</v>
          </cell>
          <cell r="F3607" t="str">
            <v>банк</v>
          </cell>
          <cell r="G3607" t="str">
            <v>У0009</v>
          </cell>
          <cell r="H3607" t="str">
            <v>0079911</v>
          </cell>
          <cell r="I3607">
            <v>38453</v>
          </cell>
          <cell r="J3607">
            <v>78000</v>
          </cell>
          <cell r="K3607" t="str">
            <v>Рубли РФ</v>
          </cell>
          <cell r="L3607" t="str">
            <v>по предъявлении</v>
          </cell>
          <cell r="M3607">
            <v>38453</v>
          </cell>
          <cell r="N3607">
            <v>0</v>
          </cell>
          <cell r="P3607">
            <v>78000</v>
          </cell>
          <cell r="Q3607">
            <v>1</v>
          </cell>
          <cell r="R3607">
            <v>78000</v>
          </cell>
          <cell r="S3607">
            <v>38468</v>
          </cell>
          <cell r="T3607" t="str">
            <v>26/04-01</v>
          </cell>
          <cell r="U3607" t="str">
            <v>ООО "ЭКОС+"</v>
          </cell>
          <cell r="V3607">
            <v>1</v>
          </cell>
          <cell r="W3607">
            <v>78000</v>
          </cell>
          <cell r="X3607">
            <v>38468</v>
          </cell>
          <cell r="Y3607" t="str">
            <v>26/04-акт УралСиб</v>
          </cell>
          <cell r="Z3607" t="str">
            <v>ОАО "УралСиб"</v>
          </cell>
          <cell r="AA3607">
            <v>0</v>
          </cell>
          <cell r="AB3607">
            <v>0</v>
          </cell>
          <cell r="AC3607">
            <v>0</v>
          </cell>
          <cell r="AD3607" t="str">
            <v>предъявлен</v>
          </cell>
          <cell r="AF3607" t="str">
            <v/>
          </cell>
          <cell r="AI3607" t="str">
            <v/>
          </cell>
        </row>
        <row r="3608">
          <cell r="A3608">
            <v>3585</v>
          </cell>
          <cell r="B3608" t="str">
            <v>диск</v>
          </cell>
          <cell r="C3608" t="str">
            <v>51401</v>
          </cell>
          <cell r="D3608" t="str">
            <v>51401`810`1`0400`0000005</v>
          </cell>
          <cell r="E3608" t="str">
            <v>ОАО «УралСиб»</v>
          </cell>
          <cell r="F3608" t="str">
            <v>банк</v>
          </cell>
          <cell r="G3608" t="str">
            <v>У0025</v>
          </cell>
          <cell r="H3608" t="str">
            <v>0008820</v>
          </cell>
          <cell r="I3608">
            <v>38407</v>
          </cell>
          <cell r="J3608">
            <v>50000</v>
          </cell>
          <cell r="K3608" t="str">
            <v>Рубли РФ</v>
          </cell>
          <cell r="L3608" t="str">
            <v>по предъявлении</v>
          </cell>
          <cell r="M3608">
            <v>38407</v>
          </cell>
          <cell r="N3608">
            <v>0</v>
          </cell>
          <cell r="P3608">
            <v>50000</v>
          </cell>
          <cell r="Q3608">
            <v>1</v>
          </cell>
          <cell r="R3608">
            <v>50000</v>
          </cell>
          <cell r="S3608">
            <v>38468</v>
          </cell>
          <cell r="T3608" t="str">
            <v>26/04-01</v>
          </cell>
          <cell r="U3608" t="str">
            <v>ООО "ЭКОС+"</v>
          </cell>
          <cell r="V3608">
            <v>1</v>
          </cell>
          <cell r="W3608">
            <v>50000</v>
          </cell>
          <cell r="X3608">
            <v>38468</v>
          </cell>
          <cell r="Y3608" t="str">
            <v>26/04-акт УралСиб</v>
          </cell>
          <cell r="Z3608" t="str">
            <v>ОАО "УралСиб"</v>
          </cell>
          <cell r="AA3608">
            <v>0</v>
          </cell>
          <cell r="AB3608">
            <v>0</v>
          </cell>
          <cell r="AC3608">
            <v>0</v>
          </cell>
          <cell r="AD3608" t="str">
            <v>предъявлен</v>
          </cell>
          <cell r="AF3608" t="str">
            <v/>
          </cell>
          <cell r="AI3608" t="str">
            <v/>
          </cell>
        </row>
        <row r="3609">
          <cell r="A3609">
            <v>3586</v>
          </cell>
          <cell r="B3609" t="str">
            <v>диск</v>
          </cell>
          <cell r="C3609" t="str">
            <v>51401</v>
          </cell>
          <cell r="D3609" t="str">
            <v>51401`810`1`0400`0000005</v>
          </cell>
          <cell r="E3609" t="str">
            <v>ОАО «УралСиб»</v>
          </cell>
          <cell r="F3609" t="str">
            <v>банк</v>
          </cell>
          <cell r="G3609" t="str">
            <v>У0001</v>
          </cell>
          <cell r="H3609" t="str">
            <v>0094205</v>
          </cell>
          <cell r="I3609">
            <v>38416</v>
          </cell>
          <cell r="J3609">
            <v>16000</v>
          </cell>
          <cell r="K3609" t="str">
            <v>Рубли РФ</v>
          </cell>
          <cell r="L3609" t="str">
            <v>по предъявлении</v>
          </cell>
          <cell r="M3609">
            <v>38416</v>
          </cell>
          <cell r="N3609">
            <v>0</v>
          </cell>
          <cell r="P3609">
            <v>16000</v>
          </cell>
          <cell r="Q3609">
            <v>1</v>
          </cell>
          <cell r="R3609">
            <v>16000</v>
          </cell>
          <cell r="S3609">
            <v>38468</v>
          </cell>
          <cell r="T3609" t="str">
            <v>26/04-01</v>
          </cell>
          <cell r="U3609" t="str">
            <v>ООО "ЭКОС+"</v>
          </cell>
          <cell r="V3609">
            <v>1</v>
          </cell>
          <cell r="W3609">
            <v>16000</v>
          </cell>
          <cell r="X3609">
            <v>38468</v>
          </cell>
          <cell r="Y3609" t="str">
            <v>26/04-акт УралСиб</v>
          </cell>
          <cell r="Z3609" t="str">
            <v>ОАО "УралСиб"</v>
          </cell>
          <cell r="AA3609">
            <v>0</v>
          </cell>
          <cell r="AB3609">
            <v>0</v>
          </cell>
          <cell r="AC3609">
            <v>0</v>
          </cell>
          <cell r="AD3609" t="str">
            <v>предъявлен</v>
          </cell>
          <cell r="AF3609" t="str">
            <v/>
          </cell>
          <cell r="AI3609" t="str">
            <v/>
          </cell>
        </row>
        <row r="3610">
          <cell r="A3610">
            <v>3587</v>
          </cell>
          <cell r="B3610" t="str">
            <v>диск</v>
          </cell>
          <cell r="C3610" t="str">
            <v>51401</v>
          </cell>
          <cell r="D3610" t="str">
            <v>51401`810`2`0400`0000002</v>
          </cell>
          <cell r="E3610" t="str">
            <v>Сбербанк РФ</v>
          </cell>
          <cell r="F3610" t="str">
            <v>банк</v>
          </cell>
          <cell r="G3610" t="str">
            <v>ВА</v>
          </cell>
          <cell r="H3610" t="str">
            <v>0565118</v>
          </cell>
          <cell r="I3610">
            <v>38415</v>
          </cell>
          <cell r="J3610">
            <v>233000</v>
          </cell>
          <cell r="K3610" t="str">
            <v>Рубли РФ</v>
          </cell>
          <cell r="L3610" t="str">
            <v>по предъявлении</v>
          </cell>
          <cell r="M3610">
            <v>38415</v>
          </cell>
          <cell r="N3610">
            <v>0</v>
          </cell>
          <cell r="P3610">
            <v>233000</v>
          </cell>
          <cell r="Q3610">
            <v>1</v>
          </cell>
          <cell r="R3610">
            <v>233000</v>
          </cell>
          <cell r="S3610">
            <v>38468</v>
          </cell>
          <cell r="T3610" t="str">
            <v>26/04-01</v>
          </cell>
          <cell r="U3610" t="str">
            <v>ООО "ЭКОС+"</v>
          </cell>
          <cell r="V3610">
            <v>1</v>
          </cell>
          <cell r="W3610">
            <v>233000</v>
          </cell>
          <cell r="X3610">
            <v>38468</v>
          </cell>
          <cell r="Y3610" t="str">
            <v>26/04-акт СБ РФ</v>
          </cell>
          <cell r="Z3610" t="str">
            <v>Сбербанк РФ</v>
          </cell>
          <cell r="AA3610">
            <v>0</v>
          </cell>
          <cell r="AB3610">
            <v>0</v>
          </cell>
          <cell r="AC3610">
            <v>0</v>
          </cell>
          <cell r="AD3610" t="str">
            <v>предъявлен</v>
          </cell>
          <cell r="AF3610" t="str">
            <v/>
          </cell>
          <cell r="AI3610" t="str">
            <v/>
          </cell>
        </row>
        <row r="3611">
          <cell r="A3611">
            <v>3588</v>
          </cell>
          <cell r="B3611" t="str">
            <v>диск</v>
          </cell>
          <cell r="C3611" t="str">
            <v>51401</v>
          </cell>
          <cell r="D3611" t="str">
            <v>51401`810`2`0400`0000002</v>
          </cell>
          <cell r="E3611" t="str">
            <v>Сбербанк РФ</v>
          </cell>
          <cell r="F3611" t="str">
            <v>банк</v>
          </cell>
          <cell r="G3611" t="str">
            <v>ВА</v>
          </cell>
          <cell r="H3611" t="str">
            <v>0586442</v>
          </cell>
          <cell r="I3611">
            <v>38446</v>
          </cell>
          <cell r="J3611">
            <v>122000</v>
          </cell>
          <cell r="K3611" t="str">
            <v>Рубли РФ</v>
          </cell>
          <cell r="L3611" t="str">
            <v>по предъявлении</v>
          </cell>
          <cell r="M3611">
            <v>38446</v>
          </cell>
          <cell r="N3611">
            <v>0</v>
          </cell>
          <cell r="P3611">
            <v>122000</v>
          </cell>
          <cell r="Q3611">
            <v>1</v>
          </cell>
          <cell r="R3611">
            <v>122000</v>
          </cell>
          <cell r="S3611">
            <v>38468</v>
          </cell>
          <cell r="T3611" t="str">
            <v>26/04-01</v>
          </cell>
          <cell r="U3611" t="str">
            <v>ООО "ЭКОС+"</v>
          </cell>
          <cell r="V3611">
            <v>1</v>
          </cell>
          <cell r="W3611">
            <v>122000</v>
          </cell>
          <cell r="X3611">
            <v>38468</v>
          </cell>
          <cell r="Y3611" t="str">
            <v>26/04-акт СБ РФ</v>
          </cell>
          <cell r="Z3611" t="str">
            <v>Сбербанк РФ</v>
          </cell>
          <cell r="AA3611">
            <v>0</v>
          </cell>
          <cell r="AB3611">
            <v>0</v>
          </cell>
          <cell r="AC3611">
            <v>0</v>
          </cell>
          <cell r="AD3611" t="str">
            <v>предъявлен</v>
          </cell>
          <cell r="AF3611" t="str">
            <v/>
          </cell>
          <cell r="AI3611" t="str">
            <v/>
          </cell>
        </row>
        <row r="3612">
          <cell r="A3612">
            <v>3589</v>
          </cell>
          <cell r="B3612" t="str">
            <v>диск</v>
          </cell>
          <cell r="C3612" t="str">
            <v>51401</v>
          </cell>
          <cell r="D3612" t="str">
            <v>51401`810`2`0400`0000002</v>
          </cell>
          <cell r="E3612" t="str">
            <v>Сбербанк РФ</v>
          </cell>
          <cell r="F3612" t="str">
            <v>банк</v>
          </cell>
          <cell r="G3612" t="str">
            <v>ВН</v>
          </cell>
          <cell r="H3612" t="str">
            <v>1615896</v>
          </cell>
          <cell r="I3612">
            <v>38443</v>
          </cell>
          <cell r="J3612">
            <v>103000</v>
          </cell>
          <cell r="K3612" t="str">
            <v>Рубли РФ</v>
          </cell>
          <cell r="L3612" t="str">
            <v>по предъявлении</v>
          </cell>
          <cell r="M3612">
            <v>38443</v>
          </cell>
          <cell r="N3612">
            <v>0</v>
          </cell>
          <cell r="P3612">
            <v>103000</v>
          </cell>
          <cell r="Q3612">
            <v>1</v>
          </cell>
          <cell r="R3612">
            <v>103000</v>
          </cell>
          <cell r="S3612">
            <v>38468</v>
          </cell>
          <cell r="T3612" t="str">
            <v>26/04-01</v>
          </cell>
          <cell r="U3612" t="str">
            <v>ООО "ЭКОС+"</v>
          </cell>
          <cell r="V3612">
            <v>1</v>
          </cell>
          <cell r="W3612">
            <v>103000</v>
          </cell>
          <cell r="X3612">
            <v>38468</v>
          </cell>
          <cell r="Y3612" t="str">
            <v>26/04-акт СБ РФ</v>
          </cell>
          <cell r="Z3612" t="str">
            <v>Сбербанк РФ</v>
          </cell>
          <cell r="AA3612">
            <v>0</v>
          </cell>
          <cell r="AB3612">
            <v>0</v>
          </cell>
          <cell r="AC3612">
            <v>0</v>
          </cell>
          <cell r="AD3612" t="str">
            <v>предъявлен</v>
          </cell>
          <cell r="AF3612" t="str">
            <v/>
          </cell>
          <cell r="AI3612" t="str">
            <v/>
          </cell>
        </row>
        <row r="3613">
          <cell r="A3613">
            <v>3590</v>
          </cell>
          <cell r="B3613" t="str">
            <v>диск</v>
          </cell>
          <cell r="C3613" t="str">
            <v>51401</v>
          </cell>
          <cell r="D3613" t="str">
            <v>51401`810`2`0400`0000002</v>
          </cell>
          <cell r="E3613" t="str">
            <v>Сбербанк РФ</v>
          </cell>
          <cell r="F3613" t="str">
            <v>банк</v>
          </cell>
          <cell r="G3613" t="str">
            <v>ВА</v>
          </cell>
          <cell r="H3613" t="str">
            <v>0587486</v>
          </cell>
          <cell r="I3613">
            <v>38453</v>
          </cell>
          <cell r="J3613">
            <v>64500</v>
          </cell>
          <cell r="K3613" t="str">
            <v>Рубли РФ</v>
          </cell>
          <cell r="L3613" t="str">
            <v>по предъявлении</v>
          </cell>
          <cell r="M3613">
            <v>38453</v>
          </cell>
          <cell r="N3613">
            <v>0</v>
          </cell>
          <cell r="P3613">
            <v>64500</v>
          </cell>
          <cell r="Q3613">
            <v>1</v>
          </cell>
          <cell r="R3613">
            <v>64500</v>
          </cell>
          <cell r="S3613">
            <v>38468</v>
          </cell>
          <cell r="T3613" t="str">
            <v>26/04-01</v>
          </cell>
          <cell r="U3613" t="str">
            <v>ООО "ЭКОС+"</v>
          </cell>
          <cell r="V3613">
            <v>1</v>
          </cell>
          <cell r="W3613">
            <v>64500</v>
          </cell>
          <cell r="X3613">
            <v>38468</v>
          </cell>
          <cell r="Y3613" t="str">
            <v>26/04-акт СБ РФ</v>
          </cell>
          <cell r="Z3613" t="str">
            <v>Сбербанк РФ</v>
          </cell>
          <cell r="AA3613">
            <v>0</v>
          </cell>
          <cell r="AB3613">
            <v>0</v>
          </cell>
          <cell r="AC3613">
            <v>0</v>
          </cell>
          <cell r="AD3613" t="str">
            <v>предъявлен</v>
          </cell>
          <cell r="AF3613" t="str">
            <v/>
          </cell>
          <cell r="AI3613" t="str">
            <v/>
          </cell>
        </row>
        <row r="3614">
          <cell r="A3614">
            <v>3591</v>
          </cell>
          <cell r="B3614" t="str">
            <v>диск</v>
          </cell>
          <cell r="C3614" t="str">
            <v>51401</v>
          </cell>
          <cell r="D3614" t="str">
            <v>51401`810`2`0400`0000002</v>
          </cell>
          <cell r="E3614" t="str">
            <v>Сбербанк РФ</v>
          </cell>
          <cell r="F3614" t="str">
            <v>банк</v>
          </cell>
          <cell r="G3614" t="str">
            <v>ВА</v>
          </cell>
          <cell r="H3614" t="str">
            <v>0576225</v>
          </cell>
          <cell r="I3614">
            <v>38440</v>
          </cell>
          <cell r="J3614">
            <v>221500</v>
          </cell>
          <cell r="K3614" t="str">
            <v>Рубли РФ</v>
          </cell>
          <cell r="L3614" t="str">
            <v>по предъявлении</v>
          </cell>
          <cell r="M3614">
            <v>38440</v>
          </cell>
          <cell r="N3614">
            <v>0</v>
          </cell>
          <cell r="P3614">
            <v>221500</v>
          </cell>
          <cell r="Q3614">
            <v>1</v>
          </cell>
          <cell r="R3614">
            <v>221500</v>
          </cell>
          <cell r="S3614">
            <v>38468</v>
          </cell>
          <cell r="T3614" t="str">
            <v>26/04-01</v>
          </cell>
          <cell r="U3614" t="str">
            <v>ООО "ЭКОС+"</v>
          </cell>
          <cell r="V3614">
            <v>1</v>
          </cell>
          <cell r="W3614">
            <v>221500</v>
          </cell>
          <cell r="X3614">
            <v>38468</v>
          </cell>
          <cell r="Y3614" t="str">
            <v>26/04-акт СБ РФ</v>
          </cell>
          <cell r="Z3614" t="str">
            <v>Сбербанк РФ</v>
          </cell>
          <cell r="AA3614">
            <v>0</v>
          </cell>
          <cell r="AB3614">
            <v>0</v>
          </cell>
          <cell r="AC3614">
            <v>0</v>
          </cell>
          <cell r="AD3614" t="str">
            <v>предъявлен</v>
          </cell>
          <cell r="AF3614" t="str">
            <v/>
          </cell>
          <cell r="AI3614" t="str">
            <v/>
          </cell>
        </row>
        <row r="3615">
          <cell r="A3615">
            <v>3592</v>
          </cell>
          <cell r="B3615" t="str">
            <v>диск</v>
          </cell>
          <cell r="C3615" t="str">
            <v>51401</v>
          </cell>
          <cell r="D3615" t="str">
            <v>51401`810`2`0400`0000002</v>
          </cell>
          <cell r="E3615" t="str">
            <v>Сбербанк РФ</v>
          </cell>
          <cell r="F3615" t="str">
            <v>банк</v>
          </cell>
          <cell r="G3615" t="str">
            <v>ВА</v>
          </cell>
          <cell r="H3615" t="str">
            <v>0576284</v>
          </cell>
          <cell r="I3615">
            <v>38442</v>
          </cell>
          <cell r="J3615">
            <v>93000</v>
          </cell>
          <cell r="K3615" t="str">
            <v>Рубли РФ</v>
          </cell>
          <cell r="L3615" t="str">
            <v>по предъявлении</v>
          </cell>
          <cell r="M3615">
            <v>38442</v>
          </cell>
          <cell r="N3615">
            <v>0</v>
          </cell>
          <cell r="P3615">
            <v>93000</v>
          </cell>
          <cell r="Q3615">
            <v>1</v>
          </cell>
          <cell r="R3615">
            <v>93000</v>
          </cell>
          <cell r="S3615">
            <v>38468</v>
          </cell>
          <cell r="T3615" t="str">
            <v>26/04-01</v>
          </cell>
          <cell r="U3615" t="str">
            <v>ООО "ЭКОС+"</v>
          </cell>
          <cell r="V3615">
            <v>1</v>
          </cell>
          <cell r="W3615">
            <v>93000</v>
          </cell>
          <cell r="X3615">
            <v>38468</v>
          </cell>
          <cell r="Y3615" t="str">
            <v>26/04-акт СБ РФ</v>
          </cell>
          <cell r="Z3615" t="str">
            <v>Сбербанк РФ</v>
          </cell>
          <cell r="AA3615">
            <v>0</v>
          </cell>
          <cell r="AB3615">
            <v>0</v>
          </cell>
          <cell r="AC3615">
            <v>0</v>
          </cell>
          <cell r="AD3615" t="str">
            <v>предъявлен</v>
          </cell>
          <cell r="AF3615" t="str">
            <v/>
          </cell>
          <cell r="AI3615" t="str">
            <v/>
          </cell>
        </row>
        <row r="3616">
          <cell r="A3616">
            <v>3593</v>
          </cell>
          <cell r="B3616" t="str">
            <v>диск</v>
          </cell>
          <cell r="C3616" t="str">
            <v>51401</v>
          </cell>
          <cell r="D3616" t="str">
            <v>51401`810`2`0400`0000002</v>
          </cell>
          <cell r="E3616" t="str">
            <v>Сбербанк РФ</v>
          </cell>
          <cell r="F3616" t="str">
            <v>банк</v>
          </cell>
          <cell r="G3616" t="str">
            <v>ВА</v>
          </cell>
          <cell r="H3616" t="str">
            <v>0589546</v>
          </cell>
          <cell r="I3616">
            <v>38442</v>
          </cell>
          <cell r="J3616">
            <v>69850</v>
          </cell>
          <cell r="K3616" t="str">
            <v>Рубли РФ</v>
          </cell>
          <cell r="L3616" t="str">
            <v>по предъявлении</v>
          </cell>
          <cell r="M3616">
            <v>38442</v>
          </cell>
          <cell r="N3616">
            <v>0</v>
          </cell>
          <cell r="P3616">
            <v>69850</v>
          </cell>
          <cell r="Q3616">
            <v>1</v>
          </cell>
          <cell r="R3616">
            <v>69850</v>
          </cell>
          <cell r="S3616">
            <v>38468</v>
          </cell>
          <cell r="T3616" t="str">
            <v>26/04-01</v>
          </cell>
          <cell r="U3616" t="str">
            <v>ООО "ЭКОС+"</v>
          </cell>
          <cell r="V3616">
            <v>1</v>
          </cell>
          <cell r="W3616">
            <v>69850</v>
          </cell>
          <cell r="X3616">
            <v>38468</v>
          </cell>
          <cell r="Y3616" t="str">
            <v>26/04-акт СБ РФ</v>
          </cell>
          <cell r="Z3616" t="str">
            <v>Сбербанк РФ</v>
          </cell>
          <cell r="AA3616">
            <v>0</v>
          </cell>
          <cell r="AB3616">
            <v>0</v>
          </cell>
          <cell r="AC3616">
            <v>0</v>
          </cell>
          <cell r="AD3616" t="str">
            <v>предъявлен</v>
          </cell>
          <cell r="AF3616" t="str">
            <v/>
          </cell>
          <cell r="AI3616" t="str">
            <v/>
          </cell>
        </row>
        <row r="3617">
          <cell r="A3617">
            <v>3594</v>
          </cell>
          <cell r="B3617" t="str">
            <v>диск</v>
          </cell>
          <cell r="C3617" t="str">
            <v>51401</v>
          </cell>
          <cell r="D3617" t="str">
            <v>51401`810`2`0400`0000002</v>
          </cell>
          <cell r="E3617" t="str">
            <v>Сбербанк РФ</v>
          </cell>
          <cell r="F3617" t="str">
            <v>банк</v>
          </cell>
          <cell r="G3617" t="str">
            <v>ВА</v>
          </cell>
          <cell r="H3617" t="str">
            <v>1626052</v>
          </cell>
          <cell r="I3617">
            <v>38393</v>
          </cell>
          <cell r="J3617">
            <v>300000</v>
          </cell>
          <cell r="K3617" t="str">
            <v>Рубли РФ</v>
          </cell>
          <cell r="L3617" t="str">
            <v>по предъявлении, но не ранее 17.02.05 г.</v>
          </cell>
          <cell r="M3617">
            <v>38400</v>
          </cell>
          <cell r="N3617">
            <v>0</v>
          </cell>
          <cell r="P3617">
            <v>298500</v>
          </cell>
          <cell r="Q3617">
            <v>0.995</v>
          </cell>
          <cell r="R3617">
            <v>298500</v>
          </cell>
          <cell r="S3617">
            <v>38468</v>
          </cell>
          <cell r="T3617" t="str">
            <v>26/04-01</v>
          </cell>
          <cell r="U3617" t="str">
            <v>ООО "ЭКОС+"</v>
          </cell>
          <cell r="V3617">
            <v>1</v>
          </cell>
          <cell r="W3617">
            <v>300000</v>
          </cell>
          <cell r="X3617">
            <v>38468</v>
          </cell>
          <cell r="Y3617" t="str">
            <v>26/04-акт СБ РФ</v>
          </cell>
          <cell r="Z3617" t="str">
            <v>Сбербанк РФ</v>
          </cell>
          <cell r="AA3617">
            <v>1500</v>
          </cell>
          <cell r="AB3617">
            <v>1.8391959798994975</v>
          </cell>
          <cell r="AC3617">
            <v>1.8341708542713568</v>
          </cell>
          <cell r="AD3617" t="str">
            <v>предъявлен</v>
          </cell>
          <cell r="AF3617" t="str">
            <v/>
          </cell>
          <cell r="AI3617" t="str">
            <v/>
          </cell>
        </row>
        <row r="3618">
          <cell r="A3618">
            <v>3595</v>
          </cell>
          <cell r="B3618" t="str">
            <v>диск</v>
          </cell>
          <cell r="C3618" t="str">
            <v>51401</v>
          </cell>
          <cell r="D3618" t="str">
            <v>51401`810`2`0400`0000002</v>
          </cell>
          <cell r="E3618" t="str">
            <v>Сбербанк РФ</v>
          </cell>
          <cell r="F3618" t="str">
            <v>банк</v>
          </cell>
          <cell r="G3618" t="str">
            <v>ВА</v>
          </cell>
          <cell r="H3618" t="str">
            <v>1477883</v>
          </cell>
          <cell r="I3618">
            <v>38450</v>
          </cell>
          <cell r="J3618">
            <v>50000</v>
          </cell>
          <cell r="K3618" t="str">
            <v>Рубли РФ</v>
          </cell>
          <cell r="L3618" t="str">
            <v>по предъявлении, но не ранее 13.04.05 г.</v>
          </cell>
          <cell r="M3618">
            <v>38455</v>
          </cell>
          <cell r="N3618">
            <v>0</v>
          </cell>
          <cell r="P3618">
            <v>50000</v>
          </cell>
          <cell r="Q3618">
            <v>1</v>
          </cell>
          <cell r="R3618">
            <v>50000</v>
          </cell>
          <cell r="S3618">
            <v>38468</v>
          </cell>
          <cell r="T3618" t="str">
            <v>26/04-01</v>
          </cell>
          <cell r="U3618" t="str">
            <v>ООО "ЭКОС+"</v>
          </cell>
          <cell r="V3618">
            <v>1</v>
          </cell>
          <cell r="W3618">
            <v>50000</v>
          </cell>
          <cell r="X3618">
            <v>38468</v>
          </cell>
          <cell r="Y3618" t="str">
            <v>26/04-акт СБ РФ</v>
          </cell>
          <cell r="Z3618" t="str">
            <v>Сбербанк РФ</v>
          </cell>
          <cell r="AA3618">
            <v>0</v>
          </cell>
          <cell r="AB3618">
            <v>0</v>
          </cell>
          <cell r="AC3618">
            <v>0</v>
          </cell>
          <cell r="AD3618" t="str">
            <v>предъявлен</v>
          </cell>
          <cell r="AF3618" t="str">
            <v/>
          </cell>
          <cell r="AI3618" t="str">
            <v/>
          </cell>
        </row>
        <row r="3619">
          <cell r="A3619">
            <v>3596</v>
          </cell>
          <cell r="B3619" t="str">
            <v>диск</v>
          </cell>
          <cell r="C3619" t="str">
            <v>51401</v>
          </cell>
          <cell r="D3619" t="str">
            <v>51401`810`2`0400`0000002</v>
          </cell>
          <cell r="E3619" t="str">
            <v>Сбербанк РФ</v>
          </cell>
          <cell r="F3619" t="str">
            <v>банк</v>
          </cell>
          <cell r="G3619" t="str">
            <v>ВА</v>
          </cell>
          <cell r="H3619" t="str">
            <v>1477942</v>
          </cell>
          <cell r="I3619">
            <v>38454</v>
          </cell>
          <cell r="J3619">
            <v>126263</v>
          </cell>
          <cell r="K3619" t="str">
            <v>Рубли РФ</v>
          </cell>
          <cell r="L3619" t="str">
            <v>по предъявлении, но не ранее 17.04.05 г.</v>
          </cell>
          <cell r="M3619">
            <v>38459</v>
          </cell>
          <cell r="N3619">
            <v>0</v>
          </cell>
          <cell r="P3619">
            <v>126263</v>
          </cell>
          <cell r="Q3619">
            <v>1</v>
          </cell>
          <cell r="R3619">
            <v>126263</v>
          </cell>
          <cell r="S3619">
            <v>38468</v>
          </cell>
          <cell r="T3619" t="str">
            <v>26/04-01</v>
          </cell>
          <cell r="U3619" t="str">
            <v>ООО "ЭКОС+"</v>
          </cell>
          <cell r="V3619">
            <v>1</v>
          </cell>
          <cell r="W3619">
            <v>126263</v>
          </cell>
          <cell r="X3619">
            <v>38468</v>
          </cell>
          <cell r="Y3619" t="str">
            <v>26/04-акт СБ РФ</v>
          </cell>
          <cell r="Z3619" t="str">
            <v>Сбербанк РФ</v>
          </cell>
          <cell r="AA3619">
            <v>0</v>
          </cell>
          <cell r="AB3619">
            <v>0</v>
          </cell>
          <cell r="AC3619">
            <v>0</v>
          </cell>
          <cell r="AD3619" t="str">
            <v>предъявлен</v>
          </cell>
          <cell r="AF3619" t="str">
            <v/>
          </cell>
          <cell r="AI3619" t="str">
            <v/>
          </cell>
        </row>
        <row r="3620">
          <cell r="A3620">
            <v>3597</v>
          </cell>
          <cell r="B3620" t="str">
            <v>диск</v>
          </cell>
          <cell r="C3620" t="str">
            <v>51401</v>
          </cell>
          <cell r="D3620" t="str">
            <v>51401`810`2`0400`0000002</v>
          </cell>
          <cell r="E3620" t="str">
            <v>Сбербанк РФ</v>
          </cell>
          <cell r="F3620" t="str">
            <v>банк</v>
          </cell>
          <cell r="G3620" t="str">
            <v>ВА</v>
          </cell>
          <cell r="H3620" t="str">
            <v>0569154</v>
          </cell>
          <cell r="I3620">
            <v>38436</v>
          </cell>
          <cell r="J3620">
            <v>49500</v>
          </cell>
          <cell r="K3620" t="str">
            <v>Рубли РФ</v>
          </cell>
          <cell r="L3620" t="str">
            <v>по предъявлении</v>
          </cell>
          <cell r="M3620">
            <v>38436</v>
          </cell>
          <cell r="N3620">
            <v>0</v>
          </cell>
          <cell r="P3620">
            <v>49500</v>
          </cell>
          <cell r="Q3620">
            <v>1</v>
          </cell>
          <cell r="R3620">
            <v>49500</v>
          </cell>
          <cell r="S3620">
            <v>38468</v>
          </cell>
          <cell r="T3620" t="str">
            <v>26/04-01</v>
          </cell>
          <cell r="U3620" t="str">
            <v>ООО "ЭКОС+"</v>
          </cell>
          <cell r="V3620">
            <v>1</v>
          </cell>
          <cell r="W3620">
            <v>49500</v>
          </cell>
          <cell r="X3620">
            <v>38468</v>
          </cell>
          <cell r="Y3620" t="str">
            <v>26/04-акт СБ РФ</v>
          </cell>
          <cell r="Z3620" t="str">
            <v>Сбербанк РФ</v>
          </cell>
          <cell r="AA3620">
            <v>0</v>
          </cell>
          <cell r="AB3620">
            <v>0</v>
          </cell>
          <cell r="AC3620">
            <v>0</v>
          </cell>
          <cell r="AD3620" t="str">
            <v>предъявлен</v>
          </cell>
          <cell r="AF3620" t="str">
            <v/>
          </cell>
          <cell r="AI3620" t="str">
            <v/>
          </cell>
        </row>
        <row r="3621">
          <cell r="A3621">
            <v>3598</v>
          </cell>
          <cell r="B3621" t="str">
            <v>диск</v>
          </cell>
          <cell r="C3621" t="str">
            <v>51401</v>
          </cell>
          <cell r="D3621" t="str">
            <v>51401`810`2`0400`0000002</v>
          </cell>
          <cell r="E3621" t="str">
            <v>Сбербанк РФ</v>
          </cell>
          <cell r="F3621" t="str">
            <v>банк</v>
          </cell>
          <cell r="G3621" t="str">
            <v>ВА</v>
          </cell>
          <cell r="H3621" t="str">
            <v>0575030</v>
          </cell>
          <cell r="I3621">
            <v>38426</v>
          </cell>
          <cell r="J3621">
            <v>58140</v>
          </cell>
          <cell r="K3621" t="str">
            <v>Рубли РФ</v>
          </cell>
          <cell r="L3621" t="str">
            <v>по предъявлении, но не ранее 22.03.05 г.</v>
          </cell>
          <cell r="M3621">
            <v>38433</v>
          </cell>
          <cell r="N3621">
            <v>0</v>
          </cell>
          <cell r="P3621">
            <v>58140</v>
          </cell>
          <cell r="Q3621">
            <v>1</v>
          </cell>
          <cell r="R3621">
            <v>58140</v>
          </cell>
          <cell r="S3621">
            <v>38468</v>
          </cell>
          <cell r="T3621" t="str">
            <v>26/04-01</v>
          </cell>
          <cell r="U3621" t="str">
            <v>ООО "ЭКОС+"</v>
          </cell>
          <cell r="V3621">
            <v>1</v>
          </cell>
          <cell r="W3621">
            <v>58140</v>
          </cell>
          <cell r="X3621">
            <v>38468</v>
          </cell>
          <cell r="Y3621" t="str">
            <v>26/04-акт СБ РФ</v>
          </cell>
          <cell r="Z3621" t="str">
            <v>Сбербанк РФ</v>
          </cell>
          <cell r="AA3621">
            <v>0</v>
          </cell>
          <cell r="AB3621">
            <v>0</v>
          </cell>
          <cell r="AC3621">
            <v>0</v>
          </cell>
          <cell r="AD3621" t="str">
            <v>предъявлен</v>
          </cell>
          <cell r="AF3621" t="str">
            <v/>
          </cell>
          <cell r="AI3621" t="str">
            <v/>
          </cell>
        </row>
        <row r="3622">
          <cell r="A3622">
            <v>3599</v>
          </cell>
          <cell r="B3622" t="str">
            <v>диск</v>
          </cell>
          <cell r="C3622" t="str">
            <v>51401</v>
          </cell>
          <cell r="D3622" t="str">
            <v>51401`810`2`0400`0000002</v>
          </cell>
          <cell r="E3622" t="str">
            <v>Сбербанк РФ</v>
          </cell>
          <cell r="F3622" t="str">
            <v>банк</v>
          </cell>
          <cell r="G3622" t="str">
            <v>ВА</v>
          </cell>
          <cell r="H3622" t="str">
            <v>0565250</v>
          </cell>
          <cell r="I3622">
            <v>38432</v>
          </cell>
          <cell r="J3622">
            <v>30000</v>
          </cell>
          <cell r="K3622" t="str">
            <v>Рубли РФ</v>
          </cell>
          <cell r="L3622" t="str">
            <v>по предъявлении</v>
          </cell>
          <cell r="M3622">
            <v>38432</v>
          </cell>
          <cell r="N3622">
            <v>0</v>
          </cell>
          <cell r="P3622">
            <v>30000</v>
          </cell>
          <cell r="Q3622">
            <v>1</v>
          </cell>
          <cell r="R3622">
            <v>30000</v>
          </cell>
          <cell r="S3622">
            <v>38468</v>
          </cell>
          <cell r="T3622" t="str">
            <v>26/04-01</v>
          </cell>
          <cell r="U3622" t="str">
            <v>ООО "ЭКОС+"</v>
          </cell>
          <cell r="V3622">
            <v>1</v>
          </cell>
          <cell r="W3622">
            <v>30000</v>
          </cell>
          <cell r="X3622">
            <v>38468</v>
          </cell>
          <cell r="Y3622" t="str">
            <v>26/04-акт СБ РФ</v>
          </cell>
          <cell r="Z3622" t="str">
            <v>Сбербанк РФ</v>
          </cell>
          <cell r="AA3622">
            <v>0</v>
          </cell>
          <cell r="AB3622">
            <v>0</v>
          </cell>
          <cell r="AC3622">
            <v>0</v>
          </cell>
          <cell r="AD3622" t="str">
            <v>предъявлен</v>
          </cell>
          <cell r="AF3622" t="str">
            <v/>
          </cell>
          <cell r="AI3622" t="str">
            <v/>
          </cell>
        </row>
        <row r="3623">
          <cell r="A3623">
            <v>3600</v>
          </cell>
          <cell r="B3623" t="str">
            <v>диск</v>
          </cell>
          <cell r="C3623" t="str">
            <v>51401</v>
          </cell>
          <cell r="D3623" t="str">
            <v>51401`810`2`0400`0000002</v>
          </cell>
          <cell r="E3623" t="str">
            <v>Сбербанк РФ</v>
          </cell>
          <cell r="F3623" t="str">
            <v>банк</v>
          </cell>
          <cell r="G3623" t="str">
            <v>ВА</v>
          </cell>
          <cell r="H3623" t="str">
            <v>0578043</v>
          </cell>
          <cell r="I3623">
            <v>38436</v>
          </cell>
          <cell r="J3623">
            <v>55000</v>
          </cell>
          <cell r="K3623" t="str">
            <v>Рубли РФ</v>
          </cell>
          <cell r="L3623" t="str">
            <v>по предъявлении</v>
          </cell>
          <cell r="M3623">
            <v>38436</v>
          </cell>
          <cell r="N3623">
            <v>0</v>
          </cell>
          <cell r="P3623">
            <v>55000</v>
          </cell>
          <cell r="Q3623">
            <v>1</v>
          </cell>
          <cell r="R3623">
            <v>55000</v>
          </cell>
          <cell r="S3623">
            <v>38468</v>
          </cell>
          <cell r="T3623" t="str">
            <v>26/04-01</v>
          </cell>
          <cell r="U3623" t="str">
            <v>ООО "ЭКОС+"</v>
          </cell>
          <cell r="V3623">
            <v>1</v>
          </cell>
          <cell r="W3623">
            <v>55000</v>
          </cell>
          <cell r="X3623">
            <v>38468</v>
          </cell>
          <cell r="Y3623" t="str">
            <v>26/04-акт СБ РФ</v>
          </cell>
          <cell r="Z3623" t="str">
            <v>Сбербанк РФ</v>
          </cell>
          <cell r="AA3623">
            <v>0</v>
          </cell>
          <cell r="AB3623">
            <v>0</v>
          </cell>
          <cell r="AC3623">
            <v>0</v>
          </cell>
          <cell r="AD3623" t="str">
            <v>предъявлен</v>
          </cell>
          <cell r="AF3623" t="str">
            <v/>
          </cell>
          <cell r="AI3623" t="str">
            <v/>
          </cell>
        </row>
        <row r="3624">
          <cell r="A3624">
            <v>3601</v>
          </cell>
          <cell r="B3624" t="str">
            <v>диск</v>
          </cell>
          <cell r="C3624" t="str">
            <v>51401</v>
          </cell>
          <cell r="D3624" t="str">
            <v>51401`810`2`0400`0000002</v>
          </cell>
          <cell r="E3624" t="str">
            <v>Сбербанк РФ</v>
          </cell>
          <cell r="F3624" t="str">
            <v>банк</v>
          </cell>
          <cell r="G3624" t="str">
            <v>ВА</v>
          </cell>
          <cell r="H3624" t="str">
            <v>0565305</v>
          </cell>
          <cell r="I3624">
            <v>38435</v>
          </cell>
          <cell r="J3624">
            <v>40000</v>
          </cell>
          <cell r="K3624" t="str">
            <v>Рубли РФ</v>
          </cell>
          <cell r="L3624" t="str">
            <v>по предъявлении</v>
          </cell>
          <cell r="M3624">
            <v>38435</v>
          </cell>
          <cell r="N3624">
            <v>0</v>
          </cell>
          <cell r="P3624">
            <v>40000</v>
          </cell>
          <cell r="Q3624">
            <v>1</v>
          </cell>
          <cell r="R3624">
            <v>40000</v>
          </cell>
          <cell r="S3624">
            <v>38468</v>
          </cell>
          <cell r="T3624" t="str">
            <v>26/04-01</v>
          </cell>
          <cell r="U3624" t="str">
            <v>ООО "ЭКОС+"</v>
          </cell>
          <cell r="V3624">
            <v>1</v>
          </cell>
          <cell r="W3624">
            <v>40000</v>
          </cell>
          <cell r="X3624">
            <v>38468</v>
          </cell>
          <cell r="Y3624" t="str">
            <v>26/04-акт СБ РФ</v>
          </cell>
          <cell r="Z3624" t="str">
            <v>Сбербанк РФ</v>
          </cell>
          <cell r="AA3624">
            <v>0</v>
          </cell>
          <cell r="AB3624">
            <v>0</v>
          </cell>
          <cell r="AC3624">
            <v>0</v>
          </cell>
          <cell r="AD3624" t="str">
            <v>предъявлен</v>
          </cell>
          <cell r="AF3624" t="str">
            <v/>
          </cell>
          <cell r="AI3624" t="str">
            <v/>
          </cell>
        </row>
        <row r="3625">
          <cell r="A3625">
            <v>3602</v>
          </cell>
          <cell r="B3625" t="str">
            <v>диск</v>
          </cell>
          <cell r="C3625" t="str">
            <v>51401</v>
          </cell>
          <cell r="D3625" t="str">
            <v>51401`810`2`0400`0000002</v>
          </cell>
          <cell r="E3625" t="str">
            <v>Сбербанк РФ</v>
          </cell>
          <cell r="F3625" t="str">
            <v>банк</v>
          </cell>
          <cell r="G3625" t="str">
            <v>ВА</v>
          </cell>
          <cell r="H3625" t="str">
            <v>0587853</v>
          </cell>
          <cell r="I3625">
            <v>38448</v>
          </cell>
          <cell r="J3625">
            <v>50000</v>
          </cell>
          <cell r="K3625" t="str">
            <v>Рубли РФ</v>
          </cell>
          <cell r="L3625" t="str">
            <v>по предъявлении</v>
          </cell>
          <cell r="M3625">
            <v>38448</v>
          </cell>
          <cell r="N3625">
            <v>0</v>
          </cell>
          <cell r="P3625">
            <v>50000</v>
          </cell>
          <cell r="Q3625">
            <v>1</v>
          </cell>
          <cell r="R3625">
            <v>50000</v>
          </cell>
          <cell r="S3625">
            <v>38468</v>
          </cell>
          <cell r="T3625" t="str">
            <v>26/04-01</v>
          </cell>
          <cell r="U3625" t="str">
            <v>ООО "ЭКОС+"</v>
          </cell>
          <cell r="V3625">
            <v>1</v>
          </cell>
          <cell r="W3625">
            <v>50000</v>
          </cell>
          <cell r="X3625">
            <v>38468</v>
          </cell>
          <cell r="Y3625" t="str">
            <v>26/04-акт СБ РФ</v>
          </cell>
          <cell r="Z3625" t="str">
            <v>Сбербанк РФ</v>
          </cell>
          <cell r="AA3625">
            <v>0</v>
          </cell>
          <cell r="AB3625">
            <v>0</v>
          </cell>
          <cell r="AC3625">
            <v>0</v>
          </cell>
          <cell r="AD3625" t="str">
            <v>предъявлен</v>
          </cell>
          <cell r="AF3625" t="str">
            <v/>
          </cell>
          <cell r="AI3625" t="str">
            <v/>
          </cell>
        </row>
        <row r="3626">
          <cell r="A3626">
            <v>3603</v>
          </cell>
          <cell r="B3626" t="str">
            <v>диск</v>
          </cell>
          <cell r="C3626" t="str">
            <v>51401</v>
          </cell>
          <cell r="D3626" t="str">
            <v>51401`810`2`0400`0000002</v>
          </cell>
          <cell r="E3626" t="str">
            <v>Сбербанк РФ</v>
          </cell>
          <cell r="F3626" t="str">
            <v>банк</v>
          </cell>
          <cell r="G3626" t="str">
            <v>ВА</v>
          </cell>
          <cell r="H3626" t="str">
            <v>0566922</v>
          </cell>
          <cell r="I3626">
            <v>38433</v>
          </cell>
          <cell r="J3626">
            <v>80000</v>
          </cell>
          <cell r="K3626" t="str">
            <v>Рубли РФ</v>
          </cell>
          <cell r="L3626" t="str">
            <v>по предъявлении</v>
          </cell>
          <cell r="M3626">
            <v>38433</v>
          </cell>
          <cell r="N3626">
            <v>0</v>
          </cell>
          <cell r="P3626">
            <v>80000</v>
          </cell>
          <cell r="Q3626">
            <v>1</v>
          </cell>
          <cell r="R3626">
            <v>80000</v>
          </cell>
          <cell r="S3626">
            <v>38468</v>
          </cell>
          <cell r="T3626" t="str">
            <v>26/04-01</v>
          </cell>
          <cell r="U3626" t="str">
            <v>ООО "ЭКОС+"</v>
          </cell>
          <cell r="V3626">
            <v>1</v>
          </cell>
          <cell r="W3626">
            <v>80000</v>
          </cell>
          <cell r="X3626">
            <v>38468</v>
          </cell>
          <cell r="Y3626" t="str">
            <v>26/04-акт СБ РФ</v>
          </cell>
          <cell r="Z3626" t="str">
            <v>Сбербанк РФ</v>
          </cell>
          <cell r="AA3626">
            <v>0</v>
          </cell>
          <cell r="AB3626">
            <v>0</v>
          </cell>
          <cell r="AC3626">
            <v>0</v>
          </cell>
          <cell r="AD3626" t="str">
            <v>предъявлен</v>
          </cell>
          <cell r="AF3626" t="str">
            <v/>
          </cell>
          <cell r="AI3626" t="str">
            <v/>
          </cell>
        </row>
        <row r="3627">
          <cell r="A3627">
            <v>3604</v>
          </cell>
          <cell r="B3627" t="str">
            <v>диск</v>
          </cell>
          <cell r="C3627" t="str">
            <v>51401</v>
          </cell>
          <cell r="D3627" t="str">
            <v>51401`810`2`0400`0000002</v>
          </cell>
          <cell r="E3627" t="str">
            <v>Сбербанк РФ</v>
          </cell>
          <cell r="F3627" t="str">
            <v>банк</v>
          </cell>
          <cell r="G3627" t="str">
            <v>ВА</v>
          </cell>
          <cell r="H3627" t="str">
            <v>0550609</v>
          </cell>
          <cell r="I3627">
            <v>38427</v>
          </cell>
          <cell r="J3627">
            <v>79500</v>
          </cell>
          <cell r="K3627" t="str">
            <v>Рубли РФ</v>
          </cell>
          <cell r="L3627" t="str">
            <v>по предъявлении, но не ранее 23.03.05 г.</v>
          </cell>
          <cell r="M3627">
            <v>38434</v>
          </cell>
          <cell r="N3627">
            <v>0</v>
          </cell>
          <cell r="P3627">
            <v>79500</v>
          </cell>
          <cell r="Q3627">
            <v>1</v>
          </cell>
          <cell r="R3627">
            <v>79500</v>
          </cell>
          <cell r="S3627">
            <v>38468</v>
          </cell>
          <cell r="T3627" t="str">
            <v>26/04-01</v>
          </cell>
          <cell r="U3627" t="str">
            <v>ООО "ЭКОС+"</v>
          </cell>
          <cell r="V3627">
            <v>1</v>
          </cell>
          <cell r="W3627">
            <v>79500</v>
          </cell>
          <cell r="X3627">
            <v>38468</v>
          </cell>
          <cell r="Y3627" t="str">
            <v>26/04-акт СБ РФ</v>
          </cell>
          <cell r="Z3627" t="str">
            <v>Сбербанк РФ</v>
          </cell>
          <cell r="AA3627">
            <v>0</v>
          </cell>
          <cell r="AB3627">
            <v>0</v>
          </cell>
          <cell r="AC3627">
            <v>0</v>
          </cell>
          <cell r="AD3627" t="str">
            <v>предъявлен</v>
          </cell>
          <cell r="AF3627" t="str">
            <v/>
          </cell>
          <cell r="AI3627" t="str">
            <v/>
          </cell>
        </row>
        <row r="3628">
          <cell r="A3628">
            <v>3605</v>
          </cell>
          <cell r="B3628" t="str">
            <v>диск</v>
          </cell>
          <cell r="C3628" t="str">
            <v>51401</v>
          </cell>
          <cell r="D3628" t="str">
            <v>51401`810`2`0400`0000002</v>
          </cell>
          <cell r="E3628" t="str">
            <v>Сбербанк РФ</v>
          </cell>
          <cell r="F3628" t="str">
            <v>банк</v>
          </cell>
          <cell r="G3628" t="str">
            <v>ВА</v>
          </cell>
          <cell r="H3628" t="str">
            <v>0550524</v>
          </cell>
          <cell r="I3628">
            <v>38404</v>
          </cell>
          <cell r="J3628">
            <v>85250</v>
          </cell>
          <cell r="K3628" t="str">
            <v>Рубли РФ</v>
          </cell>
          <cell r="L3628" t="str">
            <v>по предъявлении</v>
          </cell>
          <cell r="M3628">
            <v>38404</v>
          </cell>
          <cell r="N3628">
            <v>0</v>
          </cell>
          <cell r="P3628">
            <v>85250</v>
          </cell>
          <cell r="Q3628">
            <v>1</v>
          </cell>
          <cell r="R3628">
            <v>85250</v>
          </cell>
          <cell r="S3628">
            <v>38468</v>
          </cell>
          <cell r="T3628" t="str">
            <v>26/04-01</v>
          </cell>
          <cell r="U3628" t="str">
            <v>ООО "ЭКОС+"</v>
          </cell>
          <cell r="V3628">
            <v>1</v>
          </cell>
          <cell r="W3628">
            <v>85250</v>
          </cell>
          <cell r="X3628">
            <v>38468</v>
          </cell>
          <cell r="Y3628" t="str">
            <v>26/04-акт СБ РФ</v>
          </cell>
          <cell r="Z3628" t="str">
            <v>Сбербанк РФ</v>
          </cell>
          <cell r="AA3628">
            <v>0</v>
          </cell>
          <cell r="AB3628">
            <v>0</v>
          </cell>
          <cell r="AC3628">
            <v>0</v>
          </cell>
          <cell r="AD3628" t="str">
            <v>предъявлен</v>
          </cell>
          <cell r="AF3628" t="str">
            <v/>
          </cell>
          <cell r="AI3628" t="str">
            <v/>
          </cell>
        </row>
        <row r="3629">
          <cell r="A3629">
            <v>3606</v>
          </cell>
          <cell r="B3629" t="str">
            <v>диск</v>
          </cell>
          <cell r="C3629" t="str">
            <v>51401</v>
          </cell>
          <cell r="D3629" t="str">
            <v>51401`810`2`0400`0000002</v>
          </cell>
          <cell r="E3629" t="str">
            <v>Сбербанк РФ</v>
          </cell>
          <cell r="F3629" t="str">
            <v>банк</v>
          </cell>
          <cell r="G3629" t="str">
            <v>ВН</v>
          </cell>
          <cell r="H3629" t="str">
            <v>1615936</v>
          </cell>
          <cell r="I3629">
            <v>38456</v>
          </cell>
          <cell r="J3629">
            <v>24000</v>
          </cell>
          <cell r="K3629" t="str">
            <v>Рубли РФ</v>
          </cell>
          <cell r="L3629" t="str">
            <v>по предъявлении</v>
          </cell>
          <cell r="M3629">
            <v>38456</v>
          </cell>
          <cell r="N3629">
            <v>0</v>
          </cell>
          <cell r="P3629">
            <v>24000</v>
          </cell>
          <cell r="Q3629">
            <v>1</v>
          </cell>
          <cell r="R3629">
            <v>24000</v>
          </cell>
          <cell r="S3629">
            <v>38468</v>
          </cell>
          <cell r="T3629" t="str">
            <v>26/04-01</v>
          </cell>
          <cell r="U3629" t="str">
            <v>ООО "ЭКОС+"</v>
          </cell>
          <cell r="V3629">
            <v>1</v>
          </cell>
          <cell r="W3629">
            <v>24000</v>
          </cell>
          <cell r="X3629">
            <v>38468</v>
          </cell>
          <cell r="Y3629" t="str">
            <v>26/04-акт СБ РФ</v>
          </cell>
          <cell r="Z3629" t="str">
            <v>Сбербанк РФ</v>
          </cell>
          <cell r="AA3629">
            <v>0</v>
          </cell>
          <cell r="AB3629">
            <v>0</v>
          </cell>
          <cell r="AC3629">
            <v>0</v>
          </cell>
          <cell r="AD3629" t="str">
            <v>предъявлен</v>
          </cell>
          <cell r="AF3629" t="str">
            <v/>
          </cell>
          <cell r="AI3629" t="str">
            <v/>
          </cell>
        </row>
        <row r="3630">
          <cell r="A3630">
            <v>3607</v>
          </cell>
          <cell r="B3630" t="str">
            <v>диск</v>
          </cell>
          <cell r="C3630" t="str">
            <v>51401</v>
          </cell>
          <cell r="D3630" t="str">
            <v>51401`810`2`0400`0000002</v>
          </cell>
          <cell r="E3630" t="str">
            <v>Сбербанк РФ</v>
          </cell>
          <cell r="F3630" t="str">
            <v>банк</v>
          </cell>
          <cell r="G3630" t="str">
            <v>ВА</v>
          </cell>
          <cell r="H3630" t="str">
            <v>0577591</v>
          </cell>
          <cell r="I3630">
            <v>38427</v>
          </cell>
          <cell r="J3630">
            <v>15000</v>
          </cell>
          <cell r="K3630" t="str">
            <v>Рубли РФ</v>
          </cell>
          <cell r="L3630" t="str">
            <v>по предъявлении</v>
          </cell>
          <cell r="M3630">
            <v>38427</v>
          </cell>
          <cell r="N3630">
            <v>0</v>
          </cell>
          <cell r="P3630">
            <v>15000</v>
          </cell>
          <cell r="Q3630">
            <v>1</v>
          </cell>
          <cell r="R3630">
            <v>15000</v>
          </cell>
          <cell r="S3630">
            <v>38468</v>
          </cell>
          <cell r="T3630" t="str">
            <v>26/04-01</v>
          </cell>
          <cell r="U3630" t="str">
            <v>ООО "ЭКОС+"</v>
          </cell>
          <cell r="V3630">
            <v>1</v>
          </cell>
          <cell r="W3630">
            <v>15000</v>
          </cell>
          <cell r="X3630">
            <v>38468</v>
          </cell>
          <cell r="Y3630" t="str">
            <v>26/04-акт СБ РФ</v>
          </cell>
          <cell r="Z3630" t="str">
            <v>Сбербанк РФ</v>
          </cell>
          <cell r="AA3630">
            <v>0</v>
          </cell>
          <cell r="AB3630">
            <v>0</v>
          </cell>
          <cell r="AC3630">
            <v>0</v>
          </cell>
          <cell r="AD3630" t="str">
            <v>предъявлен</v>
          </cell>
          <cell r="AF3630" t="str">
            <v/>
          </cell>
          <cell r="AI3630" t="str">
            <v/>
          </cell>
        </row>
        <row r="3631">
          <cell r="A3631">
            <v>3608</v>
          </cell>
          <cell r="B3631" t="str">
            <v>диск</v>
          </cell>
          <cell r="C3631" t="str">
            <v>51401</v>
          </cell>
          <cell r="D3631" t="str">
            <v>51401`810`2`0400`0000002</v>
          </cell>
          <cell r="E3631" t="str">
            <v>Сбербанк РФ</v>
          </cell>
          <cell r="F3631" t="str">
            <v>банк</v>
          </cell>
          <cell r="G3631" t="str">
            <v>ВА</v>
          </cell>
          <cell r="H3631" t="str">
            <v>0564902</v>
          </cell>
          <cell r="I3631">
            <v>38391</v>
          </cell>
          <cell r="J3631">
            <v>6000</v>
          </cell>
          <cell r="K3631" t="str">
            <v>Рубли РФ</v>
          </cell>
          <cell r="L3631" t="str">
            <v>по предъявлении</v>
          </cell>
          <cell r="M3631">
            <v>38391</v>
          </cell>
          <cell r="N3631">
            <v>0</v>
          </cell>
          <cell r="P3631">
            <v>6000</v>
          </cell>
          <cell r="Q3631">
            <v>1</v>
          </cell>
          <cell r="R3631">
            <v>6000</v>
          </cell>
          <cell r="S3631">
            <v>38468</v>
          </cell>
          <cell r="T3631" t="str">
            <v>26/04-01</v>
          </cell>
          <cell r="U3631" t="str">
            <v>ООО "ЭКОС+"</v>
          </cell>
          <cell r="V3631">
            <v>1</v>
          </cell>
          <cell r="W3631">
            <v>6000</v>
          </cell>
          <cell r="X3631">
            <v>38468</v>
          </cell>
          <cell r="Y3631" t="str">
            <v>26/04-акт СБ РФ</v>
          </cell>
          <cell r="Z3631" t="str">
            <v>Сбербанк РФ</v>
          </cell>
          <cell r="AA3631">
            <v>0</v>
          </cell>
          <cell r="AB3631">
            <v>0</v>
          </cell>
          <cell r="AC3631">
            <v>0</v>
          </cell>
          <cell r="AD3631" t="str">
            <v>предъявлен</v>
          </cell>
          <cell r="AF3631" t="str">
            <v/>
          </cell>
          <cell r="AI3631" t="str">
            <v/>
          </cell>
        </row>
        <row r="3632">
          <cell r="A3632">
            <v>3609</v>
          </cell>
          <cell r="B3632" t="str">
            <v>диск</v>
          </cell>
          <cell r="C3632" t="str">
            <v>51401</v>
          </cell>
          <cell r="D3632" t="str">
            <v>51401`810`2`0400`0000002</v>
          </cell>
          <cell r="E3632" t="str">
            <v>Сбербанк РФ</v>
          </cell>
          <cell r="F3632" t="str">
            <v>банк</v>
          </cell>
          <cell r="G3632" t="str">
            <v>ВА</v>
          </cell>
          <cell r="H3632" t="str">
            <v>0593092</v>
          </cell>
          <cell r="I3632">
            <v>38469</v>
          </cell>
          <cell r="J3632">
            <v>400000</v>
          </cell>
          <cell r="K3632" t="str">
            <v>Рубли РФ</v>
          </cell>
          <cell r="L3632" t="str">
            <v>по предъявлении</v>
          </cell>
          <cell r="M3632">
            <v>38469</v>
          </cell>
          <cell r="N3632">
            <v>0</v>
          </cell>
          <cell r="P3632">
            <v>400000</v>
          </cell>
          <cell r="Q3632">
            <v>1</v>
          </cell>
          <cell r="R3632">
            <v>400000</v>
          </cell>
          <cell r="S3632">
            <v>38469</v>
          </cell>
          <cell r="T3632" t="str">
            <v>27/04-03</v>
          </cell>
          <cell r="U3632" t="str">
            <v>ООО "ДАЛТОН"</v>
          </cell>
          <cell r="V3632">
            <v>1</v>
          </cell>
          <cell r="W3632">
            <v>400000</v>
          </cell>
          <cell r="X3632">
            <v>38470</v>
          </cell>
          <cell r="Y3632" t="str">
            <v>28/04-акт СБ РФ</v>
          </cell>
          <cell r="Z3632" t="str">
            <v>Сбербанк РФ</v>
          </cell>
          <cell r="AA3632">
            <v>0</v>
          </cell>
          <cell r="AB3632">
            <v>0</v>
          </cell>
          <cell r="AC3632">
            <v>0</v>
          </cell>
          <cell r="AD3632" t="str">
            <v>предъявлен</v>
          </cell>
          <cell r="AF3632" t="str">
            <v/>
          </cell>
          <cell r="AI3632" t="str">
            <v/>
          </cell>
        </row>
        <row r="3633">
          <cell r="A3633">
            <v>3610</v>
          </cell>
          <cell r="B3633" t="str">
            <v>диск</v>
          </cell>
          <cell r="C3633" t="str">
            <v>51401</v>
          </cell>
          <cell r="D3633" t="str">
            <v>51401`810`2`0400`0000002</v>
          </cell>
          <cell r="E3633" t="str">
            <v>Сбербанк РФ</v>
          </cell>
          <cell r="F3633" t="str">
            <v>банк</v>
          </cell>
          <cell r="G3633" t="str">
            <v>ВА</v>
          </cell>
          <cell r="H3633" t="str">
            <v>0591788</v>
          </cell>
          <cell r="I3633">
            <v>38467</v>
          </cell>
          <cell r="J3633">
            <v>700000</v>
          </cell>
          <cell r="K3633" t="str">
            <v>Рубли РФ</v>
          </cell>
          <cell r="L3633" t="str">
            <v>по предъявлении</v>
          </cell>
          <cell r="M3633">
            <v>38467</v>
          </cell>
          <cell r="N3633">
            <v>0</v>
          </cell>
          <cell r="P3633">
            <v>700000</v>
          </cell>
          <cell r="Q3633">
            <v>1</v>
          </cell>
          <cell r="R3633">
            <v>700000</v>
          </cell>
          <cell r="S3633">
            <v>38469</v>
          </cell>
          <cell r="T3633" t="str">
            <v>27/04-03</v>
          </cell>
          <cell r="U3633" t="str">
            <v>ООО "ДАЛТОН"</v>
          </cell>
          <cell r="V3633">
            <v>1</v>
          </cell>
          <cell r="W3633">
            <v>700000</v>
          </cell>
          <cell r="X3633">
            <v>38470</v>
          </cell>
          <cell r="Y3633" t="str">
            <v>28/04-акт СБ РФ</v>
          </cell>
          <cell r="Z3633" t="str">
            <v>Сбербанк РФ</v>
          </cell>
          <cell r="AA3633">
            <v>0</v>
          </cell>
          <cell r="AB3633">
            <v>0</v>
          </cell>
          <cell r="AC3633">
            <v>0</v>
          </cell>
          <cell r="AD3633" t="str">
            <v>предъявлен</v>
          </cell>
          <cell r="AF3633" t="str">
            <v/>
          </cell>
          <cell r="AI3633" t="str">
            <v/>
          </cell>
        </row>
        <row r="3634">
          <cell r="A3634">
            <v>3611</v>
          </cell>
          <cell r="B3634" t="str">
            <v>диск</v>
          </cell>
          <cell r="C3634" t="str">
            <v>51401</v>
          </cell>
          <cell r="D3634" t="str">
            <v>51401`810`2`0400`0000002</v>
          </cell>
          <cell r="E3634" t="str">
            <v>Сбербанк РФ</v>
          </cell>
          <cell r="F3634" t="str">
            <v>банк</v>
          </cell>
          <cell r="G3634" t="str">
            <v>ВА</v>
          </cell>
          <cell r="H3634" t="str">
            <v>0591217</v>
          </cell>
          <cell r="I3634">
            <v>38468</v>
          </cell>
          <cell r="J3634">
            <v>290000</v>
          </cell>
          <cell r="K3634" t="str">
            <v>Рубли РФ</v>
          </cell>
          <cell r="L3634" t="str">
            <v>по предъявлении</v>
          </cell>
          <cell r="M3634">
            <v>38468</v>
          </cell>
          <cell r="N3634">
            <v>0</v>
          </cell>
          <cell r="P3634">
            <v>289560</v>
          </cell>
          <cell r="Q3634">
            <v>0.99848275862068969</v>
          </cell>
          <cell r="R3634">
            <v>289560</v>
          </cell>
          <cell r="S3634">
            <v>38471</v>
          </cell>
          <cell r="T3634" t="str">
            <v>29/04-02</v>
          </cell>
          <cell r="U3634" t="str">
            <v>ООО "Кардинал"</v>
          </cell>
          <cell r="V3634">
            <v>1</v>
          </cell>
          <cell r="W3634">
            <v>290000</v>
          </cell>
          <cell r="X3634">
            <v>38471</v>
          </cell>
          <cell r="Y3634" t="str">
            <v>29/04-акт Сб</v>
          </cell>
          <cell r="Z3634" t="str">
            <v>Сбербанк РФ</v>
          </cell>
          <cell r="AA3634">
            <v>440</v>
          </cell>
          <cell r="AB3634">
            <v>0.55615416493990877</v>
          </cell>
          <cell r="AC3634">
            <v>0.55463461804116587</v>
          </cell>
          <cell r="AD3634" t="str">
            <v>предъявлен</v>
          </cell>
          <cell r="AF3634" t="str">
            <v/>
          </cell>
          <cell r="AI3634" t="str">
            <v/>
          </cell>
        </row>
        <row r="3635">
          <cell r="A3635">
            <v>3612</v>
          </cell>
          <cell r="B3635" t="str">
            <v>диск</v>
          </cell>
          <cell r="C3635" t="str">
            <v>51401</v>
          </cell>
          <cell r="D3635" t="str">
            <v>51401`810`4`0400`0000006</v>
          </cell>
          <cell r="E3635" t="str">
            <v>ОАО «Социнвестбанк»</v>
          </cell>
          <cell r="F3635" t="str">
            <v>банк</v>
          </cell>
          <cell r="G3635" t="str">
            <v>КА</v>
          </cell>
          <cell r="H3635" t="str">
            <v>0030551</v>
          </cell>
          <cell r="I3635">
            <v>38462</v>
          </cell>
          <cell r="J3635">
            <v>50000</v>
          </cell>
          <cell r="K3635" t="str">
            <v>Рубли РФ</v>
          </cell>
          <cell r="L3635" t="str">
            <v>по предъявлении</v>
          </cell>
          <cell r="M3635">
            <v>38462</v>
          </cell>
          <cell r="N3635">
            <v>0</v>
          </cell>
          <cell r="P3635">
            <v>49500</v>
          </cell>
          <cell r="Q3635">
            <v>0.99</v>
          </cell>
          <cell r="R3635">
            <v>49500</v>
          </cell>
          <cell r="S3635">
            <v>38471</v>
          </cell>
          <cell r="T3635" t="str">
            <v>Соглашение об отступном № 1 от 29.04.05</v>
          </cell>
          <cell r="U3635" t="str">
            <v>ООО "Лидо Хиф"</v>
          </cell>
          <cell r="V3635" t="str">
            <v/>
          </cell>
          <cell r="Y3635" t="str">
            <v/>
          </cell>
          <cell r="AA3635" t="str">
            <v/>
          </cell>
          <cell r="AB3635">
            <v>3.6969696969696972</v>
          </cell>
          <cell r="AC3635" t="str">
            <v/>
          </cell>
          <cell r="AD3635" t="str">
            <v>куплен</v>
          </cell>
          <cell r="AF3635" t="str">
            <v/>
          </cell>
          <cell r="AI3635" t="str">
            <v/>
          </cell>
        </row>
      </sheetData>
      <sheetData sheetId="98"/>
      <sheetData sheetId="99">
        <row r="3">
          <cell r="AH3">
            <v>55587816.453840278</v>
          </cell>
        </row>
        <row r="4">
          <cell r="AH4">
            <v>379788304.93000001</v>
          </cell>
        </row>
        <row r="5">
          <cell r="AH5" t="str">
            <v>Замечание</v>
          </cell>
        </row>
        <row r="6">
          <cell r="A6">
            <v>1</v>
          </cell>
          <cell r="C6" t="str">
            <v>52406</v>
          </cell>
          <cell r="D6" t="str">
            <v>52406`810`1`0100`0000109</v>
          </cell>
          <cell r="E6" t="str">
            <v>Сыркомбинат</v>
          </cell>
          <cell r="F6" t="str">
            <v>ИК</v>
          </cell>
          <cell r="G6" t="str">
            <v>0000330</v>
          </cell>
          <cell r="H6">
            <v>37153</v>
          </cell>
          <cell r="I6">
            <v>50000</v>
          </cell>
          <cell r="J6" t="str">
            <v>Рубли РФ</v>
          </cell>
          <cell r="K6">
            <v>50000</v>
          </cell>
          <cell r="L6" t="str">
            <v>по предъявлении, но не ранее 25.09.2001</v>
          </cell>
          <cell r="M6">
            <v>37524</v>
          </cell>
          <cell r="N6">
            <v>0</v>
          </cell>
          <cell r="O6">
            <v>0</v>
          </cell>
          <cell r="R6" t="str">
            <v>Погашен</v>
          </cell>
          <cell r="S6">
            <v>37559</v>
          </cell>
          <cell r="T6" t="str">
            <v>ОАО Торговая фирма "Север"</v>
          </cell>
          <cell r="U6">
            <v>1</v>
          </cell>
          <cell r="V6">
            <v>50000</v>
          </cell>
          <cell r="W6">
            <v>1</v>
          </cell>
          <cell r="X6">
            <v>50000</v>
          </cell>
          <cell r="Y6">
            <v>50000</v>
          </cell>
          <cell r="Z6">
            <v>0</v>
          </cell>
          <cell r="AA6">
            <v>406</v>
          </cell>
          <cell r="AB6">
            <v>371</v>
          </cell>
          <cell r="AC6">
            <v>0</v>
          </cell>
          <cell r="AD6">
            <v>18550000</v>
          </cell>
          <cell r="AF6" t="str">
            <v/>
          </cell>
          <cell r="AH6" t="str">
            <v/>
          </cell>
          <cell r="AI6" t="str">
            <v>бланк списан</v>
          </cell>
          <cell r="AJ6">
            <v>0</v>
          </cell>
        </row>
        <row r="7">
          <cell r="A7">
            <v>2</v>
          </cell>
          <cell r="B7" t="str">
            <v>диск</v>
          </cell>
          <cell r="C7" t="str">
            <v>52406</v>
          </cell>
          <cell r="D7" t="str">
            <v>52406`810`7`0400`0005022</v>
          </cell>
          <cell r="E7" t="str">
            <v>Дудин С.И.</v>
          </cell>
          <cell r="H7">
            <v>37428</v>
          </cell>
          <cell r="I7">
            <v>20000</v>
          </cell>
          <cell r="J7" t="str">
            <v>Рубли РФ</v>
          </cell>
          <cell r="K7">
            <v>20000</v>
          </cell>
          <cell r="M7">
            <v>37437</v>
          </cell>
          <cell r="O7">
            <v>0</v>
          </cell>
          <cell r="R7" t="str">
            <v>Выдан</v>
          </cell>
          <cell r="U7">
            <v>1</v>
          </cell>
          <cell r="V7">
            <v>20000</v>
          </cell>
          <cell r="W7">
            <v>1</v>
          </cell>
          <cell r="X7">
            <v>20000</v>
          </cell>
          <cell r="Z7" t="str">
            <v/>
          </cell>
          <cell r="AA7" t="str">
            <v/>
          </cell>
          <cell r="AB7">
            <v>9</v>
          </cell>
          <cell r="AC7">
            <v>0</v>
          </cell>
          <cell r="AD7">
            <v>180000</v>
          </cell>
          <cell r="AF7">
            <v>0</v>
          </cell>
          <cell r="AG7" t="str">
            <v>Дудин С.И.</v>
          </cell>
          <cell r="AH7" t="str">
            <v/>
          </cell>
          <cell r="AI7" t="str">
            <v>бланк списан</v>
          </cell>
          <cell r="AJ7">
            <v>379788304.93000001</v>
          </cell>
        </row>
        <row r="8">
          <cell r="A8">
            <v>3</v>
          </cell>
          <cell r="B8" t="str">
            <v>диск</v>
          </cell>
          <cell r="C8" t="str">
            <v>52406</v>
          </cell>
          <cell r="D8" t="str">
            <v>52406`810`7`0400`0200403</v>
          </cell>
          <cell r="E8" t="str">
            <v>Сайфутдинов Марат Камильевич</v>
          </cell>
          <cell r="F8" t="str">
            <v>СА</v>
          </cell>
          <cell r="G8" t="str">
            <v>0000452</v>
          </cell>
          <cell r="H8">
            <v>37245</v>
          </cell>
          <cell r="I8">
            <v>25120.86</v>
          </cell>
          <cell r="J8" t="str">
            <v>Рубли РФ</v>
          </cell>
          <cell r="K8">
            <v>25120.86</v>
          </cell>
          <cell r="L8" t="str">
            <v>по предъявлении, но не ранее 01.09.2002</v>
          </cell>
          <cell r="M8">
            <v>37500</v>
          </cell>
          <cell r="N8">
            <v>0</v>
          </cell>
          <cell r="O8">
            <v>0</v>
          </cell>
          <cell r="Q8" t="str">
            <v>физ</v>
          </cell>
          <cell r="R8" t="str">
            <v>Выдан</v>
          </cell>
          <cell r="U8">
            <v>1</v>
          </cell>
          <cell r="V8">
            <v>25120.86</v>
          </cell>
          <cell r="W8">
            <v>1</v>
          </cell>
          <cell r="X8">
            <v>25120.86</v>
          </cell>
          <cell r="Z8" t="str">
            <v/>
          </cell>
          <cell r="AA8" t="str">
            <v/>
          </cell>
          <cell r="AB8">
            <v>255</v>
          </cell>
          <cell r="AC8">
            <v>0</v>
          </cell>
          <cell r="AD8">
            <v>6405819.2999999998</v>
          </cell>
          <cell r="AF8">
            <v>0</v>
          </cell>
          <cell r="AG8" t="str">
            <v>Сайфутдинов Марат Камильевич</v>
          </cell>
          <cell r="AH8" t="str">
            <v/>
          </cell>
          <cell r="AI8" t="str">
            <v>бланк списан</v>
          </cell>
          <cell r="AJ8">
            <v>379788304.93000001</v>
          </cell>
        </row>
        <row r="9">
          <cell r="A9">
            <v>4</v>
          </cell>
          <cell r="B9" t="str">
            <v>диск</v>
          </cell>
          <cell r="C9" t="str">
            <v>52406</v>
          </cell>
          <cell r="D9" t="str">
            <v>52406`810`0`0400`0200404</v>
          </cell>
          <cell r="E9" t="str">
            <v>Сайфутдинов Марат Камильевич</v>
          </cell>
          <cell r="F9" t="str">
            <v>СА</v>
          </cell>
          <cell r="G9" t="str">
            <v>0000453</v>
          </cell>
          <cell r="H9">
            <v>37245</v>
          </cell>
          <cell r="I9">
            <v>460.02</v>
          </cell>
          <cell r="J9" t="str">
            <v>Рубли РФ</v>
          </cell>
          <cell r="K9">
            <v>460.02</v>
          </cell>
          <cell r="L9" t="str">
            <v>по предъявлении, но не ранее 01.09.2002</v>
          </cell>
          <cell r="M9">
            <v>37500</v>
          </cell>
          <cell r="N9">
            <v>0</v>
          </cell>
          <cell r="O9">
            <v>0</v>
          </cell>
          <cell r="Q9" t="str">
            <v>физ</v>
          </cell>
          <cell r="R9" t="str">
            <v>Выдан</v>
          </cell>
          <cell r="U9">
            <v>1</v>
          </cell>
          <cell r="V9">
            <v>460.02</v>
          </cell>
          <cell r="W9">
            <v>1</v>
          </cell>
          <cell r="X9">
            <v>460.02</v>
          </cell>
          <cell r="Z9" t="str">
            <v/>
          </cell>
          <cell r="AA9" t="str">
            <v/>
          </cell>
          <cell r="AB9">
            <v>255</v>
          </cell>
          <cell r="AC9">
            <v>0</v>
          </cell>
          <cell r="AD9">
            <v>117305.09999999999</v>
          </cell>
          <cell r="AF9">
            <v>0</v>
          </cell>
          <cell r="AG9" t="str">
            <v>Сайфутдинов Марат Камильевич</v>
          </cell>
          <cell r="AH9" t="str">
            <v/>
          </cell>
          <cell r="AI9" t="str">
            <v>бланк списан</v>
          </cell>
        </row>
        <row r="10">
          <cell r="A10">
            <v>5</v>
          </cell>
          <cell r="B10" t="str">
            <v>диск</v>
          </cell>
          <cell r="C10" t="str">
            <v>52406</v>
          </cell>
          <cell r="D10" t="str">
            <v>52406`810`6`0040`0100467</v>
          </cell>
          <cell r="E10" t="str">
            <v>ЧП Кудряшов Сергей Витальевич</v>
          </cell>
          <cell r="F10" t="str">
            <v>СА</v>
          </cell>
          <cell r="G10" t="str">
            <v>0000467</v>
          </cell>
          <cell r="H10">
            <v>37483</v>
          </cell>
          <cell r="I10">
            <v>18850</v>
          </cell>
          <cell r="J10" t="str">
            <v>Рубли РФ</v>
          </cell>
          <cell r="K10">
            <v>18850</v>
          </cell>
          <cell r="L10" t="str">
            <v>через 7 дней от даты составления</v>
          </cell>
          <cell r="M10">
            <v>37490</v>
          </cell>
          <cell r="N10">
            <v>0</v>
          </cell>
          <cell r="O10">
            <v>0</v>
          </cell>
          <cell r="P10" t="str">
            <v>15/08-01</v>
          </cell>
          <cell r="Q10" t="str">
            <v>ЧП</v>
          </cell>
          <cell r="R10" t="str">
            <v>Погашен</v>
          </cell>
          <cell r="S10">
            <v>37495</v>
          </cell>
          <cell r="T10" t="str">
            <v>ОАО БПТШФ «МИР»</v>
          </cell>
          <cell r="U10">
            <v>1</v>
          </cell>
          <cell r="V10">
            <v>18850</v>
          </cell>
          <cell r="W10">
            <v>1</v>
          </cell>
          <cell r="X10">
            <v>18850</v>
          </cell>
          <cell r="Y10">
            <v>18850</v>
          </cell>
          <cell r="Z10">
            <v>0</v>
          </cell>
          <cell r="AA10">
            <v>12</v>
          </cell>
          <cell r="AB10">
            <v>7</v>
          </cell>
          <cell r="AC10">
            <v>0</v>
          </cell>
          <cell r="AD10">
            <v>131950</v>
          </cell>
          <cell r="AF10">
            <v>0</v>
          </cell>
          <cell r="AG10" t="str">
            <v>МИР</v>
          </cell>
          <cell r="AH10" t="str">
            <v/>
          </cell>
          <cell r="AI10" t="str">
            <v>бланк списан</v>
          </cell>
        </row>
        <row r="11">
          <cell r="A11">
            <v>6</v>
          </cell>
          <cell r="B11" t="str">
            <v>диск</v>
          </cell>
          <cell r="C11" t="str">
            <v>52303</v>
          </cell>
          <cell r="D11" t="str">
            <v>52303`810`7`0400`0100279</v>
          </cell>
          <cell r="E11" t="str">
            <v>ООО «Проект-Инжиниринг»</v>
          </cell>
          <cell r="F11" t="str">
            <v>СА</v>
          </cell>
          <cell r="G11" t="str">
            <v>0000279</v>
          </cell>
          <cell r="H11">
            <v>37474</v>
          </cell>
          <cell r="I11">
            <v>231742.66</v>
          </cell>
          <cell r="J11" t="str">
            <v>Рубли РФ</v>
          </cell>
          <cell r="K11">
            <v>231742.66</v>
          </cell>
          <cell r="L11" t="str">
            <v>по предъявлении, но не ранее 06.10.2002</v>
          </cell>
          <cell r="M11">
            <v>37535</v>
          </cell>
          <cell r="N11">
            <v>0</v>
          </cell>
          <cell r="O11">
            <v>0</v>
          </cell>
          <cell r="P11" t="str">
            <v>06/08-01</v>
          </cell>
          <cell r="Q11" t="str">
            <v>юр</v>
          </cell>
          <cell r="R11" t="str">
            <v>Погашен</v>
          </cell>
          <cell r="S11">
            <v>37536</v>
          </cell>
          <cell r="T11" t="str">
            <v xml:space="preserve"> ООО «ПП «Комплекс»</v>
          </cell>
          <cell r="U11">
            <v>1</v>
          </cell>
          <cell r="V11">
            <v>231742.66</v>
          </cell>
          <cell r="W11">
            <v>1</v>
          </cell>
          <cell r="X11">
            <v>231742.66</v>
          </cell>
          <cell r="Y11">
            <v>231742.66</v>
          </cell>
          <cell r="Z11">
            <v>0</v>
          </cell>
          <cell r="AA11">
            <v>62</v>
          </cell>
          <cell r="AB11">
            <v>61</v>
          </cell>
          <cell r="AC11">
            <v>0</v>
          </cell>
          <cell r="AD11">
            <v>14136302.26</v>
          </cell>
          <cell r="AF11">
            <v>0</v>
          </cell>
          <cell r="AH11" t="str">
            <v/>
          </cell>
          <cell r="AI11" t="str">
            <v>бланк списан</v>
          </cell>
        </row>
        <row r="12">
          <cell r="A12">
            <v>7</v>
          </cell>
          <cell r="B12" t="str">
            <v>проц</v>
          </cell>
          <cell r="C12" t="str">
            <v>52303</v>
          </cell>
          <cell r="D12" t="str">
            <v>52303`810`8`0400`0100276</v>
          </cell>
          <cell r="E12" t="str">
            <v>ОАО «Стеклонит»</v>
          </cell>
          <cell r="F12" t="str">
            <v>СА</v>
          </cell>
          <cell r="G12" t="str">
            <v>0000276</v>
          </cell>
          <cell r="H12">
            <v>37483</v>
          </cell>
          <cell r="I12">
            <v>50000</v>
          </cell>
          <cell r="J12" t="str">
            <v>Рубли РФ</v>
          </cell>
          <cell r="K12">
            <v>50000</v>
          </cell>
          <cell r="L12" t="str">
            <v>по предъявлении, но не ранее 15.10.2002</v>
          </cell>
          <cell r="M12">
            <v>37544</v>
          </cell>
          <cell r="N12">
            <v>0.125</v>
          </cell>
          <cell r="O12">
            <v>1044.5205479452054</v>
          </cell>
          <cell r="P12" t="str">
            <v>15/08-02</v>
          </cell>
          <cell r="Q12" t="str">
            <v>юр</v>
          </cell>
          <cell r="R12" t="str">
            <v>Погашен</v>
          </cell>
          <cell r="S12">
            <v>37539</v>
          </cell>
          <cell r="T12" t="str">
            <v>Сотникова Гузель Рафисовна (паспорт 8002765878 выдан Советским РУВД гор.Уфы Респ. Башкортостан 27.03.2002г., адрес: г.Уфа, бул.Ибрагимова, д.28, кв.3, ИНН 027815349208)</v>
          </cell>
          <cell r="U12">
            <v>1</v>
          </cell>
          <cell r="V12">
            <v>51044.52</v>
          </cell>
          <cell r="W12">
            <v>1</v>
          </cell>
          <cell r="X12">
            <v>51044.52</v>
          </cell>
          <cell r="Y12">
            <v>50744.05</v>
          </cell>
          <cell r="Z12">
            <v>-744.05000000000291</v>
          </cell>
          <cell r="AA12">
            <v>56</v>
          </cell>
          <cell r="AB12">
            <v>61</v>
          </cell>
          <cell r="AC12">
            <v>381250</v>
          </cell>
          <cell r="AD12">
            <v>3050000</v>
          </cell>
          <cell r="AE12">
            <v>787.68</v>
          </cell>
          <cell r="AF12" t="str">
            <v/>
          </cell>
          <cell r="AH12" t="str">
            <v/>
          </cell>
          <cell r="AI12" t="str">
            <v>бланк списан</v>
          </cell>
        </row>
        <row r="13">
          <cell r="A13">
            <v>8</v>
          </cell>
          <cell r="B13" t="str">
            <v>проц</v>
          </cell>
          <cell r="C13" t="str">
            <v>52303</v>
          </cell>
          <cell r="D13" t="str">
            <v>52303`810`1`0400`0100277</v>
          </cell>
          <cell r="E13" t="str">
            <v>ОАО «Стеклонит»</v>
          </cell>
          <cell r="F13" t="str">
            <v>СА</v>
          </cell>
          <cell r="G13" t="str">
            <v>0000277</v>
          </cell>
          <cell r="H13">
            <v>37483</v>
          </cell>
          <cell r="I13">
            <v>50000</v>
          </cell>
          <cell r="J13" t="str">
            <v>Рубли РФ</v>
          </cell>
          <cell r="K13">
            <v>50000</v>
          </cell>
          <cell r="L13" t="str">
            <v>по предъявлении, но не ранее 15.10.2002</v>
          </cell>
          <cell r="M13">
            <v>37544</v>
          </cell>
          <cell r="N13">
            <v>0.125</v>
          </cell>
          <cell r="O13">
            <v>1044.5205479452054</v>
          </cell>
          <cell r="P13" t="str">
            <v>15/08-02</v>
          </cell>
          <cell r="Q13" t="str">
            <v>юр</v>
          </cell>
          <cell r="R13" t="str">
            <v>Погашен</v>
          </cell>
          <cell r="S13">
            <v>37502</v>
          </cell>
          <cell r="T13" t="str">
            <v>Камалов Ирек Рахимович (паспорт III-AP №732899 выдан ОВД Калининского РИК г.Уфы, адрес: Уфимский р-н, д.Чернолес, ИНН 027608760561)</v>
          </cell>
          <cell r="U13">
            <v>1</v>
          </cell>
          <cell r="V13">
            <v>51044.52</v>
          </cell>
          <cell r="W13">
            <v>1</v>
          </cell>
          <cell r="X13">
            <v>51044.52</v>
          </cell>
          <cell r="Y13">
            <v>48251.05</v>
          </cell>
          <cell r="Z13">
            <v>0</v>
          </cell>
          <cell r="AA13">
            <v>19</v>
          </cell>
          <cell r="AB13">
            <v>61</v>
          </cell>
          <cell r="AC13">
            <v>381250</v>
          </cell>
          <cell r="AD13">
            <v>3050000</v>
          </cell>
          <cell r="AE13">
            <v>291.10000000000002</v>
          </cell>
          <cell r="AF13" t="str">
            <v/>
          </cell>
          <cell r="AH13" t="str">
            <v/>
          </cell>
          <cell r="AI13" t="str">
            <v>бланк списан</v>
          </cell>
        </row>
        <row r="14">
          <cell r="A14">
            <v>9</v>
          </cell>
          <cell r="B14" t="str">
            <v>проц</v>
          </cell>
          <cell r="C14" t="str">
            <v>52301</v>
          </cell>
          <cell r="D14" t="str">
            <v>52301`810`9`0400`0100042</v>
          </cell>
          <cell r="E14" t="str">
            <v>ОАО «Стеклонит»</v>
          </cell>
          <cell r="F14" t="str">
            <v>СА</v>
          </cell>
          <cell r="G14" t="str">
            <v>0000042</v>
          </cell>
          <cell r="H14">
            <v>37483</v>
          </cell>
          <cell r="I14">
            <v>20000</v>
          </cell>
          <cell r="J14" t="str">
            <v>Рубли РФ</v>
          </cell>
          <cell r="K14">
            <v>20000</v>
          </cell>
          <cell r="L14" t="str">
            <v>по предъявлении, но не ранее 15.10.2002</v>
          </cell>
          <cell r="M14">
            <v>37544</v>
          </cell>
          <cell r="N14">
            <v>0.125</v>
          </cell>
          <cell r="O14">
            <v>417.8082191780822</v>
          </cell>
          <cell r="P14" t="str">
            <v>15/08-02</v>
          </cell>
          <cell r="Q14" t="str">
            <v>юр</v>
          </cell>
          <cell r="R14" t="str">
            <v>Погашен</v>
          </cell>
          <cell r="S14">
            <v>37547</v>
          </cell>
          <cell r="T14" t="str">
            <v>ЗАО «Башхозторг»</v>
          </cell>
          <cell r="U14">
            <v>1</v>
          </cell>
          <cell r="V14">
            <v>20417.810000000001</v>
          </cell>
          <cell r="W14">
            <v>1</v>
          </cell>
          <cell r="X14">
            <v>20417.810000000001</v>
          </cell>
          <cell r="Y14">
            <v>20417.810000000001</v>
          </cell>
          <cell r="Z14">
            <v>-417.8082191780822</v>
          </cell>
          <cell r="AA14">
            <v>64</v>
          </cell>
          <cell r="AB14">
            <v>61</v>
          </cell>
          <cell r="AC14">
            <v>152500</v>
          </cell>
          <cell r="AD14">
            <v>1220000</v>
          </cell>
          <cell r="AE14">
            <v>417.81</v>
          </cell>
          <cell r="AF14" t="str">
            <v/>
          </cell>
          <cell r="AH14" t="str">
            <v/>
          </cell>
          <cell r="AI14" t="str">
            <v>бланк списан</v>
          </cell>
        </row>
        <row r="15">
          <cell r="A15">
            <v>10</v>
          </cell>
          <cell r="B15" t="str">
            <v>проц</v>
          </cell>
          <cell r="C15" t="str">
            <v>52303</v>
          </cell>
          <cell r="D15" t="str">
            <v>52303`810`8`0400`0100043</v>
          </cell>
          <cell r="E15" t="str">
            <v>ОАО «Стеклонит»</v>
          </cell>
          <cell r="F15" t="str">
            <v>СА</v>
          </cell>
          <cell r="G15" t="str">
            <v>0000043</v>
          </cell>
          <cell r="H15">
            <v>37483</v>
          </cell>
          <cell r="I15">
            <v>20000</v>
          </cell>
          <cell r="J15" t="str">
            <v>Рубли РФ</v>
          </cell>
          <cell r="K15">
            <v>20000</v>
          </cell>
          <cell r="L15" t="str">
            <v>по предъявлении, но не ранее 15.10.2002</v>
          </cell>
          <cell r="M15">
            <v>37544</v>
          </cell>
          <cell r="N15">
            <v>0.125</v>
          </cell>
          <cell r="O15">
            <v>417.8082191780822</v>
          </cell>
          <cell r="P15" t="str">
            <v>15/08-02</v>
          </cell>
          <cell r="Q15" t="str">
            <v>юр</v>
          </cell>
          <cell r="R15" t="str">
            <v>Погашен</v>
          </cell>
          <cell r="S15">
            <v>37545</v>
          </cell>
          <cell r="T15" t="str">
            <v>Гильданов Фанис Хабибраялович (паспорт IX-AP №724334 выдан ОВД Дюртюлинского РИК Башкирской АССР 29.01.1980г., адрес: г.Агидель, ул.Курчатова, д.7, кв.112, ИНН 025301734293)</v>
          </cell>
          <cell r="U15">
            <v>1</v>
          </cell>
          <cell r="V15">
            <v>20417.810000000001</v>
          </cell>
          <cell r="W15">
            <v>1</v>
          </cell>
          <cell r="X15">
            <v>20417.810000000001</v>
          </cell>
          <cell r="Y15">
            <v>20417.810000000001</v>
          </cell>
          <cell r="Z15">
            <v>-417.8082191780822</v>
          </cell>
          <cell r="AA15">
            <v>62</v>
          </cell>
          <cell r="AB15">
            <v>61</v>
          </cell>
          <cell r="AC15">
            <v>152500</v>
          </cell>
          <cell r="AD15">
            <v>1220000</v>
          </cell>
          <cell r="AE15">
            <v>417.81</v>
          </cell>
          <cell r="AF15" t="str">
            <v/>
          </cell>
          <cell r="AH15" t="str">
            <v/>
          </cell>
          <cell r="AI15" t="str">
            <v>бланк списан</v>
          </cell>
        </row>
        <row r="16">
          <cell r="A16">
            <v>11</v>
          </cell>
          <cell r="B16" t="str">
            <v>проц</v>
          </cell>
          <cell r="C16" t="str">
            <v>52303</v>
          </cell>
          <cell r="D16" t="str">
            <v>52303`810`1`0400`0100044</v>
          </cell>
          <cell r="E16" t="str">
            <v>ОАО «Стеклонит»</v>
          </cell>
          <cell r="F16" t="str">
            <v>СА</v>
          </cell>
          <cell r="G16" t="str">
            <v>0000044</v>
          </cell>
          <cell r="H16">
            <v>37483</v>
          </cell>
          <cell r="I16">
            <v>20000</v>
          </cell>
          <cell r="J16" t="str">
            <v>Рубли РФ</v>
          </cell>
          <cell r="K16">
            <v>20000</v>
          </cell>
          <cell r="L16" t="str">
            <v>по предъявлении, но не ранее 15.10.2002</v>
          </cell>
          <cell r="M16">
            <v>37544</v>
          </cell>
          <cell r="N16">
            <v>0.125</v>
          </cell>
          <cell r="O16">
            <v>417.8082191780822</v>
          </cell>
          <cell r="P16" t="str">
            <v>15/08-02</v>
          </cell>
          <cell r="Q16" t="str">
            <v>юр</v>
          </cell>
          <cell r="R16" t="str">
            <v>Погашен</v>
          </cell>
          <cell r="S16">
            <v>37545</v>
          </cell>
          <cell r="T16" t="str">
            <v>Гильданов Фанис Хабибраялович (паспорт IX-AP №724334 выдан ОВД Дюртюлинского РИК Башкирской АССР 29.01.1980г., адрес: г.Агидель, ул.Курчатова, д.7, кв.112, ИНН 025301734293)</v>
          </cell>
          <cell r="U16">
            <v>1</v>
          </cell>
          <cell r="V16">
            <v>20417.810000000001</v>
          </cell>
          <cell r="W16">
            <v>1</v>
          </cell>
          <cell r="X16">
            <v>20417.810000000001</v>
          </cell>
          <cell r="Y16">
            <v>20417.810000000001</v>
          </cell>
          <cell r="Z16">
            <v>-417.8082191780822</v>
          </cell>
          <cell r="AA16">
            <v>62</v>
          </cell>
          <cell r="AB16">
            <v>61</v>
          </cell>
          <cell r="AC16">
            <v>152500</v>
          </cell>
          <cell r="AD16">
            <v>1220000</v>
          </cell>
          <cell r="AE16">
            <v>417.81</v>
          </cell>
          <cell r="AF16" t="str">
            <v/>
          </cell>
          <cell r="AH16" t="str">
            <v/>
          </cell>
          <cell r="AI16" t="str">
            <v>бланк списан</v>
          </cell>
        </row>
        <row r="17">
          <cell r="A17">
            <v>12</v>
          </cell>
          <cell r="B17" t="str">
            <v>проц</v>
          </cell>
          <cell r="C17" t="str">
            <v>52301</v>
          </cell>
          <cell r="D17" t="str">
            <v>52301`810`8`0400`0100045</v>
          </cell>
          <cell r="E17" t="str">
            <v>ОАО «Стеклонит»</v>
          </cell>
          <cell r="F17" t="str">
            <v>СА</v>
          </cell>
          <cell r="G17" t="str">
            <v>0000045</v>
          </cell>
          <cell r="H17">
            <v>37483</v>
          </cell>
          <cell r="I17">
            <v>20000</v>
          </cell>
          <cell r="J17" t="str">
            <v>Рубли РФ</v>
          </cell>
          <cell r="K17">
            <v>20000</v>
          </cell>
          <cell r="L17" t="str">
            <v>по предъявлении, но не ранее 15.10.2002</v>
          </cell>
          <cell r="M17">
            <v>37544</v>
          </cell>
          <cell r="N17">
            <v>0.125</v>
          </cell>
          <cell r="O17">
            <v>417.8082191780822</v>
          </cell>
          <cell r="P17" t="str">
            <v>15/08-02</v>
          </cell>
          <cell r="Q17" t="str">
            <v>юр</v>
          </cell>
          <cell r="R17" t="str">
            <v>Погашен</v>
          </cell>
          <cell r="S17">
            <v>37573</v>
          </cell>
          <cell r="T17" t="str">
            <v>Трофимова Галина Ильинична (паспорт 8001138576 выдан ОВД г.Агидель Респ.Башкортостан 13.07.2001г., адрес: г.Агидель, ул.Мира, д.8, кв.24, ИНН 025301384176)</v>
          </cell>
          <cell r="U17">
            <v>1</v>
          </cell>
          <cell r="V17">
            <v>20417.810000000001</v>
          </cell>
          <cell r="W17">
            <v>1</v>
          </cell>
          <cell r="X17">
            <v>20417.810000000001</v>
          </cell>
          <cell r="Y17">
            <v>20417.810000000001</v>
          </cell>
          <cell r="Z17">
            <v>-417.8082191780822</v>
          </cell>
          <cell r="AA17">
            <v>90</v>
          </cell>
          <cell r="AB17">
            <v>61</v>
          </cell>
          <cell r="AC17">
            <v>152500</v>
          </cell>
          <cell r="AD17">
            <v>1220000</v>
          </cell>
          <cell r="AE17">
            <v>417.81</v>
          </cell>
          <cell r="AF17" t="str">
            <v/>
          </cell>
          <cell r="AH17" t="str">
            <v/>
          </cell>
          <cell r="AI17" t="str">
            <v>бланк списан</v>
          </cell>
        </row>
        <row r="18">
          <cell r="A18">
            <v>13</v>
          </cell>
          <cell r="B18" t="str">
            <v>проц</v>
          </cell>
          <cell r="C18" t="str">
            <v>52301</v>
          </cell>
          <cell r="D18" t="str">
            <v>52301`810`1`0400`0100046</v>
          </cell>
          <cell r="E18" t="str">
            <v>ОАО «Стеклонит»</v>
          </cell>
          <cell r="F18" t="str">
            <v>СА</v>
          </cell>
          <cell r="G18" t="str">
            <v>0000046</v>
          </cell>
          <cell r="H18">
            <v>37483</v>
          </cell>
          <cell r="I18">
            <v>20000</v>
          </cell>
          <cell r="J18" t="str">
            <v>Рубли РФ</v>
          </cell>
          <cell r="K18">
            <v>20000</v>
          </cell>
          <cell r="L18" t="str">
            <v>по предъявлении, но не ранее 15.10.2002</v>
          </cell>
          <cell r="M18">
            <v>37544</v>
          </cell>
          <cell r="N18">
            <v>0.125</v>
          </cell>
          <cell r="O18">
            <v>417.8082191780822</v>
          </cell>
          <cell r="P18" t="str">
            <v>15/08-02</v>
          </cell>
          <cell r="Q18" t="str">
            <v>юр</v>
          </cell>
          <cell r="R18" t="str">
            <v>Погашен</v>
          </cell>
          <cell r="S18">
            <v>37573</v>
          </cell>
          <cell r="T18" t="str">
            <v>Трофимова Галина Ильинична (паспорт 8001138576 выдан ОВД г.Агидель Респ.Башкортостан 13.07.2001г., адрес: г.Агидель, ул.Мира, д.8, кв.24, ИНН 025301384176)</v>
          </cell>
          <cell r="U18">
            <v>1</v>
          </cell>
          <cell r="V18">
            <v>20417.810000000001</v>
          </cell>
          <cell r="W18">
            <v>1</v>
          </cell>
          <cell r="X18">
            <v>20417.810000000001</v>
          </cell>
          <cell r="Y18">
            <v>20417.810000000001</v>
          </cell>
          <cell r="Z18">
            <v>-417.8082191780822</v>
          </cell>
          <cell r="AA18">
            <v>90</v>
          </cell>
          <cell r="AB18">
            <v>61</v>
          </cell>
          <cell r="AC18">
            <v>152500</v>
          </cell>
          <cell r="AD18">
            <v>1220000</v>
          </cell>
          <cell r="AE18">
            <v>417.81</v>
          </cell>
          <cell r="AF18" t="str">
            <v/>
          </cell>
          <cell r="AH18" t="str">
            <v/>
          </cell>
          <cell r="AI18" t="str">
            <v>бланк списан</v>
          </cell>
        </row>
        <row r="19">
          <cell r="A19">
            <v>14</v>
          </cell>
          <cell r="B19" t="str">
            <v>диск</v>
          </cell>
          <cell r="C19" t="str">
            <v>52301</v>
          </cell>
          <cell r="D19" t="str">
            <v>52301`810`8`0400`0100278</v>
          </cell>
          <cell r="E19" t="str">
            <v>ЧП Кудряшов Сергей Витальевич</v>
          </cell>
          <cell r="F19" t="str">
            <v>СА</v>
          </cell>
          <cell r="G19" t="str">
            <v>0000278</v>
          </cell>
          <cell r="H19">
            <v>37484</v>
          </cell>
          <cell r="I19">
            <v>7064.39</v>
          </cell>
          <cell r="J19" t="str">
            <v>Рубли РФ</v>
          </cell>
          <cell r="K19">
            <v>7064.39</v>
          </cell>
          <cell r="L19" t="str">
            <v>по предъявлении, но не ранее 30.08.2002</v>
          </cell>
          <cell r="M19">
            <v>37498</v>
          </cell>
          <cell r="N19">
            <v>0</v>
          </cell>
          <cell r="O19">
            <v>0</v>
          </cell>
          <cell r="P19" t="str">
            <v>16/08-01</v>
          </cell>
          <cell r="Q19" t="str">
            <v>ЧП</v>
          </cell>
          <cell r="R19" t="str">
            <v>Погашен</v>
          </cell>
          <cell r="S19">
            <v>37515</v>
          </cell>
          <cell r="T19" t="str">
            <v>ОАО БПТШФ «МИР»</v>
          </cell>
          <cell r="U19">
            <v>1</v>
          </cell>
          <cell r="V19">
            <v>7064.39</v>
          </cell>
          <cell r="W19">
            <v>1</v>
          </cell>
          <cell r="X19">
            <v>7064.39</v>
          </cell>
          <cell r="Y19">
            <v>7064.39</v>
          </cell>
          <cell r="Z19">
            <v>0</v>
          </cell>
          <cell r="AA19">
            <v>31</v>
          </cell>
          <cell r="AB19">
            <v>14</v>
          </cell>
          <cell r="AC19">
            <v>0</v>
          </cell>
          <cell r="AD19">
            <v>98901.46</v>
          </cell>
          <cell r="AF19">
            <v>0</v>
          </cell>
          <cell r="AG19" t="str">
            <v>МИР</v>
          </cell>
          <cell r="AH19" t="str">
            <v/>
          </cell>
          <cell r="AI19" t="str">
            <v>бланк списан</v>
          </cell>
        </row>
        <row r="20">
          <cell r="A20">
            <v>15</v>
          </cell>
          <cell r="B20" t="str">
            <v>диск</v>
          </cell>
          <cell r="C20" t="str">
            <v>52301</v>
          </cell>
          <cell r="D20" t="str">
            <v>52301`810`8`0400`0100281</v>
          </cell>
          <cell r="E20" t="str">
            <v>ЧП Габитов Олег Жанович</v>
          </cell>
          <cell r="F20" t="str">
            <v>СА</v>
          </cell>
          <cell r="G20" t="str">
            <v>0000281</v>
          </cell>
          <cell r="H20">
            <v>37484</v>
          </cell>
          <cell r="I20">
            <v>5400</v>
          </cell>
          <cell r="J20" t="str">
            <v>Рубли РФ</v>
          </cell>
          <cell r="K20">
            <v>5400</v>
          </cell>
          <cell r="L20" t="str">
            <v>по предъявлении, но не ранее 01.09.2002</v>
          </cell>
          <cell r="M20">
            <v>37500</v>
          </cell>
          <cell r="N20">
            <v>0</v>
          </cell>
          <cell r="O20">
            <v>0</v>
          </cell>
          <cell r="P20" t="str">
            <v>16/08-02</v>
          </cell>
          <cell r="Q20" t="str">
            <v>ЧП</v>
          </cell>
          <cell r="R20" t="str">
            <v>Погашен</v>
          </cell>
          <cell r="S20">
            <v>37504</v>
          </cell>
          <cell r="T20" t="str">
            <v>ОАО БПТШФ «МИР»</v>
          </cell>
          <cell r="U20">
            <v>1</v>
          </cell>
          <cell r="V20">
            <v>5400</v>
          </cell>
          <cell r="W20">
            <v>1</v>
          </cell>
          <cell r="X20">
            <v>5400</v>
          </cell>
          <cell r="Y20">
            <v>5400</v>
          </cell>
          <cell r="Z20">
            <v>0</v>
          </cell>
          <cell r="AA20">
            <v>20</v>
          </cell>
          <cell r="AB20">
            <v>16</v>
          </cell>
          <cell r="AC20">
            <v>0</v>
          </cell>
          <cell r="AD20">
            <v>86400</v>
          </cell>
          <cell r="AF20">
            <v>0</v>
          </cell>
          <cell r="AG20" t="str">
            <v>МИР</v>
          </cell>
          <cell r="AH20" t="str">
            <v/>
          </cell>
          <cell r="AI20" t="str">
            <v>бланк списан</v>
          </cell>
        </row>
        <row r="21">
          <cell r="A21">
            <v>16</v>
          </cell>
          <cell r="B21" t="str">
            <v>диск</v>
          </cell>
          <cell r="C21" t="str">
            <v>52301</v>
          </cell>
          <cell r="D21" t="str">
            <v>52301`810`7`0400`0100284</v>
          </cell>
          <cell r="E21" t="str">
            <v>ЧП Кунафина Лиана Раисовна</v>
          </cell>
          <cell r="F21" t="str">
            <v>СА</v>
          </cell>
          <cell r="G21" t="str">
            <v>0000284</v>
          </cell>
          <cell r="H21">
            <v>37488</v>
          </cell>
          <cell r="I21">
            <v>39180</v>
          </cell>
          <cell r="J21" t="str">
            <v>Рубли РФ</v>
          </cell>
          <cell r="K21">
            <v>39180</v>
          </cell>
          <cell r="L21" t="str">
            <v>по предъявлении, но не ранее 01.09.2002</v>
          </cell>
          <cell r="M21">
            <v>37500</v>
          </cell>
          <cell r="N21">
            <v>0</v>
          </cell>
          <cell r="O21">
            <v>0</v>
          </cell>
          <cell r="P21" t="str">
            <v>20/08-01</v>
          </cell>
          <cell r="Q21" t="str">
            <v>ЧП</v>
          </cell>
          <cell r="R21" t="str">
            <v>Погашен</v>
          </cell>
          <cell r="S21">
            <v>37504</v>
          </cell>
          <cell r="T21" t="str">
            <v>ОАО БПТШФ «МИР»</v>
          </cell>
          <cell r="U21">
            <v>1</v>
          </cell>
          <cell r="V21">
            <v>39180</v>
          </cell>
          <cell r="W21">
            <v>1</v>
          </cell>
          <cell r="X21">
            <v>39180</v>
          </cell>
          <cell r="Y21">
            <v>39180</v>
          </cell>
          <cell r="Z21">
            <v>0</v>
          </cell>
          <cell r="AA21">
            <v>16</v>
          </cell>
          <cell r="AB21">
            <v>12</v>
          </cell>
          <cell r="AC21">
            <v>0</v>
          </cell>
          <cell r="AD21">
            <v>470160</v>
          </cell>
          <cell r="AF21">
            <v>0</v>
          </cell>
          <cell r="AG21" t="str">
            <v>МИР</v>
          </cell>
          <cell r="AH21" t="str">
            <v/>
          </cell>
          <cell r="AI21" t="str">
            <v>бланк списан</v>
          </cell>
        </row>
        <row r="22">
          <cell r="A22">
            <v>17</v>
          </cell>
          <cell r="B22" t="str">
            <v>проц</v>
          </cell>
          <cell r="C22" t="str">
            <v>52304</v>
          </cell>
          <cell r="D22" t="str">
            <v>52304`840`0`0400`0100498</v>
          </cell>
          <cell r="E22" t="str">
            <v>Истбург Холдингс Лимитед (Eastburg Holdings Limited)</v>
          </cell>
          <cell r="F22" t="str">
            <v>СА</v>
          </cell>
          <cell r="G22" t="str">
            <v>0000498</v>
          </cell>
          <cell r="H22">
            <v>37490</v>
          </cell>
          <cell r="I22">
            <v>169982</v>
          </cell>
          <cell r="J22" t="str">
            <v>Доллары США</v>
          </cell>
          <cell r="K22">
            <v>169982</v>
          </cell>
          <cell r="L22" t="str">
            <v>по предъявлении, но не ранее 21.12.2002г.</v>
          </cell>
          <cell r="M22">
            <v>37611</v>
          </cell>
          <cell r="N22">
            <v>0.09</v>
          </cell>
          <cell r="O22">
            <v>5071.5177534246577</v>
          </cell>
          <cell r="P22" t="str">
            <v>22/08-01</v>
          </cell>
          <cell r="Q22" t="str">
            <v>юр</v>
          </cell>
          <cell r="R22" t="str">
            <v>Погашен</v>
          </cell>
          <cell r="S22">
            <v>37490</v>
          </cell>
          <cell r="T22" t="str">
            <v>Истбург Холдингс Лимитед (Eastburg Holdings Limited)</v>
          </cell>
          <cell r="U22">
            <v>1</v>
          </cell>
          <cell r="V22">
            <v>175053.52</v>
          </cell>
          <cell r="W22">
            <v>1</v>
          </cell>
          <cell r="X22">
            <v>175053.52</v>
          </cell>
          <cell r="Y22">
            <v>169982</v>
          </cell>
          <cell r="Z22">
            <v>0</v>
          </cell>
          <cell r="AA22">
            <v>0</v>
          </cell>
          <cell r="AB22">
            <v>121</v>
          </cell>
          <cell r="AC22">
            <v>1851103.98</v>
          </cell>
          <cell r="AD22">
            <v>20567822</v>
          </cell>
          <cell r="AF22" t="str">
            <v/>
          </cell>
          <cell r="AG22" t="str">
            <v>Башкирские инвестиции</v>
          </cell>
          <cell r="AH22" t="str">
            <v/>
          </cell>
          <cell r="AI22" t="str">
            <v>бланк списан</v>
          </cell>
        </row>
        <row r="23">
          <cell r="A23">
            <v>18</v>
          </cell>
          <cell r="B23" t="str">
            <v>проц</v>
          </cell>
          <cell r="C23" t="str">
            <v>52304</v>
          </cell>
          <cell r="D23" t="str">
            <v>52304`810`1`0400`0100001</v>
          </cell>
          <cell r="E23" t="str">
            <v>Истбург Холдингс Лимитед (Eastburg Holdings Limited)</v>
          </cell>
          <cell r="F23" t="str">
            <v>САЭ</v>
          </cell>
          <cell r="G23" t="str">
            <v>0000001</v>
          </cell>
          <cell r="H23">
            <v>37490</v>
          </cell>
          <cell r="I23">
            <v>5366926.68</v>
          </cell>
          <cell r="J23" t="str">
            <v>Рубли РФ</v>
          </cell>
          <cell r="K23">
            <v>5366926.68</v>
          </cell>
          <cell r="L23" t="str">
            <v>по предъявлении, но не ранее 21.12.2002г.</v>
          </cell>
          <cell r="M23">
            <v>37611</v>
          </cell>
          <cell r="N23">
            <v>0.09</v>
          </cell>
          <cell r="O23">
            <v>160125.56587726026</v>
          </cell>
          <cell r="P23" t="str">
            <v>22/08-02</v>
          </cell>
          <cell r="Q23" t="str">
            <v>юр</v>
          </cell>
          <cell r="R23" t="str">
            <v>Погашен</v>
          </cell>
          <cell r="S23">
            <v>37613</v>
          </cell>
          <cell r="T23" t="str">
            <v>Истбург Холдингс Лимитед (Eastburg Holdings Limited)</v>
          </cell>
          <cell r="U23">
            <v>1</v>
          </cell>
          <cell r="V23">
            <v>5527052.25</v>
          </cell>
          <cell r="W23">
            <v>1</v>
          </cell>
          <cell r="X23">
            <v>5527052.25</v>
          </cell>
          <cell r="Y23">
            <v>5527052.25</v>
          </cell>
          <cell r="Z23">
            <v>-160125.56587726026</v>
          </cell>
          <cell r="AA23">
            <v>123</v>
          </cell>
          <cell r="AB23">
            <v>121</v>
          </cell>
          <cell r="AC23">
            <v>58445831.545199998</v>
          </cell>
          <cell r="AD23">
            <v>649398128.27999997</v>
          </cell>
          <cell r="AE23">
            <v>150862.10999999999</v>
          </cell>
          <cell r="AF23" t="str">
            <v/>
          </cell>
          <cell r="AG23" t="str">
            <v>Башкирские инвестиции</v>
          </cell>
          <cell r="AH23" t="str">
            <v/>
          </cell>
          <cell r="AI23" t="str">
            <v>бланка нет</v>
          </cell>
        </row>
        <row r="24">
          <cell r="A24">
            <v>19</v>
          </cell>
          <cell r="B24" t="str">
            <v>диск</v>
          </cell>
          <cell r="C24" t="str">
            <v>52303</v>
          </cell>
          <cell r="D24" t="str">
            <v>52303`810`9`0400`0100448</v>
          </cell>
          <cell r="E24" t="str">
            <v>ОАО «Стеклонит»</v>
          </cell>
          <cell r="F24" t="str">
            <v>СА</v>
          </cell>
          <cell r="G24" t="str">
            <v>0000448</v>
          </cell>
          <cell r="H24">
            <v>37490</v>
          </cell>
          <cell r="I24">
            <v>36000</v>
          </cell>
          <cell r="J24" t="str">
            <v>Рубли РФ</v>
          </cell>
          <cell r="K24">
            <v>35263.33</v>
          </cell>
          <cell r="L24" t="str">
            <v>по предъявлении, но не ранее 22.10.02</v>
          </cell>
          <cell r="M24">
            <v>37551</v>
          </cell>
          <cell r="N24">
            <v>0.12534323899643027</v>
          </cell>
          <cell r="O24">
            <v>736.66999999999825</v>
          </cell>
          <cell r="P24" t="str">
            <v>22/08-01</v>
          </cell>
          <cell r="Q24" t="str">
            <v>юр</v>
          </cell>
          <cell r="R24" t="str">
            <v>Погашен</v>
          </cell>
          <cell r="S24">
            <v>37495</v>
          </cell>
          <cell r="T24" t="str">
            <v>ООО «Уфа-Восток-Сервис»</v>
          </cell>
          <cell r="U24">
            <v>1</v>
          </cell>
          <cell r="V24">
            <v>36000</v>
          </cell>
          <cell r="W24">
            <v>1</v>
          </cell>
          <cell r="X24">
            <v>36000</v>
          </cell>
          <cell r="Y24">
            <v>34340.36</v>
          </cell>
          <cell r="Z24">
            <v>922.97000000000116</v>
          </cell>
          <cell r="AA24">
            <v>5</v>
          </cell>
          <cell r="AB24">
            <v>61</v>
          </cell>
          <cell r="AC24">
            <v>275253.75283616089</v>
          </cell>
          <cell r="AD24">
            <v>2196000</v>
          </cell>
          <cell r="AF24">
            <v>1696.4161267605593</v>
          </cell>
          <cell r="AH24" t="str">
            <v/>
          </cell>
          <cell r="AI24" t="str">
            <v>бланк списан</v>
          </cell>
        </row>
        <row r="25">
          <cell r="A25">
            <v>20</v>
          </cell>
          <cell r="B25" t="str">
            <v>диск</v>
          </cell>
          <cell r="C25" t="str">
            <v>52303</v>
          </cell>
          <cell r="D25" t="str">
            <v>52303`810`2`0400`0100449</v>
          </cell>
          <cell r="E25" t="str">
            <v>ОАО «Стеклонит»</v>
          </cell>
          <cell r="F25" t="str">
            <v>СА</v>
          </cell>
          <cell r="G25" t="str">
            <v>0000449</v>
          </cell>
          <cell r="H25">
            <v>37490</v>
          </cell>
          <cell r="I25">
            <v>70578</v>
          </cell>
          <cell r="J25" t="str">
            <v>Рубли РФ</v>
          </cell>
          <cell r="K25">
            <v>69133.759999999995</v>
          </cell>
          <cell r="L25" t="str">
            <v>по предъявлении, но не ранее 22.10.02</v>
          </cell>
          <cell r="M25">
            <v>37551</v>
          </cell>
          <cell r="N25">
            <v>0.12534310299338605</v>
          </cell>
          <cell r="O25">
            <v>1444.2400000000052</v>
          </cell>
          <cell r="P25" t="str">
            <v>22/08-01</v>
          </cell>
          <cell r="Q25" t="str">
            <v>юр</v>
          </cell>
          <cell r="R25" t="str">
            <v>Погашен</v>
          </cell>
          <cell r="S25">
            <v>37525</v>
          </cell>
          <cell r="T25" t="str">
            <v>Камалов Ирек Рахимович (паспорт III-AP №732899 выдан ОВД Калининского РИК г.Уфы, адрес: Уфимский р-н, д.Чернолес, ИНН 027608760561)</v>
          </cell>
          <cell r="U25">
            <v>1</v>
          </cell>
          <cell r="V25">
            <v>70578</v>
          </cell>
          <cell r="W25">
            <v>1</v>
          </cell>
          <cell r="X25">
            <v>70578</v>
          </cell>
          <cell r="Y25">
            <v>69029.095212</v>
          </cell>
          <cell r="Z25">
            <v>104.66478799999459</v>
          </cell>
          <cell r="AA25">
            <v>35</v>
          </cell>
          <cell r="AB25">
            <v>61</v>
          </cell>
          <cell r="AC25">
            <v>539634.39690709929</v>
          </cell>
          <cell r="AD25">
            <v>4305258</v>
          </cell>
          <cell r="AF25">
            <v>3325.8202816901526</v>
          </cell>
          <cell r="AH25" t="str">
            <v/>
          </cell>
          <cell r="AI25" t="str">
            <v>бланк списан</v>
          </cell>
        </row>
        <row r="26">
          <cell r="A26">
            <v>21</v>
          </cell>
          <cell r="B26" t="str">
            <v>диск</v>
          </cell>
          <cell r="C26" t="str">
            <v>52302</v>
          </cell>
          <cell r="D26" t="str">
            <v>52302`810`4`0400`0100499</v>
          </cell>
          <cell r="E26" t="str">
            <v>ЧП Габитов Олег Жанович</v>
          </cell>
          <cell r="F26" t="str">
            <v>СА</v>
          </cell>
          <cell r="G26" t="str">
            <v>0000499</v>
          </cell>
          <cell r="H26">
            <v>37494</v>
          </cell>
          <cell r="I26">
            <v>6400</v>
          </cell>
          <cell r="J26" t="str">
            <v>Рубли РФ</v>
          </cell>
          <cell r="K26">
            <v>6400</v>
          </cell>
          <cell r="L26" t="str">
            <v>по предъявлении, но не ранее 15.09.02</v>
          </cell>
          <cell r="M26">
            <v>37514</v>
          </cell>
          <cell r="N26">
            <v>0</v>
          </cell>
          <cell r="O26">
            <v>0</v>
          </cell>
          <cell r="P26" t="str">
            <v>26/08-01</v>
          </cell>
          <cell r="Q26" t="str">
            <v>ЧП</v>
          </cell>
          <cell r="R26" t="str">
            <v>Погашен</v>
          </cell>
          <cell r="S26">
            <v>37515</v>
          </cell>
          <cell r="T26" t="str">
            <v>ОАО БПТШФ «МИР»</v>
          </cell>
          <cell r="U26">
            <v>1</v>
          </cell>
          <cell r="V26">
            <v>6400</v>
          </cell>
          <cell r="W26">
            <v>1</v>
          </cell>
          <cell r="X26">
            <v>6400</v>
          </cell>
          <cell r="Y26">
            <v>6400</v>
          </cell>
          <cell r="Z26">
            <v>0</v>
          </cell>
          <cell r="AA26">
            <v>21</v>
          </cell>
          <cell r="AB26">
            <v>20</v>
          </cell>
          <cell r="AC26">
            <v>0</v>
          </cell>
          <cell r="AD26">
            <v>128000</v>
          </cell>
          <cell r="AF26">
            <v>0</v>
          </cell>
          <cell r="AG26" t="str">
            <v>МИР</v>
          </cell>
          <cell r="AH26" t="str">
            <v/>
          </cell>
          <cell r="AI26" t="str">
            <v>бланк списан</v>
          </cell>
        </row>
        <row r="27">
          <cell r="A27">
            <v>22</v>
          </cell>
          <cell r="B27" t="str">
            <v>диск</v>
          </cell>
          <cell r="C27" t="str">
            <v>52302</v>
          </cell>
          <cell r="D27" t="str">
            <v>52302`810`7`0400`0100283</v>
          </cell>
          <cell r="E27" t="str">
            <v>ЧП Евстратова Наталья Ильинична</v>
          </cell>
          <cell r="F27" t="str">
            <v>СА</v>
          </cell>
          <cell r="G27" t="str">
            <v>0000283</v>
          </cell>
          <cell r="H27">
            <v>37495</v>
          </cell>
          <cell r="I27">
            <v>7350.3</v>
          </cell>
          <cell r="J27" t="str">
            <v>Рубли РФ</v>
          </cell>
          <cell r="K27">
            <v>7350.3</v>
          </cell>
          <cell r="L27" t="str">
            <v>по предъявлении, но не ранее 15.09.02</v>
          </cell>
          <cell r="M27">
            <v>37514</v>
          </cell>
          <cell r="N27">
            <v>0</v>
          </cell>
          <cell r="O27">
            <v>0</v>
          </cell>
          <cell r="P27" t="str">
            <v>27/08-01</v>
          </cell>
          <cell r="Q27" t="str">
            <v>ЧП</v>
          </cell>
          <cell r="R27" t="str">
            <v>Погашен</v>
          </cell>
          <cell r="S27">
            <v>37515</v>
          </cell>
          <cell r="T27" t="str">
            <v>ОАО БПТШФ «МИР»</v>
          </cell>
          <cell r="U27">
            <v>1</v>
          </cell>
          <cell r="V27">
            <v>7350.3</v>
          </cell>
          <cell r="W27">
            <v>1</v>
          </cell>
          <cell r="X27">
            <v>7350.3</v>
          </cell>
          <cell r="Y27">
            <v>7350.3</v>
          </cell>
          <cell r="Z27">
            <v>0</v>
          </cell>
          <cell r="AA27">
            <v>20</v>
          </cell>
          <cell r="AB27">
            <v>19</v>
          </cell>
          <cell r="AC27">
            <v>0</v>
          </cell>
          <cell r="AD27">
            <v>139655.70000000001</v>
          </cell>
          <cell r="AF27">
            <v>0</v>
          </cell>
          <cell r="AG27" t="str">
            <v>МИР</v>
          </cell>
          <cell r="AH27" t="str">
            <v/>
          </cell>
          <cell r="AI27" t="str">
            <v>бланк списан</v>
          </cell>
        </row>
        <row r="28">
          <cell r="A28">
            <v>23</v>
          </cell>
          <cell r="B28" t="str">
            <v>диск</v>
          </cell>
          <cell r="C28" t="str">
            <v>52302</v>
          </cell>
          <cell r="D28" t="str">
            <v>52302`810`8`0400`0100497</v>
          </cell>
          <cell r="E28" t="str">
            <v>ЧП Габитов Олег Жанович</v>
          </cell>
          <cell r="F28" t="str">
            <v>СА</v>
          </cell>
          <cell r="G28" t="str">
            <v>0000497</v>
          </cell>
          <cell r="H28">
            <v>37496</v>
          </cell>
          <cell r="I28">
            <v>12800</v>
          </cell>
          <cell r="J28" t="str">
            <v>Рубли РФ</v>
          </cell>
          <cell r="K28">
            <v>12800</v>
          </cell>
          <cell r="L28" t="str">
            <v>по предъявлении, но не ранее 15.09.02</v>
          </cell>
          <cell r="M28">
            <v>37514</v>
          </cell>
          <cell r="N28">
            <v>0</v>
          </cell>
          <cell r="O28">
            <v>0</v>
          </cell>
          <cell r="P28" t="str">
            <v>28/08-01</v>
          </cell>
          <cell r="Q28" t="str">
            <v>ЧП</v>
          </cell>
          <cell r="R28" t="str">
            <v>Погашен</v>
          </cell>
          <cell r="S28">
            <v>37515</v>
          </cell>
          <cell r="T28" t="str">
            <v>ОАО БПТШФ «МИР»</v>
          </cell>
          <cell r="U28">
            <v>1</v>
          </cell>
          <cell r="V28">
            <v>12800</v>
          </cell>
          <cell r="W28">
            <v>1</v>
          </cell>
          <cell r="X28">
            <v>12800</v>
          </cell>
          <cell r="Y28">
            <v>12800</v>
          </cell>
          <cell r="Z28">
            <v>0</v>
          </cell>
          <cell r="AA28">
            <v>19</v>
          </cell>
          <cell r="AB28">
            <v>18</v>
          </cell>
          <cell r="AC28">
            <v>0</v>
          </cell>
          <cell r="AD28">
            <v>230400</v>
          </cell>
          <cell r="AF28">
            <v>0</v>
          </cell>
          <cell r="AG28" t="str">
            <v>МИР</v>
          </cell>
          <cell r="AH28" t="str">
            <v/>
          </cell>
          <cell r="AI28" t="str">
            <v>бланк списан</v>
          </cell>
        </row>
        <row r="29">
          <cell r="A29">
            <v>24</v>
          </cell>
          <cell r="B29" t="str">
            <v>диск</v>
          </cell>
          <cell r="C29" t="str">
            <v>52302</v>
          </cell>
          <cell r="D29" t="str">
            <v>52302`810`5`0400`0100496</v>
          </cell>
          <cell r="E29" t="str">
            <v>ЧП Сафина Гузель Галиевна</v>
          </cell>
          <cell r="F29" t="str">
            <v>СА</v>
          </cell>
          <cell r="G29" t="str">
            <v>0000496</v>
          </cell>
          <cell r="H29">
            <v>37496</v>
          </cell>
          <cell r="I29">
            <v>25833.4</v>
          </cell>
          <cell r="J29" t="str">
            <v>Рубли РФ</v>
          </cell>
          <cell r="K29">
            <v>25833.4</v>
          </cell>
          <cell r="L29" t="str">
            <v>по предъявлении, но не ранее 15.09.02</v>
          </cell>
          <cell r="M29">
            <v>37514</v>
          </cell>
          <cell r="N29">
            <v>0</v>
          </cell>
          <cell r="O29">
            <v>0</v>
          </cell>
          <cell r="P29" t="str">
            <v>28/08-02</v>
          </cell>
          <cell r="Q29" t="str">
            <v>ЧП</v>
          </cell>
          <cell r="R29" t="str">
            <v>Погашен</v>
          </cell>
          <cell r="S29">
            <v>37515</v>
          </cell>
          <cell r="T29" t="str">
            <v>ОАО БПТШФ «МИР»</v>
          </cell>
          <cell r="U29">
            <v>1</v>
          </cell>
          <cell r="V29">
            <v>25833.4</v>
          </cell>
          <cell r="W29">
            <v>1</v>
          </cell>
          <cell r="X29">
            <v>25833.4</v>
          </cell>
          <cell r="Y29">
            <v>25833.4</v>
          </cell>
          <cell r="Z29">
            <v>0</v>
          </cell>
          <cell r="AA29">
            <v>19</v>
          </cell>
          <cell r="AB29">
            <v>18</v>
          </cell>
          <cell r="AC29">
            <v>0</v>
          </cell>
          <cell r="AD29">
            <v>465001.2</v>
          </cell>
          <cell r="AF29">
            <v>0</v>
          </cell>
          <cell r="AG29" t="str">
            <v>МИР</v>
          </cell>
          <cell r="AH29" t="str">
            <v/>
          </cell>
          <cell r="AI29" t="str">
            <v>бланк списан</v>
          </cell>
        </row>
        <row r="30">
          <cell r="A30">
            <v>25</v>
          </cell>
          <cell r="B30" t="str">
            <v>диск</v>
          </cell>
          <cell r="C30" t="str">
            <v>52302</v>
          </cell>
          <cell r="D30" t="str">
            <v>52302`810`1`0400`0200495</v>
          </cell>
          <cell r="E30" t="str">
            <v>Налимова Наталья Петровна</v>
          </cell>
          <cell r="F30" t="str">
            <v>СА</v>
          </cell>
          <cell r="G30" t="str">
            <v>0000495</v>
          </cell>
          <cell r="H30">
            <v>37497</v>
          </cell>
          <cell r="I30">
            <v>26000</v>
          </cell>
          <cell r="J30" t="str">
            <v>Рубли РФ</v>
          </cell>
          <cell r="K30">
            <v>26000</v>
          </cell>
          <cell r="L30" t="str">
            <v>по предъявлении, но не ранее 15.09.02</v>
          </cell>
          <cell r="M30">
            <v>37514</v>
          </cell>
          <cell r="N30">
            <v>0</v>
          </cell>
          <cell r="O30">
            <v>0</v>
          </cell>
          <cell r="P30" t="str">
            <v>29/08-01</v>
          </cell>
          <cell r="Q30" t="str">
            <v>физ</v>
          </cell>
          <cell r="R30" t="str">
            <v>Погашен</v>
          </cell>
          <cell r="S30">
            <v>37515</v>
          </cell>
          <cell r="T30" t="str">
            <v>ОАО БПТШФ «МИР»</v>
          </cell>
          <cell r="U30">
            <v>1</v>
          </cell>
          <cell r="V30">
            <v>26000</v>
          </cell>
          <cell r="W30">
            <v>1</v>
          </cell>
          <cell r="X30">
            <v>26000</v>
          </cell>
          <cell r="Y30">
            <v>26000</v>
          </cell>
          <cell r="Z30">
            <v>0</v>
          </cell>
          <cell r="AA30">
            <v>18</v>
          </cell>
          <cell r="AB30">
            <v>17</v>
          </cell>
          <cell r="AC30">
            <v>0</v>
          </cell>
          <cell r="AD30">
            <v>442000</v>
          </cell>
          <cell r="AF30">
            <v>0</v>
          </cell>
          <cell r="AG30" t="str">
            <v>МИР</v>
          </cell>
          <cell r="AH30" t="str">
            <v/>
          </cell>
          <cell r="AI30" t="str">
            <v>бланк списан</v>
          </cell>
        </row>
        <row r="31">
          <cell r="A31">
            <v>26</v>
          </cell>
          <cell r="B31" t="str">
            <v>диск</v>
          </cell>
          <cell r="C31" t="str">
            <v>52301</v>
          </cell>
          <cell r="D31" t="str">
            <v>52301`810`2`0400`0100001</v>
          </cell>
          <cell r="E31" t="str">
            <v>ООО «Альта»</v>
          </cell>
          <cell r="F31" t="str">
            <v>САО</v>
          </cell>
          <cell r="G31" t="str">
            <v>0000001</v>
          </cell>
          <cell r="H31">
            <v>37497</v>
          </cell>
          <cell r="I31">
            <v>95239.91</v>
          </cell>
          <cell r="J31" t="str">
            <v>Рубли РФ</v>
          </cell>
          <cell r="K31">
            <v>95239.91</v>
          </cell>
          <cell r="L31" t="str">
            <v>по предъявлении</v>
          </cell>
          <cell r="M31">
            <v>37497</v>
          </cell>
          <cell r="N31">
            <v>0</v>
          </cell>
          <cell r="O31">
            <v>0</v>
          </cell>
          <cell r="P31" t="str">
            <v>29/08-03</v>
          </cell>
          <cell r="Q31" t="str">
            <v>юр</v>
          </cell>
          <cell r="R31" t="str">
            <v>Погашен</v>
          </cell>
          <cell r="S31">
            <v>37615</v>
          </cell>
          <cell r="T31" t="str">
            <v>ООО «Альта»</v>
          </cell>
          <cell r="U31">
            <v>1</v>
          </cell>
          <cell r="V31">
            <v>95239.91</v>
          </cell>
          <cell r="W31">
            <v>1</v>
          </cell>
          <cell r="X31">
            <v>95239.91</v>
          </cell>
          <cell r="Y31">
            <v>95239.91</v>
          </cell>
          <cell r="Z31">
            <v>0</v>
          </cell>
          <cell r="AA31">
            <v>118</v>
          </cell>
          <cell r="AB31">
            <v>1</v>
          </cell>
          <cell r="AC31">
            <v>0</v>
          </cell>
          <cell r="AD31">
            <v>95239.91</v>
          </cell>
          <cell r="AF31">
            <v>0</v>
          </cell>
          <cell r="AG31" t="str">
            <v>фиктивный</v>
          </cell>
          <cell r="AH31" t="str">
            <v/>
          </cell>
          <cell r="AI31" t="str">
            <v>бланка нет</v>
          </cell>
        </row>
        <row r="32">
          <cell r="A32">
            <v>27</v>
          </cell>
          <cell r="B32" t="str">
            <v>диск</v>
          </cell>
          <cell r="C32" t="str">
            <v>52301</v>
          </cell>
          <cell r="D32" t="str">
            <v>52301`810`5`0400`0100002</v>
          </cell>
          <cell r="E32" t="str">
            <v>ООО «Альта»</v>
          </cell>
          <cell r="F32" t="str">
            <v>САО</v>
          </cell>
          <cell r="G32" t="str">
            <v>0000002</v>
          </cell>
          <cell r="H32">
            <v>37497</v>
          </cell>
          <cell r="I32">
            <v>560655.27</v>
          </cell>
          <cell r="J32" t="str">
            <v>Рубли РФ</v>
          </cell>
          <cell r="K32">
            <v>560655.27</v>
          </cell>
          <cell r="L32" t="str">
            <v>по предъявлении</v>
          </cell>
          <cell r="M32">
            <v>37497</v>
          </cell>
          <cell r="N32">
            <v>0</v>
          </cell>
          <cell r="O32">
            <v>0</v>
          </cell>
          <cell r="P32" t="str">
            <v>29/08-03</v>
          </cell>
          <cell r="Q32" t="str">
            <v>юр</v>
          </cell>
          <cell r="R32" t="str">
            <v>Погашен</v>
          </cell>
          <cell r="S32">
            <v>37497</v>
          </cell>
          <cell r="T32" t="str">
            <v>ООО «Альта»</v>
          </cell>
          <cell r="U32">
            <v>1</v>
          </cell>
          <cell r="V32">
            <v>560655.27</v>
          </cell>
          <cell r="W32">
            <v>1</v>
          </cell>
          <cell r="X32">
            <v>560655.27</v>
          </cell>
          <cell r="Z32" t="str">
            <v/>
          </cell>
          <cell r="AA32">
            <v>0</v>
          </cell>
          <cell r="AB32">
            <v>1</v>
          </cell>
          <cell r="AC32">
            <v>0</v>
          </cell>
          <cell r="AD32">
            <v>560655.27</v>
          </cell>
          <cell r="AF32">
            <v>0</v>
          </cell>
          <cell r="AG32" t="str">
            <v>фиктивный</v>
          </cell>
          <cell r="AH32" t="str">
            <v/>
          </cell>
          <cell r="AI32" t="str">
            <v>бланка нет</v>
          </cell>
        </row>
        <row r="33">
          <cell r="A33">
            <v>28</v>
          </cell>
          <cell r="B33" t="str">
            <v>диск</v>
          </cell>
          <cell r="C33" t="str">
            <v>52406</v>
          </cell>
          <cell r="D33" t="str">
            <v>52406`810`8`0400`0100003</v>
          </cell>
          <cell r="E33" t="str">
            <v>ООО «Альта»</v>
          </cell>
          <cell r="F33" t="str">
            <v>САО</v>
          </cell>
          <cell r="G33" t="str">
            <v>0000003</v>
          </cell>
          <cell r="H33">
            <v>37497</v>
          </cell>
          <cell r="I33">
            <v>33950.53</v>
          </cell>
          <cell r="J33" t="str">
            <v>Рубли РФ</v>
          </cell>
          <cell r="K33">
            <v>33950.53</v>
          </cell>
          <cell r="L33" t="str">
            <v>по предъявлении</v>
          </cell>
          <cell r="M33">
            <v>37497</v>
          </cell>
          <cell r="N33">
            <v>0</v>
          </cell>
          <cell r="O33">
            <v>0</v>
          </cell>
          <cell r="P33" t="str">
            <v>29/08-03</v>
          </cell>
          <cell r="Q33" t="str">
            <v>юр</v>
          </cell>
          <cell r="R33" t="str">
            <v>Выдан</v>
          </cell>
          <cell r="U33">
            <v>1</v>
          </cell>
          <cell r="V33">
            <v>33950.53</v>
          </cell>
          <cell r="W33">
            <v>1</v>
          </cell>
          <cell r="X33">
            <v>33950.53</v>
          </cell>
          <cell r="Z33" t="str">
            <v/>
          </cell>
          <cell r="AA33" t="str">
            <v/>
          </cell>
          <cell r="AB33">
            <v>1</v>
          </cell>
          <cell r="AC33">
            <v>0</v>
          </cell>
          <cell r="AD33">
            <v>33950.53</v>
          </cell>
          <cell r="AF33">
            <v>0</v>
          </cell>
          <cell r="AG33" t="str">
            <v>фиктивный</v>
          </cell>
          <cell r="AH33" t="str">
            <v/>
          </cell>
          <cell r="AI33" t="str">
            <v>бланка нет</v>
          </cell>
        </row>
        <row r="34">
          <cell r="A34">
            <v>29</v>
          </cell>
          <cell r="B34" t="str">
            <v>диск</v>
          </cell>
          <cell r="C34" t="str">
            <v>52301</v>
          </cell>
          <cell r="D34" t="str">
            <v>52301`810`1`0400`0100004</v>
          </cell>
          <cell r="E34" t="str">
            <v>ООО «Альта»</v>
          </cell>
          <cell r="F34" t="str">
            <v>САО</v>
          </cell>
          <cell r="G34" t="str">
            <v>0000004</v>
          </cell>
          <cell r="H34">
            <v>37497</v>
          </cell>
          <cell r="I34">
            <v>92000</v>
          </cell>
          <cell r="J34" t="str">
            <v>Рубли РФ</v>
          </cell>
          <cell r="K34">
            <v>92000</v>
          </cell>
          <cell r="L34" t="str">
            <v>по предъявлении</v>
          </cell>
          <cell r="M34">
            <v>37497</v>
          </cell>
          <cell r="N34">
            <v>0</v>
          </cell>
          <cell r="O34">
            <v>0</v>
          </cell>
          <cell r="P34" t="str">
            <v>29/08-03</v>
          </cell>
          <cell r="Q34" t="str">
            <v>юр</v>
          </cell>
          <cell r="R34" t="str">
            <v>Погашен</v>
          </cell>
          <cell r="S34">
            <v>37497</v>
          </cell>
          <cell r="T34" t="str">
            <v>ООО «Альта»</v>
          </cell>
          <cell r="U34">
            <v>1</v>
          </cell>
          <cell r="V34">
            <v>92000</v>
          </cell>
          <cell r="W34">
            <v>1</v>
          </cell>
          <cell r="X34">
            <v>92000</v>
          </cell>
          <cell r="Z34" t="str">
            <v/>
          </cell>
          <cell r="AA34">
            <v>0</v>
          </cell>
          <cell r="AB34">
            <v>1</v>
          </cell>
          <cell r="AC34">
            <v>0</v>
          </cell>
          <cell r="AD34">
            <v>92000</v>
          </cell>
          <cell r="AF34">
            <v>0</v>
          </cell>
          <cell r="AG34" t="str">
            <v>фиктивный</v>
          </cell>
          <cell r="AH34" t="str">
            <v/>
          </cell>
          <cell r="AI34" t="str">
            <v>бланка нет</v>
          </cell>
        </row>
        <row r="35">
          <cell r="A35">
            <v>30</v>
          </cell>
          <cell r="B35" t="str">
            <v>диск</v>
          </cell>
          <cell r="C35" t="str">
            <v>52301</v>
          </cell>
          <cell r="D35" t="str">
            <v>52301`810`4`0400`0100005</v>
          </cell>
          <cell r="E35" t="str">
            <v>ООО «Альта»</v>
          </cell>
          <cell r="F35" t="str">
            <v>САО</v>
          </cell>
          <cell r="G35" t="str">
            <v>0000005</v>
          </cell>
          <cell r="H35">
            <v>37497</v>
          </cell>
          <cell r="I35">
            <v>708803</v>
          </cell>
          <cell r="J35" t="str">
            <v>Рубли РФ</v>
          </cell>
          <cell r="K35">
            <v>708803</v>
          </cell>
          <cell r="L35" t="str">
            <v>по предъявлении</v>
          </cell>
          <cell r="M35">
            <v>37497</v>
          </cell>
          <cell r="N35">
            <v>0</v>
          </cell>
          <cell r="O35">
            <v>0</v>
          </cell>
          <cell r="P35" t="str">
            <v>29/08-03</v>
          </cell>
          <cell r="Q35" t="str">
            <v>юр</v>
          </cell>
          <cell r="R35" t="str">
            <v>Погашен</v>
          </cell>
          <cell r="S35">
            <v>37497</v>
          </cell>
          <cell r="T35" t="str">
            <v>ООО «Альта»</v>
          </cell>
          <cell r="U35">
            <v>1</v>
          </cell>
          <cell r="V35">
            <v>708803</v>
          </cell>
          <cell r="W35">
            <v>1</v>
          </cell>
          <cell r="X35">
            <v>708803</v>
          </cell>
          <cell r="Z35" t="str">
            <v/>
          </cell>
          <cell r="AA35">
            <v>0</v>
          </cell>
          <cell r="AB35">
            <v>1</v>
          </cell>
          <cell r="AC35">
            <v>0</v>
          </cell>
          <cell r="AD35">
            <v>708803</v>
          </cell>
          <cell r="AF35">
            <v>0</v>
          </cell>
          <cell r="AG35" t="str">
            <v>фиктивный</v>
          </cell>
          <cell r="AH35" t="str">
            <v/>
          </cell>
          <cell r="AI35" t="str">
            <v>бланка нет</v>
          </cell>
        </row>
        <row r="36">
          <cell r="A36">
            <v>31</v>
          </cell>
          <cell r="B36" t="str">
            <v>диск</v>
          </cell>
          <cell r="C36" t="str">
            <v>52301</v>
          </cell>
          <cell r="D36" t="str">
            <v>52301`810`7`0400`0100006</v>
          </cell>
          <cell r="E36" t="str">
            <v>ООО «Альта»</v>
          </cell>
          <cell r="F36" t="str">
            <v>САО</v>
          </cell>
          <cell r="G36" t="str">
            <v>0000006</v>
          </cell>
          <cell r="H36">
            <v>37497</v>
          </cell>
          <cell r="I36">
            <v>65536.039999999994</v>
          </cell>
          <cell r="J36" t="str">
            <v>Рубли РФ</v>
          </cell>
          <cell r="K36">
            <v>65536.039999999994</v>
          </cell>
          <cell r="L36" t="str">
            <v>по предъявлении</v>
          </cell>
          <cell r="M36">
            <v>37497</v>
          </cell>
          <cell r="N36">
            <v>0</v>
          </cell>
          <cell r="O36">
            <v>0</v>
          </cell>
          <cell r="P36" t="str">
            <v>29/08-03</v>
          </cell>
          <cell r="Q36" t="str">
            <v>юр</v>
          </cell>
          <cell r="R36" t="str">
            <v>Погашен</v>
          </cell>
          <cell r="S36">
            <v>37735</v>
          </cell>
          <cell r="T36" t="str">
            <v>МУП «Илишевский элеватор»</v>
          </cell>
          <cell r="U36">
            <v>1</v>
          </cell>
          <cell r="V36">
            <v>65536.039999999994</v>
          </cell>
          <cell r="W36">
            <v>1</v>
          </cell>
          <cell r="X36">
            <v>65536.039999999994</v>
          </cell>
          <cell r="Y36">
            <v>65536.039999999994</v>
          </cell>
          <cell r="Z36">
            <v>0</v>
          </cell>
          <cell r="AA36">
            <v>238</v>
          </cell>
          <cell r="AB36">
            <v>1</v>
          </cell>
          <cell r="AC36">
            <v>0</v>
          </cell>
          <cell r="AD36">
            <v>65536.039999999994</v>
          </cell>
          <cell r="AF36">
            <v>0</v>
          </cell>
          <cell r="AG36" t="str">
            <v>фиктивный</v>
          </cell>
          <cell r="AH36" t="str">
            <v/>
          </cell>
          <cell r="AI36" t="str">
            <v>бланка нет</v>
          </cell>
        </row>
        <row r="37">
          <cell r="A37">
            <v>32</v>
          </cell>
          <cell r="B37" t="str">
            <v>диск</v>
          </cell>
          <cell r="C37" t="str">
            <v>52301</v>
          </cell>
          <cell r="D37" t="str">
            <v>52301`810`5`0400`0200494</v>
          </cell>
          <cell r="E37" t="str">
            <v>Вильданов Фаниль Гареевич</v>
          </cell>
          <cell r="F37" t="str">
            <v>САО</v>
          </cell>
          <cell r="G37" t="str">
            <v>0000494</v>
          </cell>
          <cell r="H37">
            <v>37497</v>
          </cell>
          <cell r="I37">
            <v>10691.45</v>
          </cell>
          <cell r="J37" t="str">
            <v>Рубли РФ</v>
          </cell>
          <cell r="K37">
            <v>10691.45</v>
          </cell>
          <cell r="L37" t="str">
            <v>по предъявлении</v>
          </cell>
          <cell r="M37">
            <v>37497</v>
          </cell>
          <cell r="N37">
            <v>0</v>
          </cell>
          <cell r="O37">
            <v>0</v>
          </cell>
          <cell r="P37" t="str">
            <v>29/08-06</v>
          </cell>
          <cell r="Q37" t="str">
            <v>физ</v>
          </cell>
          <cell r="R37" t="str">
            <v>Погашен</v>
          </cell>
          <cell r="S37">
            <v>37497</v>
          </cell>
          <cell r="T37" t="str">
            <v>МУП «Чеховская вода»</v>
          </cell>
          <cell r="U37">
            <v>1</v>
          </cell>
          <cell r="V37">
            <v>10691.45</v>
          </cell>
          <cell r="W37">
            <v>1</v>
          </cell>
          <cell r="X37">
            <v>10691.45</v>
          </cell>
          <cell r="Z37" t="str">
            <v/>
          </cell>
          <cell r="AA37">
            <v>0</v>
          </cell>
          <cell r="AB37">
            <v>0</v>
          </cell>
          <cell r="AC37">
            <v>0</v>
          </cell>
          <cell r="AD37">
            <v>0</v>
          </cell>
          <cell r="AF37">
            <v>0</v>
          </cell>
          <cell r="AG37" t="str">
            <v>фиктивный</v>
          </cell>
          <cell r="AH37" t="str">
            <v/>
          </cell>
          <cell r="AI37" t="str">
            <v>бланк списан</v>
          </cell>
        </row>
        <row r="38">
          <cell r="A38">
            <v>33</v>
          </cell>
          <cell r="B38" t="str">
            <v>диск</v>
          </cell>
          <cell r="C38" t="str">
            <v>52301</v>
          </cell>
          <cell r="D38" t="str">
            <v>52301`810`0`0400`0100007</v>
          </cell>
          <cell r="E38" t="str">
            <v>ООО «Уральская нефтепромышленная компания»</v>
          </cell>
          <cell r="F38" t="str">
            <v>САО</v>
          </cell>
          <cell r="G38" t="str">
            <v>0000007</v>
          </cell>
          <cell r="H38">
            <v>37497</v>
          </cell>
          <cell r="I38">
            <v>439204.46</v>
          </cell>
          <cell r="J38" t="str">
            <v>Рубли РФ</v>
          </cell>
          <cell r="K38">
            <v>439204.46</v>
          </cell>
          <cell r="L38" t="str">
            <v>по предъявлении</v>
          </cell>
          <cell r="M38">
            <v>37497</v>
          </cell>
          <cell r="N38">
            <v>0</v>
          </cell>
          <cell r="O38">
            <v>0</v>
          </cell>
          <cell r="P38" t="str">
            <v>29/08-05</v>
          </cell>
          <cell r="Q38" t="str">
            <v>юр</v>
          </cell>
          <cell r="R38" t="str">
            <v>Погашен</v>
          </cell>
          <cell r="S38">
            <v>37497</v>
          </cell>
          <cell r="T38" t="str">
            <v>ООО «Уральская нефтепромышленная компания»</v>
          </cell>
          <cell r="U38">
            <v>1</v>
          </cell>
          <cell r="V38">
            <v>439204.46</v>
          </cell>
          <cell r="W38">
            <v>1</v>
          </cell>
          <cell r="X38">
            <v>439204.46</v>
          </cell>
          <cell r="Z38" t="str">
            <v/>
          </cell>
          <cell r="AA38">
            <v>0</v>
          </cell>
          <cell r="AB38">
            <v>1</v>
          </cell>
          <cell r="AC38">
            <v>0</v>
          </cell>
          <cell r="AD38">
            <v>439204.46</v>
          </cell>
          <cell r="AF38">
            <v>0</v>
          </cell>
          <cell r="AG38" t="str">
            <v>фиктивный</v>
          </cell>
          <cell r="AH38" t="str">
            <v/>
          </cell>
          <cell r="AI38" t="str">
            <v>бланка нет</v>
          </cell>
        </row>
        <row r="39">
          <cell r="A39">
            <v>34</v>
          </cell>
          <cell r="B39" t="str">
            <v>диск</v>
          </cell>
          <cell r="C39" t="str">
            <v>52301</v>
          </cell>
          <cell r="D39" t="str">
            <v>52301`810`3`0400`0100008</v>
          </cell>
          <cell r="E39" t="str">
            <v>ООО «Уральская нефтепромышленная компания»</v>
          </cell>
          <cell r="F39" t="str">
            <v>САО</v>
          </cell>
          <cell r="G39" t="str">
            <v>0000008</v>
          </cell>
          <cell r="H39">
            <v>37497</v>
          </cell>
          <cell r="I39">
            <v>25462.93</v>
          </cell>
          <cell r="J39" t="str">
            <v>Рубли РФ</v>
          </cell>
          <cell r="K39">
            <v>25462.93</v>
          </cell>
          <cell r="L39" t="str">
            <v>по предъявлении</v>
          </cell>
          <cell r="M39">
            <v>37497</v>
          </cell>
          <cell r="N39">
            <v>0</v>
          </cell>
          <cell r="O39">
            <v>0</v>
          </cell>
          <cell r="P39" t="str">
            <v>29/08-05</v>
          </cell>
          <cell r="Q39" t="str">
            <v>юр</v>
          </cell>
          <cell r="R39" t="str">
            <v>Погашен</v>
          </cell>
          <cell r="S39">
            <v>37587</v>
          </cell>
          <cell r="T39" t="str">
            <v>ДУП «Белебеевский элеватор» ГУП «Башхлебопродукт»</v>
          </cell>
          <cell r="U39">
            <v>1</v>
          </cell>
          <cell r="V39">
            <v>25462.93</v>
          </cell>
          <cell r="W39">
            <v>1</v>
          </cell>
          <cell r="X39">
            <v>25462.93</v>
          </cell>
          <cell r="Z39" t="str">
            <v/>
          </cell>
          <cell r="AA39">
            <v>90</v>
          </cell>
          <cell r="AB39">
            <v>1</v>
          </cell>
          <cell r="AC39">
            <v>0</v>
          </cell>
          <cell r="AD39">
            <v>25462.93</v>
          </cell>
          <cell r="AF39">
            <v>0</v>
          </cell>
          <cell r="AG39" t="str">
            <v>фиктивный</v>
          </cell>
          <cell r="AH39" t="str">
            <v/>
          </cell>
          <cell r="AI39" t="str">
            <v>бланка нет</v>
          </cell>
        </row>
        <row r="40">
          <cell r="A40">
            <v>35</v>
          </cell>
          <cell r="B40" t="str">
            <v>диск</v>
          </cell>
          <cell r="C40" t="str">
            <v>52301</v>
          </cell>
          <cell r="D40" t="str">
            <v>52301`810`9`0400`0200492</v>
          </cell>
          <cell r="E40" t="str">
            <v>Асланян Вреж Сеникович</v>
          </cell>
          <cell r="F40" t="str">
            <v>СА</v>
          </cell>
          <cell r="G40" t="str">
            <v>0000492</v>
          </cell>
          <cell r="H40">
            <v>37497</v>
          </cell>
          <cell r="I40">
            <v>315000</v>
          </cell>
          <cell r="J40" t="str">
            <v>Рубли РФ</v>
          </cell>
          <cell r="K40">
            <v>315000</v>
          </cell>
          <cell r="L40" t="str">
            <v>по предъявлении</v>
          </cell>
          <cell r="M40">
            <v>37497</v>
          </cell>
          <cell r="N40">
            <v>0</v>
          </cell>
          <cell r="O40">
            <v>0</v>
          </cell>
          <cell r="P40" t="str">
            <v>29/08-07</v>
          </cell>
          <cell r="Q40" t="str">
            <v>физ</v>
          </cell>
          <cell r="R40" t="str">
            <v>Погашен</v>
          </cell>
          <cell r="S40">
            <v>37498</v>
          </cell>
          <cell r="T40" t="str">
            <v>МУП «Чеховская вода»</v>
          </cell>
          <cell r="U40">
            <v>1</v>
          </cell>
          <cell r="V40">
            <v>315000</v>
          </cell>
          <cell r="W40">
            <v>1</v>
          </cell>
          <cell r="X40">
            <v>315000</v>
          </cell>
          <cell r="Y40">
            <v>315000</v>
          </cell>
          <cell r="Z40">
            <v>0</v>
          </cell>
          <cell r="AA40">
            <v>1</v>
          </cell>
          <cell r="AB40">
            <v>0</v>
          </cell>
          <cell r="AC40">
            <v>0</v>
          </cell>
          <cell r="AD40">
            <v>0</v>
          </cell>
          <cell r="AF40">
            <v>0</v>
          </cell>
          <cell r="AG40" t="str">
            <v>фиктивный</v>
          </cell>
          <cell r="AH40" t="str">
            <v/>
          </cell>
          <cell r="AI40" t="str">
            <v>бланк списан</v>
          </cell>
        </row>
        <row r="41">
          <cell r="A41">
            <v>36</v>
          </cell>
          <cell r="B41" t="str">
            <v>диск</v>
          </cell>
          <cell r="C41" t="str">
            <v>52302</v>
          </cell>
          <cell r="D41" t="str">
            <v>52302`810`6`0400`0100493</v>
          </cell>
          <cell r="E41" t="str">
            <v>ЧП Ишпакова Людмила Николаевна</v>
          </cell>
          <cell r="F41" t="str">
            <v>СА</v>
          </cell>
          <cell r="G41" t="str">
            <v>0000493</v>
          </cell>
          <cell r="H41">
            <v>37498</v>
          </cell>
          <cell r="I41">
            <v>33637.5</v>
          </cell>
          <cell r="J41" t="str">
            <v>Рубли РФ</v>
          </cell>
          <cell r="K41">
            <v>33637.5</v>
          </cell>
          <cell r="L41" t="str">
            <v>по предъявлении, но не ранее 15.09.02</v>
          </cell>
          <cell r="M41">
            <v>37514</v>
          </cell>
          <cell r="N41">
            <v>0</v>
          </cell>
          <cell r="O41">
            <v>0</v>
          </cell>
          <cell r="P41" t="str">
            <v>30/08-01</v>
          </cell>
          <cell r="Q41" t="str">
            <v>ЧП</v>
          </cell>
          <cell r="R41" t="str">
            <v>Погашен</v>
          </cell>
          <cell r="S41">
            <v>37515</v>
          </cell>
          <cell r="T41" t="str">
            <v>ОАО БПТШФ «МИР»</v>
          </cell>
          <cell r="U41">
            <v>1</v>
          </cell>
          <cell r="V41">
            <v>33637.5</v>
          </cell>
          <cell r="W41">
            <v>1</v>
          </cell>
          <cell r="X41">
            <v>33637.5</v>
          </cell>
          <cell r="Y41">
            <v>33637.5</v>
          </cell>
          <cell r="Z41">
            <v>0</v>
          </cell>
          <cell r="AA41">
            <v>17</v>
          </cell>
          <cell r="AB41">
            <v>16</v>
          </cell>
          <cell r="AC41">
            <v>0</v>
          </cell>
          <cell r="AD41">
            <v>538200</v>
          </cell>
          <cell r="AF41">
            <v>0</v>
          </cell>
          <cell r="AG41" t="str">
            <v>МИР</v>
          </cell>
          <cell r="AH41" t="str">
            <v/>
          </cell>
          <cell r="AI41" t="str">
            <v>бланк списан</v>
          </cell>
        </row>
        <row r="42">
          <cell r="A42">
            <v>37</v>
          </cell>
          <cell r="B42" t="str">
            <v>диск</v>
          </cell>
          <cell r="C42" t="str">
            <v>52302</v>
          </cell>
          <cell r="D42" t="str">
            <v>52302`810`0`0400`0100491</v>
          </cell>
          <cell r="E42" t="str">
            <v>ЧП Мустаева Лилия Амирхановна</v>
          </cell>
          <cell r="F42" t="str">
            <v>СА</v>
          </cell>
          <cell r="G42" t="str">
            <v>0000491</v>
          </cell>
          <cell r="H42">
            <v>37498</v>
          </cell>
          <cell r="I42">
            <v>29430</v>
          </cell>
          <cell r="J42" t="str">
            <v>Рубли РФ</v>
          </cell>
          <cell r="K42">
            <v>29430</v>
          </cell>
          <cell r="L42" t="str">
            <v>по предъявлении, но не ранее 15.09.02</v>
          </cell>
          <cell r="M42">
            <v>37514</v>
          </cell>
          <cell r="N42">
            <v>0</v>
          </cell>
          <cell r="O42">
            <v>0</v>
          </cell>
          <cell r="P42" t="str">
            <v>30/08-02</v>
          </cell>
          <cell r="Q42" t="str">
            <v>ЧП</v>
          </cell>
          <cell r="R42" t="str">
            <v>Погашен</v>
          </cell>
          <cell r="S42">
            <v>37515</v>
          </cell>
          <cell r="T42" t="str">
            <v>ОАО БПТШФ «МИР»</v>
          </cell>
          <cell r="U42">
            <v>1</v>
          </cell>
          <cell r="V42">
            <v>29430</v>
          </cell>
          <cell r="W42">
            <v>1</v>
          </cell>
          <cell r="X42">
            <v>29430</v>
          </cell>
          <cell r="Y42">
            <v>29430</v>
          </cell>
          <cell r="Z42">
            <v>0</v>
          </cell>
          <cell r="AA42">
            <v>17</v>
          </cell>
          <cell r="AB42">
            <v>16</v>
          </cell>
          <cell r="AC42">
            <v>0</v>
          </cell>
          <cell r="AD42">
            <v>470880</v>
          </cell>
          <cell r="AF42">
            <v>0</v>
          </cell>
          <cell r="AG42" t="str">
            <v>МИР</v>
          </cell>
          <cell r="AH42" t="str">
            <v/>
          </cell>
          <cell r="AI42" t="str">
            <v>бланк списан</v>
          </cell>
        </row>
        <row r="43">
          <cell r="A43">
            <v>38</v>
          </cell>
          <cell r="B43" t="str">
            <v>диск</v>
          </cell>
          <cell r="C43" t="str">
            <v>52301</v>
          </cell>
          <cell r="D43" t="str">
            <v>52301`810`4`0400`0100490</v>
          </cell>
          <cell r="E43" t="str">
            <v>МУП «Чеховская вода»</v>
          </cell>
          <cell r="F43" t="str">
            <v>СА</v>
          </cell>
          <cell r="G43" t="str">
            <v>0000490</v>
          </cell>
          <cell r="H43">
            <v>37498</v>
          </cell>
          <cell r="I43">
            <v>315000</v>
          </cell>
          <cell r="J43" t="str">
            <v>Рубли РФ</v>
          </cell>
          <cell r="K43">
            <v>315000</v>
          </cell>
          <cell r="L43" t="str">
            <v>по предъявлении</v>
          </cell>
          <cell r="M43">
            <v>37498</v>
          </cell>
          <cell r="N43">
            <v>0</v>
          </cell>
          <cell r="O43">
            <v>0</v>
          </cell>
          <cell r="P43" t="str">
            <v>30/08-03</v>
          </cell>
          <cell r="Q43" t="str">
            <v>юр</v>
          </cell>
          <cell r="R43" t="str">
            <v>Погашен</v>
          </cell>
          <cell r="S43">
            <v>37498</v>
          </cell>
          <cell r="T43" t="str">
            <v>Асланян Вреж Сеникович</v>
          </cell>
          <cell r="U43">
            <v>1</v>
          </cell>
          <cell r="V43">
            <v>315000</v>
          </cell>
          <cell r="W43">
            <v>1</v>
          </cell>
          <cell r="X43">
            <v>315000</v>
          </cell>
          <cell r="Y43">
            <v>315000</v>
          </cell>
          <cell r="Z43">
            <v>0</v>
          </cell>
          <cell r="AA43">
            <v>0</v>
          </cell>
          <cell r="AB43">
            <v>0</v>
          </cell>
          <cell r="AC43">
            <v>0</v>
          </cell>
          <cell r="AD43">
            <v>0</v>
          </cell>
          <cell r="AF43">
            <v>0</v>
          </cell>
          <cell r="AG43" t="str">
            <v>фиктивный</v>
          </cell>
          <cell r="AH43" t="str">
            <v/>
          </cell>
          <cell r="AI43" t="str">
            <v>бланк списан</v>
          </cell>
        </row>
        <row r="44">
          <cell r="A44">
            <v>39</v>
          </cell>
          <cell r="B44" t="str">
            <v>диск</v>
          </cell>
          <cell r="C44" t="str">
            <v>52302</v>
          </cell>
          <cell r="D44" t="str">
            <v>52302`810`0`0400`0100488</v>
          </cell>
          <cell r="E44" t="str">
            <v>ЧП Мухаметханова Ляля Габдулмазитовна</v>
          </cell>
          <cell r="F44" t="str">
            <v>СА</v>
          </cell>
          <cell r="G44" t="str">
            <v>0000488</v>
          </cell>
          <cell r="H44">
            <v>37498</v>
          </cell>
          <cell r="I44">
            <v>17000</v>
          </cell>
          <cell r="J44" t="str">
            <v>Рубли РФ</v>
          </cell>
          <cell r="K44">
            <v>17000</v>
          </cell>
          <cell r="L44" t="str">
            <v>по предъявлении, но не ранее 15.09.02</v>
          </cell>
          <cell r="M44">
            <v>37514</v>
          </cell>
          <cell r="N44">
            <v>0</v>
          </cell>
          <cell r="O44">
            <v>0</v>
          </cell>
          <cell r="P44" t="str">
            <v>30/08-04</v>
          </cell>
          <cell r="Q44" t="str">
            <v>ЧП</v>
          </cell>
          <cell r="R44" t="str">
            <v>Погашен</v>
          </cell>
          <cell r="S44">
            <v>37515</v>
          </cell>
          <cell r="T44" t="str">
            <v>ОАО БПТШФ «МИР»</v>
          </cell>
          <cell r="U44">
            <v>1</v>
          </cell>
          <cell r="V44">
            <v>17000</v>
          </cell>
          <cell r="W44">
            <v>1</v>
          </cell>
          <cell r="X44">
            <v>17000</v>
          </cell>
          <cell r="Y44">
            <v>17000</v>
          </cell>
          <cell r="Z44">
            <v>0</v>
          </cell>
          <cell r="AA44">
            <v>17</v>
          </cell>
          <cell r="AB44">
            <v>16</v>
          </cell>
          <cell r="AC44">
            <v>0</v>
          </cell>
          <cell r="AD44">
            <v>272000</v>
          </cell>
          <cell r="AF44">
            <v>0</v>
          </cell>
          <cell r="AG44" t="str">
            <v>МИР</v>
          </cell>
          <cell r="AH44" t="str">
            <v/>
          </cell>
          <cell r="AI44" t="str">
            <v>бланк списан</v>
          </cell>
        </row>
        <row r="45">
          <cell r="A45">
            <v>40</v>
          </cell>
          <cell r="B45" t="str">
            <v>диск</v>
          </cell>
          <cell r="C45" t="str">
            <v>52302</v>
          </cell>
          <cell r="D45" t="str">
            <v>52302`810`7`0400`0100500</v>
          </cell>
          <cell r="E45" t="str">
            <v>ЧП Колонских Анна Николаевна</v>
          </cell>
          <cell r="F45" t="str">
            <v>СА</v>
          </cell>
          <cell r="G45" t="str">
            <v>0000500</v>
          </cell>
          <cell r="H45">
            <v>37498</v>
          </cell>
          <cell r="I45">
            <v>10128</v>
          </cell>
          <cell r="J45" t="str">
            <v>Рубли РФ</v>
          </cell>
          <cell r="K45">
            <v>10128</v>
          </cell>
          <cell r="L45" t="str">
            <v>по предъявлении, но не ранее 15.09.02</v>
          </cell>
          <cell r="M45">
            <v>37514</v>
          </cell>
          <cell r="N45">
            <v>0</v>
          </cell>
          <cell r="O45">
            <v>0</v>
          </cell>
          <cell r="P45" t="str">
            <v>30/08-05</v>
          </cell>
          <cell r="Q45" t="str">
            <v>ЧП</v>
          </cell>
          <cell r="R45" t="str">
            <v>Погашен</v>
          </cell>
          <cell r="S45">
            <v>37515</v>
          </cell>
          <cell r="T45" t="str">
            <v>ОАО БПТШФ «МИР»</v>
          </cell>
          <cell r="U45">
            <v>1</v>
          </cell>
          <cell r="V45">
            <v>10128</v>
          </cell>
          <cell r="W45">
            <v>1</v>
          </cell>
          <cell r="X45">
            <v>10128</v>
          </cell>
          <cell r="Y45">
            <v>10128</v>
          </cell>
          <cell r="Z45">
            <v>0</v>
          </cell>
          <cell r="AA45">
            <v>17</v>
          </cell>
          <cell r="AB45">
            <v>16</v>
          </cell>
          <cell r="AC45">
            <v>0</v>
          </cell>
          <cell r="AD45">
            <v>162048</v>
          </cell>
          <cell r="AF45">
            <v>0</v>
          </cell>
          <cell r="AG45" t="str">
            <v>МИР</v>
          </cell>
          <cell r="AH45" t="str">
            <v/>
          </cell>
          <cell r="AI45" t="str">
            <v>бланк списан</v>
          </cell>
        </row>
        <row r="46">
          <cell r="A46">
            <v>41</v>
          </cell>
          <cell r="B46" t="str">
            <v>диск</v>
          </cell>
          <cell r="C46" t="str">
            <v>52303</v>
          </cell>
          <cell r="D46" t="str">
            <v>52303`810`9`0400`0100477</v>
          </cell>
          <cell r="E46" t="str">
            <v>ОАО «Стеклонит»</v>
          </cell>
          <cell r="F46" t="str">
            <v>СА</v>
          </cell>
          <cell r="G46" t="str">
            <v>0000477</v>
          </cell>
          <cell r="H46">
            <v>37498</v>
          </cell>
          <cell r="I46">
            <v>50000</v>
          </cell>
          <cell r="J46" t="str">
            <v>Рубли РФ</v>
          </cell>
          <cell r="K46">
            <v>48976.85</v>
          </cell>
          <cell r="L46" t="str">
            <v>по предъявлении, но не ранее 30.10.02</v>
          </cell>
          <cell r="M46">
            <v>37559</v>
          </cell>
          <cell r="N46">
            <v>0.12534289159061904</v>
          </cell>
          <cell r="O46">
            <v>1023.1500000000015</v>
          </cell>
          <cell r="P46" t="str">
            <v>30/08-06</v>
          </cell>
          <cell r="Q46" t="str">
            <v>юр</v>
          </cell>
          <cell r="R46" t="str">
            <v>Погашен</v>
          </cell>
          <cell r="S46">
            <v>37532</v>
          </cell>
          <cell r="T46" t="str">
            <v>ООО «Центр-Люкс»</v>
          </cell>
          <cell r="U46">
            <v>1</v>
          </cell>
          <cell r="V46">
            <v>50000</v>
          </cell>
          <cell r="W46">
            <v>1</v>
          </cell>
          <cell r="X46">
            <v>50000</v>
          </cell>
          <cell r="Y46">
            <v>49235.15</v>
          </cell>
          <cell r="Z46">
            <v>-258.30000000000291</v>
          </cell>
          <cell r="AA46">
            <v>34</v>
          </cell>
          <cell r="AB46">
            <v>61</v>
          </cell>
          <cell r="AC46">
            <v>382295.81935138808</v>
          </cell>
          <cell r="AD46">
            <v>3050000</v>
          </cell>
          <cell r="AF46">
            <v>2336.9130281690177</v>
          </cell>
          <cell r="AH46" t="str">
            <v/>
          </cell>
          <cell r="AI46" t="str">
            <v>бланк списан</v>
          </cell>
        </row>
        <row r="47">
          <cell r="A47">
            <v>42</v>
          </cell>
          <cell r="B47" t="str">
            <v>диск</v>
          </cell>
          <cell r="C47" t="str">
            <v>52303</v>
          </cell>
          <cell r="D47" t="str">
            <v>52303`810`6`0400`0100476</v>
          </cell>
          <cell r="E47" t="str">
            <v>ОАО «Стеклонит»</v>
          </cell>
          <cell r="F47" t="str">
            <v>СА</v>
          </cell>
          <cell r="G47" t="str">
            <v>0000476</v>
          </cell>
          <cell r="H47">
            <v>37498</v>
          </cell>
          <cell r="I47">
            <v>50000</v>
          </cell>
          <cell r="J47" t="str">
            <v>Рубли РФ</v>
          </cell>
          <cell r="K47">
            <v>48976.85</v>
          </cell>
          <cell r="L47" t="str">
            <v>по предъявлении, но не ранее 30.10.02</v>
          </cell>
          <cell r="M47">
            <v>37559</v>
          </cell>
          <cell r="N47">
            <v>0.12534289159061904</v>
          </cell>
          <cell r="O47">
            <v>1023.1500000000015</v>
          </cell>
          <cell r="P47" t="str">
            <v>30/08-06</v>
          </cell>
          <cell r="Q47" t="str">
            <v>юр</v>
          </cell>
          <cell r="R47" t="str">
            <v>Погашен</v>
          </cell>
          <cell r="S47">
            <v>37522</v>
          </cell>
          <cell r="T47" t="str">
            <v>ДООО УМУ-1 ОАО «Башэлектромонтаж»</v>
          </cell>
          <cell r="U47">
            <v>1</v>
          </cell>
          <cell r="V47">
            <v>50000</v>
          </cell>
          <cell r="W47">
            <v>1</v>
          </cell>
          <cell r="X47">
            <v>50000</v>
          </cell>
          <cell r="Y47">
            <v>48957.8</v>
          </cell>
          <cell r="Z47">
            <v>19.049999999995634</v>
          </cell>
          <cell r="AA47">
            <v>24</v>
          </cell>
          <cell r="AB47">
            <v>61</v>
          </cell>
          <cell r="AC47">
            <v>382295.81935138808</v>
          </cell>
          <cell r="AD47">
            <v>3050000</v>
          </cell>
          <cell r="AF47">
            <v>2336.9130281690177</v>
          </cell>
          <cell r="AH47" t="str">
            <v/>
          </cell>
          <cell r="AI47" t="str">
            <v>бланк списан</v>
          </cell>
        </row>
        <row r="48">
          <cell r="A48">
            <v>43</v>
          </cell>
          <cell r="B48" t="str">
            <v>диск</v>
          </cell>
          <cell r="C48" t="str">
            <v>52303</v>
          </cell>
          <cell r="D48" t="str">
            <v>52303`810`3`0400`0100475</v>
          </cell>
          <cell r="E48" t="str">
            <v>ОАО «Стеклонит»</v>
          </cell>
          <cell r="F48" t="str">
            <v>СА</v>
          </cell>
          <cell r="G48" t="str">
            <v>0000475</v>
          </cell>
          <cell r="H48">
            <v>37498</v>
          </cell>
          <cell r="I48">
            <v>50000</v>
          </cell>
          <cell r="J48" t="str">
            <v>Рубли РФ</v>
          </cell>
          <cell r="K48">
            <v>48976.85</v>
          </cell>
          <cell r="L48" t="str">
            <v>по предъявлении, но не ранее 30.10.02</v>
          </cell>
          <cell r="M48">
            <v>37559</v>
          </cell>
          <cell r="N48">
            <v>0.12534289159061904</v>
          </cell>
          <cell r="O48">
            <v>1023.1500000000015</v>
          </cell>
          <cell r="P48" t="str">
            <v>30/08-06</v>
          </cell>
          <cell r="Q48" t="str">
            <v>юр</v>
          </cell>
          <cell r="R48" t="str">
            <v>Погашен</v>
          </cell>
          <cell r="S48">
            <v>37522</v>
          </cell>
          <cell r="T48" t="str">
            <v>ДООО УМУ-1 ОАО «Башэлектромонтаж»</v>
          </cell>
          <cell r="U48">
            <v>1</v>
          </cell>
          <cell r="V48">
            <v>50000</v>
          </cell>
          <cell r="W48">
            <v>1</v>
          </cell>
          <cell r="X48">
            <v>50000</v>
          </cell>
          <cell r="Y48">
            <v>48957.8</v>
          </cell>
          <cell r="Z48">
            <v>19.049999999995634</v>
          </cell>
          <cell r="AA48">
            <v>24</v>
          </cell>
          <cell r="AB48">
            <v>61</v>
          </cell>
          <cell r="AC48">
            <v>382295.81935138808</v>
          </cell>
          <cell r="AD48">
            <v>3050000</v>
          </cell>
          <cell r="AF48">
            <v>2336.9130281690177</v>
          </cell>
          <cell r="AH48" t="str">
            <v/>
          </cell>
          <cell r="AI48" t="str">
            <v>бланк списан</v>
          </cell>
        </row>
        <row r="49">
          <cell r="A49">
            <v>44</v>
          </cell>
          <cell r="B49" t="str">
            <v>диск</v>
          </cell>
          <cell r="C49" t="str">
            <v>52303</v>
          </cell>
          <cell r="D49" t="str">
            <v>52303`810`0`0400`0100474</v>
          </cell>
          <cell r="E49" t="str">
            <v>ОАО «Стеклонит»</v>
          </cell>
          <cell r="F49" t="str">
            <v>СА</v>
          </cell>
          <cell r="G49" t="str">
            <v>0000474</v>
          </cell>
          <cell r="H49">
            <v>37498</v>
          </cell>
          <cell r="I49">
            <v>50000</v>
          </cell>
          <cell r="J49" t="str">
            <v>Рубли РФ</v>
          </cell>
          <cell r="K49">
            <v>48976.85</v>
          </cell>
          <cell r="L49" t="str">
            <v>по предъявлении, но не ранее 30.10.02</v>
          </cell>
          <cell r="M49">
            <v>37559</v>
          </cell>
          <cell r="N49">
            <v>0.12534289159061904</v>
          </cell>
          <cell r="O49">
            <v>1023.1500000000015</v>
          </cell>
          <cell r="P49" t="str">
            <v>30/08-06</v>
          </cell>
          <cell r="Q49" t="str">
            <v>юр</v>
          </cell>
          <cell r="R49" t="str">
            <v>Погашен</v>
          </cell>
          <cell r="S49">
            <v>37532</v>
          </cell>
          <cell r="T49" t="str">
            <v>ООО «Центр-Люкс»</v>
          </cell>
          <cell r="U49">
            <v>1</v>
          </cell>
          <cell r="V49">
            <v>50000</v>
          </cell>
          <cell r="W49">
            <v>1</v>
          </cell>
          <cell r="X49">
            <v>50000</v>
          </cell>
          <cell r="Y49">
            <v>49235.15</v>
          </cell>
          <cell r="Z49">
            <v>-258.30000000000291</v>
          </cell>
          <cell r="AA49">
            <v>34</v>
          </cell>
          <cell r="AB49">
            <v>61</v>
          </cell>
          <cell r="AC49">
            <v>382295.81935138808</v>
          </cell>
          <cell r="AD49">
            <v>3050000</v>
          </cell>
          <cell r="AF49">
            <v>2336.9130281690177</v>
          </cell>
          <cell r="AH49" t="str">
            <v/>
          </cell>
          <cell r="AI49" t="str">
            <v>бланк списан</v>
          </cell>
        </row>
        <row r="50">
          <cell r="A50">
            <v>45</v>
          </cell>
          <cell r="B50" t="str">
            <v>диск</v>
          </cell>
          <cell r="C50" t="str">
            <v>52303</v>
          </cell>
          <cell r="D50" t="str">
            <v>52303`810`7`0400`0100473</v>
          </cell>
          <cell r="E50" t="str">
            <v>ОАО «Стеклонит»</v>
          </cell>
          <cell r="F50" t="str">
            <v>СА</v>
          </cell>
          <cell r="G50" t="str">
            <v>0000473</v>
          </cell>
          <cell r="H50">
            <v>37498</v>
          </cell>
          <cell r="I50">
            <v>50000</v>
          </cell>
          <cell r="J50" t="str">
            <v>Рубли РФ</v>
          </cell>
          <cell r="K50">
            <v>48976.85</v>
          </cell>
          <cell r="L50" t="str">
            <v>по предъявлении, но не ранее 30.10.02</v>
          </cell>
          <cell r="M50">
            <v>37559</v>
          </cell>
          <cell r="N50">
            <v>0.12534289159061904</v>
          </cell>
          <cell r="O50">
            <v>1023.1500000000015</v>
          </cell>
          <cell r="P50" t="str">
            <v>30/08-06</v>
          </cell>
          <cell r="Q50" t="str">
            <v>юр</v>
          </cell>
          <cell r="R50" t="str">
            <v>Погашен</v>
          </cell>
          <cell r="S50">
            <v>37522</v>
          </cell>
          <cell r="T50" t="str">
            <v>ДООО УМУ-1 ОАО «Башэлектромонтаж»</v>
          </cell>
          <cell r="U50">
            <v>1</v>
          </cell>
          <cell r="V50">
            <v>50000</v>
          </cell>
          <cell r="W50">
            <v>1</v>
          </cell>
          <cell r="X50">
            <v>50000</v>
          </cell>
          <cell r="Y50">
            <v>48957.8</v>
          </cell>
          <cell r="Z50">
            <v>19.049999999995634</v>
          </cell>
          <cell r="AA50">
            <v>24</v>
          </cell>
          <cell r="AB50">
            <v>61</v>
          </cell>
          <cell r="AC50">
            <v>382295.81935138808</v>
          </cell>
          <cell r="AD50">
            <v>3050000</v>
          </cell>
          <cell r="AF50">
            <v>2336.9130281690177</v>
          </cell>
          <cell r="AH50" t="str">
            <v/>
          </cell>
          <cell r="AI50" t="str">
            <v>бланк списан</v>
          </cell>
        </row>
        <row r="51">
          <cell r="A51">
            <v>46</v>
          </cell>
          <cell r="B51" t="str">
            <v>диск</v>
          </cell>
          <cell r="C51" t="str">
            <v>52303</v>
          </cell>
          <cell r="D51" t="str">
            <v>52303`810`6`0400`0100285</v>
          </cell>
          <cell r="E51" t="str">
            <v>ОАО «Стеклонит»</v>
          </cell>
          <cell r="F51" t="str">
            <v>СА</v>
          </cell>
          <cell r="G51" t="str">
            <v>0000285</v>
          </cell>
          <cell r="H51">
            <v>37498</v>
          </cell>
          <cell r="I51">
            <v>50000</v>
          </cell>
          <cell r="J51" t="str">
            <v>Рубли РФ</v>
          </cell>
          <cell r="K51">
            <v>48976.85</v>
          </cell>
          <cell r="L51" t="str">
            <v>по предъявлении, но не ранее 30.10.02</v>
          </cell>
          <cell r="M51">
            <v>37559</v>
          </cell>
          <cell r="N51">
            <v>0.12534289159061904</v>
          </cell>
          <cell r="O51">
            <v>1023.1500000000015</v>
          </cell>
          <cell r="P51" t="str">
            <v>30/08-06</v>
          </cell>
          <cell r="Q51" t="str">
            <v>юр</v>
          </cell>
          <cell r="R51" t="str">
            <v>Погашен</v>
          </cell>
          <cell r="S51">
            <v>37557</v>
          </cell>
          <cell r="T51" t="str">
            <v>ООО РСК "Роза ветров"</v>
          </cell>
          <cell r="U51">
            <v>1</v>
          </cell>
          <cell r="V51">
            <v>50000</v>
          </cell>
          <cell r="W51">
            <v>1</v>
          </cell>
          <cell r="X51">
            <v>50000</v>
          </cell>
          <cell r="Y51">
            <v>49942.55</v>
          </cell>
          <cell r="Z51">
            <v>-965.70000000000437</v>
          </cell>
          <cell r="AA51">
            <v>59</v>
          </cell>
          <cell r="AB51">
            <v>61</v>
          </cell>
          <cell r="AC51">
            <v>382295.81935138808</v>
          </cell>
          <cell r="AD51">
            <v>3050000</v>
          </cell>
          <cell r="AF51">
            <v>2336.9130281690177</v>
          </cell>
          <cell r="AH51" t="str">
            <v/>
          </cell>
          <cell r="AI51" t="str">
            <v>бланк списан</v>
          </cell>
        </row>
        <row r="52">
          <cell r="A52">
            <v>47</v>
          </cell>
          <cell r="B52" t="str">
            <v>диск</v>
          </cell>
          <cell r="C52" t="str">
            <v>52303</v>
          </cell>
          <cell r="D52" t="str">
            <v>52303`810`1`0400`0100361</v>
          </cell>
          <cell r="E52" t="str">
            <v>ОАО «Стеклонит»</v>
          </cell>
          <cell r="F52" t="str">
            <v>СА</v>
          </cell>
          <cell r="G52" t="str">
            <v>0000361</v>
          </cell>
          <cell r="H52">
            <v>37498</v>
          </cell>
          <cell r="I52">
            <v>100000</v>
          </cell>
          <cell r="J52" t="str">
            <v>Рубли РФ</v>
          </cell>
          <cell r="K52">
            <v>97953.7</v>
          </cell>
          <cell r="L52" t="str">
            <v>по предъявлении, но не ранее 30.10.02</v>
          </cell>
          <cell r="M52">
            <v>37559</v>
          </cell>
          <cell r="N52">
            <v>0.12534289159061904</v>
          </cell>
          <cell r="O52">
            <v>2046.3000000000029</v>
          </cell>
          <cell r="P52" t="str">
            <v>30/08-06</v>
          </cell>
          <cell r="Q52" t="str">
            <v>юр</v>
          </cell>
          <cell r="R52" t="str">
            <v>Погашен</v>
          </cell>
          <cell r="S52">
            <v>37529</v>
          </cell>
          <cell r="T52" t="str">
            <v>ООО «ЮТИС»</v>
          </cell>
          <cell r="U52">
            <v>1</v>
          </cell>
          <cell r="V52">
            <v>100000</v>
          </cell>
          <cell r="W52">
            <v>1</v>
          </cell>
          <cell r="X52">
            <v>100000</v>
          </cell>
          <cell r="Y52">
            <v>98303.3</v>
          </cell>
          <cell r="Z52">
            <v>-349.60000000000582</v>
          </cell>
          <cell r="AA52">
            <v>31</v>
          </cell>
          <cell r="AB52">
            <v>61</v>
          </cell>
          <cell r="AC52">
            <v>764591.63870277617</v>
          </cell>
          <cell r="AD52">
            <v>6100000</v>
          </cell>
          <cell r="AF52">
            <v>4673.8260563380354</v>
          </cell>
          <cell r="AH52" t="str">
            <v/>
          </cell>
          <cell r="AI52" t="str">
            <v>бланк списан</v>
          </cell>
        </row>
        <row r="53">
          <cell r="A53">
            <v>48</v>
          </cell>
          <cell r="B53" t="str">
            <v>диск</v>
          </cell>
          <cell r="C53" t="str">
            <v>52303</v>
          </cell>
          <cell r="D53" t="str">
            <v>52303`810`8`0400`0100360</v>
          </cell>
          <cell r="E53" t="str">
            <v>ОАО «Стеклонит»</v>
          </cell>
          <cell r="F53" t="str">
            <v>СА</v>
          </cell>
          <cell r="G53" t="str">
            <v>0000360</v>
          </cell>
          <cell r="H53">
            <v>37498</v>
          </cell>
          <cell r="I53">
            <v>20000</v>
          </cell>
          <cell r="J53" t="str">
            <v>Рубли РФ</v>
          </cell>
          <cell r="K53">
            <v>19590.740000000002</v>
          </cell>
          <cell r="L53" t="str">
            <v>по предъявлении, но не ранее 30.10.02</v>
          </cell>
          <cell r="M53">
            <v>37559</v>
          </cell>
          <cell r="N53">
            <v>0.12534289159061834</v>
          </cell>
          <cell r="O53">
            <v>409.2599999999984</v>
          </cell>
          <cell r="P53" t="str">
            <v>30/08-06</v>
          </cell>
          <cell r="Q53" t="str">
            <v>юр</v>
          </cell>
          <cell r="R53" t="str">
            <v>Погашен</v>
          </cell>
          <cell r="S53">
            <v>37522</v>
          </cell>
          <cell r="T53" t="str">
            <v>ДООО УМУ-1 ОАО «Башэлектромонтаж»</v>
          </cell>
          <cell r="U53">
            <v>1</v>
          </cell>
          <cell r="V53">
            <v>20000</v>
          </cell>
          <cell r="W53">
            <v>1</v>
          </cell>
          <cell r="X53">
            <v>20000</v>
          </cell>
          <cell r="Y53">
            <v>19583.12</v>
          </cell>
          <cell r="Z53">
            <v>7.6200000000026193</v>
          </cell>
          <cell r="AA53">
            <v>24</v>
          </cell>
          <cell r="AB53">
            <v>61</v>
          </cell>
          <cell r="AC53">
            <v>152918.32774055438</v>
          </cell>
          <cell r="AD53">
            <v>1220000</v>
          </cell>
          <cell r="AF53">
            <v>934.76521126760201</v>
          </cell>
          <cell r="AH53" t="str">
            <v/>
          </cell>
          <cell r="AI53" t="str">
            <v>бланк списан</v>
          </cell>
        </row>
        <row r="54">
          <cell r="A54">
            <v>49</v>
          </cell>
          <cell r="B54" t="str">
            <v>диск</v>
          </cell>
          <cell r="C54" t="str">
            <v>52301</v>
          </cell>
          <cell r="D54" t="str">
            <v>52301`810`8`0400`0100359</v>
          </cell>
          <cell r="E54" t="str">
            <v>ОАО «Стеклонит»</v>
          </cell>
          <cell r="F54" t="str">
            <v>СА</v>
          </cell>
          <cell r="G54" t="str">
            <v>0000359</v>
          </cell>
          <cell r="H54">
            <v>37498</v>
          </cell>
          <cell r="I54">
            <v>20000</v>
          </cell>
          <cell r="J54" t="str">
            <v>Рубли РФ</v>
          </cell>
          <cell r="K54">
            <v>19590.740000000002</v>
          </cell>
          <cell r="L54" t="str">
            <v>по предъявлении, но не ранее 30.10.02</v>
          </cell>
          <cell r="M54">
            <v>37559</v>
          </cell>
          <cell r="N54">
            <v>0.12534289159061834</v>
          </cell>
          <cell r="O54">
            <v>409.2599999999984</v>
          </cell>
          <cell r="P54" t="str">
            <v>30/08-06</v>
          </cell>
          <cell r="Q54" t="str">
            <v>юр</v>
          </cell>
          <cell r="R54" t="str">
            <v>Погашен</v>
          </cell>
          <cell r="S54">
            <v>37728</v>
          </cell>
          <cell r="T54" t="str">
            <v>Павлова Гузелия Борисовна (Паспорт 8097 048031 выдан Советским РУВД гор.Уфы респ.Башкортостан 21.10.2002г., адрес: г.Уфа, ул.Р.Зорге, 18-23, ИНН 027719315809)</v>
          </cell>
          <cell r="U54">
            <v>1</v>
          </cell>
          <cell r="V54">
            <v>20000</v>
          </cell>
          <cell r="W54">
            <v>1</v>
          </cell>
          <cell r="X54">
            <v>20000</v>
          </cell>
          <cell r="Z54" t="str">
            <v/>
          </cell>
          <cell r="AA54">
            <v>230</v>
          </cell>
          <cell r="AB54">
            <v>61</v>
          </cell>
          <cell r="AC54">
            <v>152918.32774055438</v>
          </cell>
          <cell r="AD54">
            <v>1220000</v>
          </cell>
          <cell r="AF54">
            <v>934.76521126760201</v>
          </cell>
          <cell r="AH54" t="str">
            <v/>
          </cell>
          <cell r="AI54" t="str">
            <v>бланк списан</v>
          </cell>
        </row>
        <row r="55">
          <cell r="A55">
            <v>50</v>
          </cell>
          <cell r="B55" t="str">
            <v>диск</v>
          </cell>
          <cell r="C55" t="str">
            <v>52303</v>
          </cell>
          <cell r="D55" t="str">
            <v>52303`810`1`0400`0100358</v>
          </cell>
          <cell r="E55" t="str">
            <v>ОАО «Стеклонит»</v>
          </cell>
          <cell r="F55" t="str">
            <v>СА</v>
          </cell>
          <cell r="G55" t="str">
            <v>0000358</v>
          </cell>
          <cell r="H55">
            <v>37498</v>
          </cell>
          <cell r="I55">
            <v>20000</v>
          </cell>
          <cell r="J55" t="str">
            <v>Рубли РФ</v>
          </cell>
          <cell r="K55">
            <v>19590.740000000002</v>
          </cell>
          <cell r="L55" t="str">
            <v>по предъявлении, но не ранее 30.10.02</v>
          </cell>
          <cell r="M55">
            <v>37559</v>
          </cell>
          <cell r="N55">
            <v>0.12534289159061834</v>
          </cell>
          <cell r="O55">
            <v>409.2599999999984</v>
          </cell>
          <cell r="P55" t="str">
            <v>30/08-06</v>
          </cell>
          <cell r="Q55" t="str">
            <v>юр</v>
          </cell>
          <cell r="R55" t="str">
            <v>Погашен</v>
          </cell>
          <cell r="S55">
            <v>37522</v>
          </cell>
          <cell r="T55" t="str">
            <v>ДООО УМУ-1 ОАО «Башэлектромонтаж»</v>
          </cell>
          <cell r="U55">
            <v>1</v>
          </cell>
          <cell r="V55">
            <v>20000</v>
          </cell>
          <cell r="W55">
            <v>1</v>
          </cell>
          <cell r="X55">
            <v>20000</v>
          </cell>
          <cell r="Y55">
            <v>19583.12</v>
          </cell>
          <cell r="Z55">
            <v>7.6200000000026193</v>
          </cell>
          <cell r="AA55">
            <v>24</v>
          </cell>
          <cell r="AB55">
            <v>61</v>
          </cell>
          <cell r="AC55">
            <v>152918.32774055438</v>
          </cell>
          <cell r="AD55">
            <v>1220000</v>
          </cell>
          <cell r="AF55">
            <v>934.76521126760201</v>
          </cell>
          <cell r="AH55" t="str">
            <v/>
          </cell>
          <cell r="AI55" t="str">
            <v>бланк списан</v>
          </cell>
        </row>
        <row r="56">
          <cell r="A56">
            <v>51</v>
          </cell>
          <cell r="B56" t="str">
            <v>диск</v>
          </cell>
          <cell r="C56" t="str">
            <v>52303</v>
          </cell>
          <cell r="D56" t="str">
            <v>52303`810`0`0400`0100487</v>
          </cell>
          <cell r="E56" t="str">
            <v>ОАО «Стеклонит»</v>
          </cell>
          <cell r="F56" t="str">
            <v>СА</v>
          </cell>
          <cell r="G56" t="str">
            <v>0000487</v>
          </cell>
          <cell r="H56">
            <v>37498</v>
          </cell>
          <cell r="I56">
            <v>39500</v>
          </cell>
          <cell r="J56" t="str">
            <v>Рубли РФ</v>
          </cell>
          <cell r="K56">
            <v>38691.711499999998</v>
          </cell>
          <cell r="L56" t="str">
            <v>по предъявлении, но не ранее 30.10.02</v>
          </cell>
          <cell r="M56">
            <v>37559</v>
          </cell>
          <cell r="N56">
            <v>0.1253428915906192</v>
          </cell>
          <cell r="O56">
            <v>808.28850000000239</v>
          </cell>
          <cell r="P56" t="str">
            <v>30/08-06</v>
          </cell>
          <cell r="Q56" t="str">
            <v>юр</v>
          </cell>
          <cell r="R56" t="str">
            <v>Погашен</v>
          </cell>
          <cell r="S56">
            <v>37522</v>
          </cell>
          <cell r="T56" t="str">
            <v>ДООО УМУ-1 ОАО «Башэлектромонтаж»</v>
          </cell>
          <cell r="U56">
            <v>1</v>
          </cell>
          <cell r="V56">
            <v>39500</v>
          </cell>
          <cell r="W56">
            <v>1</v>
          </cell>
          <cell r="X56">
            <v>39500</v>
          </cell>
          <cell r="Y56">
            <v>38676.662000000004</v>
          </cell>
          <cell r="Z56">
            <v>15.049499999993714</v>
          </cell>
          <cell r="AA56">
            <v>24</v>
          </cell>
          <cell r="AB56">
            <v>61</v>
          </cell>
          <cell r="AC56">
            <v>302013.697287597</v>
          </cell>
          <cell r="AD56">
            <v>2409500</v>
          </cell>
          <cell r="AF56">
            <v>1846.1612922535267</v>
          </cell>
          <cell r="AH56" t="str">
            <v/>
          </cell>
          <cell r="AI56" t="str">
            <v>бланк списан</v>
          </cell>
        </row>
        <row r="57">
          <cell r="A57">
            <v>52</v>
          </cell>
          <cell r="B57" t="str">
            <v>диск</v>
          </cell>
          <cell r="C57" t="str">
            <v>52302</v>
          </cell>
          <cell r="D57" t="str">
            <v>52302`810`4`0400`0100486</v>
          </cell>
          <cell r="E57" t="str">
            <v>ЧП Асанова Татьяна Михайловна</v>
          </cell>
          <cell r="F57" t="str">
            <v>СА</v>
          </cell>
          <cell r="G57" t="str">
            <v>0000486</v>
          </cell>
          <cell r="H57">
            <v>37501</v>
          </cell>
          <cell r="I57">
            <v>12960</v>
          </cell>
          <cell r="J57" t="str">
            <v>Рубли РФ</v>
          </cell>
          <cell r="K57">
            <v>12960</v>
          </cell>
          <cell r="L57" t="str">
            <v>по предъявлении, но не ранее 15.09.02</v>
          </cell>
          <cell r="M57">
            <v>37514</v>
          </cell>
          <cell r="N57">
            <v>0</v>
          </cell>
          <cell r="O57">
            <v>0</v>
          </cell>
          <cell r="P57" t="str">
            <v>02/09-01</v>
          </cell>
          <cell r="Q57" t="str">
            <v>ЧП</v>
          </cell>
          <cell r="R57" t="str">
            <v>Погашен</v>
          </cell>
          <cell r="S57">
            <v>37515</v>
          </cell>
          <cell r="T57" t="str">
            <v>ОАО БПТШФ «МИР»</v>
          </cell>
          <cell r="U57">
            <v>1</v>
          </cell>
          <cell r="V57">
            <v>12960</v>
          </cell>
          <cell r="W57">
            <v>1</v>
          </cell>
          <cell r="X57">
            <v>12960</v>
          </cell>
          <cell r="Y57">
            <v>12960</v>
          </cell>
          <cell r="Z57">
            <v>0</v>
          </cell>
          <cell r="AA57">
            <v>14</v>
          </cell>
          <cell r="AB57">
            <v>13</v>
          </cell>
          <cell r="AC57">
            <v>0</v>
          </cell>
          <cell r="AD57">
            <v>168480</v>
          </cell>
          <cell r="AF57">
            <v>0</v>
          </cell>
          <cell r="AG57" t="str">
            <v>МИР</v>
          </cell>
          <cell r="AH57" t="str">
            <v/>
          </cell>
          <cell r="AI57" t="str">
            <v>бланк списан</v>
          </cell>
        </row>
        <row r="58">
          <cell r="A58">
            <v>53</v>
          </cell>
          <cell r="B58" t="str">
            <v>диск</v>
          </cell>
          <cell r="C58" t="str">
            <v>52302</v>
          </cell>
          <cell r="D58" t="str">
            <v>52302`810`1`0400`0100485</v>
          </cell>
          <cell r="E58" t="str">
            <v>ЧП Асанова Татьяна Михайловна</v>
          </cell>
          <cell r="F58" t="str">
            <v>СА</v>
          </cell>
          <cell r="G58" t="str">
            <v>0000485</v>
          </cell>
          <cell r="H58">
            <v>37501</v>
          </cell>
          <cell r="I58">
            <v>12120</v>
          </cell>
          <cell r="J58" t="str">
            <v>Рубли РФ</v>
          </cell>
          <cell r="K58">
            <v>12120</v>
          </cell>
          <cell r="L58" t="str">
            <v>по предъявлении, но не ранее 15.09.02</v>
          </cell>
          <cell r="M58">
            <v>37514</v>
          </cell>
          <cell r="N58">
            <v>0</v>
          </cell>
          <cell r="O58">
            <v>0</v>
          </cell>
          <cell r="P58" t="str">
            <v>02/09-01</v>
          </cell>
          <cell r="Q58" t="str">
            <v>ЧП</v>
          </cell>
          <cell r="R58" t="str">
            <v>Погашен</v>
          </cell>
          <cell r="S58">
            <v>37515</v>
          </cell>
          <cell r="T58" t="str">
            <v>ОАО БПТШФ «МИР»</v>
          </cell>
          <cell r="U58">
            <v>1</v>
          </cell>
          <cell r="V58">
            <v>12120</v>
          </cell>
          <cell r="W58">
            <v>1</v>
          </cell>
          <cell r="X58">
            <v>12120</v>
          </cell>
          <cell r="Y58">
            <v>12120</v>
          </cell>
          <cell r="Z58">
            <v>0</v>
          </cell>
          <cell r="AA58">
            <v>14</v>
          </cell>
          <cell r="AB58">
            <v>13</v>
          </cell>
          <cell r="AC58">
            <v>0</v>
          </cell>
          <cell r="AD58">
            <v>157560</v>
          </cell>
          <cell r="AF58">
            <v>0</v>
          </cell>
          <cell r="AG58" t="str">
            <v>МИР</v>
          </cell>
          <cell r="AH58" t="str">
            <v/>
          </cell>
          <cell r="AI58" t="str">
            <v>бланк списан</v>
          </cell>
        </row>
        <row r="59">
          <cell r="A59">
            <v>54</v>
          </cell>
          <cell r="B59" t="str">
            <v>диск</v>
          </cell>
          <cell r="C59" t="str">
            <v>52302</v>
          </cell>
          <cell r="D59" t="str">
            <v>52302`810`8`0400`0100484</v>
          </cell>
          <cell r="E59" t="str">
            <v>ЧП Кудряшов Сергей Витальевич</v>
          </cell>
          <cell r="F59" t="str">
            <v>СА</v>
          </cell>
          <cell r="G59" t="str">
            <v>0000484</v>
          </cell>
          <cell r="H59">
            <v>37501</v>
          </cell>
          <cell r="I59">
            <v>14137.5</v>
          </cell>
          <cell r="J59" t="str">
            <v>Рубли РФ</v>
          </cell>
          <cell r="K59">
            <v>14137.5</v>
          </cell>
          <cell r="L59" t="str">
            <v>по предъявлении, но не ранее 15.09.02</v>
          </cell>
          <cell r="M59">
            <v>37514</v>
          </cell>
          <cell r="N59">
            <v>0</v>
          </cell>
          <cell r="O59">
            <v>0</v>
          </cell>
          <cell r="P59" t="str">
            <v>02/09-02</v>
          </cell>
          <cell r="Q59" t="str">
            <v>ЧП</v>
          </cell>
          <cell r="R59" t="str">
            <v>Погашен</v>
          </cell>
          <cell r="S59">
            <v>37515</v>
          </cell>
          <cell r="T59" t="str">
            <v>ОАО БПТШФ «МИР»</v>
          </cell>
          <cell r="U59">
            <v>1</v>
          </cell>
          <cell r="V59">
            <v>14137.5</v>
          </cell>
          <cell r="W59">
            <v>1</v>
          </cell>
          <cell r="X59">
            <v>14137.5</v>
          </cell>
          <cell r="Y59">
            <v>14137.5</v>
          </cell>
          <cell r="Z59">
            <v>0</v>
          </cell>
          <cell r="AA59">
            <v>14</v>
          </cell>
          <cell r="AB59">
            <v>13</v>
          </cell>
          <cell r="AC59">
            <v>0</v>
          </cell>
          <cell r="AD59">
            <v>183787.5</v>
          </cell>
          <cell r="AF59">
            <v>0</v>
          </cell>
          <cell r="AG59" t="str">
            <v>МИР</v>
          </cell>
          <cell r="AH59" t="str">
            <v/>
          </cell>
          <cell r="AI59" t="str">
            <v>бланк списан</v>
          </cell>
        </row>
        <row r="60">
          <cell r="AH60" t="str">
            <v/>
          </cell>
        </row>
        <row r="61">
          <cell r="AH61" t="str">
            <v/>
          </cell>
        </row>
        <row r="62">
          <cell r="AH62" t="str">
            <v/>
          </cell>
        </row>
        <row r="63">
          <cell r="AH63" t="str">
            <v/>
          </cell>
        </row>
        <row r="64">
          <cell r="AH64" t="str">
            <v/>
          </cell>
        </row>
        <row r="65">
          <cell r="AH65" t="str">
            <v/>
          </cell>
        </row>
        <row r="66">
          <cell r="AH66" t="str">
            <v/>
          </cell>
        </row>
        <row r="67">
          <cell r="AH67" t="str">
            <v/>
          </cell>
        </row>
        <row r="68">
          <cell r="AH68" t="str">
            <v/>
          </cell>
        </row>
        <row r="69">
          <cell r="AH69" t="str">
            <v/>
          </cell>
        </row>
        <row r="70">
          <cell r="AH70" t="str">
            <v/>
          </cell>
        </row>
        <row r="71">
          <cell r="AH71" t="str">
            <v/>
          </cell>
        </row>
        <row r="72">
          <cell r="AH72" t="str">
            <v/>
          </cell>
        </row>
        <row r="73">
          <cell r="AH73" t="str">
            <v/>
          </cell>
        </row>
        <row r="74">
          <cell r="AH74" t="str">
            <v/>
          </cell>
        </row>
        <row r="75">
          <cell r="AH75" t="str">
            <v/>
          </cell>
        </row>
        <row r="76">
          <cell r="AH76" t="str">
            <v/>
          </cell>
        </row>
        <row r="77">
          <cell r="AH77" t="str">
            <v/>
          </cell>
        </row>
        <row r="78">
          <cell r="AH78" t="str">
            <v/>
          </cell>
        </row>
        <row r="79">
          <cell r="AH79" t="str">
            <v/>
          </cell>
        </row>
        <row r="80">
          <cell r="AH80" t="str">
            <v/>
          </cell>
        </row>
        <row r="81">
          <cell r="AH81" t="str">
            <v/>
          </cell>
        </row>
        <row r="82">
          <cell r="AH82" t="str">
            <v/>
          </cell>
        </row>
        <row r="83">
          <cell r="AH83" t="str">
            <v/>
          </cell>
        </row>
        <row r="84">
          <cell r="AH84" t="str">
            <v/>
          </cell>
        </row>
        <row r="85">
          <cell r="AH85" t="str">
            <v/>
          </cell>
        </row>
        <row r="86">
          <cell r="AH86" t="str">
            <v/>
          </cell>
        </row>
        <row r="87">
          <cell r="AH87" t="str">
            <v/>
          </cell>
        </row>
        <row r="88">
          <cell r="AH88" t="str">
            <v/>
          </cell>
        </row>
        <row r="89">
          <cell r="AH89" t="str">
            <v/>
          </cell>
        </row>
        <row r="90">
          <cell r="AH90" t="str">
            <v/>
          </cell>
        </row>
        <row r="91">
          <cell r="AH91" t="str">
            <v/>
          </cell>
        </row>
        <row r="92">
          <cell r="AH92" t="str">
            <v/>
          </cell>
        </row>
        <row r="93">
          <cell r="AH93" t="str">
            <v/>
          </cell>
        </row>
        <row r="94">
          <cell r="AH94" t="str">
            <v/>
          </cell>
        </row>
        <row r="95">
          <cell r="AH95" t="str">
            <v/>
          </cell>
        </row>
        <row r="96">
          <cell r="AH96" t="str">
            <v/>
          </cell>
        </row>
        <row r="97">
          <cell r="AH97" t="str">
            <v/>
          </cell>
        </row>
        <row r="98">
          <cell r="AH98" t="str">
            <v/>
          </cell>
        </row>
        <row r="99">
          <cell r="AH99" t="str">
            <v/>
          </cell>
        </row>
        <row r="100">
          <cell r="AH100" t="str">
            <v/>
          </cell>
        </row>
        <row r="101">
          <cell r="AH101" t="str">
            <v/>
          </cell>
        </row>
        <row r="102">
          <cell r="AH102" t="str">
            <v/>
          </cell>
        </row>
        <row r="103">
          <cell r="AH103" t="str">
            <v/>
          </cell>
        </row>
        <row r="104">
          <cell r="AH104" t="str">
            <v/>
          </cell>
        </row>
        <row r="105">
          <cell r="AH105" t="str">
            <v/>
          </cell>
        </row>
        <row r="106">
          <cell r="AH106" t="str">
            <v/>
          </cell>
        </row>
        <row r="107">
          <cell r="AH107" t="str">
            <v/>
          </cell>
        </row>
        <row r="108">
          <cell r="AH108" t="str">
            <v/>
          </cell>
        </row>
        <row r="109">
          <cell r="AH109" t="str">
            <v/>
          </cell>
        </row>
        <row r="110">
          <cell r="AH110" t="str">
            <v/>
          </cell>
        </row>
        <row r="111">
          <cell r="AH111" t="str">
            <v/>
          </cell>
        </row>
        <row r="112">
          <cell r="AH112" t="str">
            <v/>
          </cell>
        </row>
        <row r="113">
          <cell r="AH113" t="str">
            <v/>
          </cell>
        </row>
        <row r="114">
          <cell r="AH114" t="str">
            <v/>
          </cell>
        </row>
        <row r="115">
          <cell r="AH115" t="str">
            <v/>
          </cell>
        </row>
        <row r="116">
          <cell r="AH116" t="str">
            <v/>
          </cell>
        </row>
        <row r="117">
          <cell r="AH117" t="str">
            <v/>
          </cell>
        </row>
        <row r="118">
          <cell r="AH118" t="str">
            <v/>
          </cell>
        </row>
        <row r="119">
          <cell r="AH119" t="str">
            <v/>
          </cell>
        </row>
        <row r="120">
          <cell r="AH120" t="str">
            <v/>
          </cell>
        </row>
        <row r="121">
          <cell r="AH121" t="str">
            <v/>
          </cell>
        </row>
        <row r="122">
          <cell r="AH122" t="str">
            <v/>
          </cell>
        </row>
        <row r="123">
          <cell r="AH123" t="str">
            <v/>
          </cell>
        </row>
        <row r="124">
          <cell r="AH124" t="str">
            <v/>
          </cell>
        </row>
        <row r="125">
          <cell r="AH125" t="str">
            <v/>
          </cell>
        </row>
        <row r="126">
          <cell r="AH126" t="str">
            <v/>
          </cell>
        </row>
        <row r="127">
          <cell r="AH127" t="str">
            <v/>
          </cell>
        </row>
        <row r="128">
          <cell r="AH128" t="str">
            <v/>
          </cell>
        </row>
        <row r="129">
          <cell r="AH129" t="str">
            <v/>
          </cell>
        </row>
        <row r="130">
          <cell r="AH130" t="str">
            <v/>
          </cell>
        </row>
        <row r="131">
          <cell r="AH131" t="str">
            <v/>
          </cell>
        </row>
        <row r="132">
          <cell r="AH132" t="str">
            <v/>
          </cell>
        </row>
        <row r="133">
          <cell r="AH133" t="str">
            <v/>
          </cell>
        </row>
        <row r="134">
          <cell r="AH134" t="str">
            <v/>
          </cell>
        </row>
        <row r="135">
          <cell r="AH135" t="str">
            <v/>
          </cell>
        </row>
        <row r="136">
          <cell r="AH136" t="str">
            <v/>
          </cell>
        </row>
        <row r="137">
          <cell r="AH137" t="str">
            <v/>
          </cell>
        </row>
        <row r="138">
          <cell r="AH138" t="str">
            <v/>
          </cell>
        </row>
        <row r="139">
          <cell r="AH139" t="str">
            <v/>
          </cell>
        </row>
        <row r="140">
          <cell r="AH140" t="str">
            <v/>
          </cell>
        </row>
        <row r="141">
          <cell r="AH141" t="str">
            <v/>
          </cell>
        </row>
        <row r="142">
          <cell r="AH142" t="str">
            <v/>
          </cell>
        </row>
        <row r="143">
          <cell r="AH143" t="str">
            <v/>
          </cell>
        </row>
        <row r="144">
          <cell r="AH144" t="str">
            <v/>
          </cell>
        </row>
        <row r="145">
          <cell r="AH145" t="str">
            <v/>
          </cell>
        </row>
        <row r="146">
          <cell r="AH146" t="str">
            <v/>
          </cell>
        </row>
        <row r="147">
          <cell r="AH147" t="str">
            <v/>
          </cell>
        </row>
        <row r="148">
          <cell r="AH148" t="str">
            <v/>
          </cell>
        </row>
        <row r="149">
          <cell r="AH149" t="str">
            <v/>
          </cell>
        </row>
        <row r="150">
          <cell r="AH150" t="str">
            <v/>
          </cell>
        </row>
        <row r="151">
          <cell r="AH151" t="str">
            <v/>
          </cell>
        </row>
        <row r="152">
          <cell r="AH152" t="str">
            <v/>
          </cell>
        </row>
        <row r="153">
          <cell r="AH153" t="str">
            <v/>
          </cell>
        </row>
        <row r="154">
          <cell r="AH154" t="str">
            <v/>
          </cell>
        </row>
        <row r="155">
          <cell r="AH155" t="str">
            <v/>
          </cell>
        </row>
        <row r="156">
          <cell r="AH156" t="str">
            <v/>
          </cell>
        </row>
        <row r="157">
          <cell r="AH157" t="str">
            <v/>
          </cell>
        </row>
        <row r="158">
          <cell r="AH158" t="str">
            <v/>
          </cell>
        </row>
        <row r="159">
          <cell r="AH159" t="str">
            <v/>
          </cell>
        </row>
        <row r="160">
          <cell r="AH160" t="str">
            <v/>
          </cell>
        </row>
        <row r="161">
          <cell r="AH161" t="str">
            <v/>
          </cell>
        </row>
        <row r="162">
          <cell r="AH162" t="str">
            <v/>
          </cell>
        </row>
        <row r="163">
          <cell r="AH163" t="str">
            <v/>
          </cell>
        </row>
        <row r="164">
          <cell r="AH164" t="str">
            <v/>
          </cell>
        </row>
        <row r="165">
          <cell r="AH165" t="str">
            <v/>
          </cell>
        </row>
        <row r="166">
          <cell r="AH166" t="str">
            <v/>
          </cell>
        </row>
        <row r="167">
          <cell r="AH167" t="str">
            <v/>
          </cell>
        </row>
        <row r="168">
          <cell r="AH168" t="str">
            <v/>
          </cell>
        </row>
        <row r="169">
          <cell r="AH169" t="str">
            <v/>
          </cell>
        </row>
        <row r="170">
          <cell r="AH170" t="str">
            <v/>
          </cell>
        </row>
        <row r="171">
          <cell r="AH171" t="str">
            <v/>
          </cell>
        </row>
        <row r="172">
          <cell r="AH172" t="str">
            <v/>
          </cell>
        </row>
        <row r="173">
          <cell r="AH173" t="str">
            <v/>
          </cell>
        </row>
        <row r="174">
          <cell r="AH174" t="str">
            <v/>
          </cell>
        </row>
        <row r="175">
          <cell r="AH175" t="str">
            <v/>
          </cell>
        </row>
        <row r="176">
          <cell r="AH176" t="str">
            <v/>
          </cell>
        </row>
        <row r="177">
          <cell r="AH177" t="str">
            <v/>
          </cell>
        </row>
        <row r="178">
          <cell r="AH178" t="str">
            <v/>
          </cell>
        </row>
        <row r="179">
          <cell r="AH179" t="str">
            <v/>
          </cell>
        </row>
        <row r="180">
          <cell r="AH180" t="str">
            <v/>
          </cell>
        </row>
        <row r="181">
          <cell r="AH181" t="str">
            <v/>
          </cell>
        </row>
        <row r="182">
          <cell r="AH182" t="str">
            <v/>
          </cell>
        </row>
        <row r="183">
          <cell r="AH183" t="str">
            <v/>
          </cell>
        </row>
        <row r="184">
          <cell r="AH184" t="str">
            <v/>
          </cell>
        </row>
        <row r="185">
          <cell r="AH185" t="str">
            <v/>
          </cell>
        </row>
        <row r="186">
          <cell r="AH186" t="str">
            <v/>
          </cell>
        </row>
        <row r="187">
          <cell r="AH187" t="str">
            <v/>
          </cell>
        </row>
        <row r="188">
          <cell r="AH188" t="str">
            <v/>
          </cell>
        </row>
        <row r="189">
          <cell r="AH189" t="str">
            <v/>
          </cell>
        </row>
        <row r="190">
          <cell r="AH190" t="str">
            <v/>
          </cell>
        </row>
        <row r="191">
          <cell r="AH191" t="str">
            <v/>
          </cell>
        </row>
        <row r="192">
          <cell r="AH192" t="str">
            <v/>
          </cell>
        </row>
        <row r="193">
          <cell r="AH193" t="str">
            <v/>
          </cell>
        </row>
        <row r="194">
          <cell r="AH194" t="str">
            <v/>
          </cell>
        </row>
        <row r="195">
          <cell r="AH195" t="str">
            <v/>
          </cell>
        </row>
        <row r="196">
          <cell r="AH196" t="str">
            <v/>
          </cell>
        </row>
        <row r="197">
          <cell r="AH197" t="str">
            <v/>
          </cell>
        </row>
        <row r="198">
          <cell r="AH198" t="str">
            <v/>
          </cell>
        </row>
        <row r="199">
          <cell r="AH199" t="str">
            <v/>
          </cell>
        </row>
        <row r="200">
          <cell r="AH200" t="str">
            <v/>
          </cell>
        </row>
        <row r="201">
          <cell r="AH201" t="str">
            <v/>
          </cell>
        </row>
        <row r="202">
          <cell r="AH202" t="str">
            <v/>
          </cell>
        </row>
        <row r="203">
          <cell r="AH203" t="str">
            <v/>
          </cell>
        </row>
        <row r="204">
          <cell r="AH204" t="str">
            <v/>
          </cell>
        </row>
        <row r="205">
          <cell r="AH205" t="str">
            <v/>
          </cell>
        </row>
        <row r="206">
          <cell r="AH206" t="str">
            <v/>
          </cell>
        </row>
        <row r="207">
          <cell r="AH207" t="str">
            <v/>
          </cell>
        </row>
        <row r="208">
          <cell r="AH208" t="str">
            <v/>
          </cell>
        </row>
        <row r="209">
          <cell r="AH209" t="str">
            <v/>
          </cell>
        </row>
        <row r="210">
          <cell r="AH210" t="str">
            <v/>
          </cell>
        </row>
        <row r="211">
          <cell r="AH211" t="str">
            <v/>
          </cell>
        </row>
        <row r="212">
          <cell r="AH212" t="str">
            <v/>
          </cell>
        </row>
        <row r="213">
          <cell r="AH213" t="str">
            <v/>
          </cell>
        </row>
        <row r="214">
          <cell r="AH214" t="str">
            <v/>
          </cell>
        </row>
        <row r="215">
          <cell r="AH215" t="str">
            <v/>
          </cell>
        </row>
        <row r="216">
          <cell r="AH216" t="str">
            <v/>
          </cell>
        </row>
        <row r="217">
          <cell r="AH217" t="str">
            <v/>
          </cell>
        </row>
        <row r="218">
          <cell r="AH218" t="str">
            <v/>
          </cell>
        </row>
        <row r="219">
          <cell r="AH219" t="str">
            <v/>
          </cell>
        </row>
        <row r="220">
          <cell r="AH220" t="str">
            <v/>
          </cell>
        </row>
        <row r="221">
          <cell r="AH221" t="str">
            <v/>
          </cell>
        </row>
        <row r="222">
          <cell r="AH222" t="str">
            <v/>
          </cell>
        </row>
        <row r="223">
          <cell r="AH223" t="str">
            <v/>
          </cell>
        </row>
        <row r="224">
          <cell r="AH224" t="str">
            <v/>
          </cell>
        </row>
        <row r="225">
          <cell r="AH225" t="str">
            <v/>
          </cell>
        </row>
        <row r="226">
          <cell r="AH226" t="str">
            <v/>
          </cell>
        </row>
        <row r="227">
          <cell r="AH227" t="str">
            <v/>
          </cell>
        </row>
        <row r="228">
          <cell r="AH228" t="str">
            <v/>
          </cell>
        </row>
        <row r="229">
          <cell r="AH229" t="str">
            <v/>
          </cell>
        </row>
        <row r="230">
          <cell r="AH230" t="str">
            <v/>
          </cell>
        </row>
        <row r="231">
          <cell r="AH231" t="str">
            <v/>
          </cell>
        </row>
        <row r="232">
          <cell r="AH232" t="str">
            <v/>
          </cell>
        </row>
        <row r="233">
          <cell r="AH233" t="str">
            <v/>
          </cell>
        </row>
        <row r="234">
          <cell r="AH234" t="str">
            <v/>
          </cell>
        </row>
        <row r="235">
          <cell r="AH235" t="str">
            <v/>
          </cell>
        </row>
        <row r="236">
          <cell r="AH236" t="str">
            <v/>
          </cell>
        </row>
        <row r="237">
          <cell r="AH237" t="str">
            <v/>
          </cell>
        </row>
        <row r="238">
          <cell r="AH238" t="str">
            <v/>
          </cell>
        </row>
        <row r="239">
          <cell r="AH239" t="str">
            <v/>
          </cell>
        </row>
        <row r="240">
          <cell r="AH240" t="str">
            <v/>
          </cell>
        </row>
        <row r="241">
          <cell r="AH241" t="str">
            <v/>
          </cell>
        </row>
        <row r="242">
          <cell r="AH242" t="str">
            <v/>
          </cell>
        </row>
        <row r="243">
          <cell r="AH243" t="str">
            <v/>
          </cell>
        </row>
        <row r="244">
          <cell r="AH244" t="str">
            <v/>
          </cell>
        </row>
        <row r="245">
          <cell r="AH245" t="str">
            <v/>
          </cell>
        </row>
        <row r="246">
          <cell r="AH246" t="str">
            <v/>
          </cell>
        </row>
        <row r="247">
          <cell r="AH247" t="str">
            <v/>
          </cell>
        </row>
        <row r="248">
          <cell r="AH248" t="str">
            <v/>
          </cell>
        </row>
        <row r="249">
          <cell r="AH249" t="str">
            <v/>
          </cell>
        </row>
        <row r="250">
          <cell r="AH250" t="str">
            <v/>
          </cell>
        </row>
        <row r="251">
          <cell r="AH251" t="str">
            <v/>
          </cell>
        </row>
        <row r="252">
          <cell r="AH252" t="str">
            <v/>
          </cell>
        </row>
        <row r="253">
          <cell r="AH253" t="str">
            <v/>
          </cell>
        </row>
        <row r="254">
          <cell r="AH254" t="str">
            <v/>
          </cell>
        </row>
        <row r="255">
          <cell r="AH255" t="str">
            <v/>
          </cell>
        </row>
        <row r="256">
          <cell r="AH256" t="str">
            <v/>
          </cell>
        </row>
        <row r="257">
          <cell r="AH257" t="str">
            <v/>
          </cell>
        </row>
        <row r="258">
          <cell r="AH258" t="str">
            <v/>
          </cell>
        </row>
        <row r="259">
          <cell r="AH259" t="str">
            <v/>
          </cell>
        </row>
        <row r="260">
          <cell r="AH260" t="str">
            <v/>
          </cell>
        </row>
        <row r="261">
          <cell r="AH261" t="str">
            <v/>
          </cell>
        </row>
        <row r="262">
          <cell r="AH262" t="str">
            <v/>
          </cell>
        </row>
        <row r="263">
          <cell r="AH263" t="str">
            <v/>
          </cell>
        </row>
        <row r="264">
          <cell r="AH264" t="str">
            <v/>
          </cell>
        </row>
        <row r="265">
          <cell r="AH265" t="str">
            <v/>
          </cell>
        </row>
        <row r="266">
          <cell r="AH266" t="str">
            <v/>
          </cell>
        </row>
        <row r="267">
          <cell r="AH267" t="str">
            <v/>
          </cell>
        </row>
        <row r="268">
          <cell r="AH268" t="str">
            <v/>
          </cell>
        </row>
        <row r="269">
          <cell r="AH269" t="str">
            <v/>
          </cell>
        </row>
        <row r="270">
          <cell r="AH270" t="str">
            <v/>
          </cell>
        </row>
        <row r="271">
          <cell r="AH271" t="str">
            <v/>
          </cell>
        </row>
        <row r="272">
          <cell r="AH272" t="str">
            <v/>
          </cell>
        </row>
        <row r="273">
          <cell r="AH273" t="str">
            <v/>
          </cell>
        </row>
        <row r="274">
          <cell r="AH274" t="str">
            <v/>
          </cell>
        </row>
        <row r="275">
          <cell r="AH275" t="str">
            <v/>
          </cell>
        </row>
        <row r="276">
          <cell r="AH276" t="str">
            <v/>
          </cell>
        </row>
        <row r="277">
          <cell r="AH277" t="str">
            <v/>
          </cell>
        </row>
        <row r="278">
          <cell r="AH278" t="str">
            <v/>
          </cell>
        </row>
        <row r="279">
          <cell r="AH279" t="str">
            <v/>
          </cell>
        </row>
        <row r="280">
          <cell r="AH280" t="str">
            <v/>
          </cell>
        </row>
        <row r="281">
          <cell r="AH281" t="str">
            <v/>
          </cell>
        </row>
        <row r="282">
          <cell r="AH282" t="str">
            <v/>
          </cell>
        </row>
        <row r="283">
          <cell r="AH283" t="str">
            <v/>
          </cell>
        </row>
        <row r="284">
          <cell r="AH284" t="str">
            <v/>
          </cell>
        </row>
        <row r="285">
          <cell r="AH285" t="str">
            <v/>
          </cell>
        </row>
        <row r="286">
          <cell r="AH286" t="str">
            <v/>
          </cell>
        </row>
        <row r="287">
          <cell r="AH287" t="str">
            <v/>
          </cell>
        </row>
        <row r="288">
          <cell r="AH288" t="str">
            <v/>
          </cell>
        </row>
        <row r="289">
          <cell r="AH289" t="str">
            <v/>
          </cell>
        </row>
        <row r="290">
          <cell r="AH290" t="str">
            <v/>
          </cell>
        </row>
        <row r="291">
          <cell r="AH291" t="str">
            <v/>
          </cell>
        </row>
        <row r="292">
          <cell r="AH292" t="str">
            <v/>
          </cell>
        </row>
        <row r="293">
          <cell r="AH293" t="str">
            <v/>
          </cell>
        </row>
        <row r="294">
          <cell r="AH294" t="str">
            <v/>
          </cell>
        </row>
        <row r="295">
          <cell r="AH295" t="str">
            <v/>
          </cell>
        </row>
        <row r="296">
          <cell r="AH296" t="str">
            <v/>
          </cell>
        </row>
        <row r="297">
          <cell r="AH297" t="str">
            <v/>
          </cell>
        </row>
        <row r="298">
          <cell r="AH298" t="str">
            <v/>
          </cell>
        </row>
        <row r="299">
          <cell r="AH299" t="str">
            <v/>
          </cell>
        </row>
        <row r="300">
          <cell r="AH300" t="str">
            <v/>
          </cell>
        </row>
        <row r="301">
          <cell r="AH301" t="str">
            <v/>
          </cell>
        </row>
        <row r="302">
          <cell r="AH302" t="str">
            <v/>
          </cell>
        </row>
        <row r="303">
          <cell r="AH303" t="str">
            <v/>
          </cell>
        </row>
        <row r="304">
          <cell r="AH304" t="str">
            <v/>
          </cell>
        </row>
        <row r="305">
          <cell r="AH305" t="str">
            <v/>
          </cell>
        </row>
        <row r="306">
          <cell r="AH306" t="str">
            <v/>
          </cell>
        </row>
        <row r="307">
          <cell r="AH307" t="str">
            <v/>
          </cell>
        </row>
        <row r="308">
          <cell r="AH308" t="str">
            <v/>
          </cell>
        </row>
        <row r="309">
          <cell r="AH309" t="str">
            <v/>
          </cell>
        </row>
        <row r="310">
          <cell r="AH310" t="str">
            <v/>
          </cell>
        </row>
        <row r="311">
          <cell r="AH311" t="str">
            <v/>
          </cell>
        </row>
        <row r="312">
          <cell r="AH312" t="str">
            <v/>
          </cell>
        </row>
        <row r="313">
          <cell r="AH313" t="str">
            <v/>
          </cell>
        </row>
        <row r="314">
          <cell r="AH314" t="str">
            <v/>
          </cell>
        </row>
        <row r="315">
          <cell r="AH315" t="str">
            <v/>
          </cell>
        </row>
        <row r="316">
          <cell r="AH316" t="str">
            <v/>
          </cell>
        </row>
        <row r="317">
          <cell r="AH317" t="str">
            <v/>
          </cell>
        </row>
        <row r="318">
          <cell r="AH318" t="str">
            <v/>
          </cell>
        </row>
        <row r="319">
          <cell r="AH319" t="str">
            <v/>
          </cell>
        </row>
        <row r="320">
          <cell r="AH320" t="str">
            <v/>
          </cell>
        </row>
        <row r="321">
          <cell r="AH321" t="str">
            <v/>
          </cell>
        </row>
        <row r="322">
          <cell r="AH322" t="str">
            <v/>
          </cell>
        </row>
        <row r="323">
          <cell r="AH323" t="str">
            <v/>
          </cell>
        </row>
        <row r="324">
          <cell r="AH324" t="str">
            <v/>
          </cell>
        </row>
        <row r="325">
          <cell r="AH325" t="str">
            <v/>
          </cell>
        </row>
        <row r="326">
          <cell r="AH326" t="str">
            <v/>
          </cell>
        </row>
        <row r="327">
          <cell r="AH327" t="str">
            <v/>
          </cell>
        </row>
        <row r="328">
          <cell r="AH328" t="str">
            <v/>
          </cell>
        </row>
        <row r="329">
          <cell r="AH329" t="str">
            <v/>
          </cell>
        </row>
        <row r="330">
          <cell r="AH330" t="str">
            <v/>
          </cell>
        </row>
        <row r="331">
          <cell r="AH331" t="str">
            <v/>
          </cell>
        </row>
        <row r="332">
          <cell r="AH332" t="str">
            <v/>
          </cell>
        </row>
        <row r="333">
          <cell r="AH333" t="str">
            <v/>
          </cell>
        </row>
        <row r="334">
          <cell r="AH334" t="str">
            <v/>
          </cell>
        </row>
        <row r="335">
          <cell r="AH335" t="str">
            <v/>
          </cell>
        </row>
        <row r="336">
          <cell r="AH336" t="str">
            <v/>
          </cell>
        </row>
        <row r="337">
          <cell r="AH337" t="str">
            <v/>
          </cell>
        </row>
        <row r="338">
          <cell r="AH338" t="str">
            <v/>
          </cell>
        </row>
        <row r="339">
          <cell r="AH339" t="str">
            <v/>
          </cell>
        </row>
        <row r="340">
          <cell r="AH340" t="str">
            <v/>
          </cell>
        </row>
        <row r="341">
          <cell r="AH341" t="str">
            <v/>
          </cell>
        </row>
        <row r="342">
          <cell r="AH342" t="str">
            <v/>
          </cell>
        </row>
        <row r="343">
          <cell r="AH343" t="str">
            <v/>
          </cell>
        </row>
        <row r="344">
          <cell r="AH344" t="str">
            <v/>
          </cell>
        </row>
        <row r="345">
          <cell r="AH345" t="str">
            <v/>
          </cell>
        </row>
        <row r="346">
          <cell r="AH346" t="str">
            <v/>
          </cell>
        </row>
        <row r="347">
          <cell r="AH347" t="str">
            <v/>
          </cell>
        </row>
        <row r="348">
          <cell r="AH348" t="str">
            <v/>
          </cell>
        </row>
        <row r="349">
          <cell r="AH349" t="str">
            <v/>
          </cell>
        </row>
        <row r="350">
          <cell r="AH350" t="str">
            <v/>
          </cell>
        </row>
        <row r="351">
          <cell r="AH351" t="str">
            <v/>
          </cell>
        </row>
        <row r="352">
          <cell r="AH352" t="str">
            <v/>
          </cell>
        </row>
        <row r="353">
          <cell r="AH353" t="str">
            <v/>
          </cell>
        </row>
        <row r="354">
          <cell r="AH354" t="str">
            <v/>
          </cell>
        </row>
        <row r="355">
          <cell r="AH355" t="str">
            <v/>
          </cell>
        </row>
        <row r="356">
          <cell r="AH356" t="str">
            <v/>
          </cell>
        </row>
        <row r="357">
          <cell r="AH357" t="str">
            <v/>
          </cell>
        </row>
        <row r="358">
          <cell r="AH358" t="str">
            <v/>
          </cell>
        </row>
        <row r="359">
          <cell r="AH359" t="str">
            <v/>
          </cell>
        </row>
        <row r="360">
          <cell r="AH360" t="str">
            <v/>
          </cell>
        </row>
        <row r="361">
          <cell r="AH361" t="str">
            <v/>
          </cell>
        </row>
        <row r="362">
          <cell r="AH362" t="str">
            <v/>
          </cell>
        </row>
        <row r="363">
          <cell r="AH363" t="str">
            <v/>
          </cell>
        </row>
        <row r="364">
          <cell r="AH364" t="str">
            <v/>
          </cell>
        </row>
        <row r="365">
          <cell r="AH365" t="str">
            <v/>
          </cell>
        </row>
        <row r="366">
          <cell r="AH366" t="str">
            <v/>
          </cell>
        </row>
        <row r="367">
          <cell r="AH367" t="str">
            <v/>
          </cell>
        </row>
        <row r="368">
          <cell r="AH368" t="str">
            <v/>
          </cell>
        </row>
        <row r="369">
          <cell r="AH369" t="str">
            <v/>
          </cell>
        </row>
        <row r="370">
          <cell r="AH370" t="str">
            <v/>
          </cell>
        </row>
        <row r="371">
          <cell r="AH371" t="str">
            <v/>
          </cell>
        </row>
        <row r="372">
          <cell r="AH372" t="str">
            <v/>
          </cell>
        </row>
        <row r="373">
          <cell r="AH373" t="str">
            <v/>
          </cell>
        </row>
        <row r="374">
          <cell r="AH374" t="str">
            <v/>
          </cell>
        </row>
        <row r="375">
          <cell r="AH375" t="str">
            <v/>
          </cell>
        </row>
        <row r="376">
          <cell r="AH376" t="str">
            <v/>
          </cell>
        </row>
        <row r="377">
          <cell r="AH377" t="str">
            <v/>
          </cell>
        </row>
        <row r="378">
          <cell r="AH378" t="str">
            <v/>
          </cell>
        </row>
        <row r="379">
          <cell r="AH379" t="str">
            <v/>
          </cell>
        </row>
        <row r="380">
          <cell r="AH380" t="str">
            <v/>
          </cell>
        </row>
        <row r="381">
          <cell r="AH381" t="str">
            <v/>
          </cell>
        </row>
        <row r="382">
          <cell r="AH382" t="str">
            <v/>
          </cell>
        </row>
        <row r="383">
          <cell r="AH383" t="str">
            <v/>
          </cell>
        </row>
        <row r="384">
          <cell r="AH384" t="str">
            <v/>
          </cell>
        </row>
        <row r="385">
          <cell r="AH385" t="str">
            <v/>
          </cell>
        </row>
        <row r="386">
          <cell r="AH386" t="str">
            <v/>
          </cell>
        </row>
        <row r="387">
          <cell r="AH387" t="str">
            <v/>
          </cell>
        </row>
        <row r="388">
          <cell r="AH388" t="str">
            <v/>
          </cell>
        </row>
        <row r="389">
          <cell r="AH389" t="str">
            <v/>
          </cell>
        </row>
        <row r="390">
          <cell r="AH390" t="str">
            <v/>
          </cell>
        </row>
        <row r="391">
          <cell r="AH391" t="str">
            <v/>
          </cell>
        </row>
        <row r="392">
          <cell r="AH392" t="str">
            <v/>
          </cell>
        </row>
        <row r="393">
          <cell r="AH393" t="str">
            <v/>
          </cell>
        </row>
        <row r="394">
          <cell r="AH394" t="str">
            <v/>
          </cell>
        </row>
        <row r="395">
          <cell r="AH395" t="str">
            <v/>
          </cell>
        </row>
        <row r="396">
          <cell r="AH396" t="str">
            <v/>
          </cell>
        </row>
        <row r="397">
          <cell r="AH397" t="str">
            <v/>
          </cell>
        </row>
        <row r="398">
          <cell r="AH398" t="str">
            <v/>
          </cell>
        </row>
        <row r="399">
          <cell r="AH399" t="str">
            <v/>
          </cell>
        </row>
        <row r="400">
          <cell r="AH400" t="str">
            <v/>
          </cell>
        </row>
        <row r="401">
          <cell r="AH401" t="str">
            <v/>
          </cell>
        </row>
        <row r="402">
          <cell r="AH402" t="str">
            <v/>
          </cell>
        </row>
        <row r="403">
          <cell r="AH403" t="str">
            <v/>
          </cell>
        </row>
        <row r="404">
          <cell r="AH404" t="str">
            <v/>
          </cell>
        </row>
        <row r="405">
          <cell r="AH405" t="str">
            <v/>
          </cell>
        </row>
        <row r="406">
          <cell r="AH406" t="str">
            <v/>
          </cell>
        </row>
        <row r="407">
          <cell r="AH407" t="str">
            <v/>
          </cell>
        </row>
        <row r="408">
          <cell r="AH408" t="str">
            <v/>
          </cell>
        </row>
        <row r="409">
          <cell r="AH409" t="str">
            <v/>
          </cell>
        </row>
        <row r="410">
          <cell r="AH410" t="str">
            <v/>
          </cell>
        </row>
        <row r="411">
          <cell r="AH411" t="str">
            <v/>
          </cell>
        </row>
        <row r="412">
          <cell r="AH412" t="str">
            <v/>
          </cell>
        </row>
        <row r="413">
          <cell r="AH413" t="str">
            <v/>
          </cell>
        </row>
        <row r="414">
          <cell r="AH414" t="str">
            <v/>
          </cell>
        </row>
        <row r="415">
          <cell r="AH415" t="str">
            <v/>
          </cell>
        </row>
        <row r="416">
          <cell r="AH416" t="str">
            <v/>
          </cell>
        </row>
        <row r="417">
          <cell r="AH417" t="str">
            <v/>
          </cell>
        </row>
        <row r="418">
          <cell r="AH418" t="str">
            <v/>
          </cell>
        </row>
        <row r="419">
          <cell r="AH419" t="str">
            <v/>
          </cell>
        </row>
        <row r="420">
          <cell r="AH420" t="str">
            <v/>
          </cell>
        </row>
        <row r="421">
          <cell r="AH421" t="str">
            <v/>
          </cell>
        </row>
        <row r="422">
          <cell r="AH422" t="str">
            <v/>
          </cell>
        </row>
        <row r="423">
          <cell r="AH423" t="str">
            <v/>
          </cell>
        </row>
        <row r="424">
          <cell r="AH424" t="str">
            <v/>
          </cell>
        </row>
        <row r="425">
          <cell r="AH425" t="str">
            <v/>
          </cell>
        </row>
        <row r="426">
          <cell r="AH426" t="str">
            <v/>
          </cell>
        </row>
        <row r="427">
          <cell r="AH427" t="str">
            <v/>
          </cell>
        </row>
        <row r="428">
          <cell r="AH428" t="str">
            <v/>
          </cell>
        </row>
        <row r="429">
          <cell r="AH429" t="str">
            <v/>
          </cell>
        </row>
        <row r="430">
          <cell r="AH430" t="str">
            <v/>
          </cell>
        </row>
        <row r="431">
          <cell r="AH431" t="str">
            <v/>
          </cell>
        </row>
        <row r="432">
          <cell r="AH432" t="str">
            <v/>
          </cell>
        </row>
        <row r="433">
          <cell r="AH433" t="str">
            <v/>
          </cell>
        </row>
        <row r="434">
          <cell r="AH434" t="str">
            <v/>
          </cell>
        </row>
        <row r="435">
          <cell r="AH435" t="str">
            <v/>
          </cell>
        </row>
        <row r="436">
          <cell r="AH436" t="str">
            <v/>
          </cell>
        </row>
        <row r="437">
          <cell r="AH437" t="str">
            <v/>
          </cell>
        </row>
        <row r="438">
          <cell r="AH438" t="str">
            <v/>
          </cell>
        </row>
        <row r="439">
          <cell r="AH439" t="str">
            <v/>
          </cell>
        </row>
        <row r="440">
          <cell r="AH440" t="str">
            <v/>
          </cell>
        </row>
        <row r="441">
          <cell r="AH441" t="str">
            <v/>
          </cell>
        </row>
        <row r="442">
          <cell r="AH442" t="str">
            <v/>
          </cell>
        </row>
        <row r="443">
          <cell r="AH443" t="str">
            <v/>
          </cell>
        </row>
        <row r="444">
          <cell r="AH444" t="str">
            <v/>
          </cell>
        </row>
        <row r="445">
          <cell r="AH445" t="str">
            <v/>
          </cell>
        </row>
        <row r="446">
          <cell r="AH446" t="str">
            <v/>
          </cell>
        </row>
        <row r="447">
          <cell r="AH447" t="str">
            <v/>
          </cell>
        </row>
        <row r="448">
          <cell r="AH448" t="str">
            <v/>
          </cell>
        </row>
        <row r="449">
          <cell r="AH449" t="str">
            <v/>
          </cell>
        </row>
        <row r="450">
          <cell r="AH450" t="str">
            <v/>
          </cell>
        </row>
        <row r="451">
          <cell r="AH451" t="str">
            <v/>
          </cell>
        </row>
        <row r="452">
          <cell r="AH452" t="str">
            <v/>
          </cell>
        </row>
        <row r="453">
          <cell r="AH453" t="str">
            <v/>
          </cell>
        </row>
        <row r="454">
          <cell r="AH454" t="str">
            <v/>
          </cell>
        </row>
        <row r="455">
          <cell r="AH455" t="str">
            <v/>
          </cell>
        </row>
        <row r="456">
          <cell r="AH456" t="str">
            <v/>
          </cell>
        </row>
        <row r="457">
          <cell r="AH457" t="str">
            <v/>
          </cell>
        </row>
        <row r="458">
          <cell r="AH458" t="str">
            <v/>
          </cell>
        </row>
        <row r="459">
          <cell r="AH459" t="str">
            <v/>
          </cell>
        </row>
        <row r="460">
          <cell r="AH460" t="str">
            <v/>
          </cell>
        </row>
        <row r="461">
          <cell r="AH461" t="str">
            <v/>
          </cell>
        </row>
        <row r="462">
          <cell r="AH462" t="str">
            <v/>
          </cell>
        </row>
        <row r="463">
          <cell r="AH463" t="str">
            <v/>
          </cell>
        </row>
        <row r="464">
          <cell r="AH464" t="str">
            <v/>
          </cell>
        </row>
        <row r="465">
          <cell r="AH465" t="str">
            <v/>
          </cell>
        </row>
        <row r="466">
          <cell r="AH466" t="str">
            <v/>
          </cell>
        </row>
        <row r="467">
          <cell r="AH467" t="str">
            <v/>
          </cell>
        </row>
        <row r="468">
          <cell r="AH468" t="str">
            <v/>
          </cell>
        </row>
        <row r="469">
          <cell r="AH469" t="str">
            <v/>
          </cell>
        </row>
        <row r="470">
          <cell r="AH470" t="str">
            <v/>
          </cell>
        </row>
        <row r="471">
          <cell r="AH471" t="str">
            <v/>
          </cell>
        </row>
        <row r="472">
          <cell r="AH472" t="str">
            <v/>
          </cell>
        </row>
        <row r="473">
          <cell r="AH473" t="str">
            <v/>
          </cell>
        </row>
        <row r="474">
          <cell r="AH474" t="str">
            <v/>
          </cell>
        </row>
        <row r="475">
          <cell r="AH475" t="str">
            <v/>
          </cell>
        </row>
        <row r="476">
          <cell r="AH476" t="str">
            <v/>
          </cell>
        </row>
        <row r="477">
          <cell r="AH477" t="str">
            <v/>
          </cell>
        </row>
        <row r="478">
          <cell r="AH478" t="str">
            <v/>
          </cell>
        </row>
        <row r="479">
          <cell r="AH479" t="str">
            <v/>
          </cell>
        </row>
        <row r="480">
          <cell r="AH480" t="str">
            <v/>
          </cell>
        </row>
        <row r="481">
          <cell r="AH481" t="str">
            <v/>
          </cell>
        </row>
        <row r="482">
          <cell r="AH482" t="str">
            <v/>
          </cell>
        </row>
        <row r="483">
          <cell r="AH483" t="str">
            <v/>
          </cell>
        </row>
        <row r="484">
          <cell r="AH484" t="str">
            <v/>
          </cell>
        </row>
        <row r="485">
          <cell r="AH485" t="str">
            <v/>
          </cell>
        </row>
        <row r="486">
          <cell r="AH486" t="str">
            <v/>
          </cell>
        </row>
        <row r="487">
          <cell r="AH487" t="str">
            <v/>
          </cell>
        </row>
        <row r="488">
          <cell r="AH488" t="str">
            <v/>
          </cell>
        </row>
        <row r="489">
          <cell r="AH489" t="str">
            <v/>
          </cell>
        </row>
        <row r="490">
          <cell r="AH490" t="str">
            <v/>
          </cell>
        </row>
        <row r="491">
          <cell r="AH491" t="str">
            <v/>
          </cell>
        </row>
        <row r="492">
          <cell r="AH492" t="str">
            <v/>
          </cell>
        </row>
        <row r="493">
          <cell r="AH493" t="str">
            <v/>
          </cell>
        </row>
        <row r="494">
          <cell r="AH494" t="str">
            <v/>
          </cell>
        </row>
        <row r="495">
          <cell r="AH495" t="str">
            <v/>
          </cell>
        </row>
        <row r="496">
          <cell r="AH496" t="str">
            <v/>
          </cell>
        </row>
        <row r="497">
          <cell r="AH497" t="str">
            <v/>
          </cell>
        </row>
        <row r="498">
          <cell r="AH498" t="str">
            <v/>
          </cell>
        </row>
        <row r="499">
          <cell r="AH499" t="str">
            <v/>
          </cell>
        </row>
        <row r="500">
          <cell r="AH500" t="str">
            <v/>
          </cell>
        </row>
        <row r="501">
          <cell r="AH501" t="str">
            <v/>
          </cell>
        </row>
        <row r="502">
          <cell r="AH502" t="str">
            <v/>
          </cell>
        </row>
        <row r="503">
          <cell r="AH503" t="str">
            <v/>
          </cell>
        </row>
        <row r="504">
          <cell r="AH504" t="str">
            <v/>
          </cell>
        </row>
        <row r="505">
          <cell r="AH505" t="str">
            <v/>
          </cell>
        </row>
        <row r="506">
          <cell r="AH506" t="str">
            <v/>
          </cell>
        </row>
        <row r="507">
          <cell r="AH507" t="str">
            <v/>
          </cell>
        </row>
        <row r="508">
          <cell r="AH508" t="str">
            <v/>
          </cell>
        </row>
        <row r="509">
          <cell r="AH509" t="str">
            <v/>
          </cell>
        </row>
        <row r="510">
          <cell r="AH510" t="str">
            <v/>
          </cell>
        </row>
        <row r="511">
          <cell r="AH511" t="str">
            <v/>
          </cell>
        </row>
        <row r="512">
          <cell r="AH512" t="str">
            <v/>
          </cell>
        </row>
        <row r="513">
          <cell r="AH513" t="str">
            <v/>
          </cell>
        </row>
        <row r="514">
          <cell r="AH514" t="str">
            <v/>
          </cell>
        </row>
        <row r="515">
          <cell r="AH515" t="str">
            <v/>
          </cell>
        </row>
        <row r="516">
          <cell r="AH516" t="str">
            <v/>
          </cell>
        </row>
        <row r="517">
          <cell r="AH517" t="str">
            <v/>
          </cell>
        </row>
        <row r="518">
          <cell r="AH518" t="str">
            <v/>
          </cell>
        </row>
        <row r="519">
          <cell r="AH519" t="str">
            <v/>
          </cell>
        </row>
        <row r="520">
          <cell r="AH520" t="str">
            <v/>
          </cell>
        </row>
        <row r="521">
          <cell r="AH521" t="str">
            <v/>
          </cell>
        </row>
        <row r="522">
          <cell r="AH522" t="str">
            <v/>
          </cell>
        </row>
        <row r="523">
          <cell r="AH523" t="str">
            <v/>
          </cell>
        </row>
        <row r="524">
          <cell r="AH524" t="str">
            <v/>
          </cell>
        </row>
        <row r="525">
          <cell r="AH525" t="str">
            <v/>
          </cell>
        </row>
        <row r="526">
          <cell r="AH526" t="str">
            <v/>
          </cell>
        </row>
        <row r="527">
          <cell r="AH527" t="str">
            <v/>
          </cell>
        </row>
        <row r="528">
          <cell r="AH528" t="str">
            <v/>
          </cell>
        </row>
        <row r="529">
          <cell r="AH529" t="str">
            <v/>
          </cell>
        </row>
        <row r="530">
          <cell r="AH530" t="str">
            <v/>
          </cell>
        </row>
        <row r="531">
          <cell r="AH531" t="str">
            <v/>
          </cell>
        </row>
        <row r="532">
          <cell r="AH532" t="str">
            <v/>
          </cell>
        </row>
        <row r="533">
          <cell r="AH533" t="str">
            <v/>
          </cell>
        </row>
        <row r="534">
          <cell r="AH534" t="str">
            <v/>
          </cell>
        </row>
        <row r="535">
          <cell r="AH535" t="str">
            <v/>
          </cell>
        </row>
        <row r="536">
          <cell r="AH536" t="str">
            <v/>
          </cell>
        </row>
        <row r="537">
          <cell r="AH537" t="str">
            <v/>
          </cell>
        </row>
        <row r="538">
          <cell r="AH538" t="str">
            <v/>
          </cell>
        </row>
        <row r="539">
          <cell r="AH539" t="str">
            <v/>
          </cell>
        </row>
        <row r="540">
          <cell r="AH540" t="str">
            <v/>
          </cell>
        </row>
        <row r="541">
          <cell r="AH541" t="str">
            <v/>
          </cell>
        </row>
        <row r="542">
          <cell r="AH542" t="str">
            <v/>
          </cell>
        </row>
        <row r="543">
          <cell r="AH543" t="str">
            <v/>
          </cell>
        </row>
        <row r="544">
          <cell r="AH544" t="str">
            <v/>
          </cell>
        </row>
        <row r="545">
          <cell r="AH545" t="str">
            <v/>
          </cell>
        </row>
        <row r="546">
          <cell r="AH546" t="str">
            <v/>
          </cell>
        </row>
        <row r="547">
          <cell r="AH547" t="str">
            <v/>
          </cell>
        </row>
        <row r="548">
          <cell r="AH548" t="str">
            <v/>
          </cell>
        </row>
        <row r="549">
          <cell r="AH549" t="str">
            <v/>
          </cell>
        </row>
        <row r="550">
          <cell r="AH550" t="str">
            <v/>
          </cell>
        </row>
        <row r="551">
          <cell r="AH551" t="str">
            <v/>
          </cell>
        </row>
        <row r="552">
          <cell r="AH552" t="str">
            <v/>
          </cell>
        </row>
        <row r="553">
          <cell r="AH553" t="str">
            <v/>
          </cell>
        </row>
        <row r="554">
          <cell r="AH554" t="str">
            <v/>
          </cell>
        </row>
        <row r="555">
          <cell r="AH555" t="str">
            <v/>
          </cell>
        </row>
        <row r="556">
          <cell r="AH556" t="str">
            <v/>
          </cell>
        </row>
        <row r="557">
          <cell r="AH557" t="str">
            <v/>
          </cell>
        </row>
        <row r="558">
          <cell r="AH558" t="str">
            <v/>
          </cell>
        </row>
        <row r="559">
          <cell r="AH559" t="str">
            <v/>
          </cell>
        </row>
        <row r="560">
          <cell r="AH560" t="str">
            <v/>
          </cell>
        </row>
        <row r="561">
          <cell r="AH561" t="str">
            <v/>
          </cell>
        </row>
        <row r="562">
          <cell r="AH562" t="str">
            <v/>
          </cell>
        </row>
        <row r="563">
          <cell r="AH563" t="str">
            <v/>
          </cell>
        </row>
        <row r="564">
          <cell r="AH564" t="str">
            <v/>
          </cell>
        </row>
        <row r="565">
          <cell r="AH565" t="str">
            <v/>
          </cell>
        </row>
        <row r="566">
          <cell r="AH566" t="str">
            <v/>
          </cell>
        </row>
        <row r="567">
          <cell r="AH567" t="str">
            <v/>
          </cell>
        </row>
        <row r="568">
          <cell r="AH568" t="str">
            <v/>
          </cell>
        </row>
        <row r="569">
          <cell r="AH569" t="str">
            <v/>
          </cell>
        </row>
        <row r="570">
          <cell r="AH570" t="str">
            <v/>
          </cell>
        </row>
        <row r="571">
          <cell r="AH571" t="str">
            <v/>
          </cell>
        </row>
        <row r="572">
          <cell r="AH572" t="str">
            <v/>
          </cell>
        </row>
        <row r="573">
          <cell r="AH573" t="str">
            <v/>
          </cell>
        </row>
        <row r="574">
          <cell r="AH574" t="str">
            <v/>
          </cell>
        </row>
        <row r="575">
          <cell r="AH575" t="str">
            <v/>
          </cell>
        </row>
        <row r="576">
          <cell r="AH576" t="str">
            <v/>
          </cell>
        </row>
        <row r="577">
          <cell r="AH577" t="str">
            <v/>
          </cell>
        </row>
        <row r="578">
          <cell r="AH578" t="str">
            <v/>
          </cell>
        </row>
        <row r="579">
          <cell r="AH579" t="str">
            <v/>
          </cell>
        </row>
        <row r="580">
          <cell r="AH580" t="str">
            <v/>
          </cell>
        </row>
        <row r="581">
          <cell r="AH581" t="str">
            <v/>
          </cell>
        </row>
        <row r="582">
          <cell r="AH582" t="str">
            <v/>
          </cell>
        </row>
        <row r="583">
          <cell r="AH583" t="str">
            <v/>
          </cell>
        </row>
        <row r="584">
          <cell r="AH584" t="str">
            <v/>
          </cell>
        </row>
        <row r="585">
          <cell r="AH585" t="str">
            <v/>
          </cell>
        </row>
        <row r="586">
          <cell r="AH586" t="str">
            <v/>
          </cell>
        </row>
        <row r="587">
          <cell r="AH587" t="str">
            <v/>
          </cell>
        </row>
        <row r="588">
          <cell r="AH588" t="str">
            <v/>
          </cell>
        </row>
        <row r="589">
          <cell r="AH589" t="str">
            <v/>
          </cell>
        </row>
        <row r="590">
          <cell r="AH590" t="str">
            <v/>
          </cell>
        </row>
        <row r="591">
          <cell r="AH591" t="str">
            <v/>
          </cell>
        </row>
        <row r="592">
          <cell r="AH592" t="str">
            <v/>
          </cell>
        </row>
        <row r="593">
          <cell r="AH593" t="str">
            <v/>
          </cell>
        </row>
        <row r="594">
          <cell r="AH594" t="str">
            <v/>
          </cell>
        </row>
        <row r="595">
          <cell r="AH595" t="str">
            <v/>
          </cell>
        </row>
        <row r="596">
          <cell r="AH596" t="str">
            <v/>
          </cell>
        </row>
        <row r="597">
          <cell r="AH597" t="str">
            <v/>
          </cell>
        </row>
        <row r="598">
          <cell r="AH598" t="str">
            <v/>
          </cell>
        </row>
        <row r="599">
          <cell r="AH599" t="str">
            <v/>
          </cell>
        </row>
        <row r="600">
          <cell r="AH600" t="str">
            <v/>
          </cell>
        </row>
        <row r="601">
          <cell r="AH601" t="str">
            <v/>
          </cell>
        </row>
        <row r="602">
          <cell r="AH602" t="str">
            <v/>
          </cell>
        </row>
        <row r="603">
          <cell r="AH603" t="str">
            <v/>
          </cell>
        </row>
        <row r="604">
          <cell r="AH604" t="str">
            <v/>
          </cell>
        </row>
        <row r="605">
          <cell r="AH605" t="str">
            <v/>
          </cell>
        </row>
        <row r="606">
          <cell r="AH606" t="str">
            <v/>
          </cell>
        </row>
        <row r="607">
          <cell r="AH607" t="str">
            <v/>
          </cell>
        </row>
        <row r="608">
          <cell r="AH608" t="str">
            <v/>
          </cell>
        </row>
        <row r="609">
          <cell r="AH609" t="str">
            <v/>
          </cell>
        </row>
        <row r="610">
          <cell r="AH610" t="str">
            <v/>
          </cell>
        </row>
        <row r="611">
          <cell r="AH611" t="str">
            <v/>
          </cell>
        </row>
        <row r="612">
          <cell r="AH612" t="str">
            <v/>
          </cell>
        </row>
        <row r="613">
          <cell r="AH613" t="str">
            <v/>
          </cell>
        </row>
        <row r="614">
          <cell r="AH614" t="str">
            <v/>
          </cell>
        </row>
        <row r="615">
          <cell r="AH615" t="str">
            <v/>
          </cell>
        </row>
        <row r="616">
          <cell r="AH616" t="str">
            <v/>
          </cell>
        </row>
        <row r="617">
          <cell r="AH617" t="str">
            <v/>
          </cell>
        </row>
        <row r="618">
          <cell r="AH618" t="str">
            <v/>
          </cell>
        </row>
        <row r="619">
          <cell r="AH619" t="str">
            <v/>
          </cell>
        </row>
        <row r="620">
          <cell r="AH620" t="str">
            <v/>
          </cell>
        </row>
        <row r="621">
          <cell r="AH621" t="str">
            <v/>
          </cell>
        </row>
        <row r="622">
          <cell r="AH622" t="str">
            <v/>
          </cell>
        </row>
        <row r="623">
          <cell r="AH623" t="str">
            <v/>
          </cell>
        </row>
        <row r="624">
          <cell r="AH624" t="str">
            <v/>
          </cell>
        </row>
        <row r="625">
          <cell r="AH625" t="str">
            <v/>
          </cell>
        </row>
        <row r="626">
          <cell r="AH626" t="str">
            <v/>
          </cell>
        </row>
        <row r="627">
          <cell r="AH627" t="str">
            <v/>
          </cell>
        </row>
        <row r="628">
          <cell r="AH628" t="str">
            <v/>
          </cell>
        </row>
        <row r="629">
          <cell r="AH629" t="str">
            <v/>
          </cell>
        </row>
        <row r="630">
          <cell r="AH630" t="str">
            <v/>
          </cell>
        </row>
        <row r="631">
          <cell r="AH631" t="str">
            <v/>
          </cell>
        </row>
        <row r="632">
          <cell r="AH632" t="str">
            <v/>
          </cell>
        </row>
        <row r="633">
          <cell r="AH633" t="str">
            <v/>
          </cell>
        </row>
        <row r="634">
          <cell r="AH634" t="str">
            <v/>
          </cell>
        </row>
        <row r="635">
          <cell r="AH635" t="str">
            <v/>
          </cell>
        </row>
        <row r="636">
          <cell r="AH636" t="str">
            <v/>
          </cell>
        </row>
        <row r="637">
          <cell r="AH637" t="str">
            <v/>
          </cell>
        </row>
        <row r="638">
          <cell r="AH638" t="str">
            <v/>
          </cell>
        </row>
        <row r="639">
          <cell r="AH639" t="str">
            <v/>
          </cell>
        </row>
        <row r="640">
          <cell r="AH640" t="str">
            <v/>
          </cell>
        </row>
        <row r="641">
          <cell r="AH641" t="str">
            <v/>
          </cell>
        </row>
        <row r="642">
          <cell r="AH642" t="str">
            <v/>
          </cell>
        </row>
        <row r="643">
          <cell r="AH643" t="str">
            <v/>
          </cell>
        </row>
        <row r="644">
          <cell r="AH644" t="str">
            <v/>
          </cell>
        </row>
        <row r="645">
          <cell r="AH645" t="str">
            <v/>
          </cell>
        </row>
        <row r="646">
          <cell r="AH646" t="str">
            <v/>
          </cell>
        </row>
        <row r="647">
          <cell r="AH647" t="str">
            <v/>
          </cell>
        </row>
        <row r="648">
          <cell r="AH648" t="str">
            <v/>
          </cell>
        </row>
        <row r="649">
          <cell r="AH649" t="str">
            <v/>
          </cell>
        </row>
        <row r="650">
          <cell r="AH650" t="str">
            <v/>
          </cell>
        </row>
        <row r="651">
          <cell r="AH651" t="str">
            <v/>
          </cell>
        </row>
        <row r="652">
          <cell r="AH652" t="str">
            <v/>
          </cell>
        </row>
        <row r="653">
          <cell r="AH653" t="str">
            <v/>
          </cell>
        </row>
        <row r="654">
          <cell r="AH654" t="str">
            <v/>
          </cell>
        </row>
        <row r="655">
          <cell r="AH655" t="str">
            <v/>
          </cell>
        </row>
        <row r="656">
          <cell r="AH656" t="str">
            <v/>
          </cell>
        </row>
        <row r="657">
          <cell r="AH657" t="str">
            <v/>
          </cell>
        </row>
        <row r="658">
          <cell r="AH658" t="str">
            <v/>
          </cell>
        </row>
        <row r="659">
          <cell r="AH659" t="str">
            <v/>
          </cell>
        </row>
        <row r="660">
          <cell r="AH660" t="str">
            <v/>
          </cell>
        </row>
        <row r="661">
          <cell r="AH661" t="str">
            <v/>
          </cell>
        </row>
        <row r="662">
          <cell r="AH662" t="str">
            <v/>
          </cell>
        </row>
        <row r="663">
          <cell r="AH663" t="str">
            <v/>
          </cell>
        </row>
        <row r="664">
          <cell r="AH664" t="str">
            <v/>
          </cell>
        </row>
        <row r="665">
          <cell r="AH665" t="str">
            <v/>
          </cell>
        </row>
        <row r="666">
          <cell r="AH666" t="str">
            <v/>
          </cell>
        </row>
        <row r="667">
          <cell r="AH667" t="str">
            <v/>
          </cell>
        </row>
        <row r="668">
          <cell r="AH668" t="str">
            <v/>
          </cell>
        </row>
        <row r="669">
          <cell r="AH669" t="str">
            <v/>
          </cell>
        </row>
        <row r="670">
          <cell r="AH670" t="str">
            <v/>
          </cell>
        </row>
        <row r="671">
          <cell r="AH671" t="str">
            <v/>
          </cell>
        </row>
        <row r="672">
          <cell r="AH672" t="str">
            <v/>
          </cell>
        </row>
        <row r="673">
          <cell r="AH673" t="str">
            <v/>
          </cell>
        </row>
        <row r="674">
          <cell r="AH674" t="str">
            <v/>
          </cell>
        </row>
        <row r="675">
          <cell r="AH675" t="str">
            <v/>
          </cell>
        </row>
        <row r="676">
          <cell r="AH676" t="str">
            <v/>
          </cell>
        </row>
        <row r="677">
          <cell r="AH677" t="str">
            <v/>
          </cell>
        </row>
        <row r="678">
          <cell r="AH678" t="str">
            <v/>
          </cell>
        </row>
        <row r="679">
          <cell r="AH679" t="str">
            <v/>
          </cell>
        </row>
        <row r="680">
          <cell r="AH680" t="str">
            <v/>
          </cell>
        </row>
        <row r="681">
          <cell r="AH681" t="str">
            <v/>
          </cell>
        </row>
        <row r="682">
          <cell r="AH682" t="str">
            <v/>
          </cell>
        </row>
        <row r="683">
          <cell r="AH683" t="str">
            <v/>
          </cell>
        </row>
        <row r="684">
          <cell r="AH684" t="str">
            <v/>
          </cell>
        </row>
        <row r="685">
          <cell r="AH685" t="str">
            <v/>
          </cell>
        </row>
        <row r="686">
          <cell r="AH686" t="str">
            <v/>
          </cell>
        </row>
        <row r="687">
          <cell r="AH687" t="str">
            <v/>
          </cell>
        </row>
        <row r="688">
          <cell r="AH688" t="str">
            <v/>
          </cell>
        </row>
        <row r="689">
          <cell r="AH689" t="str">
            <v/>
          </cell>
        </row>
        <row r="690">
          <cell r="AH690" t="str">
            <v/>
          </cell>
        </row>
        <row r="691">
          <cell r="AH691" t="str">
            <v/>
          </cell>
        </row>
        <row r="692">
          <cell r="AH692" t="str">
            <v/>
          </cell>
        </row>
        <row r="693">
          <cell r="AH693" t="str">
            <v/>
          </cell>
        </row>
        <row r="694">
          <cell r="AH694" t="str">
            <v/>
          </cell>
        </row>
        <row r="695">
          <cell r="AH695" t="str">
            <v/>
          </cell>
        </row>
        <row r="696">
          <cell r="AH696" t="str">
            <v/>
          </cell>
        </row>
        <row r="697">
          <cell r="AH697" t="str">
            <v/>
          </cell>
        </row>
        <row r="698">
          <cell r="AH698" t="str">
            <v/>
          </cell>
        </row>
        <row r="699">
          <cell r="AH699" t="str">
            <v/>
          </cell>
        </row>
        <row r="700">
          <cell r="AH700" t="str">
            <v/>
          </cell>
        </row>
        <row r="701">
          <cell r="AH701" t="str">
            <v/>
          </cell>
        </row>
        <row r="702">
          <cell r="AH702" t="str">
            <v/>
          </cell>
        </row>
        <row r="703">
          <cell r="AH703" t="str">
            <v/>
          </cell>
        </row>
        <row r="704">
          <cell r="AH704" t="str">
            <v/>
          </cell>
        </row>
        <row r="705">
          <cell r="AH705" t="str">
            <v/>
          </cell>
        </row>
        <row r="706">
          <cell r="AH706" t="str">
            <v/>
          </cell>
        </row>
        <row r="707">
          <cell r="AH707" t="str">
            <v/>
          </cell>
        </row>
        <row r="708">
          <cell r="AH708" t="str">
            <v/>
          </cell>
        </row>
        <row r="709">
          <cell r="AH709" t="str">
            <v/>
          </cell>
        </row>
        <row r="710">
          <cell r="AH710" t="str">
            <v/>
          </cell>
        </row>
        <row r="711">
          <cell r="AH711" t="str">
            <v/>
          </cell>
        </row>
        <row r="712">
          <cell r="AH712" t="str">
            <v/>
          </cell>
        </row>
        <row r="713">
          <cell r="AH713" t="str">
            <v/>
          </cell>
        </row>
        <row r="714">
          <cell r="AH714" t="str">
            <v/>
          </cell>
        </row>
        <row r="715">
          <cell r="AH715" t="str">
            <v/>
          </cell>
        </row>
        <row r="716">
          <cell r="AH716" t="str">
            <v/>
          </cell>
        </row>
        <row r="717">
          <cell r="AH717" t="str">
            <v/>
          </cell>
        </row>
        <row r="718">
          <cell r="AH718" t="str">
            <v/>
          </cell>
        </row>
        <row r="719">
          <cell r="AH719" t="str">
            <v/>
          </cell>
        </row>
        <row r="720">
          <cell r="AH720" t="str">
            <v/>
          </cell>
        </row>
        <row r="721">
          <cell r="AH721" t="str">
            <v/>
          </cell>
        </row>
        <row r="722">
          <cell r="AH722" t="str">
            <v/>
          </cell>
        </row>
        <row r="723">
          <cell r="AH723" t="str">
            <v/>
          </cell>
        </row>
        <row r="724">
          <cell r="AH724" t="str">
            <v/>
          </cell>
        </row>
        <row r="725">
          <cell r="AH725" t="str">
            <v/>
          </cell>
        </row>
        <row r="726">
          <cell r="AH726" t="str">
            <v/>
          </cell>
        </row>
        <row r="727">
          <cell r="AH727" t="str">
            <v/>
          </cell>
        </row>
        <row r="728">
          <cell r="AH728" t="str">
            <v/>
          </cell>
        </row>
        <row r="729">
          <cell r="AH729" t="str">
            <v/>
          </cell>
        </row>
        <row r="730">
          <cell r="AH730" t="str">
            <v/>
          </cell>
        </row>
        <row r="731">
          <cell r="AH731" t="str">
            <v/>
          </cell>
        </row>
        <row r="732">
          <cell r="AH732" t="str">
            <v/>
          </cell>
        </row>
        <row r="733">
          <cell r="AH733" t="str">
            <v/>
          </cell>
        </row>
        <row r="734">
          <cell r="AH734" t="str">
            <v/>
          </cell>
        </row>
        <row r="735">
          <cell r="AH735" t="str">
            <v/>
          </cell>
        </row>
        <row r="736">
          <cell r="AH736" t="str">
            <v/>
          </cell>
        </row>
        <row r="737">
          <cell r="AH737" t="str">
            <v/>
          </cell>
        </row>
        <row r="738">
          <cell r="AH738" t="str">
            <v/>
          </cell>
        </row>
        <row r="739">
          <cell r="AH739" t="str">
            <v/>
          </cell>
        </row>
        <row r="740">
          <cell r="AH740" t="str">
            <v/>
          </cell>
        </row>
        <row r="741">
          <cell r="AH741" t="str">
            <v/>
          </cell>
        </row>
        <row r="742">
          <cell r="AH742" t="str">
            <v/>
          </cell>
        </row>
        <row r="743">
          <cell r="AH743" t="str">
            <v/>
          </cell>
        </row>
        <row r="744">
          <cell r="AH744" t="str">
            <v/>
          </cell>
        </row>
        <row r="745">
          <cell r="AH745" t="str">
            <v/>
          </cell>
        </row>
        <row r="746">
          <cell r="AH746" t="str">
            <v/>
          </cell>
        </row>
        <row r="747">
          <cell r="AH747" t="str">
            <v/>
          </cell>
        </row>
        <row r="748">
          <cell r="AH748" t="str">
            <v/>
          </cell>
        </row>
        <row r="749">
          <cell r="AH749" t="str">
            <v/>
          </cell>
        </row>
        <row r="750">
          <cell r="AH750" t="str">
            <v/>
          </cell>
        </row>
        <row r="751">
          <cell r="AH751" t="str">
            <v/>
          </cell>
        </row>
        <row r="752">
          <cell r="AH752" t="str">
            <v/>
          </cell>
        </row>
        <row r="753">
          <cell r="AH753" t="str">
            <v/>
          </cell>
        </row>
        <row r="754">
          <cell r="AH754" t="str">
            <v/>
          </cell>
        </row>
        <row r="755">
          <cell r="AH755" t="str">
            <v/>
          </cell>
        </row>
        <row r="756">
          <cell r="AH756" t="str">
            <v/>
          </cell>
        </row>
        <row r="757">
          <cell r="AH757" t="str">
            <v/>
          </cell>
        </row>
        <row r="758">
          <cell r="AH758" t="str">
            <v/>
          </cell>
        </row>
        <row r="759">
          <cell r="AH759" t="str">
            <v/>
          </cell>
        </row>
        <row r="760">
          <cell r="AH760" t="str">
            <v/>
          </cell>
        </row>
        <row r="761">
          <cell r="AH761" t="str">
            <v/>
          </cell>
        </row>
        <row r="762">
          <cell r="AH762" t="str">
            <v/>
          </cell>
        </row>
        <row r="763">
          <cell r="AH763" t="str">
            <v/>
          </cell>
        </row>
        <row r="764">
          <cell r="AH764" t="str">
            <v/>
          </cell>
        </row>
        <row r="765">
          <cell r="AH765" t="str">
            <v/>
          </cell>
        </row>
        <row r="766">
          <cell r="AH766" t="str">
            <v/>
          </cell>
        </row>
        <row r="767">
          <cell r="AH767" t="str">
            <v/>
          </cell>
        </row>
        <row r="768">
          <cell r="AH768" t="str">
            <v/>
          </cell>
        </row>
        <row r="769">
          <cell r="AH769" t="str">
            <v/>
          </cell>
        </row>
        <row r="770">
          <cell r="AH770" t="str">
            <v/>
          </cell>
        </row>
        <row r="771">
          <cell r="AH771" t="str">
            <v/>
          </cell>
        </row>
        <row r="772">
          <cell r="AH772" t="str">
            <v/>
          </cell>
        </row>
        <row r="773">
          <cell r="AH773" t="str">
            <v/>
          </cell>
        </row>
        <row r="774">
          <cell r="AH774" t="str">
            <v/>
          </cell>
        </row>
        <row r="775">
          <cell r="AH775" t="str">
            <v/>
          </cell>
        </row>
        <row r="776">
          <cell r="AH776" t="str">
            <v/>
          </cell>
        </row>
        <row r="777">
          <cell r="AH777" t="str">
            <v/>
          </cell>
        </row>
        <row r="778">
          <cell r="AH778" t="str">
            <v/>
          </cell>
        </row>
        <row r="779">
          <cell r="AH779" t="str">
            <v/>
          </cell>
        </row>
        <row r="780">
          <cell r="AH780" t="str">
            <v/>
          </cell>
        </row>
        <row r="781">
          <cell r="AH781" t="str">
            <v/>
          </cell>
        </row>
        <row r="782">
          <cell r="AH782" t="str">
            <v/>
          </cell>
        </row>
        <row r="783">
          <cell r="AH783" t="str">
            <v/>
          </cell>
        </row>
        <row r="784">
          <cell r="AH784" t="str">
            <v/>
          </cell>
        </row>
        <row r="785">
          <cell r="AH785" t="str">
            <v/>
          </cell>
        </row>
        <row r="786">
          <cell r="AH786" t="str">
            <v/>
          </cell>
        </row>
        <row r="787">
          <cell r="AH787" t="str">
            <v/>
          </cell>
        </row>
        <row r="788">
          <cell r="AH788" t="str">
            <v/>
          </cell>
        </row>
        <row r="789">
          <cell r="AH789" t="str">
            <v/>
          </cell>
        </row>
        <row r="790">
          <cell r="AH790" t="str">
            <v/>
          </cell>
        </row>
        <row r="791">
          <cell r="AH791" t="str">
            <v/>
          </cell>
        </row>
        <row r="792">
          <cell r="AH792" t="str">
            <v/>
          </cell>
        </row>
        <row r="793">
          <cell r="AH793" t="str">
            <v/>
          </cell>
        </row>
        <row r="794">
          <cell r="AH794" t="str">
            <v/>
          </cell>
        </row>
        <row r="795">
          <cell r="AH795" t="str">
            <v/>
          </cell>
        </row>
        <row r="796">
          <cell r="AH796" t="str">
            <v/>
          </cell>
        </row>
        <row r="797">
          <cell r="AH797" t="str">
            <v/>
          </cell>
        </row>
        <row r="798">
          <cell r="AH798" t="str">
            <v/>
          </cell>
        </row>
        <row r="799">
          <cell r="AH799" t="str">
            <v/>
          </cell>
        </row>
        <row r="800">
          <cell r="AH800" t="str">
            <v/>
          </cell>
        </row>
        <row r="801">
          <cell r="AH801" t="str">
            <v/>
          </cell>
        </row>
        <row r="802">
          <cell r="AH802" t="str">
            <v/>
          </cell>
        </row>
        <row r="803">
          <cell r="AH803" t="str">
            <v/>
          </cell>
        </row>
        <row r="804">
          <cell r="AH804" t="str">
            <v/>
          </cell>
        </row>
        <row r="805">
          <cell r="AH805" t="str">
            <v/>
          </cell>
        </row>
        <row r="806">
          <cell r="AH806" t="str">
            <v/>
          </cell>
        </row>
        <row r="807">
          <cell r="AH807" t="str">
            <v/>
          </cell>
        </row>
        <row r="808">
          <cell r="AH808" t="str">
            <v/>
          </cell>
        </row>
        <row r="809">
          <cell r="AH809" t="str">
            <v/>
          </cell>
        </row>
        <row r="810">
          <cell r="AH810" t="str">
            <v/>
          </cell>
        </row>
        <row r="811">
          <cell r="AH811" t="str">
            <v/>
          </cell>
        </row>
        <row r="812">
          <cell r="AH812" t="str">
            <v/>
          </cell>
        </row>
        <row r="813">
          <cell r="AH813" t="str">
            <v/>
          </cell>
        </row>
        <row r="814">
          <cell r="AH814" t="str">
            <v/>
          </cell>
        </row>
        <row r="815">
          <cell r="AH815" t="str">
            <v/>
          </cell>
        </row>
        <row r="816">
          <cell r="AH816" t="str">
            <v/>
          </cell>
        </row>
        <row r="817">
          <cell r="AH817" t="str">
            <v/>
          </cell>
        </row>
        <row r="818">
          <cell r="AH818" t="str">
            <v/>
          </cell>
        </row>
        <row r="819">
          <cell r="AH819" t="str">
            <v/>
          </cell>
        </row>
        <row r="820">
          <cell r="AH820" t="str">
            <v/>
          </cell>
        </row>
        <row r="821">
          <cell r="AH821" t="str">
            <v/>
          </cell>
        </row>
        <row r="822">
          <cell r="AH822" t="str">
            <v/>
          </cell>
        </row>
        <row r="823">
          <cell r="AH823" t="str">
            <v/>
          </cell>
        </row>
        <row r="824">
          <cell r="AH824" t="str">
            <v/>
          </cell>
        </row>
        <row r="825">
          <cell r="AH825" t="str">
            <v/>
          </cell>
        </row>
        <row r="826">
          <cell r="AH826" t="str">
            <v/>
          </cell>
        </row>
        <row r="827">
          <cell r="AH827" t="str">
            <v/>
          </cell>
        </row>
        <row r="828">
          <cell r="AH828" t="str">
            <v/>
          </cell>
        </row>
        <row r="829">
          <cell r="AH829" t="str">
            <v/>
          </cell>
        </row>
        <row r="830">
          <cell r="AH830" t="str">
            <v/>
          </cell>
        </row>
        <row r="831">
          <cell r="AH831" t="str">
            <v/>
          </cell>
        </row>
        <row r="832">
          <cell r="AH832" t="str">
            <v/>
          </cell>
        </row>
        <row r="833">
          <cell r="AH833" t="str">
            <v/>
          </cell>
        </row>
        <row r="834">
          <cell r="AH834" t="str">
            <v/>
          </cell>
        </row>
        <row r="835">
          <cell r="AH835" t="str">
            <v/>
          </cell>
        </row>
        <row r="836">
          <cell r="AH836" t="str">
            <v/>
          </cell>
        </row>
        <row r="837">
          <cell r="AH837" t="str">
            <v/>
          </cell>
        </row>
        <row r="838">
          <cell r="AH838" t="str">
            <v/>
          </cell>
        </row>
        <row r="839">
          <cell r="AH839" t="str">
            <v/>
          </cell>
        </row>
        <row r="840">
          <cell r="AH840" t="str">
            <v/>
          </cell>
        </row>
        <row r="841">
          <cell r="AH841" t="str">
            <v/>
          </cell>
        </row>
        <row r="842">
          <cell r="AH842" t="str">
            <v/>
          </cell>
        </row>
        <row r="843">
          <cell r="AH843" t="str">
            <v/>
          </cell>
        </row>
        <row r="844">
          <cell r="AH844" t="str">
            <v/>
          </cell>
        </row>
        <row r="845">
          <cell r="AH845" t="str">
            <v/>
          </cell>
        </row>
        <row r="846">
          <cell r="AH846" t="str">
            <v/>
          </cell>
        </row>
        <row r="847">
          <cell r="AH847" t="str">
            <v/>
          </cell>
        </row>
        <row r="848">
          <cell r="AH848" t="str">
            <v/>
          </cell>
        </row>
        <row r="849">
          <cell r="AH849" t="str">
            <v/>
          </cell>
        </row>
        <row r="850">
          <cell r="AH850" t="str">
            <v/>
          </cell>
        </row>
        <row r="851">
          <cell r="AH851" t="str">
            <v/>
          </cell>
        </row>
        <row r="852">
          <cell r="AH852" t="str">
            <v/>
          </cell>
        </row>
        <row r="853">
          <cell r="AH853" t="str">
            <v/>
          </cell>
        </row>
        <row r="854">
          <cell r="AH854" t="str">
            <v/>
          </cell>
        </row>
        <row r="855">
          <cell r="AH855" t="str">
            <v/>
          </cell>
        </row>
        <row r="856">
          <cell r="AH856" t="str">
            <v/>
          </cell>
        </row>
        <row r="857">
          <cell r="AH857" t="str">
            <v/>
          </cell>
        </row>
        <row r="858">
          <cell r="AH858" t="str">
            <v/>
          </cell>
        </row>
        <row r="859">
          <cell r="AH859" t="str">
            <v/>
          </cell>
        </row>
        <row r="860">
          <cell r="AH860" t="str">
            <v/>
          </cell>
        </row>
        <row r="861">
          <cell r="AH861" t="str">
            <v/>
          </cell>
        </row>
        <row r="862">
          <cell r="AH862" t="str">
            <v/>
          </cell>
        </row>
        <row r="863">
          <cell r="AH863" t="str">
            <v/>
          </cell>
        </row>
        <row r="864">
          <cell r="AH864" t="str">
            <v/>
          </cell>
        </row>
        <row r="865">
          <cell r="AH865" t="str">
            <v/>
          </cell>
        </row>
        <row r="866">
          <cell r="AH866" t="str">
            <v/>
          </cell>
        </row>
        <row r="867">
          <cell r="AH867" t="str">
            <v/>
          </cell>
        </row>
        <row r="868">
          <cell r="AH868" t="str">
            <v/>
          </cell>
        </row>
        <row r="869">
          <cell r="AH869" t="str">
            <v/>
          </cell>
        </row>
        <row r="870">
          <cell r="AH870" t="str">
            <v/>
          </cell>
        </row>
        <row r="871">
          <cell r="AH871" t="str">
            <v/>
          </cell>
        </row>
        <row r="872">
          <cell r="AH872" t="str">
            <v/>
          </cell>
        </row>
        <row r="873">
          <cell r="AH873" t="str">
            <v/>
          </cell>
        </row>
        <row r="874">
          <cell r="AH874" t="str">
            <v/>
          </cell>
        </row>
        <row r="875">
          <cell r="AH875" t="str">
            <v/>
          </cell>
        </row>
        <row r="876">
          <cell r="AH876" t="str">
            <v/>
          </cell>
        </row>
        <row r="877">
          <cell r="AH877" t="str">
            <v/>
          </cell>
        </row>
        <row r="878">
          <cell r="AH878" t="str">
            <v/>
          </cell>
        </row>
        <row r="879">
          <cell r="AH879" t="str">
            <v/>
          </cell>
        </row>
        <row r="880">
          <cell r="AH880" t="str">
            <v/>
          </cell>
        </row>
        <row r="881">
          <cell r="AH881" t="str">
            <v/>
          </cell>
        </row>
        <row r="882">
          <cell r="AH882" t="str">
            <v/>
          </cell>
        </row>
        <row r="883">
          <cell r="AH883" t="str">
            <v/>
          </cell>
        </row>
        <row r="884">
          <cell r="AH884" t="str">
            <v/>
          </cell>
        </row>
        <row r="885">
          <cell r="AH885" t="str">
            <v/>
          </cell>
        </row>
        <row r="886">
          <cell r="AH886" t="str">
            <v/>
          </cell>
        </row>
        <row r="887">
          <cell r="AH887" t="str">
            <v/>
          </cell>
        </row>
        <row r="888">
          <cell r="AH888" t="str">
            <v/>
          </cell>
        </row>
        <row r="889">
          <cell r="AH889" t="str">
            <v/>
          </cell>
        </row>
        <row r="890">
          <cell r="AH890" t="str">
            <v/>
          </cell>
        </row>
        <row r="891">
          <cell r="AH891" t="str">
            <v/>
          </cell>
        </row>
        <row r="892">
          <cell r="AH892" t="str">
            <v/>
          </cell>
        </row>
        <row r="893">
          <cell r="AH893" t="str">
            <v/>
          </cell>
        </row>
        <row r="894">
          <cell r="AH894" t="str">
            <v/>
          </cell>
        </row>
        <row r="895">
          <cell r="AH895" t="str">
            <v/>
          </cell>
        </row>
        <row r="896">
          <cell r="AH896" t="str">
            <v/>
          </cell>
        </row>
        <row r="897">
          <cell r="AH897" t="str">
            <v/>
          </cell>
        </row>
        <row r="898">
          <cell r="AH898" t="str">
            <v/>
          </cell>
        </row>
        <row r="899">
          <cell r="AH899" t="str">
            <v/>
          </cell>
        </row>
        <row r="900">
          <cell r="AH900" t="str">
            <v/>
          </cell>
        </row>
        <row r="901">
          <cell r="AH901" t="str">
            <v/>
          </cell>
        </row>
        <row r="902">
          <cell r="AH902" t="str">
            <v/>
          </cell>
        </row>
        <row r="903">
          <cell r="AH903" t="str">
            <v/>
          </cell>
        </row>
        <row r="904">
          <cell r="AH904" t="str">
            <v/>
          </cell>
        </row>
        <row r="905">
          <cell r="AH905" t="str">
            <v/>
          </cell>
        </row>
        <row r="906">
          <cell r="AH906" t="str">
            <v/>
          </cell>
        </row>
        <row r="907">
          <cell r="AH907" t="str">
            <v/>
          </cell>
        </row>
        <row r="908">
          <cell r="AH908" t="str">
            <v/>
          </cell>
        </row>
        <row r="909">
          <cell r="AH909" t="str">
            <v/>
          </cell>
        </row>
        <row r="910">
          <cell r="AH910" t="str">
            <v/>
          </cell>
        </row>
        <row r="911">
          <cell r="AH911" t="str">
            <v/>
          </cell>
        </row>
        <row r="912">
          <cell r="AH912" t="str">
            <v/>
          </cell>
        </row>
        <row r="913">
          <cell r="AH913" t="str">
            <v/>
          </cell>
        </row>
        <row r="914">
          <cell r="AH914" t="str">
            <v/>
          </cell>
        </row>
        <row r="915">
          <cell r="AH915" t="str">
            <v/>
          </cell>
        </row>
        <row r="916">
          <cell r="AH916" t="str">
            <v/>
          </cell>
        </row>
        <row r="917">
          <cell r="AH917" t="str">
            <v/>
          </cell>
        </row>
        <row r="918">
          <cell r="AH918" t="str">
            <v/>
          </cell>
        </row>
        <row r="919">
          <cell r="AH919" t="str">
            <v/>
          </cell>
        </row>
        <row r="920">
          <cell r="AH920" t="str">
            <v/>
          </cell>
        </row>
        <row r="921">
          <cell r="AH921" t="str">
            <v/>
          </cell>
        </row>
        <row r="922">
          <cell r="AH922" t="str">
            <v/>
          </cell>
        </row>
        <row r="923">
          <cell r="AH923" t="str">
            <v/>
          </cell>
        </row>
        <row r="924">
          <cell r="AH924" t="str">
            <v/>
          </cell>
        </row>
        <row r="925">
          <cell r="AH925" t="str">
            <v/>
          </cell>
        </row>
        <row r="926">
          <cell r="AH926" t="str">
            <v/>
          </cell>
        </row>
        <row r="927">
          <cell r="AH927" t="str">
            <v/>
          </cell>
        </row>
        <row r="928">
          <cell r="AH928" t="str">
            <v/>
          </cell>
        </row>
        <row r="929">
          <cell r="AH929" t="str">
            <v/>
          </cell>
        </row>
        <row r="930">
          <cell r="AH930" t="str">
            <v/>
          </cell>
        </row>
        <row r="931">
          <cell r="AH931" t="str">
            <v/>
          </cell>
        </row>
        <row r="932">
          <cell r="AH932" t="str">
            <v/>
          </cell>
        </row>
        <row r="933">
          <cell r="AH933" t="str">
            <v/>
          </cell>
        </row>
        <row r="934">
          <cell r="AH934" t="str">
            <v/>
          </cell>
        </row>
        <row r="935">
          <cell r="AH935" t="str">
            <v/>
          </cell>
        </row>
        <row r="936">
          <cell r="AH936" t="str">
            <v/>
          </cell>
        </row>
        <row r="937">
          <cell r="AH937" t="str">
            <v/>
          </cell>
        </row>
        <row r="938">
          <cell r="AH938" t="str">
            <v/>
          </cell>
        </row>
        <row r="939">
          <cell r="AH939" t="str">
            <v/>
          </cell>
        </row>
        <row r="940">
          <cell r="AH940" t="str">
            <v/>
          </cell>
        </row>
        <row r="941">
          <cell r="AH941" t="str">
            <v/>
          </cell>
        </row>
        <row r="942">
          <cell r="AH942" t="str">
            <v/>
          </cell>
        </row>
        <row r="943">
          <cell r="AH943" t="str">
            <v/>
          </cell>
        </row>
        <row r="944">
          <cell r="AH944" t="str">
            <v/>
          </cell>
        </row>
        <row r="945">
          <cell r="AH945" t="str">
            <v/>
          </cell>
        </row>
        <row r="946">
          <cell r="AH946" t="str">
            <v/>
          </cell>
        </row>
        <row r="947">
          <cell r="AH947" t="str">
            <v/>
          </cell>
        </row>
        <row r="948">
          <cell r="AH948" t="str">
            <v/>
          </cell>
        </row>
        <row r="949">
          <cell r="AH949" t="str">
            <v/>
          </cell>
        </row>
        <row r="950">
          <cell r="AH950" t="str">
            <v/>
          </cell>
        </row>
        <row r="951">
          <cell r="AH951" t="str">
            <v/>
          </cell>
        </row>
        <row r="952">
          <cell r="AH952" t="str">
            <v/>
          </cell>
        </row>
        <row r="953">
          <cell r="AH953" t="str">
            <v/>
          </cell>
        </row>
        <row r="954">
          <cell r="AH954" t="str">
            <v/>
          </cell>
        </row>
        <row r="955">
          <cell r="AH955" t="str">
            <v/>
          </cell>
        </row>
        <row r="956">
          <cell r="AH956" t="str">
            <v/>
          </cell>
        </row>
        <row r="957">
          <cell r="AH957" t="str">
            <v/>
          </cell>
        </row>
        <row r="958">
          <cell r="AH958" t="str">
            <v/>
          </cell>
        </row>
        <row r="959">
          <cell r="AH959" t="str">
            <v/>
          </cell>
        </row>
        <row r="960">
          <cell r="AH960" t="str">
            <v/>
          </cell>
        </row>
        <row r="961">
          <cell r="AH961" t="str">
            <v/>
          </cell>
        </row>
        <row r="962">
          <cell r="AH962" t="str">
            <v/>
          </cell>
        </row>
        <row r="963">
          <cell r="AH963" t="str">
            <v/>
          </cell>
        </row>
        <row r="964">
          <cell r="AH964" t="str">
            <v/>
          </cell>
        </row>
        <row r="965">
          <cell r="AH965" t="str">
            <v/>
          </cell>
        </row>
        <row r="966">
          <cell r="AH966" t="str">
            <v/>
          </cell>
        </row>
        <row r="967">
          <cell r="AH967" t="str">
            <v/>
          </cell>
        </row>
        <row r="968">
          <cell r="AH968" t="str">
            <v/>
          </cell>
        </row>
        <row r="969">
          <cell r="AH969" t="str">
            <v/>
          </cell>
        </row>
        <row r="970">
          <cell r="AH970" t="str">
            <v/>
          </cell>
        </row>
        <row r="971">
          <cell r="AH971" t="str">
            <v/>
          </cell>
        </row>
        <row r="972">
          <cell r="AH972" t="str">
            <v/>
          </cell>
        </row>
        <row r="973">
          <cell r="AH973" t="str">
            <v/>
          </cell>
        </row>
        <row r="974">
          <cell r="AH974" t="str">
            <v/>
          </cell>
        </row>
        <row r="975">
          <cell r="AH975" t="str">
            <v/>
          </cell>
        </row>
        <row r="976">
          <cell r="AH976" t="str">
            <v/>
          </cell>
        </row>
        <row r="977">
          <cell r="AH977" t="str">
            <v/>
          </cell>
        </row>
        <row r="978">
          <cell r="AH978" t="str">
            <v/>
          </cell>
        </row>
        <row r="979">
          <cell r="AH979" t="str">
            <v/>
          </cell>
        </row>
        <row r="980">
          <cell r="AH980" t="str">
            <v/>
          </cell>
        </row>
        <row r="981">
          <cell r="AH981" t="str">
            <v/>
          </cell>
        </row>
        <row r="982">
          <cell r="AH982" t="str">
            <v/>
          </cell>
        </row>
        <row r="983">
          <cell r="AH983" t="str">
            <v/>
          </cell>
        </row>
        <row r="984">
          <cell r="AH984" t="str">
            <v/>
          </cell>
        </row>
        <row r="985">
          <cell r="AH985" t="str">
            <v/>
          </cell>
        </row>
        <row r="986">
          <cell r="AH986" t="str">
            <v/>
          </cell>
        </row>
        <row r="987">
          <cell r="AH987" t="str">
            <v/>
          </cell>
        </row>
        <row r="988">
          <cell r="AH988" t="str">
            <v/>
          </cell>
        </row>
        <row r="989">
          <cell r="AH989" t="str">
            <v/>
          </cell>
        </row>
        <row r="990">
          <cell r="AH990" t="str">
            <v/>
          </cell>
        </row>
        <row r="991">
          <cell r="AH991" t="str">
            <v/>
          </cell>
        </row>
        <row r="992">
          <cell r="AH992" t="str">
            <v/>
          </cell>
        </row>
        <row r="993">
          <cell r="AH993" t="str">
            <v/>
          </cell>
        </row>
        <row r="994">
          <cell r="AH994" t="str">
            <v/>
          </cell>
        </row>
        <row r="995">
          <cell r="AH995" t="str">
            <v/>
          </cell>
        </row>
        <row r="996">
          <cell r="AH996" t="str">
            <v/>
          </cell>
        </row>
        <row r="997">
          <cell r="AH997" t="str">
            <v/>
          </cell>
        </row>
        <row r="998">
          <cell r="AH998" t="str">
            <v/>
          </cell>
        </row>
        <row r="999">
          <cell r="AH999" t="str">
            <v/>
          </cell>
        </row>
        <row r="1000">
          <cell r="AH1000" t="str">
            <v/>
          </cell>
        </row>
        <row r="1001">
          <cell r="AH1001" t="str">
            <v/>
          </cell>
        </row>
        <row r="1002">
          <cell r="AH1002" t="str">
            <v/>
          </cell>
        </row>
        <row r="1003">
          <cell r="AH1003" t="str">
            <v/>
          </cell>
        </row>
        <row r="1004">
          <cell r="AH1004" t="str">
            <v/>
          </cell>
        </row>
        <row r="1005">
          <cell r="AH1005" t="str">
            <v/>
          </cell>
        </row>
        <row r="1006">
          <cell r="AH1006" t="str">
            <v/>
          </cell>
        </row>
        <row r="1007">
          <cell r="AH1007" t="str">
            <v/>
          </cell>
        </row>
        <row r="1008">
          <cell r="AH1008" t="str">
            <v/>
          </cell>
        </row>
        <row r="1009">
          <cell r="AH1009" t="str">
            <v/>
          </cell>
        </row>
        <row r="1010">
          <cell r="AH1010" t="str">
            <v/>
          </cell>
        </row>
        <row r="1011">
          <cell r="AH1011" t="str">
            <v/>
          </cell>
        </row>
        <row r="1012">
          <cell r="AH1012" t="str">
            <v/>
          </cell>
        </row>
        <row r="1013">
          <cell r="AH1013" t="str">
            <v/>
          </cell>
        </row>
        <row r="1014">
          <cell r="AH1014" t="str">
            <v/>
          </cell>
        </row>
        <row r="1015">
          <cell r="AH1015" t="str">
            <v/>
          </cell>
        </row>
        <row r="1016">
          <cell r="AH1016" t="str">
            <v/>
          </cell>
        </row>
        <row r="1017">
          <cell r="AH1017" t="str">
            <v/>
          </cell>
        </row>
        <row r="1018">
          <cell r="AH1018" t="str">
            <v/>
          </cell>
        </row>
        <row r="1019">
          <cell r="AH1019" t="str">
            <v/>
          </cell>
        </row>
        <row r="1020">
          <cell r="AH1020" t="str">
            <v/>
          </cell>
        </row>
        <row r="1021">
          <cell r="AH1021" t="str">
            <v/>
          </cell>
        </row>
        <row r="1022">
          <cell r="AH1022" t="str">
            <v/>
          </cell>
        </row>
        <row r="1023">
          <cell r="AH1023" t="str">
            <v/>
          </cell>
        </row>
        <row r="1024">
          <cell r="AH1024" t="str">
            <v/>
          </cell>
        </row>
        <row r="1025">
          <cell r="AH1025" t="str">
            <v/>
          </cell>
        </row>
        <row r="1026">
          <cell r="AH1026" t="str">
            <v/>
          </cell>
        </row>
        <row r="1027">
          <cell r="AH1027" t="str">
            <v/>
          </cell>
        </row>
        <row r="1028">
          <cell r="AH1028" t="str">
            <v/>
          </cell>
        </row>
        <row r="1029">
          <cell r="AH1029" t="str">
            <v/>
          </cell>
        </row>
        <row r="1030">
          <cell r="AH1030" t="str">
            <v/>
          </cell>
        </row>
        <row r="1031">
          <cell r="AH1031" t="str">
            <v/>
          </cell>
        </row>
        <row r="1032">
          <cell r="AH1032" t="str">
            <v/>
          </cell>
        </row>
        <row r="1033">
          <cell r="AH1033" t="str">
            <v/>
          </cell>
        </row>
        <row r="1034">
          <cell r="AH1034" t="str">
            <v/>
          </cell>
        </row>
        <row r="1035">
          <cell r="AH1035" t="str">
            <v/>
          </cell>
        </row>
        <row r="1036">
          <cell r="AH1036" t="str">
            <v/>
          </cell>
        </row>
        <row r="1037">
          <cell r="AH1037" t="str">
            <v/>
          </cell>
        </row>
        <row r="1038">
          <cell r="AH1038" t="str">
            <v/>
          </cell>
        </row>
        <row r="1039">
          <cell r="AH1039" t="str">
            <v/>
          </cell>
        </row>
        <row r="1040">
          <cell r="AH1040" t="str">
            <v/>
          </cell>
        </row>
        <row r="1041">
          <cell r="AH1041" t="str">
            <v/>
          </cell>
        </row>
        <row r="1042">
          <cell r="AH1042" t="str">
            <v/>
          </cell>
        </row>
        <row r="1043">
          <cell r="AH1043" t="str">
            <v/>
          </cell>
        </row>
        <row r="1044">
          <cell r="AH1044" t="str">
            <v/>
          </cell>
        </row>
        <row r="1045">
          <cell r="AH1045" t="str">
            <v/>
          </cell>
        </row>
        <row r="1046">
          <cell r="AH1046" t="str">
            <v/>
          </cell>
        </row>
        <row r="1047">
          <cell r="AH1047" t="str">
            <v/>
          </cell>
        </row>
        <row r="1048">
          <cell r="AH1048" t="str">
            <v/>
          </cell>
        </row>
        <row r="1049">
          <cell r="AH1049" t="str">
            <v/>
          </cell>
        </row>
        <row r="1050">
          <cell r="AH1050" t="str">
            <v/>
          </cell>
        </row>
        <row r="1051">
          <cell r="AH1051" t="str">
            <v/>
          </cell>
        </row>
        <row r="1052">
          <cell r="AH1052" t="str">
            <v/>
          </cell>
        </row>
        <row r="1053">
          <cell r="AH1053" t="str">
            <v/>
          </cell>
        </row>
        <row r="1054">
          <cell r="AH1054" t="str">
            <v/>
          </cell>
        </row>
        <row r="1055">
          <cell r="AH1055" t="str">
            <v/>
          </cell>
        </row>
        <row r="1056">
          <cell r="AH1056" t="str">
            <v/>
          </cell>
        </row>
        <row r="1057">
          <cell r="AH1057" t="str">
            <v/>
          </cell>
        </row>
        <row r="1058">
          <cell r="AH1058" t="str">
            <v/>
          </cell>
        </row>
        <row r="1059">
          <cell r="AH1059" t="str">
            <v/>
          </cell>
        </row>
        <row r="1060">
          <cell r="AH1060" t="str">
            <v/>
          </cell>
        </row>
        <row r="1061">
          <cell r="AH1061" t="str">
            <v/>
          </cell>
        </row>
        <row r="1062">
          <cell r="AH1062" t="str">
            <v/>
          </cell>
        </row>
        <row r="1063">
          <cell r="AH1063" t="str">
            <v/>
          </cell>
        </row>
        <row r="1064">
          <cell r="AH1064" t="str">
            <v/>
          </cell>
        </row>
        <row r="1065">
          <cell r="AH1065" t="str">
            <v/>
          </cell>
        </row>
        <row r="1066">
          <cell r="AH1066" t="str">
            <v/>
          </cell>
        </row>
        <row r="1067">
          <cell r="AH1067" t="str">
            <v/>
          </cell>
        </row>
        <row r="1068">
          <cell r="AH1068" t="str">
            <v/>
          </cell>
        </row>
        <row r="1069">
          <cell r="AH1069" t="str">
            <v/>
          </cell>
        </row>
        <row r="1070">
          <cell r="AH1070" t="str">
            <v/>
          </cell>
        </row>
        <row r="1071">
          <cell r="AH1071" t="str">
            <v/>
          </cell>
        </row>
        <row r="1072">
          <cell r="AH1072" t="str">
            <v/>
          </cell>
        </row>
        <row r="1073">
          <cell r="AH1073" t="str">
            <v/>
          </cell>
        </row>
        <row r="1074">
          <cell r="AH1074" t="str">
            <v/>
          </cell>
        </row>
        <row r="1075">
          <cell r="AH1075" t="str">
            <v/>
          </cell>
        </row>
        <row r="1076">
          <cell r="AH1076" t="str">
            <v/>
          </cell>
        </row>
        <row r="1077">
          <cell r="AH1077" t="str">
            <v/>
          </cell>
        </row>
        <row r="1078">
          <cell r="AH1078" t="str">
            <v/>
          </cell>
        </row>
        <row r="1079">
          <cell r="AH1079" t="str">
            <v/>
          </cell>
        </row>
        <row r="1080">
          <cell r="AH1080" t="str">
            <v/>
          </cell>
        </row>
        <row r="1081">
          <cell r="AH1081" t="str">
            <v/>
          </cell>
        </row>
        <row r="1082">
          <cell r="AH1082" t="str">
            <v/>
          </cell>
        </row>
        <row r="1083">
          <cell r="AH1083" t="str">
            <v/>
          </cell>
        </row>
        <row r="1084">
          <cell r="AH1084" t="str">
            <v/>
          </cell>
        </row>
        <row r="1085">
          <cell r="AH1085" t="str">
            <v/>
          </cell>
        </row>
        <row r="1086">
          <cell r="AH1086" t="str">
            <v/>
          </cell>
        </row>
        <row r="1087">
          <cell r="AH1087" t="str">
            <v/>
          </cell>
        </row>
        <row r="1088">
          <cell r="AH1088" t="str">
            <v/>
          </cell>
        </row>
        <row r="1089">
          <cell r="AH1089" t="str">
            <v/>
          </cell>
        </row>
        <row r="1090">
          <cell r="AH1090" t="str">
            <v/>
          </cell>
        </row>
        <row r="1091">
          <cell r="AH1091" t="str">
            <v/>
          </cell>
        </row>
        <row r="1092">
          <cell r="AH1092" t="str">
            <v/>
          </cell>
        </row>
        <row r="1093">
          <cell r="AH1093" t="str">
            <v/>
          </cell>
        </row>
        <row r="1094">
          <cell r="AH1094" t="str">
            <v/>
          </cell>
        </row>
        <row r="1095">
          <cell r="AH1095" t="str">
            <v/>
          </cell>
        </row>
        <row r="1096">
          <cell r="AH1096" t="str">
            <v/>
          </cell>
        </row>
        <row r="1097">
          <cell r="AH1097" t="str">
            <v/>
          </cell>
        </row>
        <row r="1098">
          <cell r="AH1098" t="str">
            <v/>
          </cell>
        </row>
        <row r="1099">
          <cell r="AH1099" t="str">
            <v/>
          </cell>
        </row>
        <row r="1100">
          <cell r="AH1100" t="str">
            <v/>
          </cell>
        </row>
        <row r="1101">
          <cell r="AH1101" t="str">
            <v/>
          </cell>
        </row>
        <row r="1102">
          <cell r="AH1102" t="str">
            <v/>
          </cell>
        </row>
        <row r="1103">
          <cell r="AH1103" t="str">
            <v/>
          </cell>
        </row>
        <row r="1104">
          <cell r="AH1104" t="str">
            <v/>
          </cell>
        </row>
        <row r="1105">
          <cell r="AH1105" t="str">
            <v/>
          </cell>
        </row>
        <row r="1106">
          <cell r="AH1106" t="str">
            <v/>
          </cell>
        </row>
        <row r="1107">
          <cell r="AH1107" t="str">
            <v/>
          </cell>
        </row>
        <row r="1108">
          <cell r="AH1108" t="str">
            <v/>
          </cell>
        </row>
        <row r="1109">
          <cell r="AH1109" t="str">
            <v/>
          </cell>
        </row>
        <row r="1110">
          <cell r="AH1110" t="str">
            <v/>
          </cell>
        </row>
        <row r="1111">
          <cell r="AH1111" t="str">
            <v/>
          </cell>
        </row>
        <row r="1112">
          <cell r="AH1112" t="str">
            <v/>
          </cell>
        </row>
        <row r="1113">
          <cell r="AH1113" t="str">
            <v/>
          </cell>
        </row>
        <row r="1114">
          <cell r="AH1114" t="str">
            <v/>
          </cell>
        </row>
        <row r="1115">
          <cell r="AH1115" t="str">
            <v/>
          </cell>
        </row>
        <row r="1116">
          <cell r="AH1116" t="str">
            <v/>
          </cell>
        </row>
        <row r="1117">
          <cell r="AH1117" t="str">
            <v/>
          </cell>
        </row>
        <row r="1118">
          <cell r="AH1118" t="str">
            <v/>
          </cell>
        </row>
        <row r="1119">
          <cell r="AH1119" t="str">
            <v/>
          </cell>
        </row>
        <row r="1120">
          <cell r="AH1120" t="str">
            <v/>
          </cell>
        </row>
        <row r="1121">
          <cell r="AH1121" t="str">
            <v/>
          </cell>
        </row>
        <row r="1122">
          <cell r="AH1122" t="str">
            <v/>
          </cell>
        </row>
        <row r="1123">
          <cell r="AH1123" t="str">
            <v/>
          </cell>
        </row>
        <row r="1124">
          <cell r="AH1124" t="str">
            <v/>
          </cell>
        </row>
        <row r="1125">
          <cell r="AH1125" t="str">
            <v/>
          </cell>
        </row>
        <row r="1126">
          <cell r="AH1126" t="str">
            <v/>
          </cell>
        </row>
        <row r="1127">
          <cell r="AH1127" t="str">
            <v/>
          </cell>
        </row>
        <row r="1128">
          <cell r="AH1128" t="str">
            <v/>
          </cell>
        </row>
        <row r="1129">
          <cell r="AH1129" t="str">
            <v/>
          </cell>
        </row>
        <row r="1130">
          <cell r="AH1130" t="str">
            <v/>
          </cell>
        </row>
        <row r="1131">
          <cell r="AH1131" t="str">
            <v/>
          </cell>
        </row>
        <row r="1132">
          <cell r="AH1132" t="str">
            <v/>
          </cell>
        </row>
        <row r="1133">
          <cell r="AH1133" t="str">
            <v/>
          </cell>
        </row>
        <row r="1134">
          <cell r="AH1134" t="str">
            <v/>
          </cell>
        </row>
        <row r="1135">
          <cell r="AH1135" t="str">
            <v/>
          </cell>
        </row>
        <row r="1136">
          <cell r="AH1136" t="str">
            <v/>
          </cell>
        </row>
        <row r="1137">
          <cell r="AH1137" t="str">
            <v/>
          </cell>
        </row>
        <row r="1138">
          <cell r="AH1138" t="str">
            <v/>
          </cell>
        </row>
        <row r="1139">
          <cell r="AH1139" t="str">
            <v/>
          </cell>
        </row>
        <row r="1140">
          <cell r="AH1140" t="str">
            <v/>
          </cell>
        </row>
        <row r="1141">
          <cell r="AH1141" t="str">
            <v/>
          </cell>
        </row>
        <row r="1142">
          <cell r="AH1142" t="str">
            <v/>
          </cell>
        </row>
        <row r="1143">
          <cell r="AH1143" t="str">
            <v/>
          </cell>
        </row>
        <row r="1144">
          <cell r="AH1144" t="str">
            <v/>
          </cell>
        </row>
        <row r="1145">
          <cell r="AH1145" t="str">
            <v/>
          </cell>
        </row>
        <row r="1146">
          <cell r="AH1146" t="str">
            <v/>
          </cell>
        </row>
        <row r="1147">
          <cell r="AH1147" t="str">
            <v/>
          </cell>
        </row>
        <row r="1148">
          <cell r="AH1148" t="str">
            <v/>
          </cell>
        </row>
        <row r="1149">
          <cell r="AH1149" t="str">
            <v/>
          </cell>
        </row>
        <row r="1150">
          <cell r="AH1150" t="str">
            <v/>
          </cell>
        </row>
        <row r="1151">
          <cell r="AH1151" t="str">
            <v/>
          </cell>
        </row>
        <row r="1152">
          <cell r="AH1152" t="str">
            <v/>
          </cell>
        </row>
        <row r="1153">
          <cell r="AH1153" t="str">
            <v/>
          </cell>
        </row>
        <row r="1154">
          <cell r="AH1154" t="str">
            <v/>
          </cell>
        </row>
        <row r="1155">
          <cell r="AH1155" t="str">
            <v/>
          </cell>
        </row>
        <row r="1156">
          <cell r="AH1156" t="str">
            <v/>
          </cell>
        </row>
        <row r="1157">
          <cell r="AH1157" t="str">
            <v/>
          </cell>
        </row>
        <row r="1158">
          <cell r="AH1158" t="str">
            <v/>
          </cell>
        </row>
        <row r="1159">
          <cell r="AH1159" t="str">
            <v/>
          </cell>
        </row>
        <row r="1160">
          <cell r="AH1160" t="str">
            <v/>
          </cell>
        </row>
        <row r="1161">
          <cell r="AH1161" t="str">
            <v/>
          </cell>
        </row>
        <row r="1162">
          <cell r="AH1162" t="str">
            <v/>
          </cell>
        </row>
        <row r="1163">
          <cell r="AH1163" t="str">
            <v/>
          </cell>
        </row>
        <row r="1164">
          <cell r="AH1164" t="str">
            <v/>
          </cell>
        </row>
        <row r="1165">
          <cell r="AH1165" t="str">
            <v/>
          </cell>
        </row>
        <row r="1166">
          <cell r="AH1166" t="str">
            <v/>
          </cell>
        </row>
        <row r="1167">
          <cell r="AH1167" t="str">
            <v/>
          </cell>
        </row>
        <row r="1168">
          <cell r="AH1168" t="str">
            <v/>
          </cell>
        </row>
        <row r="1169">
          <cell r="AH1169" t="str">
            <v/>
          </cell>
        </row>
        <row r="1170">
          <cell r="AH1170" t="str">
            <v/>
          </cell>
        </row>
        <row r="1171">
          <cell r="AH1171" t="str">
            <v/>
          </cell>
        </row>
        <row r="1172">
          <cell r="AH1172" t="str">
            <v/>
          </cell>
        </row>
        <row r="1173">
          <cell r="AH1173" t="str">
            <v/>
          </cell>
        </row>
        <row r="1174">
          <cell r="AH1174" t="str">
            <v/>
          </cell>
        </row>
        <row r="1175">
          <cell r="AH1175" t="str">
            <v/>
          </cell>
        </row>
        <row r="1176">
          <cell r="AH1176" t="str">
            <v/>
          </cell>
        </row>
        <row r="1177">
          <cell r="AH1177" t="str">
            <v/>
          </cell>
        </row>
        <row r="1178">
          <cell r="AH1178" t="str">
            <v/>
          </cell>
        </row>
        <row r="1179">
          <cell r="AH1179" t="str">
            <v/>
          </cell>
        </row>
        <row r="1180">
          <cell r="AH1180" t="str">
            <v/>
          </cell>
        </row>
        <row r="1181">
          <cell r="AH1181" t="str">
            <v/>
          </cell>
        </row>
        <row r="1182">
          <cell r="AH1182" t="str">
            <v/>
          </cell>
        </row>
        <row r="1183">
          <cell r="AH1183" t="str">
            <v/>
          </cell>
        </row>
        <row r="1184">
          <cell r="AH1184" t="str">
            <v/>
          </cell>
        </row>
        <row r="1185">
          <cell r="AH1185" t="str">
            <v/>
          </cell>
        </row>
        <row r="1186">
          <cell r="AH1186" t="str">
            <v/>
          </cell>
        </row>
        <row r="1187">
          <cell r="AH1187" t="str">
            <v/>
          </cell>
        </row>
        <row r="1188">
          <cell r="AH1188" t="str">
            <v/>
          </cell>
        </row>
        <row r="1189">
          <cell r="AH1189" t="str">
            <v/>
          </cell>
        </row>
        <row r="1190">
          <cell r="AH1190" t="str">
            <v/>
          </cell>
        </row>
        <row r="1191">
          <cell r="AH1191" t="str">
            <v/>
          </cell>
        </row>
        <row r="1192">
          <cell r="AH1192" t="str">
            <v/>
          </cell>
        </row>
        <row r="1193">
          <cell r="AH1193" t="str">
            <v/>
          </cell>
        </row>
        <row r="1194">
          <cell r="AH1194" t="str">
            <v/>
          </cell>
        </row>
        <row r="1195">
          <cell r="AH1195" t="str">
            <v/>
          </cell>
        </row>
        <row r="1196">
          <cell r="AH1196" t="str">
            <v/>
          </cell>
        </row>
        <row r="1197">
          <cell r="AH1197" t="str">
            <v/>
          </cell>
        </row>
        <row r="1198">
          <cell r="AH1198" t="str">
            <v/>
          </cell>
        </row>
        <row r="1199">
          <cell r="AH1199" t="str">
            <v/>
          </cell>
        </row>
        <row r="1200">
          <cell r="AH1200" t="str">
            <v/>
          </cell>
        </row>
        <row r="1201">
          <cell r="AH1201" t="str">
            <v/>
          </cell>
        </row>
        <row r="1202">
          <cell r="AH1202" t="str">
            <v/>
          </cell>
        </row>
        <row r="1203">
          <cell r="AH1203" t="str">
            <v/>
          </cell>
        </row>
        <row r="1204">
          <cell r="AH1204" t="str">
            <v/>
          </cell>
        </row>
        <row r="1205">
          <cell r="AH1205" t="str">
            <v/>
          </cell>
        </row>
        <row r="1206">
          <cell r="AH1206" t="str">
            <v/>
          </cell>
        </row>
        <row r="1207">
          <cell r="AH1207" t="str">
            <v/>
          </cell>
        </row>
        <row r="1208">
          <cell r="AH1208" t="str">
            <v/>
          </cell>
        </row>
        <row r="1209">
          <cell r="AH1209" t="str">
            <v/>
          </cell>
        </row>
        <row r="1210">
          <cell r="AH1210" t="str">
            <v/>
          </cell>
        </row>
        <row r="1211">
          <cell r="AH1211" t="str">
            <v/>
          </cell>
        </row>
        <row r="1212">
          <cell r="AH1212" t="str">
            <v/>
          </cell>
        </row>
        <row r="1213">
          <cell r="AH1213" t="str">
            <v/>
          </cell>
        </row>
        <row r="1214">
          <cell r="AH1214" t="str">
            <v/>
          </cell>
        </row>
        <row r="1215">
          <cell r="AH1215" t="str">
            <v/>
          </cell>
        </row>
        <row r="1216">
          <cell r="AH1216" t="str">
            <v/>
          </cell>
        </row>
        <row r="1217">
          <cell r="AH1217" t="str">
            <v/>
          </cell>
        </row>
        <row r="1218">
          <cell r="AH1218" t="str">
            <v/>
          </cell>
        </row>
        <row r="1219">
          <cell r="AH1219" t="str">
            <v/>
          </cell>
        </row>
        <row r="1220">
          <cell r="AH1220" t="str">
            <v/>
          </cell>
        </row>
        <row r="1221">
          <cell r="AH1221" t="str">
            <v/>
          </cell>
        </row>
        <row r="1222">
          <cell r="AH1222" t="str">
            <v/>
          </cell>
        </row>
        <row r="1223">
          <cell r="AH1223" t="str">
            <v/>
          </cell>
        </row>
        <row r="1224">
          <cell r="AH1224" t="str">
            <v/>
          </cell>
        </row>
        <row r="1225">
          <cell r="AH1225" t="str">
            <v/>
          </cell>
        </row>
        <row r="1226">
          <cell r="AH1226" t="str">
            <v/>
          </cell>
        </row>
        <row r="1227">
          <cell r="AH1227" t="str">
            <v/>
          </cell>
        </row>
        <row r="1228">
          <cell r="AH1228" t="str">
            <v/>
          </cell>
        </row>
        <row r="1229">
          <cell r="AH1229" t="str">
            <v/>
          </cell>
        </row>
        <row r="1230">
          <cell r="AH1230" t="str">
            <v/>
          </cell>
        </row>
        <row r="1231">
          <cell r="AH1231" t="str">
            <v/>
          </cell>
        </row>
        <row r="1232">
          <cell r="AH1232" t="str">
            <v/>
          </cell>
        </row>
        <row r="1233">
          <cell r="AH1233" t="str">
            <v/>
          </cell>
        </row>
        <row r="1234">
          <cell r="AH1234" t="str">
            <v/>
          </cell>
        </row>
        <row r="1235">
          <cell r="AH1235" t="str">
            <v/>
          </cell>
        </row>
        <row r="1236">
          <cell r="AH1236" t="str">
            <v/>
          </cell>
        </row>
        <row r="1237">
          <cell r="AH1237" t="str">
            <v/>
          </cell>
        </row>
        <row r="1238">
          <cell r="AH1238" t="str">
            <v/>
          </cell>
        </row>
        <row r="1239">
          <cell r="AH1239" t="str">
            <v/>
          </cell>
        </row>
        <row r="1240">
          <cell r="AH1240" t="str">
            <v/>
          </cell>
        </row>
        <row r="1241">
          <cell r="AH1241" t="str">
            <v/>
          </cell>
        </row>
        <row r="1242">
          <cell r="AH1242" t="str">
            <v/>
          </cell>
        </row>
        <row r="1243">
          <cell r="AH1243" t="str">
            <v/>
          </cell>
        </row>
        <row r="1244">
          <cell r="AH1244" t="str">
            <v/>
          </cell>
        </row>
        <row r="1245">
          <cell r="AH1245" t="str">
            <v/>
          </cell>
        </row>
        <row r="1246">
          <cell r="AH1246" t="str">
            <v/>
          </cell>
        </row>
        <row r="1247">
          <cell r="AH1247" t="str">
            <v/>
          </cell>
        </row>
        <row r="1248">
          <cell r="AH1248" t="str">
            <v/>
          </cell>
        </row>
        <row r="1249">
          <cell r="AH1249" t="str">
            <v/>
          </cell>
        </row>
        <row r="1250">
          <cell r="AH1250" t="str">
            <v/>
          </cell>
        </row>
        <row r="1251">
          <cell r="AH1251" t="str">
            <v/>
          </cell>
        </row>
        <row r="1252">
          <cell r="AH1252" t="str">
            <v/>
          </cell>
        </row>
        <row r="1253">
          <cell r="AH1253" t="str">
            <v/>
          </cell>
        </row>
        <row r="1254">
          <cell r="AH1254" t="str">
            <v/>
          </cell>
        </row>
        <row r="1255">
          <cell r="AH1255" t="str">
            <v/>
          </cell>
        </row>
        <row r="1256">
          <cell r="AH1256" t="str">
            <v/>
          </cell>
        </row>
        <row r="1257">
          <cell r="AH1257" t="str">
            <v/>
          </cell>
        </row>
        <row r="1258">
          <cell r="AH1258" t="str">
            <v/>
          </cell>
        </row>
        <row r="1259">
          <cell r="AH1259" t="str">
            <v/>
          </cell>
        </row>
        <row r="1260">
          <cell r="AH1260" t="str">
            <v/>
          </cell>
        </row>
        <row r="1261">
          <cell r="AH1261" t="str">
            <v/>
          </cell>
        </row>
        <row r="1262">
          <cell r="AH1262" t="str">
            <v/>
          </cell>
        </row>
        <row r="1263">
          <cell r="AH1263" t="str">
            <v/>
          </cell>
        </row>
        <row r="1264">
          <cell r="AH1264" t="str">
            <v/>
          </cell>
        </row>
        <row r="1265">
          <cell r="AH1265" t="str">
            <v/>
          </cell>
        </row>
        <row r="1266">
          <cell r="AH1266" t="str">
            <v/>
          </cell>
        </row>
        <row r="1267">
          <cell r="AH1267" t="str">
            <v/>
          </cell>
        </row>
        <row r="1268">
          <cell r="AH1268" t="str">
            <v/>
          </cell>
        </row>
        <row r="1269">
          <cell r="AH1269" t="str">
            <v/>
          </cell>
        </row>
        <row r="1270">
          <cell r="AH1270" t="str">
            <v/>
          </cell>
        </row>
        <row r="1271">
          <cell r="AH1271" t="str">
            <v/>
          </cell>
        </row>
        <row r="1272">
          <cell r="AH1272" t="str">
            <v/>
          </cell>
        </row>
        <row r="1273">
          <cell r="AH1273" t="str">
            <v/>
          </cell>
        </row>
        <row r="1274">
          <cell r="AH1274" t="str">
            <v/>
          </cell>
        </row>
        <row r="1275">
          <cell r="AH1275" t="str">
            <v/>
          </cell>
        </row>
        <row r="1276">
          <cell r="AH1276" t="str">
            <v/>
          </cell>
        </row>
        <row r="1277">
          <cell r="AH1277" t="str">
            <v/>
          </cell>
        </row>
        <row r="1278">
          <cell r="AH1278" t="str">
            <v/>
          </cell>
        </row>
        <row r="1279">
          <cell r="AH1279" t="str">
            <v/>
          </cell>
        </row>
        <row r="1280">
          <cell r="AH1280" t="str">
            <v/>
          </cell>
        </row>
        <row r="1281">
          <cell r="AH1281" t="str">
            <v/>
          </cell>
        </row>
        <row r="1282">
          <cell r="AH1282" t="str">
            <v/>
          </cell>
        </row>
        <row r="1283">
          <cell r="AH1283" t="str">
            <v/>
          </cell>
        </row>
        <row r="1284">
          <cell r="AH1284" t="str">
            <v/>
          </cell>
        </row>
        <row r="1285">
          <cell r="AH1285" t="str">
            <v/>
          </cell>
        </row>
        <row r="1286">
          <cell r="AH1286" t="str">
            <v/>
          </cell>
        </row>
        <row r="1287">
          <cell r="AH1287" t="str">
            <v/>
          </cell>
        </row>
        <row r="1288">
          <cell r="AH1288" t="str">
            <v/>
          </cell>
        </row>
        <row r="1289">
          <cell r="AH1289" t="str">
            <v/>
          </cell>
        </row>
        <row r="1290">
          <cell r="AH1290" t="str">
            <v/>
          </cell>
        </row>
        <row r="1291">
          <cell r="AH1291" t="str">
            <v/>
          </cell>
        </row>
        <row r="1292">
          <cell r="AH1292" t="str">
            <v/>
          </cell>
        </row>
        <row r="1293">
          <cell r="AH1293" t="str">
            <v/>
          </cell>
        </row>
        <row r="1294">
          <cell r="AH1294" t="str">
            <v/>
          </cell>
        </row>
        <row r="1295">
          <cell r="AH1295" t="str">
            <v/>
          </cell>
        </row>
        <row r="1296">
          <cell r="AH1296" t="str">
            <v/>
          </cell>
        </row>
        <row r="1297">
          <cell r="AH1297" t="str">
            <v/>
          </cell>
        </row>
        <row r="1298">
          <cell r="AH1298" t="str">
            <v/>
          </cell>
        </row>
        <row r="1299">
          <cell r="AH1299" t="str">
            <v/>
          </cell>
        </row>
        <row r="1300">
          <cell r="AH1300" t="str">
            <v/>
          </cell>
        </row>
        <row r="1301">
          <cell r="AH1301" t="str">
            <v/>
          </cell>
        </row>
        <row r="1302">
          <cell r="AH1302" t="str">
            <v/>
          </cell>
        </row>
        <row r="1303">
          <cell r="AH1303" t="str">
            <v/>
          </cell>
        </row>
        <row r="1304">
          <cell r="AH1304" t="str">
            <v/>
          </cell>
        </row>
        <row r="1305">
          <cell r="AH1305" t="str">
            <v/>
          </cell>
        </row>
        <row r="1306">
          <cell r="AH1306" t="str">
            <v/>
          </cell>
        </row>
        <row r="1307">
          <cell r="AH1307" t="str">
            <v/>
          </cell>
        </row>
        <row r="1308">
          <cell r="AH1308" t="str">
            <v/>
          </cell>
        </row>
        <row r="1309">
          <cell r="AH1309" t="str">
            <v/>
          </cell>
        </row>
        <row r="1310">
          <cell r="AH1310" t="str">
            <v/>
          </cell>
        </row>
        <row r="1311">
          <cell r="AH1311" t="str">
            <v/>
          </cell>
        </row>
        <row r="1312">
          <cell r="AH1312" t="str">
            <v/>
          </cell>
        </row>
        <row r="1313">
          <cell r="AH1313" t="str">
            <v/>
          </cell>
        </row>
        <row r="1314">
          <cell r="AH1314" t="str">
            <v/>
          </cell>
        </row>
        <row r="1315">
          <cell r="AH1315" t="str">
            <v/>
          </cell>
        </row>
        <row r="1316">
          <cell r="AH1316" t="str">
            <v/>
          </cell>
        </row>
        <row r="1317">
          <cell r="AH1317" t="str">
            <v/>
          </cell>
        </row>
        <row r="1318">
          <cell r="AH1318" t="str">
            <v/>
          </cell>
        </row>
        <row r="1319">
          <cell r="AH1319" t="str">
            <v/>
          </cell>
        </row>
        <row r="1320">
          <cell r="AH1320" t="str">
            <v/>
          </cell>
        </row>
        <row r="1321">
          <cell r="AH1321" t="str">
            <v/>
          </cell>
        </row>
        <row r="1322">
          <cell r="AH1322" t="str">
            <v/>
          </cell>
        </row>
        <row r="1323">
          <cell r="AH1323" t="str">
            <v/>
          </cell>
        </row>
        <row r="1324">
          <cell r="AH1324" t="str">
            <v/>
          </cell>
        </row>
        <row r="1325">
          <cell r="AH1325" t="str">
            <v/>
          </cell>
        </row>
        <row r="1326">
          <cell r="AH1326" t="str">
            <v/>
          </cell>
        </row>
        <row r="1327">
          <cell r="AH1327" t="str">
            <v/>
          </cell>
        </row>
        <row r="1328">
          <cell r="AH1328" t="str">
            <v/>
          </cell>
        </row>
        <row r="1329">
          <cell r="AH1329" t="str">
            <v/>
          </cell>
        </row>
        <row r="1330">
          <cell r="AH1330" t="str">
            <v/>
          </cell>
        </row>
        <row r="1331">
          <cell r="AH1331" t="str">
            <v/>
          </cell>
        </row>
        <row r="1332">
          <cell r="AH1332" t="str">
            <v/>
          </cell>
        </row>
        <row r="1333">
          <cell r="AH1333" t="str">
            <v/>
          </cell>
        </row>
        <row r="1334">
          <cell r="AH1334" t="str">
            <v/>
          </cell>
        </row>
        <row r="1335">
          <cell r="AH1335" t="str">
            <v/>
          </cell>
        </row>
        <row r="1336">
          <cell r="AH1336" t="str">
            <v/>
          </cell>
        </row>
        <row r="1337">
          <cell r="AH1337" t="str">
            <v/>
          </cell>
        </row>
        <row r="1338">
          <cell r="AH1338" t="str">
            <v/>
          </cell>
        </row>
        <row r="1339">
          <cell r="AH1339" t="str">
            <v/>
          </cell>
        </row>
        <row r="1340">
          <cell r="AH1340" t="str">
            <v/>
          </cell>
        </row>
        <row r="1341">
          <cell r="AH1341" t="str">
            <v/>
          </cell>
        </row>
        <row r="1342">
          <cell r="AH1342" t="str">
            <v/>
          </cell>
        </row>
        <row r="1343">
          <cell r="AH1343" t="str">
            <v/>
          </cell>
        </row>
        <row r="1344">
          <cell r="AH1344" t="str">
            <v/>
          </cell>
        </row>
        <row r="1345">
          <cell r="AH1345" t="str">
            <v/>
          </cell>
        </row>
        <row r="1346">
          <cell r="AH1346" t="str">
            <v/>
          </cell>
        </row>
        <row r="1347">
          <cell r="AH1347" t="str">
            <v/>
          </cell>
        </row>
        <row r="1348">
          <cell r="AH1348" t="str">
            <v/>
          </cell>
        </row>
        <row r="1349">
          <cell r="AH1349" t="str">
            <v/>
          </cell>
        </row>
        <row r="1350">
          <cell r="AH1350" t="str">
            <v/>
          </cell>
        </row>
        <row r="1351">
          <cell r="AH1351" t="str">
            <v/>
          </cell>
        </row>
        <row r="1352">
          <cell r="AH1352" t="str">
            <v/>
          </cell>
        </row>
        <row r="1353">
          <cell r="AH1353" t="str">
            <v/>
          </cell>
        </row>
        <row r="1354">
          <cell r="AH1354" t="str">
            <v/>
          </cell>
        </row>
        <row r="1355">
          <cell r="AH1355" t="str">
            <v/>
          </cell>
        </row>
        <row r="1356">
          <cell r="AH1356" t="str">
            <v/>
          </cell>
        </row>
        <row r="1357">
          <cell r="AH1357" t="str">
            <v/>
          </cell>
        </row>
        <row r="1358">
          <cell r="AH1358" t="str">
            <v/>
          </cell>
        </row>
        <row r="1359">
          <cell r="AH1359" t="str">
            <v/>
          </cell>
        </row>
        <row r="1360">
          <cell r="AH1360" t="str">
            <v/>
          </cell>
        </row>
        <row r="1361">
          <cell r="AH1361" t="str">
            <v/>
          </cell>
        </row>
        <row r="1362">
          <cell r="AH1362" t="str">
            <v/>
          </cell>
        </row>
        <row r="1363">
          <cell r="AH1363" t="str">
            <v/>
          </cell>
        </row>
        <row r="1364">
          <cell r="AH1364" t="str">
            <v/>
          </cell>
        </row>
        <row r="1365">
          <cell r="AH1365" t="str">
            <v/>
          </cell>
        </row>
        <row r="1366">
          <cell r="AH1366" t="str">
            <v/>
          </cell>
        </row>
        <row r="1367">
          <cell r="AH1367" t="str">
            <v/>
          </cell>
        </row>
        <row r="1368">
          <cell r="AH1368" t="str">
            <v/>
          </cell>
        </row>
        <row r="1369">
          <cell r="AH1369" t="str">
            <v/>
          </cell>
        </row>
        <row r="1370">
          <cell r="AH1370" t="str">
            <v/>
          </cell>
        </row>
        <row r="1371">
          <cell r="AH1371" t="str">
            <v/>
          </cell>
        </row>
        <row r="1372">
          <cell r="AH1372" t="str">
            <v/>
          </cell>
        </row>
        <row r="1373">
          <cell r="AH1373" t="str">
            <v/>
          </cell>
        </row>
        <row r="1374">
          <cell r="AH1374" t="str">
            <v/>
          </cell>
        </row>
        <row r="1375">
          <cell r="AH1375" t="str">
            <v/>
          </cell>
        </row>
        <row r="1376">
          <cell r="AH1376" t="str">
            <v/>
          </cell>
        </row>
        <row r="1377">
          <cell r="AH1377" t="str">
            <v/>
          </cell>
        </row>
        <row r="1378">
          <cell r="AH1378" t="str">
            <v/>
          </cell>
        </row>
        <row r="1379">
          <cell r="AH1379" t="str">
            <v/>
          </cell>
        </row>
        <row r="1380">
          <cell r="AH1380" t="str">
            <v/>
          </cell>
        </row>
        <row r="1381">
          <cell r="AH1381" t="str">
            <v/>
          </cell>
        </row>
        <row r="1382">
          <cell r="AH1382" t="str">
            <v/>
          </cell>
        </row>
        <row r="1383">
          <cell r="AH1383" t="str">
            <v/>
          </cell>
        </row>
        <row r="1384">
          <cell r="AH1384" t="str">
            <v/>
          </cell>
        </row>
        <row r="1385">
          <cell r="AH1385" t="str">
            <v/>
          </cell>
        </row>
        <row r="1386">
          <cell r="AH1386" t="str">
            <v/>
          </cell>
        </row>
        <row r="1387">
          <cell r="AH1387" t="str">
            <v/>
          </cell>
        </row>
        <row r="1388">
          <cell r="AH1388" t="str">
            <v/>
          </cell>
        </row>
        <row r="1389">
          <cell r="AH1389" t="str">
            <v/>
          </cell>
        </row>
        <row r="1390">
          <cell r="AH1390" t="str">
            <v/>
          </cell>
        </row>
        <row r="1391">
          <cell r="AH1391" t="str">
            <v/>
          </cell>
        </row>
        <row r="1392">
          <cell r="AH1392" t="str">
            <v/>
          </cell>
        </row>
        <row r="1393">
          <cell r="AH1393" t="str">
            <v/>
          </cell>
        </row>
        <row r="1394">
          <cell r="AH1394" t="str">
            <v/>
          </cell>
        </row>
        <row r="1395">
          <cell r="AH1395" t="str">
            <v/>
          </cell>
        </row>
        <row r="1396">
          <cell r="AH1396" t="str">
            <v/>
          </cell>
        </row>
        <row r="1397">
          <cell r="AH1397" t="str">
            <v/>
          </cell>
        </row>
        <row r="1398">
          <cell r="AH1398" t="str">
            <v/>
          </cell>
        </row>
        <row r="1399">
          <cell r="AH1399" t="str">
            <v/>
          </cell>
        </row>
        <row r="1400">
          <cell r="AH1400" t="str">
            <v/>
          </cell>
        </row>
        <row r="1401">
          <cell r="AH1401" t="str">
            <v/>
          </cell>
        </row>
        <row r="1402">
          <cell r="AH1402" t="str">
            <v/>
          </cell>
        </row>
        <row r="1403">
          <cell r="AH1403" t="str">
            <v/>
          </cell>
        </row>
        <row r="1404">
          <cell r="AH1404" t="str">
            <v/>
          </cell>
        </row>
        <row r="1405">
          <cell r="AH1405" t="str">
            <v/>
          </cell>
        </row>
        <row r="1406">
          <cell r="AH1406" t="str">
            <v/>
          </cell>
        </row>
        <row r="1407">
          <cell r="AH1407" t="str">
            <v/>
          </cell>
        </row>
        <row r="1408">
          <cell r="AH1408" t="str">
            <v/>
          </cell>
        </row>
        <row r="1409">
          <cell r="AH1409" t="str">
            <v/>
          </cell>
        </row>
        <row r="1410">
          <cell r="AH1410" t="str">
            <v/>
          </cell>
        </row>
        <row r="1411">
          <cell r="AH1411" t="str">
            <v/>
          </cell>
        </row>
        <row r="1412">
          <cell r="AH1412" t="str">
            <v/>
          </cell>
        </row>
        <row r="1413">
          <cell r="AH1413" t="str">
            <v/>
          </cell>
        </row>
        <row r="1414">
          <cell r="AH1414" t="str">
            <v/>
          </cell>
        </row>
        <row r="1415">
          <cell r="AH1415" t="str">
            <v/>
          </cell>
        </row>
        <row r="1416">
          <cell r="AH1416" t="str">
            <v/>
          </cell>
        </row>
        <row r="1417">
          <cell r="AH1417" t="str">
            <v/>
          </cell>
        </row>
        <row r="1418">
          <cell r="AH1418" t="str">
            <v/>
          </cell>
        </row>
        <row r="1419">
          <cell r="AH1419" t="str">
            <v/>
          </cell>
        </row>
        <row r="1420">
          <cell r="AH1420" t="str">
            <v/>
          </cell>
        </row>
        <row r="1421">
          <cell r="AH1421" t="str">
            <v/>
          </cell>
        </row>
        <row r="1422">
          <cell r="AH1422" t="str">
            <v/>
          </cell>
        </row>
        <row r="1423">
          <cell r="AH1423" t="str">
            <v/>
          </cell>
        </row>
        <row r="1424">
          <cell r="AH1424" t="str">
            <v/>
          </cell>
        </row>
        <row r="1425">
          <cell r="AH1425" t="str">
            <v/>
          </cell>
        </row>
        <row r="1426">
          <cell r="AH1426" t="str">
            <v/>
          </cell>
        </row>
        <row r="1427">
          <cell r="AH1427" t="str">
            <v/>
          </cell>
        </row>
        <row r="1428">
          <cell r="AH1428" t="str">
            <v/>
          </cell>
        </row>
        <row r="1429">
          <cell r="AH1429" t="str">
            <v/>
          </cell>
        </row>
        <row r="1430">
          <cell r="AH1430" t="str">
            <v/>
          </cell>
        </row>
        <row r="1431">
          <cell r="AH1431" t="str">
            <v/>
          </cell>
        </row>
        <row r="1432">
          <cell r="AH1432" t="str">
            <v/>
          </cell>
        </row>
        <row r="1433">
          <cell r="AH1433" t="str">
            <v/>
          </cell>
        </row>
        <row r="1434">
          <cell r="AH1434" t="str">
            <v/>
          </cell>
        </row>
        <row r="1435">
          <cell r="AH1435" t="str">
            <v/>
          </cell>
        </row>
        <row r="1436">
          <cell r="AH1436" t="str">
            <v/>
          </cell>
        </row>
        <row r="1437">
          <cell r="AH1437" t="str">
            <v/>
          </cell>
        </row>
        <row r="1438">
          <cell r="AH1438" t="str">
            <v/>
          </cell>
        </row>
        <row r="1439">
          <cell r="AH1439" t="str">
            <v/>
          </cell>
        </row>
        <row r="1440">
          <cell r="AH1440" t="str">
            <v/>
          </cell>
        </row>
        <row r="1441">
          <cell r="AH1441" t="str">
            <v/>
          </cell>
        </row>
        <row r="1442">
          <cell r="AH1442" t="str">
            <v/>
          </cell>
        </row>
        <row r="1443">
          <cell r="AH1443" t="str">
            <v/>
          </cell>
        </row>
        <row r="1444">
          <cell r="AH1444" t="str">
            <v/>
          </cell>
        </row>
        <row r="1445">
          <cell r="AH1445" t="str">
            <v/>
          </cell>
        </row>
        <row r="1446">
          <cell r="AH1446" t="str">
            <v/>
          </cell>
        </row>
        <row r="1447">
          <cell r="AH1447" t="str">
            <v/>
          </cell>
        </row>
        <row r="1448">
          <cell r="AH1448" t="str">
            <v/>
          </cell>
        </row>
        <row r="1449">
          <cell r="AH1449" t="str">
            <v/>
          </cell>
        </row>
        <row r="1450">
          <cell r="AH1450" t="str">
            <v/>
          </cell>
        </row>
        <row r="1451">
          <cell r="AH1451" t="str">
            <v/>
          </cell>
        </row>
        <row r="1452">
          <cell r="AH1452" t="str">
            <v/>
          </cell>
        </row>
        <row r="1453">
          <cell r="AH1453" t="str">
            <v/>
          </cell>
        </row>
        <row r="1454">
          <cell r="AH1454" t="str">
            <v/>
          </cell>
        </row>
        <row r="1455">
          <cell r="AH1455" t="str">
            <v/>
          </cell>
        </row>
        <row r="1456">
          <cell r="AH1456" t="str">
            <v/>
          </cell>
        </row>
        <row r="1457">
          <cell r="AH1457" t="str">
            <v/>
          </cell>
        </row>
        <row r="1458">
          <cell r="AH1458" t="str">
            <v/>
          </cell>
        </row>
        <row r="1459">
          <cell r="AH1459" t="str">
            <v/>
          </cell>
        </row>
        <row r="1460">
          <cell r="AH1460" t="str">
            <v/>
          </cell>
        </row>
        <row r="1461">
          <cell r="AH1461" t="str">
            <v/>
          </cell>
        </row>
        <row r="1462">
          <cell r="AH1462" t="str">
            <v/>
          </cell>
        </row>
        <row r="1463">
          <cell r="AH1463" t="str">
            <v/>
          </cell>
        </row>
        <row r="1464">
          <cell r="AH1464" t="str">
            <v/>
          </cell>
        </row>
        <row r="1465">
          <cell r="AH1465" t="str">
            <v/>
          </cell>
        </row>
        <row r="1466">
          <cell r="AH1466" t="str">
            <v/>
          </cell>
        </row>
        <row r="1467">
          <cell r="AH1467" t="str">
            <v/>
          </cell>
        </row>
        <row r="1468">
          <cell r="AH1468" t="str">
            <v/>
          </cell>
        </row>
        <row r="1469">
          <cell r="AH1469" t="str">
            <v/>
          </cell>
        </row>
        <row r="1470">
          <cell r="AH1470" t="str">
            <v/>
          </cell>
        </row>
        <row r="1471">
          <cell r="AH1471" t="str">
            <v/>
          </cell>
        </row>
        <row r="1472">
          <cell r="AH1472" t="str">
            <v/>
          </cell>
        </row>
        <row r="1473">
          <cell r="AH1473" t="str">
            <v/>
          </cell>
        </row>
        <row r="1474">
          <cell r="AH1474" t="str">
            <v/>
          </cell>
        </row>
        <row r="1475">
          <cell r="AH1475" t="str">
            <v/>
          </cell>
        </row>
        <row r="1476">
          <cell r="AH1476" t="str">
            <v/>
          </cell>
        </row>
        <row r="1477">
          <cell r="AH1477" t="str">
            <v/>
          </cell>
        </row>
        <row r="1478">
          <cell r="AH1478" t="str">
            <v/>
          </cell>
        </row>
        <row r="1479">
          <cell r="AH1479" t="str">
            <v/>
          </cell>
        </row>
        <row r="1480">
          <cell r="AH1480" t="str">
            <v/>
          </cell>
        </row>
        <row r="1481">
          <cell r="AH1481" t="str">
            <v/>
          </cell>
        </row>
        <row r="1482">
          <cell r="AH1482" t="str">
            <v/>
          </cell>
        </row>
        <row r="1483">
          <cell r="AH1483" t="str">
            <v/>
          </cell>
        </row>
        <row r="1484">
          <cell r="AH1484" t="str">
            <v/>
          </cell>
        </row>
        <row r="1485">
          <cell r="AH1485" t="str">
            <v/>
          </cell>
        </row>
        <row r="1486">
          <cell r="AH1486" t="str">
            <v/>
          </cell>
        </row>
        <row r="1487">
          <cell r="AH1487" t="str">
            <v/>
          </cell>
        </row>
        <row r="1488">
          <cell r="AH1488" t="str">
            <v/>
          </cell>
        </row>
        <row r="1489">
          <cell r="AH1489" t="str">
            <v/>
          </cell>
        </row>
        <row r="1490">
          <cell r="AH1490" t="str">
            <v/>
          </cell>
        </row>
        <row r="1491">
          <cell r="AH1491" t="str">
            <v/>
          </cell>
        </row>
        <row r="1492">
          <cell r="AH1492" t="str">
            <v/>
          </cell>
        </row>
        <row r="1493">
          <cell r="AH1493" t="str">
            <v/>
          </cell>
        </row>
        <row r="1494">
          <cell r="AH1494" t="str">
            <v/>
          </cell>
        </row>
        <row r="1495">
          <cell r="AH1495" t="str">
            <v/>
          </cell>
        </row>
        <row r="1496">
          <cell r="AH1496" t="str">
            <v/>
          </cell>
        </row>
        <row r="1497">
          <cell r="AH1497" t="str">
            <v/>
          </cell>
        </row>
        <row r="1498">
          <cell r="AH1498" t="str">
            <v/>
          </cell>
        </row>
        <row r="1499">
          <cell r="AH1499" t="str">
            <v/>
          </cell>
        </row>
        <row r="1500">
          <cell r="AH1500" t="str">
            <v/>
          </cell>
        </row>
        <row r="1501">
          <cell r="AH1501" t="str">
            <v/>
          </cell>
        </row>
        <row r="1502">
          <cell r="AH1502" t="str">
            <v/>
          </cell>
        </row>
        <row r="1503">
          <cell r="AH1503" t="str">
            <v/>
          </cell>
        </row>
        <row r="1504">
          <cell r="AH1504" t="str">
            <v/>
          </cell>
        </row>
        <row r="1505">
          <cell r="AH1505" t="str">
            <v/>
          </cell>
        </row>
        <row r="1506">
          <cell r="AH1506" t="str">
            <v/>
          </cell>
        </row>
        <row r="1507">
          <cell r="AH1507" t="str">
            <v/>
          </cell>
        </row>
        <row r="1508">
          <cell r="AH1508" t="str">
            <v/>
          </cell>
        </row>
        <row r="1509">
          <cell r="AH1509" t="str">
            <v/>
          </cell>
        </row>
        <row r="1510">
          <cell r="AH1510" t="str">
            <v/>
          </cell>
        </row>
        <row r="1511">
          <cell r="AH1511" t="str">
            <v/>
          </cell>
        </row>
        <row r="1512">
          <cell r="AH1512" t="str">
            <v/>
          </cell>
        </row>
        <row r="1513">
          <cell r="AH1513" t="str">
            <v/>
          </cell>
        </row>
        <row r="1514">
          <cell r="AH1514" t="str">
            <v/>
          </cell>
        </row>
        <row r="1515">
          <cell r="AH1515" t="str">
            <v/>
          </cell>
        </row>
        <row r="1516">
          <cell r="AH1516" t="str">
            <v/>
          </cell>
        </row>
        <row r="1517">
          <cell r="AH1517" t="str">
            <v/>
          </cell>
        </row>
        <row r="1518">
          <cell r="AH1518" t="str">
            <v/>
          </cell>
        </row>
        <row r="1519">
          <cell r="AH1519" t="str">
            <v/>
          </cell>
        </row>
        <row r="1520">
          <cell r="AH1520" t="str">
            <v/>
          </cell>
        </row>
        <row r="1521">
          <cell r="AH1521" t="str">
            <v/>
          </cell>
        </row>
        <row r="1522">
          <cell r="AH1522" t="str">
            <v/>
          </cell>
        </row>
        <row r="1523">
          <cell r="AH1523" t="str">
            <v/>
          </cell>
        </row>
        <row r="1524">
          <cell r="AH1524" t="str">
            <v/>
          </cell>
        </row>
        <row r="1525">
          <cell r="AH1525" t="str">
            <v/>
          </cell>
        </row>
        <row r="1526">
          <cell r="AH1526" t="str">
            <v/>
          </cell>
        </row>
        <row r="1527">
          <cell r="AH1527" t="str">
            <v/>
          </cell>
        </row>
        <row r="1528">
          <cell r="AH1528" t="str">
            <v/>
          </cell>
        </row>
        <row r="1529">
          <cell r="AH1529" t="str">
            <v/>
          </cell>
        </row>
        <row r="1530">
          <cell r="AH1530" t="str">
            <v/>
          </cell>
        </row>
        <row r="1531">
          <cell r="AH1531" t="str">
            <v/>
          </cell>
        </row>
        <row r="1532">
          <cell r="AH1532" t="str">
            <v/>
          </cell>
        </row>
        <row r="1533">
          <cell r="AH1533" t="str">
            <v/>
          </cell>
        </row>
        <row r="1534">
          <cell r="AH1534" t="str">
            <v/>
          </cell>
        </row>
        <row r="1535">
          <cell r="AH1535" t="str">
            <v/>
          </cell>
        </row>
        <row r="1536">
          <cell r="AH1536" t="str">
            <v/>
          </cell>
        </row>
        <row r="1537">
          <cell r="AH1537" t="str">
            <v/>
          </cell>
        </row>
        <row r="1538">
          <cell r="AH1538" t="str">
            <v/>
          </cell>
        </row>
        <row r="1539">
          <cell r="AH1539" t="str">
            <v/>
          </cell>
        </row>
        <row r="1540">
          <cell r="AH1540" t="str">
            <v/>
          </cell>
        </row>
        <row r="1541">
          <cell r="AH1541" t="str">
            <v/>
          </cell>
        </row>
        <row r="1542">
          <cell r="AH1542" t="str">
            <v/>
          </cell>
        </row>
        <row r="1543">
          <cell r="AH1543" t="str">
            <v/>
          </cell>
        </row>
        <row r="1544">
          <cell r="AH1544" t="str">
            <v/>
          </cell>
        </row>
        <row r="1545">
          <cell r="AH1545" t="str">
            <v/>
          </cell>
        </row>
        <row r="1546">
          <cell r="AH1546" t="str">
            <v/>
          </cell>
        </row>
        <row r="1547">
          <cell r="AH1547" t="str">
            <v/>
          </cell>
        </row>
        <row r="1548">
          <cell r="AH1548" t="str">
            <v/>
          </cell>
        </row>
        <row r="1549">
          <cell r="AH1549" t="str">
            <v/>
          </cell>
        </row>
        <row r="1550">
          <cell r="AH1550" t="str">
            <v/>
          </cell>
        </row>
        <row r="1551">
          <cell r="AH1551" t="str">
            <v/>
          </cell>
        </row>
        <row r="1552">
          <cell r="AH1552" t="str">
            <v/>
          </cell>
        </row>
        <row r="1553">
          <cell r="AH1553" t="str">
            <v/>
          </cell>
        </row>
        <row r="1554">
          <cell r="AH1554" t="str">
            <v/>
          </cell>
        </row>
        <row r="1555">
          <cell r="AH1555" t="str">
            <v/>
          </cell>
        </row>
        <row r="1556">
          <cell r="AH1556" t="str">
            <v/>
          </cell>
        </row>
        <row r="1557">
          <cell r="AH1557" t="str">
            <v/>
          </cell>
        </row>
        <row r="1558">
          <cell r="AH1558" t="str">
            <v/>
          </cell>
        </row>
        <row r="1559">
          <cell r="AH1559" t="str">
            <v/>
          </cell>
        </row>
        <row r="1560">
          <cell r="AH1560" t="str">
            <v/>
          </cell>
        </row>
        <row r="1561">
          <cell r="AH1561" t="str">
            <v/>
          </cell>
        </row>
        <row r="1562">
          <cell r="AH1562" t="str">
            <v/>
          </cell>
        </row>
        <row r="1563">
          <cell r="AH1563" t="str">
            <v/>
          </cell>
        </row>
        <row r="1564">
          <cell r="AH1564" t="str">
            <v/>
          </cell>
        </row>
        <row r="1565">
          <cell r="AH1565" t="str">
            <v/>
          </cell>
        </row>
        <row r="1566">
          <cell r="AH1566" t="str">
            <v/>
          </cell>
        </row>
        <row r="1567">
          <cell r="AH1567" t="str">
            <v/>
          </cell>
        </row>
        <row r="1568">
          <cell r="AH1568" t="str">
            <v/>
          </cell>
        </row>
        <row r="1569">
          <cell r="AH1569" t="str">
            <v/>
          </cell>
        </row>
        <row r="1570">
          <cell r="AH1570" t="str">
            <v/>
          </cell>
        </row>
        <row r="1571">
          <cell r="AH1571" t="str">
            <v/>
          </cell>
        </row>
        <row r="1572">
          <cell r="AH1572" t="str">
            <v/>
          </cell>
        </row>
        <row r="1573">
          <cell r="AH1573" t="str">
            <v/>
          </cell>
        </row>
        <row r="1574">
          <cell r="AH1574" t="str">
            <v/>
          </cell>
        </row>
        <row r="1575">
          <cell r="AH1575" t="str">
            <v/>
          </cell>
        </row>
        <row r="1576">
          <cell r="AH1576" t="str">
            <v/>
          </cell>
        </row>
        <row r="1577">
          <cell r="AH1577" t="str">
            <v/>
          </cell>
        </row>
        <row r="1578">
          <cell r="AH1578" t="str">
            <v/>
          </cell>
        </row>
        <row r="1579">
          <cell r="AH1579" t="str">
            <v/>
          </cell>
        </row>
        <row r="1580">
          <cell r="AH1580" t="str">
            <v/>
          </cell>
        </row>
        <row r="1581">
          <cell r="AH1581" t="str">
            <v/>
          </cell>
        </row>
        <row r="1582">
          <cell r="AH1582" t="str">
            <v/>
          </cell>
        </row>
        <row r="1583">
          <cell r="AH1583" t="str">
            <v/>
          </cell>
        </row>
        <row r="1584">
          <cell r="AH1584" t="str">
            <v/>
          </cell>
        </row>
        <row r="1585">
          <cell r="AH1585" t="str">
            <v/>
          </cell>
        </row>
        <row r="1586">
          <cell r="AH1586" t="str">
            <v/>
          </cell>
        </row>
        <row r="1587">
          <cell r="AH1587" t="str">
            <v/>
          </cell>
        </row>
        <row r="1588">
          <cell r="AH1588" t="str">
            <v/>
          </cell>
        </row>
        <row r="1589">
          <cell r="AH1589" t="str">
            <v/>
          </cell>
        </row>
        <row r="1590">
          <cell r="AH1590" t="str">
            <v/>
          </cell>
        </row>
        <row r="1591">
          <cell r="AH1591" t="str">
            <v/>
          </cell>
        </row>
        <row r="1592">
          <cell r="AH1592" t="str">
            <v/>
          </cell>
        </row>
        <row r="1593">
          <cell r="AH1593" t="str">
            <v/>
          </cell>
        </row>
        <row r="1594">
          <cell r="AH1594" t="str">
            <v/>
          </cell>
        </row>
        <row r="1595">
          <cell r="AH1595" t="str">
            <v/>
          </cell>
        </row>
        <row r="1596">
          <cell r="AH1596" t="str">
            <v/>
          </cell>
        </row>
        <row r="1597">
          <cell r="AH1597" t="str">
            <v/>
          </cell>
        </row>
        <row r="1598">
          <cell r="AH1598" t="str">
            <v/>
          </cell>
        </row>
        <row r="1599">
          <cell r="AH1599" t="str">
            <v/>
          </cell>
        </row>
        <row r="1600">
          <cell r="AH1600" t="str">
            <v/>
          </cell>
        </row>
        <row r="1601">
          <cell r="AH1601" t="str">
            <v/>
          </cell>
        </row>
        <row r="1602">
          <cell r="AH1602" t="str">
            <v/>
          </cell>
        </row>
        <row r="1603">
          <cell r="AH1603" t="str">
            <v/>
          </cell>
        </row>
        <row r="1604">
          <cell r="AH1604" t="str">
            <v/>
          </cell>
        </row>
        <row r="1605">
          <cell r="AH1605" t="str">
            <v/>
          </cell>
        </row>
        <row r="1606">
          <cell r="AH1606" t="str">
            <v/>
          </cell>
        </row>
        <row r="1607">
          <cell r="AH1607" t="str">
            <v/>
          </cell>
        </row>
        <row r="1608">
          <cell r="AH1608" t="str">
            <v/>
          </cell>
        </row>
        <row r="1609">
          <cell r="AH1609" t="str">
            <v/>
          </cell>
        </row>
        <row r="1610">
          <cell r="AH1610" t="str">
            <v/>
          </cell>
        </row>
        <row r="1611">
          <cell r="AH1611" t="str">
            <v/>
          </cell>
        </row>
        <row r="1612">
          <cell r="AH1612" t="str">
            <v/>
          </cell>
        </row>
        <row r="1613">
          <cell r="AH1613" t="str">
            <v/>
          </cell>
        </row>
        <row r="1614">
          <cell r="AH1614" t="str">
            <v/>
          </cell>
        </row>
        <row r="1615">
          <cell r="AH1615" t="str">
            <v/>
          </cell>
        </row>
        <row r="1616">
          <cell r="AH1616" t="str">
            <v/>
          </cell>
        </row>
        <row r="1617">
          <cell r="AH1617" t="str">
            <v/>
          </cell>
        </row>
        <row r="1618">
          <cell r="AH1618" t="str">
            <v/>
          </cell>
        </row>
        <row r="1619">
          <cell r="AH1619" t="str">
            <v/>
          </cell>
        </row>
        <row r="1620">
          <cell r="AH1620" t="str">
            <v/>
          </cell>
        </row>
        <row r="1621">
          <cell r="AH1621" t="str">
            <v/>
          </cell>
        </row>
        <row r="1622">
          <cell r="AH1622" t="str">
            <v/>
          </cell>
        </row>
        <row r="1623">
          <cell r="AH1623" t="str">
            <v/>
          </cell>
        </row>
        <row r="1624">
          <cell r="AH1624" t="str">
            <v/>
          </cell>
        </row>
        <row r="1625">
          <cell r="AH1625" t="str">
            <v/>
          </cell>
        </row>
        <row r="1626">
          <cell r="AH1626" t="str">
            <v/>
          </cell>
        </row>
        <row r="1627">
          <cell r="AH1627" t="str">
            <v/>
          </cell>
        </row>
        <row r="1628">
          <cell r="AH1628" t="str">
            <v/>
          </cell>
        </row>
        <row r="1629">
          <cell r="AH1629" t="str">
            <v/>
          </cell>
        </row>
        <row r="1630">
          <cell r="AH1630" t="str">
            <v/>
          </cell>
        </row>
        <row r="1631">
          <cell r="AH1631" t="str">
            <v/>
          </cell>
        </row>
        <row r="1632">
          <cell r="AH1632" t="str">
            <v/>
          </cell>
        </row>
        <row r="1633">
          <cell r="AH1633" t="str">
            <v/>
          </cell>
        </row>
        <row r="1634">
          <cell r="AH1634" t="str">
            <v/>
          </cell>
        </row>
        <row r="1635">
          <cell r="AH1635" t="str">
            <v/>
          </cell>
        </row>
        <row r="1636">
          <cell r="AH1636" t="str">
            <v/>
          </cell>
        </row>
        <row r="1637">
          <cell r="AH1637" t="str">
            <v/>
          </cell>
        </row>
        <row r="1638">
          <cell r="AH1638" t="str">
            <v/>
          </cell>
        </row>
        <row r="1639">
          <cell r="AH1639" t="str">
            <v/>
          </cell>
        </row>
        <row r="1640">
          <cell r="AH1640" t="str">
            <v/>
          </cell>
        </row>
        <row r="1641">
          <cell r="AH1641" t="str">
            <v/>
          </cell>
        </row>
        <row r="1642">
          <cell r="AH1642" t="str">
            <v/>
          </cell>
        </row>
        <row r="1643">
          <cell r="AH1643" t="str">
            <v/>
          </cell>
        </row>
        <row r="1644">
          <cell r="AH1644" t="str">
            <v/>
          </cell>
        </row>
        <row r="1645">
          <cell r="AH1645" t="str">
            <v/>
          </cell>
        </row>
        <row r="1646">
          <cell r="AH1646" t="str">
            <v/>
          </cell>
        </row>
        <row r="1647">
          <cell r="AH1647" t="str">
            <v/>
          </cell>
        </row>
        <row r="1648">
          <cell r="AH1648" t="str">
            <v/>
          </cell>
        </row>
        <row r="1649">
          <cell r="AH1649" t="str">
            <v/>
          </cell>
        </row>
        <row r="1650">
          <cell r="AH1650" t="str">
            <v/>
          </cell>
        </row>
        <row r="1651">
          <cell r="AH1651" t="str">
            <v/>
          </cell>
        </row>
        <row r="1652">
          <cell r="AH1652" t="str">
            <v/>
          </cell>
        </row>
        <row r="1653">
          <cell r="AH1653" t="str">
            <v/>
          </cell>
        </row>
        <row r="1654">
          <cell r="AH1654" t="str">
            <v/>
          </cell>
        </row>
        <row r="1655">
          <cell r="AH1655" t="str">
            <v/>
          </cell>
        </row>
        <row r="1656">
          <cell r="AH1656" t="str">
            <v/>
          </cell>
        </row>
        <row r="1657">
          <cell r="AH1657" t="str">
            <v/>
          </cell>
        </row>
        <row r="1658">
          <cell r="AH1658" t="str">
            <v/>
          </cell>
        </row>
        <row r="1659">
          <cell r="AH1659" t="str">
            <v/>
          </cell>
        </row>
        <row r="1660">
          <cell r="AH1660" t="str">
            <v/>
          </cell>
        </row>
        <row r="1661">
          <cell r="AH1661" t="str">
            <v/>
          </cell>
        </row>
        <row r="1662">
          <cell r="AH1662" t="str">
            <v/>
          </cell>
        </row>
        <row r="1663">
          <cell r="AH1663" t="str">
            <v/>
          </cell>
        </row>
        <row r="1664">
          <cell r="AH1664" t="str">
            <v/>
          </cell>
        </row>
        <row r="1665">
          <cell r="AH1665" t="str">
            <v/>
          </cell>
        </row>
        <row r="1666">
          <cell r="AH1666" t="str">
            <v/>
          </cell>
        </row>
        <row r="1667">
          <cell r="AH1667" t="str">
            <v/>
          </cell>
        </row>
        <row r="1668">
          <cell r="AH1668" t="str">
            <v/>
          </cell>
        </row>
        <row r="1669">
          <cell r="AH1669" t="str">
            <v/>
          </cell>
        </row>
        <row r="1670">
          <cell r="AH1670" t="str">
            <v/>
          </cell>
        </row>
        <row r="1671">
          <cell r="AH1671" t="str">
            <v/>
          </cell>
        </row>
        <row r="1672">
          <cell r="AH1672" t="str">
            <v/>
          </cell>
        </row>
        <row r="1673">
          <cell r="AH1673" t="str">
            <v/>
          </cell>
        </row>
        <row r="1674">
          <cell r="AH1674" t="str">
            <v/>
          </cell>
        </row>
        <row r="1675">
          <cell r="AH1675" t="str">
            <v/>
          </cell>
        </row>
        <row r="1676">
          <cell r="AH1676" t="str">
            <v/>
          </cell>
        </row>
        <row r="1677">
          <cell r="AH1677" t="str">
            <v/>
          </cell>
        </row>
        <row r="1678">
          <cell r="AH1678" t="str">
            <v/>
          </cell>
        </row>
        <row r="1679">
          <cell r="AH1679" t="str">
            <v/>
          </cell>
        </row>
        <row r="1680">
          <cell r="AH1680" t="str">
            <v/>
          </cell>
        </row>
        <row r="1681">
          <cell r="AH1681" t="str">
            <v/>
          </cell>
        </row>
        <row r="1682">
          <cell r="AH1682" t="str">
            <v/>
          </cell>
        </row>
        <row r="1683">
          <cell r="AH1683" t="str">
            <v/>
          </cell>
        </row>
        <row r="1684">
          <cell r="AH1684" t="str">
            <v/>
          </cell>
        </row>
        <row r="1685">
          <cell r="AH1685" t="str">
            <v/>
          </cell>
        </row>
        <row r="1686">
          <cell r="AH1686" t="str">
            <v/>
          </cell>
        </row>
        <row r="1687">
          <cell r="AH1687" t="str">
            <v/>
          </cell>
        </row>
        <row r="1688">
          <cell r="AH1688" t="str">
            <v/>
          </cell>
        </row>
        <row r="1689">
          <cell r="AH1689" t="str">
            <v/>
          </cell>
        </row>
        <row r="1690">
          <cell r="AH1690" t="str">
            <v/>
          </cell>
        </row>
        <row r="1691">
          <cell r="AH1691" t="str">
            <v/>
          </cell>
        </row>
        <row r="1692">
          <cell r="AH1692" t="str">
            <v/>
          </cell>
        </row>
        <row r="1693">
          <cell r="AH1693" t="str">
            <v/>
          </cell>
        </row>
        <row r="1694">
          <cell r="AH1694" t="str">
            <v/>
          </cell>
        </row>
        <row r="1695">
          <cell r="AH1695" t="str">
            <v/>
          </cell>
        </row>
        <row r="1696">
          <cell r="AH1696" t="str">
            <v/>
          </cell>
        </row>
        <row r="1697">
          <cell r="AH1697" t="str">
            <v/>
          </cell>
        </row>
        <row r="1698">
          <cell r="AH1698" t="str">
            <v/>
          </cell>
        </row>
        <row r="1699">
          <cell r="AH1699" t="str">
            <v/>
          </cell>
        </row>
        <row r="1700">
          <cell r="AH1700" t="str">
            <v/>
          </cell>
        </row>
        <row r="1701">
          <cell r="AH1701" t="str">
            <v/>
          </cell>
        </row>
        <row r="1702">
          <cell r="AH1702" t="str">
            <v/>
          </cell>
        </row>
        <row r="1703">
          <cell r="AH1703" t="str">
            <v/>
          </cell>
        </row>
        <row r="1704">
          <cell r="AH1704" t="str">
            <v/>
          </cell>
        </row>
        <row r="1705">
          <cell r="AH1705" t="str">
            <v/>
          </cell>
        </row>
        <row r="1706">
          <cell r="AH1706" t="str">
            <v/>
          </cell>
        </row>
        <row r="1707">
          <cell r="AH1707" t="str">
            <v/>
          </cell>
        </row>
        <row r="1708">
          <cell r="AH1708" t="str">
            <v/>
          </cell>
        </row>
        <row r="1709">
          <cell r="AH1709" t="str">
            <v/>
          </cell>
        </row>
        <row r="1710">
          <cell r="AH1710" t="str">
            <v/>
          </cell>
        </row>
        <row r="1711">
          <cell r="AH1711" t="str">
            <v/>
          </cell>
        </row>
        <row r="1712">
          <cell r="AH1712" t="str">
            <v/>
          </cell>
        </row>
        <row r="1713">
          <cell r="AH1713" t="str">
            <v/>
          </cell>
        </row>
        <row r="1714">
          <cell r="AH1714" t="str">
            <v/>
          </cell>
        </row>
        <row r="1715">
          <cell r="AH1715" t="str">
            <v/>
          </cell>
        </row>
        <row r="1716">
          <cell r="AH1716" t="str">
            <v/>
          </cell>
        </row>
        <row r="1717">
          <cell r="AH1717" t="str">
            <v/>
          </cell>
        </row>
        <row r="1718">
          <cell r="AH1718" t="str">
            <v/>
          </cell>
        </row>
        <row r="1719">
          <cell r="AH1719" t="str">
            <v/>
          </cell>
        </row>
        <row r="1720">
          <cell r="AH1720" t="str">
            <v/>
          </cell>
        </row>
        <row r="1721">
          <cell r="AH1721" t="str">
            <v/>
          </cell>
        </row>
        <row r="1722">
          <cell r="AH1722" t="str">
            <v/>
          </cell>
        </row>
        <row r="1723">
          <cell r="AH1723" t="str">
            <v/>
          </cell>
        </row>
        <row r="1724">
          <cell r="AH1724" t="str">
            <v/>
          </cell>
        </row>
        <row r="1725">
          <cell r="AH1725" t="str">
            <v/>
          </cell>
        </row>
        <row r="1726">
          <cell r="AH1726" t="str">
            <v/>
          </cell>
        </row>
        <row r="1727">
          <cell r="AH1727" t="str">
            <v/>
          </cell>
        </row>
        <row r="1728">
          <cell r="AH1728" t="str">
            <v/>
          </cell>
        </row>
        <row r="1729">
          <cell r="AH1729" t="str">
            <v/>
          </cell>
        </row>
        <row r="1730">
          <cell r="AH1730" t="str">
            <v/>
          </cell>
        </row>
        <row r="1731">
          <cell r="AH1731" t="str">
            <v/>
          </cell>
        </row>
        <row r="1732">
          <cell r="AH1732" t="str">
            <v/>
          </cell>
        </row>
        <row r="1733">
          <cell r="AH1733" t="str">
            <v/>
          </cell>
        </row>
        <row r="1734">
          <cell r="AH1734" t="str">
            <v/>
          </cell>
        </row>
        <row r="1735">
          <cell r="AH1735" t="str">
            <v/>
          </cell>
        </row>
        <row r="1736">
          <cell r="AH1736" t="str">
            <v/>
          </cell>
        </row>
        <row r="1737">
          <cell r="AH1737" t="str">
            <v/>
          </cell>
        </row>
        <row r="1738">
          <cell r="AH1738" t="str">
            <v/>
          </cell>
        </row>
        <row r="1739">
          <cell r="AH1739" t="str">
            <v/>
          </cell>
        </row>
        <row r="1740">
          <cell r="AH1740" t="str">
            <v/>
          </cell>
        </row>
        <row r="1741">
          <cell r="AH1741" t="str">
            <v/>
          </cell>
        </row>
        <row r="1742">
          <cell r="AH1742" t="str">
            <v/>
          </cell>
        </row>
        <row r="1743">
          <cell r="AH1743" t="str">
            <v/>
          </cell>
        </row>
        <row r="1744">
          <cell r="AH1744" t="str">
            <v/>
          </cell>
        </row>
        <row r="1745">
          <cell r="AH1745" t="str">
            <v/>
          </cell>
        </row>
        <row r="1746">
          <cell r="AH1746" t="str">
            <v/>
          </cell>
        </row>
        <row r="1747">
          <cell r="AH1747" t="str">
            <v/>
          </cell>
        </row>
        <row r="1748">
          <cell r="AH1748" t="str">
            <v/>
          </cell>
        </row>
        <row r="1749">
          <cell r="AH1749" t="str">
            <v/>
          </cell>
        </row>
        <row r="1750">
          <cell r="AH1750" t="str">
            <v/>
          </cell>
        </row>
        <row r="1751">
          <cell r="AH1751" t="str">
            <v/>
          </cell>
        </row>
        <row r="1752">
          <cell r="AH1752" t="str">
            <v/>
          </cell>
        </row>
        <row r="1753">
          <cell r="AH1753" t="str">
            <v/>
          </cell>
        </row>
        <row r="1754">
          <cell r="AH1754" t="str">
            <v/>
          </cell>
        </row>
        <row r="1755">
          <cell r="AH1755" t="str">
            <v/>
          </cell>
        </row>
        <row r="1756">
          <cell r="AH1756" t="str">
            <v/>
          </cell>
        </row>
        <row r="1757">
          <cell r="AH1757" t="str">
            <v/>
          </cell>
        </row>
        <row r="1758">
          <cell r="AH1758" t="str">
            <v/>
          </cell>
        </row>
        <row r="1759">
          <cell r="AH1759" t="str">
            <v/>
          </cell>
        </row>
        <row r="1760">
          <cell r="AH1760" t="str">
            <v/>
          </cell>
        </row>
        <row r="1761">
          <cell r="AH1761" t="str">
            <v/>
          </cell>
        </row>
        <row r="1762">
          <cell r="AH1762" t="str">
            <v/>
          </cell>
        </row>
        <row r="1763">
          <cell r="AH1763" t="str">
            <v/>
          </cell>
        </row>
        <row r="1764">
          <cell r="AH1764" t="str">
            <v/>
          </cell>
        </row>
        <row r="1765">
          <cell r="AH1765" t="str">
            <v/>
          </cell>
        </row>
        <row r="1766">
          <cell r="AH1766" t="str">
            <v/>
          </cell>
        </row>
        <row r="1767">
          <cell r="AH1767" t="str">
            <v/>
          </cell>
        </row>
        <row r="1768">
          <cell r="AH1768" t="str">
            <v/>
          </cell>
        </row>
        <row r="1769">
          <cell r="AH1769" t="str">
            <v/>
          </cell>
        </row>
        <row r="1770">
          <cell r="AH1770" t="str">
            <v/>
          </cell>
        </row>
        <row r="1771">
          <cell r="AH1771" t="str">
            <v/>
          </cell>
        </row>
        <row r="1772">
          <cell r="AH1772" t="str">
            <v/>
          </cell>
        </row>
        <row r="1773">
          <cell r="AH1773" t="str">
            <v/>
          </cell>
        </row>
        <row r="1774">
          <cell r="AH1774" t="str">
            <v/>
          </cell>
        </row>
        <row r="1775">
          <cell r="AH1775" t="str">
            <v/>
          </cell>
        </row>
        <row r="1776">
          <cell r="AH1776" t="str">
            <v/>
          </cell>
        </row>
        <row r="1777">
          <cell r="AH1777" t="str">
            <v/>
          </cell>
        </row>
        <row r="1778">
          <cell r="AH1778" t="str">
            <v/>
          </cell>
        </row>
        <row r="1779">
          <cell r="AH1779" t="str">
            <v/>
          </cell>
        </row>
        <row r="1780">
          <cell r="AH1780" t="str">
            <v/>
          </cell>
        </row>
        <row r="1781">
          <cell r="AH1781" t="str">
            <v/>
          </cell>
        </row>
        <row r="1782">
          <cell r="AH1782" t="str">
            <v/>
          </cell>
        </row>
        <row r="1783">
          <cell r="AH1783" t="str">
            <v/>
          </cell>
        </row>
        <row r="1784">
          <cell r="AH1784" t="str">
            <v/>
          </cell>
        </row>
        <row r="1785">
          <cell r="AH1785" t="str">
            <v/>
          </cell>
        </row>
        <row r="1786">
          <cell r="AH1786" t="str">
            <v/>
          </cell>
        </row>
        <row r="1787">
          <cell r="AH1787" t="str">
            <v/>
          </cell>
        </row>
        <row r="1788">
          <cell r="AH1788" t="str">
            <v/>
          </cell>
        </row>
        <row r="1789">
          <cell r="AH1789" t="str">
            <v/>
          </cell>
        </row>
        <row r="1790">
          <cell r="AH1790" t="str">
            <v/>
          </cell>
        </row>
        <row r="1791">
          <cell r="AH1791" t="str">
            <v/>
          </cell>
        </row>
        <row r="1792">
          <cell r="AH1792" t="str">
            <v/>
          </cell>
        </row>
        <row r="1793">
          <cell r="AH1793" t="str">
            <v/>
          </cell>
        </row>
        <row r="1794">
          <cell r="AH1794" t="str">
            <v/>
          </cell>
        </row>
        <row r="1795">
          <cell r="AH1795" t="str">
            <v/>
          </cell>
        </row>
        <row r="1796">
          <cell r="AH1796" t="str">
            <v/>
          </cell>
        </row>
        <row r="1797">
          <cell r="AH1797" t="str">
            <v/>
          </cell>
        </row>
        <row r="1798">
          <cell r="AH1798" t="str">
            <v/>
          </cell>
        </row>
        <row r="1799">
          <cell r="AH1799" t="str">
            <v/>
          </cell>
        </row>
        <row r="1800">
          <cell r="AH1800" t="str">
            <v/>
          </cell>
        </row>
        <row r="1801">
          <cell r="AH1801" t="str">
            <v/>
          </cell>
        </row>
        <row r="1802">
          <cell r="AH1802" t="str">
            <v/>
          </cell>
        </row>
        <row r="1803">
          <cell r="AH1803" t="str">
            <v/>
          </cell>
        </row>
        <row r="1804">
          <cell r="AH1804" t="str">
            <v/>
          </cell>
        </row>
        <row r="1805">
          <cell r="AH1805" t="str">
            <v/>
          </cell>
        </row>
        <row r="1806">
          <cell r="AH1806" t="str">
            <v/>
          </cell>
        </row>
        <row r="1807">
          <cell r="AH1807" t="str">
            <v/>
          </cell>
        </row>
        <row r="1808">
          <cell r="AH1808" t="str">
            <v/>
          </cell>
        </row>
        <row r="1809">
          <cell r="AH1809" t="str">
            <v/>
          </cell>
        </row>
        <row r="1810">
          <cell r="AH1810" t="str">
            <v/>
          </cell>
        </row>
        <row r="1811">
          <cell r="AH1811" t="str">
            <v/>
          </cell>
        </row>
        <row r="1812">
          <cell r="AH1812" t="str">
            <v/>
          </cell>
        </row>
        <row r="1813">
          <cell r="AH1813" t="str">
            <v/>
          </cell>
        </row>
        <row r="1814">
          <cell r="AH1814" t="str">
            <v/>
          </cell>
        </row>
        <row r="1815">
          <cell r="AH1815" t="str">
            <v/>
          </cell>
        </row>
        <row r="1816">
          <cell r="AH1816" t="str">
            <v/>
          </cell>
        </row>
        <row r="1817">
          <cell r="AH1817" t="str">
            <v/>
          </cell>
        </row>
        <row r="1818">
          <cell r="AH1818" t="str">
            <v/>
          </cell>
        </row>
        <row r="1819">
          <cell r="AH1819" t="str">
            <v/>
          </cell>
        </row>
        <row r="1820">
          <cell r="AH1820" t="str">
            <v/>
          </cell>
        </row>
        <row r="1821">
          <cell r="AH1821" t="str">
            <v/>
          </cell>
        </row>
        <row r="1822">
          <cell r="AH1822" t="str">
            <v/>
          </cell>
        </row>
        <row r="1823">
          <cell r="AH1823" t="str">
            <v/>
          </cell>
        </row>
        <row r="1824">
          <cell r="AH1824" t="str">
            <v/>
          </cell>
        </row>
        <row r="1825">
          <cell r="AH1825" t="str">
            <v/>
          </cell>
        </row>
        <row r="1826">
          <cell r="AH1826" t="str">
            <v/>
          </cell>
        </row>
        <row r="1827">
          <cell r="AH1827" t="str">
            <v/>
          </cell>
        </row>
        <row r="1828">
          <cell r="AH1828" t="str">
            <v/>
          </cell>
        </row>
        <row r="1829">
          <cell r="AH1829" t="str">
            <v/>
          </cell>
        </row>
        <row r="1830">
          <cell r="AH1830" t="str">
            <v/>
          </cell>
        </row>
        <row r="1831">
          <cell r="AH1831" t="str">
            <v/>
          </cell>
        </row>
        <row r="1832">
          <cell r="AH1832" t="str">
            <v/>
          </cell>
        </row>
        <row r="1833">
          <cell r="AH1833" t="str">
            <v/>
          </cell>
        </row>
        <row r="1834">
          <cell r="AH1834" t="str">
            <v/>
          </cell>
        </row>
        <row r="1835">
          <cell r="AH1835" t="str">
            <v/>
          </cell>
        </row>
        <row r="1836">
          <cell r="AH1836" t="str">
            <v/>
          </cell>
        </row>
        <row r="1837">
          <cell r="AH1837" t="str">
            <v/>
          </cell>
        </row>
        <row r="1838">
          <cell r="AH1838" t="str">
            <v/>
          </cell>
        </row>
        <row r="1839">
          <cell r="AH1839" t="str">
            <v/>
          </cell>
        </row>
        <row r="1840">
          <cell r="AH1840" t="str">
            <v/>
          </cell>
        </row>
        <row r="1841">
          <cell r="AH1841" t="str">
            <v/>
          </cell>
        </row>
        <row r="1842">
          <cell r="AH1842" t="str">
            <v/>
          </cell>
        </row>
        <row r="1843">
          <cell r="AH1843" t="str">
            <v/>
          </cell>
        </row>
        <row r="1844">
          <cell r="AH1844" t="str">
            <v/>
          </cell>
        </row>
        <row r="1845">
          <cell r="AH1845" t="str">
            <v/>
          </cell>
        </row>
        <row r="1846">
          <cell r="AH1846" t="str">
            <v/>
          </cell>
        </row>
        <row r="1847">
          <cell r="AH1847" t="str">
            <v/>
          </cell>
        </row>
        <row r="1848">
          <cell r="AH1848" t="str">
            <v/>
          </cell>
        </row>
        <row r="1849">
          <cell r="AH1849" t="str">
            <v/>
          </cell>
        </row>
        <row r="1850">
          <cell r="AH1850" t="str">
            <v/>
          </cell>
        </row>
        <row r="1851">
          <cell r="AH1851" t="str">
            <v/>
          </cell>
        </row>
        <row r="1852">
          <cell r="AH1852" t="str">
            <v/>
          </cell>
        </row>
        <row r="1853">
          <cell r="AH1853" t="str">
            <v/>
          </cell>
        </row>
        <row r="1854">
          <cell r="AH1854" t="str">
            <v/>
          </cell>
        </row>
        <row r="1855">
          <cell r="AH1855" t="str">
            <v/>
          </cell>
        </row>
        <row r="1856">
          <cell r="AH1856" t="str">
            <v/>
          </cell>
        </row>
        <row r="1857">
          <cell r="AH1857" t="str">
            <v/>
          </cell>
        </row>
        <row r="1858">
          <cell r="AH1858" t="str">
            <v/>
          </cell>
        </row>
        <row r="1859">
          <cell r="AH1859" t="str">
            <v/>
          </cell>
        </row>
        <row r="1860">
          <cell r="AH1860" t="str">
            <v/>
          </cell>
        </row>
        <row r="1861">
          <cell r="AH1861" t="str">
            <v/>
          </cell>
        </row>
        <row r="1862">
          <cell r="AH1862" t="str">
            <v/>
          </cell>
        </row>
        <row r="1863">
          <cell r="AH1863" t="str">
            <v/>
          </cell>
        </row>
        <row r="1864">
          <cell r="AH1864" t="str">
            <v/>
          </cell>
        </row>
        <row r="1865">
          <cell r="AH1865" t="str">
            <v/>
          </cell>
        </row>
        <row r="1866">
          <cell r="AH1866" t="str">
            <v/>
          </cell>
        </row>
        <row r="1867">
          <cell r="AH1867" t="str">
            <v/>
          </cell>
        </row>
        <row r="1868">
          <cell r="AH1868" t="str">
            <v/>
          </cell>
        </row>
        <row r="1869">
          <cell r="AH1869" t="str">
            <v/>
          </cell>
        </row>
        <row r="1870">
          <cell r="AH1870" t="str">
            <v/>
          </cell>
        </row>
        <row r="1871">
          <cell r="AH1871" t="str">
            <v/>
          </cell>
        </row>
        <row r="1872">
          <cell r="AH1872" t="str">
            <v/>
          </cell>
        </row>
        <row r="1873">
          <cell r="AH1873" t="str">
            <v/>
          </cell>
        </row>
        <row r="1874">
          <cell r="AH1874" t="str">
            <v/>
          </cell>
        </row>
        <row r="1875">
          <cell r="AH1875" t="str">
            <v/>
          </cell>
        </row>
        <row r="1876">
          <cell r="AH1876" t="str">
            <v/>
          </cell>
        </row>
        <row r="1877">
          <cell r="AH1877" t="str">
            <v/>
          </cell>
        </row>
        <row r="1878">
          <cell r="AH1878" t="str">
            <v/>
          </cell>
        </row>
        <row r="1879">
          <cell r="AH1879" t="str">
            <v/>
          </cell>
        </row>
        <row r="1880">
          <cell r="AH1880" t="str">
            <v/>
          </cell>
        </row>
        <row r="1881">
          <cell r="AH1881" t="str">
            <v/>
          </cell>
        </row>
        <row r="1882">
          <cell r="AH1882" t="str">
            <v/>
          </cell>
        </row>
        <row r="1883">
          <cell r="AH1883" t="str">
            <v/>
          </cell>
        </row>
        <row r="1884">
          <cell r="AH1884" t="str">
            <v/>
          </cell>
        </row>
        <row r="1885">
          <cell r="AH1885" t="str">
            <v/>
          </cell>
        </row>
        <row r="1886">
          <cell r="AH1886" t="str">
            <v/>
          </cell>
        </row>
        <row r="1887">
          <cell r="AH1887" t="str">
            <v/>
          </cell>
        </row>
        <row r="1888">
          <cell r="AH1888" t="str">
            <v/>
          </cell>
        </row>
        <row r="1889">
          <cell r="AH1889" t="str">
            <v/>
          </cell>
        </row>
        <row r="1890">
          <cell r="AH1890" t="str">
            <v/>
          </cell>
        </row>
        <row r="1891">
          <cell r="AH1891" t="str">
            <v/>
          </cell>
        </row>
        <row r="1892">
          <cell r="AH1892" t="str">
            <v/>
          </cell>
        </row>
        <row r="1893">
          <cell r="AH1893" t="str">
            <v/>
          </cell>
        </row>
        <row r="1894">
          <cell r="AH1894" t="str">
            <v/>
          </cell>
        </row>
        <row r="1895">
          <cell r="AH1895" t="str">
            <v/>
          </cell>
        </row>
        <row r="1896">
          <cell r="AH1896" t="str">
            <v/>
          </cell>
        </row>
        <row r="1897">
          <cell r="AH1897" t="str">
            <v/>
          </cell>
        </row>
        <row r="1898">
          <cell r="AH1898" t="str">
            <v/>
          </cell>
        </row>
        <row r="1899">
          <cell r="AH1899" t="str">
            <v/>
          </cell>
        </row>
        <row r="1900">
          <cell r="AH1900" t="str">
            <v/>
          </cell>
        </row>
        <row r="1901">
          <cell r="AH1901" t="str">
            <v/>
          </cell>
        </row>
        <row r="1902">
          <cell r="AH1902" t="str">
            <v/>
          </cell>
        </row>
        <row r="1903">
          <cell r="AH1903" t="str">
            <v/>
          </cell>
        </row>
        <row r="1904">
          <cell r="AH1904" t="str">
            <v/>
          </cell>
        </row>
        <row r="1905">
          <cell r="AH1905" t="str">
            <v/>
          </cell>
        </row>
        <row r="1906">
          <cell r="AH1906" t="str">
            <v/>
          </cell>
        </row>
        <row r="1907">
          <cell r="AH1907" t="str">
            <v/>
          </cell>
        </row>
        <row r="1908">
          <cell r="AH1908" t="str">
            <v/>
          </cell>
        </row>
        <row r="1909">
          <cell r="AH1909" t="str">
            <v/>
          </cell>
        </row>
        <row r="1910">
          <cell r="AH1910" t="str">
            <v/>
          </cell>
        </row>
        <row r="1911">
          <cell r="AH1911" t="str">
            <v/>
          </cell>
        </row>
        <row r="1912">
          <cell r="AH1912" t="str">
            <v/>
          </cell>
        </row>
        <row r="1913">
          <cell r="AH1913" t="str">
            <v/>
          </cell>
        </row>
        <row r="1914">
          <cell r="AH1914" t="str">
            <v/>
          </cell>
        </row>
        <row r="1915">
          <cell r="AH1915" t="str">
            <v/>
          </cell>
        </row>
        <row r="1916">
          <cell r="AH1916" t="str">
            <v/>
          </cell>
        </row>
        <row r="1917">
          <cell r="AH1917" t="str">
            <v/>
          </cell>
        </row>
        <row r="1918">
          <cell r="AH1918" t="str">
            <v/>
          </cell>
        </row>
        <row r="1919">
          <cell r="AH1919" t="str">
            <v/>
          </cell>
        </row>
        <row r="1920">
          <cell r="AH1920" t="str">
            <v/>
          </cell>
        </row>
        <row r="1921">
          <cell r="AH1921" t="str">
            <v/>
          </cell>
        </row>
        <row r="1922">
          <cell r="AH1922" t="str">
            <v/>
          </cell>
        </row>
        <row r="1923">
          <cell r="AH1923" t="str">
            <v/>
          </cell>
        </row>
        <row r="1924">
          <cell r="AH1924" t="str">
            <v/>
          </cell>
        </row>
        <row r="1925">
          <cell r="AH1925" t="str">
            <v/>
          </cell>
        </row>
        <row r="1926">
          <cell r="AH1926" t="str">
            <v/>
          </cell>
        </row>
        <row r="1927">
          <cell r="AH1927" t="str">
            <v/>
          </cell>
        </row>
        <row r="1928">
          <cell r="AH1928" t="str">
            <v/>
          </cell>
        </row>
        <row r="1929">
          <cell r="AH1929" t="str">
            <v/>
          </cell>
        </row>
        <row r="1930">
          <cell r="AH1930" t="str">
            <v/>
          </cell>
        </row>
        <row r="1931">
          <cell r="AH1931" t="str">
            <v/>
          </cell>
        </row>
        <row r="1932">
          <cell r="AH1932" t="str">
            <v/>
          </cell>
        </row>
        <row r="1933">
          <cell r="AH1933" t="str">
            <v/>
          </cell>
        </row>
        <row r="1934">
          <cell r="AH1934" t="str">
            <v/>
          </cell>
        </row>
        <row r="1935">
          <cell r="AH1935" t="str">
            <v/>
          </cell>
        </row>
        <row r="1936">
          <cell r="AH1936" t="str">
            <v/>
          </cell>
        </row>
        <row r="1937">
          <cell r="AH1937" t="str">
            <v/>
          </cell>
        </row>
        <row r="1938">
          <cell r="AH1938" t="str">
            <v/>
          </cell>
        </row>
        <row r="1939">
          <cell r="AH1939" t="str">
            <v/>
          </cell>
        </row>
        <row r="1940">
          <cell r="AH1940" t="str">
            <v/>
          </cell>
        </row>
        <row r="1941">
          <cell r="AH1941" t="str">
            <v/>
          </cell>
        </row>
        <row r="1942">
          <cell r="AH1942" t="str">
            <v/>
          </cell>
        </row>
        <row r="1943">
          <cell r="AH1943" t="str">
            <v/>
          </cell>
        </row>
        <row r="1944">
          <cell r="AH1944" t="str">
            <v/>
          </cell>
        </row>
        <row r="1945">
          <cell r="AH1945" t="str">
            <v/>
          </cell>
        </row>
        <row r="1946">
          <cell r="AH1946" t="str">
            <v/>
          </cell>
        </row>
        <row r="1947">
          <cell r="AH1947" t="str">
            <v/>
          </cell>
        </row>
        <row r="1948">
          <cell r="AH1948" t="str">
            <v/>
          </cell>
        </row>
        <row r="1949">
          <cell r="AH1949" t="str">
            <v/>
          </cell>
        </row>
        <row r="1950">
          <cell r="AH1950" t="str">
            <v/>
          </cell>
        </row>
        <row r="1951">
          <cell r="AH1951" t="str">
            <v/>
          </cell>
        </row>
        <row r="1952">
          <cell r="AH1952" t="str">
            <v/>
          </cell>
        </row>
        <row r="1953">
          <cell r="AH1953" t="str">
            <v/>
          </cell>
        </row>
        <row r="1954">
          <cell r="AH1954" t="str">
            <v/>
          </cell>
        </row>
        <row r="1955">
          <cell r="AH1955" t="str">
            <v/>
          </cell>
        </row>
        <row r="1956">
          <cell r="AH1956" t="str">
            <v/>
          </cell>
        </row>
        <row r="1957">
          <cell r="AH1957" t="str">
            <v/>
          </cell>
        </row>
        <row r="1958">
          <cell r="AH1958" t="str">
            <v/>
          </cell>
        </row>
        <row r="1959">
          <cell r="AH1959" t="str">
            <v/>
          </cell>
        </row>
        <row r="1960">
          <cell r="AH1960" t="str">
            <v/>
          </cell>
        </row>
        <row r="1961">
          <cell r="AH1961" t="str">
            <v/>
          </cell>
        </row>
        <row r="1962">
          <cell r="AH1962" t="str">
            <v/>
          </cell>
        </row>
        <row r="1963">
          <cell r="AH1963" t="str">
            <v/>
          </cell>
        </row>
        <row r="1964">
          <cell r="AH1964" t="str">
            <v/>
          </cell>
        </row>
        <row r="1965">
          <cell r="AH1965" t="str">
            <v/>
          </cell>
        </row>
        <row r="1966">
          <cell r="AH1966" t="str">
            <v/>
          </cell>
        </row>
        <row r="1967">
          <cell r="AH1967" t="str">
            <v/>
          </cell>
        </row>
        <row r="1968">
          <cell r="AH1968" t="str">
            <v/>
          </cell>
        </row>
        <row r="1969">
          <cell r="AH1969" t="str">
            <v/>
          </cell>
        </row>
        <row r="1970">
          <cell r="AH1970" t="str">
            <v/>
          </cell>
        </row>
        <row r="1971">
          <cell r="AH1971" t="str">
            <v/>
          </cell>
        </row>
        <row r="1972">
          <cell r="AH1972" t="str">
            <v/>
          </cell>
        </row>
        <row r="1973">
          <cell r="AH1973" t="str">
            <v/>
          </cell>
        </row>
        <row r="1974">
          <cell r="AH1974" t="str">
            <v/>
          </cell>
        </row>
        <row r="1975">
          <cell r="AH1975" t="str">
            <v/>
          </cell>
        </row>
        <row r="1976">
          <cell r="AH1976" t="str">
            <v/>
          </cell>
        </row>
        <row r="1977">
          <cell r="AH1977" t="str">
            <v/>
          </cell>
        </row>
        <row r="1978">
          <cell r="AH1978" t="str">
            <v/>
          </cell>
        </row>
        <row r="1979">
          <cell r="AH1979" t="str">
            <v/>
          </cell>
        </row>
        <row r="1980">
          <cell r="AH1980" t="str">
            <v/>
          </cell>
        </row>
        <row r="1981">
          <cell r="AH1981" t="str">
            <v/>
          </cell>
        </row>
        <row r="1982">
          <cell r="AH1982" t="str">
            <v/>
          </cell>
        </row>
        <row r="1983">
          <cell r="AH1983" t="str">
            <v/>
          </cell>
        </row>
        <row r="1984">
          <cell r="AH1984" t="str">
            <v/>
          </cell>
        </row>
        <row r="1985">
          <cell r="AH1985" t="str">
            <v/>
          </cell>
        </row>
        <row r="1986">
          <cell r="AH1986" t="str">
            <v/>
          </cell>
        </row>
        <row r="1987">
          <cell r="AH1987" t="str">
            <v/>
          </cell>
        </row>
        <row r="1988">
          <cell r="AH1988" t="str">
            <v/>
          </cell>
        </row>
        <row r="1989">
          <cell r="AH1989" t="str">
            <v/>
          </cell>
        </row>
        <row r="1990">
          <cell r="AH1990" t="str">
            <v/>
          </cell>
        </row>
        <row r="1991">
          <cell r="AH1991" t="str">
            <v/>
          </cell>
        </row>
        <row r="1992">
          <cell r="AH1992" t="str">
            <v/>
          </cell>
        </row>
        <row r="1993">
          <cell r="AH1993" t="str">
            <v/>
          </cell>
        </row>
        <row r="1994">
          <cell r="AH1994" t="str">
            <v/>
          </cell>
        </row>
        <row r="1995">
          <cell r="AH1995" t="str">
            <v/>
          </cell>
        </row>
        <row r="1996">
          <cell r="AH1996" t="str">
            <v/>
          </cell>
        </row>
        <row r="1997">
          <cell r="AH1997" t="str">
            <v/>
          </cell>
        </row>
        <row r="1998">
          <cell r="AH1998" t="str">
            <v/>
          </cell>
        </row>
        <row r="1999">
          <cell r="AH1999" t="str">
            <v/>
          </cell>
        </row>
        <row r="2000">
          <cell r="AH2000" t="str">
            <v/>
          </cell>
        </row>
        <row r="2001">
          <cell r="AH2001" t="str">
            <v/>
          </cell>
        </row>
        <row r="2002">
          <cell r="AH2002" t="str">
            <v/>
          </cell>
        </row>
        <row r="2003">
          <cell r="AH2003" t="str">
            <v/>
          </cell>
        </row>
        <row r="2004">
          <cell r="AH2004" t="str">
            <v/>
          </cell>
        </row>
        <row r="2005">
          <cell r="AH2005" t="str">
            <v/>
          </cell>
        </row>
        <row r="2006">
          <cell r="AH2006" t="str">
            <v/>
          </cell>
        </row>
        <row r="2007">
          <cell r="AH2007" t="str">
            <v/>
          </cell>
        </row>
        <row r="2008">
          <cell r="AH2008" t="str">
            <v/>
          </cell>
        </row>
        <row r="2009">
          <cell r="AH2009" t="str">
            <v/>
          </cell>
        </row>
        <row r="2010">
          <cell r="AH2010" t="str">
            <v/>
          </cell>
        </row>
        <row r="2011">
          <cell r="AH2011" t="str">
            <v/>
          </cell>
        </row>
        <row r="2012">
          <cell r="AH2012" t="str">
            <v/>
          </cell>
        </row>
        <row r="2013">
          <cell r="AH2013" t="str">
            <v/>
          </cell>
        </row>
        <row r="2014">
          <cell r="AH2014" t="str">
            <v/>
          </cell>
        </row>
        <row r="2015">
          <cell r="AH2015" t="str">
            <v/>
          </cell>
        </row>
        <row r="2016">
          <cell r="AH2016" t="str">
            <v/>
          </cell>
        </row>
        <row r="2017">
          <cell r="AH2017" t="str">
            <v/>
          </cell>
        </row>
        <row r="2018">
          <cell r="AH2018" t="str">
            <v/>
          </cell>
        </row>
        <row r="2019">
          <cell r="AH2019" t="str">
            <v/>
          </cell>
        </row>
        <row r="2020">
          <cell r="AH2020" t="str">
            <v/>
          </cell>
        </row>
        <row r="2021">
          <cell r="AH2021" t="str">
            <v/>
          </cell>
        </row>
        <row r="2022">
          <cell r="AH2022" t="str">
            <v/>
          </cell>
        </row>
        <row r="2023">
          <cell r="AH2023" t="str">
            <v/>
          </cell>
        </row>
        <row r="2024">
          <cell r="AH2024" t="str">
            <v/>
          </cell>
        </row>
        <row r="2025">
          <cell r="AH2025" t="str">
            <v/>
          </cell>
        </row>
        <row r="2026">
          <cell r="AH2026" t="str">
            <v/>
          </cell>
        </row>
        <row r="2027">
          <cell r="AH2027" t="str">
            <v/>
          </cell>
        </row>
        <row r="2028">
          <cell r="AH2028" t="str">
            <v/>
          </cell>
        </row>
        <row r="2029">
          <cell r="AH2029" t="str">
            <v/>
          </cell>
        </row>
        <row r="2030">
          <cell r="AH2030" t="str">
            <v/>
          </cell>
        </row>
        <row r="2031">
          <cell r="AH2031" t="str">
            <v/>
          </cell>
        </row>
        <row r="2032">
          <cell r="AH2032" t="str">
            <v/>
          </cell>
        </row>
        <row r="2033">
          <cell r="AH2033" t="str">
            <v/>
          </cell>
        </row>
        <row r="2034">
          <cell r="AH2034" t="str">
            <v/>
          </cell>
        </row>
        <row r="2035">
          <cell r="AH2035" t="str">
            <v/>
          </cell>
        </row>
        <row r="2036">
          <cell r="AH2036" t="str">
            <v/>
          </cell>
        </row>
        <row r="2037">
          <cell r="AH2037" t="str">
            <v/>
          </cell>
        </row>
        <row r="2038">
          <cell r="AH2038" t="str">
            <v/>
          </cell>
        </row>
        <row r="2039">
          <cell r="AH2039" t="str">
            <v/>
          </cell>
        </row>
        <row r="2040">
          <cell r="AH2040" t="str">
            <v/>
          </cell>
        </row>
        <row r="2041">
          <cell r="AH2041" t="str">
            <v/>
          </cell>
        </row>
        <row r="2042">
          <cell r="AH2042" t="str">
            <v/>
          </cell>
        </row>
        <row r="2043">
          <cell r="AH2043" t="str">
            <v/>
          </cell>
        </row>
        <row r="2044">
          <cell r="AH2044" t="str">
            <v/>
          </cell>
        </row>
        <row r="2045">
          <cell r="AH2045" t="str">
            <v/>
          </cell>
        </row>
        <row r="2046">
          <cell r="AH2046" t="str">
            <v/>
          </cell>
        </row>
        <row r="2047">
          <cell r="AH2047" t="str">
            <v/>
          </cell>
        </row>
        <row r="2048">
          <cell r="AH2048" t="str">
            <v/>
          </cell>
        </row>
        <row r="2049">
          <cell r="AH2049" t="str">
            <v/>
          </cell>
        </row>
        <row r="2050">
          <cell r="AH2050" t="str">
            <v/>
          </cell>
        </row>
        <row r="2051">
          <cell r="AH2051" t="str">
            <v/>
          </cell>
        </row>
        <row r="2052">
          <cell r="AH2052" t="str">
            <v/>
          </cell>
        </row>
        <row r="2053">
          <cell r="AH2053" t="str">
            <v/>
          </cell>
        </row>
        <row r="2054">
          <cell r="AH2054" t="str">
            <v/>
          </cell>
        </row>
        <row r="2055">
          <cell r="AH2055" t="str">
            <v/>
          </cell>
        </row>
        <row r="2056">
          <cell r="AH2056" t="str">
            <v/>
          </cell>
        </row>
        <row r="2057">
          <cell r="AH2057" t="str">
            <v/>
          </cell>
        </row>
        <row r="2058">
          <cell r="AH2058" t="str">
            <v/>
          </cell>
        </row>
        <row r="2059">
          <cell r="AH2059" t="str">
            <v/>
          </cell>
        </row>
        <row r="2060">
          <cell r="AH2060" t="str">
            <v/>
          </cell>
        </row>
        <row r="2061">
          <cell r="AH2061" t="str">
            <v/>
          </cell>
        </row>
        <row r="2062">
          <cell r="AH2062" t="str">
            <v/>
          </cell>
        </row>
        <row r="2063">
          <cell r="AH2063" t="str">
            <v/>
          </cell>
        </row>
        <row r="2064">
          <cell r="AH2064" t="str">
            <v/>
          </cell>
        </row>
        <row r="2065">
          <cell r="AH2065" t="str">
            <v/>
          </cell>
        </row>
        <row r="2066">
          <cell r="AH2066" t="str">
            <v/>
          </cell>
        </row>
        <row r="2067">
          <cell r="AH2067" t="str">
            <v/>
          </cell>
        </row>
        <row r="2068">
          <cell r="AH2068" t="str">
            <v/>
          </cell>
        </row>
        <row r="2069">
          <cell r="AH2069" t="str">
            <v/>
          </cell>
        </row>
        <row r="2070">
          <cell r="AH2070" t="str">
            <v/>
          </cell>
        </row>
        <row r="2071">
          <cell r="AH2071" t="str">
            <v/>
          </cell>
        </row>
        <row r="2072">
          <cell r="AH2072" t="str">
            <v/>
          </cell>
        </row>
        <row r="2073">
          <cell r="AH2073" t="str">
            <v/>
          </cell>
        </row>
        <row r="2074">
          <cell r="AH2074" t="str">
            <v/>
          </cell>
        </row>
        <row r="2075">
          <cell r="AH2075" t="str">
            <v/>
          </cell>
        </row>
        <row r="2076">
          <cell r="AH2076" t="str">
            <v/>
          </cell>
        </row>
        <row r="2077">
          <cell r="AH2077" t="str">
            <v/>
          </cell>
        </row>
        <row r="2078">
          <cell r="AH2078" t="str">
            <v/>
          </cell>
        </row>
        <row r="2079">
          <cell r="AH2079" t="str">
            <v/>
          </cell>
        </row>
        <row r="2080">
          <cell r="AH2080" t="str">
            <v/>
          </cell>
        </row>
        <row r="2081">
          <cell r="AH2081" t="str">
            <v/>
          </cell>
        </row>
        <row r="2082">
          <cell r="AH2082" t="str">
            <v/>
          </cell>
        </row>
        <row r="2083">
          <cell r="AH2083" t="str">
            <v/>
          </cell>
        </row>
        <row r="2084">
          <cell r="AH2084" t="str">
            <v/>
          </cell>
        </row>
        <row r="2085">
          <cell r="AH2085" t="str">
            <v/>
          </cell>
        </row>
        <row r="2086">
          <cell r="AH2086" t="str">
            <v/>
          </cell>
        </row>
        <row r="2087">
          <cell r="AH2087" t="str">
            <v/>
          </cell>
        </row>
        <row r="2088">
          <cell r="AH2088" t="str">
            <v/>
          </cell>
        </row>
        <row r="2089">
          <cell r="AH2089" t="str">
            <v/>
          </cell>
        </row>
        <row r="2090">
          <cell r="AH2090" t="str">
            <v/>
          </cell>
        </row>
        <row r="2091">
          <cell r="AH2091" t="str">
            <v/>
          </cell>
        </row>
        <row r="2092">
          <cell r="AH2092" t="str">
            <v/>
          </cell>
        </row>
        <row r="2093">
          <cell r="AH2093" t="str">
            <v/>
          </cell>
        </row>
        <row r="2094">
          <cell r="AH2094" t="str">
            <v/>
          </cell>
        </row>
        <row r="2095">
          <cell r="AH2095" t="str">
            <v/>
          </cell>
        </row>
        <row r="2096">
          <cell r="AH2096" t="str">
            <v/>
          </cell>
        </row>
        <row r="2097">
          <cell r="AH2097" t="str">
            <v/>
          </cell>
        </row>
        <row r="2098">
          <cell r="AH2098" t="str">
            <v/>
          </cell>
        </row>
        <row r="2099">
          <cell r="AH2099" t="str">
            <v/>
          </cell>
        </row>
        <row r="2100">
          <cell r="AH2100" t="str">
            <v/>
          </cell>
        </row>
        <row r="2101">
          <cell r="AH2101" t="str">
            <v/>
          </cell>
        </row>
        <row r="2102">
          <cell r="AH2102" t="str">
            <v/>
          </cell>
        </row>
        <row r="2103">
          <cell r="AH2103" t="str">
            <v/>
          </cell>
        </row>
        <row r="2104">
          <cell r="AH2104" t="str">
            <v/>
          </cell>
        </row>
        <row r="2105">
          <cell r="AH2105" t="str">
            <v/>
          </cell>
        </row>
        <row r="2106">
          <cell r="AH2106" t="str">
            <v/>
          </cell>
        </row>
        <row r="2107">
          <cell r="AH2107" t="str">
            <v/>
          </cell>
        </row>
        <row r="2108">
          <cell r="AH2108" t="str">
            <v/>
          </cell>
        </row>
        <row r="2109">
          <cell r="AH2109" t="str">
            <v/>
          </cell>
        </row>
        <row r="2110">
          <cell r="AH2110" t="str">
            <v/>
          </cell>
        </row>
        <row r="2111">
          <cell r="AH2111" t="str">
            <v/>
          </cell>
        </row>
        <row r="2112">
          <cell r="AH2112" t="str">
            <v/>
          </cell>
        </row>
        <row r="2113">
          <cell r="AH2113" t="str">
            <v/>
          </cell>
        </row>
        <row r="2114">
          <cell r="AH2114" t="str">
            <v/>
          </cell>
        </row>
        <row r="2115">
          <cell r="AH2115" t="str">
            <v/>
          </cell>
        </row>
        <row r="2116">
          <cell r="AH2116" t="str">
            <v/>
          </cell>
        </row>
        <row r="2117">
          <cell r="AH2117" t="str">
            <v/>
          </cell>
        </row>
        <row r="2118">
          <cell r="AH2118" t="str">
            <v/>
          </cell>
        </row>
        <row r="2119">
          <cell r="AH2119" t="str">
            <v/>
          </cell>
        </row>
        <row r="2120">
          <cell r="AH2120" t="str">
            <v/>
          </cell>
        </row>
        <row r="2121">
          <cell r="AH2121" t="str">
            <v/>
          </cell>
        </row>
        <row r="2122">
          <cell r="AH2122" t="str">
            <v/>
          </cell>
        </row>
        <row r="2123">
          <cell r="AH2123" t="str">
            <v/>
          </cell>
        </row>
        <row r="2124">
          <cell r="AH2124" t="str">
            <v/>
          </cell>
        </row>
        <row r="2125">
          <cell r="AH2125" t="str">
            <v/>
          </cell>
        </row>
        <row r="2126">
          <cell r="AH2126" t="str">
            <v/>
          </cell>
        </row>
        <row r="2127">
          <cell r="AH2127" t="str">
            <v/>
          </cell>
        </row>
        <row r="2128">
          <cell r="AH2128" t="str">
            <v/>
          </cell>
        </row>
        <row r="2129">
          <cell r="AH2129" t="str">
            <v/>
          </cell>
        </row>
        <row r="2130">
          <cell r="AH2130" t="str">
            <v/>
          </cell>
        </row>
        <row r="2131">
          <cell r="AH2131" t="str">
            <v/>
          </cell>
        </row>
        <row r="2132">
          <cell r="AH2132" t="str">
            <v/>
          </cell>
        </row>
        <row r="2133">
          <cell r="AH2133" t="str">
            <v/>
          </cell>
        </row>
        <row r="2134">
          <cell r="AH2134" t="str">
            <v/>
          </cell>
        </row>
        <row r="2135">
          <cell r="AH2135" t="str">
            <v/>
          </cell>
        </row>
        <row r="2136">
          <cell r="AH2136" t="str">
            <v/>
          </cell>
        </row>
        <row r="2137">
          <cell r="AH2137" t="str">
            <v/>
          </cell>
        </row>
        <row r="2138">
          <cell r="AH2138" t="str">
            <v/>
          </cell>
        </row>
        <row r="2139">
          <cell r="AH2139" t="str">
            <v/>
          </cell>
        </row>
        <row r="2140">
          <cell r="AH2140" t="str">
            <v/>
          </cell>
        </row>
        <row r="2141">
          <cell r="AH2141" t="str">
            <v/>
          </cell>
        </row>
        <row r="2142">
          <cell r="AH2142" t="str">
            <v/>
          </cell>
        </row>
        <row r="2143">
          <cell r="AH2143" t="str">
            <v/>
          </cell>
        </row>
        <row r="2144">
          <cell r="AH2144" t="str">
            <v/>
          </cell>
        </row>
        <row r="2145">
          <cell r="AH2145" t="str">
            <v/>
          </cell>
        </row>
        <row r="2146">
          <cell r="AH2146" t="str">
            <v/>
          </cell>
        </row>
        <row r="2147">
          <cell r="AH2147" t="str">
            <v/>
          </cell>
        </row>
        <row r="2148">
          <cell r="AH2148" t="str">
            <v/>
          </cell>
        </row>
        <row r="2149">
          <cell r="AH2149" t="str">
            <v/>
          </cell>
        </row>
        <row r="2150">
          <cell r="AH2150" t="str">
            <v/>
          </cell>
        </row>
        <row r="2151">
          <cell r="AH2151" t="str">
            <v/>
          </cell>
        </row>
        <row r="2152">
          <cell r="AH2152" t="str">
            <v/>
          </cell>
        </row>
        <row r="2153">
          <cell r="AH2153" t="str">
            <v/>
          </cell>
        </row>
        <row r="2154">
          <cell r="AH2154" t="str">
            <v/>
          </cell>
        </row>
        <row r="2155">
          <cell r="AH2155" t="str">
            <v/>
          </cell>
        </row>
        <row r="2156">
          <cell r="AH2156" t="str">
            <v/>
          </cell>
        </row>
        <row r="2157">
          <cell r="AH2157" t="str">
            <v/>
          </cell>
        </row>
        <row r="2158">
          <cell r="AH2158" t="str">
            <v/>
          </cell>
        </row>
        <row r="2159">
          <cell r="AH2159" t="str">
            <v/>
          </cell>
        </row>
        <row r="2160">
          <cell r="AH2160" t="str">
            <v/>
          </cell>
        </row>
        <row r="2161">
          <cell r="AH2161" t="str">
            <v/>
          </cell>
        </row>
        <row r="2162">
          <cell r="AH2162" t="str">
            <v/>
          </cell>
        </row>
        <row r="2163">
          <cell r="AH2163" t="str">
            <v/>
          </cell>
        </row>
        <row r="2164">
          <cell r="AH2164" t="str">
            <v/>
          </cell>
        </row>
        <row r="2165">
          <cell r="AH2165" t="str">
            <v/>
          </cell>
        </row>
        <row r="2166">
          <cell r="AH2166" t="str">
            <v/>
          </cell>
        </row>
        <row r="2167">
          <cell r="AH2167" t="str">
            <v/>
          </cell>
        </row>
        <row r="2168">
          <cell r="AH2168" t="str">
            <v/>
          </cell>
        </row>
        <row r="2169">
          <cell r="AH2169" t="str">
            <v/>
          </cell>
        </row>
        <row r="2170">
          <cell r="AH2170" t="str">
            <v/>
          </cell>
        </row>
        <row r="2171">
          <cell r="AH2171" t="str">
            <v/>
          </cell>
        </row>
        <row r="2172">
          <cell r="AH2172" t="str">
            <v/>
          </cell>
        </row>
        <row r="2173">
          <cell r="AH2173" t="str">
            <v/>
          </cell>
        </row>
        <row r="2174">
          <cell r="AH2174" t="str">
            <v/>
          </cell>
        </row>
        <row r="2175">
          <cell r="AH2175" t="str">
            <v/>
          </cell>
        </row>
        <row r="2176">
          <cell r="AH2176" t="str">
            <v/>
          </cell>
        </row>
        <row r="2177">
          <cell r="AH2177" t="str">
            <v/>
          </cell>
        </row>
        <row r="2178">
          <cell r="AH2178" t="str">
            <v/>
          </cell>
        </row>
        <row r="2179">
          <cell r="AH2179" t="str">
            <v/>
          </cell>
        </row>
        <row r="2180">
          <cell r="AH2180" t="str">
            <v/>
          </cell>
        </row>
        <row r="2181">
          <cell r="AH2181" t="str">
            <v/>
          </cell>
        </row>
        <row r="2182">
          <cell r="AH2182" t="str">
            <v/>
          </cell>
        </row>
        <row r="2183">
          <cell r="AH2183" t="str">
            <v/>
          </cell>
        </row>
        <row r="2184">
          <cell r="AH2184" t="str">
            <v/>
          </cell>
        </row>
        <row r="2185">
          <cell r="AH2185" t="str">
            <v/>
          </cell>
        </row>
        <row r="2186">
          <cell r="AH2186" t="str">
            <v/>
          </cell>
        </row>
        <row r="2187">
          <cell r="AH2187" t="str">
            <v/>
          </cell>
        </row>
        <row r="2188">
          <cell r="AH2188" t="str">
            <v/>
          </cell>
        </row>
        <row r="2189">
          <cell r="AH2189" t="str">
            <v/>
          </cell>
        </row>
        <row r="2190">
          <cell r="AH2190" t="str">
            <v/>
          </cell>
        </row>
        <row r="2191">
          <cell r="AH2191" t="str">
            <v/>
          </cell>
        </row>
        <row r="2192">
          <cell r="AH2192" t="str">
            <v/>
          </cell>
        </row>
        <row r="2193">
          <cell r="AH2193" t="str">
            <v/>
          </cell>
        </row>
        <row r="2194">
          <cell r="AH2194" t="str">
            <v/>
          </cell>
        </row>
        <row r="2195">
          <cell r="AH2195" t="str">
            <v/>
          </cell>
        </row>
        <row r="2196">
          <cell r="AH2196" t="str">
            <v/>
          </cell>
        </row>
        <row r="2197">
          <cell r="AH2197" t="str">
            <v/>
          </cell>
        </row>
        <row r="2198">
          <cell r="AH2198" t="str">
            <v/>
          </cell>
        </row>
        <row r="2199">
          <cell r="AH2199" t="str">
            <v/>
          </cell>
        </row>
        <row r="2200">
          <cell r="AH2200" t="str">
            <v/>
          </cell>
        </row>
        <row r="2201">
          <cell r="AH2201" t="str">
            <v/>
          </cell>
        </row>
        <row r="2202">
          <cell r="AH2202" t="str">
            <v/>
          </cell>
        </row>
        <row r="2203">
          <cell r="AH2203" t="str">
            <v/>
          </cell>
        </row>
        <row r="2204">
          <cell r="AH2204" t="str">
            <v/>
          </cell>
        </row>
        <row r="2205">
          <cell r="AH2205" t="str">
            <v/>
          </cell>
        </row>
        <row r="2206">
          <cell r="AH2206" t="str">
            <v/>
          </cell>
        </row>
        <row r="2207">
          <cell r="AH2207" t="str">
            <v/>
          </cell>
        </row>
        <row r="2208">
          <cell r="AH2208" t="str">
            <v/>
          </cell>
        </row>
        <row r="2209">
          <cell r="AH2209" t="str">
            <v/>
          </cell>
        </row>
        <row r="2210">
          <cell r="AH2210" t="str">
            <v/>
          </cell>
        </row>
        <row r="2211">
          <cell r="AH2211" t="str">
            <v/>
          </cell>
        </row>
        <row r="2212">
          <cell r="AH2212" t="str">
            <v/>
          </cell>
        </row>
        <row r="2213">
          <cell r="AH2213" t="str">
            <v/>
          </cell>
        </row>
        <row r="2214">
          <cell r="AH2214" t="str">
            <v/>
          </cell>
        </row>
        <row r="2215">
          <cell r="AH2215" t="str">
            <v/>
          </cell>
        </row>
        <row r="2216">
          <cell r="AH2216" t="str">
            <v/>
          </cell>
        </row>
        <row r="2217">
          <cell r="AH2217" t="str">
            <v/>
          </cell>
        </row>
        <row r="2218">
          <cell r="AH2218" t="str">
            <v/>
          </cell>
        </row>
        <row r="2219">
          <cell r="AH2219" t="str">
            <v/>
          </cell>
        </row>
        <row r="2220">
          <cell r="AH2220" t="str">
            <v/>
          </cell>
        </row>
        <row r="2221">
          <cell r="AH2221" t="str">
            <v/>
          </cell>
        </row>
        <row r="2222">
          <cell r="AH2222" t="str">
            <v/>
          </cell>
        </row>
        <row r="2223">
          <cell r="AH2223" t="str">
            <v/>
          </cell>
        </row>
        <row r="2224">
          <cell r="AH2224" t="str">
            <v/>
          </cell>
        </row>
        <row r="2225">
          <cell r="AH2225" t="str">
            <v/>
          </cell>
        </row>
        <row r="2226">
          <cell r="AH2226" t="str">
            <v/>
          </cell>
        </row>
        <row r="2227">
          <cell r="AH2227" t="str">
            <v/>
          </cell>
        </row>
        <row r="2228">
          <cell r="AH2228" t="str">
            <v/>
          </cell>
        </row>
        <row r="2229">
          <cell r="AH2229" t="str">
            <v/>
          </cell>
        </row>
        <row r="2230">
          <cell r="AH2230" t="str">
            <v/>
          </cell>
        </row>
        <row r="2231">
          <cell r="AH2231" t="str">
            <v/>
          </cell>
        </row>
        <row r="2232">
          <cell r="AH2232" t="str">
            <v/>
          </cell>
        </row>
        <row r="2233">
          <cell r="AH2233" t="str">
            <v/>
          </cell>
        </row>
        <row r="2234">
          <cell r="AH2234" t="str">
            <v/>
          </cell>
        </row>
        <row r="2235">
          <cell r="AH2235" t="str">
            <v/>
          </cell>
        </row>
        <row r="2236">
          <cell r="AH2236" t="str">
            <v/>
          </cell>
        </row>
        <row r="2237">
          <cell r="AH2237" t="str">
            <v/>
          </cell>
        </row>
        <row r="2238">
          <cell r="AH2238" t="str">
            <v/>
          </cell>
        </row>
        <row r="2239">
          <cell r="AH2239" t="str">
            <v/>
          </cell>
        </row>
        <row r="2240">
          <cell r="AH2240" t="str">
            <v/>
          </cell>
        </row>
        <row r="2241">
          <cell r="AH2241" t="str">
            <v/>
          </cell>
        </row>
        <row r="2242">
          <cell r="AH2242" t="str">
            <v/>
          </cell>
        </row>
        <row r="2243">
          <cell r="AH2243" t="str">
            <v/>
          </cell>
        </row>
        <row r="2244">
          <cell r="AH2244" t="str">
            <v/>
          </cell>
        </row>
        <row r="2245">
          <cell r="AH2245" t="str">
            <v/>
          </cell>
        </row>
        <row r="2246">
          <cell r="AH2246" t="str">
            <v/>
          </cell>
        </row>
        <row r="2247">
          <cell r="AH2247" t="str">
            <v/>
          </cell>
        </row>
        <row r="2248">
          <cell r="AH2248" t="str">
            <v/>
          </cell>
        </row>
        <row r="2249">
          <cell r="AH2249" t="str">
            <v/>
          </cell>
        </row>
        <row r="2250">
          <cell r="AH2250" t="str">
            <v/>
          </cell>
        </row>
        <row r="2251">
          <cell r="AH2251" t="str">
            <v/>
          </cell>
        </row>
        <row r="2252">
          <cell r="AH2252" t="str">
            <v/>
          </cell>
        </row>
        <row r="2253">
          <cell r="AH2253" t="str">
            <v/>
          </cell>
        </row>
        <row r="2254">
          <cell r="AH2254" t="str">
            <v/>
          </cell>
        </row>
        <row r="2255">
          <cell r="AH2255" t="str">
            <v/>
          </cell>
        </row>
        <row r="2256">
          <cell r="AH2256" t="str">
            <v/>
          </cell>
        </row>
        <row r="2257">
          <cell r="AH2257" t="str">
            <v/>
          </cell>
        </row>
        <row r="2258">
          <cell r="AH2258" t="str">
            <v/>
          </cell>
        </row>
        <row r="2259">
          <cell r="AH2259" t="str">
            <v/>
          </cell>
        </row>
        <row r="2260">
          <cell r="AH2260" t="str">
            <v/>
          </cell>
        </row>
        <row r="2261">
          <cell r="AH2261" t="str">
            <v/>
          </cell>
        </row>
        <row r="2262">
          <cell r="AH2262" t="str">
            <v/>
          </cell>
        </row>
        <row r="2263">
          <cell r="AH2263" t="str">
            <v/>
          </cell>
        </row>
        <row r="2264">
          <cell r="AH2264" t="str">
            <v/>
          </cell>
        </row>
        <row r="2265">
          <cell r="AH2265" t="str">
            <v/>
          </cell>
        </row>
        <row r="2266">
          <cell r="AH2266" t="str">
            <v/>
          </cell>
        </row>
        <row r="2267">
          <cell r="AH2267" t="str">
            <v/>
          </cell>
        </row>
        <row r="2268">
          <cell r="AH2268" t="str">
            <v/>
          </cell>
        </row>
        <row r="2269">
          <cell r="AH2269" t="str">
            <v/>
          </cell>
        </row>
        <row r="2270">
          <cell r="AH2270" t="str">
            <v/>
          </cell>
        </row>
        <row r="2271">
          <cell r="AH2271" t="str">
            <v/>
          </cell>
        </row>
        <row r="2272">
          <cell r="AH2272" t="str">
            <v/>
          </cell>
        </row>
        <row r="2273">
          <cell r="AH2273" t="str">
            <v/>
          </cell>
        </row>
        <row r="2274">
          <cell r="AH2274" t="str">
            <v/>
          </cell>
        </row>
        <row r="2275">
          <cell r="AH2275" t="str">
            <v/>
          </cell>
        </row>
        <row r="2276">
          <cell r="AH2276" t="str">
            <v/>
          </cell>
        </row>
        <row r="2277">
          <cell r="AH2277" t="str">
            <v/>
          </cell>
        </row>
        <row r="2278">
          <cell r="AH2278" t="str">
            <v/>
          </cell>
        </row>
        <row r="2279">
          <cell r="AH2279" t="str">
            <v/>
          </cell>
        </row>
        <row r="2280">
          <cell r="AH2280" t="str">
            <v/>
          </cell>
        </row>
        <row r="2281">
          <cell r="AH2281" t="str">
            <v/>
          </cell>
        </row>
        <row r="2282">
          <cell r="AH2282" t="str">
            <v/>
          </cell>
        </row>
        <row r="2283">
          <cell r="AH2283" t="str">
            <v/>
          </cell>
        </row>
        <row r="2284">
          <cell r="AH2284" t="str">
            <v/>
          </cell>
        </row>
        <row r="2285">
          <cell r="AH2285" t="str">
            <v/>
          </cell>
        </row>
        <row r="2286">
          <cell r="AH2286" t="str">
            <v/>
          </cell>
        </row>
        <row r="2287">
          <cell r="AH2287" t="str">
            <v/>
          </cell>
        </row>
        <row r="2288">
          <cell r="AH2288" t="str">
            <v/>
          </cell>
        </row>
        <row r="2289">
          <cell r="AH2289" t="str">
            <v/>
          </cell>
        </row>
        <row r="2290">
          <cell r="AH2290" t="str">
            <v/>
          </cell>
        </row>
        <row r="2291">
          <cell r="AH2291" t="str">
            <v/>
          </cell>
        </row>
        <row r="2292">
          <cell r="AH2292" t="str">
            <v/>
          </cell>
        </row>
        <row r="2293">
          <cell r="AH2293" t="str">
            <v/>
          </cell>
        </row>
        <row r="2294">
          <cell r="AH2294" t="str">
            <v/>
          </cell>
        </row>
        <row r="2295">
          <cell r="AH2295" t="str">
            <v/>
          </cell>
        </row>
        <row r="2296">
          <cell r="AH2296" t="str">
            <v/>
          </cell>
        </row>
        <row r="2297">
          <cell r="AH2297" t="str">
            <v/>
          </cell>
        </row>
        <row r="2298">
          <cell r="AH2298" t="str">
            <v/>
          </cell>
        </row>
        <row r="2299">
          <cell r="AH2299" t="str">
            <v/>
          </cell>
        </row>
        <row r="2300">
          <cell r="AH2300" t="str">
            <v/>
          </cell>
        </row>
        <row r="2301">
          <cell r="AH2301" t="str">
            <v/>
          </cell>
        </row>
        <row r="2302">
          <cell r="AH2302" t="str">
            <v/>
          </cell>
        </row>
        <row r="2303">
          <cell r="AH2303" t="str">
            <v/>
          </cell>
        </row>
        <row r="2304">
          <cell r="AH2304" t="str">
            <v/>
          </cell>
        </row>
        <row r="2305">
          <cell r="AH2305" t="str">
            <v/>
          </cell>
        </row>
        <row r="2306">
          <cell r="AH2306" t="str">
            <v/>
          </cell>
        </row>
        <row r="2307">
          <cell r="AH2307" t="str">
            <v/>
          </cell>
        </row>
        <row r="2308">
          <cell r="AH2308" t="str">
            <v/>
          </cell>
        </row>
        <row r="2309">
          <cell r="AH2309" t="str">
            <v/>
          </cell>
        </row>
        <row r="2310">
          <cell r="AH2310" t="str">
            <v/>
          </cell>
        </row>
        <row r="2311">
          <cell r="AH2311" t="str">
            <v/>
          </cell>
        </row>
        <row r="2312">
          <cell r="AH2312" t="str">
            <v/>
          </cell>
        </row>
        <row r="2313">
          <cell r="AH2313" t="str">
            <v/>
          </cell>
        </row>
        <row r="2314">
          <cell r="AH2314" t="str">
            <v/>
          </cell>
        </row>
        <row r="2315">
          <cell r="AH2315" t="str">
            <v/>
          </cell>
        </row>
        <row r="2316">
          <cell r="AH2316" t="str">
            <v/>
          </cell>
        </row>
        <row r="2317">
          <cell r="AH2317" t="str">
            <v/>
          </cell>
        </row>
        <row r="2318">
          <cell r="AH2318" t="str">
            <v/>
          </cell>
        </row>
        <row r="2319">
          <cell r="AH2319" t="str">
            <v/>
          </cell>
        </row>
        <row r="2320">
          <cell r="AH2320" t="str">
            <v/>
          </cell>
        </row>
        <row r="2321">
          <cell r="AH2321" t="str">
            <v/>
          </cell>
        </row>
        <row r="2322">
          <cell r="AH2322" t="str">
            <v/>
          </cell>
        </row>
        <row r="2323">
          <cell r="AH2323" t="str">
            <v/>
          </cell>
        </row>
        <row r="2324">
          <cell r="AH2324" t="str">
            <v/>
          </cell>
        </row>
        <row r="2325">
          <cell r="AH2325" t="str">
            <v/>
          </cell>
        </row>
        <row r="2326">
          <cell r="AH2326" t="str">
            <v/>
          </cell>
        </row>
        <row r="2327">
          <cell r="AH2327" t="str">
            <v/>
          </cell>
        </row>
        <row r="2328">
          <cell r="AH2328" t="str">
            <v/>
          </cell>
        </row>
        <row r="2329">
          <cell r="AH2329" t="str">
            <v/>
          </cell>
        </row>
        <row r="2330">
          <cell r="AH2330" t="str">
            <v/>
          </cell>
        </row>
        <row r="2331">
          <cell r="AH2331" t="str">
            <v/>
          </cell>
        </row>
        <row r="2332">
          <cell r="AH2332" t="str">
            <v/>
          </cell>
        </row>
        <row r="2333">
          <cell r="AH2333" t="str">
            <v/>
          </cell>
        </row>
        <row r="2334">
          <cell r="AH2334" t="str">
            <v/>
          </cell>
        </row>
        <row r="2335">
          <cell r="AH2335" t="str">
            <v/>
          </cell>
        </row>
        <row r="2336">
          <cell r="AH2336" t="str">
            <v/>
          </cell>
        </row>
        <row r="2337">
          <cell r="AH2337" t="str">
            <v/>
          </cell>
        </row>
        <row r="2338">
          <cell r="AH2338" t="str">
            <v/>
          </cell>
        </row>
        <row r="2339">
          <cell r="AH2339" t="str">
            <v/>
          </cell>
        </row>
        <row r="2340">
          <cell r="AH2340" t="str">
            <v/>
          </cell>
        </row>
        <row r="2341">
          <cell r="AH2341" t="str">
            <v/>
          </cell>
        </row>
        <row r="2342">
          <cell r="AH2342" t="str">
            <v/>
          </cell>
        </row>
        <row r="2343">
          <cell r="AH2343" t="str">
            <v/>
          </cell>
        </row>
        <row r="2344">
          <cell r="AH2344" t="str">
            <v/>
          </cell>
        </row>
        <row r="2345">
          <cell r="AH2345" t="str">
            <v/>
          </cell>
        </row>
        <row r="2346">
          <cell r="AH2346" t="str">
            <v/>
          </cell>
        </row>
        <row r="2347">
          <cell r="AH2347" t="str">
            <v/>
          </cell>
        </row>
        <row r="2348">
          <cell r="AH2348" t="str">
            <v/>
          </cell>
        </row>
        <row r="2349">
          <cell r="AH2349" t="str">
            <v/>
          </cell>
        </row>
        <row r="2350">
          <cell r="AH2350" t="str">
            <v/>
          </cell>
        </row>
        <row r="2351">
          <cell r="AH2351" t="str">
            <v/>
          </cell>
        </row>
        <row r="2352">
          <cell r="AH2352" t="str">
            <v/>
          </cell>
        </row>
        <row r="2353">
          <cell r="AH2353" t="str">
            <v/>
          </cell>
        </row>
        <row r="2354">
          <cell r="AH2354" t="str">
            <v/>
          </cell>
        </row>
        <row r="2355">
          <cell r="AH2355" t="str">
            <v/>
          </cell>
        </row>
        <row r="2356">
          <cell r="AH2356" t="str">
            <v/>
          </cell>
        </row>
        <row r="2357">
          <cell r="AH2357" t="str">
            <v/>
          </cell>
        </row>
        <row r="2358">
          <cell r="AH2358" t="str">
            <v/>
          </cell>
        </row>
        <row r="2359">
          <cell r="AH2359" t="str">
            <v/>
          </cell>
        </row>
        <row r="2360">
          <cell r="AH2360" t="str">
            <v/>
          </cell>
        </row>
        <row r="2361">
          <cell r="AH2361" t="str">
            <v/>
          </cell>
        </row>
        <row r="2362">
          <cell r="AH2362" t="str">
            <v/>
          </cell>
        </row>
        <row r="2363">
          <cell r="AH2363" t="str">
            <v/>
          </cell>
        </row>
        <row r="2364">
          <cell r="AH2364" t="str">
            <v/>
          </cell>
        </row>
        <row r="2365">
          <cell r="AH2365" t="str">
            <v/>
          </cell>
        </row>
        <row r="2366">
          <cell r="AH2366" t="str">
            <v/>
          </cell>
        </row>
        <row r="2367">
          <cell r="AH2367" t="str">
            <v/>
          </cell>
        </row>
        <row r="2368">
          <cell r="AH2368" t="str">
            <v/>
          </cell>
        </row>
        <row r="2369">
          <cell r="AH2369" t="str">
            <v/>
          </cell>
        </row>
        <row r="2370">
          <cell r="AH2370" t="str">
            <v/>
          </cell>
        </row>
        <row r="2371">
          <cell r="AH2371" t="str">
            <v/>
          </cell>
        </row>
        <row r="2372">
          <cell r="AH2372" t="str">
            <v/>
          </cell>
        </row>
        <row r="2373">
          <cell r="AH2373" t="str">
            <v/>
          </cell>
        </row>
        <row r="2374">
          <cell r="AH2374" t="str">
            <v/>
          </cell>
        </row>
        <row r="2375">
          <cell r="AH2375" t="str">
            <v/>
          </cell>
        </row>
        <row r="2376">
          <cell r="AH2376" t="str">
            <v/>
          </cell>
        </row>
        <row r="2377">
          <cell r="AH2377" t="str">
            <v/>
          </cell>
        </row>
        <row r="2378">
          <cell r="AH2378" t="str">
            <v/>
          </cell>
        </row>
        <row r="2379">
          <cell r="AH2379" t="str">
            <v/>
          </cell>
        </row>
        <row r="2380">
          <cell r="AH2380" t="str">
            <v/>
          </cell>
        </row>
        <row r="2381">
          <cell r="AH2381" t="str">
            <v/>
          </cell>
        </row>
        <row r="2382">
          <cell r="AH2382" t="str">
            <v/>
          </cell>
        </row>
        <row r="2383">
          <cell r="AH2383" t="str">
            <v/>
          </cell>
        </row>
        <row r="2384">
          <cell r="AH2384" t="str">
            <v/>
          </cell>
        </row>
        <row r="2385">
          <cell r="AH2385" t="str">
            <v/>
          </cell>
        </row>
        <row r="2386">
          <cell r="AH2386" t="str">
            <v/>
          </cell>
        </row>
        <row r="2387">
          <cell r="AH2387" t="str">
            <v/>
          </cell>
        </row>
        <row r="2388">
          <cell r="AH2388" t="str">
            <v/>
          </cell>
        </row>
        <row r="2389">
          <cell r="AH2389" t="str">
            <v/>
          </cell>
        </row>
        <row r="2390">
          <cell r="AH2390" t="str">
            <v/>
          </cell>
        </row>
        <row r="2391">
          <cell r="AH2391" t="str">
            <v/>
          </cell>
        </row>
        <row r="2392">
          <cell r="AH2392" t="str">
            <v/>
          </cell>
        </row>
        <row r="2393">
          <cell r="AH2393" t="str">
            <v/>
          </cell>
        </row>
        <row r="2394">
          <cell r="AH2394" t="str">
            <v/>
          </cell>
        </row>
        <row r="2395">
          <cell r="AH2395" t="str">
            <v/>
          </cell>
        </row>
        <row r="2396">
          <cell r="AH2396" t="str">
            <v/>
          </cell>
        </row>
        <row r="2397">
          <cell r="AH2397" t="str">
            <v/>
          </cell>
        </row>
        <row r="2398">
          <cell r="AH2398" t="str">
            <v/>
          </cell>
        </row>
        <row r="2399">
          <cell r="AH2399" t="str">
            <v/>
          </cell>
        </row>
        <row r="2400">
          <cell r="AH2400" t="str">
            <v/>
          </cell>
        </row>
        <row r="2401">
          <cell r="AH2401" t="str">
            <v/>
          </cell>
        </row>
        <row r="2402">
          <cell r="AH2402" t="str">
            <v/>
          </cell>
        </row>
        <row r="2403">
          <cell r="AH2403" t="str">
            <v/>
          </cell>
        </row>
        <row r="2404">
          <cell r="AH2404" t="str">
            <v/>
          </cell>
        </row>
        <row r="2405">
          <cell r="AH2405" t="str">
            <v/>
          </cell>
        </row>
        <row r="2406">
          <cell r="AH2406" t="str">
            <v/>
          </cell>
        </row>
        <row r="2407">
          <cell r="AH2407" t="str">
            <v/>
          </cell>
        </row>
        <row r="2408">
          <cell r="AH2408" t="str">
            <v/>
          </cell>
        </row>
        <row r="2409">
          <cell r="AH2409" t="str">
            <v/>
          </cell>
        </row>
        <row r="2410">
          <cell r="AH2410" t="str">
            <v/>
          </cell>
        </row>
        <row r="2411">
          <cell r="AH2411" t="str">
            <v/>
          </cell>
        </row>
        <row r="2412">
          <cell r="AH2412" t="str">
            <v/>
          </cell>
        </row>
        <row r="2413">
          <cell r="AH2413" t="str">
            <v/>
          </cell>
        </row>
        <row r="2414">
          <cell r="AH2414" t="str">
            <v/>
          </cell>
        </row>
        <row r="2415">
          <cell r="AH2415" t="str">
            <v/>
          </cell>
        </row>
        <row r="2416">
          <cell r="AH2416" t="str">
            <v/>
          </cell>
        </row>
        <row r="2417">
          <cell r="AH2417" t="str">
            <v/>
          </cell>
        </row>
        <row r="2418">
          <cell r="AH2418" t="str">
            <v/>
          </cell>
        </row>
        <row r="2419">
          <cell r="AH2419" t="str">
            <v/>
          </cell>
        </row>
        <row r="2420">
          <cell r="AH2420" t="str">
            <v/>
          </cell>
        </row>
        <row r="2421">
          <cell r="AH2421" t="str">
            <v/>
          </cell>
        </row>
        <row r="2422">
          <cell r="AH2422" t="str">
            <v/>
          </cell>
        </row>
        <row r="2423">
          <cell r="AH2423" t="str">
            <v/>
          </cell>
        </row>
        <row r="2424">
          <cell r="AH2424" t="str">
            <v/>
          </cell>
        </row>
        <row r="2425">
          <cell r="AH2425" t="str">
            <v/>
          </cell>
        </row>
        <row r="2426">
          <cell r="AH2426" t="str">
            <v/>
          </cell>
        </row>
        <row r="2427">
          <cell r="AH2427" t="str">
            <v/>
          </cell>
        </row>
        <row r="2428">
          <cell r="AH2428" t="str">
            <v/>
          </cell>
        </row>
        <row r="2429">
          <cell r="AH2429" t="str">
            <v/>
          </cell>
        </row>
        <row r="2430">
          <cell r="AH2430" t="str">
            <v/>
          </cell>
        </row>
        <row r="2431">
          <cell r="AH2431" t="str">
            <v/>
          </cell>
        </row>
        <row r="2432">
          <cell r="AH2432" t="str">
            <v/>
          </cell>
        </row>
        <row r="2433">
          <cell r="AH2433" t="str">
            <v/>
          </cell>
        </row>
        <row r="2434">
          <cell r="AH2434" t="str">
            <v/>
          </cell>
        </row>
        <row r="2435">
          <cell r="AH2435" t="str">
            <v/>
          </cell>
        </row>
        <row r="2436">
          <cell r="AH2436" t="str">
            <v/>
          </cell>
        </row>
        <row r="2437">
          <cell r="AH2437" t="str">
            <v/>
          </cell>
        </row>
        <row r="2438">
          <cell r="AH2438" t="str">
            <v/>
          </cell>
        </row>
        <row r="2439">
          <cell r="AH2439" t="str">
            <v/>
          </cell>
        </row>
        <row r="2440">
          <cell r="AH2440" t="str">
            <v/>
          </cell>
        </row>
        <row r="2441">
          <cell r="AH2441" t="str">
            <v/>
          </cell>
        </row>
        <row r="2442">
          <cell r="AH2442" t="str">
            <v/>
          </cell>
        </row>
        <row r="2443">
          <cell r="AH2443" t="str">
            <v/>
          </cell>
        </row>
        <row r="2444">
          <cell r="AH2444" t="str">
            <v/>
          </cell>
        </row>
        <row r="2445">
          <cell r="AH2445" t="str">
            <v/>
          </cell>
        </row>
        <row r="2446">
          <cell r="AH2446" t="str">
            <v/>
          </cell>
        </row>
        <row r="2447">
          <cell r="AH2447" t="str">
            <v/>
          </cell>
        </row>
        <row r="2448">
          <cell r="AH2448" t="str">
            <v/>
          </cell>
        </row>
        <row r="2449">
          <cell r="AH2449" t="str">
            <v/>
          </cell>
        </row>
        <row r="2450">
          <cell r="AH2450" t="str">
            <v/>
          </cell>
        </row>
        <row r="2451">
          <cell r="AH2451" t="str">
            <v/>
          </cell>
        </row>
        <row r="2452">
          <cell r="AH2452" t="str">
            <v/>
          </cell>
        </row>
        <row r="2453">
          <cell r="AH2453" t="str">
            <v/>
          </cell>
        </row>
        <row r="2454">
          <cell r="AH2454" t="str">
            <v/>
          </cell>
        </row>
        <row r="2455">
          <cell r="AH2455" t="str">
            <v/>
          </cell>
        </row>
        <row r="2456">
          <cell r="AH2456" t="str">
            <v/>
          </cell>
        </row>
        <row r="2457">
          <cell r="AH2457" t="str">
            <v/>
          </cell>
        </row>
        <row r="2458">
          <cell r="AH2458" t="str">
            <v/>
          </cell>
        </row>
        <row r="2459">
          <cell r="AH2459" t="str">
            <v/>
          </cell>
        </row>
        <row r="2460">
          <cell r="AH2460" t="str">
            <v/>
          </cell>
        </row>
        <row r="2461">
          <cell r="AH2461" t="str">
            <v/>
          </cell>
        </row>
        <row r="2462">
          <cell r="AH2462" t="str">
            <v/>
          </cell>
        </row>
        <row r="2463">
          <cell r="AH2463" t="str">
            <v/>
          </cell>
        </row>
        <row r="2464">
          <cell r="AH2464" t="str">
            <v/>
          </cell>
        </row>
        <row r="2465">
          <cell r="AH2465" t="str">
            <v/>
          </cell>
        </row>
        <row r="2466">
          <cell r="AH2466" t="str">
            <v/>
          </cell>
        </row>
        <row r="2467">
          <cell r="AH2467" t="str">
            <v/>
          </cell>
        </row>
        <row r="2468">
          <cell r="AH2468" t="str">
            <v/>
          </cell>
        </row>
        <row r="2469">
          <cell r="AH2469" t="str">
            <v/>
          </cell>
        </row>
        <row r="2470">
          <cell r="AH2470" t="str">
            <v/>
          </cell>
        </row>
        <row r="2471">
          <cell r="AH2471" t="str">
            <v/>
          </cell>
        </row>
        <row r="2472">
          <cell r="AH2472" t="str">
            <v/>
          </cell>
        </row>
        <row r="2473">
          <cell r="AH2473" t="str">
            <v/>
          </cell>
        </row>
        <row r="2474">
          <cell r="AH2474" t="str">
            <v/>
          </cell>
        </row>
        <row r="2475">
          <cell r="AH2475" t="str">
            <v/>
          </cell>
        </row>
        <row r="2476">
          <cell r="AH2476" t="str">
            <v/>
          </cell>
        </row>
        <row r="2477">
          <cell r="AH2477" t="str">
            <v/>
          </cell>
        </row>
        <row r="2478">
          <cell r="AH2478" t="str">
            <v/>
          </cell>
        </row>
        <row r="2479">
          <cell r="AH2479" t="str">
            <v/>
          </cell>
        </row>
        <row r="2480">
          <cell r="AH2480" t="str">
            <v/>
          </cell>
        </row>
        <row r="2481">
          <cell r="AH2481" t="str">
            <v/>
          </cell>
        </row>
        <row r="2482">
          <cell r="AH2482" t="str">
            <v/>
          </cell>
        </row>
        <row r="2483">
          <cell r="AH2483" t="str">
            <v/>
          </cell>
        </row>
        <row r="2484">
          <cell r="AH2484" t="str">
            <v/>
          </cell>
        </row>
        <row r="2485">
          <cell r="AH2485" t="str">
            <v/>
          </cell>
        </row>
        <row r="2486">
          <cell r="AH2486" t="str">
            <v/>
          </cell>
        </row>
        <row r="2487">
          <cell r="AH2487" t="str">
            <v/>
          </cell>
        </row>
        <row r="2488">
          <cell r="AH2488" t="str">
            <v/>
          </cell>
        </row>
        <row r="2489">
          <cell r="AH2489" t="str">
            <v/>
          </cell>
        </row>
        <row r="2490">
          <cell r="AH2490" t="str">
            <v/>
          </cell>
        </row>
        <row r="2491">
          <cell r="AH2491" t="str">
            <v/>
          </cell>
        </row>
        <row r="2492">
          <cell r="AH2492" t="str">
            <v/>
          </cell>
        </row>
        <row r="2493">
          <cell r="AH2493" t="str">
            <v/>
          </cell>
        </row>
        <row r="2494">
          <cell r="AH2494" t="str">
            <v/>
          </cell>
        </row>
        <row r="2495">
          <cell r="AH2495" t="str">
            <v/>
          </cell>
        </row>
        <row r="2496">
          <cell r="AH2496" t="str">
            <v/>
          </cell>
        </row>
        <row r="2497">
          <cell r="AH2497" t="str">
            <v/>
          </cell>
        </row>
        <row r="2498">
          <cell r="AH2498" t="str">
            <v/>
          </cell>
        </row>
        <row r="2499">
          <cell r="AH2499" t="str">
            <v/>
          </cell>
        </row>
        <row r="2500">
          <cell r="AH2500" t="str">
            <v/>
          </cell>
        </row>
        <row r="2501">
          <cell r="AH2501" t="str">
            <v/>
          </cell>
        </row>
        <row r="2502">
          <cell r="AH2502" t="str">
            <v/>
          </cell>
        </row>
        <row r="2503">
          <cell r="AH2503" t="str">
            <v/>
          </cell>
        </row>
        <row r="2504">
          <cell r="AH2504" t="str">
            <v/>
          </cell>
        </row>
        <row r="2505">
          <cell r="AH2505" t="str">
            <v/>
          </cell>
        </row>
        <row r="2506">
          <cell r="AH2506" t="str">
            <v/>
          </cell>
        </row>
        <row r="2507">
          <cell r="AH2507" t="str">
            <v/>
          </cell>
        </row>
        <row r="2508">
          <cell r="AH2508" t="str">
            <v/>
          </cell>
        </row>
        <row r="2509">
          <cell r="AH2509" t="str">
            <v/>
          </cell>
        </row>
        <row r="2510">
          <cell r="AH2510" t="str">
            <v/>
          </cell>
        </row>
        <row r="2511">
          <cell r="AH2511" t="str">
            <v/>
          </cell>
        </row>
        <row r="2512">
          <cell r="AH2512" t="str">
            <v/>
          </cell>
        </row>
        <row r="2513">
          <cell r="AH2513" t="str">
            <v/>
          </cell>
        </row>
        <row r="2514">
          <cell r="AH2514" t="str">
            <v/>
          </cell>
        </row>
        <row r="2515">
          <cell r="AH2515" t="str">
            <v/>
          </cell>
        </row>
        <row r="2516">
          <cell r="AH2516" t="str">
            <v/>
          </cell>
        </row>
        <row r="2517">
          <cell r="AH2517" t="str">
            <v/>
          </cell>
        </row>
        <row r="2518">
          <cell r="AH2518" t="str">
            <v/>
          </cell>
        </row>
        <row r="2519">
          <cell r="AH2519" t="str">
            <v/>
          </cell>
        </row>
        <row r="2520">
          <cell r="AH2520" t="str">
            <v/>
          </cell>
        </row>
        <row r="2521">
          <cell r="AH2521" t="str">
            <v/>
          </cell>
        </row>
        <row r="2522">
          <cell r="AH2522" t="str">
            <v/>
          </cell>
        </row>
        <row r="2523">
          <cell r="AH2523" t="str">
            <v/>
          </cell>
        </row>
        <row r="2524">
          <cell r="AH2524" t="str">
            <v/>
          </cell>
        </row>
        <row r="2525">
          <cell r="AH2525" t="str">
            <v/>
          </cell>
        </row>
        <row r="2526">
          <cell r="AH2526" t="str">
            <v/>
          </cell>
        </row>
        <row r="2527">
          <cell r="AH2527" t="str">
            <v/>
          </cell>
        </row>
        <row r="2528">
          <cell r="AH2528" t="str">
            <v/>
          </cell>
        </row>
        <row r="2529">
          <cell r="AH2529" t="str">
            <v/>
          </cell>
        </row>
        <row r="2530">
          <cell r="AH2530" t="str">
            <v/>
          </cell>
        </row>
        <row r="2531">
          <cell r="AH2531" t="str">
            <v/>
          </cell>
        </row>
        <row r="2532">
          <cell r="AH2532" t="str">
            <v/>
          </cell>
        </row>
        <row r="2533">
          <cell r="AH2533" t="str">
            <v/>
          </cell>
        </row>
        <row r="2534">
          <cell r="AH2534" t="str">
            <v/>
          </cell>
        </row>
        <row r="2535">
          <cell r="AH2535" t="str">
            <v/>
          </cell>
        </row>
        <row r="2536">
          <cell r="AH2536" t="str">
            <v/>
          </cell>
        </row>
        <row r="2537">
          <cell r="AH2537" t="str">
            <v/>
          </cell>
        </row>
        <row r="2538">
          <cell r="AH2538" t="str">
            <v/>
          </cell>
        </row>
        <row r="2539">
          <cell r="AH2539" t="str">
            <v/>
          </cell>
        </row>
        <row r="2540">
          <cell r="AH2540" t="str">
            <v/>
          </cell>
        </row>
        <row r="2541">
          <cell r="AH2541" t="str">
            <v/>
          </cell>
        </row>
        <row r="2542">
          <cell r="AH2542" t="str">
            <v/>
          </cell>
        </row>
        <row r="2543">
          <cell r="AH2543" t="str">
            <v/>
          </cell>
        </row>
        <row r="2544">
          <cell r="AH2544" t="str">
            <v/>
          </cell>
        </row>
        <row r="2545">
          <cell r="AH2545" t="str">
            <v/>
          </cell>
        </row>
        <row r="2546">
          <cell r="AH2546" t="str">
            <v/>
          </cell>
        </row>
        <row r="2547">
          <cell r="AH2547" t="str">
            <v/>
          </cell>
        </row>
        <row r="2548">
          <cell r="AH2548" t="str">
            <v/>
          </cell>
        </row>
        <row r="2549">
          <cell r="AH2549" t="str">
            <v/>
          </cell>
        </row>
        <row r="2550">
          <cell r="AH2550" t="str">
            <v/>
          </cell>
        </row>
        <row r="2551">
          <cell r="AH2551" t="str">
            <v/>
          </cell>
        </row>
        <row r="2552">
          <cell r="AH2552" t="str">
            <v/>
          </cell>
        </row>
        <row r="2553">
          <cell r="AH2553" t="str">
            <v/>
          </cell>
        </row>
        <row r="2554">
          <cell r="AH2554" t="str">
            <v/>
          </cell>
        </row>
        <row r="2555">
          <cell r="AH2555" t="str">
            <v/>
          </cell>
        </row>
        <row r="2556">
          <cell r="AH2556" t="str">
            <v/>
          </cell>
        </row>
        <row r="2557">
          <cell r="AH2557" t="str">
            <v/>
          </cell>
        </row>
        <row r="2558">
          <cell r="AH2558" t="str">
            <v/>
          </cell>
        </row>
        <row r="2559">
          <cell r="AH2559" t="str">
            <v/>
          </cell>
        </row>
        <row r="2560">
          <cell r="AH2560" t="str">
            <v/>
          </cell>
        </row>
        <row r="2561">
          <cell r="AH2561" t="str">
            <v/>
          </cell>
        </row>
        <row r="2562">
          <cell r="AH2562" t="str">
            <v/>
          </cell>
        </row>
        <row r="2563">
          <cell r="AH2563" t="str">
            <v/>
          </cell>
        </row>
        <row r="2564">
          <cell r="AH2564" t="str">
            <v/>
          </cell>
        </row>
        <row r="2565">
          <cell r="AH2565" t="str">
            <v/>
          </cell>
        </row>
        <row r="2566">
          <cell r="AH2566" t="str">
            <v/>
          </cell>
        </row>
        <row r="2567">
          <cell r="AH2567" t="str">
            <v/>
          </cell>
        </row>
        <row r="2568">
          <cell r="AH2568" t="str">
            <v/>
          </cell>
        </row>
        <row r="2569">
          <cell r="AH2569" t="str">
            <v/>
          </cell>
        </row>
        <row r="2570">
          <cell r="AH2570" t="str">
            <v/>
          </cell>
        </row>
        <row r="2571">
          <cell r="AH2571" t="str">
            <v/>
          </cell>
        </row>
        <row r="2572">
          <cell r="AH2572" t="str">
            <v/>
          </cell>
        </row>
        <row r="2573">
          <cell r="AH2573" t="str">
            <v/>
          </cell>
        </row>
        <row r="2574">
          <cell r="AH2574" t="str">
            <v/>
          </cell>
        </row>
        <row r="2575">
          <cell r="AH2575" t="str">
            <v/>
          </cell>
        </row>
        <row r="2576">
          <cell r="AH2576" t="str">
            <v/>
          </cell>
        </row>
        <row r="2577">
          <cell r="AH2577" t="str">
            <v/>
          </cell>
        </row>
        <row r="2578">
          <cell r="AH2578" t="str">
            <v/>
          </cell>
        </row>
        <row r="2579">
          <cell r="AH2579" t="str">
            <v/>
          </cell>
        </row>
        <row r="2580">
          <cell r="AH2580" t="str">
            <v/>
          </cell>
        </row>
        <row r="2581">
          <cell r="AH2581" t="str">
            <v/>
          </cell>
        </row>
        <row r="2582">
          <cell r="AH2582" t="str">
            <v/>
          </cell>
        </row>
        <row r="2583">
          <cell r="AH2583" t="str">
            <v/>
          </cell>
        </row>
        <row r="2584">
          <cell r="AH2584" t="str">
            <v/>
          </cell>
        </row>
        <row r="2585">
          <cell r="AH2585" t="str">
            <v/>
          </cell>
        </row>
        <row r="2586">
          <cell r="AH2586" t="str">
            <v/>
          </cell>
        </row>
        <row r="2587">
          <cell r="AH2587" t="str">
            <v/>
          </cell>
        </row>
        <row r="2588">
          <cell r="AH2588" t="str">
            <v/>
          </cell>
        </row>
        <row r="2589">
          <cell r="AH2589" t="str">
            <v/>
          </cell>
        </row>
        <row r="2590">
          <cell r="AH2590" t="str">
            <v/>
          </cell>
        </row>
        <row r="2591">
          <cell r="AH2591" t="str">
            <v/>
          </cell>
        </row>
        <row r="2592">
          <cell r="AH2592" t="str">
            <v/>
          </cell>
        </row>
        <row r="2593">
          <cell r="AH2593" t="str">
            <v/>
          </cell>
        </row>
        <row r="2594">
          <cell r="AH2594" t="str">
            <v/>
          </cell>
        </row>
        <row r="2595">
          <cell r="AH2595" t="str">
            <v/>
          </cell>
        </row>
        <row r="2596">
          <cell r="AH2596" t="str">
            <v/>
          </cell>
        </row>
        <row r="2597">
          <cell r="AH2597" t="str">
            <v/>
          </cell>
        </row>
        <row r="2598">
          <cell r="AH2598" t="str">
            <v/>
          </cell>
        </row>
        <row r="2599">
          <cell r="AH2599" t="str">
            <v/>
          </cell>
        </row>
        <row r="2600">
          <cell r="AH2600" t="str">
            <v/>
          </cell>
        </row>
        <row r="2601">
          <cell r="AH2601" t="str">
            <v/>
          </cell>
        </row>
        <row r="2602">
          <cell r="AH2602" t="str">
            <v/>
          </cell>
        </row>
        <row r="2603">
          <cell r="AH2603" t="str">
            <v/>
          </cell>
        </row>
        <row r="2604">
          <cell r="AH2604" t="str">
            <v/>
          </cell>
        </row>
        <row r="2605">
          <cell r="AH2605" t="str">
            <v/>
          </cell>
        </row>
        <row r="2606">
          <cell r="AH2606" t="str">
            <v/>
          </cell>
        </row>
        <row r="2607">
          <cell r="AH2607" t="str">
            <v/>
          </cell>
        </row>
        <row r="2608">
          <cell r="AH2608" t="str">
            <v/>
          </cell>
        </row>
        <row r="2609">
          <cell r="AH2609" t="str">
            <v/>
          </cell>
        </row>
        <row r="2610">
          <cell r="AH2610" t="str">
            <v/>
          </cell>
        </row>
        <row r="2611">
          <cell r="AH2611" t="str">
            <v/>
          </cell>
        </row>
        <row r="2612">
          <cell r="AH2612" t="str">
            <v/>
          </cell>
        </row>
        <row r="2613">
          <cell r="AH2613" t="str">
            <v/>
          </cell>
        </row>
        <row r="2614">
          <cell r="AH2614" t="str">
            <v/>
          </cell>
        </row>
        <row r="2615">
          <cell r="AH2615" t="str">
            <v/>
          </cell>
        </row>
        <row r="2616">
          <cell r="AH2616" t="str">
            <v/>
          </cell>
        </row>
        <row r="2617">
          <cell r="AH2617" t="str">
            <v/>
          </cell>
        </row>
        <row r="2618">
          <cell r="AH2618" t="str">
            <v/>
          </cell>
        </row>
        <row r="2619">
          <cell r="AH2619" t="str">
            <v/>
          </cell>
        </row>
        <row r="2620">
          <cell r="AH2620" t="str">
            <v/>
          </cell>
        </row>
        <row r="2621">
          <cell r="AH2621" t="str">
            <v/>
          </cell>
        </row>
        <row r="2622">
          <cell r="AH2622" t="str">
            <v/>
          </cell>
        </row>
        <row r="2623">
          <cell r="AH2623" t="str">
            <v/>
          </cell>
        </row>
        <row r="2624">
          <cell r="AH2624" t="str">
            <v/>
          </cell>
        </row>
        <row r="2625">
          <cell r="AH2625" t="str">
            <v/>
          </cell>
        </row>
        <row r="2626">
          <cell r="AH2626" t="str">
            <v/>
          </cell>
        </row>
        <row r="2627">
          <cell r="AH2627" t="str">
            <v/>
          </cell>
        </row>
        <row r="2628">
          <cell r="AH2628" t="str">
            <v/>
          </cell>
        </row>
        <row r="2629">
          <cell r="AH2629" t="str">
            <v/>
          </cell>
        </row>
        <row r="2630">
          <cell r="AH2630" t="str">
            <v/>
          </cell>
        </row>
        <row r="2631">
          <cell r="AH2631" t="str">
            <v/>
          </cell>
        </row>
        <row r="2632">
          <cell r="AH2632" t="str">
            <v/>
          </cell>
        </row>
        <row r="2633">
          <cell r="AH2633" t="str">
            <v/>
          </cell>
        </row>
        <row r="2634">
          <cell r="AH2634" t="str">
            <v/>
          </cell>
        </row>
        <row r="2635">
          <cell r="AH2635" t="str">
            <v/>
          </cell>
        </row>
        <row r="2636">
          <cell r="AH2636" t="str">
            <v/>
          </cell>
        </row>
        <row r="2637">
          <cell r="AH2637" t="str">
            <v/>
          </cell>
        </row>
        <row r="2638">
          <cell r="AH2638" t="str">
            <v/>
          </cell>
        </row>
        <row r="2639">
          <cell r="AH2639" t="str">
            <v/>
          </cell>
        </row>
        <row r="2640">
          <cell r="AH2640" t="str">
            <v/>
          </cell>
        </row>
        <row r="2641">
          <cell r="AH2641" t="str">
            <v/>
          </cell>
        </row>
        <row r="2642">
          <cell r="AH2642" t="str">
            <v/>
          </cell>
        </row>
        <row r="2643">
          <cell r="AH2643" t="str">
            <v/>
          </cell>
        </row>
        <row r="2644">
          <cell r="AH2644" t="str">
            <v/>
          </cell>
        </row>
        <row r="2645">
          <cell r="AH2645" t="str">
            <v/>
          </cell>
        </row>
        <row r="2646">
          <cell r="AH2646" t="str">
            <v/>
          </cell>
        </row>
        <row r="2647">
          <cell r="AH2647" t="str">
            <v/>
          </cell>
        </row>
        <row r="2648">
          <cell r="AH2648" t="str">
            <v/>
          </cell>
        </row>
        <row r="2649">
          <cell r="AH2649" t="str">
            <v/>
          </cell>
        </row>
        <row r="2650">
          <cell r="AH2650" t="str">
            <v/>
          </cell>
        </row>
        <row r="2651">
          <cell r="AH2651" t="str">
            <v/>
          </cell>
        </row>
        <row r="2652">
          <cell r="AH2652" t="str">
            <v/>
          </cell>
        </row>
        <row r="2653">
          <cell r="AH2653" t="str">
            <v/>
          </cell>
        </row>
        <row r="2654">
          <cell r="AH2654" t="str">
            <v/>
          </cell>
        </row>
        <row r="2655">
          <cell r="AH2655" t="str">
            <v/>
          </cell>
        </row>
        <row r="2656">
          <cell r="AH2656" t="str">
            <v/>
          </cell>
        </row>
        <row r="2657">
          <cell r="AH2657" t="str">
            <v/>
          </cell>
        </row>
        <row r="2658">
          <cell r="AH2658" t="str">
            <v/>
          </cell>
        </row>
        <row r="2659">
          <cell r="AH2659" t="str">
            <v/>
          </cell>
        </row>
        <row r="2660">
          <cell r="AH2660" t="str">
            <v/>
          </cell>
        </row>
        <row r="2661">
          <cell r="AH2661" t="str">
            <v/>
          </cell>
        </row>
        <row r="2662">
          <cell r="AH2662" t="str">
            <v/>
          </cell>
        </row>
        <row r="2663">
          <cell r="AH2663" t="str">
            <v/>
          </cell>
        </row>
        <row r="2664">
          <cell r="AH2664" t="str">
            <v/>
          </cell>
        </row>
        <row r="2665">
          <cell r="AH2665" t="str">
            <v/>
          </cell>
        </row>
        <row r="2666">
          <cell r="AH2666" t="str">
            <v/>
          </cell>
        </row>
        <row r="2667">
          <cell r="AH2667" t="str">
            <v/>
          </cell>
        </row>
        <row r="2668">
          <cell r="AH2668" t="str">
            <v/>
          </cell>
        </row>
        <row r="2669">
          <cell r="AH2669" t="str">
            <v/>
          </cell>
        </row>
        <row r="2670">
          <cell r="AH2670" t="str">
            <v/>
          </cell>
        </row>
        <row r="2671">
          <cell r="AH2671" t="str">
            <v/>
          </cell>
        </row>
        <row r="2672">
          <cell r="AH2672" t="str">
            <v/>
          </cell>
        </row>
        <row r="2673">
          <cell r="AH2673" t="str">
            <v/>
          </cell>
        </row>
        <row r="2674">
          <cell r="AH2674" t="str">
            <v/>
          </cell>
        </row>
        <row r="2675">
          <cell r="AH2675" t="str">
            <v/>
          </cell>
        </row>
        <row r="2676">
          <cell r="AH2676" t="str">
            <v/>
          </cell>
        </row>
        <row r="2677">
          <cell r="AH2677" t="str">
            <v/>
          </cell>
        </row>
        <row r="2678">
          <cell r="AH2678" t="str">
            <v/>
          </cell>
        </row>
        <row r="2679">
          <cell r="AH2679" t="str">
            <v/>
          </cell>
        </row>
        <row r="2680">
          <cell r="AH2680" t="str">
            <v/>
          </cell>
        </row>
        <row r="2681">
          <cell r="AH2681" t="str">
            <v/>
          </cell>
        </row>
        <row r="2682">
          <cell r="AH2682" t="str">
            <v/>
          </cell>
        </row>
        <row r="2683">
          <cell r="AH2683" t="str">
            <v/>
          </cell>
        </row>
        <row r="2684">
          <cell r="AH2684" t="str">
            <v/>
          </cell>
        </row>
        <row r="2685">
          <cell r="AH2685" t="str">
            <v/>
          </cell>
        </row>
        <row r="2686">
          <cell r="AH2686" t="str">
            <v/>
          </cell>
        </row>
        <row r="2687">
          <cell r="AH2687" t="str">
            <v/>
          </cell>
        </row>
        <row r="2688">
          <cell r="AH2688" t="str">
            <v/>
          </cell>
        </row>
        <row r="2689">
          <cell r="AH2689" t="str">
            <v/>
          </cell>
        </row>
        <row r="2690">
          <cell r="AH2690" t="str">
            <v/>
          </cell>
        </row>
        <row r="2691">
          <cell r="AH2691" t="str">
            <v/>
          </cell>
        </row>
        <row r="2692">
          <cell r="AH2692" t="str">
            <v/>
          </cell>
        </row>
        <row r="2693">
          <cell r="AH2693" t="str">
            <v/>
          </cell>
        </row>
        <row r="2694">
          <cell r="AH2694" t="str">
            <v/>
          </cell>
        </row>
        <row r="2695">
          <cell r="AH2695" t="str">
            <v/>
          </cell>
        </row>
        <row r="2696">
          <cell r="AH2696" t="str">
            <v/>
          </cell>
        </row>
        <row r="2697">
          <cell r="AH2697" t="str">
            <v/>
          </cell>
        </row>
        <row r="2698">
          <cell r="AH2698" t="str">
            <v/>
          </cell>
        </row>
        <row r="2699">
          <cell r="AH2699" t="str">
            <v/>
          </cell>
        </row>
        <row r="2700">
          <cell r="AH2700" t="str">
            <v/>
          </cell>
        </row>
        <row r="2701">
          <cell r="AH2701" t="str">
            <v/>
          </cell>
        </row>
        <row r="2702">
          <cell r="AH2702" t="str">
            <v/>
          </cell>
        </row>
        <row r="2703">
          <cell r="AH2703" t="str">
            <v/>
          </cell>
        </row>
        <row r="2704">
          <cell r="AH2704" t="str">
            <v/>
          </cell>
        </row>
        <row r="2705">
          <cell r="AH2705" t="str">
            <v/>
          </cell>
        </row>
        <row r="2706">
          <cell r="AH2706" t="str">
            <v/>
          </cell>
        </row>
        <row r="2707">
          <cell r="AH2707" t="str">
            <v/>
          </cell>
        </row>
        <row r="2708">
          <cell r="AH2708" t="str">
            <v/>
          </cell>
        </row>
        <row r="2709">
          <cell r="AH2709" t="str">
            <v/>
          </cell>
        </row>
        <row r="2710">
          <cell r="AH2710" t="str">
            <v/>
          </cell>
        </row>
        <row r="2711">
          <cell r="AH2711" t="str">
            <v/>
          </cell>
        </row>
        <row r="2712">
          <cell r="AH2712" t="str">
            <v/>
          </cell>
        </row>
        <row r="2713">
          <cell r="AH2713" t="str">
            <v/>
          </cell>
        </row>
        <row r="2714">
          <cell r="AH2714" t="str">
            <v/>
          </cell>
        </row>
        <row r="2715">
          <cell r="AH2715" t="str">
            <v/>
          </cell>
        </row>
        <row r="2716">
          <cell r="AH2716" t="str">
            <v/>
          </cell>
        </row>
        <row r="2717">
          <cell r="AH2717" t="str">
            <v/>
          </cell>
        </row>
        <row r="2718">
          <cell r="AH2718" t="str">
            <v/>
          </cell>
        </row>
        <row r="2719">
          <cell r="AH2719" t="str">
            <v/>
          </cell>
        </row>
        <row r="2720">
          <cell r="AH2720" t="str">
            <v/>
          </cell>
        </row>
        <row r="2721">
          <cell r="AH2721" t="str">
            <v/>
          </cell>
        </row>
        <row r="2722">
          <cell r="AH2722" t="str">
            <v/>
          </cell>
        </row>
        <row r="2723">
          <cell r="AH2723" t="str">
            <v/>
          </cell>
        </row>
        <row r="2724">
          <cell r="AH2724" t="str">
            <v/>
          </cell>
        </row>
        <row r="2725">
          <cell r="AH2725" t="str">
            <v/>
          </cell>
        </row>
        <row r="2726">
          <cell r="AH2726" t="str">
            <v/>
          </cell>
        </row>
        <row r="2727">
          <cell r="AH2727" t="str">
            <v/>
          </cell>
        </row>
        <row r="2728">
          <cell r="AH2728" t="str">
            <v/>
          </cell>
        </row>
        <row r="2729">
          <cell r="AH2729" t="str">
            <v/>
          </cell>
        </row>
        <row r="2730">
          <cell r="AH2730" t="str">
            <v/>
          </cell>
        </row>
        <row r="2731">
          <cell r="AH2731" t="str">
            <v/>
          </cell>
        </row>
        <row r="2732">
          <cell r="AH2732" t="str">
            <v/>
          </cell>
        </row>
        <row r="2733">
          <cell r="AH2733" t="str">
            <v/>
          </cell>
        </row>
        <row r="2734">
          <cell r="AH2734" t="str">
            <v/>
          </cell>
        </row>
        <row r="2735">
          <cell r="AH2735" t="str">
            <v/>
          </cell>
        </row>
        <row r="2736">
          <cell r="AH2736" t="str">
            <v/>
          </cell>
        </row>
        <row r="2737">
          <cell r="AH2737" t="str">
            <v/>
          </cell>
        </row>
        <row r="2738">
          <cell r="AH2738" t="str">
            <v/>
          </cell>
        </row>
        <row r="2739">
          <cell r="AH2739" t="str">
            <v/>
          </cell>
        </row>
        <row r="2740">
          <cell r="AH2740" t="str">
            <v/>
          </cell>
        </row>
        <row r="2741">
          <cell r="AH2741" t="str">
            <v/>
          </cell>
        </row>
        <row r="2742">
          <cell r="AH2742" t="str">
            <v/>
          </cell>
        </row>
        <row r="2743">
          <cell r="AH2743" t="str">
            <v/>
          </cell>
        </row>
        <row r="2744">
          <cell r="AH2744" t="str">
            <v/>
          </cell>
        </row>
        <row r="2745">
          <cell r="AH2745" t="str">
            <v/>
          </cell>
        </row>
        <row r="2746">
          <cell r="AH2746" t="str">
            <v/>
          </cell>
        </row>
        <row r="2747">
          <cell r="AH2747" t="str">
            <v/>
          </cell>
        </row>
        <row r="2748">
          <cell r="AH2748" t="str">
            <v/>
          </cell>
        </row>
        <row r="2749">
          <cell r="AH2749" t="str">
            <v/>
          </cell>
        </row>
        <row r="2750">
          <cell r="AH2750" t="str">
            <v/>
          </cell>
        </row>
        <row r="2751">
          <cell r="AH2751" t="str">
            <v/>
          </cell>
        </row>
        <row r="2752">
          <cell r="AH2752" t="str">
            <v/>
          </cell>
        </row>
        <row r="2753">
          <cell r="AH2753" t="str">
            <v/>
          </cell>
        </row>
        <row r="2754">
          <cell r="AH2754" t="str">
            <v/>
          </cell>
        </row>
        <row r="2755">
          <cell r="AH2755" t="str">
            <v/>
          </cell>
        </row>
        <row r="2756">
          <cell r="AH2756" t="str">
            <v/>
          </cell>
        </row>
        <row r="2757">
          <cell r="AH2757" t="str">
            <v/>
          </cell>
        </row>
        <row r="2758">
          <cell r="AH2758" t="str">
            <v/>
          </cell>
        </row>
        <row r="2759">
          <cell r="AH2759" t="str">
            <v/>
          </cell>
        </row>
        <row r="2760">
          <cell r="AH2760" t="str">
            <v/>
          </cell>
        </row>
        <row r="2761">
          <cell r="AH2761" t="str">
            <v/>
          </cell>
        </row>
        <row r="2762">
          <cell r="AH2762" t="str">
            <v/>
          </cell>
        </row>
        <row r="2763">
          <cell r="AH2763" t="str">
            <v/>
          </cell>
        </row>
        <row r="2764">
          <cell r="AH2764" t="str">
            <v/>
          </cell>
        </row>
        <row r="2765">
          <cell r="AH2765" t="str">
            <v/>
          </cell>
        </row>
        <row r="2766">
          <cell r="AH2766" t="str">
            <v/>
          </cell>
        </row>
        <row r="2767">
          <cell r="AH2767" t="str">
            <v/>
          </cell>
        </row>
        <row r="2768">
          <cell r="AH2768" t="str">
            <v/>
          </cell>
        </row>
        <row r="2769">
          <cell r="AH2769" t="str">
            <v/>
          </cell>
        </row>
        <row r="2770">
          <cell r="AH2770" t="str">
            <v/>
          </cell>
        </row>
        <row r="2771">
          <cell r="AH2771" t="str">
            <v/>
          </cell>
        </row>
        <row r="2772">
          <cell r="AH2772" t="str">
            <v/>
          </cell>
        </row>
        <row r="2773">
          <cell r="AH2773" t="str">
            <v/>
          </cell>
        </row>
        <row r="2774">
          <cell r="AH2774" t="str">
            <v/>
          </cell>
        </row>
        <row r="2775">
          <cell r="AH2775" t="str">
            <v/>
          </cell>
        </row>
        <row r="2776">
          <cell r="AH2776" t="str">
            <v/>
          </cell>
        </row>
        <row r="2777">
          <cell r="AH2777" t="str">
            <v/>
          </cell>
        </row>
        <row r="2778">
          <cell r="AH2778" t="str">
            <v/>
          </cell>
        </row>
        <row r="2779">
          <cell r="AH2779" t="str">
            <v/>
          </cell>
        </row>
        <row r="2780">
          <cell r="AH2780" t="str">
            <v/>
          </cell>
        </row>
        <row r="2781">
          <cell r="AH2781" t="str">
            <v/>
          </cell>
        </row>
        <row r="2782">
          <cell r="AH2782" t="str">
            <v/>
          </cell>
        </row>
        <row r="2783">
          <cell r="AH2783" t="str">
            <v/>
          </cell>
        </row>
        <row r="2784">
          <cell r="AH2784" t="str">
            <v/>
          </cell>
        </row>
        <row r="2785">
          <cell r="AH2785" t="str">
            <v/>
          </cell>
        </row>
        <row r="2786">
          <cell r="AH2786" t="str">
            <v/>
          </cell>
        </row>
        <row r="2787">
          <cell r="AH2787" t="str">
            <v/>
          </cell>
        </row>
        <row r="2788">
          <cell r="AH2788" t="str">
            <v/>
          </cell>
        </row>
        <row r="2789">
          <cell r="AH2789" t="str">
            <v/>
          </cell>
        </row>
        <row r="2790">
          <cell r="AH2790" t="str">
            <v/>
          </cell>
        </row>
        <row r="2791">
          <cell r="AH2791" t="str">
            <v/>
          </cell>
        </row>
        <row r="2792">
          <cell r="AH2792" t="str">
            <v/>
          </cell>
        </row>
        <row r="2793">
          <cell r="AH2793" t="str">
            <v/>
          </cell>
        </row>
        <row r="2794">
          <cell r="AH2794" t="str">
            <v/>
          </cell>
        </row>
        <row r="2795">
          <cell r="AH2795" t="str">
            <v/>
          </cell>
        </row>
        <row r="2796">
          <cell r="AH2796" t="str">
            <v/>
          </cell>
        </row>
        <row r="2797">
          <cell r="AH2797" t="str">
            <v/>
          </cell>
        </row>
        <row r="2798">
          <cell r="AH2798" t="str">
            <v/>
          </cell>
        </row>
        <row r="2799">
          <cell r="AH2799" t="str">
            <v/>
          </cell>
        </row>
        <row r="2800">
          <cell r="AH2800" t="str">
            <v/>
          </cell>
        </row>
        <row r="2801">
          <cell r="AH2801" t="str">
            <v/>
          </cell>
        </row>
        <row r="2802">
          <cell r="AH2802" t="str">
            <v/>
          </cell>
        </row>
        <row r="2803">
          <cell r="AH2803" t="str">
            <v/>
          </cell>
        </row>
        <row r="2804">
          <cell r="AH2804" t="str">
            <v/>
          </cell>
        </row>
        <row r="2805">
          <cell r="AH2805" t="str">
            <v/>
          </cell>
        </row>
        <row r="2806">
          <cell r="AH2806" t="str">
            <v/>
          </cell>
        </row>
        <row r="2807">
          <cell r="AH2807" t="str">
            <v/>
          </cell>
        </row>
        <row r="2808">
          <cell r="AH2808" t="str">
            <v/>
          </cell>
        </row>
        <row r="2809">
          <cell r="AH2809" t="str">
            <v/>
          </cell>
        </row>
        <row r="2810">
          <cell r="AH2810" t="str">
            <v/>
          </cell>
        </row>
        <row r="2811">
          <cell r="AH2811" t="str">
            <v/>
          </cell>
        </row>
        <row r="2812">
          <cell r="AH2812" t="str">
            <v/>
          </cell>
        </row>
        <row r="2813">
          <cell r="AH2813" t="str">
            <v/>
          </cell>
        </row>
        <row r="2814">
          <cell r="AH2814" t="str">
            <v/>
          </cell>
        </row>
        <row r="2815">
          <cell r="AH2815" t="str">
            <v/>
          </cell>
        </row>
        <row r="2816">
          <cell r="AH2816" t="str">
            <v/>
          </cell>
        </row>
        <row r="2817">
          <cell r="AH2817" t="str">
            <v/>
          </cell>
        </row>
        <row r="2818">
          <cell r="AH2818" t="str">
            <v/>
          </cell>
        </row>
        <row r="2819">
          <cell r="AH2819" t="str">
            <v/>
          </cell>
        </row>
        <row r="2820">
          <cell r="AH2820" t="str">
            <v/>
          </cell>
        </row>
        <row r="2821">
          <cell r="AH2821" t="str">
            <v/>
          </cell>
        </row>
        <row r="2822">
          <cell r="AH2822" t="str">
            <v/>
          </cell>
        </row>
        <row r="2823">
          <cell r="AH2823" t="str">
            <v/>
          </cell>
        </row>
        <row r="2824">
          <cell r="AH2824" t="str">
            <v/>
          </cell>
        </row>
        <row r="2825">
          <cell r="AH2825" t="str">
            <v/>
          </cell>
        </row>
        <row r="2826">
          <cell r="AH2826" t="str">
            <v/>
          </cell>
        </row>
        <row r="2827">
          <cell r="AH2827" t="str">
            <v/>
          </cell>
        </row>
        <row r="2828">
          <cell r="AH2828" t="str">
            <v/>
          </cell>
        </row>
        <row r="2829">
          <cell r="AH2829" t="str">
            <v/>
          </cell>
        </row>
        <row r="2830">
          <cell r="AH2830" t="str">
            <v/>
          </cell>
        </row>
        <row r="2831">
          <cell r="AH2831" t="str">
            <v/>
          </cell>
        </row>
        <row r="2832">
          <cell r="AH2832" t="str">
            <v/>
          </cell>
        </row>
        <row r="2833">
          <cell r="AH2833" t="str">
            <v/>
          </cell>
        </row>
        <row r="2834">
          <cell r="AH2834" t="str">
            <v/>
          </cell>
        </row>
        <row r="2835">
          <cell r="AH2835" t="str">
            <v/>
          </cell>
        </row>
        <row r="2836">
          <cell r="AH2836" t="str">
            <v/>
          </cell>
        </row>
        <row r="2837">
          <cell r="AH2837" t="str">
            <v/>
          </cell>
        </row>
        <row r="2838">
          <cell r="AH2838" t="str">
            <v/>
          </cell>
        </row>
        <row r="2839">
          <cell r="AH2839" t="str">
            <v/>
          </cell>
        </row>
        <row r="2840">
          <cell r="AH2840" t="str">
            <v/>
          </cell>
        </row>
        <row r="2841">
          <cell r="AH2841" t="str">
            <v/>
          </cell>
        </row>
        <row r="2842">
          <cell r="AH2842" t="str">
            <v/>
          </cell>
        </row>
        <row r="2843">
          <cell r="AH2843" t="str">
            <v/>
          </cell>
        </row>
        <row r="2844">
          <cell r="AH2844" t="str">
            <v/>
          </cell>
        </row>
        <row r="2845">
          <cell r="AH2845" t="str">
            <v/>
          </cell>
        </row>
        <row r="2846">
          <cell r="AH2846" t="str">
            <v/>
          </cell>
        </row>
        <row r="2847">
          <cell r="AH2847" t="str">
            <v/>
          </cell>
        </row>
        <row r="2848">
          <cell r="AH2848" t="str">
            <v/>
          </cell>
        </row>
        <row r="2849">
          <cell r="AH2849" t="str">
            <v/>
          </cell>
        </row>
        <row r="2850">
          <cell r="AH2850" t="str">
            <v/>
          </cell>
        </row>
        <row r="2851">
          <cell r="AH2851" t="str">
            <v/>
          </cell>
        </row>
        <row r="2852">
          <cell r="AH2852" t="str">
            <v/>
          </cell>
        </row>
        <row r="2853">
          <cell r="AH2853" t="str">
            <v/>
          </cell>
        </row>
        <row r="2854">
          <cell r="AH2854" t="str">
            <v/>
          </cell>
        </row>
        <row r="2855">
          <cell r="AH2855" t="str">
            <v/>
          </cell>
        </row>
        <row r="2856">
          <cell r="AH2856" t="str">
            <v/>
          </cell>
        </row>
        <row r="2857">
          <cell r="AH2857" t="str">
            <v/>
          </cell>
        </row>
        <row r="2858">
          <cell r="AH2858" t="str">
            <v/>
          </cell>
        </row>
        <row r="2859">
          <cell r="AH2859" t="str">
            <v/>
          </cell>
        </row>
        <row r="2860">
          <cell r="AH2860" t="str">
            <v/>
          </cell>
        </row>
        <row r="2861">
          <cell r="AH2861" t="str">
            <v/>
          </cell>
        </row>
        <row r="2862">
          <cell r="AH2862" t="str">
            <v/>
          </cell>
        </row>
        <row r="2863">
          <cell r="AH2863" t="str">
            <v/>
          </cell>
        </row>
        <row r="2864">
          <cell r="AH2864" t="str">
            <v/>
          </cell>
        </row>
        <row r="2865">
          <cell r="AH2865" t="str">
            <v/>
          </cell>
        </row>
        <row r="2866">
          <cell r="AH2866" t="str">
            <v/>
          </cell>
        </row>
        <row r="2867">
          <cell r="AH2867" t="str">
            <v/>
          </cell>
        </row>
        <row r="2868">
          <cell r="AH2868" t="str">
            <v/>
          </cell>
        </row>
        <row r="2869">
          <cell r="AH2869" t="str">
            <v/>
          </cell>
        </row>
        <row r="2870">
          <cell r="AH2870" t="str">
            <v/>
          </cell>
        </row>
        <row r="2871">
          <cell r="AH2871" t="str">
            <v/>
          </cell>
        </row>
        <row r="2872">
          <cell r="AH2872" t="str">
            <v/>
          </cell>
        </row>
        <row r="2873">
          <cell r="AH2873" t="str">
            <v/>
          </cell>
        </row>
        <row r="2874">
          <cell r="AH2874" t="str">
            <v/>
          </cell>
        </row>
        <row r="2875">
          <cell r="AH2875" t="str">
            <v/>
          </cell>
        </row>
        <row r="2876">
          <cell r="AH2876" t="str">
            <v/>
          </cell>
        </row>
        <row r="2877">
          <cell r="AH2877" t="str">
            <v/>
          </cell>
        </row>
        <row r="2878">
          <cell r="AH2878" t="str">
            <v/>
          </cell>
        </row>
        <row r="2879">
          <cell r="AH2879" t="str">
            <v/>
          </cell>
        </row>
        <row r="2880">
          <cell r="AH2880" t="str">
            <v/>
          </cell>
        </row>
        <row r="2881">
          <cell r="AH2881" t="str">
            <v/>
          </cell>
        </row>
        <row r="2882">
          <cell r="AH2882" t="str">
            <v/>
          </cell>
        </row>
        <row r="2883">
          <cell r="AH2883" t="str">
            <v/>
          </cell>
        </row>
        <row r="2884">
          <cell r="AH2884" t="str">
            <v/>
          </cell>
        </row>
        <row r="2885">
          <cell r="AH2885" t="str">
            <v/>
          </cell>
        </row>
        <row r="2886">
          <cell r="AH2886" t="str">
            <v/>
          </cell>
        </row>
        <row r="2887">
          <cell r="AH2887" t="str">
            <v/>
          </cell>
        </row>
        <row r="2888">
          <cell r="AH2888" t="str">
            <v/>
          </cell>
        </row>
        <row r="2889">
          <cell r="AH2889" t="str">
            <v/>
          </cell>
        </row>
        <row r="2890">
          <cell r="AH2890" t="str">
            <v/>
          </cell>
        </row>
        <row r="2891">
          <cell r="AH2891" t="str">
            <v/>
          </cell>
        </row>
        <row r="2892">
          <cell r="AH2892" t="str">
            <v/>
          </cell>
        </row>
        <row r="2893">
          <cell r="AH2893" t="str">
            <v/>
          </cell>
        </row>
        <row r="2894">
          <cell r="AH2894" t="str">
            <v/>
          </cell>
        </row>
        <row r="2895">
          <cell r="AH2895" t="str">
            <v/>
          </cell>
        </row>
        <row r="2896">
          <cell r="AH2896" t="str">
            <v/>
          </cell>
        </row>
        <row r="2897">
          <cell r="AH2897" t="str">
            <v/>
          </cell>
        </row>
        <row r="2898">
          <cell r="AH2898" t="str">
            <v/>
          </cell>
        </row>
        <row r="2899">
          <cell r="AH2899" t="str">
            <v/>
          </cell>
        </row>
        <row r="2900">
          <cell r="AH2900" t="str">
            <v/>
          </cell>
        </row>
        <row r="2901">
          <cell r="AH2901" t="str">
            <v/>
          </cell>
        </row>
        <row r="2902">
          <cell r="AH2902" t="str">
            <v/>
          </cell>
        </row>
        <row r="2903">
          <cell r="AH2903" t="str">
            <v/>
          </cell>
        </row>
        <row r="2904">
          <cell r="AH2904" t="str">
            <v/>
          </cell>
        </row>
        <row r="2905">
          <cell r="AH2905" t="str">
            <v/>
          </cell>
        </row>
        <row r="2906">
          <cell r="AH2906" t="str">
            <v/>
          </cell>
        </row>
        <row r="2907">
          <cell r="AH2907" t="str">
            <v/>
          </cell>
        </row>
        <row r="2908">
          <cell r="AH2908" t="str">
            <v/>
          </cell>
        </row>
        <row r="2909">
          <cell r="AH2909" t="str">
            <v/>
          </cell>
        </row>
        <row r="2910">
          <cell r="AH2910" t="str">
            <v/>
          </cell>
        </row>
        <row r="2911">
          <cell r="AH2911" t="str">
            <v/>
          </cell>
        </row>
        <row r="2912">
          <cell r="AH2912" t="str">
            <v/>
          </cell>
        </row>
        <row r="2913">
          <cell r="AH2913" t="str">
            <v/>
          </cell>
        </row>
        <row r="2914">
          <cell r="AH2914" t="str">
            <v/>
          </cell>
        </row>
        <row r="2915">
          <cell r="AH2915" t="str">
            <v/>
          </cell>
        </row>
        <row r="2916">
          <cell r="AH2916" t="str">
            <v/>
          </cell>
        </row>
        <row r="2917">
          <cell r="AH2917" t="str">
            <v/>
          </cell>
        </row>
        <row r="2918">
          <cell r="AH2918" t="str">
            <v/>
          </cell>
        </row>
        <row r="2919">
          <cell r="AH2919" t="str">
            <v/>
          </cell>
        </row>
        <row r="2920">
          <cell r="AH2920" t="str">
            <v/>
          </cell>
        </row>
        <row r="2921">
          <cell r="AH2921" t="str">
            <v/>
          </cell>
        </row>
        <row r="2922">
          <cell r="AH2922" t="str">
            <v/>
          </cell>
        </row>
        <row r="2923">
          <cell r="AH2923" t="str">
            <v/>
          </cell>
        </row>
        <row r="2924">
          <cell r="AH2924" t="str">
            <v/>
          </cell>
        </row>
        <row r="2925">
          <cell r="AH2925" t="str">
            <v/>
          </cell>
        </row>
        <row r="2926">
          <cell r="AH2926" t="str">
            <v/>
          </cell>
        </row>
        <row r="2927">
          <cell r="AH2927" t="str">
            <v/>
          </cell>
        </row>
        <row r="2928">
          <cell r="AH2928" t="str">
            <v/>
          </cell>
        </row>
        <row r="2929">
          <cell r="AH2929" t="str">
            <v/>
          </cell>
        </row>
        <row r="2930">
          <cell r="AH2930" t="str">
            <v/>
          </cell>
        </row>
        <row r="2931">
          <cell r="AH2931" t="str">
            <v/>
          </cell>
        </row>
        <row r="2932">
          <cell r="AH2932" t="str">
            <v/>
          </cell>
        </row>
        <row r="2933">
          <cell r="AH2933" t="str">
            <v/>
          </cell>
        </row>
        <row r="2934">
          <cell r="AH2934" t="str">
            <v/>
          </cell>
        </row>
        <row r="2935">
          <cell r="AH2935" t="str">
            <v/>
          </cell>
        </row>
        <row r="2936">
          <cell r="AH2936" t="str">
            <v/>
          </cell>
        </row>
        <row r="2937">
          <cell r="AH2937" t="str">
            <v/>
          </cell>
        </row>
        <row r="2938">
          <cell r="AH2938" t="str">
            <v/>
          </cell>
        </row>
        <row r="2939">
          <cell r="AH2939" t="str">
            <v/>
          </cell>
        </row>
        <row r="2940">
          <cell r="AH2940" t="str">
            <v/>
          </cell>
        </row>
        <row r="2941">
          <cell r="AH2941" t="str">
            <v/>
          </cell>
        </row>
        <row r="2942">
          <cell r="AH2942" t="str">
            <v/>
          </cell>
        </row>
        <row r="2943">
          <cell r="AH2943" t="str">
            <v/>
          </cell>
        </row>
        <row r="2944">
          <cell r="AH2944" t="str">
            <v/>
          </cell>
        </row>
        <row r="2945">
          <cell r="AH2945" t="str">
            <v/>
          </cell>
        </row>
        <row r="2946">
          <cell r="AH2946" t="str">
            <v/>
          </cell>
        </row>
        <row r="2947">
          <cell r="AH2947" t="str">
            <v/>
          </cell>
        </row>
        <row r="2948">
          <cell r="AH2948" t="str">
            <v/>
          </cell>
        </row>
        <row r="2949">
          <cell r="AH2949" t="str">
            <v/>
          </cell>
        </row>
        <row r="2950">
          <cell r="AH2950" t="str">
            <v/>
          </cell>
        </row>
        <row r="2951">
          <cell r="AH2951" t="str">
            <v/>
          </cell>
        </row>
        <row r="2952">
          <cell r="AH2952" t="str">
            <v/>
          </cell>
        </row>
        <row r="2953">
          <cell r="AH2953" t="str">
            <v/>
          </cell>
        </row>
        <row r="2954">
          <cell r="AH2954" t="str">
            <v/>
          </cell>
        </row>
        <row r="2955">
          <cell r="AH2955" t="str">
            <v/>
          </cell>
        </row>
        <row r="2956">
          <cell r="AH2956" t="str">
            <v/>
          </cell>
        </row>
        <row r="2957">
          <cell r="AH2957" t="str">
            <v/>
          </cell>
        </row>
        <row r="2958">
          <cell r="AH2958" t="str">
            <v/>
          </cell>
        </row>
        <row r="2959">
          <cell r="AH2959" t="str">
            <v/>
          </cell>
        </row>
        <row r="2960">
          <cell r="AH2960" t="str">
            <v/>
          </cell>
        </row>
        <row r="2961">
          <cell r="AH2961" t="str">
            <v/>
          </cell>
        </row>
        <row r="2962">
          <cell r="AH2962" t="str">
            <v/>
          </cell>
        </row>
        <row r="2963">
          <cell r="AH2963" t="str">
            <v/>
          </cell>
        </row>
        <row r="2964">
          <cell r="AH2964" t="str">
            <v/>
          </cell>
        </row>
        <row r="2965">
          <cell r="AH2965" t="str">
            <v/>
          </cell>
        </row>
        <row r="2966">
          <cell r="AH2966" t="str">
            <v/>
          </cell>
        </row>
        <row r="2967">
          <cell r="AH2967" t="str">
            <v/>
          </cell>
        </row>
        <row r="2968">
          <cell r="AH2968" t="str">
            <v/>
          </cell>
        </row>
        <row r="2969">
          <cell r="AH2969" t="str">
            <v/>
          </cell>
        </row>
        <row r="2970">
          <cell r="AH2970" t="str">
            <v/>
          </cell>
        </row>
        <row r="2971">
          <cell r="AH2971" t="str">
            <v/>
          </cell>
        </row>
        <row r="2972">
          <cell r="AH2972" t="str">
            <v/>
          </cell>
        </row>
        <row r="2973">
          <cell r="AH2973" t="str">
            <v/>
          </cell>
        </row>
        <row r="2974">
          <cell r="AH2974" t="str">
            <v/>
          </cell>
        </row>
        <row r="2975">
          <cell r="AH2975" t="str">
            <v/>
          </cell>
        </row>
        <row r="2976">
          <cell r="AH2976" t="str">
            <v/>
          </cell>
        </row>
        <row r="2977">
          <cell r="AH2977" t="str">
            <v/>
          </cell>
        </row>
        <row r="2978">
          <cell r="AH2978" t="str">
            <v/>
          </cell>
        </row>
        <row r="2979">
          <cell r="AH2979" t="str">
            <v/>
          </cell>
        </row>
        <row r="2980">
          <cell r="AH2980" t="str">
            <v/>
          </cell>
        </row>
        <row r="2981">
          <cell r="AH2981" t="str">
            <v/>
          </cell>
        </row>
        <row r="2982">
          <cell r="AH2982" t="str">
            <v/>
          </cell>
        </row>
        <row r="2983">
          <cell r="AH2983" t="str">
            <v/>
          </cell>
        </row>
        <row r="2984">
          <cell r="AH2984" t="str">
            <v/>
          </cell>
        </row>
        <row r="2985">
          <cell r="AH2985" t="str">
            <v/>
          </cell>
        </row>
        <row r="2986">
          <cell r="AH2986" t="str">
            <v/>
          </cell>
        </row>
        <row r="2987">
          <cell r="AH2987" t="str">
            <v/>
          </cell>
        </row>
        <row r="2988">
          <cell r="AH2988" t="str">
            <v/>
          </cell>
        </row>
        <row r="2989">
          <cell r="AH2989" t="str">
            <v/>
          </cell>
        </row>
        <row r="2990">
          <cell r="AH2990" t="str">
            <v/>
          </cell>
        </row>
        <row r="2991">
          <cell r="AH2991" t="str">
            <v/>
          </cell>
        </row>
        <row r="2992">
          <cell r="AH2992" t="str">
            <v/>
          </cell>
        </row>
        <row r="2993">
          <cell r="AH2993" t="str">
            <v/>
          </cell>
        </row>
        <row r="2994">
          <cell r="AH2994" t="str">
            <v/>
          </cell>
        </row>
        <row r="2995">
          <cell r="AH2995" t="str">
            <v/>
          </cell>
        </row>
        <row r="2996">
          <cell r="AH2996" t="str">
            <v/>
          </cell>
        </row>
        <row r="2997">
          <cell r="AH2997" t="str">
            <v/>
          </cell>
        </row>
        <row r="2998">
          <cell r="AH2998" t="str">
            <v/>
          </cell>
        </row>
        <row r="2999">
          <cell r="AH2999" t="str">
            <v/>
          </cell>
        </row>
        <row r="3000">
          <cell r="AH3000" t="str">
            <v/>
          </cell>
        </row>
        <row r="3001">
          <cell r="AH3001" t="str">
            <v/>
          </cell>
        </row>
        <row r="3002">
          <cell r="AH3002" t="str">
            <v/>
          </cell>
        </row>
        <row r="3003">
          <cell r="AH3003" t="str">
            <v/>
          </cell>
        </row>
        <row r="3004">
          <cell r="AH3004" t="str">
            <v/>
          </cell>
        </row>
        <row r="3005">
          <cell r="AH3005" t="str">
            <v/>
          </cell>
        </row>
        <row r="3006">
          <cell r="AH3006" t="str">
            <v/>
          </cell>
        </row>
        <row r="3007">
          <cell r="AH3007" t="str">
            <v/>
          </cell>
        </row>
        <row r="3008">
          <cell r="AH3008" t="str">
            <v/>
          </cell>
        </row>
        <row r="3009">
          <cell r="AH3009" t="str">
            <v/>
          </cell>
        </row>
        <row r="3010">
          <cell r="AH3010" t="str">
            <v/>
          </cell>
        </row>
        <row r="3011">
          <cell r="AH3011" t="str">
            <v/>
          </cell>
        </row>
        <row r="3012">
          <cell r="AH3012" t="str">
            <v/>
          </cell>
        </row>
        <row r="3013">
          <cell r="AH3013" t="str">
            <v/>
          </cell>
        </row>
        <row r="3014">
          <cell r="AH3014" t="str">
            <v/>
          </cell>
        </row>
        <row r="3015">
          <cell r="AH3015" t="str">
            <v/>
          </cell>
        </row>
        <row r="3016">
          <cell r="AH3016" t="str">
            <v/>
          </cell>
        </row>
        <row r="3017">
          <cell r="AH3017" t="str">
            <v/>
          </cell>
        </row>
        <row r="3018">
          <cell r="AH3018" t="str">
            <v/>
          </cell>
        </row>
        <row r="3019">
          <cell r="AH3019" t="str">
            <v/>
          </cell>
        </row>
        <row r="3020">
          <cell r="AH3020" t="str">
            <v/>
          </cell>
        </row>
        <row r="3021">
          <cell r="AH3021" t="str">
            <v/>
          </cell>
        </row>
        <row r="3022">
          <cell r="AH3022" t="str">
            <v/>
          </cell>
        </row>
        <row r="3023">
          <cell r="AH3023" t="str">
            <v/>
          </cell>
        </row>
        <row r="3024">
          <cell r="AH3024" t="str">
            <v/>
          </cell>
        </row>
        <row r="3025">
          <cell r="AH3025" t="str">
            <v/>
          </cell>
        </row>
        <row r="3026">
          <cell r="AH3026" t="str">
            <v/>
          </cell>
        </row>
        <row r="3027">
          <cell r="AH3027" t="str">
            <v/>
          </cell>
        </row>
        <row r="3028">
          <cell r="AH3028" t="str">
            <v/>
          </cell>
        </row>
        <row r="3029">
          <cell r="AH3029" t="str">
            <v/>
          </cell>
        </row>
        <row r="3030">
          <cell r="AH3030" t="str">
            <v/>
          </cell>
        </row>
        <row r="3031">
          <cell r="AH3031" t="str">
            <v/>
          </cell>
        </row>
        <row r="3032">
          <cell r="AH3032" t="str">
            <v/>
          </cell>
        </row>
        <row r="3033">
          <cell r="AH3033" t="str">
            <v/>
          </cell>
        </row>
        <row r="3034">
          <cell r="AH3034" t="str">
            <v/>
          </cell>
        </row>
        <row r="3035">
          <cell r="AH3035" t="str">
            <v/>
          </cell>
        </row>
        <row r="3036">
          <cell r="AH3036" t="str">
            <v/>
          </cell>
        </row>
        <row r="3037">
          <cell r="AH3037" t="str">
            <v/>
          </cell>
        </row>
        <row r="3038">
          <cell r="AH3038" t="str">
            <v/>
          </cell>
        </row>
        <row r="3039">
          <cell r="AH3039" t="str">
            <v/>
          </cell>
        </row>
        <row r="3040">
          <cell r="AH3040" t="str">
            <v/>
          </cell>
        </row>
        <row r="3041">
          <cell r="AH3041" t="str">
            <v/>
          </cell>
        </row>
        <row r="3042">
          <cell r="AH3042" t="str">
            <v/>
          </cell>
        </row>
        <row r="3043">
          <cell r="AH3043" t="str">
            <v/>
          </cell>
        </row>
        <row r="3044">
          <cell r="AH3044" t="str">
            <v/>
          </cell>
        </row>
        <row r="3045">
          <cell r="AH3045" t="str">
            <v/>
          </cell>
        </row>
        <row r="3046">
          <cell r="AH3046" t="str">
            <v/>
          </cell>
        </row>
        <row r="3047">
          <cell r="AH3047" t="str">
            <v/>
          </cell>
        </row>
        <row r="3048">
          <cell r="AH3048" t="str">
            <v/>
          </cell>
        </row>
        <row r="3049">
          <cell r="AH3049" t="str">
            <v/>
          </cell>
        </row>
        <row r="3050">
          <cell r="AH3050" t="str">
            <v/>
          </cell>
        </row>
        <row r="3051">
          <cell r="AH3051" t="str">
            <v/>
          </cell>
        </row>
        <row r="3052">
          <cell r="AH3052" t="str">
            <v/>
          </cell>
        </row>
        <row r="3053">
          <cell r="AH3053" t="str">
            <v/>
          </cell>
        </row>
        <row r="3054">
          <cell r="AH3054" t="str">
            <v/>
          </cell>
        </row>
        <row r="3055">
          <cell r="AH3055" t="str">
            <v/>
          </cell>
        </row>
        <row r="3056">
          <cell r="AH3056" t="str">
            <v/>
          </cell>
        </row>
        <row r="3057">
          <cell r="AH3057" t="str">
            <v/>
          </cell>
        </row>
        <row r="3058">
          <cell r="AH3058" t="str">
            <v/>
          </cell>
        </row>
        <row r="3059">
          <cell r="AH3059" t="str">
            <v/>
          </cell>
        </row>
        <row r="3060">
          <cell r="AH3060" t="str">
            <v/>
          </cell>
        </row>
        <row r="3061">
          <cell r="AH3061" t="str">
            <v/>
          </cell>
        </row>
        <row r="3062">
          <cell r="AH3062" t="str">
            <v/>
          </cell>
        </row>
        <row r="3063">
          <cell r="AH3063" t="str">
            <v/>
          </cell>
        </row>
        <row r="3064">
          <cell r="AH3064" t="str">
            <v/>
          </cell>
        </row>
        <row r="3065">
          <cell r="AH3065" t="str">
            <v/>
          </cell>
        </row>
        <row r="3066">
          <cell r="AH3066" t="str">
            <v/>
          </cell>
        </row>
        <row r="3067">
          <cell r="AH3067" t="str">
            <v/>
          </cell>
        </row>
        <row r="3068">
          <cell r="AH3068" t="str">
            <v/>
          </cell>
        </row>
        <row r="3069">
          <cell r="AH3069" t="str">
            <v/>
          </cell>
        </row>
        <row r="3070">
          <cell r="AH3070" t="str">
            <v/>
          </cell>
        </row>
        <row r="3071">
          <cell r="AH3071" t="str">
            <v/>
          </cell>
        </row>
        <row r="3072">
          <cell r="AH3072" t="str">
            <v/>
          </cell>
        </row>
        <row r="3073">
          <cell r="AH3073" t="str">
            <v/>
          </cell>
        </row>
        <row r="3074">
          <cell r="AH3074" t="str">
            <v/>
          </cell>
        </row>
        <row r="3075">
          <cell r="AH3075" t="str">
            <v/>
          </cell>
        </row>
        <row r="3076">
          <cell r="AH3076" t="str">
            <v/>
          </cell>
        </row>
        <row r="3077">
          <cell r="AH3077" t="str">
            <v/>
          </cell>
        </row>
        <row r="3078">
          <cell r="AH3078" t="str">
            <v/>
          </cell>
        </row>
        <row r="3079">
          <cell r="AH3079" t="str">
            <v/>
          </cell>
        </row>
        <row r="3080">
          <cell r="AH3080" t="str">
            <v/>
          </cell>
        </row>
        <row r="3081">
          <cell r="AH3081" t="str">
            <v/>
          </cell>
        </row>
        <row r="3082">
          <cell r="AH3082" t="str">
            <v/>
          </cell>
        </row>
        <row r="3083">
          <cell r="AH3083" t="str">
            <v/>
          </cell>
        </row>
        <row r="3084">
          <cell r="AH3084" t="str">
            <v/>
          </cell>
        </row>
        <row r="3085">
          <cell r="AH3085" t="str">
            <v/>
          </cell>
        </row>
        <row r="3086">
          <cell r="AH3086" t="str">
            <v/>
          </cell>
        </row>
        <row r="3087">
          <cell r="AH3087" t="str">
            <v/>
          </cell>
        </row>
        <row r="3088">
          <cell r="AH3088" t="str">
            <v/>
          </cell>
        </row>
        <row r="3089">
          <cell r="AH3089" t="str">
            <v/>
          </cell>
        </row>
        <row r="3090">
          <cell r="AH3090" t="str">
            <v/>
          </cell>
        </row>
        <row r="3091">
          <cell r="AH3091" t="str">
            <v/>
          </cell>
        </row>
        <row r="3092">
          <cell r="AH3092" t="str">
            <v/>
          </cell>
        </row>
        <row r="3093">
          <cell r="AH3093" t="str">
            <v/>
          </cell>
        </row>
        <row r="3094">
          <cell r="AH3094" t="str">
            <v/>
          </cell>
        </row>
        <row r="3095">
          <cell r="AH3095" t="str">
            <v/>
          </cell>
        </row>
        <row r="3096">
          <cell r="AH3096" t="str">
            <v/>
          </cell>
        </row>
        <row r="3097">
          <cell r="AH3097" t="str">
            <v/>
          </cell>
        </row>
        <row r="3098">
          <cell r="AH3098" t="str">
            <v/>
          </cell>
        </row>
        <row r="3099">
          <cell r="AH3099" t="str">
            <v/>
          </cell>
        </row>
        <row r="3100">
          <cell r="AH3100" t="str">
            <v/>
          </cell>
        </row>
        <row r="3101">
          <cell r="AH3101" t="str">
            <v/>
          </cell>
        </row>
        <row r="3102">
          <cell r="AH3102" t="str">
            <v/>
          </cell>
        </row>
        <row r="3103">
          <cell r="AH3103" t="str">
            <v/>
          </cell>
        </row>
        <row r="3104">
          <cell r="AH3104" t="str">
            <v/>
          </cell>
        </row>
        <row r="3105">
          <cell r="AH3105" t="str">
            <v/>
          </cell>
        </row>
        <row r="3106">
          <cell r="AH3106" t="str">
            <v/>
          </cell>
        </row>
        <row r="3107">
          <cell r="AH3107" t="str">
            <v/>
          </cell>
        </row>
        <row r="3108">
          <cell r="AH3108" t="str">
            <v/>
          </cell>
        </row>
        <row r="3109">
          <cell r="AH3109" t="str">
            <v/>
          </cell>
        </row>
        <row r="3110">
          <cell r="AH3110" t="str">
            <v/>
          </cell>
        </row>
        <row r="3111">
          <cell r="AH3111" t="str">
            <v/>
          </cell>
        </row>
        <row r="3112">
          <cell r="AH3112" t="str">
            <v/>
          </cell>
        </row>
        <row r="3113">
          <cell r="AH3113" t="str">
            <v/>
          </cell>
        </row>
        <row r="3114">
          <cell r="AH3114" t="str">
            <v/>
          </cell>
        </row>
        <row r="3115">
          <cell r="AH3115" t="str">
            <v/>
          </cell>
        </row>
        <row r="3116">
          <cell r="AH3116" t="str">
            <v/>
          </cell>
        </row>
        <row r="3117">
          <cell r="AH3117" t="str">
            <v/>
          </cell>
        </row>
        <row r="3118">
          <cell r="AH3118" t="str">
            <v/>
          </cell>
        </row>
        <row r="3119">
          <cell r="AH3119" t="str">
            <v/>
          </cell>
        </row>
        <row r="3120">
          <cell r="AH3120" t="str">
            <v/>
          </cell>
        </row>
        <row r="3121">
          <cell r="AH3121" t="str">
            <v/>
          </cell>
        </row>
        <row r="3122">
          <cell r="AH3122" t="str">
            <v/>
          </cell>
        </row>
        <row r="3123">
          <cell r="AH3123" t="str">
            <v/>
          </cell>
        </row>
        <row r="3124">
          <cell r="AH3124" t="str">
            <v/>
          </cell>
        </row>
        <row r="3125">
          <cell r="AH3125" t="str">
            <v/>
          </cell>
        </row>
        <row r="3126">
          <cell r="AH3126" t="str">
            <v/>
          </cell>
        </row>
        <row r="3127">
          <cell r="AH3127" t="str">
            <v/>
          </cell>
        </row>
        <row r="3128">
          <cell r="AH3128" t="str">
            <v/>
          </cell>
        </row>
        <row r="3129">
          <cell r="AH3129" t="str">
            <v/>
          </cell>
        </row>
        <row r="3130">
          <cell r="AH3130" t="str">
            <v/>
          </cell>
        </row>
        <row r="3131">
          <cell r="AH3131" t="str">
            <v/>
          </cell>
        </row>
        <row r="3132">
          <cell r="AH3132" t="str">
            <v/>
          </cell>
        </row>
        <row r="3133">
          <cell r="AH3133" t="str">
            <v/>
          </cell>
        </row>
        <row r="3134">
          <cell r="AH3134" t="str">
            <v/>
          </cell>
        </row>
        <row r="3135">
          <cell r="AH3135" t="str">
            <v/>
          </cell>
        </row>
        <row r="3136">
          <cell r="AH3136" t="str">
            <v/>
          </cell>
        </row>
        <row r="3137">
          <cell r="AH3137" t="str">
            <v/>
          </cell>
        </row>
        <row r="3138">
          <cell r="AH3138" t="str">
            <v/>
          </cell>
        </row>
        <row r="3139">
          <cell r="AH3139" t="str">
            <v/>
          </cell>
        </row>
        <row r="3140">
          <cell r="AH3140" t="str">
            <v/>
          </cell>
        </row>
        <row r="3141">
          <cell r="AH3141" t="str">
            <v/>
          </cell>
        </row>
        <row r="3142">
          <cell r="AH3142" t="str">
            <v/>
          </cell>
        </row>
        <row r="3143">
          <cell r="AH3143" t="str">
            <v/>
          </cell>
        </row>
        <row r="3144">
          <cell r="AH3144" t="str">
            <v/>
          </cell>
        </row>
        <row r="3145">
          <cell r="AH3145" t="str">
            <v/>
          </cell>
        </row>
        <row r="3146">
          <cell r="AH3146" t="str">
            <v/>
          </cell>
        </row>
        <row r="3147">
          <cell r="AH3147" t="str">
            <v/>
          </cell>
        </row>
        <row r="3148">
          <cell r="AH3148" t="str">
            <v/>
          </cell>
        </row>
        <row r="3149">
          <cell r="AH3149" t="str">
            <v/>
          </cell>
        </row>
        <row r="3150">
          <cell r="AH3150" t="str">
            <v/>
          </cell>
        </row>
        <row r="3151">
          <cell r="AH3151" t="str">
            <v/>
          </cell>
        </row>
        <row r="3152">
          <cell r="AH3152" t="str">
            <v/>
          </cell>
        </row>
        <row r="3153">
          <cell r="AH3153" t="str">
            <v/>
          </cell>
        </row>
        <row r="3154">
          <cell r="AH3154" t="str">
            <v/>
          </cell>
        </row>
        <row r="3155">
          <cell r="AH3155" t="str">
            <v/>
          </cell>
        </row>
        <row r="3156">
          <cell r="AH3156" t="str">
            <v/>
          </cell>
        </row>
        <row r="3157">
          <cell r="AH3157" t="str">
            <v/>
          </cell>
        </row>
        <row r="3158">
          <cell r="AH3158" t="str">
            <v/>
          </cell>
        </row>
        <row r="3159">
          <cell r="AH3159" t="str">
            <v/>
          </cell>
        </row>
        <row r="3160">
          <cell r="AH3160" t="str">
            <v/>
          </cell>
        </row>
        <row r="3161">
          <cell r="AH3161" t="str">
            <v/>
          </cell>
        </row>
        <row r="3162">
          <cell r="AH3162" t="str">
            <v/>
          </cell>
        </row>
        <row r="3163">
          <cell r="AH3163" t="str">
            <v/>
          </cell>
        </row>
        <row r="3164">
          <cell r="AH3164" t="str">
            <v/>
          </cell>
        </row>
        <row r="3165">
          <cell r="AH3165" t="str">
            <v/>
          </cell>
        </row>
        <row r="3166">
          <cell r="AH3166" t="str">
            <v/>
          </cell>
        </row>
        <row r="3167">
          <cell r="AH3167" t="str">
            <v/>
          </cell>
        </row>
        <row r="3168">
          <cell r="AH3168" t="str">
            <v/>
          </cell>
        </row>
        <row r="3169">
          <cell r="AH3169" t="str">
            <v/>
          </cell>
        </row>
        <row r="3170">
          <cell r="AH3170" t="str">
            <v/>
          </cell>
        </row>
        <row r="3171">
          <cell r="AH3171" t="str">
            <v/>
          </cell>
        </row>
        <row r="3172">
          <cell r="AH3172" t="str">
            <v/>
          </cell>
        </row>
        <row r="3173">
          <cell r="AH3173" t="str">
            <v/>
          </cell>
        </row>
        <row r="3174">
          <cell r="AH3174" t="str">
            <v/>
          </cell>
        </row>
        <row r="3175">
          <cell r="AH3175" t="str">
            <v/>
          </cell>
        </row>
        <row r="3176">
          <cell r="AH3176" t="str">
            <v/>
          </cell>
        </row>
        <row r="3177">
          <cell r="AH3177" t="str">
            <v/>
          </cell>
        </row>
        <row r="3178">
          <cell r="AH3178" t="str">
            <v/>
          </cell>
        </row>
        <row r="3179">
          <cell r="AH3179" t="str">
            <v/>
          </cell>
        </row>
        <row r="3180">
          <cell r="AH3180" t="str">
            <v/>
          </cell>
        </row>
        <row r="3181">
          <cell r="AH3181" t="str">
            <v/>
          </cell>
        </row>
        <row r="3182">
          <cell r="AH3182" t="str">
            <v/>
          </cell>
        </row>
        <row r="3183">
          <cell r="AH3183" t="str">
            <v/>
          </cell>
        </row>
        <row r="3184">
          <cell r="AH3184" t="str">
            <v/>
          </cell>
        </row>
        <row r="3185">
          <cell r="AH3185" t="str">
            <v/>
          </cell>
        </row>
        <row r="3186">
          <cell r="AH3186" t="str">
            <v/>
          </cell>
        </row>
        <row r="3187">
          <cell r="AH3187" t="str">
            <v/>
          </cell>
        </row>
        <row r="3188">
          <cell r="AH3188" t="str">
            <v/>
          </cell>
        </row>
        <row r="3189">
          <cell r="AH3189" t="str">
            <v/>
          </cell>
        </row>
        <row r="3190">
          <cell r="AH3190" t="str">
            <v/>
          </cell>
        </row>
        <row r="3191">
          <cell r="AH3191" t="str">
            <v/>
          </cell>
        </row>
        <row r="3192">
          <cell r="AH3192" t="str">
            <v/>
          </cell>
        </row>
        <row r="3193">
          <cell r="AH3193" t="str">
            <v/>
          </cell>
        </row>
        <row r="3194">
          <cell r="AH3194" t="str">
            <v/>
          </cell>
        </row>
        <row r="3195">
          <cell r="AH3195" t="str">
            <v/>
          </cell>
        </row>
        <row r="3196">
          <cell r="AH3196" t="str">
            <v/>
          </cell>
        </row>
        <row r="3197">
          <cell r="AH3197" t="str">
            <v/>
          </cell>
        </row>
        <row r="3198">
          <cell r="AH3198" t="str">
            <v/>
          </cell>
        </row>
        <row r="3199">
          <cell r="AH3199" t="str">
            <v/>
          </cell>
        </row>
        <row r="3200">
          <cell r="AH3200" t="str">
            <v/>
          </cell>
        </row>
        <row r="3201">
          <cell r="AH3201" t="str">
            <v/>
          </cell>
        </row>
        <row r="3202">
          <cell r="AH3202" t="str">
            <v/>
          </cell>
        </row>
        <row r="3203">
          <cell r="AH3203" t="str">
            <v/>
          </cell>
        </row>
        <row r="3204">
          <cell r="AH3204" t="str">
            <v/>
          </cell>
        </row>
        <row r="3205">
          <cell r="AH3205" t="str">
            <v/>
          </cell>
        </row>
        <row r="3206">
          <cell r="AH3206" t="str">
            <v/>
          </cell>
        </row>
        <row r="3207">
          <cell r="AH3207" t="str">
            <v/>
          </cell>
        </row>
        <row r="3208">
          <cell r="AH3208" t="str">
            <v/>
          </cell>
        </row>
        <row r="3209">
          <cell r="AH3209" t="str">
            <v/>
          </cell>
        </row>
        <row r="3210">
          <cell r="AH3210" t="str">
            <v/>
          </cell>
        </row>
        <row r="3211">
          <cell r="AH3211" t="str">
            <v/>
          </cell>
        </row>
        <row r="3212">
          <cell r="AH3212" t="str">
            <v/>
          </cell>
        </row>
        <row r="3213">
          <cell r="AH3213" t="str">
            <v/>
          </cell>
        </row>
        <row r="3214">
          <cell r="AH3214" t="str">
            <v/>
          </cell>
        </row>
        <row r="3215">
          <cell r="AH3215" t="str">
            <v/>
          </cell>
        </row>
        <row r="3216">
          <cell r="AH3216" t="str">
            <v/>
          </cell>
        </row>
        <row r="3217">
          <cell r="AH3217" t="str">
            <v/>
          </cell>
        </row>
        <row r="3218">
          <cell r="AH3218" t="str">
            <v/>
          </cell>
        </row>
        <row r="3219">
          <cell r="AH3219" t="str">
            <v/>
          </cell>
        </row>
        <row r="3220">
          <cell r="AH3220" t="str">
            <v/>
          </cell>
        </row>
        <row r="3221">
          <cell r="AH3221" t="str">
            <v/>
          </cell>
        </row>
        <row r="3222">
          <cell r="AH3222" t="str">
            <v/>
          </cell>
        </row>
        <row r="3223">
          <cell r="AH3223" t="str">
            <v/>
          </cell>
        </row>
        <row r="3224">
          <cell r="AH3224" t="str">
            <v/>
          </cell>
        </row>
        <row r="3225">
          <cell r="AH3225" t="str">
            <v/>
          </cell>
        </row>
        <row r="3226">
          <cell r="AH3226" t="str">
            <v/>
          </cell>
        </row>
        <row r="3227">
          <cell r="AH3227" t="str">
            <v/>
          </cell>
        </row>
        <row r="3228">
          <cell r="AH3228" t="str">
            <v/>
          </cell>
        </row>
        <row r="3229">
          <cell r="AH3229" t="str">
            <v/>
          </cell>
        </row>
        <row r="3230">
          <cell r="AH3230" t="str">
            <v/>
          </cell>
        </row>
        <row r="3231">
          <cell r="AH3231" t="str">
            <v/>
          </cell>
        </row>
        <row r="3232">
          <cell r="AH3232" t="str">
            <v/>
          </cell>
        </row>
        <row r="3233">
          <cell r="AH3233" t="str">
            <v/>
          </cell>
        </row>
        <row r="3234">
          <cell r="AH3234" t="str">
            <v/>
          </cell>
        </row>
        <row r="3235">
          <cell r="AH3235" t="str">
            <v/>
          </cell>
        </row>
        <row r="3236">
          <cell r="AH3236" t="str">
            <v/>
          </cell>
        </row>
        <row r="3237">
          <cell r="AH3237" t="str">
            <v/>
          </cell>
        </row>
        <row r="3238">
          <cell r="AH3238" t="str">
            <v/>
          </cell>
        </row>
        <row r="3239">
          <cell r="AH3239" t="str">
            <v/>
          </cell>
        </row>
        <row r="3240">
          <cell r="AH3240" t="str">
            <v/>
          </cell>
        </row>
        <row r="3241">
          <cell r="AH3241" t="str">
            <v/>
          </cell>
        </row>
        <row r="3242">
          <cell r="AH3242" t="str">
            <v/>
          </cell>
        </row>
        <row r="3243">
          <cell r="AH3243" t="str">
            <v/>
          </cell>
        </row>
        <row r="3244">
          <cell r="AH3244" t="str">
            <v/>
          </cell>
        </row>
        <row r="3245">
          <cell r="AH3245" t="str">
            <v/>
          </cell>
        </row>
        <row r="3246">
          <cell r="AH3246" t="str">
            <v/>
          </cell>
        </row>
        <row r="3247">
          <cell r="AH3247" t="str">
            <v/>
          </cell>
        </row>
        <row r="3248">
          <cell r="AH3248" t="str">
            <v/>
          </cell>
        </row>
        <row r="3249">
          <cell r="AH3249" t="str">
            <v/>
          </cell>
        </row>
        <row r="3250">
          <cell r="AH3250" t="str">
            <v/>
          </cell>
        </row>
        <row r="3251">
          <cell r="AH3251" t="str">
            <v/>
          </cell>
        </row>
        <row r="3252">
          <cell r="AH3252" t="str">
            <v/>
          </cell>
        </row>
        <row r="3253">
          <cell r="AH3253" t="str">
            <v/>
          </cell>
        </row>
        <row r="3254">
          <cell r="AH3254" t="str">
            <v/>
          </cell>
        </row>
        <row r="3255">
          <cell r="AH3255" t="str">
            <v/>
          </cell>
        </row>
        <row r="3256">
          <cell r="AH3256" t="str">
            <v/>
          </cell>
        </row>
        <row r="3257">
          <cell r="AH3257" t="str">
            <v/>
          </cell>
        </row>
        <row r="3258">
          <cell r="AH3258" t="str">
            <v/>
          </cell>
        </row>
        <row r="3259">
          <cell r="AH3259" t="str">
            <v/>
          </cell>
        </row>
        <row r="3260">
          <cell r="AH3260" t="str">
            <v/>
          </cell>
        </row>
        <row r="3261">
          <cell r="AH3261" t="str">
            <v/>
          </cell>
        </row>
        <row r="3262">
          <cell r="AH3262" t="str">
            <v/>
          </cell>
        </row>
        <row r="3263">
          <cell r="AH3263" t="str">
            <v/>
          </cell>
        </row>
        <row r="3264">
          <cell r="AH3264" t="str">
            <v/>
          </cell>
        </row>
        <row r="3265">
          <cell r="AH3265" t="str">
            <v/>
          </cell>
        </row>
        <row r="3266">
          <cell r="AH3266" t="str">
            <v/>
          </cell>
        </row>
        <row r="3267">
          <cell r="AH3267" t="str">
            <v/>
          </cell>
        </row>
        <row r="3268">
          <cell r="AH3268" t="str">
            <v/>
          </cell>
        </row>
        <row r="3269">
          <cell r="AH3269" t="str">
            <v/>
          </cell>
        </row>
        <row r="3270">
          <cell r="AH3270" t="str">
            <v/>
          </cell>
        </row>
        <row r="3271">
          <cell r="AH3271" t="str">
            <v/>
          </cell>
        </row>
        <row r="3272">
          <cell r="AH3272" t="str">
            <v/>
          </cell>
        </row>
        <row r="3273">
          <cell r="AH3273" t="str">
            <v/>
          </cell>
        </row>
        <row r="3274">
          <cell r="AH3274" t="str">
            <v/>
          </cell>
        </row>
        <row r="3275">
          <cell r="AH3275" t="str">
            <v/>
          </cell>
        </row>
        <row r="3276">
          <cell r="AH3276" t="str">
            <v/>
          </cell>
        </row>
        <row r="3277">
          <cell r="AH3277" t="str">
            <v/>
          </cell>
        </row>
        <row r="3278">
          <cell r="AH3278" t="str">
            <v/>
          </cell>
        </row>
        <row r="3279">
          <cell r="AH3279" t="str">
            <v/>
          </cell>
        </row>
        <row r="3280">
          <cell r="AH3280" t="str">
            <v/>
          </cell>
        </row>
        <row r="3281">
          <cell r="AH3281" t="str">
            <v/>
          </cell>
        </row>
        <row r="3282">
          <cell r="AH3282" t="str">
            <v/>
          </cell>
        </row>
        <row r="3283">
          <cell r="AH3283" t="str">
            <v/>
          </cell>
        </row>
        <row r="3284">
          <cell r="AH3284" t="str">
            <v/>
          </cell>
        </row>
        <row r="3285">
          <cell r="AH3285" t="str">
            <v/>
          </cell>
        </row>
        <row r="3286">
          <cell r="AH3286" t="str">
            <v/>
          </cell>
        </row>
        <row r="3287">
          <cell r="AH3287" t="str">
            <v/>
          </cell>
        </row>
        <row r="3288">
          <cell r="AH3288" t="str">
            <v/>
          </cell>
        </row>
        <row r="3289">
          <cell r="AH3289" t="str">
            <v/>
          </cell>
        </row>
        <row r="3290">
          <cell r="AH3290" t="str">
            <v/>
          </cell>
        </row>
        <row r="3291">
          <cell r="AH3291" t="str">
            <v/>
          </cell>
        </row>
        <row r="3292">
          <cell r="AH3292" t="str">
            <v/>
          </cell>
        </row>
        <row r="3293">
          <cell r="AH3293" t="str">
            <v/>
          </cell>
        </row>
        <row r="3294">
          <cell r="AH3294" t="str">
            <v/>
          </cell>
        </row>
        <row r="3295">
          <cell r="AH3295" t="str">
            <v/>
          </cell>
        </row>
        <row r="3296">
          <cell r="AH3296" t="str">
            <v/>
          </cell>
        </row>
        <row r="3297">
          <cell r="AH3297" t="str">
            <v/>
          </cell>
        </row>
        <row r="3298">
          <cell r="AH3298" t="str">
            <v/>
          </cell>
        </row>
        <row r="3299">
          <cell r="AH3299" t="str">
            <v/>
          </cell>
        </row>
        <row r="3300">
          <cell r="AH3300" t="str">
            <v/>
          </cell>
        </row>
        <row r="3301">
          <cell r="AH3301" t="str">
            <v/>
          </cell>
        </row>
        <row r="3302">
          <cell r="AH3302" t="str">
            <v/>
          </cell>
        </row>
        <row r="3303">
          <cell r="AH3303" t="str">
            <v/>
          </cell>
        </row>
        <row r="3304">
          <cell r="AH3304" t="str">
            <v/>
          </cell>
        </row>
        <row r="3305">
          <cell r="AH3305" t="str">
            <v/>
          </cell>
        </row>
        <row r="3306">
          <cell r="AH3306" t="str">
            <v/>
          </cell>
        </row>
        <row r="3307">
          <cell r="AH3307" t="str">
            <v/>
          </cell>
        </row>
        <row r="3308">
          <cell r="AH3308" t="str">
            <v/>
          </cell>
        </row>
        <row r="3309">
          <cell r="AH3309" t="str">
            <v/>
          </cell>
        </row>
        <row r="3310">
          <cell r="AH3310" t="str">
            <v/>
          </cell>
        </row>
        <row r="3311">
          <cell r="AH3311" t="str">
            <v/>
          </cell>
        </row>
        <row r="3312">
          <cell r="AH3312" t="str">
            <v/>
          </cell>
        </row>
        <row r="3313">
          <cell r="AH3313" t="str">
            <v/>
          </cell>
        </row>
        <row r="3314">
          <cell r="AH3314" t="str">
            <v/>
          </cell>
        </row>
        <row r="3315">
          <cell r="AH3315" t="str">
            <v/>
          </cell>
        </row>
        <row r="3316">
          <cell r="AH3316" t="str">
            <v/>
          </cell>
        </row>
        <row r="3317">
          <cell r="AH3317" t="str">
            <v/>
          </cell>
        </row>
        <row r="3318">
          <cell r="AH3318" t="str">
            <v/>
          </cell>
        </row>
        <row r="3319">
          <cell r="AH3319" t="str">
            <v/>
          </cell>
        </row>
        <row r="3320">
          <cell r="AH3320" t="str">
            <v/>
          </cell>
        </row>
        <row r="3321">
          <cell r="AH3321" t="str">
            <v/>
          </cell>
        </row>
        <row r="3322">
          <cell r="AH3322" t="str">
            <v/>
          </cell>
        </row>
        <row r="3323">
          <cell r="AH3323" t="str">
            <v/>
          </cell>
        </row>
        <row r="3324">
          <cell r="AH3324" t="str">
            <v/>
          </cell>
        </row>
        <row r="3325">
          <cell r="AH3325" t="str">
            <v/>
          </cell>
        </row>
        <row r="3326">
          <cell r="AH3326" t="str">
            <v/>
          </cell>
        </row>
        <row r="3327">
          <cell r="AH3327" t="str">
            <v/>
          </cell>
        </row>
        <row r="3328">
          <cell r="AH3328" t="str">
            <v/>
          </cell>
        </row>
        <row r="3329">
          <cell r="AH3329" t="str">
            <v/>
          </cell>
        </row>
        <row r="3330">
          <cell r="AH3330" t="str">
            <v/>
          </cell>
        </row>
        <row r="3331">
          <cell r="AH3331" t="str">
            <v/>
          </cell>
        </row>
        <row r="3332">
          <cell r="AH3332" t="str">
            <v/>
          </cell>
        </row>
        <row r="3333">
          <cell r="AH3333" t="str">
            <v/>
          </cell>
        </row>
        <row r="3334">
          <cell r="AH3334" t="str">
            <v/>
          </cell>
        </row>
        <row r="3335">
          <cell r="AH3335" t="str">
            <v/>
          </cell>
        </row>
        <row r="3336">
          <cell r="AH3336" t="str">
            <v/>
          </cell>
        </row>
        <row r="3337">
          <cell r="AH3337" t="str">
            <v/>
          </cell>
        </row>
        <row r="3338">
          <cell r="AH3338" t="str">
            <v/>
          </cell>
        </row>
        <row r="3339">
          <cell r="AH3339" t="str">
            <v/>
          </cell>
        </row>
        <row r="3340">
          <cell r="AH3340" t="str">
            <v/>
          </cell>
        </row>
        <row r="3341">
          <cell r="AH3341" t="str">
            <v/>
          </cell>
        </row>
        <row r="3342">
          <cell r="AH3342" t="str">
            <v/>
          </cell>
        </row>
        <row r="3343">
          <cell r="AH3343" t="str">
            <v/>
          </cell>
        </row>
        <row r="3344">
          <cell r="AH3344" t="str">
            <v/>
          </cell>
        </row>
        <row r="3345">
          <cell r="AH3345" t="str">
            <v/>
          </cell>
        </row>
        <row r="3346">
          <cell r="AH3346" t="str">
            <v/>
          </cell>
        </row>
        <row r="3347">
          <cell r="AH3347" t="str">
            <v/>
          </cell>
        </row>
        <row r="3348">
          <cell r="AH3348" t="str">
            <v/>
          </cell>
        </row>
        <row r="3349">
          <cell r="AH3349" t="str">
            <v/>
          </cell>
        </row>
        <row r="3350">
          <cell r="AH3350" t="str">
            <v/>
          </cell>
        </row>
        <row r="3351">
          <cell r="AH3351" t="str">
            <v/>
          </cell>
        </row>
        <row r="3352">
          <cell r="AH3352" t="str">
            <v/>
          </cell>
        </row>
        <row r="3353">
          <cell r="AH3353" t="str">
            <v/>
          </cell>
        </row>
        <row r="3354">
          <cell r="AH3354" t="str">
            <v/>
          </cell>
        </row>
        <row r="3355">
          <cell r="AH3355" t="str">
            <v/>
          </cell>
        </row>
        <row r="3356">
          <cell r="AH3356" t="str">
            <v/>
          </cell>
        </row>
        <row r="3357">
          <cell r="AH3357" t="str">
            <v/>
          </cell>
        </row>
        <row r="3358">
          <cell r="AH3358" t="str">
            <v/>
          </cell>
        </row>
        <row r="3359">
          <cell r="AH3359" t="str">
            <v/>
          </cell>
        </row>
        <row r="3360">
          <cell r="AH3360" t="str">
            <v/>
          </cell>
        </row>
        <row r="3361">
          <cell r="AH3361" t="str">
            <v/>
          </cell>
        </row>
        <row r="3362">
          <cell r="AH3362" t="str">
            <v/>
          </cell>
        </row>
        <row r="3363">
          <cell r="AH3363" t="str">
            <v/>
          </cell>
        </row>
        <row r="3364">
          <cell r="AH3364" t="str">
            <v/>
          </cell>
        </row>
        <row r="3365">
          <cell r="AH3365" t="str">
            <v/>
          </cell>
        </row>
        <row r="3366">
          <cell r="AH3366" t="str">
            <v/>
          </cell>
        </row>
        <row r="3367">
          <cell r="AH3367" t="str">
            <v/>
          </cell>
        </row>
        <row r="3368">
          <cell r="AH3368" t="str">
            <v/>
          </cell>
        </row>
        <row r="3369">
          <cell r="AH3369" t="str">
            <v/>
          </cell>
        </row>
        <row r="3370">
          <cell r="AH3370" t="str">
            <v/>
          </cell>
        </row>
        <row r="3371">
          <cell r="AH3371" t="str">
            <v/>
          </cell>
        </row>
        <row r="3372">
          <cell r="AH3372" t="str">
            <v/>
          </cell>
        </row>
        <row r="3373">
          <cell r="AH3373" t="str">
            <v/>
          </cell>
        </row>
        <row r="3374">
          <cell r="AH3374" t="str">
            <v/>
          </cell>
        </row>
        <row r="3375">
          <cell r="AH3375" t="str">
            <v/>
          </cell>
        </row>
        <row r="3376">
          <cell r="AH3376" t="str">
            <v/>
          </cell>
        </row>
        <row r="3377">
          <cell r="AH3377" t="str">
            <v/>
          </cell>
        </row>
        <row r="3378">
          <cell r="AH3378" t="str">
            <v/>
          </cell>
        </row>
        <row r="3379">
          <cell r="AH3379" t="str">
            <v/>
          </cell>
        </row>
        <row r="3380">
          <cell r="AH3380" t="str">
            <v/>
          </cell>
        </row>
        <row r="3381">
          <cell r="AH3381" t="str">
            <v/>
          </cell>
        </row>
        <row r="3382">
          <cell r="AH3382" t="str">
            <v/>
          </cell>
        </row>
        <row r="3383">
          <cell r="AH3383" t="str">
            <v/>
          </cell>
        </row>
        <row r="3384">
          <cell r="AH3384" t="str">
            <v/>
          </cell>
        </row>
        <row r="3385">
          <cell r="AH3385" t="str">
            <v/>
          </cell>
        </row>
        <row r="3386">
          <cell r="AH3386" t="str">
            <v/>
          </cell>
        </row>
        <row r="3387">
          <cell r="AH3387" t="str">
            <v/>
          </cell>
        </row>
        <row r="3388">
          <cell r="AH3388" t="str">
            <v/>
          </cell>
        </row>
        <row r="3389">
          <cell r="AH3389" t="str">
            <v/>
          </cell>
        </row>
        <row r="3390">
          <cell r="AH3390" t="str">
            <v/>
          </cell>
        </row>
        <row r="3391">
          <cell r="AH3391" t="str">
            <v/>
          </cell>
        </row>
        <row r="3392">
          <cell r="AH3392" t="str">
            <v/>
          </cell>
        </row>
        <row r="3393">
          <cell r="AH3393" t="str">
            <v/>
          </cell>
        </row>
        <row r="3394">
          <cell r="AH3394" t="str">
            <v/>
          </cell>
        </row>
        <row r="3395">
          <cell r="AH3395" t="str">
            <v/>
          </cell>
        </row>
        <row r="3396">
          <cell r="AH3396" t="str">
            <v/>
          </cell>
        </row>
        <row r="3397">
          <cell r="AH3397" t="str">
            <v/>
          </cell>
        </row>
        <row r="3398">
          <cell r="AH3398" t="str">
            <v/>
          </cell>
        </row>
        <row r="3399">
          <cell r="AH3399" t="str">
            <v/>
          </cell>
        </row>
        <row r="3400">
          <cell r="AH3400" t="str">
            <v/>
          </cell>
        </row>
        <row r="3401">
          <cell r="AH3401" t="str">
            <v/>
          </cell>
        </row>
        <row r="3402">
          <cell r="AH3402" t="str">
            <v/>
          </cell>
        </row>
        <row r="3403">
          <cell r="AH3403" t="str">
            <v/>
          </cell>
        </row>
        <row r="3404">
          <cell r="AH3404" t="str">
            <v/>
          </cell>
        </row>
        <row r="3405">
          <cell r="AH3405" t="str">
            <v/>
          </cell>
        </row>
        <row r="3406">
          <cell r="AH3406" t="str">
            <v/>
          </cell>
        </row>
        <row r="3407">
          <cell r="AH3407" t="str">
            <v/>
          </cell>
        </row>
        <row r="3408">
          <cell r="AH3408" t="str">
            <v/>
          </cell>
        </row>
        <row r="3409">
          <cell r="AH3409" t="str">
            <v/>
          </cell>
        </row>
        <row r="3410">
          <cell r="AH3410" t="str">
            <v/>
          </cell>
        </row>
        <row r="3411">
          <cell r="AH3411" t="str">
            <v/>
          </cell>
        </row>
        <row r="3412">
          <cell r="AH3412" t="str">
            <v/>
          </cell>
        </row>
        <row r="3413">
          <cell r="AH3413" t="str">
            <v/>
          </cell>
        </row>
        <row r="3414">
          <cell r="AH3414" t="str">
            <v/>
          </cell>
        </row>
        <row r="3415">
          <cell r="AH3415" t="str">
            <v/>
          </cell>
        </row>
        <row r="3416">
          <cell r="AH3416" t="str">
            <v/>
          </cell>
        </row>
        <row r="3417">
          <cell r="AH3417" t="str">
            <v/>
          </cell>
        </row>
        <row r="3418">
          <cell r="AH3418" t="str">
            <v/>
          </cell>
        </row>
        <row r="3419">
          <cell r="AH3419" t="str">
            <v/>
          </cell>
        </row>
        <row r="3420">
          <cell r="AH3420" t="str">
            <v/>
          </cell>
        </row>
        <row r="3421">
          <cell r="AH3421" t="str">
            <v/>
          </cell>
        </row>
        <row r="3422">
          <cell r="AH3422" t="str">
            <v/>
          </cell>
        </row>
        <row r="3423">
          <cell r="AH3423" t="str">
            <v/>
          </cell>
        </row>
        <row r="3424">
          <cell r="AH3424" t="str">
            <v/>
          </cell>
        </row>
        <row r="3425">
          <cell r="AH3425" t="str">
            <v/>
          </cell>
        </row>
        <row r="3426">
          <cell r="AH3426" t="str">
            <v/>
          </cell>
        </row>
        <row r="3427">
          <cell r="AH3427" t="str">
            <v/>
          </cell>
        </row>
        <row r="3428">
          <cell r="AH3428" t="str">
            <v/>
          </cell>
        </row>
        <row r="3429">
          <cell r="AH3429" t="str">
            <v/>
          </cell>
        </row>
        <row r="3430">
          <cell r="AH3430" t="str">
            <v/>
          </cell>
        </row>
        <row r="3431">
          <cell r="AH3431" t="str">
            <v/>
          </cell>
        </row>
        <row r="3432">
          <cell r="AH3432" t="str">
            <v/>
          </cell>
        </row>
        <row r="3433">
          <cell r="AH3433" t="str">
            <v/>
          </cell>
        </row>
        <row r="3434">
          <cell r="AH3434" t="str">
            <v/>
          </cell>
        </row>
        <row r="3435">
          <cell r="AH3435" t="str">
            <v/>
          </cell>
        </row>
        <row r="3436">
          <cell r="AH3436" t="str">
            <v/>
          </cell>
        </row>
        <row r="3437">
          <cell r="AH3437" t="str">
            <v/>
          </cell>
        </row>
        <row r="3438">
          <cell r="AH3438" t="str">
            <v/>
          </cell>
        </row>
        <row r="3439">
          <cell r="AH3439" t="str">
            <v/>
          </cell>
        </row>
        <row r="3440">
          <cell r="AH3440" t="str">
            <v/>
          </cell>
        </row>
        <row r="3441">
          <cell r="AH3441" t="str">
            <v/>
          </cell>
        </row>
        <row r="3442">
          <cell r="AH3442" t="str">
            <v/>
          </cell>
        </row>
        <row r="3443">
          <cell r="AH3443" t="str">
            <v/>
          </cell>
        </row>
        <row r="3444">
          <cell r="AH3444" t="str">
            <v/>
          </cell>
        </row>
        <row r="3445">
          <cell r="AH3445" t="str">
            <v/>
          </cell>
        </row>
        <row r="3446">
          <cell r="AH3446" t="str">
            <v/>
          </cell>
        </row>
        <row r="3447">
          <cell r="AH3447" t="str">
            <v/>
          </cell>
        </row>
        <row r="3448">
          <cell r="AH3448" t="str">
            <v/>
          </cell>
        </row>
        <row r="3449">
          <cell r="AH3449" t="str">
            <v/>
          </cell>
        </row>
        <row r="3450">
          <cell r="AH3450" t="str">
            <v/>
          </cell>
        </row>
        <row r="3451">
          <cell r="AH3451" t="str">
            <v/>
          </cell>
        </row>
        <row r="3452">
          <cell r="AH3452" t="str">
            <v/>
          </cell>
        </row>
        <row r="3453">
          <cell r="AH3453" t="str">
            <v/>
          </cell>
        </row>
        <row r="3454">
          <cell r="AH3454" t="str">
            <v/>
          </cell>
        </row>
        <row r="3455">
          <cell r="AH3455" t="str">
            <v/>
          </cell>
        </row>
        <row r="3456">
          <cell r="AH3456" t="str">
            <v/>
          </cell>
        </row>
        <row r="3457">
          <cell r="AH3457" t="str">
            <v/>
          </cell>
        </row>
        <row r="3458">
          <cell r="AH3458" t="str">
            <v/>
          </cell>
        </row>
        <row r="3459">
          <cell r="AH3459" t="str">
            <v/>
          </cell>
        </row>
        <row r="3460">
          <cell r="AH3460" t="str">
            <v/>
          </cell>
        </row>
        <row r="3461">
          <cell r="AH3461" t="str">
            <v/>
          </cell>
        </row>
        <row r="3462">
          <cell r="AH3462" t="str">
            <v/>
          </cell>
        </row>
        <row r="3463">
          <cell r="AH3463" t="str">
            <v/>
          </cell>
        </row>
        <row r="3464">
          <cell r="AH3464" t="str">
            <v/>
          </cell>
        </row>
        <row r="3465">
          <cell r="AH3465" t="str">
            <v/>
          </cell>
        </row>
        <row r="3466">
          <cell r="AH3466" t="str">
            <v/>
          </cell>
        </row>
        <row r="3467">
          <cell r="AH3467" t="str">
            <v/>
          </cell>
        </row>
        <row r="3468">
          <cell r="AH3468" t="str">
            <v/>
          </cell>
        </row>
        <row r="3469">
          <cell r="AH3469" t="str">
            <v/>
          </cell>
        </row>
        <row r="3470">
          <cell r="AH3470" t="str">
            <v/>
          </cell>
        </row>
        <row r="3471">
          <cell r="AH3471" t="str">
            <v/>
          </cell>
        </row>
        <row r="3472">
          <cell r="AH3472" t="str">
            <v/>
          </cell>
        </row>
        <row r="3473">
          <cell r="AH3473" t="str">
            <v/>
          </cell>
        </row>
        <row r="3474">
          <cell r="AH3474" t="str">
            <v/>
          </cell>
        </row>
        <row r="3475">
          <cell r="AH3475" t="str">
            <v/>
          </cell>
        </row>
        <row r="3476">
          <cell r="AH3476" t="str">
            <v/>
          </cell>
        </row>
        <row r="3477">
          <cell r="AH3477" t="str">
            <v/>
          </cell>
        </row>
        <row r="3478">
          <cell r="AH3478" t="str">
            <v/>
          </cell>
        </row>
        <row r="3479">
          <cell r="AH3479" t="str">
            <v/>
          </cell>
        </row>
        <row r="3480">
          <cell r="AH3480" t="str">
            <v/>
          </cell>
        </row>
        <row r="3481">
          <cell r="AH3481" t="str">
            <v/>
          </cell>
        </row>
        <row r="3482">
          <cell r="AH3482" t="str">
            <v/>
          </cell>
        </row>
        <row r="3483">
          <cell r="AH3483" t="str">
            <v/>
          </cell>
        </row>
        <row r="3484">
          <cell r="AH3484" t="str">
            <v/>
          </cell>
        </row>
        <row r="3485">
          <cell r="AH3485" t="str">
            <v/>
          </cell>
        </row>
        <row r="3486">
          <cell r="AH3486" t="str">
            <v/>
          </cell>
        </row>
        <row r="3487">
          <cell r="AH3487" t="str">
            <v/>
          </cell>
        </row>
        <row r="3488">
          <cell r="AH3488" t="str">
            <v/>
          </cell>
        </row>
        <row r="3489">
          <cell r="AH3489" t="str">
            <v/>
          </cell>
        </row>
        <row r="3490">
          <cell r="AH3490" t="str">
            <v/>
          </cell>
        </row>
        <row r="3491">
          <cell r="AH3491" t="str">
            <v/>
          </cell>
        </row>
        <row r="3492">
          <cell r="AH3492" t="str">
            <v/>
          </cell>
        </row>
        <row r="3493">
          <cell r="AH3493" t="str">
            <v/>
          </cell>
        </row>
        <row r="3494">
          <cell r="AH3494" t="str">
            <v/>
          </cell>
        </row>
        <row r="3495">
          <cell r="AH3495" t="str">
            <v/>
          </cell>
        </row>
        <row r="3496">
          <cell r="AH3496" t="str">
            <v/>
          </cell>
        </row>
        <row r="3497">
          <cell r="AH3497" t="str">
            <v/>
          </cell>
        </row>
        <row r="3498">
          <cell r="AH3498" t="str">
            <v/>
          </cell>
        </row>
        <row r="3499">
          <cell r="AH3499" t="str">
            <v/>
          </cell>
        </row>
        <row r="3500">
          <cell r="AH3500" t="str">
            <v/>
          </cell>
        </row>
        <row r="3501">
          <cell r="AH3501" t="str">
            <v/>
          </cell>
        </row>
        <row r="3502">
          <cell r="AH3502" t="str">
            <v/>
          </cell>
        </row>
        <row r="3503">
          <cell r="AH3503" t="str">
            <v/>
          </cell>
        </row>
        <row r="3504">
          <cell r="AH3504" t="str">
            <v/>
          </cell>
        </row>
        <row r="3505">
          <cell r="AH3505" t="str">
            <v/>
          </cell>
        </row>
        <row r="3506">
          <cell r="AH3506" t="str">
            <v/>
          </cell>
        </row>
        <row r="3507">
          <cell r="AH3507" t="str">
            <v/>
          </cell>
        </row>
        <row r="3508">
          <cell r="AH3508" t="str">
            <v/>
          </cell>
        </row>
        <row r="3509">
          <cell r="AH3509" t="str">
            <v/>
          </cell>
        </row>
        <row r="3510">
          <cell r="AH3510" t="str">
            <v/>
          </cell>
        </row>
        <row r="3511">
          <cell r="AH3511" t="str">
            <v/>
          </cell>
        </row>
        <row r="3512">
          <cell r="AH3512" t="str">
            <v/>
          </cell>
        </row>
        <row r="3513">
          <cell r="AH3513" t="str">
            <v/>
          </cell>
        </row>
        <row r="3514">
          <cell r="AH3514" t="str">
            <v/>
          </cell>
        </row>
        <row r="3515">
          <cell r="AH3515" t="str">
            <v/>
          </cell>
        </row>
        <row r="3516">
          <cell r="AH3516" t="str">
            <v/>
          </cell>
        </row>
        <row r="3517">
          <cell r="AH3517" t="str">
            <v/>
          </cell>
        </row>
        <row r="3518">
          <cell r="AH3518" t="str">
            <v/>
          </cell>
        </row>
        <row r="3519">
          <cell r="AH3519" t="str">
            <v/>
          </cell>
        </row>
        <row r="3520">
          <cell r="AH3520" t="str">
            <v/>
          </cell>
        </row>
        <row r="3521">
          <cell r="AH3521" t="str">
            <v/>
          </cell>
        </row>
        <row r="3522">
          <cell r="AH3522" t="str">
            <v/>
          </cell>
        </row>
        <row r="3523">
          <cell r="AH3523" t="str">
            <v/>
          </cell>
        </row>
        <row r="3524">
          <cell r="AH3524" t="str">
            <v/>
          </cell>
        </row>
        <row r="3525">
          <cell r="AH3525" t="str">
            <v/>
          </cell>
        </row>
        <row r="3526">
          <cell r="AH3526" t="str">
            <v/>
          </cell>
        </row>
        <row r="3527">
          <cell r="AH3527" t="str">
            <v/>
          </cell>
        </row>
        <row r="3528">
          <cell r="AH3528" t="str">
            <v/>
          </cell>
        </row>
        <row r="3529">
          <cell r="AH3529" t="str">
            <v/>
          </cell>
        </row>
        <row r="3530">
          <cell r="AH3530" t="str">
            <v/>
          </cell>
        </row>
        <row r="3531">
          <cell r="AH3531" t="str">
            <v/>
          </cell>
        </row>
        <row r="3532">
          <cell r="AH3532" t="str">
            <v/>
          </cell>
        </row>
        <row r="3533">
          <cell r="AH3533" t="str">
            <v/>
          </cell>
        </row>
        <row r="3534">
          <cell r="AH3534" t="str">
            <v/>
          </cell>
        </row>
        <row r="3535">
          <cell r="AH3535" t="str">
            <v/>
          </cell>
        </row>
        <row r="3536">
          <cell r="AH3536" t="str">
            <v/>
          </cell>
        </row>
        <row r="3537">
          <cell r="AH3537" t="str">
            <v/>
          </cell>
        </row>
        <row r="3538">
          <cell r="AH3538" t="str">
            <v/>
          </cell>
        </row>
        <row r="3539">
          <cell r="AH3539" t="str">
            <v/>
          </cell>
        </row>
        <row r="3540">
          <cell r="AH3540" t="str">
            <v/>
          </cell>
        </row>
        <row r="3541">
          <cell r="AH3541" t="str">
            <v/>
          </cell>
        </row>
        <row r="3542">
          <cell r="AH3542" t="str">
            <v/>
          </cell>
        </row>
        <row r="3543">
          <cell r="AH3543" t="str">
            <v/>
          </cell>
        </row>
        <row r="3544">
          <cell r="AH3544" t="str">
            <v/>
          </cell>
        </row>
        <row r="3545">
          <cell r="AH3545" t="str">
            <v/>
          </cell>
        </row>
        <row r="3546">
          <cell r="AH3546" t="str">
            <v/>
          </cell>
        </row>
        <row r="3547">
          <cell r="AH3547" t="str">
            <v/>
          </cell>
        </row>
        <row r="3548">
          <cell r="AH3548" t="str">
            <v/>
          </cell>
        </row>
        <row r="3549">
          <cell r="AH3549" t="str">
            <v/>
          </cell>
        </row>
        <row r="3550">
          <cell r="AH3550" t="str">
            <v/>
          </cell>
        </row>
        <row r="3551">
          <cell r="AH3551" t="str">
            <v/>
          </cell>
        </row>
        <row r="3552">
          <cell r="AH3552" t="str">
            <v/>
          </cell>
        </row>
        <row r="3553">
          <cell r="AH3553" t="str">
            <v/>
          </cell>
        </row>
        <row r="3554">
          <cell r="AH3554" t="str">
            <v/>
          </cell>
        </row>
        <row r="3555">
          <cell r="AH3555" t="str">
            <v/>
          </cell>
        </row>
        <row r="3556">
          <cell r="AH3556" t="str">
            <v/>
          </cell>
        </row>
        <row r="3557">
          <cell r="AH3557" t="str">
            <v/>
          </cell>
        </row>
        <row r="3558">
          <cell r="AH3558" t="str">
            <v/>
          </cell>
        </row>
        <row r="3559">
          <cell r="AH3559" t="str">
            <v/>
          </cell>
        </row>
        <row r="3560">
          <cell r="AH3560" t="str">
            <v/>
          </cell>
        </row>
        <row r="3561">
          <cell r="AH3561" t="str">
            <v/>
          </cell>
        </row>
        <row r="3562">
          <cell r="AH3562" t="str">
            <v/>
          </cell>
        </row>
        <row r="3563">
          <cell r="AH3563" t="str">
            <v/>
          </cell>
        </row>
        <row r="3564">
          <cell r="AH3564" t="str">
            <v/>
          </cell>
        </row>
        <row r="3565">
          <cell r="AH3565" t="str">
            <v/>
          </cell>
        </row>
        <row r="3566">
          <cell r="AH3566" t="str">
            <v/>
          </cell>
        </row>
        <row r="3567">
          <cell r="AH3567" t="str">
            <v/>
          </cell>
        </row>
        <row r="3568">
          <cell r="AH3568" t="str">
            <v/>
          </cell>
        </row>
        <row r="3569">
          <cell r="AH3569" t="str">
            <v/>
          </cell>
        </row>
        <row r="3570">
          <cell r="AH3570" t="str">
            <v/>
          </cell>
        </row>
        <row r="3571">
          <cell r="AH3571" t="str">
            <v/>
          </cell>
        </row>
        <row r="3572">
          <cell r="AH3572" t="str">
            <v/>
          </cell>
        </row>
        <row r="3573">
          <cell r="AH3573" t="str">
            <v/>
          </cell>
        </row>
        <row r="3574">
          <cell r="AH3574" t="str">
            <v/>
          </cell>
        </row>
        <row r="3575">
          <cell r="AH3575" t="str">
            <v/>
          </cell>
        </row>
        <row r="3576">
          <cell r="AH3576" t="str">
            <v/>
          </cell>
        </row>
        <row r="3577">
          <cell r="AH3577" t="str">
            <v/>
          </cell>
        </row>
        <row r="3578">
          <cell r="AH3578" t="str">
            <v/>
          </cell>
        </row>
        <row r="3579">
          <cell r="AH3579" t="str">
            <v/>
          </cell>
        </row>
        <row r="3580">
          <cell r="AH3580" t="str">
            <v/>
          </cell>
        </row>
        <row r="3581">
          <cell r="AH3581" t="str">
            <v/>
          </cell>
        </row>
        <row r="3582">
          <cell r="AH3582" t="str">
            <v/>
          </cell>
        </row>
        <row r="3583">
          <cell r="AH3583" t="str">
            <v/>
          </cell>
        </row>
        <row r="3584">
          <cell r="AH3584" t="str">
            <v/>
          </cell>
        </row>
        <row r="3585">
          <cell r="AH3585" t="str">
            <v/>
          </cell>
        </row>
        <row r="3586">
          <cell r="AH3586" t="str">
            <v/>
          </cell>
        </row>
        <row r="3587">
          <cell r="AH3587" t="str">
            <v/>
          </cell>
        </row>
        <row r="3588">
          <cell r="AH3588" t="str">
            <v/>
          </cell>
        </row>
        <row r="3589">
          <cell r="AH3589" t="str">
            <v/>
          </cell>
        </row>
        <row r="3590">
          <cell r="AH3590" t="str">
            <v/>
          </cell>
        </row>
        <row r="3591">
          <cell r="AH3591" t="str">
            <v/>
          </cell>
        </row>
        <row r="3592">
          <cell r="AH3592" t="str">
            <v/>
          </cell>
        </row>
        <row r="3593">
          <cell r="AH3593" t="str">
            <v/>
          </cell>
        </row>
        <row r="3594">
          <cell r="AH3594" t="str">
            <v/>
          </cell>
        </row>
        <row r="3595">
          <cell r="AH3595" t="str">
            <v/>
          </cell>
        </row>
        <row r="3596">
          <cell r="AH3596" t="str">
            <v/>
          </cell>
        </row>
        <row r="3597">
          <cell r="AH3597" t="str">
            <v/>
          </cell>
        </row>
        <row r="3598">
          <cell r="AH3598" t="str">
            <v/>
          </cell>
        </row>
        <row r="3599">
          <cell r="AH3599" t="str">
            <v/>
          </cell>
        </row>
        <row r="3600">
          <cell r="AH3600" t="str">
            <v/>
          </cell>
        </row>
        <row r="3601">
          <cell r="AH3601" t="str">
            <v/>
          </cell>
        </row>
        <row r="3602">
          <cell r="AH3602" t="str">
            <v/>
          </cell>
        </row>
        <row r="3603">
          <cell r="AH3603" t="str">
            <v/>
          </cell>
        </row>
        <row r="3604">
          <cell r="AH3604" t="str">
            <v/>
          </cell>
        </row>
        <row r="3605">
          <cell r="AH3605" t="str">
            <v/>
          </cell>
        </row>
        <row r="3606">
          <cell r="AH3606" t="str">
            <v/>
          </cell>
        </row>
        <row r="3607">
          <cell r="AH3607" t="str">
            <v/>
          </cell>
        </row>
        <row r="3608">
          <cell r="AH3608" t="str">
            <v/>
          </cell>
        </row>
        <row r="3609">
          <cell r="AH3609" t="str">
            <v/>
          </cell>
        </row>
        <row r="3610">
          <cell r="AH3610" t="str">
            <v/>
          </cell>
        </row>
        <row r="3611">
          <cell r="AH3611" t="str">
            <v/>
          </cell>
        </row>
        <row r="3612">
          <cell r="AH3612" t="str">
            <v/>
          </cell>
        </row>
      </sheetData>
    </sheetDataSet>
  </externalBook>
</externalLink>
</file>

<file path=xl/externalLinks/externalLink49.xml><?xml version="1.0" encoding="utf-8"?>
<externalLink xmlns="http://schemas.openxmlformats.org/spreadsheetml/2006/main">
  <externalBook xmlns:r="http://schemas.openxmlformats.org/officeDocument/2006/relationships" r:id="rId1">
    <sheetNames>
      <sheetName val="юрлица"/>
      <sheetName val="Микро_авто"/>
      <sheetName val="Гарантии"/>
      <sheetName val="Аккредитивы"/>
      <sheetName val="физлица"/>
    </sheetNames>
    <sheetDataSet>
      <sheetData sheetId="0"/>
      <sheetData sheetId="1"/>
      <sheetData sheetId="2"/>
      <sheetData sheetId="3"/>
      <sheetData sheetId="4"/>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Реквизиты"/>
      <sheetName val="F155"/>
      <sheetName val="Oborot"/>
      <sheetName val="Расшифровка"/>
      <sheetName val="tmp"/>
    </sheetNames>
    <sheetDataSet>
      <sheetData sheetId="0"/>
      <sheetData sheetId="1" refreshError="1"/>
      <sheetData sheetId="2">
        <row r="2">
          <cell r="B2">
            <v>187341</v>
          </cell>
          <cell r="C2">
            <v>0</v>
          </cell>
        </row>
        <row r="3">
          <cell r="B3">
            <v>99221</v>
          </cell>
          <cell r="C3">
            <v>0</v>
          </cell>
        </row>
        <row r="4">
          <cell r="B4">
            <v>2188</v>
          </cell>
          <cell r="C4">
            <v>0</v>
          </cell>
        </row>
        <row r="7">
          <cell r="B7">
            <v>36844</v>
          </cell>
          <cell r="C7">
            <v>0</v>
          </cell>
        </row>
        <row r="8">
          <cell r="B8">
            <v>1292772</v>
          </cell>
          <cell r="C8">
            <v>0</v>
          </cell>
        </row>
        <row r="9">
          <cell r="B9">
            <v>433633</v>
          </cell>
          <cell r="C9">
            <v>0</v>
          </cell>
        </row>
        <row r="10">
          <cell r="B10">
            <v>488587</v>
          </cell>
          <cell r="C10">
            <v>0</v>
          </cell>
        </row>
        <row r="11">
          <cell r="B11">
            <v>10112</v>
          </cell>
          <cell r="C11">
            <v>0</v>
          </cell>
        </row>
        <row r="12">
          <cell r="B12">
            <v>1448231</v>
          </cell>
          <cell r="C12">
            <v>0</v>
          </cell>
        </row>
        <row r="13">
          <cell r="B13">
            <v>38206</v>
          </cell>
          <cell r="C13">
            <v>0</v>
          </cell>
        </row>
        <row r="15">
          <cell r="B15">
            <v>328905</v>
          </cell>
          <cell r="C15">
            <v>0</v>
          </cell>
        </row>
        <row r="19">
          <cell r="B19">
            <v>561047</v>
          </cell>
          <cell r="C19">
            <v>0</v>
          </cell>
        </row>
        <row r="20">
          <cell r="B20">
            <v>76130</v>
          </cell>
          <cell r="C20">
            <v>0</v>
          </cell>
        </row>
        <row r="22">
          <cell r="B22">
            <v>1151200</v>
          </cell>
          <cell r="C22">
            <v>0</v>
          </cell>
        </row>
        <row r="27">
          <cell r="B27">
            <v>526</v>
          </cell>
          <cell r="C27">
            <v>0</v>
          </cell>
        </row>
        <row r="28">
          <cell r="B28">
            <v>75209</v>
          </cell>
          <cell r="C28">
            <v>0</v>
          </cell>
        </row>
        <row r="29">
          <cell r="B29">
            <v>396219</v>
          </cell>
          <cell r="C29">
            <v>0</v>
          </cell>
        </row>
        <row r="31">
          <cell r="B31">
            <v>40</v>
          </cell>
          <cell r="C31">
            <v>0</v>
          </cell>
        </row>
        <row r="33">
          <cell r="B33">
            <v>20070</v>
          </cell>
          <cell r="C33">
            <v>0</v>
          </cell>
        </row>
        <row r="36">
          <cell r="B36">
            <v>356410</v>
          </cell>
          <cell r="C36">
            <v>0</v>
          </cell>
        </row>
        <row r="37">
          <cell r="B37">
            <v>5513</v>
          </cell>
          <cell r="C37">
            <v>0</v>
          </cell>
        </row>
        <row r="38">
          <cell r="B38">
            <v>6882</v>
          </cell>
          <cell r="C38">
            <v>0</v>
          </cell>
        </row>
        <row r="42">
          <cell r="B42">
            <v>0</v>
          </cell>
          <cell r="C42">
            <v>1222397</v>
          </cell>
        </row>
        <row r="43">
          <cell r="B43">
            <v>0</v>
          </cell>
          <cell r="C43">
            <v>13407814</v>
          </cell>
        </row>
        <row r="44">
          <cell r="B44">
            <v>0</v>
          </cell>
          <cell r="C44">
            <v>4936365</v>
          </cell>
        </row>
        <row r="47">
          <cell r="B47">
            <v>922885</v>
          </cell>
          <cell r="C47">
            <v>0</v>
          </cell>
        </row>
        <row r="53">
          <cell r="B53">
            <v>0</v>
          </cell>
          <cell r="C53">
            <v>86580</v>
          </cell>
        </row>
        <row r="57">
          <cell r="B57">
            <v>0</v>
          </cell>
          <cell r="C57">
            <v>44</v>
          </cell>
        </row>
        <row r="61">
          <cell r="B61">
            <v>0</v>
          </cell>
          <cell r="C61">
            <v>4443</v>
          </cell>
        </row>
        <row r="62">
          <cell r="B62">
            <v>0</v>
          </cell>
          <cell r="C62">
            <v>6021</v>
          </cell>
        </row>
        <row r="63">
          <cell r="B63">
            <v>0</v>
          </cell>
          <cell r="C63">
            <v>3875</v>
          </cell>
        </row>
      </sheetData>
      <sheetData sheetId="3"/>
      <sheetData sheetId="4"/>
    </sheetDataSet>
  </externalBook>
</externalLink>
</file>

<file path=xl/externalLinks/externalLink50.xml><?xml version="1.0" encoding="utf-8"?>
<externalLink xmlns="http://schemas.openxmlformats.org/spreadsheetml/2006/main">
  <externalBook xmlns:r="http://schemas.openxmlformats.org/officeDocument/2006/relationships" r:id="rId1">
    <sheetNames>
      <sheetName val="Всего"/>
      <sheetName val="ВсегоП"/>
      <sheetName val="Фин"/>
      <sheetName val="Налог"/>
      <sheetName val="НалогП"/>
      <sheetName val="Аморт"/>
      <sheetName val="РаспрП"/>
      <sheetName val="Правки"/>
      <sheetName val="Распр"/>
      <sheetName val="!"/>
      <sheetName val="Лист1"/>
      <sheetName val="Лист3"/>
      <sheetName val="Лист2"/>
    </sheetNames>
    <sheetDataSet>
      <sheetData sheetId="0" refreshError="1"/>
      <sheetData sheetId="1" refreshError="1"/>
      <sheetData sheetId="2" refreshError="1">
        <row r="3">
          <cell r="G3" t="str">
            <v xml:space="preserve">Корректировки ("+" начисление, "-" списание) </v>
          </cell>
          <cell r="H3" t="str">
            <v>Бал. прибыль (после доп. списания)</v>
          </cell>
          <cell r="J3" t="str">
            <v>Финансовые доходы, (пред. день)</v>
          </cell>
          <cell r="K3" t="str">
            <v>Финансовые расходы, (пред. день)</v>
          </cell>
          <cell r="L3" t="str">
            <v>Финансовые доходы (откл.)</v>
          </cell>
          <cell r="M3" t="str">
            <v>Финансовые расходы (откл.)</v>
          </cell>
        </row>
        <row r="4">
          <cell r="H4">
            <v>0</v>
          </cell>
          <cell r="J4">
            <v>3414191</v>
          </cell>
          <cell r="K4">
            <v>3474940</v>
          </cell>
          <cell r="L4">
            <v>-3414191</v>
          </cell>
          <cell r="M4">
            <v>-3474940</v>
          </cell>
        </row>
        <row r="5">
          <cell r="H5">
            <v>0</v>
          </cell>
          <cell r="J5">
            <v>2135607</v>
          </cell>
          <cell r="K5">
            <v>2090314</v>
          </cell>
          <cell r="L5">
            <v>-2135607</v>
          </cell>
          <cell r="M5">
            <v>-2090314</v>
          </cell>
        </row>
        <row r="6">
          <cell r="H6">
            <v>0</v>
          </cell>
          <cell r="J6">
            <v>1667913</v>
          </cell>
          <cell r="K6">
            <v>1529567</v>
          </cell>
          <cell r="L6">
            <v>-1667913</v>
          </cell>
          <cell r="M6">
            <v>-1529567</v>
          </cell>
        </row>
        <row r="7">
          <cell r="H7">
            <v>0</v>
          </cell>
          <cell r="J7">
            <v>2327250</v>
          </cell>
          <cell r="K7">
            <v>2299785</v>
          </cell>
          <cell r="L7">
            <v>-2327250</v>
          </cell>
          <cell r="M7">
            <v>-2299785</v>
          </cell>
        </row>
        <row r="8">
          <cell r="H8">
            <v>0</v>
          </cell>
          <cell r="J8">
            <v>785736</v>
          </cell>
          <cell r="K8">
            <v>782158</v>
          </cell>
          <cell r="L8">
            <v>-785736</v>
          </cell>
          <cell r="M8">
            <v>-782158</v>
          </cell>
        </row>
        <row r="9">
          <cell r="H9">
            <v>0</v>
          </cell>
          <cell r="J9">
            <v>699280</v>
          </cell>
          <cell r="K9">
            <v>693152</v>
          </cell>
          <cell r="L9">
            <v>-699280</v>
          </cell>
          <cell r="M9">
            <v>-693152</v>
          </cell>
        </row>
        <row r="10">
          <cell r="H10">
            <v>0</v>
          </cell>
          <cell r="J10">
            <v>697322</v>
          </cell>
          <cell r="K10">
            <v>693271</v>
          </cell>
          <cell r="L10">
            <v>-697322</v>
          </cell>
          <cell r="M10">
            <v>-693271</v>
          </cell>
        </row>
        <row r="11">
          <cell r="H11">
            <v>0</v>
          </cell>
          <cell r="J11">
            <v>2448536</v>
          </cell>
          <cell r="K11">
            <v>2150477</v>
          </cell>
          <cell r="L11">
            <v>-2448536</v>
          </cell>
          <cell r="M11">
            <v>-2150477</v>
          </cell>
        </row>
        <row r="12">
          <cell r="H12">
            <v>0</v>
          </cell>
          <cell r="K12">
            <v>26279</v>
          </cell>
          <cell r="L12">
            <v>0</v>
          </cell>
          <cell r="M12">
            <v>-26279</v>
          </cell>
        </row>
        <row r="13">
          <cell r="H13">
            <v>0</v>
          </cell>
          <cell r="J13">
            <v>93621527</v>
          </cell>
          <cell r="K13">
            <v>89226671</v>
          </cell>
          <cell r="L13">
            <v>-93621527</v>
          </cell>
          <cell r="M13">
            <v>-89226671</v>
          </cell>
        </row>
        <row r="14">
          <cell r="H14">
            <v>0</v>
          </cell>
          <cell r="J14">
            <v>3302645</v>
          </cell>
          <cell r="K14">
            <v>3101025</v>
          </cell>
          <cell r="L14">
            <v>-3302645</v>
          </cell>
          <cell r="M14">
            <v>-3101025</v>
          </cell>
        </row>
        <row r="15">
          <cell r="H15">
            <v>0</v>
          </cell>
          <cell r="J15">
            <v>901332</v>
          </cell>
          <cell r="K15">
            <v>806872</v>
          </cell>
          <cell r="L15">
            <v>-901332</v>
          </cell>
          <cell r="M15">
            <v>-806872</v>
          </cell>
        </row>
        <row r="17">
          <cell r="H17">
            <v>0</v>
          </cell>
          <cell r="K17">
            <v>184137</v>
          </cell>
          <cell r="L17">
            <v>0</v>
          </cell>
          <cell r="M17">
            <v>-184137</v>
          </cell>
        </row>
        <row r="19">
          <cell r="G19">
            <v>0</v>
          </cell>
          <cell r="H19">
            <v>0</v>
          </cell>
          <cell r="J19">
            <v>112001339</v>
          </cell>
          <cell r="K19">
            <v>107058648</v>
          </cell>
          <cell r="L19">
            <v>-112001339</v>
          </cell>
          <cell r="M19">
            <v>-107058648</v>
          </cell>
        </row>
        <row r="21">
          <cell r="H21">
            <v>0</v>
          </cell>
        </row>
        <row r="28">
          <cell r="G28">
            <v>0</v>
          </cell>
          <cell r="H28">
            <v>0</v>
          </cell>
          <cell r="J28">
            <v>0</v>
          </cell>
          <cell r="K28">
            <v>0</v>
          </cell>
          <cell r="L28">
            <v>0</v>
          </cell>
          <cell r="M28">
            <v>0</v>
          </cell>
        </row>
        <row r="30">
          <cell r="H30">
            <v>-30951344</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51.xml><?xml version="1.0" encoding="utf-8"?>
<externalLink xmlns="http://schemas.openxmlformats.org/spreadsheetml/2006/main">
  <externalBook xmlns:r="http://schemas.openxmlformats.org/officeDocument/2006/relationships" r:id="rId1">
    <sheetNames>
      <sheetName val="bonds"/>
      <sheetName val="account-bonds"/>
      <sheetName val="list-bonds"/>
      <sheetName val="notes"/>
      <sheetName val="lists-notes"/>
      <sheetName val="lists-shares"/>
      <sheetName val="basa"/>
      <sheetName val="Лист3"/>
      <sheetName val="basa-account"/>
      <sheetName val="lists-account"/>
      <sheetName val="ведомость"/>
      <sheetName val="lists-bonds"/>
      <sheetName val="amort-bonds"/>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52.xml><?xml version="1.0" encoding="utf-8"?>
<externalLink xmlns="http://schemas.openxmlformats.org/spreadsheetml/2006/main">
  <externalBook xmlns:r="http://schemas.openxmlformats.org/officeDocument/2006/relationships" r:id="rId1">
    <sheetNames>
      <sheetName val="ОТЦБиВО"/>
      <sheetName val="Свод портфеля"/>
      <sheetName val="Дебиторская задолженность"/>
      <sheetName val="Облигации "/>
      <sheetName val="Портфель ЦБ"/>
      <sheetName val="PFTS"/>
      <sheetName val="Служебный лист"/>
      <sheetName val="Zalog"/>
      <sheetName val="Balance"/>
      <sheetName val="Лист1"/>
      <sheetName val="Лист2"/>
      <sheetName val="Лист3"/>
    </sheetNames>
    <sheetDataSet>
      <sheetData sheetId="0" refreshError="1"/>
      <sheetData sheetId="1" refreshError="1"/>
      <sheetData sheetId="2" refreshError="1"/>
      <sheetData sheetId="3" refreshError="1"/>
      <sheetData sheetId="4" refreshError="1"/>
      <sheetData sheetId="5" refreshError="1">
        <row r="1">
          <cell r="B1" t="str">
            <v>Результати торгової сесії від</v>
          </cell>
          <cell r="D1" t="str">
            <v>31.12.03</v>
          </cell>
        </row>
        <row r="2">
          <cell r="B2" t="str">
            <v>Обсяг за день склав</v>
          </cell>
          <cell r="D2" t="str">
            <v>14974309.82 грн.</v>
          </cell>
        </row>
        <row r="3">
          <cell r="B3" t="str">
            <v>ПФТС-індекс склав</v>
          </cell>
          <cell r="D3">
            <v>85.43</v>
          </cell>
        </row>
        <row r="4">
          <cell r="B4" t="str">
            <v>Акції та облігації</v>
          </cell>
        </row>
        <row r="5">
          <cell r="A5" t="str">
            <v>Код</v>
          </cell>
          <cell r="B5" t="str">
            <v>Назва</v>
          </cell>
          <cell r="C5" t="str">
            <v>Найкраща ціна купівлі</v>
          </cell>
          <cell r="D5" t="str">
            <v>Кількість</v>
          </cell>
          <cell r="E5" t="str">
            <v>Найкраща ціна продажу</v>
          </cell>
          <cell r="F5" t="str">
            <v>Кількість</v>
          </cell>
          <cell r="G5" t="str">
            <v>Ціна останньої угоди</v>
          </cell>
          <cell r="H5" t="str">
            <v>Кількість</v>
          </cell>
          <cell r="I5" t="str">
            <v>Обсяг за день</v>
          </cell>
          <cell r="J5" t="str">
            <v>Обсяг за день</v>
          </cell>
        </row>
        <row r="6">
          <cell r="C6" t="str">
            <v>грн.</v>
          </cell>
          <cell r="D6" t="str">
            <v>шт.</v>
          </cell>
          <cell r="E6" t="str">
            <v>грн.</v>
          </cell>
          <cell r="F6" t="str">
            <v>шт.</v>
          </cell>
          <cell r="G6" t="str">
            <v>грн.</v>
          </cell>
          <cell r="H6" t="str">
            <v>шт.</v>
          </cell>
          <cell r="I6" t="str">
            <v>грн.</v>
          </cell>
          <cell r="J6" t="str">
            <v>шт.</v>
          </cell>
        </row>
        <row r="7">
          <cell r="A7" t="str">
            <v>OSNDD</v>
          </cell>
          <cell r="B7" t="str">
            <v>Облігації ТОВ "Синдикат" (серія D)</v>
          </cell>
          <cell r="C7">
            <v>10059.719999999999</v>
          </cell>
          <cell r="D7">
            <v>1</v>
          </cell>
          <cell r="E7">
            <v>10208.219999999999</v>
          </cell>
          <cell r="F7">
            <v>31</v>
          </cell>
          <cell r="G7">
            <v>10158.9</v>
          </cell>
          <cell r="H7">
            <v>35</v>
          </cell>
          <cell r="I7">
            <v>3250329.6000000001</v>
          </cell>
          <cell r="J7">
            <v>320</v>
          </cell>
        </row>
        <row r="8">
          <cell r="A8" t="str">
            <v>UHPS</v>
          </cell>
          <cell r="B8" t="str">
            <v>Укрхімпобутсервіс</v>
          </cell>
          <cell r="C8">
            <v>1E-3</v>
          </cell>
          <cell r="D8">
            <v>1000000</v>
          </cell>
          <cell r="E8">
            <v>0.01</v>
          </cell>
          <cell r="F8">
            <v>100000</v>
          </cell>
          <cell r="G8" t="str">
            <v>1.9975*</v>
          </cell>
          <cell r="H8">
            <v>1451880</v>
          </cell>
          <cell r="I8">
            <v>2900130.3</v>
          </cell>
          <cell r="J8">
            <v>1451880</v>
          </cell>
        </row>
        <row r="9">
          <cell r="A9" t="str">
            <v>CEEN</v>
          </cell>
          <cell r="B9" t="str">
            <v>Центренерго</v>
          </cell>
          <cell r="C9">
            <v>1.28</v>
          </cell>
          <cell r="D9">
            <v>10000</v>
          </cell>
          <cell r="E9">
            <v>1.34</v>
          </cell>
          <cell r="F9">
            <v>50000</v>
          </cell>
          <cell r="G9">
            <v>1.28</v>
          </cell>
          <cell r="H9">
            <v>10000</v>
          </cell>
          <cell r="I9">
            <v>1552989.12</v>
          </cell>
          <cell r="J9">
            <v>1270212</v>
          </cell>
        </row>
        <row r="10">
          <cell r="A10" t="str">
            <v>UNAF</v>
          </cell>
          <cell r="B10" t="str">
            <v>Укрнафта</v>
          </cell>
          <cell r="C10">
            <v>38.65</v>
          </cell>
          <cell r="D10">
            <v>5422851</v>
          </cell>
          <cell r="E10">
            <v>38.650100000000002</v>
          </cell>
          <cell r="F10">
            <v>1000</v>
          </cell>
          <cell r="G10">
            <v>39</v>
          </cell>
          <cell r="H10">
            <v>1000</v>
          </cell>
          <cell r="I10">
            <v>611474.9</v>
          </cell>
          <cell r="J10">
            <v>17753</v>
          </cell>
        </row>
        <row r="11">
          <cell r="A11" t="str">
            <v>OSNDB</v>
          </cell>
          <cell r="B11" t="str">
            <v>Облігації ТОВ "Синдикат" (серія B)</v>
          </cell>
          <cell r="C11">
            <v>10106.34</v>
          </cell>
          <cell r="D11">
            <v>1</v>
          </cell>
          <cell r="E11">
            <v>10176.6</v>
          </cell>
          <cell r="F11">
            <v>10</v>
          </cell>
          <cell r="G11">
            <v>10143.01</v>
          </cell>
          <cell r="H11">
            <v>15</v>
          </cell>
          <cell r="I11">
            <v>304259.40000000002</v>
          </cell>
          <cell r="J11">
            <v>30</v>
          </cell>
        </row>
        <row r="12">
          <cell r="A12" t="str">
            <v>UTEL</v>
          </cell>
          <cell r="B12" t="str">
            <v>Укртелеком</v>
          </cell>
          <cell r="C12">
            <v>0.45319999999999999</v>
          </cell>
          <cell r="D12">
            <v>1300100000</v>
          </cell>
          <cell r="E12">
            <v>0.45329999999999998</v>
          </cell>
          <cell r="F12">
            <v>800000</v>
          </cell>
          <cell r="G12">
            <v>0.36</v>
          </cell>
          <cell r="H12">
            <v>100000</v>
          </cell>
          <cell r="I12">
            <v>228450</v>
          </cell>
          <cell r="J12">
            <v>630000</v>
          </cell>
        </row>
        <row r="13">
          <cell r="A13" t="str">
            <v>KIEN</v>
          </cell>
          <cell r="B13" t="str">
            <v>Kиївенерго</v>
          </cell>
          <cell r="C13">
            <v>6.4</v>
          </cell>
          <cell r="D13">
            <v>40387000</v>
          </cell>
          <cell r="E13">
            <v>6.4001000000000001</v>
          </cell>
          <cell r="F13">
            <v>2500</v>
          </cell>
          <cell r="G13">
            <v>5.3315000000000001</v>
          </cell>
          <cell r="H13">
            <v>20000</v>
          </cell>
          <cell r="I13">
            <v>220380</v>
          </cell>
          <cell r="J13">
            <v>42500</v>
          </cell>
        </row>
        <row r="14">
          <cell r="A14" t="str">
            <v>DOEN</v>
          </cell>
          <cell r="B14" t="str">
            <v>Донбасенерго</v>
          </cell>
          <cell r="C14">
            <v>10</v>
          </cell>
          <cell r="D14">
            <v>1000</v>
          </cell>
          <cell r="E14">
            <v>13</v>
          </cell>
          <cell r="F14">
            <v>7000</v>
          </cell>
          <cell r="G14">
            <v>12</v>
          </cell>
          <cell r="H14">
            <v>1000</v>
          </cell>
          <cell r="I14">
            <v>83265</v>
          </cell>
          <cell r="J14">
            <v>7500</v>
          </cell>
        </row>
        <row r="15">
          <cell r="A15" t="str">
            <v>OKYIV</v>
          </cell>
          <cell r="B15" t="str">
            <v>Облігації внутрішньої місцевої позики м. Києва (серія А)</v>
          </cell>
          <cell r="C15">
            <v>1010.81</v>
          </cell>
          <cell r="D15">
            <v>1000</v>
          </cell>
          <cell r="E15">
            <v>1013.81</v>
          </cell>
          <cell r="F15">
            <v>1000</v>
          </cell>
          <cell r="G15">
            <v>1013.22</v>
          </cell>
          <cell r="H15">
            <v>75</v>
          </cell>
          <cell r="I15">
            <v>75991.5</v>
          </cell>
          <cell r="J15">
            <v>75</v>
          </cell>
        </row>
        <row r="16">
          <cell r="A16" t="str">
            <v>ZAEN</v>
          </cell>
          <cell r="B16" t="str">
            <v>Західенерго</v>
          </cell>
          <cell r="C16">
            <v>44</v>
          </cell>
          <cell r="D16">
            <v>1000</v>
          </cell>
          <cell r="E16">
            <v>44.9</v>
          </cell>
          <cell r="F16">
            <v>1000</v>
          </cell>
          <cell r="G16">
            <v>44</v>
          </cell>
          <cell r="H16">
            <v>1000</v>
          </cell>
          <cell r="I16">
            <v>44000</v>
          </cell>
          <cell r="J16">
            <v>1000</v>
          </cell>
        </row>
        <row r="17">
          <cell r="A17" t="str">
            <v>AUARE</v>
          </cell>
          <cell r="B17" t="str">
            <v>Аукціон Облігації "Аркада-Фонд" (E)</v>
          </cell>
          <cell r="C17">
            <v>1002.63</v>
          </cell>
          <cell r="D17">
            <v>100</v>
          </cell>
          <cell r="E17">
            <v>1003.07</v>
          </cell>
          <cell r="F17">
            <v>1000</v>
          </cell>
          <cell r="G17">
            <v>1000.44</v>
          </cell>
          <cell r="H17">
            <v>3000</v>
          </cell>
        </row>
        <row r="18">
          <cell r="A18" t="str">
            <v>AVDK</v>
          </cell>
          <cell r="B18" t="str">
            <v>Авдiївський коксохiмічний завод</v>
          </cell>
          <cell r="C18">
            <v>0.15</v>
          </cell>
          <cell r="D18">
            <v>100000</v>
          </cell>
          <cell r="E18">
            <v>1</v>
          </cell>
          <cell r="F18">
            <v>10000</v>
          </cell>
          <cell r="G18">
            <v>0.5776</v>
          </cell>
          <cell r="H18">
            <v>53000</v>
          </cell>
        </row>
        <row r="19">
          <cell r="A19" t="str">
            <v>AVTL</v>
          </cell>
          <cell r="B19" t="str">
            <v>Автоальянс 21 сторіччя</v>
          </cell>
          <cell r="C19">
            <v>10</v>
          </cell>
          <cell r="D19">
            <v>100</v>
          </cell>
          <cell r="E19">
            <v>12</v>
          </cell>
          <cell r="F19">
            <v>100</v>
          </cell>
          <cell r="G19">
            <v>10</v>
          </cell>
          <cell r="H19">
            <v>7800</v>
          </cell>
        </row>
        <row r="20">
          <cell r="A20" t="str">
            <v>AZOT</v>
          </cell>
          <cell r="B20" t="str">
            <v>Азот</v>
          </cell>
          <cell r="C20">
            <v>0.6</v>
          </cell>
          <cell r="D20">
            <v>50000</v>
          </cell>
          <cell r="E20">
            <v>1.6</v>
          </cell>
          <cell r="F20">
            <v>5000</v>
          </cell>
          <cell r="G20">
            <v>5.05</v>
          </cell>
          <cell r="H20">
            <v>1000</v>
          </cell>
        </row>
        <row r="21">
          <cell r="A21" t="str">
            <v>AZST</v>
          </cell>
          <cell r="B21" t="str">
            <v>Азовсталь</v>
          </cell>
          <cell r="C21">
            <v>7.4999999999999997E-2</v>
          </cell>
          <cell r="D21">
            <v>100000</v>
          </cell>
          <cell r="E21">
            <v>0.19</v>
          </cell>
          <cell r="F21">
            <v>25000</v>
          </cell>
          <cell r="G21">
            <v>0.13200000000000001</v>
          </cell>
          <cell r="H21">
            <v>311210</v>
          </cell>
        </row>
        <row r="22">
          <cell r="A22" t="str">
            <v>BALC</v>
          </cell>
          <cell r="B22" t="str">
            <v>Балцем</v>
          </cell>
          <cell r="C22">
            <v>0.19</v>
          </cell>
          <cell r="D22">
            <v>5500</v>
          </cell>
          <cell r="E22">
            <v>1.9</v>
          </cell>
          <cell r="F22">
            <v>530</v>
          </cell>
          <cell r="G22">
            <v>2</v>
          </cell>
          <cell r="H22">
            <v>1000</v>
          </cell>
        </row>
        <row r="23">
          <cell r="A23" t="str">
            <v>BENR</v>
          </cell>
          <cell r="B23" t="str">
            <v>"Енергобанк"</v>
          </cell>
          <cell r="C23">
            <v>1</v>
          </cell>
          <cell r="D23">
            <v>1000</v>
          </cell>
          <cell r="G23">
            <v>9</v>
          </cell>
          <cell r="H23">
            <v>103334</v>
          </cell>
        </row>
        <row r="24">
          <cell r="A24" t="str">
            <v>BMBZ</v>
          </cell>
          <cell r="B24" t="str">
            <v>Бериславський машинобудівний завод</v>
          </cell>
          <cell r="C24">
            <v>0.04</v>
          </cell>
          <cell r="D24">
            <v>25000</v>
          </cell>
          <cell r="E24">
            <v>0.4</v>
          </cell>
          <cell r="F24">
            <v>2500</v>
          </cell>
          <cell r="G24">
            <v>0.12</v>
          </cell>
          <cell r="H24">
            <v>790000</v>
          </cell>
        </row>
        <row r="25">
          <cell r="A25" t="str">
            <v>BMEH</v>
          </cell>
          <cell r="B25" t="str">
            <v>Будмеханізація</v>
          </cell>
          <cell r="C25">
            <v>0.25</v>
          </cell>
          <cell r="D25">
            <v>10000</v>
          </cell>
          <cell r="E25">
            <v>2.5</v>
          </cell>
          <cell r="F25">
            <v>400</v>
          </cell>
          <cell r="G25">
            <v>1</v>
          </cell>
          <cell r="H25">
            <v>1612</v>
          </cell>
        </row>
        <row r="26">
          <cell r="A26" t="str">
            <v>BMOU</v>
          </cell>
          <cell r="B26" t="str">
            <v>Будівельно-монтажне управління № 15</v>
          </cell>
          <cell r="C26">
            <v>0.1</v>
          </cell>
          <cell r="D26">
            <v>100000</v>
          </cell>
          <cell r="E26">
            <v>0.25</v>
          </cell>
          <cell r="F26">
            <v>100000</v>
          </cell>
        </row>
        <row r="27">
          <cell r="A27" t="str">
            <v>BTEC</v>
          </cell>
          <cell r="B27" t="str">
            <v>Білоцерківська Теплоелектроцентраль</v>
          </cell>
          <cell r="C27">
            <v>3.5</v>
          </cell>
          <cell r="D27">
            <v>290</v>
          </cell>
          <cell r="E27">
            <v>30</v>
          </cell>
          <cell r="F27">
            <v>35</v>
          </cell>
          <cell r="G27">
            <v>24.25</v>
          </cell>
          <cell r="H27">
            <v>42</v>
          </cell>
        </row>
        <row r="28">
          <cell r="A28" t="str">
            <v>CGAZ</v>
          </cell>
          <cell r="B28" t="str">
            <v>Чернівцігаз</v>
          </cell>
          <cell r="C28">
            <v>3</v>
          </cell>
          <cell r="D28">
            <v>111000</v>
          </cell>
          <cell r="E28">
            <v>30</v>
          </cell>
          <cell r="F28">
            <v>200</v>
          </cell>
          <cell r="G28">
            <v>10.6686</v>
          </cell>
          <cell r="H28">
            <v>1086</v>
          </cell>
        </row>
        <row r="29">
          <cell r="A29" t="str">
            <v>CHEON</v>
          </cell>
          <cell r="B29" t="str">
            <v>Чернігівобленерго</v>
          </cell>
          <cell r="C29">
            <v>0.06</v>
          </cell>
          <cell r="D29">
            <v>17000</v>
          </cell>
          <cell r="E29">
            <v>0.62</v>
          </cell>
          <cell r="F29">
            <v>2000</v>
          </cell>
          <cell r="G29">
            <v>0.25</v>
          </cell>
          <cell r="H29">
            <v>344547</v>
          </cell>
        </row>
        <row r="30">
          <cell r="A30" t="str">
            <v>CHOZK</v>
          </cell>
          <cell r="B30" t="str">
            <v>Чернівецький олійно-жировий комбінат</v>
          </cell>
          <cell r="C30">
            <v>0.1</v>
          </cell>
          <cell r="D30">
            <v>10000</v>
          </cell>
          <cell r="E30">
            <v>1.1000000000000001</v>
          </cell>
          <cell r="F30">
            <v>20000</v>
          </cell>
        </row>
        <row r="31">
          <cell r="A31" t="str">
            <v>CHVO</v>
          </cell>
          <cell r="B31" t="str">
            <v>Черкаське хiмволокно</v>
          </cell>
          <cell r="C31">
            <v>8.0000000000000002E-3</v>
          </cell>
          <cell r="D31">
            <v>125000</v>
          </cell>
          <cell r="E31">
            <v>0.08</v>
          </cell>
          <cell r="F31">
            <v>13000</v>
          </cell>
          <cell r="G31">
            <v>2.37</v>
          </cell>
          <cell r="H31">
            <v>210974</v>
          </cell>
        </row>
        <row r="32">
          <cell r="A32" t="str">
            <v>CTRP</v>
          </cell>
          <cell r="B32" t="str">
            <v>Цегла Трипілля</v>
          </cell>
          <cell r="C32">
            <v>50</v>
          </cell>
          <cell r="D32">
            <v>1000</v>
          </cell>
          <cell r="E32">
            <v>150</v>
          </cell>
          <cell r="F32">
            <v>10</v>
          </cell>
          <cell r="G32">
            <v>50</v>
          </cell>
          <cell r="H32">
            <v>12</v>
          </cell>
        </row>
        <row r="33">
          <cell r="A33" t="str">
            <v>DBK4</v>
          </cell>
          <cell r="B33" t="str">
            <v>Домобудівний комбінат №4</v>
          </cell>
          <cell r="C33">
            <v>1.2</v>
          </cell>
          <cell r="D33">
            <v>20000</v>
          </cell>
          <cell r="E33">
            <v>2.5</v>
          </cell>
          <cell r="F33">
            <v>500</v>
          </cell>
          <cell r="G33">
            <v>1.5</v>
          </cell>
          <cell r="H33">
            <v>1853</v>
          </cell>
        </row>
        <row r="34">
          <cell r="A34" t="str">
            <v>DBKT</v>
          </cell>
          <cell r="B34" t="str">
            <v>Домобудівний комбінат №3</v>
          </cell>
          <cell r="C34">
            <v>0.5</v>
          </cell>
          <cell r="D34">
            <v>10000</v>
          </cell>
          <cell r="E34">
            <v>1.5</v>
          </cell>
          <cell r="F34">
            <v>1000</v>
          </cell>
          <cell r="G34">
            <v>0.7</v>
          </cell>
          <cell r="H34">
            <v>2000</v>
          </cell>
        </row>
        <row r="35">
          <cell r="A35" t="str">
            <v>DBOZ</v>
          </cell>
          <cell r="B35" t="str">
            <v>Дослідний біохімічний завод</v>
          </cell>
          <cell r="C35">
            <v>4.0000000000000002E-4</v>
          </cell>
          <cell r="D35">
            <v>3000000</v>
          </cell>
          <cell r="E35">
            <v>3.0000000000000001E-3</v>
          </cell>
          <cell r="F35">
            <v>1000000</v>
          </cell>
          <cell r="G35">
            <v>0.9</v>
          </cell>
          <cell r="H35">
            <v>30000000</v>
          </cell>
        </row>
        <row r="36">
          <cell r="A36" t="str">
            <v>DIOS</v>
          </cell>
          <cell r="B36" t="str">
            <v>ДіОБ</v>
          </cell>
          <cell r="C36">
            <v>0.9</v>
          </cell>
          <cell r="D36">
            <v>1200</v>
          </cell>
          <cell r="E36">
            <v>8.6</v>
          </cell>
          <cell r="F36">
            <v>117</v>
          </cell>
          <cell r="G36">
            <v>8.52</v>
          </cell>
          <cell r="H36">
            <v>120</v>
          </cell>
        </row>
        <row r="37">
          <cell r="A37" t="str">
            <v>DNEN</v>
          </cell>
          <cell r="B37" t="str">
            <v>Дніпроенерго</v>
          </cell>
          <cell r="C37">
            <v>58</v>
          </cell>
          <cell r="D37">
            <v>200</v>
          </cell>
          <cell r="E37">
            <v>75</v>
          </cell>
          <cell r="F37">
            <v>500</v>
          </cell>
          <cell r="G37">
            <v>75</v>
          </cell>
          <cell r="H37">
            <v>2414</v>
          </cell>
        </row>
        <row r="38">
          <cell r="A38" t="str">
            <v>DNKOK</v>
          </cell>
          <cell r="B38" t="str">
            <v>Дніпрококс</v>
          </cell>
          <cell r="C38">
            <v>3.3000000000000002E-2</v>
          </cell>
          <cell r="D38">
            <v>35000</v>
          </cell>
          <cell r="E38">
            <v>0.33</v>
          </cell>
          <cell r="F38">
            <v>3500</v>
          </cell>
          <cell r="G38">
            <v>0.8</v>
          </cell>
          <cell r="H38">
            <v>1500</v>
          </cell>
        </row>
        <row r="39">
          <cell r="A39" t="str">
            <v>DNON</v>
          </cell>
          <cell r="B39" t="str">
            <v>Дніпрообленерго</v>
          </cell>
          <cell r="C39">
            <v>30</v>
          </cell>
          <cell r="D39">
            <v>200</v>
          </cell>
          <cell r="E39">
            <v>65</v>
          </cell>
          <cell r="F39">
            <v>100</v>
          </cell>
          <cell r="G39">
            <v>50</v>
          </cell>
          <cell r="H39">
            <v>7000</v>
          </cell>
        </row>
        <row r="40">
          <cell r="A40" t="str">
            <v>DNSH</v>
          </cell>
          <cell r="B40" t="str">
            <v>Днiпрошина</v>
          </cell>
          <cell r="C40">
            <v>25</v>
          </cell>
          <cell r="D40">
            <v>100</v>
          </cell>
          <cell r="E40">
            <v>60</v>
          </cell>
          <cell r="F40">
            <v>100</v>
          </cell>
          <cell r="G40">
            <v>30.7</v>
          </cell>
          <cell r="H40">
            <v>3900</v>
          </cell>
        </row>
        <row r="41">
          <cell r="A41" t="str">
            <v>DOMZ</v>
          </cell>
          <cell r="B41" t="str">
            <v>Донецький металургійний завод</v>
          </cell>
          <cell r="C41">
            <v>1.0999999999999999E-2</v>
          </cell>
          <cell r="D41">
            <v>100000</v>
          </cell>
          <cell r="E41">
            <v>0.11</v>
          </cell>
          <cell r="F41">
            <v>10000</v>
          </cell>
          <cell r="G41">
            <v>0.16370000000000001</v>
          </cell>
          <cell r="H41">
            <v>6659999</v>
          </cell>
        </row>
        <row r="42">
          <cell r="A42" t="str">
            <v>DOON</v>
          </cell>
          <cell r="B42" t="str">
            <v>Донецькобленерго</v>
          </cell>
          <cell r="C42">
            <v>0.1</v>
          </cell>
          <cell r="D42">
            <v>10000</v>
          </cell>
          <cell r="E42">
            <v>6</v>
          </cell>
          <cell r="F42">
            <v>20000</v>
          </cell>
          <cell r="G42">
            <v>2.7</v>
          </cell>
          <cell r="H42">
            <v>13030</v>
          </cell>
        </row>
        <row r="43">
          <cell r="A43" t="str">
            <v>ELAKS</v>
          </cell>
          <cell r="B43" t="str">
            <v>Елакс</v>
          </cell>
          <cell r="C43">
            <v>0.26</v>
          </cell>
          <cell r="D43">
            <v>4000</v>
          </cell>
          <cell r="E43">
            <v>2.5</v>
          </cell>
          <cell r="F43">
            <v>1000</v>
          </cell>
          <cell r="G43">
            <v>0.26</v>
          </cell>
          <cell r="H43">
            <v>184600</v>
          </cell>
        </row>
        <row r="44">
          <cell r="A44" t="str">
            <v>ENTR</v>
          </cell>
          <cell r="B44" t="str">
            <v>ЕнергоТранс</v>
          </cell>
          <cell r="C44">
            <v>0.1</v>
          </cell>
          <cell r="D44">
            <v>100000000</v>
          </cell>
          <cell r="E44">
            <v>0.25</v>
          </cell>
          <cell r="F44">
            <v>1000000</v>
          </cell>
          <cell r="G44">
            <v>0.94</v>
          </cell>
          <cell r="H44">
            <v>898605</v>
          </cell>
        </row>
        <row r="45">
          <cell r="A45" t="str">
            <v>FLOT</v>
          </cell>
          <cell r="B45" t="str">
            <v>Укррiчфлот</v>
          </cell>
          <cell r="C45">
            <v>6.5</v>
          </cell>
          <cell r="D45">
            <v>1000</v>
          </cell>
          <cell r="E45">
            <v>10</v>
          </cell>
          <cell r="F45">
            <v>100</v>
          </cell>
          <cell r="G45">
            <v>5</v>
          </cell>
          <cell r="H45">
            <v>240</v>
          </cell>
        </row>
        <row r="46">
          <cell r="A46" t="str">
            <v>FNBK</v>
          </cell>
          <cell r="B46" t="str">
            <v>Фінбанк</v>
          </cell>
          <cell r="C46">
            <v>0.7</v>
          </cell>
          <cell r="D46">
            <v>2000</v>
          </cell>
          <cell r="E46">
            <v>7</v>
          </cell>
          <cell r="F46">
            <v>200</v>
          </cell>
        </row>
        <row r="47">
          <cell r="A47" t="str">
            <v>FRGT</v>
          </cell>
          <cell r="B47" t="str">
            <v>Завод "Фрегат"</v>
          </cell>
          <cell r="C47">
            <v>0.2</v>
          </cell>
          <cell r="D47">
            <v>5000</v>
          </cell>
          <cell r="E47">
            <v>2</v>
          </cell>
          <cell r="F47">
            <v>500</v>
          </cell>
          <cell r="G47">
            <v>1.1892</v>
          </cell>
          <cell r="H47">
            <v>294304</v>
          </cell>
        </row>
        <row r="48">
          <cell r="A48" t="str">
            <v>GFARM</v>
          </cell>
          <cell r="B48" t="str">
            <v>Галичфарм</v>
          </cell>
          <cell r="C48">
            <v>5</v>
          </cell>
          <cell r="D48">
            <v>200</v>
          </cell>
          <cell r="E48">
            <v>55</v>
          </cell>
          <cell r="F48">
            <v>20</v>
          </cell>
          <cell r="G48">
            <v>35.546700000000001</v>
          </cell>
          <cell r="H48">
            <v>280000</v>
          </cell>
        </row>
        <row r="49">
          <cell r="A49" t="str">
            <v>GIDR</v>
          </cell>
          <cell r="B49" t="str">
            <v>Гідросила</v>
          </cell>
          <cell r="C49">
            <v>4.4999999999999998E-2</v>
          </cell>
          <cell r="D49">
            <v>25000</v>
          </cell>
          <cell r="E49">
            <v>0.45</v>
          </cell>
          <cell r="F49">
            <v>2500</v>
          </cell>
          <cell r="G49">
            <v>6.4899999999999999E-2</v>
          </cell>
          <cell r="H49">
            <v>265000</v>
          </cell>
        </row>
        <row r="50">
          <cell r="A50" t="str">
            <v>GORH</v>
          </cell>
          <cell r="B50" t="str">
            <v>Горохівський цукровий завод</v>
          </cell>
          <cell r="C50">
            <v>0.125</v>
          </cell>
          <cell r="D50">
            <v>8000</v>
          </cell>
          <cell r="E50">
            <v>1.25</v>
          </cell>
          <cell r="F50">
            <v>20000</v>
          </cell>
          <cell r="G50">
            <v>1.25</v>
          </cell>
          <cell r="H50">
            <v>20000</v>
          </cell>
        </row>
        <row r="51">
          <cell r="A51" t="str">
            <v>GRNT</v>
          </cell>
          <cell r="B51" t="str">
            <v>Виробничо-будівельне об`єднання "Граніт"</v>
          </cell>
          <cell r="C51">
            <v>1E-3</v>
          </cell>
          <cell r="D51">
            <v>1000000</v>
          </cell>
          <cell r="E51">
            <v>2.5999999999999999E-3</v>
          </cell>
          <cell r="F51">
            <v>10000000</v>
          </cell>
          <cell r="G51">
            <v>0.91</v>
          </cell>
          <cell r="H51">
            <v>203205</v>
          </cell>
        </row>
        <row r="52">
          <cell r="A52" t="str">
            <v>HANZ</v>
          </cell>
          <cell r="B52" t="str">
            <v>Галичина нафтопереробний завод</v>
          </cell>
          <cell r="C52">
            <v>0.08</v>
          </cell>
          <cell r="D52">
            <v>25000</v>
          </cell>
          <cell r="E52">
            <v>0.19</v>
          </cell>
          <cell r="F52">
            <v>128844</v>
          </cell>
          <cell r="G52">
            <v>0.12</v>
          </cell>
          <cell r="H52">
            <v>775</v>
          </cell>
        </row>
        <row r="53">
          <cell r="A53" t="str">
            <v>HAON</v>
          </cell>
          <cell r="B53" t="str">
            <v>Харківобленерго</v>
          </cell>
          <cell r="C53">
            <v>0.25</v>
          </cell>
          <cell r="D53">
            <v>10000</v>
          </cell>
          <cell r="E53">
            <v>1.1499999999999999</v>
          </cell>
          <cell r="F53">
            <v>5300</v>
          </cell>
          <cell r="G53">
            <v>0.45319999999999999</v>
          </cell>
          <cell r="H53">
            <v>774200</v>
          </cell>
        </row>
        <row r="54">
          <cell r="A54" t="str">
            <v>HGAZ</v>
          </cell>
          <cell r="B54" t="str">
            <v>Хмельницькгаз</v>
          </cell>
          <cell r="C54">
            <v>2</v>
          </cell>
          <cell r="D54">
            <v>190000</v>
          </cell>
          <cell r="E54">
            <v>20</v>
          </cell>
          <cell r="F54">
            <v>6000</v>
          </cell>
          <cell r="G54">
            <v>69.184700000000007</v>
          </cell>
          <cell r="H54">
            <v>5430</v>
          </cell>
        </row>
        <row r="55">
          <cell r="A55" t="str">
            <v>HISZ</v>
          </cell>
          <cell r="B55" t="str">
            <v>Харківський індустріальний союз</v>
          </cell>
          <cell r="C55">
            <v>100.01</v>
          </cell>
          <cell r="D55">
            <v>10</v>
          </cell>
          <cell r="E55">
            <v>200</v>
          </cell>
          <cell r="F55">
            <v>10</v>
          </cell>
        </row>
        <row r="56">
          <cell r="A56" t="str">
            <v>HMFR</v>
          </cell>
          <cell r="B56" t="str">
            <v>Харківський  хiміко-фармацевтичний комбінат "Червона зірка"</v>
          </cell>
          <cell r="C56">
            <v>0.08</v>
          </cell>
          <cell r="D56">
            <v>13000</v>
          </cell>
          <cell r="E56">
            <v>0.83</v>
          </cell>
          <cell r="F56">
            <v>2000</v>
          </cell>
          <cell r="G56">
            <v>0.46</v>
          </cell>
          <cell r="H56">
            <v>1200</v>
          </cell>
        </row>
        <row r="57">
          <cell r="A57" t="str">
            <v>HMON</v>
          </cell>
          <cell r="B57" t="str">
            <v>Хмельницькобленерго</v>
          </cell>
          <cell r="C57">
            <v>0.02</v>
          </cell>
          <cell r="D57">
            <v>50000</v>
          </cell>
          <cell r="E57">
            <v>1.1000000000000001</v>
          </cell>
          <cell r="F57">
            <v>58000</v>
          </cell>
          <cell r="G57">
            <v>0.37</v>
          </cell>
          <cell r="H57">
            <v>357561</v>
          </cell>
        </row>
        <row r="58">
          <cell r="A58" t="str">
            <v>HMSP</v>
          </cell>
          <cell r="B58" t="str">
            <v>Хмельницьке спеціалізоване підприємство "527"</v>
          </cell>
          <cell r="C58">
            <v>0.25</v>
          </cell>
          <cell r="D58">
            <v>4000</v>
          </cell>
          <cell r="E58">
            <v>2.5</v>
          </cell>
          <cell r="F58">
            <v>1000</v>
          </cell>
          <cell r="G58">
            <v>1.3837999999999999</v>
          </cell>
          <cell r="H58">
            <v>195472</v>
          </cell>
        </row>
        <row r="59">
          <cell r="A59" t="str">
            <v>HOEN</v>
          </cell>
          <cell r="B59" t="str">
            <v>Херсонобленерго</v>
          </cell>
          <cell r="C59">
            <v>0.09</v>
          </cell>
          <cell r="D59">
            <v>12000</v>
          </cell>
          <cell r="E59">
            <v>0.93</v>
          </cell>
          <cell r="F59">
            <v>2000</v>
          </cell>
          <cell r="G59">
            <v>0.42</v>
          </cell>
          <cell r="H59">
            <v>16328</v>
          </cell>
        </row>
        <row r="60">
          <cell r="A60" t="str">
            <v>HRGZ</v>
          </cell>
          <cell r="B60" t="str">
            <v>Харківгаз</v>
          </cell>
          <cell r="C60">
            <v>2.6539999999999999</v>
          </cell>
          <cell r="D60">
            <v>400</v>
          </cell>
          <cell r="E60">
            <v>26.54</v>
          </cell>
          <cell r="F60">
            <v>40</v>
          </cell>
        </row>
        <row r="61">
          <cell r="A61" t="str">
            <v>HRTR</v>
          </cell>
          <cell r="B61" t="str">
            <v>Харцизський трубний завод</v>
          </cell>
          <cell r="C61">
            <v>0.05</v>
          </cell>
          <cell r="D61">
            <v>100000</v>
          </cell>
          <cell r="E61">
            <v>0.3</v>
          </cell>
          <cell r="F61">
            <v>161141</v>
          </cell>
          <cell r="G61">
            <v>0.31879999999999997</v>
          </cell>
          <cell r="H61">
            <v>57600</v>
          </cell>
        </row>
        <row r="62">
          <cell r="A62" t="str">
            <v>HTRU</v>
          </cell>
          <cell r="B62" t="str">
            <v>Готелі Трускавця</v>
          </cell>
          <cell r="C62">
            <v>0.5</v>
          </cell>
          <cell r="D62">
            <v>10000</v>
          </cell>
          <cell r="E62">
            <v>5</v>
          </cell>
          <cell r="F62">
            <v>200</v>
          </cell>
          <cell r="G62">
            <v>0.54</v>
          </cell>
          <cell r="H62">
            <v>964381</v>
          </cell>
        </row>
        <row r="63">
          <cell r="A63" t="str">
            <v>IFOND</v>
          </cell>
          <cell r="B63" t="str">
            <v>Інвестиційні сертифікати ПВІФ "Надрокористувач" "МГ-капітал"</v>
          </cell>
          <cell r="C63">
            <v>1000</v>
          </cell>
          <cell r="D63">
            <v>100</v>
          </cell>
          <cell r="E63">
            <v>1030</v>
          </cell>
          <cell r="F63">
            <v>100</v>
          </cell>
        </row>
        <row r="64">
          <cell r="A64" t="str">
            <v>IFPMI</v>
          </cell>
          <cell r="B64" t="str">
            <v>Інвестиційні сертифікати "ІФ ім.Петра Могили" іменні</v>
          </cell>
          <cell r="C64">
            <v>24.75</v>
          </cell>
          <cell r="D64">
            <v>120</v>
          </cell>
          <cell r="E64">
            <v>27.5</v>
          </cell>
          <cell r="F64">
            <v>120</v>
          </cell>
          <cell r="G64">
            <v>26.7</v>
          </cell>
          <cell r="H64">
            <v>375</v>
          </cell>
        </row>
        <row r="65">
          <cell r="A65" t="str">
            <v>IFSNR</v>
          </cell>
          <cell r="B65" t="str">
            <v>Закритий недиверсифікований корпоративний інвест. фонд "Синергія"</v>
          </cell>
          <cell r="C65">
            <v>12576.07</v>
          </cell>
          <cell r="D65">
            <v>1</v>
          </cell>
          <cell r="E65">
            <v>13237.97</v>
          </cell>
          <cell r="F65">
            <v>1</v>
          </cell>
          <cell r="G65">
            <v>12485.4</v>
          </cell>
          <cell r="H65">
            <v>2</v>
          </cell>
        </row>
        <row r="66">
          <cell r="A66" t="str">
            <v>IFVPR</v>
          </cell>
          <cell r="B66" t="str">
            <v>Інвестиційні сертифікати ПВІФ "Венчурний проект" ФК "Інвеста"</v>
          </cell>
          <cell r="C66">
            <v>100.01</v>
          </cell>
          <cell r="D66">
            <v>10</v>
          </cell>
          <cell r="E66">
            <v>230</v>
          </cell>
          <cell r="F66">
            <v>10</v>
          </cell>
        </row>
        <row r="67">
          <cell r="A67" t="str">
            <v>IKRB</v>
          </cell>
          <cell r="B67" t="str">
            <v>ІКАР-БАНК</v>
          </cell>
          <cell r="C67">
            <v>1</v>
          </cell>
          <cell r="D67">
            <v>5000</v>
          </cell>
          <cell r="E67">
            <v>1.3</v>
          </cell>
          <cell r="F67">
            <v>10000</v>
          </cell>
          <cell r="G67">
            <v>1.2</v>
          </cell>
          <cell r="H67">
            <v>2800</v>
          </cell>
        </row>
        <row r="68">
          <cell r="A68" t="str">
            <v>INSH</v>
          </cell>
          <cell r="B68" t="str">
            <v>Ощад - Інвест</v>
          </cell>
          <cell r="C68">
            <v>10.11</v>
          </cell>
          <cell r="D68">
            <v>100</v>
          </cell>
          <cell r="E68">
            <v>12.15</v>
          </cell>
          <cell r="F68">
            <v>10000</v>
          </cell>
          <cell r="G68">
            <v>10.050000000000001</v>
          </cell>
          <cell r="H68">
            <v>152295</v>
          </cell>
        </row>
        <row r="69">
          <cell r="A69" t="str">
            <v>IRSG</v>
          </cell>
          <cell r="B69" t="str">
            <v>Іванківрибсільгосп</v>
          </cell>
          <cell r="C69">
            <v>2.2800000000000001E-2</v>
          </cell>
          <cell r="D69">
            <v>45000</v>
          </cell>
          <cell r="E69">
            <v>0.25</v>
          </cell>
          <cell r="F69">
            <v>4000</v>
          </cell>
        </row>
        <row r="70">
          <cell r="A70" t="str">
            <v>KCMT</v>
          </cell>
          <cell r="B70" t="str">
            <v>Кривий Ріг цемент</v>
          </cell>
          <cell r="E70">
            <v>3.2</v>
          </cell>
          <cell r="F70">
            <v>50000</v>
          </cell>
        </row>
        <row r="71">
          <cell r="A71" t="str">
            <v>KFKL</v>
          </cell>
          <cell r="B71" t="str">
            <v>Київська фабрика кулінарії</v>
          </cell>
          <cell r="C71">
            <v>5.0000000000000001E-4</v>
          </cell>
          <cell r="D71">
            <v>2000000</v>
          </cell>
          <cell r="E71">
            <v>5.0000000000000001E-3</v>
          </cell>
          <cell r="F71">
            <v>1000000</v>
          </cell>
          <cell r="G71">
            <v>0.92010000000000003</v>
          </cell>
          <cell r="H71">
            <v>788240</v>
          </cell>
        </row>
        <row r="72">
          <cell r="A72" t="str">
            <v>KHLB</v>
          </cell>
          <cell r="B72" t="str">
            <v>Київхліб</v>
          </cell>
          <cell r="C72">
            <v>1.5</v>
          </cell>
          <cell r="D72">
            <v>4000</v>
          </cell>
          <cell r="E72">
            <v>3.5</v>
          </cell>
          <cell r="F72">
            <v>2000</v>
          </cell>
        </row>
        <row r="73">
          <cell r="A73" t="str">
            <v>KION</v>
          </cell>
          <cell r="B73" t="str">
            <v>Кіровоградобленерго</v>
          </cell>
          <cell r="C73">
            <v>0.1</v>
          </cell>
          <cell r="D73">
            <v>10000</v>
          </cell>
          <cell r="E73">
            <v>1</v>
          </cell>
          <cell r="F73">
            <v>1000</v>
          </cell>
          <cell r="G73">
            <v>1.03</v>
          </cell>
          <cell r="H73">
            <v>93224</v>
          </cell>
        </row>
        <row r="74">
          <cell r="A74" t="str">
            <v>KMEB</v>
          </cell>
          <cell r="B74" t="str">
            <v>Київметробуд</v>
          </cell>
          <cell r="C74">
            <v>1.5</v>
          </cell>
          <cell r="D74">
            <v>1000</v>
          </cell>
          <cell r="G74">
            <v>10</v>
          </cell>
          <cell r="H74">
            <v>10</v>
          </cell>
        </row>
        <row r="75">
          <cell r="A75" t="str">
            <v>KMED</v>
          </cell>
          <cell r="B75" t="str">
            <v>Київмедпрепарат</v>
          </cell>
          <cell r="C75">
            <v>10</v>
          </cell>
          <cell r="D75">
            <v>100</v>
          </cell>
          <cell r="E75">
            <v>100</v>
          </cell>
          <cell r="F75">
            <v>10</v>
          </cell>
          <cell r="G75">
            <v>198.95</v>
          </cell>
          <cell r="H75">
            <v>10</v>
          </cell>
        </row>
        <row r="76">
          <cell r="A76" t="str">
            <v>KOEN</v>
          </cell>
          <cell r="B76" t="str">
            <v>Київобленерго</v>
          </cell>
          <cell r="C76">
            <v>0.245</v>
          </cell>
          <cell r="D76">
            <v>200000</v>
          </cell>
          <cell r="E76">
            <v>0.45</v>
          </cell>
          <cell r="F76">
            <v>150000</v>
          </cell>
          <cell r="G76">
            <v>0.35</v>
          </cell>
          <cell r="H76">
            <v>1000000</v>
          </cell>
        </row>
        <row r="77">
          <cell r="A77" t="str">
            <v>KPRT</v>
          </cell>
          <cell r="B77" t="str">
            <v>Київпроект</v>
          </cell>
          <cell r="C77">
            <v>27</v>
          </cell>
          <cell r="D77">
            <v>50</v>
          </cell>
          <cell r="E77">
            <v>65</v>
          </cell>
          <cell r="F77">
            <v>50</v>
          </cell>
          <cell r="G77">
            <v>27</v>
          </cell>
          <cell r="H77">
            <v>270</v>
          </cell>
        </row>
        <row r="78">
          <cell r="A78" t="str">
            <v>KREK</v>
          </cell>
          <cell r="B78" t="str">
            <v>Київреконструкція</v>
          </cell>
          <cell r="E78">
            <v>10</v>
          </cell>
          <cell r="F78">
            <v>50000</v>
          </cell>
          <cell r="G78">
            <v>3.18</v>
          </cell>
          <cell r="H78">
            <v>718814</v>
          </cell>
        </row>
        <row r="79">
          <cell r="A79" t="str">
            <v>KREN</v>
          </cell>
          <cell r="B79" t="str">
            <v>Крименерго</v>
          </cell>
          <cell r="C79">
            <v>0.05</v>
          </cell>
          <cell r="D79">
            <v>20000</v>
          </cell>
          <cell r="E79">
            <v>0.5</v>
          </cell>
          <cell r="F79">
            <v>2000</v>
          </cell>
          <cell r="G79">
            <v>0.6724</v>
          </cell>
          <cell r="H79">
            <v>74365</v>
          </cell>
        </row>
        <row r="80">
          <cell r="A80" t="str">
            <v>KRMZ</v>
          </cell>
          <cell r="B80" t="str">
            <v>Красногвардійський масловиробничий завод</v>
          </cell>
          <cell r="C80">
            <v>1.5</v>
          </cell>
          <cell r="D80">
            <v>1000000</v>
          </cell>
          <cell r="E80">
            <v>15</v>
          </cell>
          <cell r="F80">
            <v>10000</v>
          </cell>
          <cell r="G80">
            <v>2.3073000000000001</v>
          </cell>
          <cell r="H80">
            <v>234000</v>
          </cell>
        </row>
        <row r="81">
          <cell r="A81" t="str">
            <v>KSMA</v>
          </cell>
          <cell r="B81" t="str">
            <v>Ковельсільмаш</v>
          </cell>
          <cell r="C81">
            <v>0.3</v>
          </cell>
          <cell r="D81">
            <v>3500</v>
          </cell>
          <cell r="E81">
            <v>3</v>
          </cell>
          <cell r="F81">
            <v>350</v>
          </cell>
        </row>
        <row r="82">
          <cell r="A82" t="str">
            <v>KSOD</v>
          </cell>
          <cell r="B82" t="str">
            <v>Кримський содовий завод</v>
          </cell>
          <cell r="C82">
            <v>0.3</v>
          </cell>
          <cell r="D82">
            <v>4000</v>
          </cell>
          <cell r="E82">
            <v>2</v>
          </cell>
          <cell r="F82">
            <v>50000</v>
          </cell>
        </row>
        <row r="83">
          <cell r="A83" t="str">
            <v>KSPB</v>
          </cell>
          <cell r="B83" t="str">
            <v>Київспецбуд</v>
          </cell>
          <cell r="C83">
            <v>5</v>
          </cell>
          <cell r="D83">
            <v>10000</v>
          </cell>
          <cell r="E83">
            <v>10</v>
          </cell>
          <cell r="F83">
            <v>100</v>
          </cell>
          <cell r="G83">
            <v>6.5</v>
          </cell>
          <cell r="H83">
            <v>2020</v>
          </cell>
        </row>
        <row r="84">
          <cell r="A84" t="str">
            <v>KYLM</v>
          </cell>
          <cell r="B84" t="str">
            <v>Київелектромонтаж</v>
          </cell>
          <cell r="C84">
            <v>4.5</v>
          </cell>
          <cell r="D84">
            <v>10000</v>
          </cell>
          <cell r="E84">
            <v>9</v>
          </cell>
          <cell r="F84">
            <v>200</v>
          </cell>
          <cell r="G84">
            <v>6</v>
          </cell>
          <cell r="H84">
            <v>383</v>
          </cell>
        </row>
        <row r="85">
          <cell r="A85" t="str">
            <v>KZAP</v>
          </cell>
          <cell r="B85" t="str">
            <v>Завод автоматики ім. Петровського</v>
          </cell>
          <cell r="C85">
            <v>6.5500000000000003E-2</v>
          </cell>
          <cell r="D85">
            <v>16000</v>
          </cell>
          <cell r="E85">
            <v>0.72</v>
          </cell>
          <cell r="F85">
            <v>1500</v>
          </cell>
        </row>
        <row r="86">
          <cell r="A86" t="str">
            <v>LGAZ</v>
          </cell>
          <cell r="B86" t="str">
            <v>Львівгаз</v>
          </cell>
          <cell r="C86">
            <v>2.5</v>
          </cell>
          <cell r="D86">
            <v>400</v>
          </cell>
          <cell r="E86">
            <v>25</v>
          </cell>
          <cell r="F86">
            <v>350</v>
          </cell>
          <cell r="G86">
            <v>30.375900000000001</v>
          </cell>
          <cell r="H86">
            <v>404442</v>
          </cell>
        </row>
        <row r="87">
          <cell r="A87" t="str">
            <v>LKRK</v>
          </cell>
          <cell r="B87" t="str">
            <v>Луцький картонно-рубероїдний комбінат</v>
          </cell>
          <cell r="C87">
            <v>0.02</v>
          </cell>
          <cell r="D87">
            <v>50000</v>
          </cell>
          <cell r="E87">
            <v>0.19</v>
          </cell>
          <cell r="F87">
            <v>10000</v>
          </cell>
          <cell r="G87">
            <v>1.075</v>
          </cell>
          <cell r="H87">
            <v>282000</v>
          </cell>
        </row>
        <row r="88">
          <cell r="A88" t="str">
            <v>LOEN</v>
          </cell>
          <cell r="B88" t="str">
            <v>Луганськобленерго</v>
          </cell>
          <cell r="C88">
            <v>0.1</v>
          </cell>
          <cell r="D88">
            <v>10000</v>
          </cell>
          <cell r="E88">
            <v>1.05</v>
          </cell>
          <cell r="F88">
            <v>1000</v>
          </cell>
          <cell r="G88">
            <v>3.84</v>
          </cell>
          <cell r="H88">
            <v>270</v>
          </cell>
        </row>
        <row r="89">
          <cell r="A89" t="str">
            <v>LTPL</v>
          </cell>
          <cell r="B89" t="str">
            <v>Луганськтепловоз</v>
          </cell>
          <cell r="C89">
            <v>2.5000000000000001E-2</v>
          </cell>
          <cell r="D89">
            <v>40000</v>
          </cell>
          <cell r="E89">
            <v>0.19</v>
          </cell>
          <cell r="F89">
            <v>21600</v>
          </cell>
          <cell r="G89">
            <v>0.06</v>
          </cell>
          <cell r="H89">
            <v>249608</v>
          </cell>
        </row>
        <row r="90">
          <cell r="A90" t="str">
            <v>LVON</v>
          </cell>
          <cell r="B90" t="str">
            <v>Львівобленерго</v>
          </cell>
          <cell r="C90">
            <v>0.1</v>
          </cell>
          <cell r="D90">
            <v>25000</v>
          </cell>
          <cell r="G90">
            <v>0.25</v>
          </cell>
          <cell r="H90">
            <v>552000</v>
          </cell>
        </row>
        <row r="91">
          <cell r="A91" t="str">
            <v>MBUD</v>
          </cell>
          <cell r="B91" t="str">
            <v>Будівельна компанія "Мегабуд"</v>
          </cell>
          <cell r="C91">
            <v>190</v>
          </cell>
          <cell r="D91">
            <v>1000</v>
          </cell>
          <cell r="E91">
            <v>202</v>
          </cell>
          <cell r="F91">
            <v>10</v>
          </cell>
        </row>
        <row r="92">
          <cell r="A92" t="str">
            <v>MCHI</v>
          </cell>
          <cell r="B92" t="str">
            <v>Маркохiм</v>
          </cell>
          <cell r="C92">
            <v>0.11</v>
          </cell>
          <cell r="D92">
            <v>10000</v>
          </cell>
          <cell r="E92">
            <v>1.2</v>
          </cell>
          <cell r="F92">
            <v>52500</v>
          </cell>
          <cell r="G92">
            <v>1.3491</v>
          </cell>
          <cell r="H92">
            <v>123395</v>
          </cell>
        </row>
        <row r="93">
          <cell r="A93" t="str">
            <v>MEGA</v>
          </cell>
          <cell r="B93" t="str">
            <v>Мегабанк</v>
          </cell>
          <cell r="C93">
            <v>1</v>
          </cell>
          <cell r="D93">
            <v>1000</v>
          </cell>
        </row>
        <row r="94">
          <cell r="A94" t="str">
            <v>MGPS</v>
          </cell>
          <cell r="B94" t="str">
            <v>Мегаполіс</v>
          </cell>
          <cell r="C94">
            <v>4.9000000000000004</v>
          </cell>
          <cell r="D94">
            <v>300</v>
          </cell>
          <cell r="E94">
            <v>5</v>
          </cell>
          <cell r="F94">
            <v>300</v>
          </cell>
        </row>
        <row r="95">
          <cell r="A95" t="str">
            <v>MINV</v>
          </cell>
          <cell r="B95" t="str">
            <v>М - Інвест</v>
          </cell>
          <cell r="C95">
            <v>1.01</v>
          </cell>
          <cell r="D95">
            <v>1000</v>
          </cell>
          <cell r="E95">
            <v>5</v>
          </cell>
          <cell r="F95">
            <v>200</v>
          </cell>
        </row>
        <row r="96">
          <cell r="A96" t="str">
            <v>MMKI</v>
          </cell>
          <cell r="B96" t="str">
            <v>Маріупольський металургійний завод ім. Ілліча</v>
          </cell>
          <cell r="C96">
            <v>0.08</v>
          </cell>
          <cell r="D96">
            <v>100000</v>
          </cell>
          <cell r="E96">
            <v>0.75</v>
          </cell>
          <cell r="F96">
            <v>113700</v>
          </cell>
          <cell r="G96">
            <v>0.11</v>
          </cell>
          <cell r="H96">
            <v>566150</v>
          </cell>
        </row>
        <row r="97">
          <cell r="A97" t="str">
            <v>MORE</v>
          </cell>
          <cell r="B97" t="str">
            <v>Пансіонат "Море"</v>
          </cell>
          <cell r="C97">
            <v>0.25</v>
          </cell>
          <cell r="D97">
            <v>5000000</v>
          </cell>
          <cell r="E97">
            <v>1</v>
          </cell>
          <cell r="F97">
            <v>1000</v>
          </cell>
          <cell r="G97">
            <v>0.25</v>
          </cell>
          <cell r="H97">
            <v>10637626</v>
          </cell>
        </row>
        <row r="98">
          <cell r="A98" t="str">
            <v>MSICH</v>
          </cell>
          <cell r="B98" t="str">
            <v>Мотор Січ</v>
          </cell>
          <cell r="C98">
            <v>9</v>
          </cell>
          <cell r="D98">
            <v>120</v>
          </cell>
          <cell r="E98">
            <v>90</v>
          </cell>
          <cell r="F98">
            <v>377</v>
          </cell>
          <cell r="G98">
            <v>410.55</v>
          </cell>
          <cell r="H98">
            <v>10</v>
          </cell>
        </row>
        <row r="99">
          <cell r="A99" t="str">
            <v>MTBD</v>
          </cell>
          <cell r="B99" t="str">
            <v>Мостобуд</v>
          </cell>
          <cell r="C99">
            <v>130</v>
          </cell>
          <cell r="D99">
            <v>347964</v>
          </cell>
          <cell r="E99">
            <v>100</v>
          </cell>
          <cell r="F99">
            <v>194</v>
          </cell>
          <cell r="G99">
            <v>50</v>
          </cell>
          <cell r="H99">
            <v>400</v>
          </cell>
        </row>
        <row r="100">
          <cell r="A100" t="str">
            <v>MYGZ</v>
          </cell>
          <cell r="B100" t="str">
            <v>Миколаївський глиноземний завод</v>
          </cell>
          <cell r="C100">
            <v>0.06</v>
          </cell>
          <cell r="D100">
            <v>20000</v>
          </cell>
          <cell r="E100">
            <v>0.4</v>
          </cell>
          <cell r="F100">
            <v>2500</v>
          </cell>
          <cell r="G100">
            <v>0.2</v>
          </cell>
          <cell r="H100">
            <v>10202776</v>
          </cell>
        </row>
        <row r="101">
          <cell r="A101" t="str">
            <v>NFER</v>
          </cell>
          <cell r="B101" t="str">
            <v>Нікопольський завод феросплавів</v>
          </cell>
          <cell r="C101">
            <v>6.915</v>
          </cell>
          <cell r="D101">
            <v>75596000</v>
          </cell>
          <cell r="E101">
            <v>6.93</v>
          </cell>
          <cell r="F101">
            <v>96350</v>
          </cell>
          <cell r="G101">
            <v>1.6475</v>
          </cell>
          <cell r="H101">
            <v>188400</v>
          </cell>
        </row>
        <row r="102">
          <cell r="A102" t="str">
            <v>NFGT</v>
          </cell>
          <cell r="B102" t="str">
            <v>Нафтогазтехніка</v>
          </cell>
          <cell r="C102">
            <v>1E-3</v>
          </cell>
          <cell r="D102">
            <v>1000000</v>
          </cell>
          <cell r="E102">
            <v>0.01</v>
          </cell>
          <cell r="F102">
            <v>100000</v>
          </cell>
          <cell r="G102">
            <v>0.375</v>
          </cell>
          <cell r="H102">
            <v>13513100</v>
          </cell>
        </row>
        <row r="103">
          <cell r="A103" t="str">
            <v>NITR</v>
          </cell>
          <cell r="B103" t="str">
            <v>Нижньоднiпровський трубопрокатний завод</v>
          </cell>
          <cell r="C103">
            <v>5</v>
          </cell>
          <cell r="D103">
            <v>5000</v>
          </cell>
          <cell r="E103">
            <v>5.05</v>
          </cell>
          <cell r="F103">
            <v>5000</v>
          </cell>
          <cell r="G103">
            <v>4.5</v>
          </cell>
          <cell r="H103">
            <v>20000</v>
          </cell>
        </row>
        <row r="104">
          <cell r="A104" t="str">
            <v>NVTR</v>
          </cell>
          <cell r="B104" t="str">
            <v>Новомосковський трубний завод</v>
          </cell>
          <cell r="C104">
            <v>5</v>
          </cell>
          <cell r="D104">
            <v>200</v>
          </cell>
          <cell r="E104">
            <v>54</v>
          </cell>
          <cell r="F104">
            <v>1000</v>
          </cell>
          <cell r="G104">
            <v>48.5</v>
          </cell>
          <cell r="H104">
            <v>12028</v>
          </cell>
        </row>
        <row r="105">
          <cell r="A105" t="str">
            <v>OAGPA</v>
          </cell>
          <cell r="B105" t="str">
            <v>Облігації ТОВ "Агропродукт" (серія А)</v>
          </cell>
          <cell r="C105">
            <v>1029.43</v>
          </cell>
          <cell r="D105">
            <v>100</v>
          </cell>
          <cell r="E105">
            <v>1043.8800000000001</v>
          </cell>
          <cell r="F105">
            <v>100</v>
          </cell>
          <cell r="G105">
            <v>1038.47</v>
          </cell>
          <cell r="H105">
            <v>1245</v>
          </cell>
        </row>
        <row r="106">
          <cell r="A106" t="str">
            <v>OAKFG</v>
          </cell>
          <cell r="B106" t="str">
            <v>Облігації ТОВ "Аркада-фонд" (серія G)</v>
          </cell>
          <cell r="C106">
            <v>1002.63</v>
          </cell>
          <cell r="D106">
            <v>100</v>
          </cell>
          <cell r="E106">
            <v>1003.07</v>
          </cell>
          <cell r="F106">
            <v>1000</v>
          </cell>
          <cell r="G106">
            <v>1000.55</v>
          </cell>
          <cell r="H106">
            <v>2000</v>
          </cell>
        </row>
        <row r="107">
          <cell r="A107" t="str">
            <v>OARGA</v>
          </cell>
          <cell r="B107" t="str">
            <v>Облігації ТОВ ВКТ "Арго" (серія А)</v>
          </cell>
          <cell r="C107">
            <v>1003.79</v>
          </cell>
          <cell r="D107">
            <v>1</v>
          </cell>
          <cell r="E107">
            <v>1008.05</v>
          </cell>
          <cell r="F107">
            <v>1</v>
          </cell>
        </row>
        <row r="108">
          <cell r="A108" t="str">
            <v>OARGB</v>
          </cell>
          <cell r="B108" t="str">
            <v>Облігації ТОВ ВКТ "Арго" (серія B)</v>
          </cell>
          <cell r="C108">
            <v>1026.1500000000001</v>
          </cell>
          <cell r="D108">
            <v>1</v>
          </cell>
          <cell r="E108">
            <v>1032.5</v>
          </cell>
          <cell r="F108">
            <v>1</v>
          </cell>
        </row>
        <row r="109">
          <cell r="A109" t="str">
            <v>OARGC</v>
          </cell>
          <cell r="B109" t="str">
            <v>Облігації ТОВ ВКТ "Арго" (серія C)</v>
          </cell>
          <cell r="C109">
            <v>101.88</v>
          </cell>
          <cell r="D109">
            <v>10</v>
          </cell>
          <cell r="E109">
            <v>102.66</v>
          </cell>
          <cell r="F109">
            <v>10</v>
          </cell>
        </row>
        <row r="110">
          <cell r="A110" t="str">
            <v>OASPA</v>
          </cell>
          <cell r="B110" t="str">
            <v>Облігації "Агроспецресурси" (А)</v>
          </cell>
          <cell r="C110">
            <v>1020.46</v>
          </cell>
          <cell r="D110">
            <v>900</v>
          </cell>
          <cell r="E110">
            <v>1024.1600000000001</v>
          </cell>
          <cell r="F110">
            <v>100</v>
          </cell>
        </row>
        <row r="111">
          <cell r="A111" t="str">
            <v>OAVKA</v>
          </cell>
          <cell r="B111" t="str">
            <v>Облігації АВК (серія А)</v>
          </cell>
          <cell r="C111">
            <v>1026.1099999999999</v>
          </cell>
          <cell r="D111">
            <v>100</v>
          </cell>
          <cell r="E111">
            <v>1027.45</v>
          </cell>
          <cell r="F111">
            <v>1000</v>
          </cell>
          <cell r="G111">
            <v>1014.96</v>
          </cell>
          <cell r="H111">
            <v>2365</v>
          </cell>
        </row>
        <row r="112">
          <cell r="A112" t="str">
            <v>OAVKA2</v>
          </cell>
          <cell r="B112" t="str">
            <v>Облігації АВК (серія А)</v>
          </cell>
          <cell r="C112">
            <v>986.38</v>
          </cell>
          <cell r="D112">
            <v>1000</v>
          </cell>
          <cell r="E112">
            <v>1003.88</v>
          </cell>
          <cell r="F112">
            <v>1000</v>
          </cell>
        </row>
        <row r="113">
          <cell r="A113" t="str">
            <v>OAZTA</v>
          </cell>
          <cell r="B113" t="str">
            <v>Облігації "Азот" (серія А)</v>
          </cell>
          <cell r="C113">
            <v>1006.31</v>
          </cell>
          <cell r="D113">
            <v>1000</v>
          </cell>
          <cell r="E113">
            <v>1017.34</v>
          </cell>
          <cell r="F113">
            <v>1000</v>
          </cell>
        </row>
        <row r="114">
          <cell r="A114" t="str">
            <v>OBDMB</v>
          </cell>
          <cell r="B114" t="str">
            <v>Облігації ВАТ "Будматеріали" (серія B)</v>
          </cell>
          <cell r="C114">
            <v>556.37</v>
          </cell>
          <cell r="D114">
            <v>50</v>
          </cell>
          <cell r="E114">
            <v>560.47</v>
          </cell>
          <cell r="F114">
            <v>50</v>
          </cell>
          <cell r="G114">
            <v>500</v>
          </cell>
          <cell r="H114">
            <v>497</v>
          </cell>
        </row>
        <row r="115">
          <cell r="A115" t="str">
            <v>OBDMC</v>
          </cell>
          <cell r="B115" t="str">
            <v>Облігації ВАТ "Будматеріали" (серія C)</v>
          </cell>
          <cell r="C115">
            <v>1111.72</v>
          </cell>
          <cell r="D115">
            <v>50</v>
          </cell>
          <cell r="E115">
            <v>1128.6600000000001</v>
          </cell>
          <cell r="F115">
            <v>50</v>
          </cell>
          <cell r="G115">
            <v>1000</v>
          </cell>
          <cell r="H115">
            <v>250</v>
          </cell>
        </row>
        <row r="116">
          <cell r="A116" t="str">
            <v>OBIZA</v>
          </cell>
          <cell r="B116" t="str">
            <v>Облігації "Бізнес" (серія А)</v>
          </cell>
          <cell r="C116">
            <v>1022.68</v>
          </cell>
          <cell r="D116">
            <v>100</v>
          </cell>
          <cell r="E116">
            <v>1023.98</v>
          </cell>
          <cell r="F116">
            <v>100</v>
          </cell>
        </row>
        <row r="117">
          <cell r="A117" t="str">
            <v>OBMBA</v>
          </cell>
          <cell r="B117" t="str">
            <v>Облігації ТОВ "БМБ Компаунд"</v>
          </cell>
          <cell r="C117">
            <v>1002.1195</v>
          </cell>
          <cell r="D117">
            <v>10</v>
          </cell>
          <cell r="E117">
            <v>1003.68</v>
          </cell>
          <cell r="F117">
            <v>100</v>
          </cell>
          <cell r="G117">
            <v>1001.07</v>
          </cell>
          <cell r="H117">
            <v>2000</v>
          </cell>
        </row>
        <row r="118">
          <cell r="A118" t="str">
            <v>OBMMB</v>
          </cell>
          <cell r="B118" t="str">
            <v>Облігації ТОВ "Будматеріали-маркетинг" (серія В)</v>
          </cell>
          <cell r="C118">
            <v>556.37</v>
          </cell>
          <cell r="D118">
            <v>50</v>
          </cell>
          <cell r="E118">
            <v>560.47</v>
          </cell>
          <cell r="F118">
            <v>50</v>
          </cell>
        </row>
        <row r="119">
          <cell r="A119" t="str">
            <v>OBMMC</v>
          </cell>
          <cell r="B119" t="str">
            <v>Облігації ТОВ "Будматеріали-маркетинг" (серія С)</v>
          </cell>
          <cell r="C119">
            <v>1111.72</v>
          </cell>
          <cell r="D119">
            <v>50</v>
          </cell>
          <cell r="E119">
            <v>1128.6600000000001</v>
          </cell>
          <cell r="F119">
            <v>50</v>
          </cell>
        </row>
        <row r="120">
          <cell r="A120" t="str">
            <v>OBRKA</v>
          </cell>
          <cell r="B120" t="str">
            <v>Облігації "Бруклін-Київ" (серія А)</v>
          </cell>
          <cell r="C120">
            <v>1002.82</v>
          </cell>
          <cell r="D120">
            <v>500</v>
          </cell>
          <cell r="E120">
            <v>1005.03</v>
          </cell>
          <cell r="F120">
            <v>500</v>
          </cell>
          <cell r="G120">
            <v>1009.67</v>
          </cell>
          <cell r="H120">
            <v>400</v>
          </cell>
        </row>
        <row r="121">
          <cell r="A121" t="str">
            <v>OBRKB</v>
          </cell>
          <cell r="B121" t="str">
            <v>Облігації "Бруклін-Київ" (серія B)</v>
          </cell>
          <cell r="C121">
            <v>1002.82</v>
          </cell>
          <cell r="D121">
            <v>1500</v>
          </cell>
          <cell r="E121">
            <v>1005.03</v>
          </cell>
          <cell r="F121">
            <v>1500</v>
          </cell>
          <cell r="G121">
            <v>1009.57</v>
          </cell>
          <cell r="H121">
            <v>1400</v>
          </cell>
        </row>
        <row r="122">
          <cell r="A122" t="str">
            <v>OBVLA</v>
          </cell>
          <cell r="B122" t="str">
            <v>Облігації АППБ "Аваль" (серія А)</v>
          </cell>
          <cell r="E122">
            <v>1026.48</v>
          </cell>
          <cell r="F122">
            <v>2000</v>
          </cell>
          <cell r="G122">
            <v>1018.27</v>
          </cell>
          <cell r="H122">
            <v>10000</v>
          </cell>
        </row>
        <row r="123">
          <cell r="A123" t="str">
            <v>OBXRC</v>
          </cell>
          <cell r="B123" t="str">
            <v>Облігації КБ "Хрещатик" (серія C)</v>
          </cell>
          <cell r="C123">
            <v>1033.42</v>
          </cell>
          <cell r="D123">
            <v>100</v>
          </cell>
          <cell r="E123">
            <v>1076.21</v>
          </cell>
          <cell r="F123">
            <v>2000</v>
          </cell>
          <cell r="G123">
            <v>1098.9100000000001</v>
          </cell>
          <cell r="H123">
            <v>2500</v>
          </cell>
        </row>
        <row r="124">
          <cell r="A124" t="str">
            <v>OCEA</v>
          </cell>
          <cell r="B124" t="str">
            <v>Damen Shipyards Ocean</v>
          </cell>
          <cell r="C124">
            <v>0.04</v>
          </cell>
          <cell r="D124">
            <v>25000</v>
          </cell>
          <cell r="E124">
            <v>3.5</v>
          </cell>
          <cell r="F124">
            <v>40000</v>
          </cell>
          <cell r="G124">
            <v>1.17</v>
          </cell>
          <cell r="H124">
            <v>200000</v>
          </cell>
        </row>
        <row r="125">
          <cell r="A125" t="str">
            <v>OCITB</v>
          </cell>
          <cell r="B125" t="str">
            <v>Облігації ТОВ "Компанія "СІТ-релайн" (серія В)</v>
          </cell>
          <cell r="C125">
            <v>517.41</v>
          </cell>
          <cell r="D125">
            <v>200</v>
          </cell>
          <cell r="E125">
            <v>521</v>
          </cell>
          <cell r="F125">
            <v>200</v>
          </cell>
          <cell r="G125">
            <v>509.78</v>
          </cell>
          <cell r="H125">
            <v>44</v>
          </cell>
        </row>
        <row r="126">
          <cell r="A126" t="str">
            <v>ODEN</v>
          </cell>
          <cell r="B126" t="str">
            <v>Одесаобленерго</v>
          </cell>
          <cell r="C126">
            <v>0.1</v>
          </cell>
          <cell r="D126">
            <v>10000</v>
          </cell>
          <cell r="E126">
            <v>1</v>
          </cell>
          <cell r="F126">
            <v>1010</v>
          </cell>
          <cell r="G126">
            <v>2.56</v>
          </cell>
          <cell r="H126">
            <v>400</v>
          </cell>
        </row>
        <row r="127">
          <cell r="A127" t="str">
            <v>ODGBA</v>
          </cell>
          <cell r="B127" t="str">
            <v>Облігації ЗАТ "Донгорбанк" (серія А)</v>
          </cell>
          <cell r="C127">
            <v>10224.77</v>
          </cell>
          <cell r="D127">
            <v>1</v>
          </cell>
          <cell r="E127">
            <v>10255.24</v>
          </cell>
          <cell r="F127">
            <v>1</v>
          </cell>
          <cell r="G127">
            <v>10230.14</v>
          </cell>
          <cell r="H127">
            <v>92</v>
          </cell>
        </row>
        <row r="128">
          <cell r="A128" t="str">
            <v>ODGBB</v>
          </cell>
          <cell r="B128" t="str">
            <v>Облігації ЗАТ "Донгорбанк" (серія B)</v>
          </cell>
          <cell r="C128">
            <v>10123.68</v>
          </cell>
          <cell r="D128">
            <v>1</v>
          </cell>
          <cell r="E128">
            <v>10123.689</v>
          </cell>
          <cell r="F128">
            <v>1</v>
          </cell>
        </row>
        <row r="129">
          <cell r="A129" t="str">
            <v>ODGR</v>
          </cell>
          <cell r="B129" t="str">
            <v>Гамбринус</v>
          </cell>
          <cell r="C129">
            <v>0.26</v>
          </cell>
          <cell r="D129">
            <v>4000</v>
          </cell>
          <cell r="E129">
            <v>0.92</v>
          </cell>
          <cell r="F129">
            <v>2000</v>
          </cell>
        </row>
        <row r="130">
          <cell r="A130" t="str">
            <v>ODNSC</v>
          </cell>
          <cell r="B130" t="str">
            <v>Облігації ВАТ СКБ "Дністер" (серія C)</v>
          </cell>
          <cell r="C130">
            <v>1075.8599999999999</v>
          </cell>
          <cell r="D130">
            <v>1</v>
          </cell>
          <cell r="E130">
            <v>1095.77</v>
          </cell>
          <cell r="F130">
            <v>1</v>
          </cell>
          <cell r="G130">
            <v>1040</v>
          </cell>
          <cell r="H130">
            <v>470</v>
          </cell>
        </row>
        <row r="131">
          <cell r="A131" t="str">
            <v>ODRNA</v>
          </cell>
          <cell r="B131" t="str">
            <v>Облігації "Дружба народів Нова" (серія А)</v>
          </cell>
          <cell r="C131">
            <v>1012.28</v>
          </cell>
          <cell r="D131">
            <v>100</v>
          </cell>
          <cell r="E131">
            <v>1024.17</v>
          </cell>
          <cell r="F131">
            <v>1000</v>
          </cell>
          <cell r="G131">
            <v>1024.46</v>
          </cell>
          <cell r="H131">
            <v>34</v>
          </cell>
        </row>
        <row r="132">
          <cell r="A132" t="str">
            <v>ODRTA</v>
          </cell>
          <cell r="B132" t="str">
            <v>Облігації ТОВ "Декорт" (серія А)</v>
          </cell>
          <cell r="C132">
            <v>1009.47</v>
          </cell>
          <cell r="D132">
            <v>1000</v>
          </cell>
          <cell r="E132">
            <v>1009.83</v>
          </cell>
          <cell r="F132">
            <v>1000</v>
          </cell>
          <cell r="G132">
            <v>1011.77</v>
          </cell>
          <cell r="H132">
            <v>620</v>
          </cell>
        </row>
        <row r="133">
          <cell r="A133" t="str">
            <v>ODRTB</v>
          </cell>
          <cell r="B133" t="str">
            <v>Облігації ТОВ "Декорт" (серія В)</v>
          </cell>
          <cell r="C133">
            <v>1009.43</v>
          </cell>
          <cell r="D133">
            <v>1000</v>
          </cell>
          <cell r="E133">
            <v>1009.87</v>
          </cell>
          <cell r="F133">
            <v>1000</v>
          </cell>
          <cell r="G133">
            <v>1011.77</v>
          </cell>
          <cell r="H133">
            <v>1482</v>
          </cell>
        </row>
        <row r="134">
          <cell r="A134" t="str">
            <v>ODRTC</v>
          </cell>
          <cell r="B134" t="str">
            <v>Облігації ТОВ "Декорт" (серія С)</v>
          </cell>
          <cell r="C134">
            <v>1015.93</v>
          </cell>
          <cell r="D134">
            <v>1000</v>
          </cell>
          <cell r="E134">
            <v>1016.85</v>
          </cell>
          <cell r="F134">
            <v>1000</v>
          </cell>
          <cell r="G134">
            <v>1047.1600000000001</v>
          </cell>
          <cell r="H134">
            <v>965</v>
          </cell>
        </row>
        <row r="135">
          <cell r="A135" t="str">
            <v>ODTD</v>
          </cell>
          <cell r="B135" t="str">
            <v>Одеський торговий дім</v>
          </cell>
          <cell r="C135">
            <v>48.75</v>
          </cell>
          <cell r="D135">
            <v>40000</v>
          </cell>
          <cell r="E135">
            <v>55</v>
          </cell>
          <cell r="F135">
            <v>10000</v>
          </cell>
          <cell r="G135">
            <v>48.75</v>
          </cell>
          <cell r="H135">
            <v>100113</v>
          </cell>
        </row>
        <row r="136">
          <cell r="A136" t="str">
            <v>ODTRC</v>
          </cell>
          <cell r="B136" t="str">
            <v>Облігації ТОВ "Дистриб`ютор-Центр"</v>
          </cell>
          <cell r="C136">
            <v>10000</v>
          </cell>
          <cell r="D136">
            <v>10</v>
          </cell>
          <cell r="E136">
            <v>13000</v>
          </cell>
          <cell r="F136">
            <v>1</v>
          </cell>
          <cell r="G136">
            <v>10000</v>
          </cell>
          <cell r="H136">
            <v>400</v>
          </cell>
        </row>
        <row r="137">
          <cell r="A137" t="str">
            <v>ODZBC</v>
          </cell>
          <cell r="B137" t="str">
            <v>Облігації ВАТ "Дарницький завод ЗБК" (серія C)</v>
          </cell>
          <cell r="C137">
            <v>92.17</v>
          </cell>
          <cell r="D137">
            <v>200</v>
          </cell>
          <cell r="G137">
            <v>88.6</v>
          </cell>
          <cell r="H137">
            <v>8740</v>
          </cell>
        </row>
        <row r="138">
          <cell r="A138" t="str">
            <v>ODZBE</v>
          </cell>
          <cell r="B138" t="str">
            <v>Облігації ВАТ "Дарницький завод ЗБК" (серія E)</v>
          </cell>
          <cell r="C138">
            <v>51.31</v>
          </cell>
          <cell r="D138">
            <v>200</v>
          </cell>
          <cell r="G138">
            <v>53.2</v>
          </cell>
          <cell r="H138">
            <v>3760</v>
          </cell>
        </row>
        <row r="139">
          <cell r="A139" t="str">
            <v>ODZS</v>
          </cell>
          <cell r="B139" t="str">
            <v>Одеський завод скловиробів</v>
          </cell>
          <cell r="C139">
            <v>0.13</v>
          </cell>
          <cell r="D139">
            <v>9000</v>
          </cell>
          <cell r="E139">
            <v>0.87</v>
          </cell>
          <cell r="F139">
            <v>2000</v>
          </cell>
        </row>
        <row r="140">
          <cell r="A140" t="str">
            <v>OELBA</v>
          </cell>
          <cell r="B140" t="str">
            <v>Облігації ВАТ "Електрон Банк" (серія А)</v>
          </cell>
          <cell r="C140">
            <v>100320.92</v>
          </cell>
          <cell r="D140">
            <v>1</v>
          </cell>
          <cell r="E140">
            <v>103667.87</v>
          </cell>
          <cell r="F140">
            <v>1</v>
          </cell>
          <cell r="G140">
            <v>103068.49</v>
          </cell>
          <cell r="H140">
            <v>10</v>
          </cell>
        </row>
        <row r="141">
          <cell r="A141" t="str">
            <v>OFAMA</v>
          </cell>
          <cell r="B141" t="str">
            <v>Облігації "Фармак" (серія А)</v>
          </cell>
          <cell r="C141">
            <v>1013.13</v>
          </cell>
          <cell r="D141">
            <v>1</v>
          </cell>
          <cell r="E141">
            <v>1016.9</v>
          </cell>
          <cell r="F141">
            <v>1</v>
          </cell>
          <cell r="G141">
            <v>1016.26</v>
          </cell>
          <cell r="H141">
            <v>1000</v>
          </cell>
        </row>
        <row r="142">
          <cell r="A142" t="str">
            <v>OFORA</v>
          </cell>
          <cell r="B142" t="str">
            <v>Облігації AKБ "Форум" (серія А)</v>
          </cell>
          <cell r="C142">
            <v>68</v>
          </cell>
          <cell r="D142">
            <v>1000</v>
          </cell>
          <cell r="G142">
            <v>69.12</v>
          </cell>
          <cell r="H142">
            <v>27582</v>
          </cell>
        </row>
        <row r="143">
          <cell r="A143" t="str">
            <v>OFRLA</v>
          </cell>
          <cell r="B143" t="str">
            <v>Облігації "Фарлеп-інвест"</v>
          </cell>
          <cell r="C143">
            <v>904.34</v>
          </cell>
          <cell r="D143">
            <v>100</v>
          </cell>
          <cell r="E143">
            <v>1228.99</v>
          </cell>
          <cell r="F143">
            <v>300</v>
          </cell>
          <cell r="G143">
            <v>1017.7</v>
          </cell>
          <cell r="H143">
            <v>200</v>
          </cell>
        </row>
        <row r="144">
          <cell r="A144" t="str">
            <v>OFTLA</v>
          </cell>
          <cell r="B144" t="str">
            <v>Облігації "Фіто-Лек" (серія А)</v>
          </cell>
          <cell r="C144">
            <v>1016.32</v>
          </cell>
          <cell r="D144">
            <v>100</v>
          </cell>
          <cell r="E144">
            <v>1020.22</v>
          </cell>
          <cell r="F144">
            <v>100</v>
          </cell>
        </row>
        <row r="145">
          <cell r="A145" t="str">
            <v>OGALA</v>
          </cell>
          <cell r="B145" t="str">
            <v>Облігації ДП "Галактіс"</v>
          </cell>
          <cell r="C145">
            <v>97.87</v>
          </cell>
          <cell r="D145">
            <v>100</v>
          </cell>
          <cell r="E145">
            <v>100.85</v>
          </cell>
          <cell r="F145">
            <v>1000</v>
          </cell>
          <cell r="G145">
            <v>100</v>
          </cell>
          <cell r="H145">
            <v>26500</v>
          </cell>
        </row>
        <row r="146">
          <cell r="A146" t="str">
            <v>OGFMA</v>
          </cell>
          <cell r="B146" t="str">
            <v>Облігації АТ "Галичфарм" (серія А)</v>
          </cell>
          <cell r="C146">
            <v>1002.52</v>
          </cell>
          <cell r="D146">
            <v>1</v>
          </cell>
          <cell r="E146">
            <v>1010</v>
          </cell>
          <cell r="F146">
            <v>1</v>
          </cell>
          <cell r="G146">
            <v>1004.58</v>
          </cell>
          <cell r="H146">
            <v>3190</v>
          </cell>
        </row>
        <row r="147">
          <cell r="A147" t="str">
            <v>OGNGA</v>
          </cell>
          <cell r="B147" t="str">
            <v>Облігації ВАТ "Концерн Галнафтогаз" (серія А)</v>
          </cell>
          <cell r="C147">
            <v>1002.7</v>
          </cell>
          <cell r="D147">
            <v>100</v>
          </cell>
          <cell r="E147">
            <v>1007.98</v>
          </cell>
          <cell r="F147">
            <v>1000</v>
          </cell>
        </row>
        <row r="148">
          <cell r="A148" t="str">
            <v>OGNGB</v>
          </cell>
          <cell r="B148" t="str">
            <v>Облігації ВАТ "Концерн Галнафтогаз" (серія В)</v>
          </cell>
          <cell r="C148">
            <v>1029.24</v>
          </cell>
          <cell r="D148">
            <v>100</v>
          </cell>
          <cell r="E148">
            <v>1036.43</v>
          </cell>
          <cell r="F148">
            <v>1000</v>
          </cell>
          <cell r="G148">
            <v>1035.96</v>
          </cell>
          <cell r="H148">
            <v>100</v>
          </cell>
        </row>
        <row r="149">
          <cell r="A149" t="str">
            <v>OGNGC</v>
          </cell>
          <cell r="B149" t="str">
            <v>Облігації ВАТ "Концерн Галнафтогаз" (серія С)</v>
          </cell>
          <cell r="C149">
            <v>1012.7</v>
          </cell>
          <cell r="D149">
            <v>1000</v>
          </cell>
          <cell r="E149">
            <v>1021.95</v>
          </cell>
          <cell r="F149">
            <v>1000</v>
          </cell>
          <cell r="G149">
            <v>1014.69</v>
          </cell>
          <cell r="H149">
            <v>2600</v>
          </cell>
        </row>
        <row r="150">
          <cell r="A150" t="str">
            <v>OINTA</v>
          </cell>
          <cell r="B150" t="str">
            <v>Облігації АКБ "Інтербанк" (серія А)</v>
          </cell>
          <cell r="C150">
            <v>1023.27</v>
          </cell>
          <cell r="D150">
            <v>100</v>
          </cell>
          <cell r="E150">
            <v>1052.44</v>
          </cell>
          <cell r="F150">
            <v>100</v>
          </cell>
          <cell r="G150">
            <v>1024.33</v>
          </cell>
          <cell r="H150">
            <v>2000</v>
          </cell>
        </row>
        <row r="151">
          <cell r="A151" t="str">
            <v>OKINA</v>
          </cell>
          <cell r="B151" t="str">
            <v>Облігації ДП ЗАТ "ВО "Київ-Конті" "Конті - Інвест" (серія А)</v>
          </cell>
          <cell r="C151">
            <v>1010.71</v>
          </cell>
          <cell r="D151">
            <v>100</v>
          </cell>
          <cell r="E151">
            <v>1021.54</v>
          </cell>
          <cell r="F151">
            <v>1000</v>
          </cell>
          <cell r="G151">
            <v>1002.36</v>
          </cell>
          <cell r="H151">
            <v>198</v>
          </cell>
        </row>
        <row r="152">
          <cell r="A152" t="str">
            <v>OKINB</v>
          </cell>
          <cell r="B152" t="str">
            <v>Облігації ДП ЗАТ "ВО "Київ-Конті" "Конті - Інвест" (серія B)</v>
          </cell>
          <cell r="C152">
            <v>1010</v>
          </cell>
          <cell r="D152">
            <v>1</v>
          </cell>
          <cell r="E152">
            <v>1011.37</v>
          </cell>
          <cell r="F152">
            <v>100</v>
          </cell>
          <cell r="G152">
            <v>1000.02</v>
          </cell>
          <cell r="H152">
            <v>5000</v>
          </cell>
        </row>
        <row r="153">
          <cell r="A153" t="str">
            <v>OKMKA</v>
          </cell>
          <cell r="B153" t="str">
            <v>Облігації ТОВ "Комерційна компанія" (серія А)</v>
          </cell>
          <cell r="C153">
            <v>50551.33</v>
          </cell>
          <cell r="D153">
            <v>100</v>
          </cell>
          <cell r="E153">
            <v>51028.43</v>
          </cell>
          <cell r="F153">
            <v>100</v>
          </cell>
          <cell r="G153">
            <v>50747.95</v>
          </cell>
          <cell r="H153">
            <v>1150</v>
          </cell>
        </row>
        <row r="154">
          <cell r="A154" t="str">
            <v>OKMKB</v>
          </cell>
          <cell r="B154" t="str">
            <v>Облігації ТОВ "Комерційна компанія" (серія B)</v>
          </cell>
          <cell r="C154">
            <v>50442.1</v>
          </cell>
          <cell r="D154">
            <v>100</v>
          </cell>
          <cell r="E154">
            <v>50933.32</v>
          </cell>
          <cell r="F154">
            <v>100</v>
          </cell>
          <cell r="G154">
            <v>50747.95</v>
          </cell>
          <cell r="H154">
            <v>1150</v>
          </cell>
        </row>
        <row r="155">
          <cell r="A155" t="str">
            <v>OKMKC</v>
          </cell>
          <cell r="B155" t="str">
            <v>Облігації ТОВ "Комерційна компанія" (серія С)</v>
          </cell>
          <cell r="C155">
            <v>50050</v>
          </cell>
          <cell r="D155">
            <v>100</v>
          </cell>
          <cell r="E155">
            <v>50928.32</v>
          </cell>
          <cell r="F155">
            <v>100</v>
          </cell>
          <cell r="G155">
            <v>50747.95</v>
          </cell>
          <cell r="H155">
            <v>640</v>
          </cell>
        </row>
        <row r="156">
          <cell r="A156" t="str">
            <v>OKPBA</v>
          </cell>
          <cell r="B156" t="str">
            <v>Облігації ВАТ "Кредитпромбанк" (серія А)</v>
          </cell>
          <cell r="C156">
            <v>1017.81</v>
          </cell>
          <cell r="D156">
            <v>10</v>
          </cell>
          <cell r="E156">
            <v>1019.05</v>
          </cell>
          <cell r="F156">
            <v>1000</v>
          </cell>
          <cell r="G156">
            <v>1016.5231</v>
          </cell>
          <cell r="H156">
            <v>120</v>
          </cell>
        </row>
        <row r="157">
          <cell r="A157" t="str">
            <v>OKPBB</v>
          </cell>
          <cell r="B157" t="str">
            <v>Облігації ВАТ "Кредитпромбанк" (серія B)</v>
          </cell>
          <cell r="C157">
            <v>1015.88</v>
          </cell>
          <cell r="D157">
            <v>10</v>
          </cell>
          <cell r="E157">
            <v>1017.22</v>
          </cell>
          <cell r="F157">
            <v>100</v>
          </cell>
          <cell r="G157">
            <v>1046.93</v>
          </cell>
          <cell r="H157">
            <v>6750</v>
          </cell>
        </row>
        <row r="158">
          <cell r="A158" t="str">
            <v>OKRUS</v>
          </cell>
          <cell r="B158" t="str">
            <v>Облігації АБ "Київська Русь"</v>
          </cell>
          <cell r="C158">
            <v>1000</v>
          </cell>
          <cell r="D158">
            <v>1</v>
          </cell>
          <cell r="E158">
            <v>1021.7380000000001</v>
          </cell>
          <cell r="F158">
            <v>1</v>
          </cell>
        </row>
        <row r="159">
          <cell r="A159" t="str">
            <v>OKS2A</v>
          </cell>
          <cell r="B159" t="str">
            <v>Облігації Київстар Дж.Ес.Ем. (серія А)</v>
          </cell>
          <cell r="C159">
            <v>1040.96</v>
          </cell>
          <cell r="D159">
            <v>1000</v>
          </cell>
          <cell r="E159">
            <v>1048.9000000000001</v>
          </cell>
          <cell r="F159">
            <v>100</v>
          </cell>
          <cell r="G159">
            <v>1047.0999999999999</v>
          </cell>
          <cell r="H159">
            <v>3500</v>
          </cell>
        </row>
        <row r="160">
          <cell r="A160" t="str">
            <v>OKS2B</v>
          </cell>
          <cell r="B160" t="str">
            <v>Облігації Київстар Дж.Ес.Ем. (серія B)</v>
          </cell>
          <cell r="C160">
            <v>1029.4100000000001</v>
          </cell>
          <cell r="D160">
            <v>1000</v>
          </cell>
          <cell r="E160">
            <v>1037.3</v>
          </cell>
          <cell r="F160">
            <v>100</v>
          </cell>
          <cell r="G160">
            <v>1035.79</v>
          </cell>
          <cell r="H160">
            <v>3500</v>
          </cell>
        </row>
        <row r="161">
          <cell r="A161" t="str">
            <v>OMABA</v>
          </cell>
          <cell r="B161" t="str">
            <v>Облігації ДМА "Бориспіль" (серія А) /випуск другий/</v>
          </cell>
          <cell r="C161">
            <v>1013</v>
          </cell>
          <cell r="D161">
            <v>1</v>
          </cell>
          <cell r="E161">
            <v>1013.56</v>
          </cell>
          <cell r="F161">
            <v>500</v>
          </cell>
          <cell r="G161">
            <v>1026.5</v>
          </cell>
          <cell r="H161">
            <v>111</v>
          </cell>
        </row>
        <row r="162">
          <cell r="A162" t="str">
            <v>OMABB</v>
          </cell>
          <cell r="B162" t="str">
            <v>Облігації ДМА "Бориспіль" (серія B) /випуск другий/</v>
          </cell>
          <cell r="C162">
            <v>1020</v>
          </cell>
          <cell r="D162">
            <v>1</v>
          </cell>
          <cell r="E162">
            <v>1022.62</v>
          </cell>
          <cell r="F162">
            <v>500</v>
          </cell>
          <cell r="G162">
            <v>1032.3399999999999</v>
          </cell>
          <cell r="H162">
            <v>100</v>
          </cell>
        </row>
        <row r="163">
          <cell r="A163" t="str">
            <v>OMABC</v>
          </cell>
          <cell r="B163" t="str">
            <v>Облігації ДМА "Бориспіль" (серія C) /випуск другий/</v>
          </cell>
          <cell r="C163">
            <v>1045</v>
          </cell>
          <cell r="D163">
            <v>1</v>
          </cell>
          <cell r="E163">
            <v>1050</v>
          </cell>
          <cell r="F163">
            <v>1000</v>
          </cell>
          <cell r="G163">
            <v>1060.1600000000001</v>
          </cell>
          <cell r="H163">
            <v>2000</v>
          </cell>
        </row>
        <row r="164">
          <cell r="A164" t="str">
            <v>OMABD</v>
          </cell>
          <cell r="B164" t="str">
            <v>Облігації "Державний міжнародний аеропорт "Бориспіль" (D)</v>
          </cell>
          <cell r="C164">
            <v>1045</v>
          </cell>
          <cell r="D164">
            <v>1</v>
          </cell>
          <cell r="E164">
            <v>1048</v>
          </cell>
          <cell r="F164">
            <v>1000</v>
          </cell>
          <cell r="G164">
            <v>1090.92</v>
          </cell>
          <cell r="H164">
            <v>5000</v>
          </cell>
        </row>
        <row r="165">
          <cell r="A165" t="str">
            <v>OMFBA</v>
          </cell>
          <cell r="B165" t="str">
            <v>Облігації "Мікрофінансовий банк" (серія А)</v>
          </cell>
          <cell r="C165">
            <v>1005.89</v>
          </cell>
          <cell r="D165">
            <v>1000</v>
          </cell>
          <cell r="E165">
            <v>1009.71</v>
          </cell>
          <cell r="F165">
            <v>1</v>
          </cell>
        </row>
        <row r="166">
          <cell r="A166" t="str">
            <v>OMFBB</v>
          </cell>
          <cell r="B166" t="str">
            <v>Облігації "Мікрофінансовий банк" (серія В)</v>
          </cell>
          <cell r="C166">
            <v>998.08</v>
          </cell>
          <cell r="D166">
            <v>2</v>
          </cell>
          <cell r="E166">
            <v>998.09</v>
          </cell>
          <cell r="F166">
            <v>500</v>
          </cell>
          <cell r="G166">
            <v>1026.29</v>
          </cell>
          <cell r="H166">
            <v>500</v>
          </cell>
        </row>
        <row r="167">
          <cell r="A167" t="str">
            <v>OMFBC</v>
          </cell>
          <cell r="B167" t="str">
            <v>Облігації "Мікрофінансовий банк" (серія С)</v>
          </cell>
          <cell r="C167">
            <v>1014.26</v>
          </cell>
          <cell r="D167">
            <v>1000</v>
          </cell>
          <cell r="E167">
            <v>1019.62</v>
          </cell>
          <cell r="F167">
            <v>1</v>
          </cell>
        </row>
        <row r="168">
          <cell r="A168" t="str">
            <v>OMGBA</v>
          </cell>
          <cell r="B168" t="str">
            <v>Облігації "Мегабанк" (серія А)</v>
          </cell>
          <cell r="C168">
            <v>976.3</v>
          </cell>
          <cell r="D168">
            <v>100</v>
          </cell>
          <cell r="E168">
            <v>1000.38</v>
          </cell>
          <cell r="F168">
            <v>10</v>
          </cell>
        </row>
        <row r="169">
          <cell r="A169" t="str">
            <v>OMGBB</v>
          </cell>
          <cell r="B169" t="str">
            <v>Облігації "Мегабанк" (серія B)</v>
          </cell>
          <cell r="C169">
            <v>982.82</v>
          </cell>
          <cell r="D169">
            <v>100</v>
          </cell>
          <cell r="E169">
            <v>1017.67</v>
          </cell>
          <cell r="F169">
            <v>10</v>
          </cell>
        </row>
        <row r="170">
          <cell r="A170" t="str">
            <v>OMOLA</v>
          </cell>
          <cell r="B170" t="str">
            <v>Облігації "Молочний дім" (серія А)</v>
          </cell>
          <cell r="C170">
            <v>1011.55</v>
          </cell>
          <cell r="D170">
            <v>100</v>
          </cell>
          <cell r="E170">
            <v>1024.3</v>
          </cell>
          <cell r="F170">
            <v>100</v>
          </cell>
          <cell r="G170">
            <v>1034.95</v>
          </cell>
          <cell r="H170">
            <v>144</v>
          </cell>
        </row>
        <row r="171">
          <cell r="A171" t="str">
            <v>OMOLB</v>
          </cell>
          <cell r="B171" t="str">
            <v>Облігації "Молочний дім" (серія B)</v>
          </cell>
          <cell r="C171">
            <v>1012.81</v>
          </cell>
          <cell r="D171">
            <v>10</v>
          </cell>
          <cell r="E171">
            <v>1025.1300000000001</v>
          </cell>
          <cell r="F171">
            <v>10</v>
          </cell>
          <cell r="G171">
            <v>1004.932</v>
          </cell>
          <cell r="H171">
            <v>530</v>
          </cell>
        </row>
        <row r="172">
          <cell r="A172" t="str">
            <v>OOAHA</v>
          </cell>
          <cell r="B172" t="str">
            <v>Облігації ТОВ "Обласна аптечна холдінгова компанія" (серія А)</v>
          </cell>
          <cell r="C172">
            <v>995.67</v>
          </cell>
          <cell r="D172">
            <v>100</v>
          </cell>
          <cell r="E172">
            <v>1009.16</v>
          </cell>
          <cell r="F172">
            <v>20</v>
          </cell>
          <cell r="G172">
            <v>1009.45</v>
          </cell>
          <cell r="H172">
            <v>34</v>
          </cell>
        </row>
        <row r="173">
          <cell r="A173" t="str">
            <v>OORUA</v>
          </cell>
          <cell r="B173" t="str">
            <v>Облігації ТОВ "Оранта-Україна" (серія А)</v>
          </cell>
          <cell r="C173">
            <v>1013.77</v>
          </cell>
          <cell r="D173">
            <v>100</v>
          </cell>
          <cell r="E173">
            <v>1018.46</v>
          </cell>
          <cell r="F173">
            <v>1000</v>
          </cell>
          <cell r="G173">
            <v>1017</v>
          </cell>
          <cell r="H173">
            <v>39</v>
          </cell>
        </row>
        <row r="174">
          <cell r="A174" t="str">
            <v>OPANT</v>
          </cell>
          <cell r="B174" t="str">
            <v>Облігації ТОВ "ПАНТЕК-виробництво"</v>
          </cell>
          <cell r="C174">
            <v>860</v>
          </cell>
          <cell r="D174">
            <v>2</v>
          </cell>
          <cell r="E174">
            <v>1090</v>
          </cell>
          <cell r="F174">
            <v>1</v>
          </cell>
          <cell r="G174">
            <v>868.05</v>
          </cell>
          <cell r="H174">
            <v>23</v>
          </cell>
        </row>
        <row r="175">
          <cell r="A175" t="str">
            <v>OPGIT</v>
          </cell>
          <cell r="B175" t="str">
            <v>Облігації ДП "Пі Джі Трейд"</v>
          </cell>
          <cell r="C175">
            <v>500</v>
          </cell>
          <cell r="D175">
            <v>1000</v>
          </cell>
          <cell r="E175">
            <v>516.78</v>
          </cell>
          <cell r="F175">
            <v>1000</v>
          </cell>
        </row>
        <row r="176">
          <cell r="A176" t="str">
            <v>OPZAH</v>
          </cell>
          <cell r="B176" t="str">
            <v>Облігації "Південно-західна залізниця"</v>
          </cell>
          <cell r="C176">
            <v>1000</v>
          </cell>
          <cell r="D176">
            <v>100</v>
          </cell>
          <cell r="E176">
            <v>1058</v>
          </cell>
          <cell r="F176">
            <v>1000</v>
          </cell>
          <cell r="G176">
            <v>1057</v>
          </cell>
          <cell r="H176">
            <v>25</v>
          </cell>
        </row>
        <row r="177">
          <cell r="A177" t="str">
            <v>OSAMA2</v>
          </cell>
          <cell r="B177" t="str">
            <v>Облігації ЗАТ "Сармат" (серія А)</v>
          </cell>
          <cell r="C177">
            <v>1008</v>
          </cell>
          <cell r="D177">
            <v>1</v>
          </cell>
          <cell r="E177">
            <v>1010</v>
          </cell>
          <cell r="F177">
            <v>1000</v>
          </cell>
          <cell r="G177">
            <v>1005.1919</v>
          </cell>
          <cell r="H177">
            <v>15319</v>
          </cell>
        </row>
        <row r="178">
          <cell r="A178" t="str">
            <v>OSNDA</v>
          </cell>
          <cell r="B178" t="str">
            <v>Облігації ТОВ "Синдикат" (серія А)</v>
          </cell>
          <cell r="C178">
            <v>10121.57</v>
          </cell>
          <cell r="D178">
            <v>1</v>
          </cell>
          <cell r="E178">
            <v>10176.99</v>
          </cell>
          <cell r="F178">
            <v>5</v>
          </cell>
          <cell r="G178">
            <v>10074.52</v>
          </cell>
          <cell r="H178">
            <v>112</v>
          </cell>
        </row>
        <row r="179">
          <cell r="A179" t="str">
            <v>OSNDC</v>
          </cell>
          <cell r="B179" t="str">
            <v>Облігації ТОВ "Синдикат" (серія C)</v>
          </cell>
          <cell r="C179">
            <v>10092.31</v>
          </cell>
          <cell r="D179">
            <v>1</v>
          </cell>
          <cell r="E179">
            <v>10197.81</v>
          </cell>
          <cell r="F179">
            <v>5</v>
          </cell>
        </row>
        <row r="180">
          <cell r="A180" t="str">
            <v>OSTKA</v>
          </cell>
          <cell r="B180" t="str">
            <v>Облігації ТОВ "Стальканат" (серія А)</v>
          </cell>
          <cell r="C180">
            <v>1000</v>
          </cell>
          <cell r="D180">
            <v>5</v>
          </cell>
          <cell r="E180">
            <v>1084.5899999999999</v>
          </cell>
          <cell r="F180">
            <v>5</v>
          </cell>
        </row>
        <row r="181">
          <cell r="A181" t="str">
            <v>OSTKB</v>
          </cell>
          <cell r="B181" t="str">
            <v>Облігації ТОВ "Стальканат" (серія B)</v>
          </cell>
          <cell r="C181">
            <v>1000</v>
          </cell>
          <cell r="D181">
            <v>5</v>
          </cell>
          <cell r="E181">
            <v>1077.92</v>
          </cell>
          <cell r="F181">
            <v>5</v>
          </cell>
        </row>
        <row r="182">
          <cell r="A182" t="str">
            <v>OSVSA</v>
          </cell>
          <cell r="B182" t="str">
            <v>Облігації ТОВ "САВСЕРВІС"</v>
          </cell>
          <cell r="C182">
            <v>9000</v>
          </cell>
          <cell r="D182">
            <v>10</v>
          </cell>
          <cell r="E182">
            <v>13000</v>
          </cell>
          <cell r="F182">
            <v>1</v>
          </cell>
          <cell r="G182">
            <v>10000</v>
          </cell>
          <cell r="H182">
            <v>200</v>
          </cell>
        </row>
        <row r="183">
          <cell r="A183" t="str">
            <v>OTTNA3</v>
          </cell>
          <cell r="B183" t="str">
            <v>Облігації "Титан" (А)</v>
          </cell>
          <cell r="C183">
            <v>1006</v>
          </cell>
          <cell r="D183">
            <v>100</v>
          </cell>
          <cell r="E183">
            <v>1033.7537</v>
          </cell>
          <cell r="F183">
            <v>1000</v>
          </cell>
        </row>
        <row r="184">
          <cell r="A184" t="str">
            <v>OTTNB3</v>
          </cell>
          <cell r="B184" t="str">
            <v>Облігації "Титан" (B)</v>
          </cell>
          <cell r="C184">
            <v>1006</v>
          </cell>
          <cell r="D184">
            <v>100</v>
          </cell>
          <cell r="E184">
            <v>1033.7545</v>
          </cell>
          <cell r="F184">
            <v>1000</v>
          </cell>
          <cell r="G184">
            <v>1007.0139</v>
          </cell>
          <cell r="H184">
            <v>993</v>
          </cell>
        </row>
        <row r="185">
          <cell r="A185" t="str">
            <v>OTTNC3</v>
          </cell>
          <cell r="B185" t="str">
            <v>Облігації "Титан" (C)</v>
          </cell>
          <cell r="C185">
            <v>1006</v>
          </cell>
          <cell r="D185">
            <v>100</v>
          </cell>
          <cell r="E185">
            <v>1033.7537</v>
          </cell>
          <cell r="F185">
            <v>1000</v>
          </cell>
        </row>
        <row r="186">
          <cell r="A186" t="str">
            <v>OTZPC</v>
          </cell>
          <cell r="B186" t="str">
            <v>Облігації ТОВ "Торговий дім "Запоріжсталь" (серія C)</v>
          </cell>
          <cell r="C186">
            <v>253972.6</v>
          </cell>
          <cell r="D186">
            <v>1</v>
          </cell>
          <cell r="E186">
            <v>263555</v>
          </cell>
          <cell r="F186">
            <v>1</v>
          </cell>
        </row>
        <row r="187">
          <cell r="A187" t="str">
            <v>OUNGR</v>
          </cell>
          <cell r="B187" t="str">
            <v>Облігації "Юнігран"</v>
          </cell>
          <cell r="C187">
            <v>1014.5</v>
          </cell>
          <cell r="D187">
            <v>20</v>
          </cell>
          <cell r="E187">
            <v>1026.1500000000001</v>
          </cell>
          <cell r="F187">
            <v>100</v>
          </cell>
        </row>
        <row r="188">
          <cell r="A188" t="str">
            <v>OUSCB</v>
          </cell>
          <cell r="B188" t="str">
            <v>Облігації АКБ "Укрсоцбанк"</v>
          </cell>
          <cell r="C188">
            <v>1019.82</v>
          </cell>
          <cell r="D188">
            <v>100</v>
          </cell>
          <cell r="E188">
            <v>1021.27</v>
          </cell>
          <cell r="F188">
            <v>2</v>
          </cell>
          <cell r="G188">
            <v>1001.32</v>
          </cell>
          <cell r="H188">
            <v>2018</v>
          </cell>
        </row>
        <row r="189">
          <cell r="A189" t="str">
            <v>OUSFA</v>
          </cell>
          <cell r="B189" t="str">
            <v>Облігації "УкрСиб-Фінанс"</v>
          </cell>
          <cell r="C189">
            <v>1027.0999999999999</v>
          </cell>
          <cell r="D189">
            <v>1000</v>
          </cell>
          <cell r="E189">
            <v>1027.22</v>
          </cell>
          <cell r="F189">
            <v>100</v>
          </cell>
          <cell r="G189">
            <v>1026.569</v>
          </cell>
          <cell r="H189">
            <v>14813</v>
          </cell>
        </row>
        <row r="190">
          <cell r="A190" t="str">
            <v>OUTGA</v>
          </cell>
          <cell r="B190" t="str">
            <v>Облігації ДК "Укртрансгаз" НАК "Нафтогаз України" (серія А)</v>
          </cell>
          <cell r="C190">
            <v>1010</v>
          </cell>
          <cell r="D190">
            <v>1</v>
          </cell>
          <cell r="E190">
            <v>1064</v>
          </cell>
          <cell r="F190">
            <v>1000</v>
          </cell>
          <cell r="G190">
            <v>1063.5</v>
          </cell>
          <cell r="H190">
            <v>50</v>
          </cell>
        </row>
        <row r="191">
          <cell r="A191" t="str">
            <v>OUVSA</v>
          </cell>
          <cell r="B191" t="str">
            <v>Облігації ТОВ "ЮВС" (cерія А)</v>
          </cell>
          <cell r="C191">
            <v>1035.1600000000001</v>
          </cell>
          <cell r="D191">
            <v>1</v>
          </cell>
          <cell r="E191">
            <v>1035.44</v>
          </cell>
          <cell r="F191">
            <v>1</v>
          </cell>
        </row>
        <row r="192">
          <cell r="A192" t="str">
            <v>OUVSB</v>
          </cell>
          <cell r="B192" t="str">
            <v>Облігації ТОВ "ЮВС" (серія В)</v>
          </cell>
          <cell r="C192">
            <v>1020.59</v>
          </cell>
          <cell r="D192">
            <v>100</v>
          </cell>
          <cell r="E192">
            <v>1042.3399999999999</v>
          </cell>
          <cell r="F192">
            <v>100</v>
          </cell>
          <cell r="G192">
            <v>1024.8599999999999</v>
          </cell>
          <cell r="H192">
            <v>2296</v>
          </cell>
        </row>
        <row r="193">
          <cell r="A193" t="str">
            <v>OVBNC</v>
          </cell>
          <cell r="B193" t="str">
            <v>Облігації ВАБанку (серія C)</v>
          </cell>
          <cell r="C193">
            <v>1055.24</v>
          </cell>
          <cell r="D193">
            <v>100</v>
          </cell>
          <cell r="E193">
            <v>1058.5</v>
          </cell>
          <cell r="F193">
            <v>100</v>
          </cell>
          <cell r="G193">
            <v>1034.4828</v>
          </cell>
          <cell r="H193">
            <v>522</v>
          </cell>
        </row>
        <row r="194">
          <cell r="A194" t="str">
            <v>OZAZA</v>
          </cell>
          <cell r="B194" t="str">
            <v>Облігації "Запорізький автомобілебудівний завод" (A)</v>
          </cell>
          <cell r="C194">
            <v>1017.45</v>
          </cell>
          <cell r="D194">
            <v>10</v>
          </cell>
          <cell r="G194">
            <v>1016.75</v>
          </cell>
          <cell r="H194">
            <v>29963</v>
          </cell>
        </row>
        <row r="195">
          <cell r="A195" t="str">
            <v>OZAZB</v>
          </cell>
          <cell r="B195" t="str">
            <v>Облігації "Запорізький автомобілебудівний завод" (B)</v>
          </cell>
          <cell r="C195">
            <v>1010.19</v>
          </cell>
          <cell r="D195">
            <v>10</v>
          </cell>
        </row>
        <row r="196">
          <cell r="A196" t="str">
            <v>PGOK</v>
          </cell>
          <cell r="B196" t="str">
            <v>Полтавський гірничо-збагачувальний комбінат</v>
          </cell>
          <cell r="C196">
            <v>1</v>
          </cell>
          <cell r="D196">
            <v>1005</v>
          </cell>
          <cell r="E196">
            <v>1.0001</v>
          </cell>
          <cell r="F196">
            <v>5000</v>
          </cell>
          <cell r="G196">
            <v>14.16</v>
          </cell>
          <cell r="H196">
            <v>80</v>
          </cell>
        </row>
        <row r="197">
          <cell r="A197" t="str">
            <v>PKPK</v>
          </cell>
          <cell r="B197" t="str">
            <v>Понінківський картонно-паперовий комбінат</v>
          </cell>
          <cell r="C197">
            <v>0.35</v>
          </cell>
          <cell r="D197">
            <v>100000</v>
          </cell>
          <cell r="E197">
            <v>3.5</v>
          </cell>
          <cell r="F197">
            <v>1000</v>
          </cell>
          <cell r="G197">
            <v>2.2732000000000001</v>
          </cell>
          <cell r="H197">
            <v>703684</v>
          </cell>
        </row>
        <row r="198">
          <cell r="A198" t="str">
            <v>POON</v>
          </cell>
          <cell r="B198" t="str">
            <v>Полтаваобленерго</v>
          </cell>
          <cell r="C198">
            <v>0.15</v>
          </cell>
          <cell r="D198">
            <v>10000</v>
          </cell>
          <cell r="E198">
            <v>1</v>
          </cell>
          <cell r="F198">
            <v>10000</v>
          </cell>
          <cell r="G198">
            <v>0.25</v>
          </cell>
          <cell r="H198">
            <v>200870</v>
          </cell>
        </row>
        <row r="199">
          <cell r="A199" t="str">
            <v>PRAH</v>
          </cell>
          <cell r="B199" t="str">
            <v>Первомайський райагрохім</v>
          </cell>
          <cell r="C199">
            <v>1.1000000000000001E-3</v>
          </cell>
          <cell r="D199">
            <v>5000000</v>
          </cell>
          <cell r="E199">
            <v>0.01</v>
          </cell>
          <cell r="F199">
            <v>100000</v>
          </cell>
          <cell r="G199">
            <v>0.27</v>
          </cell>
          <cell r="H199">
            <v>15000</v>
          </cell>
        </row>
        <row r="200">
          <cell r="A200" t="str">
            <v>PREN</v>
          </cell>
          <cell r="B200" t="str">
            <v>Прикарпаттяобленерго</v>
          </cell>
          <cell r="C200">
            <v>0.05</v>
          </cell>
          <cell r="D200">
            <v>20000</v>
          </cell>
          <cell r="E200">
            <v>0.5</v>
          </cell>
          <cell r="F200">
            <v>10000</v>
          </cell>
        </row>
        <row r="201">
          <cell r="A201" t="str">
            <v>PRZH</v>
          </cell>
          <cell r="B201" t="str">
            <v>Прожектор</v>
          </cell>
          <cell r="C201">
            <v>0.01</v>
          </cell>
          <cell r="D201">
            <v>100000</v>
          </cell>
          <cell r="E201">
            <v>0.1</v>
          </cell>
          <cell r="F201">
            <v>10000</v>
          </cell>
          <cell r="G201">
            <v>0.03</v>
          </cell>
          <cell r="H201">
            <v>90900</v>
          </cell>
        </row>
        <row r="202">
          <cell r="A202" t="str">
            <v>PZDS</v>
          </cell>
          <cell r="B202" t="str">
            <v>Пісківський завод скловиробів</v>
          </cell>
          <cell r="C202">
            <v>0.03</v>
          </cell>
          <cell r="D202">
            <v>35000</v>
          </cell>
          <cell r="E202">
            <v>0.25</v>
          </cell>
          <cell r="F202">
            <v>10000</v>
          </cell>
          <cell r="G202">
            <v>2.5000000000000001E-2</v>
          </cell>
          <cell r="H202">
            <v>11502548</v>
          </cell>
        </row>
        <row r="203">
          <cell r="A203" t="str">
            <v>RAZT</v>
          </cell>
          <cell r="B203" t="str">
            <v>Рівнеазот</v>
          </cell>
          <cell r="C203">
            <v>0.1</v>
          </cell>
          <cell r="D203">
            <v>10000</v>
          </cell>
          <cell r="E203">
            <v>1</v>
          </cell>
          <cell r="F203">
            <v>1000</v>
          </cell>
          <cell r="G203">
            <v>0.78</v>
          </cell>
          <cell r="H203">
            <v>1300</v>
          </cell>
        </row>
        <row r="204">
          <cell r="A204" t="str">
            <v>RGAZ</v>
          </cell>
          <cell r="B204" t="str">
            <v>Рівнегаз</v>
          </cell>
          <cell r="C204">
            <v>1.5</v>
          </cell>
          <cell r="D204">
            <v>50000</v>
          </cell>
          <cell r="E204">
            <v>15</v>
          </cell>
          <cell r="F204">
            <v>100</v>
          </cell>
          <cell r="G204">
            <v>15</v>
          </cell>
          <cell r="H204">
            <v>2400</v>
          </cell>
        </row>
        <row r="205">
          <cell r="A205" t="str">
            <v>ROEN</v>
          </cell>
          <cell r="B205" t="str">
            <v>Ей-І-Ес Рівнеенерго</v>
          </cell>
          <cell r="C205">
            <v>0.25</v>
          </cell>
          <cell r="D205">
            <v>5000</v>
          </cell>
          <cell r="E205">
            <v>1.5</v>
          </cell>
          <cell r="F205">
            <v>5000</v>
          </cell>
          <cell r="G205">
            <v>3.2</v>
          </cell>
          <cell r="H205">
            <v>320</v>
          </cell>
        </row>
        <row r="206">
          <cell r="A206" t="str">
            <v>ROGA</v>
          </cell>
          <cell r="B206" t="str">
            <v>Пивзавод  "Рогань"</v>
          </cell>
          <cell r="C206">
            <v>80</v>
          </cell>
          <cell r="D206">
            <v>20</v>
          </cell>
          <cell r="E206">
            <v>450</v>
          </cell>
          <cell r="F206">
            <v>10</v>
          </cell>
          <cell r="G206">
            <v>160</v>
          </cell>
          <cell r="H206">
            <v>40</v>
          </cell>
        </row>
        <row r="207">
          <cell r="A207" t="str">
            <v>ROSA</v>
          </cell>
          <cell r="B207" t="str">
            <v>Росава</v>
          </cell>
          <cell r="C207">
            <v>1E-3</v>
          </cell>
          <cell r="D207">
            <v>1000000</v>
          </cell>
          <cell r="E207">
            <v>0.01</v>
          </cell>
          <cell r="F207">
            <v>1185000</v>
          </cell>
          <cell r="G207">
            <v>3.9600000000000003E-2</v>
          </cell>
          <cell r="H207">
            <v>2928475</v>
          </cell>
        </row>
        <row r="208">
          <cell r="A208" t="str">
            <v>RSMZ</v>
          </cell>
          <cell r="B208" t="str">
            <v>Ряснопільський молочний завод</v>
          </cell>
          <cell r="C208">
            <v>40</v>
          </cell>
          <cell r="D208">
            <v>5000</v>
          </cell>
          <cell r="E208">
            <v>200</v>
          </cell>
          <cell r="F208">
            <v>100</v>
          </cell>
          <cell r="G208">
            <v>51.274999999999999</v>
          </cell>
          <cell r="H208">
            <v>2000</v>
          </cell>
        </row>
        <row r="209">
          <cell r="A209" t="str">
            <v>SALT</v>
          </cell>
          <cell r="B209" t="str">
            <v>Готель "Салют"</v>
          </cell>
          <cell r="C209">
            <v>0.17</v>
          </cell>
          <cell r="D209">
            <v>5890</v>
          </cell>
          <cell r="E209">
            <v>1.65</v>
          </cell>
          <cell r="F209">
            <v>610</v>
          </cell>
          <cell r="G209">
            <v>1.64</v>
          </cell>
          <cell r="H209">
            <v>610</v>
          </cell>
        </row>
        <row r="210">
          <cell r="A210" t="str">
            <v>SDPR</v>
          </cell>
          <cell r="B210" t="str">
            <v>Виробниче підприємство сільськогосподарської техніки "Дніпро"</v>
          </cell>
          <cell r="C210">
            <v>0.1</v>
          </cell>
          <cell r="D210">
            <v>100000</v>
          </cell>
          <cell r="E210">
            <v>0.25</v>
          </cell>
          <cell r="F210">
            <v>100000</v>
          </cell>
        </row>
        <row r="211">
          <cell r="A211" t="str">
            <v>SILUR</v>
          </cell>
          <cell r="B211" t="str">
            <v>Cілур</v>
          </cell>
          <cell r="C211">
            <v>0.01</v>
          </cell>
          <cell r="D211">
            <v>100000</v>
          </cell>
          <cell r="E211">
            <v>0.1</v>
          </cell>
          <cell r="F211">
            <v>10000</v>
          </cell>
          <cell r="G211">
            <v>5.0099999999999999E-2</v>
          </cell>
          <cell r="H211">
            <v>2397247</v>
          </cell>
        </row>
        <row r="212">
          <cell r="A212" t="str">
            <v>SKOL</v>
          </cell>
          <cell r="B212" t="str">
            <v>Олбі - Скарб</v>
          </cell>
          <cell r="C212">
            <v>1.1299999999999999</v>
          </cell>
          <cell r="D212">
            <v>2000</v>
          </cell>
          <cell r="E212">
            <v>1.1499999999999999</v>
          </cell>
          <cell r="F212">
            <v>3000</v>
          </cell>
        </row>
        <row r="213">
          <cell r="A213" t="str">
            <v>SLAV</v>
          </cell>
          <cell r="B213" t="str">
            <v>Пивзавод  "Славутич"</v>
          </cell>
          <cell r="C213">
            <v>28</v>
          </cell>
          <cell r="D213">
            <v>1500</v>
          </cell>
          <cell r="E213">
            <v>35</v>
          </cell>
          <cell r="F213">
            <v>1000</v>
          </cell>
          <cell r="G213">
            <v>31.722999999999999</v>
          </cell>
          <cell r="H213">
            <v>2000</v>
          </cell>
        </row>
        <row r="214">
          <cell r="A214" t="str">
            <v>SMASH</v>
          </cell>
          <cell r="B214" t="str">
            <v>Сумське НВО ім. Фрунзе</v>
          </cell>
          <cell r="C214">
            <v>0.8</v>
          </cell>
          <cell r="D214">
            <v>10000</v>
          </cell>
          <cell r="E214">
            <v>8</v>
          </cell>
          <cell r="F214">
            <v>1000</v>
          </cell>
          <cell r="G214">
            <v>0.55000000000000004</v>
          </cell>
          <cell r="H214">
            <v>300000</v>
          </cell>
        </row>
        <row r="215">
          <cell r="A215" t="str">
            <v>SMEN</v>
          </cell>
          <cell r="B215" t="str">
            <v>Севастопольміськенерго</v>
          </cell>
          <cell r="C215">
            <v>0.2</v>
          </cell>
          <cell r="D215">
            <v>5000</v>
          </cell>
          <cell r="E215">
            <v>2.2000000000000002</v>
          </cell>
          <cell r="F215">
            <v>1000</v>
          </cell>
          <cell r="G215">
            <v>0.25</v>
          </cell>
          <cell r="H215">
            <v>6670</v>
          </cell>
        </row>
        <row r="216">
          <cell r="A216" t="str">
            <v>STIR</v>
          </cell>
          <cell r="B216" t="str">
            <v>Концерн "Стiрол"</v>
          </cell>
          <cell r="C216">
            <v>10.8</v>
          </cell>
          <cell r="D216">
            <v>1000</v>
          </cell>
          <cell r="E216">
            <v>12.5</v>
          </cell>
          <cell r="F216">
            <v>1000</v>
          </cell>
          <cell r="G216">
            <v>11.447800000000001</v>
          </cell>
          <cell r="H216">
            <v>9000</v>
          </cell>
        </row>
        <row r="217">
          <cell r="A217" t="str">
            <v>TATM</v>
          </cell>
          <cell r="B217" t="str">
            <v>Турбоатом</v>
          </cell>
          <cell r="C217">
            <v>0.15</v>
          </cell>
          <cell r="D217">
            <v>15000</v>
          </cell>
          <cell r="E217">
            <v>0.45</v>
          </cell>
          <cell r="F217">
            <v>14350</v>
          </cell>
          <cell r="G217">
            <v>0.65590000000000004</v>
          </cell>
          <cell r="H217">
            <v>100675</v>
          </cell>
        </row>
        <row r="218">
          <cell r="A218" t="str">
            <v>TEKZ</v>
          </cell>
          <cell r="B218" t="str">
            <v>Тернопільський комбайновий завод</v>
          </cell>
          <cell r="C218">
            <v>7.0000000000000007E-2</v>
          </cell>
          <cell r="D218">
            <v>15000</v>
          </cell>
          <cell r="E218">
            <v>0.7</v>
          </cell>
          <cell r="F218">
            <v>1500</v>
          </cell>
        </row>
        <row r="219">
          <cell r="A219" t="str">
            <v>TOEN</v>
          </cell>
          <cell r="B219" t="str">
            <v>Тернопільобленерго</v>
          </cell>
          <cell r="C219">
            <v>0.06</v>
          </cell>
          <cell r="D219">
            <v>17000</v>
          </cell>
          <cell r="E219">
            <v>0.57999999999999996</v>
          </cell>
          <cell r="F219">
            <v>2000</v>
          </cell>
          <cell r="G219">
            <v>0.73</v>
          </cell>
          <cell r="H219">
            <v>211840</v>
          </cell>
        </row>
        <row r="220">
          <cell r="A220" t="str">
            <v>TONS</v>
          </cell>
          <cell r="B220" t="str">
            <v>Телеканал "ТОНІС"</v>
          </cell>
          <cell r="C220">
            <v>571</v>
          </cell>
          <cell r="D220">
            <v>4</v>
          </cell>
          <cell r="E220">
            <v>580</v>
          </cell>
          <cell r="F220">
            <v>4</v>
          </cell>
        </row>
        <row r="221">
          <cell r="A221" t="str">
            <v>TYSM</v>
          </cell>
          <cell r="B221" t="str">
            <v>Хутрофірма "Тисмениця"</v>
          </cell>
          <cell r="C221">
            <v>0.8</v>
          </cell>
          <cell r="D221">
            <v>1300</v>
          </cell>
          <cell r="E221">
            <v>2</v>
          </cell>
          <cell r="F221">
            <v>5000</v>
          </cell>
          <cell r="G221">
            <v>1</v>
          </cell>
          <cell r="H221">
            <v>1000</v>
          </cell>
        </row>
        <row r="222">
          <cell r="A222" t="str">
            <v>UEAT</v>
          </cell>
          <cell r="B222" t="str">
            <v>Укренергоатом</v>
          </cell>
          <cell r="C222">
            <v>2.9999999999999997E-4</v>
          </cell>
          <cell r="D222">
            <v>5000000</v>
          </cell>
          <cell r="E222">
            <v>3.0000000000000001E-3</v>
          </cell>
          <cell r="F222">
            <v>5000000</v>
          </cell>
          <cell r="G222">
            <v>0.125</v>
          </cell>
          <cell r="H222">
            <v>3600000</v>
          </cell>
        </row>
        <row r="223">
          <cell r="A223" t="str">
            <v>UENR</v>
          </cell>
          <cell r="B223" t="str">
            <v>Укренергоресурс</v>
          </cell>
          <cell r="C223">
            <v>1E-3</v>
          </cell>
          <cell r="D223">
            <v>1000000</v>
          </cell>
          <cell r="E223">
            <v>0.01</v>
          </cell>
          <cell r="F223">
            <v>100000</v>
          </cell>
          <cell r="G223">
            <v>0.25</v>
          </cell>
          <cell r="H223">
            <v>1000000</v>
          </cell>
        </row>
        <row r="224">
          <cell r="A224" t="str">
            <v>UGZP</v>
          </cell>
          <cell r="B224" t="str">
            <v>Укргазпром</v>
          </cell>
          <cell r="C224">
            <v>2.9999999999999997E-4</v>
          </cell>
          <cell r="D224">
            <v>5000120</v>
          </cell>
          <cell r="E224">
            <v>3.0000000000000001E-3</v>
          </cell>
          <cell r="F224">
            <v>2000000</v>
          </cell>
          <cell r="G224">
            <v>0.25</v>
          </cell>
          <cell r="H224">
            <v>1000000</v>
          </cell>
        </row>
        <row r="225">
          <cell r="A225" t="str">
            <v>UKPS</v>
          </cell>
          <cell r="B225" t="str">
            <v>Укрпродсервіс</v>
          </cell>
          <cell r="C225">
            <v>1E-3</v>
          </cell>
          <cell r="D225">
            <v>1000000</v>
          </cell>
          <cell r="E225">
            <v>0.01</v>
          </cell>
          <cell r="F225">
            <v>100000</v>
          </cell>
          <cell r="G225">
            <v>10.316700000000001</v>
          </cell>
          <cell r="H225">
            <v>4500</v>
          </cell>
        </row>
        <row r="226">
          <cell r="A226" t="str">
            <v>USCB</v>
          </cell>
          <cell r="B226" t="str">
            <v>Укрсоцбанк</v>
          </cell>
          <cell r="C226">
            <v>0.1</v>
          </cell>
          <cell r="D226">
            <v>50000</v>
          </cell>
          <cell r="E226">
            <v>0.2</v>
          </cell>
          <cell r="F226">
            <v>16000</v>
          </cell>
          <cell r="G226">
            <v>0.1011</v>
          </cell>
          <cell r="H226">
            <v>97201000</v>
          </cell>
        </row>
        <row r="227">
          <cell r="A227" t="str">
            <v>USPS</v>
          </cell>
          <cell r="B227" t="str">
            <v>УкраСпецСтрой</v>
          </cell>
          <cell r="C227">
            <v>0.1</v>
          </cell>
          <cell r="D227">
            <v>80000000</v>
          </cell>
          <cell r="E227">
            <v>0.3</v>
          </cell>
          <cell r="F227">
            <v>10000</v>
          </cell>
          <cell r="G227">
            <v>0.90010000000000001</v>
          </cell>
          <cell r="H227">
            <v>47860</v>
          </cell>
        </row>
        <row r="228">
          <cell r="A228" t="str">
            <v>UTKM</v>
          </cell>
          <cell r="B228" t="str">
            <v>Укртелекомунікація</v>
          </cell>
          <cell r="C228">
            <v>1E-3</v>
          </cell>
          <cell r="D228">
            <v>1000000</v>
          </cell>
          <cell r="E228">
            <v>0.01</v>
          </cell>
          <cell r="F228">
            <v>100000</v>
          </cell>
          <cell r="G228">
            <v>0.255</v>
          </cell>
          <cell r="H228">
            <v>28000</v>
          </cell>
        </row>
        <row r="229">
          <cell r="A229" t="str">
            <v>VALS</v>
          </cell>
          <cell r="B229" t="str">
            <v>Валса</v>
          </cell>
          <cell r="C229">
            <v>0.01</v>
          </cell>
          <cell r="D229">
            <v>100000</v>
          </cell>
          <cell r="E229">
            <v>9.5000000000000001E-2</v>
          </cell>
          <cell r="F229">
            <v>162500</v>
          </cell>
          <cell r="G229">
            <v>1.1000000000000001</v>
          </cell>
          <cell r="H229">
            <v>1000</v>
          </cell>
        </row>
        <row r="230">
          <cell r="A230" t="str">
            <v>VEND</v>
          </cell>
          <cell r="B230" t="str">
            <v>Венд</v>
          </cell>
          <cell r="C230">
            <v>1E-3</v>
          </cell>
          <cell r="D230">
            <v>1000000</v>
          </cell>
          <cell r="E230">
            <v>0.01</v>
          </cell>
          <cell r="F230">
            <v>100000</v>
          </cell>
          <cell r="G230">
            <v>0.5</v>
          </cell>
          <cell r="H230">
            <v>5592</v>
          </cell>
        </row>
        <row r="231">
          <cell r="A231" t="str">
            <v>VIEN</v>
          </cell>
          <cell r="B231" t="str">
            <v>Вінницяобленерго</v>
          </cell>
          <cell r="C231">
            <v>3</v>
          </cell>
          <cell r="D231">
            <v>1000</v>
          </cell>
          <cell r="E231">
            <v>30</v>
          </cell>
          <cell r="F231">
            <v>350</v>
          </cell>
          <cell r="G231">
            <v>44</v>
          </cell>
          <cell r="H231">
            <v>75</v>
          </cell>
        </row>
        <row r="232">
          <cell r="A232" t="str">
            <v>VINIP</v>
          </cell>
          <cell r="B232" t="str">
            <v>Вінніфрут ( на пред`явника )</v>
          </cell>
          <cell r="C232">
            <v>120</v>
          </cell>
          <cell r="D232">
            <v>1000</v>
          </cell>
          <cell r="E232">
            <v>290</v>
          </cell>
          <cell r="F232">
            <v>10000</v>
          </cell>
          <cell r="G232">
            <v>110</v>
          </cell>
          <cell r="H232">
            <v>12</v>
          </cell>
        </row>
        <row r="233">
          <cell r="A233" t="str">
            <v>VOEN</v>
          </cell>
          <cell r="B233" t="str">
            <v>Волиньобленерго</v>
          </cell>
          <cell r="C233">
            <v>0.01</v>
          </cell>
          <cell r="D233">
            <v>100000</v>
          </cell>
          <cell r="E233">
            <v>0.1</v>
          </cell>
          <cell r="F233">
            <v>10000</v>
          </cell>
          <cell r="G233">
            <v>7.3</v>
          </cell>
          <cell r="H233">
            <v>1000</v>
          </cell>
        </row>
        <row r="234">
          <cell r="A234" t="str">
            <v>VOZK</v>
          </cell>
          <cell r="B234" t="str">
            <v>Вінницький олійно-жировий комбінат</v>
          </cell>
          <cell r="C234">
            <v>1.37E-2</v>
          </cell>
          <cell r="D234">
            <v>73000</v>
          </cell>
          <cell r="E234">
            <v>0.15</v>
          </cell>
          <cell r="F234">
            <v>223553</v>
          </cell>
        </row>
        <row r="235">
          <cell r="A235" t="str">
            <v>VSYN</v>
          </cell>
          <cell r="B235" t="str">
            <v>Волинський завод по виробництву синтетичних шкір "Синтетика"</v>
          </cell>
          <cell r="C235">
            <v>1E-3</v>
          </cell>
          <cell r="D235">
            <v>1000000</v>
          </cell>
          <cell r="E235">
            <v>0.01</v>
          </cell>
          <cell r="F235">
            <v>100000</v>
          </cell>
          <cell r="G235">
            <v>0.27</v>
          </cell>
          <cell r="H235">
            <v>20000</v>
          </cell>
        </row>
        <row r="236">
          <cell r="A236" t="str">
            <v>VVCZ</v>
          </cell>
          <cell r="B236" t="str">
            <v>Володимир-Волинський цукровий завод</v>
          </cell>
          <cell r="C236">
            <v>0.125</v>
          </cell>
          <cell r="D236">
            <v>8000</v>
          </cell>
          <cell r="E236">
            <v>1.25</v>
          </cell>
          <cell r="F236">
            <v>20000</v>
          </cell>
          <cell r="G236">
            <v>1.25</v>
          </cell>
          <cell r="H236">
            <v>20000</v>
          </cell>
        </row>
        <row r="237">
          <cell r="A237" t="str">
            <v>YAGP</v>
          </cell>
          <cell r="B237" t="str">
            <v>Южагропром</v>
          </cell>
          <cell r="C237">
            <v>1E-3</v>
          </cell>
          <cell r="D237">
            <v>1000000</v>
          </cell>
          <cell r="E237">
            <v>0.01</v>
          </cell>
          <cell r="F237">
            <v>100000</v>
          </cell>
          <cell r="G237">
            <v>0.25</v>
          </cell>
          <cell r="H237">
            <v>550000</v>
          </cell>
        </row>
        <row r="238">
          <cell r="A238" t="str">
            <v>YASK</v>
          </cell>
          <cell r="B238" t="str">
            <v>Ясинівський коксохімічний завод</v>
          </cell>
          <cell r="C238">
            <v>0.02</v>
          </cell>
          <cell r="D238">
            <v>1000000</v>
          </cell>
          <cell r="E238">
            <v>0.3</v>
          </cell>
          <cell r="F238">
            <v>2340000</v>
          </cell>
          <cell r="G238">
            <v>0.25009999999999999</v>
          </cell>
          <cell r="H238">
            <v>2665000</v>
          </cell>
        </row>
        <row r="239">
          <cell r="A239" t="str">
            <v>ZACO</v>
          </cell>
          <cell r="B239" t="str">
            <v>Запорiжкокс</v>
          </cell>
          <cell r="C239">
            <v>0.1</v>
          </cell>
          <cell r="D239">
            <v>10000</v>
          </cell>
          <cell r="E239">
            <v>1.1000000000000001</v>
          </cell>
          <cell r="F239">
            <v>1000</v>
          </cell>
          <cell r="G239">
            <v>0.34</v>
          </cell>
          <cell r="H239">
            <v>3895</v>
          </cell>
        </row>
        <row r="240">
          <cell r="A240" t="str">
            <v>ZAON</v>
          </cell>
          <cell r="B240" t="str">
            <v>Запоріжжяобленерго</v>
          </cell>
          <cell r="C240">
            <v>0.55000000000000004</v>
          </cell>
          <cell r="D240">
            <v>2000</v>
          </cell>
          <cell r="E240">
            <v>2.5</v>
          </cell>
          <cell r="F240">
            <v>1000</v>
          </cell>
          <cell r="G240">
            <v>1.2182999999999999</v>
          </cell>
          <cell r="H240">
            <v>107668</v>
          </cell>
        </row>
        <row r="241">
          <cell r="A241" t="str">
            <v>ZATR</v>
          </cell>
          <cell r="B241" t="str">
            <v>Запорiзький трансформаторний завод</v>
          </cell>
          <cell r="C241">
            <v>0.1</v>
          </cell>
          <cell r="D241">
            <v>20000</v>
          </cell>
          <cell r="E241">
            <v>0.25</v>
          </cell>
          <cell r="F241">
            <v>50000</v>
          </cell>
          <cell r="G241">
            <v>0.2</v>
          </cell>
          <cell r="H241">
            <v>5000</v>
          </cell>
        </row>
        <row r="242">
          <cell r="A242" t="str">
            <v>ZCPK</v>
          </cell>
          <cell r="B242" t="str">
            <v>Жидачiвський целюлозно-паперовий комбiнат</v>
          </cell>
          <cell r="C242">
            <v>0.03</v>
          </cell>
          <cell r="D242">
            <v>40000</v>
          </cell>
          <cell r="E242">
            <v>0.3</v>
          </cell>
          <cell r="F242">
            <v>78520</v>
          </cell>
          <cell r="G242">
            <v>0.10059999999999999</v>
          </cell>
          <cell r="H242">
            <v>78000</v>
          </cell>
        </row>
        <row r="243">
          <cell r="A243" t="str">
            <v>ZDOR</v>
          </cell>
          <cell r="B243" t="str">
            <v>Здоров'я фармацевтична фабрика</v>
          </cell>
          <cell r="C243">
            <v>0.1</v>
          </cell>
          <cell r="D243">
            <v>10000</v>
          </cell>
          <cell r="E243">
            <v>1</v>
          </cell>
          <cell r="F243">
            <v>1000</v>
          </cell>
          <cell r="G243">
            <v>1.8149999999999999</v>
          </cell>
          <cell r="H243">
            <v>4152452</v>
          </cell>
        </row>
        <row r="244">
          <cell r="A244" t="str">
            <v>ZENM</v>
          </cell>
          <cell r="B244" t="str">
            <v>Західенергометал</v>
          </cell>
          <cell r="C244">
            <v>0.25</v>
          </cell>
          <cell r="D244">
            <v>100000000</v>
          </cell>
          <cell r="E244">
            <v>0.5</v>
          </cell>
          <cell r="F244">
            <v>1000000</v>
          </cell>
          <cell r="G244">
            <v>0.58399999999999996</v>
          </cell>
          <cell r="H244">
            <v>18845</v>
          </cell>
        </row>
        <row r="245">
          <cell r="A245" t="str">
            <v>ZFER</v>
          </cell>
          <cell r="B245" t="str">
            <v>Запорізький завод феросплавів</v>
          </cell>
          <cell r="C245">
            <v>0.05</v>
          </cell>
          <cell r="D245">
            <v>20000</v>
          </cell>
          <cell r="E245">
            <v>0.25</v>
          </cell>
          <cell r="F245">
            <v>5000</v>
          </cell>
          <cell r="G245">
            <v>0.12</v>
          </cell>
          <cell r="H245">
            <v>500000</v>
          </cell>
        </row>
        <row r="246">
          <cell r="A246" t="str">
            <v>ZHAG</v>
          </cell>
          <cell r="B246" t="str">
            <v>Житомирагроспецмонтаж</v>
          </cell>
          <cell r="C246">
            <v>1E-3</v>
          </cell>
          <cell r="D246">
            <v>1000000</v>
          </cell>
          <cell r="E246">
            <v>0.01</v>
          </cell>
          <cell r="F246">
            <v>100000</v>
          </cell>
          <cell r="G246">
            <v>0.25</v>
          </cell>
          <cell r="H246">
            <v>450000</v>
          </cell>
        </row>
        <row r="247">
          <cell r="A247" t="str">
            <v>ZHEN</v>
          </cell>
          <cell r="B247" t="str">
            <v>Житомиробленерго</v>
          </cell>
          <cell r="C247">
            <v>0.05</v>
          </cell>
          <cell r="D247">
            <v>100000</v>
          </cell>
          <cell r="G247">
            <v>1.0876999999999999</v>
          </cell>
          <cell r="H247">
            <v>420904</v>
          </cell>
        </row>
        <row r="248">
          <cell r="A248" t="str">
            <v>ZOEN</v>
          </cell>
          <cell r="B248" t="str">
            <v>Закарпаттяобленерго</v>
          </cell>
          <cell r="C248">
            <v>7.0000000000000007E-2</v>
          </cell>
          <cell r="D248">
            <v>15000</v>
          </cell>
          <cell r="E248">
            <v>0.7</v>
          </cell>
          <cell r="F248">
            <v>1500</v>
          </cell>
          <cell r="G248">
            <v>0.44579999999999997</v>
          </cell>
          <cell r="H248">
            <v>3140240</v>
          </cell>
        </row>
        <row r="249">
          <cell r="A249" t="str">
            <v>ZPST</v>
          </cell>
          <cell r="B249" t="str">
            <v>Запоріжсталь</v>
          </cell>
          <cell r="C249">
            <v>0.6</v>
          </cell>
          <cell r="D249">
            <v>350000000</v>
          </cell>
          <cell r="E249">
            <v>1</v>
          </cell>
          <cell r="F249">
            <v>1000</v>
          </cell>
          <cell r="G249">
            <v>0.3286</v>
          </cell>
          <cell r="H249">
            <v>70000</v>
          </cell>
        </row>
        <row r="250">
          <cell r="A250" t="str">
            <v>* - означає відхилення ціни від ринкової або сума угоди є меншою за 1000 грн.</v>
          </cell>
        </row>
        <row r="251">
          <cell r="B251" t="str">
            <v>Державні облігації</v>
          </cell>
        </row>
        <row r="252">
          <cell r="A252" t="str">
            <v>Код</v>
          </cell>
          <cell r="B252" t="str">
            <v>Погашення</v>
          </cell>
          <cell r="C252" t="str">
            <v>Найкраща ціна купівлі</v>
          </cell>
          <cell r="D252" t="str">
            <v>Кількість</v>
          </cell>
          <cell r="E252" t="str">
            <v>Найкраща ціна продажу</v>
          </cell>
          <cell r="F252" t="str">
            <v>Кількість</v>
          </cell>
          <cell r="G252" t="str">
            <v>Ціна останньої угоди</v>
          </cell>
          <cell r="H252" t="str">
            <v>Кількість</v>
          </cell>
          <cell r="I252" t="str">
            <v>Обсяг за день</v>
          </cell>
          <cell r="J252" t="str">
            <v>Обсяг за день</v>
          </cell>
        </row>
        <row r="253">
          <cell r="C253" t="str">
            <v>грн.</v>
          </cell>
          <cell r="D253" t="str">
            <v>шт.</v>
          </cell>
          <cell r="E253" t="str">
            <v>грн.</v>
          </cell>
          <cell r="F253" t="str">
            <v>шт.</v>
          </cell>
          <cell r="G253" t="str">
            <v>грн.</v>
          </cell>
          <cell r="H253" t="str">
            <v>шт.</v>
          </cell>
          <cell r="I253" t="str">
            <v>грн.</v>
          </cell>
          <cell r="J253" t="str">
            <v>шт.</v>
          </cell>
        </row>
        <row r="254">
          <cell r="A254">
            <v>14801</v>
          </cell>
          <cell r="B254" t="str">
            <v>29.09.04</v>
          </cell>
          <cell r="G254">
            <v>938</v>
          </cell>
          <cell r="H254">
            <v>6080</v>
          </cell>
          <cell r="I254">
            <v>5703040</v>
          </cell>
          <cell r="J254">
            <v>6080</v>
          </cell>
        </row>
      </sheetData>
      <sheetData sheetId="6" refreshError="1"/>
      <sheetData sheetId="7" refreshError="1"/>
      <sheetData sheetId="8" refreshError="1"/>
      <sheetData sheetId="9" refreshError="1"/>
      <sheetData sheetId="10"/>
      <sheetData sheetId="11" refreshError="1"/>
    </sheetDataSet>
  </externalBook>
</externalLink>
</file>

<file path=xl/externalLinks/externalLink53.xml><?xml version="1.0" encoding="utf-8"?>
<externalLink xmlns="http://schemas.openxmlformats.org/spreadsheetml/2006/main">
  <externalBook xmlns:r="http://schemas.openxmlformats.org/officeDocument/2006/relationships" r:id="rId1">
    <sheetNames>
      <sheetName val="расчет расх.реал."/>
      <sheetName val="расчет внеар.расх."/>
      <sheetName val="расчет д. р."/>
      <sheetName val="расчет  вн.дох."/>
      <sheetName val="Reconciliation "/>
      <sheetName val="BD of PL"/>
      <sheetName val="Other expenses"/>
      <sheetName val="P&amp;L"/>
      <sheetName val="profits tax return"/>
      <sheetName val="P&amp;L sum"/>
      <sheetName val="FX test"/>
      <sheetName val="Securities position"/>
    </sheetNames>
    <sheetDataSet>
      <sheetData sheetId="0"/>
      <sheetData sheetId="1">
        <row r="73">
          <cell r="I73">
            <v>32693281.393000003</v>
          </cell>
          <cell r="U73">
            <v>194286.71000000002</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54.xml><?xml version="1.0" encoding="utf-8"?>
<externalLink xmlns="http://schemas.openxmlformats.org/spreadsheetml/2006/main">
  <externalBook xmlns:r="http://schemas.openxmlformats.org/officeDocument/2006/relationships" r:id="rId1">
    <sheetNames>
      <sheetName val="Source"/>
      <sheetName val="Adjustments"/>
      <sheetName val="не включ в н-об базу"/>
      <sheetName val="включенные в н-об базу"/>
      <sheetName val="Голова"/>
      <sheetName val="Свод"/>
      <sheetName val="Лист3"/>
      <sheetName val="Sheet1"/>
    </sheetNames>
    <sheetDataSet>
      <sheetData sheetId="0"/>
      <sheetData sheetId="1" refreshError="1"/>
      <sheetData sheetId="2"/>
      <sheetData sheetId="3"/>
      <sheetData sheetId="4" refreshError="1">
        <row r="19">
          <cell r="C19">
            <v>11101</v>
          </cell>
          <cell r="D19">
            <v>0</v>
          </cell>
          <cell r="E19">
            <v>0</v>
          </cell>
          <cell r="F19">
            <v>0</v>
          </cell>
        </row>
        <row r="20">
          <cell r="C20">
            <v>11102</v>
          </cell>
          <cell r="D20">
            <v>15271</v>
          </cell>
          <cell r="E20">
            <v>0</v>
          </cell>
          <cell r="F20">
            <v>15271</v>
          </cell>
        </row>
        <row r="21">
          <cell r="C21">
            <v>11103</v>
          </cell>
          <cell r="D21">
            <v>0</v>
          </cell>
          <cell r="E21">
            <v>0</v>
          </cell>
          <cell r="F21">
            <v>0</v>
          </cell>
        </row>
        <row r="22">
          <cell r="C22">
            <v>11104</v>
          </cell>
          <cell r="D22">
            <v>0</v>
          </cell>
          <cell r="E22">
            <v>0</v>
          </cell>
          <cell r="F22">
            <v>0</v>
          </cell>
        </row>
        <row r="23">
          <cell r="C23">
            <v>11105</v>
          </cell>
          <cell r="D23">
            <v>8064</v>
          </cell>
          <cell r="E23">
            <v>0</v>
          </cell>
          <cell r="F23">
            <v>8064</v>
          </cell>
        </row>
        <row r="24">
          <cell r="C24">
            <v>11106</v>
          </cell>
          <cell r="D24">
            <v>28777</v>
          </cell>
          <cell r="E24">
            <v>17167</v>
          </cell>
          <cell r="F24">
            <v>45944</v>
          </cell>
        </row>
        <row r="25">
          <cell r="C25">
            <v>11107</v>
          </cell>
          <cell r="D25">
            <v>0</v>
          </cell>
          <cell r="E25">
            <v>0</v>
          </cell>
          <cell r="F25">
            <v>0</v>
          </cell>
        </row>
        <row r="26">
          <cell r="C26">
            <v>11108</v>
          </cell>
          <cell r="D26">
            <v>0</v>
          </cell>
          <cell r="E26">
            <v>0</v>
          </cell>
          <cell r="F26">
            <v>0</v>
          </cell>
        </row>
        <row r="27">
          <cell r="C27">
            <v>11109</v>
          </cell>
          <cell r="D27">
            <v>0</v>
          </cell>
          <cell r="E27">
            <v>0</v>
          </cell>
          <cell r="F27">
            <v>0</v>
          </cell>
        </row>
        <row r="28">
          <cell r="C28">
            <v>11110</v>
          </cell>
          <cell r="D28">
            <v>23616</v>
          </cell>
          <cell r="E28">
            <v>0</v>
          </cell>
          <cell r="F28">
            <v>23616</v>
          </cell>
        </row>
        <row r="29">
          <cell r="C29">
            <v>11111</v>
          </cell>
          <cell r="D29">
            <v>13058</v>
          </cell>
          <cell r="E29">
            <v>47168</v>
          </cell>
          <cell r="F29">
            <v>60226</v>
          </cell>
        </row>
        <row r="30">
          <cell r="C30">
            <v>11112</v>
          </cell>
          <cell r="D30">
            <v>269353</v>
          </cell>
          <cell r="E30">
            <v>567483</v>
          </cell>
          <cell r="F30">
            <v>836836</v>
          </cell>
        </row>
        <row r="31">
          <cell r="C31">
            <v>11113</v>
          </cell>
          <cell r="D31">
            <v>0</v>
          </cell>
          <cell r="E31">
            <v>320</v>
          </cell>
          <cell r="F31">
            <v>320</v>
          </cell>
        </row>
        <row r="32">
          <cell r="C32">
            <v>11114</v>
          </cell>
          <cell r="D32">
            <v>0</v>
          </cell>
          <cell r="E32">
            <v>0</v>
          </cell>
          <cell r="F32">
            <v>0</v>
          </cell>
        </row>
        <row r="33">
          <cell r="C33">
            <v>11115</v>
          </cell>
          <cell r="D33">
            <v>1964</v>
          </cell>
          <cell r="E33">
            <v>10745</v>
          </cell>
          <cell r="F33">
            <v>12709</v>
          </cell>
        </row>
        <row r="34">
          <cell r="C34">
            <v>11116</v>
          </cell>
          <cell r="D34">
            <v>0</v>
          </cell>
          <cell r="E34">
            <v>0</v>
          </cell>
          <cell r="F34">
            <v>0</v>
          </cell>
        </row>
        <row r="35">
          <cell r="C35">
            <v>11117</v>
          </cell>
          <cell r="D35">
            <v>0</v>
          </cell>
          <cell r="E35">
            <v>399</v>
          </cell>
          <cell r="F35">
            <v>399</v>
          </cell>
        </row>
        <row r="36">
          <cell r="C36">
            <v>11118</v>
          </cell>
          <cell r="D36">
            <v>105091</v>
          </cell>
          <cell r="E36">
            <v>55191</v>
          </cell>
          <cell r="F36">
            <v>160282</v>
          </cell>
        </row>
        <row r="37">
          <cell r="C37">
            <v>11119</v>
          </cell>
          <cell r="D37">
            <v>147</v>
          </cell>
          <cell r="E37">
            <v>1635</v>
          </cell>
          <cell r="F37">
            <v>1782</v>
          </cell>
        </row>
        <row r="38">
          <cell r="C38">
            <v>111</v>
          </cell>
          <cell r="D38">
            <v>465341</v>
          </cell>
          <cell r="E38">
            <v>700108</v>
          </cell>
          <cell r="F38">
            <v>1165449</v>
          </cell>
        </row>
        <row r="39">
          <cell r="C39">
            <v>0</v>
          </cell>
        </row>
        <row r="40">
          <cell r="C40">
            <v>11201</v>
          </cell>
          <cell r="D40">
            <v>0</v>
          </cell>
          <cell r="E40">
            <v>0</v>
          </cell>
          <cell r="F40">
            <v>0</v>
          </cell>
        </row>
        <row r="41">
          <cell r="C41">
            <v>11202</v>
          </cell>
          <cell r="D41">
            <v>0</v>
          </cell>
          <cell r="E41">
            <v>0</v>
          </cell>
          <cell r="F41">
            <v>0</v>
          </cell>
        </row>
        <row r="42">
          <cell r="C42">
            <v>11203</v>
          </cell>
          <cell r="D42">
            <v>0</v>
          </cell>
          <cell r="E42">
            <v>0</v>
          </cell>
          <cell r="F42">
            <v>0</v>
          </cell>
        </row>
        <row r="43">
          <cell r="C43">
            <v>11204</v>
          </cell>
          <cell r="D43">
            <v>0</v>
          </cell>
          <cell r="E43">
            <v>0</v>
          </cell>
          <cell r="F43">
            <v>0</v>
          </cell>
        </row>
        <row r="44">
          <cell r="C44">
            <v>11205</v>
          </cell>
          <cell r="D44">
            <v>0</v>
          </cell>
          <cell r="E44">
            <v>0</v>
          </cell>
          <cell r="F44">
            <v>0</v>
          </cell>
        </row>
        <row r="45">
          <cell r="C45">
            <v>11206</v>
          </cell>
          <cell r="D45">
            <v>0</v>
          </cell>
          <cell r="E45">
            <v>0</v>
          </cell>
          <cell r="F45">
            <v>0</v>
          </cell>
        </row>
        <row r="46">
          <cell r="C46">
            <v>11207</v>
          </cell>
          <cell r="D46">
            <v>0</v>
          </cell>
          <cell r="E46">
            <v>0</v>
          </cell>
          <cell r="F46">
            <v>0</v>
          </cell>
        </row>
        <row r="47">
          <cell r="C47">
            <v>11208</v>
          </cell>
          <cell r="D47">
            <v>0</v>
          </cell>
          <cell r="E47">
            <v>0</v>
          </cell>
          <cell r="F47">
            <v>0</v>
          </cell>
        </row>
        <row r="48">
          <cell r="C48">
            <v>11209</v>
          </cell>
          <cell r="D48">
            <v>0</v>
          </cell>
          <cell r="E48">
            <v>0</v>
          </cell>
          <cell r="F48">
            <v>0</v>
          </cell>
        </row>
        <row r="49">
          <cell r="C49">
            <v>11210</v>
          </cell>
          <cell r="D49">
            <v>246</v>
          </cell>
          <cell r="E49">
            <v>0</v>
          </cell>
          <cell r="F49">
            <v>246</v>
          </cell>
        </row>
        <row r="50">
          <cell r="C50">
            <v>11211</v>
          </cell>
          <cell r="D50">
            <v>1</v>
          </cell>
          <cell r="E50">
            <v>0</v>
          </cell>
          <cell r="F50">
            <v>1</v>
          </cell>
        </row>
        <row r="51">
          <cell r="C51">
            <v>11212</v>
          </cell>
          <cell r="D51">
            <v>472</v>
          </cell>
          <cell r="E51">
            <v>945</v>
          </cell>
          <cell r="F51">
            <v>1417</v>
          </cell>
        </row>
        <row r="52">
          <cell r="C52">
            <v>11213</v>
          </cell>
          <cell r="D52">
            <v>0</v>
          </cell>
          <cell r="E52">
            <v>0</v>
          </cell>
          <cell r="F52">
            <v>0</v>
          </cell>
        </row>
        <row r="53">
          <cell r="C53">
            <v>11214</v>
          </cell>
          <cell r="D53">
            <v>0</v>
          </cell>
          <cell r="E53">
            <v>0</v>
          </cell>
          <cell r="F53">
            <v>0</v>
          </cell>
        </row>
        <row r="54">
          <cell r="C54">
            <v>11215</v>
          </cell>
          <cell r="D54">
            <v>0</v>
          </cell>
          <cell r="E54">
            <v>340</v>
          </cell>
          <cell r="F54">
            <v>340</v>
          </cell>
        </row>
        <row r="55">
          <cell r="C55">
            <v>11216</v>
          </cell>
          <cell r="D55">
            <v>0</v>
          </cell>
          <cell r="E55">
            <v>0</v>
          </cell>
          <cell r="F55">
            <v>0</v>
          </cell>
        </row>
        <row r="56">
          <cell r="C56">
            <v>11217</v>
          </cell>
          <cell r="D56">
            <v>0</v>
          </cell>
          <cell r="E56">
            <v>0</v>
          </cell>
          <cell r="F56">
            <v>0</v>
          </cell>
        </row>
        <row r="57">
          <cell r="C57">
            <v>11218</v>
          </cell>
          <cell r="D57">
            <v>0</v>
          </cell>
          <cell r="E57">
            <v>0</v>
          </cell>
          <cell r="F57">
            <v>0</v>
          </cell>
        </row>
        <row r="58">
          <cell r="C58">
            <v>11219</v>
          </cell>
          <cell r="D58">
            <v>0</v>
          </cell>
          <cell r="E58">
            <v>0</v>
          </cell>
          <cell r="F58">
            <v>0</v>
          </cell>
        </row>
        <row r="59">
          <cell r="C59">
            <v>112</v>
          </cell>
          <cell r="D59">
            <v>719</v>
          </cell>
          <cell r="E59">
            <v>1285</v>
          </cell>
          <cell r="F59">
            <v>2004</v>
          </cell>
        </row>
        <row r="60">
          <cell r="C60">
            <v>0</v>
          </cell>
        </row>
        <row r="61">
          <cell r="C61">
            <v>11301</v>
          </cell>
          <cell r="D61">
            <v>0</v>
          </cell>
          <cell r="E61">
            <v>0</v>
          </cell>
          <cell r="F61">
            <v>0</v>
          </cell>
        </row>
        <row r="62">
          <cell r="C62">
            <v>11302</v>
          </cell>
          <cell r="D62">
            <v>0</v>
          </cell>
          <cell r="E62">
            <v>0</v>
          </cell>
          <cell r="F62">
            <v>0</v>
          </cell>
        </row>
        <row r="63">
          <cell r="C63">
            <v>11303</v>
          </cell>
          <cell r="D63">
            <v>0</v>
          </cell>
          <cell r="E63">
            <v>0</v>
          </cell>
          <cell r="F63">
            <v>0</v>
          </cell>
        </row>
        <row r="64">
          <cell r="C64">
            <v>11304</v>
          </cell>
          <cell r="D64">
            <v>0</v>
          </cell>
          <cell r="E64">
            <v>0</v>
          </cell>
          <cell r="F64">
            <v>0</v>
          </cell>
        </row>
        <row r="65">
          <cell r="C65">
            <v>11305</v>
          </cell>
          <cell r="D65">
            <v>0</v>
          </cell>
          <cell r="E65">
            <v>0</v>
          </cell>
          <cell r="F65">
            <v>0</v>
          </cell>
        </row>
        <row r="66">
          <cell r="C66">
            <v>11306</v>
          </cell>
          <cell r="D66">
            <v>0</v>
          </cell>
          <cell r="E66">
            <v>0</v>
          </cell>
          <cell r="F66">
            <v>0</v>
          </cell>
        </row>
        <row r="67">
          <cell r="C67">
            <v>11307</v>
          </cell>
          <cell r="D67">
            <v>0</v>
          </cell>
          <cell r="E67">
            <v>0</v>
          </cell>
          <cell r="F67">
            <v>0</v>
          </cell>
        </row>
        <row r="68">
          <cell r="C68">
            <v>11308</v>
          </cell>
          <cell r="D68">
            <v>0</v>
          </cell>
          <cell r="E68">
            <v>0</v>
          </cell>
          <cell r="F68">
            <v>0</v>
          </cell>
        </row>
        <row r="69">
          <cell r="C69">
            <v>11309</v>
          </cell>
          <cell r="D69">
            <v>0</v>
          </cell>
          <cell r="E69">
            <v>0</v>
          </cell>
          <cell r="F69">
            <v>0</v>
          </cell>
        </row>
        <row r="70">
          <cell r="C70">
            <v>11310</v>
          </cell>
          <cell r="D70">
            <v>3658</v>
          </cell>
          <cell r="E70">
            <v>0</v>
          </cell>
          <cell r="F70">
            <v>3658</v>
          </cell>
        </row>
        <row r="71">
          <cell r="C71">
            <v>11311</v>
          </cell>
          <cell r="D71">
            <v>134</v>
          </cell>
          <cell r="E71">
            <v>0</v>
          </cell>
          <cell r="F71">
            <v>134</v>
          </cell>
        </row>
        <row r="72">
          <cell r="C72">
            <v>11312</v>
          </cell>
          <cell r="D72">
            <v>13144</v>
          </cell>
          <cell r="E72">
            <v>22830</v>
          </cell>
          <cell r="F72">
            <v>35974</v>
          </cell>
        </row>
        <row r="73">
          <cell r="C73">
            <v>11313</v>
          </cell>
          <cell r="D73">
            <v>0</v>
          </cell>
          <cell r="E73">
            <v>0</v>
          </cell>
          <cell r="F73">
            <v>0</v>
          </cell>
        </row>
        <row r="74">
          <cell r="C74">
            <v>11314</v>
          </cell>
          <cell r="D74">
            <v>0</v>
          </cell>
          <cell r="E74">
            <v>0</v>
          </cell>
          <cell r="F74">
            <v>0</v>
          </cell>
        </row>
        <row r="75">
          <cell r="C75">
            <v>11315</v>
          </cell>
          <cell r="D75">
            <v>0</v>
          </cell>
          <cell r="E75">
            <v>689</v>
          </cell>
          <cell r="F75">
            <v>689</v>
          </cell>
        </row>
        <row r="76">
          <cell r="C76">
            <v>11316</v>
          </cell>
          <cell r="D76">
            <v>0</v>
          </cell>
          <cell r="E76">
            <v>0</v>
          </cell>
          <cell r="F76">
            <v>0</v>
          </cell>
        </row>
        <row r="77">
          <cell r="C77">
            <v>11317</v>
          </cell>
          <cell r="D77">
            <v>0</v>
          </cell>
          <cell r="E77">
            <v>1398</v>
          </cell>
          <cell r="F77">
            <v>1398</v>
          </cell>
        </row>
        <row r="78">
          <cell r="C78">
            <v>11318</v>
          </cell>
          <cell r="D78">
            <v>76</v>
          </cell>
          <cell r="E78">
            <v>0</v>
          </cell>
          <cell r="F78">
            <v>76</v>
          </cell>
        </row>
        <row r="79">
          <cell r="C79">
            <v>11319</v>
          </cell>
          <cell r="D79">
            <v>0</v>
          </cell>
          <cell r="E79">
            <v>0</v>
          </cell>
          <cell r="F79">
            <v>0</v>
          </cell>
        </row>
        <row r="80">
          <cell r="C80">
            <v>113</v>
          </cell>
          <cell r="D80">
            <v>17012</v>
          </cell>
          <cell r="E80">
            <v>24917</v>
          </cell>
          <cell r="F80">
            <v>41929</v>
          </cell>
        </row>
        <row r="81">
          <cell r="C81">
            <v>0</v>
          </cell>
        </row>
        <row r="82">
          <cell r="C82">
            <v>11401</v>
          </cell>
          <cell r="D82">
            <v>0</v>
          </cell>
          <cell r="E82">
            <v>0</v>
          </cell>
          <cell r="F82">
            <v>0</v>
          </cell>
        </row>
        <row r="83">
          <cell r="C83">
            <v>11402</v>
          </cell>
          <cell r="D83">
            <v>0</v>
          </cell>
          <cell r="E83">
            <v>0</v>
          </cell>
          <cell r="F83">
            <v>0</v>
          </cell>
        </row>
        <row r="84">
          <cell r="C84">
            <v>11403</v>
          </cell>
          <cell r="D84">
            <v>0</v>
          </cell>
          <cell r="E84">
            <v>0</v>
          </cell>
          <cell r="F84">
            <v>0</v>
          </cell>
        </row>
        <row r="85">
          <cell r="C85">
            <v>11404</v>
          </cell>
          <cell r="D85">
            <v>0</v>
          </cell>
          <cell r="E85">
            <v>0</v>
          </cell>
          <cell r="F85">
            <v>0</v>
          </cell>
        </row>
        <row r="86">
          <cell r="C86">
            <v>11405</v>
          </cell>
          <cell r="D86">
            <v>0</v>
          </cell>
          <cell r="E86">
            <v>0</v>
          </cell>
          <cell r="F86">
            <v>0</v>
          </cell>
        </row>
        <row r="87">
          <cell r="C87">
            <v>11406</v>
          </cell>
          <cell r="D87">
            <v>0</v>
          </cell>
          <cell r="E87">
            <v>0</v>
          </cell>
          <cell r="F87">
            <v>0</v>
          </cell>
        </row>
        <row r="88">
          <cell r="C88">
            <v>11407</v>
          </cell>
          <cell r="D88">
            <v>0</v>
          </cell>
          <cell r="E88">
            <v>0</v>
          </cell>
          <cell r="F88">
            <v>0</v>
          </cell>
        </row>
        <row r="89">
          <cell r="C89">
            <v>11408</v>
          </cell>
          <cell r="D89">
            <v>0</v>
          </cell>
          <cell r="E89">
            <v>0</v>
          </cell>
          <cell r="F89">
            <v>0</v>
          </cell>
        </row>
        <row r="90">
          <cell r="C90">
            <v>11409</v>
          </cell>
          <cell r="D90">
            <v>0</v>
          </cell>
          <cell r="E90">
            <v>0</v>
          </cell>
          <cell r="F90">
            <v>0</v>
          </cell>
        </row>
        <row r="91">
          <cell r="C91">
            <v>11410</v>
          </cell>
          <cell r="D91">
            <v>0</v>
          </cell>
          <cell r="E91">
            <v>0</v>
          </cell>
          <cell r="F91">
            <v>0</v>
          </cell>
        </row>
        <row r="92">
          <cell r="C92">
            <v>11411</v>
          </cell>
          <cell r="D92">
            <v>0</v>
          </cell>
          <cell r="E92">
            <v>0</v>
          </cell>
          <cell r="F92">
            <v>0</v>
          </cell>
        </row>
        <row r="93">
          <cell r="C93">
            <v>11412</v>
          </cell>
          <cell r="D93">
            <v>22</v>
          </cell>
          <cell r="E93">
            <v>0</v>
          </cell>
          <cell r="F93">
            <v>22</v>
          </cell>
        </row>
        <row r="94">
          <cell r="C94">
            <v>11413</v>
          </cell>
          <cell r="D94">
            <v>0</v>
          </cell>
          <cell r="E94">
            <v>0</v>
          </cell>
          <cell r="F94">
            <v>0</v>
          </cell>
        </row>
        <row r="95">
          <cell r="C95">
            <v>11414</v>
          </cell>
          <cell r="D95">
            <v>0</v>
          </cell>
          <cell r="E95">
            <v>0</v>
          </cell>
          <cell r="F95">
            <v>0</v>
          </cell>
        </row>
        <row r="96">
          <cell r="C96">
            <v>11415</v>
          </cell>
          <cell r="D96">
            <v>0</v>
          </cell>
          <cell r="E96">
            <v>0</v>
          </cell>
          <cell r="F96">
            <v>0</v>
          </cell>
        </row>
        <row r="97">
          <cell r="C97">
            <v>11416</v>
          </cell>
          <cell r="D97">
            <v>0</v>
          </cell>
          <cell r="E97">
            <v>187</v>
          </cell>
          <cell r="F97">
            <v>187</v>
          </cell>
        </row>
        <row r="98">
          <cell r="C98">
            <v>114</v>
          </cell>
          <cell r="D98">
            <v>22</v>
          </cell>
          <cell r="E98">
            <v>187</v>
          </cell>
          <cell r="F98">
            <v>209</v>
          </cell>
        </row>
        <row r="99">
          <cell r="C99">
            <v>0</v>
          </cell>
        </row>
        <row r="100">
          <cell r="C100">
            <v>11501</v>
          </cell>
          <cell r="D100">
            <v>0</v>
          </cell>
          <cell r="E100">
            <v>0</v>
          </cell>
          <cell r="F100">
            <v>0</v>
          </cell>
        </row>
        <row r="101">
          <cell r="C101">
            <v>11502</v>
          </cell>
          <cell r="D101">
            <v>32</v>
          </cell>
          <cell r="E101">
            <v>0</v>
          </cell>
          <cell r="F101">
            <v>32</v>
          </cell>
        </row>
        <row r="102">
          <cell r="C102">
            <v>11503</v>
          </cell>
          <cell r="D102">
            <v>0</v>
          </cell>
          <cell r="E102">
            <v>674</v>
          </cell>
          <cell r="F102">
            <v>674</v>
          </cell>
        </row>
        <row r="103">
          <cell r="C103">
            <v>115</v>
          </cell>
          <cell r="D103">
            <v>32</v>
          </cell>
          <cell r="E103">
            <v>674</v>
          </cell>
          <cell r="F103">
            <v>706</v>
          </cell>
        </row>
        <row r="104">
          <cell r="C104">
            <v>0</v>
          </cell>
        </row>
        <row r="105">
          <cell r="C105">
            <v>11601</v>
          </cell>
          <cell r="D105">
            <v>46613</v>
          </cell>
          <cell r="E105">
            <v>0</v>
          </cell>
          <cell r="F105">
            <v>46613</v>
          </cell>
        </row>
        <row r="106">
          <cell r="C106">
            <v>11602</v>
          </cell>
          <cell r="D106">
            <v>12</v>
          </cell>
          <cell r="E106">
            <v>9</v>
          </cell>
          <cell r="F106">
            <v>21</v>
          </cell>
        </row>
        <row r="107">
          <cell r="C107">
            <v>11603</v>
          </cell>
          <cell r="D107">
            <v>2296</v>
          </cell>
          <cell r="E107">
            <v>54805</v>
          </cell>
          <cell r="F107">
            <v>57101</v>
          </cell>
        </row>
        <row r="108">
          <cell r="C108">
            <v>116</v>
          </cell>
          <cell r="D108">
            <v>48921</v>
          </cell>
          <cell r="E108">
            <v>54814</v>
          </cell>
          <cell r="F108">
            <v>103735</v>
          </cell>
        </row>
        <row r="109">
          <cell r="C109">
            <v>11</v>
          </cell>
          <cell r="D109">
            <v>532047</v>
          </cell>
          <cell r="E109">
            <v>781985</v>
          </cell>
          <cell r="F109">
            <v>1314032</v>
          </cell>
        </row>
        <row r="110">
          <cell r="C110">
            <v>0</v>
          </cell>
        </row>
        <row r="111">
          <cell r="C111">
            <v>0</v>
          </cell>
        </row>
        <row r="112">
          <cell r="C112">
            <v>12101</v>
          </cell>
          <cell r="D112">
            <v>21815</v>
          </cell>
          <cell r="E112">
            <v>36607</v>
          </cell>
          <cell r="F112">
            <v>58422</v>
          </cell>
        </row>
        <row r="113">
          <cell r="C113">
            <v>12102</v>
          </cell>
          <cell r="D113">
            <v>4839</v>
          </cell>
          <cell r="E113">
            <v>0</v>
          </cell>
          <cell r="F113">
            <v>4839</v>
          </cell>
        </row>
        <row r="114">
          <cell r="C114">
            <v>12103</v>
          </cell>
          <cell r="D114">
            <v>411</v>
          </cell>
          <cell r="E114">
            <v>0</v>
          </cell>
          <cell r="F114">
            <v>411</v>
          </cell>
        </row>
        <row r="115">
          <cell r="C115">
            <v>12104</v>
          </cell>
          <cell r="D115">
            <v>47654</v>
          </cell>
          <cell r="E115">
            <v>0</v>
          </cell>
          <cell r="F115">
            <v>47654</v>
          </cell>
        </row>
        <row r="116">
          <cell r="C116">
            <v>12105</v>
          </cell>
          <cell r="D116">
            <v>0</v>
          </cell>
          <cell r="E116">
            <v>0</v>
          </cell>
          <cell r="F116">
            <v>0</v>
          </cell>
        </row>
        <row r="117">
          <cell r="C117">
            <v>12106</v>
          </cell>
          <cell r="D117">
            <v>0</v>
          </cell>
          <cell r="E117">
            <v>0</v>
          </cell>
          <cell r="F117">
            <v>0</v>
          </cell>
        </row>
        <row r="118">
          <cell r="C118">
            <v>12107</v>
          </cell>
          <cell r="D118">
            <v>0</v>
          </cell>
          <cell r="E118">
            <v>10402</v>
          </cell>
          <cell r="F118">
            <v>10402</v>
          </cell>
        </row>
        <row r="119">
          <cell r="C119">
            <v>121</v>
          </cell>
          <cell r="D119">
            <v>74719</v>
          </cell>
          <cell r="E119">
            <v>47009</v>
          </cell>
          <cell r="F119">
            <v>121728</v>
          </cell>
        </row>
        <row r="120">
          <cell r="C120">
            <v>0</v>
          </cell>
        </row>
        <row r="121">
          <cell r="C121">
            <v>12201</v>
          </cell>
          <cell r="D121">
            <v>0</v>
          </cell>
          <cell r="E121">
            <v>0</v>
          </cell>
          <cell r="F121">
            <v>0</v>
          </cell>
        </row>
        <row r="122">
          <cell r="C122">
            <v>12202</v>
          </cell>
          <cell r="D122">
            <v>0</v>
          </cell>
          <cell r="E122">
            <v>0</v>
          </cell>
          <cell r="F122">
            <v>0</v>
          </cell>
        </row>
        <row r="123">
          <cell r="C123">
            <v>12203</v>
          </cell>
          <cell r="D123">
            <v>0</v>
          </cell>
          <cell r="E123">
            <v>0</v>
          </cell>
          <cell r="F123">
            <v>0</v>
          </cell>
        </row>
        <row r="124">
          <cell r="C124">
            <v>12204</v>
          </cell>
          <cell r="D124">
            <v>0</v>
          </cell>
          <cell r="E124">
            <v>0</v>
          </cell>
          <cell r="F124">
            <v>0</v>
          </cell>
        </row>
        <row r="125">
          <cell r="C125">
            <v>12205</v>
          </cell>
          <cell r="D125">
            <v>0</v>
          </cell>
          <cell r="E125">
            <v>0</v>
          </cell>
          <cell r="F125">
            <v>0</v>
          </cell>
        </row>
        <row r="126">
          <cell r="C126">
            <v>12206</v>
          </cell>
          <cell r="D126">
            <v>0</v>
          </cell>
          <cell r="E126">
            <v>0</v>
          </cell>
          <cell r="F126">
            <v>0</v>
          </cell>
        </row>
        <row r="127">
          <cell r="C127">
            <v>12207</v>
          </cell>
          <cell r="D127">
            <v>0</v>
          </cell>
          <cell r="E127">
            <v>0</v>
          </cell>
          <cell r="F127">
            <v>0</v>
          </cell>
        </row>
        <row r="128">
          <cell r="C128">
            <v>12208</v>
          </cell>
          <cell r="D128">
            <v>0</v>
          </cell>
          <cell r="E128">
            <v>0</v>
          </cell>
          <cell r="F128">
            <v>0</v>
          </cell>
        </row>
        <row r="129">
          <cell r="C129">
            <v>122</v>
          </cell>
          <cell r="D129">
            <v>0</v>
          </cell>
          <cell r="E129">
            <v>0</v>
          </cell>
          <cell r="F129">
            <v>0</v>
          </cell>
        </row>
        <row r="130">
          <cell r="C130">
            <v>0</v>
          </cell>
        </row>
        <row r="131">
          <cell r="C131">
            <v>12301</v>
          </cell>
          <cell r="D131">
            <v>0</v>
          </cell>
          <cell r="E131">
            <v>0</v>
          </cell>
          <cell r="F131">
            <v>0</v>
          </cell>
        </row>
        <row r="132">
          <cell r="C132">
            <v>12302</v>
          </cell>
          <cell r="D132">
            <v>0</v>
          </cell>
          <cell r="E132">
            <v>0</v>
          </cell>
          <cell r="F132">
            <v>0</v>
          </cell>
        </row>
        <row r="133">
          <cell r="C133">
            <v>12303</v>
          </cell>
          <cell r="D133">
            <v>13906</v>
          </cell>
          <cell r="E133">
            <v>0</v>
          </cell>
          <cell r="F133">
            <v>13906</v>
          </cell>
        </row>
        <row r="134">
          <cell r="C134">
            <v>12304</v>
          </cell>
          <cell r="D134">
            <v>161063</v>
          </cell>
          <cell r="E134">
            <v>0</v>
          </cell>
          <cell r="F134">
            <v>161063</v>
          </cell>
        </row>
        <row r="135">
          <cell r="C135">
            <v>12305</v>
          </cell>
          <cell r="D135">
            <v>0</v>
          </cell>
          <cell r="E135">
            <v>0</v>
          </cell>
          <cell r="F135">
            <v>0</v>
          </cell>
        </row>
        <row r="136">
          <cell r="C136">
            <v>12306</v>
          </cell>
          <cell r="D136">
            <v>0</v>
          </cell>
          <cell r="E136">
            <v>0</v>
          </cell>
          <cell r="F136">
            <v>0</v>
          </cell>
        </row>
        <row r="137">
          <cell r="C137">
            <v>12307</v>
          </cell>
          <cell r="D137">
            <v>0</v>
          </cell>
          <cell r="E137">
            <v>0</v>
          </cell>
          <cell r="F137">
            <v>0</v>
          </cell>
        </row>
        <row r="138">
          <cell r="C138">
            <v>12308</v>
          </cell>
          <cell r="D138">
            <v>0</v>
          </cell>
          <cell r="E138">
            <v>5774</v>
          </cell>
          <cell r="F138">
            <v>5774</v>
          </cell>
        </row>
        <row r="139">
          <cell r="C139">
            <v>123</v>
          </cell>
          <cell r="D139">
            <v>174969</v>
          </cell>
          <cell r="E139">
            <v>5774</v>
          </cell>
          <cell r="F139">
            <v>180743</v>
          </cell>
        </row>
        <row r="140">
          <cell r="C140">
            <v>0</v>
          </cell>
        </row>
        <row r="141">
          <cell r="C141">
            <v>12401</v>
          </cell>
          <cell r="D141">
            <v>0</v>
          </cell>
          <cell r="E141">
            <v>610</v>
          </cell>
          <cell r="F141">
            <v>610</v>
          </cell>
        </row>
        <row r="142">
          <cell r="C142">
            <v>12402</v>
          </cell>
          <cell r="D142">
            <v>137</v>
          </cell>
          <cell r="E142">
            <v>0</v>
          </cell>
          <cell r="F142">
            <v>137</v>
          </cell>
        </row>
        <row r="143">
          <cell r="C143">
            <v>12403</v>
          </cell>
          <cell r="D143">
            <v>86977</v>
          </cell>
          <cell r="E143">
            <v>0</v>
          </cell>
          <cell r="F143">
            <v>86977</v>
          </cell>
        </row>
        <row r="144">
          <cell r="C144">
            <v>12404</v>
          </cell>
          <cell r="D144">
            <v>420431</v>
          </cell>
          <cell r="E144">
            <v>0</v>
          </cell>
          <cell r="F144">
            <v>420431</v>
          </cell>
        </row>
        <row r="145">
          <cell r="C145">
            <v>12405</v>
          </cell>
          <cell r="D145">
            <v>0</v>
          </cell>
          <cell r="E145">
            <v>0</v>
          </cell>
          <cell r="F145">
            <v>0</v>
          </cell>
        </row>
        <row r="146">
          <cell r="C146">
            <v>12406</v>
          </cell>
          <cell r="D146">
            <v>0</v>
          </cell>
          <cell r="E146">
            <v>1</v>
          </cell>
          <cell r="F146">
            <v>1</v>
          </cell>
        </row>
        <row r="147">
          <cell r="C147">
            <v>12407</v>
          </cell>
          <cell r="D147">
            <v>0</v>
          </cell>
          <cell r="E147">
            <v>105</v>
          </cell>
          <cell r="F147">
            <v>105</v>
          </cell>
        </row>
        <row r="148">
          <cell r="C148">
            <v>124</v>
          </cell>
          <cell r="D148">
            <v>507545</v>
          </cell>
          <cell r="E148">
            <v>716</v>
          </cell>
          <cell r="F148">
            <v>508261</v>
          </cell>
        </row>
        <row r="149">
          <cell r="C149">
            <v>0</v>
          </cell>
        </row>
        <row r="150">
          <cell r="C150">
            <v>12501</v>
          </cell>
          <cell r="D150">
            <v>0</v>
          </cell>
          <cell r="E150">
            <v>0</v>
          </cell>
          <cell r="F150">
            <v>0</v>
          </cell>
        </row>
        <row r="151">
          <cell r="C151">
            <v>12502</v>
          </cell>
          <cell r="D151">
            <v>0</v>
          </cell>
          <cell r="E151">
            <v>0</v>
          </cell>
          <cell r="F151">
            <v>0</v>
          </cell>
        </row>
        <row r="152">
          <cell r="C152">
            <v>12503</v>
          </cell>
          <cell r="D152">
            <v>0</v>
          </cell>
          <cell r="E152">
            <v>0</v>
          </cell>
          <cell r="F152">
            <v>0</v>
          </cell>
        </row>
        <row r="153">
          <cell r="C153">
            <v>12504</v>
          </cell>
          <cell r="D153">
            <v>0</v>
          </cell>
          <cell r="E153">
            <v>0</v>
          </cell>
          <cell r="F153">
            <v>0</v>
          </cell>
        </row>
        <row r="154">
          <cell r="C154">
            <v>125</v>
          </cell>
          <cell r="D154">
            <v>0</v>
          </cell>
          <cell r="E154">
            <v>0</v>
          </cell>
          <cell r="F154">
            <v>0</v>
          </cell>
        </row>
        <row r="155">
          <cell r="C155">
            <v>0</v>
          </cell>
        </row>
        <row r="156">
          <cell r="C156">
            <v>12601</v>
          </cell>
          <cell r="D156">
            <v>574017</v>
          </cell>
          <cell r="E156">
            <v>29413</v>
          </cell>
          <cell r="F156">
            <v>603430</v>
          </cell>
        </row>
        <row r="157">
          <cell r="C157">
            <v>12602</v>
          </cell>
          <cell r="D157">
            <v>32782</v>
          </cell>
          <cell r="E157">
            <v>3800</v>
          </cell>
          <cell r="F157">
            <v>36582</v>
          </cell>
        </row>
        <row r="158">
          <cell r="C158">
            <v>12603</v>
          </cell>
          <cell r="D158">
            <v>946</v>
          </cell>
          <cell r="E158">
            <v>3026</v>
          </cell>
          <cell r="F158">
            <v>3972</v>
          </cell>
        </row>
        <row r="159">
          <cell r="C159">
            <v>12604</v>
          </cell>
          <cell r="D159">
            <v>0</v>
          </cell>
          <cell r="E159">
            <v>0</v>
          </cell>
          <cell r="F159">
            <v>0</v>
          </cell>
        </row>
        <row r="160">
          <cell r="C160">
            <v>12605</v>
          </cell>
          <cell r="D160">
            <v>25</v>
          </cell>
          <cell r="E160">
            <v>0</v>
          </cell>
          <cell r="F160">
            <v>25</v>
          </cell>
        </row>
        <row r="161">
          <cell r="C161">
            <v>12606</v>
          </cell>
          <cell r="D161">
            <v>132</v>
          </cell>
          <cell r="E161">
            <v>31</v>
          </cell>
          <cell r="F161">
            <v>163</v>
          </cell>
        </row>
        <row r="162">
          <cell r="C162">
            <v>126</v>
          </cell>
          <cell r="D162">
            <v>607902</v>
          </cell>
          <cell r="E162">
            <v>36270</v>
          </cell>
          <cell r="F162">
            <v>644172</v>
          </cell>
        </row>
        <row r="163">
          <cell r="C163">
            <v>12</v>
          </cell>
          <cell r="D163">
            <v>1365135</v>
          </cell>
          <cell r="E163">
            <v>89769</v>
          </cell>
          <cell r="F163">
            <v>1454904</v>
          </cell>
        </row>
        <row r="164">
          <cell r="C164">
            <v>0</v>
          </cell>
        </row>
        <row r="165">
          <cell r="C165">
            <v>0</v>
          </cell>
        </row>
        <row r="166">
          <cell r="C166">
            <v>13101</v>
          </cell>
          <cell r="D166">
            <v>22288</v>
          </cell>
          <cell r="E166">
            <v>0</v>
          </cell>
          <cell r="F166">
            <v>22288</v>
          </cell>
        </row>
        <row r="167">
          <cell r="C167">
            <v>13102</v>
          </cell>
          <cell r="D167">
            <v>9357</v>
          </cell>
          <cell r="E167">
            <v>0</v>
          </cell>
          <cell r="F167">
            <v>9357</v>
          </cell>
        </row>
        <row r="168">
          <cell r="C168">
            <v>13103</v>
          </cell>
          <cell r="D168">
            <v>2157822</v>
          </cell>
          <cell r="E168">
            <v>1</v>
          </cell>
          <cell r="F168">
            <v>2157823</v>
          </cell>
        </row>
        <row r="169">
          <cell r="C169">
            <v>131</v>
          </cell>
          <cell r="D169">
            <v>2189467</v>
          </cell>
          <cell r="E169">
            <v>1</v>
          </cell>
          <cell r="F169">
            <v>2189468</v>
          </cell>
        </row>
        <row r="170">
          <cell r="C170">
            <v>0</v>
          </cell>
        </row>
        <row r="171">
          <cell r="C171">
            <v>13201</v>
          </cell>
          <cell r="D171">
            <v>2350627</v>
          </cell>
          <cell r="E171">
            <v>0</v>
          </cell>
          <cell r="F171">
            <v>2350627</v>
          </cell>
        </row>
        <row r="172">
          <cell r="C172">
            <v>13</v>
          </cell>
          <cell r="D172">
            <v>4540094</v>
          </cell>
          <cell r="E172">
            <v>1</v>
          </cell>
          <cell r="F172">
            <v>4540095</v>
          </cell>
        </row>
        <row r="173">
          <cell r="C173">
            <v>0</v>
          </cell>
        </row>
        <row r="174">
          <cell r="C174">
            <v>0</v>
          </cell>
        </row>
        <row r="175">
          <cell r="C175">
            <v>14101</v>
          </cell>
          <cell r="D175">
            <v>0</v>
          </cell>
          <cell r="E175">
            <v>0</v>
          </cell>
          <cell r="F175">
            <v>0</v>
          </cell>
        </row>
        <row r="176">
          <cell r="C176">
            <v>14102</v>
          </cell>
          <cell r="D176">
            <v>0</v>
          </cell>
          <cell r="E176">
            <v>0</v>
          </cell>
          <cell r="F176">
            <v>0</v>
          </cell>
        </row>
        <row r="177">
          <cell r="C177">
            <v>14103</v>
          </cell>
          <cell r="D177">
            <v>0</v>
          </cell>
          <cell r="E177">
            <v>0</v>
          </cell>
          <cell r="F177">
            <v>0</v>
          </cell>
        </row>
        <row r="178">
          <cell r="C178">
            <v>14104</v>
          </cell>
          <cell r="D178">
            <v>0</v>
          </cell>
          <cell r="E178">
            <v>0</v>
          </cell>
          <cell r="F178">
            <v>0</v>
          </cell>
        </row>
        <row r="179">
          <cell r="C179">
            <v>141</v>
          </cell>
          <cell r="D179">
            <v>0</v>
          </cell>
          <cell r="E179">
            <v>0</v>
          </cell>
          <cell r="F179">
            <v>0</v>
          </cell>
        </row>
        <row r="180">
          <cell r="C180">
            <v>0</v>
          </cell>
        </row>
        <row r="181">
          <cell r="C181">
            <v>14201</v>
          </cell>
          <cell r="D181">
            <v>0</v>
          </cell>
          <cell r="E181">
            <v>0</v>
          </cell>
          <cell r="F181">
            <v>0</v>
          </cell>
        </row>
        <row r="182">
          <cell r="C182">
            <v>14202</v>
          </cell>
          <cell r="D182">
            <v>0</v>
          </cell>
          <cell r="E182">
            <v>0</v>
          </cell>
          <cell r="F182">
            <v>0</v>
          </cell>
        </row>
        <row r="183">
          <cell r="C183">
            <v>14203</v>
          </cell>
          <cell r="D183">
            <v>0</v>
          </cell>
          <cell r="E183">
            <v>0</v>
          </cell>
          <cell r="F183">
            <v>0</v>
          </cell>
        </row>
        <row r="184">
          <cell r="C184">
            <v>14204</v>
          </cell>
          <cell r="D184">
            <v>0</v>
          </cell>
          <cell r="E184">
            <v>0</v>
          </cell>
          <cell r="F184">
            <v>0</v>
          </cell>
        </row>
        <row r="185">
          <cell r="C185">
            <v>14205</v>
          </cell>
          <cell r="D185">
            <v>0</v>
          </cell>
          <cell r="E185">
            <v>0</v>
          </cell>
          <cell r="F185">
            <v>0</v>
          </cell>
        </row>
        <row r="186">
          <cell r="C186">
            <v>142</v>
          </cell>
          <cell r="D186">
            <v>0</v>
          </cell>
          <cell r="E186">
            <v>0</v>
          </cell>
          <cell r="F186">
            <v>0</v>
          </cell>
        </row>
        <row r="187">
          <cell r="C187">
            <v>14</v>
          </cell>
          <cell r="D187">
            <v>0</v>
          </cell>
          <cell r="E187">
            <v>0</v>
          </cell>
          <cell r="F187">
            <v>0</v>
          </cell>
        </row>
        <row r="188">
          <cell r="C188">
            <v>0</v>
          </cell>
        </row>
        <row r="189">
          <cell r="C189">
            <v>0</v>
          </cell>
        </row>
        <row r="190">
          <cell r="C190">
            <v>15101</v>
          </cell>
          <cell r="D190">
            <v>0</v>
          </cell>
          <cell r="E190">
            <v>0</v>
          </cell>
          <cell r="F190">
            <v>0</v>
          </cell>
        </row>
        <row r="191">
          <cell r="C191">
            <v>15102</v>
          </cell>
          <cell r="D191">
            <v>0</v>
          </cell>
          <cell r="E191">
            <v>0</v>
          </cell>
          <cell r="F191">
            <v>0</v>
          </cell>
        </row>
        <row r="192">
          <cell r="C192">
            <v>151</v>
          </cell>
          <cell r="D192">
            <v>0</v>
          </cell>
          <cell r="E192">
            <v>0</v>
          </cell>
          <cell r="F192">
            <v>0</v>
          </cell>
        </row>
        <row r="193">
          <cell r="C193">
            <v>15</v>
          </cell>
          <cell r="D193">
            <v>0</v>
          </cell>
          <cell r="E193">
            <v>0</v>
          </cell>
          <cell r="F193">
            <v>0</v>
          </cell>
        </row>
        <row r="194">
          <cell r="C194">
            <v>0</v>
          </cell>
        </row>
        <row r="195">
          <cell r="C195">
            <v>0</v>
          </cell>
        </row>
        <row r="196">
          <cell r="C196">
            <v>16101</v>
          </cell>
          <cell r="D196">
            <v>1277</v>
          </cell>
          <cell r="E196">
            <v>4886</v>
          </cell>
          <cell r="F196">
            <v>6163</v>
          </cell>
        </row>
        <row r="197">
          <cell r="C197">
            <v>16104</v>
          </cell>
          <cell r="D197">
            <v>0</v>
          </cell>
          <cell r="E197">
            <v>0</v>
          </cell>
          <cell r="F197">
            <v>0</v>
          </cell>
        </row>
        <row r="198">
          <cell r="C198">
            <v>16105</v>
          </cell>
          <cell r="D198">
            <v>44</v>
          </cell>
          <cell r="E198">
            <v>114</v>
          </cell>
          <cell r="F198">
            <v>158</v>
          </cell>
        </row>
        <row r="199">
          <cell r="C199">
            <v>161</v>
          </cell>
          <cell r="D199">
            <v>1321</v>
          </cell>
          <cell r="E199">
            <v>5000</v>
          </cell>
          <cell r="F199">
            <v>6321</v>
          </cell>
        </row>
        <row r="200">
          <cell r="C200">
            <v>16</v>
          </cell>
          <cell r="D200">
            <v>1321</v>
          </cell>
          <cell r="E200">
            <v>5000</v>
          </cell>
          <cell r="F200">
            <v>6321</v>
          </cell>
        </row>
        <row r="201">
          <cell r="C201">
            <v>0</v>
          </cell>
        </row>
        <row r="202">
          <cell r="C202">
            <v>0</v>
          </cell>
        </row>
        <row r="203">
          <cell r="C203">
            <v>17101</v>
          </cell>
          <cell r="D203">
            <v>9608671</v>
          </cell>
          <cell r="E203">
            <v>0</v>
          </cell>
          <cell r="F203">
            <v>9608671</v>
          </cell>
        </row>
        <row r="204">
          <cell r="C204">
            <v>17102</v>
          </cell>
          <cell r="D204">
            <v>715462</v>
          </cell>
          <cell r="E204">
            <v>0</v>
          </cell>
          <cell r="F204">
            <v>715462</v>
          </cell>
        </row>
        <row r="205">
          <cell r="C205">
            <v>17103</v>
          </cell>
          <cell r="D205">
            <v>550538</v>
          </cell>
          <cell r="E205">
            <v>0</v>
          </cell>
          <cell r="F205">
            <v>550538</v>
          </cell>
        </row>
        <row r="206">
          <cell r="C206">
            <v>171</v>
          </cell>
          <cell r="D206">
            <v>10874671</v>
          </cell>
          <cell r="E206">
            <v>0</v>
          </cell>
          <cell r="F206">
            <v>10874671</v>
          </cell>
        </row>
        <row r="207">
          <cell r="C207">
            <v>0</v>
          </cell>
        </row>
        <row r="208">
          <cell r="C208">
            <v>17201</v>
          </cell>
          <cell r="D208">
            <v>16895</v>
          </cell>
          <cell r="E208">
            <v>149115</v>
          </cell>
          <cell r="F208">
            <v>166010</v>
          </cell>
        </row>
        <row r="209">
          <cell r="C209">
            <v>17202</v>
          </cell>
          <cell r="D209">
            <v>3131</v>
          </cell>
          <cell r="E209">
            <v>0</v>
          </cell>
          <cell r="F209">
            <v>3131</v>
          </cell>
        </row>
        <row r="210">
          <cell r="C210">
            <v>17203</v>
          </cell>
          <cell r="D210">
            <v>32841</v>
          </cell>
          <cell r="E210">
            <v>24338</v>
          </cell>
          <cell r="F210">
            <v>57179</v>
          </cell>
        </row>
        <row r="211">
          <cell r="C211">
            <v>17204</v>
          </cell>
          <cell r="D211">
            <v>19060</v>
          </cell>
          <cell r="E211">
            <v>4234</v>
          </cell>
          <cell r="F211">
            <v>23294</v>
          </cell>
        </row>
        <row r="212">
          <cell r="C212">
            <v>17205</v>
          </cell>
          <cell r="D212">
            <v>25211</v>
          </cell>
          <cell r="E212">
            <v>15815</v>
          </cell>
          <cell r="F212">
            <v>41026</v>
          </cell>
        </row>
        <row r="213">
          <cell r="C213">
            <v>172</v>
          </cell>
          <cell r="D213">
            <v>97138</v>
          </cell>
          <cell r="E213">
            <v>193502</v>
          </cell>
          <cell r="F213">
            <v>290640</v>
          </cell>
        </row>
        <row r="214">
          <cell r="C214">
            <v>0</v>
          </cell>
        </row>
        <row r="215">
          <cell r="C215">
            <v>17301</v>
          </cell>
          <cell r="D215">
            <v>151</v>
          </cell>
          <cell r="E215">
            <v>0</v>
          </cell>
          <cell r="F215">
            <v>151</v>
          </cell>
        </row>
        <row r="216">
          <cell r="C216">
            <v>17302</v>
          </cell>
          <cell r="D216">
            <v>0</v>
          </cell>
          <cell r="E216">
            <v>0</v>
          </cell>
          <cell r="F216">
            <v>0</v>
          </cell>
        </row>
        <row r="217">
          <cell r="C217">
            <v>17303</v>
          </cell>
          <cell r="D217">
            <v>48</v>
          </cell>
          <cell r="E217">
            <v>2</v>
          </cell>
          <cell r="F217">
            <v>50</v>
          </cell>
        </row>
        <row r="218">
          <cell r="C218">
            <v>17304</v>
          </cell>
          <cell r="D218">
            <v>0</v>
          </cell>
          <cell r="E218">
            <v>0</v>
          </cell>
          <cell r="F218">
            <v>0</v>
          </cell>
        </row>
        <row r="219">
          <cell r="C219">
            <v>17305</v>
          </cell>
          <cell r="D219">
            <v>114786</v>
          </cell>
          <cell r="E219">
            <v>0</v>
          </cell>
          <cell r="F219">
            <v>114786</v>
          </cell>
        </row>
        <row r="220">
          <cell r="C220">
            <v>17306</v>
          </cell>
          <cell r="D220">
            <v>6</v>
          </cell>
          <cell r="E220">
            <v>0</v>
          </cell>
          <cell r="F220">
            <v>6</v>
          </cell>
        </row>
        <row r="221">
          <cell r="C221">
            <v>17307</v>
          </cell>
          <cell r="D221">
            <v>104</v>
          </cell>
          <cell r="E221">
            <v>0</v>
          </cell>
          <cell r="F221">
            <v>104</v>
          </cell>
        </row>
        <row r="222">
          <cell r="C222">
            <v>17308</v>
          </cell>
          <cell r="D222">
            <v>0</v>
          </cell>
          <cell r="E222">
            <v>0</v>
          </cell>
          <cell r="F222">
            <v>0</v>
          </cell>
        </row>
        <row r="223">
          <cell r="C223">
            <v>17309</v>
          </cell>
          <cell r="D223">
            <v>0</v>
          </cell>
          <cell r="E223">
            <v>0</v>
          </cell>
          <cell r="F223">
            <v>0</v>
          </cell>
        </row>
        <row r="224">
          <cell r="C224">
            <v>17310</v>
          </cell>
          <cell r="D224">
            <v>808</v>
          </cell>
          <cell r="E224">
            <v>0</v>
          </cell>
          <cell r="F224">
            <v>808</v>
          </cell>
        </row>
        <row r="225">
          <cell r="C225">
            <v>17311</v>
          </cell>
          <cell r="D225">
            <v>0</v>
          </cell>
          <cell r="E225">
            <v>0</v>
          </cell>
          <cell r="F225">
            <v>0</v>
          </cell>
        </row>
        <row r="226">
          <cell r="C226">
            <v>17312</v>
          </cell>
          <cell r="D226">
            <v>205306</v>
          </cell>
          <cell r="E226">
            <v>0</v>
          </cell>
          <cell r="F226">
            <v>205306</v>
          </cell>
        </row>
        <row r="227">
          <cell r="C227">
            <v>17313</v>
          </cell>
          <cell r="D227">
            <v>0</v>
          </cell>
          <cell r="E227">
            <v>0</v>
          </cell>
          <cell r="F227">
            <v>0</v>
          </cell>
        </row>
        <row r="228">
          <cell r="C228">
            <v>17314</v>
          </cell>
          <cell r="D228">
            <v>0</v>
          </cell>
          <cell r="E228">
            <v>0</v>
          </cell>
          <cell r="F228">
            <v>0</v>
          </cell>
        </row>
        <row r="229">
          <cell r="C229">
            <v>17315</v>
          </cell>
          <cell r="D229">
            <v>0</v>
          </cell>
          <cell r="E229">
            <v>0</v>
          </cell>
          <cell r="F229">
            <v>0</v>
          </cell>
        </row>
        <row r="230">
          <cell r="C230">
            <v>17316</v>
          </cell>
          <cell r="D230">
            <v>0</v>
          </cell>
          <cell r="E230">
            <v>0</v>
          </cell>
          <cell r="F230">
            <v>0</v>
          </cell>
        </row>
        <row r="231">
          <cell r="C231">
            <v>17317</v>
          </cell>
          <cell r="D231">
            <v>1450</v>
          </cell>
          <cell r="E231">
            <v>60</v>
          </cell>
          <cell r="F231">
            <v>1510</v>
          </cell>
        </row>
        <row r="232">
          <cell r="C232">
            <v>17318</v>
          </cell>
          <cell r="D232">
            <v>113430</v>
          </cell>
          <cell r="E232">
            <v>7852</v>
          </cell>
          <cell r="F232">
            <v>121282</v>
          </cell>
        </row>
        <row r="233">
          <cell r="C233">
            <v>17323</v>
          </cell>
          <cell r="D233">
            <v>0</v>
          </cell>
          <cell r="E233">
            <v>0</v>
          </cell>
          <cell r="F233">
            <v>0</v>
          </cell>
        </row>
        <row r="234">
          <cell r="C234">
            <v>173</v>
          </cell>
          <cell r="D234">
            <v>436089</v>
          </cell>
          <cell r="E234">
            <v>7914</v>
          </cell>
          <cell r="F234">
            <v>444003</v>
          </cell>
        </row>
        <row r="235">
          <cell r="C235">
            <v>17</v>
          </cell>
          <cell r="D235">
            <v>11407898</v>
          </cell>
          <cell r="E235">
            <v>201416</v>
          </cell>
          <cell r="F235">
            <v>11609314</v>
          </cell>
        </row>
        <row r="236">
          <cell r="C236">
            <v>1</v>
          </cell>
          <cell r="D236">
            <v>17846495</v>
          </cell>
          <cell r="E236">
            <v>1078171</v>
          </cell>
          <cell r="F236">
            <v>18924666</v>
          </cell>
        </row>
        <row r="237">
          <cell r="C237">
            <v>0</v>
          </cell>
        </row>
        <row r="238">
          <cell r="C238">
            <v>0</v>
          </cell>
        </row>
        <row r="239">
          <cell r="C239">
            <v>0</v>
          </cell>
        </row>
        <row r="240">
          <cell r="C240">
            <v>21101</v>
          </cell>
          <cell r="D240">
            <v>0</v>
          </cell>
          <cell r="E240">
            <v>0</v>
          </cell>
          <cell r="F240">
            <v>0</v>
          </cell>
        </row>
        <row r="241">
          <cell r="C241">
            <v>21102</v>
          </cell>
          <cell r="D241">
            <v>65651</v>
          </cell>
          <cell r="E241">
            <v>33564</v>
          </cell>
          <cell r="F241">
            <v>99215</v>
          </cell>
        </row>
        <row r="242">
          <cell r="C242">
            <v>21103</v>
          </cell>
          <cell r="D242">
            <v>172</v>
          </cell>
          <cell r="E242">
            <v>32948</v>
          </cell>
          <cell r="F242">
            <v>33120</v>
          </cell>
        </row>
        <row r="243">
          <cell r="C243">
            <v>21104</v>
          </cell>
          <cell r="D243">
            <v>0</v>
          </cell>
          <cell r="E243">
            <v>0</v>
          </cell>
          <cell r="F243">
            <v>0</v>
          </cell>
        </row>
        <row r="244">
          <cell r="C244">
            <v>211</v>
          </cell>
          <cell r="D244">
            <v>65823</v>
          </cell>
          <cell r="E244">
            <v>66512</v>
          </cell>
          <cell r="F244">
            <v>132335</v>
          </cell>
        </row>
        <row r="245">
          <cell r="C245">
            <v>0</v>
          </cell>
        </row>
        <row r="246">
          <cell r="C246">
            <v>21201</v>
          </cell>
          <cell r="D246">
            <v>0</v>
          </cell>
          <cell r="E246">
            <v>0</v>
          </cell>
          <cell r="F246">
            <v>0</v>
          </cell>
        </row>
        <row r="247">
          <cell r="C247">
            <v>21202</v>
          </cell>
          <cell r="D247">
            <v>0</v>
          </cell>
          <cell r="E247">
            <v>0</v>
          </cell>
          <cell r="F247">
            <v>0</v>
          </cell>
        </row>
        <row r="248">
          <cell r="C248">
            <v>21203</v>
          </cell>
          <cell r="D248">
            <v>0</v>
          </cell>
          <cell r="E248">
            <v>0</v>
          </cell>
          <cell r="F248">
            <v>0</v>
          </cell>
        </row>
        <row r="249">
          <cell r="C249">
            <v>21204</v>
          </cell>
          <cell r="D249">
            <v>0</v>
          </cell>
          <cell r="E249">
            <v>0</v>
          </cell>
          <cell r="F249">
            <v>0</v>
          </cell>
        </row>
        <row r="250">
          <cell r="C250">
            <v>212</v>
          </cell>
          <cell r="D250">
            <v>0</v>
          </cell>
          <cell r="E250">
            <v>0</v>
          </cell>
          <cell r="F250">
            <v>0</v>
          </cell>
        </row>
        <row r="251">
          <cell r="C251">
            <v>0</v>
          </cell>
        </row>
        <row r="252">
          <cell r="C252">
            <v>21301</v>
          </cell>
          <cell r="D252">
            <v>0</v>
          </cell>
          <cell r="E252">
            <v>0</v>
          </cell>
          <cell r="F252">
            <v>0</v>
          </cell>
        </row>
        <row r="253">
          <cell r="C253">
            <v>21302</v>
          </cell>
          <cell r="D253">
            <v>0</v>
          </cell>
          <cell r="E253">
            <v>0</v>
          </cell>
          <cell r="F253">
            <v>0</v>
          </cell>
        </row>
        <row r="254">
          <cell r="C254">
            <v>21303</v>
          </cell>
          <cell r="D254">
            <v>0</v>
          </cell>
          <cell r="E254">
            <v>0</v>
          </cell>
          <cell r="F254">
            <v>0</v>
          </cell>
        </row>
        <row r="255">
          <cell r="C255">
            <v>21304</v>
          </cell>
          <cell r="D255">
            <v>0</v>
          </cell>
          <cell r="E255">
            <v>0</v>
          </cell>
          <cell r="F255">
            <v>0</v>
          </cell>
        </row>
        <row r="256">
          <cell r="C256">
            <v>213</v>
          </cell>
          <cell r="D256">
            <v>0</v>
          </cell>
          <cell r="E256">
            <v>0</v>
          </cell>
          <cell r="F256">
            <v>0</v>
          </cell>
        </row>
        <row r="257">
          <cell r="C257">
            <v>21</v>
          </cell>
          <cell r="D257">
            <v>65823</v>
          </cell>
          <cell r="E257">
            <v>66512</v>
          </cell>
          <cell r="F257">
            <v>132335</v>
          </cell>
        </row>
        <row r="258">
          <cell r="C258">
            <v>0</v>
          </cell>
        </row>
        <row r="259">
          <cell r="C259">
            <v>0</v>
          </cell>
        </row>
        <row r="260">
          <cell r="C260">
            <v>22101</v>
          </cell>
          <cell r="D260">
            <v>14807</v>
          </cell>
          <cell r="E260">
            <v>4552</v>
          </cell>
          <cell r="F260">
            <v>19359</v>
          </cell>
        </row>
        <row r="261">
          <cell r="C261">
            <v>22102</v>
          </cell>
          <cell r="D261">
            <v>5454</v>
          </cell>
          <cell r="E261">
            <v>51</v>
          </cell>
          <cell r="F261">
            <v>5505</v>
          </cell>
        </row>
        <row r="262">
          <cell r="C262">
            <v>22103</v>
          </cell>
          <cell r="D262">
            <v>554</v>
          </cell>
          <cell r="E262">
            <v>0</v>
          </cell>
          <cell r="F262">
            <v>554</v>
          </cell>
        </row>
        <row r="263">
          <cell r="C263">
            <v>22104</v>
          </cell>
          <cell r="D263">
            <v>0</v>
          </cell>
          <cell r="E263">
            <v>0</v>
          </cell>
          <cell r="F263">
            <v>0</v>
          </cell>
        </row>
        <row r="264">
          <cell r="C264">
            <v>22105</v>
          </cell>
          <cell r="D264">
            <v>15</v>
          </cell>
          <cell r="E264">
            <v>324</v>
          </cell>
          <cell r="F264">
            <v>339</v>
          </cell>
        </row>
        <row r="265">
          <cell r="C265">
            <v>22106</v>
          </cell>
          <cell r="D265">
            <v>3745</v>
          </cell>
          <cell r="E265">
            <v>0</v>
          </cell>
          <cell r="F265">
            <v>3745</v>
          </cell>
        </row>
        <row r="266">
          <cell r="C266">
            <v>22107</v>
          </cell>
          <cell r="D266">
            <v>7667</v>
          </cell>
          <cell r="E266">
            <v>1048</v>
          </cell>
          <cell r="F266">
            <v>8715</v>
          </cell>
        </row>
        <row r="267">
          <cell r="C267">
            <v>22108</v>
          </cell>
          <cell r="D267">
            <v>3480</v>
          </cell>
          <cell r="E267">
            <v>8808</v>
          </cell>
          <cell r="F267">
            <v>12288</v>
          </cell>
        </row>
        <row r="268">
          <cell r="C268">
            <v>22109</v>
          </cell>
          <cell r="D268">
            <v>212</v>
          </cell>
          <cell r="E268">
            <v>0</v>
          </cell>
          <cell r="F268">
            <v>212</v>
          </cell>
        </row>
        <row r="269">
          <cell r="C269">
            <v>22110</v>
          </cell>
          <cell r="D269">
            <v>37557</v>
          </cell>
          <cell r="E269">
            <v>97935</v>
          </cell>
          <cell r="F269">
            <v>135492</v>
          </cell>
        </row>
        <row r="270">
          <cell r="C270">
            <v>22111</v>
          </cell>
          <cell r="D270">
            <v>0</v>
          </cell>
          <cell r="E270">
            <v>0</v>
          </cell>
          <cell r="F270">
            <v>0</v>
          </cell>
        </row>
        <row r="271">
          <cell r="C271">
            <v>22112</v>
          </cell>
          <cell r="D271">
            <v>0</v>
          </cell>
          <cell r="E271">
            <v>0</v>
          </cell>
          <cell r="F271">
            <v>0</v>
          </cell>
        </row>
        <row r="272">
          <cell r="C272">
            <v>22113</v>
          </cell>
          <cell r="D272">
            <v>0</v>
          </cell>
          <cell r="E272">
            <v>0</v>
          </cell>
          <cell r="F272">
            <v>0</v>
          </cell>
        </row>
        <row r="273">
          <cell r="C273">
            <v>22114</v>
          </cell>
          <cell r="D273">
            <v>0</v>
          </cell>
          <cell r="E273">
            <v>35006</v>
          </cell>
          <cell r="F273">
            <v>35006</v>
          </cell>
        </row>
        <row r="274">
          <cell r="C274">
            <v>221</v>
          </cell>
          <cell r="D274">
            <v>73491</v>
          </cell>
          <cell r="E274">
            <v>147724</v>
          </cell>
          <cell r="F274">
            <v>221215</v>
          </cell>
        </row>
        <row r="275">
          <cell r="C275">
            <v>0</v>
          </cell>
        </row>
        <row r="276">
          <cell r="C276">
            <v>22201</v>
          </cell>
          <cell r="D276">
            <v>0</v>
          </cell>
          <cell r="E276">
            <v>0</v>
          </cell>
          <cell r="F276">
            <v>0</v>
          </cell>
        </row>
        <row r="277">
          <cell r="C277">
            <v>22202</v>
          </cell>
          <cell r="D277">
            <v>0</v>
          </cell>
          <cell r="E277">
            <v>0</v>
          </cell>
          <cell r="F277">
            <v>0</v>
          </cell>
        </row>
        <row r="278">
          <cell r="C278">
            <v>22203</v>
          </cell>
          <cell r="D278">
            <v>0</v>
          </cell>
          <cell r="E278">
            <v>6247</v>
          </cell>
          <cell r="F278">
            <v>6247</v>
          </cell>
        </row>
        <row r="279">
          <cell r="C279">
            <v>22204</v>
          </cell>
          <cell r="D279">
            <v>0</v>
          </cell>
          <cell r="E279">
            <v>0</v>
          </cell>
          <cell r="F279">
            <v>0</v>
          </cell>
        </row>
        <row r="280">
          <cell r="C280">
            <v>22205</v>
          </cell>
          <cell r="D280">
            <v>32200</v>
          </cell>
          <cell r="E280">
            <v>0</v>
          </cell>
          <cell r="F280">
            <v>32200</v>
          </cell>
        </row>
        <row r="281">
          <cell r="C281">
            <v>22206</v>
          </cell>
          <cell r="D281">
            <v>0</v>
          </cell>
          <cell r="E281">
            <v>0</v>
          </cell>
          <cell r="F281">
            <v>0</v>
          </cell>
        </row>
        <row r="282">
          <cell r="C282">
            <v>22207</v>
          </cell>
          <cell r="D282">
            <v>0</v>
          </cell>
          <cell r="E282">
            <v>0</v>
          </cell>
          <cell r="F282">
            <v>0</v>
          </cell>
        </row>
        <row r="283">
          <cell r="C283">
            <v>22208</v>
          </cell>
          <cell r="D283">
            <v>0</v>
          </cell>
          <cell r="E283">
            <v>0</v>
          </cell>
          <cell r="F283">
            <v>0</v>
          </cell>
        </row>
        <row r="284">
          <cell r="C284">
            <v>22209</v>
          </cell>
          <cell r="D284">
            <v>0</v>
          </cell>
          <cell r="E284">
            <v>0</v>
          </cell>
          <cell r="F284">
            <v>0</v>
          </cell>
        </row>
        <row r="285">
          <cell r="C285">
            <v>22210</v>
          </cell>
          <cell r="D285">
            <v>0</v>
          </cell>
          <cell r="E285">
            <v>0</v>
          </cell>
          <cell r="F285">
            <v>0</v>
          </cell>
        </row>
        <row r="286">
          <cell r="C286">
            <v>22211</v>
          </cell>
          <cell r="D286">
            <v>4267</v>
          </cell>
          <cell r="E286">
            <v>0</v>
          </cell>
          <cell r="F286">
            <v>4267</v>
          </cell>
        </row>
        <row r="287">
          <cell r="C287">
            <v>22212</v>
          </cell>
          <cell r="D287">
            <v>0</v>
          </cell>
          <cell r="E287">
            <v>633</v>
          </cell>
          <cell r="F287">
            <v>633</v>
          </cell>
        </row>
        <row r="288">
          <cell r="C288">
            <v>22213</v>
          </cell>
          <cell r="D288">
            <v>2519</v>
          </cell>
          <cell r="E288">
            <v>16</v>
          </cell>
          <cell r="F288">
            <v>2535</v>
          </cell>
        </row>
        <row r="289">
          <cell r="C289">
            <v>22214</v>
          </cell>
          <cell r="D289">
            <v>0</v>
          </cell>
          <cell r="E289">
            <v>0</v>
          </cell>
          <cell r="F289">
            <v>0</v>
          </cell>
        </row>
        <row r="290">
          <cell r="C290">
            <v>22215</v>
          </cell>
          <cell r="D290">
            <v>12</v>
          </cell>
          <cell r="E290">
            <v>0</v>
          </cell>
          <cell r="F290">
            <v>12</v>
          </cell>
        </row>
        <row r="291">
          <cell r="C291">
            <v>22216</v>
          </cell>
          <cell r="D291">
            <v>0</v>
          </cell>
          <cell r="E291">
            <v>0</v>
          </cell>
          <cell r="F291">
            <v>0</v>
          </cell>
        </row>
        <row r="292">
          <cell r="C292">
            <v>222</v>
          </cell>
          <cell r="D292">
            <v>38998</v>
          </cell>
          <cell r="E292">
            <v>6896</v>
          </cell>
          <cell r="F292">
            <v>45894</v>
          </cell>
        </row>
        <row r="293">
          <cell r="C293">
            <v>0</v>
          </cell>
        </row>
        <row r="294">
          <cell r="C294">
            <v>22301</v>
          </cell>
          <cell r="D294">
            <v>0</v>
          </cell>
          <cell r="E294">
            <v>0</v>
          </cell>
          <cell r="F294">
            <v>0</v>
          </cell>
        </row>
        <row r="295">
          <cell r="C295">
            <v>22302</v>
          </cell>
          <cell r="D295">
            <v>0</v>
          </cell>
          <cell r="E295">
            <v>0</v>
          </cell>
          <cell r="F295">
            <v>0</v>
          </cell>
        </row>
        <row r="296">
          <cell r="C296">
            <v>22303</v>
          </cell>
          <cell r="D296">
            <v>0</v>
          </cell>
          <cell r="E296">
            <v>0</v>
          </cell>
          <cell r="F296">
            <v>0</v>
          </cell>
        </row>
        <row r="297">
          <cell r="C297">
            <v>22304</v>
          </cell>
          <cell r="D297">
            <v>0</v>
          </cell>
          <cell r="E297">
            <v>0</v>
          </cell>
          <cell r="F297">
            <v>0</v>
          </cell>
        </row>
        <row r="298">
          <cell r="C298">
            <v>22305</v>
          </cell>
          <cell r="D298">
            <v>0</v>
          </cell>
          <cell r="E298">
            <v>0</v>
          </cell>
          <cell r="F298">
            <v>0</v>
          </cell>
        </row>
        <row r="299">
          <cell r="C299">
            <v>22306</v>
          </cell>
          <cell r="D299">
            <v>0</v>
          </cell>
          <cell r="E299">
            <v>0</v>
          </cell>
          <cell r="F299">
            <v>0</v>
          </cell>
        </row>
        <row r="300">
          <cell r="C300">
            <v>22307</v>
          </cell>
          <cell r="D300">
            <v>0</v>
          </cell>
          <cell r="E300">
            <v>0</v>
          </cell>
          <cell r="F300">
            <v>0</v>
          </cell>
        </row>
        <row r="301">
          <cell r="C301">
            <v>22308</v>
          </cell>
          <cell r="D301">
            <v>0</v>
          </cell>
          <cell r="E301">
            <v>0</v>
          </cell>
          <cell r="F301">
            <v>0</v>
          </cell>
        </row>
        <row r="302">
          <cell r="C302">
            <v>22309</v>
          </cell>
          <cell r="D302">
            <v>0</v>
          </cell>
          <cell r="E302">
            <v>0</v>
          </cell>
          <cell r="F302">
            <v>0</v>
          </cell>
        </row>
        <row r="303">
          <cell r="C303">
            <v>22310</v>
          </cell>
          <cell r="D303">
            <v>0</v>
          </cell>
          <cell r="E303">
            <v>0</v>
          </cell>
          <cell r="F303">
            <v>0</v>
          </cell>
        </row>
        <row r="304">
          <cell r="C304">
            <v>22311</v>
          </cell>
          <cell r="D304">
            <v>0</v>
          </cell>
          <cell r="E304">
            <v>0</v>
          </cell>
          <cell r="F304">
            <v>0</v>
          </cell>
        </row>
        <row r="305">
          <cell r="C305">
            <v>22312</v>
          </cell>
          <cell r="D305">
            <v>1</v>
          </cell>
          <cell r="E305">
            <v>0</v>
          </cell>
          <cell r="F305">
            <v>1</v>
          </cell>
        </row>
        <row r="306">
          <cell r="C306">
            <v>22313</v>
          </cell>
          <cell r="D306">
            <v>0</v>
          </cell>
          <cell r="E306">
            <v>0</v>
          </cell>
          <cell r="F306">
            <v>0</v>
          </cell>
        </row>
        <row r="307">
          <cell r="C307">
            <v>22314</v>
          </cell>
          <cell r="D307">
            <v>0</v>
          </cell>
          <cell r="E307">
            <v>0</v>
          </cell>
          <cell r="F307">
            <v>0</v>
          </cell>
        </row>
        <row r="308">
          <cell r="C308">
            <v>22315</v>
          </cell>
          <cell r="D308">
            <v>0</v>
          </cell>
          <cell r="E308">
            <v>0</v>
          </cell>
          <cell r="F308">
            <v>0</v>
          </cell>
        </row>
        <row r="309">
          <cell r="C309">
            <v>22316</v>
          </cell>
          <cell r="D309">
            <v>4</v>
          </cell>
          <cell r="E309">
            <v>0</v>
          </cell>
          <cell r="F309">
            <v>4</v>
          </cell>
        </row>
        <row r="310">
          <cell r="C310">
            <v>223</v>
          </cell>
          <cell r="D310">
            <v>5</v>
          </cell>
          <cell r="E310">
            <v>0</v>
          </cell>
          <cell r="F310">
            <v>5</v>
          </cell>
        </row>
        <row r="311">
          <cell r="C311">
            <v>22</v>
          </cell>
          <cell r="D311">
            <v>112494</v>
          </cell>
          <cell r="E311">
            <v>154620</v>
          </cell>
          <cell r="F311">
            <v>267114</v>
          </cell>
        </row>
        <row r="312">
          <cell r="C312">
            <v>0</v>
          </cell>
        </row>
        <row r="313">
          <cell r="C313">
            <v>0</v>
          </cell>
        </row>
        <row r="314">
          <cell r="C314">
            <v>23101</v>
          </cell>
          <cell r="D314">
            <v>838</v>
          </cell>
          <cell r="E314">
            <v>53424</v>
          </cell>
          <cell r="F314">
            <v>54262</v>
          </cell>
        </row>
        <row r="315">
          <cell r="C315">
            <v>23103</v>
          </cell>
          <cell r="D315">
            <v>566</v>
          </cell>
          <cell r="E315">
            <v>1659</v>
          </cell>
          <cell r="F315">
            <v>2225</v>
          </cell>
        </row>
        <row r="316">
          <cell r="C316">
            <v>231</v>
          </cell>
          <cell r="D316">
            <v>1404</v>
          </cell>
          <cell r="E316">
            <v>55083</v>
          </cell>
          <cell r="F316">
            <v>56487</v>
          </cell>
        </row>
        <row r="317">
          <cell r="C317">
            <v>23</v>
          </cell>
          <cell r="D317">
            <v>1404</v>
          </cell>
          <cell r="E317">
            <v>55083</v>
          </cell>
          <cell r="F317">
            <v>56487</v>
          </cell>
        </row>
        <row r="318">
          <cell r="C318">
            <v>0</v>
          </cell>
        </row>
        <row r="319">
          <cell r="C319">
            <v>0</v>
          </cell>
        </row>
        <row r="320">
          <cell r="C320">
            <v>24101</v>
          </cell>
          <cell r="D320">
            <v>0</v>
          </cell>
          <cell r="E320">
            <v>0</v>
          </cell>
          <cell r="F320">
            <v>0</v>
          </cell>
        </row>
        <row r="321">
          <cell r="C321">
            <v>24102</v>
          </cell>
          <cell r="D321">
            <v>0</v>
          </cell>
          <cell r="E321">
            <v>0</v>
          </cell>
          <cell r="F321">
            <v>0</v>
          </cell>
        </row>
        <row r="322">
          <cell r="C322">
            <v>24103</v>
          </cell>
          <cell r="D322">
            <v>0</v>
          </cell>
          <cell r="E322">
            <v>0</v>
          </cell>
          <cell r="F322">
            <v>0</v>
          </cell>
        </row>
        <row r="323">
          <cell r="C323">
            <v>24104</v>
          </cell>
          <cell r="D323">
            <v>386</v>
          </cell>
          <cell r="E323">
            <v>8193</v>
          </cell>
          <cell r="F323">
            <v>8579</v>
          </cell>
        </row>
        <row r="324">
          <cell r="C324">
            <v>24105</v>
          </cell>
          <cell r="D324">
            <v>18043</v>
          </cell>
          <cell r="E324">
            <v>61473</v>
          </cell>
          <cell r="F324">
            <v>79516</v>
          </cell>
        </row>
        <row r="325">
          <cell r="C325">
            <v>24106</v>
          </cell>
          <cell r="D325">
            <v>0</v>
          </cell>
          <cell r="E325">
            <v>0</v>
          </cell>
          <cell r="F325">
            <v>0</v>
          </cell>
        </row>
        <row r="326">
          <cell r="C326">
            <v>24107</v>
          </cell>
          <cell r="D326">
            <v>0</v>
          </cell>
          <cell r="E326">
            <v>0</v>
          </cell>
          <cell r="F326">
            <v>0</v>
          </cell>
        </row>
        <row r="327">
          <cell r="C327">
            <v>241</v>
          </cell>
          <cell r="D327">
            <v>18429</v>
          </cell>
          <cell r="E327">
            <v>69666</v>
          </cell>
          <cell r="F327">
            <v>88095</v>
          </cell>
        </row>
        <row r="328">
          <cell r="C328">
            <v>0</v>
          </cell>
        </row>
        <row r="329">
          <cell r="C329">
            <v>24201</v>
          </cell>
          <cell r="D329">
            <v>482368</v>
          </cell>
          <cell r="E329">
            <v>0</v>
          </cell>
          <cell r="F329">
            <v>482368</v>
          </cell>
        </row>
        <row r="330">
          <cell r="C330">
            <v>24202</v>
          </cell>
          <cell r="D330">
            <v>1232</v>
          </cell>
          <cell r="E330">
            <v>204</v>
          </cell>
          <cell r="F330">
            <v>1436</v>
          </cell>
        </row>
        <row r="331">
          <cell r="C331">
            <v>24203</v>
          </cell>
          <cell r="D331">
            <v>44586</v>
          </cell>
          <cell r="E331">
            <v>0</v>
          </cell>
          <cell r="F331">
            <v>44586</v>
          </cell>
        </row>
        <row r="332">
          <cell r="C332">
            <v>24205</v>
          </cell>
          <cell r="D332">
            <v>1335</v>
          </cell>
          <cell r="E332">
            <v>4331</v>
          </cell>
          <cell r="F332">
            <v>5666</v>
          </cell>
        </row>
        <row r="333">
          <cell r="C333">
            <v>24206</v>
          </cell>
          <cell r="D333">
            <v>0</v>
          </cell>
          <cell r="E333">
            <v>0</v>
          </cell>
          <cell r="F333">
            <v>0</v>
          </cell>
        </row>
        <row r="334">
          <cell r="C334">
            <v>24207</v>
          </cell>
          <cell r="D334">
            <v>0</v>
          </cell>
          <cell r="E334">
            <v>0</v>
          </cell>
          <cell r="F334">
            <v>0</v>
          </cell>
        </row>
        <row r="335">
          <cell r="C335">
            <v>242</v>
          </cell>
          <cell r="D335">
            <v>529521</v>
          </cell>
          <cell r="E335">
            <v>4535</v>
          </cell>
          <cell r="F335">
            <v>534056</v>
          </cell>
        </row>
        <row r="336">
          <cell r="C336">
            <v>24</v>
          </cell>
          <cell r="D336">
            <v>547950</v>
          </cell>
          <cell r="E336">
            <v>74201</v>
          </cell>
          <cell r="F336">
            <v>622151</v>
          </cell>
        </row>
        <row r="337">
          <cell r="C337">
            <v>0</v>
          </cell>
        </row>
        <row r="338">
          <cell r="C338">
            <v>0</v>
          </cell>
        </row>
        <row r="339">
          <cell r="C339">
            <v>25101</v>
          </cell>
          <cell r="D339">
            <v>0</v>
          </cell>
          <cell r="E339">
            <v>0</v>
          </cell>
          <cell r="F339">
            <v>0</v>
          </cell>
        </row>
        <row r="340">
          <cell r="C340">
            <v>25102</v>
          </cell>
          <cell r="D340">
            <v>10592</v>
          </cell>
          <cell r="E340">
            <v>0</v>
          </cell>
          <cell r="F340">
            <v>10592</v>
          </cell>
        </row>
        <row r="341">
          <cell r="C341">
            <v>25103</v>
          </cell>
          <cell r="D341">
            <v>2068179</v>
          </cell>
          <cell r="E341">
            <v>0</v>
          </cell>
          <cell r="F341">
            <v>2068179</v>
          </cell>
        </row>
        <row r="342">
          <cell r="C342">
            <v>251</v>
          </cell>
          <cell r="D342">
            <v>2078771</v>
          </cell>
          <cell r="E342">
            <v>0</v>
          </cell>
          <cell r="F342">
            <v>2078771</v>
          </cell>
        </row>
        <row r="343">
          <cell r="C343">
            <v>0</v>
          </cell>
        </row>
        <row r="344">
          <cell r="C344">
            <v>25201</v>
          </cell>
          <cell r="D344">
            <v>2311395</v>
          </cell>
          <cell r="E344">
            <v>0</v>
          </cell>
          <cell r="F344">
            <v>2311395</v>
          </cell>
        </row>
        <row r="345">
          <cell r="C345">
            <v>25</v>
          </cell>
          <cell r="D345">
            <v>4390166</v>
          </cell>
          <cell r="E345">
            <v>0</v>
          </cell>
          <cell r="F345">
            <v>4390166</v>
          </cell>
        </row>
        <row r="346">
          <cell r="C346">
            <v>0</v>
          </cell>
        </row>
        <row r="347">
          <cell r="C347">
            <v>0</v>
          </cell>
        </row>
        <row r="348">
          <cell r="C348">
            <v>26101</v>
          </cell>
          <cell r="D348">
            <v>288121</v>
          </cell>
          <cell r="E348">
            <v>0</v>
          </cell>
          <cell r="F348">
            <v>288121</v>
          </cell>
        </row>
        <row r="349">
          <cell r="C349">
            <v>26102</v>
          </cell>
          <cell r="D349">
            <v>0</v>
          </cell>
          <cell r="E349">
            <v>0</v>
          </cell>
          <cell r="F349">
            <v>0</v>
          </cell>
        </row>
        <row r="350">
          <cell r="C350">
            <v>26103</v>
          </cell>
          <cell r="D350">
            <v>55456</v>
          </cell>
          <cell r="E350">
            <v>0</v>
          </cell>
          <cell r="F350">
            <v>55456</v>
          </cell>
        </row>
        <row r="351">
          <cell r="C351">
            <v>26104</v>
          </cell>
          <cell r="D351">
            <v>0</v>
          </cell>
          <cell r="E351">
            <v>0</v>
          </cell>
          <cell r="F351">
            <v>0</v>
          </cell>
        </row>
        <row r="352">
          <cell r="C352">
            <v>26105</v>
          </cell>
          <cell r="D352">
            <v>607</v>
          </cell>
          <cell r="E352">
            <v>61</v>
          </cell>
          <cell r="F352">
            <v>668</v>
          </cell>
        </row>
        <row r="353">
          <cell r="C353">
            <v>26106</v>
          </cell>
          <cell r="D353">
            <v>0</v>
          </cell>
          <cell r="E353">
            <v>0</v>
          </cell>
          <cell r="F353">
            <v>0</v>
          </cell>
        </row>
        <row r="354">
          <cell r="C354">
            <v>26107</v>
          </cell>
          <cell r="D354">
            <v>0</v>
          </cell>
          <cell r="E354">
            <v>0</v>
          </cell>
          <cell r="F354">
            <v>0</v>
          </cell>
        </row>
        <row r="355">
          <cell r="C355">
            <v>26108</v>
          </cell>
          <cell r="D355">
            <v>0</v>
          </cell>
          <cell r="E355">
            <v>0</v>
          </cell>
          <cell r="F355">
            <v>0</v>
          </cell>
        </row>
        <row r="356">
          <cell r="C356">
            <v>26109</v>
          </cell>
          <cell r="D356">
            <v>0</v>
          </cell>
          <cell r="E356">
            <v>0</v>
          </cell>
          <cell r="F356">
            <v>0</v>
          </cell>
        </row>
        <row r="357">
          <cell r="C357">
            <v>261</v>
          </cell>
          <cell r="D357">
            <v>344184</v>
          </cell>
          <cell r="E357">
            <v>61</v>
          </cell>
          <cell r="F357">
            <v>344245</v>
          </cell>
        </row>
        <row r="358">
          <cell r="C358">
            <v>0</v>
          </cell>
        </row>
        <row r="359">
          <cell r="C359">
            <v>26214</v>
          </cell>
          <cell r="D359">
            <v>0</v>
          </cell>
          <cell r="E359">
            <v>0</v>
          </cell>
          <cell r="F359">
            <v>0</v>
          </cell>
        </row>
        <row r="360">
          <cell r="C360">
            <v>26</v>
          </cell>
          <cell r="D360">
            <v>344184</v>
          </cell>
          <cell r="E360">
            <v>61</v>
          </cell>
          <cell r="F360">
            <v>344245</v>
          </cell>
        </row>
        <row r="361">
          <cell r="C361">
            <v>0</v>
          </cell>
        </row>
        <row r="362">
          <cell r="C362">
            <v>0</v>
          </cell>
        </row>
        <row r="363">
          <cell r="C363">
            <v>27101</v>
          </cell>
          <cell r="D363">
            <v>0</v>
          </cell>
          <cell r="E363">
            <v>0</v>
          </cell>
          <cell r="F363">
            <v>0</v>
          </cell>
        </row>
        <row r="364">
          <cell r="C364">
            <v>27102</v>
          </cell>
          <cell r="D364">
            <v>0</v>
          </cell>
          <cell r="E364">
            <v>0</v>
          </cell>
          <cell r="F364">
            <v>0</v>
          </cell>
        </row>
        <row r="365">
          <cell r="C365">
            <v>271</v>
          </cell>
          <cell r="D365">
            <v>0</v>
          </cell>
          <cell r="E365">
            <v>0</v>
          </cell>
          <cell r="F365">
            <v>0</v>
          </cell>
        </row>
        <row r="366">
          <cell r="C366">
            <v>27</v>
          </cell>
          <cell r="D366">
            <v>0</v>
          </cell>
          <cell r="E366">
            <v>0</v>
          </cell>
          <cell r="F366">
            <v>0</v>
          </cell>
        </row>
        <row r="367">
          <cell r="C367">
            <v>0</v>
          </cell>
        </row>
        <row r="368">
          <cell r="C368">
            <v>0</v>
          </cell>
        </row>
        <row r="369">
          <cell r="C369">
            <v>28101</v>
          </cell>
          <cell r="D369">
            <v>0</v>
          </cell>
          <cell r="E369">
            <v>0</v>
          </cell>
          <cell r="F369">
            <v>0</v>
          </cell>
        </row>
        <row r="370">
          <cell r="C370">
            <v>28102</v>
          </cell>
          <cell r="D370">
            <v>0</v>
          </cell>
          <cell r="E370">
            <v>0</v>
          </cell>
          <cell r="F370">
            <v>0</v>
          </cell>
        </row>
        <row r="371">
          <cell r="C371">
            <v>28103</v>
          </cell>
          <cell r="D371">
            <v>0</v>
          </cell>
          <cell r="E371">
            <v>0</v>
          </cell>
          <cell r="F371">
            <v>0</v>
          </cell>
        </row>
        <row r="372">
          <cell r="C372">
            <v>28104</v>
          </cell>
          <cell r="D372">
            <v>0</v>
          </cell>
          <cell r="E372">
            <v>0</v>
          </cell>
          <cell r="F372">
            <v>0</v>
          </cell>
        </row>
        <row r="373">
          <cell r="C373">
            <v>28105</v>
          </cell>
          <cell r="D373">
            <v>0</v>
          </cell>
          <cell r="E373">
            <v>0</v>
          </cell>
          <cell r="F373">
            <v>0</v>
          </cell>
        </row>
        <row r="374">
          <cell r="C374">
            <v>28106</v>
          </cell>
          <cell r="D374">
            <v>0</v>
          </cell>
          <cell r="E374">
            <v>0</v>
          </cell>
          <cell r="F374">
            <v>0</v>
          </cell>
        </row>
        <row r="375">
          <cell r="C375">
            <v>28107</v>
          </cell>
          <cell r="D375">
            <v>2</v>
          </cell>
          <cell r="E375">
            <v>0</v>
          </cell>
          <cell r="F375">
            <v>2</v>
          </cell>
        </row>
        <row r="376">
          <cell r="C376">
            <v>28108</v>
          </cell>
          <cell r="D376">
            <v>1</v>
          </cell>
          <cell r="E376">
            <v>0</v>
          </cell>
          <cell r="F376">
            <v>1</v>
          </cell>
        </row>
        <row r="377">
          <cell r="C377">
            <v>28109</v>
          </cell>
          <cell r="D377">
            <v>0</v>
          </cell>
          <cell r="E377">
            <v>0</v>
          </cell>
          <cell r="F377">
            <v>0</v>
          </cell>
        </row>
        <row r="378">
          <cell r="C378">
            <v>28110</v>
          </cell>
          <cell r="D378">
            <v>89</v>
          </cell>
          <cell r="E378">
            <v>0</v>
          </cell>
          <cell r="F378">
            <v>89</v>
          </cell>
        </row>
        <row r="379">
          <cell r="C379">
            <v>28111</v>
          </cell>
          <cell r="D379">
            <v>67</v>
          </cell>
          <cell r="E379">
            <v>133</v>
          </cell>
          <cell r="F379">
            <v>200</v>
          </cell>
        </row>
        <row r="380">
          <cell r="C380">
            <v>28112</v>
          </cell>
          <cell r="D380">
            <v>0</v>
          </cell>
          <cell r="E380">
            <v>0</v>
          </cell>
          <cell r="F380">
            <v>0</v>
          </cell>
        </row>
        <row r="381">
          <cell r="C381">
            <v>281</v>
          </cell>
          <cell r="D381">
            <v>158</v>
          </cell>
          <cell r="E381">
            <v>133</v>
          </cell>
          <cell r="F381">
            <v>291</v>
          </cell>
        </row>
        <row r="382">
          <cell r="C382">
            <v>28</v>
          </cell>
          <cell r="D382">
            <v>158</v>
          </cell>
          <cell r="E382">
            <v>133</v>
          </cell>
          <cell r="F382">
            <v>291</v>
          </cell>
        </row>
        <row r="383">
          <cell r="C383">
            <v>0</v>
          </cell>
        </row>
        <row r="384">
          <cell r="C384">
            <v>0</v>
          </cell>
        </row>
        <row r="385">
          <cell r="C385">
            <v>29101</v>
          </cell>
          <cell r="D385">
            <v>11234573</v>
          </cell>
          <cell r="E385">
            <v>0</v>
          </cell>
          <cell r="F385">
            <v>11234573</v>
          </cell>
        </row>
        <row r="386">
          <cell r="C386">
            <v>29102</v>
          </cell>
          <cell r="D386">
            <v>407306</v>
          </cell>
          <cell r="E386">
            <v>0</v>
          </cell>
          <cell r="F386">
            <v>407306</v>
          </cell>
        </row>
        <row r="387">
          <cell r="C387">
            <v>29103</v>
          </cell>
          <cell r="D387">
            <v>847414</v>
          </cell>
          <cell r="E387">
            <v>0</v>
          </cell>
          <cell r="F387">
            <v>847414</v>
          </cell>
        </row>
        <row r="388">
          <cell r="C388">
            <v>291</v>
          </cell>
          <cell r="D388">
            <v>12489293</v>
          </cell>
          <cell r="E388">
            <v>0</v>
          </cell>
          <cell r="F388">
            <v>12489293</v>
          </cell>
        </row>
        <row r="389">
          <cell r="C389">
            <v>0</v>
          </cell>
        </row>
        <row r="390">
          <cell r="C390">
            <v>29201</v>
          </cell>
          <cell r="D390">
            <v>0</v>
          </cell>
          <cell r="E390">
            <v>36475</v>
          </cell>
          <cell r="F390">
            <v>36475</v>
          </cell>
        </row>
        <row r="391">
          <cell r="C391">
            <v>29202</v>
          </cell>
          <cell r="D391">
            <v>5851</v>
          </cell>
          <cell r="E391">
            <v>25</v>
          </cell>
          <cell r="F391">
            <v>5876</v>
          </cell>
        </row>
        <row r="392">
          <cell r="C392">
            <v>29203</v>
          </cell>
          <cell r="D392">
            <v>2396</v>
          </cell>
          <cell r="E392">
            <v>17592</v>
          </cell>
          <cell r="F392">
            <v>19988</v>
          </cell>
        </row>
        <row r="393">
          <cell r="C393">
            <v>29204</v>
          </cell>
          <cell r="D393">
            <v>0</v>
          </cell>
          <cell r="E393">
            <v>1288</v>
          </cell>
          <cell r="F393">
            <v>1288</v>
          </cell>
        </row>
        <row r="394">
          <cell r="C394">
            <v>29205</v>
          </cell>
          <cell r="D394">
            <v>2992</v>
          </cell>
          <cell r="E394">
            <v>23132</v>
          </cell>
          <cell r="F394">
            <v>26124</v>
          </cell>
        </row>
        <row r="395">
          <cell r="C395">
            <v>292</v>
          </cell>
          <cell r="D395">
            <v>11239</v>
          </cell>
          <cell r="E395">
            <v>78512</v>
          </cell>
          <cell r="F395">
            <v>89751</v>
          </cell>
        </row>
        <row r="396">
          <cell r="C396">
            <v>0</v>
          </cell>
        </row>
        <row r="397">
          <cell r="C397">
            <v>29301</v>
          </cell>
          <cell r="D397">
            <v>15586</v>
          </cell>
          <cell r="E397">
            <v>7715</v>
          </cell>
          <cell r="F397">
            <v>23301</v>
          </cell>
        </row>
        <row r="398">
          <cell r="C398">
            <v>29302</v>
          </cell>
          <cell r="D398">
            <v>1193</v>
          </cell>
          <cell r="E398">
            <v>0</v>
          </cell>
          <cell r="F398">
            <v>1193</v>
          </cell>
        </row>
        <row r="399">
          <cell r="C399">
            <v>29303</v>
          </cell>
          <cell r="D399">
            <v>7</v>
          </cell>
          <cell r="E399">
            <v>0</v>
          </cell>
          <cell r="F399">
            <v>7</v>
          </cell>
        </row>
        <row r="400">
          <cell r="C400">
            <v>29304</v>
          </cell>
          <cell r="D400">
            <v>3633</v>
          </cell>
          <cell r="E400">
            <v>0</v>
          </cell>
          <cell r="F400">
            <v>3633</v>
          </cell>
        </row>
        <row r="401">
          <cell r="C401">
            <v>29306</v>
          </cell>
          <cell r="D401">
            <v>22806</v>
          </cell>
          <cell r="E401">
            <v>0</v>
          </cell>
          <cell r="F401">
            <v>22806</v>
          </cell>
        </row>
        <row r="402">
          <cell r="C402">
            <v>29307</v>
          </cell>
          <cell r="D402">
            <v>7445</v>
          </cell>
          <cell r="E402">
            <v>0</v>
          </cell>
          <cell r="F402">
            <v>7445</v>
          </cell>
        </row>
        <row r="403">
          <cell r="C403">
            <v>29308</v>
          </cell>
          <cell r="D403">
            <v>868</v>
          </cell>
          <cell r="E403">
            <v>0</v>
          </cell>
          <cell r="F403">
            <v>868</v>
          </cell>
        </row>
        <row r="404">
          <cell r="C404">
            <v>29309</v>
          </cell>
          <cell r="D404">
            <v>5952</v>
          </cell>
          <cell r="E404">
            <v>0</v>
          </cell>
          <cell r="F404">
            <v>5952</v>
          </cell>
        </row>
        <row r="405">
          <cell r="C405">
            <v>29310</v>
          </cell>
          <cell r="D405">
            <v>625</v>
          </cell>
          <cell r="E405">
            <v>0</v>
          </cell>
          <cell r="F405">
            <v>625</v>
          </cell>
        </row>
        <row r="406">
          <cell r="C406">
            <v>29311</v>
          </cell>
          <cell r="D406">
            <v>0</v>
          </cell>
          <cell r="E406">
            <v>0</v>
          </cell>
          <cell r="F406">
            <v>0</v>
          </cell>
        </row>
        <row r="407">
          <cell r="C407">
            <v>29312</v>
          </cell>
          <cell r="D407">
            <v>0</v>
          </cell>
          <cell r="E407">
            <v>0</v>
          </cell>
          <cell r="F407">
            <v>0</v>
          </cell>
        </row>
        <row r="408">
          <cell r="C408">
            <v>29313</v>
          </cell>
          <cell r="D408">
            <v>5754</v>
          </cell>
          <cell r="E408">
            <v>2</v>
          </cell>
          <cell r="F408">
            <v>5756</v>
          </cell>
        </row>
        <row r="409">
          <cell r="C409">
            <v>29314</v>
          </cell>
          <cell r="D409">
            <v>3119</v>
          </cell>
          <cell r="E409">
            <v>0</v>
          </cell>
          <cell r="F409">
            <v>3119</v>
          </cell>
        </row>
        <row r="410">
          <cell r="C410">
            <v>29315</v>
          </cell>
          <cell r="D410">
            <v>3424</v>
          </cell>
          <cell r="E410">
            <v>0</v>
          </cell>
          <cell r="F410">
            <v>3424</v>
          </cell>
        </row>
        <row r="411">
          <cell r="C411">
            <v>29316</v>
          </cell>
          <cell r="D411">
            <v>4417</v>
          </cell>
          <cell r="E411">
            <v>0</v>
          </cell>
          <cell r="F411">
            <v>4417</v>
          </cell>
        </row>
        <row r="412">
          <cell r="C412">
            <v>29317</v>
          </cell>
          <cell r="D412">
            <v>1544</v>
          </cell>
          <cell r="E412">
            <v>0</v>
          </cell>
          <cell r="F412">
            <v>1544</v>
          </cell>
        </row>
        <row r="413">
          <cell r="C413">
            <v>29318</v>
          </cell>
          <cell r="D413">
            <v>13335</v>
          </cell>
          <cell r="E413">
            <v>0</v>
          </cell>
          <cell r="F413">
            <v>13335</v>
          </cell>
        </row>
        <row r="414">
          <cell r="C414">
            <v>29319</v>
          </cell>
          <cell r="D414">
            <v>0</v>
          </cell>
          <cell r="E414">
            <v>0</v>
          </cell>
          <cell r="F414">
            <v>0</v>
          </cell>
        </row>
        <row r="415">
          <cell r="C415">
            <v>29320</v>
          </cell>
          <cell r="D415">
            <v>17484</v>
          </cell>
          <cell r="E415">
            <v>0</v>
          </cell>
          <cell r="F415">
            <v>17484</v>
          </cell>
        </row>
        <row r="416">
          <cell r="C416">
            <v>29321</v>
          </cell>
          <cell r="D416">
            <v>1048</v>
          </cell>
          <cell r="E416">
            <v>0</v>
          </cell>
          <cell r="F416">
            <v>1048</v>
          </cell>
        </row>
        <row r="417">
          <cell r="C417">
            <v>29322</v>
          </cell>
          <cell r="D417">
            <v>6301</v>
          </cell>
          <cell r="E417">
            <v>960</v>
          </cell>
          <cell r="F417">
            <v>7261</v>
          </cell>
        </row>
        <row r="418">
          <cell r="C418">
            <v>29323</v>
          </cell>
          <cell r="D418">
            <v>0</v>
          </cell>
          <cell r="E418">
            <v>0</v>
          </cell>
          <cell r="F418">
            <v>0</v>
          </cell>
        </row>
        <row r="419">
          <cell r="C419">
            <v>29324</v>
          </cell>
          <cell r="D419">
            <v>0</v>
          </cell>
          <cell r="E419">
            <v>0</v>
          </cell>
          <cell r="F419">
            <v>0</v>
          </cell>
        </row>
        <row r="420">
          <cell r="C420">
            <v>29325</v>
          </cell>
          <cell r="D420">
            <v>2190</v>
          </cell>
          <cell r="E420">
            <v>577</v>
          </cell>
          <cell r="F420">
            <v>2767</v>
          </cell>
        </row>
        <row r="421">
          <cell r="C421">
            <v>29326</v>
          </cell>
          <cell r="D421">
            <v>12</v>
          </cell>
          <cell r="E421">
            <v>0</v>
          </cell>
          <cell r="F421">
            <v>12</v>
          </cell>
        </row>
        <row r="422">
          <cell r="C422">
            <v>29327</v>
          </cell>
          <cell r="D422">
            <v>20</v>
          </cell>
          <cell r="E422">
            <v>0</v>
          </cell>
          <cell r="F422">
            <v>20</v>
          </cell>
        </row>
        <row r="423">
          <cell r="C423">
            <v>29328</v>
          </cell>
          <cell r="D423">
            <v>11852</v>
          </cell>
          <cell r="E423">
            <v>0</v>
          </cell>
          <cell r="F423">
            <v>11852</v>
          </cell>
        </row>
        <row r="424">
          <cell r="C424">
            <v>29329</v>
          </cell>
          <cell r="D424">
            <v>3527</v>
          </cell>
          <cell r="E424">
            <v>655</v>
          </cell>
          <cell r="F424">
            <v>4182</v>
          </cell>
        </row>
        <row r="425">
          <cell r="C425">
            <v>293</v>
          </cell>
          <cell r="D425">
            <v>124697</v>
          </cell>
          <cell r="E425">
            <v>9909</v>
          </cell>
          <cell r="F425">
            <v>134606</v>
          </cell>
        </row>
        <row r="426">
          <cell r="C426">
            <v>0</v>
          </cell>
        </row>
        <row r="427">
          <cell r="C427">
            <v>29401</v>
          </cell>
          <cell r="D427">
            <v>100</v>
          </cell>
          <cell r="E427">
            <v>0</v>
          </cell>
          <cell r="F427">
            <v>100</v>
          </cell>
        </row>
        <row r="428">
          <cell r="C428">
            <v>29417</v>
          </cell>
          <cell r="D428">
            <v>74</v>
          </cell>
          <cell r="E428">
            <v>0</v>
          </cell>
          <cell r="F428">
            <v>74</v>
          </cell>
        </row>
        <row r="429">
          <cell r="C429">
            <v>29402</v>
          </cell>
          <cell r="D429">
            <v>0</v>
          </cell>
          <cell r="E429">
            <v>0</v>
          </cell>
          <cell r="F429">
            <v>0</v>
          </cell>
        </row>
        <row r="430">
          <cell r="C430">
            <v>29403</v>
          </cell>
          <cell r="D430">
            <v>1003</v>
          </cell>
          <cell r="E430">
            <v>0</v>
          </cell>
          <cell r="F430">
            <v>1003</v>
          </cell>
        </row>
        <row r="431">
          <cell r="C431">
            <v>29404</v>
          </cell>
          <cell r="D431">
            <v>47760</v>
          </cell>
          <cell r="E431">
            <v>0</v>
          </cell>
          <cell r="F431">
            <v>47760</v>
          </cell>
        </row>
        <row r="432">
          <cell r="C432">
            <v>29405</v>
          </cell>
          <cell r="D432">
            <v>0</v>
          </cell>
          <cell r="E432">
            <v>0</v>
          </cell>
          <cell r="F432">
            <v>0</v>
          </cell>
        </row>
        <row r="433">
          <cell r="C433">
            <v>29406</v>
          </cell>
          <cell r="D433">
            <v>47257</v>
          </cell>
          <cell r="E433">
            <v>0</v>
          </cell>
          <cell r="F433">
            <v>47257</v>
          </cell>
        </row>
        <row r="434">
          <cell r="C434">
            <v>29407</v>
          </cell>
          <cell r="D434">
            <v>0</v>
          </cell>
          <cell r="E434">
            <v>0</v>
          </cell>
          <cell r="F434">
            <v>0</v>
          </cell>
        </row>
        <row r="435">
          <cell r="C435">
            <v>29408</v>
          </cell>
          <cell r="D435">
            <v>830</v>
          </cell>
          <cell r="E435">
            <v>0</v>
          </cell>
          <cell r="F435">
            <v>830</v>
          </cell>
        </row>
        <row r="436">
          <cell r="C436">
            <v>29409</v>
          </cell>
          <cell r="D436">
            <v>0</v>
          </cell>
          <cell r="E436">
            <v>0</v>
          </cell>
          <cell r="F436">
            <v>0</v>
          </cell>
        </row>
        <row r="437">
          <cell r="C437">
            <v>29410</v>
          </cell>
          <cell r="D437">
            <v>0</v>
          </cell>
          <cell r="E437">
            <v>0</v>
          </cell>
          <cell r="F437">
            <v>0</v>
          </cell>
        </row>
        <row r="438">
          <cell r="C438">
            <v>29411</v>
          </cell>
          <cell r="D438">
            <v>217170</v>
          </cell>
          <cell r="E438">
            <v>0</v>
          </cell>
          <cell r="F438">
            <v>217170</v>
          </cell>
        </row>
        <row r="439">
          <cell r="C439">
            <v>29412</v>
          </cell>
          <cell r="D439">
            <v>0</v>
          </cell>
          <cell r="E439">
            <v>0</v>
          </cell>
          <cell r="F439">
            <v>0</v>
          </cell>
        </row>
        <row r="440">
          <cell r="C440">
            <v>29413</v>
          </cell>
          <cell r="D440">
            <v>0</v>
          </cell>
          <cell r="E440">
            <v>0</v>
          </cell>
          <cell r="F440">
            <v>0</v>
          </cell>
        </row>
        <row r="441">
          <cell r="C441">
            <v>29414</v>
          </cell>
          <cell r="D441">
            <v>0</v>
          </cell>
          <cell r="E441">
            <v>0</v>
          </cell>
          <cell r="F441">
            <v>0</v>
          </cell>
        </row>
        <row r="442">
          <cell r="C442">
            <v>29415</v>
          </cell>
          <cell r="D442">
            <v>160</v>
          </cell>
          <cell r="E442">
            <v>0</v>
          </cell>
          <cell r="F442">
            <v>160</v>
          </cell>
        </row>
        <row r="443">
          <cell r="C443">
            <v>29416</v>
          </cell>
          <cell r="D443">
            <v>67539</v>
          </cell>
          <cell r="E443">
            <v>0</v>
          </cell>
          <cell r="F443">
            <v>67539</v>
          </cell>
        </row>
        <row r="444">
          <cell r="C444">
            <v>29418</v>
          </cell>
          <cell r="D444">
            <v>0</v>
          </cell>
          <cell r="E444">
            <v>0</v>
          </cell>
          <cell r="F444">
            <v>0</v>
          </cell>
        </row>
        <row r="445">
          <cell r="C445">
            <v>29419</v>
          </cell>
          <cell r="D445">
            <v>0</v>
          </cell>
          <cell r="E445">
            <v>0</v>
          </cell>
          <cell r="F445">
            <v>0</v>
          </cell>
        </row>
        <row r="446">
          <cell r="C446">
            <v>29420</v>
          </cell>
          <cell r="D446">
            <v>0</v>
          </cell>
          <cell r="E446">
            <v>0</v>
          </cell>
          <cell r="F446">
            <v>0</v>
          </cell>
        </row>
        <row r="447">
          <cell r="C447">
            <v>29421</v>
          </cell>
          <cell r="D447">
            <v>0</v>
          </cell>
          <cell r="E447">
            <v>0</v>
          </cell>
          <cell r="F447">
            <v>0</v>
          </cell>
        </row>
        <row r="448">
          <cell r="C448">
            <v>29422</v>
          </cell>
          <cell r="D448">
            <v>0</v>
          </cell>
          <cell r="E448">
            <v>0</v>
          </cell>
          <cell r="F448">
            <v>0</v>
          </cell>
        </row>
        <row r="449">
          <cell r="C449">
            <v>29423</v>
          </cell>
          <cell r="D449">
            <v>115987</v>
          </cell>
          <cell r="E449">
            <v>35414</v>
          </cell>
          <cell r="F449">
            <v>151401</v>
          </cell>
        </row>
        <row r="450">
          <cell r="C450">
            <v>29425</v>
          </cell>
          <cell r="D450">
            <v>0</v>
          </cell>
          <cell r="E450">
            <v>0</v>
          </cell>
          <cell r="F450">
            <v>0</v>
          </cell>
        </row>
        <row r="451">
          <cell r="C451">
            <v>294</v>
          </cell>
          <cell r="D451">
            <v>497806</v>
          </cell>
          <cell r="E451">
            <v>35414</v>
          </cell>
          <cell r="F451">
            <v>533220</v>
          </cell>
        </row>
        <row r="452">
          <cell r="C452">
            <v>29</v>
          </cell>
          <cell r="D452">
            <v>13123035</v>
          </cell>
          <cell r="E452">
            <v>123835</v>
          </cell>
          <cell r="F452">
            <v>13246870</v>
          </cell>
        </row>
        <row r="453">
          <cell r="C453">
            <v>2</v>
          </cell>
          <cell r="D453">
            <v>18585214</v>
          </cell>
          <cell r="E453">
            <v>474445</v>
          </cell>
          <cell r="F453">
            <v>19059659</v>
          </cell>
        </row>
        <row r="454">
          <cell r="C454">
            <v>0</v>
          </cell>
        </row>
        <row r="455">
          <cell r="C455">
            <v>35001</v>
          </cell>
          <cell r="D455">
            <v>0</v>
          </cell>
          <cell r="E455">
            <v>0</v>
          </cell>
          <cell r="F455">
            <v>0</v>
          </cell>
        </row>
        <row r="456">
          <cell r="C456">
            <v>33001</v>
          </cell>
          <cell r="D456">
            <v>0</v>
          </cell>
          <cell r="E456">
            <v>0</v>
          </cell>
          <cell r="F456">
            <v>0</v>
          </cell>
        </row>
        <row r="457">
          <cell r="C457">
            <v>33002</v>
          </cell>
          <cell r="D457">
            <v>0</v>
          </cell>
          <cell r="E457">
            <v>0</v>
          </cell>
          <cell r="F457">
            <v>134993</v>
          </cell>
        </row>
      </sheetData>
      <sheetData sheetId="5" refreshError="1">
        <row r="19">
          <cell r="C19">
            <v>11101</v>
          </cell>
          <cell r="D19">
            <v>0</v>
          </cell>
          <cell r="E19">
            <v>0</v>
          </cell>
          <cell r="F19">
            <v>0</v>
          </cell>
        </row>
        <row r="20">
          <cell r="C20">
            <v>11102</v>
          </cell>
          <cell r="D20">
            <v>15271</v>
          </cell>
          <cell r="E20">
            <v>0</v>
          </cell>
          <cell r="F20">
            <v>15271</v>
          </cell>
        </row>
        <row r="21">
          <cell r="C21">
            <v>11103</v>
          </cell>
          <cell r="D21">
            <v>0</v>
          </cell>
          <cell r="E21">
            <v>0</v>
          </cell>
          <cell r="F21">
            <v>0</v>
          </cell>
        </row>
        <row r="22">
          <cell r="C22">
            <v>11104</v>
          </cell>
          <cell r="D22">
            <v>0</v>
          </cell>
          <cell r="E22">
            <v>0</v>
          </cell>
          <cell r="F22">
            <v>0</v>
          </cell>
        </row>
        <row r="23">
          <cell r="C23">
            <v>11105</v>
          </cell>
          <cell r="D23">
            <v>8064</v>
          </cell>
          <cell r="E23">
            <v>0</v>
          </cell>
          <cell r="F23">
            <v>8064</v>
          </cell>
        </row>
        <row r="24">
          <cell r="C24">
            <v>11106</v>
          </cell>
          <cell r="D24">
            <v>29060</v>
          </cell>
          <cell r="E24">
            <v>17167</v>
          </cell>
          <cell r="F24">
            <v>46227</v>
          </cell>
        </row>
        <row r="25">
          <cell r="C25">
            <v>11107</v>
          </cell>
          <cell r="D25">
            <v>0</v>
          </cell>
          <cell r="E25">
            <v>0</v>
          </cell>
          <cell r="F25">
            <v>0</v>
          </cell>
        </row>
        <row r="26">
          <cell r="C26">
            <v>11108</v>
          </cell>
          <cell r="D26">
            <v>0</v>
          </cell>
          <cell r="E26">
            <v>0</v>
          </cell>
          <cell r="F26">
            <v>0</v>
          </cell>
        </row>
        <row r="27">
          <cell r="C27">
            <v>11109</v>
          </cell>
          <cell r="D27">
            <v>398</v>
          </cell>
          <cell r="E27">
            <v>0</v>
          </cell>
          <cell r="F27">
            <v>398</v>
          </cell>
        </row>
        <row r="28">
          <cell r="C28">
            <v>11110</v>
          </cell>
          <cell r="D28">
            <v>23616</v>
          </cell>
          <cell r="E28">
            <v>0</v>
          </cell>
          <cell r="F28">
            <v>23616</v>
          </cell>
        </row>
        <row r="29">
          <cell r="C29">
            <v>11111</v>
          </cell>
          <cell r="D29">
            <v>13245</v>
          </cell>
          <cell r="E29">
            <v>47168</v>
          </cell>
          <cell r="F29">
            <v>60413</v>
          </cell>
        </row>
        <row r="30">
          <cell r="C30">
            <v>11112</v>
          </cell>
          <cell r="D30">
            <v>426806</v>
          </cell>
          <cell r="E30">
            <v>618703</v>
          </cell>
          <cell r="F30">
            <v>1045509</v>
          </cell>
        </row>
        <row r="31">
          <cell r="C31">
            <v>11113</v>
          </cell>
          <cell r="D31">
            <v>0</v>
          </cell>
          <cell r="E31">
            <v>320</v>
          </cell>
          <cell r="F31">
            <v>320</v>
          </cell>
        </row>
        <row r="32">
          <cell r="C32">
            <v>11114</v>
          </cell>
          <cell r="D32">
            <v>951</v>
          </cell>
          <cell r="E32">
            <v>0</v>
          </cell>
          <cell r="F32">
            <v>951</v>
          </cell>
        </row>
        <row r="33">
          <cell r="C33">
            <v>11115</v>
          </cell>
          <cell r="D33">
            <v>2496</v>
          </cell>
          <cell r="E33">
            <v>11440</v>
          </cell>
          <cell r="F33">
            <v>13936</v>
          </cell>
        </row>
        <row r="34">
          <cell r="C34">
            <v>11116</v>
          </cell>
          <cell r="D34">
            <v>33042</v>
          </cell>
          <cell r="E34">
            <v>0</v>
          </cell>
          <cell r="F34">
            <v>33042</v>
          </cell>
        </row>
        <row r="35">
          <cell r="C35">
            <v>11117</v>
          </cell>
          <cell r="D35">
            <v>0</v>
          </cell>
          <cell r="E35">
            <v>399</v>
          </cell>
          <cell r="F35">
            <v>399</v>
          </cell>
        </row>
        <row r="36">
          <cell r="C36">
            <v>11118</v>
          </cell>
          <cell r="D36">
            <v>105507</v>
          </cell>
          <cell r="E36">
            <v>55191</v>
          </cell>
          <cell r="F36">
            <v>160698</v>
          </cell>
        </row>
        <row r="37">
          <cell r="C37">
            <v>11119</v>
          </cell>
          <cell r="D37">
            <v>147</v>
          </cell>
          <cell r="E37">
            <v>1635</v>
          </cell>
          <cell r="F37">
            <v>1782</v>
          </cell>
        </row>
        <row r="38">
          <cell r="C38">
            <v>111</v>
          </cell>
          <cell r="D38">
            <v>658603</v>
          </cell>
          <cell r="E38">
            <v>752023</v>
          </cell>
          <cell r="F38">
            <v>1410626</v>
          </cell>
        </row>
        <row r="39">
          <cell r="C39">
            <v>0</v>
          </cell>
        </row>
        <row r="40">
          <cell r="C40">
            <v>11201</v>
          </cell>
          <cell r="D40">
            <v>0</v>
          </cell>
          <cell r="E40">
            <v>0</v>
          </cell>
          <cell r="F40">
            <v>0</v>
          </cell>
        </row>
        <row r="41">
          <cell r="C41">
            <v>11202</v>
          </cell>
          <cell r="D41">
            <v>0</v>
          </cell>
          <cell r="E41">
            <v>0</v>
          </cell>
          <cell r="F41">
            <v>0</v>
          </cell>
        </row>
        <row r="42">
          <cell r="C42">
            <v>11203</v>
          </cell>
          <cell r="D42">
            <v>0</v>
          </cell>
          <cell r="E42">
            <v>0</v>
          </cell>
          <cell r="F42">
            <v>0</v>
          </cell>
        </row>
        <row r="43">
          <cell r="C43">
            <v>11204</v>
          </cell>
          <cell r="D43">
            <v>0</v>
          </cell>
          <cell r="E43">
            <v>0</v>
          </cell>
          <cell r="F43">
            <v>0</v>
          </cell>
        </row>
        <row r="44">
          <cell r="C44">
            <v>11205</v>
          </cell>
          <cell r="D44">
            <v>0</v>
          </cell>
          <cell r="E44">
            <v>0</v>
          </cell>
          <cell r="F44">
            <v>0</v>
          </cell>
        </row>
        <row r="45">
          <cell r="C45">
            <v>11206</v>
          </cell>
          <cell r="D45">
            <v>0</v>
          </cell>
          <cell r="E45">
            <v>0</v>
          </cell>
          <cell r="F45">
            <v>0</v>
          </cell>
        </row>
        <row r="46">
          <cell r="C46">
            <v>11207</v>
          </cell>
          <cell r="D46">
            <v>0</v>
          </cell>
          <cell r="E46">
            <v>0</v>
          </cell>
          <cell r="F46">
            <v>0</v>
          </cell>
        </row>
        <row r="47">
          <cell r="C47">
            <v>11208</v>
          </cell>
          <cell r="D47">
            <v>0</v>
          </cell>
          <cell r="E47">
            <v>0</v>
          </cell>
          <cell r="F47">
            <v>0</v>
          </cell>
        </row>
        <row r="48">
          <cell r="C48">
            <v>11209</v>
          </cell>
          <cell r="D48">
            <v>0</v>
          </cell>
          <cell r="E48">
            <v>0</v>
          </cell>
          <cell r="F48">
            <v>0</v>
          </cell>
        </row>
        <row r="49">
          <cell r="C49">
            <v>11210</v>
          </cell>
          <cell r="D49">
            <v>246</v>
          </cell>
          <cell r="E49">
            <v>0</v>
          </cell>
          <cell r="F49">
            <v>246</v>
          </cell>
        </row>
        <row r="50">
          <cell r="C50">
            <v>11211</v>
          </cell>
          <cell r="D50">
            <v>1</v>
          </cell>
          <cell r="E50">
            <v>0</v>
          </cell>
          <cell r="F50">
            <v>1</v>
          </cell>
        </row>
        <row r="51">
          <cell r="C51">
            <v>11212</v>
          </cell>
          <cell r="D51">
            <v>3185</v>
          </cell>
          <cell r="E51">
            <v>2663</v>
          </cell>
          <cell r="F51">
            <v>5848</v>
          </cell>
        </row>
        <row r="52">
          <cell r="C52">
            <v>11213</v>
          </cell>
          <cell r="D52">
            <v>0</v>
          </cell>
          <cell r="E52">
            <v>0</v>
          </cell>
          <cell r="F52">
            <v>0</v>
          </cell>
        </row>
        <row r="53">
          <cell r="C53">
            <v>11214</v>
          </cell>
          <cell r="D53">
            <v>0</v>
          </cell>
          <cell r="E53">
            <v>0</v>
          </cell>
          <cell r="F53">
            <v>0</v>
          </cell>
        </row>
        <row r="54">
          <cell r="C54">
            <v>11215</v>
          </cell>
          <cell r="D54">
            <v>9</v>
          </cell>
          <cell r="E54">
            <v>340</v>
          </cell>
          <cell r="F54">
            <v>349</v>
          </cell>
        </row>
        <row r="55">
          <cell r="C55">
            <v>11216</v>
          </cell>
          <cell r="D55">
            <v>0</v>
          </cell>
          <cell r="E55">
            <v>0</v>
          </cell>
          <cell r="F55">
            <v>0</v>
          </cell>
        </row>
        <row r="56">
          <cell r="C56">
            <v>11217</v>
          </cell>
          <cell r="D56">
            <v>0</v>
          </cell>
          <cell r="E56">
            <v>0</v>
          </cell>
          <cell r="F56">
            <v>0</v>
          </cell>
        </row>
        <row r="57">
          <cell r="C57">
            <v>11218</v>
          </cell>
          <cell r="D57">
            <v>0</v>
          </cell>
          <cell r="E57">
            <v>0</v>
          </cell>
          <cell r="F57">
            <v>0</v>
          </cell>
        </row>
        <row r="58">
          <cell r="C58">
            <v>11219</v>
          </cell>
          <cell r="D58">
            <v>0</v>
          </cell>
          <cell r="E58">
            <v>0</v>
          </cell>
          <cell r="F58">
            <v>0</v>
          </cell>
        </row>
        <row r="59">
          <cell r="C59">
            <v>112</v>
          </cell>
          <cell r="D59">
            <v>3441</v>
          </cell>
          <cell r="E59">
            <v>3003</v>
          </cell>
          <cell r="F59">
            <v>6444</v>
          </cell>
        </row>
        <row r="60">
          <cell r="C60">
            <v>0</v>
          </cell>
        </row>
        <row r="61">
          <cell r="C61">
            <v>11301</v>
          </cell>
          <cell r="D61">
            <v>0</v>
          </cell>
          <cell r="E61">
            <v>0</v>
          </cell>
          <cell r="F61">
            <v>0</v>
          </cell>
        </row>
        <row r="62">
          <cell r="C62">
            <v>11302</v>
          </cell>
          <cell r="D62">
            <v>0</v>
          </cell>
          <cell r="E62">
            <v>0</v>
          </cell>
          <cell r="F62">
            <v>0</v>
          </cell>
        </row>
        <row r="63">
          <cell r="C63">
            <v>11303</v>
          </cell>
          <cell r="D63">
            <v>0</v>
          </cell>
          <cell r="E63">
            <v>0</v>
          </cell>
          <cell r="F63">
            <v>0</v>
          </cell>
        </row>
        <row r="64">
          <cell r="C64">
            <v>11304</v>
          </cell>
          <cell r="D64">
            <v>0</v>
          </cell>
          <cell r="E64">
            <v>0</v>
          </cell>
          <cell r="F64">
            <v>0</v>
          </cell>
        </row>
        <row r="65">
          <cell r="C65">
            <v>11305</v>
          </cell>
          <cell r="D65">
            <v>0</v>
          </cell>
          <cell r="E65">
            <v>0</v>
          </cell>
          <cell r="F65">
            <v>0</v>
          </cell>
        </row>
        <row r="66">
          <cell r="C66">
            <v>11306</v>
          </cell>
          <cell r="D66">
            <v>0</v>
          </cell>
          <cell r="E66">
            <v>0</v>
          </cell>
          <cell r="F66">
            <v>0</v>
          </cell>
        </row>
        <row r="67">
          <cell r="C67">
            <v>11307</v>
          </cell>
          <cell r="D67">
            <v>0</v>
          </cell>
          <cell r="E67">
            <v>0</v>
          </cell>
          <cell r="F67">
            <v>0</v>
          </cell>
        </row>
        <row r="68">
          <cell r="C68">
            <v>11308</v>
          </cell>
          <cell r="D68">
            <v>0</v>
          </cell>
          <cell r="E68">
            <v>0</v>
          </cell>
          <cell r="F68">
            <v>0</v>
          </cell>
        </row>
        <row r="69">
          <cell r="C69">
            <v>11309</v>
          </cell>
          <cell r="D69">
            <v>0</v>
          </cell>
          <cell r="E69">
            <v>0</v>
          </cell>
          <cell r="F69">
            <v>0</v>
          </cell>
        </row>
        <row r="70">
          <cell r="C70">
            <v>11310</v>
          </cell>
          <cell r="D70">
            <v>3658</v>
          </cell>
          <cell r="E70">
            <v>0</v>
          </cell>
          <cell r="F70">
            <v>3658</v>
          </cell>
        </row>
        <row r="71">
          <cell r="C71">
            <v>11311</v>
          </cell>
          <cell r="D71">
            <v>134</v>
          </cell>
          <cell r="E71">
            <v>0</v>
          </cell>
          <cell r="F71">
            <v>134</v>
          </cell>
        </row>
        <row r="72">
          <cell r="C72">
            <v>11312</v>
          </cell>
          <cell r="D72">
            <v>13225</v>
          </cell>
          <cell r="E72">
            <v>24744</v>
          </cell>
          <cell r="F72">
            <v>37969</v>
          </cell>
        </row>
        <row r="73">
          <cell r="C73">
            <v>11313</v>
          </cell>
          <cell r="D73">
            <v>0</v>
          </cell>
          <cell r="E73">
            <v>0</v>
          </cell>
          <cell r="F73">
            <v>0</v>
          </cell>
        </row>
        <row r="74">
          <cell r="C74">
            <v>11314</v>
          </cell>
          <cell r="D74">
            <v>0</v>
          </cell>
          <cell r="E74">
            <v>0</v>
          </cell>
          <cell r="F74">
            <v>0</v>
          </cell>
        </row>
        <row r="75">
          <cell r="C75">
            <v>11315</v>
          </cell>
          <cell r="D75">
            <v>0</v>
          </cell>
          <cell r="E75">
            <v>1229</v>
          </cell>
          <cell r="F75">
            <v>1229</v>
          </cell>
        </row>
        <row r="76">
          <cell r="C76">
            <v>11316</v>
          </cell>
          <cell r="D76">
            <v>6566</v>
          </cell>
          <cell r="E76">
            <v>0</v>
          </cell>
          <cell r="F76">
            <v>6566</v>
          </cell>
        </row>
        <row r="77">
          <cell r="C77">
            <v>11317</v>
          </cell>
          <cell r="D77">
            <v>0</v>
          </cell>
          <cell r="E77">
            <v>1398</v>
          </cell>
          <cell r="F77">
            <v>1398</v>
          </cell>
        </row>
        <row r="78">
          <cell r="C78">
            <v>11318</v>
          </cell>
          <cell r="D78">
            <v>76</v>
          </cell>
          <cell r="E78">
            <v>0</v>
          </cell>
          <cell r="F78">
            <v>76</v>
          </cell>
        </row>
        <row r="79">
          <cell r="C79">
            <v>11319</v>
          </cell>
          <cell r="D79">
            <v>0</v>
          </cell>
          <cell r="E79">
            <v>0</v>
          </cell>
          <cell r="F79">
            <v>0</v>
          </cell>
        </row>
        <row r="80">
          <cell r="C80">
            <v>113</v>
          </cell>
          <cell r="D80">
            <v>23659</v>
          </cell>
          <cell r="E80">
            <v>27371</v>
          </cell>
          <cell r="F80">
            <v>51030</v>
          </cell>
        </row>
        <row r="81">
          <cell r="C81">
            <v>0</v>
          </cell>
        </row>
        <row r="82">
          <cell r="C82">
            <v>11401</v>
          </cell>
          <cell r="D82">
            <v>0</v>
          </cell>
          <cell r="E82">
            <v>0</v>
          </cell>
          <cell r="F82">
            <v>0</v>
          </cell>
        </row>
        <row r="83">
          <cell r="C83">
            <v>11402</v>
          </cell>
          <cell r="D83">
            <v>0</v>
          </cell>
          <cell r="E83">
            <v>0</v>
          </cell>
          <cell r="F83">
            <v>0</v>
          </cell>
        </row>
        <row r="84">
          <cell r="C84">
            <v>11403</v>
          </cell>
          <cell r="D84">
            <v>0</v>
          </cell>
          <cell r="E84">
            <v>0</v>
          </cell>
          <cell r="F84">
            <v>0</v>
          </cell>
        </row>
        <row r="85">
          <cell r="C85">
            <v>11404</v>
          </cell>
          <cell r="D85">
            <v>0</v>
          </cell>
          <cell r="E85">
            <v>0</v>
          </cell>
          <cell r="F85">
            <v>0</v>
          </cell>
        </row>
        <row r="86">
          <cell r="C86">
            <v>11405</v>
          </cell>
          <cell r="D86">
            <v>0</v>
          </cell>
          <cell r="E86">
            <v>0</v>
          </cell>
          <cell r="F86">
            <v>0</v>
          </cell>
        </row>
        <row r="87">
          <cell r="C87">
            <v>11406</v>
          </cell>
          <cell r="D87">
            <v>0</v>
          </cell>
          <cell r="E87">
            <v>0</v>
          </cell>
          <cell r="F87">
            <v>0</v>
          </cell>
        </row>
        <row r="88">
          <cell r="C88">
            <v>11407</v>
          </cell>
          <cell r="D88">
            <v>0</v>
          </cell>
          <cell r="E88">
            <v>0</v>
          </cell>
          <cell r="F88">
            <v>0</v>
          </cell>
        </row>
        <row r="89">
          <cell r="C89">
            <v>11408</v>
          </cell>
          <cell r="D89">
            <v>0</v>
          </cell>
          <cell r="E89">
            <v>0</v>
          </cell>
          <cell r="F89">
            <v>0</v>
          </cell>
        </row>
        <row r="90">
          <cell r="C90">
            <v>11409</v>
          </cell>
          <cell r="D90">
            <v>0</v>
          </cell>
          <cell r="E90">
            <v>0</v>
          </cell>
          <cell r="F90">
            <v>0</v>
          </cell>
        </row>
        <row r="91">
          <cell r="C91">
            <v>11410</v>
          </cell>
          <cell r="D91">
            <v>0</v>
          </cell>
          <cell r="E91">
            <v>0</v>
          </cell>
          <cell r="F91">
            <v>0</v>
          </cell>
        </row>
        <row r="92">
          <cell r="C92">
            <v>11411</v>
          </cell>
          <cell r="D92">
            <v>0</v>
          </cell>
          <cell r="E92">
            <v>0</v>
          </cell>
          <cell r="F92">
            <v>0</v>
          </cell>
        </row>
        <row r="93">
          <cell r="C93">
            <v>11412</v>
          </cell>
          <cell r="D93">
            <v>22</v>
          </cell>
          <cell r="E93">
            <v>0</v>
          </cell>
          <cell r="F93">
            <v>22</v>
          </cell>
        </row>
        <row r="94">
          <cell r="C94">
            <v>11413</v>
          </cell>
          <cell r="D94">
            <v>0</v>
          </cell>
          <cell r="E94">
            <v>0</v>
          </cell>
          <cell r="F94">
            <v>0</v>
          </cell>
        </row>
        <row r="95">
          <cell r="C95">
            <v>11414</v>
          </cell>
          <cell r="D95">
            <v>0</v>
          </cell>
          <cell r="E95">
            <v>0</v>
          </cell>
          <cell r="F95">
            <v>0</v>
          </cell>
        </row>
        <row r="96">
          <cell r="C96">
            <v>11415</v>
          </cell>
          <cell r="D96">
            <v>0</v>
          </cell>
          <cell r="E96">
            <v>0</v>
          </cell>
          <cell r="F96">
            <v>0</v>
          </cell>
        </row>
        <row r="97">
          <cell r="C97">
            <v>11416</v>
          </cell>
          <cell r="D97">
            <v>0</v>
          </cell>
          <cell r="E97">
            <v>187</v>
          </cell>
          <cell r="F97">
            <v>187</v>
          </cell>
        </row>
        <row r="98">
          <cell r="C98">
            <v>114</v>
          </cell>
          <cell r="D98">
            <v>22</v>
          </cell>
          <cell r="E98">
            <v>187</v>
          </cell>
          <cell r="F98">
            <v>209</v>
          </cell>
        </row>
        <row r="99">
          <cell r="C99">
            <v>0</v>
          </cell>
        </row>
        <row r="100">
          <cell r="C100">
            <v>11501</v>
          </cell>
          <cell r="D100">
            <v>0</v>
          </cell>
          <cell r="E100">
            <v>0</v>
          </cell>
          <cell r="F100">
            <v>0</v>
          </cell>
        </row>
        <row r="101">
          <cell r="C101">
            <v>11502</v>
          </cell>
          <cell r="D101">
            <v>32</v>
          </cell>
          <cell r="E101">
            <v>0</v>
          </cell>
          <cell r="F101">
            <v>32</v>
          </cell>
        </row>
        <row r="102">
          <cell r="C102">
            <v>11503</v>
          </cell>
          <cell r="D102">
            <v>0</v>
          </cell>
          <cell r="E102">
            <v>674</v>
          </cell>
          <cell r="F102">
            <v>674</v>
          </cell>
        </row>
        <row r="103">
          <cell r="C103">
            <v>115</v>
          </cell>
          <cell r="D103">
            <v>32</v>
          </cell>
          <cell r="E103">
            <v>674</v>
          </cell>
          <cell r="F103">
            <v>706</v>
          </cell>
        </row>
        <row r="104">
          <cell r="C104">
            <v>0</v>
          </cell>
        </row>
        <row r="105">
          <cell r="C105">
            <v>11601</v>
          </cell>
          <cell r="D105">
            <v>46613</v>
          </cell>
          <cell r="E105">
            <v>0</v>
          </cell>
          <cell r="F105">
            <v>46613</v>
          </cell>
        </row>
        <row r="106">
          <cell r="C106">
            <v>11602</v>
          </cell>
          <cell r="D106">
            <v>12</v>
          </cell>
          <cell r="E106">
            <v>9</v>
          </cell>
          <cell r="F106">
            <v>21</v>
          </cell>
        </row>
        <row r="107">
          <cell r="C107">
            <v>11603</v>
          </cell>
          <cell r="D107">
            <v>2296</v>
          </cell>
          <cell r="E107">
            <v>54805</v>
          </cell>
          <cell r="F107">
            <v>57101</v>
          </cell>
        </row>
        <row r="108">
          <cell r="C108">
            <v>116</v>
          </cell>
          <cell r="D108">
            <v>48921</v>
          </cell>
          <cell r="E108">
            <v>54814</v>
          </cell>
          <cell r="F108">
            <v>103735</v>
          </cell>
        </row>
        <row r="109">
          <cell r="C109">
            <v>11</v>
          </cell>
          <cell r="D109">
            <v>734678</v>
          </cell>
          <cell r="E109">
            <v>838072</v>
          </cell>
          <cell r="F109">
            <v>1572750</v>
          </cell>
        </row>
        <row r="110">
          <cell r="C110">
            <v>0</v>
          </cell>
        </row>
        <row r="111">
          <cell r="C111">
            <v>0</v>
          </cell>
        </row>
        <row r="112">
          <cell r="C112">
            <v>12101</v>
          </cell>
          <cell r="D112">
            <v>21815</v>
          </cell>
          <cell r="E112">
            <v>36607</v>
          </cell>
          <cell r="F112">
            <v>58422</v>
          </cell>
        </row>
        <row r="113">
          <cell r="C113">
            <v>12102</v>
          </cell>
          <cell r="D113">
            <v>4839</v>
          </cell>
          <cell r="E113">
            <v>0</v>
          </cell>
          <cell r="F113">
            <v>4839</v>
          </cell>
        </row>
        <row r="114">
          <cell r="C114">
            <v>12103</v>
          </cell>
          <cell r="D114">
            <v>411</v>
          </cell>
          <cell r="E114">
            <v>0</v>
          </cell>
          <cell r="F114">
            <v>411</v>
          </cell>
        </row>
        <row r="115">
          <cell r="C115">
            <v>12104</v>
          </cell>
          <cell r="D115">
            <v>47654</v>
          </cell>
          <cell r="E115">
            <v>0</v>
          </cell>
          <cell r="F115">
            <v>47654</v>
          </cell>
        </row>
        <row r="116">
          <cell r="C116">
            <v>12105</v>
          </cell>
          <cell r="D116">
            <v>0</v>
          </cell>
          <cell r="E116">
            <v>0</v>
          </cell>
          <cell r="F116">
            <v>0</v>
          </cell>
        </row>
        <row r="117">
          <cell r="C117">
            <v>12106</v>
          </cell>
          <cell r="D117">
            <v>0</v>
          </cell>
          <cell r="E117">
            <v>0</v>
          </cell>
          <cell r="F117">
            <v>0</v>
          </cell>
        </row>
        <row r="118">
          <cell r="C118">
            <v>12107</v>
          </cell>
          <cell r="D118">
            <v>0</v>
          </cell>
          <cell r="E118">
            <v>10402</v>
          </cell>
          <cell r="F118">
            <v>10402</v>
          </cell>
        </row>
        <row r="119">
          <cell r="C119">
            <v>121</v>
          </cell>
          <cell r="D119">
            <v>74719</v>
          </cell>
          <cell r="E119">
            <v>47009</v>
          </cell>
          <cell r="F119">
            <v>121728</v>
          </cell>
        </row>
        <row r="120">
          <cell r="C120">
            <v>0</v>
          </cell>
        </row>
        <row r="121">
          <cell r="C121">
            <v>12201</v>
          </cell>
          <cell r="D121">
            <v>0</v>
          </cell>
          <cell r="E121">
            <v>0</v>
          </cell>
          <cell r="F121">
            <v>0</v>
          </cell>
        </row>
        <row r="122">
          <cell r="C122">
            <v>12202</v>
          </cell>
          <cell r="D122">
            <v>0</v>
          </cell>
          <cell r="E122">
            <v>0</v>
          </cell>
          <cell r="F122">
            <v>0</v>
          </cell>
        </row>
        <row r="123">
          <cell r="C123">
            <v>12203</v>
          </cell>
          <cell r="D123">
            <v>0</v>
          </cell>
          <cell r="E123">
            <v>0</v>
          </cell>
          <cell r="F123">
            <v>0</v>
          </cell>
        </row>
        <row r="124">
          <cell r="C124">
            <v>12204</v>
          </cell>
          <cell r="D124">
            <v>230</v>
          </cell>
          <cell r="E124">
            <v>0</v>
          </cell>
          <cell r="F124">
            <v>230</v>
          </cell>
        </row>
        <row r="125">
          <cell r="C125">
            <v>12205</v>
          </cell>
          <cell r="D125">
            <v>0</v>
          </cell>
          <cell r="E125">
            <v>0</v>
          </cell>
          <cell r="F125">
            <v>0</v>
          </cell>
        </row>
        <row r="126">
          <cell r="C126">
            <v>12206</v>
          </cell>
          <cell r="D126">
            <v>0</v>
          </cell>
          <cell r="E126">
            <v>0</v>
          </cell>
          <cell r="F126">
            <v>0</v>
          </cell>
        </row>
        <row r="127">
          <cell r="C127">
            <v>12207</v>
          </cell>
          <cell r="D127">
            <v>0</v>
          </cell>
          <cell r="E127">
            <v>0</v>
          </cell>
          <cell r="F127">
            <v>0</v>
          </cell>
        </row>
        <row r="128">
          <cell r="C128">
            <v>12208</v>
          </cell>
          <cell r="D128">
            <v>0</v>
          </cell>
          <cell r="E128">
            <v>0</v>
          </cell>
          <cell r="F128">
            <v>0</v>
          </cell>
        </row>
        <row r="129">
          <cell r="C129">
            <v>122</v>
          </cell>
          <cell r="D129">
            <v>230</v>
          </cell>
          <cell r="E129">
            <v>0</v>
          </cell>
          <cell r="F129">
            <v>230</v>
          </cell>
        </row>
        <row r="130">
          <cell r="C130">
            <v>0</v>
          </cell>
        </row>
        <row r="131">
          <cell r="C131">
            <v>12301</v>
          </cell>
          <cell r="D131">
            <v>0</v>
          </cell>
          <cell r="E131">
            <v>0</v>
          </cell>
          <cell r="F131">
            <v>0</v>
          </cell>
        </row>
        <row r="132">
          <cell r="C132">
            <v>12302</v>
          </cell>
          <cell r="D132">
            <v>0</v>
          </cell>
          <cell r="E132">
            <v>0</v>
          </cell>
          <cell r="F132">
            <v>0</v>
          </cell>
        </row>
        <row r="133">
          <cell r="C133">
            <v>12303</v>
          </cell>
          <cell r="D133">
            <v>14702</v>
          </cell>
          <cell r="E133">
            <v>0</v>
          </cell>
          <cell r="F133">
            <v>14702</v>
          </cell>
        </row>
        <row r="134">
          <cell r="C134">
            <v>12304</v>
          </cell>
          <cell r="D134">
            <v>161065</v>
          </cell>
          <cell r="E134">
            <v>0</v>
          </cell>
          <cell r="F134">
            <v>161065</v>
          </cell>
        </row>
        <row r="135">
          <cell r="C135">
            <v>12305</v>
          </cell>
          <cell r="D135">
            <v>0</v>
          </cell>
          <cell r="E135">
            <v>0</v>
          </cell>
          <cell r="F135">
            <v>0</v>
          </cell>
        </row>
        <row r="136">
          <cell r="C136">
            <v>12306</v>
          </cell>
          <cell r="D136">
            <v>0</v>
          </cell>
          <cell r="E136">
            <v>0</v>
          </cell>
          <cell r="F136">
            <v>0</v>
          </cell>
        </row>
        <row r="137">
          <cell r="C137">
            <v>12307</v>
          </cell>
          <cell r="D137">
            <v>0</v>
          </cell>
          <cell r="E137">
            <v>0</v>
          </cell>
          <cell r="F137">
            <v>0</v>
          </cell>
        </row>
        <row r="138">
          <cell r="C138">
            <v>12308</v>
          </cell>
          <cell r="D138">
            <v>0</v>
          </cell>
          <cell r="E138">
            <v>5774</v>
          </cell>
          <cell r="F138">
            <v>5774</v>
          </cell>
        </row>
        <row r="139">
          <cell r="C139">
            <v>123</v>
          </cell>
          <cell r="D139">
            <v>175767</v>
          </cell>
          <cell r="E139">
            <v>5774</v>
          </cell>
          <cell r="F139">
            <v>181541</v>
          </cell>
        </row>
        <row r="140">
          <cell r="C140">
            <v>0</v>
          </cell>
        </row>
        <row r="141">
          <cell r="C141">
            <v>12401</v>
          </cell>
          <cell r="D141">
            <v>0</v>
          </cell>
          <cell r="E141">
            <v>610</v>
          </cell>
          <cell r="F141">
            <v>610</v>
          </cell>
        </row>
        <row r="142">
          <cell r="C142">
            <v>12402</v>
          </cell>
          <cell r="D142">
            <v>137</v>
          </cell>
          <cell r="E142">
            <v>0</v>
          </cell>
          <cell r="F142">
            <v>137</v>
          </cell>
        </row>
        <row r="143">
          <cell r="C143">
            <v>12403</v>
          </cell>
          <cell r="D143">
            <v>86977</v>
          </cell>
          <cell r="E143">
            <v>0</v>
          </cell>
          <cell r="F143">
            <v>86977</v>
          </cell>
        </row>
        <row r="144">
          <cell r="C144">
            <v>12404</v>
          </cell>
          <cell r="D144">
            <v>420431</v>
          </cell>
          <cell r="E144">
            <v>0</v>
          </cell>
          <cell r="F144">
            <v>420431</v>
          </cell>
        </row>
        <row r="145">
          <cell r="C145">
            <v>12405</v>
          </cell>
          <cell r="D145">
            <v>0</v>
          </cell>
          <cell r="E145">
            <v>0</v>
          </cell>
          <cell r="F145">
            <v>0</v>
          </cell>
        </row>
        <row r="146">
          <cell r="C146">
            <v>12406</v>
          </cell>
          <cell r="D146">
            <v>0</v>
          </cell>
          <cell r="E146">
            <v>1</v>
          </cell>
          <cell r="F146">
            <v>1</v>
          </cell>
        </row>
        <row r="147">
          <cell r="C147">
            <v>12407</v>
          </cell>
          <cell r="D147">
            <v>0</v>
          </cell>
          <cell r="E147">
            <v>105</v>
          </cell>
          <cell r="F147">
            <v>105</v>
          </cell>
        </row>
        <row r="148">
          <cell r="C148">
            <v>124</v>
          </cell>
          <cell r="D148">
            <v>507545</v>
          </cell>
          <cell r="E148">
            <v>716</v>
          </cell>
          <cell r="F148">
            <v>508261</v>
          </cell>
        </row>
        <row r="149">
          <cell r="C149">
            <v>0</v>
          </cell>
        </row>
        <row r="150">
          <cell r="C150">
            <v>12501</v>
          </cell>
          <cell r="D150">
            <v>0</v>
          </cell>
          <cell r="E150">
            <v>0</v>
          </cell>
          <cell r="F150">
            <v>0</v>
          </cell>
        </row>
        <row r="151">
          <cell r="C151">
            <v>12502</v>
          </cell>
          <cell r="D151">
            <v>0</v>
          </cell>
          <cell r="E151">
            <v>0</v>
          </cell>
          <cell r="F151">
            <v>0</v>
          </cell>
        </row>
        <row r="152">
          <cell r="C152">
            <v>12503</v>
          </cell>
          <cell r="D152">
            <v>0</v>
          </cell>
          <cell r="E152">
            <v>0</v>
          </cell>
          <cell r="F152">
            <v>0</v>
          </cell>
        </row>
        <row r="153">
          <cell r="C153">
            <v>12504</v>
          </cell>
          <cell r="D153">
            <v>0</v>
          </cell>
          <cell r="E153">
            <v>0</v>
          </cell>
          <cell r="F153">
            <v>0</v>
          </cell>
        </row>
        <row r="154">
          <cell r="C154">
            <v>125</v>
          </cell>
          <cell r="D154">
            <v>0</v>
          </cell>
          <cell r="E154">
            <v>0</v>
          </cell>
          <cell r="F154">
            <v>0</v>
          </cell>
        </row>
        <row r="155">
          <cell r="C155">
            <v>0</v>
          </cell>
        </row>
        <row r="156">
          <cell r="C156">
            <v>12601</v>
          </cell>
          <cell r="D156">
            <v>574017</v>
          </cell>
          <cell r="E156">
            <v>29413</v>
          </cell>
          <cell r="F156">
            <v>603430</v>
          </cell>
        </row>
        <row r="157">
          <cell r="C157">
            <v>12602</v>
          </cell>
          <cell r="D157">
            <v>32784</v>
          </cell>
          <cell r="E157">
            <v>3800</v>
          </cell>
          <cell r="F157">
            <v>36584</v>
          </cell>
        </row>
        <row r="158">
          <cell r="C158">
            <v>12603</v>
          </cell>
          <cell r="D158">
            <v>982</v>
          </cell>
          <cell r="E158">
            <v>3026</v>
          </cell>
          <cell r="F158">
            <v>4008</v>
          </cell>
        </row>
        <row r="159">
          <cell r="C159">
            <v>12604</v>
          </cell>
          <cell r="D159">
            <v>0</v>
          </cell>
          <cell r="E159">
            <v>0</v>
          </cell>
          <cell r="F159">
            <v>0</v>
          </cell>
        </row>
        <row r="160">
          <cell r="C160">
            <v>12605</v>
          </cell>
          <cell r="D160">
            <v>25</v>
          </cell>
          <cell r="E160">
            <v>0</v>
          </cell>
          <cell r="F160">
            <v>25</v>
          </cell>
        </row>
        <row r="161">
          <cell r="C161">
            <v>12606</v>
          </cell>
          <cell r="D161">
            <v>301</v>
          </cell>
          <cell r="E161">
            <v>31</v>
          </cell>
          <cell r="F161">
            <v>332</v>
          </cell>
        </row>
        <row r="162">
          <cell r="C162">
            <v>126</v>
          </cell>
          <cell r="D162">
            <v>608109</v>
          </cell>
          <cell r="E162">
            <v>36270</v>
          </cell>
          <cell r="F162">
            <v>644379</v>
          </cell>
        </row>
        <row r="163">
          <cell r="C163">
            <v>12</v>
          </cell>
          <cell r="D163">
            <v>1366370</v>
          </cell>
          <cell r="E163">
            <v>89769</v>
          </cell>
          <cell r="F163">
            <v>1456139</v>
          </cell>
        </row>
        <row r="164">
          <cell r="C164">
            <v>0</v>
          </cell>
        </row>
        <row r="165">
          <cell r="C165">
            <v>0</v>
          </cell>
        </row>
        <row r="166">
          <cell r="C166">
            <v>13101</v>
          </cell>
          <cell r="D166">
            <v>43464</v>
          </cell>
          <cell r="E166">
            <v>143</v>
          </cell>
          <cell r="F166">
            <v>43607</v>
          </cell>
        </row>
        <row r="167">
          <cell r="C167">
            <v>13102</v>
          </cell>
          <cell r="D167">
            <v>9779</v>
          </cell>
          <cell r="E167">
            <v>0</v>
          </cell>
          <cell r="F167">
            <v>9779</v>
          </cell>
        </row>
        <row r="168">
          <cell r="C168">
            <v>13103</v>
          </cell>
          <cell r="D168">
            <v>2174129</v>
          </cell>
          <cell r="E168">
            <v>1</v>
          </cell>
          <cell r="F168">
            <v>2174130</v>
          </cell>
        </row>
        <row r="169">
          <cell r="C169">
            <v>131</v>
          </cell>
          <cell r="D169">
            <v>2227372</v>
          </cell>
          <cell r="E169">
            <v>144</v>
          </cell>
          <cell r="F169">
            <v>2227516</v>
          </cell>
        </row>
        <row r="170">
          <cell r="C170">
            <v>0</v>
          </cell>
        </row>
        <row r="171">
          <cell r="C171">
            <v>13201</v>
          </cell>
          <cell r="D171">
            <v>2520007</v>
          </cell>
          <cell r="E171">
            <v>0</v>
          </cell>
          <cell r="F171">
            <v>2520007</v>
          </cell>
        </row>
        <row r="172">
          <cell r="C172">
            <v>13</v>
          </cell>
          <cell r="D172">
            <v>4747379</v>
          </cell>
          <cell r="E172">
            <v>144</v>
          </cell>
          <cell r="F172">
            <v>4747523</v>
          </cell>
        </row>
        <row r="173">
          <cell r="C173">
            <v>0</v>
          </cell>
        </row>
        <row r="174">
          <cell r="C174">
            <v>0</v>
          </cell>
        </row>
        <row r="175">
          <cell r="C175">
            <v>14101</v>
          </cell>
          <cell r="D175">
            <v>0</v>
          </cell>
          <cell r="E175">
            <v>0</v>
          </cell>
          <cell r="F175">
            <v>0</v>
          </cell>
        </row>
        <row r="176">
          <cell r="C176">
            <v>14102</v>
          </cell>
          <cell r="D176">
            <v>0</v>
          </cell>
          <cell r="E176">
            <v>0</v>
          </cell>
          <cell r="F176">
            <v>0</v>
          </cell>
        </row>
        <row r="177">
          <cell r="C177">
            <v>14103</v>
          </cell>
          <cell r="D177">
            <v>0</v>
          </cell>
          <cell r="E177">
            <v>0</v>
          </cell>
          <cell r="F177">
            <v>0</v>
          </cell>
        </row>
        <row r="178">
          <cell r="C178">
            <v>14104</v>
          </cell>
          <cell r="D178">
            <v>0</v>
          </cell>
          <cell r="E178">
            <v>0</v>
          </cell>
          <cell r="F178">
            <v>0</v>
          </cell>
        </row>
        <row r="179">
          <cell r="C179">
            <v>141</v>
          </cell>
          <cell r="D179">
            <v>0</v>
          </cell>
          <cell r="E179">
            <v>0</v>
          </cell>
          <cell r="F179">
            <v>0</v>
          </cell>
        </row>
        <row r="180">
          <cell r="C180">
            <v>0</v>
          </cell>
        </row>
        <row r="181">
          <cell r="C181">
            <v>14201</v>
          </cell>
          <cell r="D181">
            <v>0</v>
          </cell>
          <cell r="E181">
            <v>0</v>
          </cell>
          <cell r="F181">
            <v>0</v>
          </cell>
        </row>
        <row r="182">
          <cell r="C182">
            <v>14202</v>
          </cell>
          <cell r="D182">
            <v>0</v>
          </cell>
          <cell r="E182">
            <v>0</v>
          </cell>
          <cell r="F182">
            <v>0</v>
          </cell>
        </row>
        <row r="183">
          <cell r="C183">
            <v>14203</v>
          </cell>
          <cell r="D183">
            <v>0</v>
          </cell>
          <cell r="E183">
            <v>0</v>
          </cell>
          <cell r="F183">
            <v>0</v>
          </cell>
        </row>
        <row r="184">
          <cell r="C184">
            <v>14204</v>
          </cell>
          <cell r="D184">
            <v>0</v>
          </cell>
          <cell r="E184">
            <v>0</v>
          </cell>
          <cell r="F184">
            <v>0</v>
          </cell>
        </row>
        <row r="185">
          <cell r="C185">
            <v>14205</v>
          </cell>
          <cell r="D185">
            <v>0</v>
          </cell>
          <cell r="E185">
            <v>0</v>
          </cell>
          <cell r="F185">
            <v>0</v>
          </cell>
        </row>
        <row r="186">
          <cell r="C186">
            <v>142</v>
          </cell>
          <cell r="D186">
            <v>0</v>
          </cell>
          <cell r="E186">
            <v>0</v>
          </cell>
          <cell r="F186">
            <v>0</v>
          </cell>
        </row>
        <row r="187">
          <cell r="C187">
            <v>14</v>
          </cell>
          <cell r="D187">
            <v>0</v>
          </cell>
          <cell r="E187">
            <v>0</v>
          </cell>
          <cell r="F187">
            <v>0</v>
          </cell>
        </row>
        <row r="188">
          <cell r="C188">
            <v>0</v>
          </cell>
        </row>
        <row r="189">
          <cell r="C189">
            <v>0</v>
          </cell>
        </row>
        <row r="190">
          <cell r="C190">
            <v>15101</v>
          </cell>
          <cell r="D190">
            <v>0</v>
          </cell>
          <cell r="E190">
            <v>0</v>
          </cell>
          <cell r="F190">
            <v>0</v>
          </cell>
        </row>
        <row r="191">
          <cell r="C191">
            <v>15102</v>
          </cell>
          <cell r="D191">
            <v>0</v>
          </cell>
          <cell r="E191">
            <v>0</v>
          </cell>
          <cell r="F191">
            <v>0</v>
          </cell>
        </row>
        <row r="192">
          <cell r="C192">
            <v>151</v>
          </cell>
          <cell r="D192">
            <v>0</v>
          </cell>
          <cell r="E192">
            <v>0</v>
          </cell>
          <cell r="F192">
            <v>0</v>
          </cell>
        </row>
        <row r="193">
          <cell r="C193">
            <v>15</v>
          </cell>
          <cell r="D193">
            <v>0</v>
          </cell>
          <cell r="E193">
            <v>0</v>
          </cell>
          <cell r="F193">
            <v>0</v>
          </cell>
        </row>
        <row r="194">
          <cell r="C194">
            <v>0</v>
          </cell>
        </row>
        <row r="195">
          <cell r="C195">
            <v>0</v>
          </cell>
        </row>
        <row r="196">
          <cell r="C196">
            <v>16101</v>
          </cell>
          <cell r="D196">
            <v>6057</v>
          </cell>
          <cell r="E196">
            <v>7232</v>
          </cell>
          <cell r="F196">
            <v>13289</v>
          </cell>
        </row>
        <row r="197">
          <cell r="C197">
            <v>16104</v>
          </cell>
          <cell r="D197">
            <v>10</v>
          </cell>
          <cell r="E197">
            <v>2</v>
          </cell>
          <cell r="F197">
            <v>12</v>
          </cell>
        </row>
        <row r="198">
          <cell r="C198">
            <v>16105</v>
          </cell>
          <cell r="D198">
            <v>80</v>
          </cell>
          <cell r="E198">
            <v>118</v>
          </cell>
          <cell r="F198">
            <v>198</v>
          </cell>
        </row>
        <row r="199">
          <cell r="C199">
            <v>161</v>
          </cell>
          <cell r="D199">
            <v>6147</v>
          </cell>
          <cell r="E199">
            <v>7352</v>
          </cell>
          <cell r="F199">
            <v>13499</v>
          </cell>
        </row>
        <row r="200">
          <cell r="C200">
            <v>16</v>
          </cell>
          <cell r="D200">
            <v>6147</v>
          </cell>
          <cell r="E200">
            <v>7352</v>
          </cell>
          <cell r="F200">
            <v>13499</v>
          </cell>
        </row>
        <row r="201">
          <cell r="C201">
            <v>0</v>
          </cell>
        </row>
        <row r="202">
          <cell r="C202">
            <v>0</v>
          </cell>
        </row>
        <row r="203">
          <cell r="C203">
            <v>17101</v>
          </cell>
          <cell r="D203">
            <v>10408788</v>
          </cell>
          <cell r="E203">
            <v>0</v>
          </cell>
          <cell r="F203">
            <v>10408788</v>
          </cell>
        </row>
        <row r="204">
          <cell r="C204">
            <v>17102</v>
          </cell>
          <cell r="D204">
            <v>715749</v>
          </cell>
          <cell r="E204">
            <v>0</v>
          </cell>
          <cell r="F204">
            <v>715749</v>
          </cell>
        </row>
        <row r="205">
          <cell r="C205">
            <v>17103</v>
          </cell>
          <cell r="D205">
            <v>550544</v>
          </cell>
          <cell r="E205">
            <v>0</v>
          </cell>
          <cell r="F205">
            <v>550544</v>
          </cell>
        </row>
        <row r="206">
          <cell r="C206">
            <v>171</v>
          </cell>
          <cell r="D206">
            <v>11675081</v>
          </cell>
          <cell r="E206">
            <v>0</v>
          </cell>
          <cell r="F206">
            <v>11675081</v>
          </cell>
        </row>
        <row r="207">
          <cell r="C207">
            <v>0</v>
          </cell>
        </row>
        <row r="208">
          <cell r="C208">
            <v>17201</v>
          </cell>
          <cell r="D208">
            <v>38388</v>
          </cell>
          <cell r="E208">
            <v>152106</v>
          </cell>
          <cell r="F208">
            <v>190494</v>
          </cell>
        </row>
        <row r="209">
          <cell r="C209">
            <v>17202</v>
          </cell>
          <cell r="D209">
            <v>3136</v>
          </cell>
          <cell r="E209">
            <v>0</v>
          </cell>
          <cell r="F209">
            <v>3136</v>
          </cell>
        </row>
        <row r="210">
          <cell r="C210">
            <v>17203</v>
          </cell>
          <cell r="D210">
            <v>63184</v>
          </cell>
          <cell r="E210">
            <v>25326</v>
          </cell>
          <cell r="F210">
            <v>88510</v>
          </cell>
        </row>
        <row r="211">
          <cell r="C211">
            <v>17204</v>
          </cell>
          <cell r="D211">
            <v>24292</v>
          </cell>
          <cell r="E211">
            <v>4234</v>
          </cell>
          <cell r="F211">
            <v>28526</v>
          </cell>
        </row>
        <row r="212">
          <cell r="C212">
            <v>17205</v>
          </cell>
          <cell r="D212">
            <v>39783</v>
          </cell>
          <cell r="E212">
            <v>17221</v>
          </cell>
          <cell r="F212">
            <v>57004</v>
          </cell>
        </row>
        <row r="213">
          <cell r="C213">
            <v>172</v>
          </cell>
          <cell r="D213">
            <v>168783</v>
          </cell>
          <cell r="E213">
            <v>198887</v>
          </cell>
          <cell r="F213">
            <v>367670</v>
          </cell>
        </row>
        <row r="214">
          <cell r="C214">
            <v>0</v>
          </cell>
        </row>
        <row r="215">
          <cell r="C215">
            <v>17301</v>
          </cell>
          <cell r="D215">
            <v>339</v>
          </cell>
          <cell r="E215">
            <v>0</v>
          </cell>
          <cell r="F215">
            <v>339</v>
          </cell>
        </row>
        <row r="216">
          <cell r="C216">
            <v>17302</v>
          </cell>
          <cell r="D216">
            <v>308</v>
          </cell>
          <cell r="E216">
            <v>0</v>
          </cell>
          <cell r="F216">
            <v>308</v>
          </cell>
        </row>
        <row r="217">
          <cell r="C217">
            <v>17303</v>
          </cell>
          <cell r="D217">
            <v>519</v>
          </cell>
          <cell r="E217">
            <v>2</v>
          </cell>
          <cell r="F217">
            <v>521</v>
          </cell>
        </row>
        <row r="218">
          <cell r="C218">
            <v>17304</v>
          </cell>
          <cell r="D218">
            <v>0</v>
          </cell>
          <cell r="E218">
            <v>0</v>
          </cell>
          <cell r="F218">
            <v>0</v>
          </cell>
        </row>
        <row r="219">
          <cell r="C219">
            <v>17305</v>
          </cell>
          <cell r="D219">
            <v>114786</v>
          </cell>
          <cell r="E219">
            <v>0</v>
          </cell>
          <cell r="F219">
            <v>114786</v>
          </cell>
        </row>
        <row r="220">
          <cell r="C220">
            <v>17306</v>
          </cell>
          <cell r="D220">
            <v>6</v>
          </cell>
          <cell r="E220">
            <v>0</v>
          </cell>
          <cell r="F220">
            <v>6</v>
          </cell>
        </row>
        <row r="221">
          <cell r="C221">
            <v>17307</v>
          </cell>
          <cell r="D221">
            <v>739</v>
          </cell>
          <cell r="E221">
            <v>0</v>
          </cell>
          <cell r="F221">
            <v>739</v>
          </cell>
        </row>
        <row r="222">
          <cell r="C222">
            <v>17308</v>
          </cell>
          <cell r="D222">
            <v>0</v>
          </cell>
          <cell r="E222">
            <v>0</v>
          </cell>
          <cell r="F222">
            <v>0</v>
          </cell>
        </row>
        <row r="223">
          <cell r="C223">
            <v>17309</v>
          </cell>
          <cell r="D223">
            <v>0</v>
          </cell>
          <cell r="E223">
            <v>0</v>
          </cell>
          <cell r="F223">
            <v>0</v>
          </cell>
        </row>
        <row r="224">
          <cell r="C224">
            <v>17310</v>
          </cell>
          <cell r="D224">
            <v>808</v>
          </cell>
          <cell r="E224">
            <v>0</v>
          </cell>
          <cell r="F224">
            <v>808</v>
          </cell>
        </row>
        <row r="225">
          <cell r="C225">
            <v>17311</v>
          </cell>
          <cell r="D225">
            <v>0</v>
          </cell>
          <cell r="E225">
            <v>0</v>
          </cell>
          <cell r="F225">
            <v>0</v>
          </cell>
        </row>
        <row r="226">
          <cell r="C226">
            <v>17312</v>
          </cell>
          <cell r="D226">
            <v>205306</v>
          </cell>
          <cell r="E226">
            <v>0</v>
          </cell>
          <cell r="F226">
            <v>205306</v>
          </cell>
        </row>
        <row r="227">
          <cell r="C227">
            <v>17313</v>
          </cell>
          <cell r="D227">
            <v>0</v>
          </cell>
          <cell r="E227">
            <v>0</v>
          </cell>
          <cell r="F227">
            <v>0</v>
          </cell>
        </row>
        <row r="228">
          <cell r="C228">
            <v>17314</v>
          </cell>
          <cell r="D228">
            <v>0</v>
          </cell>
          <cell r="E228">
            <v>0</v>
          </cell>
          <cell r="F228">
            <v>0</v>
          </cell>
        </row>
        <row r="229">
          <cell r="C229">
            <v>17315</v>
          </cell>
          <cell r="D229">
            <v>0</v>
          </cell>
          <cell r="E229">
            <v>0</v>
          </cell>
          <cell r="F229">
            <v>0</v>
          </cell>
        </row>
        <row r="230">
          <cell r="C230">
            <v>17316</v>
          </cell>
          <cell r="D230">
            <v>0</v>
          </cell>
          <cell r="E230">
            <v>0</v>
          </cell>
          <cell r="F230">
            <v>0</v>
          </cell>
        </row>
        <row r="231">
          <cell r="C231">
            <v>17317</v>
          </cell>
          <cell r="D231">
            <v>1959</v>
          </cell>
          <cell r="E231">
            <v>60</v>
          </cell>
          <cell r="F231">
            <v>2019</v>
          </cell>
        </row>
        <row r="232">
          <cell r="C232">
            <v>17318</v>
          </cell>
          <cell r="D232">
            <v>211457</v>
          </cell>
          <cell r="E232">
            <v>39456</v>
          </cell>
          <cell r="F232">
            <v>250913</v>
          </cell>
        </row>
        <row r="233">
          <cell r="C233">
            <v>17323</v>
          </cell>
          <cell r="D233">
            <v>0</v>
          </cell>
          <cell r="E233">
            <v>0</v>
          </cell>
          <cell r="F233">
            <v>0</v>
          </cell>
        </row>
        <row r="234">
          <cell r="C234">
            <v>173</v>
          </cell>
          <cell r="D234">
            <v>536227</v>
          </cell>
          <cell r="E234">
            <v>39518</v>
          </cell>
          <cell r="F234">
            <v>575745</v>
          </cell>
        </row>
        <row r="235">
          <cell r="C235">
            <v>17</v>
          </cell>
          <cell r="D235">
            <v>12380091</v>
          </cell>
          <cell r="E235">
            <v>238405</v>
          </cell>
          <cell r="F235">
            <v>12618496</v>
          </cell>
        </row>
        <row r="236">
          <cell r="C236">
            <v>1</v>
          </cell>
          <cell r="D236">
            <v>19234665</v>
          </cell>
          <cell r="E236">
            <v>1173742</v>
          </cell>
          <cell r="F236">
            <v>20408407</v>
          </cell>
        </row>
        <row r="237">
          <cell r="C237">
            <v>0</v>
          </cell>
        </row>
        <row r="238">
          <cell r="C238">
            <v>0</v>
          </cell>
        </row>
        <row r="239">
          <cell r="C239">
            <v>0</v>
          </cell>
        </row>
        <row r="240">
          <cell r="C240">
            <v>21101</v>
          </cell>
          <cell r="D240">
            <v>0</v>
          </cell>
          <cell r="E240">
            <v>0</v>
          </cell>
          <cell r="F240">
            <v>0</v>
          </cell>
        </row>
        <row r="241">
          <cell r="C241">
            <v>21102</v>
          </cell>
          <cell r="D241">
            <v>65851</v>
          </cell>
          <cell r="E241">
            <v>39489</v>
          </cell>
          <cell r="F241">
            <v>105340</v>
          </cell>
        </row>
        <row r="242">
          <cell r="C242">
            <v>21103</v>
          </cell>
          <cell r="D242">
            <v>172</v>
          </cell>
          <cell r="E242">
            <v>32948</v>
          </cell>
          <cell r="F242">
            <v>33120</v>
          </cell>
        </row>
        <row r="243">
          <cell r="C243">
            <v>21104</v>
          </cell>
          <cell r="D243">
            <v>0</v>
          </cell>
          <cell r="E243">
            <v>0</v>
          </cell>
          <cell r="F243">
            <v>0</v>
          </cell>
        </row>
        <row r="244">
          <cell r="C244">
            <v>211</v>
          </cell>
          <cell r="D244">
            <v>66023</v>
          </cell>
          <cell r="E244">
            <v>72437</v>
          </cell>
          <cell r="F244">
            <v>138460</v>
          </cell>
        </row>
        <row r="245">
          <cell r="C245">
            <v>0</v>
          </cell>
        </row>
        <row r="246">
          <cell r="C246">
            <v>21201</v>
          </cell>
          <cell r="D246">
            <v>0</v>
          </cell>
          <cell r="E246">
            <v>0</v>
          </cell>
          <cell r="F246">
            <v>0</v>
          </cell>
        </row>
        <row r="247">
          <cell r="C247">
            <v>21202</v>
          </cell>
          <cell r="D247">
            <v>0</v>
          </cell>
          <cell r="E247">
            <v>0</v>
          </cell>
          <cell r="F247">
            <v>0</v>
          </cell>
        </row>
        <row r="248">
          <cell r="C248">
            <v>21203</v>
          </cell>
          <cell r="D248">
            <v>0</v>
          </cell>
          <cell r="E248">
            <v>0</v>
          </cell>
          <cell r="F248">
            <v>0</v>
          </cell>
        </row>
        <row r="249">
          <cell r="C249">
            <v>21204</v>
          </cell>
          <cell r="D249">
            <v>0</v>
          </cell>
          <cell r="E249">
            <v>0</v>
          </cell>
          <cell r="F249">
            <v>0</v>
          </cell>
        </row>
        <row r="250">
          <cell r="C250">
            <v>212</v>
          </cell>
          <cell r="D250">
            <v>0</v>
          </cell>
          <cell r="E250">
            <v>0</v>
          </cell>
          <cell r="F250">
            <v>0</v>
          </cell>
        </row>
        <row r="251">
          <cell r="C251">
            <v>0</v>
          </cell>
        </row>
        <row r="252">
          <cell r="C252">
            <v>21301</v>
          </cell>
          <cell r="D252">
            <v>0</v>
          </cell>
          <cell r="E252">
            <v>0</v>
          </cell>
          <cell r="F252">
            <v>0</v>
          </cell>
        </row>
        <row r="253">
          <cell r="C253">
            <v>21302</v>
          </cell>
          <cell r="D253">
            <v>0</v>
          </cell>
          <cell r="E253">
            <v>0</v>
          </cell>
          <cell r="F253">
            <v>0</v>
          </cell>
        </row>
        <row r="254">
          <cell r="C254">
            <v>21303</v>
          </cell>
          <cell r="D254">
            <v>0</v>
          </cell>
          <cell r="E254">
            <v>0</v>
          </cell>
          <cell r="F254">
            <v>0</v>
          </cell>
        </row>
        <row r="255">
          <cell r="C255">
            <v>21304</v>
          </cell>
          <cell r="D255">
            <v>0</v>
          </cell>
          <cell r="E255">
            <v>0</v>
          </cell>
          <cell r="F255">
            <v>0</v>
          </cell>
        </row>
        <row r="256">
          <cell r="C256">
            <v>213</v>
          </cell>
          <cell r="D256">
            <v>0</v>
          </cell>
          <cell r="E256">
            <v>0</v>
          </cell>
          <cell r="F256">
            <v>0</v>
          </cell>
        </row>
        <row r="257">
          <cell r="C257">
            <v>21</v>
          </cell>
          <cell r="D257">
            <v>66023</v>
          </cell>
          <cell r="E257">
            <v>72437</v>
          </cell>
          <cell r="F257">
            <v>138460</v>
          </cell>
        </row>
        <row r="258">
          <cell r="C258">
            <v>0</v>
          </cell>
        </row>
        <row r="259">
          <cell r="C259">
            <v>0</v>
          </cell>
        </row>
        <row r="260">
          <cell r="C260">
            <v>22101</v>
          </cell>
          <cell r="D260">
            <v>14807</v>
          </cell>
          <cell r="E260">
            <v>4552</v>
          </cell>
          <cell r="F260">
            <v>19359</v>
          </cell>
        </row>
        <row r="261">
          <cell r="C261">
            <v>22102</v>
          </cell>
          <cell r="D261">
            <v>5454</v>
          </cell>
          <cell r="E261">
            <v>51</v>
          </cell>
          <cell r="F261">
            <v>5505</v>
          </cell>
        </row>
        <row r="262">
          <cell r="C262">
            <v>22103</v>
          </cell>
          <cell r="D262">
            <v>1599</v>
          </cell>
          <cell r="E262">
            <v>0</v>
          </cell>
          <cell r="F262">
            <v>1599</v>
          </cell>
        </row>
        <row r="263">
          <cell r="C263">
            <v>22104</v>
          </cell>
          <cell r="D263">
            <v>0</v>
          </cell>
          <cell r="E263">
            <v>0</v>
          </cell>
          <cell r="F263">
            <v>0</v>
          </cell>
        </row>
        <row r="264">
          <cell r="C264">
            <v>22105</v>
          </cell>
          <cell r="D264">
            <v>15</v>
          </cell>
          <cell r="E264">
            <v>324</v>
          </cell>
          <cell r="F264">
            <v>339</v>
          </cell>
        </row>
        <row r="265">
          <cell r="C265">
            <v>22106</v>
          </cell>
          <cell r="D265">
            <v>3745</v>
          </cell>
          <cell r="E265">
            <v>0</v>
          </cell>
          <cell r="F265">
            <v>3745</v>
          </cell>
        </row>
        <row r="266">
          <cell r="C266">
            <v>22107</v>
          </cell>
          <cell r="D266">
            <v>7667</v>
          </cell>
          <cell r="E266">
            <v>1048</v>
          </cell>
          <cell r="F266">
            <v>8715</v>
          </cell>
        </row>
        <row r="267">
          <cell r="C267">
            <v>22108</v>
          </cell>
          <cell r="D267">
            <v>31007</v>
          </cell>
          <cell r="E267">
            <v>8824</v>
          </cell>
          <cell r="F267">
            <v>39831</v>
          </cell>
        </row>
        <row r="268">
          <cell r="C268">
            <v>22109</v>
          </cell>
          <cell r="D268">
            <v>212</v>
          </cell>
          <cell r="E268">
            <v>0</v>
          </cell>
          <cell r="F268">
            <v>212</v>
          </cell>
        </row>
        <row r="269">
          <cell r="C269">
            <v>22110</v>
          </cell>
          <cell r="D269">
            <v>37568</v>
          </cell>
          <cell r="E269">
            <v>97935</v>
          </cell>
          <cell r="F269">
            <v>135503</v>
          </cell>
        </row>
        <row r="270">
          <cell r="C270">
            <v>22111</v>
          </cell>
          <cell r="D270">
            <v>0</v>
          </cell>
          <cell r="E270">
            <v>0</v>
          </cell>
          <cell r="F270">
            <v>0</v>
          </cell>
        </row>
        <row r="271">
          <cell r="C271">
            <v>22112</v>
          </cell>
          <cell r="D271">
            <v>0</v>
          </cell>
          <cell r="E271">
            <v>0</v>
          </cell>
          <cell r="F271">
            <v>0</v>
          </cell>
        </row>
        <row r="272">
          <cell r="C272">
            <v>22113</v>
          </cell>
          <cell r="D272">
            <v>0</v>
          </cell>
          <cell r="E272">
            <v>0</v>
          </cell>
          <cell r="F272">
            <v>0</v>
          </cell>
        </row>
        <row r="273">
          <cell r="C273">
            <v>22114</v>
          </cell>
          <cell r="D273">
            <v>0</v>
          </cell>
          <cell r="E273">
            <v>35006</v>
          </cell>
          <cell r="F273">
            <v>35006</v>
          </cell>
        </row>
        <row r="274">
          <cell r="C274">
            <v>221</v>
          </cell>
          <cell r="D274">
            <v>102074</v>
          </cell>
          <cell r="E274">
            <v>147740</v>
          </cell>
          <cell r="F274">
            <v>249814</v>
          </cell>
        </row>
        <row r="275">
          <cell r="C275">
            <v>0</v>
          </cell>
        </row>
        <row r="276">
          <cell r="C276">
            <v>22201</v>
          </cell>
          <cell r="D276">
            <v>0</v>
          </cell>
          <cell r="E276">
            <v>0</v>
          </cell>
          <cell r="F276">
            <v>0</v>
          </cell>
        </row>
        <row r="277">
          <cell r="C277">
            <v>22202</v>
          </cell>
          <cell r="D277">
            <v>0</v>
          </cell>
          <cell r="E277">
            <v>0</v>
          </cell>
          <cell r="F277">
            <v>0</v>
          </cell>
        </row>
        <row r="278">
          <cell r="C278">
            <v>22203</v>
          </cell>
          <cell r="D278">
            <v>0</v>
          </cell>
          <cell r="E278">
            <v>6247</v>
          </cell>
          <cell r="F278">
            <v>6247</v>
          </cell>
        </row>
        <row r="279">
          <cell r="C279">
            <v>22204</v>
          </cell>
          <cell r="D279">
            <v>0</v>
          </cell>
          <cell r="E279">
            <v>0</v>
          </cell>
          <cell r="F279">
            <v>0</v>
          </cell>
        </row>
        <row r="280">
          <cell r="C280">
            <v>22205</v>
          </cell>
          <cell r="D280">
            <v>32200</v>
          </cell>
          <cell r="E280">
            <v>0</v>
          </cell>
          <cell r="F280">
            <v>32200</v>
          </cell>
        </row>
        <row r="281">
          <cell r="C281">
            <v>22206</v>
          </cell>
          <cell r="D281">
            <v>0</v>
          </cell>
          <cell r="E281">
            <v>0</v>
          </cell>
          <cell r="F281">
            <v>0</v>
          </cell>
        </row>
        <row r="282">
          <cell r="C282">
            <v>22207</v>
          </cell>
          <cell r="D282">
            <v>58</v>
          </cell>
          <cell r="E282">
            <v>0</v>
          </cell>
          <cell r="F282">
            <v>58</v>
          </cell>
        </row>
        <row r="283">
          <cell r="C283">
            <v>22208</v>
          </cell>
          <cell r="D283">
            <v>0</v>
          </cell>
          <cell r="E283">
            <v>0</v>
          </cell>
          <cell r="F283">
            <v>0</v>
          </cell>
        </row>
        <row r="284">
          <cell r="C284">
            <v>22209</v>
          </cell>
          <cell r="D284">
            <v>0</v>
          </cell>
          <cell r="E284">
            <v>0</v>
          </cell>
          <cell r="F284">
            <v>0</v>
          </cell>
        </row>
        <row r="285">
          <cell r="C285">
            <v>22210</v>
          </cell>
          <cell r="D285">
            <v>0</v>
          </cell>
          <cell r="E285">
            <v>0</v>
          </cell>
          <cell r="F285">
            <v>0</v>
          </cell>
        </row>
        <row r="286">
          <cell r="C286">
            <v>22211</v>
          </cell>
          <cell r="D286">
            <v>4267</v>
          </cell>
          <cell r="E286">
            <v>1</v>
          </cell>
          <cell r="F286">
            <v>4268</v>
          </cell>
        </row>
        <row r="287">
          <cell r="C287">
            <v>22212</v>
          </cell>
          <cell r="D287">
            <v>24349</v>
          </cell>
          <cell r="E287">
            <v>890</v>
          </cell>
          <cell r="F287">
            <v>25239</v>
          </cell>
        </row>
        <row r="288">
          <cell r="C288">
            <v>22213</v>
          </cell>
          <cell r="D288">
            <v>2539</v>
          </cell>
          <cell r="E288">
            <v>16</v>
          </cell>
          <cell r="F288">
            <v>2555</v>
          </cell>
        </row>
        <row r="289">
          <cell r="C289">
            <v>22214</v>
          </cell>
          <cell r="D289">
            <v>0</v>
          </cell>
          <cell r="E289">
            <v>347</v>
          </cell>
          <cell r="F289">
            <v>347</v>
          </cell>
        </row>
        <row r="290">
          <cell r="C290">
            <v>22215</v>
          </cell>
          <cell r="D290">
            <v>12</v>
          </cell>
          <cell r="E290">
            <v>0</v>
          </cell>
          <cell r="F290">
            <v>12</v>
          </cell>
        </row>
        <row r="291">
          <cell r="C291">
            <v>22216</v>
          </cell>
          <cell r="D291">
            <v>0</v>
          </cell>
          <cell r="E291">
            <v>0</v>
          </cell>
          <cell r="F291">
            <v>0</v>
          </cell>
        </row>
        <row r="292">
          <cell r="C292">
            <v>222</v>
          </cell>
          <cell r="D292">
            <v>63425</v>
          </cell>
          <cell r="E292">
            <v>7501</v>
          </cell>
          <cell r="F292">
            <v>70926</v>
          </cell>
        </row>
        <row r="293">
          <cell r="C293">
            <v>0</v>
          </cell>
        </row>
        <row r="294">
          <cell r="C294">
            <v>22301</v>
          </cell>
          <cell r="D294">
            <v>0</v>
          </cell>
          <cell r="E294">
            <v>0</v>
          </cell>
          <cell r="F294">
            <v>0</v>
          </cell>
        </row>
        <row r="295">
          <cell r="C295">
            <v>22302</v>
          </cell>
          <cell r="D295">
            <v>0</v>
          </cell>
          <cell r="E295">
            <v>0</v>
          </cell>
          <cell r="F295">
            <v>0</v>
          </cell>
        </row>
        <row r="296">
          <cell r="C296">
            <v>22303</v>
          </cell>
          <cell r="D296">
            <v>0</v>
          </cell>
          <cell r="E296">
            <v>0</v>
          </cell>
          <cell r="F296">
            <v>0</v>
          </cell>
        </row>
        <row r="297">
          <cell r="C297">
            <v>22304</v>
          </cell>
          <cell r="D297">
            <v>0</v>
          </cell>
          <cell r="E297">
            <v>0</v>
          </cell>
          <cell r="F297">
            <v>0</v>
          </cell>
        </row>
        <row r="298">
          <cell r="C298">
            <v>22305</v>
          </cell>
          <cell r="D298">
            <v>0</v>
          </cell>
          <cell r="E298">
            <v>0</v>
          </cell>
          <cell r="F298">
            <v>0</v>
          </cell>
        </row>
        <row r="299">
          <cell r="C299">
            <v>22306</v>
          </cell>
          <cell r="D299">
            <v>0</v>
          </cell>
          <cell r="E299">
            <v>0</v>
          </cell>
          <cell r="F299">
            <v>0</v>
          </cell>
        </row>
        <row r="300">
          <cell r="C300">
            <v>22307</v>
          </cell>
          <cell r="D300">
            <v>0</v>
          </cell>
          <cell r="E300">
            <v>0</v>
          </cell>
          <cell r="F300">
            <v>0</v>
          </cell>
        </row>
        <row r="301">
          <cell r="C301">
            <v>22308</v>
          </cell>
          <cell r="D301">
            <v>0</v>
          </cell>
          <cell r="E301">
            <v>0</v>
          </cell>
          <cell r="F301">
            <v>0</v>
          </cell>
        </row>
        <row r="302">
          <cell r="C302">
            <v>22309</v>
          </cell>
          <cell r="D302">
            <v>0</v>
          </cell>
          <cell r="E302">
            <v>0</v>
          </cell>
          <cell r="F302">
            <v>0</v>
          </cell>
        </row>
        <row r="303">
          <cell r="C303">
            <v>22310</v>
          </cell>
          <cell r="D303">
            <v>0</v>
          </cell>
          <cell r="E303">
            <v>0</v>
          </cell>
          <cell r="F303">
            <v>0</v>
          </cell>
        </row>
        <row r="304">
          <cell r="C304">
            <v>22311</v>
          </cell>
          <cell r="D304">
            <v>0</v>
          </cell>
          <cell r="E304">
            <v>0</v>
          </cell>
          <cell r="F304">
            <v>0</v>
          </cell>
        </row>
        <row r="305">
          <cell r="C305">
            <v>22312</v>
          </cell>
          <cell r="D305">
            <v>1</v>
          </cell>
          <cell r="E305">
            <v>0</v>
          </cell>
          <cell r="F305">
            <v>1</v>
          </cell>
        </row>
        <row r="306">
          <cell r="C306">
            <v>22313</v>
          </cell>
          <cell r="D306">
            <v>0</v>
          </cell>
          <cell r="E306">
            <v>0</v>
          </cell>
          <cell r="F306">
            <v>0</v>
          </cell>
        </row>
        <row r="307">
          <cell r="C307">
            <v>22314</v>
          </cell>
          <cell r="D307">
            <v>0</v>
          </cell>
          <cell r="E307">
            <v>0</v>
          </cell>
          <cell r="F307">
            <v>0</v>
          </cell>
        </row>
        <row r="308">
          <cell r="C308">
            <v>22315</v>
          </cell>
          <cell r="D308">
            <v>0</v>
          </cell>
          <cell r="E308">
            <v>0</v>
          </cell>
          <cell r="F308">
            <v>0</v>
          </cell>
        </row>
        <row r="309">
          <cell r="C309">
            <v>22316</v>
          </cell>
          <cell r="D309">
            <v>4</v>
          </cell>
          <cell r="E309">
            <v>0</v>
          </cell>
          <cell r="F309">
            <v>4</v>
          </cell>
        </row>
        <row r="310">
          <cell r="C310">
            <v>223</v>
          </cell>
          <cell r="D310">
            <v>5</v>
          </cell>
          <cell r="E310">
            <v>0</v>
          </cell>
          <cell r="F310">
            <v>5</v>
          </cell>
        </row>
        <row r="311">
          <cell r="C311">
            <v>22</v>
          </cell>
          <cell r="D311">
            <v>165504</v>
          </cell>
          <cell r="E311">
            <v>155241</v>
          </cell>
          <cell r="F311">
            <v>320745</v>
          </cell>
        </row>
        <row r="312">
          <cell r="C312">
            <v>0</v>
          </cell>
        </row>
        <row r="313">
          <cell r="C313">
            <v>0</v>
          </cell>
        </row>
        <row r="314">
          <cell r="C314">
            <v>23101</v>
          </cell>
          <cell r="D314">
            <v>7049</v>
          </cell>
          <cell r="E314">
            <v>62861</v>
          </cell>
          <cell r="F314">
            <v>69910</v>
          </cell>
        </row>
        <row r="315">
          <cell r="C315">
            <v>23103</v>
          </cell>
          <cell r="D315">
            <v>566</v>
          </cell>
          <cell r="E315">
            <v>1659</v>
          </cell>
          <cell r="F315">
            <v>2225</v>
          </cell>
        </row>
        <row r="316">
          <cell r="C316">
            <v>231</v>
          </cell>
          <cell r="D316">
            <v>7615</v>
          </cell>
          <cell r="E316">
            <v>64520</v>
          </cell>
          <cell r="F316">
            <v>72135</v>
          </cell>
        </row>
        <row r="317">
          <cell r="C317">
            <v>23</v>
          </cell>
          <cell r="D317">
            <v>7615</v>
          </cell>
          <cell r="E317">
            <v>64520</v>
          </cell>
          <cell r="F317">
            <v>72135</v>
          </cell>
        </row>
        <row r="318">
          <cell r="C318">
            <v>0</v>
          </cell>
        </row>
        <row r="319">
          <cell r="C319">
            <v>0</v>
          </cell>
        </row>
        <row r="320">
          <cell r="C320">
            <v>24101</v>
          </cell>
          <cell r="D320">
            <v>0</v>
          </cell>
          <cell r="E320">
            <v>0</v>
          </cell>
          <cell r="F320">
            <v>0</v>
          </cell>
        </row>
        <row r="321">
          <cell r="C321">
            <v>24102</v>
          </cell>
          <cell r="D321">
            <v>0</v>
          </cell>
          <cell r="E321">
            <v>0</v>
          </cell>
          <cell r="F321">
            <v>0</v>
          </cell>
        </row>
        <row r="322">
          <cell r="C322">
            <v>24103</v>
          </cell>
          <cell r="D322">
            <v>0</v>
          </cell>
          <cell r="E322">
            <v>0</v>
          </cell>
          <cell r="F322">
            <v>0</v>
          </cell>
        </row>
        <row r="323">
          <cell r="C323">
            <v>24104</v>
          </cell>
          <cell r="D323">
            <v>486</v>
          </cell>
          <cell r="E323">
            <v>8193</v>
          </cell>
          <cell r="F323">
            <v>8679</v>
          </cell>
        </row>
        <row r="324">
          <cell r="C324">
            <v>24105</v>
          </cell>
          <cell r="D324">
            <v>19885</v>
          </cell>
          <cell r="E324">
            <v>64525</v>
          </cell>
          <cell r="F324">
            <v>84410</v>
          </cell>
        </row>
        <row r="325">
          <cell r="C325">
            <v>24106</v>
          </cell>
          <cell r="D325">
            <v>0</v>
          </cell>
          <cell r="E325">
            <v>0</v>
          </cell>
          <cell r="F325">
            <v>0</v>
          </cell>
        </row>
        <row r="326">
          <cell r="C326">
            <v>24107</v>
          </cell>
          <cell r="D326">
            <v>0</v>
          </cell>
          <cell r="E326">
            <v>0</v>
          </cell>
          <cell r="F326">
            <v>0</v>
          </cell>
        </row>
        <row r="327">
          <cell r="C327">
            <v>241</v>
          </cell>
          <cell r="D327">
            <v>20371</v>
          </cell>
          <cell r="E327">
            <v>72718</v>
          </cell>
          <cell r="F327">
            <v>93089</v>
          </cell>
        </row>
        <row r="328">
          <cell r="C328">
            <v>0</v>
          </cell>
        </row>
        <row r="329">
          <cell r="C329">
            <v>24201</v>
          </cell>
          <cell r="D329">
            <v>482368</v>
          </cell>
          <cell r="E329">
            <v>0</v>
          </cell>
          <cell r="F329">
            <v>482368</v>
          </cell>
        </row>
        <row r="330">
          <cell r="C330">
            <v>24202</v>
          </cell>
          <cell r="D330">
            <v>1240</v>
          </cell>
          <cell r="E330">
            <v>204</v>
          </cell>
          <cell r="F330">
            <v>1444</v>
          </cell>
        </row>
        <row r="331">
          <cell r="C331">
            <v>24203</v>
          </cell>
          <cell r="D331">
            <v>44586</v>
          </cell>
          <cell r="E331">
            <v>0</v>
          </cell>
          <cell r="F331">
            <v>44586</v>
          </cell>
        </row>
        <row r="332">
          <cell r="C332">
            <v>24205</v>
          </cell>
          <cell r="D332">
            <v>1335</v>
          </cell>
          <cell r="E332">
            <v>4331</v>
          </cell>
          <cell r="F332">
            <v>5666</v>
          </cell>
        </row>
        <row r="333">
          <cell r="C333">
            <v>24206</v>
          </cell>
          <cell r="D333">
            <v>0</v>
          </cell>
          <cell r="E333">
            <v>0</v>
          </cell>
          <cell r="F333">
            <v>0</v>
          </cell>
        </row>
        <row r="334">
          <cell r="C334">
            <v>24207</v>
          </cell>
          <cell r="D334">
            <v>0</v>
          </cell>
          <cell r="E334">
            <v>0</v>
          </cell>
          <cell r="F334">
            <v>0</v>
          </cell>
        </row>
        <row r="335">
          <cell r="C335">
            <v>242</v>
          </cell>
          <cell r="D335">
            <v>529529</v>
          </cell>
          <cell r="E335">
            <v>4535</v>
          </cell>
          <cell r="F335">
            <v>534064</v>
          </cell>
        </row>
        <row r="336">
          <cell r="C336">
            <v>24</v>
          </cell>
          <cell r="D336">
            <v>549900</v>
          </cell>
          <cell r="E336">
            <v>77253</v>
          </cell>
          <cell r="F336">
            <v>627153</v>
          </cell>
        </row>
        <row r="337">
          <cell r="C337">
            <v>0</v>
          </cell>
        </row>
        <row r="338">
          <cell r="C338">
            <v>0</v>
          </cell>
        </row>
        <row r="339">
          <cell r="C339">
            <v>25101</v>
          </cell>
          <cell r="D339">
            <v>2965.09</v>
          </cell>
          <cell r="E339">
            <v>0</v>
          </cell>
          <cell r="F339">
            <v>2965.09</v>
          </cell>
        </row>
        <row r="340">
          <cell r="C340">
            <v>25102</v>
          </cell>
          <cell r="D340">
            <v>11855</v>
          </cell>
          <cell r="E340">
            <v>0</v>
          </cell>
          <cell r="F340">
            <v>11855</v>
          </cell>
        </row>
        <row r="341">
          <cell r="C341">
            <v>25103</v>
          </cell>
          <cell r="D341">
            <v>2080352</v>
          </cell>
          <cell r="E341">
            <v>0</v>
          </cell>
          <cell r="F341">
            <v>2080352</v>
          </cell>
        </row>
        <row r="342">
          <cell r="C342">
            <v>251</v>
          </cell>
          <cell r="D342">
            <v>2095172.09</v>
          </cell>
          <cell r="E342">
            <v>0</v>
          </cell>
          <cell r="F342">
            <v>2095172.09</v>
          </cell>
        </row>
        <row r="343">
          <cell r="C343">
            <v>0</v>
          </cell>
        </row>
        <row r="344">
          <cell r="C344">
            <v>25201</v>
          </cell>
          <cell r="D344">
            <v>2485402</v>
          </cell>
          <cell r="E344">
            <v>0</v>
          </cell>
          <cell r="F344">
            <v>2485402</v>
          </cell>
        </row>
        <row r="345">
          <cell r="C345">
            <v>25</v>
          </cell>
          <cell r="D345">
            <v>4580574</v>
          </cell>
          <cell r="E345">
            <v>0</v>
          </cell>
          <cell r="F345">
            <v>4580574</v>
          </cell>
        </row>
        <row r="346">
          <cell r="C346">
            <v>0</v>
          </cell>
        </row>
        <row r="347">
          <cell r="C347">
            <v>0</v>
          </cell>
        </row>
        <row r="348">
          <cell r="C348">
            <v>26101</v>
          </cell>
          <cell r="D348">
            <v>340765</v>
          </cell>
          <cell r="E348">
            <v>0</v>
          </cell>
          <cell r="F348">
            <v>340765</v>
          </cell>
        </row>
        <row r="349">
          <cell r="C349">
            <v>26102</v>
          </cell>
          <cell r="D349">
            <v>0</v>
          </cell>
          <cell r="E349">
            <v>0</v>
          </cell>
          <cell r="F349">
            <v>0</v>
          </cell>
        </row>
        <row r="350">
          <cell r="C350">
            <v>26103</v>
          </cell>
          <cell r="D350">
            <v>72278</v>
          </cell>
          <cell r="E350">
            <v>0</v>
          </cell>
          <cell r="F350">
            <v>72278</v>
          </cell>
        </row>
        <row r="351">
          <cell r="C351">
            <v>26104</v>
          </cell>
          <cell r="D351">
            <v>0</v>
          </cell>
          <cell r="E351">
            <v>0</v>
          </cell>
          <cell r="F351">
            <v>0</v>
          </cell>
        </row>
        <row r="352">
          <cell r="C352">
            <v>26105</v>
          </cell>
          <cell r="D352">
            <v>699</v>
          </cell>
          <cell r="E352">
            <v>61</v>
          </cell>
          <cell r="F352">
            <v>760</v>
          </cell>
        </row>
        <row r="353">
          <cell r="C353">
            <v>26106</v>
          </cell>
          <cell r="D353">
            <v>815</v>
          </cell>
          <cell r="E353">
            <v>0</v>
          </cell>
          <cell r="F353">
            <v>815</v>
          </cell>
        </row>
        <row r="354">
          <cell r="C354">
            <v>26107</v>
          </cell>
          <cell r="D354">
            <v>0</v>
          </cell>
          <cell r="E354">
            <v>0</v>
          </cell>
          <cell r="F354">
            <v>0</v>
          </cell>
        </row>
        <row r="355">
          <cell r="C355">
            <v>26108</v>
          </cell>
          <cell r="D355">
            <v>0</v>
          </cell>
          <cell r="E355">
            <v>0</v>
          </cell>
          <cell r="F355">
            <v>0</v>
          </cell>
        </row>
        <row r="356">
          <cell r="C356">
            <v>26109</v>
          </cell>
          <cell r="D356">
            <v>0</v>
          </cell>
          <cell r="E356">
            <v>0</v>
          </cell>
          <cell r="F356">
            <v>0</v>
          </cell>
        </row>
        <row r="357">
          <cell r="C357">
            <v>261</v>
          </cell>
          <cell r="D357">
            <v>414557</v>
          </cell>
          <cell r="E357">
            <v>61</v>
          </cell>
          <cell r="F357">
            <v>414618</v>
          </cell>
        </row>
        <row r="358">
          <cell r="C358">
            <v>0</v>
          </cell>
        </row>
        <row r="359">
          <cell r="C359">
            <v>26214</v>
          </cell>
          <cell r="D359">
            <v>7</v>
          </cell>
          <cell r="E359">
            <v>0</v>
          </cell>
          <cell r="F359">
            <v>7</v>
          </cell>
        </row>
        <row r="360">
          <cell r="C360">
            <v>26</v>
          </cell>
          <cell r="D360">
            <v>414564</v>
          </cell>
          <cell r="E360">
            <v>61</v>
          </cell>
          <cell r="F360">
            <v>414625</v>
          </cell>
        </row>
        <row r="361">
          <cell r="C361">
            <v>0</v>
          </cell>
        </row>
        <row r="362">
          <cell r="C362">
            <v>0</v>
          </cell>
        </row>
        <row r="363">
          <cell r="C363">
            <v>27101</v>
          </cell>
          <cell r="D363">
            <v>0</v>
          </cell>
          <cell r="E363">
            <v>0</v>
          </cell>
          <cell r="F363">
            <v>0</v>
          </cell>
        </row>
        <row r="364">
          <cell r="C364">
            <v>27102</v>
          </cell>
          <cell r="D364">
            <v>0</v>
          </cell>
          <cell r="E364">
            <v>0</v>
          </cell>
          <cell r="F364">
            <v>0</v>
          </cell>
        </row>
        <row r="365">
          <cell r="C365">
            <v>271</v>
          </cell>
          <cell r="D365">
            <v>0</v>
          </cell>
          <cell r="E365">
            <v>0</v>
          </cell>
          <cell r="F365">
            <v>0</v>
          </cell>
        </row>
        <row r="366">
          <cell r="C366">
            <v>27</v>
          </cell>
          <cell r="D366">
            <v>0</v>
          </cell>
          <cell r="E366">
            <v>0</v>
          </cell>
          <cell r="F366">
            <v>0</v>
          </cell>
        </row>
        <row r="367">
          <cell r="C367">
            <v>0</v>
          </cell>
        </row>
        <row r="368">
          <cell r="C368">
            <v>0</v>
          </cell>
        </row>
        <row r="369">
          <cell r="C369">
            <v>28101</v>
          </cell>
          <cell r="D369">
            <v>0</v>
          </cell>
          <cell r="E369">
            <v>0</v>
          </cell>
          <cell r="F369">
            <v>0</v>
          </cell>
        </row>
        <row r="370">
          <cell r="C370">
            <v>28102</v>
          </cell>
          <cell r="D370">
            <v>0</v>
          </cell>
          <cell r="E370">
            <v>0</v>
          </cell>
          <cell r="F370">
            <v>0</v>
          </cell>
        </row>
        <row r="371">
          <cell r="C371">
            <v>28103</v>
          </cell>
          <cell r="D371">
            <v>0</v>
          </cell>
          <cell r="E371">
            <v>0</v>
          </cell>
          <cell r="F371">
            <v>0</v>
          </cell>
        </row>
        <row r="372">
          <cell r="C372">
            <v>28104</v>
          </cell>
          <cell r="D372">
            <v>0</v>
          </cell>
          <cell r="E372">
            <v>0</v>
          </cell>
          <cell r="F372">
            <v>0</v>
          </cell>
        </row>
        <row r="373">
          <cell r="C373">
            <v>28105</v>
          </cell>
          <cell r="D373">
            <v>0</v>
          </cell>
          <cell r="E373">
            <v>0</v>
          </cell>
          <cell r="F373">
            <v>0</v>
          </cell>
        </row>
        <row r="374">
          <cell r="C374">
            <v>28106</v>
          </cell>
          <cell r="D374">
            <v>8</v>
          </cell>
          <cell r="E374">
            <v>0</v>
          </cell>
          <cell r="F374">
            <v>8</v>
          </cell>
        </row>
        <row r="375">
          <cell r="C375">
            <v>28107</v>
          </cell>
          <cell r="D375">
            <v>6</v>
          </cell>
          <cell r="E375">
            <v>0</v>
          </cell>
          <cell r="F375">
            <v>6</v>
          </cell>
        </row>
        <row r="376">
          <cell r="C376">
            <v>28108</v>
          </cell>
          <cell r="D376">
            <v>1</v>
          </cell>
          <cell r="E376">
            <v>0</v>
          </cell>
          <cell r="F376">
            <v>1</v>
          </cell>
        </row>
        <row r="377">
          <cell r="C377">
            <v>28109</v>
          </cell>
          <cell r="D377">
            <v>0</v>
          </cell>
          <cell r="E377">
            <v>0</v>
          </cell>
          <cell r="F377">
            <v>0</v>
          </cell>
        </row>
        <row r="378">
          <cell r="C378">
            <v>28110</v>
          </cell>
          <cell r="D378">
            <v>89</v>
          </cell>
          <cell r="E378">
            <v>0</v>
          </cell>
          <cell r="F378">
            <v>89</v>
          </cell>
        </row>
        <row r="379">
          <cell r="C379">
            <v>28111</v>
          </cell>
          <cell r="D379">
            <v>73</v>
          </cell>
          <cell r="E379">
            <v>133</v>
          </cell>
          <cell r="F379">
            <v>206</v>
          </cell>
        </row>
        <row r="380">
          <cell r="C380">
            <v>28112</v>
          </cell>
          <cell r="D380">
            <v>0</v>
          </cell>
          <cell r="E380">
            <v>0</v>
          </cell>
          <cell r="F380">
            <v>0</v>
          </cell>
        </row>
        <row r="381">
          <cell r="C381">
            <v>281</v>
          </cell>
          <cell r="D381">
            <v>176</v>
          </cell>
          <cell r="E381">
            <v>133</v>
          </cell>
          <cell r="F381">
            <v>309</v>
          </cell>
        </row>
        <row r="382">
          <cell r="C382">
            <v>28</v>
          </cell>
          <cell r="D382">
            <v>176</v>
          </cell>
          <cell r="E382">
            <v>133</v>
          </cell>
          <cell r="F382">
            <v>309</v>
          </cell>
        </row>
        <row r="383">
          <cell r="C383">
            <v>0</v>
          </cell>
        </row>
        <row r="384">
          <cell r="C384">
            <v>0</v>
          </cell>
        </row>
        <row r="385">
          <cell r="C385">
            <v>29101</v>
          </cell>
          <cell r="D385">
            <v>12054418</v>
          </cell>
          <cell r="E385">
            <v>0</v>
          </cell>
          <cell r="F385">
            <v>12054418</v>
          </cell>
        </row>
        <row r="386">
          <cell r="C386">
            <v>29102</v>
          </cell>
          <cell r="D386">
            <v>407917</v>
          </cell>
          <cell r="E386">
            <v>0</v>
          </cell>
          <cell r="F386">
            <v>407917</v>
          </cell>
        </row>
        <row r="387">
          <cell r="C387">
            <v>29103</v>
          </cell>
          <cell r="D387">
            <v>847952</v>
          </cell>
          <cell r="E387">
            <v>0</v>
          </cell>
          <cell r="F387">
            <v>847952</v>
          </cell>
        </row>
        <row r="388">
          <cell r="C388">
            <v>291</v>
          </cell>
          <cell r="D388">
            <v>13310287</v>
          </cell>
          <cell r="E388">
            <v>0</v>
          </cell>
          <cell r="F388">
            <v>13310287</v>
          </cell>
        </row>
        <row r="389">
          <cell r="C389">
            <v>0</v>
          </cell>
        </row>
        <row r="390">
          <cell r="C390">
            <v>29201</v>
          </cell>
          <cell r="D390">
            <v>90</v>
          </cell>
          <cell r="E390">
            <v>36641</v>
          </cell>
          <cell r="F390">
            <v>36731</v>
          </cell>
        </row>
        <row r="391">
          <cell r="C391">
            <v>29202</v>
          </cell>
          <cell r="D391">
            <v>8014</v>
          </cell>
          <cell r="E391">
            <v>25</v>
          </cell>
          <cell r="F391">
            <v>8039</v>
          </cell>
        </row>
        <row r="392">
          <cell r="C392">
            <v>29203</v>
          </cell>
          <cell r="D392">
            <v>2465</v>
          </cell>
          <cell r="E392">
            <v>17647</v>
          </cell>
          <cell r="F392">
            <v>20112</v>
          </cell>
        </row>
        <row r="393">
          <cell r="C393">
            <v>29204</v>
          </cell>
          <cell r="D393">
            <v>0</v>
          </cell>
          <cell r="E393">
            <v>1288</v>
          </cell>
          <cell r="F393">
            <v>1288</v>
          </cell>
        </row>
        <row r="394">
          <cell r="C394">
            <v>29205</v>
          </cell>
          <cell r="D394">
            <v>4105</v>
          </cell>
          <cell r="E394">
            <v>23132</v>
          </cell>
          <cell r="F394">
            <v>27237</v>
          </cell>
        </row>
        <row r="395">
          <cell r="C395">
            <v>292</v>
          </cell>
          <cell r="D395">
            <v>14674</v>
          </cell>
          <cell r="E395">
            <v>78733</v>
          </cell>
          <cell r="F395">
            <v>93407</v>
          </cell>
        </row>
        <row r="396">
          <cell r="C396">
            <v>0</v>
          </cell>
        </row>
        <row r="397">
          <cell r="C397">
            <v>29301</v>
          </cell>
          <cell r="D397">
            <v>17271</v>
          </cell>
          <cell r="E397">
            <v>7715</v>
          </cell>
          <cell r="F397">
            <v>24986</v>
          </cell>
        </row>
        <row r="398">
          <cell r="C398">
            <v>29302</v>
          </cell>
          <cell r="D398">
            <v>1952</v>
          </cell>
          <cell r="E398">
            <v>0</v>
          </cell>
          <cell r="F398">
            <v>1952</v>
          </cell>
        </row>
        <row r="399">
          <cell r="C399">
            <v>29303</v>
          </cell>
          <cell r="D399">
            <v>7</v>
          </cell>
          <cell r="E399">
            <v>0</v>
          </cell>
          <cell r="F399">
            <v>7</v>
          </cell>
        </row>
        <row r="400">
          <cell r="C400">
            <v>29304</v>
          </cell>
          <cell r="D400">
            <v>4783</v>
          </cell>
          <cell r="E400">
            <v>0</v>
          </cell>
          <cell r="F400">
            <v>4783</v>
          </cell>
        </row>
        <row r="401">
          <cell r="C401">
            <v>29306</v>
          </cell>
          <cell r="D401">
            <v>24791</v>
          </cell>
          <cell r="E401">
            <v>0</v>
          </cell>
          <cell r="F401">
            <v>24791</v>
          </cell>
        </row>
        <row r="402">
          <cell r="C402">
            <v>29307</v>
          </cell>
          <cell r="D402">
            <v>9656</v>
          </cell>
          <cell r="E402">
            <v>0</v>
          </cell>
          <cell r="F402">
            <v>9656</v>
          </cell>
        </row>
        <row r="403">
          <cell r="C403">
            <v>29308</v>
          </cell>
          <cell r="D403">
            <v>1058</v>
          </cell>
          <cell r="E403">
            <v>0</v>
          </cell>
          <cell r="F403">
            <v>1058</v>
          </cell>
        </row>
        <row r="404">
          <cell r="C404">
            <v>29309</v>
          </cell>
          <cell r="D404">
            <v>7502</v>
          </cell>
          <cell r="E404">
            <v>0</v>
          </cell>
          <cell r="F404">
            <v>7502</v>
          </cell>
        </row>
        <row r="405">
          <cell r="C405">
            <v>29310</v>
          </cell>
          <cell r="D405">
            <v>1096</v>
          </cell>
          <cell r="E405">
            <v>0</v>
          </cell>
          <cell r="F405">
            <v>1096</v>
          </cell>
        </row>
        <row r="406">
          <cell r="C406">
            <v>29311</v>
          </cell>
          <cell r="D406">
            <v>0</v>
          </cell>
          <cell r="E406">
            <v>0</v>
          </cell>
          <cell r="F406">
            <v>0</v>
          </cell>
        </row>
        <row r="407">
          <cell r="C407">
            <v>29312</v>
          </cell>
          <cell r="D407">
            <v>0</v>
          </cell>
          <cell r="E407">
            <v>0</v>
          </cell>
          <cell r="F407">
            <v>0</v>
          </cell>
        </row>
        <row r="408">
          <cell r="C408">
            <v>29313</v>
          </cell>
          <cell r="D408">
            <v>6931</v>
          </cell>
          <cell r="E408">
            <v>2</v>
          </cell>
          <cell r="F408">
            <v>6933</v>
          </cell>
        </row>
        <row r="409">
          <cell r="C409">
            <v>29314</v>
          </cell>
          <cell r="D409">
            <v>3448</v>
          </cell>
          <cell r="E409">
            <v>0</v>
          </cell>
          <cell r="F409">
            <v>3448</v>
          </cell>
        </row>
        <row r="410">
          <cell r="C410">
            <v>29315</v>
          </cell>
          <cell r="D410">
            <v>4360</v>
          </cell>
          <cell r="E410">
            <v>0</v>
          </cell>
          <cell r="F410">
            <v>4360</v>
          </cell>
        </row>
        <row r="411">
          <cell r="C411">
            <v>29316</v>
          </cell>
          <cell r="D411">
            <v>4656</v>
          </cell>
          <cell r="E411">
            <v>0</v>
          </cell>
          <cell r="F411">
            <v>4656</v>
          </cell>
        </row>
        <row r="412">
          <cell r="C412">
            <v>29317</v>
          </cell>
          <cell r="D412">
            <v>3229</v>
          </cell>
          <cell r="E412">
            <v>0</v>
          </cell>
          <cell r="F412">
            <v>3229</v>
          </cell>
        </row>
        <row r="413">
          <cell r="C413">
            <v>29318</v>
          </cell>
          <cell r="D413">
            <v>19938</v>
          </cell>
          <cell r="E413">
            <v>0</v>
          </cell>
          <cell r="F413">
            <v>19938</v>
          </cell>
        </row>
        <row r="414">
          <cell r="C414">
            <v>29319</v>
          </cell>
          <cell r="D414">
            <v>0</v>
          </cell>
          <cell r="E414">
            <v>0</v>
          </cell>
          <cell r="F414">
            <v>0</v>
          </cell>
        </row>
        <row r="415">
          <cell r="C415">
            <v>29320</v>
          </cell>
          <cell r="D415">
            <v>18588</v>
          </cell>
          <cell r="E415">
            <v>0</v>
          </cell>
          <cell r="F415">
            <v>18588</v>
          </cell>
        </row>
        <row r="416">
          <cell r="C416">
            <v>29321</v>
          </cell>
          <cell r="D416">
            <v>1198</v>
          </cell>
          <cell r="E416">
            <v>0</v>
          </cell>
          <cell r="F416">
            <v>1198</v>
          </cell>
        </row>
        <row r="417">
          <cell r="C417">
            <v>29322</v>
          </cell>
          <cell r="D417">
            <v>7209</v>
          </cell>
          <cell r="E417">
            <v>960</v>
          </cell>
          <cell r="F417">
            <v>8169</v>
          </cell>
        </row>
        <row r="418">
          <cell r="C418">
            <v>29323</v>
          </cell>
          <cell r="D418">
            <v>0</v>
          </cell>
          <cell r="E418">
            <v>0</v>
          </cell>
          <cell r="F418">
            <v>0</v>
          </cell>
        </row>
        <row r="419">
          <cell r="C419">
            <v>29324</v>
          </cell>
          <cell r="D419">
            <v>0</v>
          </cell>
          <cell r="E419">
            <v>0</v>
          </cell>
          <cell r="F419">
            <v>0</v>
          </cell>
        </row>
        <row r="420">
          <cell r="C420">
            <v>29325</v>
          </cell>
          <cell r="D420">
            <v>2400</v>
          </cell>
          <cell r="E420">
            <v>577</v>
          </cell>
          <cell r="F420">
            <v>2977</v>
          </cell>
        </row>
        <row r="421">
          <cell r="C421">
            <v>29326</v>
          </cell>
          <cell r="D421">
            <v>12</v>
          </cell>
          <cell r="E421">
            <v>0</v>
          </cell>
          <cell r="F421">
            <v>12</v>
          </cell>
        </row>
        <row r="422">
          <cell r="C422">
            <v>29327</v>
          </cell>
          <cell r="D422">
            <v>31</v>
          </cell>
          <cell r="E422">
            <v>0</v>
          </cell>
          <cell r="F422">
            <v>31</v>
          </cell>
        </row>
        <row r="423">
          <cell r="C423">
            <v>29328</v>
          </cell>
          <cell r="D423">
            <v>12769</v>
          </cell>
          <cell r="E423">
            <v>0</v>
          </cell>
          <cell r="F423">
            <v>12769</v>
          </cell>
        </row>
        <row r="424">
          <cell r="C424">
            <v>29329</v>
          </cell>
          <cell r="D424">
            <v>4083</v>
          </cell>
          <cell r="E424">
            <v>655</v>
          </cell>
          <cell r="F424">
            <v>4738</v>
          </cell>
        </row>
        <row r="425">
          <cell r="C425">
            <v>293</v>
          </cell>
          <cell r="D425">
            <v>147312</v>
          </cell>
          <cell r="E425">
            <v>9909</v>
          </cell>
          <cell r="F425">
            <v>157221</v>
          </cell>
        </row>
        <row r="426">
          <cell r="C426">
            <v>0</v>
          </cell>
        </row>
        <row r="427">
          <cell r="C427">
            <v>29401</v>
          </cell>
          <cell r="D427">
            <v>216</v>
          </cell>
          <cell r="E427">
            <v>0</v>
          </cell>
          <cell r="F427">
            <v>216</v>
          </cell>
        </row>
        <row r="428">
          <cell r="C428">
            <v>29417</v>
          </cell>
          <cell r="D428">
            <v>76</v>
          </cell>
          <cell r="E428">
            <v>0</v>
          </cell>
          <cell r="F428">
            <v>76</v>
          </cell>
        </row>
        <row r="429">
          <cell r="C429">
            <v>29402</v>
          </cell>
          <cell r="D429">
            <v>0</v>
          </cell>
          <cell r="E429">
            <v>0</v>
          </cell>
          <cell r="F429">
            <v>0</v>
          </cell>
        </row>
        <row r="430">
          <cell r="C430">
            <v>29403</v>
          </cell>
          <cell r="D430">
            <v>1003</v>
          </cell>
          <cell r="E430">
            <v>0</v>
          </cell>
          <cell r="F430">
            <v>1003</v>
          </cell>
        </row>
        <row r="431">
          <cell r="C431">
            <v>29404</v>
          </cell>
          <cell r="D431">
            <v>47760</v>
          </cell>
          <cell r="E431">
            <v>0</v>
          </cell>
          <cell r="F431">
            <v>47760</v>
          </cell>
        </row>
        <row r="432">
          <cell r="C432">
            <v>29405</v>
          </cell>
          <cell r="D432">
            <v>0</v>
          </cell>
          <cell r="E432">
            <v>0</v>
          </cell>
          <cell r="F432">
            <v>0</v>
          </cell>
        </row>
        <row r="433">
          <cell r="C433">
            <v>29406</v>
          </cell>
          <cell r="D433">
            <v>54919</v>
          </cell>
          <cell r="E433">
            <v>0</v>
          </cell>
          <cell r="F433">
            <v>54919</v>
          </cell>
        </row>
        <row r="434">
          <cell r="C434">
            <v>29407</v>
          </cell>
          <cell r="D434">
            <v>0</v>
          </cell>
          <cell r="E434">
            <v>0</v>
          </cell>
          <cell r="F434">
            <v>0</v>
          </cell>
        </row>
        <row r="435">
          <cell r="C435">
            <v>29408</v>
          </cell>
          <cell r="D435">
            <v>830</v>
          </cell>
          <cell r="E435">
            <v>0</v>
          </cell>
          <cell r="F435">
            <v>830</v>
          </cell>
        </row>
        <row r="436">
          <cell r="C436">
            <v>29409</v>
          </cell>
          <cell r="D436">
            <v>0</v>
          </cell>
          <cell r="E436">
            <v>0</v>
          </cell>
          <cell r="F436">
            <v>0</v>
          </cell>
        </row>
        <row r="437">
          <cell r="C437">
            <v>29410</v>
          </cell>
          <cell r="D437">
            <v>0</v>
          </cell>
          <cell r="E437">
            <v>0</v>
          </cell>
          <cell r="F437">
            <v>0</v>
          </cell>
        </row>
        <row r="438">
          <cell r="C438">
            <v>29411</v>
          </cell>
          <cell r="D438">
            <v>217170</v>
          </cell>
          <cell r="E438">
            <v>0</v>
          </cell>
          <cell r="F438">
            <v>217170</v>
          </cell>
        </row>
        <row r="439">
          <cell r="C439">
            <v>29412</v>
          </cell>
          <cell r="D439">
            <v>0</v>
          </cell>
          <cell r="E439">
            <v>0</v>
          </cell>
          <cell r="F439">
            <v>0</v>
          </cell>
        </row>
        <row r="440">
          <cell r="C440">
            <v>29413</v>
          </cell>
          <cell r="D440">
            <v>0</v>
          </cell>
          <cell r="E440">
            <v>0</v>
          </cell>
          <cell r="F440">
            <v>0</v>
          </cell>
        </row>
        <row r="441">
          <cell r="C441">
            <v>29414</v>
          </cell>
          <cell r="D441">
            <v>0</v>
          </cell>
          <cell r="E441">
            <v>0</v>
          </cell>
          <cell r="F441">
            <v>0</v>
          </cell>
        </row>
        <row r="442">
          <cell r="C442">
            <v>29415</v>
          </cell>
          <cell r="D442">
            <v>160</v>
          </cell>
          <cell r="E442">
            <v>0</v>
          </cell>
          <cell r="F442">
            <v>160</v>
          </cell>
        </row>
        <row r="443">
          <cell r="C443">
            <v>29416</v>
          </cell>
          <cell r="D443">
            <v>76306</v>
          </cell>
          <cell r="E443">
            <v>0</v>
          </cell>
          <cell r="F443">
            <v>76306</v>
          </cell>
        </row>
        <row r="444">
          <cell r="C444">
            <v>29418</v>
          </cell>
          <cell r="D444">
            <v>0</v>
          </cell>
          <cell r="E444">
            <v>0</v>
          </cell>
          <cell r="F444">
            <v>0</v>
          </cell>
        </row>
        <row r="445">
          <cell r="C445">
            <v>29419</v>
          </cell>
          <cell r="D445">
            <v>0</v>
          </cell>
          <cell r="E445">
            <v>0</v>
          </cell>
          <cell r="F445">
            <v>0</v>
          </cell>
        </row>
        <row r="446">
          <cell r="C446">
            <v>29420</v>
          </cell>
          <cell r="D446">
            <v>0</v>
          </cell>
          <cell r="E446">
            <v>0</v>
          </cell>
          <cell r="F446">
            <v>0</v>
          </cell>
        </row>
        <row r="447">
          <cell r="C447">
            <v>29421</v>
          </cell>
          <cell r="D447">
            <v>0</v>
          </cell>
          <cell r="E447">
            <v>0</v>
          </cell>
          <cell r="F447">
            <v>0</v>
          </cell>
        </row>
        <row r="448">
          <cell r="C448">
            <v>29422</v>
          </cell>
          <cell r="D448">
            <v>0</v>
          </cell>
          <cell r="E448">
            <v>0</v>
          </cell>
          <cell r="F448">
            <v>0</v>
          </cell>
        </row>
        <row r="449">
          <cell r="C449">
            <v>29423</v>
          </cell>
          <cell r="D449">
            <v>162619</v>
          </cell>
          <cell r="E449">
            <v>43230</v>
          </cell>
          <cell r="F449">
            <v>205849</v>
          </cell>
        </row>
        <row r="450">
          <cell r="C450">
            <v>29425</v>
          </cell>
          <cell r="D450">
            <v>0</v>
          </cell>
          <cell r="E450">
            <v>0</v>
          </cell>
          <cell r="F450">
            <v>0</v>
          </cell>
        </row>
        <row r="451">
          <cell r="C451">
            <v>294</v>
          </cell>
          <cell r="D451">
            <v>560983</v>
          </cell>
          <cell r="E451">
            <v>43230</v>
          </cell>
          <cell r="F451">
            <v>604213</v>
          </cell>
        </row>
        <row r="452">
          <cell r="C452">
            <v>29</v>
          </cell>
          <cell r="D452">
            <v>14033256</v>
          </cell>
          <cell r="E452">
            <v>131872</v>
          </cell>
          <cell r="F452">
            <v>14165128</v>
          </cell>
        </row>
        <row r="453">
          <cell r="C453">
            <v>2</v>
          </cell>
          <cell r="D453">
            <v>19817612</v>
          </cell>
          <cell r="E453">
            <v>501517</v>
          </cell>
          <cell r="F453">
            <v>20319129</v>
          </cell>
        </row>
        <row r="454">
          <cell r="C454">
            <v>0</v>
          </cell>
        </row>
        <row r="455">
          <cell r="C455">
            <v>35001</v>
          </cell>
          <cell r="F455">
            <v>0</v>
          </cell>
        </row>
        <row r="456">
          <cell r="C456">
            <v>33001</v>
          </cell>
          <cell r="F456">
            <v>89278</v>
          </cell>
        </row>
        <row r="457">
          <cell r="C457">
            <v>33002</v>
          </cell>
          <cell r="F457">
            <v>0</v>
          </cell>
        </row>
      </sheetData>
      <sheetData sheetId="6" refreshError="1"/>
      <sheetData sheetId="7" refreshError="1"/>
    </sheetDataSet>
  </externalBook>
</externalLink>
</file>

<file path=xl/externalLinks/externalLink55.xml><?xml version="1.0" encoding="utf-8"?>
<externalLink xmlns="http://schemas.openxmlformats.org/spreadsheetml/2006/main">
  <externalBook xmlns:r="http://schemas.openxmlformats.org/officeDocument/2006/relationships" r:id="rId1">
    <sheetNames>
      <sheetName val="расчет д. р."/>
      <sheetName val="расчет  вн.дох."/>
      <sheetName val="расчет расх.реал."/>
      <sheetName val="расчет внеар.расх."/>
      <sheetName val="Reconciliation "/>
      <sheetName val="P&amp;L"/>
      <sheetName val="profits tax return"/>
    </sheetNames>
    <sheetDataSet>
      <sheetData sheetId="0" refreshError="1">
        <row r="6">
          <cell r="U6">
            <v>1808.47</v>
          </cell>
        </row>
        <row r="21">
          <cell r="U21">
            <v>117054.39</v>
          </cell>
        </row>
        <row r="31">
          <cell r="U31">
            <v>2306230688.3299999</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56.xml><?xml version="1.0" encoding="utf-8"?>
<externalLink xmlns="http://schemas.openxmlformats.org/spreadsheetml/2006/main">
  <externalBook xmlns:r="http://schemas.openxmlformats.org/officeDocument/2006/relationships" r:id="rId1">
    <sheetNames>
      <sheetName val="Вспомог"/>
      <sheetName val="Список ТТ"/>
      <sheetName val="Структура"/>
      <sheetName val="Свод"/>
      <sheetName val="Помесячно"/>
      <sheetName val="Нарастающим"/>
      <sheetName val="Новая_сеть"/>
      <sheetName val="Численность5"/>
      <sheetName val="Отчет план_факт (3)"/>
      <sheetName val="Удержания_11"/>
      <sheetName val="Вспомог_ЗП"/>
      <sheetName val="Численность4"/>
      <sheetName val="Численность3"/>
      <sheetName val="ЗП"/>
      <sheetName val="численность"/>
      <sheetName val="Филиал"/>
      <sheetName val="Численность2"/>
      <sheetName val="параметры"/>
      <sheetName val="ТТ"/>
      <sheetName val="охрана_помещений"/>
      <sheetName val="Авто"/>
      <sheetName val="аренда_помещений"/>
      <sheetName val="собственные  помещения"/>
      <sheetName val="аренда_транспорта"/>
      <sheetName val="собственный транспорт"/>
      <sheetName val="канцтовары"/>
      <sheetName val="Мобильные"/>
      <sheetName val="коммунальные_помещений"/>
      <sheetName val="Телефон"/>
      <sheetName val="Каналы_связи"/>
      <sheetName val="Уборка"/>
      <sheetName val="Бум_расч"/>
      <sheetName val="Бумага"/>
      <sheetName val="Аморт"/>
      <sheetName val="Принт_расх"/>
      <sheetName val="Расх_касс"/>
      <sheetName val="Виза"/>
      <sheetName val="Реклама"/>
      <sheetName val="Филиал_от_числ"/>
      <sheetName val="Филиал_не_от_числ"/>
      <sheetName val="Представительские"/>
      <sheetName val="Банкомат"/>
      <sheetName val="Банк_ар"/>
      <sheetName val="Банк_все"/>
      <sheetName val="Банк_внеш"/>
      <sheetName val="Залоги"/>
    </sheetNames>
    <sheetDataSet>
      <sheetData sheetId="0" refreshError="1">
        <row r="10">
          <cell r="F10">
            <v>0.37659999999999999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7.xml><?xml version="1.0" encoding="utf-8"?>
<externalLink xmlns="http://schemas.openxmlformats.org/spreadsheetml/2006/main">
  <externalBook xmlns:r="http://schemas.openxmlformats.org/officeDocument/2006/relationships" r:id="rId1">
    <sheetNames>
      <sheetName val="Изменение оценки"/>
      <sheetName val="Фил-корп-конс"/>
      <sheetName val="Для конс(итог)"/>
      <sheetName val="МБК-конс"/>
      <sheetName val="КОРП-конс"/>
      <sheetName val="Корп кред"/>
      <sheetName val="Суммы-гар"/>
      <sheetName val="МБК"/>
      <sheetName val="Контроль"/>
      <sheetName val="Филиалы"/>
      <sheetName val="Филиалы-подробно"/>
      <sheetName val="ИТОГ для баланса"/>
      <sheetName val="Ручной ввод"/>
      <sheetName val="Итог в руб"/>
      <sheetName val="Итог в вал"/>
      <sheetName val="Прошлое"/>
      <sheetName val="SUPER итог alla RUS"/>
      <sheetName val="График"/>
      <sheetName val="МБК для Базеля"/>
      <sheetName val="Итог для Базеля"/>
      <sheetName val="Фил-конс-КОРП"/>
      <sheetName val="Фил-конс-МБК"/>
      <sheetName val="Обеспечение (МБК)"/>
      <sheetName val="Обеспечение (корп)"/>
      <sheetName val="Для конс"/>
    </sheetNames>
    <sheetDataSet>
      <sheetData sheetId="0"/>
      <sheetData sheetId="1"/>
      <sheetData sheetId="2"/>
      <sheetData sheetId="3"/>
      <sheetData sheetId="4"/>
      <sheetData sheetId="5" refreshError="1">
        <row r="1">
          <cell r="A1" t="str">
            <v>Клиент</v>
          </cell>
          <cell r="B1" t="str">
            <v>Код валюты_ОД</v>
          </cell>
          <cell r="C1" t="str">
            <v>ОД_OST_V</v>
          </cell>
          <cell r="D1" t="str">
            <v>ОД_OST_R</v>
          </cell>
          <cell r="E1" t="str">
            <v>%%%</v>
          </cell>
          <cell r="F1" t="str">
            <v>Рез ВАЛ</v>
          </cell>
          <cell r="G1" t="str">
            <v>Рез РУБ</v>
          </cell>
        </row>
        <row r="2">
          <cell r="A2" t="str">
            <v>Евролизинг</v>
          </cell>
          <cell r="B2" t="str">
            <v>840</v>
          </cell>
          <cell r="C2">
            <v>10402777.34</v>
          </cell>
          <cell r="D2">
            <v>214817352.06999999</v>
          </cell>
          <cell r="E2">
            <v>0</v>
          </cell>
          <cell r="F2">
            <v>0</v>
          </cell>
          <cell r="G2">
            <v>0</v>
          </cell>
        </row>
        <row r="3">
          <cell r="A3" t="str">
            <v>Евролизинг</v>
          </cell>
          <cell r="B3" t="str">
            <v>280</v>
          </cell>
          <cell r="C3">
            <v>6421127.2599999998</v>
          </cell>
          <cell r="D3">
            <v>79275237.150000006</v>
          </cell>
          <cell r="E3">
            <v>0</v>
          </cell>
          <cell r="F3">
            <v>0</v>
          </cell>
          <cell r="G3">
            <v>0</v>
          </cell>
        </row>
        <row r="4">
          <cell r="D4">
            <v>294092589.22000003</v>
          </cell>
          <cell r="G4">
            <v>0</v>
          </cell>
        </row>
        <row r="6">
          <cell r="A6" t="str">
            <v>Мангуст-СК</v>
          </cell>
          <cell r="B6" t="str">
            <v>840</v>
          </cell>
          <cell r="C6">
            <v>1779429.64</v>
          </cell>
          <cell r="D6">
            <v>36745222.07</v>
          </cell>
          <cell r="E6">
            <v>2</v>
          </cell>
          <cell r="F6">
            <v>35588.592799999999</v>
          </cell>
          <cell r="G6">
            <v>734904.44140000001</v>
          </cell>
        </row>
        <row r="7">
          <cell r="A7" t="str">
            <v>Пенсионный фонд ВТБ</v>
          </cell>
          <cell r="B7" t="str">
            <v>810</v>
          </cell>
          <cell r="C7">
            <v>0</v>
          </cell>
          <cell r="D7">
            <v>24351965.149999999</v>
          </cell>
          <cell r="E7">
            <v>2</v>
          </cell>
          <cell r="F7">
            <v>0</v>
          </cell>
          <cell r="G7">
            <v>487039.30299999996</v>
          </cell>
        </row>
        <row r="8">
          <cell r="A8" t="str">
            <v>Ростелеком</v>
          </cell>
          <cell r="B8" t="str">
            <v>840</v>
          </cell>
          <cell r="C8">
            <v>12064978.539999999</v>
          </cell>
          <cell r="D8">
            <v>249141806.84999999</v>
          </cell>
          <cell r="E8">
            <v>2</v>
          </cell>
          <cell r="F8">
            <v>241299.57079999999</v>
          </cell>
          <cell r="G8">
            <v>4982836.1370000001</v>
          </cell>
        </row>
        <row r="9">
          <cell r="A9" t="str">
            <v>Электросевкавмонтаж</v>
          </cell>
          <cell r="B9" t="str">
            <v>840</v>
          </cell>
          <cell r="C9">
            <v>458871.03999999998</v>
          </cell>
          <cell r="D9">
            <v>9475686.9800000004</v>
          </cell>
          <cell r="E9">
            <v>2</v>
          </cell>
          <cell r="F9">
            <v>9177.4207999999999</v>
          </cell>
          <cell r="G9">
            <v>189513.7396</v>
          </cell>
        </row>
        <row r="10">
          <cell r="D10">
            <v>319714681.05000001</v>
          </cell>
          <cell r="G10">
            <v>6394293.6210000003</v>
          </cell>
        </row>
        <row r="12">
          <cell r="A12" t="str">
            <v>АСМАП</v>
          </cell>
          <cell r="B12" t="str">
            <v>810</v>
          </cell>
          <cell r="C12">
            <v>0</v>
          </cell>
          <cell r="D12">
            <v>7392000</v>
          </cell>
          <cell r="E12">
            <v>5</v>
          </cell>
          <cell r="F12">
            <v>0</v>
          </cell>
          <cell r="G12">
            <v>369600</v>
          </cell>
        </row>
        <row r="13">
          <cell r="A13" t="str">
            <v>Газэнергосервис</v>
          </cell>
          <cell r="B13" t="str">
            <v>840</v>
          </cell>
          <cell r="C13">
            <v>416838.67</v>
          </cell>
          <cell r="D13">
            <v>8607718.5399999991</v>
          </cell>
          <cell r="E13">
            <v>5</v>
          </cell>
          <cell r="F13">
            <v>20841.933499999999</v>
          </cell>
          <cell r="G13">
            <v>430385.92700000003</v>
          </cell>
        </row>
        <row r="14">
          <cell r="A14" t="str">
            <v>ГлавУпДК</v>
          </cell>
          <cell r="B14" t="str">
            <v>840</v>
          </cell>
          <cell r="C14">
            <v>4472549.5</v>
          </cell>
          <cell r="D14">
            <v>92358147.180000007</v>
          </cell>
          <cell r="E14">
            <v>5</v>
          </cell>
          <cell r="F14">
            <v>223627.47500000001</v>
          </cell>
          <cell r="G14">
            <v>4617907.3590000002</v>
          </cell>
        </row>
        <row r="15">
          <cell r="A15" t="str">
            <v>ДЮСШ "Озерки"</v>
          </cell>
          <cell r="B15" t="str">
            <v>810</v>
          </cell>
          <cell r="C15">
            <v>0</v>
          </cell>
          <cell r="D15">
            <v>1200000</v>
          </cell>
          <cell r="E15">
            <v>5</v>
          </cell>
          <cell r="F15">
            <v>0</v>
          </cell>
          <cell r="G15">
            <v>60000</v>
          </cell>
        </row>
        <row r="16">
          <cell r="A16" t="str">
            <v>Зиомар</v>
          </cell>
          <cell r="B16" t="str">
            <v>840</v>
          </cell>
          <cell r="C16">
            <v>748000</v>
          </cell>
          <cell r="D16">
            <v>15446200</v>
          </cell>
          <cell r="E16">
            <v>5</v>
          </cell>
          <cell r="F16">
            <v>37400</v>
          </cell>
          <cell r="G16">
            <v>772310</v>
          </cell>
        </row>
        <row r="17">
          <cell r="A17" t="str">
            <v>ЛУКойл-Волгограднефтепереработка (340)</v>
          </cell>
          <cell r="B17" t="str">
            <v>840</v>
          </cell>
          <cell r="C17">
            <v>3268942.5</v>
          </cell>
          <cell r="D17">
            <v>67503662.629999995</v>
          </cell>
          <cell r="E17">
            <v>5</v>
          </cell>
          <cell r="F17">
            <v>163447.125</v>
          </cell>
          <cell r="G17">
            <v>3375183.1314999997</v>
          </cell>
        </row>
        <row r="18">
          <cell r="A18" t="str">
            <v>ЛУКойл-Волгограднефтепереработка (345)</v>
          </cell>
          <cell r="B18" t="str">
            <v>840</v>
          </cell>
          <cell r="C18">
            <v>6176470.5</v>
          </cell>
          <cell r="D18">
            <v>127544115.83</v>
          </cell>
          <cell r="E18">
            <v>5</v>
          </cell>
          <cell r="F18">
            <v>308823.52500000002</v>
          </cell>
          <cell r="G18">
            <v>6377205.7914999994</v>
          </cell>
        </row>
        <row r="19">
          <cell r="A19" t="str">
            <v>Международные торговые консультанты</v>
          </cell>
          <cell r="B19" t="str">
            <v>810</v>
          </cell>
          <cell r="C19">
            <v>0</v>
          </cell>
          <cell r="D19">
            <v>24856575.629999999</v>
          </cell>
          <cell r="E19">
            <v>5</v>
          </cell>
          <cell r="F19">
            <v>0</v>
          </cell>
          <cell r="G19">
            <v>1242828.7815</v>
          </cell>
        </row>
        <row r="20">
          <cell r="A20" t="str">
            <v>Норильский никель</v>
          </cell>
          <cell r="B20" t="str">
            <v>840</v>
          </cell>
          <cell r="C20">
            <v>19688659.399999999</v>
          </cell>
          <cell r="D20">
            <v>406570816.61000001</v>
          </cell>
          <cell r="E20">
            <v>5</v>
          </cell>
          <cell r="F20">
            <v>984432.97</v>
          </cell>
          <cell r="G20">
            <v>20328540.830499999</v>
          </cell>
        </row>
        <row r="21">
          <cell r="A21" t="str">
            <v>Норильский никель</v>
          </cell>
          <cell r="B21" t="str">
            <v>840</v>
          </cell>
          <cell r="C21">
            <v>7871299.7999999998</v>
          </cell>
          <cell r="D21">
            <v>162542340.87</v>
          </cell>
          <cell r="E21">
            <v>5</v>
          </cell>
          <cell r="F21">
            <v>393564.99</v>
          </cell>
          <cell r="G21">
            <v>8127117.0435000006</v>
          </cell>
        </row>
        <row r="22">
          <cell r="A22" t="str">
            <v>Энергомашэкспорт</v>
          </cell>
          <cell r="B22" t="str">
            <v>840</v>
          </cell>
          <cell r="C22">
            <v>10000000</v>
          </cell>
          <cell r="D22">
            <v>206500000</v>
          </cell>
          <cell r="E22">
            <v>5</v>
          </cell>
          <cell r="F22">
            <v>500000</v>
          </cell>
          <cell r="G22">
            <v>10325000</v>
          </cell>
        </row>
        <row r="23">
          <cell r="A23" t="str">
            <v>Энергомашэкспорт</v>
          </cell>
          <cell r="B23" t="str">
            <v>840</v>
          </cell>
          <cell r="C23">
            <v>4000000</v>
          </cell>
          <cell r="D23">
            <v>82600000</v>
          </cell>
          <cell r="E23">
            <v>5</v>
          </cell>
          <cell r="F23">
            <v>200000</v>
          </cell>
          <cell r="G23">
            <v>4130000</v>
          </cell>
        </row>
        <row r="24">
          <cell r="D24">
            <v>1203121577.29</v>
          </cell>
          <cell r="G24">
            <v>60156078.864499994</v>
          </cell>
        </row>
        <row r="26">
          <cell r="A26" t="str">
            <v>Администрация г. Чита</v>
          </cell>
          <cell r="B26" t="str">
            <v>810</v>
          </cell>
          <cell r="C26">
            <v>0</v>
          </cell>
          <cell r="D26">
            <v>13311939.289999999</v>
          </cell>
          <cell r="E26">
            <v>20</v>
          </cell>
          <cell r="F26">
            <v>0</v>
          </cell>
          <cell r="G26">
            <v>2662387.858</v>
          </cell>
        </row>
        <row r="27">
          <cell r="A27" t="str">
            <v>Администрация Орловской области</v>
          </cell>
          <cell r="B27" t="str">
            <v>810</v>
          </cell>
          <cell r="C27">
            <v>0</v>
          </cell>
          <cell r="D27">
            <v>50000000</v>
          </cell>
          <cell r="E27">
            <v>20</v>
          </cell>
          <cell r="F27">
            <v>0</v>
          </cell>
          <cell r="G27">
            <v>10000000</v>
          </cell>
        </row>
        <row r="28">
          <cell r="A28" t="str">
            <v>Акрон</v>
          </cell>
          <cell r="B28" t="str">
            <v>840</v>
          </cell>
          <cell r="C28">
            <v>3927873.36</v>
          </cell>
          <cell r="D28">
            <v>81110584.879999995</v>
          </cell>
          <cell r="E28">
            <v>20</v>
          </cell>
          <cell r="F28">
            <v>785574.67200000002</v>
          </cell>
          <cell r="G28">
            <v>16222116.976</v>
          </cell>
        </row>
        <row r="29">
          <cell r="A29" t="str">
            <v>Вымпел (192)</v>
          </cell>
          <cell r="B29" t="str">
            <v>840</v>
          </cell>
          <cell r="C29">
            <v>10754443.800000001</v>
          </cell>
          <cell r="D29">
            <v>222079264.47</v>
          </cell>
          <cell r="E29">
            <v>20</v>
          </cell>
          <cell r="F29">
            <v>2150888.7599999998</v>
          </cell>
          <cell r="G29">
            <v>44415852.893999994</v>
          </cell>
        </row>
        <row r="30">
          <cell r="A30" t="str">
            <v>Вымпел (357)</v>
          </cell>
          <cell r="B30" t="str">
            <v>840</v>
          </cell>
          <cell r="C30">
            <v>3996418.25</v>
          </cell>
          <cell r="D30">
            <v>82526036.859999999</v>
          </cell>
          <cell r="E30">
            <v>20</v>
          </cell>
          <cell r="F30">
            <v>799283.65</v>
          </cell>
          <cell r="G30">
            <v>16505207.372000001</v>
          </cell>
        </row>
        <row r="31">
          <cell r="A31" t="str">
            <v>Вымпел (516)</v>
          </cell>
          <cell r="B31" t="str">
            <v>840</v>
          </cell>
          <cell r="C31">
            <v>2712219.76</v>
          </cell>
          <cell r="D31">
            <v>56007338.039999999</v>
          </cell>
          <cell r="E31">
            <v>20</v>
          </cell>
          <cell r="F31">
            <v>542443.95200000005</v>
          </cell>
          <cell r="G31">
            <v>11201467.607999999</v>
          </cell>
        </row>
        <row r="32">
          <cell r="A32" t="str">
            <v>Дорогобуж</v>
          </cell>
          <cell r="B32" t="str">
            <v>840</v>
          </cell>
          <cell r="C32">
            <v>3477405.5</v>
          </cell>
          <cell r="D32">
            <v>71808423.579999998</v>
          </cell>
          <cell r="E32">
            <v>20</v>
          </cell>
          <cell r="F32">
            <v>695481.1</v>
          </cell>
          <cell r="G32">
            <v>14361684.715999998</v>
          </cell>
        </row>
        <row r="33">
          <cell r="A33" t="str">
            <v>Кейстоун</v>
          </cell>
          <cell r="B33" t="str">
            <v>840</v>
          </cell>
          <cell r="C33">
            <v>34854461.18</v>
          </cell>
          <cell r="D33">
            <v>719744623.37</v>
          </cell>
          <cell r="E33">
            <v>20</v>
          </cell>
          <cell r="F33">
            <v>6970892.2360000005</v>
          </cell>
          <cell r="G33">
            <v>143948924.67399999</v>
          </cell>
        </row>
        <row r="34">
          <cell r="A34" t="str">
            <v>Контур</v>
          </cell>
          <cell r="B34" t="str">
            <v>840</v>
          </cell>
          <cell r="C34">
            <v>176520.27</v>
          </cell>
          <cell r="D34">
            <v>3645143.58</v>
          </cell>
          <cell r="E34">
            <v>20</v>
          </cell>
          <cell r="F34">
            <v>35304.053999999996</v>
          </cell>
          <cell r="G34">
            <v>729028.7159999999</v>
          </cell>
        </row>
        <row r="35">
          <cell r="A35" t="str">
            <v>Крона</v>
          </cell>
          <cell r="B35" t="str">
            <v>840</v>
          </cell>
          <cell r="C35">
            <v>299852.07</v>
          </cell>
          <cell r="D35">
            <v>6191945.25</v>
          </cell>
          <cell r="E35">
            <v>20</v>
          </cell>
          <cell r="F35">
            <v>59970.414000000004</v>
          </cell>
          <cell r="G35">
            <v>1238389.05</v>
          </cell>
        </row>
        <row r="36">
          <cell r="A36" t="str">
            <v>ЛУКойл-Пермьнефтеоргсинтез</v>
          </cell>
          <cell r="B36" t="str">
            <v>840</v>
          </cell>
          <cell r="C36">
            <v>15000000</v>
          </cell>
          <cell r="D36">
            <v>309750000</v>
          </cell>
          <cell r="E36">
            <v>20</v>
          </cell>
          <cell r="F36">
            <v>3000000</v>
          </cell>
          <cell r="G36">
            <v>61950000</v>
          </cell>
        </row>
        <row r="37">
          <cell r="A37" t="str">
            <v>ЛУКойл-транс</v>
          </cell>
          <cell r="B37" t="str">
            <v>840</v>
          </cell>
          <cell r="C37">
            <v>4898853.4000000004</v>
          </cell>
          <cell r="D37">
            <v>101161322.70999999</v>
          </cell>
          <cell r="E37">
            <v>20</v>
          </cell>
          <cell r="F37">
            <v>979770.68</v>
          </cell>
          <cell r="G37">
            <v>20232264.541999999</v>
          </cell>
        </row>
        <row r="38">
          <cell r="A38" t="str">
            <v>ЛЭМЗ</v>
          </cell>
          <cell r="B38" t="str">
            <v>840</v>
          </cell>
          <cell r="C38">
            <v>4838360.3099999996</v>
          </cell>
          <cell r="D38">
            <v>99912140.400000006</v>
          </cell>
          <cell r="E38">
            <v>20</v>
          </cell>
          <cell r="F38">
            <v>967672.06200000003</v>
          </cell>
          <cell r="G38">
            <v>19982428.079999998</v>
          </cell>
        </row>
        <row r="39">
          <cell r="A39" t="str">
            <v>Медиа-мост</v>
          </cell>
          <cell r="B39" t="str">
            <v>840</v>
          </cell>
          <cell r="C39">
            <v>50000000</v>
          </cell>
          <cell r="D39">
            <v>1032500000</v>
          </cell>
          <cell r="E39">
            <v>20</v>
          </cell>
          <cell r="F39">
            <v>10000000</v>
          </cell>
          <cell r="G39">
            <v>206500000</v>
          </cell>
        </row>
        <row r="40">
          <cell r="A40" t="str">
            <v>МПС</v>
          </cell>
          <cell r="B40" t="str">
            <v>840</v>
          </cell>
          <cell r="C40">
            <v>4566666.6399999997</v>
          </cell>
          <cell r="D40">
            <v>94301666.120000005</v>
          </cell>
          <cell r="E40">
            <v>20</v>
          </cell>
          <cell r="F40">
            <v>913333.32799999998</v>
          </cell>
          <cell r="G40">
            <v>18860333.223999999</v>
          </cell>
        </row>
        <row r="41">
          <cell r="A41" t="str">
            <v>РИТЭК (369)</v>
          </cell>
          <cell r="B41" t="str">
            <v>840</v>
          </cell>
          <cell r="C41">
            <v>1026585.56</v>
          </cell>
          <cell r="D41">
            <v>21198991.809999999</v>
          </cell>
          <cell r="E41">
            <v>20</v>
          </cell>
          <cell r="F41">
            <v>205317.11199999999</v>
          </cell>
          <cell r="G41">
            <v>4239798.3619999997</v>
          </cell>
        </row>
        <row r="42">
          <cell r="A42" t="str">
            <v>РИТЭК (537)</v>
          </cell>
          <cell r="B42" t="str">
            <v>840</v>
          </cell>
          <cell r="C42">
            <v>10000000</v>
          </cell>
          <cell r="D42">
            <v>206500000</v>
          </cell>
          <cell r="E42">
            <v>20</v>
          </cell>
          <cell r="F42">
            <v>2000000</v>
          </cell>
          <cell r="G42">
            <v>41300000</v>
          </cell>
        </row>
        <row r="43">
          <cell r="A43" t="str">
            <v>РИТЭК (713)</v>
          </cell>
          <cell r="B43" t="str">
            <v>840</v>
          </cell>
          <cell r="C43">
            <v>3530460.89</v>
          </cell>
          <cell r="D43">
            <v>72904017.379999995</v>
          </cell>
          <cell r="E43">
            <v>20</v>
          </cell>
          <cell r="F43">
            <v>706092.17799999996</v>
          </cell>
          <cell r="G43">
            <v>14580803.476</v>
          </cell>
        </row>
        <row r="44">
          <cell r="A44" t="str">
            <v>Сюкден-М</v>
          </cell>
          <cell r="B44" t="str">
            <v>840</v>
          </cell>
          <cell r="C44">
            <v>49313466.799999997</v>
          </cell>
          <cell r="D44">
            <v>1018323089.42</v>
          </cell>
          <cell r="E44">
            <v>20</v>
          </cell>
          <cell r="F44">
            <v>7662693.3600000003</v>
          </cell>
          <cell r="G44">
            <v>158234617.884</v>
          </cell>
        </row>
        <row r="45">
          <cell r="A45" t="str">
            <v>ТД "Холдинг-центр"</v>
          </cell>
          <cell r="B45" t="str">
            <v>840</v>
          </cell>
          <cell r="C45">
            <v>15985195.779999999</v>
          </cell>
          <cell r="D45">
            <v>330094292.86000001</v>
          </cell>
          <cell r="E45">
            <v>20</v>
          </cell>
          <cell r="F45">
            <v>3197039.1560000004</v>
          </cell>
          <cell r="G45">
            <v>66018858.571999997</v>
          </cell>
        </row>
        <row r="46">
          <cell r="A46" t="str">
            <v>Трехгорка</v>
          </cell>
          <cell r="B46" t="str">
            <v>840</v>
          </cell>
          <cell r="C46">
            <v>1533333.32</v>
          </cell>
          <cell r="D46">
            <v>31663333.059999999</v>
          </cell>
          <cell r="E46">
            <v>20</v>
          </cell>
          <cell r="F46">
            <v>306666.66399999999</v>
          </cell>
          <cell r="G46">
            <v>6332666.6120000007</v>
          </cell>
        </row>
        <row r="47">
          <cell r="A47" t="str">
            <v>Холдинг-центр</v>
          </cell>
          <cell r="B47" t="str">
            <v>840</v>
          </cell>
          <cell r="C47">
            <v>11976324.75</v>
          </cell>
          <cell r="D47">
            <v>247311106.09</v>
          </cell>
          <cell r="E47">
            <v>20</v>
          </cell>
          <cell r="F47">
            <v>2395264.9500000002</v>
          </cell>
          <cell r="G47">
            <v>49462221.218000002</v>
          </cell>
        </row>
        <row r="48">
          <cell r="A48" t="str">
            <v>ЭЗТМ</v>
          </cell>
          <cell r="B48" t="str">
            <v>840</v>
          </cell>
          <cell r="C48">
            <v>999849.38</v>
          </cell>
          <cell r="D48">
            <v>20646889.699999999</v>
          </cell>
          <cell r="E48">
            <v>20</v>
          </cell>
          <cell r="F48">
            <v>199969.87600000002</v>
          </cell>
          <cell r="G48">
            <v>4129377.94</v>
          </cell>
        </row>
        <row r="49">
          <cell r="D49">
            <v>4892692148.8700008</v>
          </cell>
          <cell r="G49">
            <v>933108429.77400005</v>
          </cell>
        </row>
        <row r="51">
          <cell r="A51" t="str">
            <v>Агро-Череповец</v>
          </cell>
          <cell r="B51" t="str">
            <v>840</v>
          </cell>
          <cell r="C51">
            <v>36093226.810000002</v>
          </cell>
          <cell r="D51">
            <v>745325133.63</v>
          </cell>
          <cell r="E51">
            <v>50</v>
          </cell>
          <cell r="F51">
            <v>18046613.405000001</v>
          </cell>
          <cell r="G51">
            <v>372662566.815</v>
          </cell>
        </row>
        <row r="52">
          <cell r="A52" t="str">
            <v>Альфа-Эко</v>
          </cell>
          <cell r="B52" t="str">
            <v>840</v>
          </cell>
          <cell r="C52">
            <v>128000000</v>
          </cell>
          <cell r="D52">
            <v>2643200000</v>
          </cell>
          <cell r="E52">
            <v>50</v>
          </cell>
          <cell r="F52">
            <v>64000000</v>
          </cell>
          <cell r="G52">
            <v>1321600000</v>
          </cell>
        </row>
        <row r="53">
          <cell r="A53" t="str">
            <v>Белуха</v>
          </cell>
          <cell r="B53" t="str">
            <v>840</v>
          </cell>
          <cell r="C53">
            <v>329286.96000000002</v>
          </cell>
          <cell r="D53">
            <v>6799775.7199999997</v>
          </cell>
          <cell r="E53">
            <v>50</v>
          </cell>
          <cell r="F53">
            <v>164643.48000000001</v>
          </cell>
          <cell r="G53">
            <v>3399887.86</v>
          </cell>
        </row>
        <row r="54">
          <cell r="A54" t="str">
            <v>Виктори</v>
          </cell>
          <cell r="B54" t="str">
            <v>840</v>
          </cell>
          <cell r="C54">
            <v>2295518.5499999998</v>
          </cell>
          <cell r="D54">
            <v>47402458.060000002</v>
          </cell>
          <cell r="E54">
            <v>50</v>
          </cell>
          <cell r="F54">
            <v>1147759.2749999999</v>
          </cell>
          <cell r="G54">
            <v>23701229.030000001</v>
          </cell>
        </row>
        <row r="55">
          <cell r="A55" t="str">
            <v>Добринский сахарный завод</v>
          </cell>
          <cell r="B55" t="str">
            <v>840</v>
          </cell>
          <cell r="C55">
            <v>12610878.390000001</v>
          </cell>
          <cell r="D55">
            <v>260414638.75</v>
          </cell>
          <cell r="E55">
            <v>50</v>
          </cell>
          <cell r="F55">
            <v>6305439.1950000003</v>
          </cell>
          <cell r="G55">
            <v>130207319.375</v>
          </cell>
        </row>
        <row r="56">
          <cell r="A56" t="str">
            <v>КамАЗ</v>
          </cell>
          <cell r="B56" t="str">
            <v>840</v>
          </cell>
          <cell r="C56">
            <v>29920392.600000001</v>
          </cell>
          <cell r="D56">
            <v>617856107.19000006</v>
          </cell>
          <cell r="E56">
            <v>50</v>
          </cell>
          <cell r="F56">
            <v>14960196.300000001</v>
          </cell>
          <cell r="G56">
            <v>308928053.59500003</v>
          </cell>
        </row>
        <row r="57">
          <cell r="A57" t="str">
            <v>КамАЗ</v>
          </cell>
          <cell r="B57" t="str">
            <v>280</v>
          </cell>
          <cell r="C57">
            <v>4628667.2300000004</v>
          </cell>
          <cell r="D57">
            <v>57145525.619999997</v>
          </cell>
          <cell r="E57">
            <v>50</v>
          </cell>
          <cell r="F57">
            <v>2314333.6150000002</v>
          </cell>
          <cell r="G57">
            <v>28572762.809999999</v>
          </cell>
        </row>
        <row r="58">
          <cell r="A58" t="str">
            <v>Камкабель</v>
          </cell>
          <cell r="B58" t="str">
            <v>840</v>
          </cell>
          <cell r="C58">
            <v>1340246.3600000001</v>
          </cell>
          <cell r="D58">
            <v>27676087.329999998</v>
          </cell>
          <cell r="E58">
            <v>50</v>
          </cell>
          <cell r="F58">
            <v>670123.18000000005</v>
          </cell>
          <cell r="G58">
            <v>13838043.664999999</v>
          </cell>
        </row>
        <row r="59">
          <cell r="A59" t="str">
            <v>Консалтбанкир</v>
          </cell>
          <cell r="B59" t="str">
            <v>810</v>
          </cell>
          <cell r="C59">
            <v>0</v>
          </cell>
          <cell r="D59">
            <v>2307094.59</v>
          </cell>
          <cell r="E59">
            <v>50</v>
          </cell>
          <cell r="F59">
            <v>0</v>
          </cell>
          <cell r="G59">
            <v>1153547.2949999999</v>
          </cell>
        </row>
        <row r="60">
          <cell r="A60" t="str">
            <v>Литинтерн</v>
          </cell>
          <cell r="B60" t="str">
            <v>810</v>
          </cell>
          <cell r="C60">
            <v>0</v>
          </cell>
          <cell r="D60">
            <v>32460605.960000001</v>
          </cell>
          <cell r="E60">
            <v>50</v>
          </cell>
          <cell r="F60">
            <v>0</v>
          </cell>
          <cell r="G60">
            <v>16230302.98</v>
          </cell>
        </row>
        <row r="61">
          <cell r="A61" t="str">
            <v>Микродин</v>
          </cell>
          <cell r="B61" t="str">
            <v>840</v>
          </cell>
          <cell r="C61">
            <v>936192.3</v>
          </cell>
          <cell r="D61">
            <v>19332371</v>
          </cell>
          <cell r="E61">
            <v>50</v>
          </cell>
          <cell r="F61">
            <v>468096.15</v>
          </cell>
          <cell r="G61">
            <v>9666185.5</v>
          </cell>
        </row>
        <row r="62">
          <cell r="A62" t="str">
            <v>Нафтам (264)</v>
          </cell>
          <cell r="B62" t="str">
            <v>840</v>
          </cell>
          <cell r="C62">
            <v>11103538.439999999</v>
          </cell>
          <cell r="D62">
            <v>229288068.78999999</v>
          </cell>
          <cell r="E62">
            <v>50</v>
          </cell>
          <cell r="F62">
            <v>5551769.2199999997</v>
          </cell>
          <cell r="G62">
            <v>114644034.395</v>
          </cell>
        </row>
        <row r="63">
          <cell r="A63" t="str">
            <v>ОПК "Бор"</v>
          </cell>
          <cell r="B63" t="str">
            <v>840</v>
          </cell>
          <cell r="C63">
            <v>4000000</v>
          </cell>
          <cell r="D63">
            <v>82600000</v>
          </cell>
          <cell r="E63">
            <v>50</v>
          </cell>
          <cell r="F63">
            <v>2000000</v>
          </cell>
          <cell r="G63">
            <v>41300000</v>
          </cell>
        </row>
        <row r="64">
          <cell r="A64" t="str">
            <v>Пансионат Конобеево</v>
          </cell>
          <cell r="B64" t="str">
            <v>810</v>
          </cell>
          <cell r="C64">
            <v>0</v>
          </cell>
          <cell r="D64">
            <v>68086848.409999996</v>
          </cell>
          <cell r="E64">
            <v>50</v>
          </cell>
          <cell r="F64">
            <v>0</v>
          </cell>
          <cell r="G64">
            <v>34043424.204999998</v>
          </cell>
        </row>
        <row r="65">
          <cell r="A65" t="str">
            <v>Риста</v>
          </cell>
          <cell r="B65" t="str">
            <v>840</v>
          </cell>
          <cell r="C65">
            <v>1400000</v>
          </cell>
          <cell r="D65">
            <v>28910000</v>
          </cell>
          <cell r="E65">
            <v>50</v>
          </cell>
          <cell r="F65">
            <v>700000</v>
          </cell>
          <cell r="G65">
            <v>14455000</v>
          </cell>
        </row>
        <row r="66">
          <cell r="A66" t="str">
            <v>Сельхозпромэкспорт</v>
          </cell>
          <cell r="B66" t="str">
            <v>810</v>
          </cell>
          <cell r="C66">
            <v>0</v>
          </cell>
          <cell r="D66">
            <v>15746598</v>
          </cell>
          <cell r="E66">
            <v>50</v>
          </cell>
          <cell r="F66">
            <v>0</v>
          </cell>
          <cell r="G66">
            <v>7873299</v>
          </cell>
        </row>
        <row r="67">
          <cell r="A67" t="str">
            <v>Совиталпродмаш (203)</v>
          </cell>
          <cell r="B67" t="str">
            <v>840</v>
          </cell>
          <cell r="C67">
            <v>587762.43000000005</v>
          </cell>
          <cell r="D67">
            <v>12137294.18</v>
          </cell>
          <cell r="E67">
            <v>50</v>
          </cell>
          <cell r="F67">
            <v>293881.21500000003</v>
          </cell>
          <cell r="G67">
            <v>6068647.0899999999</v>
          </cell>
        </row>
        <row r="68">
          <cell r="A68" t="str">
            <v>СП "Отель Ритц"</v>
          </cell>
          <cell r="B68" t="str">
            <v>840</v>
          </cell>
          <cell r="C68">
            <v>4964966.22</v>
          </cell>
          <cell r="D68">
            <v>102526552.44</v>
          </cell>
          <cell r="E68">
            <v>50</v>
          </cell>
          <cell r="F68">
            <v>2482483.11</v>
          </cell>
          <cell r="G68">
            <v>51263276.219999999</v>
          </cell>
        </row>
        <row r="69">
          <cell r="A69" t="str">
            <v>Фестиваль "Кинотавр"</v>
          </cell>
          <cell r="B69" t="str">
            <v>840</v>
          </cell>
          <cell r="C69">
            <v>593390.72</v>
          </cell>
          <cell r="D69">
            <v>12253518.369999999</v>
          </cell>
          <cell r="E69">
            <v>50</v>
          </cell>
          <cell r="F69">
            <v>296695.36</v>
          </cell>
          <cell r="G69">
            <v>6126759.1849999996</v>
          </cell>
        </row>
        <row r="70">
          <cell r="A70" t="str">
            <v>ЦЭРиТ-инвест</v>
          </cell>
          <cell r="B70" t="str">
            <v>840</v>
          </cell>
          <cell r="C70">
            <v>41924379.689999998</v>
          </cell>
          <cell r="D70">
            <v>865738440.60000002</v>
          </cell>
          <cell r="E70">
            <v>50</v>
          </cell>
          <cell r="F70">
            <v>20962189.844999999</v>
          </cell>
          <cell r="G70">
            <v>432869220.30000001</v>
          </cell>
        </row>
        <row r="71">
          <cell r="A71" t="str">
            <v>АЛРОСА (вексель)</v>
          </cell>
          <cell r="B71" t="str">
            <v>810</v>
          </cell>
          <cell r="C71">
            <v>0</v>
          </cell>
          <cell r="D71">
            <v>5600000</v>
          </cell>
          <cell r="E71">
            <v>50</v>
          </cell>
          <cell r="F71">
            <v>0</v>
          </cell>
          <cell r="G71">
            <v>2800000</v>
          </cell>
        </row>
        <row r="72">
          <cell r="D72">
            <v>5882807118.6400003</v>
          </cell>
          <cell r="G72">
            <v>2941403559.3200002</v>
          </cell>
        </row>
        <row r="74">
          <cell r="A74" t="str">
            <v>Авинир</v>
          </cell>
          <cell r="B74" t="str">
            <v>810</v>
          </cell>
          <cell r="C74">
            <v>0</v>
          </cell>
          <cell r="D74">
            <v>100000</v>
          </cell>
          <cell r="E74">
            <v>100</v>
          </cell>
          <cell r="F74">
            <v>0</v>
          </cell>
          <cell r="G74">
            <v>100000</v>
          </cell>
        </row>
        <row r="75">
          <cell r="A75" t="str">
            <v>Агростройсервис</v>
          </cell>
          <cell r="B75" t="str">
            <v>810</v>
          </cell>
          <cell r="C75">
            <v>0</v>
          </cell>
          <cell r="D75">
            <v>24325</v>
          </cell>
          <cell r="E75">
            <v>100</v>
          </cell>
          <cell r="F75">
            <v>0</v>
          </cell>
          <cell r="G75">
            <v>24325</v>
          </cell>
        </row>
        <row r="76">
          <cell r="A76" t="str">
            <v>Азот</v>
          </cell>
          <cell r="B76" t="str">
            <v>840</v>
          </cell>
          <cell r="C76">
            <v>5791681.9400000004</v>
          </cell>
          <cell r="D76">
            <v>119598232.06</v>
          </cell>
          <cell r="E76">
            <v>100</v>
          </cell>
          <cell r="F76">
            <v>5791681.9400000004</v>
          </cell>
          <cell r="G76">
            <v>119598232.06</v>
          </cell>
        </row>
        <row r="77">
          <cell r="A77" t="str">
            <v>Аист</v>
          </cell>
          <cell r="B77" t="str">
            <v>810</v>
          </cell>
          <cell r="C77">
            <v>0</v>
          </cell>
          <cell r="D77">
            <v>18990</v>
          </cell>
          <cell r="E77">
            <v>100</v>
          </cell>
          <cell r="F77">
            <v>0</v>
          </cell>
          <cell r="G77">
            <v>18990</v>
          </cell>
        </row>
        <row r="78">
          <cell r="A78" t="str">
            <v>Аквамарин</v>
          </cell>
          <cell r="B78" t="str">
            <v>840</v>
          </cell>
          <cell r="C78">
            <v>3677000</v>
          </cell>
          <cell r="D78">
            <v>75930050</v>
          </cell>
          <cell r="E78">
            <v>100</v>
          </cell>
          <cell r="F78">
            <v>3677000</v>
          </cell>
          <cell r="G78">
            <v>75930050</v>
          </cell>
        </row>
        <row r="79">
          <cell r="A79" t="str">
            <v>Амерос Интернешнл</v>
          </cell>
          <cell r="B79" t="str">
            <v>810</v>
          </cell>
          <cell r="C79">
            <v>0</v>
          </cell>
          <cell r="D79">
            <v>45000</v>
          </cell>
          <cell r="E79">
            <v>100</v>
          </cell>
          <cell r="F79">
            <v>0</v>
          </cell>
          <cell r="G79">
            <v>45000</v>
          </cell>
        </row>
        <row r="80">
          <cell r="A80" t="str">
            <v>АРТИ</v>
          </cell>
          <cell r="B80" t="str">
            <v>810</v>
          </cell>
          <cell r="C80">
            <v>0</v>
          </cell>
          <cell r="D80">
            <v>24782.68</v>
          </cell>
          <cell r="E80">
            <v>100</v>
          </cell>
          <cell r="F80">
            <v>0</v>
          </cell>
          <cell r="G80">
            <v>24782.68</v>
          </cell>
        </row>
        <row r="81">
          <cell r="A81" t="str">
            <v>Балтэкспоцентр</v>
          </cell>
          <cell r="B81" t="str">
            <v>840</v>
          </cell>
          <cell r="C81">
            <v>1233520.06</v>
          </cell>
          <cell r="D81">
            <v>25472189.239999998</v>
          </cell>
          <cell r="E81">
            <v>100</v>
          </cell>
          <cell r="F81">
            <v>1233520.06</v>
          </cell>
          <cell r="G81">
            <v>25472189.239999998</v>
          </cell>
        </row>
        <row r="82">
          <cell r="A82" t="str">
            <v>Башмачок</v>
          </cell>
          <cell r="B82" t="str">
            <v>840</v>
          </cell>
          <cell r="C82">
            <v>588802.57999999996</v>
          </cell>
          <cell r="D82">
            <v>12158773.279999999</v>
          </cell>
          <cell r="E82">
            <v>100</v>
          </cell>
          <cell r="F82">
            <v>588802.57999999996</v>
          </cell>
          <cell r="G82">
            <v>12158773.279999999</v>
          </cell>
        </row>
        <row r="83">
          <cell r="A83" t="str">
            <v>Бинэкс</v>
          </cell>
          <cell r="B83" t="str">
            <v>840</v>
          </cell>
          <cell r="C83">
            <v>1825592.7</v>
          </cell>
          <cell r="D83">
            <v>37698489.259999998</v>
          </cell>
          <cell r="E83">
            <v>100</v>
          </cell>
          <cell r="F83">
            <v>1825592.7</v>
          </cell>
          <cell r="G83">
            <v>37698489.259999998</v>
          </cell>
        </row>
        <row r="84">
          <cell r="A84" t="str">
            <v>Ванадий</v>
          </cell>
          <cell r="B84" t="str">
            <v>810</v>
          </cell>
          <cell r="C84">
            <v>0</v>
          </cell>
          <cell r="D84">
            <v>200000</v>
          </cell>
          <cell r="E84">
            <v>100</v>
          </cell>
          <cell r="F84">
            <v>0</v>
          </cell>
          <cell r="G84">
            <v>200000</v>
          </cell>
        </row>
        <row r="85">
          <cell r="A85" t="str">
            <v>Ванда</v>
          </cell>
          <cell r="B85" t="str">
            <v>810</v>
          </cell>
          <cell r="C85">
            <v>0</v>
          </cell>
          <cell r="D85">
            <v>7000</v>
          </cell>
          <cell r="E85">
            <v>100</v>
          </cell>
          <cell r="F85">
            <v>0</v>
          </cell>
          <cell r="G85">
            <v>7000</v>
          </cell>
        </row>
        <row r="86">
          <cell r="A86" t="str">
            <v>Версус</v>
          </cell>
          <cell r="B86" t="str">
            <v>840</v>
          </cell>
          <cell r="C86">
            <v>12499903</v>
          </cell>
          <cell r="D86">
            <v>258122996.94999999</v>
          </cell>
          <cell r="E86">
            <v>100</v>
          </cell>
          <cell r="F86">
            <v>12499903</v>
          </cell>
          <cell r="G86">
            <v>258122996.94999999</v>
          </cell>
        </row>
        <row r="87">
          <cell r="A87" t="str">
            <v>ВИТ</v>
          </cell>
          <cell r="B87" t="str">
            <v>810</v>
          </cell>
          <cell r="C87">
            <v>0</v>
          </cell>
          <cell r="D87">
            <v>100000</v>
          </cell>
          <cell r="E87">
            <v>100</v>
          </cell>
          <cell r="F87">
            <v>0</v>
          </cell>
          <cell r="G87">
            <v>100000</v>
          </cell>
        </row>
        <row r="88">
          <cell r="A88" t="str">
            <v>Волгоградводстрой</v>
          </cell>
          <cell r="B88" t="str">
            <v>840</v>
          </cell>
          <cell r="C88">
            <v>4785267.9800000004</v>
          </cell>
          <cell r="D88">
            <v>98815783.790000007</v>
          </cell>
          <cell r="E88">
            <v>100</v>
          </cell>
          <cell r="F88">
            <v>4785267.9800000004</v>
          </cell>
          <cell r="G88">
            <v>98815783.790000007</v>
          </cell>
        </row>
        <row r="89">
          <cell r="A89" t="str">
            <v>Вонд-Отомейшн</v>
          </cell>
          <cell r="B89" t="str">
            <v>810</v>
          </cell>
          <cell r="C89">
            <v>0</v>
          </cell>
          <cell r="D89">
            <v>12000</v>
          </cell>
          <cell r="E89">
            <v>100</v>
          </cell>
          <cell r="F89">
            <v>0</v>
          </cell>
          <cell r="G89">
            <v>12000</v>
          </cell>
        </row>
        <row r="90">
          <cell r="A90" t="str">
            <v>Восходящая звезда</v>
          </cell>
          <cell r="B90" t="str">
            <v>810</v>
          </cell>
          <cell r="C90">
            <v>0</v>
          </cell>
          <cell r="D90">
            <v>199972.96</v>
          </cell>
          <cell r="E90">
            <v>100</v>
          </cell>
          <cell r="F90">
            <v>0</v>
          </cell>
          <cell r="G90">
            <v>199972.96</v>
          </cell>
        </row>
        <row r="91">
          <cell r="A91" t="str">
            <v>Геоинтрейд</v>
          </cell>
          <cell r="B91" t="str">
            <v>840</v>
          </cell>
          <cell r="C91">
            <v>156342.66</v>
          </cell>
          <cell r="D91">
            <v>3228475.93</v>
          </cell>
          <cell r="E91">
            <v>100</v>
          </cell>
          <cell r="F91">
            <v>156342.66</v>
          </cell>
          <cell r="G91">
            <v>3228475.93</v>
          </cell>
        </row>
        <row r="92">
          <cell r="A92" t="str">
            <v>Гранит</v>
          </cell>
          <cell r="B92" t="str">
            <v>810</v>
          </cell>
          <cell r="C92">
            <v>0</v>
          </cell>
          <cell r="D92">
            <v>10000</v>
          </cell>
          <cell r="E92">
            <v>100</v>
          </cell>
          <cell r="F92">
            <v>0</v>
          </cell>
          <cell r="G92">
            <v>10000</v>
          </cell>
        </row>
        <row r="93">
          <cell r="A93" t="str">
            <v>Дальморстрой</v>
          </cell>
          <cell r="B93" t="str">
            <v>840</v>
          </cell>
          <cell r="C93">
            <v>984538.44</v>
          </cell>
          <cell r="D93">
            <v>20330718.789999999</v>
          </cell>
          <cell r="E93">
            <v>100</v>
          </cell>
          <cell r="F93">
            <v>984538.44</v>
          </cell>
          <cell r="G93">
            <v>20330718.789999999</v>
          </cell>
        </row>
        <row r="94">
          <cell r="A94" t="str">
            <v>Жил-инвест</v>
          </cell>
          <cell r="B94" t="str">
            <v>810</v>
          </cell>
          <cell r="C94">
            <v>0</v>
          </cell>
          <cell r="D94">
            <v>3500950</v>
          </cell>
          <cell r="E94">
            <v>100</v>
          </cell>
          <cell r="F94">
            <v>0</v>
          </cell>
          <cell r="G94">
            <v>3500950</v>
          </cell>
        </row>
        <row r="95">
          <cell r="A95" t="str">
            <v>Запсибинвест</v>
          </cell>
          <cell r="B95" t="str">
            <v>280</v>
          </cell>
          <cell r="C95">
            <v>2118643.96</v>
          </cell>
          <cell r="D95">
            <v>26156778.329999998</v>
          </cell>
          <cell r="E95">
            <v>100</v>
          </cell>
          <cell r="F95">
            <v>2118643.96</v>
          </cell>
          <cell r="G95">
            <v>26156778.329999998</v>
          </cell>
        </row>
        <row r="96">
          <cell r="A96" t="str">
            <v>Заря</v>
          </cell>
          <cell r="B96" t="str">
            <v>810</v>
          </cell>
          <cell r="C96">
            <v>0</v>
          </cell>
          <cell r="D96">
            <v>120000</v>
          </cell>
          <cell r="E96">
            <v>100</v>
          </cell>
          <cell r="F96">
            <v>0</v>
          </cell>
          <cell r="G96">
            <v>120000</v>
          </cell>
        </row>
        <row r="97">
          <cell r="A97" t="str">
            <v>Издательство "Отечество"</v>
          </cell>
          <cell r="B97" t="str">
            <v>810</v>
          </cell>
          <cell r="C97">
            <v>0</v>
          </cell>
          <cell r="D97">
            <v>3189.9</v>
          </cell>
          <cell r="E97">
            <v>100</v>
          </cell>
          <cell r="F97">
            <v>0</v>
          </cell>
          <cell r="G97">
            <v>3189.9</v>
          </cell>
        </row>
        <row r="98">
          <cell r="A98" t="str">
            <v>Капролактам</v>
          </cell>
          <cell r="B98" t="str">
            <v>840</v>
          </cell>
          <cell r="C98">
            <v>5415540.0099999998</v>
          </cell>
          <cell r="D98">
            <v>111830901.20999999</v>
          </cell>
          <cell r="E98">
            <v>100</v>
          </cell>
          <cell r="F98">
            <v>5415540.0099999998</v>
          </cell>
          <cell r="G98">
            <v>111830901.20999999</v>
          </cell>
        </row>
        <row r="99">
          <cell r="A99" t="str">
            <v>Комфорт</v>
          </cell>
          <cell r="B99" t="str">
            <v>840</v>
          </cell>
          <cell r="C99">
            <v>967496.67</v>
          </cell>
          <cell r="D99">
            <v>19978806.239999998</v>
          </cell>
          <cell r="E99">
            <v>100</v>
          </cell>
          <cell r="F99">
            <v>967496.67</v>
          </cell>
          <cell r="G99">
            <v>19978806.239999998</v>
          </cell>
        </row>
        <row r="100">
          <cell r="A100" t="str">
            <v>Кооператив "Кулибин"</v>
          </cell>
          <cell r="B100" t="str">
            <v>810</v>
          </cell>
          <cell r="C100">
            <v>0</v>
          </cell>
          <cell r="D100">
            <v>62.25</v>
          </cell>
          <cell r="E100">
            <v>100</v>
          </cell>
          <cell r="F100">
            <v>0</v>
          </cell>
          <cell r="G100">
            <v>62.25</v>
          </cell>
        </row>
        <row r="101">
          <cell r="A101" t="str">
            <v>Кооператив "Советская Грузия"</v>
          </cell>
          <cell r="B101" t="str">
            <v>810</v>
          </cell>
          <cell r="C101">
            <v>0</v>
          </cell>
          <cell r="D101">
            <v>18.27</v>
          </cell>
          <cell r="E101">
            <v>100</v>
          </cell>
          <cell r="F101">
            <v>0</v>
          </cell>
          <cell r="G101">
            <v>18.27</v>
          </cell>
        </row>
        <row r="102">
          <cell r="A102" t="str">
            <v>Кооператор</v>
          </cell>
          <cell r="B102" t="str">
            <v>810</v>
          </cell>
          <cell r="C102">
            <v>0</v>
          </cell>
          <cell r="D102">
            <v>58079.8</v>
          </cell>
          <cell r="E102">
            <v>100</v>
          </cell>
          <cell r="F102">
            <v>0</v>
          </cell>
          <cell r="G102">
            <v>58079.8</v>
          </cell>
        </row>
        <row r="103">
          <cell r="A103" t="str">
            <v>ЛА-инжиниринг</v>
          </cell>
          <cell r="B103" t="str">
            <v>810</v>
          </cell>
          <cell r="C103">
            <v>0</v>
          </cell>
          <cell r="D103">
            <v>100000</v>
          </cell>
          <cell r="E103">
            <v>100</v>
          </cell>
          <cell r="F103">
            <v>0</v>
          </cell>
          <cell r="G103">
            <v>100000</v>
          </cell>
        </row>
        <row r="104">
          <cell r="A104" t="str">
            <v>Машприборинторг (082)</v>
          </cell>
          <cell r="B104" t="str">
            <v>810</v>
          </cell>
          <cell r="C104">
            <v>0</v>
          </cell>
          <cell r="D104">
            <v>9929025.25</v>
          </cell>
          <cell r="E104">
            <v>100</v>
          </cell>
          <cell r="F104">
            <v>0</v>
          </cell>
          <cell r="G104">
            <v>9929025.25</v>
          </cell>
        </row>
        <row r="105">
          <cell r="A105" t="str">
            <v>Машприборинторг (121)</v>
          </cell>
          <cell r="B105" t="str">
            <v>840</v>
          </cell>
          <cell r="C105">
            <v>563855.19999999995</v>
          </cell>
          <cell r="D105">
            <v>11643609.880000001</v>
          </cell>
          <cell r="E105">
            <v>100</v>
          </cell>
          <cell r="F105">
            <v>563855.19999999995</v>
          </cell>
          <cell r="G105">
            <v>11643609.880000001</v>
          </cell>
        </row>
        <row r="106">
          <cell r="A106" t="str">
            <v>МЭС</v>
          </cell>
          <cell r="B106" t="str">
            <v>840</v>
          </cell>
          <cell r="C106">
            <v>34592403.509999998</v>
          </cell>
          <cell r="D106">
            <v>714333132.48000002</v>
          </cell>
          <cell r="E106">
            <v>100</v>
          </cell>
          <cell r="F106">
            <v>34592403.509999998</v>
          </cell>
          <cell r="G106">
            <v>714333132.48000002</v>
          </cell>
        </row>
        <row r="107">
          <cell r="A107" t="str">
            <v>NB-пресс</v>
          </cell>
          <cell r="B107" t="str">
            <v>810</v>
          </cell>
          <cell r="C107">
            <v>0</v>
          </cell>
          <cell r="D107">
            <v>1500</v>
          </cell>
          <cell r="E107">
            <v>100</v>
          </cell>
          <cell r="F107">
            <v>0</v>
          </cell>
          <cell r="G107">
            <v>1500</v>
          </cell>
        </row>
        <row r="108">
          <cell r="A108" t="str">
            <v>Пилнитс ЛТД</v>
          </cell>
          <cell r="B108" t="str">
            <v>840</v>
          </cell>
          <cell r="C108">
            <v>994459.4</v>
          </cell>
          <cell r="D108">
            <v>20535586.609999999</v>
          </cell>
          <cell r="E108">
            <v>100</v>
          </cell>
          <cell r="F108">
            <v>994459.4</v>
          </cell>
          <cell r="G108">
            <v>20535586.609999999</v>
          </cell>
        </row>
        <row r="109">
          <cell r="A109" t="str">
            <v>ПКК "Сиэтл"</v>
          </cell>
          <cell r="B109" t="str">
            <v>840</v>
          </cell>
          <cell r="C109">
            <v>3541526.8</v>
          </cell>
          <cell r="D109">
            <v>73132528.420000002</v>
          </cell>
          <cell r="E109">
            <v>100</v>
          </cell>
          <cell r="F109">
            <v>3541526.8</v>
          </cell>
          <cell r="G109">
            <v>73132528.420000002</v>
          </cell>
        </row>
        <row r="110">
          <cell r="A110" t="str">
            <v>Плазмодинамика</v>
          </cell>
          <cell r="B110" t="str">
            <v>810</v>
          </cell>
          <cell r="C110">
            <v>0</v>
          </cell>
          <cell r="D110">
            <v>81000</v>
          </cell>
          <cell r="E110">
            <v>100</v>
          </cell>
          <cell r="F110">
            <v>0</v>
          </cell>
          <cell r="G110">
            <v>81000</v>
          </cell>
        </row>
        <row r="111">
          <cell r="A111" t="str">
            <v>ПО "Климат"</v>
          </cell>
          <cell r="B111" t="str">
            <v>840</v>
          </cell>
          <cell r="C111">
            <v>4000000</v>
          </cell>
          <cell r="D111">
            <v>82600000</v>
          </cell>
          <cell r="E111">
            <v>100</v>
          </cell>
          <cell r="F111">
            <v>4000000</v>
          </cell>
          <cell r="G111">
            <v>82600000</v>
          </cell>
        </row>
        <row r="112">
          <cell r="A112" t="str">
            <v>Прибалтийский судостр. з-д "Янтарь"</v>
          </cell>
          <cell r="B112" t="str">
            <v>840</v>
          </cell>
          <cell r="C112">
            <v>12656801.91</v>
          </cell>
          <cell r="D112">
            <v>261362959.44</v>
          </cell>
          <cell r="E112">
            <v>100</v>
          </cell>
          <cell r="F112">
            <v>12656801.91</v>
          </cell>
          <cell r="G112">
            <v>261362959.44</v>
          </cell>
        </row>
        <row r="113">
          <cell r="A113" t="str">
            <v>Ретефи</v>
          </cell>
          <cell r="B113" t="str">
            <v>810</v>
          </cell>
          <cell r="C113">
            <v>0</v>
          </cell>
          <cell r="D113">
            <v>150000</v>
          </cell>
          <cell r="E113">
            <v>100</v>
          </cell>
          <cell r="F113">
            <v>0</v>
          </cell>
          <cell r="G113">
            <v>150000</v>
          </cell>
        </row>
        <row r="114">
          <cell r="A114" t="str">
            <v>Росвнешторг</v>
          </cell>
          <cell r="B114" t="str">
            <v>840</v>
          </cell>
          <cell r="C114">
            <v>2701625.26</v>
          </cell>
          <cell r="D114">
            <v>55788561.619999997</v>
          </cell>
          <cell r="E114">
            <v>100</v>
          </cell>
          <cell r="F114">
            <v>2701625.26</v>
          </cell>
          <cell r="G114">
            <v>55788561.619999997</v>
          </cell>
        </row>
        <row r="115">
          <cell r="A115" t="str">
            <v>Российская фин.-пром.группа</v>
          </cell>
          <cell r="B115" t="str">
            <v>840</v>
          </cell>
          <cell r="C115">
            <v>11962469.49</v>
          </cell>
          <cell r="D115">
            <v>247024994.97</v>
          </cell>
          <cell r="E115">
            <v>100</v>
          </cell>
          <cell r="F115">
            <v>11962469.49</v>
          </cell>
          <cell r="G115">
            <v>247024994.97</v>
          </cell>
        </row>
        <row r="116">
          <cell r="A116" t="str">
            <v>Русская ярмарка</v>
          </cell>
          <cell r="B116" t="str">
            <v>840</v>
          </cell>
          <cell r="C116">
            <v>422404.48</v>
          </cell>
          <cell r="D116">
            <v>8722652.5099999998</v>
          </cell>
          <cell r="E116">
            <v>100</v>
          </cell>
          <cell r="F116">
            <v>422404.48</v>
          </cell>
          <cell r="G116">
            <v>8722652.5099999998</v>
          </cell>
        </row>
        <row r="117">
          <cell r="A117" t="str">
            <v>Самшит</v>
          </cell>
          <cell r="B117" t="str">
            <v>810</v>
          </cell>
          <cell r="C117">
            <v>0</v>
          </cell>
          <cell r="D117">
            <v>18831.84</v>
          </cell>
          <cell r="E117">
            <v>100</v>
          </cell>
          <cell r="F117">
            <v>0</v>
          </cell>
          <cell r="G117">
            <v>18831.84</v>
          </cell>
        </row>
        <row r="118">
          <cell r="A118" t="str">
            <v>Саянскхимпром</v>
          </cell>
          <cell r="B118" t="str">
            <v>840</v>
          </cell>
          <cell r="C118">
            <v>1374802.24</v>
          </cell>
          <cell r="D118">
            <v>28389666.260000002</v>
          </cell>
          <cell r="E118">
            <v>100</v>
          </cell>
          <cell r="F118">
            <v>1374802.24</v>
          </cell>
          <cell r="G118">
            <v>28389666.260000002</v>
          </cell>
        </row>
        <row r="119">
          <cell r="A119" t="str">
            <v>Сельхозпромэкспорт</v>
          </cell>
          <cell r="B119" t="str">
            <v>840</v>
          </cell>
          <cell r="C119">
            <v>9791481.1999999993</v>
          </cell>
          <cell r="D119">
            <v>202194086.78</v>
          </cell>
          <cell r="E119">
            <v>100</v>
          </cell>
          <cell r="F119">
            <v>9791481.1999999993</v>
          </cell>
          <cell r="G119">
            <v>202194086.78</v>
          </cell>
        </row>
        <row r="120">
          <cell r="A120" t="str">
            <v>Совиталпродмаш (500)</v>
          </cell>
          <cell r="B120" t="str">
            <v>840</v>
          </cell>
          <cell r="C120">
            <v>2991623.73</v>
          </cell>
          <cell r="D120">
            <v>61777030.020000003</v>
          </cell>
          <cell r="E120">
            <v>100</v>
          </cell>
          <cell r="F120">
            <v>2991623.73</v>
          </cell>
          <cell r="G120">
            <v>61777030.020000003</v>
          </cell>
        </row>
        <row r="121">
          <cell r="A121" t="str">
            <v>Соврыбфлот</v>
          </cell>
          <cell r="B121" t="str">
            <v>840</v>
          </cell>
          <cell r="C121">
            <v>4886259.54</v>
          </cell>
          <cell r="D121">
            <v>100901259.5</v>
          </cell>
          <cell r="E121">
            <v>100</v>
          </cell>
          <cell r="F121">
            <v>4886259.54</v>
          </cell>
          <cell r="G121">
            <v>100901259.5</v>
          </cell>
        </row>
        <row r="122">
          <cell r="A122" t="str">
            <v>Сокольники</v>
          </cell>
          <cell r="B122" t="str">
            <v>280</v>
          </cell>
          <cell r="C122">
            <v>6236649.2699999996</v>
          </cell>
          <cell r="D122">
            <v>76997671.890000001</v>
          </cell>
          <cell r="E122">
            <v>100</v>
          </cell>
          <cell r="F122">
            <v>6236649.2699999996</v>
          </cell>
          <cell r="G122">
            <v>76997671.890000001</v>
          </cell>
        </row>
        <row r="123">
          <cell r="A123" t="str">
            <v>СП Анис</v>
          </cell>
          <cell r="B123" t="str">
            <v>840</v>
          </cell>
          <cell r="C123">
            <v>6000000</v>
          </cell>
          <cell r="D123">
            <v>123900000</v>
          </cell>
          <cell r="E123">
            <v>100</v>
          </cell>
          <cell r="F123">
            <v>6000000</v>
          </cell>
          <cell r="G123">
            <v>123900000</v>
          </cell>
        </row>
        <row r="124">
          <cell r="A124" t="str">
            <v>Сувар</v>
          </cell>
          <cell r="B124" t="str">
            <v>250</v>
          </cell>
          <cell r="C124">
            <v>989282.59</v>
          </cell>
          <cell r="D124">
            <v>3641944.93</v>
          </cell>
          <cell r="E124">
            <v>100</v>
          </cell>
          <cell r="F124">
            <v>989282.59</v>
          </cell>
          <cell r="G124">
            <v>3641944.93</v>
          </cell>
        </row>
        <row r="125">
          <cell r="A125" t="str">
            <v>Треффик</v>
          </cell>
          <cell r="B125" t="str">
            <v>840</v>
          </cell>
          <cell r="C125">
            <v>1303621.05</v>
          </cell>
          <cell r="D125">
            <v>26919774.68</v>
          </cell>
          <cell r="E125">
            <v>100</v>
          </cell>
          <cell r="F125">
            <v>1303621.05</v>
          </cell>
          <cell r="G125">
            <v>26919774.68</v>
          </cell>
        </row>
        <row r="126">
          <cell r="A126" t="str">
            <v>Тюрингия-аудифон (1)</v>
          </cell>
          <cell r="B126" t="str">
            <v>810</v>
          </cell>
          <cell r="C126">
            <v>0</v>
          </cell>
          <cell r="D126">
            <v>10000</v>
          </cell>
          <cell r="E126">
            <v>100</v>
          </cell>
          <cell r="F126">
            <v>0</v>
          </cell>
          <cell r="G126">
            <v>10000</v>
          </cell>
        </row>
        <row r="127">
          <cell r="A127" t="str">
            <v>Тюрингия-аудифон (2)</v>
          </cell>
          <cell r="B127" t="str">
            <v>810</v>
          </cell>
          <cell r="C127">
            <v>0</v>
          </cell>
          <cell r="D127">
            <v>65000</v>
          </cell>
          <cell r="E127">
            <v>100</v>
          </cell>
          <cell r="F127">
            <v>0</v>
          </cell>
          <cell r="G127">
            <v>65000</v>
          </cell>
        </row>
        <row r="128">
          <cell r="A128" t="str">
            <v>Фаренгейт</v>
          </cell>
          <cell r="B128" t="str">
            <v>810</v>
          </cell>
          <cell r="C128">
            <v>0</v>
          </cell>
          <cell r="D128">
            <v>50000</v>
          </cell>
          <cell r="E128">
            <v>100</v>
          </cell>
          <cell r="F128">
            <v>0</v>
          </cell>
          <cell r="G128">
            <v>50000</v>
          </cell>
        </row>
        <row r="129">
          <cell r="A129" t="str">
            <v>Финбек</v>
          </cell>
          <cell r="B129" t="str">
            <v>810</v>
          </cell>
          <cell r="C129">
            <v>0</v>
          </cell>
          <cell r="D129">
            <v>187013.67</v>
          </cell>
          <cell r="E129">
            <v>100</v>
          </cell>
          <cell r="F129">
            <v>0</v>
          </cell>
          <cell r="G129">
            <v>187013.67</v>
          </cell>
        </row>
        <row r="130">
          <cell r="A130" t="str">
            <v>Фининвестинторг</v>
          </cell>
          <cell r="B130" t="str">
            <v>810</v>
          </cell>
          <cell r="C130">
            <v>0</v>
          </cell>
          <cell r="D130">
            <v>35091.11</v>
          </cell>
          <cell r="E130">
            <v>100</v>
          </cell>
          <cell r="F130">
            <v>0</v>
          </cell>
          <cell r="G130">
            <v>35091.11</v>
          </cell>
        </row>
        <row r="131">
          <cell r="A131" t="str">
            <v>Харвест</v>
          </cell>
          <cell r="B131" t="str">
            <v>840</v>
          </cell>
          <cell r="C131">
            <v>237769.9</v>
          </cell>
          <cell r="D131">
            <v>4909948.4400000004</v>
          </cell>
          <cell r="E131">
            <v>100</v>
          </cell>
          <cell r="F131">
            <v>237769.9</v>
          </cell>
          <cell r="G131">
            <v>4909948.4400000004</v>
          </cell>
        </row>
        <row r="132">
          <cell r="A132" t="str">
            <v>Цветметсервис</v>
          </cell>
          <cell r="B132" t="str">
            <v>810</v>
          </cell>
          <cell r="C132">
            <v>0</v>
          </cell>
          <cell r="D132">
            <v>4389951.43</v>
          </cell>
          <cell r="E132">
            <v>100</v>
          </cell>
          <cell r="F132">
            <v>0</v>
          </cell>
          <cell r="G132">
            <v>4389951.43</v>
          </cell>
        </row>
        <row r="133">
          <cell r="A133" t="str">
            <v>Центральная сбытовая организация</v>
          </cell>
          <cell r="B133" t="str">
            <v>840</v>
          </cell>
          <cell r="C133">
            <v>958790.64</v>
          </cell>
          <cell r="D133">
            <v>19799026.719999999</v>
          </cell>
          <cell r="E133">
            <v>100</v>
          </cell>
          <cell r="F133">
            <v>958790.64</v>
          </cell>
          <cell r="G133">
            <v>19799026.719999999</v>
          </cell>
        </row>
        <row r="134">
          <cell r="A134" t="str">
            <v>Чернобыль</v>
          </cell>
          <cell r="B134" t="str">
            <v>810</v>
          </cell>
          <cell r="C134">
            <v>0</v>
          </cell>
          <cell r="D134">
            <v>200000</v>
          </cell>
          <cell r="E134">
            <v>100</v>
          </cell>
          <cell r="F134">
            <v>0</v>
          </cell>
          <cell r="G134">
            <v>200000</v>
          </cell>
        </row>
        <row r="135">
          <cell r="A135" t="str">
            <v>Чинко</v>
          </cell>
          <cell r="B135" t="str">
            <v>840</v>
          </cell>
          <cell r="C135">
            <v>3908953.21</v>
          </cell>
          <cell r="D135">
            <v>80719883.790000007</v>
          </cell>
          <cell r="E135">
            <v>100</v>
          </cell>
          <cell r="F135">
            <v>3908953.21</v>
          </cell>
          <cell r="G135">
            <v>80719883.790000007</v>
          </cell>
        </row>
        <row r="136">
          <cell r="A136" t="str">
            <v>ЭДД</v>
          </cell>
          <cell r="B136" t="str">
            <v>810</v>
          </cell>
          <cell r="C136">
            <v>0</v>
          </cell>
          <cell r="D136">
            <v>200000</v>
          </cell>
          <cell r="E136">
            <v>100</v>
          </cell>
          <cell r="F136">
            <v>0</v>
          </cell>
          <cell r="G136">
            <v>200000</v>
          </cell>
        </row>
        <row r="137">
          <cell r="A137" t="str">
            <v>ЭПРО</v>
          </cell>
          <cell r="B137" t="str">
            <v>810</v>
          </cell>
          <cell r="C137">
            <v>0</v>
          </cell>
          <cell r="D137">
            <v>15592.61</v>
          </cell>
          <cell r="E137">
            <v>100</v>
          </cell>
          <cell r="F137">
            <v>0</v>
          </cell>
          <cell r="G137">
            <v>15592.61</v>
          </cell>
        </row>
        <row r="138">
          <cell r="A138" t="str">
            <v>Югтекс</v>
          </cell>
          <cell r="B138" t="str">
            <v>840</v>
          </cell>
          <cell r="C138">
            <v>39421.440000000002</v>
          </cell>
          <cell r="D138">
            <v>814052.74</v>
          </cell>
          <cell r="E138">
            <v>100</v>
          </cell>
          <cell r="F138">
            <v>39421.440000000002</v>
          </cell>
          <cell r="G138">
            <v>814052.74</v>
          </cell>
        </row>
        <row r="139">
          <cell r="A139" t="str">
            <v>Югтекс (170)</v>
          </cell>
          <cell r="B139" t="str">
            <v>840</v>
          </cell>
          <cell r="C139">
            <v>13729326.33</v>
          </cell>
          <cell r="D139">
            <v>283510588.70999998</v>
          </cell>
          <cell r="E139">
            <v>100</v>
          </cell>
          <cell r="F139">
            <v>13729326.33</v>
          </cell>
          <cell r="G139">
            <v>283510588.70999998</v>
          </cell>
        </row>
        <row r="140">
          <cell r="A140" t="str">
            <v>Югтекс (700)</v>
          </cell>
          <cell r="B140" t="str">
            <v>756</v>
          </cell>
          <cell r="C140">
            <v>2019258.9</v>
          </cell>
          <cell r="D140">
            <v>30543310.120000001</v>
          </cell>
          <cell r="E140">
            <v>100</v>
          </cell>
          <cell r="F140">
            <v>2019258.9</v>
          </cell>
          <cell r="G140">
            <v>30543310.120000001</v>
          </cell>
        </row>
        <row r="141">
          <cell r="A141" t="str">
            <v>Югтекс (701)</v>
          </cell>
          <cell r="B141" t="str">
            <v>756</v>
          </cell>
          <cell r="C141">
            <v>3914974.8</v>
          </cell>
          <cell r="D141">
            <v>59217908.82</v>
          </cell>
          <cell r="E141">
            <v>100</v>
          </cell>
          <cell r="F141">
            <v>3914974.8</v>
          </cell>
          <cell r="G141">
            <v>59217908.82</v>
          </cell>
        </row>
      </sheetData>
      <sheetData sheetId="6"/>
      <sheetData sheetId="7" refreshError="1">
        <row r="1">
          <cell r="A1" t="str">
            <v>КЛИЕНТ</v>
          </cell>
          <cell r="B1" t="str">
            <v>BAL_NUM</v>
          </cell>
          <cell r="C1" t="str">
            <v>CODV</v>
          </cell>
          <cell r="D1" t="str">
            <v>OST_V</v>
          </cell>
          <cell r="E1" t="str">
            <v>OST_R</v>
          </cell>
          <cell r="F1" t="str">
            <v>Резервы с 01_01_99</v>
          </cell>
          <cell r="G1" t="str">
            <v>Рез ВАЛ</v>
          </cell>
          <cell r="H1" t="str">
            <v>Рез РУБ</v>
          </cell>
        </row>
        <row r="2">
          <cell r="A2" t="str">
            <v>Векселя Кубань банка</v>
          </cell>
          <cell r="B2" t="str">
            <v>51407</v>
          </cell>
          <cell r="C2" t="str">
            <v>810</v>
          </cell>
          <cell r="D2">
            <v>0</v>
          </cell>
          <cell r="E2">
            <v>10220000</v>
          </cell>
          <cell r="F2">
            <v>50</v>
          </cell>
          <cell r="G2">
            <v>0</v>
          </cell>
          <cell r="H2">
            <v>5110000</v>
          </cell>
        </row>
        <row r="4">
          <cell r="A4" t="str">
            <v>Магадан ВТБ</v>
          </cell>
          <cell r="B4" t="str">
            <v>32007</v>
          </cell>
          <cell r="C4" t="str">
            <v>810</v>
          </cell>
          <cell r="D4">
            <v>0</v>
          </cell>
          <cell r="E4">
            <v>2823000</v>
          </cell>
          <cell r="F4">
            <v>100</v>
          </cell>
          <cell r="G4">
            <v>0</v>
          </cell>
          <cell r="H4">
            <v>2823000</v>
          </cell>
        </row>
        <row r="5">
          <cell r="A5" t="str">
            <v>РКБ Цюрих</v>
          </cell>
          <cell r="B5">
            <v>32304</v>
          </cell>
          <cell r="C5">
            <v>756</v>
          </cell>
          <cell r="D5">
            <v>2083000</v>
          </cell>
          <cell r="E5">
            <v>31507458</v>
          </cell>
          <cell r="F5">
            <v>100</v>
          </cell>
          <cell r="G5">
            <v>2083000</v>
          </cell>
          <cell r="H5">
            <v>31507458</v>
          </cell>
        </row>
        <row r="6">
          <cell r="A6" t="str">
            <v>РКБ Цюрих</v>
          </cell>
          <cell r="B6">
            <v>32304</v>
          </cell>
          <cell r="C6">
            <v>826</v>
          </cell>
          <cell r="D6">
            <v>3300000</v>
          </cell>
          <cell r="E6">
            <v>114470070</v>
          </cell>
          <cell r="F6">
            <v>100</v>
          </cell>
          <cell r="G6">
            <v>3300000</v>
          </cell>
          <cell r="H6">
            <v>114470070</v>
          </cell>
        </row>
        <row r="7">
          <cell r="A7" t="str">
            <v>РКБ Цюрих</v>
          </cell>
          <cell r="B7">
            <v>32304</v>
          </cell>
          <cell r="C7">
            <v>840</v>
          </cell>
          <cell r="D7">
            <v>7206557</v>
          </cell>
          <cell r="E7">
            <v>148815402.04999998</v>
          </cell>
          <cell r="F7">
            <v>100</v>
          </cell>
          <cell r="G7">
            <v>7206557</v>
          </cell>
          <cell r="H7">
            <v>148815402.04999998</v>
          </cell>
        </row>
        <row r="8">
          <cell r="A8" t="str">
            <v>Оренбург ВТБ</v>
          </cell>
          <cell r="B8" t="str">
            <v>32401</v>
          </cell>
          <cell r="C8" t="str">
            <v>810</v>
          </cell>
          <cell r="D8">
            <v>0</v>
          </cell>
          <cell r="E8">
            <v>534338.61</v>
          </cell>
          <cell r="F8">
            <v>100</v>
          </cell>
          <cell r="G8">
            <v>0</v>
          </cell>
          <cell r="H8">
            <v>534338.61</v>
          </cell>
        </row>
        <row r="9">
          <cell r="A9" t="str">
            <v>Балт ВТБ</v>
          </cell>
          <cell r="B9" t="str">
            <v>32401</v>
          </cell>
          <cell r="C9" t="str">
            <v>810</v>
          </cell>
          <cell r="D9">
            <v>0</v>
          </cell>
          <cell r="E9">
            <v>13673465.779999999</v>
          </cell>
          <cell r="F9">
            <v>100</v>
          </cell>
          <cell r="G9">
            <v>0</v>
          </cell>
          <cell r="H9">
            <v>13673465.779999999</v>
          </cell>
        </row>
        <row r="10">
          <cell r="A10" t="str">
            <v>Тула ВТБ</v>
          </cell>
          <cell r="B10" t="str">
            <v>32401</v>
          </cell>
          <cell r="C10" t="str">
            <v>810</v>
          </cell>
          <cell r="D10">
            <v>0</v>
          </cell>
          <cell r="E10">
            <v>2420000</v>
          </cell>
          <cell r="F10">
            <v>100</v>
          </cell>
          <cell r="G10">
            <v>0</v>
          </cell>
          <cell r="H10">
            <v>2420000</v>
          </cell>
        </row>
        <row r="11">
          <cell r="A11" t="str">
            <v>Тула ВТБ</v>
          </cell>
          <cell r="B11" t="str">
            <v>32401</v>
          </cell>
          <cell r="C11" t="str">
            <v>810</v>
          </cell>
          <cell r="D11">
            <v>0</v>
          </cell>
          <cell r="E11">
            <v>10230000</v>
          </cell>
          <cell r="F11">
            <v>100</v>
          </cell>
          <cell r="G11">
            <v>0</v>
          </cell>
          <cell r="H11">
            <v>10230000</v>
          </cell>
        </row>
        <row r="12">
          <cell r="A12" t="str">
            <v>Тула ВТБ</v>
          </cell>
          <cell r="B12" t="str">
            <v>32401</v>
          </cell>
          <cell r="C12" t="str">
            <v>810</v>
          </cell>
          <cell r="D12">
            <v>0</v>
          </cell>
          <cell r="E12">
            <v>13999999.130000001</v>
          </cell>
          <cell r="F12">
            <v>100</v>
          </cell>
          <cell r="G12">
            <v>0</v>
          </cell>
          <cell r="H12">
            <v>13999999.130000001</v>
          </cell>
        </row>
        <row r="13">
          <cell r="A13" t="str">
            <v>Магадан ВТБ</v>
          </cell>
          <cell r="B13" t="str">
            <v>32007</v>
          </cell>
          <cell r="C13" t="str">
            <v>840</v>
          </cell>
          <cell r="D13">
            <v>248000</v>
          </cell>
          <cell r="E13">
            <v>5121200</v>
          </cell>
          <cell r="F13">
            <v>100</v>
          </cell>
          <cell r="G13">
            <v>248000</v>
          </cell>
          <cell r="H13">
            <v>5121200</v>
          </cell>
        </row>
        <row r="14">
          <cell r="A14" t="str">
            <v>Ресурс-банк</v>
          </cell>
          <cell r="B14" t="str">
            <v>32401</v>
          </cell>
          <cell r="C14" t="str">
            <v>840</v>
          </cell>
          <cell r="D14">
            <v>5000000</v>
          </cell>
          <cell r="E14">
            <v>103250000</v>
          </cell>
          <cell r="F14">
            <v>100</v>
          </cell>
          <cell r="G14">
            <v>5000000</v>
          </cell>
          <cell r="H14">
            <v>103250000</v>
          </cell>
        </row>
        <row r="15">
          <cell r="A15" t="str">
            <v>Балт ВТБ</v>
          </cell>
          <cell r="B15" t="str">
            <v>32401</v>
          </cell>
          <cell r="C15" t="str">
            <v>840</v>
          </cell>
          <cell r="D15">
            <v>6629048.2999999998</v>
          </cell>
          <cell r="E15">
            <v>136889847.40000001</v>
          </cell>
          <cell r="F15">
            <v>100</v>
          </cell>
          <cell r="G15">
            <v>6629048.2999999998</v>
          </cell>
          <cell r="H15">
            <v>136889847.40000001</v>
          </cell>
        </row>
        <row r="16">
          <cell r="A16" t="str">
            <v>Оренбург ВТБ</v>
          </cell>
          <cell r="B16" t="str">
            <v>32401</v>
          </cell>
          <cell r="C16" t="str">
            <v>840</v>
          </cell>
          <cell r="D16">
            <v>800000</v>
          </cell>
          <cell r="E16">
            <v>16520000</v>
          </cell>
          <cell r="F16">
            <v>100</v>
          </cell>
          <cell r="G16">
            <v>800000</v>
          </cell>
          <cell r="H16">
            <v>16520000</v>
          </cell>
        </row>
        <row r="17">
          <cell r="A17" t="str">
            <v>РАТО-банк</v>
          </cell>
          <cell r="B17" t="str">
            <v>32401</v>
          </cell>
          <cell r="C17" t="str">
            <v>840</v>
          </cell>
          <cell r="D17">
            <v>15000000</v>
          </cell>
          <cell r="E17">
            <v>309750000</v>
          </cell>
          <cell r="F17">
            <v>100</v>
          </cell>
          <cell r="G17">
            <v>15000000</v>
          </cell>
          <cell r="H17">
            <v>309750000</v>
          </cell>
        </row>
        <row r="18">
          <cell r="A18" t="str">
            <v>Оренбург ВТБ</v>
          </cell>
          <cell r="B18" t="str">
            <v>32401</v>
          </cell>
          <cell r="C18" t="str">
            <v>840</v>
          </cell>
          <cell r="D18">
            <v>26202.59</v>
          </cell>
          <cell r="E18">
            <v>541083.48</v>
          </cell>
          <cell r="F18">
            <v>100</v>
          </cell>
          <cell r="G18">
            <v>26202.59</v>
          </cell>
          <cell r="H18">
            <v>541083.48</v>
          </cell>
        </row>
        <row r="19">
          <cell r="A19" t="str">
            <v>Оренбург ВТБ</v>
          </cell>
          <cell r="B19" t="str">
            <v>32401</v>
          </cell>
          <cell r="C19" t="str">
            <v>840</v>
          </cell>
          <cell r="D19">
            <v>66000</v>
          </cell>
          <cell r="E19">
            <v>1362900</v>
          </cell>
          <cell r="F19">
            <v>100</v>
          </cell>
          <cell r="G19">
            <v>66000</v>
          </cell>
          <cell r="H19">
            <v>1362900</v>
          </cell>
        </row>
        <row r="20">
          <cell r="A20" t="str">
            <v>Оренбург ВТБ</v>
          </cell>
          <cell r="B20" t="str">
            <v>32401</v>
          </cell>
          <cell r="C20" t="str">
            <v>840</v>
          </cell>
          <cell r="D20">
            <v>1500000</v>
          </cell>
          <cell r="E20">
            <v>30975000</v>
          </cell>
          <cell r="F20">
            <v>100</v>
          </cell>
          <cell r="G20">
            <v>1500000</v>
          </cell>
          <cell r="H20">
            <v>30975000</v>
          </cell>
        </row>
        <row r="21">
          <cell r="A21" t="str">
            <v>Менатеп</v>
          </cell>
          <cell r="B21" t="str">
            <v>32401</v>
          </cell>
          <cell r="C21" t="str">
            <v>840</v>
          </cell>
          <cell r="D21">
            <v>30000000</v>
          </cell>
          <cell r="E21">
            <v>619500000</v>
          </cell>
          <cell r="F21">
            <v>100</v>
          </cell>
          <cell r="G21">
            <v>30000000</v>
          </cell>
          <cell r="H21">
            <v>619500000</v>
          </cell>
        </row>
        <row r="22">
          <cell r="E22">
            <v>1562383764.4499998</v>
          </cell>
          <cell r="H22">
            <v>1562383764.4499998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8.xml><?xml version="1.0" encoding="utf-8"?>
<externalLink xmlns="http://schemas.openxmlformats.org/spreadsheetml/2006/main">
  <externalBook xmlns:r="http://schemas.openxmlformats.org/officeDocument/2006/relationships" r:id="rId1">
    <sheetNames>
      <sheetName val="свод"/>
      <sheetName val="юрлица222"/>
      <sheetName val="Гарантии"/>
      <sheetName val="Аккредитив"/>
      <sheetName val="Портфель ЦБ"/>
      <sheetName val="физлица"/>
      <sheetName val="физлица с МКК"/>
      <sheetName val="юрлица без МКК"/>
    </sheetNames>
    <sheetDataSet>
      <sheetData sheetId="0" refreshError="1"/>
      <sheetData sheetId="1" refreshError="1"/>
      <sheetData sheetId="2"/>
      <sheetData sheetId="3">
        <row r="65516">
          <cell r="B65516">
            <v>1</v>
          </cell>
        </row>
      </sheetData>
      <sheetData sheetId="4" refreshError="1"/>
      <sheetData sheetId="5" refreshError="1"/>
      <sheetData sheetId="6" refreshError="1"/>
      <sheetData sheetId="7" refreshError="1"/>
    </sheetDataSet>
  </externalBook>
</externalLink>
</file>

<file path=xl/externalLinks/externalLink59.xml><?xml version="1.0" encoding="utf-8"?>
<externalLink xmlns="http://schemas.openxmlformats.org/spreadsheetml/2006/main">
  <externalBook xmlns:r="http://schemas.openxmlformats.org/officeDocument/2006/relationships" r:id="rId1">
    <sheetNames>
      <sheetName val="тит.лист"/>
      <sheetName val="т.л. Москва"/>
      <sheetName val="раздел 1.1"/>
      <sheetName val="р. 1.1 Москва"/>
      <sheetName val="раздел 1.2"/>
      <sheetName val="р. 1.2 Москва"/>
      <sheetName val="прил.5а к листу 02 (москва)"/>
      <sheetName val="раздел 1.3"/>
      <sheetName val="раздел 1.4"/>
      <sheetName val="Лист 02"/>
      <sheetName val="лист 02 стр.2"/>
      <sheetName val="прил.1 к листу 02 д.р"/>
      <sheetName val="расчет д. р."/>
      <sheetName val="внериал. дох."/>
      <sheetName val="расчет  вн.дох."/>
      <sheetName val="прил.2 к листу 02 р.р."/>
      <sheetName val="расчет расх.реал."/>
      <sheetName val="прил.2 к листу 02 стр.2 р.р"/>
      <sheetName val="расчет р.р.стр.2 "/>
      <sheetName val="прил.к расч.р.р.стр.2(р.не.уч)"/>
      <sheetName val="внер.расходы"/>
      <sheetName val="расчет внеар.расх."/>
      <sheetName val="прил4 к листу 02"/>
      <sheetName val="прил.5 к листу 02"/>
      <sheetName val="прил.5а к листу 02"/>
      <sheetName val="Лист 03"/>
      <sheetName val="лист 03 стр.2-1"/>
      <sheetName val="лист 03-2"/>
      <sheetName val="03-3"/>
      <sheetName val="03-4"/>
      <sheetName val="03-5"/>
      <sheetName val="03-6"/>
      <sheetName val="03-7"/>
      <sheetName val="03-8"/>
      <sheetName val="Лист 04"/>
      <sheetName val="лист 04 стр.2"/>
      <sheetName val="проверочная таблиц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21">
          <cell r="Z21">
            <v>12918427.439999999</v>
          </cell>
        </row>
        <row r="22">
          <cell r="Z22">
            <v>12918427.439999999</v>
          </cell>
        </row>
      </sheetData>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refreshError="1"/>
      <sheetData sheetId="36"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Summary"/>
      <sheetName val="Documentation"/>
      <sheetName val="Baranovochi PHBO"/>
      <sheetName val="OAO Baranovichi KH "/>
      <sheetName val="Baranovichi KPP"/>
      <sheetName val="Brest &quot;Mjasomoltorg&quot;"/>
      <sheetName val="PTP PO &quot;Mjasomolprom&quot;"/>
      <sheetName val="MDCMM"/>
      <sheetName val="AP &quot;GORMOLZAVOD&quot;"/>
      <sheetName val="Olivarija"/>
      <sheetName val="Polozk factory &quot;SOFIA&quot;"/>
      <sheetName val="Kalibr TD"/>
      <sheetName val="Lidapishchekoncentrati"/>
      <sheetName val="Brest factory of n.a. drinks"/>
      <sheetName val="Pinsk factory of sweets"/>
      <sheetName val="Brest &quot;Ice-Cream&quot;"/>
      <sheetName val="PinskDrev"/>
      <sheetName val="Kobrin Meat Factory "/>
      <sheetName val="BrestVodokanal"/>
      <sheetName val="Gallon Ltd."/>
      <sheetName val="M-Remzavod"/>
      <sheetName val="GR-Azot"/>
      <sheetName val="Fairmont"/>
      <sheetName val="Bobryisk-fxi"/>
      <sheetName val="Orshanskaja-FXI"/>
      <sheetName val="agrointertrance"/>
      <sheetName val="G-Amipac"/>
      <sheetName val="SLONIMSKAJA"/>
      <sheetName val="Sluckaja FXI"/>
      <sheetName val="mogilevFXI"/>
      <sheetName val="B-chulochnji kombin"/>
      <sheetName val="Sheet16"/>
      <sheetName val="Gormolzavod 3"/>
      <sheetName val="Наименование компании"/>
      <sheetName val="Summary IAS"/>
      <sheetName val="Summary CB"/>
      <sheetName val="Admin."/>
    </sheetNames>
    <sheetDataSet>
      <sheetData sheetId="0" refreshError="1">
        <row r="19">
          <cell r="F19">
            <v>1463955.6</v>
          </cell>
          <cell r="W1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Set>
  </externalBook>
</externalLink>
</file>

<file path=xl/externalLinks/externalLink60.xml><?xml version="1.0" encoding="utf-8"?>
<externalLink xmlns="http://schemas.openxmlformats.org/spreadsheetml/2006/main">
  <externalBook xmlns:r="http://schemas.openxmlformats.org/officeDocument/2006/relationships" r:id="rId1">
    <sheetNames>
      <sheetName val="Лист1"/>
      <sheetName val="Январь"/>
      <sheetName val="Свод + ГБ (план)"/>
      <sheetName val="Бонусная программа"/>
      <sheetName val="Бонус филиала"/>
      <sheetName val="Shablons (F2)"/>
      <sheetName val="Мониторинг (на дату)"/>
      <sheetName val="Мониторинг (средний)"/>
      <sheetName val="Корректировки (#02)"/>
      <sheetName val="Свод + ГБ"/>
      <sheetName val="Свод + ГБ (средний)"/>
      <sheetName val="ЧДК"/>
      <sheetName val="ContourStandard_rt"/>
      <sheetName val="Report"/>
      <sheetName val="Корректировки (средние)"/>
      <sheetName val="Shablons (IS) (F2)"/>
      <sheetName val="Shablons"/>
      <sheetName val="File №02"/>
      <sheetName val="Средний факт"/>
      <sheetName val="Shablons (I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1">
          <cell r="A11" t="str">
            <v>Счет</v>
          </cell>
          <cell r="B11" t="str">
            <v>А/П</v>
          </cell>
          <cell r="C11" t="str">
            <v>Пр&amp;Сч</v>
          </cell>
          <cell r="D11" t="str">
            <v>Валюта</v>
          </cell>
          <cell r="E11" t="str">
            <v>Свод</v>
          </cell>
          <cell r="F11" t="str">
            <v>Головной банк</v>
          </cell>
          <cell r="G11" t="str">
            <v>ХРУ</v>
          </cell>
          <cell r="H11" t="str">
            <v>Винница</v>
          </cell>
          <cell r="I11" t="str">
            <v>Днепропетровск</v>
          </cell>
          <cell r="J11" t="str">
            <v>Донецк</v>
          </cell>
          <cell r="K11" t="str">
            <v>Житомир</v>
          </cell>
          <cell r="L11" t="str">
            <v>Запорожье</v>
          </cell>
          <cell r="M11" t="str">
            <v>Киев</v>
          </cell>
          <cell r="N11" t="str">
            <v>Кировоград</v>
          </cell>
          <cell r="O11" t="str">
            <v>Кривой Рог</v>
          </cell>
          <cell r="P11" t="str">
            <v>Львов</v>
          </cell>
          <cell r="Q11" t="str">
            <v>Мариуполь</v>
          </cell>
          <cell r="R11" t="str">
            <v>Николаев</v>
          </cell>
          <cell r="S11" t="str">
            <v>Одесса</v>
          </cell>
          <cell r="T11" t="str">
            <v>Полтава</v>
          </cell>
          <cell r="U11" t="str">
            <v>Ровно</v>
          </cell>
          <cell r="V11" t="str">
            <v>Севастополь</v>
          </cell>
          <cell r="W11" t="str">
            <v>Северодонецк</v>
          </cell>
          <cell r="X11" t="str">
            <v>Сумы</v>
          </cell>
          <cell r="Y11" t="str">
            <v>Херсон</v>
          </cell>
          <cell r="Z11" t="str">
            <v>Черкассы</v>
          </cell>
        </row>
        <row r="12">
          <cell r="A12">
            <v>1001</v>
          </cell>
          <cell r="B12" t="str">
            <v>А</v>
          </cell>
          <cell r="C12" t="str">
            <v>А1001</v>
          </cell>
          <cell r="D12">
            <v>0</v>
          </cell>
          <cell r="E12">
            <v>-21383090.500000007</v>
          </cell>
          <cell r="F12">
            <v>0</v>
          </cell>
          <cell r="G12">
            <v>-8356763.0199999996</v>
          </cell>
          <cell r="H12">
            <v>-1381.76</v>
          </cell>
          <cell r="I12">
            <v>-1044036.3</v>
          </cell>
          <cell r="J12">
            <v>-624448.93999999994</v>
          </cell>
          <cell r="K12">
            <v>-631721.98</v>
          </cell>
          <cell r="L12">
            <v>-376602.03</v>
          </cell>
          <cell r="M12">
            <v>-3509456.4</v>
          </cell>
          <cell r="N12">
            <v>-62875.09</v>
          </cell>
          <cell r="O12">
            <v>-925117.81</v>
          </cell>
          <cell r="P12">
            <v>-464251.19</v>
          </cell>
          <cell r="Q12">
            <v>-113197.33</v>
          </cell>
          <cell r="R12">
            <v>-875531.06</v>
          </cell>
          <cell r="S12">
            <v>-866087.58</v>
          </cell>
          <cell r="T12">
            <v>-842349.36</v>
          </cell>
          <cell r="U12">
            <v>-199187.62</v>
          </cell>
          <cell r="V12">
            <v>-225242.95</v>
          </cell>
          <cell r="W12">
            <v>-371898.42</v>
          </cell>
          <cell r="X12">
            <v>-212552.09</v>
          </cell>
          <cell r="Y12">
            <v>-166006.42000000001</v>
          </cell>
          <cell r="Z12">
            <v>-1514383.15</v>
          </cell>
        </row>
        <row r="13">
          <cell r="A13">
            <v>1001</v>
          </cell>
          <cell r="B13" t="str">
            <v>А</v>
          </cell>
          <cell r="C13" t="str">
            <v>А1001</v>
          </cell>
          <cell r="D13">
            <v>980</v>
          </cell>
          <cell r="E13">
            <v>-8999978.7699999996</v>
          </cell>
          <cell r="F13">
            <v>0</v>
          </cell>
          <cell r="G13">
            <v>-2592737.0299999998</v>
          </cell>
          <cell r="H13">
            <v>-1381.76</v>
          </cell>
          <cell r="I13">
            <v>-464561.76</v>
          </cell>
          <cell r="J13">
            <v>-324731.53999999998</v>
          </cell>
          <cell r="K13">
            <v>-66022.02</v>
          </cell>
          <cell r="L13">
            <v>-194873.95</v>
          </cell>
          <cell r="M13">
            <v>-1938770.43</v>
          </cell>
          <cell r="N13">
            <v>-39451.300000000003</v>
          </cell>
          <cell r="O13">
            <v>-728104.65</v>
          </cell>
          <cell r="P13">
            <v>-107061.2</v>
          </cell>
          <cell r="Q13">
            <v>-75962.559999999998</v>
          </cell>
          <cell r="R13">
            <v>-422148.94</v>
          </cell>
          <cell r="S13">
            <v>-244643.66</v>
          </cell>
          <cell r="T13">
            <v>-492947.93</v>
          </cell>
          <cell r="U13">
            <v>-28305.48</v>
          </cell>
          <cell r="V13">
            <v>-189590.36</v>
          </cell>
          <cell r="W13">
            <v>-192828.68</v>
          </cell>
          <cell r="X13">
            <v>-51046.06</v>
          </cell>
          <cell r="Y13">
            <v>-104802.04</v>
          </cell>
          <cell r="Z13">
            <v>-740007.42</v>
          </cell>
        </row>
        <row r="14">
          <cell r="A14">
            <v>1001</v>
          </cell>
          <cell r="B14" t="str">
            <v>А</v>
          </cell>
          <cell r="C14" t="str">
            <v>А1001</v>
          </cell>
          <cell r="D14" t="str">
            <v>978</v>
          </cell>
          <cell r="E14">
            <v>-318085</v>
          </cell>
          <cell r="F14">
            <v>0</v>
          </cell>
          <cell r="G14">
            <v>-53960</v>
          </cell>
          <cell r="H14">
            <v>0</v>
          </cell>
          <cell r="I14">
            <v>-38765</v>
          </cell>
          <cell r="J14">
            <v>-31055</v>
          </cell>
          <cell r="K14">
            <v>-25415</v>
          </cell>
          <cell r="L14">
            <v>-4555</v>
          </cell>
          <cell r="M14">
            <v>-32065</v>
          </cell>
          <cell r="N14">
            <v>0</v>
          </cell>
          <cell r="O14">
            <v>0</v>
          </cell>
          <cell r="P14">
            <v>-4580</v>
          </cell>
          <cell r="Q14">
            <v>-100</v>
          </cell>
          <cell r="R14">
            <v>-22125</v>
          </cell>
          <cell r="S14">
            <v>-8695</v>
          </cell>
          <cell r="T14">
            <v>-6550</v>
          </cell>
          <cell r="U14">
            <v>-9440</v>
          </cell>
          <cell r="V14">
            <v>-3925</v>
          </cell>
          <cell r="W14">
            <v>-15285</v>
          </cell>
          <cell r="X14">
            <v>-10470</v>
          </cell>
          <cell r="Y14">
            <v>-1050</v>
          </cell>
          <cell r="Z14">
            <v>-50050</v>
          </cell>
        </row>
        <row r="15">
          <cell r="A15" t="str">
            <v>1001</v>
          </cell>
          <cell r="B15" t="str">
            <v>А</v>
          </cell>
          <cell r="C15" t="str">
            <v>А1001</v>
          </cell>
          <cell r="D15">
            <v>840</v>
          </cell>
          <cell r="E15">
            <v>-1928417</v>
          </cell>
          <cell r="F15">
            <v>0</v>
          </cell>
          <cell r="G15">
            <v>-995904</v>
          </cell>
          <cell r="H15">
            <v>0</v>
          </cell>
          <cell r="I15">
            <v>-66116</v>
          </cell>
          <cell r="J15">
            <v>-22577</v>
          </cell>
          <cell r="K15">
            <v>-77966</v>
          </cell>
          <cell r="L15">
            <v>-28036</v>
          </cell>
          <cell r="M15">
            <v>-252307</v>
          </cell>
          <cell r="N15">
            <v>-4391</v>
          </cell>
          <cell r="O15">
            <v>-33485</v>
          </cell>
          <cell r="P15">
            <v>-62002</v>
          </cell>
          <cell r="Q15">
            <v>-6804</v>
          </cell>
          <cell r="R15">
            <v>-60499</v>
          </cell>
          <cell r="S15">
            <v>-106239</v>
          </cell>
          <cell r="T15">
            <v>-53358</v>
          </cell>
          <cell r="U15">
            <v>-21705</v>
          </cell>
          <cell r="V15">
            <v>-1467</v>
          </cell>
          <cell r="W15">
            <v>-16357</v>
          </cell>
          <cell r="X15">
            <v>-18865</v>
          </cell>
          <cell r="Y15">
            <v>-10337</v>
          </cell>
          <cell r="Z15">
            <v>-90002</v>
          </cell>
        </row>
        <row r="16">
          <cell r="A16" t="str">
            <v>1001</v>
          </cell>
          <cell r="B16" t="str">
            <v>А</v>
          </cell>
          <cell r="C16" t="str">
            <v>А1001</v>
          </cell>
          <cell r="D16">
            <v>810</v>
          </cell>
          <cell r="E16">
            <v>-706130</v>
          </cell>
          <cell r="F16">
            <v>0</v>
          </cell>
          <cell r="G16">
            <v>-306130</v>
          </cell>
          <cell r="H16">
            <v>0</v>
          </cell>
          <cell r="I16">
            <v>-17690</v>
          </cell>
          <cell r="J16">
            <v>0</v>
          </cell>
          <cell r="K16">
            <v>-18170</v>
          </cell>
          <cell r="L16">
            <v>-34770</v>
          </cell>
          <cell r="M16">
            <v>-82840</v>
          </cell>
          <cell r="N16">
            <v>0</v>
          </cell>
          <cell r="O16">
            <v>-108840</v>
          </cell>
          <cell r="P16">
            <v>0</v>
          </cell>
          <cell r="Q16">
            <v>-2140</v>
          </cell>
          <cell r="R16">
            <v>-17300</v>
          </cell>
          <cell r="S16">
            <v>-26730</v>
          </cell>
          <cell r="T16">
            <v>-2200</v>
          </cell>
          <cell r="U16">
            <v>-3550</v>
          </cell>
          <cell r="V16">
            <v>-30590</v>
          </cell>
          <cell r="W16">
            <v>-21150</v>
          </cell>
          <cell r="X16">
            <v>-2530</v>
          </cell>
          <cell r="Y16">
            <v>0</v>
          </cell>
          <cell r="Z16">
            <v>-31500</v>
          </cell>
        </row>
        <row r="17">
          <cell r="A17">
            <v>1002</v>
          </cell>
          <cell r="B17" t="str">
            <v>А</v>
          </cell>
          <cell r="C17" t="str">
            <v>А1002</v>
          </cell>
          <cell r="D17">
            <v>0</v>
          </cell>
          <cell r="E17">
            <v>-12292492.49</v>
          </cell>
          <cell r="F17">
            <v>-691435.2</v>
          </cell>
          <cell r="G17">
            <v>-3394741.72</v>
          </cell>
          <cell r="H17">
            <v>0</v>
          </cell>
          <cell r="I17">
            <v>-1513187.26</v>
          </cell>
          <cell r="J17">
            <v>-1553704.31</v>
          </cell>
          <cell r="K17">
            <v>0</v>
          </cell>
          <cell r="L17">
            <v>0</v>
          </cell>
          <cell r="M17">
            <v>-1504286.52</v>
          </cell>
          <cell r="N17">
            <v>0</v>
          </cell>
          <cell r="O17">
            <v>-354564.13</v>
          </cell>
          <cell r="P17">
            <v>-77801.33</v>
          </cell>
          <cell r="Q17">
            <v>-91708.07</v>
          </cell>
          <cell r="R17">
            <v>-194641.73</v>
          </cell>
          <cell r="S17">
            <v>-444491.44</v>
          </cell>
          <cell r="T17">
            <v>-829158.56</v>
          </cell>
          <cell r="U17">
            <v>0</v>
          </cell>
          <cell r="V17">
            <v>-1118358.48</v>
          </cell>
          <cell r="W17">
            <v>-494649.92</v>
          </cell>
          <cell r="X17">
            <v>-29763.82</v>
          </cell>
          <cell r="Y17">
            <v>0</v>
          </cell>
          <cell r="Z17">
            <v>0</v>
          </cell>
        </row>
        <row r="18">
          <cell r="A18">
            <v>1002</v>
          </cell>
          <cell r="B18" t="str">
            <v>А</v>
          </cell>
          <cell r="C18" t="str">
            <v>А1002</v>
          </cell>
          <cell r="D18">
            <v>980</v>
          </cell>
          <cell r="E18">
            <v>-6659740.4100000001</v>
          </cell>
          <cell r="F18">
            <v>-201678.2</v>
          </cell>
          <cell r="G18">
            <v>-1525609.75</v>
          </cell>
          <cell r="H18">
            <v>0</v>
          </cell>
          <cell r="I18">
            <v>-1001980.88</v>
          </cell>
          <cell r="J18">
            <v>-746963.71</v>
          </cell>
          <cell r="K18">
            <v>0</v>
          </cell>
          <cell r="L18">
            <v>0</v>
          </cell>
          <cell r="M18">
            <v>-1031057.97</v>
          </cell>
          <cell r="N18">
            <v>0</v>
          </cell>
          <cell r="O18">
            <v>-246893.91</v>
          </cell>
          <cell r="P18">
            <v>-25381.74</v>
          </cell>
          <cell r="Q18">
            <v>-56285.38</v>
          </cell>
          <cell r="R18">
            <v>-133641.46</v>
          </cell>
          <cell r="S18">
            <v>-214579.93</v>
          </cell>
          <cell r="T18">
            <v>-235832.46</v>
          </cell>
          <cell r="U18">
            <v>0</v>
          </cell>
          <cell r="V18">
            <v>-878562.17</v>
          </cell>
          <cell r="W18">
            <v>-342696.05</v>
          </cell>
          <cell r="X18">
            <v>-18576.8</v>
          </cell>
          <cell r="Y18">
            <v>0</v>
          </cell>
          <cell r="Z18">
            <v>0</v>
          </cell>
        </row>
        <row r="19">
          <cell r="A19">
            <v>1002</v>
          </cell>
          <cell r="B19" t="str">
            <v>А</v>
          </cell>
          <cell r="C19" t="str">
            <v>А1002</v>
          </cell>
          <cell r="D19" t="str">
            <v>978</v>
          </cell>
          <cell r="E19">
            <v>-243858</v>
          </cell>
          <cell r="F19">
            <v>-16455</v>
          </cell>
          <cell r="G19">
            <v>-126310</v>
          </cell>
          <cell r="H19">
            <v>0</v>
          </cell>
          <cell r="I19">
            <v>-16012</v>
          </cell>
          <cell r="J19">
            <v>-27484</v>
          </cell>
          <cell r="K19">
            <v>0</v>
          </cell>
          <cell r="L19">
            <v>0</v>
          </cell>
          <cell r="M19">
            <v>-14655</v>
          </cell>
          <cell r="N19">
            <v>0</v>
          </cell>
          <cell r="O19">
            <v>-1640</v>
          </cell>
          <cell r="P19">
            <v>-1965</v>
          </cell>
          <cell r="Q19">
            <v>-930</v>
          </cell>
          <cell r="R19">
            <v>-1650</v>
          </cell>
          <cell r="S19">
            <v>-1417</v>
          </cell>
          <cell r="T19">
            <v>-13845</v>
          </cell>
          <cell r="U19">
            <v>0</v>
          </cell>
          <cell r="V19">
            <v>-15660</v>
          </cell>
          <cell r="W19">
            <v>-4880</v>
          </cell>
          <cell r="X19">
            <v>-955</v>
          </cell>
          <cell r="Y19">
            <v>0</v>
          </cell>
          <cell r="Z19">
            <v>0</v>
          </cell>
        </row>
        <row r="20">
          <cell r="A20">
            <v>1002</v>
          </cell>
          <cell r="B20" t="str">
            <v>А</v>
          </cell>
          <cell r="C20" t="str">
            <v>А1002</v>
          </cell>
          <cell r="D20">
            <v>840</v>
          </cell>
          <cell r="E20">
            <v>-784393</v>
          </cell>
          <cell r="F20">
            <v>-73737</v>
          </cell>
          <cell r="G20">
            <v>-213003</v>
          </cell>
          <cell r="H20">
            <v>0</v>
          </cell>
          <cell r="I20">
            <v>-76162</v>
          </cell>
          <cell r="J20">
            <v>-121334</v>
          </cell>
          <cell r="K20">
            <v>0</v>
          </cell>
          <cell r="L20">
            <v>0</v>
          </cell>
          <cell r="M20">
            <v>-71871</v>
          </cell>
          <cell r="N20">
            <v>0</v>
          </cell>
          <cell r="O20">
            <v>-17653</v>
          </cell>
          <cell r="P20">
            <v>-7700</v>
          </cell>
          <cell r="Q20">
            <v>-5371</v>
          </cell>
          <cell r="R20">
            <v>-9004</v>
          </cell>
          <cell r="S20">
            <v>-41518</v>
          </cell>
          <cell r="T20">
            <v>-95783</v>
          </cell>
          <cell r="U20">
            <v>0</v>
          </cell>
          <cell r="V20">
            <v>-27917</v>
          </cell>
          <cell r="W20">
            <v>-22360</v>
          </cell>
          <cell r="X20">
            <v>-980</v>
          </cell>
          <cell r="Y20">
            <v>0</v>
          </cell>
          <cell r="Z20">
            <v>0</v>
          </cell>
        </row>
        <row r="21">
          <cell r="A21">
            <v>1002</v>
          </cell>
          <cell r="B21" t="str">
            <v>А</v>
          </cell>
          <cell r="C21" t="str">
            <v>А1002</v>
          </cell>
          <cell r="D21">
            <v>810</v>
          </cell>
          <cell r="E21">
            <v>-217445</v>
          </cell>
          <cell r="F21">
            <v>-8360</v>
          </cell>
          <cell r="G21">
            <v>-21785</v>
          </cell>
          <cell r="H21">
            <v>0</v>
          </cell>
          <cell r="I21">
            <v>-73890</v>
          </cell>
          <cell r="J21">
            <v>-4850</v>
          </cell>
          <cell r="K21">
            <v>0</v>
          </cell>
          <cell r="L21">
            <v>0</v>
          </cell>
          <cell r="M21">
            <v>-7980</v>
          </cell>
          <cell r="N21">
            <v>0</v>
          </cell>
          <cell r="O21">
            <v>-23870</v>
          </cell>
          <cell r="P21">
            <v>0</v>
          </cell>
          <cell r="Q21">
            <v>-8300</v>
          </cell>
          <cell r="R21">
            <v>-20380</v>
          </cell>
          <cell r="S21">
            <v>-1500</v>
          </cell>
          <cell r="T21">
            <v>-14470</v>
          </cell>
          <cell r="U21">
            <v>0</v>
          </cell>
          <cell r="V21">
            <v>-2770</v>
          </cell>
          <cell r="W21">
            <v>-26650</v>
          </cell>
          <cell r="X21">
            <v>-2640</v>
          </cell>
          <cell r="Y21">
            <v>0</v>
          </cell>
          <cell r="Z21">
            <v>0</v>
          </cell>
        </row>
        <row r="22">
          <cell r="A22">
            <v>1003</v>
          </cell>
          <cell r="B22" t="str">
            <v>А</v>
          </cell>
          <cell r="C22" t="str">
            <v>А1003</v>
          </cell>
          <cell r="D22">
            <v>0</v>
          </cell>
          <cell r="E22">
            <v>-83953.4</v>
          </cell>
          <cell r="F22">
            <v>0</v>
          </cell>
          <cell r="G22">
            <v>0</v>
          </cell>
          <cell r="H22">
            <v>0</v>
          </cell>
          <cell r="I22">
            <v>0</v>
          </cell>
          <cell r="J22">
            <v>0</v>
          </cell>
          <cell r="K22">
            <v>0</v>
          </cell>
          <cell r="L22">
            <v>0</v>
          </cell>
          <cell r="M22">
            <v>-83953.4</v>
          </cell>
          <cell r="N22">
            <v>0</v>
          </cell>
          <cell r="O22">
            <v>0</v>
          </cell>
          <cell r="P22">
            <v>0</v>
          </cell>
          <cell r="Q22">
            <v>0</v>
          </cell>
          <cell r="R22">
            <v>0</v>
          </cell>
          <cell r="S22">
            <v>0</v>
          </cell>
          <cell r="T22">
            <v>0</v>
          </cell>
          <cell r="U22">
            <v>0</v>
          </cell>
          <cell r="V22">
            <v>0</v>
          </cell>
          <cell r="W22">
            <v>0</v>
          </cell>
          <cell r="X22">
            <v>0</v>
          </cell>
          <cell r="Y22">
            <v>0</v>
          </cell>
          <cell r="Z22">
            <v>0</v>
          </cell>
        </row>
        <row r="23">
          <cell r="A23">
            <v>1003</v>
          </cell>
          <cell r="B23" t="str">
            <v>А</v>
          </cell>
          <cell r="C23" t="str">
            <v>А1003</v>
          </cell>
          <cell r="D23">
            <v>980</v>
          </cell>
          <cell r="E23">
            <v>-80000</v>
          </cell>
          <cell r="F23">
            <v>0</v>
          </cell>
          <cell r="G23">
            <v>0</v>
          </cell>
          <cell r="H23">
            <v>0</v>
          </cell>
          <cell r="I23">
            <v>0</v>
          </cell>
          <cell r="J23">
            <v>0</v>
          </cell>
          <cell r="K23">
            <v>0</v>
          </cell>
          <cell r="L23">
            <v>0</v>
          </cell>
          <cell r="M23">
            <v>-80000</v>
          </cell>
          <cell r="N23">
            <v>0</v>
          </cell>
          <cell r="O23">
            <v>0</v>
          </cell>
          <cell r="P23">
            <v>0</v>
          </cell>
          <cell r="Q23">
            <v>0</v>
          </cell>
          <cell r="R23">
            <v>0</v>
          </cell>
          <cell r="S23">
            <v>0</v>
          </cell>
          <cell r="T23">
            <v>0</v>
          </cell>
          <cell r="U23">
            <v>0</v>
          </cell>
          <cell r="V23">
            <v>0</v>
          </cell>
          <cell r="W23">
            <v>0</v>
          </cell>
          <cell r="X23">
            <v>0</v>
          </cell>
          <cell r="Y23">
            <v>0</v>
          </cell>
          <cell r="Z23">
            <v>0</v>
          </cell>
        </row>
        <row r="24">
          <cell r="A24">
            <v>1003</v>
          </cell>
          <cell r="B24" t="str">
            <v>А</v>
          </cell>
          <cell r="C24" t="str">
            <v>А1003</v>
          </cell>
          <cell r="D24" t="str">
            <v>978</v>
          </cell>
          <cell r="E24">
            <v>-500</v>
          </cell>
          <cell r="F24">
            <v>0</v>
          </cell>
          <cell r="G24">
            <v>0</v>
          </cell>
          <cell r="H24">
            <v>0</v>
          </cell>
          <cell r="I24">
            <v>0</v>
          </cell>
          <cell r="J24">
            <v>0</v>
          </cell>
          <cell r="K24">
            <v>0</v>
          </cell>
          <cell r="L24">
            <v>0</v>
          </cell>
          <cell r="M24">
            <v>-500</v>
          </cell>
          <cell r="N24">
            <v>0</v>
          </cell>
          <cell r="O24">
            <v>0</v>
          </cell>
          <cell r="P24">
            <v>0</v>
          </cell>
          <cell r="Q24">
            <v>0</v>
          </cell>
          <cell r="R24">
            <v>0</v>
          </cell>
          <cell r="S24">
            <v>0</v>
          </cell>
          <cell r="T24">
            <v>0</v>
          </cell>
          <cell r="U24">
            <v>0</v>
          </cell>
          <cell r="V24">
            <v>0</v>
          </cell>
          <cell r="W24">
            <v>0</v>
          </cell>
          <cell r="X24">
            <v>0</v>
          </cell>
          <cell r="Y24">
            <v>0</v>
          </cell>
          <cell r="Z24">
            <v>0</v>
          </cell>
        </row>
        <row r="25">
          <cell r="A25">
            <v>1003</v>
          </cell>
          <cell r="B25" t="str">
            <v>А</v>
          </cell>
          <cell r="C25" t="str">
            <v>А1003</v>
          </cell>
          <cell r="D25">
            <v>840</v>
          </cell>
          <cell r="E25">
            <v>-200</v>
          </cell>
          <cell r="F25">
            <v>0</v>
          </cell>
          <cell r="G25">
            <v>0</v>
          </cell>
          <cell r="H25">
            <v>0</v>
          </cell>
          <cell r="I25">
            <v>0</v>
          </cell>
          <cell r="J25">
            <v>0</v>
          </cell>
          <cell r="K25">
            <v>0</v>
          </cell>
          <cell r="L25">
            <v>0</v>
          </cell>
          <cell r="M25">
            <v>-200</v>
          </cell>
          <cell r="N25">
            <v>0</v>
          </cell>
          <cell r="O25">
            <v>0</v>
          </cell>
          <cell r="P25">
            <v>0</v>
          </cell>
          <cell r="Q25">
            <v>0</v>
          </cell>
          <cell r="R25">
            <v>0</v>
          </cell>
          <cell r="S25">
            <v>0</v>
          </cell>
          <cell r="T25">
            <v>0</v>
          </cell>
          <cell r="U25">
            <v>0</v>
          </cell>
          <cell r="V25">
            <v>0</v>
          </cell>
          <cell r="W25">
            <v>0</v>
          </cell>
          <cell r="X25">
            <v>0</v>
          </cell>
          <cell r="Y25">
            <v>0</v>
          </cell>
          <cell r="Z25">
            <v>0</v>
          </cell>
        </row>
        <row r="26">
          <cell r="A26">
            <v>1003</v>
          </cell>
          <cell r="B26" t="str">
            <v>А</v>
          </cell>
          <cell r="C26" t="str">
            <v>А1003</v>
          </cell>
          <cell r="D26">
            <v>810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row>
        <row r="27">
          <cell r="A27">
            <v>1004</v>
          </cell>
          <cell r="B27" t="str">
            <v>А</v>
          </cell>
          <cell r="C27" t="str">
            <v>А1004</v>
          </cell>
          <cell r="D27">
            <v>0</v>
          </cell>
          <cell r="E27">
            <v>-6815898</v>
          </cell>
          <cell r="F27">
            <v>0</v>
          </cell>
          <cell r="G27">
            <v>-1463385</v>
          </cell>
          <cell r="H27">
            <v>0</v>
          </cell>
          <cell r="I27">
            <v>-918500</v>
          </cell>
          <cell r="J27">
            <v>-50110</v>
          </cell>
          <cell r="K27">
            <v>0</v>
          </cell>
          <cell r="L27">
            <v>0</v>
          </cell>
          <cell r="M27">
            <v>-1762445</v>
          </cell>
          <cell r="N27">
            <v>0</v>
          </cell>
          <cell r="O27">
            <v>-808190</v>
          </cell>
          <cell r="P27">
            <v>-5595</v>
          </cell>
          <cell r="Q27">
            <v>-27598</v>
          </cell>
          <cell r="R27">
            <v>-53850</v>
          </cell>
          <cell r="S27">
            <v>-228220</v>
          </cell>
          <cell r="T27">
            <v>-45090</v>
          </cell>
          <cell r="U27">
            <v>0</v>
          </cell>
          <cell r="V27">
            <v>-196755</v>
          </cell>
          <cell r="W27">
            <v>-220575</v>
          </cell>
          <cell r="X27">
            <v>0</v>
          </cell>
          <cell r="Y27">
            <v>0</v>
          </cell>
          <cell r="Z27">
            <v>-1035585</v>
          </cell>
        </row>
        <row r="28">
          <cell r="A28">
            <v>1004</v>
          </cell>
          <cell r="B28" t="str">
            <v>А</v>
          </cell>
          <cell r="C28" t="str">
            <v>А1004</v>
          </cell>
          <cell r="D28">
            <v>980</v>
          </cell>
          <cell r="E28">
            <v>-6815898</v>
          </cell>
          <cell r="F28">
            <v>0</v>
          </cell>
          <cell r="G28">
            <v>-1463385</v>
          </cell>
          <cell r="H28">
            <v>0</v>
          </cell>
          <cell r="I28">
            <v>-918500</v>
          </cell>
          <cell r="J28">
            <v>-50110</v>
          </cell>
          <cell r="K28">
            <v>0</v>
          </cell>
          <cell r="L28">
            <v>0</v>
          </cell>
          <cell r="M28">
            <v>-1762445</v>
          </cell>
          <cell r="N28">
            <v>0</v>
          </cell>
          <cell r="O28">
            <v>-808190</v>
          </cell>
          <cell r="P28">
            <v>-5595</v>
          </cell>
          <cell r="Q28">
            <v>-27598</v>
          </cell>
          <cell r="R28">
            <v>-53850</v>
          </cell>
          <cell r="S28">
            <v>-228220</v>
          </cell>
          <cell r="T28">
            <v>-45090</v>
          </cell>
          <cell r="U28">
            <v>0</v>
          </cell>
          <cell r="V28">
            <v>-196755</v>
          </cell>
          <cell r="W28">
            <v>-220575</v>
          </cell>
          <cell r="X28">
            <v>0</v>
          </cell>
          <cell r="Y28">
            <v>0</v>
          </cell>
          <cell r="Z28">
            <v>-1035585</v>
          </cell>
        </row>
        <row r="29">
          <cell r="A29">
            <v>1004</v>
          </cell>
          <cell r="B29" t="str">
            <v>А</v>
          </cell>
          <cell r="C29" t="str">
            <v>А1004</v>
          </cell>
          <cell r="D29" t="str">
            <v>978</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row>
        <row r="30">
          <cell r="A30">
            <v>1004</v>
          </cell>
          <cell r="B30" t="str">
            <v>А</v>
          </cell>
          <cell r="C30" t="str">
            <v>А1004</v>
          </cell>
          <cell r="D30">
            <v>840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row>
        <row r="31">
          <cell r="A31">
            <v>1004</v>
          </cell>
          <cell r="B31" t="str">
            <v>А</v>
          </cell>
          <cell r="C31" t="str">
            <v>А1004</v>
          </cell>
          <cell r="D31">
            <v>810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row>
        <row r="32">
          <cell r="A32">
            <v>1005</v>
          </cell>
          <cell r="B32" t="str">
            <v>А</v>
          </cell>
          <cell r="C32" t="str">
            <v>А1005</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row>
        <row r="33">
          <cell r="A33">
            <v>1005</v>
          </cell>
          <cell r="B33" t="str">
            <v>А</v>
          </cell>
          <cell r="C33" t="str">
            <v>А1005</v>
          </cell>
          <cell r="D33">
            <v>980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row>
        <row r="34">
          <cell r="A34">
            <v>1005</v>
          </cell>
          <cell r="B34" t="str">
            <v>А</v>
          </cell>
          <cell r="C34" t="str">
            <v>А1005</v>
          </cell>
          <cell r="D34" t="str">
            <v>978</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row>
        <row r="35">
          <cell r="A35">
            <v>1005</v>
          </cell>
          <cell r="B35" t="str">
            <v>А</v>
          </cell>
          <cell r="C35" t="str">
            <v>А1005</v>
          </cell>
          <cell r="D35">
            <v>840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row>
        <row r="36">
          <cell r="A36">
            <v>1005</v>
          </cell>
          <cell r="B36" t="str">
            <v>А</v>
          </cell>
          <cell r="C36" t="str">
            <v>А1005</v>
          </cell>
          <cell r="D36">
            <v>810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row>
        <row r="37">
          <cell r="A37">
            <v>1007</v>
          </cell>
          <cell r="B37" t="str">
            <v>А</v>
          </cell>
          <cell r="C37" t="str">
            <v>А1007</v>
          </cell>
          <cell r="D37">
            <v>0</v>
          </cell>
          <cell r="E37">
            <v>-1818599.43</v>
          </cell>
          <cell r="F37">
            <v>0</v>
          </cell>
          <cell r="G37">
            <v>-168882.48</v>
          </cell>
          <cell r="H37">
            <v>0</v>
          </cell>
          <cell r="I37">
            <v>0</v>
          </cell>
          <cell r="J37">
            <v>-51059.63</v>
          </cell>
          <cell r="K37">
            <v>0</v>
          </cell>
          <cell r="L37">
            <v>0</v>
          </cell>
          <cell r="M37">
            <v>-1443487.8</v>
          </cell>
          <cell r="N37">
            <v>0</v>
          </cell>
          <cell r="O37">
            <v>0</v>
          </cell>
          <cell r="P37">
            <v>0</v>
          </cell>
          <cell r="Q37">
            <v>0</v>
          </cell>
          <cell r="R37">
            <v>0</v>
          </cell>
          <cell r="S37">
            <v>0</v>
          </cell>
          <cell r="T37">
            <v>0</v>
          </cell>
          <cell r="U37">
            <v>0</v>
          </cell>
          <cell r="V37">
            <v>-22724.02</v>
          </cell>
          <cell r="W37">
            <v>0</v>
          </cell>
          <cell r="X37">
            <v>0</v>
          </cell>
          <cell r="Y37">
            <v>0</v>
          </cell>
          <cell r="Z37">
            <v>-132445.5</v>
          </cell>
        </row>
        <row r="38">
          <cell r="A38">
            <v>1007</v>
          </cell>
          <cell r="B38" t="str">
            <v>А</v>
          </cell>
          <cell r="C38" t="str">
            <v>А1007</v>
          </cell>
          <cell r="D38">
            <v>980</v>
          </cell>
          <cell r="E38">
            <v>-1169433.56</v>
          </cell>
          <cell r="F38">
            <v>0</v>
          </cell>
          <cell r="G38">
            <v>-60000</v>
          </cell>
          <cell r="H38">
            <v>0</v>
          </cell>
          <cell r="I38">
            <v>0</v>
          </cell>
          <cell r="J38">
            <v>-51059.63</v>
          </cell>
          <cell r="K38">
            <v>0</v>
          </cell>
          <cell r="L38">
            <v>0</v>
          </cell>
          <cell r="M38">
            <v>-949093.39</v>
          </cell>
          <cell r="N38">
            <v>0</v>
          </cell>
          <cell r="O38">
            <v>0</v>
          </cell>
          <cell r="P38">
            <v>0</v>
          </cell>
          <cell r="Q38">
            <v>0</v>
          </cell>
          <cell r="R38">
            <v>0</v>
          </cell>
          <cell r="S38">
            <v>0</v>
          </cell>
          <cell r="T38">
            <v>0</v>
          </cell>
          <cell r="U38">
            <v>0</v>
          </cell>
          <cell r="V38">
            <v>-9280.5400000000009</v>
          </cell>
          <cell r="W38">
            <v>0</v>
          </cell>
          <cell r="X38">
            <v>0</v>
          </cell>
          <cell r="Y38">
            <v>0</v>
          </cell>
          <cell r="Z38">
            <v>-100000</v>
          </cell>
        </row>
        <row r="39">
          <cell r="A39">
            <v>1007</v>
          </cell>
          <cell r="B39" t="str">
            <v>А</v>
          </cell>
          <cell r="C39" t="str">
            <v>А1007</v>
          </cell>
          <cell r="D39" t="str">
            <v>978</v>
          </cell>
          <cell r="E39">
            <v>-27540</v>
          </cell>
          <cell r="F39">
            <v>0</v>
          </cell>
          <cell r="G39">
            <v>-5000</v>
          </cell>
          <cell r="H39">
            <v>0</v>
          </cell>
          <cell r="I39">
            <v>0</v>
          </cell>
          <cell r="J39">
            <v>0</v>
          </cell>
          <cell r="K39">
            <v>0</v>
          </cell>
          <cell r="L39">
            <v>0</v>
          </cell>
          <cell r="M39">
            <v>-21040</v>
          </cell>
          <cell r="N39">
            <v>0</v>
          </cell>
          <cell r="O39">
            <v>0</v>
          </cell>
          <cell r="P39">
            <v>0</v>
          </cell>
          <cell r="Q39">
            <v>0</v>
          </cell>
          <cell r="R39">
            <v>0</v>
          </cell>
          <cell r="S39">
            <v>0</v>
          </cell>
          <cell r="T39">
            <v>0</v>
          </cell>
          <cell r="U39">
            <v>0</v>
          </cell>
          <cell r="V39">
            <v>-500</v>
          </cell>
          <cell r="W39">
            <v>0</v>
          </cell>
          <cell r="X39">
            <v>0</v>
          </cell>
          <cell r="Y39">
            <v>0</v>
          </cell>
          <cell r="Z39">
            <v>-1000</v>
          </cell>
        </row>
        <row r="40">
          <cell r="A40">
            <v>1007</v>
          </cell>
          <cell r="B40" t="str">
            <v>А</v>
          </cell>
          <cell r="C40" t="str">
            <v>А1007</v>
          </cell>
          <cell r="D40">
            <v>840</v>
          </cell>
          <cell r="E40">
            <v>-91502</v>
          </cell>
          <cell r="F40">
            <v>0</v>
          </cell>
          <cell r="G40">
            <v>-15000</v>
          </cell>
          <cell r="H40">
            <v>0</v>
          </cell>
          <cell r="I40">
            <v>0</v>
          </cell>
          <cell r="J40">
            <v>0</v>
          </cell>
          <cell r="K40">
            <v>0</v>
          </cell>
          <cell r="L40">
            <v>0</v>
          </cell>
          <cell r="M40">
            <v>-69523</v>
          </cell>
          <cell r="N40">
            <v>0</v>
          </cell>
          <cell r="O40">
            <v>0</v>
          </cell>
          <cell r="P40">
            <v>0</v>
          </cell>
          <cell r="Q40">
            <v>0</v>
          </cell>
          <cell r="R40">
            <v>0</v>
          </cell>
          <cell r="S40">
            <v>0</v>
          </cell>
          <cell r="T40">
            <v>0</v>
          </cell>
          <cell r="U40">
            <v>0</v>
          </cell>
          <cell r="V40">
            <v>-1979</v>
          </cell>
          <cell r="W40">
            <v>0</v>
          </cell>
          <cell r="X40">
            <v>0</v>
          </cell>
          <cell r="Y40">
            <v>0</v>
          </cell>
          <cell r="Z40">
            <v>-5000</v>
          </cell>
        </row>
        <row r="41">
          <cell r="A41">
            <v>1007</v>
          </cell>
          <cell r="B41" t="str">
            <v>А</v>
          </cell>
          <cell r="C41" t="str">
            <v>А1007</v>
          </cell>
          <cell r="D41">
            <v>810</v>
          </cell>
          <cell r="E41">
            <v>-7200</v>
          </cell>
          <cell r="F41">
            <v>0</v>
          </cell>
          <cell r="G41">
            <v>0</v>
          </cell>
          <cell r="H41">
            <v>0</v>
          </cell>
          <cell r="I41">
            <v>0</v>
          </cell>
          <cell r="J41">
            <v>0</v>
          </cell>
          <cell r="K41">
            <v>0</v>
          </cell>
          <cell r="L41">
            <v>0</v>
          </cell>
          <cell r="M41">
            <v>-7200</v>
          </cell>
          <cell r="N41">
            <v>0</v>
          </cell>
          <cell r="O41">
            <v>0</v>
          </cell>
          <cell r="P41">
            <v>0</v>
          </cell>
          <cell r="Q41">
            <v>0</v>
          </cell>
          <cell r="R41">
            <v>0</v>
          </cell>
          <cell r="S41">
            <v>0</v>
          </cell>
          <cell r="T41">
            <v>0</v>
          </cell>
          <cell r="U41">
            <v>0</v>
          </cell>
          <cell r="V41">
            <v>0</v>
          </cell>
          <cell r="W41">
            <v>0</v>
          </cell>
          <cell r="X41">
            <v>0</v>
          </cell>
          <cell r="Y41">
            <v>0</v>
          </cell>
          <cell r="Z41">
            <v>0</v>
          </cell>
        </row>
        <row r="42">
          <cell r="A42">
            <v>1011</v>
          </cell>
          <cell r="B42" t="str">
            <v>А</v>
          </cell>
          <cell r="C42" t="str">
            <v>А1011</v>
          </cell>
          <cell r="D42">
            <v>0</v>
          </cell>
          <cell r="E42">
            <v>-152299.98000000001</v>
          </cell>
          <cell r="F42">
            <v>0</v>
          </cell>
          <cell r="G42">
            <v>-115758.65</v>
          </cell>
          <cell r="H42">
            <v>0</v>
          </cell>
          <cell r="I42">
            <v>-2133.8000000000002</v>
          </cell>
          <cell r="J42">
            <v>0</v>
          </cell>
          <cell r="K42">
            <v>0</v>
          </cell>
          <cell r="L42">
            <v>0</v>
          </cell>
          <cell r="M42">
            <v>-17870.580000000002</v>
          </cell>
          <cell r="N42">
            <v>0</v>
          </cell>
          <cell r="O42">
            <v>0</v>
          </cell>
          <cell r="P42">
            <v>0</v>
          </cell>
          <cell r="Q42">
            <v>0</v>
          </cell>
          <cell r="R42">
            <v>-16536.95</v>
          </cell>
          <cell r="S42">
            <v>0</v>
          </cell>
          <cell r="T42">
            <v>0</v>
          </cell>
          <cell r="U42">
            <v>0</v>
          </cell>
          <cell r="V42">
            <v>0</v>
          </cell>
          <cell r="W42">
            <v>0</v>
          </cell>
          <cell r="X42">
            <v>0</v>
          </cell>
          <cell r="Y42">
            <v>0</v>
          </cell>
          <cell r="Z42">
            <v>0</v>
          </cell>
        </row>
        <row r="43">
          <cell r="A43">
            <v>1011</v>
          </cell>
          <cell r="B43" t="str">
            <v>А</v>
          </cell>
          <cell r="C43" t="str">
            <v>А1011</v>
          </cell>
          <cell r="D43">
            <v>980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row>
        <row r="44">
          <cell r="A44">
            <v>1011</v>
          </cell>
          <cell r="B44" t="str">
            <v>А</v>
          </cell>
          <cell r="C44" t="str">
            <v>А1011</v>
          </cell>
          <cell r="D44" t="str">
            <v>978</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row>
        <row r="45">
          <cell r="A45">
            <v>1011</v>
          </cell>
          <cell r="B45" t="str">
            <v>А</v>
          </cell>
          <cell r="C45" t="str">
            <v>А1011</v>
          </cell>
          <cell r="D45">
            <v>840</v>
          </cell>
          <cell r="E45">
            <v>-28550</v>
          </cell>
          <cell r="F45">
            <v>0</v>
          </cell>
          <cell r="G45">
            <v>-21700</v>
          </cell>
          <cell r="H45">
            <v>0</v>
          </cell>
          <cell r="I45">
            <v>-400</v>
          </cell>
          <cell r="J45">
            <v>0</v>
          </cell>
          <cell r="K45">
            <v>0</v>
          </cell>
          <cell r="L45">
            <v>0</v>
          </cell>
          <cell r="M45">
            <v>-3350</v>
          </cell>
          <cell r="N45">
            <v>0</v>
          </cell>
          <cell r="O45">
            <v>0</v>
          </cell>
          <cell r="P45">
            <v>0</v>
          </cell>
          <cell r="Q45">
            <v>0</v>
          </cell>
          <cell r="R45">
            <v>-3100</v>
          </cell>
          <cell r="S45">
            <v>0</v>
          </cell>
          <cell r="T45">
            <v>0</v>
          </cell>
          <cell r="U45">
            <v>0</v>
          </cell>
          <cell r="V45">
            <v>0</v>
          </cell>
          <cell r="W45">
            <v>0</v>
          </cell>
          <cell r="X45">
            <v>0</v>
          </cell>
          <cell r="Y45">
            <v>0</v>
          </cell>
          <cell r="Z45">
            <v>0</v>
          </cell>
        </row>
        <row r="46">
          <cell r="A46">
            <v>1011</v>
          </cell>
          <cell r="B46" t="str">
            <v>А</v>
          </cell>
          <cell r="C46" t="str">
            <v>А1011</v>
          </cell>
          <cell r="D46">
            <v>810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row>
        <row r="47">
          <cell r="A47">
            <v>1012</v>
          </cell>
          <cell r="B47" t="str">
            <v>А</v>
          </cell>
          <cell r="C47" t="str">
            <v>А1012</v>
          </cell>
          <cell r="D47">
            <v>0</v>
          </cell>
          <cell r="E47">
            <v>-74149.55</v>
          </cell>
          <cell r="F47">
            <v>0</v>
          </cell>
          <cell r="G47">
            <v>-5334.5</v>
          </cell>
          <cell r="H47">
            <v>0</v>
          </cell>
          <cell r="I47">
            <v>0</v>
          </cell>
          <cell r="J47">
            <v>0</v>
          </cell>
          <cell r="K47">
            <v>0</v>
          </cell>
          <cell r="L47">
            <v>0</v>
          </cell>
          <cell r="M47">
            <v>-68815.05</v>
          </cell>
          <cell r="N47">
            <v>0</v>
          </cell>
          <cell r="O47">
            <v>0</v>
          </cell>
          <cell r="P47">
            <v>0</v>
          </cell>
          <cell r="Q47">
            <v>0</v>
          </cell>
          <cell r="R47">
            <v>0</v>
          </cell>
          <cell r="S47">
            <v>0</v>
          </cell>
          <cell r="T47">
            <v>0</v>
          </cell>
          <cell r="U47">
            <v>0</v>
          </cell>
          <cell r="V47">
            <v>0</v>
          </cell>
          <cell r="W47">
            <v>0</v>
          </cell>
          <cell r="X47">
            <v>0</v>
          </cell>
          <cell r="Y47">
            <v>0</v>
          </cell>
          <cell r="Z47">
            <v>0</v>
          </cell>
        </row>
        <row r="48">
          <cell r="A48">
            <v>1012</v>
          </cell>
          <cell r="B48" t="str">
            <v>А</v>
          </cell>
          <cell r="C48" t="str">
            <v>А1012</v>
          </cell>
          <cell r="D48">
            <v>980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row>
        <row r="49">
          <cell r="A49">
            <v>1012</v>
          </cell>
          <cell r="B49" t="str">
            <v>А</v>
          </cell>
          <cell r="C49" t="str">
            <v>А1012</v>
          </cell>
          <cell r="D49" t="str">
            <v>978</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row>
        <row r="50">
          <cell r="A50">
            <v>1012</v>
          </cell>
          <cell r="B50" t="str">
            <v>А</v>
          </cell>
          <cell r="C50" t="str">
            <v>А1012</v>
          </cell>
          <cell r="D50">
            <v>840</v>
          </cell>
          <cell r="E50">
            <v>-13900</v>
          </cell>
          <cell r="F50">
            <v>0</v>
          </cell>
          <cell r="G50">
            <v>-1000</v>
          </cell>
          <cell r="H50">
            <v>0</v>
          </cell>
          <cell r="I50">
            <v>0</v>
          </cell>
          <cell r="J50">
            <v>0</v>
          </cell>
          <cell r="K50">
            <v>0</v>
          </cell>
          <cell r="L50">
            <v>0</v>
          </cell>
          <cell r="M50">
            <v>-12900</v>
          </cell>
          <cell r="N50">
            <v>0</v>
          </cell>
          <cell r="O50">
            <v>0</v>
          </cell>
          <cell r="P50">
            <v>0</v>
          </cell>
          <cell r="Q50">
            <v>0</v>
          </cell>
          <cell r="R50">
            <v>0</v>
          </cell>
          <cell r="S50">
            <v>0</v>
          </cell>
          <cell r="T50">
            <v>0</v>
          </cell>
          <cell r="U50">
            <v>0</v>
          </cell>
          <cell r="V50">
            <v>0</v>
          </cell>
          <cell r="W50">
            <v>0</v>
          </cell>
          <cell r="X50">
            <v>0</v>
          </cell>
          <cell r="Y50">
            <v>0</v>
          </cell>
          <cell r="Z50">
            <v>0</v>
          </cell>
        </row>
        <row r="51">
          <cell r="A51">
            <v>1012</v>
          </cell>
          <cell r="B51" t="str">
            <v>А</v>
          </cell>
          <cell r="C51" t="str">
            <v>А1012</v>
          </cell>
          <cell r="D51">
            <v>810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row>
        <row r="52">
          <cell r="A52">
            <v>1013</v>
          </cell>
          <cell r="B52" t="str">
            <v>А</v>
          </cell>
          <cell r="C52" t="str">
            <v>А1013</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row>
        <row r="53">
          <cell r="A53">
            <v>1013</v>
          </cell>
          <cell r="B53" t="str">
            <v>А</v>
          </cell>
          <cell r="C53" t="str">
            <v>А1013</v>
          </cell>
          <cell r="D53">
            <v>980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row>
        <row r="54">
          <cell r="A54">
            <v>1013</v>
          </cell>
          <cell r="B54" t="str">
            <v>А</v>
          </cell>
          <cell r="C54" t="str">
            <v>А1013</v>
          </cell>
          <cell r="D54" t="str">
            <v>978</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row>
        <row r="55">
          <cell r="A55">
            <v>1013</v>
          </cell>
          <cell r="B55" t="str">
            <v>А</v>
          </cell>
          <cell r="C55" t="str">
            <v>А1013</v>
          </cell>
          <cell r="D55">
            <v>840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row>
        <row r="56">
          <cell r="A56">
            <v>1013</v>
          </cell>
          <cell r="B56" t="str">
            <v>А</v>
          </cell>
          <cell r="C56" t="str">
            <v>А1013</v>
          </cell>
          <cell r="D56">
            <v>810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row>
        <row r="57">
          <cell r="A57">
            <v>1017</v>
          </cell>
          <cell r="B57" t="str">
            <v>А</v>
          </cell>
          <cell r="C57" t="str">
            <v>А1017</v>
          </cell>
          <cell r="D57">
            <v>0</v>
          </cell>
          <cell r="E57">
            <v>-186787.52</v>
          </cell>
          <cell r="F57">
            <v>0</v>
          </cell>
          <cell r="G57">
            <v>-74336.259999999995</v>
          </cell>
          <cell r="H57">
            <v>0</v>
          </cell>
          <cell r="I57">
            <v>0</v>
          </cell>
          <cell r="J57">
            <v>0</v>
          </cell>
          <cell r="K57">
            <v>-2133.8000000000002</v>
          </cell>
          <cell r="L57">
            <v>0</v>
          </cell>
          <cell r="M57">
            <v>0</v>
          </cell>
          <cell r="N57">
            <v>0</v>
          </cell>
          <cell r="O57">
            <v>0</v>
          </cell>
          <cell r="P57">
            <v>0</v>
          </cell>
          <cell r="Q57">
            <v>0</v>
          </cell>
          <cell r="R57">
            <v>0</v>
          </cell>
          <cell r="S57">
            <v>-86312.21</v>
          </cell>
          <cell r="T57">
            <v>0</v>
          </cell>
          <cell r="U57">
            <v>0</v>
          </cell>
          <cell r="V57">
            <v>-24005.25</v>
          </cell>
          <cell r="W57">
            <v>0</v>
          </cell>
          <cell r="X57">
            <v>0</v>
          </cell>
          <cell r="Y57">
            <v>0</v>
          </cell>
          <cell r="Z57">
            <v>0</v>
          </cell>
        </row>
        <row r="58">
          <cell r="A58">
            <v>1017</v>
          </cell>
          <cell r="B58" t="str">
            <v>А</v>
          </cell>
          <cell r="C58" t="str">
            <v>А1017</v>
          </cell>
          <cell r="D58">
            <v>980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row>
        <row r="59">
          <cell r="A59">
            <v>1017</v>
          </cell>
          <cell r="B59" t="str">
            <v>А</v>
          </cell>
          <cell r="C59" t="str">
            <v>А1017</v>
          </cell>
          <cell r="D59" t="str">
            <v>978</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row>
        <row r="60">
          <cell r="A60">
            <v>1017</v>
          </cell>
          <cell r="B60" t="str">
            <v>А</v>
          </cell>
          <cell r="C60" t="str">
            <v>А1017</v>
          </cell>
          <cell r="D60">
            <v>840</v>
          </cell>
          <cell r="E60">
            <v>-35015</v>
          </cell>
          <cell r="F60">
            <v>0</v>
          </cell>
          <cell r="G60">
            <v>-13935</v>
          </cell>
          <cell r="H60">
            <v>0</v>
          </cell>
          <cell r="I60">
            <v>0</v>
          </cell>
          <cell r="J60">
            <v>0</v>
          </cell>
          <cell r="K60">
            <v>-400</v>
          </cell>
          <cell r="L60">
            <v>0</v>
          </cell>
          <cell r="M60">
            <v>0</v>
          </cell>
          <cell r="N60">
            <v>0</v>
          </cell>
          <cell r="O60">
            <v>0</v>
          </cell>
          <cell r="P60">
            <v>0</v>
          </cell>
          <cell r="Q60">
            <v>0</v>
          </cell>
          <cell r="R60">
            <v>0</v>
          </cell>
          <cell r="S60">
            <v>-16180</v>
          </cell>
          <cell r="T60">
            <v>0</v>
          </cell>
          <cell r="U60">
            <v>0</v>
          </cell>
          <cell r="V60">
            <v>-4500</v>
          </cell>
          <cell r="W60">
            <v>0</v>
          </cell>
          <cell r="X60">
            <v>0</v>
          </cell>
          <cell r="Y60">
            <v>0</v>
          </cell>
          <cell r="Z60">
            <v>0</v>
          </cell>
        </row>
        <row r="61">
          <cell r="A61">
            <v>1017</v>
          </cell>
          <cell r="B61" t="str">
            <v>А</v>
          </cell>
          <cell r="C61" t="str">
            <v>А1017</v>
          </cell>
          <cell r="D61">
            <v>810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row>
        <row r="62">
          <cell r="A62">
            <v>1101</v>
          </cell>
          <cell r="B62" t="str">
            <v>А</v>
          </cell>
          <cell r="C62" t="str">
            <v>А1101</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row>
        <row r="63">
          <cell r="A63">
            <v>1101</v>
          </cell>
          <cell r="B63" t="str">
            <v>А</v>
          </cell>
          <cell r="C63" t="str">
            <v>А1101</v>
          </cell>
          <cell r="D63">
            <v>980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row>
        <row r="64">
          <cell r="A64">
            <v>1101</v>
          </cell>
          <cell r="B64" t="str">
            <v>А</v>
          </cell>
          <cell r="C64" t="str">
            <v>А1101</v>
          </cell>
          <cell r="D64" t="str">
            <v>978</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row>
        <row r="65">
          <cell r="A65">
            <v>1101</v>
          </cell>
          <cell r="B65" t="str">
            <v>А</v>
          </cell>
          <cell r="C65" t="str">
            <v>А1101</v>
          </cell>
          <cell r="D65">
            <v>840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row>
        <row r="66">
          <cell r="A66">
            <v>1101</v>
          </cell>
          <cell r="B66" t="str">
            <v>А</v>
          </cell>
          <cell r="C66" t="str">
            <v>А1101</v>
          </cell>
          <cell r="D66">
            <v>810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row>
        <row r="67">
          <cell r="A67">
            <v>1107</v>
          </cell>
          <cell r="B67" t="str">
            <v>А</v>
          </cell>
          <cell r="C67" t="str">
            <v>А1107</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row>
        <row r="68">
          <cell r="A68">
            <v>1107</v>
          </cell>
          <cell r="B68" t="str">
            <v>А</v>
          </cell>
          <cell r="C68" t="str">
            <v>А1107</v>
          </cell>
          <cell r="D68">
            <v>980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row>
        <row r="69">
          <cell r="A69">
            <v>1107</v>
          </cell>
          <cell r="B69" t="str">
            <v>А</v>
          </cell>
          <cell r="C69" t="str">
            <v>А1107</v>
          </cell>
          <cell r="D69" t="str">
            <v>978</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row>
        <row r="70">
          <cell r="A70">
            <v>1107</v>
          </cell>
          <cell r="B70" t="str">
            <v>А</v>
          </cell>
          <cell r="C70" t="str">
            <v>А1107</v>
          </cell>
          <cell r="D70">
            <v>840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row>
        <row r="71">
          <cell r="A71">
            <v>1107</v>
          </cell>
          <cell r="B71" t="str">
            <v>А</v>
          </cell>
          <cell r="C71" t="str">
            <v>А1107</v>
          </cell>
          <cell r="D71">
            <v>810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row>
        <row r="72">
          <cell r="A72">
            <v>1200</v>
          </cell>
          <cell r="B72" t="str">
            <v>А</v>
          </cell>
          <cell r="C72" t="str">
            <v>А1200</v>
          </cell>
          <cell r="D72">
            <v>0</v>
          </cell>
          <cell r="E72">
            <v>-107249475.66</v>
          </cell>
          <cell r="F72">
            <v>-107249475.66</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row>
        <row r="73">
          <cell r="A73">
            <v>1200</v>
          </cell>
          <cell r="B73" t="str">
            <v>А</v>
          </cell>
          <cell r="C73" t="str">
            <v>А1200</v>
          </cell>
          <cell r="D73">
            <v>980</v>
          </cell>
          <cell r="E73">
            <v>-107240674.44</v>
          </cell>
          <cell r="F73">
            <v>-107240674.44</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row>
        <row r="74">
          <cell r="A74">
            <v>1200</v>
          </cell>
          <cell r="B74" t="str">
            <v>А</v>
          </cell>
          <cell r="C74" t="str">
            <v>А1200</v>
          </cell>
          <cell r="D74" t="str">
            <v>978</v>
          </cell>
          <cell r="E74">
            <v>-1524.55</v>
          </cell>
          <cell r="F74">
            <v>-1524.55</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row>
        <row r="75">
          <cell r="A75">
            <v>1200</v>
          </cell>
          <cell r="B75" t="str">
            <v>А</v>
          </cell>
          <cell r="C75" t="str">
            <v>А1200</v>
          </cell>
          <cell r="D75">
            <v>840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row>
        <row r="76">
          <cell r="A76">
            <v>1200</v>
          </cell>
          <cell r="B76" t="str">
            <v>А</v>
          </cell>
          <cell r="C76" t="str">
            <v>А1200</v>
          </cell>
          <cell r="D76">
            <v>810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row>
        <row r="77">
          <cell r="A77">
            <v>1202</v>
          </cell>
          <cell r="B77" t="str">
            <v>А</v>
          </cell>
          <cell r="C77" t="str">
            <v>А1202</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row>
        <row r="78">
          <cell r="A78">
            <v>1202</v>
          </cell>
          <cell r="B78" t="str">
            <v>А</v>
          </cell>
          <cell r="C78" t="str">
            <v>А1202</v>
          </cell>
          <cell r="D78">
            <v>980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row>
        <row r="79">
          <cell r="A79">
            <v>1202</v>
          </cell>
          <cell r="B79" t="str">
            <v>А</v>
          </cell>
          <cell r="C79" t="str">
            <v>А1202</v>
          </cell>
          <cell r="D79" t="str">
            <v>978</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row>
        <row r="80">
          <cell r="A80">
            <v>1202</v>
          </cell>
          <cell r="B80" t="str">
            <v>А</v>
          </cell>
          <cell r="C80" t="str">
            <v>А1202</v>
          </cell>
          <cell r="D80">
            <v>840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row>
        <row r="81">
          <cell r="A81">
            <v>1202</v>
          </cell>
          <cell r="B81" t="str">
            <v>А</v>
          </cell>
          <cell r="C81" t="str">
            <v>А1202</v>
          </cell>
          <cell r="D81">
            <v>810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row>
        <row r="82">
          <cell r="A82">
            <v>1203</v>
          </cell>
          <cell r="B82" t="str">
            <v>А</v>
          </cell>
          <cell r="C82" t="str">
            <v>А1203</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row>
        <row r="83">
          <cell r="A83">
            <v>1203</v>
          </cell>
          <cell r="B83" t="str">
            <v>А</v>
          </cell>
          <cell r="C83" t="str">
            <v>А1203</v>
          </cell>
          <cell r="D83">
            <v>980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row>
        <row r="84">
          <cell r="A84">
            <v>1203</v>
          </cell>
          <cell r="B84" t="str">
            <v>А</v>
          </cell>
          <cell r="C84" t="str">
            <v>А1203</v>
          </cell>
          <cell r="D84" t="str">
            <v>978</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row>
        <row r="85">
          <cell r="A85">
            <v>1203</v>
          </cell>
          <cell r="B85" t="str">
            <v>А</v>
          </cell>
          <cell r="C85" t="str">
            <v>А1203</v>
          </cell>
          <cell r="D85">
            <v>840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row>
        <row r="86">
          <cell r="A86">
            <v>1203</v>
          </cell>
          <cell r="B86" t="str">
            <v>А</v>
          </cell>
          <cell r="C86" t="str">
            <v>А1203</v>
          </cell>
          <cell r="D86">
            <v>810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row>
        <row r="87">
          <cell r="A87">
            <v>1207</v>
          </cell>
          <cell r="B87" t="str">
            <v>А</v>
          </cell>
          <cell r="C87" t="str">
            <v>А1207</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row>
        <row r="88">
          <cell r="A88">
            <v>1207</v>
          </cell>
          <cell r="B88" t="str">
            <v>А</v>
          </cell>
          <cell r="C88" t="str">
            <v>А1207</v>
          </cell>
          <cell r="D88">
            <v>980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row>
        <row r="89">
          <cell r="A89">
            <v>1207</v>
          </cell>
          <cell r="B89" t="str">
            <v>А</v>
          </cell>
          <cell r="C89" t="str">
            <v>А1207</v>
          </cell>
          <cell r="D89" t="str">
            <v>978</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row>
        <row r="90">
          <cell r="A90">
            <v>1207</v>
          </cell>
          <cell r="B90" t="str">
            <v>А</v>
          </cell>
          <cell r="C90" t="str">
            <v>А1207</v>
          </cell>
          <cell r="D90">
            <v>840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row>
        <row r="91">
          <cell r="A91">
            <v>1207</v>
          </cell>
          <cell r="B91" t="str">
            <v>А</v>
          </cell>
          <cell r="C91" t="str">
            <v>А1207</v>
          </cell>
          <cell r="D91">
            <v>810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row>
        <row r="92">
          <cell r="A92">
            <v>1208</v>
          </cell>
          <cell r="B92" t="str">
            <v>А</v>
          </cell>
          <cell r="C92" t="str">
            <v>А1208</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row>
        <row r="93">
          <cell r="A93">
            <v>1208</v>
          </cell>
          <cell r="B93" t="str">
            <v>А</v>
          </cell>
          <cell r="C93" t="str">
            <v>А1208</v>
          </cell>
          <cell r="D93">
            <v>980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row>
        <row r="94">
          <cell r="A94">
            <v>1208</v>
          </cell>
          <cell r="B94" t="str">
            <v>А</v>
          </cell>
          <cell r="C94" t="str">
            <v>А1208</v>
          </cell>
          <cell r="D94" t="str">
            <v>978</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row>
        <row r="95">
          <cell r="A95">
            <v>1208</v>
          </cell>
          <cell r="B95" t="str">
            <v>А</v>
          </cell>
          <cell r="C95" t="str">
            <v>А1208</v>
          </cell>
          <cell r="D95">
            <v>840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row>
        <row r="96">
          <cell r="A96">
            <v>1208</v>
          </cell>
          <cell r="B96" t="str">
            <v>А</v>
          </cell>
          <cell r="C96" t="str">
            <v>А1208</v>
          </cell>
          <cell r="D96">
            <v>810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row>
        <row r="97">
          <cell r="A97">
            <v>1211</v>
          </cell>
          <cell r="B97" t="str">
            <v>А</v>
          </cell>
          <cell r="C97" t="str">
            <v>А1211</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row>
        <row r="98">
          <cell r="A98">
            <v>1211</v>
          </cell>
          <cell r="B98" t="str">
            <v>А</v>
          </cell>
          <cell r="C98" t="str">
            <v>А1211</v>
          </cell>
          <cell r="D98">
            <v>980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row>
        <row r="99">
          <cell r="A99">
            <v>1211</v>
          </cell>
          <cell r="B99" t="str">
            <v>А</v>
          </cell>
          <cell r="C99" t="str">
            <v>А1211</v>
          </cell>
          <cell r="D99" t="str">
            <v>978</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row>
        <row r="100">
          <cell r="A100">
            <v>1211</v>
          </cell>
          <cell r="B100" t="str">
            <v>А</v>
          </cell>
          <cell r="C100" t="str">
            <v>А1211</v>
          </cell>
          <cell r="D100">
            <v>840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row>
        <row r="101">
          <cell r="A101">
            <v>1211</v>
          </cell>
          <cell r="B101" t="str">
            <v>А</v>
          </cell>
          <cell r="C101" t="str">
            <v>А1211</v>
          </cell>
          <cell r="D101">
            <v>810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row>
        <row r="102">
          <cell r="A102">
            <v>1212</v>
          </cell>
          <cell r="B102" t="str">
            <v>А</v>
          </cell>
          <cell r="C102" t="str">
            <v>А1212</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row>
        <row r="103">
          <cell r="A103">
            <v>1212</v>
          </cell>
          <cell r="B103" t="str">
            <v>А</v>
          </cell>
          <cell r="C103" t="str">
            <v>А1212</v>
          </cell>
          <cell r="D103">
            <v>980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row>
        <row r="104">
          <cell r="A104">
            <v>1212</v>
          </cell>
          <cell r="B104" t="str">
            <v>А</v>
          </cell>
          <cell r="C104" t="str">
            <v>А1212</v>
          </cell>
          <cell r="D104" t="str">
            <v>978</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row>
        <row r="105">
          <cell r="A105">
            <v>1212</v>
          </cell>
          <cell r="B105" t="str">
            <v>А</v>
          </cell>
          <cell r="C105" t="str">
            <v>А1212</v>
          </cell>
          <cell r="D105">
            <v>840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row>
        <row r="106">
          <cell r="A106">
            <v>1212</v>
          </cell>
          <cell r="B106" t="str">
            <v>А</v>
          </cell>
          <cell r="C106" t="str">
            <v>А1212</v>
          </cell>
          <cell r="D106">
            <v>810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row>
        <row r="107">
          <cell r="A107">
            <v>1218</v>
          </cell>
          <cell r="B107" t="str">
            <v>А</v>
          </cell>
          <cell r="C107" t="str">
            <v>А1218</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row>
        <row r="108">
          <cell r="A108">
            <v>1218</v>
          </cell>
          <cell r="B108" t="str">
            <v>А</v>
          </cell>
          <cell r="C108" t="str">
            <v>А1218</v>
          </cell>
          <cell r="D108">
            <v>980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row>
        <row r="109">
          <cell r="A109">
            <v>1218</v>
          </cell>
          <cell r="B109" t="str">
            <v>А</v>
          </cell>
          <cell r="C109" t="str">
            <v>А1218</v>
          </cell>
          <cell r="D109" t="str">
            <v>978</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row>
        <row r="110">
          <cell r="A110">
            <v>1218</v>
          </cell>
          <cell r="B110" t="str">
            <v>А</v>
          </cell>
          <cell r="C110" t="str">
            <v>А1218</v>
          </cell>
          <cell r="D110">
            <v>840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row>
        <row r="111">
          <cell r="A111">
            <v>1218</v>
          </cell>
          <cell r="B111" t="str">
            <v>А</v>
          </cell>
          <cell r="C111" t="str">
            <v>А1218</v>
          </cell>
          <cell r="D111">
            <v>810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row>
        <row r="112">
          <cell r="A112">
            <v>1300</v>
          </cell>
          <cell r="B112" t="str">
            <v>П</v>
          </cell>
          <cell r="C112" t="str">
            <v>П1300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row>
        <row r="113">
          <cell r="A113">
            <v>1300</v>
          </cell>
          <cell r="B113" t="str">
            <v>П</v>
          </cell>
          <cell r="C113" t="str">
            <v>П1300</v>
          </cell>
          <cell r="D113">
            <v>980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row>
        <row r="114">
          <cell r="A114">
            <v>1300</v>
          </cell>
          <cell r="B114" t="str">
            <v>П</v>
          </cell>
          <cell r="C114" t="str">
            <v>П1300</v>
          </cell>
          <cell r="D114" t="str">
            <v>978</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row>
        <row r="115">
          <cell r="A115">
            <v>1300</v>
          </cell>
          <cell r="B115" t="str">
            <v>П</v>
          </cell>
          <cell r="C115" t="str">
            <v>П1300</v>
          </cell>
          <cell r="D115">
            <v>840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row>
        <row r="116">
          <cell r="A116">
            <v>1300</v>
          </cell>
          <cell r="B116" t="str">
            <v>П</v>
          </cell>
          <cell r="C116" t="str">
            <v>П1300</v>
          </cell>
          <cell r="D116">
            <v>810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row>
        <row r="117">
          <cell r="A117">
            <v>1308</v>
          </cell>
          <cell r="B117" t="str">
            <v>П</v>
          </cell>
          <cell r="C117" t="str">
            <v>П1308</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row>
        <row r="118">
          <cell r="A118">
            <v>1308</v>
          </cell>
          <cell r="B118" t="str">
            <v>П</v>
          </cell>
          <cell r="C118" t="str">
            <v>П1308</v>
          </cell>
          <cell r="D118">
            <v>980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row>
        <row r="119">
          <cell r="A119">
            <v>1308</v>
          </cell>
          <cell r="B119" t="str">
            <v>П</v>
          </cell>
          <cell r="C119" t="str">
            <v>П1308</v>
          </cell>
          <cell r="D119" t="str">
            <v>978</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row>
        <row r="120">
          <cell r="A120">
            <v>1308</v>
          </cell>
          <cell r="B120" t="str">
            <v>П</v>
          </cell>
          <cell r="C120" t="str">
            <v>П1308</v>
          </cell>
          <cell r="D120">
            <v>840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row>
        <row r="121">
          <cell r="A121">
            <v>1308</v>
          </cell>
          <cell r="B121" t="str">
            <v>П</v>
          </cell>
          <cell r="C121" t="str">
            <v>П1308</v>
          </cell>
          <cell r="D121">
            <v>810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row>
        <row r="122">
          <cell r="A122">
            <v>1310</v>
          </cell>
          <cell r="B122" t="str">
            <v>П</v>
          </cell>
          <cell r="C122" t="str">
            <v>П1310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row>
        <row r="123">
          <cell r="A123">
            <v>1310</v>
          </cell>
          <cell r="B123" t="str">
            <v>П</v>
          </cell>
          <cell r="C123" t="str">
            <v>П1310</v>
          </cell>
          <cell r="D123">
            <v>980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row>
        <row r="124">
          <cell r="A124">
            <v>1310</v>
          </cell>
          <cell r="B124" t="str">
            <v>П</v>
          </cell>
          <cell r="C124" t="str">
            <v>П1310</v>
          </cell>
          <cell r="D124" t="str">
            <v>978</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row>
        <row r="125">
          <cell r="A125">
            <v>1310</v>
          </cell>
          <cell r="B125" t="str">
            <v>П</v>
          </cell>
          <cell r="C125" t="str">
            <v>П1310</v>
          </cell>
          <cell r="D125">
            <v>840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row>
        <row r="126">
          <cell r="A126">
            <v>1310</v>
          </cell>
          <cell r="B126" t="str">
            <v>П</v>
          </cell>
          <cell r="C126" t="str">
            <v>П1310</v>
          </cell>
          <cell r="D126">
            <v>810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row>
        <row r="127">
          <cell r="A127">
            <v>1311</v>
          </cell>
          <cell r="B127" t="str">
            <v>П</v>
          </cell>
          <cell r="C127" t="str">
            <v>П1311</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row>
        <row r="128">
          <cell r="A128">
            <v>1311</v>
          </cell>
          <cell r="B128" t="str">
            <v>П</v>
          </cell>
          <cell r="C128" t="str">
            <v>П1311</v>
          </cell>
          <cell r="D128">
            <v>980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row>
        <row r="129">
          <cell r="A129">
            <v>1311</v>
          </cell>
          <cell r="B129" t="str">
            <v>П</v>
          </cell>
          <cell r="C129" t="str">
            <v>П1311</v>
          </cell>
          <cell r="D129" t="str">
            <v>978</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row>
        <row r="130">
          <cell r="A130">
            <v>1311</v>
          </cell>
          <cell r="B130" t="str">
            <v>П</v>
          </cell>
          <cell r="C130" t="str">
            <v>П1311</v>
          </cell>
          <cell r="D130">
            <v>840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row>
        <row r="131">
          <cell r="A131">
            <v>1311</v>
          </cell>
          <cell r="B131" t="str">
            <v>П</v>
          </cell>
          <cell r="C131" t="str">
            <v>П1311</v>
          </cell>
          <cell r="D131">
            <v>810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row>
        <row r="132">
          <cell r="A132">
            <v>1312</v>
          </cell>
          <cell r="B132" t="str">
            <v>П</v>
          </cell>
          <cell r="C132" t="str">
            <v>П1312</v>
          </cell>
          <cell r="D132">
            <v>0</v>
          </cell>
          <cell r="E132">
            <v>21500000</v>
          </cell>
          <cell r="F132">
            <v>21500000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row>
        <row r="133">
          <cell r="A133">
            <v>1312</v>
          </cell>
          <cell r="B133" t="str">
            <v>П</v>
          </cell>
          <cell r="C133" t="str">
            <v>П1312</v>
          </cell>
          <cell r="D133">
            <v>980</v>
          </cell>
          <cell r="E133">
            <v>21500000</v>
          </cell>
          <cell r="F133">
            <v>21500000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row>
        <row r="134">
          <cell r="A134">
            <v>1312</v>
          </cell>
          <cell r="B134" t="str">
            <v>П</v>
          </cell>
          <cell r="C134" t="str">
            <v>П1312</v>
          </cell>
          <cell r="D134" t="str">
            <v>978</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row>
        <row r="135">
          <cell r="A135">
            <v>1312</v>
          </cell>
          <cell r="B135" t="str">
            <v>П</v>
          </cell>
          <cell r="C135" t="str">
            <v>П1312</v>
          </cell>
          <cell r="D135">
            <v>840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row>
        <row r="136">
          <cell r="A136">
            <v>1312</v>
          </cell>
          <cell r="B136" t="str">
            <v>П</v>
          </cell>
          <cell r="C136" t="str">
            <v>П1312</v>
          </cell>
          <cell r="D136">
            <v>810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row>
        <row r="137">
          <cell r="A137">
            <v>1313</v>
          </cell>
          <cell r="B137" t="str">
            <v>П</v>
          </cell>
          <cell r="C137" t="str">
            <v>П1313</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row>
        <row r="138">
          <cell r="A138">
            <v>1313</v>
          </cell>
          <cell r="B138" t="str">
            <v>П</v>
          </cell>
          <cell r="C138" t="str">
            <v>П1313</v>
          </cell>
          <cell r="D138">
            <v>980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row>
        <row r="139">
          <cell r="A139">
            <v>1313</v>
          </cell>
          <cell r="B139" t="str">
            <v>П</v>
          </cell>
          <cell r="C139" t="str">
            <v>П1313</v>
          </cell>
          <cell r="D139" t="str">
            <v>978</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row>
        <row r="140">
          <cell r="A140">
            <v>1313</v>
          </cell>
          <cell r="B140" t="str">
            <v>П</v>
          </cell>
          <cell r="C140" t="str">
            <v>П1313</v>
          </cell>
          <cell r="D140">
            <v>840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row>
        <row r="141">
          <cell r="A141">
            <v>1313</v>
          </cell>
          <cell r="B141" t="str">
            <v>П</v>
          </cell>
          <cell r="C141" t="str">
            <v>П1313</v>
          </cell>
          <cell r="D141">
            <v>810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row>
        <row r="142">
          <cell r="A142">
            <v>1316</v>
          </cell>
          <cell r="B142" t="str">
            <v>П</v>
          </cell>
          <cell r="C142" t="str">
            <v>П1316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row>
        <row r="143">
          <cell r="A143">
            <v>1316</v>
          </cell>
          <cell r="B143" t="str">
            <v>П</v>
          </cell>
          <cell r="C143" t="str">
            <v>П1316</v>
          </cell>
          <cell r="D143">
            <v>980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row>
        <row r="144">
          <cell r="A144">
            <v>1316</v>
          </cell>
          <cell r="B144" t="str">
            <v>П</v>
          </cell>
          <cell r="C144" t="str">
            <v>П1316</v>
          </cell>
          <cell r="D144" t="str">
            <v>978</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row>
        <row r="145">
          <cell r="A145">
            <v>1316</v>
          </cell>
          <cell r="B145" t="str">
            <v>П</v>
          </cell>
          <cell r="C145" t="str">
            <v>П1316</v>
          </cell>
          <cell r="D145">
            <v>840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row>
        <row r="146">
          <cell r="A146">
            <v>1316</v>
          </cell>
          <cell r="B146" t="str">
            <v>П</v>
          </cell>
          <cell r="C146" t="str">
            <v>П1316</v>
          </cell>
          <cell r="D146">
            <v>810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row>
        <row r="147">
          <cell r="A147">
            <v>1317</v>
          </cell>
          <cell r="B147" t="str">
            <v>П</v>
          </cell>
          <cell r="C147" t="str">
            <v>П1317</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row>
        <row r="148">
          <cell r="A148">
            <v>1317</v>
          </cell>
          <cell r="B148" t="str">
            <v>П</v>
          </cell>
          <cell r="C148" t="str">
            <v>П1317</v>
          </cell>
          <cell r="D148">
            <v>980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row>
        <row r="149">
          <cell r="A149">
            <v>1317</v>
          </cell>
          <cell r="B149" t="str">
            <v>П</v>
          </cell>
          <cell r="C149" t="str">
            <v>П1317</v>
          </cell>
          <cell r="D149" t="str">
            <v>978</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row>
        <row r="150">
          <cell r="A150">
            <v>1317</v>
          </cell>
          <cell r="B150" t="str">
            <v>П</v>
          </cell>
          <cell r="C150" t="str">
            <v>П1317</v>
          </cell>
          <cell r="D150">
            <v>840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row>
        <row r="151">
          <cell r="A151">
            <v>1317</v>
          </cell>
          <cell r="B151" t="str">
            <v>П</v>
          </cell>
          <cell r="C151" t="str">
            <v>П1317</v>
          </cell>
          <cell r="D151">
            <v>810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row>
        <row r="152">
          <cell r="A152">
            <v>1318</v>
          </cell>
          <cell r="B152" t="str">
            <v>П</v>
          </cell>
          <cell r="C152" t="str">
            <v>П1318</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row>
        <row r="153">
          <cell r="A153">
            <v>1318</v>
          </cell>
          <cell r="B153" t="str">
            <v>П</v>
          </cell>
          <cell r="C153" t="str">
            <v>П1318</v>
          </cell>
          <cell r="D153">
            <v>980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row>
        <row r="154">
          <cell r="A154">
            <v>1318</v>
          </cell>
          <cell r="B154" t="str">
            <v>П</v>
          </cell>
          <cell r="C154" t="str">
            <v>П1318</v>
          </cell>
          <cell r="D154" t="str">
            <v>978</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row>
        <row r="155">
          <cell r="A155">
            <v>1318</v>
          </cell>
          <cell r="B155" t="str">
            <v>П</v>
          </cell>
          <cell r="C155" t="str">
            <v>П1318</v>
          </cell>
          <cell r="D155">
            <v>840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row>
        <row r="156">
          <cell r="A156">
            <v>1318</v>
          </cell>
          <cell r="B156" t="str">
            <v>П</v>
          </cell>
          <cell r="C156" t="str">
            <v>П1318</v>
          </cell>
          <cell r="D156">
            <v>810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row>
        <row r="157">
          <cell r="A157">
            <v>1322</v>
          </cell>
          <cell r="B157" t="str">
            <v>П</v>
          </cell>
          <cell r="C157" t="str">
            <v>П1322</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row>
        <row r="158">
          <cell r="A158">
            <v>1322</v>
          </cell>
          <cell r="B158" t="str">
            <v>П</v>
          </cell>
          <cell r="C158" t="str">
            <v>П1322</v>
          </cell>
          <cell r="D158">
            <v>980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row>
        <row r="159">
          <cell r="A159">
            <v>1322</v>
          </cell>
          <cell r="B159" t="str">
            <v>П</v>
          </cell>
          <cell r="C159" t="str">
            <v>П1322</v>
          </cell>
          <cell r="D159" t="str">
            <v>978</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row>
        <row r="160">
          <cell r="A160">
            <v>1322</v>
          </cell>
          <cell r="B160" t="str">
            <v>П</v>
          </cell>
          <cell r="C160" t="str">
            <v>П1322</v>
          </cell>
          <cell r="D160">
            <v>840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row>
        <row r="161">
          <cell r="A161">
            <v>1322</v>
          </cell>
          <cell r="B161" t="str">
            <v>П</v>
          </cell>
          <cell r="C161" t="str">
            <v>П1322</v>
          </cell>
          <cell r="D161">
            <v>810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row>
        <row r="162">
          <cell r="A162">
            <v>1325</v>
          </cell>
          <cell r="B162" t="str">
            <v>П</v>
          </cell>
          <cell r="C162" t="str">
            <v>П1325</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row>
        <row r="163">
          <cell r="A163">
            <v>1325</v>
          </cell>
          <cell r="B163" t="str">
            <v>П</v>
          </cell>
          <cell r="C163" t="str">
            <v>П1325</v>
          </cell>
          <cell r="D163">
            <v>980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row>
        <row r="164">
          <cell r="A164">
            <v>1325</v>
          </cell>
          <cell r="B164" t="str">
            <v>П</v>
          </cell>
          <cell r="C164" t="str">
            <v>П1325</v>
          </cell>
          <cell r="D164" t="str">
            <v>978</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row>
        <row r="165">
          <cell r="A165">
            <v>1325</v>
          </cell>
          <cell r="B165" t="str">
            <v>П</v>
          </cell>
          <cell r="C165" t="str">
            <v>П1325</v>
          </cell>
          <cell r="D165">
            <v>840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row>
        <row r="166">
          <cell r="A166">
            <v>1325</v>
          </cell>
          <cell r="B166" t="str">
            <v>П</v>
          </cell>
          <cell r="C166" t="str">
            <v>П1325</v>
          </cell>
          <cell r="D166">
            <v>810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row>
        <row r="167">
          <cell r="A167">
            <v>1326</v>
          </cell>
          <cell r="B167" t="str">
            <v>П</v>
          </cell>
          <cell r="C167" t="str">
            <v>П1326</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row>
        <row r="168">
          <cell r="A168">
            <v>1326</v>
          </cell>
          <cell r="B168" t="str">
            <v>П</v>
          </cell>
          <cell r="C168" t="str">
            <v>П1326</v>
          </cell>
          <cell r="D168">
            <v>980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row>
        <row r="169">
          <cell r="A169">
            <v>1326</v>
          </cell>
          <cell r="B169" t="str">
            <v>П</v>
          </cell>
          <cell r="C169" t="str">
            <v>П1326</v>
          </cell>
          <cell r="D169" t="str">
            <v>978</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row>
        <row r="170">
          <cell r="A170">
            <v>1326</v>
          </cell>
          <cell r="B170" t="str">
            <v>П</v>
          </cell>
          <cell r="C170" t="str">
            <v>П1326</v>
          </cell>
          <cell r="D170">
            <v>840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row>
        <row r="171">
          <cell r="A171">
            <v>1326</v>
          </cell>
          <cell r="B171" t="str">
            <v>П</v>
          </cell>
          <cell r="C171" t="str">
            <v>П1326</v>
          </cell>
          <cell r="D171">
            <v>810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row>
        <row r="172">
          <cell r="A172">
            <v>1327</v>
          </cell>
          <cell r="B172" t="str">
            <v>П</v>
          </cell>
          <cell r="C172" t="str">
            <v>П1327</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row>
        <row r="173">
          <cell r="A173">
            <v>1327</v>
          </cell>
          <cell r="B173" t="str">
            <v>П</v>
          </cell>
          <cell r="C173" t="str">
            <v>П1327</v>
          </cell>
          <cell r="D173">
            <v>980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row>
        <row r="174">
          <cell r="A174">
            <v>1327</v>
          </cell>
          <cell r="B174" t="str">
            <v>П</v>
          </cell>
          <cell r="C174" t="str">
            <v>П1327</v>
          </cell>
          <cell r="D174" t="str">
            <v>978</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row>
        <row r="175">
          <cell r="A175">
            <v>1327</v>
          </cell>
          <cell r="B175" t="str">
            <v>П</v>
          </cell>
          <cell r="C175" t="str">
            <v>П1327</v>
          </cell>
          <cell r="D175">
            <v>840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row>
        <row r="176">
          <cell r="A176">
            <v>1327</v>
          </cell>
          <cell r="B176" t="str">
            <v>П</v>
          </cell>
          <cell r="C176" t="str">
            <v>П1327</v>
          </cell>
          <cell r="D176">
            <v>810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row>
        <row r="177">
          <cell r="A177">
            <v>1328</v>
          </cell>
          <cell r="B177" t="str">
            <v>П</v>
          </cell>
          <cell r="C177" t="str">
            <v>П1328</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row>
        <row r="178">
          <cell r="A178">
            <v>1328</v>
          </cell>
          <cell r="B178" t="str">
            <v>П</v>
          </cell>
          <cell r="C178" t="str">
            <v>П1328</v>
          </cell>
          <cell r="D178">
            <v>980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row>
        <row r="179">
          <cell r="A179">
            <v>1328</v>
          </cell>
          <cell r="B179" t="str">
            <v>П</v>
          </cell>
          <cell r="C179" t="str">
            <v>П1328</v>
          </cell>
          <cell r="D179" t="str">
            <v>978</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row>
        <row r="180">
          <cell r="A180">
            <v>1328</v>
          </cell>
          <cell r="B180" t="str">
            <v>П</v>
          </cell>
          <cell r="C180" t="str">
            <v>П1328</v>
          </cell>
          <cell r="D180">
            <v>840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row>
        <row r="181">
          <cell r="A181">
            <v>1328</v>
          </cell>
          <cell r="B181" t="str">
            <v>П</v>
          </cell>
          <cell r="C181" t="str">
            <v>П1328</v>
          </cell>
          <cell r="D181">
            <v>810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row>
        <row r="182">
          <cell r="A182">
            <v>1332</v>
          </cell>
          <cell r="B182" t="str">
            <v>П</v>
          </cell>
          <cell r="C182" t="str">
            <v>П1332</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row>
        <row r="183">
          <cell r="A183">
            <v>1332</v>
          </cell>
          <cell r="B183" t="str">
            <v>П</v>
          </cell>
          <cell r="C183" t="str">
            <v>П1332</v>
          </cell>
          <cell r="D183">
            <v>980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row>
        <row r="184">
          <cell r="A184">
            <v>1332</v>
          </cell>
          <cell r="B184" t="str">
            <v>П</v>
          </cell>
          <cell r="C184" t="str">
            <v>П1332</v>
          </cell>
          <cell r="D184" t="str">
            <v>978</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row>
        <row r="185">
          <cell r="A185">
            <v>1332</v>
          </cell>
          <cell r="B185" t="str">
            <v>П</v>
          </cell>
          <cell r="C185" t="str">
            <v>П1332</v>
          </cell>
          <cell r="D185">
            <v>840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row>
        <row r="186">
          <cell r="A186">
            <v>1332</v>
          </cell>
          <cell r="B186" t="str">
            <v>П</v>
          </cell>
          <cell r="C186" t="str">
            <v>П1332</v>
          </cell>
          <cell r="D186">
            <v>810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row>
        <row r="187">
          <cell r="A187">
            <v>1335</v>
          </cell>
          <cell r="B187" t="str">
            <v>П</v>
          </cell>
          <cell r="C187" t="str">
            <v>П1335</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row>
        <row r="188">
          <cell r="A188">
            <v>1335</v>
          </cell>
          <cell r="B188" t="str">
            <v>П</v>
          </cell>
          <cell r="C188" t="str">
            <v>П1335</v>
          </cell>
          <cell r="D188">
            <v>980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row>
        <row r="189">
          <cell r="A189">
            <v>1335</v>
          </cell>
          <cell r="B189" t="str">
            <v>П</v>
          </cell>
          <cell r="C189" t="str">
            <v>П1335</v>
          </cell>
          <cell r="D189" t="str">
            <v>978</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row>
        <row r="190">
          <cell r="A190">
            <v>1335</v>
          </cell>
          <cell r="B190" t="str">
            <v>П</v>
          </cell>
          <cell r="C190" t="str">
            <v>П1335</v>
          </cell>
          <cell r="D190">
            <v>840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row>
        <row r="191">
          <cell r="A191">
            <v>1335</v>
          </cell>
          <cell r="B191" t="str">
            <v>П</v>
          </cell>
          <cell r="C191" t="str">
            <v>П1335</v>
          </cell>
          <cell r="D191">
            <v>810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row>
        <row r="192">
          <cell r="A192">
            <v>1338</v>
          </cell>
          <cell r="B192" t="str">
            <v>П</v>
          </cell>
          <cell r="C192" t="str">
            <v>П1338</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row>
        <row r="193">
          <cell r="A193">
            <v>1338</v>
          </cell>
          <cell r="B193" t="str">
            <v>П</v>
          </cell>
          <cell r="C193" t="str">
            <v>П1338</v>
          </cell>
          <cell r="D193">
            <v>980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row>
        <row r="194">
          <cell r="A194">
            <v>1338</v>
          </cell>
          <cell r="B194" t="str">
            <v>П</v>
          </cell>
          <cell r="C194" t="str">
            <v>П1338</v>
          </cell>
          <cell r="D194" t="str">
            <v>978</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row>
        <row r="195">
          <cell r="A195">
            <v>1338</v>
          </cell>
          <cell r="B195" t="str">
            <v>П</v>
          </cell>
          <cell r="C195" t="str">
            <v>П1338</v>
          </cell>
          <cell r="D195">
            <v>840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row>
        <row r="196">
          <cell r="A196">
            <v>1338</v>
          </cell>
          <cell r="B196" t="str">
            <v>П</v>
          </cell>
          <cell r="C196" t="str">
            <v>П1338</v>
          </cell>
          <cell r="D196">
            <v>810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row>
        <row r="197">
          <cell r="A197">
            <v>1410</v>
          </cell>
          <cell r="B197" t="str">
            <v>А</v>
          </cell>
          <cell r="C197" t="str">
            <v>А1410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row>
        <row r="198">
          <cell r="A198">
            <v>1410</v>
          </cell>
          <cell r="B198" t="str">
            <v>А</v>
          </cell>
          <cell r="C198" t="str">
            <v>А1410</v>
          </cell>
          <cell r="D198">
            <v>980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row>
        <row r="199">
          <cell r="A199">
            <v>1410</v>
          </cell>
          <cell r="B199" t="str">
            <v>А</v>
          </cell>
          <cell r="C199" t="str">
            <v>А1410</v>
          </cell>
          <cell r="D199" t="str">
            <v>978</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row>
        <row r="200">
          <cell r="A200">
            <v>1410</v>
          </cell>
          <cell r="B200" t="str">
            <v>А</v>
          </cell>
          <cell r="C200" t="str">
            <v>А1410</v>
          </cell>
          <cell r="D200">
            <v>840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row>
        <row r="201">
          <cell r="A201">
            <v>1410</v>
          </cell>
          <cell r="B201" t="str">
            <v>А</v>
          </cell>
          <cell r="C201" t="str">
            <v>А1410</v>
          </cell>
          <cell r="D201">
            <v>810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row>
        <row r="202">
          <cell r="A202">
            <v>1411</v>
          </cell>
          <cell r="B202" t="str">
            <v>А</v>
          </cell>
          <cell r="C202" t="str">
            <v>А1411</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row>
        <row r="203">
          <cell r="A203">
            <v>1411</v>
          </cell>
          <cell r="B203" t="str">
            <v>А</v>
          </cell>
          <cell r="C203" t="str">
            <v>А1411</v>
          </cell>
          <cell r="D203">
            <v>980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row>
        <row r="204">
          <cell r="A204">
            <v>1411</v>
          </cell>
          <cell r="B204" t="str">
            <v>А</v>
          </cell>
          <cell r="C204" t="str">
            <v>А1411</v>
          </cell>
          <cell r="D204" t="str">
            <v>978</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row>
        <row r="205">
          <cell r="A205">
            <v>1411</v>
          </cell>
          <cell r="B205" t="str">
            <v>А</v>
          </cell>
          <cell r="C205" t="str">
            <v>А1411</v>
          </cell>
          <cell r="D205">
            <v>840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row>
        <row r="206">
          <cell r="A206">
            <v>1411</v>
          </cell>
          <cell r="B206" t="str">
            <v>А</v>
          </cell>
          <cell r="C206" t="str">
            <v>А1411</v>
          </cell>
          <cell r="D206">
            <v>810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row>
        <row r="207">
          <cell r="A207">
            <v>1412</v>
          </cell>
          <cell r="B207" t="str">
            <v>А</v>
          </cell>
          <cell r="C207" t="str">
            <v>А1412</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row>
        <row r="208">
          <cell r="A208">
            <v>1412</v>
          </cell>
          <cell r="B208" t="str">
            <v>А</v>
          </cell>
          <cell r="C208" t="str">
            <v>А1412</v>
          </cell>
          <cell r="D208">
            <v>980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row>
        <row r="209">
          <cell r="A209">
            <v>1412</v>
          </cell>
          <cell r="B209" t="str">
            <v>А</v>
          </cell>
          <cell r="C209" t="str">
            <v>А1412</v>
          </cell>
          <cell r="D209" t="str">
            <v>978</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row>
        <row r="210">
          <cell r="A210">
            <v>1412</v>
          </cell>
          <cell r="B210" t="str">
            <v>А</v>
          </cell>
          <cell r="C210" t="str">
            <v>А1412</v>
          </cell>
          <cell r="D210">
            <v>840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row>
        <row r="211">
          <cell r="A211">
            <v>1412</v>
          </cell>
          <cell r="B211" t="str">
            <v>А</v>
          </cell>
          <cell r="C211" t="str">
            <v>А1412</v>
          </cell>
          <cell r="D211">
            <v>810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row>
        <row r="212">
          <cell r="A212">
            <v>1416</v>
          </cell>
          <cell r="B212" t="str">
            <v>П</v>
          </cell>
          <cell r="C212" t="str">
            <v>П1416</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row>
        <row r="213">
          <cell r="A213">
            <v>1416</v>
          </cell>
          <cell r="B213" t="str">
            <v>П</v>
          </cell>
          <cell r="C213" t="str">
            <v>П1416</v>
          </cell>
          <cell r="D213">
            <v>980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row>
        <row r="214">
          <cell r="A214">
            <v>1416</v>
          </cell>
          <cell r="B214" t="str">
            <v>П</v>
          </cell>
          <cell r="C214" t="str">
            <v>П1416</v>
          </cell>
          <cell r="D214" t="str">
            <v>978</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row>
        <row r="215">
          <cell r="A215">
            <v>1416</v>
          </cell>
          <cell r="B215" t="str">
            <v>П</v>
          </cell>
          <cell r="C215" t="str">
            <v>П1416</v>
          </cell>
          <cell r="D215">
            <v>840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row>
        <row r="216">
          <cell r="A216">
            <v>1416</v>
          </cell>
          <cell r="B216" t="str">
            <v>П</v>
          </cell>
          <cell r="C216" t="str">
            <v>П1416</v>
          </cell>
          <cell r="D216">
            <v>810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row>
        <row r="217">
          <cell r="A217">
            <v>1417</v>
          </cell>
          <cell r="B217" t="str">
            <v>А</v>
          </cell>
          <cell r="C217" t="str">
            <v>А1417</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row>
        <row r="218">
          <cell r="A218">
            <v>1417</v>
          </cell>
          <cell r="B218" t="str">
            <v>А</v>
          </cell>
          <cell r="C218" t="str">
            <v>А1417</v>
          </cell>
          <cell r="D218">
            <v>980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row>
        <row r="219">
          <cell r="A219">
            <v>1417</v>
          </cell>
          <cell r="B219" t="str">
            <v>А</v>
          </cell>
          <cell r="C219" t="str">
            <v>А1417</v>
          </cell>
          <cell r="D219" t="str">
            <v>978</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row>
        <row r="220">
          <cell r="A220">
            <v>1417</v>
          </cell>
          <cell r="B220" t="str">
            <v>А</v>
          </cell>
          <cell r="C220" t="str">
            <v>А1417</v>
          </cell>
          <cell r="D220">
            <v>840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row>
        <row r="221">
          <cell r="A221">
            <v>1417</v>
          </cell>
          <cell r="B221" t="str">
            <v>А</v>
          </cell>
          <cell r="C221" t="str">
            <v>А1417</v>
          </cell>
          <cell r="D221">
            <v>810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row>
        <row r="222">
          <cell r="A222">
            <v>1418</v>
          </cell>
          <cell r="B222" t="str">
            <v>А</v>
          </cell>
          <cell r="C222" t="str">
            <v>А1418</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row>
        <row r="223">
          <cell r="A223">
            <v>1418</v>
          </cell>
          <cell r="B223" t="str">
            <v>А</v>
          </cell>
          <cell r="C223" t="str">
            <v>А1418</v>
          </cell>
          <cell r="D223">
            <v>980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row>
        <row r="224">
          <cell r="A224">
            <v>1418</v>
          </cell>
          <cell r="B224" t="str">
            <v>А</v>
          </cell>
          <cell r="C224" t="str">
            <v>А1418</v>
          </cell>
          <cell r="D224" t="str">
            <v>978</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row>
        <row r="225">
          <cell r="A225">
            <v>1418</v>
          </cell>
          <cell r="B225" t="str">
            <v>А</v>
          </cell>
          <cell r="C225" t="str">
            <v>А1418</v>
          </cell>
          <cell r="D225">
            <v>840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row>
        <row r="226">
          <cell r="A226">
            <v>1418</v>
          </cell>
          <cell r="B226" t="str">
            <v>А</v>
          </cell>
          <cell r="C226" t="str">
            <v>А1418</v>
          </cell>
          <cell r="D226">
            <v>810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row>
        <row r="227">
          <cell r="A227">
            <v>1420</v>
          </cell>
          <cell r="B227" t="str">
            <v>А</v>
          </cell>
          <cell r="C227" t="str">
            <v>А1420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row>
        <row r="228">
          <cell r="A228">
            <v>1420</v>
          </cell>
          <cell r="B228" t="str">
            <v>А</v>
          </cell>
          <cell r="C228" t="str">
            <v>А1420</v>
          </cell>
          <cell r="D228">
            <v>980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row>
        <row r="229">
          <cell r="A229">
            <v>1420</v>
          </cell>
          <cell r="B229" t="str">
            <v>А</v>
          </cell>
          <cell r="C229" t="str">
            <v>А1420</v>
          </cell>
          <cell r="D229" t="str">
            <v>978</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row>
        <row r="230">
          <cell r="A230">
            <v>1420</v>
          </cell>
          <cell r="B230" t="str">
            <v>А</v>
          </cell>
          <cell r="C230" t="str">
            <v>А1420</v>
          </cell>
          <cell r="D230">
            <v>840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row>
        <row r="231">
          <cell r="A231">
            <v>1420</v>
          </cell>
          <cell r="B231" t="str">
            <v>А</v>
          </cell>
          <cell r="C231" t="str">
            <v>А1420</v>
          </cell>
          <cell r="D231">
            <v>810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row>
        <row r="232">
          <cell r="A232">
            <v>1421</v>
          </cell>
          <cell r="B232" t="str">
            <v>А</v>
          </cell>
          <cell r="C232" t="str">
            <v>А1421</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row>
        <row r="233">
          <cell r="A233">
            <v>1421</v>
          </cell>
          <cell r="B233" t="str">
            <v>А</v>
          </cell>
          <cell r="C233" t="str">
            <v>А1421</v>
          </cell>
          <cell r="D233">
            <v>980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row>
        <row r="234">
          <cell r="A234">
            <v>1421</v>
          </cell>
          <cell r="B234" t="str">
            <v>А</v>
          </cell>
          <cell r="C234" t="str">
            <v>А1421</v>
          </cell>
          <cell r="D234" t="str">
            <v>978</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row>
        <row r="235">
          <cell r="A235">
            <v>1421</v>
          </cell>
          <cell r="B235" t="str">
            <v>А</v>
          </cell>
          <cell r="C235" t="str">
            <v>А1421</v>
          </cell>
          <cell r="D235">
            <v>840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row>
        <row r="236">
          <cell r="A236">
            <v>1421</v>
          </cell>
          <cell r="B236" t="str">
            <v>А</v>
          </cell>
          <cell r="C236" t="str">
            <v>А1421</v>
          </cell>
          <cell r="D236">
            <v>810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row>
        <row r="237">
          <cell r="A237">
            <v>1422</v>
          </cell>
          <cell r="B237" t="str">
            <v>А</v>
          </cell>
          <cell r="C237" t="str">
            <v>А1422</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row>
        <row r="238">
          <cell r="A238">
            <v>1422</v>
          </cell>
          <cell r="B238" t="str">
            <v>А</v>
          </cell>
          <cell r="C238" t="str">
            <v>А1422</v>
          </cell>
          <cell r="D238">
            <v>980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row>
        <row r="239">
          <cell r="A239">
            <v>1422</v>
          </cell>
          <cell r="B239" t="str">
            <v>А</v>
          </cell>
          <cell r="C239" t="str">
            <v>А1422</v>
          </cell>
          <cell r="D239" t="str">
            <v>978</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row>
        <row r="240">
          <cell r="A240">
            <v>1422</v>
          </cell>
          <cell r="B240" t="str">
            <v>А</v>
          </cell>
          <cell r="C240" t="str">
            <v>А1422</v>
          </cell>
          <cell r="D240">
            <v>840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row>
        <row r="241">
          <cell r="A241">
            <v>1422</v>
          </cell>
          <cell r="B241" t="str">
            <v>А</v>
          </cell>
          <cell r="C241" t="str">
            <v>А1422</v>
          </cell>
          <cell r="D241">
            <v>810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row>
        <row r="242">
          <cell r="A242">
            <v>1426</v>
          </cell>
          <cell r="B242" t="str">
            <v>П</v>
          </cell>
          <cell r="C242" t="str">
            <v>П1426</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row>
        <row r="243">
          <cell r="A243">
            <v>1426</v>
          </cell>
          <cell r="B243" t="str">
            <v>П</v>
          </cell>
          <cell r="C243" t="str">
            <v>П1426</v>
          </cell>
          <cell r="D243">
            <v>980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row>
        <row r="244">
          <cell r="A244">
            <v>1426</v>
          </cell>
          <cell r="B244" t="str">
            <v>П</v>
          </cell>
          <cell r="C244" t="str">
            <v>П1426</v>
          </cell>
          <cell r="D244" t="str">
            <v>978</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row>
        <row r="245">
          <cell r="A245">
            <v>1426</v>
          </cell>
          <cell r="B245" t="str">
            <v>П</v>
          </cell>
          <cell r="C245" t="str">
            <v>П1426</v>
          </cell>
          <cell r="D245">
            <v>840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row>
        <row r="246">
          <cell r="A246">
            <v>1426</v>
          </cell>
          <cell r="B246" t="str">
            <v>П</v>
          </cell>
          <cell r="C246" t="str">
            <v>П1426</v>
          </cell>
          <cell r="D246">
            <v>810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row>
        <row r="247">
          <cell r="A247">
            <v>1427</v>
          </cell>
          <cell r="B247" t="str">
            <v>А</v>
          </cell>
          <cell r="C247" t="str">
            <v>А1427</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row>
        <row r="248">
          <cell r="A248">
            <v>1427</v>
          </cell>
          <cell r="B248" t="str">
            <v>А</v>
          </cell>
          <cell r="C248" t="str">
            <v>А1427</v>
          </cell>
          <cell r="D248">
            <v>980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row>
        <row r="249">
          <cell r="A249">
            <v>1427</v>
          </cell>
          <cell r="B249" t="str">
            <v>А</v>
          </cell>
          <cell r="C249" t="str">
            <v>А1427</v>
          </cell>
          <cell r="D249" t="str">
            <v>978</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row>
        <row r="250">
          <cell r="A250">
            <v>1427</v>
          </cell>
          <cell r="B250" t="str">
            <v>А</v>
          </cell>
          <cell r="C250" t="str">
            <v>А1427</v>
          </cell>
          <cell r="D250">
            <v>840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row>
        <row r="251">
          <cell r="A251">
            <v>1427</v>
          </cell>
          <cell r="B251" t="str">
            <v>А</v>
          </cell>
          <cell r="C251" t="str">
            <v>А1427</v>
          </cell>
          <cell r="D251">
            <v>810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row>
        <row r="252">
          <cell r="A252">
            <v>1428</v>
          </cell>
          <cell r="B252" t="str">
            <v>А</v>
          </cell>
          <cell r="C252" t="str">
            <v>А1428</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row>
        <row r="253">
          <cell r="A253">
            <v>1428</v>
          </cell>
          <cell r="B253" t="str">
            <v>А</v>
          </cell>
          <cell r="C253" t="str">
            <v>А1428</v>
          </cell>
          <cell r="D253">
            <v>980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row>
        <row r="254">
          <cell r="A254">
            <v>1428</v>
          </cell>
          <cell r="B254" t="str">
            <v>А</v>
          </cell>
          <cell r="C254" t="str">
            <v>А1428</v>
          </cell>
          <cell r="D254" t="str">
            <v>978</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row>
        <row r="255">
          <cell r="A255">
            <v>1428</v>
          </cell>
          <cell r="B255" t="str">
            <v>А</v>
          </cell>
          <cell r="C255" t="str">
            <v>А1428</v>
          </cell>
          <cell r="D255">
            <v>840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row>
        <row r="256">
          <cell r="A256">
            <v>1428</v>
          </cell>
          <cell r="B256" t="str">
            <v>А</v>
          </cell>
          <cell r="C256" t="str">
            <v>А1428</v>
          </cell>
          <cell r="D256">
            <v>810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row>
        <row r="257">
          <cell r="A257">
            <v>1430</v>
          </cell>
          <cell r="B257" t="str">
            <v>А</v>
          </cell>
          <cell r="C257" t="str">
            <v>А1430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row>
        <row r="258">
          <cell r="A258">
            <v>1430</v>
          </cell>
          <cell r="B258" t="str">
            <v>А</v>
          </cell>
          <cell r="C258" t="str">
            <v>А1430</v>
          </cell>
          <cell r="D258">
            <v>980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row>
        <row r="259">
          <cell r="A259">
            <v>1430</v>
          </cell>
          <cell r="B259" t="str">
            <v>А</v>
          </cell>
          <cell r="C259" t="str">
            <v>А1430</v>
          </cell>
          <cell r="D259" t="str">
            <v>978</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row>
        <row r="260">
          <cell r="A260">
            <v>1430</v>
          </cell>
          <cell r="B260" t="str">
            <v>А</v>
          </cell>
          <cell r="C260" t="str">
            <v>А1430</v>
          </cell>
          <cell r="D260">
            <v>840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row>
        <row r="261">
          <cell r="A261">
            <v>1430</v>
          </cell>
          <cell r="B261" t="str">
            <v>А</v>
          </cell>
          <cell r="C261" t="str">
            <v>А1430</v>
          </cell>
          <cell r="D261">
            <v>810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row>
        <row r="262">
          <cell r="A262">
            <v>1436</v>
          </cell>
          <cell r="B262" t="str">
            <v>П</v>
          </cell>
          <cell r="C262" t="str">
            <v>П1436</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row>
        <row r="263">
          <cell r="A263">
            <v>1436</v>
          </cell>
          <cell r="B263" t="str">
            <v>П</v>
          </cell>
          <cell r="C263" t="str">
            <v>П1436</v>
          </cell>
          <cell r="D263">
            <v>980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row>
        <row r="264">
          <cell r="A264">
            <v>1436</v>
          </cell>
          <cell r="B264" t="str">
            <v>П</v>
          </cell>
          <cell r="C264" t="str">
            <v>П1436</v>
          </cell>
          <cell r="D264" t="str">
            <v>978</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row>
        <row r="265">
          <cell r="A265">
            <v>1436</v>
          </cell>
          <cell r="B265" t="str">
            <v>П</v>
          </cell>
          <cell r="C265" t="str">
            <v>П1436</v>
          </cell>
          <cell r="D265">
            <v>840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row>
        <row r="266">
          <cell r="A266">
            <v>1436</v>
          </cell>
          <cell r="B266" t="str">
            <v>П</v>
          </cell>
          <cell r="C266" t="str">
            <v>П1436</v>
          </cell>
          <cell r="D266">
            <v>810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row>
        <row r="267">
          <cell r="A267">
            <v>1437</v>
          </cell>
          <cell r="B267" t="str">
            <v>А</v>
          </cell>
          <cell r="C267" t="str">
            <v>А1437</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row>
        <row r="268">
          <cell r="A268">
            <v>1437</v>
          </cell>
          <cell r="B268" t="str">
            <v>А</v>
          </cell>
          <cell r="C268" t="str">
            <v>А1437</v>
          </cell>
          <cell r="D268">
            <v>980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row>
        <row r="269">
          <cell r="A269">
            <v>1437</v>
          </cell>
          <cell r="B269" t="str">
            <v>А</v>
          </cell>
          <cell r="C269" t="str">
            <v>А1437</v>
          </cell>
          <cell r="D269" t="str">
            <v>978</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row>
        <row r="270">
          <cell r="A270">
            <v>1437</v>
          </cell>
          <cell r="B270" t="str">
            <v>А</v>
          </cell>
          <cell r="C270" t="str">
            <v>А1437</v>
          </cell>
          <cell r="D270">
            <v>840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row>
        <row r="271">
          <cell r="A271">
            <v>1437</v>
          </cell>
          <cell r="B271" t="str">
            <v>А</v>
          </cell>
          <cell r="C271" t="str">
            <v>А1437</v>
          </cell>
          <cell r="D271">
            <v>810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row>
        <row r="272">
          <cell r="A272">
            <v>1438</v>
          </cell>
          <cell r="B272" t="str">
            <v>А</v>
          </cell>
          <cell r="C272" t="str">
            <v>А1438</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row>
        <row r="273">
          <cell r="A273">
            <v>1438</v>
          </cell>
          <cell r="B273" t="str">
            <v>А</v>
          </cell>
          <cell r="C273" t="str">
            <v>А1438</v>
          </cell>
          <cell r="D273">
            <v>980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row>
        <row r="274">
          <cell r="A274">
            <v>1438</v>
          </cell>
          <cell r="B274" t="str">
            <v>А</v>
          </cell>
          <cell r="C274" t="str">
            <v>А1438</v>
          </cell>
          <cell r="D274" t="str">
            <v>978</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row>
        <row r="275">
          <cell r="A275">
            <v>1438</v>
          </cell>
          <cell r="B275" t="str">
            <v>А</v>
          </cell>
          <cell r="C275" t="str">
            <v>А1438</v>
          </cell>
          <cell r="D275">
            <v>840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row>
        <row r="276">
          <cell r="A276">
            <v>1438</v>
          </cell>
          <cell r="B276" t="str">
            <v>А</v>
          </cell>
          <cell r="C276" t="str">
            <v>А1438</v>
          </cell>
          <cell r="D276">
            <v>810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row>
        <row r="277">
          <cell r="A277">
            <v>1440</v>
          </cell>
          <cell r="B277" t="str">
            <v>А</v>
          </cell>
          <cell r="C277" t="str">
            <v>А1440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row>
        <row r="278">
          <cell r="A278">
            <v>1440</v>
          </cell>
          <cell r="B278" t="str">
            <v>А</v>
          </cell>
          <cell r="C278" t="str">
            <v>А1440</v>
          </cell>
          <cell r="D278">
            <v>980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row>
        <row r="279">
          <cell r="A279">
            <v>1440</v>
          </cell>
          <cell r="B279" t="str">
            <v>А</v>
          </cell>
          <cell r="C279" t="str">
            <v>А1440</v>
          </cell>
          <cell r="D279" t="str">
            <v>978</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row>
        <row r="280">
          <cell r="A280">
            <v>1440</v>
          </cell>
          <cell r="B280" t="str">
            <v>А</v>
          </cell>
          <cell r="C280" t="str">
            <v>А1440</v>
          </cell>
          <cell r="D280">
            <v>840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row>
        <row r="281">
          <cell r="A281">
            <v>1440</v>
          </cell>
          <cell r="B281" t="str">
            <v>А</v>
          </cell>
          <cell r="C281" t="str">
            <v>А1440</v>
          </cell>
          <cell r="D281">
            <v>810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row>
        <row r="282">
          <cell r="A282">
            <v>1446</v>
          </cell>
          <cell r="B282" t="str">
            <v>П</v>
          </cell>
          <cell r="C282" t="str">
            <v>П1446</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row>
        <row r="283">
          <cell r="A283">
            <v>1446</v>
          </cell>
          <cell r="B283" t="str">
            <v>П</v>
          </cell>
          <cell r="C283" t="str">
            <v>П1446</v>
          </cell>
          <cell r="D283">
            <v>980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row>
        <row r="284">
          <cell r="A284">
            <v>1446</v>
          </cell>
          <cell r="B284" t="str">
            <v>П</v>
          </cell>
          <cell r="C284" t="str">
            <v>П1446</v>
          </cell>
          <cell r="D284" t="str">
            <v>978</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row>
        <row r="285">
          <cell r="A285">
            <v>1446</v>
          </cell>
          <cell r="B285" t="str">
            <v>П</v>
          </cell>
          <cell r="C285" t="str">
            <v>П1446</v>
          </cell>
          <cell r="D285">
            <v>840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row>
        <row r="286">
          <cell r="A286">
            <v>1446</v>
          </cell>
          <cell r="B286" t="str">
            <v>П</v>
          </cell>
          <cell r="C286" t="str">
            <v>П1446</v>
          </cell>
          <cell r="D286">
            <v>810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row>
        <row r="287">
          <cell r="A287">
            <v>1447</v>
          </cell>
          <cell r="B287" t="str">
            <v>А</v>
          </cell>
          <cell r="C287" t="str">
            <v>А1447</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row>
        <row r="288">
          <cell r="A288">
            <v>1447</v>
          </cell>
          <cell r="B288" t="str">
            <v>А</v>
          </cell>
          <cell r="C288" t="str">
            <v>А1447</v>
          </cell>
          <cell r="D288">
            <v>980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row>
        <row r="289">
          <cell r="A289">
            <v>1447</v>
          </cell>
          <cell r="B289" t="str">
            <v>А</v>
          </cell>
          <cell r="C289" t="str">
            <v>А1447</v>
          </cell>
          <cell r="D289" t="str">
            <v>978</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row>
        <row r="290">
          <cell r="A290">
            <v>1447</v>
          </cell>
          <cell r="B290" t="str">
            <v>А</v>
          </cell>
          <cell r="C290" t="str">
            <v>А1447</v>
          </cell>
          <cell r="D290">
            <v>840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row>
        <row r="291">
          <cell r="A291">
            <v>1447</v>
          </cell>
          <cell r="B291" t="str">
            <v>А</v>
          </cell>
          <cell r="C291" t="str">
            <v>А1447</v>
          </cell>
          <cell r="D291">
            <v>810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row>
        <row r="292">
          <cell r="A292">
            <v>1448</v>
          </cell>
          <cell r="B292" t="str">
            <v>А</v>
          </cell>
          <cell r="C292" t="str">
            <v>А1448</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row>
        <row r="293">
          <cell r="A293">
            <v>1448</v>
          </cell>
          <cell r="B293" t="str">
            <v>А</v>
          </cell>
          <cell r="C293" t="str">
            <v>А1448</v>
          </cell>
          <cell r="D293">
            <v>980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row>
        <row r="294">
          <cell r="A294">
            <v>1448</v>
          </cell>
          <cell r="B294" t="str">
            <v>А</v>
          </cell>
          <cell r="C294" t="str">
            <v>А1448</v>
          </cell>
          <cell r="D294" t="str">
            <v>978</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row>
        <row r="295">
          <cell r="A295">
            <v>1448</v>
          </cell>
          <cell r="B295" t="str">
            <v>А</v>
          </cell>
          <cell r="C295" t="str">
            <v>А1448</v>
          </cell>
          <cell r="D295">
            <v>840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row>
        <row r="296">
          <cell r="A296">
            <v>1448</v>
          </cell>
          <cell r="B296" t="str">
            <v>А</v>
          </cell>
          <cell r="C296" t="str">
            <v>А1448</v>
          </cell>
          <cell r="D296">
            <v>810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row>
        <row r="297">
          <cell r="A297">
            <v>1490</v>
          </cell>
          <cell r="B297" t="str">
            <v>П</v>
          </cell>
          <cell r="C297" t="str">
            <v>П1490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row>
        <row r="298">
          <cell r="A298">
            <v>1490</v>
          </cell>
          <cell r="B298" t="str">
            <v>П</v>
          </cell>
          <cell r="C298" t="str">
            <v>П1490</v>
          </cell>
          <cell r="D298">
            <v>980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row>
        <row r="299">
          <cell r="A299">
            <v>1490</v>
          </cell>
          <cell r="B299" t="str">
            <v>П</v>
          </cell>
          <cell r="C299" t="str">
            <v>П1490</v>
          </cell>
          <cell r="D299" t="str">
            <v>978</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row>
        <row r="300">
          <cell r="A300">
            <v>1490</v>
          </cell>
          <cell r="B300" t="str">
            <v>П</v>
          </cell>
          <cell r="C300" t="str">
            <v>П1490</v>
          </cell>
          <cell r="D300">
            <v>840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row>
        <row r="301">
          <cell r="A301">
            <v>1490</v>
          </cell>
          <cell r="B301" t="str">
            <v>П</v>
          </cell>
          <cell r="C301" t="str">
            <v>П1490</v>
          </cell>
          <cell r="D301">
            <v>810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row>
        <row r="302">
          <cell r="A302">
            <v>1491</v>
          </cell>
          <cell r="B302" t="str">
            <v>П</v>
          </cell>
          <cell r="C302" t="str">
            <v>П1491</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row>
        <row r="303">
          <cell r="A303">
            <v>1491</v>
          </cell>
          <cell r="B303" t="str">
            <v>П</v>
          </cell>
          <cell r="C303" t="str">
            <v>П1491</v>
          </cell>
          <cell r="D303">
            <v>980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row>
        <row r="304">
          <cell r="A304">
            <v>1491</v>
          </cell>
          <cell r="B304" t="str">
            <v>П</v>
          </cell>
          <cell r="C304" t="str">
            <v>П1491</v>
          </cell>
          <cell r="D304" t="str">
            <v>978</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row>
        <row r="305">
          <cell r="A305">
            <v>1491</v>
          </cell>
          <cell r="B305" t="str">
            <v>П</v>
          </cell>
          <cell r="C305" t="str">
            <v>П1491</v>
          </cell>
          <cell r="D305">
            <v>840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row>
        <row r="306">
          <cell r="A306">
            <v>1491</v>
          </cell>
          <cell r="B306" t="str">
            <v>П</v>
          </cell>
          <cell r="C306" t="str">
            <v>П1491</v>
          </cell>
          <cell r="D306">
            <v>810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row>
        <row r="307">
          <cell r="A307">
            <v>1500</v>
          </cell>
          <cell r="B307" t="str">
            <v>А</v>
          </cell>
          <cell r="C307" t="str">
            <v>А1500</v>
          </cell>
          <cell r="D307">
            <v>0</v>
          </cell>
          <cell r="E307">
            <v>-52779985.530000001</v>
          </cell>
          <cell r="F307">
            <v>-52779985.530000001</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row>
        <row r="308">
          <cell r="A308">
            <v>1500</v>
          </cell>
          <cell r="B308" t="str">
            <v>А</v>
          </cell>
          <cell r="C308" t="str">
            <v>А1500</v>
          </cell>
          <cell r="D308">
            <v>980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row>
        <row r="309">
          <cell r="A309">
            <v>1500</v>
          </cell>
          <cell r="B309" t="str">
            <v>А</v>
          </cell>
          <cell r="C309" t="str">
            <v>А1500</v>
          </cell>
          <cell r="D309" t="str">
            <v>978</v>
          </cell>
          <cell r="E309">
            <v>-871838.34</v>
          </cell>
          <cell r="F309">
            <v>-871838.34</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row>
        <row r="310">
          <cell r="A310">
            <v>1500</v>
          </cell>
          <cell r="B310" t="str">
            <v>А</v>
          </cell>
          <cell r="C310" t="str">
            <v>А1500</v>
          </cell>
          <cell r="D310">
            <v>840</v>
          </cell>
          <cell r="E310">
            <v>-3596749.77</v>
          </cell>
          <cell r="F310">
            <v>-3596749.77</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row>
        <row r="311">
          <cell r="A311">
            <v>1500</v>
          </cell>
          <cell r="B311" t="str">
            <v>А</v>
          </cell>
          <cell r="C311" t="str">
            <v>А1500</v>
          </cell>
          <cell r="D311">
            <v>810</v>
          </cell>
          <cell r="E311">
            <v>-145023844.65000001</v>
          </cell>
          <cell r="F311">
            <v>-145023844.65000001</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row>
        <row r="312">
          <cell r="A312">
            <v>1505</v>
          </cell>
          <cell r="B312" t="str">
            <v>А</v>
          </cell>
          <cell r="C312" t="str">
            <v>А1505</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row>
        <row r="313">
          <cell r="A313">
            <v>1505</v>
          </cell>
          <cell r="B313" t="str">
            <v>А</v>
          </cell>
          <cell r="C313" t="str">
            <v>А1505</v>
          </cell>
          <cell r="D313">
            <v>980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row>
        <row r="314">
          <cell r="A314">
            <v>1505</v>
          </cell>
          <cell r="B314" t="str">
            <v>А</v>
          </cell>
          <cell r="C314" t="str">
            <v>А1505</v>
          </cell>
          <cell r="D314" t="str">
            <v>978</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row>
        <row r="315">
          <cell r="A315">
            <v>1505</v>
          </cell>
          <cell r="B315" t="str">
            <v>А</v>
          </cell>
          <cell r="C315" t="str">
            <v>А1505</v>
          </cell>
          <cell r="D315">
            <v>840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row>
        <row r="316">
          <cell r="A316">
            <v>1505</v>
          </cell>
          <cell r="B316" t="str">
            <v>А</v>
          </cell>
          <cell r="C316" t="str">
            <v>А1505</v>
          </cell>
          <cell r="D316">
            <v>810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row>
        <row r="317">
          <cell r="A317">
            <v>1508</v>
          </cell>
          <cell r="B317" t="str">
            <v>А</v>
          </cell>
          <cell r="C317" t="str">
            <v>А1508</v>
          </cell>
          <cell r="D317">
            <v>0</v>
          </cell>
          <cell r="E317">
            <v>-10122.99</v>
          </cell>
          <cell r="F317">
            <v>-10122.99</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row>
        <row r="318">
          <cell r="A318">
            <v>1508</v>
          </cell>
          <cell r="B318" t="str">
            <v>А</v>
          </cell>
          <cell r="C318" t="str">
            <v>А1508</v>
          </cell>
          <cell r="D318">
            <v>980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row>
        <row r="319">
          <cell r="A319">
            <v>1508</v>
          </cell>
          <cell r="B319" t="str">
            <v>А</v>
          </cell>
          <cell r="C319" t="str">
            <v>А1508</v>
          </cell>
          <cell r="D319" t="str">
            <v>978</v>
          </cell>
          <cell r="E319">
            <v>-1108.52</v>
          </cell>
          <cell r="F319">
            <v>-1108.52</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row>
        <row r="320">
          <cell r="A320">
            <v>1508</v>
          </cell>
          <cell r="B320" t="str">
            <v>А</v>
          </cell>
          <cell r="C320" t="str">
            <v>А1508</v>
          </cell>
          <cell r="D320">
            <v>840</v>
          </cell>
          <cell r="E320">
            <v>-96.45</v>
          </cell>
          <cell r="F320">
            <v>-96.45</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row>
        <row r="321">
          <cell r="A321">
            <v>1508</v>
          </cell>
          <cell r="B321" t="str">
            <v>А</v>
          </cell>
          <cell r="C321" t="str">
            <v>А1508</v>
          </cell>
          <cell r="D321">
            <v>810</v>
          </cell>
          <cell r="E321">
            <v>-7084.71</v>
          </cell>
          <cell r="F321">
            <v>-7084.71</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row>
        <row r="322">
          <cell r="A322">
            <v>1509</v>
          </cell>
          <cell r="B322" t="str">
            <v>А</v>
          </cell>
          <cell r="C322" t="str">
            <v>А1509</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row>
        <row r="323">
          <cell r="A323">
            <v>1509</v>
          </cell>
          <cell r="B323" t="str">
            <v>А</v>
          </cell>
          <cell r="C323" t="str">
            <v>А1509</v>
          </cell>
          <cell r="D323">
            <v>980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row>
        <row r="324">
          <cell r="A324">
            <v>1509</v>
          </cell>
          <cell r="B324" t="str">
            <v>А</v>
          </cell>
          <cell r="C324" t="str">
            <v>А1509</v>
          </cell>
          <cell r="D324" t="str">
            <v>978</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row>
        <row r="325">
          <cell r="A325">
            <v>1509</v>
          </cell>
          <cell r="B325" t="str">
            <v>А</v>
          </cell>
          <cell r="C325" t="str">
            <v>А1509</v>
          </cell>
          <cell r="D325">
            <v>840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row>
        <row r="326">
          <cell r="A326">
            <v>1509</v>
          </cell>
          <cell r="B326" t="str">
            <v>А</v>
          </cell>
          <cell r="C326" t="str">
            <v>А1509</v>
          </cell>
          <cell r="D326">
            <v>810</v>
          </cell>
          <cell r="E326">
            <v>0</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row>
        <row r="327">
          <cell r="A327">
            <v>1510</v>
          </cell>
          <cell r="B327" t="str">
            <v>А</v>
          </cell>
          <cell r="C327" t="str">
            <v>А1510</v>
          </cell>
          <cell r="D327">
            <v>0</v>
          </cell>
          <cell r="E327">
            <v>-245387</v>
          </cell>
          <cell r="F327">
            <v>-245387</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row>
        <row r="328">
          <cell r="A328">
            <v>1510</v>
          </cell>
          <cell r="B328" t="str">
            <v>А</v>
          </cell>
          <cell r="C328" t="str">
            <v>А1510</v>
          </cell>
          <cell r="D328">
            <v>980</v>
          </cell>
          <cell r="E328">
            <v>0</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row>
        <row r="329">
          <cell r="A329">
            <v>1510</v>
          </cell>
          <cell r="B329" t="str">
            <v>А</v>
          </cell>
          <cell r="C329" t="str">
            <v>А1510</v>
          </cell>
          <cell r="D329" t="str">
            <v>978</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row>
        <row r="330">
          <cell r="A330">
            <v>1510</v>
          </cell>
          <cell r="B330" t="str">
            <v>А</v>
          </cell>
          <cell r="C330" t="str">
            <v>А1510</v>
          </cell>
          <cell r="D330">
            <v>840</v>
          </cell>
          <cell r="E330">
            <v>-46000</v>
          </cell>
          <cell r="F330">
            <v>-46000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row>
        <row r="331">
          <cell r="A331">
            <v>1510</v>
          </cell>
          <cell r="B331" t="str">
            <v>А</v>
          </cell>
          <cell r="C331" t="str">
            <v>А1510</v>
          </cell>
          <cell r="D331">
            <v>810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row>
        <row r="332">
          <cell r="A332">
            <v>1511</v>
          </cell>
          <cell r="B332" t="str">
            <v>А</v>
          </cell>
          <cell r="C332" t="str">
            <v>А1511</v>
          </cell>
          <cell r="D332">
            <v>0</v>
          </cell>
          <cell r="E332">
            <v>-29650025.550000001</v>
          </cell>
          <cell r="F332">
            <v>-29650025.550000001</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row>
        <row r="333">
          <cell r="A333">
            <v>1511</v>
          </cell>
          <cell r="B333" t="str">
            <v>А</v>
          </cell>
          <cell r="C333" t="str">
            <v>А1511</v>
          </cell>
          <cell r="D333">
            <v>980</v>
          </cell>
          <cell r="E333">
            <v>-111835.77</v>
          </cell>
          <cell r="F333">
            <v>-111835.77</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row>
        <row r="334">
          <cell r="A334">
            <v>1511</v>
          </cell>
          <cell r="B334" t="str">
            <v>А</v>
          </cell>
          <cell r="C334" t="str">
            <v>А1511</v>
          </cell>
          <cell r="D334" t="str">
            <v>978</v>
          </cell>
          <cell r="E334">
            <v>-429946.51</v>
          </cell>
          <cell r="F334">
            <v>-429946.51</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row>
        <row r="335">
          <cell r="A335">
            <v>1511</v>
          </cell>
          <cell r="B335" t="str">
            <v>А</v>
          </cell>
          <cell r="C335" t="str">
            <v>А1511</v>
          </cell>
          <cell r="D335">
            <v>840</v>
          </cell>
          <cell r="E335">
            <v>-5071911.2</v>
          </cell>
          <cell r="F335">
            <v>-5071911.2</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row>
        <row r="336">
          <cell r="A336">
            <v>1511</v>
          </cell>
          <cell r="B336" t="str">
            <v>А</v>
          </cell>
          <cell r="C336" t="str">
            <v>А1511</v>
          </cell>
          <cell r="D336">
            <v>810</v>
          </cell>
          <cell r="E336">
            <v>0</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row>
        <row r="337">
          <cell r="A337">
            <v>1512</v>
          </cell>
          <cell r="B337" t="str">
            <v>А</v>
          </cell>
          <cell r="C337" t="str">
            <v>А1512</v>
          </cell>
          <cell r="D337">
            <v>0</v>
          </cell>
          <cell r="E337">
            <v>-7816000</v>
          </cell>
          <cell r="F337">
            <v>-7816000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row>
        <row r="338">
          <cell r="A338">
            <v>1512</v>
          </cell>
          <cell r="B338" t="str">
            <v>А</v>
          </cell>
          <cell r="C338" t="str">
            <v>А1512</v>
          </cell>
          <cell r="D338">
            <v>980</v>
          </cell>
          <cell r="E338">
            <v>-7816000</v>
          </cell>
          <cell r="F338">
            <v>-7816000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row>
        <row r="339">
          <cell r="A339">
            <v>1512</v>
          </cell>
          <cell r="B339" t="str">
            <v>А</v>
          </cell>
          <cell r="C339" t="str">
            <v>А1512</v>
          </cell>
          <cell r="D339" t="str">
            <v>978</v>
          </cell>
          <cell r="E339">
            <v>0</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row>
        <row r="340">
          <cell r="A340">
            <v>1512</v>
          </cell>
          <cell r="B340" t="str">
            <v>А</v>
          </cell>
          <cell r="C340" t="str">
            <v>А1512</v>
          </cell>
          <cell r="D340">
            <v>840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row>
        <row r="341">
          <cell r="A341">
            <v>1512</v>
          </cell>
          <cell r="B341" t="str">
            <v>А</v>
          </cell>
          <cell r="C341" t="str">
            <v>А1512</v>
          </cell>
          <cell r="D341">
            <v>810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row>
        <row r="342">
          <cell r="A342">
            <v>1515</v>
          </cell>
          <cell r="B342" t="str">
            <v>А</v>
          </cell>
          <cell r="C342" t="str">
            <v>А1515</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row>
        <row r="343">
          <cell r="A343">
            <v>1515</v>
          </cell>
          <cell r="B343" t="str">
            <v>А</v>
          </cell>
          <cell r="C343" t="str">
            <v>А1515</v>
          </cell>
          <cell r="D343">
            <v>980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row>
        <row r="344">
          <cell r="A344">
            <v>1515</v>
          </cell>
          <cell r="B344" t="str">
            <v>А</v>
          </cell>
          <cell r="C344" t="str">
            <v>А1515</v>
          </cell>
          <cell r="D344" t="str">
            <v>978</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row>
        <row r="345">
          <cell r="A345">
            <v>1515</v>
          </cell>
          <cell r="B345" t="str">
            <v>А</v>
          </cell>
          <cell r="C345" t="str">
            <v>А1515</v>
          </cell>
          <cell r="D345">
            <v>840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row>
        <row r="346">
          <cell r="A346">
            <v>1515</v>
          </cell>
          <cell r="B346" t="str">
            <v>А</v>
          </cell>
          <cell r="C346" t="str">
            <v>А1515</v>
          </cell>
          <cell r="D346">
            <v>810</v>
          </cell>
          <cell r="E346">
            <v>0</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row>
        <row r="347">
          <cell r="A347">
            <v>1517</v>
          </cell>
          <cell r="B347" t="str">
            <v>А</v>
          </cell>
          <cell r="C347" t="str">
            <v>А1517</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row>
        <row r="348">
          <cell r="A348">
            <v>1517</v>
          </cell>
          <cell r="B348" t="str">
            <v>А</v>
          </cell>
          <cell r="C348" t="str">
            <v>А1517</v>
          </cell>
          <cell r="D348">
            <v>980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row>
        <row r="349">
          <cell r="A349">
            <v>1517</v>
          </cell>
          <cell r="B349" t="str">
            <v>А</v>
          </cell>
          <cell r="C349" t="str">
            <v>А1517</v>
          </cell>
          <cell r="D349" t="str">
            <v>978</v>
          </cell>
          <cell r="E349">
            <v>0</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row>
        <row r="350">
          <cell r="A350">
            <v>1517</v>
          </cell>
          <cell r="B350" t="str">
            <v>А</v>
          </cell>
          <cell r="C350" t="str">
            <v>А1517</v>
          </cell>
          <cell r="D350">
            <v>840</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row>
        <row r="351">
          <cell r="A351">
            <v>1517</v>
          </cell>
          <cell r="B351" t="str">
            <v>А</v>
          </cell>
          <cell r="C351" t="str">
            <v>А1517</v>
          </cell>
          <cell r="D351">
            <v>810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row>
        <row r="352">
          <cell r="A352">
            <v>1518</v>
          </cell>
          <cell r="B352" t="str">
            <v>А</v>
          </cell>
          <cell r="C352" t="str">
            <v>А1518</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row>
        <row r="353">
          <cell r="A353">
            <v>1518</v>
          </cell>
          <cell r="B353" t="str">
            <v>А</v>
          </cell>
          <cell r="C353" t="str">
            <v>А1518</v>
          </cell>
          <cell r="D353">
            <v>980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row>
        <row r="354">
          <cell r="A354">
            <v>1518</v>
          </cell>
          <cell r="B354" t="str">
            <v>А</v>
          </cell>
          <cell r="C354" t="str">
            <v>А1518</v>
          </cell>
          <cell r="D354" t="str">
            <v>978</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row>
        <row r="355">
          <cell r="A355">
            <v>1518</v>
          </cell>
          <cell r="B355" t="str">
            <v>А</v>
          </cell>
          <cell r="C355" t="str">
            <v>А1518</v>
          </cell>
          <cell r="D355">
            <v>840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row>
        <row r="356">
          <cell r="A356">
            <v>1518</v>
          </cell>
          <cell r="B356" t="str">
            <v>А</v>
          </cell>
          <cell r="C356" t="str">
            <v>А1518</v>
          </cell>
          <cell r="D356">
            <v>810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row>
        <row r="357">
          <cell r="A357">
            <v>1519</v>
          </cell>
          <cell r="B357" t="str">
            <v>А</v>
          </cell>
          <cell r="C357" t="str">
            <v>А1519</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row>
        <row r="358">
          <cell r="A358">
            <v>1519</v>
          </cell>
          <cell r="B358" t="str">
            <v>А</v>
          </cell>
          <cell r="C358" t="str">
            <v>А1519</v>
          </cell>
          <cell r="D358">
            <v>980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row>
        <row r="359">
          <cell r="A359">
            <v>1519</v>
          </cell>
          <cell r="B359" t="str">
            <v>А</v>
          </cell>
          <cell r="C359" t="str">
            <v>А1519</v>
          </cell>
          <cell r="D359" t="str">
            <v>978</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row>
        <row r="360">
          <cell r="A360">
            <v>1519</v>
          </cell>
          <cell r="B360" t="str">
            <v>А</v>
          </cell>
          <cell r="C360" t="str">
            <v>А1519</v>
          </cell>
          <cell r="D360">
            <v>840</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row>
        <row r="361">
          <cell r="A361">
            <v>1519</v>
          </cell>
          <cell r="B361" t="str">
            <v>А</v>
          </cell>
          <cell r="C361" t="str">
            <v>А1519</v>
          </cell>
          <cell r="D361">
            <v>810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row>
        <row r="362">
          <cell r="A362">
            <v>1520</v>
          </cell>
          <cell r="B362" t="str">
            <v>А</v>
          </cell>
          <cell r="C362" t="str">
            <v>А1520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row>
        <row r="363">
          <cell r="A363">
            <v>1520</v>
          </cell>
          <cell r="B363" t="str">
            <v>А</v>
          </cell>
          <cell r="C363" t="str">
            <v>А1520</v>
          </cell>
          <cell r="D363">
            <v>980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row>
        <row r="364">
          <cell r="A364">
            <v>1520</v>
          </cell>
          <cell r="B364" t="str">
            <v>А</v>
          </cell>
          <cell r="C364" t="str">
            <v>А1520</v>
          </cell>
          <cell r="D364" t="str">
            <v>978</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row>
        <row r="365">
          <cell r="A365">
            <v>1520</v>
          </cell>
          <cell r="B365" t="str">
            <v>А</v>
          </cell>
          <cell r="C365" t="str">
            <v>А1520</v>
          </cell>
          <cell r="D365">
            <v>840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row>
        <row r="366">
          <cell r="A366">
            <v>1520</v>
          </cell>
          <cell r="B366" t="str">
            <v>А</v>
          </cell>
          <cell r="C366" t="str">
            <v>А1520</v>
          </cell>
          <cell r="D366">
            <v>810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row>
        <row r="367">
          <cell r="A367">
            <v>1521</v>
          </cell>
          <cell r="B367" t="str">
            <v>А</v>
          </cell>
          <cell r="C367" t="str">
            <v>А1521</v>
          </cell>
          <cell r="D367">
            <v>0</v>
          </cell>
          <cell r="E367">
            <v>-10000000</v>
          </cell>
          <cell r="F367">
            <v>-10000000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row>
        <row r="368">
          <cell r="A368">
            <v>1521</v>
          </cell>
          <cell r="B368" t="str">
            <v>А</v>
          </cell>
          <cell r="C368" t="str">
            <v>А1521</v>
          </cell>
          <cell r="D368">
            <v>980</v>
          </cell>
          <cell r="E368">
            <v>-10000000</v>
          </cell>
          <cell r="F368">
            <v>-10000000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row>
        <row r="369">
          <cell r="A369">
            <v>1521</v>
          </cell>
          <cell r="B369" t="str">
            <v>А</v>
          </cell>
          <cell r="C369" t="str">
            <v>А1521</v>
          </cell>
          <cell r="D369" t="str">
            <v>978</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row>
        <row r="370">
          <cell r="A370">
            <v>1521</v>
          </cell>
          <cell r="B370" t="str">
            <v>А</v>
          </cell>
          <cell r="C370" t="str">
            <v>А1521</v>
          </cell>
          <cell r="D370">
            <v>840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row>
        <row r="371">
          <cell r="A371">
            <v>1521</v>
          </cell>
          <cell r="B371" t="str">
            <v>А</v>
          </cell>
          <cell r="C371" t="str">
            <v>А1521</v>
          </cell>
          <cell r="D371">
            <v>810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row>
        <row r="372">
          <cell r="A372">
            <v>1522</v>
          </cell>
          <cell r="B372" t="str">
            <v>А</v>
          </cell>
          <cell r="C372" t="str">
            <v>А1522</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row>
        <row r="373">
          <cell r="A373">
            <v>1522</v>
          </cell>
          <cell r="B373" t="str">
            <v>А</v>
          </cell>
          <cell r="C373" t="str">
            <v>А1522</v>
          </cell>
          <cell r="D373">
            <v>980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row>
        <row r="374">
          <cell r="A374">
            <v>1522</v>
          </cell>
          <cell r="B374" t="str">
            <v>А</v>
          </cell>
          <cell r="C374" t="str">
            <v>А1522</v>
          </cell>
          <cell r="D374" t="str">
            <v>978</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row>
        <row r="375">
          <cell r="A375">
            <v>1522</v>
          </cell>
          <cell r="B375" t="str">
            <v>А</v>
          </cell>
          <cell r="C375" t="str">
            <v>А1522</v>
          </cell>
          <cell r="D375">
            <v>840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row>
        <row r="376">
          <cell r="A376">
            <v>1522</v>
          </cell>
          <cell r="B376" t="str">
            <v>А</v>
          </cell>
          <cell r="C376" t="str">
            <v>А1522</v>
          </cell>
          <cell r="D376">
            <v>810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row>
        <row r="377">
          <cell r="A377">
            <v>1523</v>
          </cell>
          <cell r="B377" t="str">
            <v>А</v>
          </cell>
          <cell r="C377" t="str">
            <v>А1523</v>
          </cell>
          <cell r="D377">
            <v>0</v>
          </cell>
          <cell r="E377">
            <v>-123344930</v>
          </cell>
          <cell r="F377">
            <v>-123344930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row>
        <row r="378">
          <cell r="A378">
            <v>1523</v>
          </cell>
          <cell r="B378" t="str">
            <v>А</v>
          </cell>
          <cell r="C378" t="str">
            <v>А1523</v>
          </cell>
          <cell r="D378">
            <v>980</v>
          </cell>
          <cell r="E378">
            <v>-96672430</v>
          </cell>
          <cell r="F378">
            <v>-96672430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row>
        <row r="379">
          <cell r="A379">
            <v>1523</v>
          </cell>
          <cell r="B379" t="str">
            <v>А</v>
          </cell>
          <cell r="C379" t="str">
            <v>А1523</v>
          </cell>
          <cell r="D379" t="str">
            <v>978</v>
          </cell>
          <cell r="E379">
            <v>0</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row>
        <row r="380">
          <cell r="A380">
            <v>1523</v>
          </cell>
          <cell r="B380" t="str">
            <v>А</v>
          </cell>
          <cell r="C380" t="str">
            <v>А1523</v>
          </cell>
          <cell r="D380">
            <v>840</v>
          </cell>
          <cell r="E380">
            <v>-5000000</v>
          </cell>
          <cell r="F380">
            <v>-5000000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row>
        <row r="381">
          <cell r="A381">
            <v>1523</v>
          </cell>
          <cell r="B381" t="str">
            <v>А</v>
          </cell>
          <cell r="C381" t="str">
            <v>А1523</v>
          </cell>
          <cell r="D381">
            <v>810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row>
        <row r="382">
          <cell r="A382">
            <v>1523</v>
          </cell>
          <cell r="B382" t="str">
            <v>П</v>
          </cell>
          <cell r="C382" t="str">
            <v>П1523</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row>
        <row r="383">
          <cell r="A383">
            <v>1523</v>
          </cell>
          <cell r="B383" t="str">
            <v>П</v>
          </cell>
          <cell r="C383" t="str">
            <v>П1523</v>
          </cell>
          <cell r="D383">
            <v>980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row>
        <row r="384">
          <cell r="A384">
            <v>1523</v>
          </cell>
          <cell r="B384" t="str">
            <v>П</v>
          </cell>
          <cell r="C384" t="str">
            <v>П1523</v>
          </cell>
          <cell r="D384" t="str">
            <v>978</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row>
        <row r="385">
          <cell r="A385">
            <v>1523</v>
          </cell>
          <cell r="B385" t="str">
            <v>П</v>
          </cell>
          <cell r="C385" t="str">
            <v>П1523</v>
          </cell>
          <cell r="D385">
            <v>840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row>
        <row r="386">
          <cell r="A386">
            <v>1523</v>
          </cell>
          <cell r="B386" t="str">
            <v>П</v>
          </cell>
          <cell r="C386" t="str">
            <v>П1523</v>
          </cell>
          <cell r="D386">
            <v>810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row>
        <row r="387">
          <cell r="A387">
            <v>1524</v>
          </cell>
          <cell r="B387" t="str">
            <v>А</v>
          </cell>
          <cell r="C387" t="str">
            <v>А1524</v>
          </cell>
          <cell r="D387">
            <v>0</v>
          </cell>
          <cell r="E387">
            <v>0</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row>
        <row r="388">
          <cell r="A388">
            <v>1524</v>
          </cell>
          <cell r="B388" t="str">
            <v>А</v>
          </cell>
          <cell r="C388" t="str">
            <v>А1524</v>
          </cell>
          <cell r="D388">
            <v>980</v>
          </cell>
          <cell r="E388">
            <v>0</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row>
        <row r="389">
          <cell r="A389">
            <v>1524</v>
          </cell>
          <cell r="B389" t="str">
            <v>А</v>
          </cell>
          <cell r="C389" t="str">
            <v>А1524</v>
          </cell>
          <cell r="D389" t="str">
            <v>978</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row>
        <row r="390">
          <cell r="A390">
            <v>1524</v>
          </cell>
          <cell r="B390" t="str">
            <v>А</v>
          </cell>
          <cell r="C390" t="str">
            <v>А1524</v>
          </cell>
          <cell r="D390">
            <v>840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row>
        <row r="391">
          <cell r="A391">
            <v>1524</v>
          </cell>
          <cell r="B391" t="str">
            <v>А</v>
          </cell>
          <cell r="C391" t="str">
            <v>А1524</v>
          </cell>
          <cell r="D391">
            <v>810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row>
        <row r="392">
          <cell r="A392">
            <v>1524</v>
          </cell>
          <cell r="B392" t="str">
            <v>П</v>
          </cell>
          <cell r="C392" t="str">
            <v>П1524</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row>
        <row r="393">
          <cell r="A393">
            <v>1524</v>
          </cell>
          <cell r="B393" t="str">
            <v>П</v>
          </cell>
          <cell r="C393" t="str">
            <v>П1524</v>
          </cell>
          <cell r="D393">
            <v>980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row>
        <row r="394">
          <cell r="A394">
            <v>1524</v>
          </cell>
          <cell r="B394" t="str">
            <v>П</v>
          </cell>
          <cell r="C394" t="str">
            <v>П1524</v>
          </cell>
          <cell r="D394" t="str">
            <v>978</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row>
        <row r="395">
          <cell r="A395">
            <v>1524</v>
          </cell>
          <cell r="B395" t="str">
            <v>П</v>
          </cell>
          <cell r="C395" t="str">
            <v>П1524</v>
          </cell>
          <cell r="D395">
            <v>840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row>
        <row r="396">
          <cell r="A396">
            <v>1524</v>
          </cell>
          <cell r="B396" t="str">
            <v>П</v>
          </cell>
          <cell r="C396" t="str">
            <v>П1524</v>
          </cell>
          <cell r="D396">
            <v>810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row>
        <row r="397">
          <cell r="A397">
            <v>1525</v>
          </cell>
          <cell r="B397" t="str">
            <v>А</v>
          </cell>
          <cell r="C397" t="str">
            <v>А1525</v>
          </cell>
          <cell r="D397">
            <v>0</v>
          </cell>
          <cell r="E397">
            <v>0</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row>
        <row r="398">
          <cell r="A398">
            <v>1525</v>
          </cell>
          <cell r="B398" t="str">
            <v>А</v>
          </cell>
          <cell r="C398" t="str">
            <v>А1525</v>
          </cell>
          <cell r="D398">
            <v>980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row>
        <row r="399">
          <cell r="A399">
            <v>1525</v>
          </cell>
          <cell r="B399" t="str">
            <v>А</v>
          </cell>
          <cell r="C399" t="str">
            <v>А1525</v>
          </cell>
          <cell r="D399" t="str">
            <v>978</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row>
        <row r="400">
          <cell r="A400">
            <v>1525</v>
          </cell>
          <cell r="B400" t="str">
            <v>А</v>
          </cell>
          <cell r="C400" t="str">
            <v>А1525</v>
          </cell>
          <cell r="D400">
            <v>840</v>
          </cell>
          <cell r="E400">
            <v>0</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row>
        <row r="401">
          <cell r="A401">
            <v>1525</v>
          </cell>
          <cell r="B401" t="str">
            <v>А</v>
          </cell>
          <cell r="C401" t="str">
            <v>А1525</v>
          </cell>
          <cell r="D401">
            <v>810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row>
        <row r="402">
          <cell r="A402">
            <v>1526</v>
          </cell>
          <cell r="B402" t="str">
            <v>А</v>
          </cell>
          <cell r="C402" t="str">
            <v>А1526</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row>
        <row r="403">
          <cell r="A403">
            <v>1526</v>
          </cell>
          <cell r="B403" t="str">
            <v>А</v>
          </cell>
          <cell r="C403" t="str">
            <v>А1526</v>
          </cell>
          <cell r="D403">
            <v>980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row>
        <row r="404">
          <cell r="A404">
            <v>1526</v>
          </cell>
          <cell r="B404" t="str">
            <v>А</v>
          </cell>
          <cell r="C404" t="str">
            <v>А1526</v>
          </cell>
          <cell r="D404" t="str">
            <v>978</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row>
        <row r="405">
          <cell r="A405">
            <v>1526</v>
          </cell>
          <cell r="B405" t="str">
            <v>А</v>
          </cell>
          <cell r="C405" t="str">
            <v>А1526</v>
          </cell>
          <cell r="D405">
            <v>840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row>
        <row r="406">
          <cell r="A406">
            <v>1526</v>
          </cell>
          <cell r="B406" t="str">
            <v>А</v>
          </cell>
          <cell r="C406" t="str">
            <v>А1526</v>
          </cell>
          <cell r="D406">
            <v>810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row>
        <row r="407">
          <cell r="A407">
            <v>1527</v>
          </cell>
          <cell r="B407" t="str">
            <v>А</v>
          </cell>
          <cell r="C407" t="str">
            <v>А1527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row>
        <row r="408">
          <cell r="A408">
            <v>1527</v>
          </cell>
          <cell r="B408" t="str">
            <v>А</v>
          </cell>
          <cell r="C408" t="str">
            <v>А1527</v>
          </cell>
          <cell r="D408">
            <v>980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row>
        <row r="409">
          <cell r="A409">
            <v>1527</v>
          </cell>
          <cell r="B409" t="str">
            <v>А</v>
          </cell>
          <cell r="C409" t="str">
            <v>А1527</v>
          </cell>
          <cell r="D409" t="str">
            <v>978</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row>
        <row r="410">
          <cell r="A410">
            <v>1527</v>
          </cell>
          <cell r="B410" t="str">
            <v>А</v>
          </cell>
          <cell r="C410" t="str">
            <v>А1527</v>
          </cell>
          <cell r="D410">
            <v>840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row>
        <row r="411">
          <cell r="A411">
            <v>1527</v>
          </cell>
          <cell r="B411" t="str">
            <v>А</v>
          </cell>
          <cell r="C411" t="str">
            <v>А1527</v>
          </cell>
          <cell r="D411">
            <v>810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row>
        <row r="412">
          <cell r="A412">
            <v>1528</v>
          </cell>
          <cell r="B412" t="str">
            <v>А</v>
          </cell>
          <cell r="C412" t="str">
            <v>А1528</v>
          </cell>
          <cell r="D412">
            <v>0</v>
          </cell>
          <cell r="E412">
            <v>-60065.38</v>
          </cell>
          <cell r="F412">
            <v>-60065.38</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row>
        <row r="413">
          <cell r="A413">
            <v>1528</v>
          </cell>
          <cell r="B413" t="str">
            <v>А</v>
          </cell>
          <cell r="C413" t="str">
            <v>А1528</v>
          </cell>
          <cell r="D413">
            <v>980</v>
          </cell>
          <cell r="E413">
            <v>-59694.95</v>
          </cell>
          <cell r="F413">
            <v>-59694.95</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row>
        <row r="414">
          <cell r="A414">
            <v>1528</v>
          </cell>
          <cell r="B414" t="str">
            <v>А</v>
          </cell>
          <cell r="C414" t="str">
            <v>А1528</v>
          </cell>
          <cell r="D414" t="str">
            <v>978</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row>
        <row r="415">
          <cell r="A415">
            <v>1528</v>
          </cell>
          <cell r="B415" t="str">
            <v>А</v>
          </cell>
          <cell r="C415" t="str">
            <v>А1528</v>
          </cell>
          <cell r="D415">
            <v>840</v>
          </cell>
          <cell r="E415">
            <v>-69.44</v>
          </cell>
          <cell r="F415">
            <v>-69.44</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row>
        <row r="416">
          <cell r="A416">
            <v>1528</v>
          </cell>
          <cell r="B416" t="str">
            <v>А</v>
          </cell>
          <cell r="C416" t="str">
            <v>А1528</v>
          </cell>
          <cell r="D416">
            <v>810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row>
        <row r="417">
          <cell r="A417">
            <v>1529</v>
          </cell>
          <cell r="B417" t="str">
            <v>А</v>
          </cell>
          <cell r="C417" t="str">
            <v>А1529</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row>
        <row r="418">
          <cell r="A418">
            <v>1529</v>
          </cell>
          <cell r="B418" t="str">
            <v>А</v>
          </cell>
          <cell r="C418" t="str">
            <v>А1529</v>
          </cell>
          <cell r="D418">
            <v>980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row>
        <row r="419">
          <cell r="A419">
            <v>1529</v>
          </cell>
          <cell r="B419" t="str">
            <v>А</v>
          </cell>
          <cell r="C419" t="str">
            <v>А1529</v>
          </cell>
          <cell r="D419" t="str">
            <v>978</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row>
        <row r="420">
          <cell r="A420">
            <v>1529</v>
          </cell>
          <cell r="B420" t="str">
            <v>А</v>
          </cell>
          <cell r="C420" t="str">
            <v>А1529</v>
          </cell>
          <cell r="D420">
            <v>840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row>
        <row r="421">
          <cell r="A421">
            <v>1529</v>
          </cell>
          <cell r="B421" t="str">
            <v>А</v>
          </cell>
          <cell r="C421" t="str">
            <v>А1529</v>
          </cell>
          <cell r="D421">
            <v>810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row>
        <row r="422">
          <cell r="A422">
            <v>1580</v>
          </cell>
          <cell r="B422" t="str">
            <v>А</v>
          </cell>
          <cell r="C422" t="str">
            <v>А1580</v>
          </cell>
          <cell r="D422">
            <v>0</v>
          </cell>
          <cell r="E422">
            <v>-29693.68</v>
          </cell>
          <cell r="F422">
            <v>-29693.68</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row>
        <row r="423">
          <cell r="A423">
            <v>1580</v>
          </cell>
          <cell r="B423" t="str">
            <v>А</v>
          </cell>
          <cell r="C423" t="str">
            <v>А1580</v>
          </cell>
          <cell r="D423">
            <v>980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row>
        <row r="424">
          <cell r="A424">
            <v>1580</v>
          </cell>
          <cell r="B424" t="str">
            <v>А</v>
          </cell>
          <cell r="C424" t="str">
            <v>А1580</v>
          </cell>
          <cell r="D424" t="str">
            <v>978</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row>
        <row r="425">
          <cell r="A425">
            <v>1580</v>
          </cell>
          <cell r="B425" t="str">
            <v>А</v>
          </cell>
          <cell r="C425" t="str">
            <v>А1580</v>
          </cell>
          <cell r="D425">
            <v>840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row>
        <row r="426">
          <cell r="A426">
            <v>1580</v>
          </cell>
          <cell r="B426" t="str">
            <v>А</v>
          </cell>
          <cell r="C426" t="str">
            <v>А1580</v>
          </cell>
          <cell r="D426">
            <v>810</v>
          </cell>
          <cell r="E426">
            <v>-175764.63</v>
          </cell>
          <cell r="F426">
            <v>-175764.63</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row>
        <row r="427">
          <cell r="A427">
            <v>1581</v>
          </cell>
          <cell r="B427" t="str">
            <v>А</v>
          </cell>
          <cell r="C427" t="str">
            <v>А1581</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row>
        <row r="428">
          <cell r="A428">
            <v>1581</v>
          </cell>
          <cell r="B428" t="str">
            <v>А</v>
          </cell>
          <cell r="C428" t="str">
            <v>А1581</v>
          </cell>
          <cell r="D428">
            <v>980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row>
        <row r="429">
          <cell r="A429">
            <v>1581</v>
          </cell>
          <cell r="B429" t="str">
            <v>А</v>
          </cell>
          <cell r="C429" t="str">
            <v>А1581</v>
          </cell>
          <cell r="D429" t="str">
            <v>978</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row>
        <row r="430">
          <cell r="A430">
            <v>1581</v>
          </cell>
          <cell r="B430" t="str">
            <v>А</v>
          </cell>
          <cell r="C430" t="str">
            <v>А1581</v>
          </cell>
          <cell r="D430">
            <v>840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row>
        <row r="431">
          <cell r="A431">
            <v>1581</v>
          </cell>
          <cell r="B431" t="str">
            <v>А</v>
          </cell>
          <cell r="C431" t="str">
            <v>А1581</v>
          </cell>
          <cell r="D431">
            <v>810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row>
        <row r="432">
          <cell r="A432">
            <v>1582</v>
          </cell>
          <cell r="B432" t="str">
            <v>А</v>
          </cell>
          <cell r="C432" t="str">
            <v>А1582</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row>
        <row r="433">
          <cell r="A433">
            <v>1582</v>
          </cell>
          <cell r="B433" t="str">
            <v>А</v>
          </cell>
          <cell r="C433" t="str">
            <v>А1582</v>
          </cell>
          <cell r="D433">
            <v>980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row>
        <row r="434">
          <cell r="A434">
            <v>1582</v>
          </cell>
          <cell r="B434" t="str">
            <v>А</v>
          </cell>
          <cell r="C434" t="str">
            <v>А1582</v>
          </cell>
          <cell r="D434" t="str">
            <v>978</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row>
        <row r="435">
          <cell r="A435">
            <v>1582</v>
          </cell>
          <cell r="B435" t="str">
            <v>А</v>
          </cell>
          <cell r="C435" t="str">
            <v>А1582</v>
          </cell>
          <cell r="D435">
            <v>840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row>
        <row r="436">
          <cell r="A436">
            <v>1582</v>
          </cell>
          <cell r="B436" t="str">
            <v>А</v>
          </cell>
          <cell r="C436" t="str">
            <v>А1582</v>
          </cell>
          <cell r="D436">
            <v>810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row>
        <row r="437">
          <cell r="A437">
            <v>1589</v>
          </cell>
          <cell r="B437" t="str">
            <v>А</v>
          </cell>
          <cell r="C437" t="str">
            <v>А1589</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row>
        <row r="438">
          <cell r="A438">
            <v>1589</v>
          </cell>
          <cell r="B438" t="str">
            <v>А</v>
          </cell>
          <cell r="C438" t="str">
            <v>А1589</v>
          </cell>
          <cell r="D438">
            <v>980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row>
        <row r="439">
          <cell r="A439">
            <v>1589</v>
          </cell>
          <cell r="B439" t="str">
            <v>А</v>
          </cell>
          <cell r="C439" t="str">
            <v>А1589</v>
          </cell>
          <cell r="D439" t="str">
            <v>978</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row>
        <row r="440">
          <cell r="A440">
            <v>1589</v>
          </cell>
          <cell r="B440" t="str">
            <v>А</v>
          </cell>
          <cell r="C440" t="str">
            <v>А1589</v>
          </cell>
          <cell r="D440">
            <v>840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row>
        <row r="441">
          <cell r="A441">
            <v>1589</v>
          </cell>
          <cell r="B441" t="str">
            <v>А</v>
          </cell>
          <cell r="C441" t="str">
            <v>А1589</v>
          </cell>
          <cell r="D441">
            <v>810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row>
        <row r="442">
          <cell r="A442">
            <v>1590</v>
          </cell>
          <cell r="B442" t="str">
            <v>П</v>
          </cell>
          <cell r="C442" t="str">
            <v>П1590</v>
          </cell>
          <cell r="D442">
            <v>0</v>
          </cell>
          <cell r="E442">
            <v>371339.84</v>
          </cell>
          <cell r="F442">
            <v>371339.84</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row>
        <row r="443">
          <cell r="A443">
            <v>1590</v>
          </cell>
          <cell r="B443" t="str">
            <v>П</v>
          </cell>
          <cell r="C443" t="str">
            <v>П1590</v>
          </cell>
          <cell r="D443">
            <v>980</v>
          </cell>
          <cell r="E443">
            <v>321641.78999999998</v>
          </cell>
          <cell r="F443">
            <v>321641.78999999998</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row>
        <row r="444">
          <cell r="A444">
            <v>1590</v>
          </cell>
          <cell r="B444" t="str">
            <v>П</v>
          </cell>
          <cell r="C444" t="str">
            <v>П1590</v>
          </cell>
          <cell r="D444" t="str">
            <v>978</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row>
        <row r="445">
          <cell r="A445">
            <v>1590</v>
          </cell>
          <cell r="B445" t="str">
            <v>П</v>
          </cell>
          <cell r="C445" t="str">
            <v>П1590</v>
          </cell>
          <cell r="D445">
            <v>840</v>
          </cell>
          <cell r="E445">
            <v>3750</v>
          </cell>
          <cell r="F445">
            <v>3750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row>
        <row r="446">
          <cell r="A446">
            <v>1590</v>
          </cell>
          <cell r="B446" t="str">
            <v>П</v>
          </cell>
          <cell r="C446" t="str">
            <v>П1590</v>
          </cell>
          <cell r="D446">
            <v>810</v>
          </cell>
          <cell r="E446">
            <v>175764.63</v>
          </cell>
          <cell r="F446">
            <v>175764.63</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row>
        <row r="447">
          <cell r="A447">
            <v>1591</v>
          </cell>
          <cell r="B447" t="str">
            <v>П</v>
          </cell>
          <cell r="C447" t="str">
            <v>П1591</v>
          </cell>
          <cell r="D447">
            <v>0</v>
          </cell>
          <cell r="E447">
            <v>547854.46</v>
          </cell>
          <cell r="F447">
            <v>547854.46</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row>
        <row r="448">
          <cell r="A448">
            <v>1591</v>
          </cell>
          <cell r="B448" t="str">
            <v>П</v>
          </cell>
          <cell r="C448" t="str">
            <v>П1591</v>
          </cell>
          <cell r="D448">
            <v>980</v>
          </cell>
          <cell r="E448">
            <v>66000</v>
          </cell>
          <cell r="F448">
            <v>66000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row>
        <row r="449">
          <cell r="A449">
            <v>1591</v>
          </cell>
          <cell r="B449" t="str">
            <v>П</v>
          </cell>
          <cell r="C449" t="str">
            <v>П1591</v>
          </cell>
          <cell r="D449" t="str">
            <v>978</v>
          </cell>
          <cell r="E449">
            <v>613.54999999999995</v>
          </cell>
          <cell r="F449">
            <v>613.54999999999995</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row>
        <row r="450">
          <cell r="A450">
            <v>1591</v>
          </cell>
          <cell r="B450" t="str">
            <v>П</v>
          </cell>
          <cell r="C450" t="str">
            <v>П1591</v>
          </cell>
          <cell r="D450">
            <v>840</v>
          </cell>
          <cell r="E450">
            <v>89663.97</v>
          </cell>
          <cell r="F450">
            <v>89663.97</v>
          </cell>
          <cell r="G450">
            <v>0</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row>
        <row r="451">
          <cell r="A451">
            <v>1591</v>
          </cell>
          <cell r="B451" t="str">
            <v>П</v>
          </cell>
          <cell r="C451" t="str">
            <v>П1591</v>
          </cell>
          <cell r="D451">
            <v>810</v>
          </cell>
          <cell r="E451">
            <v>0</v>
          </cell>
          <cell r="F451">
            <v>0</v>
          </cell>
          <cell r="G451">
            <v>0</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row>
        <row r="452">
          <cell r="A452">
            <v>1600</v>
          </cell>
          <cell r="B452" t="str">
            <v>П</v>
          </cell>
          <cell r="C452" t="str">
            <v>П1600</v>
          </cell>
          <cell r="D452">
            <v>0</v>
          </cell>
          <cell r="E452">
            <v>58501740.350000009</v>
          </cell>
          <cell r="F452">
            <v>58501740.350000009</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row>
        <row r="453">
          <cell r="A453">
            <v>1600</v>
          </cell>
          <cell r="B453" t="str">
            <v>П</v>
          </cell>
          <cell r="C453" t="str">
            <v>П1600</v>
          </cell>
          <cell r="D453">
            <v>980</v>
          </cell>
          <cell r="E453">
            <v>11.63</v>
          </cell>
          <cell r="F453">
            <v>11.63</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row>
        <row r="454">
          <cell r="A454">
            <v>1600</v>
          </cell>
          <cell r="B454" t="str">
            <v>П</v>
          </cell>
          <cell r="C454" t="str">
            <v>П1600</v>
          </cell>
          <cell r="D454" t="str">
            <v>978</v>
          </cell>
          <cell r="E454">
            <v>603930.47</v>
          </cell>
          <cell r="F454">
            <v>603930.47</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row>
        <row r="455">
          <cell r="A455">
            <v>1600</v>
          </cell>
          <cell r="B455" t="str">
            <v>П</v>
          </cell>
          <cell r="C455" t="str">
            <v>П1600</v>
          </cell>
          <cell r="D455">
            <v>840</v>
          </cell>
          <cell r="E455">
            <v>5980112.2999999998</v>
          </cell>
          <cell r="F455">
            <v>5980112.2999999998</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row>
        <row r="456">
          <cell r="A456">
            <v>1600</v>
          </cell>
          <cell r="B456" t="str">
            <v>П</v>
          </cell>
          <cell r="C456" t="str">
            <v>П1600</v>
          </cell>
          <cell r="D456">
            <v>810</v>
          </cell>
          <cell r="E456">
            <v>126817407.33</v>
          </cell>
          <cell r="F456">
            <v>126817407.33</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row>
        <row r="457">
          <cell r="A457">
            <v>1605</v>
          </cell>
          <cell r="B457" t="str">
            <v>П</v>
          </cell>
          <cell r="C457" t="str">
            <v>П1605</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row>
        <row r="458">
          <cell r="A458">
            <v>1605</v>
          </cell>
          <cell r="B458" t="str">
            <v>П</v>
          </cell>
          <cell r="C458" t="str">
            <v>П1605</v>
          </cell>
          <cell r="D458">
            <v>980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row>
        <row r="459">
          <cell r="A459">
            <v>1605</v>
          </cell>
          <cell r="B459" t="str">
            <v>П</v>
          </cell>
          <cell r="C459" t="str">
            <v>П1605</v>
          </cell>
          <cell r="D459" t="str">
            <v>978</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row>
        <row r="460">
          <cell r="A460">
            <v>1605</v>
          </cell>
          <cell r="B460" t="str">
            <v>П</v>
          </cell>
          <cell r="C460" t="str">
            <v>П1605</v>
          </cell>
          <cell r="D460">
            <v>840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row>
        <row r="461">
          <cell r="A461">
            <v>1605</v>
          </cell>
          <cell r="B461" t="str">
            <v>П</v>
          </cell>
          <cell r="C461" t="str">
            <v>П1605</v>
          </cell>
          <cell r="D461">
            <v>810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row>
        <row r="462">
          <cell r="A462">
            <v>1608</v>
          </cell>
          <cell r="B462" t="str">
            <v>П</v>
          </cell>
          <cell r="C462" t="str">
            <v>П1608</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row>
        <row r="463">
          <cell r="A463">
            <v>1608</v>
          </cell>
          <cell r="B463" t="str">
            <v>П</v>
          </cell>
          <cell r="C463" t="str">
            <v>П1608</v>
          </cell>
          <cell r="D463">
            <v>980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row>
        <row r="464">
          <cell r="A464">
            <v>1608</v>
          </cell>
          <cell r="B464" t="str">
            <v>П</v>
          </cell>
          <cell r="C464" t="str">
            <v>П1608</v>
          </cell>
          <cell r="D464" t="str">
            <v>978</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row>
        <row r="465">
          <cell r="A465">
            <v>1608</v>
          </cell>
          <cell r="B465" t="str">
            <v>П</v>
          </cell>
          <cell r="C465" t="str">
            <v>П1608</v>
          </cell>
          <cell r="D465">
            <v>840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row>
        <row r="466">
          <cell r="A466">
            <v>1608</v>
          </cell>
          <cell r="B466" t="str">
            <v>П</v>
          </cell>
          <cell r="C466" t="str">
            <v>П1608</v>
          </cell>
          <cell r="D466">
            <v>810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row>
        <row r="467">
          <cell r="A467">
            <v>1610</v>
          </cell>
          <cell r="B467" t="str">
            <v>П</v>
          </cell>
          <cell r="C467" t="str">
            <v>П1610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row>
        <row r="468">
          <cell r="A468">
            <v>1610</v>
          </cell>
          <cell r="B468" t="str">
            <v>П</v>
          </cell>
          <cell r="C468" t="str">
            <v>П1610</v>
          </cell>
          <cell r="D468">
            <v>980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row>
        <row r="469">
          <cell r="A469">
            <v>1610</v>
          </cell>
          <cell r="B469" t="str">
            <v>П</v>
          </cell>
          <cell r="C469" t="str">
            <v>П1610</v>
          </cell>
          <cell r="D469" t="str">
            <v>978</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row>
        <row r="470">
          <cell r="A470">
            <v>1610</v>
          </cell>
          <cell r="B470" t="str">
            <v>П</v>
          </cell>
          <cell r="C470" t="str">
            <v>П1610</v>
          </cell>
          <cell r="D470">
            <v>840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row>
        <row r="471">
          <cell r="A471">
            <v>1610</v>
          </cell>
          <cell r="B471" t="str">
            <v>П</v>
          </cell>
          <cell r="C471" t="str">
            <v>П1610</v>
          </cell>
          <cell r="D471">
            <v>810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row>
        <row r="472">
          <cell r="A472">
            <v>1611</v>
          </cell>
          <cell r="B472" t="str">
            <v>П</v>
          </cell>
          <cell r="C472" t="str">
            <v>П1611</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row>
        <row r="473">
          <cell r="A473">
            <v>1611</v>
          </cell>
          <cell r="B473" t="str">
            <v>П</v>
          </cell>
          <cell r="C473" t="str">
            <v>П1611</v>
          </cell>
          <cell r="D473">
            <v>980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row>
        <row r="474">
          <cell r="A474">
            <v>1611</v>
          </cell>
          <cell r="B474" t="str">
            <v>П</v>
          </cell>
          <cell r="C474" t="str">
            <v>П1611</v>
          </cell>
          <cell r="D474" t="str">
            <v>978</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row>
        <row r="475">
          <cell r="A475">
            <v>1611</v>
          </cell>
          <cell r="B475" t="str">
            <v>П</v>
          </cell>
          <cell r="C475" t="str">
            <v>П1611</v>
          </cell>
          <cell r="D475">
            <v>840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row>
        <row r="476">
          <cell r="A476">
            <v>1611</v>
          </cell>
          <cell r="B476" t="str">
            <v>П</v>
          </cell>
          <cell r="C476" t="str">
            <v>П1611</v>
          </cell>
          <cell r="D476">
            <v>810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row>
        <row r="477">
          <cell r="A477">
            <v>1612</v>
          </cell>
          <cell r="B477" t="str">
            <v>П</v>
          </cell>
          <cell r="C477" t="str">
            <v>П1612</v>
          </cell>
          <cell r="D477">
            <v>0</v>
          </cell>
          <cell r="E477">
            <v>1665949.4</v>
          </cell>
          <cell r="F477">
            <v>1665949.4</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row>
        <row r="478">
          <cell r="A478">
            <v>1612</v>
          </cell>
          <cell r="B478" t="str">
            <v>П</v>
          </cell>
          <cell r="C478" t="str">
            <v>П1612</v>
          </cell>
          <cell r="D478">
            <v>980</v>
          </cell>
          <cell r="E478">
            <v>800000</v>
          </cell>
          <cell r="F478">
            <v>800000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row>
        <row r="479">
          <cell r="A479">
            <v>1612</v>
          </cell>
          <cell r="B479" t="str">
            <v>П</v>
          </cell>
          <cell r="C479" t="str">
            <v>П1612</v>
          </cell>
          <cell r="D479" t="str">
            <v>978</v>
          </cell>
          <cell r="E479">
            <v>150000</v>
          </cell>
          <cell r="F479">
            <v>150000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row>
        <row r="480">
          <cell r="A480">
            <v>1612</v>
          </cell>
          <cell r="B480" t="str">
            <v>П</v>
          </cell>
          <cell r="C480" t="str">
            <v>П1612</v>
          </cell>
          <cell r="D480">
            <v>840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row>
        <row r="481">
          <cell r="A481">
            <v>1612</v>
          </cell>
          <cell r="B481" t="str">
            <v>П</v>
          </cell>
          <cell r="C481" t="str">
            <v>П1612</v>
          </cell>
          <cell r="D481">
            <v>810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row>
        <row r="482">
          <cell r="A482">
            <v>1615</v>
          </cell>
          <cell r="B482" t="str">
            <v>П</v>
          </cell>
          <cell r="C482" t="str">
            <v>П1615</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row>
        <row r="483">
          <cell r="A483">
            <v>1615</v>
          </cell>
          <cell r="B483" t="str">
            <v>П</v>
          </cell>
          <cell r="C483" t="str">
            <v>П1615</v>
          </cell>
          <cell r="D483">
            <v>980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row>
        <row r="484">
          <cell r="A484">
            <v>1615</v>
          </cell>
          <cell r="B484" t="str">
            <v>П</v>
          </cell>
          <cell r="C484" t="str">
            <v>П1615</v>
          </cell>
          <cell r="D484" t="str">
            <v>978</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row>
        <row r="485">
          <cell r="A485">
            <v>1615</v>
          </cell>
          <cell r="B485" t="str">
            <v>П</v>
          </cell>
          <cell r="C485" t="str">
            <v>П1615</v>
          </cell>
          <cell r="D485">
            <v>840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row>
        <row r="486">
          <cell r="A486">
            <v>1615</v>
          </cell>
          <cell r="B486" t="str">
            <v>П</v>
          </cell>
          <cell r="C486" t="str">
            <v>П1615</v>
          </cell>
          <cell r="D486">
            <v>810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row>
        <row r="487">
          <cell r="A487">
            <v>1618</v>
          </cell>
          <cell r="B487" t="str">
            <v>П</v>
          </cell>
          <cell r="C487" t="str">
            <v>П1618</v>
          </cell>
          <cell r="D487">
            <v>0</v>
          </cell>
          <cell r="E487">
            <v>8571.75</v>
          </cell>
          <cell r="F487">
            <v>8571.75</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row>
        <row r="488">
          <cell r="A488">
            <v>1618</v>
          </cell>
          <cell r="B488" t="str">
            <v>П</v>
          </cell>
          <cell r="C488" t="str">
            <v>П1618</v>
          </cell>
          <cell r="D488">
            <v>980</v>
          </cell>
          <cell r="E488">
            <v>8571.75</v>
          </cell>
          <cell r="F488">
            <v>8571.75</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row>
        <row r="489">
          <cell r="A489">
            <v>1618</v>
          </cell>
          <cell r="B489" t="str">
            <v>П</v>
          </cell>
          <cell r="C489" t="str">
            <v>П1618</v>
          </cell>
          <cell r="D489" t="str">
            <v>978</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row>
        <row r="490">
          <cell r="A490">
            <v>1618</v>
          </cell>
          <cell r="B490" t="str">
            <v>П</v>
          </cell>
          <cell r="C490" t="str">
            <v>П1618</v>
          </cell>
          <cell r="D490">
            <v>840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row>
        <row r="491">
          <cell r="A491">
            <v>1618</v>
          </cell>
          <cell r="B491" t="str">
            <v>П</v>
          </cell>
          <cell r="C491" t="str">
            <v>П1618</v>
          </cell>
          <cell r="D491">
            <v>810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row>
        <row r="492">
          <cell r="A492">
            <v>1620</v>
          </cell>
          <cell r="B492" t="str">
            <v>П</v>
          </cell>
          <cell r="C492" t="str">
            <v>П1620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row>
        <row r="493">
          <cell r="A493">
            <v>1620</v>
          </cell>
          <cell r="B493" t="str">
            <v>П</v>
          </cell>
          <cell r="C493" t="str">
            <v>П1620</v>
          </cell>
          <cell r="D493">
            <v>980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row>
        <row r="494">
          <cell r="A494">
            <v>1620</v>
          </cell>
          <cell r="B494" t="str">
            <v>П</v>
          </cell>
          <cell r="C494" t="str">
            <v>П1620</v>
          </cell>
          <cell r="D494" t="str">
            <v>978</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row>
        <row r="495">
          <cell r="A495">
            <v>1620</v>
          </cell>
          <cell r="B495" t="str">
            <v>П</v>
          </cell>
          <cell r="C495" t="str">
            <v>П1620</v>
          </cell>
          <cell r="D495">
            <v>840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row>
        <row r="496">
          <cell r="A496">
            <v>1620</v>
          </cell>
          <cell r="B496" t="str">
            <v>П</v>
          </cell>
          <cell r="C496" t="str">
            <v>П1620</v>
          </cell>
          <cell r="D496">
            <v>810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row>
        <row r="497">
          <cell r="A497">
            <v>1621</v>
          </cell>
          <cell r="B497" t="str">
            <v>П</v>
          </cell>
          <cell r="C497" t="str">
            <v>П1621</v>
          </cell>
          <cell r="D497">
            <v>0</v>
          </cell>
          <cell r="E497">
            <v>10000000</v>
          </cell>
          <cell r="F497">
            <v>10000000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row>
        <row r="498">
          <cell r="A498">
            <v>1621</v>
          </cell>
          <cell r="B498" t="str">
            <v>П</v>
          </cell>
          <cell r="C498" t="str">
            <v>П1621</v>
          </cell>
          <cell r="D498">
            <v>980</v>
          </cell>
          <cell r="E498">
            <v>10000000</v>
          </cell>
          <cell r="F498">
            <v>10000000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row>
        <row r="499">
          <cell r="A499">
            <v>1621</v>
          </cell>
          <cell r="B499" t="str">
            <v>П</v>
          </cell>
          <cell r="C499" t="str">
            <v>П1621</v>
          </cell>
          <cell r="D499" t="str">
            <v>978</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row>
        <row r="500">
          <cell r="A500">
            <v>1621</v>
          </cell>
          <cell r="B500" t="str">
            <v>П</v>
          </cell>
          <cell r="C500" t="str">
            <v>П1621</v>
          </cell>
          <cell r="D500">
            <v>840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row>
        <row r="501">
          <cell r="A501">
            <v>1621</v>
          </cell>
          <cell r="B501" t="str">
            <v>П</v>
          </cell>
          <cell r="C501" t="str">
            <v>П1621</v>
          </cell>
          <cell r="D501">
            <v>810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row>
        <row r="502">
          <cell r="A502">
            <v>1622</v>
          </cell>
          <cell r="B502" t="str">
            <v>П</v>
          </cell>
          <cell r="C502" t="str">
            <v>П1622</v>
          </cell>
          <cell r="D502">
            <v>0</v>
          </cell>
          <cell r="E502">
            <v>2000000</v>
          </cell>
          <cell r="F502">
            <v>2000000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row>
        <row r="503">
          <cell r="A503">
            <v>1622</v>
          </cell>
          <cell r="B503" t="str">
            <v>П</v>
          </cell>
          <cell r="C503" t="str">
            <v>П1622</v>
          </cell>
          <cell r="D503">
            <v>980</v>
          </cell>
          <cell r="E503">
            <v>2000000</v>
          </cell>
          <cell r="F503">
            <v>2000000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row>
        <row r="504">
          <cell r="A504">
            <v>1622</v>
          </cell>
          <cell r="B504" t="str">
            <v>П</v>
          </cell>
          <cell r="C504" t="str">
            <v>П1622</v>
          </cell>
          <cell r="D504" t="str">
            <v>978</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row>
        <row r="505">
          <cell r="A505">
            <v>1622</v>
          </cell>
          <cell r="B505" t="str">
            <v>П</v>
          </cell>
          <cell r="C505" t="str">
            <v>П1622</v>
          </cell>
          <cell r="D505">
            <v>840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row>
        <row r="506">
          <cell r="A506">
            <v>1622</v>
          </cell>
          <cell r="B506" t="str">
            <v>П</v>
          </cell>
          <cell r="C506" t="str">
            <v>П1622</v>
          </cell>
          <cell r="D506">
            <v>810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row>
        <row r="507">
          <cell r="A507">
            <v>1623</v>
          </cell>
          <cell r="B507" t="str">
            <v>П</v>
          </cell>
          <cell r="C507" t="str">
            <v>П1623</v>
          </cell>
          <cell r="D507">
            <v>0</v>
          </cell>
          <cell r="E507">
            <v>148080921.5</v>
          </cell>
          <cell r="F507">
            <v>148080921.5</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row>
        <row r="508">
          <cell r="A508">
            <v>1623</v>
          </cell>
          <cell r="B508" t="str">
            <v>П</v>
          </cell>
          <cell r="C508" t="str">
            <v>П1623</v>
          </cell>
          <cell r="D508">
            <v>980</v>
          </cell>
          <cell r="E508">
            <v>34129600</v>
          </cell>
          <cell r="F508">
            <v>34129600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row>
        <row r="509">
          <cell r="A509">
            <v>1623</v>
          </cell>
          <cell r="B509" t="str">
            <v>П</v>
          </cell>
          <cell r="C509" t="str">
            <v>П1623</v>
          </cell>
          <cell r="D509" t="str">
            <v>978</v>
          </cell>
          <cell r="E509">
            <v>1000000</v>
          </cell>
          <cell r="F509">
            <v>1000000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row>
        <row r="510">
          <cell r="A510">
            <v>1623</v>
          </cell>
          <cell r="B510" t="str">
            <v>П</v>
          </cell>
          <cell r="C510" t="str">
            <v>П1623</v>
          </cell>
          <cell r="D510">
            <v>840</v>
          </cell>
          <cell r="E510">
            <v>20279000</v>
          </cell>
          <cell r="F510">
            <v>20279000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row>
        <row r="511">
          <cell r="A511">
            <v>1623</v>
          </cell>
          <cell r="B511" t="str">
            <v>П</v>
          </cell>
          <cell r="C511" t="str">
            <v>П1623</v>
          </cell>
          <cell r="D511">
            <v>810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row>
        <row r="512">
          <cell r="A512">
            <v>1624</v>
          </cell>
          <cell r="B512" t="str">
            <v>П</v>
          </cell>
          <cell r="C512" t="str">
            <v>П1624</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row>
        <row r="513">
          <cell r="A513">
            <v>1624</v>
          </cell>
          <cell r="B513" t="str">
            <v>П</v>
          </cell>
          <cell r="C513" t="str">
            <v>П1624</v>
          </cell>
          <cell r="D513">
            <v>980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row>
        <row r="514">
          <cell r="A514">
            <v>1624</v>
          </cell>
          <cell r="B514" t="str">
            <v>П</v>
          </cell>
          <cell r="C514" t="str">
            <v>П1624</v>
          </cell>
          <cell r="D514" t="str">
            <v>978</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row>
        <row r="515">
          <cell r="A515">
            <v>1624</v>
          </cell>
          <cell r="B515" t="str">
            <v>П</v>
          </cell>
          <cell r="C515" t="str">
            <v>П1624</v>
          </cell>
          <cell r="D515">
            <v>840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row>
        <row r="516">
          <cell r="A516">
            <v>1624</v>
          </cell>
          <cell r="B516" t="str">
            <v>П</v>
          </cell>
          <cell r="C516" t="str">
            <v>П1624</v>
          </cell>
          <cell r="D516">
            <v>810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row>
        <row r="517">
          <cell r="A517">
            <v>1625</v>
          </cell>
          <cell r="B517" t="str">
            <v>П</v>
          </cell>
          <cell r="C517" t="str">
            <v>П1625</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row>
        <row r="518">
          <cell r="A518">
            <v>1625</v>
          </cell>
          <cell r="B518" t="str">
            <v>П</v>
          </cell>
          <cell r="C518" t="str">
            <v>П1625</v>
          </cell>
          <cell r="D518">
            <v>980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row>
        <row r="519">
          <cell r="A519">
            <v>1625</v>
          </cell>
          <cell r="B519" t="str">
            <v>П</v>
          </cell>
          <cell r="C519" t="str">
            <v>П1625</v>
          </cell>
          <cell r="D519" t="str">
            <v>978</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row>
        <row r="520">
          <cell r="A520">
            <v>1625</v>
          </cell>
          <cell r="B520" t="str">
            <v>П</v>
          </cell>
          <cell r="C520" t="str">
            <v>П1625</v>
          </cell>
          <cell r="D520">
            <v>840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row>
        <row r="521">
          <cell r="A521">
            <v>1625</v>
          </cell>
          <cell r="B521" t="str">
            <v>П</v>
          </cell>
          <cell r="C521" t="str">
            <v>П1625</v>
          </cell>
          <cell r="D521">
            <v>810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row>
        <row r="522">
          <cell r="A522">
            <v>1628</v>
          </cell>
          <cell r="B522" t="str">
            <v>П</v>
          </cell>
          <cell r="C522" t="str">
            <v>П1628</v>
          </cell>
          <cell r="D522">
            <v>0</v>
          </cell>
          <cell r="E522">
            <v>26794.53</v>
          </cell>
          <cell r="F522">
            <v>26794.53</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row>
        <row r="523">
          <cell r="A523">
            <v>1628</v>
          </cell>
          <cell r="B523" t="str">
            <v>П</v>
          </cell>
          <cell r="C523" t="str">
            <v>П1628</v>
          </cell>
          <cell r="D523">
            <v>980</v>
          </cell>
          <cell r="E523">
            <v>9699.7000000000007</v>
          </cell>
          <cell r="F523">
            <v>9699.7000000000007</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row>
        <row r="524">
          <cell r="A524">
            <v>1628</v>
          </cell>
          <cell r="B524" t="str">
            <v>П</v>
          </cell>
          <cell r="C524" t="str">
            <v>П1628</v>
          </cell>
          <cell r="D524" t="str">
            <v>978</v>
          </cell>
          <cell r="E524">
            <v>183.33</v>
          </cell>
          <cell r="F524">
            <v>183.33</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row>
        <row r="525">
          <cell r="A525">
            <v>1628</v>
          </cell>
          <cell r="B525" t="str">
            <v>П</v>
          </cell>
          <cell r="C525" t="str">
            <v>П1628</v>
          </cell>
          <cell r="D525">
            <v>840</v>
          </cell>
          <cell r="E525">
            <v>3006.18</v>
          </cell>
          <cell r="F525">
            <v>3006.18</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row>
        <row r="526">
          <cell r="A526">
            <v>1628</v>
          </cell>
          <cell r="B526" t="str">
            <v>П</v>
          </cell>
          <cell r="C526" t="str">
            <v>П1628</v>
          </cell>
          <cell r="D526">
            <v>810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row>
        <row r="527">
          <cell r="A527" t="str">
            <v>1780</v>
          </cell>
          <cell r="B527" t="str">
            <v>А</v>
          </cell>
          <cell r="C527" t="str">
            <v>А1780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row>
        <row r="528">
          <cell r="A528" t="str">
            <v>1780</v>
          </cell>
          <cell r="B528" t="str">
            <v>А</v>
          </cell>
          <cell r="C528" t="str">
            <v>А1780</v>
          </cell>
          <cell r="D528">
            <v>980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row>
        <row r="529">
          <cell r="A529" t="str">
            <v>1780</v>
          </cell>
          <cell r="B529" t="str">
            <v>А</v>
          </cell>
          <cell r="C529" t="str">
            <v>А1780</v>
          </cell>
          <cell r="D529" t="str">
            <v>978</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row>
        <row r="530">
          <cell r="A530" t="str">
            <v>1780</v>
          </cell>
          <cell r="B530" t="str">
            <v>А</v>
          </cell>
          <cell r="C530" t="str">
            <v>А1780</v>
          </cell>
          <cell r="D530">
            <v>840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row>
        <row r="531">
          <cell r="A531" t="str">
            <v>1780</v>
          </cell>
          <cell r="B531" t="str">
            <v>А</v>
          </cell>
          <cell r="C531" t="str">
            <v>А1780</v>
          </cell>
          <cell r="D531">
            <v>810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row>
        <row r="532">
          <cell r="A532" t="str">
            <v>1790</v>
          </cell>
          <cell r="B532" t="str">
            <v>П</v>
          </cell>
          <cell r="C532" t="str">
            <v>П1790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row>
        <row r="533">
          <cell r="A533" t="str">
            <v>1790</v>
          </cell>
          <cell r="B533" t="str">
            <v>П</v>
          </cell>
          <cell r="C533" t="str">
            <v>П1790</v>
          </cell>
          <cell r="D533">
            <v>980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row>
        <row r="534">
          <cell r="A534" t="str">
            <v>1790</v>
          </cell>
          <cell r="B534" t="str">
            <v>П</v>
          </cell>
          <cell r="C534" t="str">
            <v>П1790</v>
          </cell>
          <cell r="D534" t="str">
            <v>978</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row>
        <row r="535">
          <cell r="A535" t="str">
            <v>1790</v>
          </cell>
          <cell r="B535" t="str">
            <v>П</v>
          </cell>
          <cell r="C535" t="str">
            <v>П1790</v>
          </cell>
          <cell r="D535">
            <v>840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row>
        <row r="536">
          <cell r="A536" t="str">
            <v>1790</v>
          </cell>
          <cell r="B536" t="str">
            <v>П</v>
          </cell>
          <cell r="C536" t="str">
            <v>П1790</v>
          </cell>
          <cell r="D536">
            <v>810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row>
        <row r="537">
          <cell r="A537">
            <v>1811</v>
          </cell>
          <cell r="B537" t="str">
            <v>А</v>
          </cell>
          <cell r="C537" t="str">
            <v>А1811</v>
          </cell>
          <cell r="D537">
            <v>0</v>
          </cell>
          <cell r="E537">
            <v>-57729.96</v>
          </cell>
          <cell r="F537">
            <v>0</v>
          </cell>
          <cell r="G537">
            <v>0</v>
          </cell>
          <cell r="H537">
            <v>0</v>
          </cell>
          <cell r="I537">
            <v>0</v>
          </cell>
          <cell r="J537">
            <v>0</v>
          </cell>
          <cell r="K537">
            <v>0</v>
          </cell>
          <cell r="L537">
            <v>0</v>
          </cell>
          <cell r="M537">
            <v>0</v>
          </cell>
          <cell r="N537">
            <v>0</v>
          </cell>
          <cell r="O537">
            <v>0</v>
          </cell>
          <cell r="P537">
            <v>-57729.96</v>
          </cell>
          <cell r="Q537">
            <v>0</v>
          </cell>
          <cell r="R537">
            <v>0</v>
          </cell>
          <cell r="S537">
            <v>0</v>
          </cell>
          <cell r="T537">
            <v>0</v>
          </cell>
          <cell r="U537">
            <v>0</v>
          </cell>
          <cell r="V537">
            <v>0</v>
          </cell>
          <cell r="W537">
            <v>0</v>
          </cell>
          <cell r="X537">
            <v>0</v>
          </cell>
          <cell r="Y537">
            <v>0</v>
          </cell>
          <cell r="Z537">
            <v>0</v>
          </cell>
        </row>
        <row r="538">
          <cell r="A538">
            <v>1811</v>
          </cell>
          <cell r="B538" t="str">
            <v>А</v>
          </cell>
          <cell r="C538" t="str">
            <v>А1811</v>
          </cell>
          <cell r="D538">
            <v>980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row>
        <row r="539">
          <cell r="A539">
            <v>1811</v>
          </cell>
          <cell r="B539" t="str">
            <v>А</v>
          </cell>
          <cell r="C539" t="str">
            <v>А1811</v>
          </cell>
          <cell r="D539" t="str">
            <v>978</v>
          </cell>
          <cell r="E539">
            <v>-10000</v>
          </cell>
          <cell r="F539">
            <v>0</v>
          </cell>
          <cell r="G539">
            <v>0</v>
          </cell>
          <cell r="H539">
            <v>0</v>
          </cell>
          <cell r="I539">
            <v>0</v>
          </cell>
          <cell r="J539">
            <v>0</v>
          </cell>
          <cell r="K539">
            <v>0</v>
          </cell>
          <cell r="L539">
            <v>0</v>
          </cell>
          <cell r="M539">
            <v>0</v>
          </cell>
          <cell r="N539">
            <v>0</v>
          </cell>
          <cell r="O539">
            <v>0</v>
          </cell>
          <cell r="P539">
            <v>-10000</v>
          </cell>
          <cell r="Q539">
            <v>0</v>
          </cell>
          <cell r="R539">
            <v>0</v>
          </cell>
          <cell r="S539">
            <v>0</v>
          </cell>
          <cell r="T539">
            <v>0</v>
          </cell>
          <cell r="U539">
            <v>0</v>
          </cell>
          <cell r="V539">
            <v>0</v>
          </cell>
          <cell r="W539">
            <v>0</v>
          </cell>
          <cell r="X539">
            <v>0</v>
          </cell>
          <cell r="Y539">
            <v>0</v>
          </cell>
          <cell r="Z539">
            <v>0</v>
          </cell>
        </row>
        <row r="540">
          <cell r="A540">
            <v>1811</v>
          </cell>
          <cell r="B540" t="str">
            <v>А</v>
          </cell>
          <cell r="C540" t="str">
            <v>А1811</v>
          </cell>
          <cell r="D540">
            <v>840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row>
        <row r="541">
          <cell r="A541">
            <v>1811</v>
          </cell>
          <cell r="B541" t="str">
            <v>А</v>
          </cell>
          <cell r="C541" t="str">
            <v>А1811</v>
          </cell>
          <cell r="D541">
            <v>810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row>
        <row r="542">
          <cell r="A542">
            <v>1819</v>
          </cell>
          <cell r="B542" t="str">
            <v>А</v>
          </cell>
          <cell r="C542" t="str">
            <v>А1819</v>
          </cell>
          <cell r="D542">
            <v>0</v>
          </cell>
          <cell r="E542">
            <v>-1146136.76</v>
          </cell>
          <cell r="F542">
            <v>-490325.44</v>
          </cell>
          <cell r="G542">
            <v>-88651.33</v>
          </cell>
          <cell r="H542">
            <v>0</v>
          </cell>
          <cell r="I542">
            <v>0</v>
          </cell>
          <cell r="J542">
            <v>-25536.67</v>
          </cell>
          <cell r="K542">
            <v>-39921.040000000001</v>
          </cell>
          <cell r="L542">
            <v>0</v>
          </cell>
          <cell r="M542">
            <v>-131913.51999999999</v>
          </cell>
          <cell r="N542">
            <v>0</v>
          </cell>
          <cell r="O542">
            <v>-10562.25</v>
          </cell>
          <cell r="P542">
            <v>-74523.899999999994</v>
          </cell>
          <cell r="Q542">
            <v>-6092.68</v>
          </cell>
          <cell r="R542">
            <v>-1830.87</v>
          </cell>
          <cell r="S542">
            <v>0</v>
          </cell>
          <cell r="T542">
            <v>-43995.47</v>
          </cell>
          <cell r="U542">
            <v>0</v>
          </cell>
          <cell r="V542">
            <v>-187896.73</v>
          </cell>
          <cell r="W542">
            <v>-8952.57</v>
          </cell>
          <cell r="X542">
            <v>-13775.03</v>
          </cell>
          <cell r="Y542">
            <v>-22151.87</v>
          </cell>
          <cell r="Z542">
            <v>-7.39</v>
          </cell>
        </row>
        <row r="543">
          <cell r="A543">
            <v>1819</v>
          </cell>
          <cell r="B543" t="str">
            <v>А</v>
          </cell>
          <cell r="C543" t="str">
            <v>А1819</v>
          </cell>
          <cell r="D543">
            <v>980</v>
          </cell>
          <cell r="E543">
            <v>-323510.84000000003</v>
          </cell>
          <cell r="F543">
            <v>-27273.17</v>
          </cell>
          <cell r="G543">
            <v>-57808.160000000003</v>
          </cell>
          <cell r="H543">
            <v>0</v>
          </cell>
          <cell r="I543">
            <v>0</v>
          </cell>
          <cell r="J543">
            <v>-8519.61</v>
          </cell>
          <cell r="K543">
            <v>-10800</v>
          </cell>
          <cell r="L543">
            <v>0</v>
          </cell>
          <cell r="M543">
            <v>-75661.22</v>
          </cell>
          <cell r="N543">
            <v>0</v>
          </cell>
          <cell r="O543">
            <v>-9442</v>
          </cell>
          <cell r="P543">
            <v>-2466</v>
          </cell>
          <cell r="Q543">
            <v>-5025.78</v>
          </cell>
          <cell r="R543">
            <v>-1830.87</v>
          </cell>
          <cell r="S543">
            <v>0</v>
          </cell>
          <cell r="T543">
            <v>-42981.91</v>
          </cell>
          <cell r="U543">
            <v>0</v>
          </cell>
          <cell r="V543">
            <v>-50082.16</v>
          </cell>
          <cell r="W543">
            <v>-8952.57</v>
          </cell>
          <cell r="X543">
            <v>-13631</v>
          </cell>
          <cell r="Y543">
            <v>-9029</v>
          </cell>
          <cell r="Z543">
            <v>-7.39</v>
          </cell>
        </row>
        <row r="544">
          <cell r="A544">
            <v>1819</v>
          </cell>
          <cell r="B544" t="str">
            <v>А</v>
          </cell>
          <cell r="C544" t="str">
            <v>А1819</v>
          </cell>
          <cell r="D544" t="str">
            <v>978</v>
          </cell>
          <cell r="E544">
            <v>-54000</v>
          </cell>
          <cell r="F544">
            <v>-54000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row>
        <row r="545">
          <cell r="A545">
            <v>1819</v>
          </cell>
          <cell r="B545" t="str">
            <v>А</v>
          </cell>
          <cell r="C545" t="str">
            <v>А1819</v>
          </cell>
          <cell r="D545">
            <v>840</v>
          </cell>
          <cell r="E545">
            <v>-88359.55</v>
          </cell>
          <cell r="F545">
            <v>-20954.240000000002</v>
          </cell>
          <cell r="G545">
            <v>-5781.83</v>
          </cell>
          <cell r="H545">
            <v>0</v>
          </cell>
          <cell r="I545">
            <v>0</v>
          </cell>
          <cell r="J545">
            <v>-3190</v>
          </cell>
          <cell r="K545">
            <v>-5459</v>
          </cell>
          <cell r="L545">
            <v>0</v>
          </cell>
          <cell r="M545">
            <v>-10545</v>
          </cell>
          <cell r="N545">
            <v>0</v>
          </cell>
          <cell r="O545">
            <v>-210</v>
          </cell>
          <cell r="P545">
            <v>-13507.9</v>
          </cell>
          <cell r="Q545">
            <v>-200</v>
          </cell>
          <cell r="R545">
            <v>0</v>
          </cell>
          <cell r="S545">
            <v>0</v>
          </cell>
          <cell r="T545">
            <v>-190</v>
          </cell>
          <cell r="U545">
            <v>0</v>
          </cell>
          <cell r="V545">
            <v>-25834.58</v>
          </cell>
          <cell r="W545">
            <v>0</v>
          </cell>
          <cell r="X545">
            <v>-27</v>
          </cell>
          <cell r="Y545">
            <v>-2460</v>
          </cell>
          <cell r="Z545">
            <v>0</v>
          </cell>
        </row>
        <row r="546">
          <cell r="A546">
            <v>1819</v>
          </cell>
          <cell r="B546" t="str">
            <v>А</v>
          </cell>
          <cell r="C546" t="str">
            <v>А1819</v>
          </cell>
          <cell r="D546">
            <v>810</v>
          </cell>
          <cell r="E546">
            <v>-71043.600000000006</v>
          </cell>
          <cell r="F546">
            <v>-71043.600000000006</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row>
        <row r="547">
          <cell r="A547">
            <v>1880</v>
          </cell>
          <cell r="B547" t="str">
            <v>А</v>
          </cell>
          <cell r="C547" t="str">
            <v>А1880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row>
        <row r="548">
          <cell r="A548">
            <v>1880</v>
          </cell>
          <cell r="B548" t="str">
            <v>А</v>
          </cell>
          <cell r="C548" t="str">
            <v>А1880</v>
          </cell>
          <cell r="D548">
            <v>980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row>
        <row r="549">
          <cell r="A549">
            <v>1880</v>
          </cell>
          <cell r="B549" t="str">
            <v>А</v>
          </cell>
          <cell r="C549" t="str">
            <v>А1880</v>
          </cell>
          <cell r="D549" t="str">
            <v>978</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row>
        <row r="550">
          <cell r="A550">
            <v>1880</v>
          </cell>
          <cell r="B550" t="str">
            <v>А</v>
          </cell>
          <cell r="C550" t="str">
            <v>А1880</v>
          </cell>
          <cell r="D550">
            <v>840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row>
        <row r="551">
          <cell r="A551">
            <v>1880</v>
          </cell>
          <cell r="B551" t="str">
            <v>А</v>
          </cell>
          <cell r="C551" t="str">
            <v>А1880</v>
          </cell>
          <cell r="D551">
            <v>810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row>
        <row r="552">
          <cell r="A552">
            <v>1890</v>
          </cell>
          <cell r="B552" t="str">
            <v>П</v>
          </cell>
          <cell r="C552" t="str">
            <v>П1890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row>
        <row r="553">
          <cell r="A553">
            <v>1890</v>
          </cell>
          <cell r="B553" t="str">
            <v>П</v>
          </cell>
          <cell r="C553" t="str">
            <v>П1890</v>
          </cell>
          <cell r="D553">
            <v>980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row>
        <row r="554">
          <cell r="A554">
            <v>1890</v>
          </cell>
          <cell r="B554" t="str">
            <v>П</v>
          </cell>
          <cell r="C554" t="str">
            <v>П1890</v>
          </cell>
          <cell r="D554" t="str">
            <v>978</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row>
        <row r="555">
          <cell r="A555">
            <v>1890</v>
          </cell>
          <cell r="B555" t="str">
            <v>П</v>
          </cell>
          <cell r="C555" t="str">
            <v>П1890</v>
          </cell>
          <cell r="D555">
            <v>840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row>
        <row r="556">
          <cell r="A556">
            <v>1890</v>
          </cell>
          <cell r="B556" t="str">
            <v>П</v>
          </cell>
          <cell r="C556" t="str">
            <v>П1890</v>
          </cell>
          <cell r="D556">
            <v>810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row>
        <row r="557">
          <cell r="A557">
            <v>1911</v>
          </cell>
          <cell r="B557" t="str">
            <v>П</v>
          </cell>
          <cell r="C557" t="str">
            <v>П1911</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row>
        <row r="558">
          <cell r="A558">
            <v>1911</v>
          </cell>
          <cell r="B558" t="str">
            <v>П</v>
          </cell>
          <cell r="C558" t="str">
            <v>П1911</v>
          </cell>
          <cell r="D558">
            <v>980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row>
        <row r="559">
          <cell r="A559">
            <v>1911</v>
          </cell>
          <cell r="B559" t="str">
            <v>П</v>
          </cell>
          <cell r="C559" t="str">
            <v>П1911</v>
          </cell>
          <cell r="D559" t="str">
            <v>978</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row>
        <row r="560">
          <cell r="A560">
            <v>1911</v>
          </cell>
          <cell r="B560" t="str">
            <v>П</v>
          </cell>
          <cell r="C560" t="str">
            <v>П1911</v>
          </cell>
          <cell r="D560">
            <v>840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row>
        <row r="561">
          <cell r="A561">
            <v>1911</v>
          </cell>
          <cell r="B561" t="str">
            <v>П</v>
          </cell>
          <cell r="C561" t="str">
            <v>П1911</v>
          </cell>
          <cell r="D561">
            <v>810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row>
        <row r="562">
          <cell r="A562">
            <v>1919</v>
          </cell>
          <cell r="B562" t="str">
            <v>П</v>
          </cell>
          <cell r="C562" t="str">
            <v>П1919</v>
          </cell>
          <cell r="D562">
            <v>0</v>
          </cell>
          <cell r="E562">
            <v>13053719.99</v>
          </cell>
          <cell r="F562">
            <v>13048304.290000001</v>
          </cell>
          <cell r="G562">
            <v>773.5</v>
          </cell>
          <cell r="H562">
            <v>0</v>
          </cell>
          <cell r="I562">
            <v>0</v>
          </cell>
          <cell r="J562">
            <v>0</v>
          </cell>
          <cell r="K562">
            <v>0</v>
          </cell>
          <cell r="L562">
            <v>0</v>
          </cell>
          <cell r="M562">
            <v>0</v>
          </cell>
          <cell r="N562">
            <v>0</v>
          </cell>
          <cell r="O562">
            <v>0</v>
          </cell>
          <cell r="P562">
            <v>0</v>
          </cell>
          <cell r="Q562">
            <v>0</v>
          </cell>
          <cell r="R562">
            <v>0</v>
          </cell>
          <cell r="S562">
            <v>4642.2</v>
          </cell>
          <cell r="T562">
            <v>0</v>
          </cell>
          <cell r="U562">
            <v>0</v>
          </cell>
          <cell r="V562">
            <v>0</v>
          </cell>
          <cell r="W562">
            <v>0</v>
          </cell>
          <cell r="X562">
            <v>0</v>
          </cell>
          <cell r="Y562">
            <v>0</v>
          </cell>
          <cell r="Z562">
            <v>0</v>
          </cell>
        </row>
        <row r="563">
          <cell r="A563">
            <v>1919</v>
          </cell>
          <cell r="B563" t="str">
            <v>П</v>
          </cell>
          <cell r="C563" t="str">
            <v>П1919</v>
          </cell>
          <cell r="D563">
            <v>980</v>
          </cell>
          <cell r="E563">
            <v>5820.52</v>
          </cell>
          <cell r="F563">
            <v>1178.32</v>
          </cell>
          <cell r="G563">
            <v>0</v>
          </cell>
          <cell r="H563">
            <v>0</v>
          </cell>
          <cell r="I563">
            <v>0</v>
          </cell>
          <cell r="J563">
            <v>0</v>
          </cell>
          <cell r="K563">
            <v>0</v>
          </cell>
          <cell r="L563">
            <v>0</v>
          </cell>
          <cell r="M563">
            <v>0</v>
          </cell>
          <cell r="N563">
            <v>0</v>
          </cell>
          <cell r="O563">
            <v>0</v>
          </cell>
          <cell r="P563">
            <v>0</v>
          </cell>
          <cell r="Q563">
            <v>0</v>
          </cell>
          <cell r="R563">
            <v>0</v>
          </cell>
          <cell r="S563">
            <v>4642.2</v>
          </cell>
          <cell r="T563">
            <v>0</v>
          </cell>
          <cell r="U563">
            <v>0</v>
          </cell>
          <cell r="V563">
            <v>0</v>
          </cell>
          <cell r="W563">
            <v>0</v>
          </cell>
          <cell r="X563">
            <v>0</v>
          </cell>
          <cell r="Y563">
            <v>0</v>
          </cell>
          <cell r="Z563">
            <v>0</v>
          </cell>
        </row>
        <row r="564">
          <cell r="A564">
            <v>1919</v>
          </cell>
          <cell r="B564" t="str">
            <v>П</v>
          </cell>
          <cell r="C564" t="str">
            <v>П1919</v>
          </cell>
          <cell r="D564" t="str">
            <v>978</v>
          </cell>
          <cell r="E564">
            <v>611412.41</v>
          </cell>
          <cell r="F564">
            <v>611412.41</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row>
        <row r="565">
          <cell r="A565">
            <v>1919</v>
          </cell>
          <cell r="B565" t="str">
            <v>П</v>
          </cell>
          <cell r="C565" t="str">
            <v>П1919</v>
          </cell>
          <cell r="D565">
            <v>840</v>
          </cell>
          <cell r="E565">
            <v>1572965.55</v>
          </cell>
          <cell r="F565">
            <v>1572820.55</v>
          </cell>
          <cell r="G565">
            <v>145</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row>
        <row r="566">
          <cell r="A566">
            <v>1919</v>
          </cell>
          <cell r="B566" t="str">
            <v>П</v>
          </cell>
          <cell r="C566" t="str">
            <v>П1919</v>
          </cell>
          <cell r="D566">
            <v>810</v>
          </cell>
          <cell r="E566">
            <v>5352112.57</v>
          </cell>
          <cell r="F566">
            <v>5352112.57</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row>
        <row r="567">
          <cell r="A567">
            <v>2000</v>
          </cell>
          <cell r="B567" t="str">
            <v>А</v>
          </cell>
          <cell r="C567" t="str">
            <v>А2000</v>
          </cell>
          <cell r="D567">
            <v>0</v>
          </cell>
          <cell r="E567">
            <v>-45579936.959999993</v>
          </cell>
          <cell r="F567">
            <v>-18559.05</v>
          </cell>
          <cell r="G567">
            <v>-12578136.520000001</v>
          </cell>
          <cell r="H567">
            <v>0</v>
          </cell>
          <cell r="I567">
            <v>-3491775.31</v>
          </cell>
          <cell r="J567">
            <v>-3209248.74</v>
          </cell>
          <cell r="K567">
            <v>-989992.05</v>
          </cell>
          <cell r="L567">
            <v>-426154.73</v>
          </cell>
          <cell r="M567">
            <v>-8587307.2300000004</v>
          </cell>
          <cell r="N567">
            <v>0</v>
          </cell>
          <cell r="O567">
            <v>-1199922.6299999999</v>
          </cell>
          <cell r="P567">
            <v>-132899.51</v>
          </cell>
          <cell r="Q567">
            <v>-272999.95</v>
          </cell>
          <cell r="R567">
            <v>-2125824.7000000002</v>
          </cell>
          <cell r="S567">
            <v>-5663308.8200000003</v>
          </cell>
          <cell r="T567">
            <v>-2703329.72</v>
          </cell>
          <cell r="U567">
            <v>0</v>
          </cell>
          <cell r="V567">
            <v>-2291329.85</v>
          </cell>
          <cell r="W567">
            <v>0</v>
          </cell>
          <cell r="X567">
            <v>-1399307.58</v>
          </cell>
          <cell r="Y567">
            <v>0</v>
          </cell>
          <cell r="Z567">
            <v>-489840.57</v>
          </cell>
        </row>
        <row r="568">
          <cell r="A568">
            <v>2000</v>
          </cell>
          <cell r="B568" t="str">
            <v>А</v>
          </cell>
          <cell r="C568" t="str">
            <v>А2000</v>
          </cell>
          <cell r="D568">
            <v>980</v>
          </cell>
          <cell r="E568">
            <v>-45445642.659999996</v>
          </cell>
          <cell r="F568">
            <v>-18559.05</v>
          </cell>
          <cell r="G568">
            <v>-12443842.220000001</v>
          </cell>
          <cell r="H568">
            <v>0</v>
          </cell>
          <cell r="I568">
            <v>-3491775.31</v>
          </cell>
          <cell r="J568">
            <v>-3209248.74</v>
          </cell>
          <cell r="K568">
            <v>-989992.05</v>
          </cell>
          <cell r="L568">
            <v>-426154.73</v>
          </cell>
          <cell r="M568">
            <v>-8587307.2300000004</v>
          </cell>
          <cell r="N568">
            <v>0</v>
          </cell>
          <cell r="O568">
            <v>-1199922.6299999999</v>
          </cell>
          <cell r="P568">
            <v>-132899.51</v>
          </cell>
          <cell r="Q568">
            <v>-272999.95</v>
          </cell>
          <cell r="R568">
            <v>-2125824.7000000002</v>
          </cell>
          <cell r="S568">
            <v>-5663308.8200000003</v>
          </cell>
          <cell r="T568">
            <v>-2703329.72</v>
          </cell>
          <cell r="U568">
            <v>0</v>
          </cell>
          <cell r="V568">
            <v>-2291329.85</v>
          </cell>
          <cell r="W568">
            <v>0</v>
          </cell>
          <cell r="X568">
            <v>-1399307.58</v>
          </cell>
          <cell r="Y568">
            <v>0</v>
          </cell>
          <cell r="Z568">
            <v>-489840.57</v>
          </cell>
        </row>
        <row r="569">
          <cell r="A569">
            <v>2000</v>
          </cell>
          <cell r="B569" t="str">
            <v>А</v>
          </cell>
          <cell r="C569" t="str">
            <v>А2000</v>
          </cell>
          <cell r="D569" t="str">
            <v>978</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row>
        <row r="570">
          <cell r="A570">
            <v>2000</v>
          </cell>
          <cell r="B570" t="str">
            <v>А</v>
          </cell>
          <cell r="C570" t="str">
            <v>А2000</v>
          </cell>
          <cell r="D570">
            <v>840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row>
        <row r="571">
          <cell r="A571">
            <v>2000</v>
          </cell>
          <cell r="B571" t="str">
            <v>А</v>
          </cell>
          <cell r="C571" t="str">
            <v>А2000</v>
          </cell>
          <cell r="D571">
            <v>810</v>
          </cell>
          <cell r="E571">
            <v>-794923.07</v>
          </cell>
          <cell r="F571">
            <v>0</v>
          </cell>
          <cell r="G571">
            <v>-794923.07</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row>
        <row r="572">
          <cell r="A572">
            <v>2008</v>
          </cell>
          <cell r="B572" t="str">
            <v>А</v>
          </cell>
          <cell r="C572" t="str">
            <v>А2008</v>
          </cell>
          <cell r="D572">
            <v>0</v>
          </cell>
          <cell r="E572">
            <v>-77583.649999999994</v>
          </cell>
          <cell r="F572">
            <v>-68.47</v>
          </cell>
          <cell r="G572">
            <v>-44526.38</v>
          </cell>
          <cell r="H572">
            <v>0</v>
          </cell>
          <cell r="I572">
            <v>-18309.98</v>
          </cell>
          <cell r="J572">
            <v>-2141.5300000000002</v>
          </cell>
          <cell r="K572">
            <v>-5009.3</v>
          </cell>
          <cell r="L572">
            <v>-760.17</v>
          </cell>
          <cell r="M572">
            <v>-15.03</v>
          </cell>
          <cell r="N572">
            <v>0</v>
          </cell>
          <cell r="O572">
            <v>-37.94</v>
          </cell>
          <cell r="P572">
            <v>-287.22000000000003</v>
          </cell>
          <cell r="Q572">
            <v>0</v>
          </cell>
          <cell r="R572">
            <v>-4664.8900000000003</v>
          </cell>
          <cell r="S572">
            <v>0</v>
          </cell>
          <cell r="T572">
            <v>0</v>
          </cell>
          <cell r="U572">
            <v>0</v>
          </cell>
          <cell r="V572">
            <v>-1670.89</v>
          </cell>
          <cell r="W572">
            <v>0</v>
          </cell>
          <cell r="X572">
            <v>-91.85</v>
          </cell>
          <cell r="Y572">
            <v>0</v>
          </cell>
          <cell r="Z572">
            <v>0</v>
          </cell>
        </row>
        <row r="573">
          <cell r="A573">
            <v>2008</v>
          </cell>
          <cell r="B573" t="str">
            <v>А</v>
          </cell>
          <cell r="C573" t="str">
            <v>А2008</v>
          </cell>
          <cell r="D573">
            <v>980</v>
          </cell>
          <cell r="E573">
            <v>-72452.490000000005</v>
          </cell>
          <cell r="F573">
            <v>-68.47</v>
          </cell>
          <cell r="G573">
            <v>-39395.22</v>
          </cell>
          <cell r="H573">
            <v>0</v>
          </cell>
          <cell r="I573">
            <v>-18309.98</v>
          </cell>
          <cell r="J573">
            <v>-2141.5300000000002</v>
          </cell>
          <cell r="K573">
            <v>-5009.3</v>
          </cell>
          <cell r="L573">
            <v>-760.17</v>
          </cell>
          <cell r="M573">
            <v>-15.03</v>
          </cell>
          <cell r="N573">
            <v>0</v>
          </cell>
          <cell r="O573">
            <v>-37.94</v>
          </cell>
          <cell r="P573">
            <v>-287.22000000000003</v>
          </cell>
          <cell r="Q573">
            <v>0</v>
          </cell>
          <cell r="R573">
            <v>-4664.8900000000003</v>
          </cell>
          <cell r="S573">
            <v>0</v>
          </cell>
          <cell r="T573">
            <v>0</v>
          </cell>
          <cell r="U573">
            <v>0</v>
          </cell>
          <cell r="V573">
            <v>-1670.89</v>
          </cell>
          <cell r="W573">
            <v>0</v>
          </cell>
          <cell r="X573">
            <v>-91.85</v>
          </cell>
          <cell r="Y573">
            <v>0</v>
          </cell>
          <cell r="Z573">
            <v>0</v>
          </cell>
        </row>
        <row r="574">
          <cell r="A574">
            <v>2008</v>
          </cell>
          <cell r="B574" t="str">
            <v>А</v>
          </cell>
          <cell r="C574" t="str">
            <v>А2008</v>
          </cell>
          <cell r="D574" t="str">
            <v>978</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row>
        <row r="575">
          <cell r="A575">
            <v>2008</v>
          </cell>
          <cell r="B575" t="str">
            <v>А</v>
          </cell>
          <cell r="C575" t="str">
            <v>А2008</v>
          </cell>
          <cell r="D575">
            <v>840</v>
          </cell>
          <cell r="E575">
            <v>-719.46</v>
          </cell>
          <cell r="F575">
            <v>0</v>
          </cell>
          <cell r="G575">
            <v>-719.46</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row>
        <row r="576">
          <cell r="A576">
            <v>2008</v>
          </cell>
          <cell r="B576" t="str">
            <v>А</v>
          </cell>
          <cell r="C576" t="str">
            <v>А2008</v>
          </cell>
          <cell r="D576">
            <v>810</v>
          </cell>
          <cell r="E576">
            <v>-7654.84</v>
          </cell>
          <cell r="F576">
            <v>0</v>
          </cell>
          <cell r="G576">
            <v>-7654.84</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row>
        <row r="577">
          <cell r="A577">
            <v>2010</v>
          </cell>
          <cell r="B577" t="str">
            <v>А</v>
          </cell>
          <cell r="C577" t="str">
            <v>А2010</v>
          </cell>
          <cell r="D577">
            <v>0</v>
          </cell>
          <cell r="E577">
            <v>-28440809.870000001</v>
          </cell>
          <cell r="F577">
            <v>-28440809.870000001</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row>
        <row r="578">
          <cell r="A578">
            <v>2010</v>
          </cell>
          <cell r="B578" t="str">
            <v>А</v>
          </cell>
          <cell r="C578" t="str">
            <v>А2010</v>
          </cell>
          <cell r="D578">
            <v>980</v>
          </cell>
          <cell r="E578">
            <v>-28440809.870000001</v>
          </cell>
          <cell r="F578">
            <v>-28440809.870000001</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row>
        <row r="579">
          <cell r="A579">
            <v>2010</v>
          </cell>
          <cell r="B579" t="str">
            <v>А</v>
          </cell>
          <cell r="C579" t="str">
            <v>А2010</v>
          </cell>
          <cell r="D579" t="str">
            <v>978</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row>
        <row r="580">
          <cell r="A580">
            <v>2010</v>
          </cell>
          <cell r="B580" t="str">
            <v>А</v>
          </cell>
          <cell r="C580" t="str">
            <v>А2010</v>
          </cell>
          <cell r="D580">
            <v>840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row>
        <row r="581">
          <cell r="A581">
            <v>2010</v>
          </cell>
          <cell r="B581" t="str">
            <v>А</v>
          </cell>
          <cell r="C581" t="str">
            <v>А2010</v>
          </cell>
          <cell r="D581">
            <v>810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row>
        <row r="582">
          <cell r="A582">
            <v>2018</v>
          </cell>
          <cell r="B582" t="str">
            <v>А</v>
          </cell>
          <cell r="C582" t="str">
            <v>А2018</v>
          </cell>
          <cell r="D582">
            <v>0</v>
          </cell>
          <cell r="E582">
            <v>-14067.5</v>
          </cell>
          <cell r="F582">
            <v>-14067.5</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row>
        <row r="583">
          <cell r="A583">
            <v>2018</v>
          </cell>
          <cell r="B583" t="str">
            <v>А</v>
          </cell>
          <cell r="C583" t="str">
            <v>А2018</v>
          </cell>
          <cell r="D583">
            <v>980</v>
          </cell>
          <cell r="E583">
            <v>-14067.5</v>
          </cell>
          <cell r="F583">
            <v>-14067.5</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row>
        <row r="584">
          <cell r="A584">
            <v>2018</v>
          </cell>
          <cell r="B584" t="str">
            <v>А</v>
          </cell>
          <cell r="C584" t="str">
            <v>А2018</v>
          </cell>
          <cell r="D584" t="str">
            <v>978</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row>
        <row r="585">
          <cell r="A585">
            <v>2018</v>
          </cell>
          <cell r="B585" t="str">
            <v>А</v>
          </cell>
          <cell r="C585" t="str">
            <v>А2018</v>
          </cell>
          <cell r="D585">
            <v>840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row>
        <row r="586">
          <cell r="A586">
            <v>2018</v>
          </cell>
          <cell r="B586" t="str">
            <v>А</v>
          </cell>
          <cell r="C586" t="str">
            <v>А2018</v>
          </cell>
          <cell r="D586">
            <v>810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row>
        <row r="587">
          <cell r="A587">
            <v>2020</v>
          </cell>
          <cell r="B587" t="str">
            <v>А</v>
          </cell>
          <cell r="C587" t="str">
            <v>А2020</v>
          </cell>
          <cell r="D587">
            <v>0</v>
          </cell>
          <cell r="E587">
            <v>-57016834.990000002</v>
          </cell>
          <cell r="F587">
            <v>-56533992</v>
          </cell>
          <cell r="G587">
            <v>0</v>
          </cell>
          <cell r="H587">
            <v>0</v>
          </cell>
          <cell r="I587">
            <v>0</v>
          </cell>
          <cell r="J587">
            <v>-362842.99</v>
          </cell>
          <cell r="K587">
            <v>0</v>
          </cell>
          <cell r="L587">
            <v>0</v>
          </cell>
          <cell r="M587">
            <v>0</v>
          </cell>
          <cell r="N587">
            <v>0</v>
          </cell>
          <cell r="O587">
            <v>0</v>
          </cell>
          <cell r="P587">
            <v>0</v>
          </cell>
          <cell r="Q587">
            <v>0</v>
          </cell>
          <cell r="R587">
            <v>0</v>
          </cell>
          <cell r="S587">
            <v>0</v>
          </cell>
          <cell r="T587">
            <v>-120000</v>
          </cell>
          <cell r="U587">
            <v>0</v>
          </cell>
          <cell r="V587">
            <v>0</v>
          </cell>
          <cell r="W587">
            <v>0</v>
          </cell>
          <cell r="X587">
            <v>0</v>
          </cell>
          <cell r="Y587">
            <v>0</v>
          </cell>
          <cell r="Z587">
            <v>0</v>
          </cell>
        </row>
        <row r="588">
          <cell r="A588">
            <v>2020</v>
          </cell>
          <cell r="B588" t="str">
            <v>А</v>
          </cell>
          <cell r="C588" t="str">
            <v>А2020</v>
          </cell>
          <cell r="D588">
            <v>980</v>
          </cell>
          <cell r="E588">
            <v>-57016834.990000002</v>
          </cell>
          <cell r="F588">
            <v>-56533992</v>
          </cell>
          <cell r="G588">
            <v>0</v>
          </cell>
          <cell r="H588">
            <v>0</v>
          </cell>
          <cell r="I588">
            <v>0</v>
          </cell>
          <cell r="J588">
            <v>-362842.99</v>
          </cell>
          <cell r="K588">
            <v>0</v>
          </cell>
          <cell r="L588">
            <v>0</v>
          </cell>
          <cell r="M588">
            <v>0</v>
          </cell>
          <cell r="N588">
            <v>0</v>
          </cell>
          <cell r="O588">
            <v>0</v>
          </cell>
          <cell r="P588">
            <v>0</v>
          </cell>
          <cell r="Q588">
            <v>0</v>
          </cell>
          <cell r="R588">
            <v>0</v>
          </cell>
          <cell r="S588">
            <v>0</v>
          </cell>
          <cell r="T588">
            <v>-120000</v>
          </cell>
          <cell r="U588">
            <v>0</v>
          </cell>
          <cell r="V588">
            <v>0</v>
          </cell>
          <cell r="W588">
            <v>0</v>
          </cell>
          <cell r="X588">
            <v>0</v>
          </cell>
          <cell r="Y588">
            <v>0</v>
          </cell>
          <cell r="Z588">
            <v>0</v>
          </cell>
        </row>
        <row r="589">
          <cell r="A589">
            <v>2020</v>
          </cell>
          <cell r="B589" t="str">
            <v>А</v>
          </cell>
          <cell r="C589" t="str">
            <v>А2020</v>
          </cell>
          <cell r="D589" t="str">
            <v>978</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row>
        <row r="590">
          <cell r="A590">
            <v>2020</v>
          </cell>
          <cell r="B590" t="str">
            <v>А</v>
          </cell>
          <cell r="C590" t="str">
            <v>А2020</v>
          </cell>
          <cell r="D590">
            <v>840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row>
        <row r="591">
          <cell r="A591">
            <v>2020</v>
          </cell>
          <cell r="B591" t="str">
            <v>А</v>
          </cell>
          <cell r="C591" t="str">
            <v>А2020</v>
          </cell>
          <cell r="D591">
            <v>810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row>
        <row r="592">
          <cell r="A592">
            <v>2026</v>
          </cell>
          <cell r="B592" t="str">
            <v>П</v>
          </cell>
          <cell r="C592" t="str">
            <v>П2026</v>
          </cell>
          <cell r="D592">
            <v>0</v>
          </cell>
          <cell r="E592">
            <v>8139437.7700000005</v>
          </cell>
          <cell r="F592">
            <v>8079517.3200000003</v>
          </cell>
          <cell r="G592">
            <v>0</v>
          </cell>
          <cell r="H592">
            <v>0</v>
          </cell>
          <cell r="I592">
            <v>0</v>
          </cell>
          <cell r="J592">
            <v>35322.379999999997</v>
          </cell>
          <cell r="K592">
            <v>0</v>
          </cell>
          <cell r="L592">
            <v>0</v>
          </cell>
          <cell r="M592">
            <v>0</v>
          </cell>
          <cell r="N592">
            <v>0</v>
          </cell>
          <cell r="O592">
            <v>0</v>
          </cell>
          <cell r="P592">
            <v>0</v>
          </cell>
          <cell r="Q592">
            <v>0</v>
          </cell>
          <cell r="R592">
            <v>0</v>
          </cell>
          <cell r="S592">
            <v>0</v>
          </cell>
          <cell r="T592">
            <v>24598.07</v>
          </cell>
          <cell r="U592">
            <v>0</v>
          </cell>
          <cell r="V592">
            <v>0</v>
          </cell>
          <cell r="W592">
            <v>0</v>
          </cell>
          <cell r="X592">
            <v>0</v>
          </cell>
          <cell r="Y592">
            <v>0</v>
          </cell>
          <cell r="Z592">
            <v>0</v>
          </cell>
        </row>
        <row r="593">
          <cell r="A593">
            <v>2026</v>
          </cell>
          <cell r="B593" t="str">
            <v>П</v>
          </cell>
          <cell r="C593" t="str">
            <v>П2026</v>
          </cell>
          <cell r="D593">
            <v>980</v>
          </cell>
          <cell r="E593">
            <v>8139437.7700000005</v>
          </cell>
          <cell r="F593">
            <v>8079517.3200000003</v>
          </cell>
          <cell r="G593">
            <v>0</v>
          </cell>
          <cell r="H593">
            <v>0</v>
          </cell>
          <cell r="I593">
            <v>0</v>
          </cell>
          <cell r="J593">
            <v>35322.379999999997</v>
          </cell>
          <cell r="K593">
            <v>0</v>
          </cell>
          <cell r="L593">
            <v>0</v>
          </cell>
          <cell r="M593">
            <v>0</v>
          </cell>
          <cell r="N593">
            <v>0</v>
          </cell>
          <cell r="O593">
            <v>0</v>
          </cell>
          <cell r="P593">
            <v>0</v>
          </cell>
          <cell r="Q593">
            <v>0</v>
          </cell>
          <cell r="R593">
            <v>0</v>
          </cell>
          <cell r="S593">
            <v>0</v>
          </cell>
          <cell r="T593">
            <v>24598.07</v>
          </cell>
          <cell r="U593">
            <v>0</v>
          </cell>
          <cell r="V593">
            <v>0</v>
          </cell>
          <cell r="W593">
            <v>0</v>
          </cell>
          <cell r="X593">
            <v>0</v>
          </cell>
          <cell r="Y593">
            <v>0</v>
          </cell>
          <cell r="Z593">
            <v>0</v>
          </cell>
        </row>
        <row r="594">
          <cell r="A594">
            <v>2026</v>
          </cell>
          <cell r="B594" t="str">
            <v>П</v>
          </cell>
          <cell r="C594" t="str">
            <v>П2026</v>
          </cell>
          <cell r="D594" t="str">
            <v>978</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row>
        <row r="595">
          <cell r="A595">
            <v>2026</v>
          </cell>
          <cell r="B595" t="str">
            <v>П</v>
          </cell>
          <cell r="C595" t="str">
            <v>П2026</v>
          </cell>
          <cell r="D595">
            <v>840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row>
        <row r="596">
          <cell r="A596">
            <v>2026</v>
          </cell>
          <cell r="B596" t="str">
            <v>П</v>
          </cell>
          <cell r="C596" t="str">
            <v>П2026</v>
          </cell>
          <cell r="D596">
            <v>810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row>
        <row r="597">
          <cell r="A597">
            <v>2027</v>
          </cell>
          <cell r="B597" t="str">
            <v>А</v>
          </cell>
          <cell r="C597" t="str">
            <v>А2027</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row>
        <row r="598">
          <cell r="A598">
            <v>2027</v>
          </cell>
          <cell r="B598" t="str">
            <v>А</v>
          </cell>
          <cell r="C598" t="str">
            <v>А2027</v>
          </cell>
          <cell r="D598">
            <v>980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row>
        <row r="599">
          <cell r="A599">
            <v>2027</v>
          </cell>
          <cell r="B599" t="str">
            <v>А</v>
          </cell>
          <cell r="C599" t="str">
            <v>А2027</v>
          </cell>
          <cell r="D599" t="str">
            <v>978</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row>
        <row r="600">
          <cell r="A600">
            <v>2027</v>
          </cell>
          <cell r="B600" t="str">
            <v>А</v>
          </cell>
          <cell r="C600" t="str">
            <v>А2027</v>
          </cell>
          <cell r="D600">
            <v>840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row>
        <row r="601">
          <cell r="A601">
            <v>2027</v>
          </cell>
          <cell r="B601" t="str">
            <v>А</v>
          </cell>
          <cell r="C601" t="str">
            <v>А2027</v>
          </cell>
          <cell r="D601">
            <v>810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row>
        <row r="602">
          <cell r="A602">
            <v>2028</v>
          </cell>
          <cell r="B602" t="str">
            <v>А</v>
          </cell>
          <cell r="C602" t="str">
            <v>А2028</v>
          </cell>
          <cell r="D602">
            <v>0</v>
          </cell>
          <cell r="E602">
            <v>-2172.79</v>
          </cell>
          <cell r="F602">
            <v>-1587.48</v>
          </cell>
          <cell r="G602">
            <v>0</v>
          </cell>
          <cell r="H602">
            <v>0</v>
          </cell>
          <cell r="I602">
            <v>0</v>
          </cell>
          <cell r="J602">
            <v>-585.30999999999995</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row>
        <row r="603">
          <cell r="A603">
            <v>2028</v>
          </cell>
          <cell r="B603" t="str">
            <v>А</v>
          </cell>
          <cell r="C603" t="str">
            <v>А2028</v>
          </cell>
          <cell r="D603">
            <v>980</v>
          </cell>
          <cell r="E603">
            <v>-2172.79</v>
          </cell>
          <cell r="F603">
            <v>-1587.48</v>
          </cell>
          <cell r="G603">
            <v>0</v>
          </cell>
          <cell r="H603">
            <v>0</v>
          </cell>
          <cell r="I603">
            <v>0</v>
          </cell>
          <cell r="J603">
            <v>-585.30999999999995</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row>
        <row r="604">
          <cell r="A604">
            <v>2028</v>
          </cell>
          <cell r="B604" t="str">
            <v>А</v>
          </cell>
          <cell r="C604" t="str">
            <v>А2028</v>
          </cell>
          <cell r="D604" t="str">
            <v>978</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row>
        <row r="605">
          <cell r="A605">
            <v>2028</v>
          </cell>
          <cell r="B605" t="str">
            <v>А</v>
          </cell>
          <cell r="C605" t="str">
            <v>А2028</v>
          </cell>
          <cell r="D605">
            <v>840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row>
        <row r="606">
          <cell r="A606">
            <v>2028</v>
          </cell>
          <cell r="B606" t="str">
            <v>А</v>
          </cell>
          <cell r="C606" t="str">
            <v>А2028</v>
          </cell>
          <cell r="D606">
            <v>810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row>
        <row r="607">
          <cell r="A607">
            <v>2029</v>
          </cell>
          <cell r="B607" t="str">
            <v>А</v>
          </cell>
          <cell r="C607" t="str">
            <v>А2029</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row>
        <row r="608">
          <cell r="A608">
            <v>2029</v>
          </cell>
          <cell r="B608" t="str">
            <v>А</v>
          </cell>
          <cell r="C608" t="str">
            <v>А2029</v>
          </cell>
          <cell r="D608">
            <v>980</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row>
        <row r="609">
          <cell r="A609">
            <v>2029</v>
          </cell>
          <cell r="B609" t="str">
            <v>А</v>
          </cell>
          <cell r="C609" t="str">
            <v>А2029</v>
          </cell>
          <cell r="D609" t="str">
            <v>978</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row>
        <row r="610">
          <cell r="A610">
            <v>2029</v>
          </cell>
          <cell r="B610" t="str">
            <v>А</v>
          </cell>
          <cell r="C610" t="str">
            <v>А2029</v>
          </cell>
          <cell r="D610">
            <v>840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row>
        <row r="611">
          <cell r="A611">
            <v>2029</v>
          </cell>
          <cell r="B611" t="str">
            <v>А</v>
          </cell>
          <cell r="C611" t="str">
            <v>А2029</v>
          </cell>
          <cell r="D611">
            <v>810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row>
        <row r="612">
          <cell r="A612">
            <v>2030</v>
          </cell>
          <cell r="B612" t="str">
            <v>А</v>
          </cell>
          <cell r="C612" t="str">
            <v>А2030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row>
        <row r="613">
          <cell r="A613">
            <v>2030</v>
          </cell>
          <cell r="B613" t="str">
            <v>А</v>
          </cell>
          <cell r="C613" t="str">
            <v>А2030</v>
          </cell>
          <cell r="D613">
            <v>980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row>
        <row r="614">
          <cell r="A614">
            <v>2030</v>
          </cell>
          <cell r="B614" t="str">
            <v>А</v>
          </cell>
          <cell r="C614" t="str">
            <v>А2030</v>
          </cell>
          <cell r="D614" t="str">
            <v>978</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row>
        <row r="615">
          <cell r="A615">
            <v>2030</v>
          </cell>
          <cell r="B615" t="str">
            <v>А</v>
          </cell>
          <cell r="C615" t="str">
            <v>А2030</v>
          </cell>
          <cell r="D615">
            <v>840</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row>
        <row r="616">
          <cell r="A616">
            <v>2030</v>
          </cell>
          <cell r="B616" t="str">
            <v>А</v>
          </cell>
          <cell r="C616" t="str">
            <v>А2030</v>
          </cell>
          <cell r="D616">
            <v>810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row>
        <row r="617">
          <cell r="A617">
            <v>2037</v>
          </cell>
          <cell r="B617" t="str">
            <v>А</v>
          </cell>
          <cell r="C617" t="str">
            <v>А2037</v>
          </cell>
          <cell r="D617">
            <v>0</v>
          </cell>
          <cell r="E617">
            <v>-17031300</v>
          </cell>
          <cell r="F617">
            <v>-17031300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row>
        <row r="618">
          <cell r="A618">
            <v>2037</v>
          </cell>
          <cell r="B618" t="str">
            <v>А</v>
          </cell>
          <cell r="C618" t="str">
            <v>А2037</v>
          </cell>
          <cell r="D618">
            <v>980</v>
          </cell>
          <cell r="E618">
            <v>-17031300</v>
          </cell>
          <cell r="F618">
            <v>-17031300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row>
        <row r="619">
          <cell r="A619">
            <v>2037</v>
          </cell>
          <cell r="B619" t="str">
            <v>А</v>
          </cell>
          <cell r="C619" t="str">
            <v>А2037</v>
          </cell>
          <cell r="D619" t="str">
            <v>978</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row>
        <row r="620">
          <cell r="A620">
            <v>2037</v>
          </cell>
          <cell r="B620" t="str">
            <v>А</v>
          </cell>
          <cell r="C620" t="str">
            <v>А2037</v>
          </cell>
          <cell r="D620">
            <v>840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row>
        <row r="621">
          <cell r="A621">
            <v>2037</v>
          </cell>
          <cell r="B621" t="str">
            <v>А</v>
          </cell>
          <cell r="C621" t="str">
            <v>А2037</v>
          </cell>
          <cell r="D621">
            <v>810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row>
        <row r="622">
          <cell r="A622">
            <v>2038</v>
          </cell>
          <cell r="B622" t="str">
            <v>А</v>
          </cell>
          <cell r="C622" t="str">
            <v>А2038</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row>
        <row r="623">
          <cell r="A623">
            <v>2038</v>
          </cell>
          <cell r="B623" t="str">
            <v>А</v>
          </cell>
          <cell r="C623" t="str">
            <v>А2038</v>
          </cell>
          <cell r="D623">
            <v>980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row>
        <row r="624">
          <cell r="A624">
            <v>2038</v>
          </cell>
          <cell r="B624" t="str">
            <v>А</v>
          </cell>
          <cell r="C624" t="str">
            <v>А2038</v>
          </cell>
          <cell r="D624" t="str">
            <v>978</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row>
        <row r="625">
          <cell r="A625">
            <v>2038</v>
          </cell>
          <cell r="B625" t="str">
            <v>А</v>
          </cell>
          <cell r="C625" t="str">
            <v>А2038</v>
          </cell>
          <cell r="D625">
            <v>840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row>
        <row r="626">
          <cell r="A626">
            <v>2038</v>
          </cell>
          <cell r="B626" t="str">
            <v>А</v>
          </cell>
          <cell r="C626" t="str">
            <v>А2038</v>
          </cell>
          <cell r="D626">
            <v>810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row>
        <row r="627">
          <cell r="A627">
            <v>2039</v>
          </cell>
          <cell r="B627" t="str">
            <v>А</v>
          </cell>
          <cell r="C627" t="str">
            <v>А2039</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row>
        <row r="628">
          <cell r="A628">
            <v>2039</v>
          </cell>
          <cell r="B628" t="str">
            <v>А</v>
          </cell>
          <cell r="C628" t="str">
            <v>А2039</v>
          </cell>
          <cell r="D628">
            <v>980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row>
        <row r="629">
          <cell r="A629">
            <v>2039</v>
          </cell>
          <cell r="B629" t="str">
            <v>А</v>
          </cell>
          <cell r="C629" t="str">
            <v>А2039</v>
          </cell>
          <cell r="D629" t="str">
            <v>978</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row>
        <row r="630">
          <cell r="A630">
            <v>2039</v>
          </cell>
          <cell r="B630" t="str">
            <v>А</v>
          </cell>
          <cell r="C630" t="str">
            <v>А2039</v>
          </cell>
          <cell r="D630">
            <v>840</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row>
        <row r="631">
          <cell r="A631">
            <v>2039</v>
          </cell>
          <cell r="B631" t="str">
            <v>А</v>
          </cell>
          <cell r="C631" t="str">
            <v>А2039</v>
          </cell>
          <cell r="D631">
            <v>810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row>
        <row r="632">
          <cell r="A632">
            <v>2040</v>
          </cell>
          <cell r="B632" t="str">
            <v>А</v>
          </cell>
          <cell r="C632" t="str">
            <v>А2040</v>
          </cell>
          <cell r="D632">
            <v>0</v>
          </cell>
          <cell r="E632">
            <v>-11286962.390000001</v>
          </cell>
          <cell r="F632">
            <v>0</v>
          </cell>
          <cell r="G632">
            <v>-83556.95</v>
          </cell>
          <cell r="H632">
            <v>0</v>
          </cell>
          <cell r="I632">
            <v>-213395.79</v>
          </cell>
          <cell r="J632">
            <v>0</v>
          </cell>
          <cell r="K632">
            <v>0</v>
          </cell>
          <cell r="L632">
            <v>-578281.49</v>
          </cell>
          <cell r="M632">
            <v>0</v>
          </cell>
          <cell r="N632">
            <v>0</v>
          </cell>
          <cell r="O632">
            <v>-174975.17</v>
          </cell>
          <cell r="P632">
            <v>-79336.42</v>
          </cell>
          <cell r="Q632">
            <v>-60000</v>
          </cell>
          <cell r="R632">
            <v>-6148690.0199999996</v>
          </cell>
          <cell r="S632">
            <v>-2756319.76</v>
          </cell>
          <cell r="T632">
            <v>-300000</v>
          </cell>
          <cell r="U632">
            <v>0</v>
          </cell>
          <cell r="V632">
            <v>-390571.24</v>
          </cell>
          <cell r="W632">
            <v>-127135.55</v>
          </cell>
          <cell r="X632">
            <v>0</v>
          </cell>
          <cell r="Y632">
            <v>0</v>
          </cell>
          <cell r="Z632">
            <v>-374700</v>
          </cell>
        </row>
        <row r="633">
          <cell r="A633">
            <v>2040</v>
          </cell>
          <cell r="B633" t="str">
            <v>А</v>
          </cell>
          <cell r="C633" t="str">
            <v>А2040</v>
          </cell>
          <cell r="D633">
            <v>980</v>
          </cell>
          <cell r="E633">
            <v>-7986695.6799999997</v>
          </cell>
          <cell r="F633">
            <v>0</v>
          </cell>
          <cell r="G633">
            <v>-10971.22</v>
          </cell>
          <cell r="H633">
            <v>0</v>
          </cell>
          <cell r="I633">
            <v>-38243.620000000003</v>
          </cell>
          <cell r="J633">
            <v>0</v>
          </cell>
          <cell r="K633">
            <v>0</v>
          </cell>
          <cell r="L633">
            <v>-399575.74</v>
          </cell>
          <cell r="M633">
            <v>0</v>
          </cell>
          <cell r="N633">
            <v>0</v>
          </cell>
          <cell r="O633">
            <v>-174975.17</v>
          </cell>
          <cell r="P633">
            <v>-79336.42</v>
          </cell>
          <cell r="Q633">
            <v>-60000</v>
          </cell>
          <cell r="R633">
            <v>-6148690.0199999996</v>
          </cell>
          <cell r="S633">
            <v>-50000</v>
          </cell>
          <cell r="T633">
            <v>-300000</v>
          </cell>
          <cell r="U633">
            <v>0</v>
          </cell>
          <cell r="V633">
            <v>-233203.49</v>
          </cell>
          <cell r="W633">
            <v>-117000</v>
          </cell>
          <cell r="X633">
            <v>0</v>
          </cell>
          <cell r="Y633">
            <v>0</v>
          </cell>
          <cell r="Z633">
            <v>-374700</v>
          </cell>
        </row>
        <row r="634">
          <cell r="A634">
            <v>2040</v>
          </cell>
          <cell r="B634" t="str">
            <v>А</v>
          </cell>
          <cell r="C634" t="str">
            <v>А2040</v>
          </cell>
          <cell r="D634" t="str">
            <v>978</v>
          </cell>
          <cell r="E634">
            <v>-12573.32</v>
          </cell>
          <cell r="F634">
            <v>0</v>
          </cell>
          <cell r="G634">
            <v>-12573.32</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row>
        <row r="635">
          <cell r="A635">
            <v>2040</v>
          </cell>
          <cell r="B635" t="str">
            <v>А</v>
          </cell>
          <cell r="C635" t="str">
            <v>А2040</v>
          </cell>
          <cell r="D635">
            <v>840</v>
          </cell>
          <cell r="E635">
            <v>-605057.82999999996</v>
          </cell>
          <cell r="F635">
            <v>0</v>
          </cell>
          <cell r="G635">
            <v>0</v>
          </cell>
          <cell r="H635">
            <v>0</v>
          </cell>
          <cell r="I635">
            <v>-32833.85</v>
          </cell>
          <cell r="J635">
            <v>0</v>
          </cell>
          <cell r="K635">
            <v>0</v>
          </cell>
          <cell r="L635">
            <v>-33500</v>
          </cell>
          <cell r="M635">
            <v>0</v>
          </cell>
          <cell r="N635">
            <v>0</v>
          </cell>
          <cell r="O635">
            <v>0</v>
          </cell>
          <cell r="P635">
            <v>0</v>
          </cell>
          <cell r="Q635">
            <v>0</v>
          </cell>
          <cell r="R635">
            <v>0</v>
          </cell>
          <cell r="S635">
            <v>-507323.98</v>
          </cell>
          <cell r="T635">
            <v>0</v>
          </cell>
          <cell r="U635">
            <v>0</v>
          </cell>
          <cell r="V635">
            <v>-29500</v>
          </cell>
          <cell r="W635">
            <v>-1900</v>
          </cell>
          <cell r="X635">
            <v>0</v>
          </cell>
          <cell r="Y635">
            <v>0</v>
          </cell>
          <cell r="Z635">
            <v>0</v>
          </cell>
        </row>
        <row r="636">
          <cell r="A636">
            <v>2040</v>
          </cell>
          <cell r="B636" t="str">
            <v>А</v>
          </cell>
          <cell r="C636" t="str">
            <v>А2040</v>
          </cell>
          <cell r="D636">
            <v>810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row>
        <row r="637">
          <cell r="A637">
            <v>2045</v>
          </cell>
          <cell r="B637" t="str">
            <v>А</v>
          </cell>
          <cell r="C637" t="str">
            <v>А2045</v>
          </cell>
          <cell r="D637">
            <v>0</v>
          </cell>
          <cell r="E637">
            <v>-2704595.37</v>
          </cell>
          <cell r="F637">
            <v>0</v>
          </cell>
          <cell r="G637">
            <v>0</v>
          </cell>
          <cell r="H637">
            <v>0</v>
          </cell>
          <cell r="I637">
            <v>-843359.1</v>
          </cell>
          <cell r="J637">
            <v>0</v>
          </cell>
          <cell r="K637">
            <v>0</v>
          </cell>
          <cell r="L637">
            <v>-514147.58</v>
          </cell>
          <cell r="M637">
            <v>0</v>
          </cell>
          <cell r="N637">
            <v>-151170.71</v>
          </cell>
          <cell r="O637">
            <v>0</v>
          </cell>
          <cell r="P637">
            <v>0</v>
          </cell>
          <cell r="Q637">
            <v>0</v>
          </cell>
          <cell r="R637">
            <v>0</v>
          </cell>
          <cell r="S637">
            <v>-1195917.98</v>
          </cell>
          <cell r="T637">
            <v>0</v>
          </cell>
          <cell r="U637">
            <v>0</v>
          </cell>
          <cell r="V637">
            <v>0</v>
          </cell>
          <cell r="W637">
            <v>0</v>
          </cell>
          <cell r="X637">
            <v>0</v>
          </cell>
          <cell r="Y637">
            <v>0</v>
          </cell>
          <cell r="Z637">
            <v>0</v>
          </cell>
        </row>
        <row r="638">
          <cell r="A638">
            <v>2045</v>
          </cell>
          <cell r="B638" t="str">
            <v>А</v>
          </cell>
          <cell r="C638" t="str">
            <v>А2045</v>
          </cell>
          <cell r="D638">
            <v>980</v>
          </cell>
          <cell r="E638">
            <v>-671091.6</v>
          </cell>
          <cell r="F638">
            <v>0</v>
          </cell>
          <cell r="G638">
            <v>0</v>
          </cell>
          <cell r="H638">
            <v>0</v>
          </cell>
          <cell r="I638">
            <v>-639595.38</v>
          </cell>
          <cell r="J638">
            <v>0</v>
          </cell>
          <cell r="K638">
            <v>0</v>
          </cell>
          <cell r="L638">
            <v>-31496.22</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row>
        <row r="639">
          <cell r="A639">
            <v>2045</v>
          </cell>
          <cell r="B639" t="str">
            <v>А</v>
          </cell>
          <cell r="C639" t="str">
            <v>А2045</v>
          </cell>
          <cell r="D639" t="str">
            <v>978</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row>
        <row r="640">
          <cell r="A640">
            <v>2045</v>
          </cell>
          <cell r="B640" t="str">
            <v>А</v>
          </cell>
          <cell r="C640" t="str">
            <v>А2045</v>
          </cell>
          <cell r="D640">
            <v>840</v>
          </cell>
          <cell r="E640">
            <v>-381198.57</v>
          </cell>
          <cell r="F640">
            <v>0</v>
          </cell>
          <cell r="G640">
            <v>0</v>
          </cell>
          <cell r="H640">
            <v>0</v>
          </cell>
          <cell r="I640">
            <v>-38197.339999999997</v>
          </cell>
          <cell r="J640">
            <v>0</v>
          </cell>
          <cell r="K640">
            <v>0</v>
          </cell>
          <cell r="L640">
            <v>-90477.34</v>
          </cell>
          <cell r="M640">
            <v>0</v>
          </cell>
          <cell r="N640">
            <v>-28338.31</v>
          </cell>
          <cell r="O640">
            <v>0</v>
          </cell>
          <cell r="P640">
            <v>0</v>
          </cell>
          <cell r="Q640">
            <v>0</v>
          </cell>
          <cell r="R640">
            <v>0</v>
          </cell>
          <cell r="S640">
            <v>-224185.58</v>
          </cell>
          <cell r="T640">
            <v>0</v>
          </cell>
          <cell r="U640">
            <v>0</v>
          </cell>
          <cell r="V640">
            <v>0</v>
          </cell>
          <cell r="W640">
            <v>0</v>
          </cell>
          <cell r="X640">
            <v>0</v>
          </cell>
          <cell r="Y640">
            <v>0</v>
          </cell>
          <cell r="Z640">
            <v>0</v>
          </cell>
        </row>
        <row r="641">
          <cell r="A641">
            <v>2045</v>
          </cell>
          <cell r="B641" t="str">
            <v>А</v>
          </cell>
          <cell r="C641" t="str">
            <v>А2045</v>
          </cell>
          <cell r="D641">
            <v>810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row>
        <row r="642">
          <cell r="A642">
            <v>2046</v>
          </cell>
          <cell r="B642" t="str">
            <v>А</v>
          </cell>
          <cell r="C642" t="str">
            <v>А2046</v>
          </cell>
          <cell r="D642">
            <v>0</v>
          </cell>
          <cell r="E642">
            <v>-848800</v>
          </cell>
          <cell r="F642">
            <v>0</v>
          </cell>
          <cell r="G642">
            <v>0</v>
          </cell>
          <cell r="H642">
            <v>0</v>
          </cell>
          <cell r="I642">
            <v>0</v>
          </cell>
          <cell r="J642">
            <v>0</v>
          </cell>
          <cell r="K642">
            <v>0</v>
          </cell>
          <cell r="L642">
            <v>0</v>
          </cell>
          <cell r="M642">
            <v>0</v>
          </cell>
          <cell r="N642">
            <v>0</v>
          </cell>
          <cell r="O642">
            <v>0</v>
          </cell>
          <cell r="P642">
            <v>0</v>
          </cell>
          <cell r="Q642">
            <v>0</v>
          </cell>
          <cell r="R642">
            <v>-641600</v>
          </cell>
          <cell r="S642">
            <v>0</v>
          </cell>
          <cell r="T642">
            <v>-85000</v>
          </cell>
          <cell r="U642">
            <v>-120000</v>
          </cell>
          <cell r="V642">
            <v>-2200</v>
          </cell>
          <cell r="W642">
            <v>0</v>
          </cell>
          <cell r="X642">
            <v>0</v>
          </cell>
          <cell r="Y642">
            <v>0</v>
          </cell>
          <cell r="Z642">
            <v>0</v>
          </cell>
        </row>
        <row r="643">
          <cell r="A643">
            <v>2046</v>
          </cell>
          <cell r="B643" t="str">
            <v>А</v>
          </cell>
          <cell r="C643" t="str">
            <v>А2046</v>
          </cell>
          <cell r="D643">
            <v>980</v>
          </cell>
          <cell r="E643">
            <v>-848800</v>
          </cell>
          <cell r="F643">
            <v>0</v>
          </cell>
          <cell r="G643">
            <v>0</v>
          </cell>
          <cell r="H643">
            <v>0</v>
          </cell>
          <cell r="I643">
            <v>0</v>
          </cell>
          <cell r="J643">
            <v>0</v>
          </cell>
          <cell r="K643">
            <v>0</v>
          </cell>
          <cell r="L643">
            <v>0</v>
          </cell>
          <cell r="M643">
            <v>0</v>
          </cell>
          <cell r="N643">
            <v>0</v>
          </cell>
          <cell r="O643">
            <v>0</v>
          </cell>
          <cell r="P643">
            <v>0</v>
          </cell>
          <cell r="Q643">
            <v>0</v>
          </cell>
          <cell r="R643">
            <v>-641600</v>
          </cell>
          <cell r="S643">
            <v>0</v>
          </cell>
          <cell r="T643">
            <v>-85000</v>
          </cell>
          <cell r="U643">
            <v>-120000</v>
          </cell>
          <cell r="V643">
            <v>-2200</v>
          </cell>
          <cell r="W643">
            <v>0</v>
          </cell>
          <cell r="X643">
            <v>0</v>
          </cell>
          <cell r="Y643">
            <v>0</v>
          </cell>
          <cell r="Z643">
            <v>0</v>
          </cell>
        </row>
        <row r="644">
          <cell r="A644">
            <v>2046</v>
          </cell>
          <cell r="B644" t="str">
            <v>А</v>
          </cell>
          <cell r="C644" t="str">
            <v>А2046</v>
          </cell>
          <cell r="D644" t="str">
            <v>978</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row>
        <row r="645">
          <cell r="A645">
            <v>2046</v>
          </cell>
          <cell r="B645" t="str">
            <v>А</v>
          </cell>
          <cell r="C645" t="str">
            <v>А2046</v>
          </cell>
          <cell r="D645">
            <v>840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row>
        <row r="646">
          <cell r="A646">
            <v>2046</v>
          </cell>
          <cell r="B646" t="str">
            <v>А</v>
          </cell>
          <cell r="C646" t="str">
            <v>А2046</v>
          </cell>
          <cell r="D646">
            <v>810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row>
        <row r="647">
          <cell r="A647">
            <v>2047</v>
          </cell>
          <cell r="B647" t="str">
            <v>А</v>
          </cell>
          <cell r="C647" t="str">
            <v>А2047</v>
          </cell>
          <cell r="D647">
            <v>0</v>
          </cell>
          <cell r="E647">
            <v>-30800</v>
          </cell>
          <cell r="F647">
            <v>0</v>
          </cell>
          <cell r="G647">
            <v>0</v>
          </cell>
          <cell r="H647">
            <v>0</v>
          </cell>
          <cell r="I647">
            <v>0</v>
          </cell>
          <cell r="J647">
            <v>0</v>
          </cell>
          <cell r="K647">
            <v>0</v>
          </cell>
          <cell r="L647">
            <v>0</v>
          </cell>
          <cell r="M647">
            <v>0</v>
          </cell>
          <cell r="N647">
            <v>0</v>
          </cell>
          <cell r="O647">
            <v>0</v>
          </cell>
          <cell r="P647">
            <v>0</v>
          </cell>
          <cell r="Q647">
            <v>0</v>
          </cell>
          <cell r="R647">
            <v>-3800</v>
          </cell>
          <cell r="S647">
            <v>0</v>
          </cell>
          <cell r="T647">
            <v>0</v>
          </cell>
          <cell r="U647">
            <v>0</v>
          </cell>
          <cell r="V647">
            <v>-27000</v>
          </cell>
          <cell r="W647">
            <v>0</v>
          </cell>
          <cell r="X647">
            <v>0</v>
          </cell>
          <cell r="Y647">
            <v>0</v>
          </cell>
          <cell r="Z647">
            <v>0</v>
          </cell>
        </row>
        <row r="648">
          <cell r="A648">
            <v>2047</v>
          </cell>
          <cell r="B648" t="str">
            <v>А</v>
          </cell>
          <cell r="C648" t="str">
            <v>А2047</v>
          </cell>
          <cell r="D648">
            <v>980</v>
          </cell>
          <cell r="E648">
            <v>-30800</v>
          </cell>
          <cell r="F648">
            <v>0</v>
          </cell>
          <cell r="G648">
            <v>0</v>
          </cell>
          <cell r="H648">
            <v>0</v>
          </cell>
          <cell r="I648">
            <v>0</v>
          </cell>
          <cell r="J648">
            <v>0</v>
          </cell>
          <cell r="K648">
            <v>0</v>
          </cell>
          <cell r="L648">
            <v>0</v>
          </cell>
          <cell r="M648">
            <v>0</v>
          </cell>
          <cell r="N648">
            <v>0</v>
          </cell>
          <cell r="O648">
            <v>0</v>
          </cell>
          <cell r="P648">
            <v>0</v>
          </cell>
          <cell r="Q648">
            <v>0</v>
          </cell>
          <cell r="R648">
            <v>-3800</v>
          </cell>
          <cell r="S648">
            <v>0</v>
          </cell>
          <cell r="T648">
            <v>0</v>
          </cell>
          <cell r="U648">
            <v>0</v>
          </cell>
          <cell r="V648">
            <v>-27000</v>
          </cell>
          <cell r="W648">
            <v>0</v>
          </cell>
          <cell r="X648">
            <v>0</v>
          </cell>
          <cell r="Y648">
            <v>0</v>
          </cell>
          <cell r="Z648">
            <v>0</v>
          </cell>
        </row>
        <row r="649">
          <cell r="A649">
            <v>2047</v>
          </cell>
          <cell r="B649" t="str">
            <v>А</v>
          </cell>
          <cell r="C649" t="str">
            <v>А2047</v>
          </cell>
          <cell r="D649" t="str">
            <v>978</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row>
        <row r="650">
          <cell r="A650">
            <v>2047</v>
          </cell>
          <cell r="B650" t="str">
            <v>А</v>
          </cell>
          <cell r="C650" t="str">
            <v>А2047</v>
          </cell>
          <cell r="D650">
            <v>840</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row>
        <row r="651">
          <cell r="A651">
            <v>2047</v>
          </cell>
          <cell r="B651" t="str">
            <v>А</v>
          </cell>
          <cell r="C651" t="str">
            <v>А2047</v>
          </cell>
          <cell r="D651">
            <v>810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row>
        <row r="652">
          <cell r="A652">
            <v>2048</v>
          </cell>
          <cell r="B652" t="str">
            <v>А</v>
          </cell>
          <cell r="C652" t="str">
            <v>А2048</v>
          </cell>
          <cell r="D652">
            <v>0</v>
          </cell>
          <cell r="E652">
            <v>-121726.48</v>
          </cell>
          <cell r="F652">
            <v>0</v>
          </cell>
          <cell r="G652">
            <v>-1317.42</v>
          </cell>
          <cell r="H652">
            <v>0</v>
          </cell>
          <cell r="I652">
            <v>-15026.61</v>
          </cell>
          <cell r="J652">
            <v>0</v>
          </cell>
          <cell r="K652">
            <v>0</v>
          </cell>
          <cell r="L652">
            <v>-13246.71</v>
          </cell>
          <cell r="M652">
            <v>0</v>
          </cell>
          <cell r="N652">
            <v>0</v>
          </cell>
          <cell r="O652">
            <v>-2717.45</v>
          </cell>
          <cell r="P652">
            <v>-1528.69</v>
          </cell>
          <cell r="Q652">
            <v>-123.29</v>
          </cell>
          <cell r="R652">
            <v>-72022.559999999998</v>
          </cell>
          <cell r="S652">
            <v>-2636.14</v>
          </cell>
          <cell r="T652">
            <v>-7243.29</v>
          </cell>
          <cell r="U652">
            <v>-2485.48</v>
          </cell>
          <cell r="V652">
            <v>-3282.6</v>
          </cell>
          <cell r="W652">
            <v>-96.24</v>
          </cell>
          <cell r="X652">
            <v>0</v>
          </cell>
          <cell r="Y652">
            <v>0</v>
          </cell>
          <cell r="Z652">
            <v>0</v>
          </cell>
        </row>
        <row r="653">
          <cell r="A653">
            <v>2048</v>
          </cell>
          <cell r="B653" t="str">
            <v>А</v>
          </cell>
          <cell r="C653" t="str">
            <v>А2048</v>
          </cell>
          <cell r="D653">
            <v>980</v>
          </cell>
          <cell r="E653">
            <v>-106591.84</v>
          </cell>
          <cell r="F653">
            <v>0</v>
          </cell>
          <cell r="G653">
            <v>-277.24</v>
          </cell>
          <cell r="H653">
            <v>0</v>
          </cell>
          <cell r="I653">
            <v>-11721.83</v>
          </cell>
          <cell r="J653">
            <v>0</v>
          </cell>
          <cell r="K653">
            <v>0</v>
          </cell>
          <cell r="L653">
            <v>-5825.14</v>
          </cell>
          <cell r="M653">
            <v>0</v>
          </cell>
          <cell r="N653">
            <v>0</v>
          </cell>
          <cell r="O653">
            <v>-2717.45</v>
          </cell>
          <cell r="P653">
            <v>-1528.69</v>
          </cell>
          <cell r="Q653">
            <v>-123.29</v>
          </cell>
          <cell r="R653">
            <v>-72022.559999999998</v>
          </cell>
          <cell r="S653">
            <v>-958.91</v>
          </cell>
          <cell r="T653">
            <v>-7243.29</v>
          </cell>
          <cell r="U653">
            <v>-2485.48</v>
          </cell>
          <cell r="V653">
            <v>-1605.22</v>
          </cell>
          <cell r="W653">
            <v>-82.74</v>
          </cell>
          <cell r="X653">
            <v>0</v>
          </cell>
          <cell r="Y653">
            <v>0</v>
          </cell>
          <cell r="Z653">
            <v>0</v>
          </cell>
        </row>
        <row r="654">
          <cell r="A654">
            <v>2048</v>
          </cell>
          <cell r="B654" t="str">
            <v>А</v>
          </cell>
          <cell r="C654" t="str">
            <v>А2048</v>
          </cell>
          <cell r="D654" t="str">
            <v>978</v>
          </cell>
          <cell r="E654">
            <v>-180.18</v>
          </cell>
          <cell r="F654">
            <v>0</v>
          </cell>
          <cell r="G654">
            <v>-180.18</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row>
        <row r="655">
          <cell r="A655">
            <v>2048</v>
          </cell>
          <cell r="B655" t="str">
            <v>А</v>
          </cell>
          <cell r="C655" t="str">
            <v>А2048</v>
          </cell>
          <cell r="D655">
            <v>840</v>
          </cell>
          <cell r="E655">
            <v>-2642.13</v>
          </cell>
          <cell r="F655">
            <v>0</v>
          </cell>
          <cell r="G655">
            <v>0</v>
          </cell>
          <cell r="H655">
            <v>0</v>
          </cell>
          <cell r="I655">
            <v>-619.51</v>
          </cell>
          <cell r="J655">
            <v>0</v>
          </cell>
          <cell r="K655">
            <v>0</v>
          </cell>
          <cell r="L655">
            <v>-1391.24</v>
          </cell>
          <cell r="M655">
            <v>0</v>
          </cell>
          <cell r="N655">
            <v>0</v>
          </cell>
          <cell r="O655">
            <v>0</v>
          </cell>
          <cell r="P655">
            <v>0</v>
          </cell>
          <cell r="Q655">
            <v>0</v>
          </cell>
          <cell r="R655">
            <v>0</v>
          </cell>
          <cell r="S655">
            <v>-314.41000000000003</v>
          </cell>
          <cell r="T655">
            <v>0</v>
          </cell>
          <cell r="U655">
            <v>0</v>
          </cell>
          <cell r="V655">
            <v>-314.44</v>
          </cell>
          <cell r="W655">
            <v>-2.5299999999999998</v>
          </cell>
          <cell r="X655">
            <v>0</v>
          </cell>
          <cell r="Y655">
            <v>0</v>
          </cell>
          <cell r="Z655">
            <v>0</v>
          </cell>
        </row>
        <row r="656">
          <cell r="A656">
            <v>2048</v>
          </cell>
          <cell r="B656" t="str">
            <v>А</v>
          </cell>
          <cell r="C656" t="str">
            <v>А2048</v>
          </cell>
          <cell r="D656">
            <v>810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row>
        <row r="657">
          <cell r="A657">
            <v>2049</v>
          </cell>
          <cell r="B657" t="str">
            <v>А</v>
          </cell>
          <cell r="C657" t="str">
            <v>А2049</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row>
        <row r="658">
          <cell r="A658">
            <v>2049</v>
          </cell>
          <cell r="B658" t="str">
            <v>А</v>
          </cell>
          <cell r="C658" t="str">
            <v>А2049</v>
          </cell>
          <cell r="D658">
            <v>980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row>
        <row r="659">
          <cell r="A659">
            <v>2049</v>
          </cell>
          <cell r="B659" t="str">
            <v>А</v>
          </cell>
          <cell r="C659" t="str">
            <v>А2049</v>
          </cell>
          <cell r="D659" t="str">
            <v>978</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row>
        <row r="660">
          <cell r="A660">
            <v>2049</v>
          </cell>
          <cell r="B660" t="str">
            <v>А</v>
          </cell>
          <cell r="C660" t="str">
            <v>А2049</v>
          </cell>
          <cell r="D660">
            <v>840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row>
        <row r="661">
          <cell r="A661">
            <v>2049</v>
          </cell>
          <cell r="B661" t="str">
            <v>А</v>
          </cell>
          <cell r="C661" t="str">
            <v>А2049</v>
          </cell>
          <cell r="D661">
            <v>810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row>
        <row r="662">
          <cell r="A662">
            <v>2050</v>
          </cell>
          <cell r="B662" t="str">
            <v>А</v>
          </cell>
          <cell r="C662" t="str">
            <v>А2050</v>
          </cell>
          <cell r="D662">
            <v>0</v>
          </cell>
          <cell r="E662">
            <v>-122727649.26000001</v>
          </cell>
          <cell r="F662">
            <v>-59636272.5</v>
          </cell>
          <cell r="G662">
            <v>-1130394.27</v>
          </cell>
          <cell r="H662">
            <v>0</v>
          </cell>
          <cell r="I662">
            <v>-5315295.8</v>
          </cell>
          <cell r="J662">
            <v>-202054.86</v>
          </cell>
          <cell r="K662">
            <v>0</v>
          </cell>
          <cell r="L662">
            <v>-4606844.9800000004</v>
          </cell>
          <cell r="M662">
            <v>-11483066.309999999</v>
          </cell>
          <cell r="N662">
            <v>0</v>
          </cell>
          <cell r="O662">
            <v>-3068594.27</v>
          </cell>
          <cell r="P662">
            <v>-28996431.880000003</v>
          </cell>
          <cell r="Q662">
            <v>0</v>
          </cell>
          <cell r="R662">
            <v>-400087.07</v>
          </cell>
          <cell r="S662">
            <v>-2937500.58</v>
          </cell>
          <cell r="T662">
            <v>-156498.29999999999</v>
          </cell>
          <cell r="U662">
            <v>0</v>
          </cell>
          <cell r="V662">
            <v>-1130207.18</v>
          </cell>
          <cell r="W662">
            <v>0</v>
          </cell>
          <cell r="X662">
            <v>-2771822.05</v>
          </cell>
          <cell r="Y662">
            <v>0</v>
          </cell>
          <cell r="Z662">
            <v>-892579.21</v>
          </cell>
        </row>
        <row r="663">
          <cell r="A663">
            <v>2050</v>
          </cell>
          <cell r="B663" t="str">
            <v>А</v>
          </cell>
          <cell r="C663" t="str">
            <v>А2050</v>
          </cell>
          <cell r="D663">
            <v>980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row>
        <row r="664">
          <cell r="A664">
            <v>2050</v>
          </cell>
          <cell r="B664" t="str">
            <v>А</v>
          </cell>
          <cell r="C664" t="str">
            <v>А2050</v>
          </cell>
          <cell r="D664" t="str">
            <v>978</v>
          </cell>
          <cell r="E664">
            <v>-2964023.44</v>
          </cell>
          <cell r="F664">
            <v>0</v>
          </cell>
          <cell r="G664">
            <v>-70000</v>
          </cell>
          <cell r="H664">
            <v>0</v>
          </cell>
          <cell r="I664">
            <v>0</v>
          </cell>
          <cell r="J664">
            <v>-35000</v>
          </cell>
          <cell r="K664">
            <v>0</v>
          </cell>
          <cell r="L664">
            <v>-797998.99</v>
          </cell>
          <cell r="M664">
            <v>-1814287.58</v>
          </cell>
          <cell r="N664">
            <v>0</v>
          </cell>
          <cell r="O664">
            <v>-97505.68</v>
          </cell>
          <cell r="P664">
            <v>-30508.51</v>
          </cell>
          <cell r="Q664">
            <v>0</v>
          </cell>
          <cell r="R664">
            <v>0</v>
          </cell>
          <cell r="S664">
            <v>-73500</v>
          </cell>
          <cell r="T664">
            <v>-27108.68</v>
          </cell>
          <cell r="U664">
            <v>0</v>
          </cell>
          <cell r="V664">
            <v>0</v>
          </cell>
          <cell r="W664">
            <v>0</v>
          </cell>
          <cell r="X664">
            <v>-18114</v>
          </cell>
          <cell r="Y664">
            <v>0</v>
          </cell>
          <cell r="Z664">
            <v>0</v>
          </cell>
        </row>
        <row r="665">
          <cell r="A665">
            <v>2050</v>
          </cell>
          <cell r="B665" t="str">
            <v>А</v>
          </cell>
          <cell r="C665" t="str">
            <v>А2050</v>
          </cell>
          <cell r="D665">
            <v>840</v>
          </cell>
          <cell r="E665">
            <v>-19710039.380000003</v>
          </cell>
          <cell r="F665">
            <v>-11179355.609999999</v>
          </cell>
          <cell r="G665">
            <v>-98769.27</v>
          </cell>
          <cell r="H665">
            <v>0</v>
          </cell>
          <cell r="I665">
            <v>-996400</v>
          </cell>
          <cell r="J665">
            <v>0</v>
          </cell>
          <cell r="K665">
            <v>0</v>
          </cell>
          <cell r="L665">
            <v>0</v>
          </cell>
          <cell r="M665">
            <v>-189182</v>
          </cell>
          <cell r="N665">
            <v>0</v>
          </cell>
          <cell r="O665">
            <v>-418398.26</v>
          </cell>
          <cell r="P665">
            <v>-5402625.6200000001</v>
          </cell>
          <cell r="Q665">
            <v>0</v>
          </cell>
          <cell r="R665">
            <v>-74999.92</v>
          </cell>
          <cell r="S665">
            <v>-471119.2</v>
          </cell>
          <cell r="T665">
            <v>0</v>
          </cell>
          <cell r="U665">
            <v>0</v>
          </cell>
          <cell r="V665">
            <v>-211867.5</v>
          </cell>
          <cell r="W665">
            <v>0</v>
          </cell>
          <cell r="X665">
            <v>-500000</v>
          </cell>
          <cell r="Y665">
            <v>0</v>
          </cell>
          <cell r="Z665">
            <v>-167322</v>
          </cell>
        </row>
        <row r="666">
          <cell r="A666">
            <v>2050</v>
          </cell>
          <cell r="B666" t="str">
            <v>А</v>
          </cell>
          <cell r="C666" t="str">
            <v>А2050</v>
          </cell>
          <cell r="D666">
            <v>810</v>
          </cell>
          <cell r="E666">
            <v>-2800690.98</v>
          </cell>
          <cell r="F666">
            <v>0</v>
          </cell>
          <cell r="G666">
            <v>-1180300</v>
          </cell>
          <cell r="H666">
            <v>0</v>
          </cell>
          <cell r="I666">
            <v>0</v>
          </cell>
          <cell r="J666">
            <v>0</v>
          </cell>
          <cell r="K666">
            <v>0</v>
          </cell>
          <cell r="L666">
            <v>0</v>
          </cell>
          <cell r="M666">
            <v>0</v>
          </cell>
          <cell r="N666">
            <v>0</v>
          </cell>
          <cell r="O666">
            <v>-1620390.98</v>
          </cell>
          <cell r="P666">
            <v>0</v>
          </cell>
          <cell r="Q666">
            <v>0</v>
          </cell>
          <cell r="R666">
            <v>0</v>
          </cell>
          <cell r="S666">
            <v>0</v>
          </cell>
          <cell r="T666">
            <v>0</v>
          </cell>
          <cell r="U666">
            <v>0</v>
          </cell>
          <cell r="V666">
            <v>0</v>
          </cell>
          <cell r="W666">
            <v>0</v>
          </cell>
          <cell r="X666">
            <v>0</v>
          </cell>
          <cell r="Y666">
            <v>0</v>
          </cell>
          <cell r="Z666">
            <v>0</v>
          </cell>
        </row>
        <row r="667">
          <cell r="A667">
            <v>2055</v>
          </cell>
          <cell r="B667" t="str">
            <v>А</v>
          </cell>
          <cell r="C667" t="str">
            <v>А2055</v>
          </cell>
          <cell r="D667">
            <v>0</v>
          </cell>
          <cell r="E667">
            <v>-18261189.649999999</v>
          </cell>
          <cell r="F667">
            <v>-1977499.15</v>
          </cell>
          <cell r="G667">
            <v>0</v>
          </cell>
          <cell r="H667">
            <v>0</v>
          </cell>
          <cell r="I667">
            <v>0</v>
          </cell>
          <cell r="J667">
            <v>0</v>
          </cell>
          <cell r="K667">
            <v>0</v>
          </cell>
          <cell r="L667">
            <v>0</v>
          </cell>
          <cell r="M667">
            <v>-14576650.5</v>
          </cell>
          <cell r="N667">
            <v>0</v>
          </cell>
          <cell r="O667">
            <v>0</v>
          </cell>
          <cell r="P667">
            <v>0</v>
          </cell>
          <cell r="Q667">
            <v>0</v>
          </cell>
          <cell r="R667">
            <v>0</v>
          </cell>
          <cell r="S667">
            <v>-1707040</v>
          </cell>
          <cell r="T667">
            <v>0</v>
          </cell>
          <cell r="U667">
            <v>0</v>
          </cell>
          <cell r="V667">
            <v>0</v>
          </cell>
          <cell r="W667">
            <v>0</v>
          </cell>
          <cell r="X667">
            <v>0</v>
          </cell>
          <cell r="Y667">
            <v>0</v>
          </cell>
          <cell r="Z667">
            <v>0</v>
          </cell>
        </row>
        <row r="668">
          <cell r="A668">
            <v>2055</v>
          </cell>
          <cell r="B668" t="str">
            <v>А</v>
          </cell>
          <cell r="C668" t="str">
            <v>А2055</v>
          </cell>
          <cell r="D668">
            <v>980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row>
        <row r="669">
          <cell r="A669">
            <v>2055</v>
          </cell>
          <cell r="B669" t="str">
            <v>А</v>
          </cell>
          <cell r="C669" t="str">
            <v>А2055</v>
          </cell>
          <cell r="D669" t="str">
            <v>978</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row>
        <row r="670">
          <cell r="A670">
            <v>2055</v>
          </cell>
          <cell r="B670" t="str">
            <v>А</v>
          </cell>
          <cell r="C670" t="str">
            <v>А2055</v>
          </cell>
          <cell r="D670">
            <v>840</v>
          </cell>
          <cell r="E670">
            <v>-3423224.23</v>
          </cell>
          <cell r="F670">
            <v>-370700</v>
          </cell>
          <cell r="G670">
            <v>0</v>
          </cell>
          <cell r="H670">
            <v>0</v>
          </cell>
          <cell r="I670">
            <v>0</v>
          </cell>
          <cell r="J670">
            <v>0</v>
          </cell>
          <cell r="K670">
            <v>0</v>
          </cell>
          <cell r="L670">
            <v>0</v>
          </cell>
          <cell r="M670">
            <v>-2732524.23</v>
          </cell>
          <cell r="N670">
            <v>0</v>
          </cell>
          <cell r="O670">
            <v>0</v>
          </cell>
          <cell r="P670">
            <v>0</v>
          </cell>
          <cell r="Q670">
            <v>0</v>
          </cell>
          <cell r="R670">
            <v>0</v>
          </cell>
          <cell r="S670">
            <v>-320000</v>
          </cell>
          <cell r="T670">
            <v>0</v>
          </cell>
          <cell r="U670">
            <v>0</v>
          </cell>
          <cell r="V670">
            <v>0</v>
          </cell>
          <cell r="W670">
            <v>0</v>
          </cell>
          <cell r="X670">
            <v>0</v>
          </cell>
          <cell r="Y670">
            <v>0</v>
          </cell>
          <cell r="Z670">
            <v>0</v>
          </cell>
        </row>
        <row r="671">
          <cell r="A671">
            <v>2055</v>
          </cell>
          <cell r="B671" t="str">
            <v>А</v>
          </cell>
          <cell r="C671" t="str">
            <v>А2055</v>
          </cell>
          <cell r="D671">
            <v>810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row>
        <row r="672">
          <cell r="A672">
            <v>2056</v>
          </cell>
          <cell r="B672" t="str">
            <v>А</v>
          </cell>
          <cell r="C672" t="str">
            <v>А2056</v>
          </cell>
          <cell r="D672">
            <v>0</v>
          </cell>
          <cell r="E672">
            <v>-17221852.190000005</v>
          </cell>
          <cell r="F672">
            <v>-184192.66</v>
          </cell>
          <cell r="G672">
            <v>-16665311.43</v>
          </cell>
          <cell r="H672">
            <v>0</v>
          </cell>
          <cell r="I672">
            <v>0</v>
          </cell>
          <cell r="J672">
            <v>0</v>
          </cell>
          <cell r="K672">
            <v>0</v>
          </cell>
          <cell r="L672">
            <v>0</v>
          </cell>
          <cell r="M672">
            <v>-170704</v>
          </cell>
          <cell r="N672">
            <v>0</v>
          </cell>
          <cell r="O672">
            <v>0</v>
          </cell>
          <cell r="P672">
            <v>0</v>
          </cell>
          <cell r="Q672">
            <v>0</v>
          </cell>
          <cell r="R672">
            <v>0</v>
          </cell>
          <cell r="S672">
            <v>-201644.1</v>
          </cell>
          <cell r="T672">
            <v>0</v>
          </cell>
          <cell r="U672">
            <v>0</v>
          </cell>
          <cell r="V672">
            <v>0</v>
          </cell>
          <cell r="W672">
            <v>0</v>
          </cell>
          <cell r="X672">
            <v>0</v>
          </cell>
          <cell r="Y672">
            <v>0</v>
          </cell>
          <cell r="Z672">
            <v>0</v>
          </cell>
        </row>
        <row r="673">
          <cell r="A673">
            <v>2056</v>
          </cell>
          <cell r="B673" t="str">
            <v>А</v>
          </cell>
          <cell r="C673" t="str">
            <v>А2056</v>
          </cell>
          <cell r="D673">
            <v>980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row>
        <row r="674">
          <cell r="A674">
            <v>2056</v>
          </cell>
          <cell r="B674" t="str">
            <v>А</v>
          </cell>
          <cell r="C674" t="str">
            <v>А2056</v>
          </cell>
          <cell r="D674" t="str">
            <v>978</v>
          </cell>
          <cell r="E674">
            <v>-12513.68</v>
          </cell>
          <cell r="F674">
            <v>0</v>
          </cell>
          <cell r="G674">
            <v>-12513.68</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row>
        <row r="675">
          <cell r="A675">
            <v>2056</v>
          </cell>
          <cell r="B675" t="str">
            <v>А</v>
          </cell>
          <cell r="C675" t="str">
            <v>А2056</v>
          </cell>
          <cell r="D675">
            <v>840</v>
          </cell>
          <cell r="E675">
            <v>-3214848.77</v>
          </cell>
          <cell r="F675">
            <v>-34528.57</v>
          </cell>
          <cell r="G675">
            <v>-3110520.2</v>
          </cell>
          <cell r="H675">
            <v>0</v>
          </cell>
          <cell r="I675">
            <v>0</v>
          </cell>
          <cell r="J675">
            <v>0</v>
          </cell>
          <cell r="K675">
            <v>0</v>
          </cell>
          <cell r="L675">
            <v>0</v>
          </cell>
          <cell r="M675">
            <v>-32000</v>
          </cell>
          <cell r="N675">
            <v>0</v>
          </cell>
          <cell r="O675">
            <v>0</v>
          </cell>
          <cell r="P675">
            <v>0</v>
          </cell>
          <cell r="Q675">
            <v>0</v>
          </cell>
          <cell r="R675">
            <v>0</v>
          </cell>
          <cell r="S675">
            <v>-37800</v>
          </cell>
          <cell r="T675">
            <v>0</v>
          </cell>
          <cell r="U675">
            <v>0</v>
          </cell>
          <cell r="V675">
            <v>0</v>
          </cell>
          <cell r="W675">
            <v>0</v>
          </cell>
          <cell r="X675">
            <v>0</v>
          </cell>
          <cell r="Y675">
            <v>0</v>
          </cell>
          <cell r="Z675">
            <v>0</v>
          </cell>
        </row>
        <row r="676">
          <cell r="A676">
            <v>2056</v>
          </cell>
          <cell r="B676" t="str">
            <v>А</v>
          </cell>
          <cell r="C676" t="str">
            <v>А2056</v>
          </cell>
          <cell r="D676">
            <v>810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row>
        <row r="677">
          <cell r="A677">
            <v>2057</v>
          </cell>
          <cell r="B677" t="str">
            <v>А</v>
          </cell>
          <cell r="C677" t="str">
            <v>А2057</v>
          </cell>
          <cell r="D677">
            <v>0</v>
          </cell>
          <cell r="E677">
            <v>-213380</v>
          </cell>
          <cell r="F677">
            <v>0</v>
          </cell>
          <cell r="G677">
            <v>0</v>
          </cell>
          <cell r="H677">
            <v>0</v>
          </cell>
          <cell r="I677">
            <v>-213380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row>
        <row r="678">
          <cell r="A678">
            <v>2057</v>
          </cell>
          <cell r="B678" t="str">
            <v>А</v>
          </cell>
          <cell r="C678" t="str">
            <v>А2057</v>
          </cell>
          <cell r="D678">
            <v>980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row>
        <row r="679">
          <cell r="A679">
            <v>2057</v>
          </cell>
          <cell r="B679" t="str">
            <v>А</v>
          </cell>
          <cell r="C679" t="str">
            <v>А2057</v>
          </cell>
          <cell r="D679" t="str">
            <v>978</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row>
        <row r="680">
          <cell r="A680">
            <v>2057</v>
          </cell>
          <cell r="B680" t="str">
            <v>А</v>
          </cell>
          <cell r="C680" t="str">
            <v>А2057</v>
          </cell>
          <cell r="D680">
            <v>840</v>
          </cell>
          <cell r="E680">
            <v>-40000</v>
          </cell>
          <cell r="F680">
            <v>0</v>
          </cell>
          <cell r="G680">
            <v>0</v>
          </cell>
          <cell r="H680">
            <v>0</v>
          </cell>
          <cell r="I680">
            <v>-40000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row>
        <row r="681">
          <cell r="A681">
            <v>2057</v>
          </cell>
          <cell r="B681" t="str">
            <v>А</v>
          </cell>
          <cell r="C681" t="str">
            <v>А2057</v>
          </cell>
          <cell r="D681">
            <v>810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row>
        <row r="682">
          <cell r="A682">
            <v>2058</v>
          </cell>
          <cell r="B682" t="str">
            <v>А</v>
          </cell>
          <cell r="C682" t="str">
            <v>А2058</v>
          </cell>
          <cell r="D682">
            <v>0</v>
          </cell>
          <cell r="E682">
            <v>-1022013.2</v>
          </cell>
          <cell r="F682">
            <v>-291017.40999999997</v>
          </cell>
          <cell r="G682">
            <v>-325246.99</v>
          </cell>
          <cell r="H682">
            <v>0</v>
          </cell>
          <cell r="I682">
            <v>-28601.14</v>
          </cell>
          <cell r="J682">
            <v>-2480.02</v>
          </cell>
          <cell r="K682">
            <v>-609.36</v>
          </cell>
          <cell r="L682">
            <v>-47159.55</v>
          </cell>
          <cell r="M682">
            <v>-189213.47</v>
          </cell>
          <cell r="N682">
            <v>0</v>
          </cell>
          <cell r="O682">
            <v>-34487.4</v>
          </cell>
          <cell r="P682">
            <v>-3174.51</v>
          </cell>
          <cell r="Q682">
            <v>0</v>
          </cell>
          <cell r="R682">
            <v>-4777.79</v>
          </cell>
          <cell r="S682">
            <v>-43449.49</v>
          </cell>
          <cell r="T682">
            <v>-1287.2</v>
          </cell>
          <cell r="U682">
            <v>0</v>
          </cell>
          <cell r="V682">
            <v>-13185.76</v>
          </cell>
          <cell r="W682">
            <v>0</v>
          </cell>
          <cell r="X682">
            <v>-31682.79</v>
          </cell>
          <cell r="Y682">
            <v>0</v>
          </cell>
          <cell r="Z682">
            <v>-5640.32</v>
          </cell>
        </row>
        <row r="683">
          <cell r="A683">
            <v>2058</v>
          </cell>
          <cell r="B683" t="str">
            <v>А</v>
          </cell>
          <cell r="C683" t="str">
            <v>А2058</v>
          </cell>
          <cell r="D683">
            <v>980</v>
          </cell>
          <cell r="E683">
            <v>-609.36</v>
          </cell>
          <cell r="F683">
            <v>0</v>
          </cell>
          <cell r="G683">
            <v>0</v>
          </cell>
          <cell r="H683">
            <v>0</v>
          </cell>
          <cell r="I683">
            <v>0</v>
          </cell>
          <cell r="J683">
            <v>0</v>
          </cell>
          <cell r="K683">
            <v>-609.36</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row>
        <row r="684">
          <cell r="A684">
            <v>2058</v>
          </cell>
          <cell r="B684" t="str">
            <v>А</v>
          </cell>
          <cell r="C684" t="str">
            <v>А2058</v>
          </cell>
          <cell r="D684" t="str">
            <v>978</v>
          </cell>
          <cell r="E684">
            <v>-15877.8</v>
          </cell>
          <cell r="F684">
            <v>0</v>
          </cell>
          <cell r="G684">
            <v>-1020</v>
          </cell>
          <cell r="H684">
            <v>0</v>
          </cell>
          <cell r="I684">
            <v>0</v>
          </cell>
          <cell r="J684">
            <v>-429.59</v>
          </cell>
          <cell r="K684">
            <v>0</v>
          </cell>
          <cell r="L684">
            <v>-8168.99</v>
          </cell>
          <cell r="M684">
            <v>-2608.36</v>
          </cell>
          <cell r="N684">
            <v>0</v>
          </cell>
          <cell r="O684">
            <v>-2159.9</v>
          </cell>
          <cell r="P684">
            <v>-379.67</v>
          </cell>
          <cell r="Q684">
            <v>0</v>
          </cell>
          <cell r="R684">
            <v>0</v>
          </cell>
          <cell r="S684">
            <v>-716.63</v>
          </cell>
          <cell r="T684">
            <v>-222.97</v>
          </cell>
          <cell r="U684">
            <v>0</v>
          </cell>
          <cell r="V684">
            <v>0</v>
          </cell>
          <cell r="W684">
            <v>0</v>
          </cell>
          <cell r="X684">
            <v>-171.69</v>
          </cell>
          <cell r="Y684">
            <v>0</v>
          </cell>
          <cell r="Z684">
            <v>0</v>
          </cell>
        </row>
        <row r="685">
          <cell r="A685">
            <v>2058</v>
          </cell>
          <cell r="B685" t="str">
            <v>А</v>
          </cell>
          <cell r="C685" t="str">
            <v>А2058</v>
          </cell>
          <cell r="D685">
            <v>840</v>
          </cell>
          <cell r="E685">
            <v>-173283.89</v>
          </cell>
          <cell r="F685">
            <v>-54553.83</v>
          </cell>
          <cell r="G685">
            <v>-59856.25</v>
          </cell>
          <cell r="H685">
            <v>0</v>
          </cell>
          <cell r="I685">
            <v>-5361.54</v>
          </cell>
          <cell r="J685">
            <v>0</v>
          </cell>
          <cell r="K685">
            <v>0</v>
          </cell>
          <cell r="L685">
            <v>0</v>
          </cell>
          <cell r="M685">
            <v>-32647</v>
          </cell>
          <cell r="N685">
            <v>0</v>
          </cell>
          <cell r="O685">
            <v>-3133.42</v>
          </cell>
          <cell r="P685">
            <v>-184.21</v>
          </cell>
          <cell r="Q685">
            <v>0</v>
          </cell>
          <cell r="R685">
            <v>-895.64</v>
          </cell>
          <cell r="S685">
            <v>-7369.46</v>
          </cell>
          <cell r="T685">
            <v>0</v>
          </cell>
          <cell r="U685">
            <v>0</v>
          </cell>
          <cell r="V685">
            <v>-2471.79</v>
          </cell>
          <cell r="W685">
            <v>0</v>
          </cell>
          <cell r="X685">
            <v>-5753.42</v>
          </cell>
          <cell r="Y685">
            <v>0</v>
          </cell>
          <cell r="Z685">
            <v>-1057.33</v>
          </cell>
        </row>
        <row r="686">
          <cell r="A686">
            <v>2058</v>
          </cell>
          <cell r="B686" t="str">
            <v>А</v>
          </cell>
          <cell r="C686" t="str">
            <v>А2058</v>
          </cell>
          <cell r="D686">
            <v>810</v>
          </cell>
          <cell r="E686">
            <v>-31718.09</v>
          </cell>
          <cell r="F686">
            <v>0</v>
          </cell>
          <cell r="G686">
            <v>-327.86</v>
          </cell>
          <cell r="H686">
            <v>0</v>
          </cell>
          <cell r="I686">
            <v>0</v>
          </cell>
          <cell r="J686">
            <v>0</v>
          </cell>
          <cell r="K686">
            <v>0</v>
          </cell>
          <cell r="L686">
            <v>0</v>
          </cell>
          <cell r="M686">
            <v>0</v>
          </cell>
          <cell r="N686">
            <v>0</v>
          </cell>
          <cell r="O686">
            <v>-31390.23</v>
          </cell>
          <cell r="P686">
            <v>0</v>
          </cell>
          <cell r="Q686">
            <v>0</v>
          </cell>
          <cell r="R686">
            <v>0</v>
          </cell>
          <cell r="S686">
            <v>0</v>
          </cell>
          <cell r="T686">
            <v>0</v>
          </cell>
          <cell r="U686">
            <v>0</v>
          </cell>
          <cell r="V686">
            <v>0</v>
          </cell>
          <cell r="W686">
            <v>0</v>
          </cell>
          <cell r="X686">
            <v>0</v>
          </cell>
          <cell r="Y686">
            <v>0</v>
          </cell>
          <cell r="Z686">
            <v>0</v>
          </cell>
        </row>
        <row r="687">
          <cell r="A687">
            <v>2059</v>
          </cell>
          <cell r="B687" t="str">
            <v>А</v>
          </cell>
          <cell r="C687" t="str">
            <v>А2059</v>
          </cell>
          <cell r="D687">
            <v>0</v>
          </cell>
          <cell r="E687">
            <v>-30321.62</v>
          </cell>
          <cell r="F687">
            <v>-30321.62</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row>
        <row r="688">
          <cell r="A688">
            <v>2059</v>
          </cell>
          <cell r="B688" t="str">
            <v>А</v>
          </cell>
          <cell r="C688" t="str">
            <v>А2059</v>
          </cell>
          <cell r="D688">
            <v>980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row>
        <row r="689">
          <cell r="A689">
            <v>2059</v>
          </cell>
          <cell r="B689" t="str">
            <v>А</v>
          </cell>
          <cell r="C689" t="str">
            <v>А2059</v>
          </cell>
          <cell r="D689" t="str">
            <v>978</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row>
        <row r="690">
          <cell r="A690">
            <v>2059</v>
          </cell>
          <cell r="B690" t="str">
            <v>А</v>
          </cell>
          <cell r="C690" t="str">
            <v>А2059</v>
          </cell>
          <cell r="D690">
            <v>840</v>
          </cell>
          <cell r="E690">
            <v>-5684.06</v>
          </cell>
          <cell r="F690">
            <v>-5684.06</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row>
        <row r="691">
          <cell r="A691">
            <v>2059</v>
          </cell>
          <cell r="B691" t="str">
            <v>А</v>
          </cell>
          <cell r="C691" t="str">
            <v>А2059</v>
          </cell>
          <cell r="D691">
            <v>810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row>
        <row r="692">
          <cell r="A692">
            <v>2061</v>
          </cell>
          <cell r="B692" t="str">
            <v>А</v>
          </cell>
          <cell r="C692" t="str">
            <v>А2061</v>
          </cell>
          <cell r="D692">
            <v>0</v>
          </cell>
          <cell r="E692">
            <v>-131081.9</v>
          </cell>
          <cell r="F692">
            <v>0</v>
          </cell>
          <cell r="G692">
            <v>0</v>
          </cell>
          <cell r="H692">
            <v>0</v>
          </cell>
          <cell r="I692">
            <v>0</v>
          </cell>
          <cell r="J692">
            <v>0</v>
          </cell>
          <cell r="K692">
            <v>0</v>
          </cell>
          <cell r="L692">
            <v>0</v>
          </cell>
          <cell r="M692">
            <v>-431.35</v>
          </cell>
          <cell r="N692">
            <v>0</v>
          </cell>
          <cell r="O692">
            <v>0</v>
          </cell>
          <cell r="P692">
            <v>0</v>
          </cell>
          <cell r="Q692">
            <v>0</v>
          </cell>
          <cell r="R692">
            <v>0</v>
          </cell>
          <cell r="S692">
            <v>-130650.55</v>
          </cell>
          <cell r="T692">
            <v>0</v>
          </cell>
          <cell r="U692">
            <v>0</v>
          </cell>
          <cell r="V692">
            <v>0</v>
          </cell>
          <cell r="W692">
            <v>0</v>
          </cell>
          <cell r="X692">
            <v>0</v>
          </cell>
          <cell r="Y692">
            <v>0</v>
          </cell>
          <cell r="Z692">
            <v>0</v>
          </cell>
        </row>
        <row r="693">
          <cell r="A693">
            <v>2061</v>
          </cell>
          <cell r="B693" t="str">
            <v>А</v>
          </cell>
          <cell r="C693" t="str">
            <v>А2061</v>
          </cell>
          <cell r="D693">
            <v>980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row>
        <row r="694">
          <cell r="A694">
            <v>2061</v>
          </cell>
          <cell r="B694" t="str">
            <v>А</v>
          </cell>
          <cell r="C694" t="str">
            <v>А2061</v>
          </cell>
          <cell r="D694" t="str">
            <v>978</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row>
        <row r="695">
          <cell r="A695">
            <v>2061</v>
          </cell>
          <cell r="B695" t="str">
            <v>А</v>
          </cell>
          <cell r="C695" t="str">
            <v>А2061</v>
          </cell>
          <cell r="D695">
            <v>840</v>
          </cell>
          <cell r="E695">
            <v>-24572.48</v>
          </cell>
          <cell r="F695">
            <v>0</v>
          </cell>
          <cell r="G695">
            <v>0</v>
          </cell>
          <cell r="H695">
            <v>0</v>
          </cell>
          <cell r="I695">
            <v>0</v>
          </cell>
          <cell r="J695">
            <v>0</v>
          </cell>
          <cell r="K695">
            <v>0</v>
          </cell>
          <cell r="L695">
            <v>0</v>
          </cell>
          <cell r="M695">
            <v>-80.86</v>
          </cell>
          <cell r="N695">
            <v>0</v>
          </cell>
          <cell r="O695">
            <v>0</v>
          </cell>
          <cell r="P695">
            <v>0</v>
          </cell>
          <cell r="Q695">
            <v>0</v>
          </cell>
          <cell r="R695">
            <v>0</v>
          </cell>
          <cell r="S695">
            <v>-24491.62</v>
          </cell>
          <cell r="T695">
            <v>0</v>
          </cell>
          <cell r="U695">
            <v>0</v>
          </cell>
          <cell r="V695">
            <v>0</v>
          </cell>
          <cell r="W695">
            <v>0</v>
          </cell>
          <cell r="X695">
            <v>0</v>
          </cell>
          <cell r="Y695">
            <v>0</v>
          </cell>
          <cell r="Z695">
            <v>0</v>
          </cell>
        </row>
        <row r="696">
          <cell r="A696">
            <v>2061</v>
          </cell>
          <cell r="B696" t="str">
            <v>А</v>
          </cell>
          <cell r="C696" t="str">
            <v>А2061</v>
          </cell>
          <cell r="D696">
            <v>810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row>
        <row r="697">
          <cell r="A697">
            <v>2062</v>
          </cell>
          <cell r="B697" t="str">
            <v>А</v>
          </cell>
          <cell r="C697" t="str">
            <v>А2062</v>
          </cell>
          <cell r="D697">
            <v>0</v>
          </cell>
          <cell r="E697">
            <v>-430609298.25000006</v>
          </cell>
          <cell r="F697">
            <v>-86032916.960000008</v>
          </cell>
          <cell r="G697">
            <v>-103693901.28</v>
          </cell>
          <cell r="H697">
            <v>0</v>
          </cell>
          <cell r="I697">
            <v>-38167463.460000001</v>
          </cell>
          <cell r="J697">
            <v>-22966025.16</v>
          </cell>
          <cell r="K697">
            <v>-3244058.56</v>
          </cell>
          <cell r="L697">
            <v>-544341.5</v>
          </cell>
          <cell r="M697">
            <v>-64461477.460000001</v>
          </cell>
          <cell r="N697">
            <v>0</v>
          </cell>
          <cell r="O697">
            <v>-15580976.5</v>
          </cell>
          <cell r="P697">
            <v>-27769950.039999999</v>
          </cell>
          <cell r="Q697">
            <v>-512929.07</v>
          </cell>
          <cell r="R697">
            <v>-17712986.960000001</v>
          </cell>
          <cell r="S697">
            <v>-15661561.050000001</v>
          </cell>
          <cell r="T697">
            <v>-15796087.710000001</v>
          </cell>
          <cell r="U697">
            <v>-199724.84</v>
          </cell>
          <cell r="V697">
            <v>-7967742.4000000004</v>
          </cell>
          <cell r="W697">
            <v>-6486598.0600000005</v>
          </cell>
          <cell r="X697">
            <v>-1280834.1599999999</v>
          </cell>
          <cell r="Y697">
            <v>-55000</v>
          </cell>
          <cell r="Z697">
            <v>-2474723.08</v>
          </cell>
        </row>
        <row r="698">
          <cell r="A698">
            <v>2062</v>
          </cell>
          <cell r="B698" t="str">
            <v>А</v>
          </cell>
          <cell r="C698" t="str">
            <v>А2062</v>
          </cell>
          <cell r="D698">
            <v>980</v>
          </cell>
          <cell r="E698">
            <v>-230819115.78000003</v>
          </cell>
          <cell r="F698">
            <v>-68906894.120000005</v>
          </cell>
          <cell r="G698">
            <v>-50981483.229999997</v>
          </cell>
          <cell r="H698">
            <v>0</v>
          </cell>
          <cell r="I698">
            <v>-26749610.5</v>
          </cell>
          <cell r="J698">
            <v>-5799764.0300000003</v>
          </cell>
          <cell r="K698">
            <v>-3048973.7</v>
          </cell>
          <cell r="L698">
            <v>-507000</v>
          </cell>
          <cell r="M698">
            <v>-33361111.620000001</v>
          </cell>
          <cell r="N698">
            <v>0</v>
          </cell>
          <cell r="O698">
            <v>-8378846.1699999999</v>
          </cell>
          <cell r="P698">
            <v>-330000</v>
          </cell>
          <cell r="Q698">
            <v>-76469.84</v>
          </cell>
          <cell r="R698">
            <v>-4954549.2</v>
          </cell>
          <cell r="S698">
            <v>-6928325.7400000002</v>
          </cell>
          <cell r="T698">
            <v>-6070227.3099999996</v>
          </cell>
          <cell r="U698">
            <v>-199724.84</v>
          </cell>
          <cell r="V698">
            <v>-7353409.1600000001</v>
          </cell>
          <cell r="W698">
            <v>-3767058.7</v>
          </cell>
          <cell r="X698">
            <v>-1210685.48</v>
          </cell>
          <cell r="Y698">
            <v>-55000</v>
          </cell>
          <cell r="Z698">
            <v>-2139982.14</v>
          </cell>
        </row>
        <row r="699">
          <cell r="A699">
            <v>2062</v>
          </cell>
          <cell r="B699" t="str">
            <v>А</v>
          </cell>
          <cell r="C699" t="str">
            <v>А2062</v>
          </cell>
          <cell r="D699" t="str">
            <v>978</v>
          </cell>
          <cell r="E699">
            <v>-1745779.01</v>
          </cell>
          <cell r="F699">
            <v>0</v>
          </cell>
          <cell r="G699">
            <v>-16050</v>
          </cell>
          <cell r="H699">
            <v>0</v>
          </cell>
          <cell r="I699">
            <v>-55100</v>
          </cell>
          <cell r="J699">
            <v>-1600000</v>
          </cell>
          <cell r="K699">
            <v>-19932</v>
          </cell>
          <cell r="L699">
            <v>0</v>
          </cell>
          <cell r="M699">
            <v>-18697.009999999998</v>
          </cell>
          <cell r="N699">
            <v>0</v>
          </cell>
          <cell r="O699">
            <v>-18000</v>
          </cell>
          <cell r="P699">
            <v>-18000</v>
          </cell>
          <cell r="Q699">
            <v>0</v>
          </cell>
          <cell r="R699">
            <v>0</v>
          </cell>
          <cell r="S699">
            <v>0</v>
          </cell>
          <cell r="T699">
            <v>0</v>
          </cell>
          <cell r="U699">
            <v>0</v>
          </cell>
          <cell r="V699">
            <v>0</v>
          </cell>
          <cell r="W699">
            <v>0</v>
          </cell>
          <cell r="X699">
            <v>0</v>
          </cell>
          <cell r="Y699">
            <v>0</v>
          </cell>
          <cell r="Z699">
            <v>0</v>
          </cell>
        </row>
        <row r="700">
          <cell r="A700">
            <v>2062</v>
          </cell>
          <cell r="B700" t="str">
            <v>А</v>
          </cell>
          <cell r="C700" t="str">
            <v>А2062</v>
          </cell>
          <cell r="D700">
            <v>840</v>
          </cell>
          <cell r="E700">
            <v>-35421194.480000004</v>
          </cell>
          <cell r="F700">
            <v>-3210427</v>
          </cell>
          <cell r="G700">
            <v>-9803875.8000000007</v>
          </cell>
          <cell r="H700">
            <v>0</v>
          </cell>
          <cell r="I700">
            <v>-2080750</v>
          </cell>
          <cell r="J700">
            <v>-1486450</v>
          </cell>
          <cell r="K700">
            <v>-15000</v>
          </cell>
          <cell r="L700">
            <v>-7000</v>
          </cell>
          <cell r="M700">
            <v>-5809809.3700000001</v>
          </cell>
          <cell r="N700">
            <v>0</v>
          </cell>
          <cell r="O700">
            <v>-1330624.5</v>
          </cell>
          <cell r="P700">
            <v>-5124385.8099999996</v>
          </cell>
          <cell r="Q700">
            <v>0</v>
          </cell>
          <cell r="R700">
            <v>-2391683.9</v>
          </cell>
          <cell r="S700">
            <v>-1637123.5</v>
          </cell>
          <cell r="T700">
            <v>-1823200</v>
          </cell>
          <cell r="U700">
            <v>0</v>
          </cell>
          <cell r="V700">
            <v>-115162.29</v>
          </cell>
          <cell r="W700">
            <v>-509802.11</v>
          </cell>
          <cell r="X700">
            <v>-13150</v>
          </cell>
          <cell r="Y700">
            <v>0</v>
          </cell>
          <cell r="Z700">
            <v>-62750.2</v>
          </cell>
        </row>
        <row r="701">
          <cell r="A701">
            <v>2062</v>
          </cell>
          <cell r="B701" t="str">
            <v>А</v>
          </cell>
          <cell r="C701" t="str">
            <v>А2062</v>
          </cell>
          <cell r="D701">
            <v>810</v>
          </cell>
          <cell r="E701">
            <v>-4483516.22</v>
          </cell>
          <cell r="F701">
            <v>0</v>
          </cell>
          <cell r="G701">
            <v>-1900000</v>
          </cell>
          <cell r="H701">
            <v>0</v>
          </cell>
          <cell r="I701">
            <v>0</v>
          </cell>
          <cell r="J701">
            <v>0</v>
          </cell>
          <cell r="K701">
            <v>0</v>
          </cell>
          <cell r="L701">
            <v>0</v>
          </cell>
          <cell r="M701">
            <v>0</v>
          </cell>
          <cell r="N701">
            <v>0</v>
          </cell>
          <cell r="O701">
            <v>0</v>
          </cell>
          <cell r="P701">
            <v>0</v>
          </cell>
          <cell r="Q701">
            <v>-2583516.2200000002</v>
          </cell>
          <cell r="R701">
            <v>0</v>
          </cell>
          <cell r="S701">
            <v>0</v>
          </cell>
          <cell r="T701">
            <v>0</v>
          </cell>
          <cell r="U701">
            <v>0</v>
          </cell>
          <cell r="V701">
            <v>0</v>
          </cell>
          <cell r="W701">
            <v>0</v>
          </cell>
          <cell r="X701">
            <v>0</v>
          </cell>
          <cell r="Y701">
            <v>0</v>
          </cell>
          <cell r="Z701">
            <v>0</v>
          </cell>
        </row>
        <row r="702">
          <cell r="A702">
            <v>2065</v>
          </cell>
          <cell r="B702" t="str">
            <v>А</v>
          </cell>
          <cell r="C702" t="str">
            <v>А2065</v>
          </cell>
          <cell r="D702">
            <v>0</v>
          </cell>
          <cell r="E702">
            <v>-234936180.23000002</v>
          </cell>
          <cell r="F702">
            <v>-97044729.00999999</v>
          </cell>
          <cell r="G702">
            <v>-27514076.75</v>
          </cell>
          <cell r="H702">
            <v>0</v>
          </cell>
          <cell r="I702">
            <v>-208223.89</v>
          </cell>
          <cell r="J702">
            <v>-16420638.57</v>
          </cell>
          <cell r="K702">
            <v>-989283.65</v>
          </cell>
          <cell r="L702">
            <v>-334586.87</v>
          </cell>
          <cell r="M702">
            <v>-31630413.109999999</v>
          </cell>
          <cell r="N702">
            <v>-29000</v>
          </cell>
          <cell r="O702">
            <v>-17407011.82</v>
          </cell>
          <cell r="P702">
            <v>-471429.24</v>
          </cell>
          <cell r="Q702">
            <v>-264751.24</v>
          </cell>
          <cell r="R702">
            <v>0</v>
          </cell>
          <cell r="S702">
            <v>-3832989.73</v>
          </cell>
          <cell r="T702">
            <v>-485006.06</v>
          </cell>
          <cell r="U702">
            <v>-64284.25</v>
          </cell>
          <cell r="V702">
            <v>-161686.07</v>
          </cell>
          <cell r="W702">
            <v>-1005865.05</v>
          </cell>
          <cell r="X702">
            <v>-127466</v>
          </cell>
          <cell r="Y702">
            <v>0</v>
          </cell>
          <cell r="Z702">
            <v>-36944738.920000002</v>
          </cell>
        </row>
        <row r="703">
          <cell r="A703">
            <v>2065</v>
          </cell>
          <cell r="B703" t="str">
            <v>А</v>
          </cell>
          <cell r="C703" t="str">
            <v>А2065</v>
          </cell>
          <cell r="D703">
            <v>980</v>
          </cell>
          <cell r="E703">
            <v>-89255666.410000011</v>
          </cell>
          <cell r="F703">
            <v>-13710621.74</v>
          </cell>
          <cell r="G703">
            <v>-21502863.710000001</v>
          </cell>
          <cell r="H703">
            <v>0</v>
          </cell>
          <cell r="I703">
            <v>0</v>
          </cell>
          <cell r="J703">
            <v>-86724.49</v>
          </cell>
          <cell r="K703">
            <v>-285796.44</v>
          </cell>
          <cell r="L703">
            <v>-22930.92</v>
          </cell>
          <cell r="M703">
            <v>-18395086.940000001</v>
          </cell>
          <cell r="N703">
            <v>-29000</v>
          </cell>
          <cell r="O703">
            <v>-17145962.73</v>
          </cell>
          <cell r="P703">
            <v>-239752</v>
          </cell>
          <cell r="Q703">
            <v>-264751.24</v>
          </cell>
          <cell r="R703">
            <v>0</v>
          </cell>
          <cell r="S703">
            <v>-180280.31</v>
          </cell>
          <cell r="T703">
            <v>-281358.64</v>
          </cell>
          <cell r="U703">
            <v>-29610</v>
          </cell>
          <cell r="V703">
            <v>-24200</v>
          </cell>
          <cell r="W703">
            <v>-188440.29</v>
          </cell>
          <cell r="X703">
            <v>-127466</v>
          </cell>
          <cell r="Y703">
            <v>0</v>
          </cell>
          <cell r="Z703">
            <v>-16740820.960000001</v>
          </cell>
        </row>
        <row r="704">
          <cell r="A704">
            <v>2065</v>
          </cell>
          <cell r="B704" t="str">
            <v>А</v>
          </cell>
          <cell r="C704" t="str">
            <v>А2065</v>
          </cell>
          <cell r="D704" t="str">
            <v>978</v>
          </cell>
          <cell r="E704">
            <v>-70218.55</v>
          </cell>
          <cell r="F704">
            <v>0</v>
          </cell>
          <cell r="G704">
            <v>-25218.55</v>
          </cell>
          <cell r="H704">
            <v>0</v>
          </cell>
          <cell r="I704">
            <v>0</v>
          </cell>
          <cell r="J704">
            <v>0</v>
          </cell>
          <cell r="K704">
            <v>-45000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row>
        <row r="705">
          <cell r="A705">
            <v>2065</v>
          </cell>
          <cell r="B705" t="str">
            <v>А</v>
          </cell>
          <cell r="C705" t="str">
            <v>А2065</v>
          </cell>
          <cell r="D705">
            <v>840</v>
          </cell>
          <cell r="E705">
            <v>-27233131.940000001</v>
          </cell>
          <cell r="F705">
            <v>-15621727.859999999</v>
          </cell>
          <cell r="G705">
            <v>-1099564.43</v>
          </cell>
          <cell r="H705">
            <v>0</v>
          </cell>
          <cell r="I705">
            <v>-39033.440000000002</v>
          </cell>
          <cell r="J705">
            <v>-3061939.09</v>
          </cell>
          <cell r="K705">
            <v>-83176</v>
          </cell>
          <cell r="L705">
            <v>-58422.71</v>
          </cell>
          <cell r="M705">
            <v>-2481080.92</v>
          </cell>
          <cell r="N705">
            <v>0</v>
          </cell>
          <cell r="O705">
            <v>-48936</v>
          </cell>
          <cell r="P705">
            <v>-43429.98</v>
          </cell>
          <cell r="Q705">
            <v>0</v>
          </cell>
          <cell r="R705">
            <v>0</v>
          </cell>
          <cell r="S705">
            <v>-684733.23</v>
          </cell>
          <cell r="T705">
            <v>-38175.54</v>
          </cell>
          <cell r="U705">
            <v>-6500</v>
          </cell>
          <cell r="V705">
            <v>-25773</v>
          </cell>
          <cell r="W705">
            <v>-153233.62</v>
          </cell>
          <cell r="X705">
            <v>0</v>
          </cell>
          <cell r="Y705">
            <v>0</v>
          </cell>
          <cell r="Z705">
            <v>-3787406.12</v>
          </cell>
        </row>
        <row r="706">
          <cell r="A706">
            <v>2065</v>
          </cell>
          <cell r="B706" t="str">
            <v>А</v>
          </cell>
          <cell r="C706" t="str">
            <v>А2065</v>
          </cell>
          <cell r="D706">
            <v>810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row>
        <row r="707">
          <cell r="A707">
            <v>2066</v>
          </cell>
          <cell r="B707" t="str">
            <v>А</v>
          </cell>
          <cell r="C707" t="str">
            <v>А2066</v>
          </cell>
          <cell r="D707">
            <v>0</v>
          </cell>
          <cell r="E707">
            <v>-260577380.82999998</v>
          </cell>
          <cell r="F707">
            <v>-167432056.58999997</v>
          </cell>
          <cell r="G707">
            <v>-18598064.09</v>
          </cell>
          <cell r="H707">
            <v>0</v>
          </cell>
          <cell r="I707">
            <v>-939752.01</v>
          </cell>
          <cell r="J707">
            <v>0</v>
          </cell>
          <cell r="K707">
            <v>-480105</v>
          </cell>
          <cell r="L707">
            <v>0</v>
          </cell>
          <cell r="M707">
            <v>-27731224.920000002</v>
          </cell>
          <cell r="N707">
            <v>0</v>
          </cell>
          <cell r="O707">
            <v>-234801.32</v>
          </cell>
          <cell r="P707">
            <v>0</v>
          </cell>
          <cell r="Q707">
            <v>-61000</v>
          </cell>
          <cell r="R707">
            <v>-433674.43</v>
          </cell>
          <cell r="S707">
            <v>-7830000</v>
          </cell>
          <cell r="T707">
            <v>-826896.98</v>
          </cell>
          <cell r="U707">
            <v>0</v>
          </cell>
          <cell r="V707">
            <v>0</v>
          </cell>
          <cell r="W707">
            <v>-375215.66</v>
          </cell>
          <cell r="X707">
            <v>0</v>
          </cell>
          <cell r="Y707">
            <v>0</v>
          </cell>
          <cell r="Z707">
            <v>-35634589.829999998</v>
          </cell>
        </row>
        <row r="708">
          <cell r="A708">
            <v>2066</v>
          </cell>
          <cell r="B708" t="str">
            <v>А</v>
          </cell>
          <cell r="C708" t="str">
            <v>А2066</v>
          </cell>
          <cell r="D708">
            <v>980</v>
          </cell>
          <cell r="E708">
            <v>-119010436.18999998</v>
          </cell>
          <cell r="F708">
            <v>-96250696.379999995</v>
          </cell>
          <cell r="G708">
            <v>-7067084.5800000001</v>
          </cell>
          <cell r="H708">
            <v>0</v>
          </cell>
          <cell r="I708">
            <v>-34000</v>
          </cell>
          <cell r="J708">
            <v>0</v>
          </cell>
          <cell r="K708">
            <v>0</v>
          </cell>
          <cell r="L708">
            <v>0</v>
          </cell>
          <cell r="M708">
            <v>-6351000</v>
          </cell>
          <cell r="N708">
            <v>0</v>
          </cell>
          <cell r="O708">
            <v>-234801.32</v>
          </cell>
          <cell r="P708">
            <v>0</v>
          </cell>
          <cell r="Q708">
            <v>-61000</v>
          </cell>
          <cell r="R708">
            <v>-433674.43</v>
          </cell>
          <cell r="S708">
            <v>-7830000</v>
          </cell>
          <cell r="T708">
            <v>-320119.48</v>
          </cell>
          <cell r="U708">
            <v>0</v>
          </cell>
          <cell r="V708">
            <v>0</v>
          </cell>
          <cell r="W708">
            <v>-107060</v>
          </cell>
          <cell r="X708">
            <v>0</v>
          </cell>
          <cell r="Y708">
            <v>0</v>
          </cell>
          <cell r="Z708">
            <v>-321000</v>
          </cell>
        </row>
        <row r="709">
          <cell r="A709">
            <v>2066</v>
          </cell>
          <cell r="B709" t="str">
            <v>А</v>
          </cell>
          <cell r="C709" t="str">
            <v>А2066</v>
          </cell>
          <cell r="D709" t="str">
            <v>978</v>
          </cell>
          <cell r="E709">
            <v>-46450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-46450</v>
          </cell>
          <cell r="X709">
            <v>0</v>
          </cell>
          <cell r="Y709">
            <v>0</v>
          </cell>
          <cell r="Z709">
            <v>0</v>
          </cell>
        </row>
        <row r="710">
          <cell r="A710">
            <v>2066</v>
          </cell>
          <cell r="B710" t="str">
            <v>А</v>
          </cell>
          <cell r="C710" t="str">
            <v>А2066</v>
          </cell>
          <cell r="D710">
            <v>840</v>
          </cell>
          <cell r="E710">
            <v>-26487728.739999998</v>
          </cell>
          <cell r="F710">
            <v>-13343586.130000001</v>
          </cell>
          <cell r="G710">
            <v>-2161585.81</v>
          </cell>
          <cell r="H710">
            <v>0</v>
          </cell>
          <cell r="I710">
            <v>-169791.35999999999</v>
          </cell>
          <cell r="J710">
            <v>0</v>
          </cell>
          <cell r="K710">
            <v>-90000</v>
          </cell>
          <cell r="L710">
            <v>0</v>
          </cell>
          <cell r="M710">
            <v>-4007915.44</v>
          </cell>
          <cell r="N710">
            <v>0</v>
          </cell>
          <cell r="O710">
            <v>0</v>
          </cell>
          <cell r="P710">
            <v>0</v>
          </cell>
          <cell r="Q710">
            <v>0</v>
          </cell>
          <cell r="R710">
            <v>0</v>
          </cell>
          <cell r="S710">
            <v>0</v>
          </cell>
          <cell r="T710">
            <v>-95000</v>
          </cell>
          <cell r="U710">
            <v>0</v>
          </cell>
          <cell r="V710">
            <v>0</v>
          </cell>
          <cell r="W710">
            <v>0</v>
          </cell>
          <cell r="X710">
            <v>0</v>
          </cell>
          <cell r="Y710">
            <v>0</v>
          </cell>
          <cell r="Z710">
            <v>-6619850</v>
          </cell>
        </row>
        <row r="711">
          <cell r="A711">
            <v>2066</v>
          </cell>
          <cell r="B711" t="str">
            <v>А</v>
          </cell>
          <cell r="C711" t="str">
            <v>А2066</v>
          </cell>
          <cell r="D711">
            <v>810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row>
        <row r="712">
          <cell r="A712">
            <v>2067</v>
          </cell>
          <cell r="B712" t="str">
            <v>А</v>
          </cell>
          <cell r="C712" t="str">
            <v>А2067</v>
          </cell>
          <cell r="D712">
            <v>0</v>
          </cell>
          <cell r="E712">
            <v>-914473.97</v>
          </cell>
          <cell r="F712">
            <v>0</v>
          </cell>
          <cell r="G712">
            <v>-129500</v>
          </cell>
          <cell r="H712">
            <v>0</v>
          </cell>
          <cell r="I712">
            <v>-370547.95</v>
          </cell>
          <cell r="J712">
            <v>0</v>
          </cell>
          <cell r="K712">
            <v>-115600</v>
          </cell>
          <cell r="L712">
            <v>0</v>
          </cell>
          <cell r="M712">
            <v>0</v>
          </cell>
          <cell r="N712">
            <v>0</v>
          </cell>
          <cell r="O712">
            <v>-180889.21</v>
          </cell>
          <cell r="P712">
            <v>0</v>
          </cell>
          <cell r="Q712">
            <v>0</v>
          </cell>
          <cell r="R712">
            <v>0</v>
          </cell>
          <cell r="S712">
            <v>0</v>
          </cell>
          <cell r="T712">
            <v>0</v>
          </cell>
          <cell r="U712">
            <v>0</v>
          </cell>
          <cell r="V712">
            <v>0</v>
          </cell>
          <cell r="W712">
            <v>-73237.25</v>
          </cell>
          <cell r="X712">
            <v>-44699.56</v>
          </cell>
          <cell r="Y712">
            <v>0</v>
          </cell>
          <cell r="Z712">
            <v>0</v>
          </cell>
        </row>
        <row r="713">
          <cell r="A713">
            <v>2067</v>
          </cell>
          <cell r="B713" t="str">
            <v>А</v>
          </cell>
          <cell r="C713" t="str">
            <v>А2067</v>
          </cell>
          <cell r="D713">
            <v>980</v>
          </cell>
          <cell r="E713">
            <v>-914473.97</v>
          </cell>
          <cell r="F713">
            <v>0</v>
          </cell>
          <cell r="G713">
            <v>-129500</v>
          </cell>
          <cell r="H713">
            <v>0</v>
          </cell>
          <cell r="I713">
            <v>-370547.95</v>
          </cell>
          <cell r="J713">
            <v>0</v>
          </cell>
          <cell r="K713">
            <v>-115600</v>
          </cell>
          <cell r="L713">
            <v>0</v>
          </cell>
          <cell r="M713">
            <v>0</v>
          </cell>
          <cell r="N713">
            <v>0</v>
          </cell>
          <cell r="O713">
            <v>-180889.21</v>
          </cell>
          <cell r="P713">
            <v>0</v>
          </cell>
          <cell r="Q713">
            <v>0</v>
          </cell>
          <cell r="R713">
            <v>0</v>
          </cell>
          <cell r="S713">
            <v>0</v>
          </cell>
          <cell r="T713">
            <v>0</v>
          </cell>
          <cell r="U713">
            <v>0</v>
          </cell>
          <cell r="V713">
            <v>0</v>
          </cell>
          <cell r="W713">
            <v>-73237.25</v>
          </cell>
          <cell r="X713">
            <v>-44699.56</v>
          </cell>
          <cell r="Y713">
            <v>0</v>
          </cell>
          <cell r="Z713">
            <v>0</v>
          </cell>
        </row>
        <row r="714">
          <cell r="A714">
            <v>2067</v>
          </cell>
          <cell r="B714" t="str">
            <v>А</v>
          </cell>
          <cell r="C714" t="str">
            <v>А2067</v>
          </cell>
          <cell r="D714" t="str">
            <v>978</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row>
        <row r="715">
          <cell r="A715">
            <v>2067</v>
          </cell>
          <cell r="B715" t="str">
            <v>А</v>
          </cell>
          <cell r="C715" t="str">
            <v>А2067</v>
          </cell>
          <cell r="D715">
            <v>840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row>
        <row r="716">
          <cell r="A716">
            <v>2067</v>
          </cell>
          <cell r="B716" t="str">
            <v>А</v>
          </cell>
          <cell r="C716" t="str">
            <v>А2067</v>
          </cell>
          <cell r="D716">
            <v>810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row>
        <row r="717">
          <cell r="A717">
            <v>2068</v>
          </cell>
          <cell r="B717" t="str">
            <v>А</v>
          </cell>
          <cell r="C717" t="str">
            <v>А2068</v>
          </cell>
          <cell r="D717">
            <v>0</v>
          </cell>
          <cell r="E717">
            <v>-25122785.75</v>
          </cell>
          <cell r="F717">
            <v>-16523986.48</v>
          </cell>
          <cell r="G717">
            <v>-2976880.01</v>
          </cell>
          <cell r="H717">
            <v>0</v>
          </cell>
          <cell r="I717">
            <v>-555402.22</v>
          </cell>
          <cell r="J717">
            <v>-403384.3</v>
          </cell>
          <cell r="K717">
            <v>-81990.53</v>
          </cell>
          <cell r="L717">
            <v>-3354.28</v>
          </cell>
          <cell r="M717">
            <v>-1416079.21</v>
          </cell>
          <cell r="N717">
            <v>-484.93</v>
          </cell>
          <cell r="O717">
            <v>-521551.99</v>
          </cell>
          <cell r="P717">
            <v>-17011.2</v>
          </cell>
          <cell r="Q717">
            <v>-12933.63</v>
          </cell>
          <cell r="R717">
            <v>-190862.94</v>
          </cell>
          <cell r="S717">
            <v>-1044848.38</v>
          </cell>
          <cell r="T717">
            <v>-217422.22</v>
          </cell>
          <cell r="U717">
            <v>-5134.9399999999996</v>
          </cell>
          <cell r="V717">
            <v>-119697.38</v>
          </cell>
          <cell r="W717">
            <v>-112530.41</v>
          </cell>
          <cell r="X717">
            <v>0</v>
          </cell>
          <cell r="Y717">
            <v>-406.85</v>
          </cell>
          <cell r="Z717">
            <v>-918823.85</v>
          </cell>
        </row>
        <row r="718">
          <cell r="A718">
            <v>2068</v>
          </cell>
          <cell r="B718" t="str">
            <v>А</v>
          </cell>
          <cell r="C718" t="str">
            <v>А2068</v>
          </cell>
          <cell r="D718">
            <v>980</v>
          </cell>
          <cell r="E718">
            <v>-18197288.66</v>
          </cell>
          <cell r="F718">
            <v>-12963013.93</v>
          </cell>
          <cell r="G718">
            <v>-1862655.67</v>
          </cell>
          <cell r="H718">
            <v>0</v>
          </cell>
          <cell r="I718">
            <v>-400004.7</v>
          </cell>
          <cell r="J718">
            <v>-111347.18</v>
          </cell>
          <cell r="K718">
            <v>-70830.33</v>
          </cell>
          <cell r="L718">
            <v>-698.92</v>
          </cell>
          <cell r="M718">
            <v>-838813.19</v>
          </cell>
          <cell r="N718">
            <v>-484.93</v>
          </cell>
          <cell r="O718">
            <v>-437111.62</v>
          </cell>
          <cell r="P718">
            <v>-10741.28</v>
          </cell>
          <cell r="Q718">
            <v>-4471.38</v>
          </cell>
          <cell r="R718">
            <v>-88679.69</v>
          </cell>
          <cell r="S718">
            <v>-901315.83</v>
          </cell>
          <cell r="T718">
            <v>-97333.99</v>
          </cell>
          <cell r="U718">
            <v>-4540.57</v>
          </cell>
          <cell r="V718">
            <v>-113412.96</v>
          </cell>
          <cell r="W718">
            <v>-68309.16</v>
          </cell>
          <cell r="X718">
            <v>0</v>
          </cell>
          <cell r="Y718">
            <v>-406.85</v>
          </cell>
          <cell r="Z718">
            <v>-223116.48</v>
          </cell>
        </row>
        <row r="719">
          <cell r="A719">
            <v>2068</v>
          </cell>
          <cell r="B719" t="str">
            <v>А</v>
          </cell>
          <cell r="C719" t="str">
            <v>А2068</v>
          </cell>
          <cell r="D719" t="str">
            <v>978</v>
          </cell>
          <cell r="E719">
            <v>-11645.38</v>
          </cell>
          <cell r="F719">
            <v>0</v>
          </cell>
          <cell r="G719">
            <v>-505.97</v>
          </cell>
          <cell r="H719">
            <v>0</v>
          </cell>
          <cell r="I719">
            <v>-556.37</v>
          </cell>
          <cell r="J719">
            <v>-9258.08</v>
          </cell>
          <cell r="K719">
            <v>0</v>
          </cell>
          <cell r="L719">
            <v>0</v>
          </cell>
          <cell r="M719">
            <v>-233.66</v>
          </cell>
          <cell r="N719">
            <v>0</v>
          </cell>
          <cell r="O719">
            <v>-217</v>
          </cell>
          <cell r="P719">
            <v>-224</v>
          </cell>
          <cell r="Q719">
            <v>0</v>
          </cell>
          <cell r="R719">
            <v>0</v>
          </cell>
          <cell r="S719">
            <v>0</v>
          </cell>
          <cell r="T719">
            <v>0</v>
          </cell>
          <cell r="U719">
            <v>0</v>
          </cell>
          <cell r="V719">
            <v>0</v>
          </cell>
          <cell r="W719">
            <v>-650.29999999999995</v>
          </cell>
          <cell r="X719">
            <v>0</v>
          </cell>
          <cell r="Y719">
            <v>0</v>
          </cell>
          <cell r="Z719">
            <v>0</v>
          </cell>
        </row>
        <row r="720">
          <cell r="A720">
            <v>2068</v>
          </cell>
          <cell r="B720" t="str">
            <v>А</v>
          </cell>
          <cell r="C720" t="str">
            <v>А2068</v>
          </cell>
          <cell r="D720">
            <v>840</v>
          </cell>
          <cell r="E720">
            <v>-1283062.51</v>
          </cell>
          <cell r="F720">
            <v>-667536.32999999996</v>
          </cell>
          <cell r="G720">
            <v>-207294.21</v>
          </cell>
          <cell r="H720">
            <v>0</v>
          </cell>
          <cell r="I720">
            <v>-28528.560000000001</v>
          </cell>
          <cell r="J720">
            <v>-44725.89</v>
          </cell>
          <cell r="K720">
            <v>-2092.08</v>
          </cell>
          <cell r="L720">
            <v>-497.77</v>
          </cell>
          <cell r="M720">
            <v>-107960.84</v>
          </cell>
          <cell r="N720">
            <v>0</v>
          </cell>
          <cell r="O720">
            <v>-15594.27</v>
          </cell>
          <cell r="P720">
            <v>-932.94</v>
          </cell>
          <cell r="Q720">
            <v>-34.35</v>
          </cell>
          <cell r="R720">
            <v>-19155.169999999998</v>
          </cell>
          <cell r="S720">
            <v>-26906.47</v>
          </cell>
          <cell r="T720">
            <v>-22511.62</v>
          </cell>
          <cell r="U720">
            <v>-111.42</v>
          </cell>
          <cell r="V720">
            <v>-1178.07</v>
          </cell>
          <cell r="W720">
            <v>-7585.92</v>
          </cell>
          <cell r="X720">
            <v>0</v>
          </cell>
          <cell r="Y720">
            <v>0</v>
          </cell>
          <cell r="Z720">
            <v>-130416.6</v>
          </cell>
        </row>
        <row r="721">
          <cell r="A721">
            <v>2068</v>
          </cell>
          <cell r="B721" t="str">
            <v>А</v>
          </cell>
          <cell r="C721" t="str">
            <v>А2068</v>
          </cell>
          <cell r="D721">
            <v>810</v>
          </cell>
          <cell r="E721">
            <v>-81516.75</v>
          </cell>
          <cell r="F721">
            <v>0</v>
          </cell>
          <cell r="G721">
            <v>-32511.11</v>
          </cell>
          <cell r="H721">
            <v>0</v>
          </cell>
          <cell r="I721">
            <v>0</v>
          </cell>
          <cell r="J721">
            <v>0</v>
          </cell>
          <cell r="K721">
            <v>0</v>
          </cell>
          <cell r="L721">
            <v>0</v>
          </cell>
          <cell r="M721">
            <v>0</v>
          </cell>
          <cell r="N721">
            <v>0</v>
          </cell>
          <cell r="O721">
            <v>0</v>
          </cell>
          <cell r="P721">
            <v>0</v>
          </cell>
          <cell r="Q721">
            <v>-49005.64</v>
          </cell>
          <cell r="R721">
            <v>0</v>
          </cell>
          <cell r="S721">
            <v>0</v>
          </cell>
          <cell r="T721">
            <v>0</v>
          </cell>
          <cell r="U721">
            <v>0</v>
          </cell>
          <cell r="V721">
            <v>0</v>
          </cell>
          <cell r="W721">
            <v>0</v>
          </cell>
          <cell r="X721">
            <v>0</v>
          </cell>
          <cell r="Y721">
            <v>0</v>
          </cell>
          <cell r="Z721">
            <v>0</v>
          </cell>
        </row>
        <row r="722">
          <cell r="A722">
            <v>2069</v>
          </cell>
          <cell r="B722" t="str">
            <v>А</v>
          </cell>
          <cell r="C722" t="str">
            <v>А2069</v>
          </cell>
          <cell r="D722">
            <v>0</v>
          </cell>
          <cell r="E722">
            <v>-1172948.46</v>
          </cell>
          <cell r="F722">
            <v>-728146.34</v>
          </cell>
          <cell r="G722">
            <v>-3890.12</v>
          </cell>
          <cell r="H722">
            <v>0</v>
          </cell>
          <cell r="I722">
            <v>-431192.93</v>
          </cell>
          <cell r="J722">
            <v>0</v>
          </cell>
          <cell r="K722">
            <v>-9719.07</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row>
        <row r="723">
          <cell r="A723">
            <v>2069</v>
          </cell>
          <cell r="B723" t="str">
            <v>А</v>
          </cell>
          <cell r="C723" t="str">
            <v>А2069</v>
          </cell>
          <cell r="D723">
            <v>980</v>
          </cell>
          <cell r="E723">
            <v>-637882.11</v>
          </cell>
          <cell r="F723">
            <v>-193079.99</v>
          </cell>
          <cell r="G723">
            <v>-3890.12</v>
          </cell>
          <cell r="H723">
            <v>0</v>
          </cell>
          <cell r="I723">
            <v>-431192.93</v>
          </cell>
          <cell r="J723">
            <v>0</v>
          </cell>
          <cell r="K723">
            <v>-9719.07</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row>
        <row r="724">
          <cell r="A724">
            <v>2069</v>
          </cell>
          <cell r="B724" t="str">
            <v>А</v>
          </cell>
          <cell r="C724" t="str">
            <v>А2069</v>
          </cell>
          <cell r="D724" t="str">
            <v>978</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row>
        <row r="725">
          <cell r="A725">
            <v>2069</v>
          </cell>
          <cell r="B725" t="str">
            <v>А</v>
          </cell>
          <cell r="C725" t="str">
            <v>А2069</v>
          </cell>
          <cell r="D725">
            <v>840</v>
          </cell>
          <cell r="E725">
            <v>-100303</v>
          </cell>
          <cell r="F725">
            <v>-100303</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row>
        <row r="726">
          <cell r="A726">
            <v>2069</v>
          </cell>
          <cell r="B726" t="str">
            <v>А</v>
          </cell>
          <cell r="C726" t="str">
            <v>А2069</v>
          </cell>
          <cell r="D726">
            <v>810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row>
        <row r="727">
          <cell r="A727">
            <v>2070</v>
          </cell>
          <cell r="B727" t="str">
            <v>А</v>
          </cell>
          <cell r="C727" t="str">
            <v>А2070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row>
        <row r="728">
          <cell r="A728">
            <v>2070</v>
          </cell>
          <cell r="B728" t="str">
            <v>А</v>
          </cell>
          <cell r="C728" t="str">
            <v>А2070</v>
          </cell>
          <cell r="D728">
            <v>980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row>
        <row r="729">
          <cell r="A729">
            <v>2070</v>
          </cell>
          <cell r="B729" t="str">
            <v>А</v>
          </cell>
          <cell r="C729" t="str">
            <v>А2070</v>
          </cell>
          <cell r="D729" t="str">
            <v>978</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row>
        <row r="730">
          <cell r="A730">
            <v>2070</v>
          </cell>
          <cell r="B730" t="str">
            <v>А</v>
          </cell>
          <cell r="C730" t="str">
            <v>А2070</v>
          </cell>
          <cell r="D730">
            <v>840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row>
        <row r="731">
          <cell r="A731">
            <v>2070</v>
          </cell>
          <cell r="B731" t="str">
            <v>А</v>
          </cell>
          <cell r="C731" t="str">
            <v>А2070</v>
          </cell>
          <cell r="D731">
            <v>810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row>
        <row r="732">
          <cell r="A732">
            <v>2071</v>
          </cell>
          <cell r="B732" t="str">
            <v>А</v>
          </cell>
          <cell r="C732" t="str">
            <v>А2071</v>
          </cell>
          <cell r="D732">
            <v>0</v>
          </cell>
          <cell r="E732">
            <v>-588900</v>
          </cell>
          <cell r="F732">
            <v>-171500</v>
          </cell>
          <cell r="G732">
            <v>0</v>
          </cell>
          <cell r="H732">
            <v>0</v>
          </cell>
          <cell r="I732">
            <v>0</v>
          </cell>
          <cell r="J732">
            <v>0</v>
          </cell>
          <cell r="K732">
            <v>0</v>
          </cell>
          <cell r="L732">
            <v>0</v>
          </cell>
          <cell r="M732">
            <v>0</v>
          </cell>
          <cell r="N732">
            <v>0</v>
          </cell>
          <cell r="O732">
            <v>0</v>
          </cell>
          <cell r="P732">
            <v>-25000</v>
          </cell>
          <cell r="Q732">
            <v>0</v>
          </cell>
          <cell r="R732">
            <v>0</v>
          </cell>
          <cell r="S732">
            <v>-392400</v>
          </cell>
          <cell r="T732">
            <v>0</v>
          </cell>
          <cell r="U732">
            <v>0</v>
          </cell>
          <cell r="V732">
            <v>0</v>
          </cell>
          <cell r="W732">
            <v>0</v>
          </cell>
          <cell r="X732">
            <v>0</v>
          </cell>
          <cell r="Y732">
            <v>0</v>
          </cell>
          <cell r="Z732">
            <v>0</v>
          </cell>
        </row>
        <row r="733">
          <cell r="A733">
            <v>2071</v>
          </cell>
          <cell r="B733" t="str">
            <v>А</v>
          </cell>
          <cell r="C733" t="str">
            <v>А2071</v>
          </cell>
          <cell r="D733">
            <v>980</v>
          </cell>
          <cell r="E733">
            <v>-588900</v>
          </cell>
          <cell r="F733">
            <v>-171500</v>
          </cell>
          <cell r="G733">
            <v>0</v>
          </cell>
          <cell r="H733">
            <v>0</v>
          </cell>
          <cell r="I733">
            <v>0</v>
          </cell>
          <cell r="J733">
            <v>0</v>
          </cell>
          <cell r="K733">
            <v>0</v>
          </cell>
          <cell r="L733">
            <v>0</v>
          </cell>
          <cell r="M733">
            <v>0</v>
          </cell>
          <cell r="N733">
            <v>0</v>
          </cell>
          <cell r="O733">
            <v>0</v>
          </cell>
          <cell r="P733">
            <v>-25000</v>
          </cell>
          <cell r="Q733">
            <v>0</v>
          </cell>
          <cell r="R733">
            <v>0</v>
          </cell>
          <cell r="S733">
            <v>-392400</v>
          </cell>
          <cell r="T733">
            <v>0</v>
          </cell>
          <cell r="U733">
            <v>0</v>
          </cell>
          <cell r="V733">
            <v>0</v>
          </cell>
          <cell r="W733">
            <v>0</v>
          </cell>
          <cell r="X733">
            <v>0</v>
          </cell>
          <cell r="Y733">
            <v>0</v>
          </cell>
          <cell r="Z733">
            <v>0</v>
          </cell>
        </row>
        <row r="734">
          <cell r="A734">
            <v>2071</v>
          </cell>
          <cell r="B734" t="str">
            <v>А</v>
          </cell>
          <cell r="C734" t="str">
            <v>А2071</v>
          </cell>
          <cell r="D734" t="str">
            <v>978</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row>
        <row r="735">
          <cell r="A735">
            <v>2071</v>
          </cell>
          <cell r="B735" t="str">
            <v>А</v>
          </cell>
          <cell r="C735" t="str">
            <v>А2071</v>
          </cell>
          <cell r="D735">
            <v>840</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row>
        <row r="736">
          <cell r="A736">
            <v>2071</v>
          </cell>
          <cell r="B736" t="str">
            <v>А</v>
          </cell>
          <cell r="C736" t="str">
            <v>А2071</v>
          </cell>
          <cell r="D736">
            <v>810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row>
        <row r="737">
          <cell r="A737">
            <v>2073</v>
          </cell>
          <cell r="B737" t="str">
            <v>А</v>
          </cell>
          <cell r="C737" t="str">
            <v>А2073</v>
          </cell>
          <cell r="D737">
            <v>0</v>
          </cell>
          <cell r="E737">
            <v>-32199041.099999998</v>
          </cell>
          <cell r="F737">
            <v>-29710656.879999999</v>
          </cell>
          <cell r="G737">
            <v>0</v>
          </cell>
          <cell r="H737">
            <v>0</v>
          </cell>
          <cell r="I737">
            <v>0</v>
          </cell>
          <cell r="J737">
            <v>0</v>
          </cell>
          <cell r="K737">
            <v>0</v>
          </cell>
          <cell r="L737">
            <v>0</v>
          </cell>
          <cell r="M737">
            <v>0</v>
          </cell>
          <cell r="N737">
            <v>0</v>
          </cell>
          <cell r="O737">
            <v>0</v>
          </cell>
          <cell r="P737">
            <v>0</v>
          </cell>
          <cell r="Q737">
            <v>0</v>
          </cell>
          <cell r="R737">
            <v>0</v>
          </cell>
          <cell r="S737">
            <v>-2002944.72</v>
          </cell>
          <cell r="T737">
            <v>0</v>
          </cell>
          <cell r="U737">
            <v>0</v>
          </cell>
          <cell r="V737">
            <v>-485439.5</v>
          </cell>
          <cell r="W737">
            <v>0</v>
          </cell>
          <cell r="X737">
            <v>0</v>
          </cell>
          <cell r="Y737">
            <v>0</v>
          </cell>
          <cell r="Z737">
            <v>0</v>
          </cell>
        </row>
        <row r="738">
          <cell r="A738">
            <v>2073</v>
          </cell>
          <cell r="B738" t="str">
            <v>А</v>
          </cell>
          <cell r="C738" t="str">
            <v>А2073</v>
          </cell>
          <cell r="D738">
            <v>980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row>
        <row r="739">
          <cell r="A739">
            <v>2073</v>
          </cell>
          <cell r="B739" t="str">
            <v>А</v>
          </cell>
          <cell r="C739" t="str">
            <v>А2073</v>
          </cell>
          <cell r="D739" t="str">
            <v>978</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row>
        <row r="740">
          <cell r="A740">
            <v>2073</v>
          </cell>
          <cell r="B740" t="str">
            <v>А</v>
          </cell>
          <cell r="C740" t="str">
            <v>А2073</v>
          </cell>
          <cell r="D740">
            <v>840</v>
          </cell>
          <cell r="E740">
            <v>-6035999.8300000001</v>
          </cell>
          <cell r="F740">
            <v>-5569529.8300000001</v>
          </cell>
          <cell r="G740">
            <v>0</v>
          </cell>
          <cell r="H740">
            <v>0</v>
          </cell>
          <cell r="I740">
            <v>0</v>
          </cell>
          <cell r="J740">
            <v>0</v>
          </cell>
          <cell r="K740">
            <v>0</v>
          </cell>
          <cell r="L740">
            <v>0</v>
          </cell>
          <cell r="M740">
            <v>0</v>
          </cell>
          <cell r="N740">
            <v>0</v>
          </cell>
          <cell r="O740">
            <v>0</v>
          </cell>
          <cell r="P740">
            <v>0</v>
          </cell>
          <cell r="Q740">
            <v>0</v>
          </cell>
          <cell r="R740">
            <v>0</v>
          </cell>
          <cell r="S740">
            <v>-375470</v>
          </cell>
          <cell r="T740">
            <v>0</v>
          </cell>
          <cell r="U740">
            <v>0</v>
          </cell>
          <cell r="V740">
            <v>-91000</v>
          </cell>
          <cell r="W740">
            <v>0</v>
          </cell>
          <cell r="X740">
            <v>0</v>
          </cell>
          <cell r="Y740">
            <v>0</v>
          </cell>
          <cell r="Z740">
            <v>0</v>
          </cell>
        </row>
        <row r="741">
          <cell r="A741">
            <v>2073</v>
          </cell>
          <cell r="B741" t="str">
            <v>А</v>
          </cell>
          <cell r="C741" t="str">
            <v>А2073</v>
          </cell>
          <cell r="D741">
            <v>810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row>
        <row r="742">
          <cell r="A742">
            <v>2074</v>
          </cell>
          <cell r="B742" t="str">
            <v>А</v>
          </cell>
          <cell r="C742" t="str">
            <v>А2074</v>
          </cell>
          <cell r="D742">
            <v>0</v>
          </cell>
          <cell r="E742">
            <v>-2841102.27</v>
          </cell>
          <cell r="F742">
            <v>-1558234.02</v>
          </cell>
          <cell r="G742">
            <v>-45699.38</v>
          </cell>
          <cell r="H742">
            <v>0</v>
          </cell>
          <cell r="I742">
            <v>0</v>
          </cell>
          <cell r="J742">
            <v>0</v>
          </cell>
          <cell r="K742">
            <v>0</v>
          </cell>
          <cell r="L742">
            <v>-1237168.8700000001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row>
        <row r="743">
          <cell r="A743">
            <v>2074</v>
          </cell>
          <cell r="B743" t="str">
            <v>А</v>
          </cell>
          <cell r="C743" t="str">
            <v>А2074</v>
          </cell>
          <cell r="D743">
            <v>980</v>
          </cell>
          <cell r="E743">
            <v>-248000</v>
          </cell>
          <cell r="F743">
            <v>0</v>
          </cell>
          <cell r="G743">
            <v>0</v>
          </cell>
          <cell r="H743">
            <v>0</v>
          </cell>
          <cell r="I743">
            <v>0</v>
          </cell>
          <cell r="J743">
            <v>0</v>
          </cell>
          <cell r="K743">
            <v>0</v>
          </cell>
          <cell r="L743">
            <v>-248000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row>
        <row r="744">
          <cell r="A744">
            <v>2074</v>
          </cell>
          <cell r="B744" t="str">
            <v>А</v>
          </cell>
          <cell r="C744" t="str">
            <v>А2074</v>
          </cell>
          <cell r="D744" t="str">
            <v>978</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row>
        <row r="745">
          <cell r="A745">
            <v>2074</v>
          </cell>
          <cell r="B745" t="str">
            <v>А</v>
          </cell>
          <cell r="C745" t="str">
            <v>А2074</v>
          </cell>
          <cell r="D745">
            <v>840</v>
          </cell>
          <cell r="E745">
            <v>-486100.34</v>
          </cell>
          <cell r="F745">
            <v>-292104.98</v>
          </cell>
          <cell r="G745">
            <v>-8566.76</v>
          </cell>
          <cell r="H745">
            <v>0</v>
          </cell>
          <cell r="I745">
            <v>0</v>
          </cell>
          <cell r="J745">
            <v>0</v>
          </cell>
          <cell r="K745">
            <v>0</v>
          </cell>
          <cell r="L745">
            <v>-185428.6</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row>
        <row r="746">
          <cell r="A746">
            <v>2074</v>
          </cell>
          <cell r="B746" t="str">
            <v>А</v>
          </cell>
          <cell r="C746" t="str">
            <v>А2074</v>
          </cell>
          <cell r="D746">
            <v>810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row>
        <row r="747">
          <cell r="A747">
            <v>2075</v>
          </cell>
          <cell r="B747" t="str">
            <v>А</v>
          </cell>
          <cell r="C747" t="str">
            <v>А2075</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row>
        <row r="748">
          <cell r="A748">
            <v>2075</v>
          </cell>
          <cell r="B748" t="str">
            <v>А</v>
          </cell>
          <cell r="C748" t="str">
            <v>А2075</v>
          </cell>
          <cell r="D748">
            <v>980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row>
        <row r="749">
          <cell r="A749">
            <v>2075</v>
          </cell>
          <cell r="B749" t="str">
            <v>А</v>
          </cell>
          <cell r="C749" t="str">
            <v>А2075</v>
          </cell>
          <cell r="D749" t="str">
            <v>978</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row>
        <row r="750">
          <cell r="A750">
            <v>2075</v>
          </cell>
          <cell r="B750" t="str">
            <v>А</v>
          </cell>
          <cell r="C750" t="str">
            <v>А2075</v>
          </cell>
          <cell r="D750">
            <v>840</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row>
        <row r="751">
          <cell r="A751">
            <v>2075</v>
          </cell>
          <cell r="B751" t="str">
            <v>А</v>
          </cell>
          <cell r="C751" t="str">
            <v>А2075</v>
          </cell>
          <cell r="D751">
            <v>810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row>
        <row r="752">
          <cell r="A752">
            <v>2076</v>
          </cell>
          <cell r="B752" t="str">
            <v>А</v>
          </cell>
          <cell r="C752" t="str">
            <v>А2076</v>
          </cell>
          <cell r="D752">
            <v>0</v>
          </cell>
          <cell r="E752">
            <v>-10000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-10000</v>
          </cell>
          <cell r="W752">
            <v>0</v>
          </cell>
          <cell r="X752">
            <v>0</v>
          </cell>
          <cell r="Y752">
            <v>0</v>
          </cell>
          <cell r="Z752">
            <v>0</v>
          </cell>
        </row>
        <row r="753">
          <cell r="A753">
            <v>2076</v>
          </cell>
          <cell r="B753" t="str">
            <v>А</v>
          </cell>
          <cell r="C753" t="str">
            <v>А2076</v>
          </cell>
          <cell r="D753">
            <v>980</v>
          </cell>
          <cell r="E753">
            <v>-10000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-10000</v>
          </cell>
          <cell r="W753">
            <v>0</v>
          </cell>
          <cell r="X753">
            <v>0</v>
          </cell>
          <cell r="Y753">
            <v>0</v>
          </cell>
          <cell r="Z753">
            <v>0</v>
          </cell>
        </row>
        <row r="754">
          <cell r="A754">
            <v>2076</v>
          </cell>
          <cell r="B754" t="str">
            <v>А</v>
          </cell>
          <cell r="C754" t="str">
            <v>А2076</v>
          </cell>
          <cell r="D754" t="str">
            <v>978</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row>
        <row r="755">
          <cell r="A755">
            <v>2076</v>
          </cell>
          <cell r="B755" t="str">
            <v>А</v>
          </cell>
          <cell r="C755" t="str">
            <v>А2076</v>
          </cell>
          <cell r="D755">
            <v>840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row>
        <row r="756">
          <cell r="A756">
            <v>2076</v>
          </cell>
          <cell r="B756" t="str">
            <v>А</v>
          </cell>
          <cell r="C756" t="str">
            <v>А2076</v>
          </cell>
          <cell r="D756">
            <v>810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row>
        <row r="757">
          <cell r="A757">
            <v>2077</v>
          </cell>
          <cell r="B757" t="str">
            <v>А</v>
          </cell>
          <cell r="C757" t="str">
            <v>А2077</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row>
        <row r="758">
          <cell r="A758">
            <v>2077</v>
          </cell>
          <cell r="B758" t="str">
            <v>А</v>
          </cell>
          <cell r="C758" t="str">
            <v>А2077</v>
          </cell>
          <cell r="D758">
            <v>980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row>
        <row r="759">
          <cell r="A759">
            <v>2077</v>
          </cell>
          <cell r="B759" t="str">
            <v>А</v>
          </cell>
          <cell r="C759" t="str">
            <v>А2077</v>
          </cell>
          <cell r="D759" t="str">
            <v>978</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row>
        <row r="760">
          <cell r="A760">
            <v>2077</v>
          </cell>
          <cell r="B760" t="str">
            <v>А</v>
          </cell>
          <cell r="C760" t="str">
            <v>А2077</v>
          </cell>
          <cell r="D760">
            <v>840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row>
        <row r="761">
          <cell r="A761">
            <v>2077</v>
          </cell>
          <cell r="B761" t="str">
            <v>А</v>
          </cell>
          <cell r="C761" t="str">
            <v>А2077</v>
          </cell>
          <cell r="D761">
            <v>810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row>
        <row r="762">
          <cell r="A762">
            <v>2078</v>
          </cell>
          <cell r="B762" t="str">
            <v>А</v>
          </cell>
          <cell r="C762" t="str">
            <v>А2078</v>
          </cell>
          <cell r="D762">
            <v>0</v>
          </cell>
          <cell r="E762">
            <v>-684031.66</v>
          </cell>
          <cell r="F762">
            <v>-633072.52</v>
          </cell>
          <cell r="G762">
            <v>-629.84</v>
          </cell>
          <cell r="H762">
            <v>0</v>
          </cell>
          <cell r="I762">
            <v>0</v>
          </cell>
          <cell r="J762">
            <v>0</v>
          </cell>
          <cell r="K762">
            <v>0</v>
          </cell>
          <cell r="L762">
            <v>-15777.93</v>
          </cell>
          <cell r="M762">
            <v>0</v>
          </cell>
          <cell r="N762">
            <v>0</v>
          </cell>
          <cell r="O762">
            <v>0</v>
          </cell>
          <cell r="P762">
            <v>-632.05999999999995</v>
          </cell>
          <cell r="Q762">
            <v>0</v>
          </cell>
          <cell r="R762">
            <v>0</v>
          </cell>
          <cell r="S762">
            <v>-26899.5</v>
          </cell>
          <cell r="T762">
            <v>0</v>
          </cell>
          <cell r="U762">
            <v>0</v>
          </cell>
          <cell r="V762">
            <v>-7019.81</v>
          </cell>
          <cell r="W762">
            <v>0</v>
          </cell>
          <cell r="X762">
            <v>0</v>
          </cell>
          <cell r="Y762">
            <v>0</v>
          </cell>
          <cell r="Z762">
            <v>0</v>
          </cell>
        </row>
        <row r="763">
          <cell r="A763">
            <v>2078</v>
          </cell>
          <cell r="B763" t="str">
            <v>А</v>
          </cell>
          <cell r="C763" t="str">
            <v>А2078</v>
          </cell>
          <cell r="D763">
            <v>980</v>
          </cell>
          <cell r="E763">
            <v>-12522.2</v>
          </cell>
          <cell r="F763">
            <v>-4341.53</v>
          </cell>
          <cell r="G763">
            <v>0</v>
          </cell>
          <cell r="H763">
            <v>0</v>
          </cell>
          <cell r="I763">
            <v>0</v>
          </cell>
          <cell r="J763">
            <v>0</v>
          </cell>
          <cell r="K763">
            <v>0</v>
          </cell>
          <cell r="L763">
            <v>-4272.22</v>
          </cell>
          <cell r="M763">
            <v>0</v>
          </cell>
          <cell r="N763">
            <v>0</v>
          </cell>
          <cell r="O763">
            <v>0</v>
          </cell>
          <cell r="P763">
            <v>-632.05999999999995</v>
          </cell>
          <cell r="Q763">
            <v>0</v>
          </cell>
          <cell r="R763">
            <v>0</v>
          </cell>
          <cell r="S763">
            <v>-2752.83</v>
          </cell>
          <cell r="T763">
            <v>0</v>
          </cell>
          <cell r="U763">
            <v>0</v>
          </cell>
          <cell r="V763">
            <v>-523.55999999999995</v>
          </cell>
          <cell r="W763">
            <v>0</v>
          </cell>
          <cell r="X763">
            <v>0</v>
          </cell>
          <cell r="Y763">
            <v>0</v>
          </cell>
          <cell r="Z763">
            <v>0</v>
          </cell>
        </row>
        <row r="764">
          <cell r="A764">
            <v>2078</v>
          </cell>
          <cell r="B764" t="str">
            <v>А</v>
          </cell>
          <cell r="C764" t="str">
            <v>А2078</v>
          </cell>
          <cell r="D764" t="str">
            <v>978</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row>
        <row r="765">
          <cell r="A765">
            <v>2078</v>
          </cell>
          <cell r="B765" t="str">
            <v>А</v>
          </cell>
          <cell r="C765" t="str">
            <v>А2078</v>
          </cell>
          <cell r="D765">
            <v>840</v>
          </cell>
          <cell r="E765">
            <v>-125880.49</v>
          </cell>
          <cell r="F765">
            <v>-117861.28</v>
          </cell>
          <cell r="G765">
            <v>-118.07</v>
          </cell>
          <cell r="H765">
            <v>0</v>
          </cell>
          <cell r="I765">
            <v>0</v>
          </cell>
          <cell r="J765">
            <v>0</v>
          </cell>
          <cell r="K765">
            <v>0</v>
          </cell>
          <cell r="L765">
            <v>-2156.85</v>
          </cell>
          <cell r="M765">
            <v>0</v>
          </cell>
          <cell r="N765">
            <v>0</v>
          </cell>
          <cell r="O765">
            <v>0</v>
          </cell>
          <cell r="P765">
            <v>0</v>
          </cell>
          <cell r="Q765">
            <v>0</v>
          </cell>
          <cell r="R765">
            <v>0</v>
          </cell>
          <cell r="S765">
            <v>-4526.51</v>
          </cell>
          <cell r="T765">
            <v>0</v>
          </cell>
          <cell r="U765">
            <v>0</v>
          </cell>
          <cell r="V765">
            <v>-1217.78</v>
          </cell>
          <cell r="W765">
            <v>0</v>
          </cell>
          <cell r="X765">
            <v>0</v>
          </cell>
          <cell r="Y765">
            <v>0</v>
          </cell>
          <cell r="Z765">
            <v>0</v>
          </cell>
        </row>
        <row r="766">
          <cell r="A766">
            <v>2078</v>
          </cell>
          <cell r="B766" t="str">
            <v>А</v>
          </cell>
          <cell r="C766" t="str">
            <v>А2078</v>
          </cell>
          <cell r="D766">
            <v>810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row>
        <row r="767">
          <cell r="A767">
            <v>2079</v>
          </cell>
          <cell r="B767" t="str">
            <v>А</v>
          </cell>
          <cell r="C767" t="str">
            <v>А2079</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row>
        <row r="768">
          <cell r="A768">
            <v>2079</v>
          </cell>
          <cell r="B768" t="str">
            <v>А</v>
          </cell>
          <cell r="C768" t="str">
            <v>А2079</v>
          </cell>
          <cell r="D768">
            <v>980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row>
        <row r="769">
          <cell r="A769">
            <v>2079</v>
          </cell>
          <cell r="B769" t="str">
            <v>А</v>
          </cell>
          <cell r="C769" t="str">
            <v>А2079</v>
          </cell>
          <cell r="D769" t="str">
            <v>978</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row>
        <row r="770">
          <cell r="A770">
            <v>2079</v>
          </cell>
          <cell r="B770" t="str">
            <v>А</v>
          </cell>
          <cell r="C770" t="str">
            <v>А2079</v>
          </cell>
          <cell r="D770">
            <v>840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row>
        <row r="771">
          <cell r="A771">
            <v>2079</v>
          </cell>
          <cell r="B771" t="str">
            <v>А</v>
          </cell>
          <cell r="C771" t="str">
            <v>А2079</v>
          </cell>
          <cell r="D771">
            <v>810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row>
        <row r="772">
          <cell r="A772">
            <v>2090</v>
          </cell>
          <cell r="B772" t="str">
            <v>А</v>
          </cell>
          <cell r="C772" t="str">
            <v>А2090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row>
        <row r="773">
          <cell r="A773">
            <v>2090</v>
          </cell>
          <cell r="B773" t="str">
            <v>А</v>
          </cell>
          <cell r="C773" t="str">
            <v>А2090</v>
          </cell>
          <cell r="D773">
            <v>980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row>
        <row r="774">
          <cell r="A774">
            <v>2090</v>
          </cell>
          <cell r="B774" t="str">
            <v>А</v>
          </cell>
          <cell r="C774" t="str">
            <v>А2090</v>
          </cell>
          <cell r="D774" t="str">
            <v>978</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row>
        <row r="775">
          <cell r="A775">
            <v>2090</v>
          </cell>
          <cell r="B775" t="str">
            <v>А</v>
          </cell>
          <cell r="C775" t="str">
            <v>А2090</v>
          </cell>
          <cell r="D775">
            <v>840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row>
        <row r="776">
          <cell r="A776">
            <v>2090</v>
          </cell>
          <cell r="B776" t="str">
            <v>А</v>
          </cell>
          <cell r="C776" t="str">
            <v>А2090</v>
          </cell>
          <cell r="D776">
            <v>810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row>
        <row r="777">
          <cell r="A777">
            <v>2091</v>
          </cell>
          <cell r="B777" t="str">
            <v>А</v>
          </cell>
          <cell r="C777" t="str">
            <v>А2091</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row>
        <row r="778">
          <cell r="A778">
            <v>2091</v>
          </cell>
          <cell r="B778" t="str">
            <v>А</v>
          </cell>
          <cell r="C778" t="str">
            <v>А2091</v>
          </cell>
          <cell r="D778">
            <v>980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row>
        <row r="779">
          <cell r="A779">
            <v>2091</v>
          </cell>
          <cell r="B779" t="str">
            <v>А</v>
          </cell>
          <cell r="C779" t="str">
            <v>А2091</v>
          </cell>
          <cell r="D779" t="str">
            <v>978</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row>
        <row r="780">
          <cell r="A780">
            <v>2091</v>
          </cell>
          <cell r="B780" t="str">
            <v>А</v>
          </cell>
          <cell r="C780" t="str">
            <v>А2091</v>
          </cell>
          <cell r="D780">
            <v>840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row>
        <row r="781">
          <cell r="A781">
            <v>2091</v>
          </cell>
          <cell r="B781" t="str">
            <v>А</v>
          </cell>
          <cell r="C781" t="str">
            <v>А2091</v>
          </cell>
          <cell r="D781">
            <v>810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row>
        <row r="782">
          <cell r="A782">
            <v>2092</v>
          </cell>
          <cell r="B782" t="str">
            <v>А</v>
          </cell>
          <cell r="C782" t="str">
            <v>А2092</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row>
        <row r="783">
          <cell r="A783">
            <v>2092</v>
          </cell>
          <cell r="B783" t="str">
            <v>А</v>
          </cell>
          <cell r="C783" t="str">
            <v>А2092</v>
          </cell>
          <cell r="D783">
            <v>980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row>
        <row r="784">
          <cell r="A784">
            <v>2092</v>
          </cell>
          <cell r="B784" t="str">
            <v>А</v>
          </cell>
          <cell r="C784" t="str">
            <v>А2092</v>
          </cell>
          <cell r="D784" t="str">
            <v>978</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row>
        <row r="785">
          <cell r="A785">
            <v>2092</v>
          </cell>
          <cell r="B785" t="str">
            <v>А</v>
          </cell>
          <cell r="C785" t="str">
            <v>А2092</v>
          </cell>
          <cell r="D785">
            <v>840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row>
        <row r="786">
          <cell r="A786">
            <v>2092</v>
          </cell>
          <cell r="B786" t="str">
            <v>А</v>
          </cell>
          <cell r="C786" t="str">
            <v>А2092</v>
          </cell>
          <cell r="D786">
            <v>810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row>
        <row r="787">
          <cell r="A787">
            <v>2093</v>
          </cell>
          <cell r="B787" t="str">
            <v>А</v>
          </cell>
          <cell r="C787" t="str">
            <v>А2093</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row>
        <row r="788">
          <cell r="A788">
            <v>2093</v>
          </cell>
          <cell r="B788" t="str">
            <v>А</v>
          </cell>
          <cell r="C788" t="str">
            <v>А2093</v>
          </cell>
          <cell r="D788">
            <v>980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row>
        <row r="789">
          <cell r="A789">
            <v>2093</v>
          </cell>
          <cell r="B789" t="str">
            <v>А</v>
          </cell>
          <cell r="C789" t="str">
            <v>А2093</v>
          </cell>
          <cell r="D789" t="str">
            <v>978</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row>
        <row r="790">
          <cell r="A790">
            <v>2093</v>
          </cell>
          <cell r="B790" t="str">
            <v>А</v>
          </cell>
          <cell r="C790" t="str">
            <v>А2093</v>
          </cell>
          <cell r="D790">
            <v>840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row>
        <row r="791">
          <cell r="A791">
            <v>2093</v>
          </cell>
          <cell r="B791" t="str">
            <v>А</v>
          </cell>
          <cell r="C791" t="str">
            <v>А2093</v>
          </cell>
          <cell r="D791">
            <v>810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row>
        <row r="792">
          <cell r="A792">
            <v>2094</v>
          </cell>
          <cell r="B792" t="str">
            <v>А</v>
          </cell>
          <cell r="C792" t="str">
            <v>А2094</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row>
        <row r="793">
          <cell r="A793">
            <v>2094</v>
          </cell>
          <cell r="B793" t="str">
            <v>А</v>
          </cell>
          <cell r="C793" t="str">
            <v>А2094</v>
          </cell>
          <cell r="D793">
            <v>980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row>
        <row r="794">
          <cell r="A794">
            <v>2094</v>
          </cell>
          <cell r="B794" t="str">
            <v>А</v>
          </cell>
          <cell r="C794" t="str">
            <v>А2094</v>
          </cell>
          <cell r="D794" t="str">
            <v>978</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row>
        <row r="795">
          <cell r="A795">
            <v>2094</v>
          </cell>
          <cell r="B795" t="str">
            <v>А</v>
          </cell>
          <cell r="C795" t="str">
            <v>А2094</v>
          </cell>
          <cell r="D795">
            <v>840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row>
        <row r="796">
          <cell r="A796">
            <v>2094</v>
          </cell>
          <cell r="B796" t="str">
            <v>А</v>
          </cell>
          <cell r="C796" t="str">
            <v>А2094</v>
          </cell>
          <cell r="D796">
            <v>810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row>
        <row r="797">
          <cell r="A797">
            <v>2095</v>
          </cell>
          <cell r="B797" t="str">
            <v>А</v>
          </cell>
          <cell r="C797" t="str">
            <v>А2095</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row>
        <row r="798">
          <cell r="A798">
            <v>2095</v>
          </cell>
          <cell r="B798" t="str">
            <v>А</v>
          </cell>
          <cell r="C798" t="str">
            <v>А2095</v>
          </cell>
          <cell r="D798">
            <v>980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row>
        <row r="799">
          <cell r="A799">
            <v>2095</v>
          </cell>
          <cell r="B799" t="str">
            <v>А</v>
          </cell>
          <cell r="C799" t="str">
            <v>А2095</v>
          </cell>
          <cell r="D799" t="str">
            <v>978</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row>
        <row r="800">
          <cell r="A800">
            <v>2095</v>
          </cell>
          <cell r="B800" t="str">
            <v>А</v>
          </cell>
          <cell r="C800" t="str">
            <v>А2095</v>
          </cell>
          <cell r="D800">
            <v>840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row>
        <row r="801">
          <cell r="A801">
            <v>2095</v>
          </cell>
          <cell r="B801" t="str">
            <v>А</v>
          </cell>
          <cell r="C801" t="str">
            <v>А2095</v>
          </cell>
          <cell r="D801">
            <v>810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row>
        <row r="802">
          <cell r="A802">
            <v>2096</v>
          </cell>
          <cell r="B802" t="str">
            <v>А</v>
          </cell>
          <cell r="C802" t="str">
            <v>А2096</v>
          </cell>
          <cell r="D802">
            <v>0</v>
          </cell>
          <cell r="E802">
            <v>-16328135.689999999</v>
          </cell>
          <cell r="F802">
            <v>0</v>
          </cell>
          <cell r="G802">
            <v>0</v>
          </cell>
          <cell r="H802">
            <v>0</v>
          </cell>
          <cell r="I802">
            <v>0</v>
          </cell>
          <cell r="J802">
            <v>0</v>
          </cell>
          <cell r="K802">
            <v>0</v>
          </cell>
          <cell r="L802">
            <v>0</v>
          </cell>
          <cell r="M802">
            <v>0</v>
          </cell>
          <cell r="N802">
            <v>0</v>
          </cell>
          <cell r="O802">
            <v>-16303524.699999999</v>
          </cell>
          <cell r="P802">
            <v>0</v>
          </cell>
          <cell r="Q802">
            <v>0</v>
          </cell>
          <cell r="R802">
            <v>0</v>
          </cell>
          <cell r="S802">
            <v>0</v>
          </cell>
          <cell r="T802">
            <v>0</v>
          </cell>
          <cell r="U802">
            <v>0</v>
          </cell>
          <cell r="V802">
            <v>0</v>
          </cell>
          <cell r="W802">
            <v>0</v>
          </cell>
          <cell r="X802">
            <v>0</v>
          </cell>
          <cell r="Y802">
            <v>0</v>
          </cell>
          <cell r="Z802">
            <v>-24610.99</v>
          </cell>
        </row>
        <row r="803">
          <cell r="A803">
            <v>2096</v>
          </cell>
          <cell r="B803" t="str">
            <v>А</v>
          </cell>
          <cell r="C803" t="str">
            <v>А2096</v>
          </cell>
          <cell r="D803">
            <v>980</v>
          </cell>
          <cell r="E803">
            <v>-16328135.689999999</v>
          </cell>
          <cell r="F803">
            <v>0</v>
          </cell>
          <cell r="G803">
            <v>0</v>
          </cell>
          <cell r="H803">
            <v>0</v>
          </cell>
          <cell r="I803">
            <v>0</v>
          </cell>
          <cell r="J803">
            <v>0</v>
          </cell>
          <cell r="K803">
            <v>0</v>
          </cell>
          <cell r="L803">
            <v>0</v>
          </cell>
          <cell r="M803">
            <v>0</v>
          </cell>
          <cell r="N803">
            <v>0</v>
          </cell>
          <cell r="O803">
            <v>-16303524.699999999</v>
          </cell>
          <cell r="P803">
            <v>0</v>
          </cell>
          <cell r="Q803">
            <v>0</v>
          </cell>
          <cell r="R803">
            <v>0</v>
          </cell>
          <cell r="S803">
            <v>0</v>
          </cell>
          <cell r="T803">
            <v>0</v>
          </cell>
          <cell r="U803">
            <v>0</v>
          </cell>
          <cell r="V803">
            <v>0</v>
          </cell>
          <cell r="W803">
            <v>0</v>
          </cell>
          <cell r="X803">
            <v>0</v>
          </cell>
          <cell r="Y803">
            <v>0</v>
          </cell>
          <cell r="Z803">
            <v>-24610.99</v>
          </cell>
        </row>
        <row r="804">
          <cell r="A804">
            <v>2096</v>
          </cell>
          <cell r="B804" t="str">
            <v>А</v>
          </cell>
          <cell r="C804" t="str">
            <v>А2096</v>
          </cell>
          <cell r="D804" t="str">
            <v>978</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row>
        <row r="805">
          <cell r="A805">
            <v>2096</v>
          </cell>
          <cell r="B805" t="str">
            <v>А</v>
          </cell>
          <cell r="C805" t="str">
            <v>А2096</v>
          </cell>
          <cell r="D805">
            <v>840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row>
        <row r="806">
          <cell r="A806">
            <v>2096</v>
          </cell>
          <cell r="B806" t="str">
            <v>А</v>
          </cell>
          <cell r="C806" t="str">
            <v>А2096</v>
          </cell>
          <cell r="D806">
            <v>810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row>
        <row r="807">
          <cell r="A807">
            <v>2097</v>
          </cell>
          <cell r="B807" t="str">
            <v>А</v>
          </cell>
          <cell r="C807" t="str">
            <v>А2097</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row>
        <row r="808">
          <cell r="A808">
            <v>2097</v>
          </cell>
          <cell r="B808" t="str">
            <v>А</v>
          </cell>
          <cell r="C808" t="str">
            <v>А2097</v>
          </cell>
          <cell r="D808">
            <v>980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row>
        <row r="809">
          <cell r="A809">
            <v>2097</v>
          </cell>
          <cell r="B809" t="str">
            <v>А</v>
          </cell>
          <cell r="C809" t="str">
            <v>А2097</v>
          </cell>
          <cell r="D809" t="str">
            <v>978</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row>
        <row r="810">
          <cell r="A810">
            <v>2097</v>
          </cell>
          <cell r="B810" t="str">
            <v>А</v>
          </cell>
          <cell r="C810" t="str">
            <v>А2097</v>
          </cell>
          <cell r="D810">
            <v>840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row>
        <row r="811">
          <cell r="A811">
            <v>2097</v>
          </cell>
          <cell r="B811" t="str">
            <v>А</v>
          </cell>
          <cell r="C811" t="str">
            <v>А2097</v>
          </cell>
          <cell r="D811">
            <v>810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row>
        <row r="812">
          <cell r="A812">
            <v>2099</v>
          </cell>
          <cell r="B812" t="str">
            <v>А</v>
          </cell>
          <cell r="C812" t="str">
            <v>А2099</v>
          </cell>
          <cell r="D812">
            <v>0</v>
          </cell>
          <cell r="E812">
            <v>-56381.69</v>
          </cell>
          <cell r="F812">
            <v>-56381.69</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row>
        <row r="813">
          <cell r="A813">
            <v>2099</v>
          </cell>
          <cell r="B813" t="str">
            <v>А</v>
          </cell>
          <cell r="C813" t="str">
            <v>А2099</v>
          </cell>
          <cell r="D813">
            <v>980</v>
          </cell>
          <cell r="E813">
            <v>-56381.69</v>
          </cell>
          <cell r="F813">
            <v>-56381.69</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row>
        <row r="814">
          <cell r="A814">
            <v>2099</v>
          </cell>
          <cell r="B814" t="str">
            <v>А</v>
          </cell>
          <cell r="C814" t="str">
            <v>А2099</v>
          </cell>
          <cell r="D814" t="str">
            <v>978</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row>
        <row r="815">
          <cell r="A815">
            <v>2099</v>
          </cell>
          <cell r="B815" t="str">
            <v>А</v>
          </cell>
          <cell r="C815" t="str">
            <v>А2099</v>
          </cell>
          <cell r="D815">
            <v>840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row>
        <row r="816">
          <cell r="A816">
            <v>2099</v>
          </cell>
          <cell r="B816" t="str">
            <v>А</v>
          </cell>
          <cell r="C816" t="str">
            <v>А2099</v>
          </cell>
          <cell r="D816">
            <v>810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row>
        <row r="817">
          <cell r="A817">
            <v>2100</v>
          </cell>
          <cell r="B817" t="str">
            <v>А</v>
          </cell>
          <cell r="C817" t="str">
            <v>А2100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row>
        <row r="818">
          <cell r="A818">
            <v>2100</v>
          </cell>
          <cell r="B818" t="str">
            <v>А</v>
          </cell>
          <cell r="C818" t="str">
            <v>А2100</v>
          </cell>
          <cell r="D818">
            <v>980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row>
        <row r="819">
          <cell r="A819">
            <v>2100</v>
          </cell>
          <cell r="B819" t="str">
            <v>А</v>
          </cell>
          <cell r="C819" t="str">
            <v>А2100</v>
          </cell>
          <cell r="D819" t="str">
            <v>978</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row>
        <row r="820">
          <cell r="A820">
            <v>2100</v>
          </cell>
          <cell r="B820" t="str">
            <v>А</v>
          </cell>
          <cell r="C820" t="str">
            <v>А2100</v>
          </cell>
          <cell r="D820">
            <v>840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row>
        <row r="821">
          <cell r="A821">
            <v>2100</v>
          </cell>
          <cell r="B821" t="str">
            <v>А</v>
          </cell>
          <cell r="C821" t="str">
            <v>А2100</v>
          </cell>
          <cell r="D821">
            <v>810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row>
        <row r="822">
          <cell r="A822">
            <v>2100</v>
          </cell>
          <cell r="B822" t="str">
            <v>П</v>
          </cell>
          <cell r="C822" t="str">
            <v>П2100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row>
        <row r="823">
          <cell r="A823">
            <v>2100</v>
          </cell>
          <cell r="B823" t="str">
            <v>П</v>
          </cell>
          <cell r="C823" t="str">
            <v>П2100</v>
          </cell>
          <cell r="D823">
            <v>980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row>
        <row r="824">
          <cell r="A824">
            <v>2100</v>
          </cell>
          <cell r="B824" t="str">
            <v>П</v>
          </cell>
          <cell r="C824" t="str">
            <v>П2100</v>
          </cell>
          <cell r="D824" t="str">
            <v>978</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row>
        <row r="825">
          <cell r="A825">
            <v>2100</v>
          </cell>
          <cell r="B825" t="str">
            <v>П</v>
          </cell>
          <cell r="C825" t="str">
            <v>П2100</v>
          </cell>
          <cell r="D825">
            <v>840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row>
        <row r="826">
          <cell r="A826">
            <v>2100</v>
          </cell>
          <cell r="B826" t="str">
            <v>П</v>
          </cell>
          <cell r="C826" t="str">
            <v>П2100</v>
          </cell>
          <cell r="D826">
            <v>810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row>
        <row r="827">
          <cell r="A827">
            <v>2105</v>
          </cell>
          <cell r="B827" t="str">
            <v>А</v>
          </cell>
          <cell r="C827" t="str">
            <v>А2105</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row>
        <row r="828">
          <cell r="A828">
            <v>2105</v>
          </cell>
          <cell r="B828" t="str">
            <v>А</v>
          </cell>
          <cell r="C828" t="str">
            <v>А2105</v>
          </cell>
          <cell r="D828">
            <v>980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row>
        <row r="829">
          <cell r="A829">
            <v>2105</v>
          </cell>
          <cell r="B829" t="str">
            <v>А</v>
          </cell>
          <cell r="C829" t="str">
            <v>А2105</v>
          </cell>
          <cell r="D829" t="str">
            <v>978</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row>
        <row r="830">
          <cell r="A830">
            <v>2105</v>
          </cell>
          <cell r="B830" t="str">
            <v>А</v>
          </cell>
          <cell r="C830" t="str">
            <v>А2105</v>
          </cell>
          <cell r="D830">
            <v>840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row>
        <row r="831">
          <cell r="A831">
            <v>2105</v>
          </cell>
          <cell r="B831" t="str">
            <v>А</v>
          </cell>
          <cell r="C831" t="str">
            <v>А2105</v>
          </cell>
          <cell r="D831">
            <v>810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row>
        <row r="832">
          <cell r="A832">
            <v>2105</v>
          </cell>
          <cell r="B832" t="str">
            <v>П</v>
          </cell>
          <cell r="C832" t="str">
            <v>П2105</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row>
        <row r="833">
          <cell r="A833">
            <v>2105</v>
          </cell>
          <cell r="B833" t="str">
            <v>П</v>
          </cell>
          <cell r="C833" t="str">
            <v>П2105</v>
          </cell>
          <cell r="D833">
            <v>980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row>
        <row r="834">
          <cell r="A834">
            <v>2105</v>
          </cell>
          <cell r="B834" t="str">
            <v>П</v>
          </cell>
          <cell r="C834" t="str">
            <v>П2105</v>
          </cell>
          <cell r="D834" t="str">
            <v>978</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row>
        <row r="835">
          <cell r="A835">
            <v>2105</v>
          </cell>
          <cell r="B835" t="str">
            <v>П</v>
          </cell>
          <cell r="C835" t="str">
            <v>П2105</v>
          </cell>
          <cell r="D835">
            <v>840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row>
        <row r="836">
          <cell r="A836">
            <v>2105</v>
          </cell>
          <cell r="B836" t="str">
            <v>П</v>
          </cell>
          <cell r="C836" t="str">
            <v>П2105</v>
          </cell>
          <cell r="D836">
            <v>810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row>
        <row r="837">
          <cell r="A837">
            <v>2106</v>
          </cell>
          <cell r="B837" t="str">
            <v>А</v>
          </cell>
          <cell r="C837" t="str">
            <v>А2106</v>
          </cell>
          <cell r="D837">
            <v>0</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row>
        <row r="838">
          <cell r="A838">
            <v>2106</v>
          </cell>
          <cell r="B838" t="str">
            <v>А</v>
          </cell>
          <cell r="C838" t="str">
            <v>А2106</v>
          </cell>
          <cell r="D838">
            <v>980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row>
        <row r="839">
          <cell r="A839">
            <v>2106</v>
          </cell>
          <cell r="B839" t="str">
            <v>А</v>
          </cell>
          <cell r="C839" t="str">
            <v>А2106</v>
          </cell>
          <cell r="D839" t="str">
            <v>978</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row>
        <row r="840">
          <cell r="A840">
            <v>2106</v>
          </cell>
          <cell r="B840" t="str">
            <v>А</v>
          </cell>
          <cell r="C840" t="str">
            <v>А2106</v>
          </cell>
          <cell r="D840">
            <v>840</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row>
        <row r="841">
          <cell r="A841">
            <v>2106</v>
          </cell>
          <cell r="B841" t="str">
            <v>А</v>
          </cell>
          <cell r="C841" t="str">
            <v>А2106</v>
          </cell>
          <cell r="D841">
            <v>810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row>
        <row r="842">
          <cell r="A842">
            <v>2107</v>
          </cell>
          <cell r="B842" t="str">
            <v>А</v>
          </cell>
          <cell r="C842" t="str">
            <v>А2107</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row>
        <row r="843">
          <cell r="A843">
            <v>2107</v>
          </cell>
          <cell r="B843" t="str">
            <v>А</v>
          </cell>
          <cell r="C843" t="str">
            <v>А2107</v>
          </cell>
          <cell r="D843">
            <v>980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row>
        <row r="844">
          <cell r="A844">
            <v>2107</v>
          </cell>
          <cell r="B844" t="str">
            <v>А</v>
          </cell>
          <cell r="C844" t="str">
            <v>А2107</v>
          </cell>
          <cell r="D844" t="str">
            <v>978</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row>
        <row r="845">
          <cell r="A845">
            <v>2107</v>
          </cell>
          <cell r="B845" t="str">
            <v>А</v>
          </cell>
          <cell r="C845" t="str">
            <v>А2107</v>
          </cell>
          <cell r="D845">
            <v>840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row>
        <row r="846">
          <cell r="A846">
            <v>2107</v>
          </cell>
          <cell r="B846" t="str">
            <v>А</v>
          </cell>
          <cell r="C846" t="str">
            <v>А2107</v>
          </cell>
          <cell r="D846">
            <v>810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row>
        <row r="847">
          <cell r="A847">
            <v>2108</v>
          </cell>
          <cell r="B847" t="str">
            <v>А</v>
          </cell>
          <cell r="C847" t="str">
            <v>А2108</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row>
        <row r="848">
          <cell r="A848">
            <v>2108</v>
          </cell>
          <cell r="B848" t="str">
            <v>А</v>
          </cell>
          <cell r="C848" t="str">
            <v>А2108</v>
          </cell>
          <cell r="D848">
            <v>980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row>
        <row r="849">
          <cell r="A849">
            <v>2108</v>
          </cell>
          <cell r="B849" t="str">
            <v>А</v>
          </cell>
          <cell r="C849" t="str">
            <v>А2108</v>
          </cell>
          <cell r="D849" t="str">
            <v>978</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row>
        <row r="850">
          <cell r="A850">
            <v>2108</v>
          </cell>
          <cell r="B850" t="str">
            <v>А</v>
          </cell>
          <cell r="C850" t="str">
            <v>А2108</v>
          </cell>
          <cell r="D850">
            <v>840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row>
        <row r="851">
          <cell r="A851">
            <v>2108</v>
          </cell>
          <cell r="B851" t="str">
            <v>А</v>
          </cell>
          <cell r="C851" t="str">
            <v>А2108</v>
          </cell>
          <cell r="D851">
            <v>810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row>
        <row r="852">
          <cell r="A852">
            <v>2109</v>
          </cell>
          <cell r="B852" t="str">
            <v>А</v>
          </cell>
          <cell r="C852" t="str">
            <v>А2109</v>
          </cell>
          <cell r="D852">
            <v>0</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row>
        <row r="853">
          <cell r="A853">
            <v>2109</v>
          </cell>
          <cell r="B853" t="str">
            <v>А</v>
          </cell>
          <cell r="C853" t="str">
            <v>А2109</v>
          </cell>
          <cell r="D853">
            <v>980</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row>
        <row r="854">
          <cell r="A854">
            <v>2109</v>
          </cell>
          <cell r="B854" t="str">
            <v>А</v>
          </cell>
          <cell r="C854" t="str">
            <v>А2109</v>
          </cell>
          <cell r="D854" t="str">
            <v>978</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row>
        <row r="855">
          <cell r="A855">
            <v>2109</v>
          </cell>
          <cell r="B855" t="str">
            <v>А</v>
          </cell>
          <cell r="C855" t="str">
            <v>А2109</v>
          </cell>
          <cell r="D855">
            <v>840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row>
        <row r="856">
          <cell r="A856">
            <v>2109</v>
          </cell>
          <cell r="B856" t="str">
            <v>А</v>
          </cell>
          <cell r="C856" t="str">
            <v>А2109</v>
          </cell>
          <cell r="D856">
            <v>810</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row>
        <row r="857">
          <cell r="A857">
            <v>2110</v>
          </cell>
          <cell r="B857" t="str">
            <v>А</v>
          </cell>
          <cell r="C857" t="str">
            <v>А2110</v>
          </cell>
          <cell r="D857">
            <v>0</v>
          </cell>
          <cell r="E857">
            <v>-218000</v>
          </cell>
          <cell r="F857">
            <v>0</v>
          </cell>
          <cell r="G857">
            <v>-218000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row>
        <row r="858">
          <cell r="A858">
            <v>2110</v>
          </cell>
          <cell r="B858" t="str">
            <v>А</v>
          </cell>
          <cell r="C858" t="str">
            <v>А2110</v>
          </cell>
          <cell r="D858">
            <v>980</v>
          </cell>
          <cell r="E858">
            <v>-218000</v>
          </cell>
          <cell r="F858">
            <v>0</v>
          </cell>
          <cell r="G858">
            <v>-218000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row>
        <row r="859">
          <cell r="A859">
            <v>2110</v>
          </cell>
          <cell r="B859" t="str">
            <v>А</v>
          </cell>
          <cell r="C859" t="str">
            <v>А2110</v>
          </cell>
          <cell r="D859" t="str">
            <v>978</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row>
        <row r="860">
          <cell r="A860">
            <v>2110</v>
          </cell>
          <cell r="B860" t="str">
            <v>А</v>
          </cell>
          <cell r="C860" t="str">
            <v>А2110</v>
          </cell>
          <cell r="D860">
            <v>840</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row>
        <row r="861">
          <cell r="A861">
            <v>2110</v>
          </cell>
          <cell r="B861" t="str">
            <v>А</v>
          </cell>
          <cell r="C861" t="str">
            <v>А2110</v>
          </cell>
          <cell r="D861">
            <v>810</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row>
        <row r="862">
          <cell r="A862">
            <v>2110</v>
          </cell>
          <cell r="B862" t="str">
            <v>П</v>
          </cell>
          <cell r="C862" t="str">
            <v>П2110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row>
        <row r="863">
          <cell r="A863">
            <v>2110</v>
          </cell>
          <cell r="B863" t="str">
            <v>П</v>
          </cell>
          <cell r="C863" t="str">
            <v>П2110</v>
          </cell>
          <cell r="D863">
            <v>980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row>
        <row r="864">
          <cell r="A864">
            <v>2110</v>
          </cell>
          <cell r="B864" t="str">
            <v>П</v>
          </cell>
          <cell r="C864" t="str">
            <v>П2110</v>
          </cell>
          <cell r="D864" t="str">
            <v>978</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row>
        <row r="865">
          <cell r="A865">
            <v>2110</v>
          </cell>
          <cell r="B865" t="str">
            <v>П</v>
          </cell>
          <cell r="C865" t="str">
            <v>П2110</v>
          </cell>
          <cell r="D865">
            <v>840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row>
        <row r="866">
          <cell r="A866">
            <v>2110</v>
          </cell>
          <cell r="B866" t="str">
            <v>П</v>
          </cell>
          <cell r="C866" t="str">
            <v>П2110</v>
          </cell>
          <cell r="D866">
            <v>810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row>
        <row r="867">
          <cell r="A867">
            <v>2115</v>
          </cell>
          <cell r="B867" t="str">
            <v>А</v>
          </cell>
          <cell r="C867" t="str">
            <v>А2115</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row>
        <row r="868">
          <cell r="A868">
            <v>2115</v>
          </cell>
          <cell r="B868" t="str">
            <v>А</v>
          </cell>
          <cell r="C868" t="str">
            <v>А2115</v>
          </cell>
          <cell r="D868">
            <v>980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row>
        <row r="869">
          <cell r="A869">
            <v>2115</v>
          </cell>
          <cell r="B869" t="str">
            <v>А</v>
          </cell>
          <cell r="C869" t="str">
            <v>А2115</v>
          </cell>
          <cell r="D869" t="str">
            <v>978</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row>
        <row r="870">
          <cell r="A870">
            <v>2115</v>
          </cell>
          <cell r="B870" t="str">
            <v>А</v>
          </cell>
          <cell r="C870" t="str">
            <v>А2115</v>
          </cell>
          <cell r="D870">
            <v>840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row>
        <row r="871">
          <cell r="A871">
            <v>2115</v>
          </cell>
          <cell r="B871" t="str">
            <v>А</v>
          </cell>
          <cell r="C871" t="str">
            <v>А2115</v>
          </cell>
          <cell r="D871">
            <v>810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row>
        <row r="872">
          <cell r="A872">
            <v>2115</v>
          </cell>
          <cell r="B872" t="str">
            <v>П</v>
          </cell>
          <cell r="C872" t="str">
            <v>П2115</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row>
        <row r="873">
          <cell r="A873">
            <v>2115</v>
          </cell>
          <cell r="B873" t="str">
            <v>П</v>
          </cell>
          <cell r="C873" t="str">
            <v>П2115</v>
          </cell>
          <cell r="D873">
            <v>980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row>
        <row r="874">
          <cell r="A874">
            <v>2115</v>
          </cell>
          <cell r="B874" t="str">
            <v>П</v>
          </cell>
          <cell r="C874" t="str">
            <v>П2115</v>
          </cell>
          <cell r="D874" t="str">
            <v>978</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row>
        <row r="875">
          <cell r="A875">
            <v>2115</v>
          </cell>
          <cell r="B875" t="str">
            <v>П</v>
          </cell>
          <cell r="C875" t="str">
            <v>П2115</v>
          </cell>
          <cell r="D875">
            <v>840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row>
        <row r="876">
          <cell r="A876">
            <v>2115</v>
          </cell>
          <cell r="B876" t="str">
            <v>П</v>
          </cell>
          <cell r="C876" t="str">
            <v>П2115</v>
          </cell>
          <cell r="D876">
            <v>810</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row>
        <row r="877">
          <cell r="A877">
            <v>2116</v>
          </cell>
          <cell r="B877" t="str">
            <v>А</v>
          </cell>
          <cell r="C877" t="str">
            <v>А2116</v>
          </cell>
          <cell r="D877">
            <v>0</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row>
        <row r="878">
          <cell r="A878">
            <v>2116</v>
          </cell>
          <cell r="B878" t="str">
            <v>А</v>
          </cell>
          <cell r="C878" t="str">
            <v>А2116</v>
          </cell>
          <cell r="D878">
            <v>980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row>
        <row r="879">
          <cell r="A879">
            <v>2116</v>
          </cell>
          <cell r="B879" t="str">
            <v>А</v>
          </cell>
          <cell r="C879" t="str">
            <v>А2116</v>
          </cell>
          <cell r="D879" t="str">
            <v>978</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row>
        <row r="880">
          <cell r="A880">
            <v>2116</v>
          </cell>
          <cell r="B880" t="str">
            <v>А</v>
          </cell>
          <cell r="C880" t="str">
            <v>А2116</v>
          </cell>
          <cell r="D880">
            <v>840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row>
        <row r="881">
          <cell r="A881">
            <v>2116</v>
          </cell>
          <cell r="B881" t="str">
            <v>А</v>
          </cell>
          <cell r="C881" t="str">
            <v>А2116</v>
          </cell>
          <cell r="D881">
            <v>810</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row>
        <row r="882">
          <cell r="A882">
            <v>2117</v>
          </cell>
          <cell r="B882" t="str">
            <v>А</v>
          </cell>
          <cell r="C882" t="str">
            <v>А2117</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row>
        <row r="883">
          <cell r="A883">
            <v>2117</v>
          </cell>
          <cell r="B883" t="str">
            <v>А</v>
          </cell>
          <cell r="C883" t="str">
            <v>А2117</v>
          </cell>
          <cell r="D883">
            <v>980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row>
        <row r="884">
          <cell r="A884">
            <v>2117</v>
          </cell>
          <cell r="B884" t="str">
            <v>А</v>
          </cell>
          <cell r="C884" t="str">
            <v>А2117</v>
          </cell>
          <cell r="D884" t="str">
            <v>978</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row>
        <row r="885">
          <cell r="A885">
            <v>2117</v>
          </cell>
          <cell r="B885" t="str">
            <v>А</v>
          </cell>
          <cell r="C885" t="str">
            <v>А2117</v>
          </cell>
          <cell r="D885">
            <v>840</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row>
        <row r="886">
          <cell r="A886">
            <v>2117</v>
          </cell>
          <cell r="B886" t="str">
            <v>А</v>
          </cell>
          <cell r="C886" t="str">
            <v>А2117</v>
          </cell>
          <cell r="D886">
            <v>810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row>
        <row r="887">
          <cell r="A887">
            <v>2118</v>
          </cell>
          <cell r="B887" t="str">
            <v>А</v>
          </cell>
          <cell r="C887" t="str">
            <v>А2118</v>
          </cell>
          <cell r="D887">
            <v>0</v>
          </cell>
          <cell r="E887">
            <v>-3581.26</v>
          </cell>
          <cell r="F887">
            <v>0</v>
          </cell>
          <cell r="G887">
            <v>-3581.26</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row>
        <row r="888">
          <cell r="A888">
            <v>2118</v>
          </cell>
          <cell r="B888" t="str">
            <v>А</v>
          </cell>
          <cell r="C888" t="str">
            <v>А2118</v>
          </cell>
          <cell r="D888">
            <v>980</v>
          </cell>
          <cell r="E888">
            <v>-3581.26</v>
          </cell>
          <cell r="F888">
            <v>0</v>
          </cell>
          <cell r="G888">
            <v>-3581.26</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row>
        <row r="889">
          <cell r="A889">
            <v>2118</v>
          </cell>
          <cell r="B889" t="str">
            <v>А</v>
          </cell>
          <cell r="C889" t="str">
            <v>А2118</v>
          </cell>
          <cell r="D889" t="str">
            <v>978</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row>
        <row r="890">
          <cell r="A890">
            <v>2118</v>
          </cell>
          <cell r="B890" t="str">
            <v>А</v>
          </cell>
          <cell r="C890" t="str">
            <v>А2118</v>
          </cell>
          <cell r="D890">
            <v>840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row>
        <row r="891">
          <cell r="A891">
            <v>2118</v>
          </cell>
          <cell r="B891" t="str">
            <v>А</v>
          </cell>
          <cell r="C891" t="str">
            <v>А2118</v>
          </cell>
          <cell r="D891">
            <v>810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row>
        <row r="892">
          <cell r="A892">
            <v>2119</v>
          </cell>
          <cell r="B892" t="str">
            <v>А</v>
          </cell>
          <cell r="C892" t="str">
            <v>А2119</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row>
        <row r="893">
          <cell r="A893">
            <v>2119</v>
          </cell>
          <cell r="B893" t="str">
            <v>А</v>
          </cell>
          <cell r="C893" t="str">
            <v>А2119</v>
          </cell>
          <cell r="D893">
            <v>980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row>
        <row r="894">
          <cell r="A894">
            <v>2119</v>
          </cell>
          <cell r="B894" t="str">
            <v>А</v>
          </cell>
          <cell r="C894" t="str">
            <v>А2119</v>
          </cell>
          <cell r="D894" t="str">
            <v>978</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row>
        <row r="895">
          <cell r="A895">
            <v>2119</v>
          </cell>
          <cell r="B895" t="str">
            <v>А</v>
          </cell>
          <cell r="C895" t="str">
            <v>А2119</v>
          </cell>
          <cell r="D895">
            <v>840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row>
        <row r="896">
          <cell r="A896">
            <v>2119</v>
          </cell>
          <cell r="B896" t="str">
            <v>А</v>
          </cell>
          <cell r="C896" t="str">
            <v>А2119</v>
          </cell>
          <cell r="D896">
            <v>810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row>
        <row r="897">
          <cell r="A897">
            <v>2190</v>
          </cell>
          <cell r="B897" t="str">
            <v>А</v>
          </cell>
          <cell r="C897" t="str">
            <v>А2190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row>
        <row r="898">
          <cell r="A898">
            <v>2190</v>
          </cell>
          <cell r="B898" t="str">
            <v>А</v>
          </cell>
          <cell r="C898" t="str">
            <v>А2190</v>
          </cell>
          <cell r="D898">
            <v>980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row>
        <row r="899">
          <cell r="A899">
            <v>2190</v>
          </cell>
          <cell r="B899" t="str">
            <v>А</v>
          </cell>
          <cell r="C899" t="str">
            <v>А2190</v>
          </cell>
          <cell r="D899" t="str">
            <v>978</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row>
        <row r="900">
          <cell r="A900">
            <v>2190</v>
          </cell>
          <cell r="B900" t="str">
            <v>А</v>
          </cell>
          <cell r="C900" t="str">
            <v>А2190</v>
          </cell>
          <cell r="D900">
            <v>840</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row>
        <row r="901">
          <cell r="A901">
            <v>2190</v>
          </cell>
          <cell r="B901" t="str">
            <v>А</v>
          </cell>
          <cell r="C901" t="str">
            <v>А2190</v>
          </cell>
          <cell r="D901">
            <v>810</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row>
        <row r="902">
          <cell r="A902">
            <v>2191</v>
          </cell>
          <cell r="B902" t="str">
            <v>А</v>
          </cell>
          <cell r="C902" t="str">
            <v>А2191</v>
          </cell>
          <cell r="D902">
            <v>0</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row>
        <row r="903">
          <cell r="A903">
            <v>2191</v>
          </cell>
          <cell r="B903" t="str">
            <v>А</v>
          </cell>
          <cell r="C903" t="str">
            <v>А2191</v>
          </cell>
          <cell r="D903">
            <v>980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row>
        <row r="904">
          <cell r="A904">
            <v>2191</v>
          </cell>
          <cell r="B904" t="str">
            <v>А</v>
          </cell>
          <cell r="C904" t="str">
            <v>А2191</v>
          </cell>
          <cell r="D904" t="str">
            <v>978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row>
        <row r="905">
          <cell r="A905">
            <v>2191</v>
          </cell>
          <cell r="B905" t="str">
            <v>А</v>
          </cell>
          <cell r="C905" t="str">
            <v>А2191</v>
          </cell>
          <cell r="D905">
            <v>840</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row>
        <row r="906">
          <cell r="A906">
            <v>2191</v>
          </cell>
          <cell r="B906" t="str">
            <v>А</v>
          </cell>
          <cell r="C906" t="str">
            <v>А2191</v>
          </cell>
          <cell r="D906">
            <v>810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row>
        <row r="907">
          <cell r="A907">
            <v>2198</v>
          </cell>
          <cell r="B907" t="str">
            <v>А</v>
          </cell>
          <cell r="C907" t="str">
            <v>А2198</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row>
        <row r="908">
          <cell r="A908">
            <v>2198</v>
          </cell>
          <cell r="B908" t="str">
            <v>А</v>
          </cell>
          <cell r="C908" t="str">
            <v>А2198</v>
          </cell>
          <cell r="D908">
            <v>980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row>
        <row r="909">
          <cell r="A909">
            <v>2198</v>
          </cell>
          <cell r="B909" t="str">
            <v>А</v>
          </cell>
          <cell r="C909" t="str">
            <v>А2198</v>
          </cell>
          <cell r="D909" t="str">
            <v>978</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row>
        <row r="910">
          <cell r="A910">
            <v>2198</v>
          </cell>
          <cell r="B910" t="str">
            <v>А</v>
          </cell>
          <cell r="C910" t="str">
            <v>А2198</v>
          </cell>
          <cell r="D910">
            <v>840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row>
        <row r="911">
          <cell r="A911">
            <v>2198</v>
          </cell>
          <cell r="B911" t="str">
            <v>А</v>
          </cell>
          <cell r="C911" t="str">
            <v>А2198</v>
          </cell>
          <cell r="D911">
            <v>810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row>
        <row r="912">
          <cell r="A912">
            <v>2199</v>
          </cell>
          <cell r="B912" t="str">
            <v>А</v>
          </cell>
          <cell r="C912" t="str">
            <v>А2199</v>
          </cell>
          <cell r="D912">
            <v>0</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row>
        <row r="913">
          <cell r="A913">
            <v>2199</v>
          </cell>
          <cell r="B913" t="str">
            <v>А</v>
          </cell>
          <cell r="C913" t="str">
            <v>А2199</v>
          </cell>
          <cell r="D913">
            <v>980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row>
        <row r="914">
          <cell r="A914">
            <v>2199</v>
          </cell>
          <cell r="B914" t="str">
            <v>А</v>
          </cell>
          <cell r="C914" t="str">
            <v>А2199</v>
          </cell>
          <cell r="D914" t="str">
            <v>978</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row>
        <row r="915">
          <cell r="A915">
            <v>2199</v>
          </cell>
          <cell r="B915" t="str">
            <v>А</v>
          </cell>
          <cell r="C915" t="str">
            <v>А2199</v>
          </cell>
          <cell r="D915">
            <v>840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row>
        <row r="916">
          <cell r="A916">
            <v>2199</v>
          </cell>
          <cell r="B916" t="str">
            <v>А</v>
          </cell>
          <cell r="C916" t="str">
            <v>А2199</v>
          </cell>
          <cell r="D916">
            <v>810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row>
        <row r="917">
          <cell r="A917">
            <v>2200</v>
          </cell>
          <cell r="B917" t="str">
            <v>А</v>
          </cell>
          <cell r="C917" t="str">
            <v>А2200</v>
          </cell>
          <cell r="D917">
            <v>0</v>
          </cell>
          <cell r="E917">
            <v>-238334.28</v>
          </cell>
          <cell r="F917">
            <v>-238334.28</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row>
        <row r="918">
          <cell r="A918">
            <v>2200</v>
          </cell>
          <cell r="B918" t="str">
            <v>А</v>
          </cell>
          <cell r="C918" t="str">
            <v>А2200</v>
          </cell>
          <cell r="D918">
            <v>980</v>
          </cell>
          <cell r="E918">
            <v>-167946.47</v>
          </cell>
          <cell r="F918">
            <v>-167946.47</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row>
        <row r="919">
          <cell r="A919">
            <v>2200</v>
          </cell>
          <cell r="B919" t="str">
            <v>А</v>
          </cell>
          <cell r="C919" t="str">
            <v>А2200</v>
          </cell>
          <cell r="D919" t="str">
            <v>978</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row>
        <row r="920">
          <cell r="A920">
            <v>2200</v>
          </cell>
          <cell r="B920" t="str">
            <v>А</v>
          </cell>
          <cell r="C920" t="str">
            <v>А2200</v>
          </cell>
          <cell r="D920">
            <v>840</v>
          </cell>
          <cell r="E920">
            <v>-13194.83</v>
          </cell>
          <cell r="F920">
            <v>-13194.83</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row>
        <row r="921">
          <cell r="A921">
            <v>2200</v>
          </cell>
          <cell r="B921" t="str">
            <v>А</v>
          </cell>
          <cell r="C921" t="str">
            <v>А2200</v>
          </cell>
          <cell r="D921">
            <v>810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row>
        <row r="922">
          <cell r="A922">
            <v>2201</v>
          </cell>
          <cell r="B922" t="str">
            <v>А</v>
          </cell>
          <cell r="C922" t="str">
            <v>А2201</v>
          </cell>
          <cell r="D922">
            <v>0</v>
          </cell>
          <cell r="E922">
            <v>-63264779.059999995</v>
          </cell>
          <cell r="F922">
            <v>-1622048.4</v>
          </cell>
          <cell r="G922">
            <v>-5555114.2400000002</v>
          </cell>
          <cell r="H922">
            <v>0</v>
          </cell>
          <cell r="I922">
            <v>-8403279.4199999999</v>
          </cell>
          <cell r="J922">
            <v>-4624090.29</v>
          </cell>
          <cell r="K922">
            <v>-1097370.23</v>
          </cell>
          <cell r="L922">
            <v>-2250213.39</v>
          </cell>
          <cell r="M922">
            <v>-14431514.1</v>
          </cell>
          <cell r="N922">
            <v>-892260.69</v>
          </cell>
          <cell r="O922">
            <v>-5665695.6099999994</v>
          </cell>
          <cell r="P922">
            <v>-2763971.37</v>
          </cell>
          <cell r="Q922">
            <v>-1366530.76</v>
          </cell>
          <cell r="R922">
            <v>-827742.9</v>
          </cell>
          <cell r="S922">
            <v>-5001922.8499999996</v>
          </cell>
          <cell r="T922">
            <v>-2151181.02</v>
          </cell>
          <cell r="U922">
            <v>-1267859.55</v>
          </cell>
          <cell r="V922">
            <v>-2080399.2</v>
          </cell>
          <cell r="W922">
            <v>-1012656.84</v>
          </cell>
          <cell r="X922">
            <v>-511946.9</v>
          </cell>
          <cell r="Y922">
            <v>-118260.53</v>
          </cell>
          <cell r="Z922">
            <v>-1620720.77</v>
          </cell>
        </row>
        <row r="923">
          <cell r="A923">
            <v>2201</v>
          </cell>
          <cell r="B923" t="str">
            <v>А</v>
          </cell>
          <cell r="C923" t="str">
            <v>А2201</v>
          </cell>
          <cell r="D923">
            <v>980</v>
          </cell>
          <cell r="E923">
            <v>-898480.34</v>
          </cell>
          <cell r="F923">
            <v>0</v>
          </cell>
          <cell r="G923">
            <v>-309077.90000000002</v>
          </cell>
          <cell r="H923">
            <v>0</v>
          </cell>
          <cell r="I923">
            <v>-294727.67</v>
          </cell>
          <cell r="J923">
            <v>-51840</v>
          </cell>
          <cell r="K923">
            <v>-64792</v>
          </cell>
          <cell r="L923">
            <v>-87.56</v>
          </cell>
          <cell r="M923">
            <v>0</v>
          </cell>
          <cell r="N923">
            <v>0</v>
          </cell>
          <cell r="O923">
            <v>-65483.31</v>
          </cell>
          <cell r="P923">
            <v>0</v>
          </cell>
          <cell r="Q923">
            <v>-38606.33</v>
          </cell>
          <cell r="R923">
            <v>-32332.09</v>
          </cell>
          <cell r="S923">
            <v>-4491.6000000000004</v>
          </cell>
          <cell r="T923">
            <v>-1676.3</v>
          </cell>
          <cell r="U923">
            <v>-6533</v>
          </cell>
          <cell r="V923">
            <v>0</v>
          </cell>
          <cell r="W923">
            <v>-14316.11</v>
          </cell>
          <cell r="X923">
            <v>0</v>
          </cell>
          <cell r="Y923">
            <v>0</v>
          </cell>
          <cell r="Z923">
            <v>-14516.47</v>
          </cell>
        </row>
        <row r="924">
          <cell r="A924">
            <v>2201</v>
          </cell>
          <cell r="B924" t="str">
            <v>А</v>
          </cell>
          <cell r="C924" t="str">
            <v>А2201</v>
          </cell>
          <cell r="D924" t="str">
            <v>978</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row>
        <row r="925">
          <cell r="A925">
            <v>2201</v>
          </cell>
          <cell r="B925" t="str">
            <v>А</v>
          </cell>
          <cell r="C925" t="str">
            <v>А2201</v>
          </cell>
          <cell r="D925">
            <v>840</v>
          </cell>
          <cell r="E925">
            <v>-11691123.449999999</v>
          </cell>
          <cell r="F925">
            <v>-304067.56</v>
          </cell>
          <cell r="G925">
            <v>-983416.68</v>
          </cell>
          <cell r="H925">
            <v>0</v>
          </cell>
          <cell r="I925">
            <v>-1520020.93</v>
          </cell>
          <cell r="J925">
            <v>-857109.42</v>
          </cell>
          <cell r="K925">
            <v>-193566.07</v>
          </cell>
          <cell r="L925">
            <v>-421806.32</v>
          </cell>
          <cell r="M925">
            <v>-2705317.08</v>
          </cell>
          <cell r="N925">
            <v>-167262.29</v>
          </cell>
          <cell r="O925">
            <v>-1049810.1599999999</v>
          </cell>
          <cell r="P925">
            <v>-518131.28</v>
          </cell>
          <cell r="Q925">
            <v>-248931.37</v>
          </cell>
          <cell r="R925">
            <v>-149106.9</v>
          </cell>
          <cell r="S925">
            <v>-936813.43</v>
          </cell>
          <cell r="T925">
            <v>-402943.99</v>
          </cell>
          <cell r="U925">
            <v>-236447</v>
          </cell>
          <cell r="V925">
            <v>-389989.54</v>
          </cell>
          <cell r="W925">
            <v>-187147.94</v>
          </cell>
          <cell r="X925">
            <v>-95969.05</v>
          </cell>
          <cell r="Y925">
            <v>-22169</v>
          </cell>
          <cell r="Z925">
            <v>-301097.44</v>
          </cell>
        </row>
        <row r="926">
          <cell r="A926">
            <v>2201</v>
          </cell>
          <cell r="B926" t="str">
            <v>А</v>
          </cell>
          <cell r="C926" t="str">
            <v>А2201</v>
          </cell>
          <cell r="D926">
            <v>810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row>
        <row r="927">
          <cell r="A927">
            <v>2202</v>
          </cell>
          <cell r="B927" t="str">
            <v>А</v>
          </cell>
          <cell r="C927" t="str">
            <v>А2202</v>
          </cell>
          <cell r="D927">
            <v>0</v>
          </cell>
          <cell r="E927">
            <v>-3505882.1</v>
          </cell>
          <cell r="F927">
            <v>0</v>
          </cell>
          <cell r="G927">
            <v>-47044.27</v>
          </cell>
          <cell r="H927">
            <v>0</v>
          </cell>
          <cell r="I927">
            <v>-169148.44</v>
          </cell>
          <cell r="J927">
            <v>-316201.68</v>
          </cell>
          <cell r="K927">
            <v>-85521.98</v>
          </cell>
          <cell r="L927">
            <v>-172586.97</v>
          </cell>
          <cell r="M927">
            <v>-517008.02</v>
          </cell>
          <cell r="N927">
            <v>-62778.62</v>
          </cell>
          <cell r="O927">
            <v>-416501.9</v>
          </cell>
          <cell r="P927">
            <v>-32881</v>
          </cell>
          <cell r="Q927">
            <v>-50464.480000000003</v>
          </cell>
          <cell r="R927">
            <v>-554818.91</v>
          </cell>
          <cell r="S927">
            <v>-22911.24</v>
          </cell>
          <cell r="T927">
            <v>-572058.34</v>
          </cell>
          <cell r="U927">
            <v>-11322</v>
          </cell>
          <cell r="V927">
            <v>-141512.44</v>
          </cell>
          <cell r="W927">
            <v>-49867.76</v>
          </cell>
          <cell r="X927">
            <v>-36560.36</v>
          </cell>
          <cell r="Y927">
            <v>-7000</v>
          </cell>
          <cell r="Z927">
            <v>-239693.69</v>
          </cell>
        </row>
        <row r="928">
          <cell r="A928">
            <v>2202</v>
          </cell>
          <cell r="B928" t="str">
            <v>А</v>
          </cell>
          <cell r="C928" t="str">
            <v>А2202</v>
          </cell>
          <cell r="D928">
            <v>980</v>
          </cell>
          <cell r="E928">
            <v>-3502686.74</v>
          </cell>
          <cell r="F928">
            <v>0</v>
          </cell>
          <cell r="G928">
            <v>-47044.27</v>
          </cell>
          <cell r="H928">
            <v>0</v>
          </cell>
          <cell r="I928">
            <v>-169148.44</v>
          </cell>
          <cell r="J928">
            <v>-316201.68</v>
          </cell>
          <cell r="K928">
            <v>-85521.98</v>
          </cell>
          <cell r="L928">
            <v>-172586.97</v>
          </cell>
          <cell r="M928">
            <v>-517008.02</v>
          </cell>
          <cell r="N928">
            <v>-62778.62</v>
          </cell>
          <cell r="O928">
            <v>-416501.9</v>
          </cell>
          <cell r="P928">
            <v>-32881</v>
          </cell>
          <cell r="Q928">
            <v>-50464.480000000003</v>
          </cell>
          <cell r="R928">
            <v>-554818.91</v>
          </cell>
          <cell r="S928">
            <v>-22911.24</v>
          </cell>
          <cell r="T928">
            <v>-572058.34</v>
          </cell>
          <cell r="U928">
            <v>-11322</v>
          </cell>
          <cell r="V928">
            <v>-141512.44</v>
          </cell>
          <cell r="W928">
            <v>-49867.76</v>
          </cell>
          <cell r="X928">
            <v>-33365</v>
          </cell>
          <cell r="Y928">
            <v>-7000</v>
          </cell>
          <cell r="Z928">
            <v>-239693.69</v>
          </cell>
        </row>
        <row r="929">
          <cell r="A929">
            <v>2202</v>
          </cell>
          <cell r="B929" t="str">
            <v>А</v>
          </cell>
          <cell r="C929" t="str">
            <v>А2202</v>
          </cell>
          <cell r="D929" t="str">
            <v>978</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row>
        <row r="930">
          <cell r="A930">
            <v>2202</v>
          </cell>
          <cell r="B930" t="str">
            <v>А</v>
          </cell>
          <cell r="C930" t="str">
            <v>А2202</v>
          </cell>
          <cell r="D930">
            <v>840</v>
          </cell>
          <cell r="E930">
            <v>-599</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-599</v>
          </cell>
          <cell r="Y930">
            <v>0</v>
          </cell>
          <cell r="Z930">
            <v>0</v>
          </cell>
        </row>
        <row r="931">
          <cell r="A931">
            <v>2202</v>
          </cell>
          <cell r="B931" t="str">
            <v>А</v>
          </cell>
          <cell r="C931" t="str">
            <v>А2202</v>
          </cell>
          <cell r="D931">
            <v>810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row>
        <row r="932">
          <cell r="A932">
            <v>2205</v>
          </cell>
          <cell r="B932" t="str">
            <v>А</v>
          </cell>
          <cell r="C932" t="str">
            <v>А2205</v>
          </cell>
          <cell r="D932">
            <v>0</v>
          </cell>
          <cell r="E932">
            <v>-18236750.98</v>
          </cell>
          <cell r="F932">
            <v>-11591000</v>
          </cell>
          <cell r="G932">
            <v>-18954.099999999999</v>
          </cell>
          <cell r="H932">
            <v>0</v>
          </cell>
          <cell r="I932">
            <v>-637844.05000000005</v>
          </cell>
          <cell r="J932">
            <v>-1136553.3799999999</v>
          </cell>
          <cell r="K932">
            <v>-150850.5</v>
          </cell>
          <cell r="L932">
            <v>-181167.06</v>
          </cell>
          <cell r="M932">
            <v>-2045274.26</v>
          </cell>
          <cell r="N932">
            <v>-23960.6</v>
          </cell>
          <cell r="O932">
            <v>-613123.23</v>
          </cell>
          <cell r="P932">
            <v>-127719.2</v>
          </cell>
          <cell r="Q932">
            <v>-119706.62</v>
          </cell>
          <cell r="R932">
            <v>-357566.2</v>
          </cell>
          <cell r="S932">
            <v>-21996</v>
          </cell>
          <cell r="T932">
            <v>-465727.03</v>
          </cell>
          <cell r="U932">
            <v>-212110</v>
          </cell>
          <cell r="V932">
            <v>-100000</v>
          </cell>
          <cell r="W932">
            <v>-188292.09</v>
          </cell>
          <cell r="X932">
            <v>-170011.08</v>
          </cell>
          <cell r="Y932">
            <v>-18423</v>
          </cell>
          <cell r="Z932">
            <v>-56472.58</v>
          </cell>
        </row>
        <row r="933">
          <cell r="A933">
            <v>2205</v>
          </cell>
          <cell r="B933" t="str">
            <v>А</v>
          </cell>
          <cell r="C933" t="str">
            <v>А2205</v>
          </cell>
          <cell r="D933">
            <v>980</v>
          </cell>
          <cell r="E933">
            <v>-17879184.780000001</v>
          </cell>
          <cell r="F933">
            <v>-11591000</v>
          </cell>
          <cell r="G933">
            <v>-18954.099999999999</v>
          </cell>
          <cell r="H933">
            <v>0</v>
          </cell>
          <cell r="I933">
            <v>-637844.05000000005</v>
          </cell>
          <cell r="J933">
            <v>-1136553.3799999999</v>
          </cell>
          <cell r="K933">
            <v>-150850.5</v>
          </cell>
          <cell r="L933">
            <v>-181167.06</v>
          </cell>
          <cell r="M933">
            <v>-2045274.26</v>
          </cell>
          <cell r="N933">
            <v>-23960.6</v>
          </cell>
          <cell r="O933">
            <v>-613123.23</v>
          </cell>
          <cell r="P933">
            <v>-127719.2</v>
          </cell>
          <cell r="Q933">
            <v>-119706.62</v>
          </cell>
          <cell r="R933">
            <v>0</v>
          </cell>
          <cell r="S933">
            <v>-21996</v>
          </cell>
          <cell r="T933">
            <v>-465727.03</v>
          </cell>
          <cell r="U933">
            <v>-212110</v>
          </cell>
          <cell r="V933">
            <v>-100000</v>
          </cell>
          <cell r="W933">
            <v>-188292.09</v>
          </cell>
          <cell r="X933">
            <v>-170011.08</v>
          </cell>
          <cell r="Y933">
            <v>-18423</v>
          </cell>
          <cell r="Z933">
            <v>-56472.58</v>
          </cell>
        </row>
        <row r="934">
          <cell r="A934">
            <v>2205</v>
          </cell>
          <cell r="B934" t="str">
            <v>А</v>
          </cell>
          <cell r="C934" t="str">
            <v>А2205</v>
          </cell>
          <cell r="D934" t="str">
            <v>978</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row>
        <row r="935">
          <cell r="A935">
            <v>2205</v>
          </cell>
          <cell r="B935" t="str">
            <v>А</v>
          </cell>
          <cell r="C935" t="str">
            <v>А2205</v>
          </cell>
          <cell r="D935">
            <v>840</v>
          </cell>
          <cell r="E935">
            <v>-67029</v>
          </cell>
          <cell r="F935">
            <v>0</v>
          </cell>
          <cell r="G935">
            <v>0</v>
          </cell>
          <cell r="H935">
            <v>0</v>
          </cell>
          <cell r="I935">
            <v>0</v>
          </cell>
          <cell r="J935">
            <v>0</v>
          </cell>
          <cell r="K935">
            <v>0</v>
          </cell>
          <cell r="L935">
            <v>0</v>
          </cell>
          <cell r="M935">
            <v>0</v>
          </cell>
          <cell r="N935">
            <v>0</v>
          </cell>
          <cell r="O935">
            <v>0</v>
          </cell>
          <cell r="P935">
            <v>0</v>
          </cell>
          <cell r="Q935">
            <v>0</v>
          </cell>
          <cell r="R935">
            <v>-67029</v>
          </cell>
          <cell r="S935">
            <v>0</v>
          </cell>
          <cell r="T935">
            <v>0</v>
          </cell>
          <cell r="U935">
            <v>0</v>
          </cell>
          <cell r="V935">
            <v>0</v>
          </cell>
          <cell r="W935">
            <v>0</v>
          </cell>
          <cell r="X935">
            <v>0</v>
          </cell>
          <cell r="Y935">
            <v>0</v>
          </cell>
          <cell r="Z935">
            <v>0</v>
          </cell>
        </row>
        <row r="936">
          <cell r="A936">
            <v>2205</v>
          </cell>
          <cell r="B936" t="str">
            <v>А</v>
          </cell>
          <cell r="C936" t="str">
            <v>А2205</v>
          </cell>
          <cell r="D936">
            <v>810</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row>
        <row r="937">
          <cell r="A937">
            <v>2206</v>
          </cell>
          <cell r="B937" t="str">
            <v>А</v>
          </cell>
          <cell r="C937" t="str">
            <v>А2206</v>
          </cell>
          <cell r="D937">
            <v>0</v>
          </cell>
          <cell r="E937">
            <v>-305541.23</v>
          </cell>
          <cell r="F937">
            <v>0</v>
          </cell>
          <cell r="G937">
            <v>-36260.31</v>
          </cell>
          <cell r="H937">
            <v>0</v>
          </cell>
          <cell r="I937">
            <v>-187077.62</v>
          </cell>
          <cell r="J937">
            <v>0</v>
          </cell>
          <cell r="K937">
            <v>0</v>
          </cell>
          <cell r="L937">
            <v>0</v>
          </cell>
          <cell r="M937">
            <v>0</v>
          </cell>
          <cell r="N937">
            <v>0</v>
          </cell>
          <cell r="O937">
            <v>-2421.6999999999998</v>
          </cell>
          <cell r="P937">
            <v>0</v>
          </cell>
          <cell r="Q937">
            <v>0</v>
          </cell>
          <cell r="R937">
            <v>0</v>
          </cell>
          <cell r="S937">
            <v>0</v>
          </cell>
          <cell r="T937">
            <v>-14781.6</v>
          </cell>
          <cell r="U937">
            <v>0</v>
          </cell>
          <cell r="V937">
            <v>0</v>
          </cell>
          <cell r="W937">
            <v>-56000</v>
          </cell>
          <cell r="X937">
            <v>0</v>
          </cell>
          <cell r="Y937">
            <v>0</v>
          </cell>
          <cell r="Z937">
            <v>-9000</v>
          </cell>
        </row>
        <row r="938">
          <cell r="A938">
            <v>2206</v>
          </cell>
          <cell r="B938" t="str">
            <v>А</v>
          </cell>
          <cell r="C938" t="str">
            <v>А2206</v>
          </cell>
          <cell r="D938">
            <v>980</v>
          </cell>
          <cell r="E938">
            <v>-126968.68</v>
          </cell>
          <cell r="F938">
            <v>0</v>
          </cell>
          <cell r="G938">
            <v>-19856.080000000002</v>
          </cell>
          <cell r="H938">
            <v>0</v>
          </cell>
          <cell r="I938">
            <v>-38000</v>
          </cell>
          <cell r="J938">
            <v>0</v>
          </cell>
          <cell r="K938">
            <v>0</v>
          </cell>
          <cell r="L938">
            <v>0</v>
          </cell>
          <cell r="M938">
            <v>0</v>
          </cell>
          <cell r="N938">
            <v>0</v>
          </cell>
          <cell r="O938">
            <v>0</v>
          </cell>
          <cell r="P938">
            <v>0</v>
          </cell>
          <cell r="Q938">
            <v>0</v>
          </cell>
          <cell r="R938">
            <v>0</v>
          </cell>
          <cell r="S938">
            <v>0</v>
          </cell>
          <cell r="T938">
            <v>-4112.6000000000004</v>
          </cell>
          <cell r="U938">
            <v>0</v>
          </cell>
          <cell r="V938">
            <v>0</v>
          </cell>
          <cell r="W938">
            <v>-56000</v>
          </cell>
          <cell r="X938">
            <v>0</v>
          </cell>
          <cell r="Y938">
            <v>0</v>
          </cell>
          <cell r="Z938">
            <v>-9000</v>
          </cell>
        </row>
        <row r="939">
          <cell r="A939">
            <v>2206</v>
          </cell>
          <cell r="B939" t="str">
            <v>А</v>
          </cell>
          <cell r="C939" t="str">
            <v>А2206</v>
          </cell>
          <cell r="D939" t="str">
            <v>978</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row>
        <row r="940">
          <cell r="A940">
            <v>2206</v>
          </cell>
          <cell r="B940" t="str">
            <v>А</v>
          </cell>
          <cell r="C940" t="str">
            <v>А2206</v>
          </cell>
          <cell r="D940">
            <v>840</v>
          </cell>
          <cell r="E940">
            <v>-33475.03</v>
          </cell>
          <cell r="F940">
            <v>0</v>
          </cell>
          <cell r="G940">
            <v>-3075.12</v>
          </cell>
          <cell r="H940">
            <v>0</v>
          </cell>
          <cell r="I940">
            <v>-27945.94</v>
          </cell>
          <cell r="J940">
            <v>0</v>
          </cell>
          <cell r="K940">
            <v>0</v>
          </cell>
          <cell r="L940">
            <v>0</v>
          </cell>
          <cell r="M940">
            <v>0</v>
          </cell>
          <cell r="N940">
            <v>0</v>
          </cell>
          <cell r="O940">
            <v>-453.97</v>
          </cell>
          <cell r="P940">
            <v>0</v>
          </cell>
          <cell r="Q940">
            <v>0</v>
          </cell>
          <cell r="R940">
            <v>0</v>
          </cell>
          <cell r="S940">
            <v>0</v>
          </cell>
          <cell r="T940">
            <v>-2000</v>
          </cell>
          <cell r="U940">
            <v>0</v>
          </cell>
          <cell r="V940">
            <v>0</v>
          </cell>
          <cell r="W940">
            <v>0</v>
          </cell>
          <cell r="X940">
            <v>0</v>
          </cell>
          <cell r="Y940">
            <v>0</v>
          </cell>
          <cell r="Z940">
            <v>0</v>
          </cell>
        </row>
        <row r="941">
          <cell r="A941">
            <v>2206</v>
          </cell>
          <cell r="B941" t="str">
            <v>А</v>
          </cell>
          <cell r="C941" t="str">
            <v>А2206</v>
          </cell>
          <cell r="D941">
            <v>810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row>
        <row r="942">
          <cell r="A942">
            <v>2207</v>
          </cell>
          <cell r="B942" t="str">
            <v>А</v>
          </cell>
          <cell r="C942" t="str">
            <v>А2207</v>
          </cell>
          <cell r="D942">
            <v>0</v>
          </cell>
          <cell r="E942">
            <v>-396492.29</v>
          </cell>
          <cell r="F942">
            <v>-78059.009999999995</v>
          </cell>
          <cell r="G942">
            <v>-4538.1099999999997</v>
          </cell>
          <cell r="H942">
            <v>0</v>
          </cell>
          <cell r="I942">
            <v>-250721.5</v>
          </cell>
          <cell r="J942">
            <v>-3625.97</v>
          </cell>
          <cell r="K942">
            <v>-782.76</v>
          </cell>
          <cell r="L942">
            <v>0</v>
          </cell>
          <cell r="M942">
            <v>0</v>
          </cell>
          <cell r="N942">
            <v>0</v>
          </cell>
          <cell r="O942">
            <v>-9114.18</v>
          </cell>
          <cell r="P942">
            <v>0</v>
          </cell>
          <cell r="Q942">
            <v>0</v>
          </cell>
          <cell r="R942">
            <v>0</v>
          </cell>
          <cell r="S942">
            <v>-117.36</v>
          </cell>
          <cell r="T942">
            <v>-12772.87</v>
          </cell>
          <cell r="U942">
            <v>0</v>
          </cell>
          <cell r="V942">
            <v>0</v>
          </cell>
          <cell r="W942">
            <v>0</v>
          </cell>
          <cell r="X942">
            <v>0</v>
          </cell>
          <cell r="Y942">
            <v>0</v>
          </cell>
          <cell r="Z942">
            <v>-36760.53</v>
          </cell>
        </row>
        <row r="943">
          <cell r="A943">
            <v>2207</v>
          </cell>
          <cell r="B943" t="str">
            <v>А</v>
          </cell>
          <cell r="C943" t="str">
            <v>А2207</v>
          </cell>
          <cell r="D943">
            <v>980</v>
          </cell>
          <cell r="E943">
            <v>-94025.87</v>
          </cell>
          <cell r="F943">
            <v>-70317.210000000006</v>
          </cell>
          <cell r="G943">
            <v>0</v>
          </cell>
          <cell r="H943">
            <v>0</v>
          </cell>
          <cell r="I943">
            <v>0</v>
          </cell>
          <cell r="J943">
            <v>0</v>
          </cell>
          <cell r="K943">
            <v>-782.76</v>
          </cell>
          <cell r="L943">
            <v>0</v>
          </cell>
          <cell r="M943">
            <v>0</v>
          </cell>
          <cell r="N943">
            <v>0</v>
          </cell>
          <cell r="O943">
            <v>-6974.14</v>
          </cell>
          <cell r="P943">
            <v>0</v>
          </cell>
          <cell r="Q943">
            <v>0</v>
          </cell>
          <cell r="R943">
            <v>0</v>
          </cell>
          <cell r="S943">
            <v>0</v>
          </cell>
          <cell r="T943">
            <v>-12772.87</v>
          </cell>
          <cell r="U943">
            <v>0</v>
          </cell>
          <cell r="V943">
            <v>0</v>
          </cell>
          <cell r="W943">
            <v>0</v>
          </cell>
          <cell r="X943">
            <v>0</v>
          </cell>
          <cell r="Y943">
            <v>0</v>
          </cell>
          <cell r="Z943">
            <v>-3178.89</v>
          </cell>
        </row>
        <row r="944">
          <cell r="A944">
            <v>2207</v>
          </cell>
          <cell r="B944" t="str">
            <v>А</v>
          </cell>
          <cell r="C944" t="str">
            <v>А2207</v>
          </cell>
          <cell r="D944" t="str">
            <v>978</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row>
        <row r="945">
          <cell r="A945">
            <v>2207</v>
          </cell>
          <cell r="B945" t="str">
            <v>А</v>
          </cell>
          <cell r="C945" t="str">
            <v>А2207</v>
          </cell>
          <cell r="D945">
            <v>840</v>
          </cell>
          <cell r="E945">
            <v>-56700.05</v>
          </cell>
          <cell r="F945">
            <v>-1451.27</v>
          </cell>
          <cell r="G945">
            <v>-850.71</v>
          </cell>
          <cell r="H945">
            <v>0</v>
          </cell>
          <cell r="I945">
            <v>-47000</v>
          </cell>
          <cell r="J945">
            <v>-679.72</v>
          </cell>
          <cell r="K945">
            <v>0</v>
          </cell>
          <cell r="L945">
            <v>0</v>
          </cell>
          <cell r="M945">
            <v>0</v>
          </cell>
          <cell r="N945">
            <v>0</v>
          </cell>
          <cell r="O945">
            <v>-401.17</v>
          </cell>
          <cell r="P945">
            <v>0</v>
          </cell>
          <cell r="Q945">
            <v>0</v>
          </cell>
          <cell r="R945">
            <v>0</v>
          </cell>
          <cell r="S945">
            <v>-22</v>
          </cell>
          <cell r="T945">
            <v>0</v>
          </cell>
          <cell r="U945">
            <v>0</v>
          </cell>
          <cell r="V945">
            <v>0</v>
          </cell>
          <cell r="W945">
            <v>0</v>
          </cell>
          <cell r="X945">
            <v>0</v>
          </cell>
          <cell r="Y945">
            <v>0</v>
          </cell>
          <cell r="Z945">
            <v>-6295.18</v>
          </cell>
        </row>
        <row r="946">
          <cell r="A946">
            <v>2207</v>
          </cell>
          <cell r="B946" t="str">
            <v>А</v>
          </cell>
          <cell r="C946" t="str">
            <v>А2207</v>
          </cell>
          <cell r="D946">
            <v>810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row>
        <row r="947">
          <cell r="A947">
            <v>2208</v>
          </cell>
          <cell r="B947" t="str">
            <v>А</v>
          </cell>
          <cell r="C947" t="str">
            <v>А2208</v>
          </cell>
          <cell r="D947">
            <v>0</v>
          </cell>
          <cell r="E947">
            <v>-2708773.47</v>
          </cell>
          <cell r="F947">
            <v>-1691840.11</v>
          </cell>
          <cell r="G947">
            <v>-61543.46</v>
          </cell>
          <cell r="H947">
            <v>0</v>
          </cell>
          <cell r="I947">
            <v>-100343.31</v>
          </cell>
          <cell r="J947">
            <v>-73944</v>
          </cell>
          <cell r="K947">
            <v>-19492.310000000001</v>
          </cell>
          <cell r="L947">
            <v>-29843.18</v>
          </cell>
          <cell r="M947">
            <v>-396155.98</v>
          </cell>
          <cell r="N947">
            <v>-9742.39</v>
          </cell>
          <cell r="O947">
            <v>-72157.17</v>
          </cell>
          <cell r="P947">
            <v>-32840.550000000003</v>
          </cell>
          <cell r="Q947">
            <v>-17798.849999999999</v>
          </cell>
          <cell r="R947">
            <v>-22643.74</v>
          </cell>
          <cell r="S947">
            <v>-49701.37</v>
          </cell>
          <cell r="T947">
            <v>-44887.65</v>
          </cell>
          <cell r="U947">
            <v>-15671.36</v>
          </cell>
          <cell r="V947">
            <v>-27026.75</v>
          </cell>
          <cell r="W947">
            <v>-16394.09</v>
          </cell>
          <cell r="X947">
            <v>-6171.15</v>
          </cell>
          <cell r="Y947">
            <v>-966.48</v>
          </cell>
          <cell r="Z947">
            <v>-19609.57</v>
          </cell>
        </row>
        <row r="948">
          <cell r="A948">
            <v>2208</v>
          </cell>
          <cell r="B948" t="str">
            <v>А</v>
          </cell>
          <cell r="C948" t="str">
            <v>А2208</v>
          </cell>
          <cell r="D948">
            <v>980</v>
          </cell>
          <cell r="E948">
            <v>-1902492.46</v>
          </cell>
          <cell r="F948">
            <v>-1517111.53</v>
          </cell>
          <cell r="G948">
            <v>-5973.78</v>
          </cell>
          <cell r="H948">
            <v>0</v>
          </cell>
          <cell r="I948">
            <v>-18566.16</v>
          </cell>
          <cell r="J948">
            <v>-25375.27</v>
          </cell>
          <cell r="K948">
            <v>-6418.21</v>
          </cell>
          <cell r="L948">
            <v>-6348.05</v>
          </cell>
          <cell r="M948">
            <v>-240092.17</v>
          </cell>
          <cell r="N948">
            <v>-1685.75</v>
          </cell>
          <cell r="O948">
            <v>-19728.29</v>
          </cell>
          <cell r="P948">
            <v>-2667.3</v>
          </cell>
          <cell r="Q948">
            <v>-3963.23</v>
          </cell>
          <cell r="R948">
            <v>-11391.72</v>
          </cell>
          <cell r="S948">
            <v>-917.42</v>
          </cell>
          <cell r="T948">
            <v>-19928.82</v>
          </cell>
          <cell r="U948">
            <v>-3596.36</v>
          </cell>
          <cell r="V948">
            <v>-4571.93</v>
          </cell>
          <cell r="W948">
            <v>-5946.41</v>
          </cell>
          <cell r="X948">
            <v>-3150.35</v>
          </cell>
          <cell r="Y948">
            <v>-429.4</v>
          </cell>
          <cell r="Z948">
            <v>-4630.3100000000004</v>
          </cell>
        </row>
        <row r="949">
          <cell r="A949">
            <v>2208</v>
          </cell>
          <cell r="B949" t="str">
            <v>А</v>
          </cell>
          <cell r="C949" t="str">
            <v>А2208</v>
          </cell>
          <cell r="D949" t="str">
            <v>978</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row>
        <row r="950">
          <cell r="A950">
            <v>2208</v>
          </cell>
          <cell r="B950" t="str">
            <v>А</v>
          </cell>
          <cell r="C950" t="str">
            <v>А2208</v>
          </cell>
          <cell r="D950">
            <v>840</v>
          </cell>
          <cell r="E950">
            <v>-151144.6</v>
          </cell>
          <cell r="F950">
            <v>-32754.44</v>
          </cell>
          <cell r="G950">
            <v>-10417.02</v>
          </cell>
          <cell r="H950">
            <v>0</v>
          </cell>
          <cell r="I950">
            <v>-15329.87</v>
          </cell>
          <cell r="J950">
            <v>-9104.65</v>
          </cell>
          <cell r="K950">
            <v>-2450.85</v>
          </cell>
          <cell r="L950">
            <v>-4404.37</v>
          </cell>
          <cell r="M950">
            <v>-29255.55</v>
          </cell>
          <cell r="N950">
            <v>-1510.29</v>
          </cell>
          <cell r="O950">
            <v>-9828.27</v>
          </cell>
          <cell r="P950">
            <v>-5656.25</v>
          </cell>
          <cell r="Q950">
            <v>-2593.61</v>
          </cell>
          <cell r="R950">
            <v>-2109.29</v>
          </cell>
          <cell r="S950">
            <v>-9144.99</v>
          </cell>
          <cell r="T950">
            <v>-4678.76</v>
          </cell>
          <cell r="U950">
            <v>-2263.5700000000002</v>
          </cell>
          <cell r="V950">
            <v>-4209.3500000000004</v>
          </cell>
          <cell r="W950">
            <v>-1958.51</v>
          </cell>
          <cell r="X950">
            <v>-566.28</v>
          </cell>
          <cell r="Y950">
            <v>-100.68</v>
          </cell>
          <cell r="Z950">
            <v>-2808</v>
          </cell>
        </row>
        <row r="951">
          <cell r="A951">
            <v>2208</v>
          </cell>
          <cell r="B951" t="str">
            <v>А</v>
          </cell>
          <cell r="C951" t="str">
            <v>А2208</v>
          </cell>
          <cell r="D951">
            <v>810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row>
        <row r="952">
          <cell r="A952">
            <v>2209</v>
          </cell>
          <cell r="B952" t="str">
            <v>А</v>
          </cell>
          <cell r="C952" t="str">
            <v>А2209</v>
          </cell>
          <cell r="D952">
            <v>0</v>
          </cell>
          <cell r="E952">
            <v>-49083.89</v>
          </cell>
          <cell r="F952">
            <v>0</v>
          </cell>
          <cell r="G952">
            <v>-882.02</v>
          </cell>
          <cell r="H952">
            <v>0</v>
          </cell>
          <cell r="I952">
            <v>-8247.89</v>
          </cell>
          <cell r="J952">
            <v>0</v>
          </cell>
          <cell r="K952">
            <v>-1755.61</v>
          </cell>
          <cell r="L952">
            <v>0</v>
          </cell>
          <cell r="M952">
            <v>-24984.62</v>
          </cell>
          <cell r="N952">
            <v>0</v>
          </cell>
          <cell r="O952">
            <v>-72.569999999999993</v>
          </cell>
          <cell r="P952">
            <v>0</v>
          </cell>
          <cell r="Q952">
            <v>0</v>
          </cell>
          <cell r="R952">
            <v>0</v>
          </cell>
          <cell r="S952">
            <v>-244.75</v>
          </cell>
          <cell r="T952">
            <v>-844.67</v>
          </cell>
          <cell r="U952">
            <v>0</v>
          </cell>
          <cell r="V952">
            <v>0</v>
          </cell>
          <cell r="W952">
            <v>-10609.86</v>
          </cell>
          <cell r="X952">
            <v>0</v>
          </cell>
          <cell r="Y952">
            <v>0</v>
          </cell>
          <cell r="Z952">
            <v>-1441.9</v>
          </cell>
        </row>
        <row r="953">
          <cell r="A953">
            <v>2209</v>
          </cell>
          <cell r="B953" t="str">
            <v>А</v>
          </cell>
          <cell r="C953" t="str">
            <v>А2209</v>
          </cell>
          <cell r="D953">
            <v>980</v>
          </cell>
          <cell r="E953">
            <v>-29589.94</v>
          </cell>
          <cell r="F953">
            <v>0</v>
          </cell>
          <cell r="G953">
            <v>-80.89</v>
          </cell>
          <cell r="H953">
            <v>0</v>
          </cell>
          <cell r="I953">
            <v>-2024.34</v>
          </cell>
          <cell r="J953">
            <v>0</v>
          </cell>
          <cell r="K953">
            <v>-1363.79</v>
          </cell>
          <cell r="L953">
            <v>0</v>
          </cell>
          <cell r="M953">
            <v>-14113.89</v>
          </cell>
          <cell r="N953">
            <v>0</v>
          </cell>
          <cell r="O953">
            <v>-28.03</v>
          </cell>
          <cell r="P953">
            <v>0</v>
          </cell>
          <cell r="Q953">
            <v>0</v>
          </cell>
          <cell r="R953">
            <v>0</v>
          </cell>
          <cell r="S953">
            <v>0</v>
          </cell>
          <cell r="T953">
            <v>-844.67</v>
          </cell>
          <cell r="U953">
            <v>0</v>
          </cell>
          <cell r="V953">
            <v>0</v>
          </cell>
          <cell r="W953">
            <v>-10609.86</v>
          </cell>
          <cell r="X953">
            <v>0</v>
          </cell>
          <cell r="Y953">
            <v>0</v>
          </cell>
          <cell r="Z953">
            <v>-524.47</v>
          </cell>
        </row>
        <row r="954">
          <cell r="A954">
            <v>2209</v>
          </cell>
          <cell r="B954" t="str">
            <v>А</v>
          </cell>
          <cell r="C954" t="str">
            <v>А2209</v>
          </cell>
          <cell r="D954" t="str">
            <v>978</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row>
        <row r="955">
          <cell r="A955">
            <v>2209</v>
          </cell>
          <cell r="B955" t="str">
            <v>А</v>
          </cell>
          <cell r="C955" t="str">
            <v>А2209</v>
          </cell>
          <cell r="D955">
            <v>840</v>
          </cell>
          <cell r="E955">
            <v>-3654.31</v>
          </cell>
          <cell r="F955">
            <v>0</v>
          </cell>
          <cell r="G955">
            <v>-150.18</v>
          </cell>
          <cell r="H955">
            <v>0</v>
          </cell>
          <cell r="I955">
            <v>-1166.6600000000001</v>
          </cell>
          <cell r="J955">
            <v>0</v>
          </cell>
          <cell r="K955">
            <v>-73.45</v>
          </cell>
          <cell r="L955">
            <v>0</v>
          </cell>
          <cell r="M955">
            <v>-2037.81</v>
          </cell>
          <cell r="N955">
            <v>0</v>
          </cell>
          <cell r="O955">
            <v>-8.35</v>
          </cell>
          <cell r="P955">
            <v>0</v>
          </cell>
          <cell r="Q955">
            <v>0</v>
          </cell>
          <cell r="R955">
            <v>0</v>
          </cell>
          <cell r="S955">
            <v>-45.88</v>
          </cell>
          <cell r="T955">
            <v>0</v>
          </cell>
          <cell r="U955">
            <v>0</v>
          </cell>
          <cell r="V955">
            <v>0</v>
          </cell>
          <cell r="W955">
            <v>0</v>
          </cell>
          <cell r="X955">
            <v>0</v>
          </cell>
          <cell r="Y955">
            <v>0</v>
          </cell>
          <cell r="Z955">
            <v>-171.98</v>
          </cell>
        </row>
        <row r="956">
          <cell r="A956">
            <v>2209</v>
          </cell>
          <cell r="B956" t="str">
            <v>А</v>
          </cell>
          <cell r="C956" t="str">
            <v>А2209</v>
          </cell>
          <cell r="D956">
            <v>810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row>
        <row r="957">
          <cell r="A957">
            <v>2210</v>
          </cell>
          <cell r="B957" t="str">
            <v>А</v>
          </cell>
          <cell r="C957" t="str">
            <v>А2210</v>
          </cell>
          <cell r="D957">
            <v>0</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row>
        <row r="958">
          <cell r="A958">
            <v>2210</v>
          </cell>
          <cell r="B958" t="str">
            <v>А</v>
          </cell>
          <cell r="C958" t="str">
            <v>А2210</v>
          </cell>
          <cell r="D958">
            <v>980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row>
        <row r="959">
          <cell r="A959">
            <v>2210</v>
          </cell>
          <cell r="B959" t="str">
            <v>А</v>
          </cell>
          <cell r="C959" t="str">
            <v>А2210</v>
          </cell>
          <cell r="D959" t="str">
            <v>978</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row>
        <row r="960">
          <cell r="A960">
            <v>2210</v>
          </cell>
          <cell r="B960" t="str">
            <v>А</v>
          </cell>
          <cell r="C960" t="str">
            <v>А2210</v>
          </cell>
          <cell r="D960">
            <v>840</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row>
        <row r="961">
          <cell r="A961">
            <v>2210</v>
          </cell>
          <cell r="B961" t="str">
            <v>А</v>
          </cell>
          <cell r="C961" t="str">
            <v>А2210</v>
          </cell>
          <cell r="D961">
            <v>810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row>
        <row r="962">
          <cell r="A962">
            <v>2211</v>
          </cell>
          <cell r="B962" t="str">
            <v>А</v>
          </cell>
          <cell r="C962" t="str">
            <v>А2211</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row>
        <row r="963">
          <cell r="A963">
            <v>2211</v>
          </cell>
          <cell r="B963" t="str">
            <v>А</v>
          </cell>
          <cell r="C963" t="str">
            <v>А2211</v>
          </cell>
          <cell r="D963">
            <v>980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row>
        <row r="964">
          <cell r="A964">
            <v>2211</v>
          </cell>
          <cell r="B964" t="str">
            <v>А</v>
          </cell>
          <cell r="C964" t="str">
            <v>А2211</v>
          </cell>
          <cell r="D964" t="str">
            <v>978</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row>
        <row r="965">
          <cell r="A965">
            <v>2211</v>
          </cell>
          <cell r="B965" t="str">
            <v>А</v>
          </cell>
          <cell r="C965" t="str">
            <v>А2211</v>
          </cell>
          <cell r="D965">
            <v>840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row>
        <row r="966">
          <cell r="A966">
            <v>2211</v>
          </cell>
          <cell r="B966" t="str">
            <v>А</v>
          </cell>
          <cell r="C966" t="str">
            <v>А2211</v>
          </cell>
          <cell r="D966">
            <v>810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row>
        <row r="967">
          <cell r="A967">
            <v>2213</v>
          </cell>
          <cell r="B967" t="str">
            <v>А</v>
          </cell>
          <cell r="C967" t="str">
            <v>А2213</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row>
        <row r="968">
          <cell r="A968">
            <v>2213</v>
          </cell>
          <cell r="B968" t="str">
            <v>А</v>
          </cell>
          <cell r="C968" t="str">
            <v>А2213</v>
          </cell>
          <cell r="D968">
            <v>980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row>
        <row r="969">
          <cell r="A969">
            <v>2213</v>
          </cell>
          <cell r="B969" t="str">
            <v>А</v>
          </cell>
          <cell r="C969" t="str">
            <v>А2213</v>
          </cell>
          <cell r="D969" t="str">
            <v>978</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row>
        <row r="970">
          <cell r="A970">
            <v>2213</v>
          </cell>
          <cell r="B970" t="str">
            <v>А</v>
          </cell>
          <cell r="C970" t="str">
            <v>А2213</v>
          </cell>
          <cell r="D970">
            <v>840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row>
        <row r="971">
          <cell r="A971">
            <v>2213</v>
          </cell>
          <cell r="B971" t="str">
            <v>А</v>
          </cell>
          <cell r="C971" t="str">
            <v>А2213</v>
          </cell>
          <cell r="D971">
            <v>810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row>
        <row r="972">
          <cell r="A972">
            <v>2214</v>
          </cell>
          <cell r="B972" t="str">
            <v>А</v>
          </cell>
          <cell r="C972" t="str">
            <v>А2214</v>
          </cell>
          <cell r="D972">
            <v>0</v>
          </cell>
          <cell r="E972">
            <v>-445300</v>
          </cell>
          <cell r="F972">
            <v>-445300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row>
        <row r="973">
          <cell r="A973">
            <v>2214</v>
          </cell>
          <cell r="B973" t="str">
            <v>А</v>
          </cell>
          <cell r="C973" t="str">
            <v>А2214</v>
          </cell>
          <cell r="D973">
            <v>980</v>
          </cell>
          <cell r="E973">
            <v>-445300</v>
          </cell>
          <cell r="F973">
            <v>-445300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row>
        <row r="974">
          <cell r="A974">
            <v>2214</v>
          </cell>
          <cell r="B974" t="str">
            <v>А</v>
          </cell>
          <cell r="C974" t="str">
            <v>А2214</v>
          </cell>
          <cell r="D974" t="str">
            <v>978</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row>
        <row r="975">
          <cell r="A975">
            <v>2214</v>
          </cell>
          <cell r="B975" t="str">
            <v>А</v>
          </cell>
          <cell r="C975" t="str">
            <v>А2214</v>
          </cell>
          <cell r="D975">
            <v>840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row>
        <row r="976">
          <cell r="A976">
            <v>2214</v>
          </cell>
          <cell r="B976" t="str">
            <v>А</v>
          </cell>
          <cell r="C976" t="str">
            <v>А2214</v>
          </cell>
          <cell r="D976">
            <v>810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row>
        <row r="977">
          <cell r="A977">
            <v>2216</v>
          </cell>
          <cell r="B977" t="str">
            <v>А</v>
          </cell>
          <cell r="C977" t="str">
            <v>А2216</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row>
        <row r="978">
          <cell r="A978">
            <v>2216</v>
          </cell>
          <cell r="B978" t="str">
            <v>А</v>
          </cell>
          <cell r="C978" t="str">
            <v>А2216</v>
          </cell>
          <cell r="D978">
            <v>980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row>
        <row r="979">
          <cell r="A979">
            <v>2216</v>
          </cell>
          <cell r="B979" t="str">
            <v>А</v>
          </cell>
          <cell r="C979" t="str">
            <v>А2216</v>
          </cell>
          <cell r="D979" t="str">
            <v>978</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row>
        <row r="980">
          <cell r="A980">
            <v>2216</v>
          </cell>
          <cell r="B980" t="str">
            <v>А</v>
          </cell>
          <cell r="C980" t="str">
            <v>А2216</v>
          </cell>
          <cell r="D980">
            <v>840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row>
        <row r="981">
          <cell r="A981">
            <v>2216</v>
          </cell>
          <cell r="B981" t="str">
            <v>А</v>
          </cell>
          <cell r="C981" t="str">
            <v>А2216</v>
          </cell>
          <cell r="D981">
            <v>810</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row>
        <row r="982">
          <cell r="A982">
            <v>2217</v>
          </cell>
          <cell r="B982" t="str">
            <v>А</v>
          </cell>
          <cell r="C982" t="str">
            <v>А2217</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row>
        <row r="983">
          <cell r="A983">
            <v>2217</v>
          </cell>
          <cell r="B983" t="str">
            <v>А</v>
          </cell>
          <cell r="C983" t="str">
            <v>А2217</v>
          </cell>
          <cell r="D983">
            <v>980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row>
        <row r="984">
          <cell r="A984">
            <v>2217</v>
          </cell>
          <cell r="B984" t="str">
            <v>А</v>
          </cell>
          <cell r="C984" t="str">
            <v>А2217</v>
          </cell>
          <cell r="D984" t="str">
            <v>978</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row>
        <row r="985">
          <cell r="A985">
            <v>2217</v>
          </cell>
          <cell r="B985" t="str">
            <v>А</v>
          </cell>
          <cell r="C985" t="str">
            <v>А2217</v>
          </cell>
          <cell r="D985">
            <v>840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row>
        <row r="986">
          <cell r="A986">
            <v>2217</v>
          </cell>
          <cell r="B986" t="str">
            <v>А</v>
          </cell>
          <cell r="C986" t="str">
            <v>А2217</v>
          </cell>
          <cell r="D986">
            <v>810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row>
        <row r="987">
          <cell r="A987">
            <v>2218</v>
          </cell>
          <cell r="B987" t="str">
            <v>А</v>
          </cell>
          <cell r="C987" t="str">
            <v>А2218</v>
          </cell>
          <cell r="D987">
            <v>0</v>
          </cell>
          <cell r="E987">
            <v>-318969.57</v>
          </cell>
          <cell r="F987">
            <v>-318969.57</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row>
        <row r="988">
          <cell r="A988">
            <v>2218</v>
          </cell>
          <cell r="B988" t="str">
            <v>А</v>
          </cell>
          <cell r="C988" t="str">
            <v>А2218</v>
          </cell>
          <cell r="D988">
            <v>980</v>
          </cell>
          <cell r="E988">
            <v>-318969.57</v>
          </cell>
          <cell r="F988">
            <v>-318969.57</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row>
        <row r="989">
          <cell r="A989">
            <v>2218</v>
          </cell>
          <cell r="B989" t="str">
            <v>А</v>
          </cell>
          <cell r="C989" t="str">
            <v>А2218</v>
          </cell>
          <cell r="D989" t="str">
            <v>978</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row>
        <row r="990">
          <cell r="A990">
            <v>2218</v>
          </cell>
          <cell r="B990" t="str">
            <v>А</v>
          </cell>
          <cell r="C990" t="str">
            <v>А2218</v>
          </cell>
          <cell r="D990">
            <v>840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row>
        <row r="991">
          <cell r="A991">
            <v>2218</v>
          </cell>
          <cell r="B991" t="str">
            <v>А</v>
          </cell>
          <cell r="C991" t="str">
            <v>А2218</v>
          </cell>
          <cell r="D991">
            <v>810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row>
        <row r="992">
          <cell r="A992">
            <v>2219</v>
          </cell>
          <cell r="B992" t="str">
            <v>А</v>
          </cell>
          <cell r="C992" t="str">
            <v>А2219</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row>
        <row r="993">
          <cell r="A993">
            <v>2219</v>
          </cell>
          <cell r="B993" t="str">
            <v>А</v>
          </cell>
          <cell r="C993" t="str">
            <v>А2219</v>
          </cell>
          <cell r="D993">
            <v>980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row>
        <row r="994">
          <cell r="A994">
            <v>2219</v>
          </cell>
          <cell r="B994" t="str">
            <v>А</v>
          </cell>
          <cell r="C994" t="str">
            <v>А2219</v>
          </cell>
          <cell r="D994" t="str">
            <v>978</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row>
        <row r="995">
          <cell r="A995">
            <v>2219</v>
          </cell>
          <cell r="B995" t="str">
            <v>А</v>
          </cell>
          <cell r="C995" t="str">
            <v>А2219</v>
          </cell>
          <cell r="D995">
            <v>840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row>
        <row r="996">
          <cell r="A996">
            <v>2219</v>
          </cell>
          <cell r="B996" t="str">
            <v>А</v>
          </cell>
          <cell r="C996" t="str">
            <v>А2219</v>
          </cell>
          <cell r="D996">
            <v>810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row>
        <row r="997">
          <cell r="A997">
            <v>2290</v>
          </cell>
          <cell r="B997" t="str">
            <v>А</v>
          </cell>
          <cell r="C997" t="str">
            <v>А2290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row>
        <row r="998">
          <cell r="A998">
            <v>2290</v>
          </cell>
          <cell r="B998" t="str">
            <v>А</v>
          </cell>
          <cell r="C998" t="str">
            <v>А2290</v>
          </cell>
          <cell r="D998">
            <v>980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row>
        <row r="999">
          <cell r="A999">
            <v>2290</v>
          </cell>
          <cell r="B999" t="str">
            <v>А</v>
          </cell>
          <cell r="C999" t="str">
            <v>А2290</v>
          </cell>
          <cell r="D999" t="str">
            <v>978</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row>
        <row r="1000">
          <cell r="A1000">
            <v>2290</v>
          </cell>
          <cell r="B1000" t="str">
            <v>А</v>
          </cell>
          <cell r="C1000" t="str">
            <v>А2290</v>
          </cell>
          <cell r="D1000">
            <v>840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row>
        <row r="1001">
          <cell r="A1001">
            <v>2290</v>
          </cell>
          <cell r="B1001" t="str">
            <v>А</v>
          </cell>
          <cell r="C1001" t="str">
            <v>А2290</v>
          </cell>
          <cell r="D1001">
            <v>810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row>
        <row r="1002">
          <cell r="A1002">
            <v>2291</v>
          </cell>
          <cell r="B1002" t="str">
            <v>А</v>
          </cell>
          <cell r="C1002" t="str">
            <v>А2291</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row>
        <row r="1003">
          <cell r="A1003">
            <v>2291</v>
          </cell>
          <cell r="B1003" t="str">
            <v>А</v>
          </cell>
          <cell r="C1003" t="str">
            <v>А2291</v>
          </cell>
          <cell r="D1003">
            <v>980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row>
        <row r="1004">
          <cell r="A1004">
            <v>2291</v>
          </cell>
          <cell r="B1004" t="str">
            <v>А</v>
          </cell>
          <cell r="C1004" t="str">
            <v>А2291</v>
          </cell>
          <cell r="D1004" t="str">
            <v>978</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row>
        <row r="1005">
          <cell r="A1005">
            <v>2291</v>
          </cell>
          <cell r="B1005" t="str">
            <v>А</v>
          </cell>
          <cell r="C1005" t="str">
            <v>А2291</v>
          </cell>
          <cell r="D1005">
            <v>840</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row>
        <row r="1006">
          <cell r="A1006">
            <v>2291</v>
          </cell>
          <cell r="B1006" t="str">
            <v>А</v>
          </cell>
          <cell r="C1006" t="str">
            <v>А2291</v>
          </cell>
          <cell r="D1006">
            <v>810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row>
        <row r="1007">
          <cell r="A1007">
            <v>2299</v>
          </cell>
          <cell r="B1007" t="str">
            <v>А</v>
          </cell>
          <cell r="C1007" t="str">
            <v>А2299</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row>
        <row r="1008">
          <cell r="A1008">
            <v>2299</v>
          </cell>
          <cell r="B1008" t="str">
            <v>А</v>
          </cell>
          <cell r="C1008" t="str">
            <v>А2299</v>
          </cell>
          <cell r="D1008">
            <v>980</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row>
        <row r="1009">
          <cell r="A1009">
            <v>2299</v>
          </cell>
          <cell r="B1009" t="str">
            <v>А</v>
          </cell>
          <cell r="C1009" t="str">
            <v>А2299</v>
          </cell>
          <cell r="D1009" t="str">
            <v>978</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row>
        <row r="1010">
          <cell r="A1010">
            <v>2299</v>
          </cell>
          <cell r="B1010" t="str">
            <v>А</v>
          </cell>
          <cell r="C1010" t="str">
            <v>А2299</v>
          </cell>
          <cell r="D1010">
            <v>840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row>
        <row r="1011">
          <cell r="A1011">
            <v>2299</v>
          </cell>
          <cell r="B1011" t="str">
            <v>А</v>
          </cell>
          <cell r="C1011" t="str">
            <v>А2299</v>
          </cell>
          <cell r="D1011">
            <v>810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row>
        <row r="1012">
          <cell r="A1012">
            <v>2400</v>
          </cell>
          <cell r="B1012" t="str">
            <v>П</v>
          </cell>
          <cell r="C1012" t="str">
            <v>П2400</v>
          </cell>
          <cell r="D1012">
            <v>0</v>
          </cell>
          <cell r="E1012">
            <v>91490217.890000001</v>
          </cell>
          <cell r="F1012">
            <v>56624338.510000005</v>
          </cell>
          <cell r="G1012">
            <v>1636893.1</v>
          </cell>
          <cell r="H1012">
            <v>0</v>
          </cell>
          <cell r="I1012">
            <v>4574328.67</v>
          </cell>
          <cell r="J1012">
            <v>650681.81000000006</v>
          </cell>
          <cell r="K1012">
            <v>93917.27</v>
          </cell>
          <cell r="L1012">
            <v>99754.67</v>
          </cell>
          <cell r="M1012">
            <v>1740254.4</v>
          </cell>
          <cell r="N1012">
            <v>0</v>
          </cell>
          <cell r="O1012">
            <v>20313361.82</v>
          </cell>
          <cell r="P1012">
            <v>83092.81</v>
          </cell>
          <cell r="Q1012">
            <v>54602.12</v>
          </cell>
          <cell r="R1012">
            <v>674845.21</v>
          </cell>
          <cell r="S1012">
            <v>3156958.09</v>
          </cell>
          <cell r="T1012">
            <v>154179.44</v>
          </cell>
          <cell r="U1012">
            <v>20086.689999999999</v>
          </cell>
          <cell r="V1012">
            <v>153726.53</v>
          </cell>
          <cell r="W1012">
            <v>83095.89</v>
          </cell>
          <cell r="X1012">
            <v>173594.31</v>
          </cell>
          <cell r="Y1012">
            <v>3497.35</v>
          </cell>
          <cell r="Z1012">
            <v>1199009.2</v>
          </cell>
        </row>
        <row r="1013">
          <cell r="A1013">
            <v>2400</v>
          </cell>
          <cell r="B1013" t="str">
            <v>П</v>
          </cell>
          <cell r="C1013" t="str">
            <v>П2400</v>
          </cell>
          <cell r="D1013">
            <v>980</v>
          </cell>
          <cell r="E1013">
            <v>59912265.490000002</v>
          </cell>
          <cell r="F1013">
            <v>32082839.760000002</v>
          </cell>
          <cell r="G1013">
            <v>978474.79</v>
          </cell>
          <cell r="H1013">
            <v>0</v>
          </cell>
          <cell r="I1013">
            <v>3764006.74</v>
          </cell>
          <cell r="J1013">
            <v>91574.080000000002</v>
          </cell>
          <cell r="K1013">
            <v>72016.34</v>
          </cell>
          <cell r="L1013">
            <v>17471.54</v>
          </cell>
          <cell r="M1013">
            <v>926038.32</v>
          </cell>
          <cell r="N1013">
            <v>0</v>
          </cell>
          <cell r="O1013">
            <v>20007785.109999999</v>
          </cell>
          <cell r="P1013">
            <v>21394.14</v>
          </cell>
          <cell r="Q1013">
            <v>17131.580000000002</v>
          </cell>
          <cell r="R1013">
            <v>311304.84000000003</v>
          </cell>
          <cell r="S1013">
            <v>675015.94</v>
          </cell>
          <cell r="T1013">
            <v>106431.52</v>
          </cell>
          <cell r="U1013">
            <v>4274.92</v>
          </cell>
          <cell r="V1013">
            <v>81964.850000000006</v>
          </cell>
          <cell r="W1013">
            <v>46302.35</v>
          </cell>
          <cell r="X1013">
            <v>148038.26999999999</v>
          </cell>
          <cell r="Y1013">
            <v>1044.81</v>
          </cell>
          <cell r="Z1013">
            <v>559155.59</v>
          </cell>
        </row>
        <row r="1014">
          <cell r="A1014">
            <v>2400</v>
          </cell>
          <cell r="B1014" t="str">
            <v>П</v>
          </cell>
          <cell r="C1014" t="str">
            <v>П2400</v>
          </cell>
          <cell r="D1014" t="str">
            <v>978</v>
          </cell>
          <cell r="E1014">
            <v>86649.77</v>
          </cell>
          <cell r="F1014">
            <v>0</v>
          </cell>
          <cell r="G1014">
            <v>0</v>
          </cell>
          <cell r="H1014">
            <v>0</v>
          </cell>
          <cell r="I1014">
            <v>0</v>
          </cell>
          <cell r="J1014">
            <v>80000</v>
          </cell>
          <cell r="K1014">
            <v>0</v>
          </cell>
          <cell r="L1014">
            <v>1008.71</v>
          </cell>
          <cell r="M1014">
            <v>0</v>
          </cell>
          <cell r="N1014">
            <v>0</v>
          </cell>
          <cell r="O1014">
            <v>2105.2399999999998</v>
          </cell>
          <cell r="P1014">
            <v>765.05</v>
          </cell>
          <cell r="Q1014">
            <v>0</v>
          </cell>
          <cell r="R1014">
            <v>0</v>
          </cell>
          <cell r="S1014">
            <v>1298.98</v>
          </cell>
          <cell r="T1014">
            <v>344.66</v>
          </cell>
          <cell r="U1014">
            <v>0</v>
          </cell>
          <cell r="V1014">
            <v>0</v>
          </cell>
          <cell r="W1014">
            <v>1127.1300000000001</v>
          </cell>
          <cell r="X1014">
            <v>0</v>
          </cell>
          <cell r="Y1014">
            <v>0</v>
          </cell>
          <cell r="Z1014">
            <v>0</v>
          </cell>
        </row>
        <row r="1015">
          <cell r="A1015">
            <v>2400</v>
          </cell>
          <cell r="B1015" t="str">
            <v>П</v>
          </cell>
          <cell r="C1015" t="str">
            <v>П2400</v>
          </cell>
          <cell r="D1015">
            <v>840</v>
          </cell>
          <cell r="E1015">
            <v>5815558.2300000004</v>
          </cell>
          <cell r="F1015">
            <v>4600524.6500000004</v>
          </cell>
          <cell r="G1015">
            <v>120298.73</v>
          </cell>
          <cell r="H1015">
            <v>0</v>
          </cell>
          <cell r="I1015">
            <v>151902.13</v>
          </cell>
          <cell r="J1015">
            <v>18233.759999999998</v>
          </cell>
          <cell r="K1015">
            <v>4105.5200000000004</v>
          </cell>
          <cell r="L1015">
            <v>14333.08</v>
          </cell>
          <cell r="M1015">
            <v>152632.12</v>
          </cell>
          <cell r="N1015">
            <v>0</v>
          </cell>
          <cell r="O1015">
            <v>47891.99</v>
          </cell>
          <cell r="P1015">
            <v>10738.02</v>
          </cell>
          <cell r="Q1015">
            <v>7024.19</v>
          </cell>
          <cell r="R1015">
            <v>68148.91</v>
          </cell>
          <cell r="S1015">
            <v>463856.63</v>
          </cell>
          <cell r="T1015">
            <v>8577.7900000000009</v>
          </cell>
          <cell r="U1015">
            <v>2964.06</v>
          </cell>
          <cell r="V1015">
            <v>13452.37</v>
          </cell>
          <cell r="W1015">
            <v>5677.51</v>
          </cell>
          <cell r="X1015">
            <v>4790.71</v>
          </cell>
          <cell r="Y1015">
            <v>459.75</v>
          </cell>
          <cell r="Z1015">
            <v>119946.31</v>
          </cell>
        </row>
        <row r="1016">
          <cell r="A1016">
            <v>2400</v>
          </cell>
          <cell r="B1016" t="str">
            <v>П</v>
          </cell>
          <cell r="C1016" t="str">
            <v>П2400</v>
          </cell>
          <cell r="D1016">
            <v>810</v>
          </cell>
          <cell r="E1016">
            <v>323357.88</v>
          </cell>
          <cell r="F1016">
            <v>0</v>
          </cell>
          <cell r="G1016">
            <v>98761.16</v>
          </cell>
          <cell r="H1016">
            <v>0</v>
          </cell>
          <cell r="I1016">
            <v>0</v>
          </cell>
          <cell r="J1016">
            <v>0</v>
          </cell>
          <cell r="K1016">
            <v>0</v>
          </cell>
          <cell r="L1016">
            <v>0</v>
          </cell>
          <cell r="M1016">
            <v>0</v>
          </cell>
          <cell r="N1016">
            <v>0</v>
          </cell>
          <cell r="O1016">
            <v>224596.72</v>
          </cell>
          <cell r="P1016">
            <v>0</v>
          </cell>
          <cell r="Q1016">
            <v>0</v>
          </cell>
          <cell r="R1016">
            <v>0</v>
          </cell>
          <cell r="S1016">
            <v>0</v>
          </cell>
          <cell r="T1016">
            <v>0</v>
          </cell>
          <cell r="U1016">
            <v>0</v>
          </cell>
          <cell r="V1016">
            <v>0</v>
          </cell>
          <cell r="W1016">
            <v>0</v>
          </cell>
          <cell r="X1016">
            <v>0</v>
          </cell>
          <cell r="Y1016">
            <v>0</v>
          </cell>
          <cell r="Z1016">
            <v>0</v>
          </cell>
        </row>
        <row r="1017">
          <cell r="A1017">
            <v>2401</v>
          </cell>
          <cell r="B1017" t="str">
            <v>П</v>
          </cell>
          <cell r="C1017" t="str">
            <v>П2401</v>
          </cell>
          <cell r="D1017">
            <v>0</v>
          </cell>
          <cell r="E1017">
            <v>4784821.95</v>
          </cell>
          <cell r="F1017">
            <v>2344720.44</v>
          </cell>
          <cell r="G1017">
            <v>1039460.19</v>
          </cell>
          <cell r="H1017">
            <v>0</v>
          </cell>
          <cell r="I1017">
            <v>150655.07</v>
          </cell>
          <cell r="J1017">
            <v>95165.16</v>
          </cell>
          <cell r="K1017">
            <v>13842.43</v>
          </cell>
          <cell r="L1017">
            <v>48242.84</v>
          </cell>
          <cell r="M1017">
            <v>824482.04</v>
          </cell>
          <cell r="N1017">
            <v>8083.9</v>
          </cell>
          <cell r="O1017">
            <v>0</v>
          </cell>
          <cell r="P1017">
            <v>0</v>
          </cell>
          <cell r="Q1017">
            <v>0</v>
          </cell>
          <cell r="R1017">
            <v>0</v>
          </cell>
          <cell r="S1017">
            <v>0</v>
          </cell>
          <cell r="T1017">
            <v>106579.73</v>
          </cell>
          <cell r="U1017">
            <v>250.29</v>
          </cell>
          <cell r="V1017">
            <v>0</v>
          </cell>
          <cell r="W1017">
            <v>33914.44</v>
          </cell>
          <cell r="X1017">
            <v>24801.25</v>
          </cell>
          <cell r="Y1017">
            <v>0</v>
          </cell>
          <cell r="Z1017">
            <v>94624.17</v>
          </cell>
        </row>
        <row r="1018">
          <cell r="A1018">
            <v>2401</v>
          </cell>
          <cell r="B1018" t="str">
            <v>П</v>
          </cell>
          <cell r="C1018" t="str">
            <v>П2401</v>
          </cell>
          <cell r="D1018">
            <v>980</v>
          </cell>
          <cell r="E1018">
            <v>3036352.75</v>
          </cell>
          <cell r="F1018">
            <v>1931822.25</v>
          </cell>
          <cell r="G1018">
            <v>537524.53</v>
          </cell>
          <cell r="H1018">
            <v>0</v>
          </cell>
          <cell r="I1018">
            <v>22763.19</v>
          </cell>
          <cell r="J1018">
            <v>38963.07</v>
          </cell>
          <cell r="K1018">
            <v>8765.64</v>
          </cell>
          <cell r="L1018">
            <v>4896.87</v>
          </cell>
          <cell r="M1018">
            <v>369514.13</v>
          </cell>
          <cell r="N1018">
            <v>714.02</v>
          </cell>
          <cell r="O1018">
            <v>0</v>
          </cell>
          <cell r="P1018">
            <v>0</v>
          </cell>
          <cell r="Q1018">
            <v>0</v>
          </cell>
          <cell r="R1018">
            <v>0</v>
          </cell>
          <cell r="S1018">
            <v>0</v>
          </cell>
          <cell r="T1018">
            <v>40240.800000000003</v>
          </cell>
          <cell r="U1018">
            <v>0</v>
          </cell>
          <cell r="V1018">
            <v>0</v>
          </cell>
          <cell r="W1018">
            <v>13366.22</v>
          </cell>
          <cell r="X1018">
            <v>20173.59</v>
          </cell>
          <cell r="Y1018">
            <v>0</v>
          </cell>
          <cell r="Z1018">
            <v>47608.44</v>
          </cell>
        </row>
        <row r="1019">
          <cell r="A1019">
            <v>2401</v>
          </cell>
          <cell r="B1019" t="str">
            <v>П</v>
          </cell>
          <cell r="C1019" t="str">
            <v>П2401</v>
          </cell>
          <cell r="D1019" t="str">
            <v>978</v>
          </cell>
          <cell r="E1019">
            <v>7623.61</v>
          </cell>
          <cell r="F1019">
            <v>0</v>
          </cell>
          <cell r="G1019">
            <v>262.77999999999997</v>
          </cell>
          <cell r="H1019">
            <v>0</v>
          </cell>
          <cell r="I1019">
            <v>266.83999999999997</v>
          </cell>
          <cell r="J1019">
            <v>322.69</v>
          </cell>
          <cell r="K1019">
            <v>141.37</v>
          </cell>
          <cell r="L1019">
            <v>6293.61</v>
          </cell>
          <cell r="M1019">
            <v>240.31</v>
          </cell>
          <cell r="N1019">
            <v>0</v>
          </cell>
          <cell r="O1019">
            <v>0</v>
          </cell>
          <cell r="P1019">
            <v>0</v>
          </cell>
          <cell r="Q1019">
            <v>0</v>
          </cell>
          <cell r="R1019">
            <v>0</v>
          </cell>
          <cell r="S1019">
            <v>0</v>
          </cell>
          <cell r="T1019">
            <v>0</v>
          </cell>
          <cell r="U1019">
            <v>0</v>
          </cell>
          <cell r="V1019">
            <v>0</v>
          </cell>
          <cell r="W1019">
            <v>0</v>
          </cell>
          <cell r="X1019">
            <v>96.01</v>
          </cell>
          <cell r="Y1019">
            <v>0</v>
          </cell>
          <cell r="Z1019">
            <v>0</v>
          </cell>
        </row>
        <row r="1020">
          <cell r="A1020">
            <v>2401</v>
          </cell>
          <cell r="B1020" t="str">
            <v>П</v>
          </cell>
          <cell r="C1020" t="str">
            <v>П2401</v>
          </cell>
          <cell r="D1020">
            <v>840</v>
          </cell>
          <cell r="E1020">
            <v>319516.02</v>
          </cell>
          <cell r="F1020">
            <v>77401.48</v>
          </cell>
          <cell r="G1020">
            <v>93807.99</v>
          </cell>
          <cell r="H1020">
            <v>0</v>
          </cell>
          <cell r="I1020">
            <v>23685.7</v>
          </cell>
          <cell r="J1020">
            <v>10186.370000000001</v>
          </cell>
          <cell r="K1020">
            <v>798.7</v>
          </cell>
          <cell r="L1020">
            <v>1314.65</v>
          </cell>
          <cell r="M1020">
            <v>85027.76</v>
          </cell>
          <cell r="N1020">
            <v>1381.55</v>
          </cell>
          <cell r="O1020">
            <v>0</v>
          </cell>
          <cell r="P1020">
            <v>0</v>
          </cell>
          <cell r="Q1020">
            <v>0</v>
          </cell>
          <cell r="R1020">
            <v>0</v>
          </cell>
          <cell r="S1020">
            <v>0</v>
          </cell>
          <cell r="T1020">
            <v>12435.83</v>
          </cell>
          <cell r="U1020">
            <v>46.92</v>
          </cell>
          <cell r="V1020">
            <v>0</v>
          </cell>
          <cell r="W1020">
            <v>3851.95</v>
          </cell>
          <cell r="X1020">
            <v>763.59</v>
          </cell>
          <cell r="Y1020">
            <v>0</v>
          </cell>
          <cell r="Z1020">
            <v>8813.5300000000007</v>
          </cell>
        </row>
        <row r="1021">
          <cell r="A1021">
            <v>2401</v>
          </cell>
          <cell r="B1021" t="str">
            <v>П</v>
          </cell>
          <cell r="C1021" t="str">
            <v>П2401</v>
          </cell>
          <cell r="D1021">
            <v>810</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row>
        <row r="1022">
          <cell r="A1022" t="str">
            <v>2480</v>
          </cell>
          <cell r="B1022" t="str">
            <v>А</v>
          </cell>
          <cell r="C1022" t="str">
            <v>А2480</v>
          </cell>
          <cell r="D1022">
            <v>0</v>
          </cell>
          <cell r="E1022">
            <v>-4438171.8600000003</v>
          </cell>
          <cell r="F1022">
            <v>-1172992.81</v>
          </cell>
          <cell r="G1022">
            <v>0</v>
          </cell>
          <cell r="H1022">
            <v>0</v>
          </cell>
          <cell r="I1022">
            <v>-179288.17</v>
          </cell>
          <cell r="J1022">
            <v>-1180.73</v>
          </cell>
          <cell r="K1022">
            <v>-31545.71</v>
          </cell>
          <cell r="L1022">
            <v>0</v>
          </cell>
          <cell r="M1022">
            <v>0</v>
          </cell>
          <cell r="N1022">
            <v>0</v>
          </cell>
          <cell r="O1022">
            <v>-3046637.66</v>
          </cell>
          <cell r="P1022">
            <v>0</v>
          </cell>
          <cell r="Q1022">
            <v>0</v>
          </cell>
          <cell r="R1022">
            <v>-830.23</v>
          </cell>
          <cell r="S1022">
            <v>0</v>
          </cell>
          <cell r="T1022">
            <v>-244.41</v>
          </cell>
          <cell r="U1022">
            <v>0</v>
          </cell>
          <cell r="V1022">
            <v>-4194.2299999999996</v>
          </cell>
          <cell r="W1022">
            <v>0</v>
          </cell>
          <cell r="X1022">
            <v>0</v>
          </cell>
          <cell r="Y1022">
            <v>0</v>
          </cell>
          <cell r="Z1022">
            <v>-1257.9100000000001</v>
          </cell>
        </row>
        <row r="1023">
          <cell r="A1023" t="str">
            <v>2480</v>
          </cell>
          <cell r="B1023" t="str">
            <v>А</v>
          </cell>
          <cell r="C1023" t="str">
            <v>А2480</v>
          </cell>
          <cell r="D1023">
            <v>980</v>
          </cell>
          <cell r="E1023">
            <v>-3314104.48</v>
          </cell>
          <cell r="F1023">
            <v>-126698.76</v>
          </cell>
          <cell r="G1023">
            <v>0</v>
          </cell>
          <cell r="H1023">
            <v>0</v>
          </cell>
          <cell r="I1023">
            <v>-102695.57</v>
          </cell>
          <cell r="J1023">
            <v>0</v>
          </cell>
          <cell r="K1023">
            <v>-31545.71</v>
          </cell>
          <cell r="L1023">
            <v>0</v>
          </cell>
          <cell r="M1023">
            <v>0</v>
          </cell>
          <cell r="N1023">
            <v>0</v>
          </cell>
          <cell r="O1023">
            <v>-3046637.66</v>
          </cell>
          <cell r="P1023">
            <v>0</v>
          </cell>
          <cell r="Q1023">
            <v>0</v>
          </cell>
          <cell r="R1023">
            <v>-830.23</v>
          </cell>
          <cell r="S1023">
            <v>0</v>
          </cell>
          <cell r="T1023">
            <v>-244.41</v>
          </cell>
          <cell r="U1023">
            <v>0</v>
          </cell>
          <cell r="V1023">
            <v>-4194.2299999999996</v>
          </cell>
          <cell r="W1023">
            <v>0</v>
          </cell>
          <cell r="X1023">
            <v>0</v>
          </cell>
          <cell r="Y1023">
            <v>0</v>
          </cell>
          <cell r="Z1023">
            <v>-1257.9100000000001</v>
          </cell>
        </row>
        <row r="1024">
          <cell r="A1024" t="str">
            <v>2480</v>
          </cell>
          <cell r="B1024" t="str">
            <v>А</v>
          </cell>
          <cell r="C1024" t="str">
            <v>А2480</v>
          </cell>
          <cell r="D1024" t="str">
            <v>978</v>
          </cell>
          <cell r="E1024">
            <v>-715.05</v>
          </cell>
          <cell r="F1024">
            <v>-715.05</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row>
        <row r="1025">
          <cell r="A1025" t="str">
            <v>2480</v>
          </cell>
          <cell r="B1025" t="str">
            <v>А</v>
          </cell>
          <cell r="C1025" t="str">
            <v>А2480</v>
          </cell>
          <cell r="D1025">
            <v>840</v>
          </cell>
          <cell r="E1025">
            <v>-209942.71</v>
          </cell>
          <cell r="F1025">
            <v>-195363.4</v>
          </cell>
          <cell r="G1025">
            <v>0</v>
          </cell>
          <cell r="H1025">
            <v>0</v>
          </cell>
          <cell r="I1025">
            <v>-14357.97</v>
          </cell>
          <cell r="J1025">
            <v>-221.34</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row>
        <row r="1026">
          <cell r="A1026" t="str">
            <v>2480</v>
          </cell>
          <cell r="B1026" t="str">
            <v>А</v>
          </cell>
          <cell r="C1026" t="str">
            <v>А2480</v>
          </cell>
          <cell r="D1026">
            <v>810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row>
        <row r="1027">
          <cell r="A1027" t="str">
            <v>2490</v>
          </cell>
          <cell r="B1027" t="str">
            <v>П</v>
          </cell>
          <cell r="C1027" t="str">
            <v>П2490</v>
          </cell>
          <cell r="D1027">
            <v>0</v>
          </cell>
          <cell r="E1027">
            <v>4487634.18</v>
          </cell>
          <cell r="F1027">
            <v>1203925.97</v>
          </cell>
          <cell r="G1027">
            <v>38.840000000000003</v>
          </cell>
          <cell r="H1027">
            <v>0</v>
          </cell>
          <cell r="I1027">
            <v>179288.17</v>
          </cell>
          <cell r="J1027">
            <v>1180.73</v>
          </cell>
          <cell r="K1027">
            <v>31545.71</v>
          </cell>
          <cell r="L1027">
            <v>0</v>
          </cell>
          <cell r="M1027">
            <v>8277.4599999999991</v>
          </cell>
          <cell r="N1027">
            <v>0</v>
          </cell>
          <cell r="O1027">
            <v>3046643.1</v>
          </cell>
          <cell r="P1027">
            <v>0</v>
          </cell>
          <cell r="Q1027">
            <v>0</v>
          </cell>
          <cell r="R1027">
            <v>830.23</v>
          </cell>
          <cell r="S1027">
            <v>0</v>
          </cell>
          <cell r="T1027">
            <v>342.23</v>
          </cell>
          <cell r="U1027">
            <v>0</v>
          </cell>
          <cell r="V1027">
            <v>4194.2299999999996</v>
          </cell>
          <cell r="W1027">
            <v>9838.2999999999993</v>
          </cell>
          <cell r="X1027">
            <v>0</v>
          </cell>
          <cell r="Y1027">
            <v>0</v>
          </cell>
          <cell r="Z1027">
            <v>1529.21</v>
          </cell>
        </row>
        <row r="1028">
          <cell r="A1028" t="str">
            <v>2490</v>
          </cell>
          <cell r="B1028" t="str">
            <v>П</v>
          </cell>
          <cell r="C1028" t="str">
            <v>П2490</v>
          </cell>
          <cell r="D1028">
            <v>980</v>
          </cell>
          <cell r="E1028">
            <v>3329630.47</v>
          </cell>
          <cell r="F1028">
            <v>126698.76</v>
          </cell>
          <cell r="G1028">
            <v>0</v>
          </cell>
          <cell r="H1028">
            <v>0</v>
          </cell>
          <cell r="I1028">
            <v>102695.57</v>
          </cell>
          <cell r="J1028">
            <v>0</v>
          </cell>
          <cell r="K1028">
            <v>31545.71</v>
          </cell>
          <cell r="L1028">
            <v>0</v>
          </cell>
          <cell r="M1028">
            <v>5318.57</v>
          </cell>
          <cell r="N1028">
            <v>0</v>
          </cell>
          <cell r="O1028">
            <v>3046637.66</v>
          </cell>
          <cell r="P1028">
            <v>0</v>
          </cell>
          <cell r="Q1028">
            <v>0</v>
          </cell>
          <cell r="R1028">
            <v>830.23</v>
          </cell>
          <cell r="S1028">
            <v>0</v>
          </cell>
          <cell r="T1028">
            <v>342.23</v>
          </cell>
          <cell r="U1028">
            <v>0</v>
          </cell>
          <cell r="V1028">
            <v>4194.2299999999996</v>
          </cell>
          <cell r="W1028">
            <v>9838.2999999999993</v>
          </cell>
          <cell r="X1028">
            <v>0</v>
          </cell>
          <cell r="Y1028">
            <v>0</v>
          </cell>
          <cell r="Z1028">
            <v>1529.21</v>
          </cell>
        </row>
        <row r="1029">
          <cell r="A1029" t="str">
            <v>2490</v>
          </cell>
          <cell r="B1029" t="str">
            <v>П</v>
          </cell>
          <cell r="C1029" t="str">
            <v>П2490</v>
          </cell>
          <cell r="D1029" t="str">
            <v>978</v>
          </cell>
          <cell r="E1029">
            <v>715.05</v>
          </cell>
          <cell r="F1029">
            <v>715.05</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row>
        <row r="1030">
          <cell r="A1030" t="str">
            <v>2490</v>
          </cell>
          <cell r="B1030" t="str">
            <v>П</v>
          </cell>
          <cell r="C1030" t="str">
            <v>П2490</v>
          </cell>
          <cell r="D1030">
            <v>840</v>
          </cell>
          <cell r="E1030">
            <v>216304.38</v>
          </cell>
          <cell r="F1030">
            <v>201162.1</v>
          </cell>
          <cell r="G1030">
            <v>7.28</v>
          </cell>
          <cell r="H1030">
            <v>0</v>
          </cell>
          <cell r="I1030">
            <v>14357.97</v>
          </cell>
          <cell r="J1030">
            <v>221.34</v>
          </cell>
          <cell r="K1030">
            <v>0</v>
          </cell>
          <cell r="L1030">
            <v>0</v>
          </cell>
          <cell r="M1030">
            <v>554.66999999999996</v>
          </cell>
          <cell r="N1030">
            <v>0</v>
          </cell>
          <cell r="O1030">
            <v>1.02</v>
          </cell>
          <cell r="P1030">
            <v>0</v>
          </cell>
          <cell r="Q1030">
            <v>0</v>
          </cell>
          <cell r="R1030">
            <v>0</v>
          </cell>
          <cell r="S1030">
            <v>0</v>
          </cell>
          <cell r="T1030">
            <v>0</v>
          </cell>
          <cell r="U1030">
            <v>0</v>
          </cell>
          <cell r="V1030">
            <v>0</v>
          </cell>
          <cell r="W1030">
            <v>0</v>
          </cell>
          <cell r="X1030">
            <v>0</v>
          </cell>
          <cell r="Y1030">
            <v>0</v>
          </cell>
          <cell r="Z1030">
            <v>0</v>
          </cell>
        </row>
        <row r="1031">
          <cell r="A1031" t="str">
            <v>2490</v>
          </cell>
          <cell r="B1031" t="str">
            <v>П</v>
          </cell>
          <cell r="C1031" t="str">
            <v>П2490</v>
          </cell>
          <cell r="D1031">
            <v>810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row>
        <row r="1032">
          <cell r="A1032">
            <v>2500</v>
          </cell>
          <cell r="B1032" t="str">
            <v>А</v>
          </cell>
          <cell r="C1032" t="str">
            <v>А2500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row>
        <row r="1033">
          <cell r="A1033">
            <v>2500</v>
          </cell>
          <cell r="B1033" t="str">
            <v>А</v>
          </cell>
          <cell r="C1033" t="str">
            <v>А2500</v>
          </cell>
          <cell r="D1033">
            <v>980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row>
        <row r="1034">
          <cell r="A1034">
            <v>2500</v>
          </cell>
          <cell r="B1034" t="str">
            <v>А</v>
          </cell>
          <cell r="C1034" t="str">
            <v>А2500</v>
          </cell>
          <cell r="D1034" t="str">
            <v>978</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row>
        <row r="1035">
          <cell r="A1035">
            <v>2500</v>
          </cell>
          <cell r="B1035" t="str">
            <v>А</v>
          </cell>
          <cell r="C1035" t="str">
            <v>А2500</v>
          </cell>
          <cell r="D1035">
            <v>840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row>
        <row r="1036">
          <cell r="A1036">
            <v>2500</v>
          </cell>
          <cell r="B1036" t="str">
            <v>А</v>
          </cell>
          <cell r="C1036" t="str">
            <v>А2500</v>
          </cell>
          <cell r="D1036">
            <v>810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row>
        <row r="1037">
          <cell r="A1037">
            <v>2500</v>
          </cell>
          <cell r="B1037" t="str">
            <v>П</v>
          </cell>
          <cell r="C1037" t="str">
            <v>П2500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row>
        <row r="1038">
          <cell r="A1038">
            <v>2500</v>
          </cell>
          <cell r="B1038" t="str">
            <v>П</v>
          </cell>
          <cell r="C1038" t="str">
            <v>П2500</v>
          </cell>
          <cell r="D1038">
            <v>980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row>
        <row r="1039">
          <cell r="A1039">
            <v>2500</v>
          </cell>
          <cell r="B1039" t="str">
            <v>П</v>
          </cell>
          <cell r="C1039" t="str">
            <v>П2500</v>
          </cell>
          <cell r="D1039" t="str">
            <v>978</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row>
        <row r="1040">
          <cell r="A1040">
            <v>2500</v>
          </cell>
          <cell r="B1040" t="str">
            <v>П</v>
          </cell>
          <cell r="C1040" t="str">
            <v>П2500</v>
          </cell>
          <cell r="D1040">
            <v>840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row>
        <row r="1041">
          <cell r="A1041">
            <v>2500</v>
          </cell>
          <cell r="B1041" t="str">
            <v>П</v>
          </cell>
          <cell r="C1041" t="str">
            <v>П2500</v>
          </cell>
          <cell r="D1041">
            <v>810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row>
        <row r="1042">
          <cell r="A1042">
            <v>2501</v>
          </cell>
          <cell r="B1042" t="str">
            <v>А</v>
          </cell>
          <cell r="C1042" t="str">
            <v>А2501</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row>
        <row r="1043">
          <cell r="A1043">
            <v>2501</v>
          </cell>
          <cell r="B1043" t="str">
            <v>А</v>
          </cell>
          <cell r="C1043" t="str">
            <v>А2501</v>
          </cell>
          <cell r="D1043">
            <v>980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row>
        <row r="1044">
          <cell r="A1044">
            <v>2501</v>
          </cell>
          <cell r="B1044" t="str">
            <v>А</v>
          </cell>
          <cell r="C1044" t="str">
            <v>А2501</v>
          </cell>
          <cell r="D1044" t="str">
            <v>978</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row>
        <row r="1045">
          <cell r="A1045">
            <v>2501</v>
          </cell>
          <cell r="B1045" t="str">
            <v>А</v>
          </cell>
          <cell r="C1045" t="str">
            <v>А2501</v>
          </cell>
          <cell r="D1045">
            <v>840</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row>
        <row r="1046">
          <cell r="A1046">
            <v>2501</v>
          </cell>
          <cell r="B1046" t="str">
            <v>А</v>
          </cell>
          <cell r="C1046" t="str">
            <v>А2501</v>
          </cell>
          <cell r="D1046">
            <v>810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row>
        <row r="1047">
          <cell r="A1047">
            <v>2502</v>
          </cell>
          <cell r="B1047" t="str">
            <v>П</v>
          </cell>
          <cell r="C1047" t="str">
            <v>П2502</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row>
        <row r="1048">
          <cell r="A1048">
            <v>2502</v>
          </cell>
          <cell r="B1048" t="str">
            <v>П</v>
          </cell>
          <cell r="C1048" t="str">
            <v>П2502</v>
          </cell>
          <cell r="D1048">
            <v>980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row>
        <row r="1049">
          <cell r="A1049">
            <v>2502</v>
          </cell>
          <cell r="B1049" t="str">
            <v>П</v>
          </cell>
          <cell r="C1049" t="str">
            <v>П2502</v>
          </cell>
          <cell r="D1049" t="str">
            <v>978</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row>
        <row r="1050">
          <cell r="A1050">
            <v>2502</v>
          </cell>
          <cell r="B1050" t="str">
            <v>П</v>
          </cell>
          <cell r="C1050" t="str">
            <v>П2502</v>
          </cell>
          <cell r="D1050">
            <v>840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row>
        <row r="1051">
          <cell r="A1051">
            <v>2502</v>
          </cell>
          <cell r="B1051" t="str">
            <v>П</v>
          </cell>
          <cell r="C1051" t="str">
            <v>П2502</v>
          </cell>
          <cell r="D1051">
            <v>810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row>
        <row r="1052">
          <cell r="A1052">
            <v>2510</v>
          </cell>
          <cell r="B1052" t="str">
            <v>А</v>
          </cell>
          <cell r="C1052" t="str">
            <v>А2510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row>
        <row r="1053">
          <cell r="A1053">
            <v>2510</v>
          </cell>
          <cell r="B1053" t="str">
            <v>А</v>
          </cell>
          <cell r="C1053" t="str">
            <v>А2510</v>
          </cell>
          <cell r="D1053">
            <v>980</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row>
        <row r="1054">
          <cell r="A1054">
            <v>2510</v>
          </cell>
          <cell r="B1054" t="str">
            <v>А</v>
          </cell>
          <cell r="C1054" t="str">
            <v>А2510</v>
          </cell>
          <cell r="D1054" t="str">
            <v>978</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row>
        <row r="1055">
          <cell r="A1055">
            <v>2510</v>
          </cell>
          <cell r="B1055" t="str">
            <v>А</v>
          </cell>
          <cell r="C1055" t="str">
            <v>А2510</v>
          </cell>
          <cell r="D1055">
            <v>840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row>
        <row r="1056">
          <cell r="A1056">
            <v>2510</v>
          </cell>
          <cell r="B1056" t="str">
            <v>А</v>
          </cell>
          <cell r="C1056" t="str">
            <v>А2510</v>
          </cell>
          <cell r="D1056">
            <v>810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row>
        <row r="1057">
          <cell r="A1057">
            <v>2510</v>
          </cell>
          <cell r="B1057" t="str">
            <v>П</v>
          </cell>
          <cell r="C1057" t="str">
            <v>П2510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row>
        <row r="1058">
          <cell r="A1058">
            <v>2510</v>
          </cell>
          <cell r="B1058" t="str">
            <v>П</v>
          </cell>
          <cell r="C1058" t="str">
            <v>П2510</v>
          </cell>
          <cell r="D1058">
            <v>980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row>
        <row r="1059">
          <cell r="A1059">
            <v>2510</v>
          </cell>
          <cell r="B1059" t="str">
            <v>П</v>
          </cell>
          <cell r="C1059" t="str">
            <v>П2510</v>
          </cell>
          <cell r="D1059" t="str">
            <v>978</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row>
        <row r="1060">
          <cell r="A1060">
            <v>2510</v>
          </cell>
          <cell r="B1060" t="str">
            <v>П</v>
          </cell>
          <cell r="C1060" t="str">
            <v>П2510</v>
          </cell>
          <cell r="D1060">
            <v>840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row>
        <row r="1061">
          <cell r="A1061">
            <v>2510</v>
          </cell>
          <cell r="B1061" t="str">
            <v>П</v>
          </cell>
          <cell r="C1061" t="str">
            <v>П2510</v>
          </cell>
          <cell r="D1061">
            <v>810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row>
        <row r="1062">
          <cell r="A1062">
            <v>2511</v>
          </cell>
          <cell r="B1062" t="str">
            <v>А</v>
          </cell>
          <cell r="C1062" t="str">
            <v>А2511</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row>
        <row r="1063">
          <cell r="A1063">
            <v>2511</v>
          </cell>
          <cell r="B1063" t="str">
            <v>А</v>
          </cell>
          <cell r="C1063" t="str">
            <v>А2511</v>
          </cell>
          <cell r="D1063">
            <v>980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row>
        <row r="1064">
          <cell r="A1064">
            <v>2511</v>
          </cell>
          <cell r="B1064" t="str">
            <v>А</v>
          </cell>
          <cell r="C1064" t="str">
            <v>А2511</v>
          </cell>
          <cell r="D1064" t="str">
            <v>978</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row>
        <row r="1065">
          <cell r="A1065">
            <v>2511</v>
          </cell>
          <cell r="B1065" t="str">
            <v>А</v>
          </cell>
          <cell r="C1065" t="str">
            <v>А2511</v>
          </cell>
          <cell r="D1065">
            <v>840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row>
        <row r="1066">
          <cell r="A1066">
            <v>2511</v>
          </cell>
          <cell r="B1066" t="str">
            <v>А</v>
          </cell>
          <cell r="C1066" t="str">
            <v>А2511</v>
          </cell>
          <cell r="D1066">
            <v>810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row>
        <row r="1067">
          <cell r="A1067">
            <v>2511</v>
          </cell>
          <cell r="B1067" t="str">
            <v>П</v>
          </cell>
          <cell r="C1067" t="str">
            <v>П2511</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row>
        <row r="1068">
          <cell r="A1068">
            <v>2511</v>
          </cell>
          <cell r="B1068" t="str">
            <v>П</v>
          </cell>
          <cell r="C1068" t="str">
            <v>П2511</v>
          </cell>
          <cell r="D1068">
            <v>980</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row>
        <row r="1069">
          <cell r="A1069">
            <v>2511</v>
          </cell>
          <cell r="B1069" t="str">
            <v>П</v>
          </cell>
          <cell r="C1069" t="str">
            <v>П2511</v>
          </cell>
          <cell r="D1069" t="str">
            <v>978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row>
        <row r="1070">
          <cell r="A1070">
            <v>2511</v>
          </cell>
          <cell r="B1070" t="str">
            <v>П</v>
          </cell>
          <cell r="C1070" t="str">
            <v>П2511</v>
          </cell>
          <cell r="D1070">
            <v>840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row>
        <row r="1071">
          <cell r="A1071">
            <v>2511</v>
          </cell>
          <cell r="B1071" t="str">
            <v>П</v>
          </cell>
          <cell r="C1071" t="str">
            <v>П2511</v>
          </cell>
          <cell r="D1071">
            <v>810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row>
        <row r="1072">
          <cell r="A1072">
            <v>2512</v>
          </cell>
          <cell r="B1072" t="str">
            <v>П</v>
          </cell>
          <cell r="C1072" t="str">
            <v>П2512</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row>
        <row r="1073">
          <cell r="A1073">
            <v>2512</v>
          </cell>
          <cell r="B1073" t="str">
            <v>П</v>
          </cell>
          <cell r="C1073" t="str">
            <v>П2512</v>
          </cell>
          <cell r="D1073">
            <v>980</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row>
        <row r="1074">
          <cell r="A1074">
            <v>2512</v>
          </cell>
          <cell r="B1074" t="str">
            <v>П</v>
          </cell>
          <cell r="C1074" t="str">
            <v>П2512</v>
          </cell>
          <cell r="D1074" t="str">
            <v>978</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row>
        <row r="1075">
          <cell r="A1075">
            <v>2512</v>
          </cell>
          <cell r="B1075" t="str">
            <v>П</v>
          </cell>
          <cell r="C1075" t="str">
            <v>П2512</v>
          </cell>
          <cell r="D1075">
            <v>840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row>
        <row r="1076">
          <cell r="A1076">
            <v>2512</v>
          </cell>
          <cell r="B1076" t="str">
            <v>П</v>
          </cell>
          <cell r="C1076" t="str">
            <v>П2512</v>
          </cell>
          <cell r="D1076">
            <v>810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row>
        <row r="1077">
          <cell r="A1077">
            <v>2513</v>
          </cell>
          <cell r="B1077" t="str">
            <v>П</v>
          </cell>
          <cell r="C1077" t="str">
            <v>П2513</v>
          </cell>
          <cell r="D1077">
            <v>0</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row>
        <row r="1078">
          <cell r="A1078">
            <v>2513</v>
          </cell>
          <cell r="B1078" t="str">
            <v>П</v>
          </cell>
          <cell r="C1078" t="str">
            <v>П2513</v>
          </cell>
          <cell r="D1078">
            <v>980</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row>
        <row r="1079">
          <cell r="A1079">
            <v>2513</v>
          </cell>
          <cell r="B1079" t="str">
            <v>П</v>
          </cell>
          <cell r="C1079" t="str">
            <v>П2513</v>
          </cell>
          <cell r="D1079" t="str">
            <v>978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row>
        <row r="1080">
          <cell r="A1080">
            <v>2513</v>
          </cell>
          <cell r="B1080" t="str">
            <v>П</v>
          </cell>
          <cell r="C1080" t="str">
            <v>П2513</v>
          </cell>
          <cell r="D1080">
            <v>840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row>
        <row r="1081">
          <cell r="A1081">
            <v>2513</v>
          </cell>
          <cell r="B1081" t="str">
            <v>П</v>
          </cell>
          <cell r="C1081" t="str">
            <v>П2513</v>
          </cell>
          <cell r="D1081">
            <v>810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row>
        <row r="1082">
          <cell r="A1082">
            <v>2514</v>
          </cell>
          <cell r="B1082" t="str">
            <v>П</v>
          </cell>
          <cell r="C1082" t="str">
            <v>П2514</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row>
        <row r="1083">
          <cell r="A1083">
            <v>2514</v>
          </cell>
          <cell r="B1083" t="str">
            <v>П</v>
          </cell>
          <cell r="C1083" t="str">
            <v>П2514</v>
          </cell>
          <cell r="D1083">
            <v>980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row>
        <row r="1084">
          <cell r="A1084">
            <v>2514</v>
          </cell>
          <cell r="B1084" t="str">
            <v>П</v>
          </cell>
          <cell r="C1084" t="str">
            <v>П2514</v>
          </cell>
          <cell r="D1084" t="str">
            <v>978</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row>
        <row r="1085">
          <cell r="A1085">
            <v>2514</v>
          </cell>
          <cell r="B1085" t="str">
            <v>П</v>
          </cell>
          <cell r="C1085" t="str">
            <v>П2514</v>
          </cell>
          <cell r="D1085">
            <v>840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row>
        <row r="1086">
          <cell r="A1086">
            <v>2514</v>
          </cell>
          <cell r="B1086" t="str">
            <v>П</v>
          </cell>
          <cell r="C1086" t="str">
            <v>П2514</v>
          </cell>
          <cell r="D1086">
            <v>810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row>
        <row r="1087">
          <cell r="A1087">
            <v>2518</v>
          </cell>
          <cell r="B1087" t="str">
            <v>П</v>
          </cell>
          <cell r="C1087" t="str">
            <v>П2518</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row>
        <row r="1088">
          <cell r="A1088">
            <v>2518</v>
          </cell>
          <cell r="B1088" t="str">
            <v>П</v>
          </cell>
          <cell r="C1088" t="str">
            <v>П2518</v>
          </cell>
          <cell r="D1088">
            <v>980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row>
        <row r="1089">
          <cell r="A1089">
            <v>2518</v>
          </cell>
          <cell r="B1089" t="str">
            <v>П</v>
          </cell>
          <cell r="C1089" t="str">
            <v>П2518</v>
          </cell>
          <cell r="D1089" t="str">
            <v>978</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row>
        <row r="1090">
          <cell r="A1090">
            <v>2518</v>
          </cell>
          <cell r="B1090" t="str">
            <v>П</v>
          </cell>
          <cell r="C1090" t="str">
            <v>П2518</v>
          </cell>
          <cell r="D1090">
            <v>840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row>
        <row r="1091">
          <cell r="A1091">
            <v>2518</v>
          </cell>
          <cell r="B1091" t="str">
            <v>П</v>
          </cell>
          <cell r="C1091" t="str">
            <v>П2518</v>
          </cell>
          <cell r="D1091">
            <v>810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row>
        <row r="1092">
          <cell r="A1092">
            <v>2520</v>
          </cell>
          <cell r="B1092" t="str">
            <v>П</v>
          </cell>
          <cell r="C1092" t="str">
            <v>П2520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row>
        <row r="1093">
          <cell r="A1093">
            <v>2520</v>
          </cell>
          <cell r="B1093" t="str">
            <v>П</v>
          </cell>
          <cell r="C1093" t="str">
            <v>П2520</v>
          </cell>
          <cell r="D1093">
            <v>980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row>
        <row r="1094">
          <cell r="A1094">
            <v>2520</v>
          </cell>
          <cell r="B1094" t="str">
            <v>П</v>
          </cell>
          <cell r="C1094" t="str">
            <v>П2520</v>
          </cell>
          <cell r="D1094" t="str">
            <v>978</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row>
        <row r="1095">
          <cell r="A1095">
            <v>2520</v>
          </cell>
          <cell r="B1095" t="str">
            <v>П</v>
          </cell>
          <cell r="C1095" t="str">
            <v>П2520</v>
          </cell>
          <cell r="D1095">
            <v>840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row>
        <row r="1096">
          <cell r="A1096">
            <v>2520</v>
          </cell>
          <cell r="B1096" t="str">
            <v>П</v>
          </cell>
          <cell r="C1096" t="str">
            <v>П2520</v>
          </cell>
          <cell r="D1096">
            <v>810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row>
        <row r="1097">
          <cell r="A1097">
            <v>2523</v>
          </cell>
          <cell r="B1097" t="str">
            <v>П</v>
          </cell>
          <cell r="C1097" t="str">
            <v>П2523</v>
          </cell>
          <cell r="D1097">
            <v>0</v>
          </cell>
          <cell r="E1097">
            <v>176.91</v>
          </cell>
          <cell r="F1097">
            <v>0</v>
          </cell>
          <cell r="G1097">
            <v>176.91</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row>
        <row r="1098">
          <cell r="A1098">
            <v>2523</v>
          </cell>
          <cell r="B1098" t="str">
            <v>П</v>
          </cell>
          <cell r="C1098" t="str">
            <v>П2523</v>
          </cell>
          <cell r="D1098">
            <v>980</v>
          </cell>
          <cell r="E1098">
            <v>176.91</v>
          </cell>
          <cell r="F1098">
            <v>0</v>
          </cell>
          <cell r="G1098">
            <v>176.91</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row>
        <row r="1099">
          <cell r="A1099">
            <v>2523</v>
          </cell>
          <cell r="B1099" t="str">
            <v>П</v>
          </cell>
          <cell r="C1099" t="str">
            <v>П2523</v>
          </cell>
          <cell r="D1099" t="str">
            <v>978</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row>
        <row r="1100">
          <cell r="A1100">
            <v>2523</v>
          </cell>
          <cell r="B1100" t="str">
            <v>П</v>
          </cell>
          <cell r="C1100" t="str">
            <v>П2523</v>
          </cell>
          <cell r="D1100">
            <v>840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row>
        <row r="1101">
          <cell r="A1101">
            <v>2523</v>
          </cell>
          <cell r="B1101" t="str">
            <v>П</v>
          </cell>
          <cell r="C1101" t="str">
            <v>П2523</v>
          </cell>
          <cell r="D1101">
            <v>810</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row>
        <row r="1102">
          <cell r="A1102">
            <v>2525</v>
          </cell>
          <cell r="B1102" t="str">
            <v>П</v>
          </cell>
          <cell r="C1102" t="str">
            <v>П2525</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row>
        <row r="1103">
          <cell r="A1103">
            <v>2525</v>
          </cell>
          <cell r="B1103" t="str">
            <v>П</v>
          </cell>
          <cell r="C1103" t="str">
            <v>П2525</v>
          </cell>
          <cell r="D1103">
            <v>980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row>
        <row r="1104">
          <cell r="A1104">
            <v>2525</v>
          </cell>
          <cell r="B1104" t="str">
            <v>П</v>
          </cell>
          <cell r="C1104" t="str">
            <v>П2525</v>
          </cell>
          <cell r="D1104" t="str">
            <v>978</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row>
        <row r="1105">
          <cell r="A1105">
            <v>2525</v>
          </cell>
          <cell r="B1105" t="str">
            <v>П</v>
          </cell>
          <cell r="C1105" t="str">
            <v>П2525</v>
          </cell>
          <cell r="D1105">
            <v>840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row>
        <row r="1106">
          <cell r="A1106">
            <v>2525</v>
          </cell>
          <cell r="B1106" t="str">
            <v>П</v>
          </cell>
          <cell r="C1106" t="str">
            <v>П2525</v>
          </cell>
          <cell r="D1106">
            <v>810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row>
        <row r="1107">
          <cell r="A1107">
            <v>2526</v>
          </cell>
          <cell r="B1107" t="str">
            <v>П</v>
          </cell>
          <cell r="C1107" t="str">
            <v>П2526</v>
          </cell>
          <cell r="D1107">
            <v>0</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row>
        <row r="1108">
          <cell r="A1108">
            <v>2526</v>
          </cell>
          <cell r="B1108" t="str">
            <v>П</v>
          </cell>
          <cell r="C1108" t="str">
            <v>П2526</v>
          </cell>
          <cell r="D1108">
            <v>980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row>
        <row r="1109">
          <cell r="A1109">
            <v>2526</v>
          </cell>
          <cell r="B1109" t="str">
            <v>П</v>
          </cell>
          <cell r="C1109" t="str">
            <v>П2526</v>
          </cell>
          <cell r="D1109" t="str">
            <v>978</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row>
        <row r="1110">
          <cell r="A1110">
            <v>2526</v>
          </cell>
          <cell r="B1110" t="str">
            <v>П</v>
          </cell>
          <cell r="C1110" t="str">
            <v>П2526</v>
          </cell>
          <cell r="D1110">
            <v>840</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row>
        <row r="1111">
          <cell r="A1111">
            <v>2526</v>
          </cell>
          <cell r="B1111" t="str">
            <v>П</v>
          </cell>
          <cell r="C1111" t="str">
            <v>П2526</v>
          </cell>
          <cell r="D1111">
            <v>810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row>
        <row r="1112">
          <cell r="A1112">
            <v>2528</v>
          </cell>
          <cell r="B1112" t="str">
            <v>П</v>
          </cell>
          <cell r="C1112" t="str">
            <v>П2528</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row>
        <row r="1113">
          <cell r="A1113">
            <v>2528</v>
          </cell>
          <cell r="B1113" t="str">
            <v>П</v>
          </cell>
          <cell r="C1113" t="str">
            <v>П2528</v>
          </cell>
          <cell r="D1113">
            <v>980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row>
        <row r="1114">
          <cell r="A1114">
            <v>2528</v>
          </cell>
          <cell r="B1114" t="str">
            <v>П</v>
          </cell>
          <cell r="C1114" t="str">
            <v>П2528</v>
          </cell>
          <cell r="D1114" t="str">
            <v>978</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row>
        <row r="1115">
          <cell r="A1115">
            <v>2528</v>
          </cell>
          <cell r="B1115" t="str">
            <v>П</v>
          </cell>
          <cell r="C1115" t="str">
            <v>П2528</v>
          </cell>
          <cell r="D1115">
            <v>840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row>
        <row r="1116">
          <cell r="A1116">
            <v>2528</v>
          </cell>
          <cell r="B1116" t="str">
            <v>П</v>
          </cell>
          <cell r="C1116" t="str">
            <v>П2528</v>
          </cell>
          <cell r="D1116">
            <v>810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row>
        <row r="1117">
          <cell r="A1117">
            <v>2530</v>
          </cell>
          <cell r="B1117" t="str">
            <v>П</v>
          </cell>
          <cell r="C1117" t="str">
            <v>П2530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row>
        <row r="1118">
          <cell r="A1118">
            <v>2530</v>
          </cell>
          <cell r="B1118" t="str">
            <v>П</v>
          </cell>
          <cell r="C1118" t="str">
            <v>П2530</v>
          </cell>
          <cell r="D1118">
            <v>980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row>
        <row r="1119">
          <cell r="A1119">
            <v>2530</v>
          </cell>
          <cell r="B1119" t="str">
            <v>П</v>
          </cell>
          <cell r="C1119" t="str">
            <v>П2530</v>
          </cell>
          <cell r="D1119" t="str">
            <v>978</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row>
        <row r="1120">
          <cell r="A1120">
            <v>2530</v>
          </cell>
          <cell r="B1120" t="str">
            <v>П</v>
          </cell>
          <cell r="C1120" t="str">
            <v>П2530</v>
          </cell>
          <cell r="D1120">
            <v>840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row>
        <row r="1121">
          <cell r="A1121">
            <v>2530</v>
          </cell>
          <cell r="B1121" t="str">
            <v>П</v>
          </cell>
          <cell r="C1121" t="str">
            <v>П2530</v>
          </cell>
          <cell r="D1121">
            <v>810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row>
        <row r="1122">
          <cell r="A1122">
            <v>2531</v>
          </cell>
          <cell r="B1122" t="str">
            <v>П</v>
          </cell>
          <cell r="C1122" t="str">
            <v>П2531</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row>
        <row r="1123">
          <cell r="A1123">
            <v>2531</v>
          </cell>
          <cell r="B1123" t="str">
            <v>П</v>
          </cell>
          <cell r="C1123" t="str">
            <v>П2531</v>
          </cell>
          <cell r="D1123">
            <v>980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row>
        <row r="1124">
          <cell r="A1124">
            <v>2531</v>
          </cell>
          <cell r="B1124" t="str">
            <v>П</v>
          </cell>
          <cell r="C1124" t="str">
            <v>П2531</v>
          </cell>
          <cell r="D1124" t="str">
            <v>978</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row>
        <row r="1125">
          <cell r="A1125">
            <v>2531</v>
          </cell>
          <cell r="B1125" t="str">
            <v>П</v>
          </cell>
          <cell r="C1125" t="str">
            <v>П2531</v>
          </cell>
          <cell r="D1125">
            <v>840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row>
        <row r="1126">
          <cell r="A1126">
            <v>2531</v>
          </cell>
          <cell r="B1126" t="str">
            <v>П</v>
          </cell>
          <cell r="C1126" t="str">
            <v>П2531</v>
          </cell>
          <cell r="D1126">
            <v>810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row>
        <row r="1127">
          <cell r="A1127">
            <v>2538</v>
          </cell>
          <cell r="B1127" t="str">
            <v>П</v>
          </cell>
          <cell r="C1127" t="str">
            <v>П2538</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row>
        <row r="1128">
          <cell r="A1128">
            <v>2538</v>
          </cell>
          <cell r="B1128" t="str">
            <v>П</v>
          </cell>
          <cell r="C1128" t="str">
            <v>П2538</v>
          </cell>
          <cell r="D1128">
            <v>980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row>
        <row r="1129">
          <cell r="A1129">
            <v>2538</v>
          </cell>
          <cell r="B1129" t="str">
            <v>П</v>
          </cell>
          <cell r="C1129" t="str">
            <v>П2538</v>
          </cell>
          <cell r="D1129" t="str">
            <v>978</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row>
        <row r="1130">
          <cell r="A1130">
            <v>2538</v>
          </cell>
          <cell r="B1130" t="str">
            <v>П</v>
          </cell>
          <cell r="C1130" t="str">
            <v>П2538</v>
          </cell>
          <cell r="D1130">
            <v>840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row>
        <row r="1131">
          <cell r="A1131">
            <v>2538</v>
          </cell>
          <cell r="B1131" t="str">
            <v>П</v>
          </cell>
          <cell r="C1131" t="str">
            <v>П2538</v>
          </cell>
          <cell r="D1131">
            <v>810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row>
        <row r="1132">
          <cell r="A1132">
            <v>2540</v>
          </cell>
          <cell r="B1132" t="str">
            <v>П</v>
          </cell>
          <cell r="C1132" t="str">
            <v>П2540</v>
          </cell>
          <cell r="D1132">
            <v>0</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row>
        <row r="1133">
          <cell r="A1133">
            <v>2540</v>
          </cell>
          <cell r="B1133" t="str">
            <v>П</v>
          </cell>
          <cell r="C1133" t="str">
            <v>П2540</v>
          </cell>
          <cell r="D1133">
            <v>980</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row>
        <row r="1134">
          <cell r="A1134">
            <v>2540</v>
          </cell>
          <cell r="B1134" t="str">
            <v>П</v>
          </cell>
          <cell r="C1134" t="str">
            <v>П2540</v>
          </cell>
          <cell r="D1134" t="str">
            <v>978</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row>
        <row r="1135">
          <cell r="A1135">
            <v>2540</v>
          </cell>
          <cell r="B1135" t="str">
            <v>П</v>
          </cell>
          <cell r="C1135" t="str">
            <v>П2540</v>
          </cell>
          <cell r="D1135">
            <v>840</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row>
        <row r="1136">
          <cell r="A1136">
            <v>2540</v>
          </cell>
          <cell r="B1136" t="str">
            <v>П</v>
          </cell>
          <cell r="C1136" t="str">
            <v>П2540</v>
          </cell>
          <cell r="D1136">
            <v>810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row>
        <row r="1137">
          <cell r="A1137">
            <v>2541</v>
          </cell>
          <cell r="B1137" t="str">
            <v>П</v>
          </cell>
          <cell r="C1137" t="str">
            <v>П2541</v>
          </cell>
          <cell r="D1137">
            <v>0</v>
          </cell>
          <cell r="E1137">
            <v>24002585.050000001</v>
          </cell>
          <cell r="F1137">
            <v>0</v>
          </cell>
          <cell r="G1137">
            <v>24002585.050000001</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row>
        <row r="1138">
          <cell r="A1138">
            <v>2541</v>
          </cell>
          <cell r="B1138" t="str">
            <v>П</v>
          </cell>
          <cell r="C1138" t="str">
            <v>П2541</v>
          </cell>
          <cell r="D1138">
            <v>980</v>
          </cell>
          <cell r="E1138">
            <v>24002585.050000001</v>
          </cell>
          <cell r="F1138">
            <v>0</v>
          </cell>
          <cell r="G1138">
            <v>24002585.050000001</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row>
        <row r="1139">
          <cell r="A1139">
            <v>2541</v>
          </cell>
          <cell r="B1139" t="str">
            <v>П</v>
          </cell>
          <cell r="C1139" t="str">
            <v>П2541</v>
          </cell>
          <cell r="D1139" t="str">
            <v>978</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row>
        <row r="1140">
          <cell r="A1140">
            <v>2541</v>
          </cell>
          <cell r="B1140" t="str">
            <v>П</v>
          </cell>
          <cell r="C1140" t="str">
            <v>П2541</v>
          </cell>
          <cell r="D1140">
            <v>840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row>
        <row r="1141">
          <cell r="A1141">
            <v>2541</v>
          </cell>
          <cell r="B1141" t="str">
            <v>П</v>
          </cell>
          <cell r="C1141" t="str">
            <v>П2541</v>
          </cell>
          <cell r="D1141">
            <v>810</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row>
        <row r="1142">
          <cell r="A1142">
            <v>2542</v>
          </cell>
          <cell r="B1142" t="str">
            <v>П</v>
          </cell>
          <cell r="C1142" t="str">
            <v>П2542</v>
          </cell>
          <cell r="D1142">
            <v>0</v>
          </cell>
          <cell r="E1142">
            <v>51836453.090000004</v>
          </cell>
          <cell r="F1142">
            <v>0</v>
          </cell>
          <cell r="G1142">
            <v>51836453.090000004</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row>
        <row r="1143">
          <cell r="A1143">
            <v>2542</v>
          </cell>
          <cell r="B1143" t="str">
            <v>П</v>
          </cell>
          <cell r="C1143" t="str">
            <v>П2542</v>
          </cell>
          <cell r="D1143">
            <v>980</v>
          </cell>
          <cell r="E1143">
            <v>51836453.090000004</v>
          </cell>
          <cell r="F1143">
            <v>0</v>
          </cell>
          <cell r="G1143">
            <v>51836453.090000004</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row>
        <row r="1144">
          <cell r="A1144">
            <v>2542</v>
          </cell>
          <cell r="B1144" t="str">
            <v>П</v>
          </cell>
          <cell r="C1144" t="str">
            <v>П2542</v>
          </cell>
          <cell r="D1144" t="str">
            <v>978</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row>
        <row r="1145">
          <cell r="A1145">
            <v>2542</v>
          </cell>
          <cell r="B1145" t="str">
            <v>П</v>
          </cell>
          <cell r="C1145" t="str">
            <v>П2542</v>
          </cell>
          <cell r="D1145">
            <v>840</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row>
        <row r="1146">
          <cell r="A1146">
            <v>2542</v>
          </cell>
          <cell r="B1146" t="str">
            <v>П</v>
          </cell>
          <cell r="C1146" t="str">
            <v>П2542</v>
          </cell>
          <cell r="D1146">
            <v>810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row>
        <row r="1147">
          <cell r="A1147">
            <v>2543</v>
          </cell>
          <cell r="B1147" t="str">
            <v>П</v>
          </cell>
          <cell r="C1147" t="str">
            <v>П2543</v>
          </cell>
          <cell r="D1147">
            <v>0</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row>
        <row r="1148">
          <cell r="A1148">
            <v>2543</v>
          </cell>
          <cell r="B1148" t="str">
            <v>П</v>
          </cell>
          <cell r="C1148" t="str">
            <v>П2543</v>
          </cell>
          <cell r="D1148">
            <v>980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row>
        <row r="1149">
          <cell r="A1149">
            <v>2543</v>
          </cell>
          <cell r="B1149" t="str">
            <v>П</v>
          </cell>
          <cell r="C1149" t="str">
            <v>П2543</v>
          </cell>
          <cell r="D1149" t="str">
            <v>978</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row>
        <row r="1150">
          <cell r="A1150">
            <v>2543</v>
          </cell>
          <cell r="B1150" t="str">
            <v>П</v>
          </cell>
          <cell r="C1150" t="str">
            <v>П2543</v>
          </cell>
          <cell r="D1150">
            <v>840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row>
        <row r="1151">
          <cell r="A1151">
            <v>2543</v>
          </cell>
          <cell r="B1151" t="str">
            <v>П</v>
          </cell>
          <cell r="C1151" t="str">
            <v>П2543</v>
          </cell>
          <cell r="D1151">
            <v>810</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row>
        <row r="1152">
          <cell r="A1152">
            <v>2544</v>
          </cell>
          <cell r="B1152" t="str">
            <v>П</v>
          </cell>
          <cell r="C1152" t="str">
            <v>П2544</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row>
        <row r="1153">
          <cell r="A1153">
            <v>2544</v>
          </cell>
          <cell r="B1153" t="str">
            <v>П</v>
          </cell>
          <cell r="C1153" t="str">
            <v>П2544</v>
          </cell>
          <cell r="D1153">
            <v>980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row>
        <row r="1154">
          <cell r="A1154">
            <v>2544</v>
          </cell>
          <cell r="B1154" t="str">
            <v>П</v>
          </cell>
          <cell r="C1154" t="str">
            <v>П2544</v>
          </cell>
          <cell r="D1154" t="str">
            <v>978</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row>
        <row r="1155">
          <cell r="A1155">
            <v>2544</v>
          </cell>
          <cell r="B1155" t="str">
            <v>П</v>
          </cell>
          <cell r="C1155" t="str">
            <v>П2544</v>
          </cell>
          <cell r="D1155">
            <v>840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row>
        <row r="1156">
          <cell r="A1156">
            <v>2544</v>
          </cell>
          <cell r="B1156" t="str">
            <v>П</v>
          </cell>
          <cell r="C1156" t="str">
            <v>П2544</v>
          </cell>
          <cell r="D1156">
            <v>810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row>
        <row r="1157">
          <cell r="A1157">
            <v>2545</v>
          </cell>
          <cell r="B1157" t="str">
            <v>П</v>
          </cell>
          <cell r="C1157" t="str">
            <v>П2545</v>
          </cell>
          <cell r="D1157">
            <v>0</v>
          </cell>
          <cell r="E1157">
            <v>13182.67</v>
          </cell>
          <cell r="F1157">
            <v>0</v>
          </cell>
          <cell r="G1157">
            <v>13182.67</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row>
        <row r="1158">
          <cell r="A1158">
            <v>2545</v>
          </cell>
          <cell r="B1158" t="str">
            <v>П</v>
          </cell>
          <cell r="C1158" t="str">
            <v>П2545</v>
          </cell>
          <cell r="D1158">
            <v>980</v>
          </cell>
          <cell r="E1158">
            <v>13182.67</v>
          </cell>
          <cell r="F1158">
            <v>0</v>
          </cell>
          <cell r="G1158">
            <v>13182.67</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row>
        <row r="1159">
          <cell r="A1159">
            <v>2545</v>
          </cell>
          <cell r="B1159" t="str">
            <v>П</v>
          </cell>
          <cell r="C1159" t="str">
            <v>П2545</v>
          </cell>
          <cell r="D1159" t="str">
            <v>978</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row>
        <row r="1160">
          <cell r="A1160">
            <v>2545</v>
          </cell>
          <cell r="B1160" t="str">
            <v>П</v>
          </cell>
          <cell r="C1160" t="str">
            <v>П2545</v>
          </cell>
          <cell r="D1160">
            <v>840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row>
        <row r="1161">
          <cell r="A1161">
            <v>2545</v>
          </cell>
          <cell r="B1161" t="str">
            <v>П</v>
          </cell>
          <cell r="C1161" t="str">
            <v>П2545</v>
          </cell>
          <cell r="D1161">
            <v>810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row>
        <row r="1162">
          <cell r="A1162">
            <v>2546</v>
          </cell>
          <cell r="B1162" t="str">
            <v>П</v>
          </cell>
          <cell r="C1162" t="str">
            <v>П2546</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row>
        <row r="1163">
          <cell r="A1163">
            <v>2546</v>
          </cell>
          <cell r="B1163" t="str">
            <v>П</v>
          </cell>
          <cell r="C1163" t="str">
            <v>П2546</v>
          </cell>
          <cell r="D1163">
            <v>980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row>
        <row r="1164">
          <cell r="A1164">
            <v>2546</v>
          </cell>
          <cell r="B1164" t="str">
            <v>П</v>
          </cell>
          <cell r="C1164" t="str">
            <v>П2546</v>
          </cell>
          <cell r="D1164" t="str">
            <v>978</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row>
        <row r="1165">
          <cell r="A1165">
            <v>2546</v>
          </cell>
          <cell r="B1165" t="str">
            <v>П</v>
          </cell>
          <cell r="C1165" t="str">
            <v>П2546</v>
          </cell>
          <cell r="D1165">
            <v>840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row>
        <row r="1166">
          <cell r="A1166">
            <v>2546</v>
          </cell>
          <cell r="B1166" t="str">
            <v>П</v>
          </cell>
          <cell r="C1166" t="str">
            <v>П2546</v>
          </cell>
          <cell r="D1166">
            <v>810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row>
        <row r="1167">
          <cell r="A1167">
            <v>2548</v>
          </cell>
          <cell r="B1167" t="str">
            <v>П</v>
          </cell>
          <cell r="C1167" t="str">
            <v>П2548</v>
          </cell>
          <cell r="D1167">
            <v>0</v>
          </cell>
          <cell r="E1167">
            <v>172993.4</v>
          </cell>
          <cell r="F1167">
            <v>0</v>
          </cell>
          <cell r="G1167">
            <v>172993.4</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row>
        <row r="1168">
          <cell r="A1168">
            <v>2548</v>
          </cell>
          <cell r="B1168" t="str">
            <v>П</v>
          </cell>
          <cell r="C1168" t="str">
            <v>П2548</v>
          </cell>
          <cell r="D1168">
            <v>980</v>
          </cell>
          <cell r="E1168">
            <v>172993.4</v>
          </cell>
          <cell r="F1168">
            <v>0</v>
          </cell>
          <cell r="G1168">
            <v>172993.4</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row>
        <row r="1169">
          <cell r="A1169">
            <v>2548</v>
          </cell>
          <cell r="B1169" t="str">
            <v>П</v>
          </cell>
          <cell r="C1169" t="str">
            <v>П2548</v>
          </cell>
          <cell r="D1169" t="str">
            <v>978</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row>
        <row r="1170">
          <cell r="A1170">
            <v>2548</v>
          </cell>
          <cell r="B1170" t="str">
            <v>П</v>
          </cell>
          <cell r="C1170" t="str">
            <v>П2548</v>
          </cell>
          <cell r="D1170">
            <v>840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row>
        <row r="1171">
          <cell r="A1171">
            <v>2548</v>
          </cell>
          <cell r="B1171" t="str">
            <v>П</v>
          </cell>
          <cell r="C1171" t="str">
            <v>П2548</v>
          </cell>
          <cell r="D1171">
            <v>810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row>
        <row r="1172">
          <cell r="A1172">
            <v>2550</v>
          </cell>
          <cell r="B1172" t="str">
            <v>П</v>
          </cell>
          <cell r="C1172" t="str">
            <v>П2550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row>
        <row r="1173">
          <cell r="A1173">
            <v>2550</v>
          </cell>
          <cell r="B1173" t="str">
            <v>П</v>
          </cell>
          <cell r="C1173" t="str">
            <v>П2550</v>
          </cell>
          <cell r="D1173">
            <v>980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row>
        <row r="1174">
          <cell r="A1174">
            <v>2550</v>
          </cell>
          <cell r="B1174" t="str">
            <v>П</v>
          </cell>
          <cell r="C1174" t="str">
            <v>П2550</v>
          </cell>
          <cell r="D1174" t="str">
            <v>978</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row>
        <row r="1175">
          <cell r="A1175">
            <v>2550</v>
          </cell>
          <cell r="B1175" t="str">
            <v>П</v>
          </cell>
          <cell r="C1175" t="str">
            <v>П2550</v>
          </cell>
          <cell r="D1175">
            <v>840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row>
        <row r="1176">
          <cell r="A1176">
            <v>2550</v>
          </cell>
          <cell r="B1176" t="str">
            <v>П</v>
          </cell>
          <cell r="C1176" t="str">
            <v>П2550</v>
          </cell>
          <cell r="D1176">
            <v>810</v>
          </cell>
          <cell r="E1176">
            <v>0</v>
          </cell>
          <cell r="F1176">
            <v>0</v>
          </cell>
          <cell r="G1176">
            <v>0</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row>
        <row r="1177">
          <cell r="A1177">
            <v>2551</v>
          </cell>
          <cell r="B1177" t="str">
            <v>П</v>
          </cell>
          <cell r="C1177" t="str">
            <v>П2551</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row>
        <row r="1178">
          <cell r="A1178">
            <v>2551</v>
          </cell>
          <cell r="B1178" t="str">
            <v>П</v>
          </cell>
          <cell r="C1178" t="str">
            <v>П2551</v>
          </cell>
          <cell r="D1178">
            <v>980</v>
          </cell>
          <cell r="E1178">
            <v>0</v>
          </cell>
          <cell r="F1178">
            <v>0</v>
          </cell>
          <cell r="G1178">
            <v>0</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row>
        <row r="1179">
          <cell r="A1179">
            <v>2551</v>
          </cell>
          <cell r="B1179" t="str">
            <v>П</v>
          </cell>
          <cell r="C1179" t="str">
            <v>П2551</v>
          </cell>
          <cell r="D1179" t="str">
            <v>978</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row>
        <row r="1180">
          <cell r="A1180">
            <v>2551</v>
          </cell>
          <cell r="B1180" t="str">
            <v>П</v>
          </cell>
          <cell r="C1180" t="str">
            <v>П2551</v>
          </cell>
          <cell r="D1180">
            <v>840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row>
        <row r="1181">
          <cell r="A1181">
            <v>2551</v>
          </cell>
          <cell r="B1181" t="str">
            <v>П</v>
          </cell>
          <cell r="C1181" t="str">
            <v>П2551</v>
          </cell>
          <cell r="D1181">
            <v>810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row>
        <row r="1182">
          <cell r="A1182">
            <v>2552</v>
          </cell>
          <cell r="B1182" t="str">
            <v>П</v>
          </cell>
          <cell r="C1182" t="str">
            <v>П2552</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row>
        <row r="1183">
          <cell r="A1183">
            <v>2552</v>
          </cell>
          <cell r="B1183" t="str">
            <v>П</v>
          </cell>
          <cell r="C1183" t="str">
            <v>П2552</v>
          </cell>
          <cell r="D1183">
            <v>980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row>
        <row r="1184">
          <cell r="A1184">
            <v>2552</v>
          </cell>
          <cell r="B1184" t="str">
            <v>П</v>
          </cell>
          <cell r="C1184" t="str">
            <v>П2552</v>
          </cell>
          <cell r="D1184" t="str">
            <v>978</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row>
        <row r="1185">
          <cell r="A1185">
            <v>2552</v>
          </cell>
          <cell r="B1185" t="str">
            <v>П</v>
          </cell>
          <cell r="C1185" t="str">
            <v>П2552</v>
          </cell>
          <cell r="D1185">
            <v>840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row>
        <row r="1186">
          <cell r="A1186">
            <v>2552</v>
          </cell>
          <cell r="B1186" t="str">
            <v>П</v>
          </cell>
          <cell r="C1186" t="str">
            <v>П2552</v>
          </cell>
          <cell r="D1186">
            <v>810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row>
        <row r="1187">
          <cell r="A1187">
            <v>2553</v>
          </cell>
          <cell r="B1187" t="str">
            <v>П</v>
          </cell>
          <cell r="C1187" t="str">
            <v>П2553</v>
          </cell>
          <cell r="D1187">
            <v>0</v>
          </cell>
          <cell r="E1187">
            <v>756964.97</v>
          </cell>
          <cell r="F1187">
            <v>0</v>
          </cell>
          <cell r="G1187">
            <v>756964.97</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row>
        <row r="1188">
          <cell r="A1188">
            <v>2553</v>
          </cell>
          <cell r="B1188" t="str">
            <v>П</v>
          </cell>
          <cell r="C1188" t="str">
            <v>П2553</v>
          </cell>
          <cell r="D1188">
            <v>980</v>
          </cell>
          <cell r="E1188">
            <v>756964.97</v>
          </cell>
          <cell r="F1188">
            <v>0</v>
          </cell>
          <cell r="G1188">
            <v>756964.97</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row>
        <row r="1189">
          <cell r="A1189">
            <v>2553</v>
          </cell>
          <cell r="B1189" t="str">
            <v>П</v>
          </cell>
          <cell r="C1189" t="str">
            <v>П2553</v>
          </cell>
          <cell r="D1189" t="str">
            <v>978</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row>
        <row r="1190">
          <cell r="A1190">
            <v>2553</v>
          </cell>
          <cell r="B1190" t="str">
            <v>П</v>
          </cell>
          <cell r="C1190" t="str">
            <v>П2553</v>
          </cell>
          <cell r="D1190">
            <v>840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row>
        <row r="1191">
          <cell r="A1191">
            <v>2553</v>
          </cell>
          <cell r="B1191" t="str">
            <v>П</v>
          </cell>
          <cell r="C1191" t="str">
            <v>П2553</v>
          </cell>
          <cell r="D1191">
            <v>810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row>
        <row r="1192">
          <cell r="A1192">
            <v>2554</v>
          </cell>
          <cell r="B1192" t="str">
            <v>П</v>
          </cell>
          <cell r="C1192" t="str">
            <v>П2554</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row>
        <row r="1193">
          <cell r="A1193">
            <v>2554</v>
          </cell>
          <cell r="B1193" t="str">
            <v>П</v>
          </cell>
          <cell r="C1193" t="str">
            <v>П2554</v>
          </cell>
          <cell r="D1193">
            <v>980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row>
        <row r="1194">
          <cell r="A1194">
            <v>2554</v>
          </cell>
          <cell r="B1194" t="str">
            <v>П</v>
          </cell>
          <cell r="C1194" t="str">
            <v>П2554</v>
          </cell>
          <cell r="D1194" t="str">
            <v>978</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row>
        <row r="1195">
          <cell r="A1195">
            <v>2554</v>
          </cell>
          <cell r="B1195" t="str">
            <v>П</v>
          </cell>
          <cell r="C1195" t="str">
            <v>П2554</v>
          </cell>
          <cell r="D1195">
            <v>840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row>
        <row r="1196">
          <cell r="A1196">
            <v>2554</v>
          </cell>
          <cell r="B1196" t="str">
            <v>П</v>
          </cell>
          <cell r="C1196" t="str">
            <v>П2554</v>
          </cell>
          <cell r="D1196">
            <v>810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row>
        <row r="1197">
          <cell r="A1197">
            <v>2555</v>
          </cell>
          <cell r="B1197" t="str">
            <v>П</v>
          </cell>
          <cell r="C1197" t="str">
            <v>П2555</v>
          </cell>
          <cell r="D1197">
            <v>0</v>
          </cell>
          <cell r="E1197">
            <v>438997.89</v>
          </cell>
          <cell r="F1197">
            <v>0</v>
          </cell>
          <cell r="G1197">
            <v>438997.89</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row>
        <row r="1198">
          <cell r="A1198">
            <v>2555</v>
          </cell>
          <cell r="B1198" t="str">
            <v>П</v>
          </cell>
          <cell r="C1198" t="str">
            <v>П2555</v>
          </cell>
          <cell r="D1198">
            <v>980</v>
          </cell>
          <cell r="E1198">
            <v>438997.89</v>
          </cell>
          <cell r="F1198">
            <v>0</v>
          </cell>
          <cell r="G1198">
            <v>438997.89</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row>
        <row r="1199">
          <cell r="A1199">
            <v>2555</v>
          </cell>
          <cell r="B1199" t="str">
            <v>П</v>
          </cell>
          <cell r="C1199" t="str">
            <v>П2555</v>
          </cell>
          <cell r="D1199" t="str">
            <v>978</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row>
        <row r="1200">
          <cell r="A1200">
            <v>2555</v>
          </cell>
          <cell r="B1200" t="str">
            <v>П</v>
          </cell>
          <cell r="C1200" t="str">
            <v>П2555</v>
          </cell>
          <cell r="D1200">
            <v>840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row>
        <row r="1201">
          <cell r="A1201">
            <v>2555</v>
          </cell>
          <cell r="B1201" t="str">
            <v>П</v>
          </cell>
          <cell r="C1201" t="str">
            <v>П2555</v>
          </cell>
          <cell r="D1201">
            <v>810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row>
        <row r="1202">
          <cell r="A1202">
            <v>2558</v>
          </cell>
          <cell r="B1202" t="str">
            <v>П</v>
          </cell>
          <cell r="C1202" t="str">
            <v>П2558</v>
          </cell>
          <cell r="D1202">
            <v>0</v>
          </cell>
          <cell r="E1202">
            <v>929.54</v>
          </cell>
          <cell r="F1202">
            <v>0</v>
          </cell>
          <cell r="G1202">
            <v>929.54</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row>
        <row r="1203">
          <cell r="A1203">
            <v>2558</v>
          </cell>
          <cell r="B1203" t="str">
            <v>П</v>
          </cell>
          <cell r="C1203" t="str">
            <v>П2558</v>
          </cell>
          <cell r="D1203">
            <v>980</v>
          </cell>
          <cell r="E1203">
            <v>929.54</v>
          </cell>
          <cell r="F1203">
            <v>0</v>
          </cell>
          <cell r="G1203">
            <v>929.54</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row>
        <row r="1204">
          <cell r="A1204">
            <v>2558</v>
          </cell>
          <cell r="B1204" t="str">
            <v>П</v>
          </cell>
          <cell r="C1204" t="str">
            <v>П2558</v>
          </cell>
          <cell r="D1204" t="str">
            <v>978</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row>
        <row r="1205">
          <cell r="A1205">
            <v>2558</v>
          </cell>
          <cell r="B1205" t="str">
            <v>П</v>
          </cell>
          <cell r="C1205" t="str">
            <v>П2558</v>
          </cell>
          <cell r="D1205">
            <v>840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row>
        <row r="1206">
          <cell r="A1206">
            <v>2558</v>
          </cell>
          <cell r="B1206" t="str">
            <v>П</v>
          </cell>
          <cell r="C1206" t="str">
            <v>П2558</v>
          </cell>
          <cell r="D1206">
            <v>810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row>
        <row r="1207">
          <cell r="A1207">
            <v>2560</v>
          </cell>
          <cell r="B1207" t="str">
            <v>П</v>
          </cell>
          <cell r="C1207" t="str">
            <v>П2560</v>
          </cell>
          <cell r="D1207">
            <v>0</v>
          </cell>
          <cell r="E1207">
            <v>153706.01</v>
          </cell>
          <cell r="F1207">
            <v>209.4</v>
          </cell>
          <cell r="G1207">
            <v>93935.17</v>
          </cell>
          <cell r="H1207">
            <v>0</v>
          </cell>
          <cell r="I1207">
            <v>35587.97</v>
          </cell>
          <cell r="J1207">
            <v>0</v>
          </cell>
          <cell r="K1207">
            <v>0</v>
          </cell>
          <cell r="L1207">
            <v>1704.69</v>
          </cell>
          <cell r="M1207">
            <v>0</v>
          </cell>
          <cell r="N1207">
            <v>0</v>
          </cell>
          <cell r="O1207">
            <v>1011.83</v>
          </cell>
          <cell r="P1207">
            <v>0</v>
          </cell>
          <cell r="Q1207">
            <v>0</v>
          </cell>
          <cell r="R1207">
            <v>21195.24</v>
          </cell>
          <cell r="S1207">
            <v>0</v>
          </cell>
          <cell r="T1207">
            <v>61.71</v>
          </cell>
          <cell r="U1207">
            <v>0</v>
          </cell>
          <cell r="V1207">
            <v>0</v>
          </cell>
          <cell r="W1207">
            <v>0</v>
          </cell>
          <cell r="X1207">
            <v>0</v>
          </cell>
          <cell r="Y1207">
            <v>0</v>
          </cell>
          <cell r="Z1207">
            <v>0</v>
          </cell>
        </row>
        <row r="1208">
          <cell r="A1208">
            <v>2560</v>
          </cell>
          <cell r="B1208" t="str">
            <v>П</v>
          </cell>
          <cell r="C1208" t="str">
            <v>П2560</v>
          </cell>
          <cell r="D1208">
            <v>980</v>
          </cell>
          <cell r="E1208">
            <v>153706.01</v>
          </cell>
          <cell r="F1208">
            <v>209.4</v>
          </cell>
          <cell r="G1208">
            <v>93935.17</v>
          </cell>
          <cell r="H1208">
            <v>0</v>
          </cell>
          <cell r="I1208">
            <v>35587.97</v>
          </cell>
          <cell r="J1208">
            <v>0</v>
          </cell>
          <cell r="K1208">
            <v>0</v>
          </cell>
          <cell r="L1208">
            <v>1704.69</v>
          </cell>
          <cell r="M1208">
            <v>0</v>
          </cell>
          <cell r="N1208">
            <v>0</v>
          </cell>
          <cell r="O1208">
            <v>1011.83</v>
          </cell>
          <cell r="P1208">
            <v>0</v>
          </cell>
          <cell r="Q1208">
            <v>0</v>
          </cell>
          <cell r="R1208">
            <v>21195.24</v>
          </cell>
          <cell r="S1208">
            <v>0</v>
          </cell>
          <cell r="T1208">
            <v>61.71</v>
          </cell>
          <cell r="U1208">
            <v>0</v>
          </cell>
          <cell r="V1208">
            <v>0</v>
          </cell>
          <cell r="W1208">
            <v>0</v>
          </cell>
          <cell r="X1208">
            <v>0</v>
          </cell>
          <cell r="Y1208">
            <v>0</v>
          </cell>
          <cell r="Z1208">
            <v>0</v>
          </cell>
        </row>
        <row r="1209">
          <cell r="A1209">
            <v>2560</v>
          </cell>
          <cell r="B1209" t="str">
            <v>П</v>
          </cell>
          <cell r="C1209" t="str">
            <v>П2560</v>
          </cell>
          <cell r="D1209" t="str">
            <v>978</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row>
        <row r="1210">
          <cell r="A1210">
            <v>2560</v>
          </cell>
          <cell r="B1210" t="str">
            <v>П</v>
          </cell>
          <cell r="C1210" t="str">
            <v>П2560</v>
          </cell>
          <cell r="D1210">
            <v>840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row>
        <row r="1211">
          <cell r="A1211">
            <v>2560</v>
          </cell>
          <cell r="B1211" t="str">
            <v>П</v>
          </cell>
          <cell r="C1211" t="str">
            <v>П2560</v>
          </cell>
          <cell r="D1211">
            <v>810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row>
        <row r="1212">
          <cell r="A1212">
            <v>2561</v>
          </cell>
          <cell r="B1212" t="str">
            <v>П</v>
          </cell>
          <cell r="C1212" t="str">
            <v>П2561</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row>
        <row r="1213">
          <cell r="A1213">
            <v>2561</v>
          </cell>
          <cell r="B1213" t="str">
            <v>П</v>
          </cell>
          <cell r="C1213" t="str">
            <v>П2561</v>
          </cell>
          <cell r="D1213">
            <v>980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row>
        <row r="1214">
          <cell r="A1214">
            <v>2561</v>
          </cell>
          <cell r="B1214" t="str">
            <v>П</v>
          </cell>
          <cell r="C1214" t="str">
            <v>П2561</v>
          </cell>
          <cell r="D1214" t="str">
            <v>978</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row>
        <row r="1215">
          <cell r="A1215">
            <v>2561</v>
          </cell>
          <cell r="B1215" t="str">
            <v>П</v>
          </cell>
          <cell r="C1215" t="str">
            <v>П2561</v>
          </cell>
          <cell r="D1215">
            <v>840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row>
        <row r="1216">
          <cell r="A1216">
            <v>2561</v>
          </cell>
          <cell r="B1216" t="str">
            <v>П</v>
          </cell>
          <cell r="C1216" t="str">
            <v>П2561</v>
          </cell>
          <cell r="D1216">
            <v>810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row>
        <row r="1217">
          <cell r="A1217">
            <v>2562</v>
          </cell>
          <cell r="B1217" t="str">
            <v>П</v>
          </cell>
          <cell r="C1217" t="str">
            <v>П2562</v>
          </cell>
          <cell r="D1217">
            <v>0</v>
          </cell>
          <cell r="E1217">
            <v>112.85</v>
          </cell>
          <cell r="F1217">
            <v>0</v>
          </cell>
          <cell r="G1217">
            <v>0</v>
          </cell>
          <cell r="H1217">
            <v>0</v>
          </cell>
          <cell r="I1217">
            <v>0</v>
          </cell>
          <cell r="J1217">
            <v>0</v>
          </cell>
          <cell r="K1217">
            <v>0</v>
          </cell>
          <cell r="L1217">
            <v>0</v>
          </cell>
          <cell r="M1217">
            <v>0</v>
          </cell>
          <cell r="N1217">
            <v>0</v>
          </cell>
          <cell r="O1217">
            <v>0</v>
          </cell>
          <cell r="P1217">
            <v>0</v>
          </cell>
          <cell r="Q1217">
            <v>0</v>
          </cell>
          <cell r="R1217">
            <v>112.85</v>
          </cell>
          <cell r="S1217">
            <v>0</v>
          </cell>
          <cell r="T1217">
            <v>0</v>
          </cell>
          <cell r="U1217">
            <v>0</v>
          </cell>
          <cell r="V1217">
            <v>0</v>
          </cell>
          <cell r="W1217">
            <v>0</v>
          </cell>
          <cell r="X1217">
            <v>0</v>
          </cell>
          <cell r="Y1217">
            <v>0</v>
          </cell>
          <cell r="Z1217">
            <v>0</v>
          </cell>
        </row>
        <row r="1218">
          <cell r="A1218">
            <v>2562</v>
          </cell>
          <cell r="B1218" t="str">
            <v>П</v>
          </cell>
          <cell r="C1218" t="str">
            <v>П2562</v>
          </cell>
          <cell r="D1218">
            <v>980</v>
          </cell>
          <cell r="E1218">
            <v>112.85</v>
          </cell>
          <cell r="F1218">
            <v>0</v>
          </cell>
          <cell r="G1218">
            <v>0</v>
          </cell>
          <cell r="H1218">
            <v>0</v>
          </cell>
          <cell r="I1218">
            <v>0</v>
          </cell>
          <cell r="J1218">
            <v>0</v>
          </cell>
          <cell r="K1218">
            <v>0</v>
          </cell>
          <cell r="L1218">
            <v>0</v>
          </cell>
          <cell r="M1218">
            <v>0</v>
          </cell>
          <cell r="N1218">
            <v>0</v>
          </cell>
          <cell r="O1218">
            <v>0</v>
          </cell>
          <cell r="P1218">
            <v>0</v>
          </cell>
          <cell r="Q1218">
            <v>0</v>
          </cell>
          <cell r="R1218">
            <v>112.85</v>
          </cell>
          <cell r="S1218">
            <v>0</v>
          </cell>
          <cell r="T1218">
            <v>0</v>
          </cell>
          <cell r="U1218">
            <v>0</v>
          </cell>
          <cell r="V1218">
            <v>0</v>
          </cell>
          <cell r="W1218">
            <v>0</v>
          </cell>
          <cell r="X1218">
            <v>0</v>
          </cell>
          <cell r="Y1218">
            <v>0</v>
          </cell>
          <cell r="Z1218">
            <v>0</v>
          </cell>
        </row>
        <row r="1219">
          <cell r="A1219">
            <v>2562</v>
          </cell>
          <cell r="B1219" t="str">
            <v>П</v>
          </cell>
          <cell r="C1219" t="str">
            <v>П2562</v>
          </cell>
          <cell r="D1219" t="str">
            <v>978</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row>
        <row r="1220">
          <cell r="A1220">
            <v>2562</v>
          </cell>
          <cell r="B1220" t="str">
            <v>П</v>
          </cell>
          <cell r="C1220" t="str">
            <v>П2562</v>
          </cell>
          <cell r="D1220">
            <v>840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row>
        <row r="1221">
          <cell r="A1221">
            <v>2562</v>
          </cell>
          <cell r="B1221" t="str">
            <v>П</v>
          </cell>
          <cell r="C1221" t="str">
            <v>П2562</v>
          </cell>
          <cell r="D1221">
            <v>810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row>
        <row r="1222">
          <cell r="A1222">
            <v>2565</v>
          </cell>
          <cell r="B1222" t="str">
            <v>П</v>
          </cell>
          <cell r="C1222" t="str">
            <v>П2565</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row>
        <row r="1223">
          <cell r="A1223">
            <v>2565</v>
          </cell>
          <cell r="B1223" t="str">
            <v>П</v>
          </cell>
          <cell r="C1223" t="str">
            <v>П2565</v>
          </cell>
          <cell r="D1223">
            <v>980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row>
        <row r="1224">
          <cell r="A1224">
            <v>2565</v>
          </cell>
          <cell r="B1224" t="str">
            <v>П</v>
          </cell>
          <cell r="C1224" t="str">
            <v>П2565</v>
          </cell>
          <cell r="D1224" t="str">
            <v>978</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row>
        <row r="1225">
          <cell r="A1225">
            <v>2565</v>
          </cell>
          <cell r="B1225" t="str">
            <v>П</v>
          </cell>
          <cell r="C1225" t="str">
            <v>П2565</v>
          </cell>
          <cell r="D1225">
            <v>840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row>
        <row r="1226">
          <cell r="A1226">
            <v>2565</v>
          </cell>
          <cell r="B1226" t="str">
            <v>П</v>
          </cell>
          <cell r="C1226" t="str">
            <v>П2565</v>
          </cell>
          <cell r="D1226">
            <v>810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row>
        <row r="1227">
          <cell r="A1227">
            <v>2568</v>
          </cell>
          <cell r="B1227" t="str">
            <v>П</v>
          </cell>
          <cell r="C1227" t="str">
            <v>П2568</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row>
        <row r="1228">
          <cell r="A1228">
            <v>2568</v>
          </cell>
          <cell r="B1228" t="str">
            <v>П</v>
          </cell>
          <cell r="C1228" t="str">
            <v>П2568</v>
          </cell>
          <cell r="D1228">
            <v>980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row>
        <row r="1229">
          <cell r="A1229">
            <v>2568</v>
          </cell>
          <cell r="B1229" t="str">
            <v>П</v>
          </cell>
          <cell r="C1229" t="str">
            <v>П2568</v>
          </cell>
          <cell r="D1229" t="str">
            <v>978</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row>
        <row r="1230">
          <cell r="A1230">
            <v>2568</v>
          </cell>
          <cell r="B1230" t="str">
            <v>П</v>
          </cell>
          <cell r="C1230" t="str">
            <v>П2568</v>
          </cell>
          <cell r="D1230">
            <v>840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row>
        <row r="1231">
          <cell r="A1231">
            <v>2568</v>
          </cell>
          <cell r="B1231" t="str">
            <v>П</v>
          </cell>
          <cell r="C1231" t="str">
            <v>П2568</v>
          </cell>
          <cell r="D1231">
            <v>810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row>
        <row r="1232">
          <cell r="A1232">
            <v>2570</v>
          </cell>
          <cell r="B1232" t="str">
            <v>П</v>
          </cell>
          <cell r="C1232" t="str">
            <v>П2570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row>
        <row r="1233">
          <cell r="A1233">
            <v>2570</v>
          </cell>
          <cell r="B1233" t="str">
            <v>П</v>
          </cell>
          <cell r="C1233" t="str">
            <v>П2570</v>
          </cell>
          <cell r="D1233">
            <v>980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row>
        <row r="1234">
          <cell r="A1234">
            <v>2570</v>
          </cell>
          <cell r="B1234" t="str">
            <v>П</v>
          </cell>
          <cell r="C1234" t="str">
            <v>П2570</v>
          </cell>
          <cell r="D1234" t="str">
            <v>978</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row>
        <row r="1235">
          <cell r="A1235">
            <v>2570</v>
          </cell>
          <cell r="B1235" t="str">
            <v>П</v>
          </cell>
          <cell r="C1235" t="str">
            <v>П2570</v>
          </cell>
          <cell r="D1235">
            <v>840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row>
        <row r="1236">
          <cell r="A1236">
            <v>2570</v>
          </cell>
          <cell r="B1236" t="str">
            <v>П</v>
          </cell>
          <cell r="C1236" t="str">
            <v>П2570</v>
          </cell>
          <cell r="D1236">
            <v>810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row>
        <row r="1237">
          <cell r="A1237">
            <v>2571</v>
          </cell>
          <cell r="B1237" t="str">
            <v>П</v>
          </cell>
          <cell r="C1237" t="str">
            <v>П2571</v>
          </cell>
          <cell r="D1237">
            <v>0</v>
          </cell>
          <cell r="E1237">
            <v>1039.18</v>
          </cell>
          <cell r="F1237">
            <v>0</v>
          </cell>
          <cell r="G1237">
            <v>0</v>
          </cell>
          <cell r="H1237">
            <v>0</v>
          </cell>
          <cell r="I1237">
            <v>1039.18</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row>
        <row r="1238">
          <cell r="A1238">
            <v>2571</v>
          </cell>
          <cell r="B1238" t="str">
            <v>П</v>
          </cell>
          <cell r="C1238" t="str">
            <v>П2571</v>
          </cell>
          <cell r="D1238">
            <v>980</v>
          </cell>
          <cell r="E1238">
            <v>1039.18</v>
          </cell>
          <cell r="F1238">
            <v>0</v>
          </cell>
          <cell r="G1238">
            <v>0</v>
          </cell>
          <cell r="H1238">
            <v>0</v>
          </cell>
          <cell r="I1238">
            <v>1039.18</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row>
        <row r="1239">
          <cell r="A1239">
            <v>2571</v>
          </cell>
          <cell r="B1239" t="str">
            <v>П</v>
          </cell>
          <cell r="C1239" t="str">
            <v>П2571</v>
          </cell>
          <cell r="D1239" t="str">
            <v>978</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row>
        <row r="1240">
          <cell r="A1240">
            <v>2571</v>
          </cell>
          <cell r="B1240" t="str">
            <v>П</v>
          </cell>
          <cell r="C1240" t="str">
            <v>П2571</v>
          </cell>
          <cell r="D1240">
            <v>840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row>
        <row r="1241">
          <cell r="A1241">
            <v>2571</v>
          </cell>
          <cell r="B1241" t="str">
            <v>П</v>
          </cell>
          <cell r="C1241" t="str">
            <v>П2571</v>
          </cell>
          <cell r="D1241">
            <v>810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row>
        <row r="1242">
          <cell r="A1242">
            <v>2600</v>
          </cell>
          <cell r="B1242" t="str">
            <v>П</v>
          </cell>
          <cell r="C1242" t="str">
            <v>П2600</v>
          </cell>
          <cell r="D1242">
            <v>0</v>
          </cell>
          <cell r="E1242">
            <v>331914844.30000007</v>
          </cell>
          <cell r="F1242">
            <v>12489088.92</v>
          </cell>
          <cell r="G1242">
            <v>67091688.009999998</v>
          </cell>
          <cell r="H1242">
            <v>31454.15</v>
          </cell>
          <cell r="I1242">
            <v>14147663.859999999</v>
          </cell>
          <cell r="J1242">
            <v>5306248.68</v>
          </cell>
          <cell r="K1242">
            <v>1738768.96</v>
          </cell>
          <cell r="L1242">
            <v>2254393.04</v>
          </cell>
          <cell r="M1242">
            <v>49775585.349999994</v>
          </cell>
          <cell r="N1242">
            <v>119876.5</v>
          </cell>
          <cell r="O1242">
            <v>13516993.750000002</v>
          </cell>
          <cell r="P1242">
            <v>67353592.539999992</v>
          </cell>
          <cell r="Q1242">
            <v>775826.85</v>
          </cell>
          <cell r="R1242">
            <v>2941252.66</v>
          </cell>
          <cell r="S1242">
            <v>10359428.370000001</v>
          </cell>
          <cell r="T1242">
            <v>8560799.7899999991</v>
          </cell>
          <cell r="U1242">
            <v>618984.21</v>
          </cell>
          <cell r="V1242">
            <v>11169444.149999999</v>
          </cell>
          <cell r="W1242">
            <v>52858080.659999996</v>
          </cell>
          <cell r="X1242">
            <v>679785.83</v>
          </cell>
          <cell r="Y1242">
            <v>317720.63</v>
          </cell>
          <cell r="Z1242">
            <v>9808167.3900000006</v>
          </cell>
        </row>
        <row r="1243">
          <cell r="A1243">
            <v>2600</v>
          </cell>
          <cell r="B1243" t="str">
            <v>П</v>
          </cell>
          <cell r="C1243" t="str">
            <v>П2600</v>
          </cell>
          <cell r="D1243">
            <v>980</v>
          </cell>
          <cell r="E1243">
            <v>289651329.43000001</v>
          </cell>
          <cell r="F1243">
            <v>11915261.73</v>
          </cell>
          <cell r="G1243">
            <v>62999593.809999995</v>
          </cell>
          <cell r="H1243">
            <v>31454.15</v>
          </cell>
          <cell r="I1243">
            <v>13952664.57</v>
          </cell>
          <cell r="J1243">
            <v>5306214.5999999996</v>
          </cell>
          <cell r="K1243">
            <v>1558733.07</v>
          </cell>
          <cell r="L1243">
            <v>2254393.04</v>
          </cell>
          <cell r="M1243">
            <v>47528888.799999997</v>
          </cell>
          <cell r="N1243">
            <v>119876.5</v>
          </cell>
          <cell r="O1243">
            <v>13431984.360000001</v>
          </cell>
          <cell r="P1243">
            <v>62296587.829999998</v>
          </cell>
          <cell r="Q1243">
            <v>588681.12</v>
          </cell>
          <cell r="R1243">
            <v>2582694.6</v>
          </cell>
          <cell r="S1243">
            <v>6252754.4800000004</v>
          </cell>
          <cell r="T1243">
            <v>8054039.3799999999</v>
          </cell>
          <cell r="U1243">
            <v>618984.21</v>
          </cell>
          <cell r="V1243">
            <v>6812903.4199999999</v>
          </cell>
          <cell r="W1243">
            <v>32714147.620000001</v>
          </cell>
          <cell r="X1243">
            <v>542478.46</v>
          </cell>
          <cell r="Y1243">
            <v>317720.63</v>
          </cell>
          <cell r="Z1243">
            <v>9771273.0500000007</v>
          </cell>
        </row>
        <row r="1244">
          <cell r="A1244">
            <v>2600</v>
          </cell>
          <cell r="B1244" t="str">
            <v>П</v>
          </cell>
          <cell r="C1244" t="str">
            <v>П2600</v>
          </cell>
          <cell r="D1244" t="str">
            <v>978</v>
          </cell>
          <cell r="E1244">
            <v>613131.68999999994</v>
          </cell>
          <cell r="F1244">
            <v>59.49</v>
          </cell>
          <cell r="G1244">
            <v>58966.080000000002</v>
          </cell>
          <cell r="H1244">
            <v>0</v>
          </cell>
          <cell r="I1244">
            <v>1020.46</v>
          </cell>
          <cell r="J1244">
            <v>0</v>
          </cell>
          <cell r="K1244">
            <v>30290.76</v>
          </cell>
          <cell r="L1244">
            <v>0</v>
          </cell>
          <cell r="M1244">
            <v>190516.86</v>
          </cell>
          <cell r="N1244">
            <v>0</v>
          </cell>
          <cell r="O1244">
            <v>700</v>
          </cell>
          <cell r="P1244">
            <v>18337.12</v>
          </cell>
          <cell r="Q1244">
            <v>0</v>
          </cell>
          <cell r="R1244">
            <v>0</v>
          </cell>
          <cell r="S1244">
            <v>2610.5700000000002</v>
          </cell>
          <cell r="T1244">
            <v>17140.88</v>
          </cell>
          <cell r="U1244">
            <v>0</v>
          </cell>
          <cell r="V1244">
            <v>0</v>
          </cell>
          <cell r="W1244">
            <v>291986.14</v>
          </cell>
          <cell r="X1244">
            <v>0</v>
          </cell>
          <cell r="Y1244">
            <v>0</v>
          </cell>
          <cell r="Z1244">
            <v>1503.33</v>
          </cell>
        </row>
        <row r="1245">
          <cell r="A1245">
            <v>2600</v>
          </cell>
          <cell r="B1245" t="str">
            <v>П</v>
          </cell>
          <cell r="C1245" t="str">
            <v>П2600</v>
          </cell>
          <cell r="D1245">
            <v>840</v>
          </cell>
          <cell r="E1245">
            <v>6882880.0799999991</v>
          </cell>
          <cell r="F1245">
            <v>107504.69</v>
          </cell>
          <cell r="G1245">
            <v>529159.68999999994</v>
          </cell>
          <cell r="H1245">
            <v>0</v>
          </cell>
          <cell r="I1245">
            <v>32167.35</v>
          </cell>
          <cell r="J1245">
            <v>6.39</v>
          </cell>
          <cell r="K1245">
            <v>20</v>
          </cell>
          <cell r="L1245">
            <v>0</v>
          </cell>
          <cell r="M1245">
            <v>186282.51</v>
          </cell>
          <cell r="N1245">
            <v>0</v>
          </cell>
          <cell r="O1245">
            <v>15177.7</v>
          </cell>
          <cell r="P1245">
            <v>928136.58</v>
          </cell>
          <cell r="Q1245">
            <v>35082.15</v>
          </cell>
          <cell r="R1245">
            <v>67214.929999999993</v>
          </cell>
          <cell r="S1245">
            <v>725109.07</v>
          </cell>
          <cell r="T1245">
            <v>64276.55</v>
          </cell>
          <cell r="U1245">
            <v>0</v>
          </cell>
          <cell r="V1245">
            <v>814909.31</v>
          </cell>
          <cell r="W1245">
            <v>3374944.06</v>
          </cell>
          <cell r="X1245">
            <v>0</v>
          </cell>
          <cell r="Y1245">
            <v>0</v>
          </cell>
          <cell r="Z1245">
            <v>2889.1</v>
          </cell>
        </row>
        <row r="1246">
          <cell r="A1246">
            <v>2600</v>
          </cell>
          <cell r="B1246" t="str">
            <v>П</v>
          </cell>
          <cell r="C1246" t="str">
            <v>П2600</v>
          </cell>
          <cell r="D1246">
            <v>810</v>
          </cell>
          <cell r="E1246">
            <v>11881048.290000001</v>
          </cell>
          <cell r="F1246">
            <v>0</v>
          </cell>
          <cell r="G1246">
            <v>5498288.5800000001</v>
          </cell>
          <cell r="H1246">
            <v>0</v>
          </cell>
          <cell r="I1246">
            <v>103654.87</v>
          </cell>
          <cell r="J1246">
            <v>0</v>
          </cell>
          <cell r="K1246">
            <v>29956.01</v>
          </cell>
          <cell r="L1246">
            <v>0</v>
          </cell>
          <cell r="M1246">
            <v>906353.74</v>
          </cell>
          <cell r="N1246">
            <v>0</v>
          </cell>
          <cell r="O1246">
            <v>16.86</v>
          </cell>
          <cell r="P1246">
            <v>0</v>
          </cell>
          <cell r="Q1246">
            <v>0</v>
          </cell>
          <cell r="R1246">
            <v>0.2</v>
          </cell>
          <cell r="S1246">
            <v>1323006.7</v>
          </cell>
          <cell r="T1246">
            <v>384295.74</v>
          </cell>
          <cell r="U1246">
            <v>0</v>
          </cell>
          <cell r="V1246">
            <v>55682.62</v>
          </cell>
          <cell r="W1246">
            <v>2691246.21</v>
          </cell>
          <cell r="X1246">
            <v>812758.19</v>
          </cell>
          <cell r="Y1246">
            <v>0</v>
          </cell>
          <cell r="Z1246">
            <v>75788.570000000007</v>
          </cell>
        </row>
        <row r="1247">
          <cell r="A1247">
            <v>2601</v>
          </cell>
          <cell r="B1247" t="str">
            <v>П</v>
          </cell>
          <cell r="C1247" t="str">
            <v>П2601</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row>
        <row r="1248">
          <cell r="A1248">
            <v>2601</v>
          </cell>
          <cell r="B1248" t="str">
            <v>П</v>
          </cell>
          <cell r="C1248" t="str">
            <v>П2601</v>
          </cell>
          <cell r="D1248">
            <v>980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row>
        <row r="1249">
          <cell r="A1249">
            <v>2601</v>
          </cell>
          <cell r="B1249" t="str">
            <v>П</v>
          </cell>
          <cell r="C1249" t="str">
            <v>П2601</v>
          </cell>
          <cell r="D1249" t="str">
            <v>978</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row>
        <row r="1250">
          <cell r="A1250">
            <v>2601</v>
          </cell>
          <cell r="B1250" t="str">
            <v>П</v>
          </cell>
          <cell r="C1250" t="str">
            <v>П2601</v>
          </cell>
          <cell r="D1250">
            <v>840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row>
        <row r="1251">
          <cell r="A1251">
            <v>2601</v>
          </cell>
          <cell r="B1251" t="str">
            <v>П</v>
          </cell>
          <cell r="C1251" t="str">
            <v>П2601</v>
          </cell>
          <cell r="D1251">
            <v>810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row>
        <row r="1252">
          <cell r="A1252">
            <v>2602</v>
          </cell>
          <cell r="B1252" t="str">
            <v>П</v>
          </cell>
          <cell r="C1252" t="str">
            <v>П2602</v>
          </cell>
          <cell r="D1252">
            <v>0</v>
          </cell>
          <cell r="E1252">
            <v>855206.96</v>
          </cell>
          <cell r="F1252">
            <v>372843.17</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2918.19</v>
          </cell>
          <cell r="U1252">
            <v>0</v>
          </cell>
          <cell r="V1252">
            <v>0</v>
          </cell>
          <cell r="W1252">
            <v>479445.6</v>
          </cell>
          <cell r="X1252">
            <v>0</v>
          </cell>
          <cell r="Y1252">
            <v>0</v>
          </cell>
          <cell r="Z1252">
            <v>0</v>
          </cell>
        </row>
        <row r="1253">
          <cell r="A1253">
            <v>2602</v>
          </cell>
          <cell r="B1253" t="str">
            <v>П</v>
          </cell>
          <cell r="C1253" t="str">
            <v>П2602</v>
          </cell>
          <cell r="D1253">
            <v>980</v>
          </cell>
          <cell r="E1253">
            <v>482363.79</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2918.19</v>
          </cell>
          <cell r="U1253">
            <v>0</v>
          </cell>
          <cell r="V1253">
            <v>0</v>
          </cell>
          <cell r="W1253">
            <v>479445.6</v>
          </cell>
          <cell r="X1253">
            <v>0</v>
          </cell>
          <cell r="Y1253">
            <v>0</v>
          </cell>
          <cell r="Z1253">
            <v>0</v>
          </cell>
        </row>
        <row r="1254">
          <cell r="A1254">
            <v>2602</v>
          </cell>
          <cell r="B1254" t="str">
            <v>П</v>
          </cell>
          <cell r="C1254" t="str">
            <v>П2602</v>
          </cell>
          <cell r="D1254" t="str">
            <v>978</v>
          </cell>
          <cell r="E1254">
            <v>64584</v>
          </cell>
          <cell r="F1254">
            <v>64584</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row>
        <row r="1255">
          <cell r="A1255">
            <v>2602</v>
          </cell>
          <cell r="B1255" t="str">
            <v>П</v>
          </cell>
          <cell r="C1255" t="str">
            <v>П2602</v>
          </cell>
          <cell r="D1255">
            <v>840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row>
        <row r="1256">
          <cell r="A1256">
            <v>2602</v>
          </cell>
          <cell r="B1256" t="str">
            <v>П</v>
          </cell>
          <cell r="C1256" t="str">
            <v>П2602</v>
          </cell>
          <cell r="D1256">
            <v>810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row>
        <row r="1257">
          <cell r="A1257">
            <v>2603</v>
          </cell>
          <cell r="B1257" t="str">
            <v>П</v>
          </cell>
          <cell r="C1257" t="str">
            <v>П2603</v>
          </cell>
          <cell r="D1257">
            <v>0</v>
          </cell>
          <cell r="E1257">
            <v>6858952.4800000004</v>
          </cell>
          <cell r="F1257">
            <v>0</v>
          </cell>
          <cell r="G1257">
            <v>620571.47</v>
          </cell>
          <cell r="H1257">
            <v>0</v>
          </cell>
          <cell r="I1257">
            <v>90527.53</v>
          </cell>
          <cell r="J1257">
            <v>37341.5</v>
          </cell>
          <cell r="K1257">
            <v>0</v>
          </cell>
          <cell r="L1257">
            <v>0</v>
          </cell>
          <cell r="M1257">
            <v>459400.33</v>
          </cell>
          <cell r="N1257">
            <v>0</v>
          </cell>
          <cell r="O1257">
            <v>0</v>
          </cell>
          <cell r="P1257">
            <v>0</v>
          </cell>
          <cell r="Q1257">
            <v>0</v>
          </cell>
          <cell r="R1257">
            <v>0</v>
          </cell>
          <cell r="S1257">
            <v>5390.88</v>
          </cell>
          <cell r="T1257">
            <v>15951.96</v>
          </cell>
          <cell r="U1257">
            <v>0</v>
          </cell>
          <cell r="V1257">
            <v>185368.91</v>
          </cell>
          <cell r="W1257">
            <v>5444399.9000000004</v>
          </cell>
          <cell r="X1257">
            <v>0</v>
          </cell>
          <cell r="Y1257">
            <v>0</v>
          </cell>
          <cell r="Z1257">
            <v>0</v>
          </cell>
        </row>
        <row r="1258">
          <cell r="A1258">
            <v>2603</v>
          </cell>
          <cell r="B1258" t="str">
            <v>П</v>
          </cell>
          <cell r="C1258" t="str">
            <v>П2603</v>
          </cell>
          <cell r="D1258">
            <v>980</v>
          </cell>
          <cell r="E1258">
            <v>127688.03</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122907.25</v>
          </cell>
          <cell r="W1258">
            <v>4780.78</v>
          </cell>
          <cell r="X1258">
            <v>0</v>
          </cell>
          <cell r="Y1258">
            <v>0</v>
          </cell>
          <cell r="Z1258">
            <v>0</v>
          </cell>
        </row>
        <row r="1259">
          <cell r="A1259">
            <v>2603</v>
          </cell>
          <cell r="B1259" t="str">
            <v>П</v>
          </cell>
          <cell r="C1259" t="str">
            <v>П2603</v>
          </cell>
          <cell r="D1259" t="str">
            <v>978</v>
          </cell>
          <cell r="E1259">
            <v>99425.95</v>
          </cell>
          <cell r="F1259">
            <v>0</v>
          </cell>
          <cell r="G1259">
            <v>10000</v>
          </cell>
          <cell r="H1259">
            <v>0</v>
          </cell>
          <cell r="I1259">
            <v>0</v>
          </cell>
          <cell r="J1259">
            <v>0</v>
          </cell>
          <cell r="K1259">
            <v>0</v>
          </cell>
          <cell r="L1259">
            <v>0</v>
          </cell>
          <cell r="M1259">
            <v>67472.37</v>
          </cell>
          <cell r="N1259">
            <v>0</v>
          </cell>
          <cell r="O1259">
            <v>0</v>
          </cell>
          <cell r="P1259">
            <v>0</v>
          </cell>
          <cell r="Q1259">
            <v>0</v>
          </cell>
          <cell r="R1259">
            <v>0</v>
          </cell>
          <cell r="S1259">
            <v>0</v>
          </cell>
          <cell r="T1259">
            <v>0</v>
          </cell>
          <cell r="U1259">
            <v>0</v>
          </cell>
          <cell r="V1259">
            <v>0</v>
          </cell>
          <cell r="W1259">
            <v>21953.58</v>
          </cell>
          <cell r="X1259">
            <v>0</v>
          </cell>
          <cell r="Y1259">
            <v>0</v>
          </cell>
          <cell r="Z1259">
            <v>0</v>
          </cell>
        </row>
        <row r="1260">
          <cell r="A1260">
            <v>2603</v>
          </cell>
          <cell r="B1260" t="str">
            <v>П</v>
          </cell>
          <cell r="C1260" t="str">
            <v>П2603</v>
          </cell>
          <cell r="D1260">
            <v>840</v>
          </cell>
          <cell r="E1260">
            <v>1082118.3</v>
          </cell>
          <cell r="F1260">
            <v>0</v>
          </cell>
          <cell r="G1260">
            <v>40434.720000000001</v>
          </cell>
          <cell r="H1260">
            <v>0</v>
          </cell>
          <cell r="I1260">
            <v>16970.2</v>
          </cell>
          <cell r="J1260">
            <v>7000</v>
          </cell>
          <cell r="K1260">
            <v>0</v>
          </cell>
          <cell r="L1260">
            <v>0</v>
          </cell>
          <cell r="M1260">
            <v>9046.4500000000007</v>
          </cell>
          <cell r="N1260">
            <v>0</v>
          </cell>
          <cell r="O1260">
            <v>0</v>
          </cell>
          <cell r="P1260">
            <v>0</v>
          </cell>
          <cell r="Q1260">
            <v>0</v>
          </cell>
          <cell r="R1260">
            <v>0</v>
          </cell>
          <cell r="S1260">
            <v>1010.57</v>
          </cell>
          <cell r="T1260">
            <v>0</v>
          </cell>
          <cell r="U1260">
            <v>0</v>
          </cell>
          <cell r="V1260">
            <v>11709</v>
          </cell>
          <cell r="W1260">
            <v>995947.36</v>
          </cell>
          <cell r="X1260">
            <v>0</v>
          </cell>
          <cell r="Y1260">
            <v>0</v>
          </cell>
          <cell r="Z1260">
            <v>0</v>
          </cell>
        </row>
        <row r="1261">
          <cell r="A1261">
            <v>2603</v>
          </cell>
          <cell r="B1261" t="str">
            <v>П</v>
          </cell>
          <cell r="C1261" t="str">
            <v>П2603</v>
          </cell>
          <cell r="D1261">
            <v>810</v>
          </cell>
          <cell r="E1261">
            <v>2277250.9</v>
          </cell>
          <cell r="F1261">
            <v>0</v>
          </cell>
          <cell r="G1261">
            <v>2054827.08</v>
          </cell>
          <cell r="H1261">
            <v>0</v>
          </cell>
          <cell r="I1261">
            <v>0</v>
          </cell>
          <cell r="J1261">
            <v>0</v>
          </cell>
          <cell r="K1261">
            <v>0</v>
          </cell>
          <cell r="L1261">
            <v>0</v>
          </cell>
          <cell r="M1261">
            <v>128000</v>
          </cell>
          <cell r="N1261">
            <v>0</v>
          </cell>
          <cell r="O1261">
            <v>0</v>
          </cell>
          <cell r="P1261">
            <v>0</v>
          </cell>
          <cell r="Q1261">
            <v>0</v>
          </cell>
          <cell r="R1261">
            <v>0</v>
          </cell>
          <cell r="S1261">
            <v>0</v>
          </cell>
          <cell r="T1261">
            <v>94423.82</v>
          </cell>
          <cell r="U1261">
            <v>0</v>
          </cell>
          <cell r="V1261">
            <v>0</v>
          </cell>
          <cell r="W1261">
            <v>0</v>
          </cell>
          <cell r="X1261">
            <v>0</v>
          </cell>
          <cell r="Y1261">
            <v>0</v>
          </cell>
          <cell r="Z1261">
            <v>0</v>
          </cell>
        </row>
        <row r="1262">
          <cell r="A1262">
            <v>2604</v>
          </cell>
          <cell r="B1262" t="str">
            <v>П</v>
          </cell>
          <cell r="C1262" t="str">
            <v>П2604</v>
          </cell>
          <cell r="D1262">
            <v>0</v>
          </cell>
          <cell r="E1262">
            <v>1497749.85</v>
          </cell>
          <cell r="F1262">
            <v>245.41</v>
          </cell>
          <cell r="G1262">
            <v>1389572.55</v>
          </cell>
          <cell r="H1262">
            <v>0</v>
          </cell>
          <cell r="I1262">
            <v>28403.07</v>
          </cell>
          <cell r="J1262">
            <v>6044.32</v>
          </cell>
          <cell r="K1262">
            <v>6748.6</v>
          </cell>
          <cell r="L1262">
            <v>0</v>
          </cell>
          <cell r="M1262">
            <v>10769.13</v>
          </cell>
          <cell r="N1262">
            <v>0</v>
          </cell>
          <cell r="O1262">
            <v>0</v>
          </cell>
          <cell r="P1262">
            <v>0</v>
          </cell>
          <cell r="Q1262">
            <v>15.1</v>
          </cell>
          <cell r="R1262">
            <v>59.46</v>
          </cell>
          <cell r="S1262">
            <v>28701.83</v>
          </cell>
          <cell r="T1262">
            <v>16705.150000000001</v>
          </cell>
          <cell r="U1262">
            <v>0</v>
          </cell>
          <cell r="V1262">
            <v>1611.38</v>
          </cell>
          <cell r="W1262">
            <v>1215.33</v>
          </cell>
          <cell r="X1262">
            <v>0</v>
          </cell>
          <cell r="Y1262">
            <v>0</v>
          </cell>
          <cell r="Z1262">
            <v>7658.52</v>
          </cell>
        </row>
        <row r="1263">
          <cell r="A1263">
            <v>2604</v>
          </cell>
          <cell r="B1263" t="str">
            <v>П</v>
          </cell>
          <cell r="C1263" t="str">
            <v>П2604</v>
          </cell>
          <cell r="D1263">
            <v>980</v>
          </cell>
          <cell r="E1263">
            <v>1497749.85</v>
          </cell>
          <cell r="F1263">
            <v>245.41</v>
          </cell>
          <cell r="G1263">
            <v>1389572.55</v>
          </cell>
          <cell r="H1263">
            <v>0</v>
          </cell>
          <cell r="I1263">
            <v>28403.07</v>
          </cell>
          <cell r="J1263">
            <v>6044.32</v>
          </cell>
          <cell r="K1263">
            <v>6748.6</v>
          </cell>
          <cell r="L1263">
            <v>0</v>
          </cell>
          <cell r="M1263">
            <v>10769.13</v>
          </cell>
          <cell r="N1263">
            <v>0</v>
          </cell>
          <cell r="O1263">
            <v>0</v>
          </cell>
          <cell r="P1263">
            <v>0</v>
          </cell>
          <cell r="Q1263">
            <v>15.1</v>
          </cell>
          <cell r="R1263">
            <v>59.46</v>
          </cell>
          <cell r="S1263">
            <v>28701.83</v>
          </cell>
          <cell r="T1263">
            <v>16705.150000000001</v>
          </cell>
          <cell r="U1263">
            <v>0</v>
          </cell>
          <cell r="V1263">
            <v>1611.38</v>
          </cell>
          <cell r="W1263">
            <v>1215.33</v>
          </cell>
          <cell r="X1263">
            <v>0</v>
          </cell>
          <cell r="Y1263">
            <v>0</v>
          </cell>
          <cell r="Z1263">
            <v>7658.52</v>
          </cell>
        </row>
        <row r="1264">
          <cell r="A1264">
            <v>2604</v>
          </cell>
          <cell r="B1264" t="str">
            <v>П</v>
          </cell>
          <cell r="C1264" t="str">
            <v>П2604</v>
          </cell>
          <cell r="D1264" t="str">
            <v>978</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row>
        <row r="1265">
          <cell r="A1265">
            <v>2604</v>
          </cell>
          <cell r="B1265" t="str">
            <v>П</v>
          </cell>
          <cell r="C1265" t="str">
            <v>П2604</v>
          </cell>
          <cell r="D1265">
            <v>840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row>
        <row r="1266">
          <cell r="A1266">
            <v>2604</v>
          </cell>
          <cell r="B1266" t="str">
            <v>П</v>
          </cell>
          <cell r="C1266" t="str">
            <v>П2604</v>
          </cell>
          <cell r="D1266">
            <v>810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row>
        <row r="1267">
          <cell r="A1267">
            <v>2605</v>
          </cell>
          <cell r="B1267" t="str">
            <v>П</v>
          </cell>
          <cell r="C1267" t="str">
            <v>П2605</v>
          </cell>
          <cell r="D1267">
            <v>0</v>
          </cell>
          <cell r="E1267">
            <v>1938094.52</v>
          </cell>
          <cell r="F1267">
            <v>1118610.55</v>
          </cell>
          <cell r="G1267">
            <v>521357.72</v>
          </cell>
          <cell r="H1267">
            <v>0</v>
          </cell>
          <cell r="I1267">
            <v>0</v>
          </cell>
          <cell r="J1267">
            <v>0</v>
          </cell>
          <cell r="K1267">
            <v>0</v>
          </cell>
          <cell r="L1267">
            <v>0</v>
          </cell>
          <cell r="M1267">
            <v>0</v>
          </cell>
          <cell r="N1267">
            <v>0</v>
          </cell>
          <cell r="O1267">
            <v>298058.27</v>
          </cell>
          <cell r="P1267">
            <v>0</v>
          </cell>
          <cell r="Q1267">
            <v>0</v>
          </cell>
          <cell r="R1267">
            <v>0</v>
          </cell>
          <cell r="S1267">
            <v>0</v>
          </cell>
          <cell r="T1267">
            <v>0</v>
          </cell>
          <cell r="U1267">
            <v>0</v>
          </cell>
          <cell r="V1267">
            <v>0</v>
          </cell>
          <cell r="W1267">
            <v>0</v>
          </cell>
          <cell r="X1267">
            <v>0</v>
          </cell>
          <cell r="Y1267">
            <v>0</v>
          </cell>
          <cell r="Z1267">
            <v>67.98</v>
          </cell>
        </row>
        <row r="1268">
          <cell r="A1268">
            <v>2605</v>
          </cell>
          <cell r="B1268" t="str">
            <v>П</v>
          </cell>
          <cell r="C1268" t="str">
            <v>П2605</v>
          </cell>
          <cell r="D1268">
            <v>980</v>
          </cell>
          <cell r="E1268">
            <v>1434934.34</v>
          </cell>
          <cell r="F1268">
            <v>711471.37</v>
          </cell>
          <cell r="G1268">
            <v>425336.72</v>
          </cell>
          <cell r="H1268">
            <v>0</v>
          </cell>
          <cell r="I1268">
            <v>0</v>
          </cell>
          <cell r="J1268">
            <v>0</v>
          </cell>
          <cell r="K1268">
            <v>0</v>
          </cell>
          <cell r="L1268">
            <v>0</v>
          </cell>
          <cell r="M1268">
            <v>0</v>
          </cell>
          <cell r="N1268">
            <v>0</v>
          </cell>
          <cell r="O1268">
            <v>298058.27</v>
          </cell>
          <cell r="P1268">
            <v>0</v>
          </cell>
          <cell r="Q1268">
            <v>0</v>
          </cell>
          <cell r="R1268">
            <v>0</v>
          </cell>
          <cell r="S1268">
            <v>0</v>
          </cell>
          <cell r="T1268">
            <v>0</v>
          </cell>
          <cell r="U1268">
            <v>0</v>
          </cell>
          <cell r="V1268">
            <v>0</v>
          </cell>
          <cell r="W1268">
            <v>0</v>
          </cell>
          <cell r="X1268">
            <v>0</v>
          </cell>
          <cell r="Y1268">
            <v>0</v>
          </cell>
          <cell r="Z1268">
            <v>67.98</v>
          </cell>
        </row>
        <row r="1269">
          <cell r="A1269">
            <v>2605</v>
          </cell>
          <cell r="B1269" t="str">
            <v>П</v>
          </cell>
          <cell r="C1269" t="str">
            <v>П2605</v>
          </cell>
          <cell r="D1269" t="str">
            <v>978</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row>
        <row r="1270">
          <cell r="A1270">
            <v>2605</v>
          </cell>
          <cell r="B1270" t="str">
            <v>П</v>
          </cell>
          <cell r="C1270" t="str">
            <v>П2605</v>
          </cell>
          <cell r="D1270">
            <v>840</v>
          </cell>
          <cell r="E1270">
            <v>94321.9</v>
          </cell>
          <cell r="F1270">
            <v>76321.899999999994</v>
          </cell>
          <cell r="G1270">
            <v>18000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row>
        <row r="1271">
          <cell r="A1271">
            <v>2605</v>
          </cell>
          <cell r="B1271" t="str">
            <v>П</v>
          </cell>
          <cell r="C1271" t="str">
            <v>П2605</v>
          </cell>
          <cell r="D1271">
            <v>810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row>
        <row r="1272">
          <cell r="A1272" t="str">
            <v>2606</v>
          </cell>
          <cell r="B1272" t="str">
            <v>А</v>
          </cell>
          <cell r="C1272" t="str">
            <v>А2606</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row>
        <row r="1273">
          <cell r="A1273" t="str">
            <v>2606</v>
          </cell>
          <cell r="B1273" t="str">
            <v>А</v>
          </cell>
          <cell r="C1273" t="str">
            <v>А2606</v>
          </cell>
          <cell r="D1273">
            <v>980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row>
        <row r="1274">
          <cell r="A1274" t="str">
            <v>2606</v>
          </cell>
          <cell r="B1274" t="str">
            <v>А</v>
          </cell>
          <cell r="C1274" t="str">
            <v>А2606</v>
          </cell>
          <cell r="D1274" t="str">
            <v>978</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row>
        <row r="1275">
          <cell r="A1275" t="str">
            <v>2606</v>
          </cell>
          <cell r="B1275" t="str">
            <v>А</v>
          </cell>
          <cell r="C1275" t="str">
            <v>А2606</v>
          </cell>
          <cell r="D1275">
            <v>840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row>
        <row r="1276">
          <cell r="A1276" t="str">
            <v>2606</v>
          </cell>
          <cell r="B1276" t="str">
            <v>А</v>
          </cell>
          <cell r="C1276" t="str">
            <v>А2606</v>
          </cell>
          <cell r="D1276">
            <v>810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row>
        <row r="1277">
          <cell r="A1277">
            <v>2608</v>
          </cell>
          <cell r="B1277" t="str">
            <v>П</v>
          </cell>
          <cell r="C1277" t="str">
            <v>П2608</v>
          </cell>
          <cell r="D1277">
            <v>0</v>
          </cell>
          <cell r="E1277">
            <v>24116.85</v>
          </cell>
          <cell r="F1277">
            <v>0</v>
          </cell>
          <cell r="G1277">
            <v>548.21</v>
          </cell>
          <cell r="H1277">
            <v>0</v>
          </cell>
          <cell r="I1277">
            <v>260.92</v>
          </cell>
          <cell r="J1277">
            <v>0.09</v>
          </cell>
          <cell r="K1277">
            <v>0</v>
          </cell>
          <cell r="L1277">
            <v>0</v>
          </cell>
          <cell r="M1277">
            <v>0</v>
          </cell>
          <cell r="N1277">
            <v>0</v>
          </cell>
          <cell r="O1277">
            <v>584.29999999999995</v>
          </cell>
          <cell r="P1277">
            <v>20521.400000000001</v>
          </cell>
          <cell r="Q1277">
            <v>0</v>
          </cell>
          <cell r="R1277">
            <v>1363.22</v>
          </cell>
          <cell r="S1277">
            <v>838.71</v>
          </cell>
          <cell r="T1277">
            <v>0</v>
          </cell>
          <cell r="U1277">
            <v>0</v>
          </cell>
          <cell r="V1277">
            <v>0</v>
          </cell>
          <cell r="W1277">
            <v>0</v>
          </cell>
          <cell r="X1277">
            <v>0</v>
          </cell>
          <cell r="Y1277">
            <v>0</v>
          </cell>
          <cell r="Z1277">
            <v>0</v>
          </cell>
        </row>
        <row r="1278">
          <cell r="A1278">
            <v>2608</v>
          </cell>
          <cell r="B1278" t="str">
            <v>П</v>
          </cell>
          <cell r="C1278" t="str">
            <v>П2608</v>
          </cell>
          <cell r="D1278">
            <v>980</v>
          </cell>
          <cell r="E1278">
            <v>22842.02</v>
          </cell>
          <cell r="F1278">
            <v>0</v>
          </cell>
          <cell r="G1278">
            <v>548.21</v>
          </cell>
          <cell r="H1278">
            <v>0</v>
          </cell>
          <cell r="I1278">
            <v>260.92</v>
          </cell>
          <cell r="J1278">
            <v>0.09</v>
          </cell>
          <cell r="K1278">
            <v>0</v>
          </cell>
          <cell r="L1278">
            <v>0</v>
          </cell>
          <cell r="M1278">
            <v>0</v>
          </cell>
          <cell r="N1278">
            <v>0</v>
          </cell>
          <cell r="O1278">
            <v>584.29999999999995</v>
          </cell>
          <cell r="P1278">
            <v>20521.400000000001</v>
          </cell>
          <cell r="Q1278">
            <v>0</v>
          </cell>
          <cell r="R1278">
            <v>213.64</v>
          </cell>
          <cell r="S1278">
            <v>713.46</v>
          </cell>
          <cell r="T1278">
            <v>0</v>
          </cell>
          <cell r="U1278">
            <v>0</v>
          </cell>
          <cell r="V1278">
            <v>0</v>
          </cell>
          <cell r="W1278">
            <v>0</v>
          </cell>
          <cell r="X1278">
            <v>0</v>
          </cell>
          <cell r="Y1278">
            <v>0</v>
          </cell>
          <cell r="Z1278">
            <v>0</v>
          </cell>
        </row>
        <row r="1279">
          <cell r="A1279">
            <v>2608</v>
          </cell>
          <cell r="B1279" t="str">
            <v>П</v>
          </cell>
          <cell r="C1279" t="str">
            <v>П2608</v>
          </cell>
          <cell r="D1279" t="str">
            <v>978</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row>
        <row r="1280">
          <cell r="A1280">
            <v>2608</v>
          </cell>
          <cell r="B1280" t="str">
            <v>П</v>
          </cell>
          <cell r="C1280" t="str">
            <v>П2608</v>
          </cell>
          <cell r="D1280">
            <v>840</v>
          </cell>
          <cell r="E1280">
            <v>238.98</v>
          </cell>
          <cell r="F1280">
            <v>0</v>
          </cell>
          <cell r="G1280">
            <v>0</v>
          </cell>
          <cell r="H1280">
            <v>0</v>
          </cell>
          <cell r="I1280">
            <v>0</v>
          </cell>
          <cell r="J1280">
            <v>0</v>
          </cell>
          <cell r="K1280">
            <v>0</v>
          </cell>
          <cell r="L1280">
            <v>0</v>
          </cell>
          <cell r="M1280">
            <v>0</v>
          </cell>
          <cell r="N1280">
            <v>0</v>
          </cell>
          <cell r="O1280">
            <v>0</v>
          </cell>
          <cell r="P1280">
            <v>0</v>
          </cell>
          <cell r="Q1280">
            <v>0</v>
          </cell>
          <cell r="R1280">
            <v>215.5</v>
          </cell>
          <cell r="S1280">
            <v>23.48</v>
          </cell>
          <cell r="T1280">
            <v>0</v>
          </cell>
          <cell r="U1280">
            <v>0</v>
          </cell>
          <cell r="V1280">
            <v>0</v>
          </cell>
          <cell r="W1280">
            <v>0</v>
          </cell>
          <cell r="X1280">
            <v>0</v>
          </cell>
          <cell r="Y1280">
            <v>0</v>
          </cell>
          <cell r="Z1280">
            <v>0</v>
          </cell>
        </row>
        <row r="1281">
          <cell r="A1281">
            <v>2608</v>
          </cell>
          <cell r="B1281" t="str">
            <v>П</v>
          </cell>
          <cell r="C1281" t="str">
            <v>П2608</v>
          </cell>
          <cell r="D1281">
            <v>810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row>
        <row r="1282">
          <cell r="A1282">
            <v>2610</v>
          </cell>
          <cell r="B1282" t="str">
            <v>П</v>
          </cell>
          <cell r="C1282" t="str">
            <v>П2610</v>
          </cell>
          <cell r="D1282">
            <v>0</v>
          </cell>
          <cell r="E1282">
            <v>33610896.709999993</v>
          </cell>
          <cell r="F1282">
            <v>500000</v>
          </cell>
          <cell r="G1282">
            <v>7170329.8799999999</v>
          </cell>
          <cell r="H1282">
            <v>0</v>
          </cell>
          <cell r="I1282">
            <v>0</v>
          </cell>
          <cell r="J1282">
            <v>1975871.13</v>
          </cell>
          <cell r="K1282">
            <v>175000</v>
          </cell>
          <cell r="L1282">
            <v>970000</v>
          </cell>
          <cell r="M1282">
            <v>0</v>
          </cell>
          <cell r="N1282">
            <v>0</v>
          </cell>
          <cell r="O1282">
            <v>1609577</v>
          </cell>
          <cell r="P1282">
            <v>10109000</v>
          </cell>
          <cell r="Q1282">
            <v>100000</v>
          </cell>
          <cell r="R1282">
            <v>584000</v>
          </cell>
          <cell r="S1282">
            <v>100000</v>
          </cell>
          <cell r="T1282">
            <v>1414128.44</v>
          </cell>
          <cell r="U1282">
            <v>1220000</v>
          </cell>
          <cell r="V1282">
            <v>3671489.26</v>
          </cell>
          <cell r="W1282">
            <v>3280000</v>
          </cell>
          <cell r="X1282">
            <v>0</v>
          </cell>
          <cell r="Y1282">
            <v>0</v>
          </cell>
          <cell r="Z1282">
            <v>731501</v>
          </cell>
        </row>
        <row r="1283">
          <cell r="A1283">
            <v>2610</v>
          </cell>
          <cell r="B1283" t="str">
            <v>П</v>
          </cell>
          <cell r="C1283" t="str">
            <v>П2610</v>
          </cell>
          <cell r="D1283">
            <v>980</v>
          </cell>
          <cell r="E1283">
            <v>27369454.259999998</v>
          </cell>
          <cell r="F1283">
            <v>500000</v>
          </cell>
          <cell r="G1283">
            <v>5290100</v>
          </cell>
          <cell r="H1283">
            <v>0</v>
          </cell>
          <cell r="I1283">
            <v>0</v>
          </cell>
          <cell r="J1283">
            <v>1041000</v>
          </cell>
          <cell r="K1283">
            <v>175000</v>
          </cell>
          <cell r="L1283">
            <v>970000</v>
          </cell>
          <cell r="M1283">
            <v>0</v>
          </cell>
          <cell r="N1283">
            <v>0</v>
          </cell>
          <cell r="O1283">
            <v>1342852</v>
          </cell>
          <cell r="P1283">
            <v>10109000</v>
          </cell>
          <cell r="Q1283">
            <v>100000</v>
          </cell>
          <cell r="R1283">
            <v>584000</v>
          </cell>
          <cell r="S1283">
            <v>100000</v>
          </cell>
          <cell r="T1283">
            <v>900000</v>
          </cell>
          <cell r="U1283">
            <v>1220000</v>
          </cell>
          <cell r="V1283">
            <v>1026001.26</v>
          </cell>
          <cell r="W1283">
            <v>3280000</v>
          </cell>
          <cell r="X1283">
            <v>0</v>
          </cell>
          <cell r="Y1283">
            <v>0</v>
          </cell>
          <cell r="Z1283">
            <v>731501</v>
          </cell>
        </row>
        <row r="1284">
          <cell r="A1284">
            <v>2610</v>
          </cell>
          <cell r="B1284" t="str">
            <v>П</v>
          </cell>
          <cell r="C1284" t="str">
            <v>П2610</v>
          </cell>
          <cell r="D1284" t="str">
            <v>978</v>
          </cell>
          <cell r="E1284">
            <v>30000</v>
          </cell>
          <cell r="F1284">
            <v>0</v>
          </cell>
          <cell r="G1284">
            <v>30000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row>
        <row r="1285">
          <cell r="A1285">
            <v>2610</v>
          </cell>
          <cell r="B1285" t="str">
            <v>П</v>
          </cell>
          <cell r="C1285" t="str">
            <v>П2610</v>
          </cell>
          <cell r="D1285">
            <v>840</v>
          </cell>
          <cell r="E1285">
            <v>1091628</v>
          </cell>
          <cell r="F1285">
            <v>0</v>
          </cell>
          <cell r="G1285">
            <v>320000</v>
          </cell>
          <cell r="H1285">
            <v>0</v>
          </cell>
          <cell r="I1285">
            <v>0</v>
          </cell>
          <cell r="J1285">
            <v>175250</v>
          </cell>
          <cell r="K1285">
            <v>0</v>
          </cell>
          <cell r="L1285">
            <v>0</v>
          </cell>
          <cell r="M1285">
            <v>0</v>
          </cell>
          <cell r="N1285">
            <v>0</v>
          </cell>
          <cell r="O1285">
            <v>50000</v>
          </cell>
          <cell r="P1285">
            <v>0</v>
          </cell>
          <cell r="Q1285">
            <v>0</v>
          </cell>
          <cell r="R1285">
            <v>0</v>
          </cell>
          <cell r="S1285">
            <v>0</v>
          </cell>
          <cell r="T1285">
            <v>96378</v>
          </cell>
          <cell r="U1285">
            <v>0</v>
          </cell>
          <cell r="V1285">
            <v>450000</v>
          </cell>
          <cell r="W1285">
            <v>0</v>
          </cell>
          <cell r="X1285">
            <v>0</v>
          </cell>
          <cell r="Y1285">
            <v>0</v>
          </cell>
          <cell r="Z1285">
            <v>0</v>
          </cell>
        </row>
        <row r="1286">
          <cell r="A1286">
            <v>2610</v>
          </cell>
          <cell r="B1286" t="str">
            <v>П</v>
          </cell>
          <cell r="C1286" t="str">
            <v>П2610</v>
          </cell>
          <cell r="D1286">
            <v>810</v>
          </cell>
          <cell r="E1286">
            <v>1450000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1450000</v>
          </cell>
          <cell r="W1286">
            <v>0</v>
          </cell>
          <cell r="X1286">
            <v>0</v>
          </cell>
          <cell r="Y1286">
            <v>0</v>
          </cell>
          <cell r="Z1286">
            <v>0</v>
          </cell>
        </row>
        <row r="1287">
          <cell r="A1287">
            <v>2611</v>
          </cell>
          <cell r="B1287" t="str">
            <v>П</v>
          </cell>
          <cell r="C1287" t="str">
            <v>П2611</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row>
        <row r="1288">
          <cell r="A1288">
            <v>2611</v>
          </cell>
          <cell r="B1288" t="str">
            <v>П</v>
          </cell>
          <cell r="C1288" t="str">
            <v>П2611</v>
          </cell>
          <cell r="D1288">
            <v>980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row>
        <row r="1289">
          <cell r="A1289">
            <v>2611</v>
          </cell>
          <cell r="B1289" t="str">
            <v>П</v>
          </cell>
          <cell r="C1289" t="str">
            <v>П2611</v>
          </cell>
          <cell r="D1289" t="str">
            <v>978</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row>
        <row r="1290">
          <cell r="A1290">
            <v>2611</v>
          </cell>
          <cell r="B1290" t="str">
            <v>П</v>
          </cell>
          <cell r="C1290" t="str">
            <v>П2611</v>
          </cell>
          <cell r="D1290">
            <v>840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row>
        <row r="1291">
          <cell r="A1291">
            <v>2611</v>
          </cell>
          <cell r="B1291" t="str">
            <v>П</v>
          </cell>
          <cell r="C1291" t="str">
            <v>П2611</v>
          </cell>
          <cell r="D1291">
            <v>810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row>
        <row r="1292">
          <cell r="A1292">
            <v>2612</v>
          </cell>
          <cell r="B1292" t="str">
            <v>П</v>
          </cell>
          <cell r="C1292" t="str">
            <v>П2612</v>
          </cell>
          <cell r="D1292">
            <v>0</v>
          </cell>
          <cell r="E1292">
            <v>49233945.899999991</v>
          </cell>
          <cell r="F1292">
            <v>1243719.24</v>
          </cell>
          <cell r="G1292">
            <v>244681.84</v>
          </cell>
          <cell r="H1292">
            <v>0</v>
          </cell>
          <cell r="I1292">
            <v>0</v>
          </cell>
          <cell r="J1292">
            <v>4436.55</v>
          </cell>
          <cell r="K1292">
            <v>0</v>
          </cell>
          <cell r="L1292">
            <v>856000</v>
          </cell>
          <cell r="M1292">
            <v>9568621.0499999989</v>
          </cell>
          <cell r="N1292">
            <v>0</v>
          </cell>
          <cell r="O1292">
            <v>0</v>
          </cell>
          <cell r="P1292">
            <v>28760923.940000001</v>
          </cell>
          <cell r="Q1292">
            <v>0</v>
          </cell>
          <cell r="R1292">
            <v>0</v>
          </cell>
          <cell r="S1292">
            <v>1053270.42</v>
          </cell>
          <cell r="T1292">
            <v>0</v>
          </cell>
          <cell r="U1292">
            <v>0</v>
          </cell>
          <cell r="V1292">
            <v>0</v>
          </cell>
          <cell r="W1292">
            <v>7502292.8599999994</v>
          </cell>
          <cell r="X1292">
            <v>0</v>
          </cell>
          <cell r="Y1292">
            <v>0</v>
          </cell>
          <cell r="Z1292">
            <v>0</v>
          </cell>
        </row>
        <row r="1293">
          <cell r="A1293">
            <v>2612</v>
          </cell>
          <cell r="B1293" t="str">
            <v>П</v>
          </cell>
          <cell r="C1293" t="str">
            <v>П2612</v>
          </cell>
          <cell r="D1293">
            <v>980</v>
          </cell>
          <cell r="E1293">
            <v>2011897.17</v>
          </cell>
          <cell r="F1293">
            <v>30087.3</v>
          </cell>
          <cell r="G1293">
            <v>45171.18</v>
          </cell>
          <cell r="H1293">
            <v>0</v>
          </cell>
          <cell r="I1293">
            <v>0</v>
          </cell>
          <cell r="J1293">
            <v>4436.55</v>
          </cell>
          <cell r="K1293">
            <v>0</v>
          </cell>
          <cell r="L1293">
            <v>856000</v>
          </cell>
          <cell r="M1293">
            <v>708550</v>
          </cell>
          <cell r="N1293">
            <v>0</v>
          </cell>
          <cell r="O1293">
            <v>0</v>
          </cell>
          <cell r="P1293">
            <v>0</v>
          </cell>
          <cell r="Q1293">
            <v>0</v>
          </cell>
          <cell r="R1293">
            <v>0</v>
          </cell>
          <cell r="S1293">
            <v>359683</v>
          </cell>
          <cell r="T1293">
            <v>0</v>
          </cell>
          <cell r="U1293">
            <v>0</v>
          </cell>
          <cell r="V1293">
            <v>0</v>
          </cell>
          <cell r="W1293">
            <v>7969.14</v>
          </cell>
          <cell r="X1293">
            <v>0</v>
          </cell>
          <cell r="Y1293">
            <v>0</v>
          </cell>
          <cell r="Z1293">
            <v>0</v>
          </cell>
        </row>
        <row r="1294">
          <cell r="A1294">
            <v>2612</v>
          </cell>
          <cell r="B1294" t="str">
            <v>П</v>
          </cell>
          <cell r="C1294" t="str">
            <v>П2612</v>
          </cell>
          <cell r="D1294" t="str">
            <v>978</v>
          </cell>
          <cell r="E1294">
            <v>184746.44</v>
          </cell>
          <cell r="F1294">
            <v>55100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129646.44</v>
          </cell>
          <cell r="X1294">
            <v>0</v>
          </cell>
          <cell r="Y1294">
            <v>0</v>
          </cell>
          <cell r="Z1294">
            <v>0</v>
          </cell>
        </row>
        <row r="1295">
          <cell r="A1295">
            <v>2612</v>
          </cell>
          <cell r="B1295" t="str">
            <v>П</v>
          </cell>
          <cell r="C1295" t="str">
            <v>П2612</v>
          </cell>
          <cell r="D1295">
            <v>840</v>
          </cell>
          <cell r="E1295">
            <v>8614865.0499999989</v>
          </cell>
          <cell r="F1295">
            <v>167877</v>
          </cell>
          <cell r="G1295">
            <v>0</v>
          </cell>
          <cell r="H1295">
            <v>0</v>
          </cell>
          <cell r="I1295">
            <v>0</v>
          </cell>
          <cell r="J1295">
            <v>0</v>
          </cell>
          <cell r="K1295">
            <v>0</v>
          </cell>
          <cell r="L1295">
            <v>0</v>
          </cell>
          <cell r="M1295">
            <v>1660900</v>
          </cell>
          <cell r="N1295">
            <v>0</v>
          </cell>
          <cell r="O1295">
            <v>0</v>
          </cell>
          <cell r="P1295">
            <v>5391493.8499999996</v>
          </cell>
          <cell r="Q1295">
            <v>0</v>
          </cell>
          <cell r="R1295">
            <v>0</v>
          </cell>
          <cell r="S1295">
            <v>130019.2</v>
          </cell>
          <cell r="T1295">
            <v>0</v>
          </cell>
          <cell r="U1295">
            <v>0</v>
          </cell>
          <cell r="V1295">
            <v>0</v>
          </cell>
          <cell r="W1295">
            <v>1264575</v>
          </cell>
          <cell r="X1295">
            <v>0</v>
          </cell>
          <cell r="Y1295">
            <v>0</v>
          </cell>
          <cell r="Z1295">
            <v>0</v>
          </cell>
        </row>
        <row r="1296">
          <cell r="A1296">
            <v>2612</v>
          </cell>
          <cell r="B1296" t="str">
            <v>П</v>
          </cell>
          <cell r="C1296" t="str">
            <v>П2612</v>
          </cell>
          <cell r="D1296">
            <v>810</v>
          </cell>
          <cell r="E1296">
            <v>1180955.72</v>
          </cell>
          <cell r="F1296">
            <v>0</v>
          </cell>
          <cell r="G1296">
            <v>1180955.72</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row>
        <row r="1297">
          <cell r="A1297">
            <v>2615</v>
          </cell>
          <cell r="B1297" t="str">
            <v>П</v>
          </cell>
          <cell r="C1297" t="str">
            <v>П2615</v>
          </cell>
          <cell r="D1297">
            <v>0</v>
          </cell>
          <cell r="E1297">
            <v>282812928.77999997</v>
          </cell>
          <cell r="F1297">
            <v>107670350</v>
          </cell>
          <cell r="G1297">
            <v>79845716.090000004</v>
          </cell>
          <cell r="H1297">
            <v>0</v>
          </cell>
          <cell r="I1297">
            <v>11196244.6</v>
          </cell>
          <cell r="J1297">
            <v>1885625</v>
          </cell>
          <cell r="K1297">
            <v>0</v>
          </cell>
          <cell r="L1297">
            <v>1470245</v>
          </cell>
          <cell r="M1297">
            <v>46795770.380000003</v>
          </cell>
          <cell r="N1297">
            <v>150000</v>
          </cell>
          <cell r="O1297">
            <v>4716450</v>
          </cell>
          <cell r="P1297">
            <v>0</v>
          </cell>
          <cell r="Q1297">
            <v>612017.5</v>
          </cell>
          <cell r="R1297">
            <v>1650000</v>
          </cell>
          <cell r="S1297">
            <v>6610917.5</v>
          </cell>
          <cell r="T1297">
            <v>10142647.960000001</v>
          </cell>
          <cell r="U1297">
            <v>210000</v>
          </cell>
          <cell r="V1297">
            <v>900000</v>
          </cell>
          <cell r="W1297">
            <v>3866000</v>
          </cell>
          <cell r="X1297">
            <v>197000</v>
          </cell>
          <cell r="Y1297">
            <v>0</v>
          </cell>
          <cell r="Z1297">
            <v>4893944.75</v>
          </cell>
        </row>
        <row r="1298">
          <cell r="A1298">
            <v>2615</v>
          </cell>
          <cell r="B1298" t="str">
            <v>П</v>
          </cell>
          <cell r="C1298" t="str">
            <v>П2615</v>
          </cell>
          <cell r="D1298">
            <v>980</v>
          </cell>
          <cell r="E1298">
            <v>122353423.41000001</v>
          </cell>
          <cell r="F1298">
            <v>8982100</v>
          </cell>
          <cell r="G1298">
            <v>25780180</v>
          </cell>
          <cell r="H1298">
            <v>0</v>
          </cell>
          <cell r="I1298">
            <v>10071942.34</v>
          </cell>
          <cell r="J1298">
            <v>1885625</v>
          </cell>
          <cell r="K1298">
            <v>0</v>
          </cell>
          <cell r="L1298">
            <v>350000</v>
          </cell>
          <cell r="M1298">
            <v>44158286.890000001</v>
          </cell>
          <cell r="N1298">
            <v>150000</v>
          </cell>
          <cell r="O1298">
            <v>4716450</v>
          </cell>
          <cell r="P1298">
            <v>0</v>
          </cell>
          <cell r="Q1298">
            <v>532000</v>
          </cell>
          <cell r="R1298">
            <v>1650000</v>
          </cell>
          <cell r="S1298">
            <v>5464000</v>
          </cell>
          <cell r="T1298">
            <v>9233578.2100000009</v>
          </cell>
          <cell r="U1298">
            <v>210000</v>
          </cell>
          <cell r="V1298">
            <v>900000</v>
          </cell>
          <cell r="W1298">
            <v>3866000</v>
          </cell>
          <cell r="X1298">
            <v>197000</v>
          </cell>
          <cell r="Y1298">
            <v>0</v>
          </cell>
          <cell r="Z1298">
            <v>4206260.97</v>
          </cell>
        </row>
        <row r="1299">
          <cell r="A1299">
            <v>2615</v>
          </cell>
          <cell r="B1299" t="str">
            <v>П</v>
          </cell>
          <cell r="C1299" t="str">
            <v>П2615</v>
          </cell>
          <cell r="D1299" t="str">
            <v>978</v>
          </cell>
          <cell r="E1299">
            <v>21500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21500</v>
          </cell>
          <cell r="U1299">
            <v>0</v>
          </cell>
          <cell r="V1299">
            <v>0</v>
          </cell>
          <cell r="W1299">
            <v>0</v>
          </cell>
          <cell r="X1299">
            <v>0</v>
          </cell>
          <cell r="Y1299">
            <v>0</v>
          </cell>
          <cell r="Z1299">
            <v>0</v>
          </cell>
        </row>
        <row r="1300">
          <cell r="A1300">
            <v>2615</v>
          </cell>
          <cell r="B1300" t="str">
            <v>П</v>
          </cell>
          <cell r="C1300" t="str">
            <v>П2615</v>
          </cell>
          <cell r="D1300">
            <v>840</v>
          </cell>
          <cell r="E1300">
            <v>30056310.050000001</v>
          </cell>
          <cell r="F1300">
            <v>18500000</v>
          </cell>
          <cell r="G1300">
            <v>10135070.970000001</v>
          </cell>
          <cell r="H1300">
            <v>0</v>
          </cell>
          <cell r="I1300">
            <v>210760.57</v>
          </cell>
          <cell r="J1300">
            <v>0</v>
          </cell>
          <cell r="K1300">
            <v>0</v>
          </cell>
          <cell r="L1300">
            <v>210000</v>
          </cell>
          <cell r="M1300">
            <v>494420</v>
          </cell>
          <cell r="N1300">
            <v>0</v>
          </cell>
          <cell r="O1300">
            <v>0</v>
          </cell>
          <cell r="P1300">
            <v>0</v>
          </cell>
          <cell r="Q1300">
            <v>15000</v>
          </cell>
          <cell r="R1300">
            <v>0</v>
          </cell>
          <cell r="S1300">
            <v>215000</v>
          </cell>
          <cell r="T1300">
            <v>147146</v>
          </cell>
          <cell r="U1300">
            <v>0</v>
          </cell>
          <cell r="V1300">
            <v>0</v>
          </cell>
          <cell r="W1300">
            <v>0</v>
          </cell>
          <cell r="X1300">
            <v>0</v>
          </cell>
          <cell r="Y1300">
            <v>0</v>
          </cell>
          <cell r="Z1300">
            <v>128912.51</v>
          </cell>
        </row>
        <row r="1301">
          <cell r="A1301">
            <v>2615</v>
          </cell>
          <cell r="B1301" t="str">
            <v>П</v>
          </cell>
          <cell r="C1301" t="str">
            <v>П2615</v>
          </cell>
          <cell r="D1301">
            <v>810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row>
        <row r="1302">
          <cell r="A1302">
            <v>2618</v>
          </cell>
          <cell r="B1302" t="str">
            <v>П</v>
          </cell>
          <cell r="C1302" t="str">
            <v>П2618</v>
          </cell>
          <cell r="D1302">
            <v>0</v>
          </cell>
          <cell r="E1302">
            <v>5414575.7799999993</v>
          </cell>
          <cell r="F1302">
            <v>3383917.59</v>
          </cell>
          <cell r="G1302">
            <v>470469.1</v>
          </cell>
          <cell r="H1302">
            <v>0</v>
          </cell>
          <cell r="I1302">
            <v>230880.9</v>
          </cell>
          <cell r="J1302">
            <v>16094.23</v>
          </cell>
          <cell r="K1302">
            <v>0</v>
          </cell>
          <cell r="L1302">
            <v>27098.38</v>
          </cell>
          <cell r="M1302">
            <v>615144.32999999996</v>
          </cell>
          <cell r="N1302">
            <v>0</v>
          </cell>
          <cell r="O1302">
            <v>71712.77</v>
          </cell>
          <cell r="P1302">
            <v>0</v>
          </cell>
          <cell r="Q1302">
            <v>10206.530000000001</v>
          </cell>
          <cell r="R1302">
            <v>15918.99</v>
          </cell>
          <cell r="S1302">
            <v>41873.07</v>
          </cell>
          <cell r="T1302">
            <v>54308.45</v>
          </cell>
          <cell r="U1302">
            <v>16375.89</v>
          </cell>
          <cell r="V1302">
            <v>121381.68</v>
          </cell>
          <cell r="W1302">
            <v>119312.28</v>
          </cell>
          <cell r="X1302">
            <v>940.71</v>
          </cell>
          <cell r="Y1302">
            <v>0</v>
          </cell>
          <cell r="Z1302">
            <v>218940.88</v>
          </cell>
        </row>
        <row r="1303">
          <cell r="A1303">
            <v>2618</v>
          </cell>
          <cell r="B1303" t="str">
            <v>П</v>
          </cell>
          <cell r="C1303" t="str">
            <v>П2618</v>
          </cell>
          <cell r="D1303">
            <v>980</v>
          </cell>
          <cell r="E1303">
            <v>1999918.67</v>
          </cell>
          <cell r="F1303">
            <v>230621.45</v>
          </cell>
          <cell r="G1303">
            <v>462348.59</v>
          </cell>
          <cell r="H1303">
            <v>0</v>
          </cell>
          <cell r="I1303">
            <v>220471.96</v>
          </cell>
          <cell r="J1303">
            <v>4889.0600000000004</v>
          </cell>
          <cell r="K1303">
            <v>0</v>
          </cell>
          <cell r="L1303">
            <v>17645.330000000002</v>
          </cell>
          <cell r="M1303">
            <v>438374</v>
          </cell>
          <cell r="N1303">
            <v>0</v>
          </cell>
          <cell r="O1303">
            <v>70075.88</v>
          </cell>
          <cell r="P1303">
            <v>0</v>
          </cell>
          <cell r="Q1303">
            <v>5958.03</v>
          </cell>
          <cell r="R1303">
            <v>15918.99</v>
          </cell>
          <cell r="S1303">
            <v>36597.040000000001</v>
          </cell>
          <cell r="T1303">
            <v>54308.45</v>
          </cell>
          <cell r="U1303">
            <v>16375.89</v>
          </cell>
          <cell r="V1303">
            <v>113978.64</v>
          </cell>
          <cell r="W1303">
            <v>119312.28</v>
          </cell>
          <cell r="X1303">
            <v>940.71</v>
          </cell>
          <cell r="Y1303">
            <v>0</v>
          </cell>
          <cell r="Z1303">
            <v>192102.37</v>
          </cell>
        </row>
        <row r="1304">
          <cell r="A1304">
            <v>2618</v>
          </cell>
          <cell r="B1304" t="str">
            <v>П</v>
          </cell>
          <cell r="C1304" t="str">
            <v>П2618</v>
          </cell>
          <cell r="D1304" t="str">
            <v>978</v>
          </cell>
          <cell r="E1304">
            <v>29.59</v>
          </cell>
          <cell r="F1304">
            <v>0</v>
          </cell>
          <cell r="G1304">
            <v>29.59</v>
          </cell>
          <cell r="H1304">
            <v>0</v>
          </cell>
          <cell r="I1304">
            <v>0</v>
          </cell>
          <cell r="J1304">
            <v>0</v>
          </cell>
          <cell r="K1304">
            <v>0</v>
          </cell>
          <cell r="L1304">
            <v>0</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row>
        <row r="1305">
          <cell r="A1305">
            <v>2618</v>
          </cell>
          <cell r="B1305" t="str">
            <v>П</v>
          </cell>
          <cell r="C1305" t="str">
            <v>П2618</v>
          </cell>
          <cell r="D1305">
            <v>840</v>
          </cell>
          <cell r="E1305">
            <v>639333.89</v>
          </cell>
          <cell r="F1305">
            <v>591113.72</v>
          </cell>
          <cell r="G1305">
            <v>1490.24</v>
          </cell>
          <cell r="H1305">
            <v>0</v>
          </cell>
          <cell r="I1305">
            <v>1951.25</v>
          </cell>
          <cell r="J1305">
            <v>2100.5100000000002</v>
          </cell>
          <cell r="K1305">
            <v>0</v>
          </cell>
          <cell r="L1305">
            <v>1772.06</v>
          </cell>
          <cell r="M1305">
            <v>33137.19</v>
          </cell>
          <cell r="N1305">
            <v>0</v>
          </cell>
          <cell r="O1305">
            <v>306.85000000000002</v>
          </cell>
          <cell r="P1305">
            <v>0</v>
          </cell>
          <cell r="Q1305">
            <v>796.42</v>
          </cell>
          <cell r="R1305">
            <v>0</v>
          </cell>
          <cell r="S1305">
            <v>989.04</v>
          </cell>
          <cell r="T1305">
            <v>0</v>
          </cell>
          <cell r="U1305">
            <v>0</v>
          </cell>
          <cell r="V1305">
            <v>645.49</v>
          </cell>
          <cell r="W1305">
            <v>0</v>
          </cell>
          <cell r="X1305">
            <v>0</v>
          </cell>
          <cell r="Y1305">
            <v>0</v>
          </cell>
          <cell r="Z1305">
            <v>5031.12</v>
          </cell>
        </row>
        <row r="1306">
          <cell r="A1306">
            <v>2618</v>
          </cell>
          <cell r="B1306" t="str">
            <v>П</v>
          </cell>
          <cell r="C1306" t="str">
            <v>П2618</v>
          </cell>
          <cell r="D1306">
            <v>810</v>
          </cell>
          <cell r="E1306">
            <v>23438.36</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23438.36</v>
          </cell>
          <cell r="W1306">
            <v>0</v>
          </cell>
          <cell r="X1306">
            <v>0</v>
          </cell>
          <cell r="Y1306">
            <v>0</v>
          </cell>
          <cell r="Z1306">
            <v>0</v>
          </cell>
        </row>
        <row r="1307">
          <cell r="A1307">
            <v>2620</v>
          </cell>
          <cell r="B1307" t="str">
            <v>П</v>
          </cell>
          <cell r="C1307" t="str">
            <v>П2620</v>
          </cell>
          <cell r="D1307">
            <v>0</v>
          </cell>
          <cell r="E1307">
            <v>13932282.600000001</v>
          </cell>
          <cell r="F1307">
            <v>35795.760000000002</v>
          </cell>
          <cell r="G1307">
            <v>4137173.3</v>
          </cell>
          <cell r="H1307">
            <v>5592.47</v>
          </cell>
          <cell r="I1307">
            <v>35107.19</v>
          </cell>
          <cell r="J1307">
            <v>553360.4</v>
          </cell>
          <cell r="K1307">
            <v>262458.7</v>
          </cell>
          <cell r="L1307">
            <v>108798.79</v>
          </cell>
          <cell r="M1307">
            <v>2705456.37</v>
          </cell>
          <cell r="N1307">
            <v>310.85000000000002</v>
          </cell>
          <cell r="O1307">
            <v>244612.22</v>
          </cell>
          <cell r="P1307">
            <v>1392846.88</v>
          </cell>
          <cell r="Q1307">
            <v>68688.23</v>
          </cell>
          <cell r="R1307">
            <v>433755.34</v>
          </cell>
          <cell r="S1307">
            <v>2622426.4</v>
          </cell>
          <cell r="T1307">
            <v>385596.91</v>
          </cell>
          <cell r="U1307">
            <v>8515.3799999999992</v>
          </cell>
          <cell r="V1307">
            <v>395077.85</v>
          </cell>
          <cell r="W1307">
            <v>302526.07</v>
          </cell>
          <cell r="X1307">
            <v>10034.89</v>
          </cell>
          <cell r="Y1307">
            <v>2422.87</v>
          </cell>
          <cell r="Z1307">
            <v>221725.73</v>
          </cell>
        </row>
        <row r="1308">
          <cell r="A1308">
            <v>2620</v>
          </cell>
          <cell r="B1308" t="str">
            <v>П</v>
          </cell>
          <cell r="C1308" t="str">
            <v>П2620</v>
          </cell>
          <cell r="D1308">
            <v>980</v>
          </cell>
          <cell r="E1308">
            <v>6895551.3499999996</v>
          </cell>
          <cell r="F1308">
            <v>23215.59</v>
          </cell>
          <cell r="G1308">
            <v>2326569.65</v>
          </cell>
          <cell r="H1308">
            <v>5592.47</v>
          </cell>
          <cell r="I1308">
            <v>9612.68</v>
          </cell>
          <cell r="J1308">
            <v>493389.8</v>
          </cell>
          <cell r="K1308">
            <v>17636.05</v>
          </cell>
          <cell r="L1308">
            <v>3198.74</v>
          </cell>
          <cell r="M1308">
            <v>1985276.22</v>
          </cell>
          <cell r="N1308">
            <v>257.5</v>
          </cell>
          <cell r="O1308">
            <v>166100.93</v>
          </cell>
          <cell r="P1308">
            <v>1288803.73</v>
          </cell>
          <cell r="Q1308">
            <v>47147.09</v>
          </cell>
          <cell r="R1308">
            <v>41712.839999999997</v>
          </cell>
          <cell r="S1308">
            <v>59350.34</v>
          </cell>
          <cell r="T1308">
            <v>145180.18</v>
          </cell>
          <cell r="U1308">
            <v>8491.67</v>
          </cell>
          <cell r="V1308">
            <v>13942.19</v>
          </cell>
          <cell r="W1308">
            <v>184007.61</v>
          </cell>
          <cell r="X1308">
            <v>3359.9</v>
          </cell>
          <cell r="Y1308">
            <v>894.5</v>
          </cell>
          <cell r="Z1308">
            <v>71811.67</v>
          </cell>
        </row>
        <row r="1309">
          <cell r="A1309">
            <v>2620</v>
          </cell>
          <cell r="B1309" t="str">
            <v>П</v>
          </cell>
          <cell r="C1309" t="str">
            <v>П2620</v>
          </cell>
          <cell r="D1309" t="str">
            <v>978</v>
          </cell>
          <cell r="E1309">
            <v>105847.41</v>
          </cell>
          <cell r="F1309">
            <v>25</v>
          </cell>
          <cell r="G1309">
            <v>49668.15</v>
          </cell>
          <cell r="H1309">
            <v>0</v>
          </cell>
          <cell r="I1309">
            <v>294.01</v>
          </cell>
          <cell r="J1309">
            <v>1847</v>
          </cell>
          <cell r="K1309">
            <v>422.2</v>
          </cell>
          <cell r="L1309">
            <v>0</v>
          </cell>
          <cell r="M1309">
            <v>3268.05</v>
          </cell>
          <cell r="N1309">
            <v>0</v>
          </cell>
          <cell r="O1309">
            <v>150.01</v>
          </cell>
          <cell r="P1309">
            <v>1465.97</v>
          </cell>
          <cell r="Q1309">
            <v>90</v>
          </cell>
          <cell r="R1309">
            <v>8008.36</v>
          </cell>
          <cell r="S1309">
            <v>14008.68</v>
          </cell>
          <cell r="T1309">
            <v>7053.78</v>
          </cell>
          <cell r="U1309">
            <v>3.2</v>
          </cell>
          <cell r="V1309">
            <v>1890.5</v>
          </cell>
          <cell r="W1309">
            <v>1433.3</v>
          </cell>
          <cell r="X1309">
            <v>232.2</v>
          </cell>
          <cell r="Y1309">
            <v>10</v>
          </cell>
          <cell r="Z1309">
            <v>15977</v>
          </cell>
        </row>
        <row r="1310">
          <cell r="A1310">
            <v>2620</v>
          </cell>
          <cell r="B1310" t="str">
            <v>П</v>
          </cell>
          <cell r="C1310" t="str">
            <v>П2620</v>
          </cell>
          <cell r="D1310">
            <v>840</v>
          </cell>
          <cell r="E1310">
            <v>1198771.98</v>
          </cell>
          <cell r="F1310">
            <v>2331.21</v>
          </cell>
          <cell r="G1310">
            <v>285024.42</v>
          </cell>
          <cell r="H1310">
            <v>0</v>
          </cell>
          <cell r="I1310">
            <v>4010.23</v>
          </cell>
          <cell r="J1310">
            <v>9243.2099999999991</v>
          </cell>
          <cell r="K1310">
            <v>45421.46</v>
          </cell>
          <cell r="L1310">
            <v>19795.68</v>
          </cell>
          <cell r="M1310">
            <v>130868.09</v>
          </cell>
          <cell r="N1310">
            <v>10</v>
          </cell>
          <cell r="O1310">
            <v>14538.18</v>
          </cell>
          <cell r="P1310">
            <v>17917.349999999999</v>
          </cell>
          <cell r="Q1310">
            <v>3623.99</v>
          </cell>
          <cell r="R1310">
            <v>61836.17</v>
          </cell>
          <cell r="S1310">
            <v>465296.44</v>
          </cell>
          <cell r="T1310">
            <v>37434.67</v>
          </cell>
          <cell r="U1310">
            <v>0.98</v>
          </cell>
          <cell r="V1310">
            <v>69306.429999999993</v>
          </cell>
          <cell r="W1310">
            <v>20666.23</v>
          </cell>
          <cell r="X1310">
            <v>1000</v>
          </cell>
          <cell r="Y1310">
            <v>275.68</v>
          </cell>
          <cell r="Z1310">
            <v>10171.56</v>
          </cell>
        </row>
        <row r="1311">
          <cell r="A1311">
            <v>2620</v>
          </cell>
          <cell r="B1311" t="str">
            <v>П</v>
          </cell>
          <cell r="C1311" t="str">
            <v>П2620</v>
          </cell>
          <cell r="D1311">
            <v>810</v>
          </cell>
          <cell r="E1311">
            <v>148086.18</v>
          </cell>
          <cell r="F1311">
            <v>0</v>
          </cell>
          <cell r="G1311">
            <v>20165.05</v>
          </cell>
          <cell r="H1311">
            <v>0</v>
          </cell>
          <cell r="I1311">
            <v>14000</v>
          </cell>
          <cell r="J1311">
            <v>0</v>
          </cell>
          <cell r="K1311">
            <v>500.33</v>
          </cell>
          <cell r="L1311">
            <v>0</v>
          </cell>
          <cell r="M1311">
            <v>0</v>
          </cell>
          <cell r="N1311">
            <v>0</v>
          </cell>
          <cell r="O1311">
            <v>540.73</v>
          </cell>
          <cell r="P1311">
            <v>0</v>
          </cell>
          <cell r="Q1311">
            <v>10000</v>
          </cell>
          <cell r="R1311">
            <v>94383.02</v>
          </cell>
          <cell r="S1311">
            <v>474</v>
          </cell>
          <cell r="T1311">
            <v>0</v>
          </cell>
          <cell r="U1311">
            <v>0</v>
          </cell>
          <cell r="V1311">
            <v>3000</v>
          </cell>
          <cell r="W1311">
            <v>0</v>
          </cell>
          <cell r="X1311">
            <v>0</v>
          </cell>
          <cell r="Y1311">
            <v>0</v>
          </cell>
          <cell r="Z1311">
            <v>5023.05</v>
          </cell>
        </row>
        <row r="1312">
          <cell r="A1312">
            <v>2621</v>
          </cell>
          <cell r="B1312" t="str">
            <v>П</v>
          </cell>
          <cell r="C1312" t="str">
            <v>П2621</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row>
        <row r="1313">
          <cell r="A1313">
            <v>2621</v>
          </cell>
          <cell r="B1313" t="str">
            <v>П</v>
          </cell>
          <cell r="C1313" t="str">
            <v>П2621</v>
          </cell>
          <cell r="D1313">
            <v>980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row>
        <row r="1314">
          <cell r="A1314">
            <v>2621</v>
          </cell>
          <cell r="B1314" t="str">
            <v>П</v>
          </cell>
          <cell r="C1314" t="str">
            <v>П2621</v>
          </cell>
          <cell r="D1314" t="str">
            <v>978</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row>
        <row r="1315">
          <cell r="A1315">
            <v>2621</v>
          </cell>
          <cell r="B1315" t="str">
            <v>П</v>
          </cell>
          <cell r="C1315" t="str">
            <v>П2621</v>
          </cell>
          <cell r="D1315">
            <v>840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row>
        <row r="1316">
          <cell r="A1316">
            <v>2621</v>
          </cell>
          <cell r="B1316" t="str">
            <v>П</v>
          </cell>
          <cell r="C1316" t="str">
            <v>П2621</v>
          </cell>
          <cell r="D1316">
            <v>810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row>
        <row r="1317">
          <cell r="A1317">
            <v>2622</v>
          </cell>
          <cell r="B1317" t="str">
            <v>П</v>
          </cell>
          <cell r="C1317" t="str">
            <v>П2622</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row>
        <row r="1318">
          <cell r="A1318">
            <v>2622</v>
          </cell>
          <cell r="B1318" t="str">
            <v>П</v>
          </cell>
          <cell r="C1318" t="str">
            <v>П2622</v>
          </cell>
          <cell r="D1318">
            <v>980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row>
        <row r="1319">
          <cell r="A1319">
            <v>2622</v>
          </cell>
          <cell r="B1319" t="str">
            <v>П</v>
          </cell>
          <cell r="C1319" t="str">
            <v>П2622</v>
          </cell>
          <cell r="D1319" t="str">
            <v>978</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row>
        <row r="1320">
          <cell r="A1320">
            <v>2622</v>
          </cell>
          <cell r="B1320" t="str">
            <v>П</v>
          </cell>
          <cell r="C1320" t="str">
            <v>П2622</v>
          </cell>
          <cell r="D1320">
            <v>840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row>
        <row r="1321">
          <cell r="A1321">
            <v>2622</v>
          </cell>
          <cell r="B1321" t="str">
            <v>П</v>
          </cell>
          <cell r="C1321" t="str">
            <v>П2622</v>
          </cell>
          <cell r="D1321">
            <v>810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row>
        <row r="1322">
          <cell r="A1322">
            <v>2625</v>
          </cell>
          <cell r="B1322" t="str">
            <v>П</v>
          </cell>
          <cell r="C1322" t="str">
            <v>П2625</v>
          </cell>
          <cell r="D1322">
            <v>0</v>
          </cell>
          <cell r="E1322">
            <v>44358615.75</v>
          </cell>
          <cell r="F1322">
            <v>21310803.620000001</v>
          </cell>
          <cell r="G1322">
            <v>1116388.81</v>
          </cell>
          <cell r="H1322">
            <v>0</v>
          </cell>
          <cell r="I1322">
            <v>4809797.88</v>
          </cell>
          <cell r="J1322">
            <v>0</v>
          </cell>
          <cell r="K1322">
            <v>0</v>
          </cell>
          <cell r="L1322">
            <v>343828.06</v>
          </cell>
          <cell r="M1322">
            <v>0</v>
          </cell>
          <cell r="N1322">
            <v>0</v>
          </cell>
          <cell r="O1322">
            <v>4976156.2300000004</v>
          </cell>
          <cell r="P1322">
            <v>0</v>
          </cell>
          <cell r="Q1322">
            <v>11202.45</v>
          </cell>
          <cell r="R1322">
            <v>456274.16</v>
          </cell>
          <cell r="S1322">
            <v>10635.34</v>
          </cell>
          <cell r="T1322">
            <v>42025.46</v>
          </cell>
          <cell r="U1322">
            <v>0</v>
          </cell>
          <cell r="V1322">
            <v>0</v>
          </cell>
          <cell r="W1322">
            <v>1560909.09</v>
          </cell>
          <cell r="X1322">
            <v>0</v>
          </cell>
          <cell r="Y1322">
            <v>0</v>
          </cell>
          <cell r="Z1322">
            <v>9720594.6500000004</v>
          </cell>
        </row>
        <row r="1323">
          <cell r="A1323">
            <v>2625</v>
          </cell>
          <cell r="B1323" t="str">
            <v>П</v>
          </cell>
          <cell r="C1323" t="str">
            <v>П2625</v>
          </cell>
          <cell r="D1323">
            <v>980</v>
          </cell>
          <cell r="E1323">
            <v>37098317.68</v>
          </cell>
          <cell r="F1323">
            <v>14305419.17</v>
          </cell>
          <cell r="G1323">
            <v>1013580.67</v>
          </cell>
          <cell r="H1323">
            <v>0</v>
          </cell>
          <cell r="I1323">
            <v>4809797.88</v>
          </cell>
          <cell r="J1323">
            <v>0</v>
          </cell>
          <cell r="K1323">
            <v>0</v>
          </cell>
          <cell r="L1323">
            <v>343828.06</v>
          </cell>
          <cell r="M1323">
            <v>0</v>
          </cell>
          <cell r="N1323">
            <v>0</v>
          </cell>
          <cell r="O1323">
            <v>4976156.2300000004</v>
          </cell>
          <cell r="P1323">
            <v>0</v>
          </cell>
          <cell r="Q1323">
            <v>0</v>
          </cell>
          <cell r="R1323">
            <v>456274.16</v>
          </cell>
          <cell r="S1323">
            <v>0</v>
          </cell>
          <cell r="T1323">
            <v>33794.699999999997</v>
          </cell>
          <cell r="U1323">
            <v>0</v>
          </cell>
          <cell r="V1323">
            <v>0</v>
          </cell>
          <cell r="W1323">
            <v>1539027.56</v>
          </cell>
          <cell r="X1323">
            <v>0</v>
          </cell>
          <cell r="Y1323">
            <v>0</v>
          </cell>
          <cell r="Z1323">
            <v>9620439.25</v>
          </cell>
        </row>
        <row r="1324">
          <cell r="A1324">
            <v>2625</v>
          </cell>
          <cell r="B1324" t="str">
            <v>П</v>
          </cell>
          <cell r="C1324" t="str">
            <v>П2625</v>
          </cell>
          <cell r="D1324" t="str">
            <v>978</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row>
        <row r="1325">
          <cell r="A1325">
            <v>2625</v>
          </cell>
          <cell r="B1325" t="str">
            <v>П</v>
          </cell>
          <cell r="C1325" t="str">
            <v>П2625</v>
          </cell>
          <cell r="D1325">
            <v>840</v>
          </cell>
          <cell r="E1325">
            <v>1361008.16</v>
          </cell>
          <cell r="F1325">
            <v>1313222.31</v>
          </cell>
          <cell r="G1325">
            <v>19272.310000000001</v>
          </cell>
          <cell r="H1325">
            <v>0</v>
          </cell>
          <cell r="I1325">
            <v>0</v>
          </cell>
          <cell r="J1325">
            <v>0</v>
          </cell>
          <cell r="K1325">
            <v>0</v>
          </cell>
          <cell r="L1325">
            <v>0</v>
          </cell>
          <cell r="M1325">
            <v>0</v>
          </cell>
          <cell r="N1325">
            <v>0</v>
          </cell>
          <cell r="O1325">
            <v>0</v>
          </cell>
          <cell r="P1325">
            <v>0</v>
          </cell>
          <cell r="Q1325">
            <v>2100</v>
          </cell>
          <cell r="R1325">
            <v>0</v>
          </cell>
          <cell r="S1325">
            <v>1993.69</v>
          </cell>
          <cell r="T1325">
            <v>1542.93</v>
          </cell>
          <cell r="U1325">
            <v>0</v>
          </cell>
          <cell r="V1325">
            <v>0</v>
          </cell>
          <cell r="W1325">
            <v>4101.8900000000003</v>
          </cell>
          <cell r="X1325">
            <v>0</v>
          </cell>
          <cell r="Y1325">
            <v>0</v>
          </cell>
          <cell r="Z1325">
            <v>18775.03</v>
          </cell>
        </row>
        <row r="1326">
          <cell r="A1326">
            <v>2625</v>
          </cell>
          <cell r="B1326" t="str">
            <v>П</v>
          </cell>
          <cell r="C1326" t="str">
            <v>П2625</v>
          </cell>
          <cell r="D1326">
            <v>810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row>
        <row r="1327">
          <cell r="A1327" t="str">
            <v>2626</v>
          </cell>
          <cell r="B1327" t="str">
            <v>А</v>
          </cell>
          <cell r="C1327" t="str">
            <v>А2626</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row>
        <row r="1328">
          <cell r="A1328" t="str">
            <v>2626</v>
          </cell>
          <cell r="B1328" t="str">
            <v>А</v>
          </cell>
          <cell r="C1328" t="str">
            <v>А2626</v>
          </cell>
          <cell r="D1328">
            <v>980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row>
        <row r="1329">
          <cell r="A1329" t="str">
            <v>2626</v>
          </cell>
          <cell r="B1329" t="str">
            <v>А</v>
          </cell>
          <cell r="C1329" t="str">
            <v>А2626</v>
          </cell>
          <cell r="D1329" t="str">
            <v>978</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row>
        <row r="1330">
          <cell r="A1330" t="str">
            <v>2626</v>
          </cell>
          <cell r="B1330" t="str">
            <v>А</v>
          </cell>
          <cell r="C1330" t="str">
            <v>А2626</v>
          </cell>
          <cell r="D1330">
            <v>840</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row>
        <row r="1331">
          <cell r="A1331" t="str">
            <v>2626</v>
          </cell>
          <cell r="B1331" t="str">
            <v>А</v>
          </cell>
          <cell r="C1331" t="str">
            <v>А2626</v>
          </cell>
          <cell r="D1331">
            <v>810</v>
          </cell>
          <cell r="E1331">
            <v>0</v>
          </cell>
          <cell r="F1331">
            <v>0</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row>
        <row r="1332">
          <cell r="A1332">
            <v>2628</v>
          </cell>
          <cell r="B1332" t="str">
            <v>П</v>
          </cell>
          <cell r="C1332" t="str">
            <v>П2628</v>
          </cell>
          <cell r="D1332">
            <v>0</v>
          </cell>
          <cell r="E1332">
            <v>276597.42</v>
          </cell>
          <cell r="F1332">
            <v>51.49</v>
          </cell>
          <cell r="G1332">
            <v>273740</v>
          </cell>
          <cell r="H1332">
            <v>0</v>
          </cell>
          <cell r="I1332">
            <v>74.63</v>
          </cell>
          <cell r="J1332">
            <v>0</v>
          </cell>
          <cell r="K1332">
            <v>70.91</v>
          </cell>
          <cell r="L1332">
            <v>0</v>
          </cell>
          <cell r="M1332">
            <v>2240.34</v>
          </cell>
          <cell r="N1332">
            <v>0</v>
          </cell>
          <cell r="O1332">
            <v>87.09</v>
          </cell>
          <cell r="P1332">
            <v>12.28</v>
          </cell>
          <cell r="Q1332">
            <v>17.989999999999998</v>
          </cell>
          <cell r="R1332">
            <v>20.59</v>
          </cell>
          <cell r="S1332">
            <v>0</v>
          </cell>
          <cell r="T1332">
            <v>0</v>
          </cell>
          <cell r="U1332">
            <v>4.87</v>
          </cell>
          <cell r="V1332">
            <v>0.69</v>
          </cell>
          <cell r="W1332">
            <v>275.20999999999998</v>
          </cell>
          <cell r="X1332">
            <v>1.33</v>
          </cell>
          <cell r="Y1332">
            <v>0</v>
          </cell>
          <cell r="Z1332">
            <v>0</v>
          </cell>
        </row>
        <row r="1333">
          <cell r="A1333">
            <v>2628</v>
          </cell>
          <cell r="B1333" t="str">
            <v>П</v>
          </cell>
          <cell r="C1333" t="str">
            <v>П2628</v>
          </cell>
          <cell r="D1333">
            <v>980</v>
          </cell>
          <cell r="E1333">
            <v>108597.81</v>
          </cell>
          <cell r="F1333">
            <v>39.67</v>
          </cell>
          <cell r="G1333">
            <v>105752.21</v>
          </cell>
          <cell r="H1333">
            <v>0</v>
          </cell>
          <cell r="I1333">
            <v>74.63</v>
          </cell>
          <cell r="J1333">
            <v>0</v>
          </cell>
          <cell r="K1333">
            <v>70.91</v>
          </cell>
          <cell r="L1333">
            <v>0</v>
          </cell>
          <cell r="M1333">
            <v>2240.34</v>
          </cell>
          <cell r="N1333">
            <v>0</v>
          </cell>
          <cell r="O1333">
            <v>87.09</v>
          </cell>
          <cell r="P1333">
            <v>12.28</v>
          </cell>
          <cell r="Q1333">
            <v>17.989999999999998</v>
          </cell>
          <cell r="R1333">
            <v>20.59</v>
          </cell>
          <cell r="S1333">
            <v>0</v>
          </cell>
          <cell r="T1333">
            <v>0</v>
          </cell>
          <cell r="U1333">
            <v>4.87</v>
          </cell>
          <cell r="V1333">
            <v>0.69</v>
          </cell>
          <cell r="W1333">
            <v>275.20999999999998</v>
          </cell>
          <cell r="X1333">
            <v>1.33</v>
          </cell>
          <cell r="Y1333">
            <v>0</v>
          </cell>
          <cell r="Z1333">
            <v>0</v>
          </cell>
        </row>
        <row r="1334">
          <cell r="A1334">
            <v>2628</v>
          </cell>
          <cell r="B1334" t="str">
            <v>П</v>
          </cell>
          <cell r="C1334" t="str">
            <v>П2628</v>
          </cell>
          <cell r="D1334" t="str">
            <v>978</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row>
        <row r="1335">
          <cell r="A1335">
            <v>2628</v>
          </cell>
          <cell r="B1335" t="str">
            <v>П</v>
          </cell>
          <cell r="C1335" t="str">
            <v>П2628</v>
          </cell>
          <cell r="D1335">
            <v>840</v>
          </cell>
          <cell r="E1335">
            <v>31493.040000000001</v>
          </cell>
          <cell r="F1335">
            <v>2.2200000000000002</v>
          </cell>
          <cell r="G1335">
            <v>31490.82</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row>
        <row r="1336">
          <cell r="A1336">
            <v>2628</v>
          </cell>
          <cell r="B1336" t="str">
            <v>П</v>
          </cell>
          <cell r="C1336" t="str">
            <v>П2628</v>
          </cell>
          <cell r="D1336">
            <v>810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row>
        <row r="1337">
          <cell r="A1337">
            <v>2630</v>
          </cell>
          <cell r="B1337" t="str">
            <v>П</v>
          </cell>
          <cell r="C1337" t="str">
            <v>П2630</v>
          </cell>
          <cell r="D1337">
            <v>0</v>
          </cell>
          <cell r="E1337">
            <v>130070239.41</v>
          </cell>
          <cell r="F1337">
            <v>1028693.7</v>
          </cell>
          <cell r="G1337">
            <v>14943836.859999999</v>
          </cell>
          <cell r="H1337">
            <v>0</v>
          </cell>
          <cell r="I1337">
            <v>19241070.439999998</v>
          </cell>
          <cell r="J1337">
            <v>6246690.8600000003</v>
          </cell>
          <cell r="K1337">
            <v>2659486.5</v>
          </cell>
          <cell r="L1337">
            <v>566922.97</v>
          </cell>
          <cell r="M1337">
            <v>23455461.66</v>
          </cell>
          <cell r="N1337">
            <v>207536.9</v>
          </cell>
          <cell r="O1337">
            <v>7531042.8100000005</v>
          </cell>
          <cell r="P1337">
            <v>2801862.68</v>
          </cell>
          <cell r="Q1337">
            <v>5602334.9800000004</v>
          </cell>
          <cell r="R1337">
            <v>4188800.64</v>
          </cell>
          <cell r="S1337">
            <v>4660850.84</v>
          </cell>
          <cell r="T1337">
            <v>14625118.359999999</v>
          </cell>
          <cell r="U1337">
            <v>476517.52</v>
          </cell>
          <cell r="V1337">
            <v>4158453.26</v>
          </cell>
          <cell r="W1337">
            <v>5938254.25</v>
          </cell>
          <cell r="X1337">
            <v>1256731.83</v>
          </cell>
          <cell r="Y1337">
            <v>283923.84999999998</v>
          </cell>
          <cell r="Z1337">
            <v>10196648.5</v>
          </cell>
        </row>
        <row r="1338">
          <cell r="A1338">
            <v>2630</v>
          </cell>
          <cell r="B1338" t="str">
            <v>П</v>
          </cell>
          <cell r="C1338" t="str">
            <v>П2630</v>
          </cell>
          <cell r="D1338">
            <v>980</v>
          </cell>
          <cell r="E1338">
            <v>67291486.609999999</v>
          </cell>
          <cell r="F1338">
            <v>419060</v>
          </cell>
          <cell r="G1338">
            <v>7471617.9299999997</v>
          </cell>
          <cell r="H1338">
            <v>0</v>
          </cell>
          <cell r="I1338">
            <v>14047556.43</v>
          </cell>
          <cell r="J1338">
            <v>4056005.2</v>
          </cell>
          <cell r="K1338">
            <v>837675</v>
          </cell>
          <cell r="L1338">
            <v>222420</v>
          </cell>
          <cell r="M1338">
            <v>15059245.02</v>
          </cell>
          <cell r="N1338">
            <v>139820</v>
          </cell>
          <cell r="O1338">
            <v>3388312.95</v>
          </cell>
          <cell r="P1338">
            <v>742368</v>
          </cell>
          <cell r="Q1338">
            <v>2852177.41</v>
          </cell>
          <cell r="R1338">
            <v>2595374.9</v>
          </cell>
          <cell r="S1338">
            <v>835171.67</v>
          </cell>
          <cell r="T1338">
            <v>3562037</v>
          </cell>
          <cell r="U1338">
            <v>88973</v>
          </cell>
          <cell r="V1338">
            <v>1614964.94</v>
          </cell>
          <cell r="W1338">
            <v>3830828.57</v>
          </cell>
          <cell r="X1338">
            <v>300651.59000000003</v>
          </cell>
          <cell r="Y1338">
            <v>109650</v>
          </cell>
          <cell r="Z1338">
            <v>5117577</v>
          </cell>
        </row>
        <row r="1339">
          <cell r="A1339">
            <v>2630</v>
          </cell>
          <cell r="B1339" t="str">
            <v>П</v>
          </cell>
          <cell r="C1339" t="str">
            <v>П2630</v>
          </cell>
          <cell r="D1339" t="str">
            <v>978</v>
          </cell>
          <cell r="E1339">
            <v>921657.82</v>
          </cell>
          <cell r="F1339">
            <v>10600</v>
          </cell>
          <cell r="G1339">
            <v>189845.34</v>
          </cell>
          <cell r="H1339">
            <v>0</v>
          </cell>
          <cell r="I1339">
            <v>104725</v>
          </cell>
          <cell r="J1339">
            <v>52160.51</v>
          </cell>
          <cell r="K1339">
            <v>28953</v>
          </cell>
          <cell r="L1339">
            <v>6900</v>
          </cell>
          <cell r="M1339">
            <v>139395.35</v>
          </cell>
          <cell r="N1339">
            <v>3700</v>
          </cell>
          <cell r="O1339">
            <v>13640</v>
          </cell>
          <cell r="P1339">
            <v>91798</v>
          </cell>
          <cell r="Q1339">
            <v>16530</v>
          </cell>
          <cell r="R1339">
            <v>14136.93</v>
          </cell>
          <cell r="S1339">
            <v>13798.01</v>
          </cell>
          <cell r="T1339">
            <v>36315</v>
          </cell>
          <cell r="U1339">
            <v>9230</v>
          </cell>
          <cell r="V1339">
            <v>20954</v>
          </cell>
          <cell r="W1339">
            <v>28843</v>
          </cell>
          <cell r="X1339">
            <v>12200</v>
          </cell>
          <cell r="Y1339">
            <v>1000</v>
          </cell>
          <cell r="Z1339">
            <v>126933.68</v>
          </cell>
        </row>
        <row r="1340">
          <cell r="A1340">
            <v>2630</v>
          </cell>
          <cell r="B1340" t="str">
            <v>П</v>
          </cell>
          <cell r="C1340" t="str">
            <v>П2630</v>
          </cell>
          <cell r="D1340">
            <v>840</v>
          </cell>
          <cell r="E1340">
            <v>10771023.669999998</v>
          </cell>
          <cell r="F1340">
            <v>102810</v>
          </cell>
          <cell r="G1340">
            <v>1195284.01</v>
          </cell>
          <cell r="H1340">
            <v>0</v>
          </cell>
          <cell r="I1340">
            <v>860237.51</v>
          </cell>
          <cell r="J1340">
            <v>354215.62</v>
          </cell>
          <cell r="K1340">
            <v>310182</v>
          </cell>
          <cell r="L1340">
            <v>57113</v>
          </cell>
          <cell r="M1340">
            <v>1423092.67</v>
          </cell>
          <cell r="N1340">
            <v>8690</v>
          </cell>
          <cell r="O1340">
            <v>761830.76</v>
          </cell>
          <cell r="P1340">
            <v>286727</v>
          </cell>
          <cell r="Q1340">
            <v>497653</v>
          </cell>
          <cell r="R1340">
            <v>283403</v>
          </cell>
          <cell r="S1340">
            <v>702225.76</v>
          </cell>
          <cell r="T1340">
            <v>2034574</v>
          </cell>
          <cell r="U1340">
            <v>62660</v>
          </cell>
          <cell r="V1340">
            <v>454123.34</v>
          </cell>
          <cell r="W1340">
            <v>363842</v>
          </cell>
          <cell r="X1340">
            <v>166023</v>
          </cell>
          <cell r="Y1340">
            <v>31587</v>
          </cell>
          <cell r="Z1340">
            <v>814750</v>
          </cell>
        </row>
        <row r="1341">
          <cell r="A1341">
            <v>2630</v>
          </cell>
          <cell r="B1341" t="str">
            <v>П</v>
          </cell>
          <cell r="C1341" t="str">
            <v>П2630</v>
          </cell>
          <cell r="D1341">
            <v>810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row>
        <row r="1342">
          <cell r="A1342">
            <v>2635</v>
          </cell>
          <cell r="B1342" t="str">
            <v>П</v>
          </cell>
          <cell r="C1342" t="str">
            <v>П2635</v>
          </cell>
          <cell r="D1342">
            <v>0</v>
          </cell>
          <cell r="E1342">
            <v>334353512.30000001</v>
          </cell>
          <cell r="F1342">
            <v>1157070.92</v>
          </cell>
          <cell r="G1342">
            <v>50966908.140000001</v>
          </cell>
          <cell r="H1342">
            <v>0</v>
          </cell>
          <cell r="I1342">
            <v>28785790.690000001</v>
          </cell>
          <cell r="J1342">
            <v>18880175.240000002</v>
          </cell>
          <cell r="K1342">
            <v>6616242.0999999996</v>
          </cell>
          <cell r="L1342">
            <v>1924765</v>
          </cell>
          <cell r="M1342">
            <v>51178586.950000003</v>
          </cell>
          <cell r="N1342">
            <v>802110.53</v>
          </cell>
          <cell r="O1342">
            <v>30501944.390000001</v>
          </cell>
          <cell r="P1342">
            <v>6021431.9500000002</v>
          </cell>
          <cell r="Q1342">
            <v>2752455.9</v>
          </cell>
          <cell r="R1342">
            <v>17759958.770000003</v>
          </cell>
          <cell r="S1342">
            <v>22264657.760000002</v>
          </cell>
          <cell r="T1342">
            <v>17846021.619999997</v>
          </cell>
          <cell r="U1342">
            <v>1879952.67</v>
          </cell>
          <cell r="V1342">
            <v>8855074.6400000006</v>
          </cell>
          <cell r="W1342">
            <v>19343558.41</v>
          </cell>
          <cell r="X1342">
            <v>1887734.92</v>
          </cell>
          <cell r="Y1342">
            <v>576191.26</v>
          </cell>
          <cell r="Z1342">
            <v>44352880.439999998</v>
          </cell>
        </row>
        <row r="1343">
          <cell r="A1343">
            <v>2635</v>
          </cell>
          <cell r="B1343" t="str">
            <v>П</v>
          </cell>
          <cell r="C1343" t="str">
            <v>П2635</v>
          </cell>
          <cell r="D1343">
            <v>980</v>
          </cell>
          <cell r="E1343">
            <v>177834672.84</v>
          </cell>
          <cell r="F1343">
            <v>600514</v>
          </cell>
          <cell r="G1343">
            <v>21527355.620000001</v>
          </cell>
          <cell r="H1343">
            <v>0</v>
          </cell>
          <cell r="I1343">
            <v>16316981.460000001</v>
          </cell>
          <cell r="J1343">
            <v>10963110.66</v>
          </cell>
          <cell r="K1343">
            <v>3303574</v>
          </cell>
          <cell r="L1343">
            <v>505555</v>
          </cell>
          <cell r="M1343">
            <v>23002301.460000001</v>
          </cell>
          <cell r="N1343">
            <v>325542.3</v>
          </cell>
          <cell r="O1343">
            <v>20574224.920000002</v>
          </cell>
          <cell r="P1343">
            <v>1832129</v>
          </cell>
          <cell r="Q1343">
            <v>2260078</v>
          </cell>
          <cell r="R1343">
            <v>9559782.8100000005</v>
          </cell>
          <cell r="S1343">
            <v>6226457.96</v>
          </cell>
          <cell r="T1343">
            <v>13198443.6</v>
          </cell>
          <cell r="U1343">
            <v>773022</v>
          </cell>
          <cell r="V1343">
            <v>4898180.8</v>
          </cell>
          <cell r="W1343">
            <v>13239959.199999999</v>
          </cell>
          <cell r="X1343">
            <v>1249100</v>
          </cell>
          <cell r="Y1343">
            <v>356479.96</v>
          </cell>
          <cell r="Z1343">
            <v>27121880.09</v>
          </cell>
        </row>
        <row r="1344">
          <cell r="A1344">
            <v>2635</v>
          </cell>
          <cell r="B1344" t="str">
            <v>П</v>
          </cell>
          <cell r="C1344" t="str">
            <v>П2635</v>
          </cell>
          <cell r="D1344" t="str">
            <v>978</v>
          </cell>
          <cell r="E1344">
            <v>2138286.0099999998</v>
          </cell>
          <cell r="F1344">
            <v>3000</v>
          </cell>
          <cell r="G1344">
            <v>377447.13</v>
          </cell>
          <cell r="H1344">
            <v>0</v>
          </cell>
          <cell r="I1344">
            <v>233100.14</v>
          </cell>
          <cell r="J1344">
            <v>111531.68</v>
          </cell>
          <cell r="K1344">
            <v>50467.94</v>
          </cell>
          <cell r="L1344">
            <v>5799</v>
          </cell>
          <cell r="M1344">
            <v>239802.46</v>
          </cell>
          <cell r="N1344">
            <v>0</v>
          </cell>
          <cell r="O1344">
            <v>275015.5</v>
          </cell>
          <cell r="P1344">
            <v>104389.68</v>
          </cell>
          <cell r="Q1344">
            <v>10255.65</v>
          </cell>
          <cell r="R1344">
            <v>323144.59999999998</v>
          </cell>
          <cell r="S1344">
            <v>40627.96</v>
          </cell>
          <cell r="T1344">
            <v>99896.78</v>
          </cell>
          <cell r="U1344">
            <v>11595</v>
          </cell>
          <cell r="V1344">
            <v>20595.45</v>
          </cell>
          <cell r="W1344">
            <v>47561.97</v>
          </cell>
          <cell r="X1344">
            <v>1300</v>
          </cell>
          <cell r="Y1344">
            <v>1300</v>
          </cell>
          <cell r="Z1344">
            <v>181455.07</v>
          </cell>
        </row>
        <row r="1345">
          <cell r="A1345">
            <v>2635</v>
          </cell>
          <cell r="B1345" t="str">
            <v>П</v>
          </cell>
          <cell r="C1345" t="str">
            <v>П2635</v>
          </cell>
          <cell r="D1345">
            <v>840</v>
          </cell>
          <cell r="E1345">
            <v>27026486.66</v>
          </cell>
          <cell r="F1345">
            <v>101085</v>
          </cell>
          <cell r="G1345">
            <v>5110235.59</v>
          </cell>
          <cell r="H1345">
            <v>0</v>
          </cell>
          <cell r="I1345">
            <v>2085129.45</v>
          </cell>
          <cell r="J1345">
            <v>1363425.37</v>
          </cell>
          <cell r="K1345">
            <v>566373</v>
          </cell>
          <cell r="L1345">
            <v>259768</v>
          </cell>
          <cell r="M1345">
            <v>5022059.6399999997</v>
          </cell>
          <cell r="N1345">
            <v>89337</v>
          </cell>
          <cell r="O1345">
            <v>1563418.52</v>
          </cell>
          <cell r="P1345">
            <v>672352</v>
          </cell>
          <cell r="Q1345">
            <v>81202</v>
          </cell>
          <cell r="R1345">
            <v>1187489.6399999999</v>
          </cell>
          <cell r="S1345">
            <v>2962537.21</v>
          </cell>
          <cell r="T1345">
            <v>763122</v>
          </cell>
          <cell r="U1345">
            <v>194956</v>
          </cell>
          <cell r="V1345">
            <v>719466.94</v>
          </cell>
          <cell r="W1345">
            <v>1092703</v>
          </cell>
          <cell r="X1345">
            <v>118311</v>
          </cell>
          <cell r="Y1345">
            <v>39780</v>
          </cell>
          <cell r="Z1345">
            <v>3033735.3</v>
          </cell>
        </row>
        <row r="1346">
          <cell r="A1346">
            <v>2635</v>
          </cell>
          <cell r="B1346" t="str">
            <v>П</v>
          </cell>
          <cell r="C1346" t="str">
            <v>П2635</v>
          </cell>
          <cell r="D1346">
            <v>810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row>
        <row r="1347">
          <cell r="A1347">
            <v>2638</v>
          </cell>
          <cell r="B1347" t="str">
            <v>П</v>
          </cell>
          <cell r="C1347" t="str">
            <v>П2638</v>
          </cell>
          <cell r="D1347">
            <v>0</v>
          </cell>
          <cell r="E1347">
            <v>17347804.169999998</v>
          </cell>
          <cell r="F1347">
            <v>48197.17</v>
          </cell>
          <cell r="G1347">
            <v>2359988.65</v>
          </cell>
          <cell r="H1347">
            <v>0</v>
          </cell>
          <cell r="I1347">
            <v>1629432.12</v>
          </cell>
          <cell r="J1347">
            <v>1090060.23</v>
          </cell>
          <cell r="K1347">
            <v>307989.09000000003</v>
          </cell>
          <cell r="L1347">
            <v>38976.080000000002</v>
          </cell>
          <cell r="M1347">
            <v>3444947.22</v>
          </cell>
          <cell r="N1347">
            <v>12584.27</v>
          </cell>
          <cell r="O1347">
            <v>1385180.84</v>
          </cell>
          <cell r="P1347">
            <v>177433.53</v>
          </cell>
          <cell r="Q1347">
            <v>255246.22</v>
          </cell>
          <cell r="R1347">
            <v>854496.47</v>
          </cell>
          <cell r="S1347">
            <v>638983.93999999994</v>
          </cell>
          <cell r="T1347">
            <v>1430696.01</v>
          </cell>
          <cell r="U1347">
            <v>40097.69</v>
          </cell>
          <cell r="V1347">
            <v>331352.78999999998</v>
          </cell>
          <cell r="W1347">
            <v>977306.37</v>
          </cell>
          <cell r="X1347">
            <v>59613.15</v>
          </cell>
          <cell r="Y1347">
            <v>35674.730000000003</v>
          </cell>
          <cell r="Z1347">
            <v>2229547.6</v>
          </cell>
        </row>
        <row r="1348">
          <cell r="A1348">
            <v>2638</v>
          </cell>
          <cell r="B1348" t="str">
            <v>П</v>
          </cell>
          <cell r="C1348" t="str">
            <v>П2638</v>
          </cell>
          <cell r="D1348">
            <v>980</v>
          </cell>
          <cell r="E1348">
            <v>12021710.48</v>
          </cell>
          <cell r="F1348">
            <v>32805.47</v>
          </cell>
          <cell r="G1348">
            <v>1154587.07</v>
          </cell>
          <cell r="H1348">
            <v>0</v>
          </cell>
          <cell r="I1348">
            <v>1191973.49</v>
          </cell>
          <cell r="J1348">
            <v>912696.51</v>
          </cell>
          <cell r="K1348">
            <v>183929.98</v>
          </cell>
          <cell r="L1348">
            <v>14050.25</v>
          </cell>
          <cell r="M1348">
            <v>2658553</v>
          </cell>
          <cell r="N1348">
            <v>5732.96</v>
          </cell>
          <cell r="O1348">
            <v>991959.43</v>
          </cell>
          <cell r="P1348">
            <v>79194</v>
          </cell>
          <cell r="Q1348">
            <v>165847.03</v>
          </cell>
          <cell r="R1348">
            <v>664501.24</v>
          </cell>
          <cell r="S1348">
            <v>252589.04</v>
          </cell>
          <cell r="T1348">
            <v>1042672.68</v>
          </cell>
          <cell r="U1348">
            <v>19784.599999999999</v>
          </cell>
          <cell r="V1348">
            <v>201742.07999999999</v>
          </cell>
          <cell r="W1348">
            <v>716123.84</v>
          </cell>
          <cell r="X1348">
            <v>36315.08</v>
          </cell>
          <cell r="Y1348">
            <v>29390.91</v>
          </cell>
          <cell r="Z1348">
            <v>1667261.82</v>
          </cell>
        </row>
        <row r="1349">
          <cell r="A1349">
            <v>2638</v>
          </cell>
          <cell r="B1349" t="str">
            <v>П</v>
          </cell>
          <cell r="C1349" t="str">
            <v>П2638</v>
          </cell>
          <cell r="D1349" t="str">
            <v>978</v>
          </cell>
          <cell r="E1349">
            <v>58678.13</v>
          </cell>
          <cell r="F1349">
            <v>23.99</v>
          </cell>
          <cell r="G1349">
            <v>11632.81</v>
          </cell>
          <cell r="H1349">
            <v>0</v>
          </cell>
          <cell r="I1349">
            <v>7258.22</v>
          </cell>
          <cell r="J1349">
            <v>2566.88</v>
          </cell>
          <cell r="K1349">
            <v>1612.64</v>
          </cell>
          <cell r="L1349">
            <v>274.95999999999998</v>
          </cell>
          <cell r="M1349">
            <v>8295.92</v>
          </cell>
          <cell r="N1349">
            <v>19.21</v>
          </cell>
          <cell r="O1349">
            <v>4666.5600000000004</v>
          </cell>
          <cell r="P1349">
            <v>2196.14</v>
          </cell>
          <cell r="Q1349">
            <v>657.08</v>
          </cell>
          <cell r="R1349">
            <v>1042.3699999999999</v>
          </cell>
          <cell r="S1349">
            <v>1785.24</v>
          </cell>
          <cell r="T1349">
            <v>2374.2600000000002</v>
          </cell>
          <cell r="U1349">
            <v>583.72</v>
          </cell>
          <cell r="V1349">
            <v>982.15</v>
          </cell>
          <cell r="W1349">
            <v>2026.57</v>
          </cell>
          <cell r="X1349">
            <v>111.71</v>
          </cell>
          <cell r="Y1349">
            <v>31.85</v>
          </cell>
          <cell r="Z1349">
            <v>10535.85</v>
          </cell>
        </row>
        <row r="1350">
          <cell r="A1350">
            <v>2638</v>
          </cell>
          <cell r="B1350" t="str">
            <v>П</v>
          </cell>
          <cell r="C1350" t="str">
            <v>П2638</v>
          </cell>
          <cell r="D1350">
            <v>840</v>
          </cell>
          <cell r="E1350">
            <v>934890.69</v>
          </cell>
          <cell r="F1350">
            <v>2859.35</v>
          </cell>
          <cell r="G1350">
            <v>213374.34</v>
          </cell>
          <cell r="H1350">
            <v>0</v>
          </cell>
          <cell r="I1350">
            <v>74150.710000000006</v>
          </cell>
          <cell r="J1350">
            <v>30470.54</v>
          </cell>
          <cell r="K1350">
            <v>21510.79</v>
          </cell>
          <cell r="L1350">
            <v>4375.01</v>
          </cell>
          <cell r="M1350">
            <v>138406.84</v>
          </cell>
          <cell r="N1350">
            <v>1263.55</v>
          </cell>
          <cell r="O1350">
            <v>68662.740000000005</v>
          </cell>
          <cell r="P1350">
            <v>16039.22</v>
          </cell>
          <cell r="Q1350">
            <v>16047.59</v>
          </cell>
          <cell r="R1350">
            <v>34488.26</v>
          </cell>
          <cell r="S1350">
            <v>70501.210000000006</v>
          </cell>
          <cell r="T1350">
            <v>70169.039999999994</v>
          </cell>
          <cell r="U1350">
            <v>3176.17</v>
          </cell>
          <cell r="V1350">
            <v>23233.81</v>
          </cell>
          <cell r="W1350">
            <v>46767.86</v>
          </cell>
          <cell r="X1350">
            <v>4246.54</v>
          </cell>
          <cell r="Y1350">
            <v>1143.49</v>
          </cell>
          <cell r="Z1350">
            <v>94003.63</v>
          </cell>
        </row>
        <row r="1351">
          <cell r="A1351">
            <v>2638</v>
          </cell>
          <cell r="B1351" t="str">
            <v>П</v>
          </cell>
          <cell r="C1351" t="str">
            <v>П2638</v>
          </cell>
          <cell r="D1351">
            <v>810</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row>
        <row r="1352">
          <cell r="A1352" t="str">
            <v>2642</v>
          </cell>
          <cell r="B1352" t="str">
            <v>П</v>
          </cell>
          <cell r="C1352" t="str">
            <v>П2642</v>
          </cell>
          <cell r="D1352">
            <v>0</v>
          </cell>
          <cell r="E1352">
            <v>0</v>
          </cell>
          <cell r="F1352">
            <v>0</v>
          </cell>
          <cell r="G1352">
            <v>0</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row>
        <row r="1353">
          <cell r="A1353" t="str">
            <v>2642</v>
          </cell>
          <cell r="B1353" t="str">
            <v>П</v>
          </cell>
          <cell r="C1353" t="str">
            <v>П2642</v>
          </cell>
          <cell r="D1353">
            <v>980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row>
        <row r="1354">
          <cell r="A1354" t="str">
            <v>2642</v>
          </cell>
          <cell r="B1354" t="str">
            <v>П</v>
          </cell>
          <cell r="C1354" t="str">
            <v>П2642</v>
          </cell>
          <cell r="D1354" t="str">
            <v>978</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row>
        <row r="1355">
          <cell r="A1355" t="str">
            <v>2642</v>
          </cell>
          <cell r="B1355" t="str">
            <v>П</v>
          </cell>
          <cell r="C1355" t="str">
            <v>П2642</v>
          </cell>
          <cell r="D1355">
            <v>840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row>
        <row r="1356">
          <cell r="A1356" t="str">
            <v>2642</v>
          </cell>
          <cell r="B1356" t="str">
            <v>П</v>
          </cell>
          <cell r="C1356" t="str">
            <v>П2642</v>
          </cell>
          <cell r="D1356">
            <v>810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row>
        <row r="1357">
          <cell r="A1357" t="str">
            <v>2643</v>
          </cell>
          <cell r="B1357" t="str">
            <v>П</v>
          </cell>
          <cell r="C1357" t="str">
            <v>П2643</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row>
        <row r="1358">
          <cell r="A1358" t="str">
            <v>2643</v>
          </cell>
          <cell r="B1358" t="str">
            <v>П</v>
          </cell>
          <cell r="C1358" t="str">
            <v>П2643</v>
          </cell>
          <cell r="D1358">
            <v>980</v>
          </cell>
          <cell r="E1358">
            <v>0</v>
          </cell>
          <cell r="F1358">
            <v>0</v>
          </cell>
          <cell r="G1358">
            <v>0</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row>
        <row r="1359">
          <cell r="A1359" t="str">
            <v>2643</v>
          </cell>
          <cell r="B1359" t="str">
            <v>П</v>
          </cell>
          <cell r="C1359" t="str">
            <v>П2643</v>
          </cell>
          <cell r="D1359" t="str">
            <v>978</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row>
        <row r="1360">
          <cell r="A1360" t="str">
            <v>2643</v>
          </cell>
          <cell r="B1360" t="str">
            <v>П</v>
          </cell>
          <cell r="C1360" t="str">
            <v>П2643</v>
          </cell>
          <cell r="D1360">
            <v>840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row>
        <row r="1361">
          <cell r="A1361" t="str">
            <v>2643</v>
          </cell>
          <cell r="B1361" t="str">
            <v>П</v>
          </cell>
          <cell r="C1361" t="str">
            <v>П2643</v>
          </cell>
          <cell r="D1361">
            <v>810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row>
        <row r="1362">
          <cell r="A1362" t="str">
            <v>2700</v>
          </cell>
          <cell r="B1362" t="str">
            <v>П</v>
          </cell>
          <cell r="C1362" t="str">
            <v>П2700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row>
        <row r="1363">
          <cell r="A1363" t="str">
            <v>2700</v>
          </cell>
          <cell r="B1363" t="str">
            <v>П</v>
          </cell>
          <cell r="C1363" t="str">
            <v>П2700</v>
          </cell>
          <cell r="D1363">
            <v>980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row>
        <row r="1364">
          <cell r="A1364" t="str">
            <v>2700</v>
          </cell>
          <cell r="B1364" t="str">
            <v>П</v>
          </cell>
          <cell r="C1364" t="str">
            <v>П2700</v>
          </cell>
          <cell r="D1364" t="str">
            <v>978</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row>
        <row r="1365">
          <cell r="A1365" t="str">
            <v>2700</v>
          </cell>
          <cell r="B1365" t="str">
            <v>П</v>
          </cell>
          <cell r="C1365" t="str">
            <v>П2700</v>
          </cell>
          <cell r="D1365">
            <v>840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row>
        <row r="1366">
          <cell r="A1366" t="str">
            <v>2700</v>
          </cell>
          <cell r="B1366" t="str">
            <v>П</v>
          </cell>
          <cell r="C1366" t="str">
            <v>П2700</v>
          </cell>
          <cell r="D1366">
            <v>810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row>
        <row r="1367">
          <cell r="A1367" t="str">
            <v>2701</v>
          </cell>
          <cell r="B1367" t="str">
            <v>П</v>
          </cell>
          <cell r="C1367" t="str">
            <v>П2701</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row>
        <row r="1368">
          <cell r="A1368" t="str">
            <v>2701</v>
          </cell>
          <cell r="B1368" t="str">
            <v>П</v>
          </cell>
          <cell r="C1368" t="str">
            <v>П2701</v>
          </cell>
          <cell r="D1368">
            <v>980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row>
        <row r="1369">
          <cell r="A1369" t="str">
            <v>2701</v>
          </cell>
          <cell r="B1369" t="str">
            <v>П</v>
          </cell>
          <cell r="C1369" t="str">
            <v>П2701</v>
          </cell>
          <cell r="D1369" t="str">
            <v>978</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row>
        <row r="1370">
          <cell r="A1370" t="str">
            <v>2701</v>
          </cell>
          <cell r="B1370" t="str">
            <v>П</v>
          </cell>
          <cell r="C1370" t="str">
            <v>П2701</v>
          </cell>
          <cell r="D1370">
            <v>840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row>
        <row r="1371">
          <cell r="A1371" t="str">
            <v>2701</v>
          </cell>
          <cell r="B1371" t="str">
            <v>П</v>
          </cell>
          <cell r="C1371" t="str">
            <v>П2701</v>
          </cell>
          <cell r="D1371">
            <v>810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row>
        <row r="1372">
          <cell r="A1372" t="str">
            <v>2706</v>
          </cell>
          <cell r="B1372" t="str">
            <v>А</v>
          </cell>
          <cell r="C1372" t="str">
            <v>А2706</v>
          </cell>
          <cell r="D1372">
            <v>0</v>
          </cell>
          <cell r="E1372">
            <v>0</v>
          </cell>
          <cell r="F1372">
            <v>0</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row>
        <row r="1373">
          <cell r="A1373" t="str">
            <v>2706</v>
          </cell>
          <cell r="B1373" t="str">
            <v>А</v>
          </cell>
          <cell r="C1373" t="str">
            <v>А2706</v>
          </cell>
          <cell r="D1373">
            <v>980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row>
        <row r="1374">
          <cell r="A1374" t="str">
            <v>2706</v>
          </cell>
          <cell r="B1374" t="str">
            <v>А</v>
          </cell>
          <cell r="C1374" t="str">
            <v>А2706</v>
          </cell>
          <cell r="D1374" t="str">
            <v>978</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row>
        <row r="1375">
          <cell r="A1375" t="str">
            <v>2706</v>
          </cell>
          <cell r="B1375" t="str">
            <v>А</v>
          </cell>
          <cell r="C1375" t="str">
            <v>А2706</v>
          </cell>
          <cell r="D1375">
            <v>840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row>
        <row r="1376">
          <cell r="A1376" t="str">
            <v>2706</v>
          </cell>
          <cell r="B1376" t="str">
            <v>А</v>
          </cell>
          <cell r="C1376" t="str">
            <v>А2706</v>
          </cell>
          <cell r="D1376">
            <v>810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row>
        <row r="1377">
          <cell r="A1377" t="str">
            <v>2708</v>
          </cell>
          <cell r="B1377" t="str">
            <v>П</v>
          </cell>
          <cell r="C1377" t="str">
            <v>П2708</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row>
        <row r="1378">
          <cell r="A1378" t="str">
            <v>2708</v>
          </cell>
          <cell r="B1378" t="str">
            <v>П</v>
          </cell>
          <cell r="C1378" t="str">
            <v>П2708</v>
          </cell>
          <cell r="D1378">
            <v>980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row>
        <row r="1379">
          <cell r="A1379" t="str">
            <v>2708</v>
          </cell>
          <cell r="B1379" t="str">
            <v>П</v>
          </cell>
          <cell r="C1379" t="str">
            <v>П2708</v>
          </cell>
          <cell r="D1379" t="str">
            <v>978</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row>
        <row r="1380">
          <cell r="A1380" t="str">
            <v>2708</v>
          </cell>
          <cell r="B1380" t="str">
            <v>П</v>
          </cell>
          <cell r="C1380" t="str">
            <v>П2708</v>
          </cell>
          <cell r="D1380">
            <v>840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row>
        <row r="1381">
          <cell r="A1381" t="str">
            <v>2708</v>
          </cell>
          <cell r="B1381" t="str">
            <v>П</v>
          </cell>
          <cell r="C1381" t="str">
            <v>П2708</v>
          </cell>
          <cell r="D1381">
            <v>810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row>
        <row r="1382">
          <cell r="A1382">
            <v>2800</v>
          </cell>
          <cell r="B1382" t="str">
            <v>А</v>
          </cell>
          <cell r="C1382" t="str">
            <v>А2800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row>
        <row r="1383">
          <cell r="A1383">
            <v>2800</v>
          </cell>
          <cell r="B1383" t="str">
            <v>А</v>
          </cell>
          <cell r="C1383" t="str">
            <v>А2800</v>
          </cell>
          <cell r="D1383">
            <v>980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row>
        <row r="1384">
          <cell r="A1384">
            <v>2800</v>
          </cell>
          <cell r="B1384" t="str">
            <v>А</v>
          </cell>
          <cell r="C1384" t="str">
            <v>А2800</v>
          </cell>
          <cell r="D1384" t="str">
            <v>978</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row>
        <row r="1385">
          <cell r="A1385">
            <v>2800</v>
          </cell>
          <cell r="B1385" t="str">
            <v>А</v>
          </cell>
          <cell r="C1385" t="str">
            <v>А2800</v>
          </cell>
          <cell r="D1385">
            <v>840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row>
        <row r="1386">
          <cell r="A1386">
            <v>2800</v>
          </cell>
          <cell r="B1386" t="str">
            <v>А</v>
          </cell>
          <cell r="C1386" t="str">
            <v>А2800</v>
          </cell>
          <cell r="D1386">
            <v>810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row>
        <row r="1387">
          <cell r="A1387">
            <v>2801</v>
          </cell>
          <cell r="B1387" t="str">
            <v>А</v>
          </cell>
          <cell r="C1387" t="str">
            <v>А2801</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row>
        <row r="1388">
          <cell r="A1388">
            <v>2801</v>
          </cell>
          <cell r="B1388" t="str">
            <v>А</v>
          </cell>
          <cell r="C1388" t="str">
            <v>А2801</v>
          </cell>
          <cell r="D1388">
            <v>980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row>
        <row r="1389">
          <cell r="A1389">
            <v>2801</v>
          </cell>
          <cell r="B1389" t="str">
            <v>А</v>
          </cell>
          <cell r="C1389" t="str">
            <v>А2801</v>
          </cell>
          <cell r="D1389" t="str">
            <v>978</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row>
        <row r="1390">
          <cell r="A1390">
            <v>2801</v>
          </cell>
          <cell r="B1390" t="str">
            <v>А</v>
          </cell>
          <cell r="C1390" t="str">
            <v>А2801</v>
          </cell>
          <cell r="D1390">
            <v>840</v>
          </cell>
          <cell r="E1390">
            <v>0</v>
          </cell>
          <cell r="F1390">
            <v>0</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row>
        <row r="1391">
          <cell r="A1391">
            <v>2801</v>
          </cell>
          <cell r="B1391" t="str">
            <v>А</v>
          </cell>
          <cell r="C1391" t="str">
            <v>А2801</v>
          </cell>
          <cell r="D1391">
            <v>810</v>
          </cell>
          <cell r="E1391">
            <v>0</v>
          </cell>
          <cell r="F1391">
            <v>0</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row>
        <row r="1392">
          <cell r="A1392">
            <v>2805</v>
          </cell>
          <cell r="B1392" t="str">
            <v>А</v>
          </cell>
          <cell r="C1392" t="str">
            <v>А2805</v>
          </cell>
          <cell r="D1392">
            <v>0</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row>
        <row r="1393">
          <cell r="A1393">
            <v>2805</v>
          </cell>
          <cell r="B1393" t="str">
            <v>А</v>
          </cell>
          <cell r="C1393" t="str">
            <v>А2805</v>
          </cell>
          <cell r="D1393">
            <v>980</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row>
        <row r="1394">
          <cell r="A1394">
            <v>2805</v>
          </cell>
          <cell r="B1394" t="str">
            <v>А</v>
          </cell>
          <cell r="C1394" t="str">
            <v>А2805</v>
          </cell>
          <cell r="D1394" t="str">
            <v>978</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row>
        <row r="1395">
          <cell r="A1395">
            <v>2805</v>
          </cell>
          <cell r="B1395" t="str">
            <v>А</v>
          </cell>
          <cell r="C1395" t="str">
            <v>А2805</v>
          </cell>
          <cell r="D1395">
            <v>840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row>
        <row r="1396">
          <cell r="A1396">
            <v>2805</v>
          </cell>
          <cell r="B1396" t="str">
            <v>А</v>
          </cell>
          <cell r="C1396" t="str">
            <v>А2805</v>
          </cell>
          <cell r="D1396">
            <v>810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row>
        <row r="1397">
          <cell r="A1397">
            <v>2806</v>
          </cell>
          <cell r="B1397" t="str">
            <v>А</v>
          </cell>
          <cell r="C1397" t="str">
            <v>А2806</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row>
        <row r="1398">
          <cell r="A1398">
            <v>2806</v>
          </cell>
          <cell r="B1398" t="str">
            <v>А</v>
          </cell>
          <cell r="C1398" t="str">
            <v>А2806</v>
          </cell>
          <cell r="D1398">
            <v>980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row>
        <row r="1399">
          <cell r="A1399">
            <v>2806</v>
          </cell>
          <cell r="B1399" t="str">
            <v>А</v>
          </cell>
          <cell r="C1399" t="str">
            <v>А2806</v>
          </cell>
          <cell r="D1399" t="str">
            <v>978</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row>
        <row r="1400">
          <cell r="A1400">
            <v>2806</v>
          </cell>
          <cell r="B1400" t="str">
            <v>А</v>
          </cell>
          <cell r="C1400" t="str">
            <v>А2806</v>
          </cell>
          <cell r="D1400">
            <v>840</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row>
        <row r="1401">
          <cell r="A1401">
            <v>2806</v>
          </cell>
          <cell r="B1401" t="str">
            <v>А</v>
          </cell>
          <cell r="C1401" t="str">
            <v>А2806</v>
          </cell>
          <cell r="D1401">
            <v>810</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row>
        <row r="1402">
          <cell r="A1402">
            <v>2809</v>
          </cell>
          <cell r="B1402" t="str">
            <v>А</v>
          </cell>
          <cell r="C1402" t="str">
            <v>А2809</v>
          </cell>
          <cell r="D1402">
            <v>0</v>
          </cell>
          <cell r="E1402">
            <v>-798152.1</v>
          </cell>
          <cell r="F1402">
            <v>-8565.2000000000007</v>
          </cell>
          <cell r="G1402">
            <v>-85309.119999999995</v>
          </cell>
          <cell r="H1402">
            <v>0</v>
          </cell>
          <cell r="I1402">
            <v>-128515.57</v>
          </cell>
          <cell r="J1402">
            <v>-114641.23</v>
          </cell>
          <cell r="K1402">
            <v>-43241.99</v>
          </cell>
          <cell r="L1402">
            <v>-1915.67</v>
          </cell>
          <cell r="M1402">
            <v>-142762.16</v>
          </cell>
          <cell r="N1402">
            <v>0</v>
          </cell>
          <cell r="O1402">
            <v>-37380.980000000003</v>
          </cell>
          <cell r="P1402">
            <v>-15880.17</v>
          </cell>
          <cell r="Q1402">
            <v>-6768.08</v>
          </cell>
          <cell r="R1402">
            <v>-49904.25</v>
          </cell>
          <cell r="S1402">
            <v>-13575.61</v>
          </cell>
          <cell r="T1402">
            <v>-10702.61</v>
          </cell>
          <cell r="U1402">
            <v>-1600.35</v>
          </cell>
          <cell r="V1402">
            <v>-90314.75</v>
          </cell>
          <cell r="W1402">
            <v>-23967.38</v>
          </cell>
          <cell r="X1402">
            <v>-6845.5</v>
          </cell>
          <cell r="Y1402">
            <v>-746.83</v>
          </cell>
          <cell r="Z1402">
            <v>-15514.65</v>
          </cell>
        </row>
        <row r="1403">
          <cell r="A1403">
            <v>2809</v>
          </cell>
          <cell r="B1403" t="str">
            <v>А</v>
          </cell>
          <cell r="C1403" t="str">
            <v>А2809</v>
          </cell>
          <cell r="D1403">
            <v>980</v>
          </cell>
          <cell r="E1403">
            <v>-3200.02</v>
          </cell>
          <cell r="F1403">
            <v>-0.02</v>
          </cell>
          <cell r="G1403">
            <v>0</v>
          </cell>
          <cell r="H1403">
            <v>0</v>
          </cell>
          <cell r="I1403">
            <v>0</v>
          </cell>
          <cell r="J1403">
            <v>0</v>
          </cell>
          <cell r="K1403">
            <v>0</v>
          </cell>
          <cell r="L1403">
            <v>0</v>
          </cell>
          <cell r="M1403">
            <v>0</v>
          </cell>
          <cell r="N1403">
            <v>0</v>
          </cell>
          <cell r="O1403">
            <v>0</v>
          </cell>
          <cell r="P1403">
            <v>0</v>
          </cell>
          <cell r="Q1403">
            <v>-2500</v>
          </cell>
          <cell r="R1403">
            <v>0</v>
          </cell>
          <cell r="S1403">
            <v>-700</v>
          </cell>
          <cell r="T1403">
            <v>0</v>
          </cell>
          <cell r="U1403">
            <v>0</v>
          </cell>
          <cell r="V1403">
            <v>0</v>
          </cell>
          <cell r="W1403">
            <v>0</v>
          </cell>
          <cell r="X1403">
            <v>0</v>
          </cell>
          <cell r="Y1403">
            <v>0</v>
          </cell>
          <cell r="Z1403">
            <v>0</v>
          </cell>
        </row>
        <row r="1404">
          <cell r="A1404">
            <v>2809</v>
          </cell>
          <cell r="B1404" t="str">
            <v>А</v>
          </cell>
          <cell r="C1404" t="str">
            <v>А2809</v>
          </cell>
          <cell r="D1404" t="str">
            <v>978</v>
          </cell>
          <cell r="E1404">
            <v>-1450</v>
          </cell>
          <cell r="F1404">
            <v>0</v>
          </cell>
          <cell r="G1404">
            <v>0</v>
          </cell>
          <cell r="H1404">
            <v>0</v>
          </cell>
          <cell r="I1404">
            <v>0</v>
          </cell>
          <cell r="J1404">
            <v>0</v>
          </cell>
          <cell r="K1404">
            <v>0</v>
          </cell>
          <cell r="L1404">
            <v>0</v>
          </cell>
          <cell r="M1404">
            <v>-1450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row>
        <row r="1405">
          <cell r="A1405">
            <v>2809</v>
          </cell>
          <cell r="B1405" t="str">
            <v>А</v>
          </cell>
          <cell r="C1405" t="str">
            <v>А2809</v>
          </cell>
          <cell r="D1405">
            <v>840</v>
          </cell>
          <cell r="E1405">
            <v>-147451.72</v>
          </cell>
          <cell r="F1405">
            <v>-1605.62</v>
          </cell>
          <cell r="G1405">
            <v>-15991.96</v>
          </cell>
          <cell r="H1405">
            <v>0</v>
          </cell>
          <cell r="I1405">
            <v>-24091.4</v>
          </cell>
          <cell r="J1405">
            <v>-21490.53</v>
          </cell>
          <cell r="K1405">
            <v>-8106.1</v>
          </cell>
          <cell r="L1405">
            <v>-359.11</v>
          </cell>
          <cell r="M1405">
            <v>-25192.86</v>
          </cell>
          <cell r="N1405">
            <v>0</v>
          </cell>
          <cell r="O1405">
            <v>-7007.4</v>
          </cell>
          <cell r="P1405">
            <v>-2976.88</v>
          </cell>
          <cell r="Q1405">
            <v>-800.09</v>
          </cell>
          <cell r="R1405">
            <v>-9355</v>
          </cell>
          <cell r="S1405">
            <v>-2413.65</v>
          </cell>
          <cell r="T1405">
            <v>-2006.3</v>
          </cell>
          <cell r="U1405">
            <v>-300</v>
          </cell>
          <cell r="V1405">
            <v>-16930.310000000001</v>
          </cell>
          <cell r="W1405">
            <v>-4492.8999999999996</v>
          </cell>
          <cell r="X1405">
            <v>-1283.25</v>
          </cell>
          <cell r="Y1405">
            <v>-140</v>
          </cell>
          <cell r="Z1405">
            <v>-2908.36</v>
          </cell>
        </row>
        <row r="1406">
          <cell r="A1406">
            <v>2809</v>
          </cell>
          <cell r="B1406" t="str">
            <v>А</v>
          </cell>
          <cell r="C1406" t="str">
            <v>А2809</v>
          </cell>
          <cell r="D1406">
            <v>810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row>
        <row r="1407">
          <cell r="A1407">
            <v>2887</v>
          </cell>
          <cell r="B1407" t="str">
            <v>А</v>
          </cell>
          <cell r="C1407" t="str">
            <v>А2887</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row>
        <row r="1408">
          <cell r="A1408">
            <v>2887</v>
          </cell>
          <cell r="B1408" t="str">
            <v>А</v>
          </cell>
          <cell r="C1408" t="str">
            <v>А2887</v>
          </cell>
          <cell r="D1408">
            <v>980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row>
        <row r="1409">
          <cell r="A1409">
            <v>2887</v>
          </cell>
          <cell r="B1409" t="str">
            <v>А</v>
          </cell>
          <cell r="C1409" t="str">
            <v>А2887</v>
          </cell>
          <cell r="D1409" t="str">
            <v>978</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row>
        <row r="1410">
          <cell r="A1410">
            <v>2887</v>
          </cell>
          <cell r="B1410" t="str">
            <v>А</v>
          </cell>
          <cell r="C1410" t="str">
            <v>А2887</v>
          </cell>
          <cell r="D1410">
            <v>840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row>
        <row r="1411">
          <cell r="A1411">
            <v>2887</v>
          </cell>
          <cell r="B1411" t="str">
            <v>А</v>
          </cell>
          <cell r="C1411" t="str">
            <v>А2887</v>
          </cell>
          <cell r="D1411">
            <v>810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row>
        <row r="1412">
          <cell r="A1412">
            <v>2888</v>
          </cell>
          <cell r="B1412" t="str">
            <v>А</v>
          </cell>
          <cell r="C1412" t="str">
            <v>А2888</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row>
        <row r="1413">
          <cell r="A1413">
            <v>2888</v>
          </cell>
          <cell r="B1413" t="str">
            <v>А</v>
          </cell>
          <cell r="C1413" t="str">
            <v>А2888</v>
          </cell>
          <cell r="D1413">
            <v>980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row>
        <row r="1414">
          <cell r="A1414">
            <v>2888</v>
          </cell>
          <cell r="B1414" t="str">
            <v>А</v>
          </cell>
          <cell r="C1414" t="str">
            <v>А2888</v>
          </cell>
          <cell r="D1414" t="str">
            <v>978</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row>
        <row r="1415">
          <cell r="A1415">
            <v>2888</v>
          </cell>
          <cell r="B1415" t="str">
            <v>А</v>
          </cell>
          <cell r="C1415" t="str">
            <v>А2888</v>
          </cell>
          <cell r="D1415">
            <v>840</v>
          </cell>
          <cell r="E1415">
            <v>0</v>
          </cell>
          <cell r="F1415">
            <v>0</v>
          </cell>
          <cell r="G1415">
            <v>0</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row>
        <row r="1416">
          <cell r="A1416">
            <v>2888</v>
          </cell>
          <cell r="B1416" t="str">
            <v>А</v>
          </cell>
          <cell r="C1416" t="str">
            <v>А2888</v>
          </cell>
          <cell r="D1416">
            <v>810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row>
        <row r="1417">
          <cell r="A1417">
            <v>2889</v>
          </cell>
          <cell r="B1417" t="str">
            <v>А</v>
          </cell>
          <cell r="C1417" t="str">
            <v>А2889</v>
          </cell>
          <cell r="D1417">
            <v>0</v>
          </cell>
          <cell r="E1417">
            <v>-135434.85999999999</v>
          </cell>
          <cell r="F1417">
            <v>-135434.85999999999</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row>
        <row r="1418">
          <cell r="A1418">
            <v>2889</v>
          </cell>
          <cell r="B1418" t="str">
            <v>А</v>
          </cell>
          <cell r="C1418" t="str">
            <v>А2889</v>
          </cell>
          <cell r="D1418">
            <v>980</v>
          </cell>
          <cell r="E1418">
            <v>-37100.019999999997</v>
          </cell>
          <cell r="F1418">
            <v>-37100.019999999997</v>
          </cell>
          <cell r="G1418">
            <v>0</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row>
        <row r="1419">
          <cell r="A1419">
            <v>2889</v>
          </cell>
          <cell r="B1419" t="str">
            <v>А</v>
          </cell>
          <cell r="C1419" t="str">
            <v>А2889</v>
          </cell>
          <cell r="D1419" t="str">
            <v>978</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row>
        <row r="1420">
          <cell r="A1420">
            <v>2889</v>
          </cell>
          <cell r="B1420" t="str">
            <v>А</v>
          </cell>
          <cell r="C1420" t="str">
            <v>А2889</v>
          </cell>
          <cell r="D1420">
            <v>840</v>
          </cell>
          <cell r="E1420">
            <v>-18433.75</v>
          </cell>
          <cell r="F1420">
            <v>-18433.75</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row>
        <row r="1421">
          <cell r="A1421">
            <v>2889</v>
          </cell>
          <cell r="B1421" t="str">
            <v>А</v>
          </cell>
          <cell r="C1421" t="str">
            <v>А2889</v>
          </cell>
          <cell r="D1421">
            <v>810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row>
        <row r="1422">
          <cell r="A1422">
            <v>2890</v>
          </cell>
          <cell r="B1422" t="str">
            <v>П</v>
          </cell>
          <cell r="C1422" t="str">
            <v>П2890</v>
          </cell>
          <cell r="D1422">
            <v>0</v>
          </cell>
          <cell r="E1422">
            <v>126619.65</v>
          </cell>
          <cell r="F1422">
            <v>126619.65</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row>
        <row r="1423">
          <cell r="A1423">
            <v>2890</v>
          </cell>
          <cell r="B1423" t="str">
            <v>П</v>
          </cell>
          <cell r="C1423" t="str">
            <v>П2890</v>
          </cell>
          <cell r="D1423">
            <v>980</v>
          </cell>
          <cell r="E1423">
            <v>28284.81</v>
          </cell>
          <cell r="F1423">
            <v>28284.81</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row>
        <row r="1424">
          <cell r="A1424">
            <v>2890</v>
          </cell>
          <cell r="B1424" t="str">
            <v>П</v>
          </cell>
          <cell r="C1424" t="str">
            <v>П2890</v>
          </cell>
          <cell r="D1424" t="str">
            <v>978</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row>
        <row r="1425">
          <cell r="A1425">
            <v>2890</v>
          </cell>
          <cell r="B1425" t="str">
            <v>П</v>
          </cell>
          <cell r="C1425" t="str">
            <v>П2890</v>
          </cell>
          <cell r="D1425">
            <v>840</v>
          </cell>
          <cell r="E1425">
            <v>18433.75</v>
          </cell>
          <cell r="F1425">
            <v>18433.75</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row>
        <row r="1426">
          <cell r="A1426">
            <v>2890</v>
          </cell>
          <cell r="B1426" t="str">
            <v>П</v>
          </cell>
          <cell r="C1426" t="str">
            <v>П2890</v>
          </cell>
          <cell r="D1426">
            <v>810</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row>
        <row r="1427">
          <cell r="A1427">
            <v>2900</v>
          </cell>
          <cell r="B1427" t="str">
            <v>П</v>
          </cell>
          <cell r="C1427" t="str">
            <v>П2900</v>
          </cell>
          <cell r="D1427">
            <v>0</v>
          </cell>
          <cell r="E1427">
            <v>33659856.450000003</v>
          </cell>
          <cell r="F1427">
            <v>19693.37</v>
          </cell>
          <cell r="G1427">
            <v>0</v>
          </cell>
          <cell r="H1427">
            <v>0</v>
          </cell>
          <cell r="I1427">
            <v>2650556.87</v>
          </cell>
          <cell r="J1427">
            <v>0</v>
          </cell>
          <cell r="K1427">
            <v>0</v>
          </cell>
          <cell r="L1427">
            <v>0</v>
          </cell>
          <cell r="M1427">
            <v>882885.6</v>
          </cell>
          <cell r="N1427">
            <v>0</v>
          </cell>
          <cell r="O1427">
            <v>0</v>
          </cell>
          <cell r="P1427">
            <v>27250000</v>
          </cell>
          <cell r="Q1427">
            <v>0</v>
          </cell>
          <cell r="R1427">
            <v>0</v>
          </cell>
          <cell r="S1427">
            <v>32061.17</v>
          </cell>
          <cell r="T1427">
            <v>0</v>
          </cell>
          <cell r="U1427">
            <v>0</v>
          </cell>
          <cell r="V1427">
            <v>0</v>
          </cell>
          <cell r="W1427">
            <v>2824659.44</v>
          </cell>
          <cell r="X1427">
            <v>0</v>
          </cell>
          <cell r="Y1427">
            <v>0</v>
          </cell>
          <cell r="Z1427">
            <v>0</v>
          </cell>
        </row>
        <row r="1428">
          <cell r="A1428">
            <v>2900</v>
          </cell>
          <cell r="B1428" t="str">
            <v>П</v>
          </cell>
          <cell r="C1428" t="str">
            <v>П2900</v>
          </cell>
          <cell r="D1428">
            <v>980</v>
          </cell>
          <cell r="E1428">
            <v>33581055.539999999</v>
          </cell>
          <cell r="F1428">
            <v>0</v>
          </cell>
          <cell r="G1428">
            <v>0</v>
          </cell>
          <cell r="H1428">
            <v>0</v>
          </cell>
          <cell r="I1428">
            <v>2650556.87</v>
          </cell>
          <cell r="J1428">
            <v>0</v>
          </cell>
          <cell r="K1428">
            <v>0</v>
          </cell>
          <cell r="L1428">
            <v>0</v>
          </cell>
          <cell r="M1428">
            <v>823778.06</v>
          </cell>
          <cell r="N1428">
            <v>0</v>
          </cell>
          <cell r="O1428">
            <v>0</v>
          </cell>
          <cell r="P1428">
            <v>27250000</v>
          </cell>
          <cell r="Q1428">
            <v>0</v>
          </cell>
          <cell r="R1428">
            <v>0</v>
          </cell>
          <cell r="S1428">
            <v>32061.17</v>
          </cell>
          <cell r="T1428">
            <v>0</v>
          </cell>
          <cell r="U1428">
            <v>0</v>
          </cell>
          <cell r="V1428">
            <v>0</v>
          </cell>
          <cell r="W1428">
            <v>2824659.44</v>
          </cell>
          <cell r="X1428">
            <v>0</v>
          </cell>
          <cell r="Y1428">
            <v>0</v>
          </cell>
          <cell r="Z1428">
            <v>0</v>
          </cell>
        </row>
        <row r="1429">
          <cell r="A1429">
            <v>2900</v>
          </cell>
          <cell r="B1429" t="str">
            <v>П</v>
          </cell>
          <cell r="C1429" t="str">
            <v>П2900</v>
          </cell>
          <cell r="D1429" t="str">
            <v>978</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row>
        <row r="1430">
          <cell r="A1430">
            <v>2900</v>
          </cell>
          <cell r="B1430" t="str">
            <v>П</v>
          </cell>
          <cell r="C1430" t="str">
            <v>П2900</v>
          </cell>
          <cell r="D1430">
            <v>840</v>
          </cell>
          <cell r="E1430">
            <v>14771.94</v>
          </cell>
          <cell r="F1430">
            <v>3691.7</v>
          </cell>
          <cell r="G1430">
            <v>0</v>
          </cell>
          <cell r="H1430">
            <v>0</v>
          </cell>
          <cell r="I1430">
            <v>0</v>
          </cell>
          <cell r="J1430">
            <v>0</v>
          </cell>
          <cell r="K1430">
            <v>0</v>
          </cell>
          <cell r="L1430">
            <v>0</v>
          </cell>
          <cell r="M1430">
            <v>11080.24</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row>
        <row r="1431">
          <cell r="A1431">
            <v>2900</v>
          </cell>
          <cell r="B1431" t="str">
            <v>П</v>
          </cell>
          <cell r="C1431" t="str">
            <v>П2900</v>
          </cell>
          <cell r="D1431">
            <v>810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row>
        <row r="1432">
          <cell r="A1432">
            <v>2901</v>
          </cell>
          <cell r="B1432" t="str">
            <v>П</v>
          </cell>
          <cell r="C1432" t="str">
            <v>П2901</v>
          </cell>
          <cell r="D1432">
            <v>0</v>
          </cell>
          <cell r="E1432">
            <v>816415.62</v>
          </cell>
          <cell r="F1432">
            <v>23768.68</v>
          </cell>
          <cell r="G1432">
            <v>0</v>
          </cell>
          <cell r="H1432">
            <v>0</v>
          </cell>
          <cell r="I1432">
            <v>0</v>
          </cell>
          <cell r="J1432">
            <v>2738.49</v>
          </cell>
          <cell r="K1432">
            <v>0</v>
          </cell>
          <cell r="L1432">
            <v>0</v>
          </cell>
          <cell r="M1432">
            <v>0</v>
          </cell>
          <cell r="N1432">
            <v>0</v>
          </cell>
          <cell r="O1432">
            <v>789908.45</v>
          </cell>
          <cell r="P1432">
            <v>0</v>
          </cell>
          <cell r="Q1432">
            <v>0</v>
          </cell>
          <cell r="R1432">
            <v>0</v>
          </cell>
          <cell r="S1432">
            <v>0</v>
          </cell>
          <cell r="T1432">
            <v>0</v>
          </cell>
          <cell r="U1432">
            <v>0</v>
          </cell>
          <cell r="V1432">
            <v>0</v>
          </cell>
          <cell r="W1432">
            <v>0</v>
          </cell>
          <cell r="X1432">
            <v>0</v>
          </cell>
          <cell r="Y1432">
            <v>0</v>
          </cell>
          <cell r="Z1432">
            <v>0</v>
          </cell>
        </row>
        <row r="1433">
          <cell r="A1433">
            <v>2901</v>
          </cell>
          <cell r="B1433" t="str">
            <v>П</v>
          </cell>
          <cell r="C1433" t="str">
            <v>П2901</v>
          </cell>
          <cell r="D1433">
            <v>980</v>
          </cell>
          <cell r="E1433">
            <v>816415.62</v>
          </cell>
          <cell r="F1433">
            <v>23768.68</v>
          </cell>
          <cell r="G1433">
            <v>0</v>
          </cell>
          <cell r="H1433">
            <v>0</v>
          </cell>
          <cell r="I1433">
            <v>0</v>
          </cell>
          <cell r="J1433">
            <v>2738.49</v>
          </cell>
          <cell r="K1433">
            <v>0</v>
          </cell>
          <cell r="L1433">
            <v>0</v>
          </cell>
          <cell r="M1433">
            <v>0</v>
          </cell>
          <cell r="N1433">
            <v>0</v>
          </cell>
          <cell r="O1433">
            <v>789908.45</v>
          </cell>
          <cell r="P1433">
            <v>0</v>
          </cell>
          <cell r="Q1433">
            <v>0</v>
          </cell>
          <cell r="R1433">
            <v>0</v>
          </cell>
          <cell r="S1433">
            <v>0</v>
          </cell>
          <cell r="T1433">
            <v>0</v>
          </cell>
          <cell r="U1433">
            <v>0</v>
          </cell>
          <cell r="V1433">
            <v>0</v>
          </cell>
          <cell r="W1433">
            <v>0</v>
          </cell>
          <cell r="X1433">
            <v>0</v>
          </cell>
          <cell r="Y1433">
            <v>0</v>
          </cell>
          <cell r="Z1433">
            <v>0</v>
          </cell>
        </row>
        <row r="1434">
          <cell r="A1434">
            <v>2901</v>
          </cell>
          <cell r="B1434" t="str">
            <v>П</v>
          </cell>
          <cell r="C1434" t="str">
            <v>П2901</v>
          </cell>
          <cell r="D1434" t="str">
            <v>978</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row>
        <row r="1435">
          <cell r="A1435">
            <v>2901</v>
          </cell>
          <cell r="B1435" t="str">
            <v>П</v>
          </cell>
          <cell r="C1435" t="str">
            <v>П2901</v>
          </cell>
          <cell r="D1435">
            <v>840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row>
        <row r="1436">
          <cell r="A1436">
            <v>2901</v>
          </cell>
          <cell r="B1436" t="str">
            <v>П</v>
          </cell>
          <cell r="C1436" t="str">
            <v>П2901</v>
          </cell>
          <cell r="D1436">
            <v>810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row>
        <row r="1437">
          <cell r="A1437">
            <v>2902</v>
          </cell>
          <cell r="B1437" t="str">
            <v>П</v>
          </cell>
          <cell r="C1437" t="str">
            <v>П2902</v>
          </cell>
          <cell r="D1437">
            <v>0</v>
          </cell>
          <cell r="E1437">
            <v>190336.68</v>
          </cell>
          <cell r="F1437">
            <v>7.0000000000000007E-2</v>
          </cell>
          <cell r="G1437">
            <v>1132.82</v>
          </cell>
          <cell r="H1437">
            <v>0.75</v>
          </cell>
          <cell r="I1437">
            <v>36099.410000000003</v>
          </cell>
          <cell r="J1437">
            <v>74785.899999999994</v>
          </cell>
          <cell r="K1437">
            <v>0</v>
          </cell>
          <cell r="L1437">
            <v>0</v>
          </cell>
          <cell r="M1437">
            <v>9893.66</v>
          </cell>
          <cell r="N1437">
            <v>10338.14</v>
          </cell>
          <cell r="O1437">
            <v>12477.55</v>
          </cell>
          <cell r="P1437">
            <v>0</v>
          </cell>
          <cell r="Q1437">
            <v>0</v>
          </cell>
          <cell r="R1437">
            <v>29207.4</v>
          </cell>
          <cell r="S1437">
            <v>7037.03</v>
          </cell>
          <cell r="T1437">
            <v>0</v>
          </cell>
          <cell r="U1437">
            <v>0</v>
          </cell>
          <cell r="V1437">
            <v>7646.55</v>
          </cell>
          <cell r="W1437">
            <v>0</v>
          </cell>
          <cell r="X1437">
            <v>100</v>
          </cell>
          <cell r="Y1437">
            <v>0</v>
          </cell>
          <cell r="Z1437">
            <v>1617.4</v>
          </cell>
        </row>
        <row r="1438">
          <cell r="A1438">
            <v>2902</v>
          </cell>
          <cell r="B1438" t="str">
            <v>П</v>
          </cell>
          <cell r="C1438" t="str">
            <v>П2902</v>
          </cell>
          <cell r="D1438">
            <v>980</v>
          </cell>
          <cell r="E1438">
            <v>190336.68</v>
          </cell>
          <cell r="F1438">
            <v>7.0000000000000007E-2</v>
          </cell>
          <cell r="G1438">
            <v>1132.82</v>
          </cell>
          <cell r="H1438">
            <v>0.75</v>
          </cell>
          <cell r="I1438">
            <v>36099.410000000003</v>
          </cell>
          <cell r="J1438">
            <v>74785.899999999994</v>
          </cell>
          <cell r="K1438">
            <v>0</v>
          </cell>
          <cell r="L1438">
            <v>0</v>
          </cell>
          <cell r="M1438">
            <v>9893.66</v>
          </cell>
          <cell r="N1438">
            <v>10338.14</v>
          </cell>
          <cell r="O1438">
            <v>12477.55</v>
          </cell>
          <cell r="P1438">
            <v>0</v>
          </cell>
          <cell r="Q1438">
            <v>0</v>
          </cell>
          <cell r="R1438">
            <v>29207.4</v>
          </cell>
          <cell r="S1438">
            <v>7037.03</v>
          </cell>
          <cell r="T1438">
            <v>0</v>
          </cell>
          <cell r="U1438">
            <v>0</v>
          </cell>
          <cell r="V1438">
            <v>7646.55</v>
          </cell>
          <cell r="W1438">
            <v>0</v>
          </cell>
          <cell r="X1438">
            <v>100</v>
          </cell>
          <cell r="Y1438">
            <v>0</v>
          </cell>
          <cell r="Z1438">
            <v>1617.4</v>
          </cell>
        </row>
        <row r="1439">
          <cell r="A1439">
            <v>2902</v>
          </cell>
          <cell r="B1439" t="str">
            <v>П</v>
          </cell>
          <cell r="C1439" t="str">
            <v>П2902</v>
          </cell>
          <cell r="D1439" t="str">
            <v>978</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row>
        <row r="1440">
          <cell r="A1440">
            <v>2902</v>
          </cell>
          <cell r="B1440" t="str">
            <v>П</v>
          </cell>
          <cell r="C1440" t="str">
            <v>П2902</v>
          </cell>
          <cell r="D1440">
            <v>840</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row>
        <row r="1441">
          <cell r="A1441">
            <v>2902</v>
          </cell>
          <cell r="B1441" t="str">
            <v>П</v>
          </cell>
          <cell r="C1441" t="str">
            <v>П2902</v>
          </cell>
          <cell r="D1441">
            <v>810</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row>
        <row r="1442">
          <cell r="A1442">
            <v>2903</v>
          </cell>
          <cell r="B1442" t="str">
            <v>П</v>
          </cell>
          <cell r="C1442" t="str">
            <v>П2903</v>
          </cell>
          <cell r="D1442">
            <v>0</v>
          </cell>
          <cell r="E1442">
            <v>1020.83</v>
          </cell>
          <cell r="F1442">
            <v>0</v>
          </cell>
          <cell r="G1442">
            <v>0</v>
          </cell>
          <cell r="H1442">
            <v>0</v>
          </cell>
          <cell r="I1442">
            <v>0</v>
          </cell>
          <cell r="J1442">
            <v>0</v>
          </cell>
          <cell r="K1442">
            <v>0</v>
          </cell>
          <cell r="L1442">
            <v>0</v>
          </cell>
          <cell r="M1442">
            <v>1020</v>
          </cell>
          <cell r="N1442">
            <v>0</v>
          </cell>
          <cell r="O1442">
            <v>0.83</v>
          </cell>
          <cell r="P1442">
            <v>0</v>
          </cell>
          <cell r="Q1442">
            <v>0</v>
          </cell>
          <cell r="R1442">
            <v>0</v>
          </cell>
          <cell r="S1442">
            <v>0</v>
          </cell>
          <cell r="T1442">
            <v>0</v>
          </cell>
          <cell r="U1442">
            <v>0</v>
          </cell>
          <cell r="V1442">
            <v>0</v>
          </cell>
          <cell r="W1442">
            <v>0</v>
          </cell>
          <cell r="X1442">
            <v>0</v>
          </cell>
          <cell r="Y1442">
            <v>0</v>
          </cell>
          <cell r="Z1442">
            <v>0</v>
          </cell>
        </row>
        <row r="1443">
          <cell r="A1443">
            <v>2903</v>
          </cell>
          <cell r="B1443" t="str">
            <v>П</v>
          </cell>
          <cell r="C1443" t="str">
            <v>П2903</v>
          </cell>
          <cell r="D1443">
            <v>980</v>
          </cell>
          <cell r="E1443">
            <v>1020.83</v>
          </cell>
          <cell r="F1443">
            <v>0</v>
          </cell>
          <cell r="G1443">
            <v>0</v>
          </cell>
          <cell r="H1443">
            <v>0</v>
          </cell>
          <cell r="I1443">
            <v>0</v>
          </cell>
          <cell r="J1443">
            <v>0</v>
          </cell>
          <cell r="K1443">
            <v>0</v>
          </cell>
          <cell r="L1443">
            <v>0</v>
          </cell>
          <cell r="M1443">
            <v>1020</v>
          </cell>
          <cell r="N1443">
            <v>0</v>
          </cell>
          <cell r="O1443">
            <v>0.83</v>
          </cell>
          <cell r="P1443">
            <v>0</v>
          </cell>
          <cell r="Q1443">
            <v>0</v>
          </cell>
          <cell r="R1443">
            <v>0</v>
          </cell>
          <cell r="S1443">
            <v>0</v>
          </cell>
          <cell r="T1443">
            <v>0</v>
          </cell>
          <cell r="U1443">
            <v>0</v>
          </cell>
          <cell r="V1443">
            <v>0</v>
          </cell>
          <cell r="W1443">
            <v>0</v>
          </cell>
          <cell r="X1443">
            <v>0</v>
          </cell>
          <cell r="Y1443">
            <v>0</v>
          </cell>
          <cell r="Z1443">
            <v>0</v>
          </cell>
        </row>
        <row r="1444">
          <cell r="A1444">
            <v>2903</v>
          </cell>
          <cell r="B1444" t="str">
            <v>П</v>
          </cell>
          <cell r="C1444" t="str">
            <v>П2903</v>
          </cell>
          <cell r="D1444" t="str">
            <v>978</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row>
        <row r="1445">
          <cell r="A1445">
            <v>2903</v>
          </cell>
          <cell r="B1445" t="str">
            <v>П</v>
          </cell>
          <cell r="C1445" t="str">
            <v>П2903</v>
          </cell>
          <cell r="D1445">
            <v>840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row>
        <row r="1446">
          <cell r="A1446">
            <v>2903</v>
          </cell>
          <cell r="B1446" t="str">
            <v>П</v>
          </cell>
          <cell r="C1446" t="str">
            <v>П2903</v>
          </cell>
          <cell r="D1446">
            <v>810</v>
          </cell>
          <cell r="E1446">
            <v>0</v>
          </cell>
          <cell r="F1446">
            <v>0</v>
          </cell>
          <cell r="G1446">
            <v>0</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row>
        <row r="1447">
          <cell r="A1447">
            <v>2904</v>
          </cell>
          <cell r="B1447" t="str">
            <v>П</v>
          </cell>
          <cell r="C1447" t="str">
            <v>П2904</v>
          </cell>
          <cell r="D1447">
            <v>0</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row>
        <row r="1448">
          <cell r="A1448">
            <v>2904</v>
          </cell>
          <cell r="B1448" t="str">
            <v>П</v>
          </cell>
          <cell r="C1448" t="str">
            <v>П2904</v>
          </cell>
          <cell r="D1448">
            <v>980</v>
          </cell>
          <cell r="E1448">
            <v>0</v>
          </cell>
          <cell r="F1448">
            <v>0</v>
          </cell>
          <cell r="G1448">
            <v>0</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row>
        <row r="1449">
          <cell r="A1449">
            <v>2904</v>
          </cell>
          <cell r="B1449" t="str">
            <v>П</v>
          </cell>
          <cell r="C1449" t="str">
            <v>П2904</v>
          </cell>
          <cell r="D1449" t="str">
            <v>978</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row>
        <row r="1450">
          <cell r="A1450">
            <v>2904</v>
          </cell>
          <cell r="B1450" t="str">
            <v>П</v>
          </cell>
          <cell r="C1450" t="str">
            <v>П2904</v>
          </cell>
          <cell r="D1450">
            <v>840</v>
          </cell>
          <cell r="E1450">
            <v>0</v>
          </cell>
          <cell r="F1450">
            <v>0</v>
          </cell>
          <cell r="G1450">
            <v>0</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row>
        <row r="1451">
          <cell r="A1451">
            <v>2904</v>
          </cell>
          <cell r="B1451" t="str">
            <v>П</v>
          </cell>
          <cell r="C1451" t="str">
            <v>П2904</v>
          </cell>
          <cell r="D1451">
            <v>810</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row>
        <row r="1452">
          <cell r="A1452">
            <v>2905</v>
          </cell>
          <cell r="B1452" t="str">
            <v>П</v>
          </cell>
          <cell r="C1452" t="str">
            <v>П2905</v>
          </cell>
          <cell r="D1452">
            <v>0</v>
          </cell>
          <cell r="E1452">
            <v>0</v>
          </cell>
          <cell r="F1452">
            <v>0</v>
          </cell>
          <cell r="G1452">
            <v>0</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row>
        <row r="1453">
          <cell r="A1453">
            <v>2905</v>
          </cell>
          <cell r="B1453" t="str">
            <v>П</v>
          </cell>
          <cell r="C1453" t="str">
            <v>П2905</v>
          </cell>
          <cell r="D1453">
            <v>980</v>
          </cell>
          <cell r="E1453">
            <v>0</v>
          </cell>
          <cell r="F1453">
            <v>0</v>
          </cell>
          <cell r="G1453">
            <v>0</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row>
        <row r="1454">
          <cell r="A1454">
            <v>2905</v>
          </cell>
          <cell r="B1454" t="str">
            <v>П</v>
          </cell>
          <cell r="C1454" t="str">
            <v>П2905</v>
          </cell>
          <cell r="D1454" t="str">
            <v>978</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row>
        <row r="1455">
          <cell r="A1455">
            <v>2905</v>
          </cell>
          <cell r="B1455" t="str">
            <v>П</v>
          </cell>
          <cell r="C1455" t="str">
            <v>П2905</v>
          </cell>
          <cell r="D1455">
            <v>840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row>
        <row r="1456">
          <cell r="A1456">
            <v>2905</v>
          </cell>
          <cell r="B1456" t="str">
            <v>П</v>
          </cell>
          <cell r="C1456" t="str">
            <v>П2905</v>
          </cell>
          <cell r="D1456">
            <v>810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row>
        <row r="1457">
          <cell r="A1457">
            <v>2906</v>
          </cell>
          <cell r="B1457" t="str">
            <v>П</v>
          </cell>
          <cell r="C1457" t="str">
            <v>П2906</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row>
        <row r="1458">
          <cell r="A1458">
            <v>2906</v>
          </cell>
          <cell r="B1458" t="str">
            <v>П</v>
          </cell>
          <cell r="C1458" t="str">
            <v>П2906</v>
          </cell>
          <cell r="D1458">
            <v>980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row>
        <row r="1459">
          <cell r="A1459">
            <v>2906</v>
          </cell>
          <cell r="B1459" t="str">
            <v>П</v>
          </cell>
          <cell r="C1459" t="str">
            <v>П2906</v>
          </cell>
          <cell r="D1459" t="str">
            <v>978</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row>
        <row r="1460">
          <cell r="A1460">
            <v>2906</v>
          </cell>
          <cell r="B1460" t="str">
            <v>П</v>
          </cell>
          <cell r="C1460" t="str">
            <v>П2906</v>
          </cell>
          <cell r="D1460">
            <v>840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row>
        <row r="1461">
          <cell r="A1461">
            <v>2906</v>
          </cell>
          <cell r="B1461" t="str">
            <v>П</v>
          </cell>
          <cell r="C1461" t="str">
            <v>П2906</v>
          </cell>
          <cell r="D1461">
            <v>810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row>
        <row r="1462">
          <cell r="A1462">
            <v>2907</v>
          </cell>
          <cell r="B1462" t="str">
            <v>П</v>
          </cell>
          <cell r="C1462" t="str">
            <v>П2907</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row>
        <row r="1463">
          <cell r="A1463">
            <v>2907</v>
          </cell>
          <cell r="B1463" t="str">
            <v>П</v>
          </cell>
          <cell r="C1463" t="str">
            <v>П2907</v>
          </cell>
          <cell r="D1463">
            <v>980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row>
        <row r="1464">
          <cell r="A1464">
            <v>2907</v>
          </cell>
          <cell r="B1464" t="str">
            <v>П</v>
          </cell>
          <cell r="C1464" t="str">
            <v>П2907</v>
          </cell>
          <cell r="D1464" t="str">
            <v>978</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row>
        <row r="1465">
          <cell r="A1465">
            <v>2907</v>
          </cell>
          <cell r="B1465" t="str">
            <v>П</v>
          </cell>
          <cell r="C1465" t="str">
            <v>П2907</v>
          </cell>
          <cell r="D1465">
            <v>840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row>
        <row r="1466">
          <cell r="A1466">
            <v>2907</v>
          </cell>
          <cell r="B1466" t="str">
            <v>П</v>
          </cell>
          <cell r="C1466" t="str">
            <v>П2907</v>
          </cell>
          <cell r="D1466">
            <v>810</v>
          </cell>
          <cell r="E1466">
            <v>0</v>
          </cell>
          <cell r="F1466">
            <v>0</v>
          </cell>
          <cell r="G1466">
            <v>0</v>
          </cell>
          <cell r="H1466">
            <v>0</v>
          </cell>
          <cell r="I1466">
            <v>0</v>
          </cell>
          <cell r="J1466">
            <v>0</v>
          </cell>
          <cell r="K1466">
            <v>0</v>
          </cell>
          <cell r="L1466">
            <v>0</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row>
        <row r="1467">
          <cell r="A1467">
            <v>2908</v>
          </cell>
          <cell r="B1467" t="str">
            <v>П</v>
          </cell>
          <cell r="C1467" t="str">
            <v>П2908</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row>
        <row r="1468">
          <cell r="A1468">
            <v>2908</v>
          </cell>
          <cell r="B1468" t="str">
            <v>П</v>
          </cell>
          <cell r="C1468" t="str">
            <v>П2908</v>
          </cell>
          <cell r="D1468">
            <v>980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row>
        <row r="1469">
          <cell r="A1469">
            <v>2908</v>
          </cell>
          <cell r="B1469" t="str">
            <v>П</v>
          </cell>
          <cell r="C1469" t="str">
            <v>П2908</v>
          </cell>
          <cell r="D1469" t="str">
            <v>978</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row>
        <row r="1470">
          <cell r="A1470">
            <v>2908</v>
          </cell>
          <cell r="B1470" t="str">
            <v>П</v>
          </cell>
          <cell r="C1470" t="str">
            <v>П2908</v>
          </cell>
          <cell r="D1470">
            <v>840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row>
        <row r="1471">
          <cell r="A1471">
            <v>2908</v>
          </cell>
          <cell r="B1471" t="str">
            <v>П</v>
          </cell>
          <cell r="C1471" t="str">
            <v>П2908</v>
          </cell>
          <cell r="D1471">
            <v>810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row>
        <row r="1472">
          <cell r="A1472">
            <v>2909</v>
          </cell>
          <cell r="B1472" t="str">
            <v>П</v>
          </cell>
          <cell r="C1472" t="str">
            <v>П2909</v>
          </cell>
          <cell r="D1472">
            <v>0</v>
          </cell>
          <cell r="E1472">
            <v>5128418.92</v>
          </cell>
          <cell r="F1472">
            <v>505380.48</v>
          </cell>
          <cell r="G1472">
            <v>2782230.59</v>
          </cell>
          <cell r="H1472">
            <v>0</v>
          </cell>
          <cell r="I1472">
            <v>230768.41</v>
          </cell>
          <cell r="J1472">
            <v>755280.76</v>
          </cell>
          <cell r="K1472">
            <v>24349.81</v>
          </cell>
          <cell r="L1472">
            <v>12301.52</v>
          </cell>
          <cell r="M1472">
            <v>28566.76</v>
          </cell>
          <cell r="N1472">
            <v>15818.06</v>
          </cell>
          <cell r="O1472">
            <v>8219.89</v>
          </cell>
          <cell r="P1472">
            <v>8988.6299999999992</v>
          </cell>
          <cell r="Q1472">
            <v>2515.54</v>
          </cell>
          <cell r="R1472">
            <v>31127.84</v>
          </cell>
          <cell r="S1472">
            <v>509272.86</v>
          </cell>
          <cell r="T1472">
            <v>25679.51</v>
          </cell>
          <cell r="U1472">
            <v>13410.81</v>
          </cell>
          <cell r="V1472">
            <v>152326.09</v>
          </cell>
          <cell r="W1472">
            <v>8715.1299999999992</v>
          </cell>
          <cell r="X1472">
            <v>2667.25</v>
          </cell>
          <cell r="Y1472">
            <v>3467.43</v>
          </cell>
          <cell r="Z1472">
            <v>7331.55</v>
          </cell>
        </row>
        <row r="1473">
          <cell r="A1473">
            <v>2909</v>
          </cell>
          <cell r="B1473" t="str">
            <v>П</v>
          </cell>
          <cell r="C1473" t="str">
            <v>П2909</v>
          </cell>
          <cell r="D1473">
            <v>980</v>
          </cell>
          <cell r="E1473">
            <v>194434.06</v>
          </cell>
          <cell r="F1473">
            <v>48526.16</v>
          </cell>
          <cell r="G1473">
            <v>4018.4</v>
          </cell>
          <cell r="H1473">
            <v>0</v>
          </cell>
          <cell r="I1473">
            <v>66264.570000000007</v>
          </cell>
          <cell r="J1473">
            <v>11183.6</v>
          </cell>
          <cell r="K1473">
            <v>381.33</v>
          </cell>
          <cell r="L1473">
            <v>648.84</v>
          </cell>
          <cell r="M1473">
            <v>10125.120000000001</v>
          </cell>
          <cell r="N1473">
            <v>12777.39</v>
          </cell>
          <cell r="O1473">
            <v>3860</v>
          </cell>
          <cell r="P1473">
            <v>0</v>
          </cell>
          <cell r="Q1473">
            <v>0</v>
          </cell>
          <cell r="R1473">
            <v>17369.150000000001</v>
          </cell>
          <cell r="S1473">
            <v>3448.85</v>
          </cell>
          <cell r="T1473">
            <v>474</v>
          </cell>
          <cell r="U1473">
            <v>11810.46</v>
          </cell>
          <cell r="V1473">
            <v>2756.19</v>
          </cell>
          <cell r="W1473">
            <v>500</v>
          </cell>
          <cell r="X1473">
            <v>0</v>
          </cell>
          <cell r="Y1473">
            <v>0</v>
          </cell>
          <cell r="Z1473">
            <v>290</v>
          </cell>
        </row>
        <row r="1474">
          <cell r="A1474">
            <v>2909</v>
          </cell>
          <cell r="B1474" t="str">
            <v>П</v>
          </cell>
          <cell r="C1474" t="str">
            <v>П2909</v>
          </cell>
          <cell r="D1474" t="str">
            <v>978</v>
          </cell>
          <cell r="E1474">
            <v>596810.43000000005</v>
          </cell>
          <cell r="F1474">
            <v>0</v>
          </cell>
          <cell r="G1474">
            <v>478812.8</v>
          </cell>
          <cell r="H1474">
            <v>0</v>
          </cell>
          <cell r="I1474">
            <v>0</v>
          </cell>
          <cell r="J1474">
            <v>113261.34</v>
          </cell>
          <cell r="K1474">
            <v>836</v>
          </cell>
          <cell r="L1474">
            <v>2000</v>
          </cell>
          <cell r="M1474">
            <v>0</v>
          </cell>
          <cell r="N1474">
            <v>0</v>
          </cell>
          <cell r="O1474">
            <v>0</v>
          </cell>
          <cell r="P1474">
            <v>0</v>
          </cell>
          <cell r="Q1474">
            <v>0</v>
          </cell>
          <cell r="R1474">
            <v>0</v>
          </cell>
          <cell r="S1474">
            <v>0.28999999999999998</v>
          </cell>
          <cell r="T1474">
            <v>0</v>
          </cell>
          <cell r="U1474">
            <v>0</v>
          </cell>
          <cell r="V1474">
            <v>1900</v>
          </cell>
          <cell r="W1474">
            <v>0</v>
          </cell>
          <cell r="X1474">
            <v>0</v>
          </cell>
          <cell r="Y1474">
            <v>0</v>
          </cell>
          <cell r="Z1474">
            <v>0</v>
          </cell>
        </row>
        <row r="1475">
          <cell r="A1475">
            <v>2909</v>
          </cell>
          <cell r="B1475" t="str">
            <v>П</v>
          </cell>
          <cell r="C1475" t="str">
            <v>П2909</v>
          </cell>
          <cell r="D1475">
            <v>840</v>
          </cell>
          <cell r="E1475">
            <v>278558.93</v>
          </cell>
          <cell r="F1475">
            <v>85641.45</v>
          </cell>
          <cell r="G1475">
            <v>2629.64</v>
          </cell>
          <cell r="H1475">
            <v>0</v>
          </cell>
          <cell r="I1475">
            <v>30837.72</v>
          </cell>
          <cell r="J1475">
            <v>16916.28</v>
          </cell>
          <cell r="K1475">
            <v>3493.38</v>
          </cell>
          <cell r="L1475">
            <v>20</v>
          </cell>
          <cell r="M1475">
            <v>3457.05</v>
          </cell>
          <cell r="N1475">
            <v>570</v>
          </cell>
          <cell r="O1475">
            <v>817.3</v>
          </cell>
          <cell r="P1475">
            <v>1685</v>
          </cell>
          <cell r="Q1475">
            <v>471.56</v>
          </cell>
          <cell r="R1475">
            <v>2579.19</v>
          </cell>
          <cell r="S1475">
            <v>94819.79</v>
          </cell>
          <cell r="T1475">
            <v>4725</v>
          </cell>
          <cell r="U1475">
            <v>300</v>
          </cell>
          <cell r="V1475">
            <v>25585.57</v>
          </cell>
          <cell r="W1475">
            <v>1540</v>
          </cell>
          <cell r="X1475">
            <v>500</v>
          </cell>
          <cell r="Y1475">
            <v>650</v>
          </cell>
          <cell r="Z1475">
            <v>1320</v>
          </cell>
        </row>
        <row r="1476">
          <cell r="A1476">
            <v>2909</v>
          </cell>
          <cell r="B1476" t="str">
            <v>П</v>
          </cell>
          <cell r="C1476" t="str">
            <v>П2909</v>
          </cell>
          <cell r="D1476">
            <v>810</v>
          </cell>
          <cell r="E1476">
            <v>15555.7</v>
          </cell>
          <cell r="F1476">
            <v>0</v>
          </cell>
          <cell r="G1476">
            <v>0</v>
          </cell>
          <cell r="H1476">
            <v>0</v>
          </cell>
          <cell r="I1476">
            <v>0</v>
          </cell>
          <cell r="J1476">
            <v>0</v>
          </cell>
          <cell r="K1476">
            <v>3000</v>
          </cell>
          <cell r="L1476">
            <v>0</v>
          </cell>
          <cell r="M1476">
            <v>0</v>
          </cell>
          <cell r="N1476">
            <v>0</v>
          </cell>
          <cell r="O1476">
            <v>0</v>
          </cell>
          <cell r="P1476">
            <v>0</v>
          </cell>
          <cell r="Q1476">
            <v>0</v>
          </cell>
          <cell r="R1476">
            <v>0</v>
          </cell>
          <cell r="S1476">
            <v>36.5</v>
          </cell>
          <cell r="T1476">
            <v>0</v>
          </cell>
          <cell r="U1476">
            <v>0</v>
          </cell>
          <cell r="V1476">
            <v>12519.2</v>
          </cell>
          <cell r="W1476">
            <v>0</v>
          </cell>
          <cell r="X1476">
            <v>0</v>
          </cell>
          <cell r="Y1476">
            <v>0</v>
          </cell>
          <cell r="Z1476">
            <v>0</v>
          </cell>
        </row>
        <row r="1477">
          <cell r="A1477">
            <v>2920</v>
          </cell>
          <cell r="B1477" t="str">
            <v>А</v>
          </cell>
          <cell r="C1477" t="str">
            <v>А2920</v>
          </cell>
          <cell r="D1477">
            <v>0</v>
          </cell>
          <cell r="E1477">
            <v>-23105</v>
          </cell>
          <cell r="F1477">
            <v>0</v>
          </cell>
          <cell r="G1477">
            <v>0</v>
          </cell>
          <cell r="H1477">
            <v>0</v>
          </cell>
          <cell r="I1477">
            <v>0</v>
          </cell>
          <cell r="J1477">
            <v>0</v>
          </cell>
          <cell r="K1477">
            <v>0</v>
          </cell>
          <cell r="L1477">
            <v>0</v>
          </cell>
          <cell r="M1477">
            <v>-8125</v>
          </cell>
          <cell r="N1477">
            <v>0</v>
          </cell>
          <cell r="O1477">
            <v>-5825</v>
          </cell>
          <cell r="P1477">
            <v>0</v>
          </cell>
          <cell r="Q1477">
            <v>0</v>
          </cell>
          <cell r="R1477">
            <v>0</v>
          </cell>
          <cell r="S1477">
            <v>-6305</v>
          </cell>
          <cell r="T1477">
            <v>0</v>
          </cell>
          <cell r="U1477">
            <v>0</v>
          </cell>
          <cell r="V1477">
            <v>-500</v>
          </cell>
          <cell r="W1477">
            <v>-870</v>
          </cell>
          <cell r="X1477">
            <v>0</v>
          </cell>
          <cell r="Y1477">
            <v>0</v>
          </cell>
          <cell r="Z1477">
            <v>-1480</v>
          </cell>
        </row>
        <row r="1478">
          <cell r="A1478">
            <v>2920</v>
          </cell>
          <cell r="B1478" t="str">
            <v>А</v>
          </cell>
          <cell r="C1478" t="str">
            <v>А2920</v>
          </cell>
          <cell r="D1478">
            <v>980</v>
          </cell>
          <cell r="E1478">
            <v>-23105</v>
          </cell>
          <cell r="F1478">
            <v>0</v>
          </cell>
          <cell r="G1478">
            <v>0</v>
          </cell>
          <cell r="H1478">
            <v>0</v>
          </cell>
          <cell r="I1478">
            <v>0</v>
          </cell>
          <cell r="J1478">
            <v>0</v>
          </cell>
          <cell r="K1478">
            <v>0</v>
          </cell>
          <cell r="L1478">
            <v>0</v>
          </cell>
          <cell r="M1478">
            <v>-8125</v>
          </cell>
          <cell r="N1478">
            <v>0</v>
          </cell>
          <cell r="O1478">
            <v>-5825</v>
          </cell>
          <cell r="P1478">
            <v>0</v>
          </cell>
          <cell r="Q1478">
            <v>0</v>
          </cell>
          <cell r="R1478">
            <v>0</v>
          </cell>
          <cell r="S1478">
            <v>-6305</v>
          </cell>
          <cell r="T1478">
            <v>0</v>
          </cell>
          <cell r="U1478">
            <v>0</v>
          </cell>
          <cell r="V1478">
            <v>-500</v>
          </cell>
          <cell r="W1478">
            <v>-870</v>
          </cell>
          <cell r="X1478">
            <v>0</v>
          </cell>
          <cell r="Y1478">
            <v>0</v>
          </cell>
          <cell r="Z1478">
            <v>-1480</v>
          </cell>
        </row>
        <row r="1479">
          <cell r="A1479">
            <v>2920</v>
          </cell>
          <cell r="B1479" t="str">
            <v>А</v>
          </cell>
          <cell r="C1479" t="str">
            <v>А2920</v>
          </cell>
          <cell r="D1479" t="str">
            <v>978</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row>
        <row r="1480">
          <cell r="A1480">
            <v>2920</v>
          </cell>
          <cell r="B1480" t="str">
            <v>А</v>
          </cell>
          <cell r="C1480" t="str">
            <v>А2920</v>
          </cell>
          <cell r="D1480">
            <v>840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row>
        <row r="1481">
          <cell r="A1481">
            <v>2920</v>
          </cell>
          <cell r="B1481" t="str">
            <v>А</v>
          </cell>
          <cell r="C1481" t="str">
            <v>А2920</v>
          </cell>
          <cell r="D1481">
            <v>810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row>
        <row r="1482">
          <cell r="A1482">
            <v>2920</v>
          </cell>
          <cell r="B1482" t="str">
            <v>П</v>
          </cell>
          <cell r="C1482" t="str">
            <v>П2920</v>
          </cell>
          <cell r="D1482">
            <v>0</v>
          </cell>
          <cell r="E1482">
            <v>171750</v>
          </cell>
          <cell r="F1482">
            <v>0</v>
          </cell>
          <cell r="G1482">
            <v>0</v>
          </cell>
          <cell r="H1482">
            <v>0</v>
          </cell>
          <cell r="I1482">
            <v>161430</v>
          </cell>
          <cell r="J1482">
            <v>120</v>
          </cell>
          <cell r="K1482">
            <v>0</v>
          </cell>
          <cell r="L1482">
            <v>0</v>
          </cell>
          <cell r="M1482">
            <v>0</v>
          </cell>
          <cell r="N1482">
            <v>0</v>
          </cell>
          <cell r="O1482">
            <v>0</v>
          </cell>
          <cell r="P1482">
            <v>2430</v>
          </cell>
          <cell r="Q1482">
            <v>0</v>
          </cell>
          <cell r="R1482">
            <v>0</v>
          </cell>
          <cell r="S1482">
            <v>0</v>
          </cell>
          <cell r="T1482">
            <v>870</v>
          </cell>
          <cell r="U1482">
            <v>0</v>
          </cell>
          <cell r="V1482">
            <v>190</v>
          </cell>
          <cell r="W1482">
            <v>0</v>
          </cell>
          <cell r="X1482">
            <v>0</v>
          </cell>
          <cell r="Y1482">
            <v>0</v>
          </cell>
          <cell r="Z1482">
            <v>6710</v>
          </cell>
        </row>
        <row r="1483">
          <cell r="A1483">
            <v>2920</v>
          </cell>
          <cell r="B1483" t="str">
            <v>П</v>
          </cell>
          <cell r="C1483" t="str">
            <v>П2920</v>
          </cell>
          <cell r="D1483">
            <v>980</v>
          </cell>
          <cell r="E1483">
            <v>171750</v>
          </cell>
          <cell r="F1483">
            <v>0</v>
          </cell>
          <cell r="G1483">
            <v>0</v>
          </cell>
          <cell r="H1483">
            <v>0</v>
          </cell>
          <cell r="I1483">
            <v>161430</v>
          </cell>
          <cell r="J1483">
            <v>120</v>
          </cell>
          <cell r="K1483">
            <v>0</v>
          </cell>
          <cell r="L1483">
            <v>0</v>
          </cell>
          <cell r="M1483">
            <v>0</v>
          </cell>
          <cell r="N1483">
            <v>0</v>
          </cell>
          <cell r="O1483">
            <v>0</v>
          </cell>
          <cell r="P1483">
            <v>2430</v>
          </cell>
          <cell r="Q1483">
            <v>0</v>
          </cell>
          <cell r="R1483">
            <v>0</v>
          </cell>
          <cell r="S1483">
            <v>0</v>
          </cell>
          <cell r="T1483">
            <v>870</v>
          </cell>
          <cell r="U1483">
            <v>0</v>
          </cell>
          <cell r="V1483">
            <v>190</v>
          </cell>
          <cell r="W1483">
            <v>0</v>
          </cell>
          <cell r="X1483">
            <v>0</v>
          </cell>
          <cell r="Y1483">
            <v>0</v>
          </cell>
          <cell r="Z1483">
            <v>6710</v>
          </cell>
        </row>
        <row r="1484">
          <cell r="A1484">
            <v>2920</v>
          </cell>
          <cell r="B1484" t="str">
            <v>П</v>
          </cell>
          <cell r="C1484" t="str">
            <v>П2920</v>
          </cell>
          <cell r="D1484" t="str">
            <v>978</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row>
        <row r="1485">
          <cell r="A1485">
            <v>2920</v>
          </cell>
          <cell r="B1485" t="str">
            <v>П</v>
          </cell>
          <cell r="C1485" t="str">
            <v>П2920</v>
          </cell>
          <cell r="D1485">
            <v>840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row>
        <row r="1486">
          <cell r="A1486">
            <v>2920</v>
          </cell>
          <cell r="B1486" t="str">
            <v>П</v>
          </cell>
          <cell r="C1486" t="str">
            <v>П2920</v>
          </cell>
          <cell r="D1486">
            <v>810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row>
        <row r="1487">
          <cell r="A1487">
            <v>2924</v>
          </cell>
          <cell r="B1487" t="str">
            <v>А</v>
          </cell>
          <cell r="C1487" t="str">
            <v>А2924</v>
          </cell>
          <cell r="D1487">
            <v>0</v>
          </cell>
          <cell r="E1487">
            <v>-403639.1</v>
          </cell>
          <cell r="F1487">
            <v>-61561.06</v>
          </cell>
          <cell r="G1487">
            <v>-10172.469999999999</v>
          </cell>
          <cell r="H1487">
            <v>0</v>
          </cell>
          <cell r="I1487">
            <v>-70093.75</v>
          </cell>
          <cell r="J1487">
            <v>0</v>
          </cell>
          <cell r="K1487">
            <v>0</v>
          </cell>
          <cell r="L1487">
            <v>-2888</v>
          </cell>
          <cell r="M1487">
            <v>-986</v>
          </cell>
          <cell r="N1487">
            <v>-8382.35</v>
          </cell>
          <cell r="O1487">
            <v>-53346.81</v>
          </cell>
          <cell r="P1487">
            <v>0</v>
          </cell>
          <cell r="Q1487">
            <v>0</v>
          </cell>
          <cell r="R1487">
            <v>0</v>
          </cell>
          <cell r="S1487">
            <v>-172438.92</v>
          </cell>
          <cell r="T1487">
            <v>0</v>
          </cell>
          <cell r="U1487">
            <v>-16854.23</v>
          </cell>
          <cell r="V1487">
            <v>-6910.51</v>
          </cell>
          <cell r="W1487">
            <v>0</v>
          </cell>
          <cell r="X1487">
            <v>0</v>
          </cell>
          <cell r="Y1487">
            <v>0</v>
          </cell>
          <cell r="Z1487">
            <v>-5</v>
          </cell>
        </row>
        <row r="1488">
          <cell r="A1488">
            <v>2924</v>
          </cell>
          <cell r="B1488" t="str">
            <v>А</v>
          </cell>
          <cell r="C1488" t="str">
            <v>А2924</v>
          </cell>
          <cell r="D1488">
            <v>980</v>
          </cell>
          <cell r="E1488">
            <v>-146434.51999999999</v>
          </cell>
          <cell r="F1488">
            <v>-24573.77</v>
          </cell>
          <cell r="G1488">
            <v>-2704.17</v>
          </cell>
          <cell r="H1488">
            <v>0</v>
          </cell>
          <cell r="I1488">
            <v>-45288.32</v>
          </cell>
          <cell r="J1488">
            <v>0</v>
          </cell>
          <cell r="K1488">
            <v>0</v>
          </cell>
          <cell r="L1488">
            <v>-2888</v>
          </cell>
          <cell r="M1488">
            <v>-986</v>
          </cell>
          <cell r="N1488">
            <v>-7027.39</v>
          </cell>
          <cell r="O1488">
            <v>-1.81</v>
          </cell>
          <cell r="P1488">
            <v>0</v>
          </cell>
          <cell r="Q1488">
            <v>0</v>
          </cell>
          <cell r="R1488">
            <v>0</v>
          </cell>
          <cell r="S1488">
            <v>-44811</v>
          </cell>
          <cell r="T1488">
            <v>0</v>
          </cell>
          <cell r="U1488">
            <v>-11238.55</v>
          </cell>
          <cell r="V1488">
            <v>-6910.51</v>
          </cell>
          <cell r="W1488">
            <v>0</v>
          </cell>
          <cell r="X1488">
            <v>0</v>
          </cell>
          <cell r="Y1488">
            <v>0</v>
          </cell>
          <cell r="Z1488">
            <v>-5</v>
          </cell>
        </row>
        <row r="1489">
          <cell r="A1489">
            <v>2924</v>
          </cell>
          <cell r="B1489" t="str">
            <v>А</v>
          </cell>
          <cell r="C1489" t="str">
            <v>А2924</v>
          </cell>
          <cell r="D1489" t="str">
            <v>978</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row>
        <row r="1490">
          <cell r="A1490">
            <v>2924</v>
          </cell>
          <cell r="B1490" t="str">
            <v>А</v>
          </cell>
          <cell r="C1490" t="str">
            <v>А2924</v>
          </cell>
          <cell r="D1490">
            <v>840</v>
          </cell>
          <cell r="E1490">
            <v>-48215.31</v>
          </cell>
          <cell r="F1490">
            <v>-6933.6</v>
          </cell>
          <cell r="G1490">
            <v>-1400</v>
          </cell>
          <cell r="H1490">
            <v>0</v>
          </cell>
          <cell r="I1490">
            <v>-4650</v>
          </cell>
          <cell r="J1490">
            <v>0</v>
          </cell>
          <cell r="K1490">
            <v>0</v>
          </cell>
          <cell r="L1490">
            <v>0</v>
          </cell>
          <cell r="M1490">
            <v>0</v>
          </cell>
          <cell r="N1490">
            <v>-254</v>
          </cell>
          <cell r="O1490">
            <v>-10000</v>
          </cell>
          <cell r="P1490">
            <v>0</v>
          </cell>
          <cell r="Q1490">
            <v>0</v>
          </cell>
          <cell r="R1490">
            <v>0</v>
          </cell>
          <cell r="S1490">
            <v>-23925</v>
          </cell>
          <cell r="T1490">
            <v>0</v>
          </cell>
          <cell r="U1490">
            <v>-1052.71</v>
          </cell>
          <cell r="V1490">
            <v>0</v>
          </cell>
          <cell r="W1490">
            <v>0</v>
          </cell>
          <cell r="X1490">
            <v>0</v>
          </cell>
          <cell r="Y1490">
            <v>0</v>
          </cell>
          <cell r="Z1490">
            <v>0</v>
          </cell>
        </row>
        <row r="1491">
          <cell r="A1491">
            <v>2924</v>
          </cell>
          <cell r="B1491" t="str">
            <v>А</v>
          </cell>
          <cell r="C1491" t="str">
            <v>А2924</v>
          </cell>
          <cell r="D1491">
            <v>810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row>
        <row r="1492">
          <cell r="A1492">
            <v>2924</v>
          </cell>
          <cell r="B1492" t="str">
            <v>П</v>
          </cell>
          <cell r="C1492" t="str">
            <v>П2924</v>
          </cell>
          <cell r="D1492">
            <v>0</v>
          </cell>
          <cell r="E1492">
            <v>613373.46</v>
          </cell>
          <cell r="F1492">
            <v>380950.45</v>
          </cell>
          <cell r="G1492">
            <v>36968.75</v>
          </cell>
          <cell r="H1492">
            <v>0</v>
          </cell>
          <cell r="I1492">
            <v>28241.99</v>
          </cell>
          <cell r="J1492">
            <v>1635.88</v>
          </cell>
          <cell r="K1492">
            <v>0</v>
          </cell>
          <cell r="L1492">
            <v>0</v>
          </cell>
          <cell r="M1492">
            <v>91376.51</v>
          </cell>
          <cell r="N1492">
            <v>0</v>
          </cell>
          <cell r="O1492">
            <v>28768.44</v>
          </cell>
          <cell r="P1492">
            <v>6248.59</v>
          </cell>
          <cell r="Q1492">
            <v>3079.05</v>
          </cell>
          <cell r="R1492">
            <v>351.73</v>
          </cell>
          <cell r="S1492">
            <v>25625.94</v>
          </cell>
          <cell r="T1492">
            <v>5438.41</v>
          </cell>
          <cell r="U1492">
            <v>0</v>
          </cell>
          <cell r="V1492">
            <v>878.03</v>
          </cell>
          <cell r="W1492">
            <v>1199.1500000000001</v>
          </cell>
          <cell r="X1492">
            <v>0</v>
          </cell>
          <cell r="Y1492">
            <v>0</v>
          </cell>
          <cell r="Z1492">
            <v>2610.54</v>
          </cell>
        </row>
        <row r="1493">
          <cell r="A1493">
            <v>2924</v>
          </cell>
          <cell r="B1493" t="str">
            <v>П</v>
          </cell>
          <cell r="C1493" t="str">
            <v>П2924</v>
          </cell>
          <cell r="D1493">
            <v>980</v>
          </cell>
          <cell r="E1493">
            <v>495533.51</v>
          </cell>
          <cell r="F1493">
            <v>297602.25</v>
          </cell>
          <cell r="G1493">
            <v>36027.480000000003</v>
          </cell>
          <cell r="H1493">
            <v>0</v>
          </cell>
          <cell r="I1493">
            <v>3404.72</v>
          </cell>
          <cell r="J1493">
            <v>1635.88</v>
          </cell>
          <cell r="K1493">
            <v>0</v>
          </cell>
          <cell r="L1493">
            <v>0</v>
          </cell>
          <cell r="M1493">
            <v>91338.48</v>
          </cell>
          <cell r="N1493">
            <v>0</v>
          </cell>
          <cell r="O1493">
            <v>28768.44</v>
          </cell>
          <cell r="P1493">
            <v>5495.57</v>
          </cell>
          <cell r="Q1493">
            <v>3079.05</v>
          </cell>
          <cell r="R1493">
            <v>351.73</v>
          </cell>
          <cell r="S1493">
            <v>19285.3</v>
          </cell>
          <cell r="T1493">
            <v>5237.41</v>
          </cell>
          <cell r="U1493">
            <v>0</v>
          </cell>
          <cell r="V1493">
            <v>878.03</v>
          </cell>
          <cell r="W1493">
            <v>660.47</v>
          </cell>
          <cell r="X1493">
            <v>0</v>
          </cell>
          <cell r="Y1493">
            <v>0</v>
          </cell>
          <cell r="Z1493">
            <v>1768.7</v>
          </cell>
        </row>
        <row r="1494">
          <cell r="A1494">
            <v>2924</v>
          </cell>
          <cell r="B1494" t="str">
            <v>П</v>
          </cell>
          <cell r="C1494" t="str">
            <v>П2924</v>
          </cell>
          <cell r="D1494" t="str">
            <v>978</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row>
        <row r="1495">
          <cell r="A1495">
            <v>2924</v>
          </cell>
          <cell r="B1495" t="str">
            <v>П</v>
          </cell>
          <cell r="C1495" t="str">
            <v>П2924</v>
          </cell>
          <cell r="D1495">
            <v>840</v>
          </cell>
          <cell r="E1495">
            <v>22090.16</v>
          </cell>
          <cell r="F1495">
            <v>15624.37</v>
          </cell>
          <cell r="G1495">
            <v>176.45</v>
          </cell>
          <cell r="H1495">
            <v>0</v>
          </cell>
          <cell r="I1495">
            <v>4655.97</v>
          </cell>
          <cell r="J1495">
            <v>0</v>
          </cell>
          <cell r="K1495">
            <v>0</v>
          </cell>
          <cell r="L1495">
            <v>0</v>
          </cell>
          <cell r="M1495">
            <v>7.13</v>
          </cell>
          <cell r="N1495">
            <v>0</v>
          </cell>
          <cell r="O1495">
            <v>0</v>
          </cell>
          <cell r="P1495">
            <v>141.16</v>
          </cell>
          <cell r="Q1495">
            <v>0</v>
          </cell>
          <cell r="R1495">
            <v>0</v>
          </cell>
          <cell r="S1495">
            <v>1188.6099999999999</v>
          </cell>
          <cell r="T1495">
            <v>37.68</v>
          </cell>
          <cell r="U1495">
            <v>0</v>
          </cell>
          <cell r="V1495">
            <v>0</v>
          </cell>
          <cell r="W1495">
            <v>100.98</v>
          </cell>
          <cell r="X1495">
            <v>0</v>
          </cell>
          <cell r="Y1495">
            <v>0</v>
          </cell>
          <cell r="Z1495">
            <v>157.81</v>
          </cell>
        </row>
        <row r="1496">
          <cell r="A1496">
            <v>2924</v>
          </cell>
          <cell r="B1496" t="str">
            <v>П</v>
          </cell>
          <cell r="C1496" t="str">
            <v>П2924</v>
          </cell>
          <cell r="D1496">
            <v>810</v>
          </cell>
          <cell r="E1496">
            <v>0</v>
          </cell>
          <cell r="F1496">
            <v>0</v>
          </cell>
          <cell r="G1496">
            <v>0</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row>
        <row r="1497">
          <cell r="A1497">
            <v>3102</v>
          </cell>
          <cell r="B1497" t="str">
            <v>А</v>
          </cell>
          <cell r="C1497" t="str">
            <v>А3102</v>
          </cell>
          <cell r="D1497">
            <v>0</v>
          </cell>
          <cell r="E1497">
            <v>0</v>
          </cell>
          <cell r="F1497">
            <v>0</v>
          </cell>
          <cell r="G1497">
            <v>0</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row>
        <row r="1498">
          <cell r="A1498">
            <v>3102</v>
          </cell>
          <cell r="B1498" t="str">
            <v>А</v>
          </cell>
          <cell r="C1498" t="str">
            <v>А3102</v>
          </cell>
          <cell r="D1498">
            <v>980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row>
        <row r="1499">
          <cell r="A1499">
            <v>3102</v>
          </cell>
          <cell r="B1499" t="str">
            <v>А</v>
          </cell>
          <cell r="C1499" t="str">
            <v>А3102</v>
          </cell>
          <cell r="D1499" t="str">
            <v>978</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row>
        <row r="1500">
          <cell r="A1500">
            <v>3102</v>
          </cell>
          <cell r="B1500" t="str">
            <v>А</v>
          </cell>
          <cell r="C1500" t="str">
            <v>А3102</v>
          </cell>
          <cell r="D1500">
            <v>840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row>
        <row r="1501">
          <cell r="A1501">
            <v>3102</v>
          </cell>
          <cell r="B1501" t="str">
            <v>А</v>
          </cell>
          <cell r="C1501" t="str">
            <v>А3102</v>
          </cell>
          <cell r="D1501">
            <v>810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row>
        <row r="1502">
          <cell r="A1502">
            <v>3103</v>
          </cell>
          <cell r="B1502" t="str">
            <v>А</v>
          </cell>
          <cell r="C1502" t="str">
            <v>А3103</v>
          </cell>
          <cell r="D1502">
            <v>0</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row>
        <row r="1503">
          <cell r="A1503">
            <v>3103</v>
          </cell>
          <cell r="B1503" t="str">
            <v>А</v>
          </cell>
          <cell r="C1503" t="str">
            <v>А3103</v>
          </cell>
          <cell r="D1503">
            <v>980</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row>
        <row r="1504">
          <cell r="A1504">
            <v>3103</v>
          </cell>
          <cell r="B1504" t="str">
            <v>А</v>
          </cell>
          <cell r="C1504" t="str">
            <v>А3103</v>
          </cell>
          <cell r="D1504" t="str">
            <v>978</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row>
        <row r="1505">
          <cell r="A1505">
            <v>3103</v>
          </cell>
          <cell r="B1505" t="str">
            <v>А</v>
          </cell>
          <cell r="C1505" t="str">
            <v>А3103</v>
          </cell>
          <cell r="D1505">
            <v>840</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row>
        <row r="1506">
          <cell r="A1506">
            <v>3103</v>
          </cell>
          <cell r="B1506" t="str">
            <v>А</v>
          </cell>
          <cell r="C1506" t="str">
            <v>А3103</v>
          </cell>
          <cell r="D1506">
            <v>810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row>
        <row r="1507">
          <cell r="A1507">
            <v>3105</v>
          </cell>
          <cell r="B1507" t="str">
            <v>А</v>
          </cell>
          <cell r="C1507" t="str">
            <v>А3105</v>
          </cell>
          <cell r="D1507">
            <v>0</v>
          </cell>
          <cell r="E1507">
            <v>-4634089.32</v>
          </cell>
          <cell r="F1507">
            <v>-4634089.32</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row>
        <row r="1508">
          <cell r="A1508">
            <v>3105</v>
          </cell>
          <cell r="B1508" t="str">
            <v>А</v>
          </cell>
          <cell r="C1508" t="str">
            <v>А3105</v>
          </cell>
          <cell r="D1508">
            <v>980</v>
          </cell>
          <cell r="E1508">
            <v>-4634089.32</v>
          </cell>
          <cell r="F1508">
            <v>-4634089.32</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row>
        <row r="1509">
          <cell r="A1509">
            <v>3105</v>
          </cell>
          <cell r="B1509" t="str">
            <v>А</v>
          </cell>
          <cell r="C1509" t="str">
            <v>А3105</v>
          </cell>
          <cell r="D1509" t="str">
            <v>978</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row>
        <row r="1510">
          <cell r="A1510">
            <v>3105</v>
          </cell>
          <cell r="B1510" t="str">
            <v>А</v>
          </cell>
          <cell r="C1510" t="str">
            <v>А3105</v>
          </cell>
          <cell r="D1510">
            <v>840</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row>
        <row r="1511">
          <cell r="A1511">
            <v>3105</v>
          </cell>
          <cell r="B1511" t="str">
            <v>А</v>
          </cell>
          <cell r="C1511" t="str">
            <v>А3105</v>
          </cell>
          <cell r="D1511">
            <v>810</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row>
        <row r="1512">
          <cell r="A1512">
            <v>3108</v>
          </cell>
          <cell r="B1512" t="str">
            <v>А</v>
          </cell>
          <cell r="C1512" t="str">
            <v>А3108</v>
          </cell>
          <cell r="D1512">
            <v>0</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row>
        <row r="1513">
          <cell r="A1513">
            <v>3108</v>
          </cell>
          <cell r="B1513" t="str">
            <v>А</v>
          </cell>
          <cell r="C1513" t="str">
            <v>А3108</v>
          </cell>
          <cell r="D1513">
            <v>980</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row>
        <row r="1514">
          <cell r="A1514">
            <v>3108</v>
          </cell>
          <cell r="B1514" t="str">
            <v>А</v>
          </cell>
          <cell r="C1514" t="str">
            <v>А3108</v>
          </cell>
          <cell r="D1514" t="str">
            <v>978</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row>
        <row r="1515">
          <cell r="A1515">
            <v>3108</v>
          </cell>
          <cell r="B1515" t="str">
            <v>А</v>
          </cell>
          <cell r="C1515" t="str">
            <v>А3108</v>
          </cell>
          <cell r="D1515">
            <v>840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row>
        <row r="1516">
          <cell r="A1516">
            <v>3108</v>
          </cell>
          <cell r="B1516" t="str">
            <v>А</v>
          </cell>
          <cell r="C1516" t="str">
            <v>А3108</v>
          </cell>
          <cell r="D1516">
            <v>810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row>
        <row r="1517">
          <cell r="A1517">
            <v>3110</v>
          </cell>
          <cell r="B1517" t="str">
            <v>А</v>
          </cell>
          <cell r="C1517" t="str">
            <v>А3110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row>
        <row r="1518">
          <cell r="A1518">
            <v>3110</v>
          </cell>
          <cell r="B1518" t="str">
            <v>А</v>
          </cell>
          <cell r="C1518" t="str">
            <v>А3110</v>
          </cell>
          <cell r="D1518">
            <v>980</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row>
        <row r="1519">
          <cell r="A1519">
            <v>3110</v>
          </cell>
          <cell r="B1519" t="str">
            <v>А</v>
          </cell>
          <cell r="C1519" t="str">
            <v>А3110</v>
          </cell>
          <cell r="D1519" t="str">
            <v>978</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row>
        <row r="1520">
          <cell r="A1520">
            <v>3110</v>
          </cell>
          <cell r="B1520" t="str">
            <v>А</v>
          </cell>
          <cell r="C1520" t="str">
            <v>А3110</v>
          </cell>
          <cell r="D1520">
            <v>840</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row>
        <row r="1521">
          <cell r="A1521">
            <v>3110</v>
          </cell>
          <cell r="B1521" t="str">
            <v>А</v>
          </cell>
          <cell r="C1521" t="str">
            <v>А3110</v>
          </cell>
          <cell r="D1521">
            <v>810</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row>
        <row r="1522">
          <cell r="A1522">
            <v>3111</v>
          </cell>
          <cell r="B1522" t="str">
            <v>А</v>
          </cell>
          <cell r="C1522" t="str">
            <v>А3111</v>
          </cell>
          <cell r="D1522">
            <v>0</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row>
        <row r="1523">
          <cell r="A1523">
            <v>3111</v>
          </cell>
          <cell r="B1523" t="str">
            <v>А</v>
          </cell>
          <cell r="C1523" t="str">
            <v>А3111</v>
          </cell>
          <cell r="D1523">
            <v>980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row>
        <row r="1524">
          <cell r="A1524">
            <v>3111</v>
          </cell>
          <cell r="B1524" t="str">
            <v>А</v>
          </cell>
          <cell r="C1524" t="str">
            <v>А3111</v>
          </cell>
          <cell r="D1524" t="str">
            <v>978</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row>
        <row r="1525">
          <cell r="A1525">
            <v>3111</v>
          </cell>
          <cell r="B1525" t="str">
            <v>А</v>
          </cell>
          <cell r="C1525" t="str">
            <v>А3111</v>
          </cell>
          <cell r="D1525">
            <v>840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row>
        <row r="1526">
          <cell r="A1526">
            <v>3111</v>
          </cell>
          <cell r="B1526" t="str">
            <v>А</v>
          </cell>
          <cell r="C1526" t="str">
            <v>А3111</v>
          </cell>
          <cell r="D1526">
            <v>810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row>
        <row r="1527">
          <cell r="A1527">
            <v>3112</v>
          </cell>
          <cell r="B1527" t="str">
            <v>А</v>
          </cell>
          <cell r="C1527" t="str">
            <v>А3112</v>
          </cell>
          <cell r="D1527">
            <v>0</v>
          </cell>
          <cell r="E1527">
            <v>-5929000</v>
          </cell>
          <cell r="F1527">
            <v>-5929000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row>
        <row r="1528">
          <cell r="A1528">
            <v>3112</v>
          </cell>
          <cell r="B1528" t="str">
            <v>А</v>
          </cell>
          <cell r="C1528" t="str">
            <v>А3112</v>
          </cell>
          <cell r="D1528">
            <v>980</v>
          </cell>
          <cell r="E1528">
            <v>-5929000</v>
          </cell>
          <cell r="F1528">
            <v>-5929000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row>
        <row r="1529">
          <cell r="A1529">
            <v>3112</v>
          </cell>
          <cell r="B1529" t="str">
            <v>А</v>
          </cell>
          <cell r="C1529" t="str">
            <v>А3112</v>
          </cell>
          <cell r="D1529" t="str">
            <v>978</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row>
        <row r="1530">
          <cell r="A1530">
            <v>3112</v>
          </cell>
          <cell r="B1530" t="str">
            <v>А</v>
          </cell>
          <cell r="C1530" t="str">
            <v>А3112</v>
          </cell>
          <cell r="D1530">
            <v>840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row>
        <row r="1531">
          <cell r="A1531">
            <v>3112</v>
          </cell>
          <cell r="B1531" t="str">
            <v>А</v>
          </cell>
          <cell r="C1531" t="str">
            <v>А3112</v>
          </cell>
          <cell r="D1531">
            <v>810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row>
        <row r="1532">
          <cell r="A1532">
            <v>3113</v>
          </cell>
          <cell r="B1532" t="str">
            <v>А</v>
          </cell>
          <cell r="C1532" t="str">
            <v>А3113</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row>
        <row r="1533">
          <cell r="A1533">
            <v>3113</v>
          </cell>
          <cell r="B1533" t="str">
            <v>А</v>
          </cell>
          <cell r="C1533" t="str">
            <v>А3113</v>
          </cell>
          <cell r="D1533">
            <v>980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row>
        <row r="1534">
          <cell r="A1534">
            <v>3113</v>
          </cell>
          <cell r="B1534" t="str">
            <v>А</v>
          </cell>
          <cell r="C1534" t="str">
            <v>А3113</v>
          </cell>
          <cell r="D1534" t="str">
            <v>978</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row>
        <row r="1535">
          <cell r="A1535">
            <v>3113</v>
          </cell>
          <cell r="B1535" t="str">
            <v>А</v>
          </cell>
          <cell r="C1535" t="str">
            <v>А3113</v>
          </cell>
          <cell r="D1535">
            <v>840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row>
        <row r="1536">
          <cell r="A1536">
            <v>3113</v>
          </cell>
          <cell r="B1536" t="str">
            <v>А</v>
          </cell>
          <cell r="C1536" t="str">
            <v>А3113</v>
          </cell>
          <cell r="D1536">
            <v>810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row>
        <row r="1537">
          <cell r="A1537">
            <v>3114</v>
          </cell>
          <cell r="B1537" t="str">
            <v>А</v>
          </cell>
          <cell r="C1537" t="str">
            <v>А3114</v>
          </cell>
          <cell r="D1537">
            <v>0</v>
          </cell>
          <cell r="E1537">
            <v>-31660800</v>
          </cell>
          <cell r="F1537">
            <v>-31204800</v>
          </cell>
          <cell r="G1537">
            <v>0</v>
          </cell>
          <cell r="H1537">
            <v>0</v>
          </cell>
          <cell r="I1537">
            <v>0</v>
          </cell>
          <cell r="J1537">
            <v>-195000</v>
          </cell>
          <cell r="K1537">
            <v>0</v>
          </cell>
          <cell r="L1537">
            <v>0</v>
          </cell>
          <cell r="M1537">
            <v>0</v>
          </cell>
          <cell r="N1537">
            <v>0</v>
          </cell>
          <cell r="O1537">
            <v>0</v>
          </cell>
          <cell r="P1537">
            <v>0</v>
          </cell>
          <cell r="Q1537">
            <v>0</v>
          </cell>
          <cell r="R1537">
            <v>0</v>
          </cell>
          <cell r="S1537">
            <v>0</v>
          </cell>
          <cell r="T1537">
            <v>-261000</v>
          </cell>
          <cell r="U1537">
            <v>0</v>
          </cell>
          <cell r="V1537">
            <v>0</v>
          </cell>
          <cell r="W1537">
            <v>0</v>
          </cell>
          <cell r="X1537">
            <v>0</v>
          </cell>
          <cell r="Y1537">
            <v>0</v>
          </cell>
          <cell r="Z1537">
            <v>0</v>
          </cell>
        </row>
        <row r="1538">
          <cell r="A1538">
            <v>3114</v>
          </cell>
          <cell r="B1538" t="str">
            <v>А</v>
          </cell>
          <cell r="C1538" t="str">
            <v>А3114</v>
          </cell>
          <cell r="D1538">
            <v>980</v>
          </cell>
          <cell r="E1538">
            <v>-31660800</v>
          </cell>
          <cell r="F1538">
            <v>-31204800</v>
          </cell>
          <cell r="G1538">
            <v>0</v>
          </cell>
          <cell r="H1538">
            <v>0</v>
          </cell>
          <cell r="I1538">
            <v>0</v>
          </cell>
          <cell r="J1538">
            <v>-195000</v>
          </cell>
          <cell r="K1538">
            <v>0</v>
          </cell>
          <cell r="L1538">
            <v>0</v>
          </cell>
          <cell r="M1538">
            <v>0</v>
          </cell>
          <cell r="N1538">
            <v>0</v>
          </cell>
          <cell r="O1538">
            <v>0</v>
          </cell>
          <cell r="P1538">
            <v>0</v>
          </cell>
          <cell r="Q1538">
            <v>0</v>
          </cell>
          <cell r="R1538">
            <v>0</v>
          </cell>
          <cell r="S1538">
            <v>0</v>
          </cell>
          <cell r="T1538">
            <v>-261000</v>
          </cell>
          <cell r="U1538">
            <v>0</v>
          </cell>
          <cell r="V1538">
            <v>0</v>
          </cell>
          <cell r="W1538">
            <v>0</v>
          </cell>
          <cell r="X1538">
            <v>0</v>
          </cell>
          <cell r="Y1538">
            <v>0</v>
          </cell>
          <cell r="Z1538">
            <v>0</v>
          </cell>
        </row>
        <row r="1539">
          <cell r="A1539">
            <v>3114</v>
          </cell>
          <cell r="B1539" t="str">
            <v>А</v>
          </cell>
          <cell r="C1539" t="str">
            <v>А3114</v>
          </cell>
          <cell r="D1539" t="str">
            <v>978</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row>
        <row r="1540">
          <cell r="A1540">
            <v>3114</v>
          </cell>
          <cell r="B1540" t="str">
            <v>А</v>
          </cell>
          <cell r="C1540" t="str">
            <v>А3114</v>
          </cell>
          <cell r="D1540">
            <v>840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row>
        <row r="1541">
          <cell r="A1541">
            <v>3114</v>
          </cell>
          <cell r="B1541" t="str">
            <v>А</v>
          </cell>
          <cell r="C1541" t="str">
            <v>А3114</v>
          </cell>
          <cell r="D1541">
            <v>810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row>
        <row r="1542">
          <cell r="A1542">
            <v>3116</v>
          </cell>
          <cell r="B1542" t="str">
            <v>П</v>
          </cell>
          <cell r="C1542" t="str">
            <v>П3116</v>
          </cell>
          <cell r="D1542">
            <v>0</v>
          </cell>
          <cell r="E1542">
            <v>158509.6</v>
          </cell>
          <cell r="F1542">
            <v>1.08</v>
          </cell>
          <cell r="G1542">
            <v>0</v>
          </cell>
          <cell r="H1542">
            <v>0</v>
          </cell>
          <cell r="I1542">
            <v>0</v>
          </cell>
          <cell r="J1542">
            <v>18897.96</v>
          </cell>
          <cell r="K1542">
            <v>0</v>
          </cell>
          <cell r="L1542">
            <v>0</v>
          </cell>
          <cell r="M1542">
            <v>0</v>
          </cell>
          <cell r="N1542">
            <v>0</v>
          </cell>
          <cell r="O1542">
            <v>0</v>
          </cell>
          <cell r="P1542">
            <v>0</v>
          </cell>
          <cell r="Q1542">
            <v>0</v>
          </cell>
          <cell r="R1542">
            <v>0</v>
          </cell>
          <cell r="S1542">
            <v>0</v>
          </cell>
          <cell r="T1542">
            <v>139610.56</v>
          </cell>
          <cell r="U1542">
            <v>0</v>
          </cell>
          <cell r="V1542">
            <v>0</v>
          </cell>
          <cell r="W1542">
            <v>0</v>
          </cell>
          <cell r="X1542">
            <v>0</v>
          </cell>
          <cell r="Y1542">
            <v>0</v>
          </cell>
          <cell r="Z1542">
            <v>0</v>
          </cell>
        </row>
        <row r="1543">
          <cell r="A1543">
            <v>3116</v>
          </cell>
          <cell r="B1543" t="str">
            <v>П</v>
          </cell>
          <cell r="C1543" t="str">
            <v>П3116</v>
          </cell>
          <cell r="D1543">
            <v>980</v>
          </cell>
          <cell r="E1543">
            <v>158509.6</v>
          </cell>
          <cell r="F1543">
            <v>1.08</v>
          </cell>
          <cell r="G1543">
            <v>0</v>
          </cell>
          <cell r="H1543">
            <v>0</v>
          </cell>
          <cell r="I1543">
            <v>0</v>
          </cell>
          <cell r="J1543">
            <v>18897.96</v>
          </cell>
          <cell r="K1543">
            <v>0</v>
          </cell>
          <cell r="L1543">
            <v>0</v>
          </cell>
          <cell r="M1543">
            <v>0</v>
          </cell>
          <cell r="N1543">
            <v>0</v>
          </cell>
          <cell r="O1543">
            <v>0</v>
          </cell>
          <cell r="P1543">
            <v>0</v>
          </cell>
          <cell r="Q1543">
            <v>0</v>
          </cell>
          <cell r="R1543">
            <v>0</v>
          </cell>
          <cell r="S1543">
            <v>0</v>
          </cell>
          <cell r="T1543">
            <v>139610.56</v>
          </cell>
          <cell r="U1543">
            <v>0</v>
          </cell>
          <cell r="V1543">
            <v>0</v>
          </cell>
          <cell r="W1543">
            <v>0</v>
          </cell>
          <cell r="X1543">
            <v>0</v>
          </cell>
          <cell r="Y1543">
            <v>0</v>
          </cell>
          <cell r="Z1543">
            <v>0</v>
          </cell>
        </row>
        <row r="1544">
          <cell r="A1544">
            <v>3116</v>
          </cell>
          <cell r="B1544" t="str">
            <v>П</v>
          </cell>
          <cell r="C1544" t="str">
            <v>П3116</v>
          </cell>
          <cell r="D1544" t="str">
            <v>978</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row>
        <row r="1545">
          <cell r="A1545">
            <v>3116</v>
          </cell>
          <cell r="B1545" t="str">
            <v>П</v>
          </cell>
          <cell r="C1545" t="str">
            <v>П3116</v>
          </cell>
          <cell r="D1545">
            <v>840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row>
        <row r="1546">
          <cell r="A1546">
            <v>3116</v>
          </cell>
          <cell r="B1546" t="str">
            <v>П</v>
          </cell>
          <cell r="C1546" t="str">
            <v>П3116</v>
          </cell>
          <cell r="D1546">
            <v>810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row>
        <row r="1547">
          <cell r="A1547">
            <v>3117</v>
          </cell>
          <cell r="B1547" t="str">
            <v>А</v>
          </cell>
          <cell r="C1547" t="str">
            <v>А3117</v>
          </cell>
          <cell r="D1547">
            <v>0</v>
          </cell>
          <cell r="E1547">
            <v>-260546.07</v>
          </cell>
          <cell r="F1547">
            <v>-260546.07</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row>
        <row r="1548">
          <cell r="A1548">
            <v>3117</v>
          </cell>
          <cell r="B1548" t="str">
            <v>А</v>
          </cell>
          <cell r="C1548" t="str">
            <v>А3117</v>
          </cell>
          <cell r="D1548">
            <v>980</v>
          </cell>
          <cell r="E1548">
            <v>-260546.07</v>
          </cell>
          <cell r="F1548">
            <v>-260546.07</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row>
        <row r="1549">
          <cell r="A1549">
            <v>3117</v>
          </cell>
          <cell r="B1549" t="str">
            <v>А</v>
          </cell>
          <cell r="C1549" t="str">
            <v>А3117</v>
          </cell>
          <cell r="D1549" t="str">
            <v>978</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row>
        <row r="1550">
          <cell r="A1550">
            <v>3117</v>
          </cell>
          <cell r="B1550" t="str">
            <v>А</v>
          </cell>
          <cell r="C1550" t="str">
            <v>А3117</v>
          </cell>
          <cell r="D1550">
            <v>840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row>
        <row r="1551">
          <cell r="A1551">
            <v>3117</v>
          </cell>
          <cell r="B1551" t="str">
            <v>А</v>
          </cell>
          <cell r="C1551" t="str">
            <v>А3117</v>
          </cell>
          <cell r="D1551">
            <v>810</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row>
        <row r="1552">
          <cell r="A1552">
            <v>3118</v>
          </cell>
          <cell r="B1552" t="str">
            <v>А</v>
          </cell>
          <cell r="C1552" t="str">
            <v>А3118</v>
          </cell>
          <cell r="D1552">
            <v>0</v>
          </cell>
          <cell r="E1552">
            <v>-2480342</v>
          </cell>
          <cell r="F1552">
            <v>-2480342</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row>
        <row r="1553">
          <cell r="A1553">
            <v>3118</v>
          </cell>
          <cell r="B1553" t="str">
            <v>А</v>
          </cell>
          <cell r="C1553" t="str">
            <v>А3118</v>
          </cell>
          <cell r="D1553">
            <v>980</v>
          </cell>
          <cell r="E1553">
            <v>-2480342</v>
          </cell>
          <cell r="F1553">
            <v>-2480342</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row>
        <row r="1554">
          <cell r="A1554">
            <v>3118</v>
          </cell>
          <cell r="B1554" t="str">
            <v>А</v>
          </cell>
          <cell r="C1554" t="str">
            <v>А3118</v>
          </cell>
          <cell r="D1554" t="str">
            <v>978</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row>
        <row r="1555">
          <cell r="A1555">
            <v>3118</v>
          </cell>
          <cell r="B1555" t="str">
            <v>А</v>
          </cell>
          <cell r="C1555" t="str">
            <v>А3118</v>
          </cell>
          <cell r="D1555">
            <v>840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row>
        <row r="1556">
          <cell r="A1556">
            <v>3118</v>
          </cell>
          <cell r="B1556" t="str">
            <v>А</v>
          </cell>
          <cell r="C1556" t="str">
            <v>А3118</v>
          </cell>
          <cell r="D1556">
            <v>810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row>
        <row r="1557">
          <cell r="A1557">
            <v>3119</v>
          </cell>
          <cell r="B1557" t="str">
            <v>А</v>
          </cell>
          <cell r="C1557" t="str">
            <v>А3119</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row>
        <row r="1558">
          <cell r="A1558">
            <v>3119</v>
          </cell>
          <cell r="B1558" t="str">
            <v>А</v>
          </cell>
          <cell r="C1558" t="str">
            <v>А3119</v>
          </cell>
          <cell r="D1558">
            <v>980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row>
        <row r="1559">
          <cell r="A1559">
            <v>3119</v>
          </cell>
          <cell r="B1559" t="str">
            <v>А</v>
          </cell>
          <cell r="C1559" t="str">
            <v>А3119</v>
          </cell>
          <cell r="D1559" t="str">
            <v>978</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row>
        <row r="1560">
          <cell r="A1560">
            <v>3119</v>
          </cell>
          <cell r="B1560" t="str">
            <v>А</v>
          </cell>
          <cell r="C1560" t="str">
            <v>А3119</v>
          </cell>
          <cell r="D1560">
            <v>840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row>
        <row r="1561">
          <cell r="A1561">
            <v>3119</v>
          </cell>
          <cell r="B1561" t="str">
            <v>А</v>
          </cell>
          <cell r="C1561" t="str">
            <v>А3119</v>
          </cell>
          <cell r="D1561">
            <v>810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row>
        <row r="1562">
          <cell r="A1562">
            <v>3190</v>
          </cell>
          <cell r="B1562" t="str">
            <v>П</v>
          </cell>
          <cell r="C1562" t="str">
            <v>П3190</v>
          </cell>
          <cell r="D1562">
            <v>0</v>
          </cell>
          <cell r="E1562">
            <v>72575</v>
          </cell>
          <cell r="F1562">
            <v>72575</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row>
        <row r="1563">
          <cell r="A1563">
            <v>3190</v>
          </cell>
          <cell r="B1563" t="str">
            <v>П</v>
          </cell>
          <cell r="C1563" t="str">
            <v>П3190</v>
          </cell>
          <cell r="D1563">
            <v>980</v>
          </cell>
          <cell r="E1563">
            <v>72575</v>
          </cell>
          <cell r="F1563">
            <v>72575</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row>
        <row r="1564">
          <cell r="A1564">
            <v>3190</v>
          </cell>
          <cell r="B1564" t="str">
            <v>П</v>
          </cell>
          <cell r="C1564" t="str">
            <v>П3190</v>
          </cell>
          <cell r="D1564" t="str">
            <v>978</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row>
        <row r="1565">
          <cell r="A1565">
            <v>3190</v>
          </cell>
          <cell r="B1565" t="str">
            <v>П</v>
          </cell>
          <cell r="C1565" t="str">
            <v>П3190</v>
          </cell>
          <cell r="D1565">
            <v>840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row>
        <row r="1566">
          <cell r="A1566">
            <v>3190</v>
          </cell>
          <cell r="B1566" t="str">
            <v>П</v>
          </cell>
          <cell r="C1566" t="str">
            <v>П3190</v>
          </cell>
          <cell r="D1566">
            <v>810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row>
        <row r="1567">
          <cell r="A1567">
            <v>3202</v>
          </cell>
          <cell r="B1567" t="str">
            <v>А</v>
          </cell>
          <cell r="C1567" t="str">
            <v>А3202</v>
          </cell>
          <cell r="D1567">
            <v>0</v>
          </cell>
          <cell r="E1567">
            <v>-1923787.25</v>
          </cell>
          <cell r="F1567">
            <v>-1923787.25</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row>
        <row r="1568">
          <cell r="A1568">
            <v>3202</v>
          </cell>
          <cell r="B1568" t="str">
            <v>А</v>
          </cell>
          <cell r="C1568" t="str">
            <v>А3202</v>
          </cell>
          <cell r="D1568">
            <v>980</v>
          </cell>
          <cell r="E1568">
            <v>-1923787.25</v>
          </cell>
          <cell r="F1568">
            <v>-1923787.25</v>
          </cell>
          <cell r="G1568">
            <v>0</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row>
        <row r="1569">
          <cell r="A1569">
            <v>3202</v>
          </cell>
          <cell r="B1569" t="str">
            <v>А</v>
          </cell>
          <cell r="C1569" t="str">
            <v>А3202</v>
          </cell>
          <cell r="D1569" t="str">
            <v>978</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row>
        <row r="1570">
          <cell r="A1570">
            <v>3202</v>
          </cell>
          <cell r="B1570" t="str">
            <v>А</v>
          </cell>
          <cell r="C1570" t="str">
            <v>А3202</v>
          </cell>
          <cell r="D1570">
            <v>840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row>
        <row r="1571">
          <cell r="A1571">
            <v>3202</v>
          </cell>
          <cell r="B1571" t="str">
            <v>А</v>
          </cell>
          <cell r="C1571" t="str">
            <v>А3202</v>
          </cell>
          <cell r="D1571">
            <v>810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row>
        <row r="1572">
          <cell r="A1572">
            <v>3203</v>
          </cell>
          <cell r="B1572" t="str">
            <v>А</v>
          </cell>
          <cell r="C1572" t="str">
            <v>А3203</v>
          </cell>
          <cell r="D1572">
            <v>0</v>
          </cell>
          <cell r="E1572">
            <v>-75000</v>
          </cell>
          <cell r="F1572">
            <v>-75000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row>
        <row r="1573">
          <cell r="A1573">
            <v>3203</v>
          </cell>
          <cell r="B1573" t="str">
            <v>А</v>
          </cell>
          <cell r="C1573" t="str">
            <v>А3203</v>
          </cell>
          <cell r="D1573">
            <v>980</v>
          </cell>
          <cell r="E1573">
            <v>-75000</v>
          </cell>
          <cell r="F1573">
            <v>-75000</v>
          </cell>
          <cell r="G1573">
            <v>0</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row>
        <row r="1574">
          <cell r="A1574">
            <v>3203</v>
          </cell>
          <cell r="B1574" t="str">
            <v>А</v>
          </cell>
          <cell r="C1574" t="str">
            <v>А3203</v>
          </cell>
          <cell r="D1574" t="str">
            <v>978</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row>
        <row r="1575">
          <cell r="A1575">
            <v>3203</v>
          </cell>
          <cell r="B1575" t="str">
            <v>А</v>
          </cell>
          <cell r="C1575" t="str">
            <v>А3203</v>
          </cell>
          <cell r="D1575">
            <v>840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row>
        <row r="1576">
          <cell r="A1576">
            <v>3203</v>
          </cell>
          <cell r="B1576" t="str">
            <v>А</v>
          </cell>
          <cell r="C1576" t="str">
            <v>А3203</v>
          </cell>
          <cell r="D1576">
            <v>810</v>
          </cell>
          <cell r="E1576">
            <v>0</v>
          </cell>
          <cell r="F1576">
            <v>0</v>
          </cell>
          <cell r="G1576">
            <v>0</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row>
        <row r="1577">
          <cell r="A1577">
            <v>3205</v>
          </cell>
          <cell r="B1577" t="str">
            <v>А</v>
          </cell>
          <cell r="C1577" t="str">
            <v>А3205</v>
          </cell>
          <cell r="D1577">
            <v>0</v>
          </cell>
          <cell r="E1577">
            <v>-74452542.480000004</v>
          </cell>
          <cell r="F1577">
            <v>-74452520.180000007</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-22.3</v>
          </cell>
          <cell r="U1577">
            <v>0</v>
          </cell>
          <cell r="V1577">
            <v>0</v>
          </cell>
          <cell r="W1577">
            <v>0</v>
          </cell>
          <cell r="X1577">
            <v>0</v>
          </cell>
          <cell r="Y1577">
            <v>0</v>
          </cell>
          <cell r="Z1577">
            <v>0</v>
          </cell>
        </row>
        <row r="1578">
          <cell r="A1578">
            <v>3205</v>
          </cell>
          <cell r="B1578" t="str">
            <v>А</v>
          </cell>
          <cell r="C1578" t="str">
            <v>А3205</v>
          </cell>
          <cell r="D1578">
            <v>980</v>
          </cell>
          <cell r="E1578">
            <v>-74452542.480000004</v>
          </cell>
          <cell r="F1578">
            <v>-74452520.180000007</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-22.3</v>
          </cell>
          <cell r="U1578">
            <v>0</v>
          </cell>
          <cell r="V1578">
            <v>0</v>
          </cell>
          <cell r="W1578">
            <v>0</v>
          </cell>
          <cell r="X1578">
            <v>0</v>
          </cell>
          <cell r="Y1578">
            <v>0</v>
          </cell>
          <cell r="Z1578">
            <v>0</v>
          </cell>
        </row>
        <row r="1579">
          <cell r="A1579">
            <v>3205</v>
          </cell>
          <cell r="B1579" t="str">
            <v>А</v>
          </cell>
          <cell r="C1579" t="str">
            <v>А3205</v>
          </cell>
          <cell r="D1579" t="str">
            <v>978</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row>
        <row r="1580">
          <cell r="A1580">
            <v>3205</v>
          </cell>
          <cell r="B1580" t="str">
            <v>А</v>
          </cell>
          <cell r="C1580" t="str">
            <v>А3205</v>
          </cell>
          <cell r="D1580">
            <v>840</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row>
        <row r="1581">
          <cell r="A1581">
            <v>3205</v>
          </cell>
          <cell r="B1581" t="str">
            <v>А</v>
          </cell>
          <cell r="C1581" t="str">
            <v>А3205</v>
          </cell>
          <cell r="D1581">
            <v>810</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row>
        <row r="1582">
          <cell r="A1582">
            <v>3208</v>
          </cell>
          <cell r="B1582" t="str">
            <v>А</v>
          </cell>
          <cell r="C1582" t="str">
            <v>А3208</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row>
        <row r="1583">
          <cell r="A1583">
            <v>3208</v>
          </cell>
          <cell r="B1583" t="str">
            <v>А</v>
          </cell>
          <cell r="C1583" t="str">
            <v>А3208</v>
          </cell>
          <cell r="D1583">
            <v>980</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row>
        <row r="1584">
          <cell r="A1584">
            <v>3208</v>
          </cell>
          <cell r="B1584" t="str">
            <v>А</v>
          </cell>
          <cell r="C1584" t="str">
            <v>А3208</v>
          </cell>
          <cell r="D1584" t="str">
            <v>978</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row>
        <row r="1585">
          <cell r="A1585">
            <v>3208</v>
          </cell>
          <cell r="B1585" t="str">
            <v>А</v>
          </cell>
          <cell r="C1585" t="str">
            <v>А3208</v>
          </cell>
          <cell r="D1585">
            <v>840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row>
        <row r="1586">
          <cell r="A1586">
            <v>3208</v>
          </cell>
          <cell r="B1586" t="str">
            <v>А</v>
          </cell>
          <cell r="C1586" t="str">
            <v>А3208</v>
          </cell>
          <cell r="D1586">
            <v>810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row>
        <row r="1587">
          <cell r="A1587">
            <v>3210</v>
          </cell>
          <cell r="B1587" t="str">
            <v>А</v>
          </cell>
          <cell r="C1587" t="str">
            <v>А3210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row>
        <row r="1588">
          <cell r="A1588">
            <v>3210</v>
          </cell>
          <cell r="B1588" t="str">
            <v>А</v>
          </cell>
          <cell r="C1588" t="str">
            <v>А3210</v>
          </cell>
          <cell r="D1588">
            <v>980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row>
        <row r="1589">
          <cell r="A1589">
            <v>3210</v>
          </cell>
          <cell r="B1589" t="str">
            <v>А</v>
          </cell>
          <cell r="C1589" t="str">
            <v>А3210</v>
          </cell>
          <cell r="D1589" t="str">
            <v>978</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row>
        <row r="1590">
          <cell r="A1590">
            <v>3210</v>
          </cell>
          <cell r="B1590" t="str">
            <v>А</v>
          </cell>
          <cell r="C1590" t="str">
            <v>А3210</v>
          </cell>
          <cell r="D1590">
            <v>840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row>
        <row r="1591">
          <cell r="A1591">
            <v>3210</v>
          </cell>
          <cell r="B1591" t="str">
            <v>А</v>
          </cell>
          <cell r="C1591" t="str">
            <v>А3210</v>
          </cell>
          <cell r="D1591">
            <v>810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row>
        <row r="1592">
          <cell r="A1592">
            <v>3211</v>
          </cell>
          <cell r="B1592" t="str">
            <v>А</v>
          </cell>
          <cell r="C1592" t="str">
            <v>А3211</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row>
        <row r="1593">
          <cell r="A1593">
            <v>3211</v>
          </cell>
          <cell r="B1593" t="str">
            <v>А</v>
          </cell>
          <cell r="C1593" t="str">
            <v>А3211</v>
          </cell>
          <cell r="D1593">
            <v>980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row>
        <row r="1594">
          <cell r="A1594">
            <v>3211</v>
          </cell>
          <cell r="B1594" t="str">
            <v>А</v>
          </cell>
          <cell r="C1594" t="str">
            <v>А3211</v>
          </cell>
          <cell r="D1594" t="str">
            <v>978</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row>
        <row r="1595">
          <cell r="A1595">
            <v>3211</v>
          </cell>
          <cell r="B1595" t="str">
            <v>А</v>
          </cell>
          <cell r="C1595" t="str">
            <v>А3211</v>
          </cell>
          <cell r="D1595">
            <v>840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row>
        <row r="1596">
          <cell r="A1596">
            <v>3211</v>
          </cell>
          <cell r="B1596" t="str">
            <v>А</v>
          </cell>
          <cell r="C1596" t="str">
            <v>А3211</v>
          </cell>
          <cell r="D1596">
            <v>810</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row>
        <row r="1597">
          <cell r="A1597">
            <v>3212</v>
          </cell>
          <cell r="B1597" t="str">
            <v>А</v>
          </cell>
          <cell r="C1597" t="str">
            <v>А3212</v>
          </cell>
          <cell r="D1597">
            <v>0</v>
          </cell>
          <cell r="E1597">
            <v>-97.35</v>
          </cell>
          <cell r="F1597">
            <v>-97.35</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row>
        <row r="1598">
          <cell r="A1598">
            <v>3212</v>
          </cell>
          <cell r="B1598" t="str">
            <v>А</v>
          </cell>
          <cell r="C1598" t="str">
            <v>А3212</v>
          </cell>
          <cell r="D1598">
            <v>980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row>
        <row r="1599">
          <cell r="A1599">
            <v>3212</v>
          </cell>
          <cell r="B1599" t="str">
            <v>А</v>
          </cell>
          <cell r="C1599" t="str">
            <v>А3212</v>
          </cell>
          <cell r="D1599" t="str">
            <v>978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row>
        <row r="1600">
          <cell r="A1600">
            <v>3212</v>
          </cell>
          <cell r="B1600" t="str">
            <v>А</v>
          </cell>
          <cell r="C1600" t="str">
            <v>А3212</v>
          </cell>
          <cell r="D1600">
            <v>840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row>
        <row r="1601">
          <cell r="A1601">
            <v>3212</v>
          </cell>
          <cell r="B1601" t="str">
            <v>А</v>
          </cell>
          <cell r="C1601" t="str">
            <v>А3212</v>
          </cell>
          <cell r="D1601">
            <v>810</v>
          </cell>
          <cell r="E1601">
            <v>-576.23</v>
          </cell>
          <cell r="F1601">
            <v>-576.23</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row>
        <row r="1602">
          <cell r="A1602">
            <v>3213</v>
          </cell>
          <cell r="B1602" t="str">
            <v>А</v>
          </cell>
          <cell r="C1602" t="str">
            <v>А3213</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row>
        <row r="1603">
          <cell r="A1603">
            <v>3213</v>
          </cell>
          <cell r="B1603" t="str">
            <v>А</v>
          </cell>
          <cell r="C1603" t="str">
            <v>А3213</v>
          </cell>
          <cell r="D1603">
            <v>980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row>
        <row r="1604">
          <cell r="A1604">
            <v>3213</v>
          </cell>
          <cell r="B1604" t="str">
            <v>А</v>
          </cell>
          <cell r="C1604" t="str">
            <v>А3213</v>
          </cell>
          <cell r="D1604" t="str">
            <v>978</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row>
        <row r="1605">
          <cell r="A1605">
            <v>3213</v>
          </cell>
          <cell r="B1605" t="str">
            <v>А</v>
          </cell>
          <cell r="C1605" t="str">
            <v>А3213</v>
          </cell>
          <cell r="D1605">
            <v>840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row>
        <row r="1606">
          <cell r="A1606">
            <v>3213</v>
          </cell>
          <cell r="B1606" t="str">
            <v>А</v>
          </cell>
          <cell r="C1606" t="str">
            <v>А3213</v>
          </cell>
          <cell r="D1606">
            <v>810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row>
        <row r="1607">
          <cell r="A1607">
            <v>3214</v>
          </cell>
          <cell r="B1607" t="str">
            <v>А</v>
          </cell>
          <cell r="C1607" t="str">
            <v>А3214</v>
          </cell>
          <cell r="D1607">
            <v>0</v>
          </cell>
          <cell r="E1607">
            <v>-11800</v>
          </cell>
          <cell r="F1607">
            <v>-11800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row>
        <row r="1608">
          <cell r="A1608">
            <v>3214</v>
          </cell>
          <cell r="B1608" t="str">
            <v>А</v>
          </cell>
          <cell r="C1608" t="str">
            <v>А3214</v>
          </cell>
          <cell r="D1608">
            <v>980</v>
          </cell>
          <cell r="E1608">
            <v>-11800</v>
          </cell>
          <cell r="F1608">
            <v>-11800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row>
        <row r="1609">
          <cell r="A1609">
            <v>3214</v>
          </cell>
          <cell r="B1609" t="str">
            <v>А</v>
          </cell>
          <cell r="C1609" t="str">
            <v>А3214</v>
          </cell>
          <cell r="D1609" t="str">
            <v>978</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row>
        <row r="1610">
          <cell r="A1610">
            <v>3214</v>
          </cell>
          <cell r="B1610" t="str">
            <v>А</v>
          </cell>
          <cell r="C1610" t="str">
            <v>А3214</v>
          </cell>
          <cell r="D1610">
            <v>840</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row>
        <row r="1611">
          <cell r="A1611">
            <v>3214</v>
          </cell>
          <cell r="B1611" t="str">
            <v>А</v>
          </cell>
          <cell r="C1611" t="str">
            <v>А3214</v>
          </cell>
          <cell r="D1611">
            <v>810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row>
        <row r="1612">
          <cell r="A1612">
            <v>3216</v>
          </cell>
          <cell r="B1612" t="str">
            <v>П</v>
          </cell>
          <cell r="C1612" t="str">
            <v>П3216</v>
          </cell>
          <cell r="D1612">
            <v>0</v>
          </cell>
          <cell r="E1612">
            <v>6.9</v>
          </cell>
          <cell r="F1612">
            <v>6.9</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row>
        <row r="1613">
          <cell r="A1613">
            <v>3216</v>
          </cell>
          <cell r="B1613" t="str">
            <v>П</v>
          </cell>
          <cell r="C1613" t="str">
            <v>П3216</v>
          </cell>
          <cell r="D1613">
            <v>980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row>
        <row r="1614">
          <cell r="A1614">
            <v>3216</v>
          </cell>
          <cell r="B1614" t="str">
            <v>П</v>
          </cell>
          <cell r="C1614" t="str">
            <v>П3216</v>
          </cell>
          <cell r="D1614" t="str">
            <v>978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row>
        <row r="1615">
          <cell r="A1615">
            <v>3216</v>
          </cell>
          <cell r="B1615" t="str">
            <v>П</v>
          </cell>
          <cell r="C1615" t="str">
            <v>П3216</v>
          </cell>
          <cell r="D1615">
            <v>840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row>
        <row r="1616">
          <cell r="A1616">
            <v>3216</v>
          </cell>
          <cell r="B1616" t="str">
            <v>П</v>
          </cell>
          <cell r="C1616" t="str">
            <v>П3216</v>
          </cell>
          <cell r="D1616">
            <v>810</v>
          </cell>
          <cell r="E1616">
            <v>40.83</v>
          </cell>
          <cell r="F1616">
            <v>40.83</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row>
        <row r="1617">
          <cell r="A1617">
            <v>3217</v>
          </cell>
          <cell r="B1617" t="str">
            <v>А</v>
          </cell>
          <cell r="C1617" t="str">
            <v>А3217</v>
          </cell>
          <cell r="D1617">
            <v>0</v>
          </cell>
          <cell r="E1617">
            <v>-25.9</v>
          </cell>
          <cell r="F1617">
            <v>-25.9</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row>
        <row r="1618">
          <cell r="A1618">
            <v>3217</v>
          </cell>
          <cell r="B1618" t="str">
            <v>А</v>
          </cell>
          <cell r="C1618" t="str">
            <v>А3217</v>
          </cell>
          <cell r="D1618">
            <v>980</v>
          </cell>
          <cell r="E1618">
            <v>-25.9</v>
          </cell>
          <cell r="F1618">
            <v>-25.9</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row>
        <row r="1619">
          <cell r="A1619">
            <v>3217</v>
          </cell>
          <cell r="B1619" t="str">
            <v>А</v>
          </cell>
          <cell r="C1619" t="str">
            <v>А3217</v>
          </cell>
          <cell r="D1619" t="str">
            <v>978</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row>
        <row r="1620">
          <cell r="A1620">
            <v>3217</v>
          </cell>
          <cell r="B1620" t="str">
            <v>А</v>
          </cell>
          <cell r="C1620" t="str">
            <v>А3217</v>
          </cell>
          <cell r="D1620">
            <v>840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row>
        <row r="1621">
          <cell r="A1621">
            <v>3217</v>
          </cell>
          <cell r="B1621" t="str">
            <v>А</v>
          </cell>
          <cell r="C1621" t="str">
            <v>А3217</v>
          </cell>
          <cell r="D1621">
            <v>810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row>
        <row r="1622">
          <cell r="A1622">
            <v>3218</v>
          </cell>
          <cell r="B1622" t="str">
            <v>А</v>
          </cell>
          <cell r="C1622" t="str">
            <v>А3218</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row>
        <row r="1623">
          <cell r="A1623">
            <v>3218</v>
          </cell>
          <cell r="B1623" t="str">
            <v>А</v>
          </cell>
          <cell r="C1623" t="str">
            <v>А3218</v>
          </cell>
          <cell r="D1623">
            <v>980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row>
        <row r="1624">
          <cell r="A1624">
            <v>3218</v>
          </cell>
          <cell r="B1624" t="str">
            <v>А</v>
          </cell>
          <cell r="C1624" t="str">
            <v>А3218</v>
          </cell>
          <cell r="D1624" t="str">
            <v>978</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row>
        <row r="1625">
          <cell r="A1625">
            <v>3218</v>
          </cell>
          <cell r="B1625" t="str">
            <v>А</v>
          </cell>
          <cell r="C1625" t="str">
            <v>А3218</v>
          </cell>
          <cell r="D1625">
            <v>840</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row>
        <row r="1626">
          <cell r="A1626">
            <v>3218</v>
          </cell>
          <cell r="B1626" t="str">
            <v>А</v>
          </cell>
          <cell r="C1626" t="str">
            <v>А3218</v>
          </cell>
          <cell r="D1626">
            <v>810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row>
        <row r="1627">
          <cell r="A1627">
            <v>3219</v>
          </cell>
          <cell r="B1627" t="str">
            <v>А</v>
          </cell>
          <cell r="C1627" t="str">
            <v>А3219</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row>
        <row r="1628">
          <cell r="A1628">
            <v>3219</v>
          </cell>
          <cell r="B1628" t="str">
            <v>А</v>
          </cell>
          <cell r="C1628" t="str">
            <v>А3219</v>
          </cell>
          <cell r="D1628">
            <v>980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row>
        <row r="1629">
          <cell r="A1629">
            <v>3219</v>
          </cell>
          <cell r="B1629" t="str">
            <v>А</v>
          </cell>
          <cell r="C1629" t="str">
            <v>А3219</v>
          </cell>
          <cell r="D1629" t="str">
            <v>978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row>
        <row r="1630">
          <cell r="A1630">
            <v>3219</v>
          </cell>
          <cell r="B1630" t="str">
            <v>А</v>
          </cell>
          <cell r="C1630" t="str">
            <v>А3219</v>
          </cell>
          <cell r="D1630">
            <v>840</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row>
        <row r="1631">
          <cell r="A1631">
            <v>3219</v>
          </cell>
          <cell r="B1631" t="str">
            <v>А</v>
          </cell>
          <cell r="C1631" t="str">
            <v>А3219</v>
          </cell>
          <cell r="D1631">
            <v>810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row>
        <row r="1632">
          <cell r="A1632">
            <v>3290</v>
          </cell>
          <cell r="B1632" t="str">
            <v>П</v>
          </cell>
          <cell r="C1632" t="str">
            <v>П3290</v>
          </cell>
          <cell r="D1632">
            <v>0</v>
          </cell>
          <cell r="E1632">
            <v>59141.35</v>
          </cell>
          <cell r="F1632">
            <v>59141.35</v>
          </cell>
          <cell r="G1632">
            <v>0</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row>
        <row r="1633">
          <cell r="A1633">
            <v>3290</v>
          </cell>
          <cell r="B1633" t="str">
            <v>П</v>
          </cell>
          <cell r="C1633" t="str">
            <v>П3290</v>
          </cell>
          <cell r="D1633">
            <v>980</v>
          </cell>
          <cell r="E1633">
            <v>59050.9</v>
          </cell>
          <cell r="F1633">
            <v>59050.9</v>
          </cell>
          <cell r="G1633">
            <v>0</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row>
        <row r="1634">
          <cell r="A1634">
            <v>3290</v>
          </cell>
          <cell r="B1634" t="str">
            <v>П</v>
          </cell>
          <cell r="C1634" t="str">
            <v>П3290</v>
          </cell>
          <cell r="D1634" t="str">
            <v>978</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row>
        <row r="1635">
          <cell r="A1635">
            <v>3290</v>
          </cell>
          <cell r="B1635" t="str">
            <v>П</v>
          </cell>
          <cell r="C1635" t="str">
            <v>П3290</v>
          </cell>
          <cell r="D1635">
            <v>840</v>
          </cell>
          <cell r="E1635">
            <v>0</v>
          </cell>
          <cell r="F1635">
            <v>0</v>
          </cell>
          <cell r="G1635">
            <v>0</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row>
        <row r="1636">
          <cell r="A1636">
            <v>3290</v>
          </cell>
          <cell r="B1636" t="str">
            <v>П</v>
          </cell>
          <cell r="C1636" t="str">
            <v>П3290</v>
          </cell>
          <cell r="D1636">
            <v>810</v>
          </cell>
          <cell r="E1636">
            <v>535.4</v>
          </cell>
          <cell r="F1636">
            <v>535.4</v>
          </cell>
          <cell r="G1636">
            <v>0</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row>
        <row r="1637">
          <cell r="A1637">
            <v>3300</v>
          </cell>
          <cell r="B1637" t="str">
            <v>П</v>
          </cell>
          <cell r="C1637" t="str">
            <v>П3300</v>
          </cell>
          <cell r="D1637">
            <v>0</v>
          </cell>
          <cell r="E1637">
            <v>1763.5</v>
          </cell>
          <cell r="F1637">
            <v>1763.5</v>
          </cell>
          <cell r="G1637">
            <v>0</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row>
        <row r="1638">
          <cell r="A1638">
            <v>3300</v>
          </cell>
          <cell r="B1638" t="str">
            <v>П</v>
          </cell>
          <cell r="C1638" t="str">
            <v>П3300</v>
          </cell>
          <cell r="D1638">
            <v>980</v>
          </cell>
          <cell r="E1638">
            <v>1763.5</v>
          </cell>
          <cell r="F1638">
            <v>1763.5</v>
          </cell>
          <cell r="G1638">
            <v>0</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row>
        <row r="1639">
          <cell r="A1639">
            <v>3300</v>
          </cell>
          <cell r="B1639" t="str">
            <v>П</v>
          </cell>
          <cell r="C1639" t="str">
            <v>П3300</v>
          </cell>
          <cell r="D1639" t="str">
            <v>978</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row>
        <row r="1640">
          <cell r="A1640">
            <v>3300</v>
          </cell>
          <cell r="B1640" t="str">
            <v>П</v>
          </cell>
          <cell r="C1640" t="str">
            <v>П3300</v>
          </cell>
          <cell r="D1640">
            <v>840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row>
        <row r="1641">
          <cell r="A1641">
            <v>3300</v>
          </cell>
          <cell r="B1641" t="str">
            <v>П</v>
          </cell>
          <cell r="C1641" t="str">
            <v>П3300</v>
          </cell>
          <cell r="D1641">
            <v>810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row>
        <row r="1642">
          <cell r="A1642">
            <v>3301</v>
          </cell>
          <cell r="B1642" t="str">
            <v>П</v>
          </cell>
          <cell r="C1642" t="str">
            <v>П3301</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row>
        <row r="1643">
          <cell r="A1643">
            <v>3301</v>
          </cell>
          <cell r="B1643" t="str">
            <v>П</v>
          </cell>
          <cell r="C1643" t="str">
            <v>П3301</v>
          </cell>
          <cell r="D1643">
            <v>980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row>
        <row r="1644">
          <cell r="A1644">
            <v>3301</v>
          </cell>
          <cell r="B1644" t="str">
            <v>П</v>
          </cell>
          <cell r="C1644" t="str">
            <v>П3301</v>
          </cell>
          <cell r="D1644" t="str">
            <v>978</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row>
        <row r="1645">
          <cell r="A1645">
            <v>3301</v>
          </cell>
          <cell r="B1645" t="str">
            <v>П</v>
          </cell>
          <cell r="C1645" t="str">
            <v>П3301</v>
          </cell>
          <cell r="D1645">
            <v>840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row>
        <row r="1646">
          <cell r="A1646">
            <v>3301</v>
          </cell>
          <cell r="B1646" t="str">
            <v>П</v>
          </cell>
          <cell r="C1646" t="str">
            <v>П3301</v>
          </cell>
          <cell r="D1646">
            <v>810</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row>
        <row r="1647">
          <cell r="A1647">
            <v>3305</v>
          </cell>
          <cell r="B1647" t="str">
            <v>П</v>
          </cell>
          <cell r="C1647" t="str">
            <v>П3305</v>
          </cell>
          <cell r="D1647">
            <v>0</v>
          </cell>
          <cell r="E1647">
            <v>22500000</v>
          </cell>
          <cell r="F1647">
            <v>22500000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row>
        <row r="1648">
          <cell r="A1648">
            <v>3305</v>
          </cell>
          <cell r="B1648" t="str">
            <v>П</v>
          </cell>
          <cell r="C1648" t="str">
            <v>П3305</v>
          </cell>
          <cell r="D1648">
            <v>980</v>
          </cell>
          <cell r="E1648">
            <v>22500000</v>
          </cell>
          <cell r="F1648">
            <v>22500000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row>
        <row r="1649">
          <cell r="A1649">
            <v>3305</v>
          </cell>
          <cell r="B1649" t="str">
            <v>П</v>
          </cell>
          <cell r="C1649" t="str">
            <v>П3305</v>
          </cell>
          <cell r="D1649" t="str">
            <v>978</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row>
        <row r="1650">
          <cell r="A1650">
            <v>3305</v>
          </cell>
          <cell r="B1650" t="str">
            <v>П</v>
          </cell>
          <cell r="C1650" t="str">
            <v>П3305</v>
          </cell>
          <cell r="D1650">
            <v>840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row>
        <row r="1651">
          <cell r="A1651">
            <v>3305</v>
          </cell>
          <cell r="B1651" t="str">
            <v>П</v>
          </cell>
          <cell r="C1651" t="str">
            <v>П3305</v>
          </cell>
          <cell r="D1651">
            <v>810</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row>
        <row r="1652">
          <cell r="A1652">
            <v>3306</v>
          </cell>
          <cell r="B1652" t="str">
            <v>А</v>
          </cell>
          <cell r="C1652" t="str">
            <v>А3306</v>
          </cell>
          <cell r="D1652">
            <v>0</v>
          </cell>
          <cell r="E1652">
            <v>-2691743.13</v>
          </cell>
          <cell r="F1652">
            <v>-2691743.13</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row>
        <row r="1653">
          <cell r="A1653">
            <v>3306</v>
          </cell>
          <cell r="B1653" t="str">
            <v>А</v>
          </cell>
          <cell r="C1653" t="str">
            <v>А3306</v>
          </cell>
          <cell r="D1653">
            <v>980</v>
          </cell>
          <cell r="E1653">
            <v>-2691743.13</v>
          </cell>
          <cell r="F1653">
            <v>-2691743.13</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row>
        <row r="1654">
          <cell r="A1654">
            <v>3306</v>
          </cell>
          <cell r="B1654" t="str">
            <v>А</v>
          </cell>
          <cell r="C1654" t="str">
            <v>А3306</v>
          </cell>
          <cell r="D1654" t="str">
            <v>978</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row>
        <row r="1655">
          <cell r="A1655">
            <v>3306</v>
          </cell>
          <cell r="B1655" t="str">
            <v>А</v>
          </cell>
          <cell r="C1655" t="str">
            <v>А3306</v>
          </cell>
          <cell r="D1655">
            <v>840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row>
        <row r="1656">
          <cell r="A1656">
            <v>3306</v>
          </cell>
          <cell r="B1656" t="str">
            <v>А</v>
          </cell>
          <cell r="C1656" t="str">
            <v>А3306</v>
          </cell>
          <cell r="D1656">
            <v>810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row>
        <row r="1657">
          <cell r="A1657">
            <v>3307</v>
          </cell>
          <cell r="B1657" t="str">
            <v>П</v>
          </cell>
          <cell r="C1657" t="str">
            <v>П3307</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row>
        <row r="1658">
          <cell r="A1658">
            <v>3307</v>
          </cell>
          <cell r="B1658" t="str">
            <v>П</v>
          </cell>
          <cell r="C1658" t="str">
            <v>П3307</v>
          </cell>
          <cell r="D1658">
            <v>980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row>
        <row r="1659">
          <cell r="A1659">
            <v>3307</v>
          </cell>
          <cell r="B1659" t="str">
            <v>П</v>
          </cell>
          <cell r="C1659" t="str">
            <v>П3307</v>
          </cell>
          <cell r="D1659" t="str">
            <v>978</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row>
        <row r="1660">
          <cell r="A1660">
            <v>3307</v>
          </cell>
          <cell r="B1660" t="str">
            <v>П</v>
          </cell>
          <cell r="C1660" t="str">
            <v>П3307</v>
          </cell>
          <cell r="D1660">
            <v>840</v>
          </cell>
          <cell r="E1660">
            <v>0</v>
          </cell>
          <cell r="F1660">
            <v>0</v>
          </cell>
          <cell r="G1660">
            <v>0</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row>
        <row r="1661">
          <cell r="A1661">
            <v>3307</v>
          </cell>
          <cell r="B1661" t="str">
            <v>П</v>
          </cell>
          <cell r="C1661" t="str">
            <v>П3307</v>
          </cell>
          <cell r="D1661">
            <v>810</v>
          </cell>
          <cell r="E1661">
            <v>0</v>
          </cell>
          <cell r="F1661">
            <v>0</v>
          </cell>
          <cell r="G1661">
            <v>0</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row>
        <row r="1662">
          <cell r="A1662">
            <v>3308</v>
          </cell>
          <cell r="B1662" t="str">
            <v>П</v>
          </cell>
          <cell r="C1662" t="str">
            <v>П3308</v>
          </cell>
          <cell r="D1662">
            <v>0</v>
          </cell>
          <cell r="E1662">
            <v>789041.09</v>
          </cell>
          <cell r="F1662">
            <v>789041.09</v>
          </cell>
          <cell r="G1662">
            <v>0</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row>
        <row r="1663">
          <cell r="A1663">
            <v>3308</v>
          </cell>
          <cell r="B1663" t="str">
            <v>П</v>
          </cell>
          <cell r="C1663" t="str">
            <v>П3308</v>
          </cell>
          <cell r="D1663">
            <v>980</v>
          </cell>
          <cell r="E1663">
            <v>789041.09</v>
          </cell>
          <cell r="F1663">
            <v>789041.09</v>
          </cell>
          <cell r="G1663">
            <v>0</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row>
        <row r="1664">
          <cell r="A1664">
            <v>3308</v>
          </cell>
          <cell r="B1664" t="str">
            <v>П</v>
          </cell>
          <cell r="C1664" t="str">
            <v>П3308</v>
          </cell>
          <cell r="D1664" t="str">
            <v>978</v>
          </cell>
          <cell r="E1664">
            <v>0</v>
          </cell>
          <cell r="F1664">
            <v>0</v>
          </cell>
          <cell r="G1664">
            <v>0</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row>
        <row r="1665">
          <cell r="A1665">
            <v>3308</v>
          </cell>
          <cell r="B1665" t="str">
            <v>П</v>
          </cell>
          <cell r="C1665" t="str">
            <v>П3308</v>
          </cell>
          <cell r="D1665">
            <v>840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row>
        <row r="1666">
          <cell r="A1666">
            <v>3308</v>
          </cell>
          <cell r="B1666" t="str">
            <v>П</v>
          </cell>
          <cell r="C1666" t="str">
            <v>П3308</v>
          </cell>
          <cell r="D1666">
            <v>810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row>
        <row r="1667">
          <cell r="A1667">
            <v>3320</v>
          </cell>
          <cell r="B1667" t="str">
            <v>П</v>
          </cell>
          <cell r="C1667" t="str">
            <v>П3320</v>
          </cell>
          <cell r="D1667">
            <v>0</v>
          </cell>
          <cell r="E1667">
            <v>2517710.1</v>
          </cell>
          <cell r="F1667">
            <v>0</v>
          </cell>
          <cell r="G1667">
            <v>1512331.85</v>
          </cell>
          <cell r="H1667">
            <v>0</v>
          </cell>
          <cell r="I1667">
            <v>0</v>
          </cell>
          <cell r="J1667">
            <v>0</v>
          </cell>
          <cell r="K1667">
            <v>0</v>
          </cell>
          <cell r="L1667">
            <v>0</v>
          </cell>
          <cell r="M1667">
            <v>500000</v>
          </cell>
          <cell r="N1667">
            <v>0</v>
          </cell>
          <cell r="O1667">
            <v>0</v>
          </cell>
          <cell r="P1667">
            <v>0</v>
          </cell>
          <cell r="Q1667">
            <v>0</v>
          </cell>
          <cell r="R1667">
            <v>0</v>
          </cell>
          <cell r="S1667">
            <v>205378.25</v>
          </cell>
          <cell r="T1667">
            <v>0</v>
          </cell>
          <cell r="U1667">
            <v>0</v>
          </cell>
          <cell r="V1667">
            <v>0</v>
          </cell>
          <cell r="W1667">
            <v>300000</v>
          </cell>
          <cell r="X1667">
            <v>0</v>
          </cell>
          <cell r="Y1667">
            <v>0</v>
          </cell>
          <cell r="Z1667">
            <v>0</v>
          </cell>
        </row>
        <row r="1668">
          <cell r="A1668">
            <v>3320</v>
          </cell>
          <cell r="B1668" t="str">
            <v>П</v>
          </cell>
          <cell r="C1668" t="str">
            <v>П3320</v>
          </cell>
          <cell r="D1668">
            <v>980</v>
          </cell>
          <cell r="E1668">
            <v>800001.1</v>
          </cell>
          <cell r="F1668">
            <v>0</v>
          </cell>
          <cell r="G1668">
            <v>1.1000000000000001</v>
          </cell>
          <cell r="H1668">
            <v>0</v>
          </cell>
          <cell r="I1668">
            <v>0</v>
          </cell>
          <cell r="J1668">
            <v>0</v>
          </cell>
          <cell r="K1668">
            <v>0</v>
          </cell>
          <cell r="L1668">
            <v>0</v>
          </cell>
          <cell r="M1668">
            <v>500000</v>
          </cell>
          <cell r="N1668">
            <v>0</v>
          </cell>
          <cell r="O1668">
            <v>0</v>
          </cell>
          <cell r="P1668">
            <v>0</v>
          </cell>
          <cell r="Q1668">
            <v>0</v>
          </cell>
          <cell r="R1668">
            <v>0</v>
          </cell>
          <cell r="S1668">
            <v>0</v>
          </cell>
          <cell r="T1668">
            <v>0</v>
          </cell>
          <cell r="U1668">
            <v>0</v>
          </cell>
          <cell r="V1668">
            <v>0</v>
          </cell>
          <cell r="W1668">
            <v>300000</v>
          </cell>
          <cell r="X1668">
            <v>0</v>
          </cell>
          <cell r="Y1668">
            <v>0</v>
          </cell>
          <cell r="Z1668">
            <v>0</v>
          </cell>
        </row>
        <row r="1669">
          <cell r="A1669">
            <v>3320</v>
          </cell>
          <cell r="B1669" t="str">
            <v>П</v>
          </cell>
          <cell r="C1669" t="str">
            <v>П3320</v>
          </cell>
          <cell r="D1669" t="str">
            <v>978</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row>
        <row r="1670">
          <cell r="A1670">
            <v>3320</v>
          </cell>
          <cell r="B1670" t="str">
            <v>П</v>
          </cell>
          <cell r="C1670" t="str">
            <v>П3320</v>
          </cell>
          <cell r="D1670">
            <v>840</v>
          </cell>
          <cell r="E1670">
            <v>322000</v>
          </cell>
          <cell r="F1670">
            <v>0</v>
          </cell>
          <cell r="G1670">
            <v>283500</v>
          </cell>
          <cell r="H1670">
            <v>0</v>
          </cell>
          <cell r="I1670">
            <v>0</v>
          </cell>
          <cell r="J1670">
            <v>0</v>
          </cell>
          <cell r="K1670">
            <v>0</v>
          </cell>
          <cell r="L1670">
            <v>0</v>
          </cell>
          <cell r="M1670">
            <v>0</v>
          </cell>
          <cell r="N1670">
            <v>0</v>
          </cell>
          <cell r="O1670">
            <v>0</v>
          </cell>
          <cell r="P1670">
            <v>0</v>
          </cell>
          <cell r="Q1670">
            <v>0</v>
          </cell>
          <cell r="R1670">
            <v>0</v>
          </cell>
          <cell r="S1670">
            <v>38500</v>
          </cell>
          <cell r="T1670">
            <v>0</v>
          </cell>
          <cell r="U1670">
            <v>0</v>
          </cell>
          <cell r="V1670">
            <v>0</v>
          </cell>
          <cell r="W1670">
            <v>0</v>
          </cell>
          <cell r="X1670">
            <v>0</v>
          </cell>
          <cell r="Y1670">
            <v>0</v>
          </cell>
          <cell r="Z1670">
            <v>0</v>
          </cell>
        </row>
        <row r="1671">
          <cell r="A1671">
            <v>3320</v>
          </cell>
          <cell r="B1671" t="str">
            <v>П</v>
          </cell>
          <cell r="C1671" t="str">
            <v>П3320</v>
          </cell>
          <cell r="D1671">
            <v>810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row>
        <row r="1672">
          <cell r="A1672">
            <v>3326</v>
          </cell>
          <cell r="B1672" t="str">
            <v>А</v>
          </cell>
          <cell r="C1672" t="str">
            <v>А3326</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row>
        <row r="1673">
          <cell r="A1673">
            <v>3326</v>
          </cell>
          <cell r="B1673" t="str">
            <v>А</v>
          </cell>
          <cell r="C1673" t="str">
            <v>А3326</v>
          </cell>
          <cell r="D1673">
            <v>980</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row>
        <row r="1674">
          <cell r="A1674">
            <v>3326</v>
          </cell>
          <cell r="B1674" t="str">
            <v>А</v>
          </cell>
          <cell r="C1674" t="str">
            <v>А3326</v>
          </cell>
          <cell r="D1674" t="str">
            <v>978</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row>
        <row r="1675">
          <cell r="A1675">
            <v>3326</v>
          </cell>
          <cell r="B1675" t="str">
            <v>А</v>
          </cell>
          <cell r="C1675" t="str">
            <v>А3326</v>
          </cell>
          <cell r="D1675">
            <v>840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row>
        <row r="1676">
          <cell r="A1676">
            <v>3326</v>
          </cell>
          <cell r="B1676" t="str">
            <v>А</v>
          </cell>
          <cell r="C1676" t="str">
            <v>А3326</v>
          </cell>
          <cell r="D1676">
            <v>810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row>
        <row r="1677">
          <cell r="A1677">
            <v>3327</v>
          </cell>
          <cell r="B1677" t="str">
            <v>П</v>
          </cell>
          <cell r="C1677" t="str">
            <v>П3327</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row>
        <row r="1678">
          <cell r="A1678">
            <v>3327</v>
          </cell>
          <cell r="B1678" t="str">
            <v>П</v>
          </cell>
          <cell r="C1678" t="str">
            <v>П3327</v>
          </cell>
          <cell r="D1678">
            <v>980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row>
        <row r="1679">
          <cell r="A1679">
            <v>3327</v>
          </cell>
          <cell r="B1679" t="str">
            <v>П</v>
          </cell>
          <cell r="C1679" t="str">
            <v>П3327</v>
          </cell>
          <cell r="D1679" t="str">
            <v>978</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row>
        <row r="1680">
          <cell r="A1680">
            <v>3327</v>
          </cell>
          <cell r="B1680" t="str">
            <v>П</v>
          </cell>
          <cell r="C1680" t="str">
            <v>П3327</v>
          </cell>
          <cell r="D1680">
            <v>840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row>
        <row r="1681">
          <cell r="A1681">
            <v>3327</v>
          </cell>
          <cell r="B1681" t="str">
            <v>П</v>
          </cell>
          <cell r="C1681" t="str">
            <v>П3327</v>
          </cell>
          <cell r="D1681">
            <v>810</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row>
        <row r="1682">
          <cell r="A1682">
            <v>3328</v>
          </cell>
          <cell r="B1682" t="str">
            <v>П</v>
          </cell>
          <cell r="C1682" t="str">
            <v>П3328</v>
          </cell>
          <cell r="D1682">
            <v>0</v>
          </cell>
          <cell r="E1682">
            <v>148528.26</v>
          </cell>
          <cell r="F1682">
            <v>0</v>
          </cell>
          <cell r="G1682">
            <v>128861.86</v>
          </cell>
          <cell r="H1682">
            <v>0</v>
          </cell>
          <cell r="I1682">
            <v>0</v>
          </cell>
          <cell r="J1682">
            <v>0</v>
          </cell>
          <cell r="K1682">
            <v>0</v>
          </cell>
          <cell r="L1682">
            <v>0</v>
          </cell>
          <cell r="M1682">
            <v>410.96</v>
          </cell>
          <cell r="N1682">
            <v>0</v>
          </cell>
          <cell r="O1682">
            <v>0</v>
          </cell>
          <cell r="P1682">
            <v>0</v>
          </cell>
          <cell r="Q1682">
            <v>0</v>
          </cell>
          <cell r="R1682">
            <v>0</v>
          </cell>
          <cell r="S1682">
            <v>1260.3800000000001</v>
          </cell>
          <cell r="T1682">
            <v>0</v>
          </cell>
          <cell r="U1682">
            <v>0</v>
          </cell>
          <cell r="V1682">
            <v>0</v>
          </cell>
          <cell r="W1682">
            <v>17995.060000000001</v>
          </cell>
          <cell r="X1682">
            <v>0</v>
          </cell>
          <cell r="Y1682">
            <v>0</v>
          </cell>
          <cell r="Z1682">
            <v>0</v>
          </cell>
        </row>
        <row r="1683">
          <cell r="A1683">
            <v>3328</v>
          </cell>
          <cell r="B1683" t="str">
            <v>П</v>
          </cell>
          <cell r="C1683" t="str">
            <v>П3328</v>
          </cell>
          <cell r="D1683">
            <v>980</v>
          </cell>
          <cell r="E1683">
            <v>18406.68</v>
          </cell>
          <cell r="F1683">
            <v>0</v>
          </cell>
          <cell r="G1683">
            <v>0.66</v>
          </cell>
          <cell r="H1683">
            <v>0</v>
          </cell>
          <cell r="I1683">
            <v>0</v>
          </cell>
          <cell r="J1683">
            <v>0</v>
          </cell>
          <cell r="K1683">
            <v>0</v>
          </cell>
          <cell r="L1683">
            <v>0</v>
          </cell>
          <cell r="M1683">
            <v>410.96</v>
          </cell>
          <cell r="N1683">
            <v>0</v>
          </cell>
          <cell r="O1683">
            <v>0</v>
          </cell>
          <cell r="P1683">
            <v>0</v>
          </cell>
          <cell r="Q1683">
            <v>0</v>
          </cell>
          <cell r="R1683">
            <v>0</v>
          </cell>
          <cell r="S1683">
            <v>0</v>
          </cell>
          <cell r="T1683">
            <v>0</v>
          </cell>
          <cell r="U1683">
            <v>0</v>
          </cell>
          <cell r="V1683">
            <v>0</v>
          </cell>
          <cell r="W1683">
            <v>17995.060000000001</v>
          </cell>
          <cell r="X1683">
            <v>0</v>
          </cell>
          <cell r="Y1683">
            <v>0</v>
          </cell>
          <cell r="Z1683">
            <v>0</v>
          </cell>
        </row>
        <row r="1684">
          <cell r="A1684">
            <v>3328</v>
          </cell>
          <cell r="B1684" t="str">
            <v>П</v>
          </cell>
          <cell r="C1684" t="str">
            <v>П3328</v>
          </cell>
          <cell r="D1684" t="str">
            <v>978</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row>
        <row r="1685">
          <cell r="A1685">
            <v>3328</v>
          </cell>
          <cell r="B1685" t="str">
            <v>П</v>
          </cell>
          <cell r="C1685" t="str">
            <v>П3328</v>
          </cell>
          <cell r="D1685">
            <v>840</v>
          </cell>
          <cell r="E1685">
            <v>24392.46</v>
          </cell>
          <cell r="F1685">
            <v>0</v>
          </cell>
          <cell r="G1685">
            <v>24156.19</v>
          </cell>
          <cell r="H1685">
            <v>0</v>
          </cell>
          <cell r="I1685">
            <v>0</v>
          </cell>
          <cell r="J1685">
            <v>0</v>
          </cell>
          <cell r="K1685">
            <v>0</v>
          </cell>
          <cell r="L1685">
            <v>0</v>
          </cell>
          <cell r="M1685">
            <v>0</v>
          </cell>
          <cell r="N1685">
            <v>0</v>
          </cell>
          <cell r="O1685">
            <v>0</v>
          </cell>
          <cell r="P1685">
            <v>0</v>
          </cell>
          <cell r="Q1685">
            <v>0</v>
          </cell>
          <cell r="R1685">
            <v>0</v>
          </cell>
          <cell r="S1685">
            <v>236.27</v>
          </cell>
          <cell r="T1685">
            <v>0</v>
          </cell>
          <cell r="U1685">
            <v>0</v>
          </cell>
          <cell r="V1685">
            <v>0</v>
          </cell>
          <cell r="W1685">
            <v>0</v>
          </cell>
          <cell r="X1685">
            <v>0</v>
          </cell>
          <cell r="Y1685">
            <v>0</v>
          </cell>
          <cell r="Z1685">
            <v>0</v>
          </cell>
        </row>
        <row r="1686">
          <cell r="A1686">
            <v>3328</v>
          </cell>
          <cell r="B1686" t="str">
            <v>П</v>
          </cell>
          <cell r="C1686" t="str">
            <v>П3328</v>
          </cell>
          <cell r="D1686">
            <v>810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row>
        <row r="1687">
          <cell r="A1687">
            <v>3400</v>
          </cell>
          <cell r="B1687" t="str">
            <v>А</v>
          </cell>
          <cell r="C1687" t="str">
            <v>А3400</v>
          </cell>
          <cell r="D1687">
            <v>0</v>
          </cell>
          <cell r="E1687">
            <v>-271133.76</v>
          </cell>
          <cell r="F1687">
            <v>-102614.19</v>
          </cell>
          <cell r="G1687">
            <v>-1437.96</v>
          </cell>
          <cell r="H1687">
            <v>0</v>
          </cell>
          <cell r="I1687">
            <v>-19638.68</v>
          </cell>
          <cell r="J1687">
            <v>-29885.439999999999</v>
          </cell>
          <cell r="K1687">
            <v>-2131.87</v>
          </cell>
          <cell r="L1687">
            <v>0</v>
          </cell>
          <cell r="M1687">
            <v>-48711.41</v>
          </cell>
          <cell r="N1687">
            <v>0</v>
          </cell>
          <cell r="O1687">
            <v>-1533.18</v>
          </cell>
          <cell r="P1687">
            <v>-719.94</v>
          </cell>
          <cell r="Q1687">
            <v>0</v>
          </cell>
          <cell r="R1687">
            <v>-2116.2399999999998</v>
          </cell>
          <cell r="S1687">
            <v>0</v>
          </cell>
          <cell r="T1687">
            <v>-30</v>
          </cell>
          <cell r="U1687">
            <v>-540</v>
          </cell>
          <cell r="V1687">
            <v>0</v>
          </cell>
          <cell r="W1687">
            <v>0</v>
          </cell>
          <cell r="X1687">
            <v>-1227.97</v>
          </cell>
          <cell r="Y1687">
            <v>0</v>
          </cell>
          <cell r="Z1687">
            <v>-60546.879999999997</v>
          </cell>
        </row>
        <row r="1688">
          <cell r="A1688">
            <v>3400</v>
          </cell>
          <cell r="B1688" t="str">
            <v>А</v>
          </cell>
          <cell r="C1688" t="str">
            <v>А3400</v>
          </cell>
          <cell r="D1688">
            <v>980</v>
          </cell>
          <cell r="E1688">
            <v>-271133.76</v>
          </cell>
          <cell r="F1688">
            <v>-102614.19</v>
          </cell>
          <cell r="G1688">
            <v>-1437.96</v>
          </cell>
          <cell r="H1688">
            <v>0</v>
          </cell>
          <cell r="I1688">
            <v>-19638.68</v>
          </cell>
          <cell r="J1688">
            <v>-29885.439999999999</v>
          </cell>
          <cell r="K1688">
            <v>-2131.87</v>
          </cell>
          <cell r="L1688">
            <v>0</v>
          </cell>
          <cell r="M1688">
            <v>-48711.41</v>
          </cell>
          <cell r="N1688">
            <v>0</v>
          </cell>
          <cell r="O1688">
            <v>-1533.18</v>
          </cell>
          <cell r="P1688">
            <v>-719.94</v>
          </cell>
          <cell r="Q1688">
            <v>0</v>
          </cell>
          <cell r="R1688">
            <v>-2116.2399999999998</v>
          </cell>
          <cell r="S1688">
            <v>0</v>
          </cell>
          <cell r="T1688">
            <v>-30</v>
          </cell>
          <cell r="U1688">
            <v>-540</v>
          </cell>
          <cell r="V1688">
            <v>0</v>
          </cell>
          <cell r="W1688">
            <v>0</v>
          </cell>
          <cell r="X1688">
            <v>-1227.97</v>
          </cell>
          <cell r="Y1688">
            <v>0</v>
          </cell>
          <cell r="Z1688">
            <v>-60546.879999999997</v>
          </cell>
        </row>
        <row r="1689">
          <cell r="A1689">
            <v>3400</v>
          </cell>
          <cell r="B1689" t="str">
            <v>А</v>
          </cell>
          <cell r="C1689" t="str">
            <v>А3400</v>
          </cell>
          <cell r="D1689" t="str">
            <v>978</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row>
        <row r="1690">
          <cell r="A1690">
            <v>3400</v>
          </cell>
          <cell r="B1690" t="str">
            <v>А</v>
          </cell>
          <cell r="C1690" t="str">
            <v>А3400</v>
          </cell>
          <cell r="D1690">
            <v>840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row>
        <row r="1691">
          <cell r="A1691">
            <v>3400</v>
          </cell>
          <cell r="B1691" t="str">
            <v>А</v>
          </cell>
          <cell r="C1691" t="str">
            <v>А3400</v>
          </cell>
          <cell r="D1691">
            <v>810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row>
        <row r="1692">
          <cell r="A1692">
            <v>3402</v>
          </cell>
          <cell r="B1692" t="str">
            <v>А</v>
          </cell>
          <cell r="C1692" t="str">
            <v>А3402</v>
          </cell>
          <cell r="D1692">
            <v>0</v>
          </cell>
          <cell r="E1692">
            <v>-1209878.25</v>
          </cell>
          <cell r="F1692">
            <v>-767887.83</v>
          </cell>
          <cell r="G1692">
            <v>-105306.58</v>
          </cell>
          <cell r="H1692">
            <v>0</v>
          </cell>
          <cell r="I1692">
            <v>-120627.75</v>
          </cell>
          <cell r="J1692">
            <v>-22600.12</v>
          </cell>
          <cell r="K1692">
            <v>-1502.49</v>
          </cell>
          <cell r="L1692">
            <v>-8836.4599999999991</v>
          </cell>
          <cell r="M1692">
            <v>-27536.74</v>
          </cell>
          <cell r="N1692">
            <v>-1073.69</v>
          </cell>
          <cell r="O1692">
            <v>-29786.44</v>
          </cell>
          <cell r="P1692">
            <v>-2289.31</v>
          </cell>
          <cell r="Q1692">
            <v>-3701.28</v>
          </cell>
          <cell r="R1692">
            <v>-20683.740000000002</v>
          </cell>
          <cell r="S1692">
            <v>-13741.84</v>
          </cell>
          <cell r="T1692">
            <v>-10125.32</v>
          </cell>
          <cell r="U1692">
            <v>-139.36000000000001</v>
          </cell>
          <cell r="V1692">
            <v>-14985.67</v>
          </cell>
          <cell r="W1692">
            <v>-36372.550000000003</v>
          </cell>
          <cell r="X1692">
            <v>-4832.37</v>
          </cell>
          <cell r="Y1692">
            <v>-473.86</v>
          </cell>
          <cell r="Z1692">
            <v>-17374.849999999999</v>
          </cell>
        </row>
        <row r="1693">
          <cell r="A1693">
            <v>3402</v>
          </cell>
          <cell r="B1693" t="str">
            <v>А</v>
          </cell>
          <cell r="C1693" t="str">
            <v>А3402</v>
          </cell>
          <cell r="D1693">
            <v>980</v>
          </cell>
          <cell r="E1693">
            <v>-1209878.25</v>
          </cell>
          <cell r="F1693">
            <v>-767887.83</v>
          </cell>
          <cell r="G1693">
            <v>-105306.58</v>
          </cell>
          <cell r="H1693">
            <v>0</v>
          </cell>
          <cell r="I1693">
            <v>-120627.75</v>
          </cell>
          <cell r="J1693">
            <v>-22600.12</v>
          </cell>
          <cell r="K1693">
            <v>-1502.49</v>
          </cell>
          <cell r="L1693">
            <v>-8836.4599999999991</v>
          </cell>
          <cell r="M1693">
            <v>-27536.74</v>
          </cell>
          <cell r="N1693">
            <v>-1073.69</v>
          </cell>
          <cell r="O1693">
            <v>-29786.44</v>
          </cell>
          <cell r="P1693">
            <v>-2289.31</v>
          </cell>
          <cell r="Q1693">
            <v>-3701.28</v>
          </cell>
          <cell r="R1693">
            <v>-20683.740000000002</v>
          </cell>
          <cell r="S1693">
            <v>-13741.84</v>
          </cell>
          <cell r="T1693">
            <v>-10125.32</v>
          </cell>
          <cell r="U1693">
            <v>-139.36000000000001</v>
          </cell>
          <cell r="V1693">
            <v>-14985.67</v>
          </cell>
          <cell r="W1693">
            <v>-36372.550000000003</v>
          </cell>
          <cell r="X1693">
            <v>-4832.37</v>
          </cell>
          <cell r="Y1693">
            <v>-473.86</v>
          </cell>
          <cell r="Z1693">
            <v>-17374.849999999999</v>
          </cell>
        </row>
        <row r="1694">
          <cell r="A1694">
            <v>3402</v>
          </cell>
          <cell r="B1694" t="str">
            <v>А</v>
          </cell>
          <cell r="C1694" t="str">
            <v>А3402</v>
          </cell>
          <cell r="D1694" t="str">
            <v>978</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row>
        <row r="1695">
          <cell r="A1695">
            <v>3402</v>
          </cell>
          <cell r="B1695" t="str">
            <v>А</v>
          </cell>
          <cell r="C1695" t="str">
            <v>А3402</v>
          </cell>
          <cell r="D1695">
            <v>840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row>
        <row r="1696">
          <cell r="A1696">
            <v>3402</v>
          </cell>
          <cell r="B1696" t="str">
            <v>А</v>
          </cell>
          <cell r="C1696" t="str">
            <v>А3402</v>
          </cell>
          <cell r="D1696">
            <v>810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row>
        <row r="1697">
          <cell r="A1697">
            <v>3408</v>
          </cell>
          <cell r="B1697" t="str">
            <v>А</v>
          </cell>
          <cell r="C1697" t="str">
            <v>А3408</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row>
        <row r="1698">
          <cell r="A1698">
            <v>3408</v>
          </cell>
          <cell r="B1698" t="str">
            <v>А</v>
          </cell>
          <cell r="C1698" t="str">
            <v>А3408</v>
          </cell>
          <cell r="D1698">
            <v>980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row>
        <row r="1699">
          <cell r="A1699">
            <v>3408</v>
          </cell>
          <cell r="B1699" t="str">
            <v>А</v>
          </cell>
          <cell r="C1699" t="str">
            <v>А3408</v>
          </cell>
          <cell r="D1699" t="str">
            <v>978</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row>
        <row r="1700">
          <cell r="A1700">
            <v>3408</v>
          </cell>
          <cell r="B1700" t="str">
            <v>А</v>
          </cell>
          <cell r="C1700" t="str">
            <v>А3408</v>
          </cell>
          <cell r="D1700">
            <v>840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row>
        <row r="1701">
          <cell r="A1701">
            <v>3408</v>
          </cell>
          <cell r="B1701" t="str">
            <v>А</v>
          </cell>
          <cell r="C1701" t="str">
            <v>А3408</v>
          </cell>
          <cell r="D1701">
            <v>810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row>
        <row r="1702">
          <cell r="A1702">
            <v>3408</v>
          </cell>
          <cell r="B1702" t="str">
            <v>П</v>
          </cell>
          <cell r="C1702" t="str">
            <v>П3408</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row>
        <row r="1703">
          <cell r="A1703">
            <v>3408</v>
          </cell>
          <cell r="B1703" t="str">
            <v>П</v>
          </cell>
          <cell r="C1703" t="str">
            <v>П3408</v>
          </cell>
          <cell r="D1703">
            <v>980</v>
          </cell>
          <cell r="E1703">
            <v>0</v>
          </cell>
          <cell r="F1703">
            <v>0</v>
          </cell>
          <cell r="G1703">
            <v>0</v>
          </cell>
          <cell r="H1703">
            <v>0</v>
          </cell>
          <cell r="I1703">
            <v>0</v>
          </cell>
          <cell r="J1703">
            <v>0</v>
          </cell>
          <cell r="K1703">
            <v>0</v>
          </cell>
          <cell r="L1703">
            <v>0</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row>
        <row r="1704">
          <cell r="A1704">
            <v>3408</v>
          </cell>
          <cell r="B1704" t="str">
            <v>П</v>
          </cell>
          <cell r="C1704" t="str">
            <v>П3408</v>
          </cell>
          <cell r="D1704" t="str">
            <v>978</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row>
        <row r="1705">
          <cell r="A1705">
            <v>3408</v>
          </cell>
          <cell r="B1705" t="str">
            <v>П</v>
          </cell>
          <cell r="C1705" t="str">
            <v>П3408</v>
          </cell>
          <cell r="D1705">
            <v>840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row>
        <row r="1706">
          <cell r="A1706">
            <v>3408</v>
          </cell>
          <cell r="B1706" t="str">
            <v>П</v>
          </cell>
          <cell r="C1706" t="str">
            <v>П3408</v>
          </cell>
          <cell r="D1706">
            <v>810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row>
        <row r="1707">
          <cell r="A1707" t="str">
            <v>3409</v>
          </cell>
          <cell r="B1707" t="str">
            <v>А</v>
          </cell>
          <cell r="C1707" t="str">
            <v>А3409</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row>
        <row r="1708">
          <cell r="A1708" t="str">
            <v>3409</v>
          </cell>
          <cell r="B1708" t="str">
            <v>А</v>
          </cell>
          <cell r="C1708" t="str">
            <v>А3409</v>
          </cell>
          <cell r="D1708">
            <v>980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row>
        <row r="1709">
          <cell r="A1709" t="str">
            <v>3409</v>
          </cell>
          <cell r="B1709" t="str">
            <v>А</v>
          </cell>
          <cell r="C1709" t="str">
            <v>А3409</v>
          </cell>
          <cell r="D1709" t="str">
            <v>978</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row>
        <row r="1710">
          <cell r="A1710" t="str">
            <v>3409</v>
          </cell>
          <cell r="B1710" t="str">
            <v>А</v>
          </cell>
          <cell r="C1710" t="str">
            <v>А3409</v>
          </cell>
          <cell r="D1710">
            <v>840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row>
        <row r="1711">
          <cell r="A1711" t="str">
            <v>3409</v>
          </cell>
          <cell r="B1711" t="str">
            <v>А</v>
          </cell>
          <cell r="C1711" t="str">
            <v>А3409</v>
          </cell>
          <cell r="D1711">
            <v>810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row>
        <row r="1712">
          <cell r="A1712">
            <v>3410</v>
          </cell>
          <cell r="B1712" t="str">
            <v>А</v>
          </cell>
          <cell r="C1712" t="str">
            <v>А3410</v>
          </cell>
          <cell r="D1712">
            <v>0</v>
          </cell>
          <cell r="E1712">
            <v>-12390.21</v>
          </cell>
          <cell r="F1712">
            <v>-1276.2</v>
          </cell>
          <cell r="G1712">
            <v>-2940.4</v>
          </cell>
          <cell r="H1712">
            <v>0</v>
          </cell>
          <cell r="I1712">
            <v>-3840.4</v>
          </cell>
          <cell r="J1712">
            <v>0</v>
          </cell>
          <cell r="K1712">
            <v>0</v>
          </cell>
          <cell r="L1712">
            <v>0</v>
          </cell>
          <cell r="M1712">
            <v>-2221.63</v>
          </cell>
          <cell r="N1712">
            <v>0</v>
          </cell>
          <cell r="O1712">
            <v>-202.06</v>
          </cell>
          <cell r="P1712">
            <v>0</v>
          </cell>
          <cell r="Q1712">
            <v>0</v>
          </cell>
          <cell r="R1712">
            <v>-22</v>
          </cell>
          <cell r="S1712">
            <v>0</v>
          </cell>
          <cell r="T1712">
            <v>0</v>
          </cell>
          <cell r="U1712">
            <v>0</v>
          </cell>
          <cell r="V1712">
            <v>0</v>
          </cell>
          <cell r="W1712">
            <v>0</v>
          </cell>
          <cell r="X1712">
            <v>-25.5</v>
          </cell>
          <cell r="Y1712">
            <v>0</v>
          </cell>
          <cell r="Z1712">
            <v>-1862.02</v>
          </cell>
        </row>
        <row r="1713">
          <cell r="A1713">
            <v>3410</v>
          </cell>
          <cell r="B1713" t="str">
            <v>А</v>
          </cell>
          <cell r="C1713" t="str">
            <v>А3410</v>
          </cell>
          <cell r="D1713">
            <v>980</v>
          </cell>
          <cell r="E1713">
            <v>-12390.21</v>
          </cell>
          <cell r="F1713">
            <v>-1276.2</v>
          </cell>
          <cell r="G1713">
            <v>-2940.4</v>
          </cell>
          <cell r="H1713">
            <v>0</v>
          </cell>
          <cell r="I1713">
            <v>-3840.4</v>
          </cell>
          <cell r="J1713">
            <v>0</v>
          </cell>
          <cell r="K1713">
            <v>0</v>
          </cell>
          <cell r="L1713">
            <v>0</v>
          </cell>
          <cell r="M1713">
            <v>-2221.63</v>
          </cell>
          <cell r="N1713">
            <v>0</v>
          </cell>
          <cell r="O1713">
            <v>-202.06</v>
          </cell>
          <cell r="P1713">
            <v>0</v>
          </cell>
          <cell r="Q1713">
            <v>0</v>
          </cell>
          <cell r="R1713">
            <v>-22</v>
          </cell>
          <cell r="S1713">
            <v>0</v>
          </cell>
          <cell r="T1713">
            <v>0</v>
          </cell>
          <cell r="U1713">
            <v>0</v>
          </cell>
          <cell r="V1713">
            <v>0</v>
          </cell>
          <cell r="W1713">
            <v>0</v>
          </cell>
          <cell r="X1713">
            <v>-25.5</v>
          </cell>
          <cell r="Y1713">
            <v>0</v>
          </cell>
          <cell r="Z1713">
            <v>-1862.02</v>
          </cell>
        </row>
        <row r="1714">
          <cell r="A1714">
            <v>3410</v>
          </cell>
          <cell r="B1714" t="str">
            <v>А</v>
          </cell>
          <cell r="C1714" t="str">
            <v>А3410</v>
          </cell>
          <cell r="D1714" t="str">
            <v>978</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row>
        <row r="1715">
          <cell r="A1715">
            <v>3410</v>
          </cell>
          <cell r="B1715" t="str">
            <v>А</v>
          </cell>
          <cell r="C1715" t="str">
            <v>А3410</v>
          </cell>
          <cell r="D1715">
            <v>840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row>
        <row r="1716">
          <cell r="A1716">
            <v>3410</v>
          </cell>
          <cell r="B1716" t="str">
            <v>А</v>
          </cell>
          <cell r="C1716" t="str">
            <v>А3410</v>
          </cell>
          <cell r="D1716">
            <v>810</v>
          </cell>
          <cell r="E1716">
            <v>0</v>
          </cell>
          <cell r="F1716">
            <v>0</v>
          </cell>
          <cell r="G1716">
            <v>0</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row>
        <row r="1717">
          <cell r="A1717">
            <v>3500</v>
          </cell>
          <cell r="B1717" t="str">
            <v>А</v>
          </cell>
          <cell r="C1717" t="str">
            <v>А3500</v>
          </cell>
          <cell r="D1717">
            <v>0</v>
          </cell>
          <cell r="E1717">
            <v>-7627041.8799999999</v>
          </cell>
          <cell r="F1717">
            <v>-7187487.71</v>
          </cell>
          <cell r="G1717">
            <v>-50019.98</v>
          </cell>
          <cell r="H1717">
            <v>-19.899999999999999</v>
          </cell>
          <cell r="I1717">
            <v>-127610.77</v>
          </cell>
          <cell r="J1717">
            <v>-10881.75</v>
          </cell>
          <cell r="K1717">
            <v>-2043.12</v>
          </cell>
          <cell r="L1717">
            <v>-6838.35</v>
          </cell>
          <cell r="M1717">
            <v>-67472.77</v>
          </cell>
          <cell r="N1717">
            <v>-1508.36</v>
          </cell>
          <cell r="O1717">
            <v>-18297.990000000002</v>
          </cell>
          <cell r="P1717">
            <v>-2429.4699999999998</v>
          </cell>
          <cell r="Q1717">
            <v>-1166.1600000000001</v>
          </cell>
          <cell r="R1717">
            <v>-23837.99</v>
          </cell>
          <cell r="S1717">
            <v>-42444.23</v>
          </cell>
          <cell r="T1717">
            <v>-11603.43</v>
          </cell>
          <cell r="U1717">
            <v>-1033.4100000000001</v>
          </cell>
          <cell r="V1717">
            <v>-11944.93</v>
          </cell>
          <cell r="W1717">
            <v>-39583.870000000003</v>
          </cell>
          <cell r="X1717">
            <v>-9310.14</v>
          </cell>
          <cell r="Y1717">
            <v>-863.6</v>
          </cell>
          <cell r="Z1717">
            <v>-10643.95</v>
          </cell>
        </row>
        <row r="1718">
          <cell r="A1718">
            <v>3500</v>
          </cell>
          <cell r="B1718" t="str">
            <v>А</v>
          </cell>
          <cell r="C1718" t="str">
            <v>А3500</v>
          </cell>
          <cell r="D1718">
            <v>980</v>
          </cell>
          <cell r="E1718">
            <v>-7627041.8799999999</v>
          </cell>
          <cell r="F1718">
            <v>-7187487.71</v>
          </cell>
          <cell r="G1718">
            <v>-50019.98</v>
          </cell>
          <cell r="H1718">
            <v>-19.899999999999999</v>
          </cell>
          <cell r="I1718">
            <v>-127610.77</v>
          </cell>
          <cell r="J1718">
            <v>-10881.75</v>
          </cell>
          <cell r="K1718">
            <v>-2043.12</v>
          </cell>
          <cell r="L1718">
            <v>-6838.35</v>
          </cell>
          <cell r="M1718">
            <v>-67472.77</v>
          </cell>
          <cell r="N1718">
            <v>-1508.36</v>
          </cell>
          <cell r="O1718">
            <v>-18297.990000000002</v>
          </cell>
          <cell r="P1718">
            <v>-2429.4699999999998</v>
          </cell>
          <cell r="Q1718">
            <v>-1166.1600000000001</v>
          </cell>
          <cell r="R1718">
            <v>-23837.99</v>
          </cell>
          <cell r="S1718">
            <v>-42444.23</v>
          </cell>
          <cell r="T1718">
            <v>-11603.43</v>
          </cell>
          <cell r="U1718">
            <v>-1033.4100000000001</v>
          </cell>
          <cell r="V1718">
            <v>-11944.93</v>
          </cell>
          <cell r="W1718">
            <v>-39583.870000000003</v>
          </cell>
          <cell r="X1718">
            <v>-9310.14</v>
          </cell>
          <cell r="Y1718">
            <v>-863.6</v>
          </cell>
          <cell r="Z1718">
            <v>-10643.95</v>
          </cell>
        </row>
        <row r="1719">
          <cell r="A1719">
            <v>3500</v>
          </cell>
          <cell r="B1719" t="str">
            <v>А</v>
          </cell>
          <cell r="C1719" t="str">
            <v>А3500</v>
          </cell>
          <cell r="D1719" t="str">
            <v>978</v>
          </cell>
          <cell r="E1719">
            <v>0</v>
          </cell>
          <cell r="F1719">
            <v>0</v>
          </cell>
          <cell r="G1719">
            <v>0</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row>
        <row r="1720">
          <cell r="A1720">
            <v>3500</v>
          </cell>
          <cell r="B1720" t="str">
            <v>А</v>
          </cell>
          <cell r="C1720" t="str">
            <v>А3500</v>
          </cell>
          <cell r="D1720">
            <v>840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row>
        <row r="1721">
          <cell r="A1721">
            <v>3500</v>
          </cell>
          <cell r="B1721" t="str">
            <v>А</v>
          </cell>
          <cell r="C1721" t="str">
            <v>А3500</v>
          </cell>
          <cell r="D1721">
            <v>810</v>
          </cell>
          <cell r="E1721">
            <v>0</v>
          </cell>
          <cell r="F1721">
            <v>0</v>
          </cell>
          <cell r="G1721">
            <v>0</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row>
        <row r="1722">
          <cell r="A1722">
            <v>3510</v>
          </cell>
          <cell r="B1722" t="str">
            <v>А</v>
          </cell>
          <cell r="C1722" t="str">
            <v>А3510</v>
          </cell>
          <cell r="D1722">
            <v>0</v>
          </cell>
          <cell r="E1722">
            <v>-130904.67</v>
          </cell>
          <cell r="F1722">
            <v>-92529.79</v>
          </cell>
          <cell r="G1722">
            <v>0</v>
          </cell>
          <cell r="H1722">
            <v>-13.2</v>
          </cell>
          <cell r="I1722">
            <v>-3120.3</v>
          </cell>
          <cell r="J1722">
            <v>-266.5</v>
          </cell>
          <cell r="K1722">
            <v>0</v>
          </cell>
          <cell r="L1722">
            <v>0</v>
          </cell>
          <cell r="M1722">
            <v>-27713</v>
          </cell>
          <cell r="N1722">
            <v>-408</v>
          </cell>
          <cell r="O1722">
            <v>0</v>
          </cell>
          <cell r="P1722">
            <v>-1114.97</v>
          </cell>
          <cell r="Q1722">
            <v>-584</v>
          </cell>
          <cell r="R1722">
            <v>-1561.82</v>
          </cell>
          <cell r="S1722">
            <v>-16</v>
          </cell>
          <cell r="T1722">
            <v>-207</v>
          </cell>
          <cell r="U1722">
            <v>0</v>
          </cell>
          <cell r="V1722">
            <v>-3285.14</v>
          </cell>
          <cell r="W1722">
            <v>-48</v>
          </cell>
          <cell r="X1722">
            <v>0</v>
          </cell>
          <cell r="Y1722">
            <v>-36.950000000000003</v>
          </cell>
          <cell r="Z1722">
            <v>0</v>
          </cell>
        </row>
        <row r="1723">
          <cell r="A1723">
            <v>3510</v>
          </cell>
          <cell r="B1723" t="str">
            <v>А</v>
          </cell>
          <cell r="C1723" t="str">
            <v>А3510</v>
          </cell>
          <cell r="D1723">
            <v>980</v>
          </cell>
          <cell r="E1723">
            <v>-130904.67</v>
          </cell>
          <cell r="F1723">
            <v>-92529.79</v>
          </cell>
          <cell r="G1723">
            <v>0</v>
          </cell>
          <cell r="H1723">
            <v>-13.2</v>
          </cell>
          <cell r="I1723">
            <v>-3120.3</v>
          </cell>
          <cell r="J1723">
            <v>-266.5</v>
          </cell>
          <cell r="K1723">
            <v>0</v>
          </cell>
          <cell r="L1723">
            <v>0</v>
          </cell>
          <cell r="M1723">
            <v>-27713</v>
          </cell>
          <cell r="N1723">
            <v>-408</v>
          </cell>
          <cell r="O1723">
            <v>0</v>
          </cell>
          <cell r="P1723">
            <v>-1114.97</v>
          </cell>
          <cell r="Q1723">
            <v>-584</v>
          </cell>
          <cell r="R1723">
            <v>-1561.82</v>
          </cell>
          <cell r="S1723">
            <v>-16</v>
          </cell>
          <cell r="T1723">
            <v>-207</v>
          </cell>
          <cell r="U1723">
            <v>0</v>
          </cell>
          <cell r="V1723">
            <v>-3285.14</v>
          </cell>
          <cell r="W1723">
            <v>-48</v>
          </cell>
          <cell r="X1723">
            <v>0</v>
          </cell>
          <cell r="Y1723">
            <v>-36.950000000000003</v>
          </cell>
          <cell r="Z1723">
            <v>0</v>
          </cell>
        </row>
        <row r="1724">
          <cell r="A1724">
            <v>3510</v>
          </cell>
          <cell r="B1724" t="str">
            <v>А</v>
          </cell>
          <cell r="C1724" t="str">
            <v>А3510</v>
          </cell>
          <cell r="D1724" t="str">
            <v>978</v>
          </cell>
          <cell r="E1724">
            <v>0</v>
          </cell>
          <cell r="F1724">
            <v>0</v>
          </cell>
          <cell r="G1724">
            <v>0</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row>
        <row r="1725">
          <cell r="A1725">
            <v>3510</v>
          </cell>
          <cell r="B1725" t="str">
            <v>А</v>
          </cell>
          <cell r="C1725" t="str">
            <v>А3510</v>
          </cell>
          <cell r="D1725">
            <v>840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row>
        <row r="1726">
          <cell r="A1726">
            <v>3510</v>
          </cell>
          <cell r="B1726" t="str">
            <v>А</v>
          </cell>
          <cell r="C1726" t="str">
            <v>А3510</v>
          </cell>
          <cell r="D1726">
            <v>810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row>
        <row r="1727">
          <cell r="A1727">
            <v>3511</v>
          </cell>
          <cell r="B1727" t="str">
            <v>А</v>
          </cell>
          <cell r="C1727" t="str">
            <v>А3511</v>
          </cell>
          <cell r="D1727">
            <v>0</v>
          </cell>
          <cell r="E1727">
            <v>-1895469.25</v>
          </cell>
          <cell r="F1727">
            <v>-1752195.64</v>
          </cell>
          <cell r="G1727">
            <v>-3423.42</v>
          </cell>
          <cell r="H1727">
            <v>0</v>
          </cell>
          <cell r="I1727">
            <v>0</v>
          </cell>
          <cell r="J1727">
            <v>-32338.7</v>
          </cell>
          <cell r="K1727">
            <v>0</v>
          </cell>
          <cell r="L1727">
            <v>-1375</v>
          </cell>
          <cell r="M1727">
            <v>-26460.41</v>
          </cell>
          <cell r="N1727">
            <v>0</v>
          </cell>
          <cell r="O1727">
            <v>-4459</v>
          </cell>
          <cell r="P1727">
            <v>-1371.5</v>
          </cell>
          <cell r="Q1727">
            <v>-1491.72</v>
          </cell>
          <cell r="R1727">
            <v>-47654.33</v>
          </cell>
          <cell r="S1727">
            <v>-3600</v>
          </cell>
          <cell r="T1727">
            <v>0</v>
          </cell>
          <cell r="U1727">
            <v>0</v>
          </cell>
          <cell r="V1727">
            <v>-15886.94</v>
          </cell>
          <cell r="W1727">
            <v>-3725.34</v>
          </cell>
          <cell r="X1727">
            <v>-1446</v>
          </cell>
          <cell r="Y1727">
            <v>-41.25</v>
          </cell>
          <cell r="Z1727">
            <v>0</v>
          </cell>
        </row>
        <row r="1728">
          <cell r="A1728">
            <v>3511</v>
          </cell>
          <cell r="B1728" t="str">
            <v>А</v>
          </cell>
          <cell r="C1728" t="str">
            <v>А3511</v>
          </cell>
          <cell r="D1728">
            <v>980</v>
          </cell>
          <cell r="E1728">
            <v>-1895469.25</v>
          </cell>
          <cell r="F1728">
            <v>-1752195.64</v>
          </cell>
          <cell r="G1728">
            <v>-3423.42</v>
          </cell>
          <cell r="H1728">
            <v>0</v>
          </cell>
          <cell r="I1728">
            <v>0</v>
          </cell>
          <cell r="J1728">
            <v>-32338.7</v>
          </cell>
          <cell r="K1728">
            <v>0</v>
          </cell>
          <cell r="L1728">
            <v>-1375</v>
          </cell>
          <cell r="M1728">
            <v>-26460.41</v>
          </cell>
          <cell r="N1728">
            <v>0</v>
          </cell>
          <cell r="O1728">
            <v>-4459</v>
          </cell>
          <cell r="P1728">
            <v>-1371.5</v>
          </cell>
          <cell r="Q1728">
            <v>-1491.72</v>
          </cell>
          <cell r="R1728">
            <v>-47654.33</v>
          </cell>
          <cell r="S1728">
            <v>-3600</v>
          </cell>
          <cell r="T1728">
            <v>0</v>
          </cell>
          <cell r="U1728">
            <v>0</v>
          </cell>
          <cell r="V1728">
            <v>-15886.94</v>
          </cell>
          <cell r="W1728">
            <v>-3725.34</v>
          </cell>
          <cell r="X1728">
            <v>-1446</v>
          </cell>
          <cell r="Y1728">
            <v>-41.25</v>
          </cell>
          <cell r="Z1728">
            <v>0</v>
          </cell>
        </row>
        <row r="1729">
          <cell r="A1729">
            <v>3511</v>
          </cell>
          <cell r="B1729" t="str">
            <v>А</v>
          </cell>
          <cell r="C1729" t="str">
            <v>А3511</v>
          </cell>
          <cell r="D1729" t="str">
            <v>978</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row>
        <row r="1730">
          <cell r="A1730">
            <v>3511</v>
          </cell>
          <cell r="B1730" t="str">
            <v>А</v>
          </cell>
          <cell r="C1730" t="str">
            <v>А3511</v>
          </cell>
          <cell r="D1730">
            <v>840</v>
          </cell>
          <cell r="E1730">
            <v>0</v>
          </cell>
          <cell r="F1730">
            <v>0</v>
          </cell>
          <cell r="G1730">
            <v>0</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row>
        <row r="1731">
          <cell r="A1731">
            <v>3511</v>
          </cell>
          <cell r="B1731" t="str">
            <v>А</v>
          </cell>
          <cell r="C1731" t="str">
            <v>А3511</v>
          </cell>
          <cell r="D1731">
            <v>810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row>
        <row r="1732">
          <cell r="A1732">
            <v>3519</v>
          </cell>
          <cell r="B1732" t="str">
            <v>А</v>
          </cell>
          <cell r="C1732" t="str">
            <v>А3519</v>
          </cell>
          <cell r="D1732">
            <v>0</v>
          </cell>
          <cell r="E1732">
            <v>-514744.45</v>
          </cell>
          <cell r="F1732">
            <v>-422987.57</v>
          </cell>
          <cell r="G1732">
            <v>-6244.78</v>
          </cell>
          <cell r="H1732">
            <v>0</v>
          </cell>
          <cell r="I1732">
            <v>-24398</v>
          </cell>
          <cell r="J1732">
            <v>-20187.400000000001</v>
          </cell>
          <cell r="K1732">
            <v>0</v>
          </cell>
          <cell r="L1732">
            <v>0</v>
          </cell>
          <cell r="M1732">
            <v>-11147.1</v>
          </cell>
          <cell r="N1732">
            <v>-450</v>
          </cell>
          <cell r="O1732">
            <v>-4491.3900000000003</v>
          </cell>
          <cell r="P1732">
            <v>-51</v>
          </cell>
          <cell r="Q1732">
            <v>0</v>
          </cell>
          <cell r="R1732">
            <v>-5569.6</v>
          </cell>
          <cell r="S1732">
            <v>-2624.5</v>
          </cell>
          <cell r="T1732">
            <v>0</v>
          </cell>
          <cell r="U1732">
            <v>0</v>
          </cell>
          <cell r="V1732">
            <v>-13797.26</v>
          </cell>
          <cell r="W1732">
            <v>-838.26</v>
          </cell>
          <cell r="X1732">
            <v>0</v>
          </cell>
          <cell r="Y1732">
            <v>0</v>
          </cell>
          <cell r="Z1732">
            <v>-1957.59</v>
          </cell>
        </row>
        <row r="1733">
          <cell r="A1733">
            <v>3519</v>
          </cell>
          <cell r="B1733" t="str">
            <v>А</v>
          </cell>
          <cell r="C1733" t="str">
            <v>А3519</v>
          </cell>
          <cell r="D1733">
            <v>980</v>
          </cell>
          <cell r="E1733">
            <v>-514744.45</v>
          </cell>
          <cell r="F1733">
            <v>-422987.57</v>
          </cell>
          <cell r="G1733">
            <v>-6244.78</v>
          </cell>
          <cell r="H1733">
            <v>0</v>
          </cell>
          <cell r="I1733">
            <v>-24398</v>
          </cell>
          <cell r="J1733">
            <v>-20187.400000000001</v>
          </cell>
          <cell r="K1733">
            <v>0</v>
          </cell>
          <cell r="L1733">
            <v>0</v>
          </cell>
          <cell r="M1733">
            <v>-11147.1</v>
          </cell>
          <cell r="N1733">
            <v>-450</v>
          </cell>
          <cell r="O1733">
            <v>-4491.3900000000003</v>
          </cell>
          <cell r="P1733">
            <v>-51</v>
          </cell>
          <cell r="Q1733">
            <v>0</v>
          </cell>
          <cell r="R1733">
            <v>-5569.6</v>
          </cell>
          <cell r="S1733">
            <v>-2624.5</v>
          </cell>
          <cell r="T1733">
            <v>0</v>
          </cell>
          <cell r="U1733">
            <v>0</v>
          </cell>
          <cell r="V1733">
            <v>-13797.26</v>
          </cell>
          <cell r="W1733">
            <v>-838.26</v>
          </cell>
          <cell r="X1733">
            <v>0</v>
          </cell>
          <cell r="Y1733">
            <v>0</v>
          </cell>
          <cell r="Z1733">
            <v>-1957.59</v>
          </cell>
        </row>
        <row r="1734">
          <cell r="A1734">
            <v>3519</v>
          </cell>
          <cell r="B1734" t="str">
            <v>А</v>
          </cell>
          <cell r="C1734" t="str">
            <v>А3519</v>
          </cell>
          <cell r="D1734" t="str">
            <v>978</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row>
        <row r="1735">
          <cell r="A1735">
            <v>3519</v>
          </cell>
          <cell r="B1735" t="str">
            <v>А</v>
          </cell>
          <cell r="C1735" t="str">
            <v>А3519</v>
          </cell>
          <cell r="D1735">
            <v>840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row>
        <row r="1736">
          <cell r="A1736">
            <v>3519</v>
          </cell>
          <cell r="B1736" t="str">
            <v>А</v>
          </cell>
          <cell r="C1736" t="str">
            <v>А3519</v>
          </cell>
          <cell r="D1736">
            <v>810</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row>
        <row r="1737">
          <cell r="A1737">
            <v>3520</v>
          </cell>
          <cell r="B1737" t="str">
            <v>А</v>
          </cell>
          <cell r="C1737" t="str">
            <v>А3520</v>
          </cell>
          <cell r="D1737">
            <v>0</v>
          </cell>
          <cell r="E1737">
            <v>-319300</v>
          </cell>
          <cell r="F1737">
            <v>-319300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row>
        <row r="1738">
          <cell r="A1738">
            <v>3520</v>
          </cell>
          <cell r="B1738" t="str">
            <v>А</v>
          </cell>
          <cell r="C1738" t="str">
            <v>А3520</v>
          </cell>
          <cell r="D1738">
            <v>980</v>
          </cell>
          <cell r="E1738">
            <v>-319300</v>
          </cell>
          <cell r="F1738">
            <v>-319300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row>
        <row r="1739">
          <cell r="A1739">
            <v>3520</v>
          </cell>
          <cell r="B1739" t="str">
            <v>А</v>
          </cell>
          <cell r="C1739" t="str">
            <v>А3520</v>
          </cell>
          <cell r="D1739" t="str">
            <v>978</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row>
        <row r="1740">
          <cell r="A1740">
            <v>3520</v>
          </cell>
          <cell r="B1740" t="str">
            <v>А</v>
          </cell>
          <cell r="C1740" t="str">
            <v>А3520</v>
          </cell>
          <cell r="D1740">
            <v>840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row>
        <row r="1741">
          <cell r="A1741">
            <v>3520</v>
          </cell>
          <cell r="B1741" t="str">
            <v>А</v>
          </cell>
          <cell r="C1741" t="str">
            <v>А3520</v>
          </cell>
          <cell r="D1741">
            <v>810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row>
        <row r="1742">
          <cell r="A1742">
            <v>3521</v>
          </cell>
          <cell r="B1742" t="str">
            <v>А</v>
          </cell>
          <cell r="C1742" t="str">
            <v>А3521</v>
          </cell>
          <cell r="D1742">
            <v>0</v>
          </cell>
          <cell r="E1742">
            <v>-2671410.7599999998</v>
          </cell>
          <cell r="F1742">
            <v>-2671410.7599999998</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row>
        <row r="1743">
          <cell r="A1743">
            <v>3521</v>
          </cell>
          <cell r="B1743" t="str">
            <v>А</v>
          </cell>
          <cell r="C1743" t="str">
            <v>А3521</v>
          </cell>
          <cell r="D1743">
            <v>980</v>
          </cell>
          <cell r="E1743">
            <v>-2671410.7599999998</v>
          </cell>
          <cell r="F1743">
            <v>-2671410.7599999998</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row>
        <row r="1744">
          <cell r="A1744">
            <v>3521</v>
          </cell>
          <cell r="B1744" t="str">
            <v>А</v>
          </cell>
          <cell r="C1744" t="str">
            <v>А3521</v>
          </cell>
          <cell r="D1744" t="str">
            <v>978</v>
          </cell>
          <cell r="E1744">
            <v>0</v>
          </cell>
          <cell r="F1744">
            <v>0</v>
          </cell>
          <cell r="G1744">
            <v>0</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row>
        <row r="1745">
          <cell r="A1745">
            <v>3521</v>
          </cell>
          <cell r="B1745" t="str">
            <v>А</v>
          </cell>
          <cell r="C1745" t="str">
            <v>А3521</v>
          </cell>
          <cell r="D1745">
            <v>840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row>
        <row r="1746">
          <cell r="A1746">
            <v>3521</v>
          </cell>
          <cell r="B1746" t="str">
            <v>А</v>
          </cell>
          <cell r="C1746" t="str">
            <v>А3521</v>
          </cell>
          <cell r="D1746">
            <v>810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row>
        <row r="1747">
          <cell r="A1747">
            <v>3522</v>
          </cell>
          <cell r="B1747" t="str">
            <v>А</v>
          </cell>
          <cell r="C1747" t="str">
            <v>А3522</v>
          </cell>
          <cell r="D1747">
            <v>0</v>
          </cell>
          <cell r="E1747">
            <v>-41190.99</v>
          </cell>
          <cell r="F1747">
            <v>-2294.4499999999998</v>
          </cell>
          <cell r="G1747">
            <v>-689.83</v>
          </cell>
          <cell r="H1747">
            <v>0</v>
          </cell>
          <cell r="I1747">
            <v>-3.4</v>
          </cell>
          <cell r="J1747">
            <v>0</v>
          </cell>
          <cell r="K1747">
            <v>-360.3</v>
          </cell>
          <cell r="L1747">
            <v>-6090.58</v>
          </cell>
          <cell r="M1747">
            <v>-835.97</v>
          </cell>
          <cell r="N1747">
            <v>-3295.02</v>
          </cell>
          <cell r="O1747">
            <v>0</v>
          </cell>
          <cell r="P1747">
            <v>-4059.16</v>
          </cell>
          <cell r="Q1747">
            <v>-128.08000000000001</v>
          </cell>
          <cell r="R1747">
            <v>-518.5</v>
          </cell>
          <cell r="S1747">
            <v>-19322.07</v>
          </cell>
          <cell r="T1747">
            <v>-25.2</v>
          </cell>
          <cell r="U1747">
            <v>0</v>
          </cell>
          <cell r="V1747">
            <v>-436.71</v>
          </cell>
          <cell r="W1747">
            <v>-22.06</v>
          </cell>
          <cell r="X1747">
            <v>-3087.03</v>
          </cell>
          <cell r="Y1747">
            <v>0</v>
          </cell>
          <cell r="Z1747">
            <v>-22.63</v>
          </cell>
        </row>
        <row r="1748">
          <cell r="A1748">
            <v>3522</v>
          </cell>
          <cell r="B1748" t="str">
            <v>А</v>
          </cell>
          <cell r="C1748" t="str">
            <v>А3522</v>
          </cell>
          <cell r="D1748">
            <v>980</v>
          </cell>
          <cell r="E1748">
            <v>-41190.99</v>
          </cell>
          <cell r="F1748">
            <v>-2294.4499999999998</v>
          </cell>
          <cell r="G1748">
            <v>-689.83</v>
          </cell>
          <cell r="H1748">
            <v>0</v>
          </cell>
          <cell r="I1748">
            <v>-3.4</v>
          </cell>
          <cell r="J1748">
            <v>0</v>
          </cell>
          <cell r="K1748">
            <v>-360.3</v>
          </cell>
          <cell r="L1748">
            <v>-6090.58</v>
          </cell>
          <cell r="M1748">
            <v>-835.97</v>
          </cell>
          <cell r="N1748">
            <v>-3295.02</v>
          </cell>
          <cell r="O1748">
            <v>0</v>
          </cell>
          <cell r="P1748">
            <v>-4059.16</v>
          </cell>
          <cell r="Q1748">
            <v>-128.08000000000001</v>
          </cell>
          <cell r="R1748">
            <v>-518.5</v>
          </cell>
          <cell r="S1748">
            <v>-19322.07</v>
          </cell>
          <cell r="T1748">
            <v>-25.2</v>
          </cell>
          <cell r="U1748">
            <v>0</v>
          </cell>
          <cell r="V1748">
            <v>-436.71</v>
          </cell>
          <cell r="W1748">
            <v>-22.06</v>
          </cell>
          <cell r="X1748">
            <v>-3087.03</v>
          </cell>
          <cell r="Y1748">
            <v>0</v>
          </cell>
          <cell r="Z1748">
            <v>-22.63</v>
          </cell>
        </row>
        <row r="1749">
          <cell r="A1749">
            <v>3522</v>
          </cell>
          <cell r="B1749" t="str">
            <v>А</v>
          </cell>
          <cell r="C1749" t="str">
            <v>А3522</v>
          </cell>
          <cell r="D1749" t="str">
            <v>978</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row>
        <row r="1750">
          <cell r="A1750">
            <v>3522</v>
          </cell>
          <cell r="B1750" t="str">
            <v>А</v>
          </cell>
          <cell r="C1750" t="str">
            <v>А3522</v>
          </cell>
          <cell r="D1750">
            <v>840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row>
        <row r="1751">
          <cell r="A1751">
            <v>3522</v>
          </cell>
          <cell r="B1751" t="str">
            <v>А</v>
          </cell>
          <cell r="C1751" t="str">
            <v>А3522</v>
          </cell>
          <cell r="D1751">
            <v>810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row>
        <row r="1752">
          <cell r="A1752">
            <v>3540</v>
          </cell>
          <cell r="B1752" t="str">
            <v>А</v>
          </cell>
          <cell r="C1752" t="str">
            <v>А3540</v>
          </cell>
          <cell r="D1752">
            <v>0</v>
          </cell>
          <cell r="E1752">
            <v>-8389533.1600000001</v>
          </cell>
          <cell r="F1752">
            <v>-8389533.1600000001</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row>
        <row r="1753">
          <cell r="A1753">
            <v>3540</v>
          </cell>
          <cell r="B1753" t="str">
            <v>А</v>
          </cell>
          <cell r="C1753" t="str">
            <v>А3540</v>
          </cell>
          <cell r="D1753">
            <v>980</v>
          </cell>
          <cell r="E1753">
            <v>-134148.88</v>
          </cell>
          <cell r="F1753">
            <v>-134148.88</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row>
        <row r="1754">
          <cell r="A1754">
            <v>3540</v>
          </cell>
          <cell r="B1754" t="str">
            <v>А</v>
          </cell>
          <cell r="C1754" t="str">
            <v>А3540</v>
          </cell>
          <cell r="D1754" t="str">
            <v>978</v>
          </cell>
          <cell r="E1754">
            <v>-1430000</v>
          </cell>
          <cell r="F1754">
            <v>-1430000</v>
          </cell>
          <cell r="G1754">
            <v>0</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row>
        <row r="1755">
          <cell r="A1755">
            <v>3540</v>
          </cell>
          <cell r="B1755" t="str">
            <v>А</v>
          </cell>
          <cell r="C1755" t="str">
            <v>А3540</v>
          </cell>
          <cell r="D1755">
            <v>840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row>
        <row r="1756">
          <cell r="A1756">
            <v>3540</v>
          </cell>
          <cell r="B1756" t="str">
            <v>А</v>
          </cell>
          <cell r="C1756" t="str">
            <v>А3540</v>
          </cell>
          <cell r="D1756">
            <v>810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row>
        <row r="1757">
          <cell r="A1757">
            <v>3541</v>
          </cell>
          <cell r="B1757" t="str">
            <v>А</v>
          </cell>
          <cell r="C1757" t="str">
            <v>А3541</v>
          </cell>
          <cell r="D1757">
            <v>0</v>
          </cell>
          <cell r="E1757">
            <v>-42415129.090000004</v>
          </cell>
          <cell r="F1757">
            <v>-42394929.090000004</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-20200</v>
          </cell>
          <cell r="U1757">
            <v>0</v>
          </cell>
          <cell r="V1757">
            <v>0</v>
          </cell>
          <cell r="W1757">
            <v>0</v>
          </cell>
          <cell r="X1757">
            <v>0</v>
          </cell>
          <cell r="Y1757">
            <v>0</v>
          </cell>
          <cell r="Z1757">
            <v>0</v>
          </cell>
        </row>
        <row r="1758">
          <cell r="A1758">
            <v>3541</v>
          </cell>
          <cell r="B1758" t="str">
            <v>А</v>
          </cell>
          <cell r="C1758" t="str">
            <v>А3541</v>
          </cell>
          <cell r="D1758">
            <v>980</v>
          </cell>
          <cell r="E1758">
            <v>-42415129.090000004</v>
          </cell>
          <cell r="F1758">
            <v>-42394929.090000004</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-20200</v>
          </cell>
          <cell r="U1758">
            <v>0</v>
          </cell>
          <cell r="V1758">
            <v>0</v>
          </cell>
          <cell r="W1758">
            <v>0</v>
          </cell>
          <cell r="X1758">
            <v>0</v>
          </cell>
          <cell r="Y1758">
            <v>0</v>
          </cell>
          <cell r="Z1758">
            <v>0</v>
          </cell>
        </row>
        <row r="1759">
          <cell r="A1759">
            <v>3541</v>
          </cell>
          <cell r="B1759" t="str">
            <v>А</v>
          </cell>
          <cell r="C1759" t="str">
            <v>А3541</v>
          </cell>
          <cell r="D1759" t="str">
            <v>978</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row>
        <row r="1760">
          <cell r="A1760">
            <v>3541</v>
          </cell>
          <cell r="B1760" t="str">
            <v>А</v>
          </cell>
          <cell r="C1760" t="str">
            <v>А3541</v>
          </cell>
          <cell r="D1760">
            <v>840</v>
          </cell>
          <cell r="E1760">
            <v>0</v>
          </cell>
          <cell r="F1760">
            <v>0</v>
          </cell>
          <cell r="G1760">
            <v>0</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row>
        <row r="1761">
          <cell r="A1761">
            <v>3541</v>
          </cell>
          <cell r="B1761" t="str">
            <v>А</v>
          </cell>
          <cell r="C1761" t="str">
            <v>А3541</v>
          </cell>
          <cell r="D1761">
            <v>810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row>
        <row r="1762">
          <cell r="A1762">
            <v>3542</v>
          </cell>
          <cell r="B1762" t="str">
            <v>А</v>
          </cell>
          <cell r="C1762" t="str">
            <v>А3542</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row>
        <row r="1763">
          <cell r="A1763">
            <v>3542</v>
          </cell>
          <cell r="B1763" t="str">
            <v>А</v>
          </cell>
          <cell r="C1763" t="str">
            <v>А3542</v>
          </cell>
          <cell r="D1763">
            <v>980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row>
        <row r="1764">
          <cell r="A1764">
            <v>3542</v>
          </cell>
          <cell r="B1764" t="str">
            <v>А</v>
          </cell>
          <cell r="C1764" t="str">
            <v>А3542</v>
          </cell>
          <cell r="D1764" t="str">
            <v>978</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row>
        <row r="1765">
          <cell r="A1765">
            <v>3542</v>
          </cell>
          <cell r="B1765" t="str">
            <v>А</v>
          </cell>
          <cell r="C1765" t="str">
            <v>А3542</v>
          </cell>
          <cell r="D1765">
            <v>840</v>
          </cell>
          <cell r="E1765">
            <v>0</v>
          </cell>
          <cell r="F1765">
            <v>0</v>
          </cell>
          <cell r="G1765">
            <v>0</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row>
        <row r="1766">
          <cell r="A1766">
            <v>3542</v>
          </cell>
          <cell r="B1766" t="str">
            <v>А</v>
          </cell>
          <cell r="C1766" t="str">
            <v>А3542</v>
          </cell>
          <cell r="D1766">
            <v>810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row>
        <row r="1767">
          <cell r="A1767">
            <v>3548</v>
          </cell>
          <cell r="B1767" t="str">
            <v>А</v>
          </cell>
          <cell r="C1767" t="str">
            <v>А3548</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row>
        <row r="1768">
          <cell r="A1768">
            <v>3548</v>
          </cell>
          <cell r="B1768" t="str">
            <v>А</v>
          </cell>
          <cell r="C1768" t="str">
            <v>А3548</v>
          </cell>
          <cell r="D1768">
            <v>980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row>
        <row r="1769">
          <cell r="A1769">
            <v>3548</v>
          </cell>
          <cell r="B1769" t="str">
            <v>А</v>
          </cell>
          <cell r="C1769" t="str">
            <v>А3548</v>
          </cell>
          <cell r="D1769" t="str">
            <v>978</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row>
        <row r="1770">
          <cell r="A1770">
            <v>3548</v>
          </cell>
          <cell r="B1770" t="str">
            <v>А</v>
          </cell>
          <cell r="C1770" t="str">
            <v>А3548</v>
          </cell>
          <cell r="D1770">
            <v>840</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row>
        <row r="1771">
          <cell r="A1771">
            <v>3548</v>
          </cell>
          <cell r="B1771" t="str">
            <v>А</v>
          </cell>
          <cell r="C1771" t="str">
            <v>А3548</v>
          </cell>
          <cell r="D1771">
            <v>810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row>
        <row r="1772">
          <cell r="A1772">
            <v>3550</v>
          </cell>
          <cell r="B1772" t="str">
            <v>А</v>
          </cell>
          <cell r="C1772" t="str">
            <v>А3550</v>
          </cell>
          <cell r="D1772">
            <v>0</v>
          </cell>
          <cell r="E1772">
            <v>-36408</v>
          </cell>
          <cell r="F1772">
            <v>-27558</v>
          </cell>
          <cell r="G1772">
            <v>0</v>
          </cell>
          <cell r="H1772">
            <v>-200</v>
          </cell>
          <cell r="I1772">
            <v>-90</v>
          </cell>
          <cell r="J1772">
            <v>-420</v>
          </cell>
          <cell r="K1772">
            <v>-300</v>
          </cell>
          <cell r="L1772">
            <v>0</v>
          </cell>
          <cell r="M1772">
            <v>-2890</v>
          </cell>
          <cell r="N1772">
            <v>0</v>
          </cell>
          <cell r="O1772">
            <v>-250</v>
          </cell>
          <cell r="P1772">
            <v>-400</v>
          </cell>
          <cell r="Q1772">
            <v>0</v>
          </cell>
          <cell r="R1772">
            <v>0</v>
          </cell>
          <cell r="S1772">
            <v>-1240</v>
          </cell>
          <cell r="T1772">
            <v>0</v>
          </cell>
          <cell r="U1772">
            <v>-700</v>
          </cell>
          <cell r="V1772">
            <v>-380</v>
          </cell>
          <cell r="W1772">
            <v>-900</v>
          </cell>
          <cell r="X1772">
            <v>0</v>
          </cell>
          <cell r="Y1772">
            <v>-680</v>
          </cell>
          <cell r="Z1772">
            <v>-400</v>
          </cell>
        </row>
        <row r="1773">
          <cell r="A1773">
            <v>3550</v>
          </cell>
          <cell r="B1773" t="str">
            <v>А</v>
          </cell>
          <cell r="C1773" t="str">
            <v>А3550</v>
          </cell>
          <cell r="D1773">
            <v>980</v>
          </cell>
          <cell r="E1773">
            <v>-36408</v>
          </cell>
          <cell r="F1773">
            <v>-27558</v>
          </cell>
          <cell r="G1773">
            <v>0</v>
          </cell>
          <cell r="H1773">
            <v>-200</v>
          </cell>
          <cell r="I1773">
            <v>-90</v>
          </cell>
          <cell r="J1773">
            <v>-420</v>
          </cell>
          <cell r="K1773">
            <v>-300</v>
          </cell>
          <cell r="L1773">
            <v>0</v>
          </cell>
          <cell r="M1773">
            <v>-2890</v>
          </cell>
          <cell r="N1773">
            <v>0</v>
          </cell>
          <cell r="O1773">
            <v>-250</v>
          </cell>
          <cell r="P1773">
            <v>-400</v>
          </cell>
          <cell r="Q1773">
            <v>0</v>
          </cell>
          <cell r="R1773">
            <v>0</v>
          </cell>
          <cell r="S1773">
            <v>-1240</v>
          </cell>
          <cell r="T1773">
            <v>0</v>
          </cell>
          <cell r="U1773">
            <v>-700</v>
          </cell>
          <cell r="V1773">
            <v>-380</v>
          </cell>
          <cell r="W1773">
            <v>-900</v>
          </cell>
          <cell r="X1773">
            <v>0</v>
          </cell>
          <cell r="Y1773">
            <v>-680</v>
          </cell>
          <cell r="Z1773">
            <v>-400</v>
          </cell>
        </row>
        <row r="1774">
          <cell r="A1774">
            <v>3550</v>
          </cell>
          <cell r="B1774" t="str">
            <v>А</v>
          </cell>
          <cell r="C1774" t="str">
            <v>А3550</v>
          </cell>
          <cell r="D1774" t="str">
            <v>978</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row>
        <row r="1775">
          <cell r="A1775">
            <v>3550</v>
          </cell>
          <cell r="B1775" t="str">
            <v>А</v>
          </cell>
          <cell r="C1775" t="str">
            <v>А3550</v>
          </cell>
          <cell r="D1775">
            <v>840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row>
        <row r="1776">
          <cell r="A1776">
            <v>3550</v>
          </cell>
          <cell r="B1776" t="str">
            <v>А</v>
          </cell>
          <cell r="C1776" t="str">
            <v>А3550</v>
          </cell>
          <cell r="D1776">
            <v>810</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row>
        <row r="1777">
          <cell r="A1777">
            <v>3551</v>
          </cell>
          <cell r="B1777" t="str">
            <v>А</v>
          </cell>
          <cell r="C1777" t="str">
            <v>А3551</v>
          </cell>
          <cell r="D1777">
            <v>0</v>
          </cell>
          <cell r="E1777">
            <v>-500</v>
          </cell>
          <cell r="F1777">
            <v>-300</v>
          </cell>
          <cell r="G1777">
            <v>0</v>
          </cell>
          <cell r="H1777">
            <v>0</v>
          </cell>
          <cell r="I1777">
            <v>0</v>
          </cell>
          <cell r="J1777">
            <v>0</v>
          </cell>
          <cell r="K1777">
            <v>0</v>
          </cell>
          <cell r="L1777">
            <v>0</v>
          </cell>
          <cell r="M1777">
            <v>0</v>
          </cell>
          <cell r="N1777">
            <v>0</v>
          </cell>
          <cell r="O1777">
            <v>0</v>
          </cell>
          <cell r="P1777">
            <v>0</v>
          </cell>
          <cell r="Q1777">
            <v>-200</v>
          </cell>
          <cell r="R1777">
            <v>0</v>
          </cell>
          <cell r="S1777">
            <v>0</v>
          </cell>
          <cell r="T1777">
            <v>0</v>
          </cell>
          <cell r="U1777">
            <v>0</v>
          </cell>
          <cell r="V1777">
            <v>0</v>
          </cell>
          <cell r="W1777">
            <v>0</v>
          </cell>
          <cell r="X1777">
            <v>0</v>
          </cell>
          <cell r="Y1777">
            <v>0</v>
          </cell>
          <cell r="Z1777">
            <v>0</v>
          </cell>
        </row>
        <row r="1778">
          <cell r="A1778">
            <v>3551</v>
          </cell>
          <cell r="B1778" t="str">
            <v>А</v>
          </cell>
          <cell r="C1778" t="str">
            <v>А3551</v>
          </cell>
          <cell r="D1778">
            <v>980</v>
          </cell>
          <cell r="E1778">
            <v>-500</v>
          </cell>
          <cell r="F1778">
            <v>-300</v>
          </cell>
          <cell r="G1778">
            <v>0</v>
          </cell>
          <cell r="H1778">
            <v>0</v>
          </cell>
          <cell r="I1778">
            <v>0</v>
          </cell>
          <cell r="J1778">
            <v>0</v>
          </cell>
          <cell r="K1778">
            <v>0</v>
          </cell>
          <cell r="L1778">
            <v>0</v>
          </cell>
          <cell r="M1778">
            <v>0</v>
          </cell>
          <cell r="N1778">
            <v>0</v>
          </cell>
          <cell r="O1778">
            <v>0</v>
          </cell>
          <cell r="P1778">
            <v>0</v>
          </cell>
          <cell r="Q1778">
            <v>-200</v>
          </cell>
          <cell r="R1778">
            <v>0</v>
          </cell>
          <cell r="S1778">
            <v>0</v>
          </cell>
          <cell r="T1778">
            <v>0</v>
          </cell>
          <cell r="U1778">
            <v>0</v>
          </cell>
          <cell r="V1778">
            <v>0</v>
          </cell>
          <cell r="W1778">
            <v>0</v>
          </cell>
          <cell r="X1778">
            <v>0</v>
          </cell>
          <cell r="Y1778">
            <v>0</v>
          </cell>
          <cell r="Z1778">
            <v>0</v>
          </cell>
        </row>
        <row r="1779">
          <cell r="A1779">
            <v>3551</v>
          </cell>
          <cell r="B1779" t="str">
            <v>А</v>
          </cell>
          <cell r="C1779" t="str">
            <v>А3551</v>
          </cell>
          <cell r="D1779" t="str">
            <v>978</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row>
        <row r="1780">
          <cell r="A1780">
            <v>3551</v>
          </cell>
          <cell r="B1780" t="str">
            <v>А</v>
          </cell>
          <cell r="C1780" t="str">
            <v>А3551</v>
          </cell>
          <cell r="D1780">
            <v>840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row>
        <row r="1781">
          <cell r="A1781">
            <v>3551</v>
          </cell>
          <cell r="B1781" t="str">
            <v>А</v>
          </cell>
          <cell r="C1781" t="str">
            <v>А3551</v>
          </cell>
          <cell r="D1781">
            <v>810</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row>
        <row r="1782">
          <cell r="A1782">
            <v>3552</v>
          </cell>
          <cell r="B1782" t="str">
            <v>А</v>
          </cell>
          <cell r="C1782" t="str">
            <v>А3552</v>
          </cell>
          <cell r="D1782">
            <v>0</v>
          </cell>
          <cell r="E1782">
            <v>-640.92999999999995</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-640.92999999999995</v>
          </cell>
          <cell r="W1782">
            <v>0</v>
          </cell>
          <cell r="X1782">
            <v>0</v>
          </cell>
          <cell r="Y1782">
            <v>0</v>
          </cell>
          <cell r="Z1782">
            <v>0</v>
          </cell>
        </row>
        <row r="1783">
          <cell r="A1783">
            <v>3552</v>
          </cell>
          <cell r="B1783" t="str">
            <v>А</v>
          </cell>
          <cell r="C1783" t="str">
            <v>А3552</v>
          </cell>
          <cell r="D1783">
            <v>980</v>
          </cell>
          <cell r="E1783">
            <v>-640.92999999999995</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-640.92999999999995</v>
          </cell>
          <cell r="W1783">
            <v>0</v>
          </cell>
          <cell r="X1783">
            <v>0</v>
          </cell>
          <cell r="Y1783">
            <v>0</v>
          </cell>
          <cell r="Z1783">
            <v>0</v>
          </cell>
        </row>
        <row r="1784">
          <cell r="A1784">
            <v>3552</v>
          </cell>
          <cell r="B1784" t="str">
            <v>А</v>
          </cell>
          <cell r="C1784" t="str">
            <v>А3552</v>
          </cell>
          <cell r="D1784" t="str">
            <v>978</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row>
        <row r="1785">
          <cell r="A1785">
            <v>3552</v>
          </cell>
          <cell r="B1785" t="str">
            <v>А</v>
          </cell>
          <cell r="C1785" t="str">
            <v>А3552</v>
          </cell>
          <cell r="D1785">
            <v>840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row>
        <row r="1786">
          <cell r="A1786">
            <v>3552</v>
          </cell>
          <cell r="B1786" t="str">
            <v>А</v>
          </cell>
          <cell r="C1786" t="str">
            <v>А3552</v>
          </cell>
          <cell r="D1786">
            <v>810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row>
        <row r="1787">
          <cell r="A1787">
            <v>3559</v>
          </cell>
          <cell r="B1787" t="str">
            <v>А</v>
          </cell>
          <cell r="C1787" t="str">
            <v>А3559</v>
          </cell>
          <cell r="D1787">
            <v>0</v>
          </cell>
          <cell r="E1787">
            <v>-514781.93</v>
          </cell>
          <cell r="F1787">
            <v>-16357.36</v>
          </cell>
          <cell r="G1787">
            <v>-170853.94</v>
          </cell>
          <cell r="H1787">
            <v>0</v>
          </cell>
          <cell r="I1787">
            <v>0</v>
          </cell>
          <cell r="J1787">
            <v>-151.65</v>
          </cell>
          <cell r="K1787">
            <v>0</v>
          </cell>
          <cell r="L1787">
            <v>0</v>
          </cell>
          <cell r="M1787">
            <v>0</v>
          </cell>
          <cell r="N1787">
            <v>0</v>
          </cell>
          <cell r="O1787">
            <v>0</v>
          </cell>
          <cell r="P1787">
            <v>-361.81</v>
          </cell>
          <cell r="Q1787">
            <v>-2.33</v>
          </cell>
          <cell r="R1787">
            <v>-2.31</v>
          </cell>
          <cell r="S1787">
            <v>0</v>
          </cell>
          <cell r="T1787">
            <v>0</v>
          </cell>
          <cell r="U1787">
            <v>0</v>
          </cell>
          <cell r="V1787">
            <v>-327017.18</v>
          </cell>
          <cell r="W1787">
            <v>0</v>
          </cell>
          <cell r="X1787">
            <v>-35.35</v>
          </cell>
          <cell r="Y1787">
            <v>0</v>
          </cell>
          <cell r="Z1787">
            <v>0</v>
          </cell>
        </row>
        <row r="1788">
          <cell r="A1788">
            <v>3559</v>
          </cell>
          <cell r="B1788" t="str">
            <v>А</v>
          </cell>
          <cell r="C1788" t="str">
            <v>А3559</v>
          </cell>
          <cell r="D1788">
            <v>980</v>
          </cell>
          <cell r="E1788">
            <v>-241391.56</v>
          </cell>
          <cell r="F1788">
            <v>-16357.36</v>
          </cell>
          <cell r="G1788">
            <v>-100000.04</v>
          </cell>
          <cell r="H1788">
            <v>0</v>
          </cell>
          <cell r="I1788">
            <v>0</v>
          </cell>
          <cell r="J1788">
            <v>-151.65</v>
          </cell>
          <cell r="K1788">
            <v>0</v>
          </cell>
          <cell r="L1788">
            <v>0</v>
          </cell>
          <cell r="M1788">
            <v>0</v>
          </cell>
          <cell r="N1788">
            <v>0</v>
          </cell>
          <cell r="O1788">
            <v>0</v>
          </cell>
          <cell r="P1788">
            <v>-361.81</v>
          </cell>
          <cell r="Q1788">
            <v>-2.33</v>
          </cell>
          <cell r="R1788">
            <v>-2.31</v>
          </cell>
          <cell r="S1788">
            <v>0</v>
          </cell>
          <cell r="T1788">
            <v>0</v>
          </cell>
          <cell r="U1788">
            <v>0</v>
          </cell>
          <cell r="V1788">
            <v>-124480.71</v>
          </cell>
          <cell r="W1788">
            <v>0</v>
          </cell>
          <cell r="X1788">
            <v>-35.35</v>
          </cell>
          <cell r="Y1788">
            <v>0</v>
          </cell>
          <cell r="Z1788">
            <v>0</v>
          </cell>
        </row>
        <row r="1789">
          <cell r="A1789">
            <v>3559</v>
          </cell>
          <cell r="B1789" t="str">
            <v>А</v>
          </cell>
          <cell r="C1789" t="str">
            <v>А3559</v>
          </cell>
          <cell r="D1789" t="str">
            <v>978</v>
          </cell>
          <cell r="E1789">
            <v>-3320</v>
          </cell>
          <cell r="F1789">
            <v>0</v>
          </cell>
          <cell r="G1789">
            <v>-1000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-2320</v>
          </cell>
          <cell r="W1789">
            <v>0</v>
          </cell>
          <cell r="X1789">
            <v>0</v>
          </cell>
          <cell r="Y1789">
            <v>0</v>
          </cell>
          <cell r="Z1789">
            <v>0</v>
          </cell>
        </row>
        <row r="1790">
          <cell r="A1790">
            <v>3559</v>
          </cell>
          <cell r="B1790" t="str">
            <v>А</v>
          </cell>
          <cell r="C1790" t="str">
            <v>А3559</v>
          </cell>
          <cell r="D1790">
            <v>840</v>
          </cell>
          <cell r="E1790">
            <v>-46919</v>
          </cell>
          <cell r="F1790">
            <v>0</v>
          </cell>
          <cell r="G1790">
            <v>-12200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-34719</v>
          </cell>
          <cell r="W1790">
            <v>0</v>
          </cell>
          <cell r="X1790">
            <v>0</v>
          </cell>
          <cell r="Y1790">
            <v>0</v>
          </cell>
          <cell r="Z1790">
            <v>0</v>
          </cell>
        </row>
        <row r="1791">
          <cell r="A1791">
            <v>3559</v>
          </cell>
          <cell r="B1791" t="str">
            <v>А</v>
          </cell>
          <cell r="C1791" t="str">
            <v>А3559</v>
          </cell>
          <cell r="D1791">
            <v>810</v>
          </cell>
          <cell r="E1791">
            <v>-23290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-23290</v>
          </cell>
          <cell r="W1791">
            <v>0</v>
          </cell>
          <cell r="X1791">
            <v>0</v>
          </cell>
          <cell r="Y1791">
            <v>0</v>
          </cell>
          <cell r="Z1791">
            <v>0</v>
          </cell>
        </row>
        <row r="1792">
          <cell r="A1792">
            <v>3570</v>
          </cell>
          <cell r="B1792" t="str">
            <v>А</v>
          </cell>
          <cell r="C1792" t="str">
            <v>А3570</v>
          </cell>
          <cell r="D1792">
            <v>0</v>
          </cell>
          <cell r="E1792">
            <v>-289378.42</v>
          </cell>
          <cell r="F1792">
            <v>-8265.9</v>
          </cell>
          <cell r="G1792">
            <v>-16741.060000000001</v>
          </cell>
          <cell r="H1792">
            <v>0</v>
          </cell>
          <cell r="I1792">
            <v>-39319.72</v>
          </cell>
          <cell r="J1792">
            <v>-9787.26</v>
          </cell>
          <cell r="K1792">
            <v>-2663.36</v>
          </cell>
          <cell r="L1792">
            <v>-816.54</v>
          </cell>
          <cell r="M1792">
            <v>-54672</v>
          </cell>
          <cell r="N1792">
            <v>-284.83</v>
          </cell>
          <cell r="O1792">
            <v>-44096.51</v>
          </cell>
          <cell r="P1792">
            <v>-867.18</v>
          </cell>
          <cell r="Q1792">
            <v>-3410.89</v>
          </cell>
          <cell r="R1792">
            <v>-1474.57</v>
          </cell>
          <cell r="S1792">
            <v>-2337.54</v>
          </cell>
          <cell r="T1792">
            <v>-9733.5400000000009</v>
          </cell>
          <cell r="U1792">
            <v>-2984.41</v>
          </cell>
          <cell r="V1792">
            <v>-4325.6400000000003</v>
          </cell>
          <cell r="W1792">
            <v>-21093.37</v>
          </cell>
          <cell r="X1792">
            <v>-13235.28</v>
          </cell>
          <cell r="Y1792">
            <v>-402.18</v>
          </cell>
          <cell r="Z1792">
            <v>-52866.64</v>
          </cell>
        </row>
        <row r="1793">
          <cell r="A1793">
            <v>3570</v>
          </cell>
          <cell r="B1793" t="str">
            <v>А</v>
          </cell>
          <cell r="C1793" t="str">
            <v>А3570</v>
          </cell>
          <cell r="D1793">
            <v>980</v>
          </cell>
          <cell r="E1793">
            <v>-285020.40999999997</v>
          </cell>
          <cell r="F1793">
            <v>-8245.58</v>
          </cell>
          <cell r="G1793">
            <v>-15316.22</v>
          </cell>
          <cell r="H1793">
            <v>0</v>
          </cell>
          <cell r="I1793">
            <v>-37681.81</v>
          </cell>
          <cell r="J1793">
            <v>-9655.66</v>
          </cell>
          <cell r="K1793">
            <v>-2663.36</v>
          </cell>
          <cell r="L1793">
            <v>-749.81</v>
          </cell>
          <cell r="M1793">
            <v>-54635.78</v>
          </cell>
          <cell r="N1793">
            <v>-242.15</v>
          </cell>
          <cell r="O1793">
            <v>-44088.51</v>
          </cell>
          <cell r="P1793">
            <v>-650.6</v>
          </cell>
          <cell r="Q1793">
            <v>-3378.88</v>
          </cell>
          <cell r="R1793">
            <v>-1474.57</v>
          </cell>
          <cell r="S1793">
            <v>-2287.4</v>
          </cell>
          <cell r="T1793">
            <v>-9527.9500000000007</v>
          </cell>
          <cell r="U1793">
            <v>-2876.17</v>
          </cell>
          <cell r="V1793">
            <v>-4146.93</v>
          </cell>
          <cell r="W1793">
            <v>-21080.03</v>
          </cell>
          <cell r="X1793">
            <v>-13235.28</v>
          </cell>
          <cell r="Y1793">
            <v>-387.78</v>
          </cell>
          <cell r="Z1793">
            <v>-52695.94</v>
          </cell>
        </row>
        <row r="1794">
          <cell r="A1794">
            <v>3570</v>
          </cell>
          <cell r="B1794" t="str">
            <v>А</v>
          </cell>
          <cell r="C1794" t="str">
            <v>А3570</v>
          </cell>
          <cell r="D1794" t="str">
            <v>978</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row>
        <row r="1795">
          <cell r="A1795">
            <v>3570</v>
          </cell>
          <cell r="B1795" t="str">
            <v>А</v>
          </cell>
          <cell r="C1795" t="str">
            <v>А3570</v>
          </cell>
          <cell r="D1795">
            <v>840</v>
          </cell>
          <cell r="E1795">
            <v>-816.95</v>
          </cell>
          <cell r="F1795">
            <v>-3.81</v>
          </cell>
          <cell r="G1795">
            <v>-267.10000000000002</v>
          </cell>
          <cell r="H1795">
            <v>0</v>
          </cell>
          <cell r="I1795">
            <v>-307.04000000000002</v>
          </cell>
          <cell r="J1795">
            <v>-24.67</v>
          </cell>
          <cell r="K1795">
            <v>0</v>
          </cell>
          <cell r="L1795">
            <v>-12.51</v>
          </cell>
          <cell r="M1795">
            <v>-6.79</v>
          </cell>
          <cell r="N1795">
            <v>-8</v>
          </cell>
          <cell r="O1795">
            <v>-1.5</v>
          </cell>
          <cell r="P1795">
            <v>-40.6</v>
          </cell>
          <cell r="Q1795">
            <v>-6</v>
          </cell>
          <cell r="R1795">
            <v>0</v>
          </cell>
          <cell r="S1795">
            <v>-9.4</v>
          </cell>
          <cell r="T1795">
            <v>-38.54</v>
          </cell>
          <cell r="U1795">
            <v>-20.29</v>
          </cell>
          <cell r="V1795">
            <v>-33.5</v>
          </cell>
          <cell r="W1795">
            <v>-2.5</v>
          </cell>
          <cell r="X1795">
            <v>0</v>
          </cell>
          <cell r="Y1795">
            <v>-2.7</v>
          </cell>
          <cell r="Z1795">
            <v>-32</v>
          </cell>
        </row>
        <row r="1796">
          <cell r="A1796">
            <v>3570</v>
          </cell>
          <cell r="B1796" t="str">
            <v>А</v>
          </cell>
          <cell r="C1796" t="str">
            <v>А3570</v>
          </cell>
          <cell r="D1796">
            <v>810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row>
        <row r="1797">
          <cell r="A1797">
            <v>3578</v>
          </cell>
          <cell r="B1797" t="str">
            <v>А</v>
          </cell>
          <cell r="C1797" t="str">
            <v>А3578</v>
          </cell>
          <cell r="D1797">
            <v>0</v>
          </cell>
          <cell r="E1797">
            <v>-628735.24</v>
          </cell>
          <cell r="F1797">
            <v>-470511.3</v>
          </cell>
          <cell r="G1797">
            <v>-52556.5</v>
          </cell>
          <cell r="H1797">
            <v>0</v>
          </cell>
          <cell r="I1797">
            <v>-3150.17</v>
          </cell>
          <cell r="J1797">
            <v>-15363.54</v>
          </cell>
          <cell r="K1797">
            <v>-4759.2700000000004</v>
          </cell>
          <cell r="L1797">
            <v>-198.5</v>
          </cell>
          <cell r="M1797">
            <v>-1876.01</v>
          </cell>
          <cell r="N1797">
            <v>0</v>
          </cell>
          <cell r="O1797">
            <v>-62060.69</v>
          </cell>
          <cell r="P1797">
            <v>-143.07</v>
          </cell>
          <cell r="Q1797">
            <v>-21.12</v>
          </cell>
          <cell r="R1797">
            <v>-5240.03</v>
          </cell>
          <cell r="S1797">
            <v>-2698.75</v>
          </cell>
          <cell r="T1797">
            <v>-2895.7</v>
          </cell>
          <cell r="U1797">
            <v>-35.53</v>
          </cell>
          <cell r="V1797">
            <v>-1915.66</v>
          </cell>
          <cell r="W1797">
            <v>-3323.29</v>
          </cell>
          <cell r="X1797">
            <v>-169.43</v>
          </cell>
          <cell r="Y1797">
            <v>0</v>
          </cell>
          <cell r="Z1797">
            <v>-1816.68</v>
          </cell>
        </row>
        <row r="1798">
          <cell r="A1798">
            <v>3578</v>
          </cell>
          <cell r="B1798" t="str">
            <v>А</v>
          </cell>
          <cell r="C1798" t="str">
            <v>А3578</v>
          </cell>
          <cell r="D1798">
            <v>980</v>
          </cell>
          <cell r="E1798">
            <v>-562966.31999999995</v>
          </cell>
          <cell r="F1798">
            <v>-470390.32</v>
          </cell>
          <cell r="G1798">
            <v>-4566.16</v>
          </cell>
          <cell r="H1798">
            <v>0</v>
          </cell>
          <cell r="I1798">
            <v>-3150.17</v>
          </cell>
          <cell r="J1798">
            <v>-2232.56</v>
          </cell>
          <cell r="K1798">
            <v>-4221.18</v>
          </cell>
          <cell r="L1798">
            <v>-198.5</v>
          </cell>
          <cell r="M1798">
            <v>-1876.01</v>
          </cell>
          <cell r="N1798">
            <v>0</v>
          </cell>
          <cell r="O1798">
            <v>-61370.400000000001</v>
          </cell>
          <cell r="P1798">
            <v>0</v>
          </cell>
          <cell r="Q1798">
            <v>0</v>
          </cell>
          <cell r="R1798">
            <v>-4837.7</v>
          </cell>
          <cell r="S1798">
            <v>-2476.94</v>
          </cell>
          <cell r="T1798">
            <v>-2895.7</v>
          </cell>
          <cell r="U1798">
            <v>0</v>
          </cell>
          <cell r="V1798">
            <v>-169.25</v>
          </cell>
          <cell r="W1798">
            <v>-2961.3</v>
          </cell>
          <cell r="X1798">
            <v>-37.880000000000003</v>
          </cell>
          <cell r="Y1798">
            <v>0</v>
          </cell>
          <cell r="Z1798">
            <v>-1582.25</v>
          </cell>
        </row>
        <row r="1799">
          <cell r="A1799">
            <v>3578</v>
          </cell>
          <cell r="B1799" t="str">
            <v>А</v>
          </cell>
          <cell r="C1799" t="str">
            <v>А3578</v>
          </cell>
          <cell r="D1799" t="str">
            <v>978</v>
          </cell>
          <cell r="E1799">
            <v>-10363.1</v>
          </cell>
          <cell r="F1799">
            <v>0</v>
          </cell>
          <cell r="G1799">
            <v>-8312.9</v>
          </cell>
          <cell r="H1799">
            <v>0</v>
          </cell>
          <cell r="I1799">
            <v>0</v>
          </cell>
          <cell r="J1799">
            <v>-2023.73</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-26.47</v>
          </cell>
        </row>
        <row r="1800">
          <cell r="A1800">
            <v>3578</v>
          </cell>
          <cell r="B1800" t="str">
            <v>А</v>
          </cell>
          <cell r="C1800" t="str">
            <v>А3578</v>
          </cell>
          <cell r="D1800">
            <v>840</v>
          </cell>
          <cell r="E1800">
            <v>-1114.03</v>
          </cell>
          <cell r="F1800">
            <v>-22.68</v>
          </cell>
          <cell r="G1800">
            <v>0</v>
          </cell>
          <cell r="H1800">
            <v>0</v>
          </cell>
          <cell r="I1800">
            <v>0</v>
          </cell>
          <cell r="J1800">
            <v>-271.44</v>
          </cell>
          <cell r="K1800">
            <v>-100.87</v>
          </cell>
          <cell r="L1800">
            <v>0</v>
          </cell>
          <cell r="M1800">
            <v>0</v>
          </cell>
          <cell r="N1800">
            <v>0</v>
          </cell>
          <cell r="O1800">
            <v>-129.4</v>
          </cell>
          <cell r="P1800">
            <v>-26.82</v>
          </cell>
          <cell r="Q1800">
            <v>-3.96</v>
          </cell>
          <cell r="R1800">
            <v>-75.42</v>
          </cell>
          <cell r="S1800">
            <v>-41.58</v>
          </cell>
          <cell r="T1800">
            <v>0</v>
          </cell>
          <cell r="U1800">
            <v>-6.66</v>
          </cell>
          <cell r="V1800">
            <v>-327.38</v>
          </cell>
          <cell r="W1800">
            <v>-67.86</v>
          </cell>
          <cell r="X1800">
            <v>-24.66</v>
          </cell>
          <cell r="Y1800">
            <v>0</v>
          </cell>
          <cell r="Z1800">
            <v>-15.3</v>
          </cell>
        </row>
        <row r="1801">
          <cell r="A1801">
            <v>3578</v>
          </cell>
          <cell r="B1801" t="str">
            <v>А</v>
          </cell>
          <cell r="C1801" t="str">
            <v>А3578</v>
          </cell>
          <cell r="D1801">
            <v>810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row>
        <row r="1802">
          <cell r="A1802">
            <v>3579</v>
          </cell>
          <cell r="B1802" t="str">
            <v>А</v>
          </cell>
          <cell r="C1802" t="str">
            <v>А3579</v>
          </cell>
          <cell r="D1802">
            <v>0</v>
          </cell>
          <cell r="E1802">
            <v>-50047.23</v>
          </cell>
          <cell r="F1802">
            <v>-2555.85</v>
          </cell>
          <cell r="G1802">
            <v>-1796.13</v>
          </cell>
          <cell r="H1802">
            <v>0</v>
          </cell>
          <cell r="I1802">
            <v>-31733.72</v>
          </cell>
          <cell r="J1802">
            <v>-235.97</v>
          </cell>
          <cell r="K1802">
            <v>-99.99</v>
          </cell>
          <cell r="L1802">
            <v>0</v>
          </cell>
          <cell r="M1802">
            <v>-2416.86</v>
          </cell>
          <cell r="N1802">
            <v>0</v>
          </cell>
          <cell r="O1802">
            <v>-30.49</v>
          </cell>
          <cell r="P1802">
            <v>-185.59</v>
          </cell>
          <cell r="Q1802">
            <v>-18.79</v>
          </cell>
          <cell r="R1802">
            <v>0</v>
          </cell>
          <cell r="S1802">
            <v>-59.52</v>
          </cell>
          <cell r="T1802">
            <v>0</v>
          </cell>
          <cell r="U1802">
            <v>-247.51</v>
          </cell>
          <cell r="V1802">
            <v>-872.96</v>
          </cell>
          <cell r="W1802">
            <v>-93.87</v>
          </cell>
          <cell r="X1802">
            <v>0</v>
          </cell>
          <cell r="Y1802">
            <v>0</v>
          </cell>
          <cell r="Z1802">
            <v>-9699.98</v>
          </cell>
        </row>
        <row r="1803">
          <cell r="A1803">
            <v>3579</v>
          </cell>
          <cell r="B1803" t="str">
            <v>А</v>
          </cell>
          <cell r="C1803" t="str">
            <v>А3579</v>
          </cell>
          <cell r="D1803">
            <v>980</v>
          </cell>
          <cell r="E1803">
            <v>-50047.23</v>
          </cell>
          <cell r="F1803">
            <v>-2555.85</v>
          </cell>
          <cell r="G1803">
            <v>-1796.13</v>
          </cell>
          <cell r="H1803">
            <v>0</v>
          </cell>
          <cell r="I1803">
            <v>-31733.72</v>
          </cell>
          <cell r="J1803">
            <v>-235.97</v>
          </cell>
          <cell r="K1803">
            <v>-99.99</v>
          </cell>
          <cell r="L1803">
            <v>0</v>
          </cell>
          <cell r="M1803">
            <v>-2416.86</v>
          </cell>
          <cell r="N1803">
            <v>0</v>
          </cell>
          <cell r="O1803">
            <v>-30.49</v>
          </cell>
          <cell r="P1803">
            <v>-185.59</v>
          </cell>
          <cell r="Q1803">
            <v>-18.79</v>
          </cell>
          <cell r="R1803">
            <v>0</v>
          </cell>
          <cell r="S1803">
            <v>-59.52</v>
          </cell>
          <cell r="T1803">
            <v>0</v>
          </cell>
          <cell r="U1803">
            <v>-247.51</v>
          </cell>
          <cell r="V1803">
            <v>-872.96</v>
          </cell>
          <cell r="W1803">
            <v>-93.87</v>
          </cell>
          <cell r="X1803">
            <v>0</v>
          </cell>
          <cell r="Y1803">
            <v>0</v>
          </cell>
          <cell r="Z1803">
            <v>-9699.98</v>
          </cell>
        </row>
        <row r="1804">
          <cell r="A1804">
            <v>3579</v>
          </cell>
          <cell r="B1804" t="str">
            <v>А</v>
          </cell>
          <cell r="C1804" t="str">
            <v>А3579</v>
          </cell>
          <cell r="D1804" t="str">
            <v>978</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row>
        <row r="1805">
          <cell r="A1805">
            <v>3579</v>
          </cell>
          <cell r="B1805" t="str">
            <v>А</v>
          </cell>
          <cell r="C1805" t="str">
            <v>А3579</v>
          </cell>
          <cell r="D1805">
            <v>840</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row>
        <row r="1806">
          <cell r="A1806">
            <v>3579</v>
          </cell>
          <cell r="B1806" t="str">
            <v>А</v>
          </cell>
          <cell r="C1806" t="str">
            <v>А3579</v>
          </cell>
          <cell r="D1806">
            <v>810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row>
        <row r="1807">
          <cell r="A1807">
            <v>3580</v>
          </cell>
          <cell r="B1807" t="str">
            <v>А</v>
          </cell>
          <cell r="C1807" t="str">
            <v>А3580</v>
          </cell>
          <cell r="D1807">
            <v>0</v>
          </cell>
          <cell r="E1807">
            <v>-571607.42000000004</v>
          </cell>
          <cell r="F1807">
            <v>-42879.48</v>
          </cell>
          <cell r="G1807">
            <v>0</v>
          </cell>
          <cell r="H1807">
            <v>0</v>
          </cell>
          <cell r="I1807">
            <v>0</v>
          </cell>
          <cell r="J1807">
            <v>-68.319999999999993</v>
          </cell>
          <cell r="K1807">
            <v>-528659.62</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row>
        <row r="1808">
          <cell r="A1808">
            <v>3580</v>
          </cell>
          <cell r="B1808" t="str">
            <v>А</v>
          </cell>
          <cell r="C1808" t="str">
            <v>А3580</v>
          </cell>
          <cell r="D1808">
            <v>980</v>
          </cell>
          <cell r="E1808">
            <v>-42947.8</v>
          </cell>
          <cell r="F1808">
            <v>-42879.48</v>
          </cell>
          <cell r="G1808">
            <v>0</v>
          </cell>
          <cell r="H1808">
            <v>0</v>
          </cell>
          <cell r="I1808">
            <v>0</v>
          </cell>
          <cell r="J1808">
            <v>-68.319999999999993</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row>
        <row r="1809">
          <cell r="A1809">
            <v>3580</v>
          </cell>
          <cell r="B1809" t="str">
            <v>А</v>
          </cell>
          <cell r="C1809" t="str">
            <v>А3580</v>
          </cell>
          <cell r="D1809" t="str">
            <v>978</v>
          </cell>
          <cell r="E1809">
            <v>0</v>
          </cell>
          <cell r="F1809">
            <v>0</v>
          </cell>
          <cell r="G1809">
            <v>0</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row>
        <row r="1810">
          <cell r="A1810">
            <v>3580</v>
          </cell>
          <cell r="B1810" t="str">
            <v>А</v>
          </cell>
          <cell r="C1810" t="str">
            <v>А3580</v>
          </cell>
          <cell r="D1810">
            <v>840</v>
          </cell>
          <cell r="E1810">
            <v>-99102</v>
          </cell>
          <cell r="F1810">
            <v>0</v>
          </cell>
          <cell r="G1810">
            <v>0</v>
          </cell>
          <cell r="H1810">
            <v>0</v>
          </cell>
          <cell r="I1810">
            <v>0</v>
          </cell>
          <cell r="J1810">
            <v>0</v>
          </cell>
          <cell r="K1810">
            <v>-99102</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row>
        <row r="1811">
          <cell r="A1811">
            <v>3580</v>
          </cell>
          <cell r="B1811" t="str">
            <v>А</v>
          </cell>
          <cell r="C1811" t="str">
            <v>А3580</v>
          </cell>
          <cell r="D1811">
            <v>810</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row>
        <row r="1812">
          <cell r="A1812" t="str">
            <v>3589</v>
          </cell>
          <cell r="B1812" t="str">
            <v>А</v>
          </cell>
          <cell r="C1812" t="str">
            <v>А3589</v>
          </cell>
          <cell r="D1812">
            <v>0</v>
          </cell>
          <cell r="E1812">
            <v>-271235.49</v>
          </cell>
          <cell r="F1812">
            <v>-252674.08</v>
          </cell>
          <cell r="G1812">
            <v>-6452.37</v>
          </cell>
          <cell r="H1812">
            <v>0</v>
          </cell>
          <cell r="I1812">
            <v>-792.05</v>
          </cell>
          <cell r="J1812">
            <v>-233.93</v>
          </cell>
          <cell r="K1812">
            <v>-1229.1400000000001</v>
          </cell>
          <cell r="L1812">
            <v>0</v>
          </cell>
          <cell r="M1812">
            <v>-4295.96</v>
          </cell>
          <cell r="N1812">
            <v>0</v>
          </cell>
          <cell r="O1812">
            <v>-143.63</v>
          </cell>
          <cell r="P1812">
            <v>-412.02</v>
          </cell>
          <cell r="Q1812">
            <v>-96</v>
          </cell>
          <cell r="R1812">
            <v>0</v>
          </cell>
          <cell r="S1812">
            <v>-496.78</v>
          </cell>
          <cell r="T1812">
            <v>0</v>
          </cell>
          <cell r="U1812">
            <v>0</v>
          </cell>
          <cell r="V1812">
            <v>-427.5</v>
          </cell>
          <cell r="W1812">
            <v>-398.74</v>
          </cell>
          <cell r="X1812">
            <v>-50</v>
          </cell>
          <cell r="Y1812">
            <v>0</v>
          </cell>
          <cell r="Z1812">
            <v>-3533.29</v>
          </cell>
        </row>
        <row r="1813">
          <cell r="A1813" t="str">
            <v>3589</v>
          </cell>
          <cell r="B1813" t="str">
            <v>А</v>
          </cell>
          <cell r="C1813" t="str">
            <v>А3589</v>
          </cell>
          <cell r="D1813">
            <v>980</v>
          </cell>
          <cell r="E1813">
            <v>-268568.24</v>
          </cell>
          <cell r="F1813">
            <v>-250006.83</v>
          </cell>
          <cell r="G1813">
            <v>-6452.37</v>
          </cell>
          <cell r="H1813">
            <v>0</v>
          </cell>
          <cell r="I1813">
            <v>-792.05</v>
          </cell>
          <cell r="J1813">
            <v>-233.93</v>
          </cell>
          <cell r="K1813">
            <v>-1229.1400000000001</v>
          </cell>
          <cell r="L1813">
            <v>0</v>
          </cell>
          <cell r="M1813">
            <v>-4295.96</v>
          </cell>
          <cell r="N1813">
            <v>0</v>
          </cell>
          <cell r="O1813">
            <v>-143.63</v>
          </cell>
          <cell r="P1813">
            <v>-412.02</v>
          </cell>
          <cell r="Q1813">
            <v>-96</v>
          </cell>
          <cell r="R1813">
            <v>0</v>
          </cell>
          <cell r="S1813">
            <v>-496.78</v>
          </cell>
          <cell r="T1813">
            <v>0</v>
          </cell>
          <cell r="U1813">
            <v>0</v>
          </cell>
          <cell r="V1813">
            <v>-427.5</v>
          </cell>
          <cell r="W1813">
            <v>-398.74</v>
          </cell>
          <cell r="X1813">
            <v>-50</v>
          </cell>
          <cell r="Y1813">
            <v>0</v>
          </cell>
          <cell r="Z1813">
            <v>-3533.29</v>
          </cell>
        </row>
        <row r="1814">
          <cell r="A1814" t="str">
            <v>3589</v>
          </cell>
          <cell r="B1814" t="str">
            <v>А</v>
          </cell>
          <cell r="C1814" t="str">
            <v>А3589</v>
          </cell>
          <cell r="D1814" t="str">
            <v>978</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row>
        <row r="1815">
          <cell r="A1815" t="str">
            <v>3589</v>
          </cell>
          <cell r="B1815" t="str">
            <v>А</v>
          </cell>
          <cell r="C1815" t="str">
            <v>А3589</v>
          </cell>
          <cell r="D1815">
            <v>840</v>
          </cell>
          <cell r="E1815">
            <v>-500</v>
          </cell>
          <cell r="F1815">
            <v>-500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row>
        <row r="1816">
          <cell r="A1816" t="str">
            <v>3589</v>
          </cell>
          <cell r="B1816" t="str">
            <v>А</v>
          </cell>
          <cell r="C1816" t="str">
            <v>А3589</v>
          </cell>
          <cell r="D1816">
            <v>810</v>
          </cell>
          <cell r="E1816">
            <v>0</v>
          </cell>
          <cell r="F1816">
            <v>0</v>
          </cell>
          <cell r="G1816">
            <v>0</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row>
        <row r="1817">
          <cell r="A1817">
            <v>3590</v>
          </cell>
          <cell r="B1817" t="str">
            <v>П</v>
          </cell>
          <cell r="C1817" t="str">
            <v>П3590</v>
          </cell>
          <cell r="D1817">
            <v>0</v>
          </cell>
          <cell r="E1817">
            <v>707364.53</v>
          </cell>
          <cell r="F1817">
            <v>174095.99</v>
          </cell>
          <cell r="G1817">
            <v>0</v>
          </cell>
          <cell r="H1817">
            <v>0</v>
          </cell>
          <cell r="I1817">
            <v>0</v>
          </cell>
          <cell r="J1817">
            <v>68.319999999999993</v>
          </cell>
          <cell r="K1817">
            <v>528659.62</v>
          </cell>
          <cell r="L1817">
            <v>0</v>
          </cell>
          <cell r="M1817">
            <v>0</v>
          </cell>
          <cell r="N1817">
            <v>0</v>
          </cell>
          <cell r="O1817">
            <v>4459</v>
          </cell>
          <cell r="P1817">
            <v>0</v>
          </cell>
          <cell r="Q1817">
            <v>0</v>
          </cell>
          <cell r="R1817">
            <v>0</v>
          </cell>
          <cell r="S1817">
            <v>0</v>
          </cell>
          <cell r="T1817">
            <v>0</v>
          </cell>
          <cell r="U1817">
            <v>0</v>
          </cell>
          <cell r="V1817">
            <v>81.599999999999994</v>
          </cell>
          <cell r="W1817">
            <v>0</v>
          </cell>
          <cell r="X1817">
            <v>0</v>
          </cell>
          <cell r="Y1817">
            <v>0</v>
          </cell>
          <cell r="Z1817">
            <v>0</v>
          </cell>
        </row>
        <row r="1818">
          <cell r="A1818">
            <v>3590</v>
          </cell>
          <cell r="B1818" t="str">
            <v>П</v>
          </cell>
          <cell r="C1818" t="str">
            <v>П3590</v>
          </cell>
          <cell r="D1818">
            <v>980</v>
          </cell>
          <cell r="E1818">
            <v>178704.91</v>
          </cell>
          <cell r="F1818">
            <v>174095.99</v>
          </cell>
          <cell r="G1818">
            <v>0</v>
          </cell>
          <cell r="H1818">
            <v>0</v>
          </cell>
          <cell r="I1818">
            <v>0</v>
          </cell>
          <cell r="J1818">
            <v>68.319999999999993</v>
          </cell>
          <cell r="K1818">
            <v>0</v>
          </cell>
          <cell r="L1818">
            <v>0</v>
          </cell>
          <cell r="M1818">
            <v>0</v>
          </cell>
          <cell r="N1818">
            <v>0</v>
          </cell>
          <cell r="O1818">
            <v>4459</v>
          </cell>
          <cell r="P1818">
            <v>0</v>
          </cell>
          <cell r="Q1818">
            <v>0</v>
          </cell>
          <cell r="R1818">
            <v>0</v>
          </cell>
          <cell r="S1818">
            <v>0</v>
          </cell>
          <cell r="T1818">
            <v>0</v>
          </cell>
          <cell r="U1818">
            <v>0</v>
          </cell>
          <cell r="V1818">
            <v>81.599999999999994</v>
          </cell>
          <cell r="W1818">
            <v>0</v>
          </cell>
          <cell r="X1818">
            <v>0</v>
          </cell>
          <cell r="Y1818">
            <v>0</v>
          </cell>
          <cell r="Z1818">
            <v>0</v>
          </cell>
        </row>
        <row r="1819">
          <cell r="A1819">
            <v>3590</v>
          </cell>
          <cell r="B1819" t="str">
            <v>П</v>
          </cell>
          <cell r="C1819" t="str">
            <v>П3590</v>
          </cell>
          <cell r="D1819" t="str">
            <v>978</v>
          </cell>
          <cell r="E1819">
            <v>0</v>
          </cell>
          <cell r="F1819">
            <v>0</v>
          </cell>
          <cell r="G1819">
            <v>0</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row>
        <row r="1820">
          <cell r="A1820">
            <v>3590</v>
          </cell>
          <cell r="B1820" t="str">
            <v>П</v>
          </cell>
          <cell r="C1820" t="str">
            <v>П3590</v>
          </cell>
          <cell r="D1820">
            <v>840</v>
          </cell>
          <cell r="E1820">
            <v>99102</v>
          </cell>
          <cell r="F1820">
            <v>0</v>
          </cell>
          <cell r="G1820">
            <v>0</v>
          </cell>
          <cell r="H1820">
            <v>0</v>
          </cell>
          <cell r="I1820">
            <v>0</v>
          </cell>
          <cell r="J1820">
            <v>0</v>
          </cell>
          <cell r="K1820">
            <v>99102</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row>
        <row r="1821">
          <cell r="A1821">
            <v>3590</v>
          </cell>
          <cell r="B1821" t="str">
            <v>П</v>
          </cell>
          <cell r="C1821" t="str">
            <v>П3590</v>
          </cell>
          <cell r="D1821">
            <v>810</v>
          </cell>
          <cell r="E1821">
            <v>0</v>
          </cell>
          <cell r="F1821">
            <v>0</v>
          </cell>
          <cell r="G1821">
            <v>0</v>
          </cell>
          <cell r="H1821">
            <v>0</v>
          </cell>
          <cell r="I1821">
            <v>0</v>
          </cell>
          <cell r="J1821">
            <v>0</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row>
        <row r="1822">
          <cell r="A1822" t="str">
            <v>3599</v>
          </cell>
          <cell r="B1822" t="str">
            <v>П</v>
          </cell>
          <cell r="C1822" t="str">
            <v>П3599</v>
          </cell>
          <cell r="D1822">
            <v>0</v>
          </cell>
          <cell r="E1822">
            <v>271235.49</v>
          </cell>
          <cell r="F1822">
            <v>252674.08</v>
          </cell>
          <cell r="G1822">
            <v>6452.37</v>
          </cell>
          <cell r="H1822">
            <v>0</v>
          </cell>
          <cell r="I1822">
            <v>792.05</v>
          </cell>
          <cell r="J1822">
            <v>233.93</v>
          </cell>
          <cell r="K1822">
            <v>1229.1400000000001</v>
          </cell>
          <cell r="L1822">
            <v>0</v>
          </cell>
          <cell r="M1822">
            <v>4295.96</v>
          </cell>
          <cell r="N1822">
            <v>0</v>
          </cell>
          <cell r="O1822">
            <v>143.63</v>
          </cell>
          <cell r="P1822">
            <v>412.02</v>
          </cell>
          <cell r="Q1822">
            <v>96</v>
          </cell>
          <cell r="R1822">
            <v>0</v>
          </cell>
          <cell r="S1822">
            <v>496.78</v>
          </cell>
          <cell r="T1822">
            <v>0</v>
          </cell>
          <cell r="U1822">
            <v>0</v>
          </cell>
          <cell r="V1822">
            <v>427.5</v>
          </cell>
          <cell r="W1822">
            <v>398.74</v>
          </cell>
          <cell r="X1822">
            <v>50</v>
          </cell>
          <cell r="Y1822">
            <v>0</v>
          </cell>
          <cell r="Z1822">
            <v>3533.29</v>
          </cell>
        </row>
        <row r="1823">
          <cell r="A1823" t="str">
            <v>3599</v>
          </cell>
          <cell r="B1823" t="str">
            <v>П</v>
          </cell>
          <cell r="C1823" t="str">
            <v>П3599</v>
          </cell>
          <cell r="D1823">
            <v>980</v>
          </cell>
          <cell r="E1823">
            <v>268568.24</v>
          </cell>
          <cell r="F1823">
            <v>250006.83</v>
          </cell>
          <cell r="G1823">
            <v>6452.37</v>
          </cell>
          <cell r="H1823">
            <v>0</v>
          </cell>
          <cell r="I1823">
            <v>792.05</v>
          </cell>
          <cell r="J1823">
            <v>233.93</v>
          </cell>
          <cell r="K1823">
            <v>1229.1400000000001</v>
          </cell>
          <cell r="L1823">
            <v>0</v>
          </cell>
          <cell r="M1823">
            <v>4295.96</v>
          </cell>
          <cell r="N1823">
            <v>0</v>
          </cell>
          <cell r="O1823">
            <v>143.63</v>
          </cell>
          <cell r="P1823">
            <v>412.02</v>
          </cell>
          <cell r="Q1823">
            <v>96</v>
          </cell>
          <cell r="R1823">
            <v>0</v>
          </cell>
          <cell r="S1823">
            <v>496.78</v>
          </cell>
          <cell r="T1823">
            <v>0</v>
          </cell>
          <cell r="U1823">
            <v>0</v>
          </cell>
          <cell r="V1823">
            <v>427.5</v>
          </cell>
          <cell r="W1823">
            <v>398.74</v>
          </cell>
          <cell r="X1823">
            <v>50</v>
          </cell>
          <cell r="Y1823">
            <v>0</v>
          </cell>
          <cell r="Z1823">
            <v>3533.29</v>
          </cell>
        </row>
        <row r="1824">
          <cell r="A1824" t="str">
            <v>3599</v>
          </cell>
          <cell r="B1824" t="str">
            <v>П</v>
          </cell>
          <cell r="C1824" t="str">
            <v>П3599</v>
          </cell>
          <cell r="D1824" t="str">
            <v>978</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row>
        <row r="1825">
          <cell r="A1825" t="str">
            <v>3599</v>
          </cell>
          <cell r="B1825" t="str">
            <v>П</v>
          </cell>
          <cell r="C1825" t="str">
            <v>П3599</v>
          </cell>
          <cell r="D1825">
            <v>840</v>
          </cell>
          <cell r="E1825">
            <v>500</v>
          </cell>
          <cell r="F1825">
            <v>500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row>
        <row r="1826">
          <cell r="A1826" t="str">
            <v>3599</v>
          </cell>
          <cell r="B1826" t="str">
            <v>П</v>
          </cell>
          <cell r="C1826" t="str">
            <v>П3599</v>
          </cell>
          <cell r="D1826">
            <v>810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row>
        <row r="1827">
          <cell r="A1827">
            <v>3600</v>
          </cell>
          <cell r="B1827" t="str">
            <v>П</v>
          </cell>
          <cell r="C1827" t="str">
            <v>П3600</v>
          </cell>
          <cell r="D1827">
            <v>0</v>
          </cell>
          <cell r="E1827">
            <v>33451.1</v>
          </cell>
          <cell r="F1827">
            <v>5646.9</v>
          </cell>
          <cell r="G1827">
            <v>0</v>
          </cell>
          <cell r="H1827">
            <v>0</v>
          </cell>
          <cell r="I1827">
            <v>7339.24</v>
          </cell>
          <cell r="J1827">
            <v>0</v>
          </cell>
          <cell r="K1827">
            <v>94.58</v>
          </cell>
          <cell r="L1827">
            <v>313.10000000000002</v>
          </cell>
          <cell r="M1827">
            <v>12027.53</v>
          </cell>
          <cell r="N1827">
            <v>0</v>
          </cell>
          <cell r="O1827">
            <v>7688.04</v>
          </cell>
          <cell r="P1827">
            <v>0</v>
          </cell>
          <cell r="Q1827">
            <v>0</v>
          </cell>
          <cell r="R1827">
            <v>0</v>
          </cell>
          <cell r="S1827">
            <v>325.39999999999998</v>
          </cell>
          <cell r="T1827">
            <v>0</v>
          </cell>
          <cell r="U1827">
            <v>16.309999999999999</v>
          </cell>
          <cell r="V1827">
            <v>0</v>
          </cell>
          <cell r="W1827">
            <v>0</v>
          </cell>
          <cell r="X1827">
            <v>0</v>
          </cell>
          <cell r="Y1827">
            <v>0</v>
          </cell>
          <cell r="Z1827">
            <v>0</v>
          </cell>
        </row>
        <row r="1828">
          <cell r="A1828">
            <v>3600</v>
          </cell>
          <cell r="B1828" t="str">
            <v>П</v>
          </cell>
          <cell r="C1828" t="str">
            <v>П3600</v>
          </cell>
          <cell r="D1828">
            <v>980</v>
          </cell>
          <cell r="E1828">
            <v>32135.3</v>
          </cell>
          <cell r="F1828">
            <v>5646.9</v>
          </cell>
          <cell r="G1828">
            <v>0</v>
          </cell>
          <cell r="H1828">
            <v>0</v>
          </cell>
          <cell r="I1828">
            <v>7339.24</v>
          </cell>
          <cell r="J1828">
            <v>0</v>
          </cell>
          <cell r="K1828">
            <v>0</v>
          </cell>
          <cell r="L1828">
            <v>45.57</v>
          </cell>
          <cell r="M1828">
            <v>12027.53</v>
          </cell>
          <cell r="N1828">
            <v>0</v>
          </cell>
          <cell r="O1828">
            <v>7076.06</v>
          </cell>
          <cell r="P1828">
            <v>0</v>
          </cell>
          <cell r="Q1828">
            <v>0</v>
          </cell>
          <cell r="R1828">
            <v>0</v>
          </cell>
          <cell r="S1828">
            <v>0</v>
          </cell>
          <cell r="T1828">
            <v>0</v>
          </cell>
          <cell r="U1828">
            <v>0</v>
          </cell>
          <cell r="V1828">
            <v>0</v>
          </cell>
          <cell r="W1828">
            <v>0</v>
          </cell>
          <cell r="X1828">
            <v>0</v>
          </cell>
          <cell r="Y1828">
            <v>0</v>
          </cell>
          <cell r="Z1828">
            <v>0</v>
          </cell>
        </row>
        <row r="1829">
          <cell r="A1829">
            <v>3600</v>
          </cell>
          <cell r="B1829" t="str">
            <v>П</v>
          </cell>
          <cell r="C1829" t="str">
            <v>П3600</v>
          </cell>
          <cell r="D1829" t="str">
            <v>978</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row>
        <row r="1830">
          <cell r="A1830">
            <v>3600</v>
          </cell>
          <cell r="B1830" t="str">
            <v>П</v>
          </cell>
          <cell r="C1830" t="str">
            <v>П3600</v>
          </cell>
          <cell r="D1830">
            <v>840</v>
          </cell>
          <cell r="E1830">
            <v>246.66</v>
          </cell>
          <cell r="F1830">
            <v>0</v>
          </cell>
          <cell r="G1830">
            <v>0</v>
          </cell>
          <cell r="H1830">
            <v>0</v>
          </cell>
          <cell r="I1830">
            <v>0</v>
          </cell>
          <cell r="J1830">
            <v>0</v>
          </cell>
          <cell r="K1830">
            <v>17.73</v>
          </cell>
          <cell r="L1830">
            <v>50.15</v>
          </cell>
          <cell r="M1830">
            <v>0</v>
          </cell>
          <cell r="N1830">
            <v>0</v>
          </cell>
          <cell r="O1830">
            <v>114.72</v>
          </cell>
          <cell r="P1830">
            <v>0</v>
          </cell>
          <cell r="Q1830">
            <v>0</v>
          </cell>
          <cell r="R1830">
            <v>0</v>
          </cell>
          <cell r="S1830">
            <v>61</v>
          </cell>
          <cell r="T1830">
            <v>0</v>
          </cell>
          <cell r="U1830">
            <v>3.06</v>
          </cell>
          <cell r="V1830">
            <v>0</v>
          </cell>
          <cell r="W1830">
            <v>0</v>
          </cell>
          <cell r="X1830">
            <v>0</v>
          </cell>
          <cell r="Y1830">
            <v>0</v>
          </cell>
          <cell r="Z1830">
            <v>0</v>
          </cell>
        </row>
        <row r="1831">
          <cell r="A1831">
            <v>3600</v>
          </cell>
          <cell r="B1831" t="str">
            <v>П</v>
          </cell>
          <cell r="C1831" t="str">
            <v>П3600</v>
          </cell>
          <cell r="D1831">
            <v>810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row>
        <row r="1832">
          <cell r="A1832">
            <v>3610</v>
          </cell>
          <cell r="B1832" t="str">
            <v>П</v>
          </cell>
          <cell r="C1832" t="str">
            <v>П3610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row>
        <row r="1833">
          <cell r="A1833">
            <v>3610</v>
          </cell>
          <cell r="B1833" t="str">
            <v>П</v>
          </cell>
          <cell r="C1833" t="str">
            <v>П3610</v>
          </cell>
          <cell r="D1833">
            <v>980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row>
        <row r="1834">
          <cell r="A1834">
            <v>3610</v>
          </cell>
          <cell r="B1834" t="str">
            <v>П</v>
          </cell>
          <cell r="C1834" t="str">
            <v>П3610</v>
          </cell>
          <cell r="D1834" t="str">
            <v>978</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row>
        <row r="1835">
          <cell r="A1835">
            <v>3610</v>
          </cell>
          <cell r="B1835" t="str">
            <v>П</v>
          </cell>
          <cell r="C1835" t="str">
            <v>П3610</v>
          </cell>
          <cell r="D1835">
            <v>840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row>
        <row r="1836">
          <cell r="A1836">
            <v>3610</v>
          </cell>
          <cell r="B1836" t="str">
            <v>П</v>
          </cell>
          <cell r="C1836" t="str">
            <v>П3610</v>
          </cell>
          <cell r="D1836">
            <v>810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row>
        <row r="1837">
          <cell r="A1837">
            <v>3611</v>
          </cell>
          <cell r="B1837" t="str">
            <v>П</v>
          </cell>
          <cell r="C1837" t="str">
            <v>П3611</v>
          </cell>
          <cell r="D1837">
            <v>0</v>
          </cell>
          <cell r="E1837">
            <v>321661.12</v>
          </cell>
          <cell r="F1837">
            <v>249145.01</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72516.11</v>
          </cell>
        </row>
        <row r="1838">
          <cell r="A1838">
            <v>3611</v>
          </cell>
          <cell r="B1838" t="str">
            <v>П</v>
          </cell>
          <cell r="C1838" t="str">
            <v>П3611</v>
          </cell>
          <cell r="D1838">
            <v>980</v>
          </cell>
          <cell r="E1838">
            <v>321661.12</v>
          </cell>
          <cell r="F1838">
            <v>249145.01</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72516.11</v>
          </cell>
        </row>
        <row r="1839">
          <cell r="A1839">
            <v>3611</v>
          </cell>
          <cell r="B1839" t="str">
            <v>П</v>
          </cell>
          <cell r="C1839" t="str">
            <v>П3611</v>
          </cell>
          <cell r="D1839" t="str">
            <v>978</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row>
        <row r="1840">
          <cell r="A1840">
            <v>3611</v>
          </cell>
          <cell r="B1840" t="str">
            <v>П</v>
          </cell>
          <cell r="C1840" t="str">
            <v>П3611</v>
          </cell>
          <cell r="D1840">
            <v>840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row>
        <row r="1841">
          <cell r="A1841">
            <v>3611</v>
          </cell>
          <cell r="B1841" t="str">
            <v>П</v>
          </cell>
          <cell r="C1841" t="str">
            <v>П3611</v>
          </cell>
          <cell r="D1841">
            <v>810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row>
        <row r="1842">
          <cell r="A1842">
            <v>3615</v>
          </cell>
          <cell r="B1842" t="str">
            <v>П</v>
          </cell>
          <cell r="C1842" t="str">
            <v>П3615</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row>
        <row r="1843">
          <cell r="A1843">
            <v>3615</v>
          </cell>
          <cell r="B1843" t="str">
            <v>П</v>
          </cell>
          <cell r="C1843" t="str">
            <v>П3615</v>
          </cell>
          <cell r="D1843">
            <v>980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row>
        <row r="1844">
          <cell r="A1844">
            <v>3615</v>
          </cell>
          <cell r="B1844" t="str">
            <v>П</v>
          </cell>
          <cell r="C1844" t="str">
            <v>П3615</v>
          </cell>
          <cell r="D1844" t="str">
            <v>978</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row>
        <row r="1845">
          <cell r="A1845">
            <v>3615</v>
          </cell>
          <cell r="B1845" t="str">
            <v>П</v>
          </cell>
          <cell r="C1845" t="str">
            <v>П3615</v>
          </cell>
          <cell r="D1845">
            <v>840</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row>
        <row r="1846">
          <cell r="A1846">
            <v>3615</v>
          </cell>
          <cell r="B1846" t="str">
            <v>П</v>
          </cell>
          <cell r="C1846" t="str">
            <v>П3615</v>
          </cell>
          <cell r="D1846">
            <v>810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row>
        <row r="1847">
          <cell r="A1847">
            <v>3619</v>
          </cell>
          <cell r="B1847" t="str">
            <v>П</v>
          </cell>
          <cell r="C1847" t="str">
            <v>П3619</v>
          </cell>
          <cell r="D1847">
            <v>0</v>
          </cell>
          <cell r="E1847">
            <v>6937.73</v>
          </cell>
          <cell r="F1847">
            <v>689.01</v>
          </cell>
          <cell r="G1847">
            <v>0</v>
          </cell>
          <cell r="H1847">
            <v>0</v>
          </cell>
          <cell r="I1847">
            <v>2130.17</v>
          </cell>
          <cell r="J1847">
            <v>0</v>
          </cell>
          <cell r="K1847">
            <v>0</v>
          </cell>
          <cell r="L1847">
            <v>378</v>
          </cell>
          <cell r="M1847">
            <v>0</v>
          </cell>
          <cell r="N1847">
            <v>0</v>
          </cell>
          <cell r="O1847">
            <v>3250</v>
          </cell>
          <cell r="P1847">
            <v>221</v>
          </cell>
          <cell r="Q1847">
            <v>0</v>
          </cell>
          <cell r="R1847">
            <v>0</v>
          </cell>
          <cell r="S1847">
            <v>269.55</v>
          </cell>
          <cell r="T1847">
            <v>0</v>
          </cell>
          <cell r="U1847">
            <v>0</v>
          </cell>
          <cell r="V1847">
            <v>0</v>
          </cell>
          <cell r="W1847">
            <v>0</v>
          </cell>
          <cell r="X1847">
            <v>0</v>
          </cell>
          <cell r="Y1847">
            <v>0</v>
          </cell>
          <cell r="Z1847">
            <v>0</v>
          </cell>
        </row>
        <row r="1848">
          <cell r="A1848">
            <v>3619</v>
          </cell>
          <cell r="B1848" t="str">
            <v>П</v>
          </cell>
          <cell r="C1848" t="str">
            <v>П3619</v>
          </cell>
          <cell r="D1848">
            <v>980</v>
          </cell>
          <cell r="E1848">
            <v>6937.73</v>
          </cell>
          <cell r="F1848">
            <v>689.01</v>
          </cell>
          <cell r="G1848">
            <v>0</v>
          </cell>
          <cell r="H1848">
            <v>0</v>
          </cell>
          <cell r="I1848">
            <v>2130.17</v>
          </cell>
          <cell r="J1848">
            <v>0</v>
          </cell>
          <cell r="K1848">
            <v>0</v>
          </cell>
          <cell r="L1848">
            <v>378</v>
          </cell>
          <cell r="M1848">
            <v>0</v>
          </cell>
          <cell r="N1848">
            <v>0</v>
          </cell>
          <cell r="O1848">
            <v>3250</v>
          </cell>
          <cell r="P1848">
            <v>221</v>
          </cell>
          <cell r="Q1848">
            <v>0</v>
          </cell>
          <cell r="R1848">
            <v>0</v>
          </cell>
          <cell r="S1848">
            <v>269.55</v>
          </cell>
          <cell r="T1848">
            <v>0</v>
          </cell>
          <cell r="U1848">
            <v>0</v>
          </cell>
          <cell r="V1848">
            <v>0</v>
          </cell>
          <cell r="W1848">
            <v>0</v>
          </cell>
          <cell r="X1848">
            <v>0</v>
          </cell>
          <cell r="Y1848">
            <v>0</v>
          </cell>
          <cell r="Z1848">
            <v>0</v>
          </cell>
        </row>
        <row r="1849">
          <cell r="A1849">
            <v>3619</v>
          </cell>
          <cell r="B1849" t="str">
            <v>П</v>
          </cell>
          <cell r="C1849" t="str">
            <v>П3619</v>
          </cell>
          <cell r="D1849" t="str">
            <v>978</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row>
        <row r="1850">
          <cell r="A1850">
            <v>3619</v>
          </cell>
          <cell r="B1850" t="str">
            <v>П</v>
          </cell>
          <cell r="C1850" t="str">
            <v>П3619</v>
          </cell>
          <cell r="D1850">
            <v>840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row>
        <row r="1851">
          <cell r="A1851">
            <v>3619</v>
          </cell>
          <cell r="B1851" t="str">
            <v>П</v>
          </cell>
          <cell r="C1851" t="str">
            <v>П3619</v>
          </cell>
          <cell r="D1851">
            <v>810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row>
        <row r="1852">
          <cell r="A1852">
            <v>3620</v>
          </cell>
          <cell r="B1852" t="str">
            <v>П</v>
          </cell>
          <cell r="C1852" t="str">
            <v>П3620</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row>
        <row r="1853">
          <cell r="A1853">
            <v>3620</v>
          </cell>
          <cell r="B1853" t="str">
            <v>П</v>
          </cell>
          <cell r="C1853" t="str">
            <v>П3620</v>
          </cell>
          <cell r="D1853">
            <v>980</v>
          </cell>
          <cell r="E1853">
            <v>0</v>
          </cell>
          <cell r="F1853">
            <v>0</v>
          </cell>
          <cell r="G1853">
            <v>0</v>
          </cell>
          <cell r="H1853">
            <v>0</v>
          </cell>
          <cell r="I1853">
            <v>0</v>
          </cell>
          <cell r="J1853">
            <v>0</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row>
        <row r="1854">
          <cell r="A1854">
            <v>3620</v>
          </cell>
          <cell r="B1854" t="str">
            <v>П</v>
          </cell>
          <cell r="C1854" t="str">
            <v>П3620</v>
          </cell>
          <cell r="D1854" t="str">
            <v>978</v>
          </cell>
          <cell r="E1854">
            <v>0</v>
          </cell>
          <cell r="F1854">
            <v>0</v>
          </cell>
          <cell r="G1854">
            <v>0</v>
          </cell>
          <cell r="H1854">
            <v>0</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row>
        <row r="1855">
          <cell r="A1855">
            <v>3620</v>
          </cell>
          <cell r="B1855" t="str">
            <v>П</v>
          </cell>
          <cell r="C1855" t="str">
            <v>П3620</v>
          </cell>
          <cell r="D1855">
            <v>840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row>
        <row r="1856">
          <cell r="A1856">
            <v>3620</v>
          </cell>
          <cell r="B1856" t="str">
            <v>П</v>
          </cell>
          <cell r="C1856" t="str">
            <v>П3620</v>
          </cell>
          <cell r="D1856">
            <v>810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row>
        <row r="1857">
          <cell r="A1857">
            <v>3621</v>
          </cell>
          <cell r="B1857" t="str">
            <v>П</v>
          </cell>
          <cell r="C1857" t="str">
            <v>П3621</v>
          </cell>
          <cell r="D1857">
            <v>0</v>
          </cell>
          <cell r="E1857">
            <v>1473000.58</v>
          </cell>
          <cell r="F1857">
            <v>1473000.58</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row>
        <row r="1858">
          <cell r="A1858">
            <v>3621</v>
          </cell>
          <cell r="B1858" t="str">
            <v>П</v>
          </cell>
          <cell r="C1858" t="str">
            <v>П3621</v>
          </cell>
          <cell r="D1858">
            <v>980</v>
          </cell>
          <cell r="E1858">
            <v>1473000.58</v>
          </cell>
          <cell r="F1858">
            <v>1473000.58</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row>
        <row r="1859">
          <cell r="A1859">
            <v>3621</v>
          </cell>
          <cell r="B1859" t="str">
            <v>П</v>
          </cell>
          <cell r="C1859" t="str">
            <v>П3621</v>
          </cell>
          <cell r="D1859" t="str">
            <v>978</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row>
        <row r="1860">
          <cell r="A1860">
            <v>3621</v>
          </cell>
          <cell r="B1860" t="str">
            <v>П</v>
          </cell>
          <cell r="C1860" t="str">
            <v>П3621</v>
          </cell>
          <cell r="D1860">
            <v>840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row>
        <row r="1861">
          <cell r="A1861">
            <v>3621</v>
          </cell>
          <cell r="B1861" t="str">
            <v>П</v>
          </cell>
          <cell r="C1861" t="str">
            <v>П3621</v>
          </cell>
          <cell r="D1861">
            <v>810</v>
          </cell>
          <cell r="E1861">
            <v>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row>
        <row r="1862">
          <cell r="A1862">
            <v>3622</v>
          </cell>
          <cell r="B1862" t="str">
            <v>П</v>
          </cell>
          <cell r="C1862" t="str">
            <v>П3622</v>
          </cell>
          <cell r="D1862">
            <v>0</v>
          </cell>
          <cell r="E1862">
            <v>74786.320000000007</v>
          </cell>
          <cell r="F1862">
            <v>47089.440000000002</v>
          </cell>
          <cell r="G1862">
            <v>4355.1099999999997</v>
          </cell>
          <cell r="H1862">
            <v>0</v>
          </cell>
          <cell r="I1862">
            <v>2817.92</v>
          </cell>
          <cell r="J1862">
            <v>269.11</v>
          </cell>
          <cell r="K1862">
            <v>60.01</v>
          </cell>
          <cell r="L1862">
            <v>210.28</v>
          </cell>
          <cell r="M1862">
            <v>2739.49</v>
          </cell>
          <cell r="N1862">
            <v>30.44</v>
          </cell>
          <cell r="O1862">
            <v>2104.36</v>
          </cell>
          <cell r="P1862">
            <v>1194.57</v>
          </cell>
          <cell r="Q1862">
            <v>216.52</v>
          </cell>
          <cell r="R1862">
            <v>148.91</v>
          </cell>
          <cell r="S1862">
            <v>410.22</v>
          </cell>
          <cell r="T1862">
            <v>224.73</v>
          </cell>
          <cell r="U1862">
            <v>102.58</v>
          </cell>
          <cell r="V1862">
            <v>901.12</v>
          </cell>
          <cell r="W1862">
            <v>419.99</v>
          </cell>
          <cell r="X1862">
            <v>178.76</v>
          </cell>
          <cell r="Y1862">
            <v>15</v>
          </cell>
          <cell r="Z1862">
            <v>11297.76</v>
          </cell>
        </row>
        <row r="1863">
          <cell r="A1863">
            <v>3622</v>
          </cell>
          <cell r="B1863" t="str">
            <v>П</v>
          </cell>
          <cell r="C1863" t="str">
            <v>П3622</v>
          </cell>
          <cell r="D1863">
            <v>980</v>
          </cell>
          <cell r="E1863">
            <v>74786.320000000007</v>
          </cell>
          <cell r="F1863">
            <v>47089.440000000002</v>
          </cell>
          <cell r="G1863">
            <v>4355.1099999999997</v>
          </cell>
          <cell r="H1863">
            <v>0</v>
          </cell>
          <cell r="I1863">
            <v>2817.92</v>
          </cell>
          <cell r="J1863">
            <v>269.11</v>
          </cell>
          <cell r="K1863">
            <v>60.01</v>
          </cell>
          <cell r="L1863">
            <v>210.28</v>
          </cell>
          <cell r="M1863">
            <v>2739.49</v>
          </cell>
          <cell r="N1863">
            <v>30.44</v>
          </cell>
          <cell r="O1863">
            <v>2104.36</v>
          </cell>
          <cell r="P1863">
            <v>1194.57</v>
          </cell>
          <cell r="Q1863">
            <v>216.52</v>
          </cell>
          <cell r="R1863">
            <v>148.91</v>
          </cell>
          <cell r="S1863">
            <v>410.22</v>
          </cell>
          <cell r="T1863">
            <v>224.73</v>
          </cell>
          <cell r="U1863">
            <v>102.58</v>
          </cell>
          <cell r="V1863">
            <v>901.12</v>
          </cell>
          <cell r="W1863">
            <v>419.99</v>
          </cell>
          <cell r="X1863">
            <v>178.76</v>
          </cell>
          <cell r="Y1863">
            <v>15</v>
          </cell>
          <cell r="Z1863">
            <v>11297.76</v>
          </cell>
        </row>
        <row r="1864">
          <cell r="A1864">
            <v>3622</v>
          </cell>
          <cell r="B1864" t="str">
            <v>П</v>
          </cell>
          <cell r="C1864" t="str">
            <v>П3622</v>
          </cell>
          <cell r="D1864" t="str">
            <v>978</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row>
        <row r="1865">
          <cell r="A1865">
            <v>3622</v>
          </cell>
          <cell r="B1865" t="str">
            <v>П</v>
          </cell>
          <cell r="C1865" t="str">
            <v>П3622</v>
          </cell>
          <cell r="D1865">
            <v>840</v>
          </cell>
          <cell r="E1865">
            <v>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row>
        <row r="1866">
          <cell r="A1866">
            <v>3622</v>
          </cell>
          <cell r="B1866" t="str">
            <v>П</v>
          </cell>
          <cell r="C1866" t="str">
            <v>П3622</v>
          </cell>
          <cell r="D1866">
            <v>810</v>
          </cell>
          <cell r="E1866">
            <v>0</v>
          </cell>
          <cell r="F1866">
            <v>0</v>
          </cell>
          <cell r="G1866">
            <v>0</v>
          </cell>
          <cell r="H1866">
            <v>0</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row>
        <row r="1867">
          <cell r="A1867" t="str">
            <v>3623</v>
          </cell>
          <cell r="B1867" t="str">
            <v>П</v>
          </cell>
          <cell r="C1867" t="str">
            <v>П3623</v>
          </cell>
          <cell r="D1867">
            <v>0</v>
          </cell>
          <cell r="E1867">
            <v>389363.85</v>
          </cell>
          <cell r="F1867">
            <v>389363.85</v>
          </cell>
          <cell r="G1867">
            <v>0</v>
          </cell>
          <cell r="H1867">
            <v>0</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row>
        <row r="1868">
          <cell r="A1868" t="str">
            <v>3623</v>
          </cell>
          <cell r="B1868" t="str">
            <v>П</v>
          </cell>
          <cell r="C1868" t="str">
            <v>П3623</v>
          </cell>
          <cell r="D1868">
            <v>980</v>
          </cell>
          <cell r="E1868">
            <v>389363.85</v>
          </cell>
          <cell r="F1868">
            <v>389363.85</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row>
        <row r="1869">
          <cell r="A1869" t="str">
            <v>3623</v>
          </cell>
          <cell r="B1869" t="str">
            <v>П</v>
          </cell>
          <cell r="C1869" t="str">
            <v>П3623</v>
          </cell>
          <cell r="D1869" t="str">
            <v>978</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row>
        <row r="1870">
          <cell r="A1870" t="str">
            <v>3623</v>
          </cell>
          <cell r="B1870" t="str">
            <v>П</v>
          </cell>
          <cell r="C1870" t="str">
            <v>П3623</v>
          </cell>
          <cell r="D1870">
            <v>840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row>
        <row r="1871">
          <cell r="A1871" t="str">
            <v>3623</v>
          </cell>
          <cell r="B1871" t="str">
            <v>П</v>
          </cell>
          <cell r="C1871" t="str">
            <v>П3623</v>
          </cell>
          <cell r="D1871">
            <v>810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row>
        <row r="1872">
          <cell r="A1872">
            <v>3630</v>
          </cell>
          <cell r="B1872" t="str">
            <v>П</v>
          </cell>
          <cell r="C1872" t="str">
            <v>П3630</v>
          </cell>
          <cell r="D1872">
            <v>0</v>
          </cell>
          <cell r="E1872">
            <v>50000000</v>
          </cell>
          <cell r="F1872">
            <v>50000000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row>
        <row r="1873">
          <cell r="A1873">
            <v>3630</v>
          </cell>
          <cell r="B1873" t="str">
            <v>П</v>
          </cell>
          <cell r="C1873" t="str">
            <v>П3630</v>
          </cell>
          <cell r="D1873">
            <v>980</v>
          </cell>
          <cell r="E1873">
            <v>50000000</v>
          </cell>
          <cell r="F1873">
            <v>50000000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row>
        <row r="1874">
          <cell r="A1874">
            <v>3630</v>
          </cell>
          <cell r="B1874" t="str">
            <v>П</v>
          </cell>
          <cell r="C1874" t="str">
            <v>П3630</v>
          </cell>
          <cell r="D1874" t="str">
            <v>978</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row>
        <row r="1875">
          <cell r="A1875">
            <v>3630</v>
          </cell>
          <cell r="B1875" t="str">
            <v>П</v>
          </cell>
          <cell r="C1875" t="str">
            <v>П3630</v>
          </cell>
          <cell r="D1875">
            <v>840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row>
        <row r="1876">
          <cell r="A1876">
            <v>3630</v>
          </cell>
          <cell r="B1876" t="str">
            <v>П</v>
          </cell>
          <cell r="C1876" t="str">
            <v>П3630</v>
          </cell>
          <cell r="D1876">
            <v>810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row>
        <row r="1877">
          <cell r="A1877">
            <v>3631</v>
          </cell>
          <cell r="B1877" t="str">
            <v>П</v>
          </cell>
          <cell r="C1877" t="str">
            <v>П3631</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row>
        <row r="1878">
          <cell r="A1878">
            <v>3631</v>
          </cell>
          <cell r="B1878" t="str">
            <v>П</v>
          </cell>
          <cell r="C1878" t="str">
            <v>П3631</v>
          </cell>
          <cell r="D1878">
            <v>980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row>
        <row r="1879">
          <cell r="A1879">
            <v>3631</v>
          </cell>
          <cell r="B1879" t="str">
            <v>П</v>
          </cell>
          <cell r="C1879" t="str">
            <v>П3631</v>
          </cell>
          <cell r="D1879" t="str">
            <v>978</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row>
        <row r="1880">
          <cell r="A1880">
            <v>3631</v>
          </cell>
          <cell r="B1880" t="str">
            <v>П</v>
          </cell>
          <cell r="C1880" t="str">
            <v>П3631</v>
          </cell>
          <cell r="D1880">
            <v>840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row>
        <row r="1881">
          <cell r="A1881">
            <v>3631</v>
          </cell>
          <cell r="B1881" t="str">
            <v>П</v>
          </cell>
          <cell r="C1881" t="str">
            <v>П3631</v>
          </cell>
          <cell r="D1881">
            <v>810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row>
        <row r="1882">
          <cell r="A1882">
            <v>3640</v>
          </cell>
          <cell r="B1882" t="str">
            <v>П</v>
          </cell>
          <cell r="C1882" t="str">
            <v>П3640</v>
          </cell>
          <cell r="D1882">
            <v>0</v>
          </cell>
          <cell r="E1882">
            <v>10800447.379999999</v>
          </cell>
          <cell r="F1882">
            <v>10800447.379999999</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row>
        <row r="1883">
          <cell r="A1883">
            <v>3640</v>
          </cell>
          <cell r="B1883" t="str">
            <v>П</v>
          </cell>
          <cell r="C1883" t="str">
            <v>П3640</v>
          </cell>
          <cell r="D1883">
            <v>980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row>
        <row r="1884">
          <cell r="A1884">
            <v>3640</v>
          </cell>
          <cell r="B1884" t="str">
            <v>П</v>
          </cell>
          <cell r="C1884" t="str">
            <v>П3640</v>
          </cell>
          <cell r="D1884" t="str">
            <v>978</v>
          </cell>
          <cell r="E1884">
            <v>1509699.99</v>
          </cell>
          <cell r="F1884">
            <v>1509699.99</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row>
        <row r="1885">
          <cell r="A1885">
            <v>3640</v>
          </cell>
          <cell r="B1885" t="str">
            <v>П</v>
          </cell>
          <cell r="C1885" t="str">
            <v>П3640</v>
          </cell>
          <cell r="D1885">
            <v>840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row>
        <row r="1886">
          <cell r="A1886">
            <v>3640</v>
          </cell>
          <cell r="B1886" t="str">
            <v>П</v>
          </cell>
          <cell r="C1886" t="str">
            <v>П3640</v>
          </cell>
          <cell r="D1886">
            <v>810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row>
        <row r="1887">
          <cell r="A1887">
            <v>3641</v>
          </cell>
          <cell r="B1887" t="str">
            <v>П</v>
          </cell>
          <cell r="C1887" t="str">
            <v>П3641</v>
          </cell>
          <cell r="D1887">
            <v>0</v>
          </cell>
          <cell r="E1887">
            <v>120200</v>
          </cell>
          <cell r="F1887">
            <v>100000</v>
          </cell>
          <cell r="G1887">
            <v>0</v>
          </cell>
          <cell r="H1887">
            <v>0</v>
          </cell>
          <cell r="I1887">
            <v>0</v>
          </cell>
          <cell r="J1887">
            <v>100</v>
          </cell>
          <cell r="K1887">
            <v>0</v>
          </cell>
          <cell r="L1887">
            <v>0</v>
          </cell>
          <cell r="M1887">
            <v>0</v>
          </cell>
          <cell r="N1887">
            <v>0</v>
          </cell>
          <cell r="O1887">
            <v>0</v>
          </cell>
          <cell r="P1887">
            <v>0</v>
          </cell>
          <cell r="Q1887">
            <v>0</v>
          </cell>
          <cell r="R1887">
            <v>0</v>
          </cell>
          <cell r="S1887">
            <v>0</v>
          </cell>
          <cell r="T1887">
            <v>20100</v>
          </cell>
          <cell r="U1887">
            <v>0</v>
          </cell>
          <cell r="V1887">
            <v>0</v>
          </cell>
          <cell r="W1887">
            <v>0</v>
          </cell>
          <cell r="X1887">
            <v>0</v>
          </cell>
          <cell r="Y1887">
            <v>0</v>
          </cell>
          <cell r="Z1887">
            <v>0</v>
          </cell>
        </row>
        <row r="1888">
          <cell r="A1888">
            <v>3641</v>
          </cell>
          <cell r="B1888" t="str">
            <v>П</v>
          </cell>
          <cell r="C1888" t="str">
            <v>П3641</v>
          </cell>
          <cell r="D1888">
            <v>980</v>
          </cell>
          <cell r="E1888">
            <v>120200</v>
          </cell>
          <cell r="F1888">
            <v>100000</v>
          </cell>
          <cell r="G1888">
            <v>0</v>
          </cell>
          <cell r="H1888">
            <v>0</v>
          </cell>
          <cell r="I1888">
            <v>0</v>
          </cell>
          <cell r="J1888">
            <v>100</v>
          </cell>
          <cell r="K1888">
            <v>0</v>
          </cell>
          <cell r="L1888">
            <v>0</v>
          </cell>
          <cell r="M1888">
            <v>0</v>
          </cell>
          <cell r="N1888">
            <v>0</v>
          </cell>
          <cell r="O1888">
            <v>0</v>
          </cell>
          <cell r="P1888">
            <v>0</v>
          </cell>
          <cell r="Q1888">
            <v>0</v>
          </cell>
          <cell r="R1888">
            <v>0</v>
          </cell>
          <cell r="S1888">
            <v>0</v>
          </cell>
          <cell r="T1888">
            <v>20100</v>
          </cell>
          <cell r="U1888">
            <v>0</v>
          </cell>
          <cell r="V1888">
            <v>0</v>
          </cell>
          <cell r="W1888">
            <v>0</v>
          </cell>
          <cell r="X1888">
            <v>0</v>
          </cell>
          <cell r="Y1888">
            <v>0</v>
          </cell>
          <cell r="Z1888">
            <v>0</v>
          </cell>
        </row>
        <row r="1889">
          <cell r="A1889">
            <v>3641</v>
          </cell>
          <cell r="B1889" t="str">
            <v>П</v>
          </cell>
          <cell r="C1889" t="str">
            <v>П3641</v>
          </cell>
          <cell r="D1889" t="str">
            <v>978</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row>
        <row r="1890">
          <cell r="A1890">
            <v>3641</v>
          </cell>
          <cell r="B1890" t="str">
            <v>П</v>
          </cell>
          <cell r="C1890" t="str">
            <v>П3641</v>
          </cell>
          <cell r="D1890">
            <v>840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row>
        <row r="1891">
          <cell r="A1891">
            <v>3641</v>
          </cell>
          <cell r="B1891" t="str">
            <v>П</v>
          </cell>
          <cell r="C1891" t="str">
            <v>П3641</v>
          </cell>
          <cell r="D1891">
            <v>810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row>
        <row r="1892">
          <cell r="A1892">
            <v>3648</v>
          </cell>
          <cell r="B1892" t="str">
            <v>П</v>
          </cell>
          <cell r="C1892" t="str">
            <v>П3648</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row>
        <row r="1893">
          <cell r="A1893">
            <v>3648</v>
          </cell>
          <cell r="B1893" t="str">
            <v>П</v>
          </cell>
          <cell r="C1893" t="str">
            <v>П3648</v>
          </cell>
          <cell r="D1893">
            <v>980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row>
        <row r="1894">
          <cell r="A1894">
            <v>3648</v>
          </cell>
          <cell r="B1894" t="str">
            <v>П</v>
          </cell>
          <cell r="C1894" t="str">
            <v>П3648</v>
          </cell>
          <cell r="D1894" t="str">
            <v>978</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row>
        <row r="1895">
          <cell r="A1895">
            <v>3648</v>
          </cell>
          <cell r="B1895" t="str">
            <v>П</v>
          </cell>
          <cell r="C1895" t="str">
            <v>П3648</v>
          </cell>
          <cell r="D1895">
            <v>840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row>
        <row r="1896">
          <cell r="A1896">
            <v>3648</v>
          </cell>
          <cell r="B1896" t="str">
            <v>П</v>
          </cell>
          <cell r="C1896" t="str">
            <v>П3648</v>
          </cell>
          <cell r="D1896">
            <v>810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row>
        <row r="1897">
          <cell r="A1897">
            <v>3650</v>
          </cell>
          <cell r="B1897" t="str">
            <v>П</v>
          </cell>
          <cell r="C1897" t="str">
            <v>П3650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row>
        <row r="1898">
          <cell r="A1898">
            <v>3650</v>
          </cell>
          <cell r="B1898" t="str">
            <v>П</v>
          </cell>
          <cell r="C1898" t="str">
            <v>П3650</v>
          </cell>
          <cell r="D1898">
            <v>980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row>
        <row r="1899">
          <cell r="A1899">
            <v>3650</v>
          </cell>
          <cell r="B1899" t="str">
            <v>П</v>
          </cell>
          <cell r="C1899" t="str">
            <v>П3650</v>
          </cell>
          <cell r="D1899" t="str">
            <v>978</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row>
        <row r="1900">
          <cell r="A1900">
            <v>3650</v>
          </cell>
          <cell r="B1900" t="str">
            <v>П</v>
          </cell>
          <cell r="C1900" t="str">
            <v>П3650</v>
          </cell>
          <cell r="D1900">
            <v>840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row>
        <row r="1901">
          <cell r="A1901">
            <v>3650</v>
          </cell>
          <cell r="B1901" t="str">
            <v>П</v>
          </cell>
          <cell r="C1901" t="str">
            <v>П3650</v>
          </cell>
          <cell r="D1901">
            <v>810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row>
        <row r="1902">
          <cell r="A1902">
            <v>3651</v>
          </cell>
          <cell r="B1902" t="str">
            <v>П</v>
          </cell>
          <cell r="C1902" t="str">
            <v>П3651</v>
          </cell>
          <cell r="D1902">
            <v>0</v>
          </cell>
          <cell r="E1902">
            <v>402.2</v>
          </cell>
          <cell r="F1902">
            <v>0</v>
          </cell>
          <cell r="G1902">
            <v>0</v>
          </cell>
          <cell r="H1902">
            <v>0</v>
          </cell>
          <cell r="I1902">
            <v>0</v>
          </cell>
          <cell r="J1902">
            <v>0</v>
          </cell>
          <cell r="K1902">
            <v>0</v>
          </cell>
          <cell r="L1902">
            <v>0</v>
          </cell>
          <cell r="M1902">
            <v>317.55</v>
          </cell>
          <cell r="N1902">
            <v>0</v>
          </cell>
          <cell r="O1902">
            <v>0</v>
          </cell>
          <cell r="P1902">
            <v>0</v>
          </cell>
          <cell r="Q1902">
            <v>0</v>
          </cell>
          <cell r="R1902">
            <v>0</v>
          </cell>
          <cell r="S1902">
            <v>0</v>
          </cell>
          <cell r="T1902">
            <v>0</v>
          </cell>
          <cell r="U1902">
            <v>0</v>
          </cell>
          <cell r="V1902">
            <v>84.65</v>
          </cell>
          <cell r="W1902">
            <v>0</v>
          </cell>
          <cell r="X1902">
            <v>0</v>
          </cell>
          <cell r="Y1902">
            <v>0</v>
          </cell>
          <cell r="Z1902">
            <v>0</v>
          </cell>
        </row>
        <row r="1903">
          <cell r="A1903">
            <v>3651</v>
          </cell>
          <cell r="B1903" t="str">
            <v>П</v>
          </cell>
          <cell r="C1903" t="str">
            <v>П3651</v>
          </cell>
          <cell r="D1903">
            <v>980</v>
          </cell>
          <cell r="E1903">
            <v>402.2</v>
          </cell>
          <cell r="F1903">
            <v>0</v>
          </cell>
          <cell r="G1903">
            <v>0</v>
          </cell>
          <cell r="H1903">
            <v>0</v>
          </cell>
          <cell r="I1903">
            <v>0</v>
          </cell>
          <cell r="J1903">
            <v>0</v>
          </cell>
          <cell r="K1903">
            <v>0</v>
          </cell>
          <cell r="L1903">
            <v>0</v>
          </cell>
          <cell r="M1903">
            <v>317.55</v>
          </cell>
          <cell r="N1903">
            <v>0</v>
          </cell>
          <cell r="O1903">
            <v>0</v>
          </cell>
          <cell r="P1903">
            <v>0</v>
          </cell>
          <cell r="Q1903">
            <v>0</v>
          </cell>
          <cell r="R1903">
            <v>0</v>
          </cell>
          <cell r="S1903">
            <v>0</v>
          </cell>
          <cell r="T1903">
            <v>0</v>
          </cell>
          <cell r="U1903">
            <v>0</v>
          </cell>
          <cell r="V1903">
            <v>84.65</v>
          </cell>
          <cell r="W1903">
            <v>0</v>
          </cell>
          <cell r="X1903">
            <v>0</v>
          </cell>
          <cell r="Y1903">
            <v>0</v>
          </cell>
          <cell r="Z1903">
            <v>0</v>
          </cell>
        </row>
        <row r="1904">
          <cell r="A1904">
            <v>3651</v>
          </cell>
          <cell r="B1904" t="str">
            <v>П</v>
          </cell>
          <cell r="C1904" t="str">
            <v>П3651</v>
          </cell>
          <cell r="D1904" t="str">
            <v>978</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row>
        <row r="1905">
          <cell r="A1905">
            <v>3651</v>
          </cell>
          <cell r="B1905" t="str">
            <v>П</v>
          </cell>
          <cell r="C1905" t="str">
            <v>П3651</v>
          </cell>
          <cell r="D1905">
            <v>840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row>
        <row r="1906">
          <cell r="A1906">
            <v>3651</v>
          </cell>
          <cell r="B1906" t="str">
            <v>П</v>
          </cell>
          <cell r="C1906" t="str">
            <v>П3651</v>
          </cell>
          <cell r="D1906">
            <v>810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row>
        <row r="1907">
          <cell r="A1907">
            <v>3652</v>
          </cell>
          <cell r="B1907" t="str">
            <v>П</v>
          </cell>
          <cell r="C1907" t="str">
            <v>П3652</v>
          </cell>
          <cell r="D1907">
            <v>0</v>
          </cell>
          <cell r="E1907">
            <v>4444.38</v>
          </cell>
          <cell r="F1907">
            <v>0</v>
          </cell>
          <cell r="G1907">
            <v>0</v>
          </cell>
          <cell r="H1907">
            <v>0</v>
          </cell>
          <cell r="I1907">
            <v>128.69999999999999</v>
          </cell>
          <cell r="J1907">
            <v>1218.47</v>
          </cell>
          <cell r="K1907">
            <v>0</v>
          </cell>
          <cell r="L1907">
            <v>0</v>
          </cell>
          <cell r="M1907">
            <v>0</v>
          </cell>
          <cell r="N1907">
            <v>0</v>
          </cell>
          <cell r="O1907">
            <v>0</v>
          </cell>
          <cell r="P1907">
            <v>0</v>
          </cell>
          <cell r="Q1907">
            <v>0</v>
          </cell>
          <cell r="R1907">
            <v>0</v>
          </cell>
          <cell r="S1907">
            <v>500.76</v>
          </cell>
          <cell r="T1907">
            <v>0</v>
          </cell>
          <cell r="U1907">
            <v>0</v>
          </cell>
          <cell r="V1907">
            <v>2596.4499999999998</v>
          </cell>
          <cell r="W1907">
            <v>0</v>
          </cell>
          <cell r="X1907">
            <v>0</v>
          </cell>
          <cell r="Y1907">
            <v>0</v>
          </cell>
          <cell r="Z1907">
            <v>0</v>
          </cell>
        </row>
        <row r="1908">
          <cell r="A1908">
            <v>3652</v>
          </cell>
          <cell r="B1908" t="str">
            <v>П</v>
          </cell>
          <cell r="C1908" t="str">
            <v>П3652</v>
          </cell>
          <cell r="D1908">
            <v>980</v>
          </cell>
          <cell r="E1908">
            <v>4444.38</v>
          </cell>
          <cell r="F1908">
            <v>0</v>
          </cell>
          <cell r="G1908">
            <v>0</v>
          </cell>
          <cell r="H1908">
            <v>0</v>
          </cell>
          <cell r="I1908">
            <v>128.69999999999999</v>
          </cell>
          <cell r="J1908">
            <v>1218.47</v>
          </cell>
          <cell r="K1908">
            <v>0</v>
          </cell>
          <cell r="L1908">
            <v>0</v>
          </cell>
          <cell r="M1908">
            <v>0</v>
          </cell>
          <cell r="N1908">
            <v>0</v>
          </cell>
          <cell r="O1908">
            <v>0</v>
          </cell>
          <cell r="P1908">
            <v>0</v>
          </cell>
          <cell r="Q1908">
            <v>0</v>
          </cell>
          <cell r="R1908">
            <v>0</v>
          </cell>
          <cell r="S1908">
            <v>500.76</v>
          </cell>
          <cell r="T1908">
            <v>0</v>
          </cell>
          <cell r="U1908">
            <v>0</v>
          </cell>
          <cell r="V1908">
            <v>2596.4499999999998</v>
          </cell>
          <cell r="W1908">
            <v>0</v>
          </cell>
          <cell r="X1908">
            <v>0</v>
          </cell>
          <cell r="Y1908">
            <v>0</v>
          </cell>
          <cell r="Z1908">
            <v>0</v>
          </cell>
        </row>
        <row r="1909">
          <cell r="A1909">
            <v>3652</v>
          </cell>
          <cell r="B1909" t="str">
            <v>П</v>
          </cell>
          <cell r="C1909" t="str">
            <v>П3652</v>
          </cell>
          <cell r="D1909" t="str">
            <v>978</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row>
        <row r="1910">
          <cell r="A1910">
            <v>3652</v>
          </cell>
          <cell r="B1910" t="str">
            <v>П</v>
          </cell>
          <cell r="C1910" t="str">
            <v>П3652</v>
          </cell>
          <cell r="D1910">
            <v>840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row>
        <row r="1911">
          <cell r="A1911">
            <v>3652</v>
          </cell>
          <cell r="B1911" t="str">
            <v>П</v>
          </cell>
          <cell r="C1911" t="str">
            <v>П3652</v>
          </cell>
          <cell r="D1911">
            <v>810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row>
        <row r="1912">
          <cell r="A1912">
            <v>3653</v>
          </cell>
          <cell r="B1912" t="str">
            <v>П</v>
          </cell>
          <cell r="C1912" t="str">
            <v>П3653</v>
          </cell>
          <cell r="D1912">
            <v>0</v>
          </cell>
          <cell r="E1912">
            <v>16237.45</v>
          </cell>
          <cell r="F1912">
            <v>0</v>
          </cell>
          <cell r="G1912">
            <v>0</v>
          </cell>
          <cell r="H1912">
            <v>0</v>
          </cell>
          <cell r="I1912">
            <v>0</v>
          </cell>
          <cell r="J1912">
            <v>0</v>
          </cell>
          <cell r="K1912">
            <v>0</v>
          </cell>
          <cell r="L1912">
            <v>0</v>
          </cell>
          <cell r="M1912">
            <v>0</v>
          </cell>
          <cell r="N1912">
            <v>0</v>
          </cell>
          <cell r="O1912">
            <v>0</v>
          </cell>
          <cell r="P1912">
            <v>16183.11</v>
          </cell>
          <cell r="Q1912">
            <v>0</v>
          </cell>
          <cell r="R1912">
            <v>54.34</v>
          </cell>
          <cell r="S1912">
            <v>0</v>
          </cell>
          <cell r="T1912">
            <v>0</v>
          </cell>
          <cell r="U1912">
            <v>0</v>
          </cell>
          <cell r="V1912">
            <v>0</v>
          </cell>
          <cell r="W1912">
            <v>0</v>
          </cell>
          <cell r="X1912">
            <v>0</v>
          </cell>
          <cell r="Y1912">
            <v>0</v>
          </cell>
          <cell r="Z1912">
            <v>0</v>
          </cell>
        </row>
        <row r="1913">
          <cell r="A1913">
            <v>3653</v>
          </cell>
          <cell r="B1913" t="str">
            <v>П</v>
          </cell>
          <cell r="C1913" t="str">
            <v>П3653</v>
          </cell>
          <cell r="D1913">
            <v>980</v>
          </cell>
          <cell r="E1913">
            <v>16237.45</v>
          </cell>
          <cell r="F1913">
            <v>0</v>
          </cell>
          <cell r="G1913">
            <v>0</v>
          </cell>
          <cell r="H1913">
            <v>0</v>
          </cell>
          <cell r="I1913">
            <v>0</v>
          </cell>
          <cell r="J1913">
            <v>0</v>
          </cell>
          <cell r="K1913">
            <v>0</v>
          </cell>
          <cell r="L1913">
            <v>0</v>
          </cell>
          <cell r="M1913">
            <v>0</v>
          </cell>
          <cell r="N1913">
            <v>0</v>
          </cell>
          <cell r="O1913">
            <v>0</v>
          </cell>
          <cell r="P1913">
            <v>16183.11</v>
          </cell>
          <cell r="Q1913">
            <v>0</v>
          </cell>
          <cell r="R1913">
            <v>54.34</v>
          </cell>
          <cell r="S1913">
            <v>0</v>
          </cell>
          <cell r="T1913">
            <v>0</v>
          </cell>
          <cell r="U1913">
            <v>0</v>
          </cell>
          <cell r="V1913">
            <v>0</v>
          </cell>
          <cell r="W1913">
            <v>0</v>
          </cell>
          <cell r="X1913">
            <v>0</v>
          </cell>
          <cell r="Y1913">
            <v>0</v>
          </cell>
          <cell r="Z1913">
            <v>0</v>
          </cell>
        </row>
        <row r="1914">
          <cell r="A1914">
            <v>3653</v>
          </cell>
          <cell r="B1914" t="str">
            <v>П</v>
          </cell>
          <cell r="C1914" t="str">
            <v>П3653</v>
          </cell>
          <cell r="D1914" t="str">
            <v>978</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row>
        <row r="1915">
          <cell r="A1915">
            <v>3653</v>
          </cell>
          <cell r="B1915" t="str">
            <v>П</v>
          </cell>
          <cell r="C1915" t="str">
            <v>П3653</v>
          </cell>
          <cell r="D1915">
            <v>840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row>
        <row r="1916">
          <cell r="A1916">
            <v>3653</v>
          </cell>
          <cell r="B1916" t="str">
            <v>П</v>
          </cell>
          <cell r="C1916" t="str">
            <v>П3653</v>
          </cell>
          <cell r="D1916">
            <v>810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row>
        <row r="1917">
          <cell r="A1917">
            <v>3654</v>
          </cell>
          <cell r="B1917" t="str">
            <v>П</v>
          </cell>
          <cell r="C1917" t="str">
            <v>П3654</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row>
        <row r="1918">
          <cell r="A1918">
            <v>3654</v>
          </cell>
          <cell r="B1918" t="str">
            <v>П</v>
          </cell>
          <cell r="C1918" t="str">
            <v>П3654</v>
          </cell>
          <cell r="D1918">
            <v>980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row>
        <row r="1919">
          <cell r="A1919">
            <v>3654</v>
          </cell>
          <cell r="B1919" t="str">
            <v>П</v>
          </cell>
          <cell r="C1919" t="str">
            <v>П3654</v>
          </cell>
          <cell r="D1919" t="str">
            <v>978</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row>
        <row r="1920">
          <cell r="A1920">
            <v>3654</v>
          </cell>
          <cell r="B1920" t="str">
            <v>П</v>
          </cell>
          <cell r="C1920" t="str">
            <v>П3654</v>
          </cell>
          <cell r="D1920">
            <v>840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row>
        <row r="1921">
          <cell r="A1921">
            <v>3654</v>
          </cell>
          <cell r="B1921" t="str">
            <v>П</v>
          </cell>
          <cell r="C1921" t="str">
            <v>П3654</v>
          </cell>
          <cell r="D1921">
            <v>810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row>
        <row r="1922">
          <cell r="A1922" t="str">
            <v>3658</v>
          </cell>
          <cell r="B1922" t="str">
            <v>П</v>
          </cell>
          <cell r="C1922" t="str">
            <v>П3658</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row>
        <row r="1923">
          <cell r="A1923" t="str">
            <v>3658</v>
          </cell>
          <cell r="B1923" t="str">
            <v>П</v>
          </cell>
          <cell r="C1923" t="str">
            <v>П3658</v>
          </cell>
          <cell r="D1923">
            <v>980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row>
        <row r="1924">
          <cell r="A1924" t="str">
            <v>3658</v>
          </cell>
          <cell r="B1924" t="str">
            <v>П</v>
          </cell>
          <cell r="C1924" t="str">
            <v>П3658</v>
          </cell>
          <cell r="D1924" t="str">
            <v>978</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row>
        <row r="1925">
          <cell r="A1925" t="str">
            <v>3658</v>
          </cell>
          <cell r="B1925" t="str">
            <v>П</v>
          </cell>
          <cell r="C1925" t="str">
            <v>П3658</v>
          </cell>
          <cell r="D1925">
            <v>840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row>
        <row r="1926">
          <cell r="A1926" t="str">
            <v>3658</v>
          </cell>
          <cell r="B1926" t="str">
            <v>П</v>
          </cell>
          <cell r="C1926" t="str">
            <v>П3658</v>
          </cell>
          <cell r="D1926">
            <v>810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row>
        <row r="1927">
          <cell r="A1927">
            <v>3659</v>
          </cell>
          <cell r="B1927" t="str">
            <v>П</v>
          </cell>
          <cell r="C1927" t="str">
            <v>П3659</v>
          </cell>
          <cell r="D1927">
            <v>0</v>
          </cell>
          <cell r="E1927">
            <v>48838.879999999997</v>
          </cell>
          <cell r="F1927">
            <v>30601.66</v>
          </cell>
          <cell r="G1927">
            <v>5747.81</v>
          </cell>
          <cell r="H1927">
            <v>0</v>
          </cell>
          <cell r="I1927">
            <v>0</v>
          </cell>
          <cell r="J1927">
            <v>0</v>
          </cell>
          <cell r="K1927">
            <v>0</v>
          </cell>
          <cell r="L1927">
            <v>1887.72</v>
          </cell>
          <cell r="M1927">
            <v>5290.4</v>
          </cell>
          <cell r="N1927">
            <v>1461.44</v>
          </cell>
          <cell r="O1927">
            <v>0</v>
          </cell>
          <cell r="P1927">
            <v>0</v>
          </cell>
          <cell r="Q1927">
            <v>0</v>
          </cell>
          <cell r="R1927">
            <v>0</v>
          </cell>
          <cell r="S1927">
            <v>50</v>
          </cell>
          <cell r="T1927">
            <v>0</v>
          </cell>
          <cell r="U1927">
            <v>1540.64</v>
          </cell>
          <cell r="V1927">
            <v>588.64</v>
          </cell>
          <cell r="W1927">
            <v>284.68</v>
          </cell>
          <cell r="X1927">
            <v>1385.89</v>
          </cell>
          <cell r="Y1927">
            <v>0</v>
          </cell>
          <cell r="Z1927">
            <v>0</v>
          </cell>
        </row>
        <row r="1928">
          <cell r="A1928">
            <v>3659</v>
          </cell>
          <cell r="B1928" t="str">
            <v>П</v>
          </cell>
          <cell r="C1928" t="str">
            <v>П3659</v>
          </cell>
          <cell r="D1928">
            <v>980</v>
          </cell>
          <cell r="E1928">
            <v>48838.879999999997</v>
          </cell>
          <cell r="F1928">
            <v>30601.66</v>
          </cell>
          <cell r="G1928">
            <v>5747.81</v>
          </cell>
          <cell r="H1928">
            <v>0</v>
          </cell>
          <cell r="I1928">
            <v>0</v>
          </cell>
          <cell r="J1928">
            <v>0</v>
          </cell>
          <cell r="K1928">
            <v>0</v>
          </cell>
          <cell r="L1928">
            <v>1887.72</v>
          </cell>
          <cell r="M1928">
            <v>5290.4</v>
          </cell>
          <cell r="N1928">
            <v>1461.44</v>
          </cell>
          <cell r="O1928">
            <v>0</v>
          </cell>
          <cell r="P1928">
            <v>0</v>
          </cell>
          <cell r="Q1928">
            <v>0</v>
          </cell>
          <cell r="R1928">
            <v>0</v>
          </cell>
          <cell r="S1928">
            <v>50</v>
          </cell>
          <cell r="T1928">
            <v>0</v>
          </cell>
          <cell r="U1928">
            <v>1540.64</v>
          </cell>
          <cell r="V1928">
            <v>588.64</v>
          </cell>
          <cell r="W1928">
            <v>284.68</v>
          </cell>
          <cell r="X1928">
            <v>1385.89</v>
          </cell>
          <cell r="Y1928">
            <v>0</v>
          </cell>
          <cell r="Z1928">
            <v>0</v>
          </cell>
        </row>
        <row r="1929">
          <cell r="A1929">
            <v>3659</v>
          </cell>
          <cell r="B1929" t="str">
            <v>П</v>
          </cell>
          <cell r="C1929" t="str">
            <v>П3659</v>
          </cell>
          <cell r="D1929" t="str">
            <v>978</v>
          </cell>
          <cell r="E1929">
            <v>0</v>
          </cell>
          <cell r="F1929">
            <v>0</v>
          </cell>
          <cell r="G1929">
            <v>0</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row>
        <row r="1930">
          <cell r="A1930">
            <v>3659</v>
          </cell>
          <cell r="B1930" t="str">
            <v>П</v>
          </cell>
          <cell r="C1930" t="str">
            <v>П3659</v>
          </cell>
          <cell r="D1930">
            <v>840</v>
          </cell>
          <cell r="E1930">
            <v>0</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row>
        <row r="1931">
          <cell r="A1931">
            <v>3659</v>
          </cell>
          <cell r="B1931" t="str">
            <v>П</v>
          </cell>
          <cell r="C1931" t="str">
            <v>П3659</v>
          </cell>
          <cell r="D1931">
            <v>810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row>
        <row r="1932">
          <cell r="A1932">
            <v>3660</v>
          </cell>
          <cell r="B1932" t="str">
            <v>П</v>
          </cell>
          <cell r="C1932" t="str">
            <v>П3660</v>
          </cell>
          <cell r="D1932">
            <v>0</v>
          </cell>
          <cell r="E1932">
            <v>82887043.519999996</v>
          </cell>
          <cell r="F1932">
            <v>82887043.519999996</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row>
        <row r="1933">
          <cell r="A1933">
            <v>3660</v>
          </cell>
          <cell r="B1933" t="str">
            <v>П</v>
          </cell>
          <cell r="C1933" t="str">
            <v>П3660</v>
          </cell>
          <cell r="D1933">
            <v>980</v>
          </cell>
          <cell r="E1933">
            <v>11404743.52</v>
          </cell>
          <cell r="F1933">
            <v>11404743.52</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row>
        <row r="1934">
          <cell r="A1934">
            <v>3660</v>
          </cell>
          <cell r="B1934" t="str">
            <v>П</v>
          </cell>
          <cell r="C1934" t="str">
            <v>П3660</v>
          </cell>
          <cell r="D1934" t="str">
            <v>978</v>
          </cell>
          <cell r="E1934">
            <v>0</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row>
        <row r="1935">
          <cell r="A1935">
            <v>3660</v>
          </cell>
          <cell r="B1935" t="str">
            <v>П</v>
          </cell>
          <cell r="C1935" t="str">
            <v>П3660</v>
          </cell>
          <cell r="D1935">
            <v>840</v>
          </cell>
          <cell r="E1935">
            <v>13400000</v>
          </cell>
          <cell r="F1935">
            <v>13400000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row>
        <row r="1936">
          <cell r="A1936">
            <v>3660</v>
          </cell>
          <cell r="B1936" t="str">
            <v>П</v>
          </cell>
          <cell r="C1936" t="str">
            <v>П3660</v>
          </cell>
          <cell r="D1936">
            <v>810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row>
        <row r="1937">
          <cell r="A1937">
            <v>3668</v>
          </cell>
          <cell r="B1937" t="str">
            <v>П</v>
          </cell>
          <cell r="C1937" t="str">
            <v>П3668</v>
          </cell>
          <cell r="D1937">
            <v>0</v>
          </cell>
          <cell r="E1937">
            <v>5846460.8999999994</v>
          </cell>
          <cell r="F1937">
            <v>5846460.8999999994</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row>
        <row r="1938">
          <cell r="A1938">
            <v>3668</v>
          </cell>
          <cell r="B1938" t="str">
            <v>П</v>
          </cell>
          <cell r="C1938" t="str">
            <v>П3668</v>
          </cell>
          <cell r="D1938">
            <v>980</v>
          </cell>
          <cell r="E1938">
            <v>2234079.88</v>
          </cell>
          <cell r="F1938">
            <v>2234079.88</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row>
        <row r="1939">
          <cell r="A1939">
            <v>3668</v>
          </cell>
          <cell r="B1939" t="str">
            <v>П</v>
          </cell>
          <cell r="C1939" t="str">
            <v>П3668</v>
          </cell>
          <cell r="D1939" t="str">
            <v>978</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row>
        <row r="1940">
          <cell r="A1940">
            <v>3668</v>
          </cell>
          <cell r="B1940" t="str">
            <v>П</v>
          </cell>
          <cell r="C1940" t="str">
            <v>П3668</v>
          </cell>
          <cell r="D1940">
            <v>840</v>
          </cell>
          <cell r="E1940">
            <v>677173.31</v>
          </cell>
          <cell r="F1940">
            <v>677173.31</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row>
        <row r="1941">
          <cell r="A1941">
            <v>3668</v>
          </cell>
          <cell r="B1941" t="str">
            <v>П</v>
          </cell>
          <cell r="C1941" t="str">
            <v>П3668</v>
          </cell>
          <cell r="D1941">
            <v>810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row>
        <row r="1942">
          <cell r="A1942">
            <v>3670</v>
          </cell>
          <cell r="B1942" t="str">
            <v>П</v>
          </cell>
          <cell r="C1942" t="str">
            <v>П3670</v>
          </cell>
          <cell r="D1942">
            <v>0</v>
          </cell>
          <cell r="E1942">
            <v>20008.55</v>
          </cell>
          <cell r="F1942">
            <v>15283.9</v>
          </cell>
          <cell r="G1942">
            <v>368.34</v>
          </cell>
          <cell r="H1942">
            <v>0</v>
          </cell>
          <cell r="I1942">
            <v>0</v>
          </cell>
          <cell r="J1942">
            <v>1392.26</v>
          </cell>
          <cell r="K1942">
            <v>373.38</v>
          </cell>
          <cell r="L1942">
            <v>0</v>
          </cell>
          <cell r="M1942">
            <v>1233.49</v>
          </cell>
          <cell r="N1942">
            <v>0</v>
          </cell>
          <cell r="O1942">
            <v>110.16</v>
          </cell>
          <cell r="P1942">
            <v>361.91</v>
          </cell>
          <cell r="Q1942">
            <v>0</v>
          </cell>
          <cell r="R1942">
            <v>0</v>
          </cell>
          <cell r="S1942">
            <v>0</v>
          </cell>
          <cell r="T1942">
            <v>26.67</v>
          </cell>
          <cell r="U1942">
            <v>278.3</v>
          </cell>
          <cell r="V1942">
            <v>510.41</v>
          </cell>
          <cell r="W1942">
            <v>69.73</v>
          </cell>
          <cell r="X1942">
            <v>0</v>
          </cell>
          <cell r="Y1942">
            <v>0</v>
          </cell>
          <cell r="Z1942">
            <v>0</v>
          </cell>
        </row>
        <row r="1943">
          <cell r="A1943">
            <v>3670</v>
          </cell>
          <cell r="B1943" t="str">
            <v>П</v>
          </cell>
          <cell r="C1943" t="str">
            <v>П3670</v>
          </cell>
          <cell r="D1943">
            <v>980</v>
          </cell>
          <cell r="E1943">
            <v>2303.17</v>
          </cell>
          <cell r="F1943">
            <v>5.71</v>
          </cell>
          <cell r="G1943">
            <v>142.69999999999999</v>
          </cell>
          <cell r="H1943">
            <v>0</v>
          </cell>
          <cell r="I1943">
            <v>0</v>
          </cell>
          <cell r="J1943">
            <v>1392.26</v>
          </cell>
          <cell r="K1943">
            <v>334.86</v>
          </cell>
          <cell r="L1943">
            <v>0</v>
          </cell>
          <cell r="M1943">
            <v>26.62</v>
          </cell>
          <cell r="N1943">
            <v>0</v>
          </cell>
          <cell r="O1943">
            <v>110.16</v>
          </cell>
          <cell r="P1943">
            <v>195.63</v>
          </cell>
          <cell r="Q1943">
            <v>0</v>
          </cell>
          <cell r="R1943">
            <v>0</v>
          </cell>
          <cell r="S1943">
            <v>0</v>
          </cell>
          <cell r="T1943">
            <v>0</v>
          </cell>
          <cell r="U1943">
            <v>0</v>
          </cell>
          <cell r="V1943">
            <v>25.5</v>
          </cell>
          <cell r="W1943">
            <v>69.73</v>
          </cell>
          <cell r="X1943">
            <v>0</v>
          </cell>
          <cell r="Y1943">
            <v>0</v>
          </cell>
          <cell r="Z1943">
            <v>0</v>
          </cell>
        </row>
        <row r="1944">
          <cell r="A1944">
            <v>3670</v>
          </cell>
          <cell r="B1944" t="str">
            <v>П</v>
          </cell>
          <cell r="C1944" t="str">
            <v>П3670</v>
          </cell>
          <cell r="D1944" t="str">
            <v>978</v>
          </cell>
          <cell r="E1944">
            <v>2158.9699999999998</v>
          </cell>
          <cell r="F1944">
            <v>2158.9699999999998</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row>
        <row r="1945">
          <cell r="A1945">
            <v>3670</v>
          </cell>
          <cell r="B1945" t="str">
            <v>П</v>
          </cell>
          <cell r="C1945" t="str">
            <v>П3670</v>
          </cell>
          <cell r="D1945">
            <v>840</v>
          </cell>
          <cell r="E1945">
            <v>602.70000000000005</v>
          </cell>
          <cell r="F1945">
            <v>147.69999999999999</v>
          </cell>
          <cell r="G1945">
            <v>42.3</v>
          </cell>
          <cell r="H1945">
            <v>0</v>
          </cell>
          <cell r="I1945">
            <v>0</v>
          </cell>
          <cell r="J1945">
            <v>0</v>
          </cell>
          <cell r="K1945">
            <v>7.22</v>
          </cell>
          <cell r="L1945">
            <v>0</v>
          </cell>
          <cell r="M1945">
            <v>226.24</v>
          </cell>
          <cell r="N1945">
            <v>0</v>
          </cell>
          <cell r="O1945">
            <v>0</v>
          </cell>
          <cell r="P1945">
            <v>31.17</v>
          </cell>
          <cell r="Q1945">
            <v>0</v>
          </cell>
          <cell r="R1945">
            <v>0</v>
          </cell>
          <cell r="S1945">
            <v>0</v>
          </cell>
          <cell r="T1945">
            <v>5</v>
          </cell>
          <cell r="U1945">
            <v>52.17</v>
          </cell>
          <cell r="V1945">
            <v>90.9</v>
          </cell>
          <cell r="W1945">
            <v>0</v>
          </cell>
          <cell r="X1945">
            <v>0</v>
          </cell>
          <cell r="Y1945">
            <v>0</v>
          </cell>
          <cell r="Z1945">
            <v>0</v>
          </cell>
        </row>
        <row r="1946">
          <cell r="A1946">
            <v>3670</v>
          </cell>
          <cell r="B1946" t="str">
            <v>П</v>
          </cell>
          <cell r="C1946" t="str">
            <v>П3670</v>
          </cell>
          <cell r="D1946">
            <v>810</v>
          </cell>
          <cell r="E1946">
            <v>396.48</v>
          </cell>
          <cell r="F1946">
            <v>396.48</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row>
        <row r="1947">
          <cell r="A1947">
            <v>3678</v>
          </cell>
          <cell r="B1947" t="str">
            <v>П</v>
          </cell>
          <cell r="C1947" t="str">
            <v>П3678</v>
          </cell>
          <cell r="D1947">
            <v>0</v>
          </cell>
          <cell r="E1947">
            <v>229511.62</v>
          </cell>
          <cell r="F1947">
            <v>30260.89</v>
          </cell>
          <cell r="G1947">
            <v>9661.56</v>
          </cell>
          <cell r="H1947">
            <v>0</v>
          </cell>
          <cell r="I1947">
            <v>3153</v>
          </cell>
          <cell r="J1947">
            <v>19216.2</v>
          </cell>
          <cell r="K1947">
            <v>390.87</v>
          </cell>
          <cell r="L1947">
            <v>1309.26</v>
          </cell>
          <cell r="M1947">
            <v>75504.92</v>
          </cell>
          <cell r="N1947">
            <v>0</v>
          </cell>
          <cell r="O1947">
            <v>7290.77</v>
          </cell>
          <cell r="P1947">
            <v>0</v>
          </cell>
          <cell r="Q1947">
            <v>0</v>
          </cell>
          <cell r="R1947">
            <v>52283.55</v>
          </cell>
          <cell r="S1947">
            <v>14176.5</v>
          </cell>
          <cell r="T1947">
            <v>3857.48</v>
          </cell>
          <cell r="U1947">
            <v>0</v>
          </cell>
          <cell r="V1947">
            <v>2</v>
          </cell>
          <cell r="W1947">
            <v>4890.97</v>
          </cell>
          <cell r="X1947">
            <v>0</v>
          </cell>
          <cell r="Y1947">
            <v>7383.65</v>
          </cell>
          <cell r="Z1947">
            <v>130</v>
          </cell>
        </row>
        <row r="1948">
          <cell r="A1948">
            <v>3678</v>
          </cell>
          <cell r="B1948" t="str">
            <v>П</v>
          </cell>
          <cell r="C1948" t="str">
            <v>П3678</v>
          </cell>
          <cell r="D1948">
            <v>980</v>
          </cell>
          <cell r="E1948">
            <v>229511.62</v>
          </cell>
          <cell r="F1948">
            <v>30260.89</v>
          </cell>
          <cell r="G1948">
            <v>9661.56</v>
          </cell>
          <cell r="H1948">
            <v>0</v>
          </cell>
          <cell r="I1948">
            <v>3153</v>
          </cell>
          <cell r="J1948">
            <v>19216.2</v>
          </cell>
          <cell r="K1948">
            <v>390.87</v>
          </cell>
          <cell r="L1948">
            <v>1309.26</v>
          </cell>
          <cell r="M1948">
            <v>75504.92</v>
          </cell>
          <cell r="N1948">
            <v>0</v>
          </cell>
          <cell r="O1948">
            <v>7290.77</v>
          </cell>
          <cell r="P1948">
            <v>0</v>
          </cell>
          <cell r="Q1948">
            <v>0</v>
          </cell>
          <cell r="R1948">
            <v>52283.55</v>
          </cell>
          <cell r="S1948">
            <v>14176.5</v>
          </cell>
          <cell r="T1948">
            <v>3857.48</v>
          </cell>
          <cell r="U1948">
            <v>0</v>
          </cell>
          <cell r="V1948">
            <v>2</v>
          </cell>
          <cell r="W1948">
            <v>4890.97</v>
          </cell>
          <cell r="X1948">
            <v>0</v>
          </cell>
          <cell r="Y1948">
            <v>7383.65</v>
          </cell>
          <cell r="Z1948">
            <v>130</v>
          </cell>
        </row>
        <row r="1949">
          <cell r="A1949">
            <v>3678</v>
          </cell>
          <cell r="B1949" t="str">
            <v>П</v>
          </cell>
          <cell r="C1949" t="str">
            <v>П3678</v>
          </cell>
          <cell r="D1949" t="str">
            <v>978</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row>
        <row r="1950">
          <cell r="A1950">
            <v>3678</v>
          </cell>
          <cell r="B1950" t="str">
            <v>П</v>
          </cell>
          <cell r="C1950" t="str">
            <v>П3678</v>
          </cell>
          <cell r="D1950">
            <v>840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row>
        <row r="1951">
          <cell r="A1951">
            <v>3678</v>
          </cell>
          <cell r="B1951" t="str">
            <v>П</v>
          </cell>
          <cell r="C1951" t="str">
            <v>П3678</v>
          </cell>
          <cell r="D1951">
            <v>810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row>
        <row r="1952">
          <cell r="A1952">
            <v>3690</v>
          </cell>
          <cell r="B1952" t="str">
            <v>П</v>
          </cell>
          <cell r="C1952" t="str">
            <v>П3690</v>
          </cell>
          <cell r="D1952">
            <v>0</v>
          </cell>
          <cell r="E1952">
            <v>1762708.41</v>
          </cell>
          <cell r="F1952">
            <v>693653.35</v>
          </cell>
          <cell r="G1952">
            <v>320310.49</v>
          </cell>
          <cell r="H1952">
            <v>0</v>
          </cell>
          <cell r="I1952">
            <v>175170.2</v>
          </cell>
          <cell r="J1952">
            <v>108322.21</v>
          </cell>
          <cell r="K1952">
            <v>16230.25</v>
          </cell>
          <cell r="L1952">
            <v>13249.8</v>
          </cell>
          <cell r="M1952">
            <v>0</v>
          </cell>
          <cell r="N1952">
            <v>0</v>
          </cell>
          <cell r="O1952">
            <v>200277.73</v>
          </cell>
          <cell r="P1952">
            <v>0</v>
          </cell>
          <cell r="Q1952">
            <v>335.33</v>
          </cell>
          <cell r="R1952">
            <v>43736.9</v>
          </cell>
          <cell r="S1952">
            <v>84157.08</v>
          </cell>
          <cell r="T1952">
            <v>23806.44</v>
          </cell>
          <cell r="U1952">
            <v>0</v>
          </cell>
          <cell r="V1952">
            <v>0</v>
          </cell>
          <cell r="W1952">
            <v>51521.74</v>
          </cell>
          <cell r="X1952">
            <v>11117.72</v>
          </cell>
          <cell r="Y1952">
            <v>0</v>
          </cell>
          <cell r="Z1952">
            <v>20819.169999999998</v>
          </cell>
        </row>
        <row r="1953">
          <cell r="A1953">
            <v>3690</v>
          </cell>
          <cell r="B1953" t="str">
            <v>П</v>
          </cell>
          <cell r="C1953" t="str">
            <v>П3690</v>
          </cell>
          <cell r="D1953">
            <v>980</v>
          </cell>
          <cell r="E1953">
            <v>808059.81</v>
          </cell>
          <cell r="F1953">
            <v>0</v>
          </cell>
          <cell r="G1953">
            <v>320141.02</v>
          </cell>
          <cell r="H1953">
            <v>0</v>
          </cell>
          <cell r="I1953">
            <v>41807.699999999997</v>
          </cell>
          <cell r="J1953">
            <v>93253</v>
          </cell>
          <cell r="K1953">
            <v>11757.31</v>
          </cell>
          <cell r="L1953">
            <v>13249.8</v>
          </cell>
          <cell r="M1953">
            <v>0</v>
          </cell>
          <cell r="N1953">
            <v>0</v>
          </cell>
          <cell r="O1953">
            <v>179303.95</v>
          </cell>
          <cell r="P1953">
            <v>0</v>
          </cell>
          <cell r="Q1953">
            <v>335.33</v>
          </cell>
          <cell r="R1953">
            <v>6611.86</v>
          </cell>
          <cell r="S1953">
            <v>81263.8</v>
          </cell>
          <cell r="T1953">
            <v>23806.44</v>
          </cell>
          <cell r="U1953">
            <v>0</v>
          </cell>
          <cell r="V1953">
            <v>0</v>
          </cell>
          <cell r="W1953">
            <v>11606.98</v>
          </cell>
          <cell r="X1953">
            <v>11064.64</v>
          </cell>
          <cell r="Y1953">
            <v>0</v>
          </cell>
          <cell r="Z1953">
            <v>13857.98</v>
          </cell>
        </row>
        <row r="1954">
          <cell r="A1954">
            <v>3690</v>
          </cell>
          <cell r="B1954" t="str">
            <v>П</v>
          </cell>
          <cell r="C1954" t="str">
            <v>П3690</v>
          </cell>
          <cell r="D1954" t="str">
            <v>978</v>
          </cell>
          <cell r="E1954">
            <v>51.01</v>
          </cell>
          <cell r="F1954">
            <v>0</v>
          </cell>
          <cell r="G1954">
            <v>0</v>
          </cell>
          <cell r="H1954">
            <v>0</v>
          </cell>
          <cell r="I1954">
            <v>0</v>
          </cell>
          <cell r="J1954">
            <v>0</v>
          </cell>
          <cell r="K1954">
            <v>0</v>
          </cell>
          <cell r="L1954">
            <v>0</v>
          </cell>
          <cell r="M1954">
            <v>0</v>
          </cell>
          <cell r="N1954">
            <v>0</v>
          </cell>
          <cell r="O1954">
            <v>51.01</v>
          </cell>
          <cell r="P1954">
            <v>0</v>
          </cell>
          <cell r="Q1954">
            <v>0</v>
          </cell>
          <cell r="R1954">
            <v>0</v>
          </cell>
          <cell r="S1954">
            <v>0</v>
          </cell>
          <cell r="T1954">
            <v>0</v>
          </cell>
          <cell r="U1954">
            <v>0</v>
          </cell>
          <cell r="V1954">
            <v>0</v>
          </cell>
          <cell r="W1954">
            <v>0</v>
          </cell>
          <cell r="X1954">
            <v>0</v>
          </cell>
          <cell r="Y1954">
            <v>0</v>
          </cell>
          <cell r="Z1954">
            <v>0</v>
          </cell>
        </row>
        <row r="1955">
          <cell r="A1955">
            <v>3690</v>
          </cell>
          <cell r="B1955" t="str">
            <v>П</v>
          </cell>
          <cell r="C1955" t="str">
            <v>П3690</v>
          </cell>
          <cell r="D1955">
            <v>840</v>
          </cell>
          <cell r="E1955">
            <v>178870.5</v>
          </cell>
          <cell r="F1955">
            <v>130031.56</v>
          </cell>
          <cell r="G1955">
            <v>0</v>
          </cell>
          <cell r="H1955">
            <v>0</v>
          </cell>
          <cell r="I1955">
            <v>25000</v>
          </cell>
          <cell r="J1955">
            <v>2824.86</v>
          </cell>
          <cell r="K1955">
            <v>838.49</v>
          </cell>
          <cell r="L1955">
            <v>0</v>
          </cell>
          <cell r="M1955">
            <v>0</v>
          </cell>
          <cell r="N1955">
            <v>0</v>
          </cell>
          <cell r="O1955">
            <v>3876.53</v>
          </cell>
          <cell r="P1955">
            <v>0</v>
          </cell>
          <cell r="Q1955">
            <v>0</v>
          </cell>
          <cell r="R1955">
            <v>6959.42</v>
          </cell>
          <cell r="S1955">
            <v>542.37</v>
          </cell>
          <cell r="T1955">
            <v>0</v>
          </cell>
          <cell r="U1955">
            <v>0</v>
          </cell>
          <cell r="V1955">
            <v>0</v>
          </cell>
          <cell r="W1955">
            <v>7482.38</v>
          </cell>
          <cell r="X1955">
            <v>9.9499999999999993</v>
          </cell>
          <cell r="Y1955">
            <v>0</v>
          </cell>
          <cell r="Z1955">
            <v>1304.94</v>
          </cell>
        </row>
        <row r="1956">
          <cell r="A1956">
            <v>3690</v>
          </cell>
          <cell r="B1956" t="str">
            <v>П</v>
          </cell>
          <cell r="C1956" t="str">
            <v>П3690</v>
          </cell>
          <cell r="D1956">
            <v>810</v>
          </cell>
          <cell r="E1956">
            <v>1003.14</v>
          </cell>
          <cell r="F1956">
            <v>0</v>
          </cell>
          <cell r="G1956">
            <v>1003.14</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row>
        <row r="1957">
          <cell r="A1957">
            <v>3699</v>
          </cell>
          <cell r="B1957" t="str">
            <v>П</v>
          </cell>
          <cell r="C1957" t="str">
            <v>П3699</v>
          </cell>
          <cell r="D1957">
            <v>0</v>
          </cell>
          <cell r="E1957">
            <v>31905.1</v>
          </cell>
          <cell r="F1957">
            <v>300</v>
          </cell>
          <cell r="G1957">
            <v>10152.1</v>
          </cell>
          <cell r="H1957">
            <v>0</v>
          </cell>
          <cell r="I1957">
            <v>450</v>
          </cell>
          <cell r="J1957">
            <v>330</v>
          </cell>
          <cell r="K1957">
            <v>390</v>
          </cell>
          <cell r="L1957">
            <v>0</v>
          </cell>
          <cell r="M1957">
            <v>170</v>
          </cell>
          <cell r="N1957">
            <v>0</v>
          </cell>
          <cell r="O1957">
            <v>80</v>
          </cell>
          <cell r="P1957">
            <v>40</v>
          </cell>
          <cell r="Q1957">
            <v>70</v>
          </cell>
          <cell r="R1957">
            <v>120</v>
          </cell>
          <cell r="S1957">
            <v>558</v>
          </cell>
          <cell r="T1957">
            <v>210</v>
          </cell>
          <cell r="U1957">
            <v>0</v>
          </cell>
          <cell r="V1957">
            <v>2370</v>
          </cell>
          <cell r="W1957">
            <v>940</v>
          </cell>
          <cell r="X1957">
            <v>0</v>
          </cell>
          <cell r="Y1957">
            <v>0</v>
          </cell>
          <cell r="Z1957">
            <v>15725</v>
          </cell>
        </row>
        <row r="1958">
          <cell r="A1958">
            <v>3699</v>
          </cell>
          <cell r="B1958" t="str">
            <v>П</v>
          </cell>
          <cell r="C1958" t="str">
            <v>П3699</v>
          </cell>
          <cell r="D1958">
            <v>980</v>
          </cell>
          <cell r="E1958">
            <v>31905.1</v>
          </cell>
          <cell r="F1958">
            <v>300</v>
          </cell>
          <cell r="G1958">
            <v>10152.1</v>
          </cell>
          <cell r="H1958">
            <v>0</v>
          </cell>
          <cell r="I1958">
            <v>450</v>
          </cell>
          <cell r="J1958">
            <v>330</v>
          </cell>
          <cell r="K1958">
            <v>390</v>
          </cell>
          <cell r="L1958">
            <v>0</v>
          </cell>
          <cell r="M1958">
            <v>170</v>
          </cell>
          <cell r="N1958">
            <v>0</v>
          </cell>
          <cell r="O1958">
            <v>80</v>
          </cell>
          <cell r="P1958">
            <v>40</v>
          </cell>
          <cell r="Q1958">
            <v>70</v>
          </cell>
          <cell r="R1958">
            <v>120</v>
          </cell>
          <cell r="S1958">
            <v>558</v>
          </cell>
          <cell r="T1958">
            <v>210</v>
          </cell>
          <cell r="U1958">
            <v>0</v>
          </cell>
          <cell r="V1958">
            <v>2370</v>
          </cell>
          <cell r="W1958">
            <v>940</v>
          </cell>
          <cell r="X1958">
            <v>0</v>
          </cell>
          <cell r="Y1958">
            <v>0</v>
          </cell>
          <cell r="Z1958">
            <v>15725</v>
          </cell>
        </row>
        <row r="1959">
          <cell r="A1959">
            <v>3699</v>
          </cell>
          <cell r="B1959" t="str">
            <v>П</v>
          </cell>
          <cell r="C1959" t="str">
            <v>П3699</v>
          </cell>
          <cell r="D1959" t="str">
            <v>978</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row>
        <row r="1960">
          <cell r="A1960">
            <v>3699</v>
          </cell>
          <cell r="B1960" t="str">
            <v>П</v>
          </cell>
          <cell r="C1960" t="str">
            <v>П3699</v>
          </cell>
          <cell r="D1960">
            <v>840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row>
        <row r="1961">
          <cell r="A1961">
            <v>3699</v>
          </cell>
          <cell r="B1961" t="str">
            <v>П</v>
          </cell>
          <cell r="C1961" t="str">
            <v>П3699</v>
          </cell>
          <cell r="D1961">
            <v>810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row>
        <row r="1962">
          <cell r="A1962">
            <v>3705</v>
          </cell>
          <cell r="B1962" t="str">
            <v>А</v>
          </cell>
          <cell r="C1962" t="str">
            <v>А3705</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row>
        <row r="1963">
          <cell r="A1963">
            <v>3705</v>
          </cell>
          <cell r="B1963" t="str">
            <v>А</v>
          </cell>
          <cell r="C1963" t="str">
            <v>А3705</v>
          </cell>
          <cell r="D1963">
            <v>980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row>
        <row r="1964">
          <cell r="A1964">
            <v>3705</v>
          </cell>
          <cell r="B1964" t="str">
            <v>А</v>
          </cell>
          <cell r="C1964" t="str">
            <v>А3705</v>
          </cell>
          <cell r="D1964" t="str">
            <v>978</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row>
        <row r="1965">
          <cell r="A1965">
            <v>3705</v>
          </cell>
          <cell r="B1965" t="str">
            <v>А</v>
          </cell>
          <cell r="C1965" t="str">
            <v>А3705</v>
          </cell>
          <cell r="D1965">
            <v>840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row>
        <row r="1966">
          <cell r="A1966">
            <v>3705</v>
          </cell>
          <cell r="B1966" t="str">
            <v>А</v>
          </cell>
          <cell r="C1966" t="str">
            <v>А3705</v>
          </cell>
          <cell r="D1966">
            <v>810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row>
        <row r="1967">
          <cell r="A1967">
            <v>3705</v>
          </cell>
          <cell r="B1967" t="str">
            <v>П</v>
          </cell>
          <cell r="C1967" t="str">
            <v>П3705</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row>
        <row r="1968">
          <cell r="A1968">
            <v>3705</v>
          </cell>
          <cell r="B1968" t="str">
            <v>П</v>
          </cell>
          <cell r="C1968" t="str">
            <v>П3705</v>
          </cell>
          <cell r="D1968">
            <v>980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row>
        <row r="1969">
          <cell r="A1969">
            <v>3705</v>
          </cell>
          <cell r="B1969" t="str">
            <v>П</v>
          </cell>
          <cell r="C1969" t="str">
            <v>П3705</v>
          </cell>
          <cell r="D1969" t="str">
            <v>978</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row>
        <row r="1970">
          <cell r="A1970">
            <v>3705</v>
          </cell>
          <cell r="B1970" t="str">
            <v>П</v>
          </cell>
          <cell r="C1970" t="str">
            <v>П3705</v>
          </cell>
          <cell r="D1970">
            <v>840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row>
        <row r="1971">
          <cell r="A1971">
            <v>3705</v>
          </cell>
          <cell r="B1971" t="str">
            <v>П</v>
          </cell>
          <cell r="C1971" t="str">
            <v>П3705</v>
          </cell>
          <cell r="D1971">
            <v>810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row>
        <row r="1972">
          <cell r="A1972">
            <v>3710</v>
          </cell>
          <cell r="B1972" t="str">
            <v>А</v>
          </cell>
          <cell r="C1972" t="str">
            <v>А3710</v>
          </cell>
          <cell r="D1972">
            <v>0</v>
          </cell>
          <cell r="E1972">
            <v>-219549.25</v>
          </cell>
          <cell r="F1972">
            <v>-219549.25</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row>
        <row r="1973">
          <cell r="A1973">
            <v>3710</v>
          </cell>
          <cell r="B1973" t="str">
            <v>А</v>
          </cell>
          <cell r="C1973" t="str">
            <v>А3710</v>
          </cell>
          <cell r="D1973">
            <v>980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row>
        <row r="1974">
          <cell r="A1974">
            <v>3710</v>
          </cell>
          <cell r="B1974" t="str">
            <v>А</v>
          </cell>
          <cell r="C1974" t="str">
            <v>А3710</v>
          </cell>
          <cell r="D1974" t="str">
            <v>978</v>
          </cell>
          <cell r="E1974">
            <v>-4316.42</v>
          </cell>
          <cell r="F1974">
            <v>-4316.42</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row>
        <row r="1975">
          <cell r="A1975">
            <v>3710</v>
          </cell>
          <cell r="B1975" t="str">
            <v>А</v>
          </cell>
          <cell r="C1975" t="str">
            <v>А3710</v>
          </cell>
          <cell r="D1975">
            <v>840</v>
          </cell>
          <cell r="E1975">
            <v>-36485.25</v>
          </cell>
          <cell r="F1975">
            <v>-36485.25</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row>
        <row r="1976">
          <cell r="A1976">
            <v>3710</v>
          </cell>
          <cell r="B1976" t="str">
            <v>А</v>
          </cell>
          <cell r="C1976" t="str">
            <v>А3710</v>
          </cell>
          <cell r="D1976">
            <v>810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row>
        <row r="1977">
          <cell r="A1977">
            <v>3720</v>
          </cell>
          <cell r="B1977" t="str">
            <v>П</v>
          </cell>
          <cell r="C1977" t="str">
            <v>П3720</v>
          </cell>
          <cell r="D1977">
            <v>0</v>
          </cell>
          <cell r="E1977">
            <v>217718.55</v>
          </cell>
          <cell r="F1977">
            <v>83321.16</v>
          </cell>
          <cell r="G1977">
            <v>26753.279999999999</v>
          </cell>
          <cell r="H1977">
            <v>0</v>
          </cell>
          <cell r="I1977">
            <v>38635.980000000003</v>
          </cell>
          <cell r="J1977">
            <v>0</v>
          </cell>
          <cell r="K1977">
            <v>0</v>
          </cell>
          <cell r="L1977">
            <v>491</v>
          </cell>
          <cell r="M1977">
            <v>34135.65</v>
          </cell>
          <cell r="N1977">
            <v>0</v>
          </cell>
          <cell r="O1977">
            <v>0</v>
          </cell>
          <cell r="P1977">
            <v>0</v>
          </cell>
          <cell r="Q1977">
            <v>2583.34</v>
          </cell>
          <cell r="R1977">
            <v>600</v>
          </cell>
          <cell r="S1977">
            <v>11596.82</v>
          </cell>
          <cell r="T1977">
            <v>3225.4</v>
          </cell>
          <cell r="U1977">
            <v>0</v>
          </cell>
          <cell r="V1977">
            <v>13839.1</v>
          </cell>
          <cell r="W1977">
            <v>374.61</v>
          </cell>
          <cell r="X1977">
            <v>0</v>
          </cell>
          <cell r="Y1977">
            <v>58</v>
          </cell>
          <cell r="Z1977">
            <v>2104.21</v>
          </cell>
        </row>
        <row r="1978">
          <cell r="A1978">
            <v>3720</v>
          </cell>
          <cell r="B1978" t="str">
            <v>П</v>
          </cell>
          <cell r="C1978" t="str">
            <v>П3720</v>
          </cell>
          <cell r="D1978">
            <v>980</v>
          </cell>
          <cell r="E1978">
            <v>102642.79</v>
          </cell>
          <cell r="F1978">
            <v>0</v>
          </cell>
          <cell r="G1978">
            <v>14206.54</v>
          </cell>
          <cell r="H1978">
            <v>0</v>
          </cell>
          <cell r="I1978">
            <v>38635.980000000003</v>
          </cell>
          <cell r="J1978">
            <v>0</v>
          </cell>
          <cell r="K1978">
            <v>0</v>
          </cell>
          <cell r="L1978">
            <v>491</v>
          </cell>
          <cell r="M1978">
            <v>34135.65</v>
          </cell>
          <cell r="N1978">
            <v>0</v>
          </cell>
          <cell r="O1978">
            <v>0</v>
          </cell>
          <cell r="P1978">
            <v>0</v>
          </cell>
          <cell r="Q1978">
            <v>2583.34</v>
          </cell>
          <cell r="R1978">
            <v>600</v>
          </cell>
          <cell r="S1978">
            <v>2485.4899999999998</v>
          </cell>
          <cell r="T1978">
            <v>3225.4</v>
          </cell>
          <cell r="U1978">
            <v>0</v>
          </cell>
          <cell r="V1978">
            <v>3742.57</v>
          </cell>
          <cell r="W1978">
            <v>374.61</v>
          </cell>
          <cell r="X1978">
            <v>0</v>
          </cell>
          <cell r="Y1978">
            <v>58</v>
          </cell>
          <cell r="Z1978">
            <v>2104.21</v>
          </cell>
        </row>
        <row r="1979">
          <cell r="A1979">
            <v>3720</v>
          </cell>
          <cell r="B1979" t="str">
            <v>П</v>
          </cell>
          <cell r="C1979" t="str">
            <v>П3720</v>
          </cell>
          <cell r="D1979" t="str">
            <v>978</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row>
        <row r="1980">
          <cell r="A1980">
            <v>3720</v>
          </cell>
          <cell r="B1980" t="str">
            <v>П</v>
          </cell>
          <cell r="C1980" t="str">
            <v>П3720</v>
          </cell>
          <cell r="D1980">
            <v>840</v>
          </cell>
          <cell r="E1980">
            <v>21369.3</v>
          </cell>
          <cell r="F1980">
            <v>15619.3</v>
          </cell>
          <cell r="G1980">
            <v>2352</v>
          </cell>
          <cell r="H1980">
            <v>0</v>
          </cell>
          <cell r="I1980">
            <v>0</v>
          </cell>
          <cell r="J1980">
            <v>0</v>
          </cell>
          <cell r="K1980">
            <v>0</v>
          </cell>
          <cell r="L1980">
            <v>0</v>
          </cell>
          <cell r="M1980">
            <v>0</v>
          </cell>
          <cell r="N1980">
            <v>0</v>
          </cell>
          <cell r="O1980">
            <v>0</v>
          </cell>
          <cell r="P1980">
            <v>0</v>
          </cell>
          <cell r="Q1980">
            <v>0</v>
          </cell>
          <cell r="R1980">
            <v>0</v>
          </cell>
          <cell r="S1980">
            <v>1708</v>
          </cell>
          <cell r="T1980">
            <v>0</v>
          </cell>
          <cell r="U1980">
            <v>0</v>
          </cell>
          <cell r="V1980">
            <v>1690</v>
          </cell>
          <cell r="W1980">
            <v>0</v>
          </cell>
          <cell r="X1980">
            <v>0</v>
          </cell>
          <cell r="Y1980">
            <v>0</v>
          </cell>
          <cell r="Z1980">
            <v>0</v>
          </cell>
        </row>
        <row r="1981">
          <cell r="A1981">
            <v>3720</v>
          </cell>
          <cell r="B1981" t="str">
            <v>П</v>
          </cell>
          <cell r="C1981" t="str">
            <v>П3720</v>
          </cell>
          <cell r="D1981">
            <v>810</v>
          </cell>
          <cell r="E1981">
            <v>6400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6400</v>
          </cell>
          <cell r="W1981">
            <v>0</v>
          </cell>
          <cell r="X1981">
            <v>0</v>
          </cell>
          <cell r="Y1981">
            <v>0</v>
          </cell>
          <cell r="Z1981">
            <v>0</v>
          </cell>
        </row>
        <row r="1982">
          <cell r="A1982">
            <v>3739</v>
          </cell>
          <cell r="B1982" t="str">
            <v>П</v>
          </cell>
          <cell r="C1982" t="str">
            <v>П3739</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row>
        <row r="1983">
          <cell r="A1983">
            <v>3739</v>
          </cell>
          <cell r="B1983" t="str">
            <v>П</v>
          </cell>
          <cell r="C1983" t="str">
            <v>П3739</v>
          </cell>
          <cell r="D1983">
            <v>980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row>
        <row r="1984">
          <cell r="A1984">
            <v>3739</v>
          </cell>
          <cell r="B1984" t="str">
            <v>П</v>
          </cell>
          <cell r="C1984" t="str">
            <v>П3739</v>
          </cell>
          <cell r="D1984" t="str">
            <v>978</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row>
        <row r="1985">
          <cell r="A1985">
            <v>3739</v>
          </cell>
          <cell r="B1985" t="str">
            <v>П</v>
          </cell>
          <cell r="C1985" t="str">
            <v>П3739</v>
          </cell>
          <cell r="D1985">
            <v>840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row>
        <row r="1986">
          <cell r="A1986">
            <v>3739</v>
          </cell>
          <cell r="B1986" t="str">
            <v>П</v>
          </cell>
          <cell r="C1986" t="str">
            <v>П3739</v>
          </cell>
          <cell r="D1986">
            <v>810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row>
        <row r="1987">
          <cell r="A1987">
            <v>3800</v>
          </cell>
          <cell r="B1987" t="str">
            <v>А</v>
          </cell>
          <cell r="C1987" t="str">
            <v>А3800</v>
          </cell>
          <cell r="D1987">
            <v>0</v>
          </cell>
          <cell r="E1987">
            <v>-86033369.00999999</v>
          </cell>
          <cell r="F1987">
            <v>-78975333.640000001</v>
          </cell>
          <cell r="G1987">
            <v>-1161633.0900000001</v>
          </cell>
          <cell r="H1987">
            <v>0</v>
          </cell>
          <cell r="I1987">
            <v>-898424.71</v>
          </cell>
          <cell r="J1987">
            <v>-1210382.19</v>
          </cell>
          <cell r="K1987">
            <v>-530043.6</v>
          </cell>
          <cell r="L1987">
            <v>-221748.27</v>
          </cell>
          <cell r="M1987">
            <v>-507307.91</v>
          </cell>
          <cell r="N1987">
            <v>-30030.78</v>
          </cell>
          <cell r="O1987">
            <v>-122459.19</v>
          </cell>
          <cell r="P1987">
            <v>-196824.8</v>
          </cell>
          <cell r="Q1987">
            <v>-9180.11</v>
          </cell>
          <cell r="R1987">
            <v>-785025.01</v>
          </cell>
          <cell r="S1987">
            <v>-834614.03</v>
          </cell>
          <cell r="T1987">
            <v>-41.19</v>
          </cell>
          <cell r="U1987">
            <v>-25740.35</v>
          </cell>
          <cell r="V1987">
            <v>-396269.95</v>
          </cell>
          <cell r="W1987">
            <v>-87222.15</v>
          </cell>
          <cell r="X1987">
            <v>-33674.11</v>
          </cell>
          <cell r="Y1987">
            <v>-7253.16</v>
          </cell>
          <cell r="Z1987">
            <v>-160.77000000000001</v>
          </cell>
        </row>
        <row r="1988">
          <cell r="A1988">
            <v>3800</v>
          </cell>
          <cell r="B1988" t="str">
            <v>А</v>
          </cell>
          <cell r="C1988" t="str">
            <v>А3800</v>
          </cell>
          <cell r="D1988">
            <v>980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row>
        <row r="1989">
          <cell r="A1989">
            <v>3800</v>
          </cell>
          <cell r="B1989" t="str">
            <v>А</v>
          </cell>
          <cell r="C1989" t="str">
            <v>А3800</v>
          </cell>
          <cell r="D1989" t="str">
            <v>978</v>
          </cell>
          <cell r="E1989">
            <v>-2762374.63</v>
          </cell>
          <cell r="F1989">
            <v>-2637148.96</v>
          </cell>
          <cell r="G1989">
            <v>-262.77999999999997</v>
          </cell>
          <cell r="H1989">
            <v>0</v>
          </cell>
          <cell r="I1989">
            <v>0</v>
          </cell>
          <cell r="J1989">
            <v>-87862.75</v>
          </cell>
          <cell r="K1989">
            <v>0</v>
          </cell>
          <cell r="L1989">
            <v>-23952.11</v>
          </cell>
          <cell r="M1989">
            <v>0</v>
          </cell>
          <cell r="N1989">
            <v>-19.21</v>
          </cell>
          <cell r="O1989">
            <v>-336.41</v>
          </cell>
          <cell r="P1989">
            <v>-3434.65</v>
          </cell>
          <cell r="Q1989">
            <v>0</v>
          </cell>
          <cell r="R1989">
            <v>-4066.93</v>
          </cell>
          <cell r="S1989">
            <v>-2143.77</v>
          </cell>
          <cell r="T1989">
            <v>0</v>
          </cell>
          <cell r="U1989">
            <v>-413.13</v>
          </cell>
          <cell r="V1989">
            <v>-1458.94</v>
          </cell>
          <cell r="W1989">
            <v>-1127.1300000000001</v>
          </cell>
          <cell r="X1989">
            <v>-119.52</v>
          </cell>
          <cell r="Y1989">
            <v>-28.34</v>
          </cell>
          <cell r="Z1989">
            <v>0</v>
          </cell>
        </row>
        <row r="1990">
          <cell r="A1990">
            <v>3800</v>
          </cell>
          <cell r="B1990" t="str">
            <v>А</v>
          </cell>
          <cell r="C1990" t="str">
            <v>А3800</v>
          </cell>
          <cell r="D1990">
            <v>840</v>
          </cell>
          <cell r="E1990">
            <v>-12549822.939999998</v>
          </cell>
          <cell r="F1990">
            <v>-11375303.140000001</v>
          </cell>
          <cell r="G1990">
            <v>-214314.72</v>
          </cell>
          <cell r="H1990">
            <v>0</v>
          </cell>
          <cell r="I1990">
            <v>-168417.79</v>
          </cell>
          <cell r="J1990">
            <v>-131735.95000000001</v>
          </cell>
          <cell r="K1990">
            <v>-99102</v>
          </cell>
          <cell r="L1990">
            <v>-15647.73</v>
          </cell>
          <cell r="M1990">
            <v>-95099.43</v>
          </cell>
          <cell r="N1990">
            <v>-5608.75</v>
          </cell>
          <cell r="O1990">
            <v>-14764.39</v>
          </cell>
          <cell r="P1990">
            <v>-33179.599999999999</v>
          </cell>
          <cell r="Q1990">
            <v>0</v>
          </cell>
          <cell r="R1990">
            <v>-142758.76999999999</v>
          </cell>
          <cell r="S1990">
            <v>-154134.54</v>
          </cell>
          <cell r="T1990">
            <v>0</v>
          </cell>
          <cell r="U1990">
            <v>-4378.17</v>
          </cell>
          <cell r="V1990">
            <v>-72705.5</v>
          </cell>
          <cell r="W1990">
            <v>-15130.8</v>
          </cell>
          <cell r="X1990">
            <v>-6183.17</v>
          </cell>
          <cell r="Y1990">
            <v>-1329</v>
          </cell>
          <cell r="Z1990">
            <v>-29.49</v>
          </cell>
        </row>
        <row r="1991">
          <cell r="A1991">
            <v>3800</v>
          </cell>
          <cell r="B1991" t="str">
            <v>А</v>
          </cell>
          <cell r="C1991" t="str">
            <v>А3800</v>
          </cell>
          <cell r="D1991">
            <v>810</v>
          </cell>
          <cell r="E1991">
            <v>-16886073.02</v>
          </cell>
          <cell r="F1991">
            <v>-16473922.300000001</v>
          </cell>
          <cell r="G1991">
            <v>-99764.3</v>
          </cell>
          <cell r="H1991">
            <v>0</v>
          </cell>
          <cell r="I1991">
            <v>0</v>
          </cell>
          <cell r="J1991">
            <v>-2400</v>
          </cell>
          <cell r="K1991">
            <v>-8192.08</v>
          </cell>
          <cell r="L1991">
            <v>0</v>
          </cell>
          <cell r="M1991">
            <v>0</v>
          </cell>
          <cell r="N1991">
            <v>0</v>
          </cell>
          <cell r="O1991">
            <v>-247167.57</v>
          </cell>
          <cell r="P1991">
            <v>0</v>
          </cell>
          <cell r="Q1991">
            <v>-54339.45</v>
          </cell>
          <cell r="R1991">
            <v>0</v>
          </cell>
          <cell r="S1991">
            <v>-43.48</v>
          </cell>
          <cell r="T1991">
            <v>-243.84</v>
          </cell>
          <cell r="U1991">
            <v>0</v>
          </cell>
          <cell r="V1991">
            <v>0</v>
          </cell>
          <cell r="W1991">
            <v>0</v>
          </cell>
          <cell r="X1991">
            <v>0</v>
          </cell>
          <cell r="Y1991">
            <v>0</v>
          </cell>
          <cell r="Z1991">
            <v>0</v>
          </cell>
        </row>
        <row r="1992">
          <cell r="A1992">
            <v>3800</v>
          </cell>
          <cell r="B1992" t="str">
            <v>П</v>
          </cell>
          <cell r="C1992" t="str">
            <v>П3800</v>
          </cell>
          <cell r="D1992">
            <v>0</v>
          </cell>
          <cell r="E1992">
            <v>163776270.59</v>
          </cell>
          <cell r="F1992">
            <v>130343583.24999999</v>
          </cell>
          <cell r="G1992">
            <v>10410549.270000001</v>
          </cell>
          <cell r="H1992">
            <v>0</v>
          </cell>
          <cell r="I1992">
            <v>3854604.62</v>
          </cell>
          <cell r="J1992">
            <v>2144540.3199999998</v>
          </cell>
          <cell r="K1992">
            <v>904183</v>
          </cell>
          <cell r="L1992">
            <v>460573.58</v>
          </cell>
          <cell r="M1992">
            <v>2415751.16</v>
          </cell>
          <cell r="N1992">
            <v>40575.86</v>
          </cell>
          <cell r="O1992">
            <v>1991757.26</v>
          </cell>
          <cell r="P1992">
            <v>1033564.28</v>
          </cell>
          <cell r="Q1992">
            <v>635279.31999999995</v>
          </cell>
          <cell r="R1992">
            <v>805767.95</v>
          </cell>
          <cell r="S1992">
            <v>239117.29</v>
          </cell>
          <cell r="T1992">
            <v>377634.19</v>
          </cell>
          <cell r="U1992">
            <v>315575.78999999998</v>
          </cell>
          <cell r="V1992">
            <v>1021135.29</v>
          </cell>
          <cell r="W1992">
            <v>1117189.92</v>
          </cell>
          <cell r="X1992">
            <v>185082.85</v>
          </cell>
          <cell r="Y1992">
            <v>117523.07</v>
          </cell>
          <cell r="Z1992">
            <v>5362282.32</v>
          </cell>
        </row>
        <row r="1993">
          <cell r="A1993">
            <v>3800</v>
          </cell>
          <cell r="B1993" t="str">
            <v>П</v>
          </cell>
          <cell r="C1993" t="str">
            <v>П3800</v>
          </cell>
          <cell r="D1993">
            <v>980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row>
        <row r="1994">
          <cell r="A1994">
            <v>3800</v>
          </cell>
          <cell r="B1994" t="str">
            <v>П</v>
          </cell>
          <cell r="C1994" t="str">
            <v>П3800</v>
          </cell>
          <cell r="D1994" t="str">
            <v>978</v>
          </cell>
          <cell r="E1994">
            <v>2242465.85</v>
          </cell>
          <cell r="F1994">
            <v>1742838.72</v>
          </cell>
          <cell r="G1994">
            <v>133697.14000000001</v>
          </cell>
          <cell r="H1994">
            <v>0</v>
          </cell>
          <cell r="I1994">
            <v>27173.200000000001</v>
          </cell>
          <cell r="J1994">
            <v>93290.22</v>
          </cell>
          <cell r="K1994">
            <v>18879.060000000001</v>
          </cell>
          <cell r="L1994">
            <v>25975.75</v>
          </cell>
          <cell r="M1994">
            <v>47064.04</v>
          </cell>
          <cell r="N1994">
            <v>32.49</v>
          </cell>
          <cell r="O1994">
            <v>20305.59</v>
          </cell>
          <cell r="P1994">
            <v>20722.87</v>
          </cell>
          <cell r="Q1994">
            <v>8474.43</v>
          </cell>
          <cell r="R1994">
            <v>11263.46</v>
          </cell>
          <cell r="S1994">
            <v>4222.09</v>
          </cell>
          <cell r="T1994">
            <v>11717.12</v>
          </cell>
          <cell r="U1994">
            <v>306.24</v>
          </cell>
          <cell r="V1994">
            <v>5452.07</v>
          </cell>
          <cell r="W1994">
            <v>21650.42</v>
          </cell>
          <cell r="X1994">
            <v>1561.68</v>
          </cell>
          <cell r="Y1994">
            <v>84.64</v>
          </cell>
          <cell r="Z1994">
            <v>47754.62</v>
          </cell>
        </row>
        <row r="1995">
          <cell r="A1995">
            <v>3800</v>
          </cell>
          <cell r="B1995" t="str">
            <v>П</v>
          </cell>
          <cell r="C1995" t="str">
            <v>П3800</v>
          </cell>
          <cell r="D1995">
            <v>840</v>
          </cell>
          <cell r="E1995">
            <v>27492200.680000003</v>
          </cell>
          <cell r="F1995">
            <v>22057986.07</v>
          </cell>
          <cell r="G1995">
            <v>1600843.69</v>
          </cell>
          <cell r="H1995">
            <v>0</v>
          </cell>
          <cell r="I1995">
            <v>678922.69</v>
          </cell>
          <cell r="J1995">
            <v>300599.15999999997</v>
          </cell>
          <cell r="K1995">
            <v>143386.07</v>
          </cell>
          <cell r="L1995">
            <v>57126.559999999998</v>
          </cell>
          <cell r="M1995">
            <v>384181.08</v>
          </cell>
          <cell r="N1995">
            <v>7571.15</v>
          </cell>
          <cell r="O1995">
            <v>343329.95</v>
          </cell>
          <cell r="P1995">
            <v>171324.63</v>
          </cell>
          <cell r="Q1995">
            <v>104227.3</v>
          </cell>
          <cell r="R1995">
            <v>138029.12</v>
          </cell>
          <cell r="S1995">
            <v>39932.54</v>
          </cell>
          <cell r="T1995">
            <v>52577.57</v>
          </cell>
          <cell r="U1995">
            <v>58713.68</v>
          </cell>
          <cell r="V1995">
            <v>179426</v>
          </cell>
          <cell r="W1995">
            <v>173207.64</v>
          </cell>
          <cell r="X1995">
            <v>28261.33</v>
          </cell>
          <cell r="Y1995">
            <v>21939.16</v>
          </cell>
          <cell r="Z1995">
            <v>950615.29</v>
          </cell>
        </row>
        <row r="1996">
          <cell r="A1996">
            <v>3800</v>
          </cell>
          <cell r="B1996" t="str">
            <v>П</v>
          </cell>
          <cell r="C1996" t="str">
            <v>П3800</v>
          </cell>
          <cell r="D1996">
            <v>810</v>
          </cell>
          <cell r="E1996">
            <v>21665118.379999999</v>
          </cell>
          <cell r="F1996">
            <v>13825325.630000001</v>
          </cell>
          <cell r="G1996">
            <v>5639536.29</v>
          </cell>
          <cell r="H1996">
            <v>0</v>
          </cell>
          <cell r="I1996">
            <v>448139.81</v>
          </cell>
          <cell r="J1996">
            <v>14383.97</v>
          </cell>
          <cell r="K1996">
            <v>178848.94</v>
          </cell>
          <cell r="L1996">
            <v>34770</v>
          </cell>
          <cell r="M1996">
            <v>214227.18</v>
          </cell>
          <cell r="N1996">
            <v>0</v>
          </cell>
          <cell r="O1996">
            <v>254762.32</v>
          </cell>
          <cell r="P1996">
            <v>0</v>
          </cell>
          <cell r="Q1996">
            <v>179684.53</v>
          </cell>
          <cell r="R1996">
            <v>26208.83</v>
          </cell>
          <cell r="S1996">
            <v>10199.02</v>
          </cell>
          <cell r="T1996">
            <v>17390</v>
          </cell>
          <cell r="U1996">
            <v>3550</v>
          </cell>
          <cell r="V1996">
            <v>192449.94</v>
          </cell>
          <cell r="W1996">
            <v>403847.3</v>
          </cell>
          <cell r="X1996">
            <v>149800</v>
          </cell>
          <cell r="Y1996">
            <v>0</v>
          </cell>
          <cell r="Z1996">
            <v>71994.62</v>
          </cell>
        </row>
        <row r="1997">
          <cell r="A1997">
            <v>3801</v>
          </cell>
          <cell r="B1997" t="str">
            <v>А</v>
          </cell>
          <cell r="C1997" t="str">
            <v>А3801</v>
          </cell>
          <cell r="D1997">
            <v>0</v>
          </cell>
          <cell r="E1997">
            <v>-163776270.59</v>
          </cell>
          <cell r="F1997">
            <v>-130343583.25</v>
          </cell>
          <cell r="G1997">
            <v>-10410549.27</v>
          </cell>
          <cell r="H1997">
            <v>0</v>
          </cell>
          <cell r="I1997">
            <v>-3854604.62</v>
          </cell>
          <cell r="J1997">
            <v>-2144540.3199999998</v>
          </cell>
          <cell r="K1997">
            <v>-904183</v>
          </cell>
          <cell r="L1997">
            <v>-460573.58</v>
          </cell>
          <cell r="M1997">
            <v>-2415751.16</v>
          </cell>
          <cell r="N1997">
            <v>-40575.86</v>
          </cell>
          <cell r="O1997">
            <v>-1991757.26</v>
          </cell>
          <cell r="P1997">
            <v>-1033564.28</v>
          </cell>
          <cell r="Q1997">
            <v>-635279.31999999995</v>
          </cell>
          <cell r="R1997">
            <v>-805767.95</v>
          </cell>
          <cell r="S1997">
            <v>-239117.29</v>
          </cell>
          <cell r="T1997">
            <v>-377634.19</v>
          </cell>
          <cell r="U1997">
            <v>-315575.78999999998</v>
          </cell>
          <cell r="V1997">
            <v>-1021135.29</v>
          </cell>
          <cell r="W1997">
            <v>-1117189.92</v>
          </cell>
          <cell r="X1997">
            <v>-185082.85</v>
          </cell>
          <cell r="Y1997">
            <v>-117523.07</v>
          </cell>
          <cell r="Z1997">
            <v>-5362282.32</v>
          </cell>
        </row>
        <row r="1998">
          <cell r="A1998">
            <v>3801</v>
          </cell>
          <cell r="B1998" t="str">
            <v>А</v>
          </cell>
          <cell r="C1998" t="str">
            <v>А3801</v>
          </cell>
          <cell r="D1998">
            <v>980</v>
          </cell>
          <cell r="E1998">
            <v>-163776270.59</v>
          </cell>
          <cell r="F1998">
            <v>-130343583.25</v>
          </cell>
          <cell r="G1998">
            <v>-10410549.27</v>
          </cell>
          <cell r="H1998">
            <v>0</v>
          </cell>
          <cell r="I1998">
            <v>-3854604.62</v>
          </cell>
          <cell r="J1998">
            <v>-2144540.3199999998</v>
          </cell>
          <cell r="K1998">
            <v>-904183</v>
          </cell>
          <cell r="L1998">
            <v>-460573.58</v>
          </cell>
          <cell r="M1998">
            <v>-2415751.16</v>
          </cell>
          <cell r="N1998">
            <v>-40575.86</v>
          </cell>
          <cell r="O1998">
            <v>-1991757.26</v>
          </cell>
          <cell r="P1998">
            <v>-1033564.28</v>
          </cell>
          <cell r="Q1998">
            <v>-635279.31999999995</v>
          </cell>
          <cell r="R1998">
            <v>-805767.95</v>
          </cell>
          <cell r="S1998">
            <v>-239117.29</v>
          </cell>
          <cell r="T1998">
            <v>-377634.19</v>
          </cell>
          <cell r="U1998">
            <v>-315575.78999999998</v>
          </cell>
          <cell r="V1998">
            <v>-1021135.29</v>
          </cell>
          <cell r="W1998">
            <v>-1117189.92</v>
          </cell>
          <cell r="X1998">
            <v>-185082.85</v>
          </cell>
          <cell r="Y1998">
            <v>-117523.07</v>
          </cell>
          <cell r="Z1998">
            <v>-5362282.32</v>
          </cell>
        </row>
        <row r="1999">
          <cell r="A1999">
            <v>3801</v>
          </cell>
          <cell r="B1999" t="str">
            <v>А</v>
          </cell>
          <cell r="C1999" t="str">
            <v>А3801</v>
          </cell>
          <cell r="D1999" t="str">
            <v>978</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row>
        <row r="2000">
          <cell r="A2000">
            <v>3801</v>
          </cell>
          <cell r="B2000" t="str">
            <v>А</v>
          </cell>
          <cell r="C2000" t="str">
            <v>А3801</v>
          </cell>
          <cell r="D2000">
            <v>840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row>
        <row r="2001">
          <cell r="A2001">
            <v>3801</v>
          </cell>
          <cell r="B2001" t="str">
            <v>А</v>
          </cell>
          <cell r="C2001" t="str">
            <v>А3801</v>
          </cell>
          <cell r="D2001">
            <v>810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row>
        <row r="2002">
          <cell r="A2002">
            <v>3801</v>
          </cell>
          <cell r="B2002" t="str">
            <v>П</v>
          </cell>
          <cell r="C2002" t="str">
            <v>П3801</v>
          </cell>
          <cell r="D2002">
            <v>0</v>
          </cell>
          <cell r="E2002">
            <v>86033369.010000005</v>
          </cell>
          <cell r="F2002">
            <v>78975333.640000001</v>
          </cell>
          <cell r="G2002">
            <v>1161633.0900000001</v>
          </cell>
          <cell r="H2002">
            <v>0</v>
          </cell>
          <cell r="I2002">
            <v>898424.71</v>
          </cell>
          <cell r="J2002">
            <v>1210382.19</v>
          </cell>
          <cell r="K2002">
            <v>530043.6</v>
          </cell>
          <cell r="L2002">
            <v>221748.27</v>
          </cell>
          <cell r="M2002">
            <v>507307.91</v>
          </cell>
          <cell r="N2002">
            <v>30030.78</v>
          </cell>
          <cell r="O2002">
            <v>122459.19</v>
          </cell>
          <cell r="P2002">
            <v>196824.8</v>
          </cell>
          <cell r="Q2002">
            <v>9180.11</v>
          </cell>
          <cell r="R2002">
            <v>785025.01</v>
          </cell>
          <cell r="S2002">
            <v>834614.03</v>
          </cell>
          <cell r="T2002">
            <v>41.19</v>
          </cell>
          <cell r="U2002">
            <v>25740.35</v>
          </cell>
          <cell r="V2002">
            <v>396269.95</v>
          </cell>
          <cell r="W2002">
            <v>87222.15</v>
          </cell>
          <cell r="X2002">
            <v>33674.11</v>
          </cell>
          <cell r="Y2002">
            <v>7253.16</v>
          </cell>
          <cell r="Z2002">
            <v>160.77000000000001</v>
          </cell>
        </row>
        <row r="2003">
          <cell r="A2003">
            <v>3801</v>
          </cell>
          <cell r="B2003" t="str">
            <v>П</v>
          </cell>
          <cell r="C2003" t="str">
            <v>П3801</v>
          </cell>
          <cell r="D2003">
            <v>980</v>
          </cell>
          <cell r="E2003">
            <v>86033369.010000005</v>
          </cell>
          <cell r="F2003">
            <v>78975333.640000001</v>
          </cell>
          <cell r="G2003">
            <v>1161633.0900000001</v>
          </cell>
          <cell r="H2003">
            <v>0</v>
          </cell>
          <cell r="I2003">
            <v>898424.71</v>
          </cell>
          <cell r="J2003">
            <v>1210382.19</v>
          </cell>
          <cell r="K2003">
            <v>530043.6</v>
          </cell>
          <cell r="L2003">
            <v>221748.27</v>
          </cell>
          <cell r="M2003">
            <v>507307.91</v>
          </cell>
          <cell r="N2003">
            <v>30030.78</v>
          </cell>
          <cell r="O2003">
            <v>122459.19</v>
          </cell>
          <cell r="P2003">
            <v>196824.8</v>
          </cell>
          <cell r="Q2003">
            <v>9180.11</v>
          </cell>
          <cell r="R2003">
            <v>785025.01</v>
          </cell>
          <cell r="S2003">
            <v>834614.03</v>
          </cell>
          <cell r="T2003">
            <v>41.19</v>
          </cell>
          <cell r="U2003">
            <v>25740.35</v>
          </cell>
          <cell r="V2003">
            <v>396269.95</v>
          </cell>
          <cell r="W2003">
            <v>87222.15</v>
          </cell>
          <cell r="X2003">
            <v>33674.11</v>
          </cell>
          <cell r="Y2003">
            <v>7253.16</v>
          </cell>
          <cell r="Z2003">
            <v>160.77000000000001</v>
          </cell>
        </row>
        <row r="2004">
          <cell r="A2004">
            <v>3801</v>
          </cell>
          <cell r="B2004" t="str">
            <v>П</v>
          </cell>
          <cell r="C2004" t="str">
            <v>П3801</v>
          </cell>
          <cell r="D2004" t="str">
            <v>978</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row>
        <row r="2005">
          <cell r="A2005">
            <v>3801</v>
          </cell>
          <cell r="B2005" t="str">
            <v>П</v>
          </cell>
          <cell r="C2005" t="str">
            <v>П3801</v>
          </cell>
          <cell r="D2005">
            <v>840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row>
        <row r="2006">
          <cell r="A2006">
            <v>3801</v>
          </cell>
          <cell r="B2006" t="str">
            <v>П</v>
          </cell>
          <cell r="C2006" t="str">
            <v>П3801</v>
          </cell>
          <cell r="D2006">
            <v>810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row>
        <row r="2007">
          <cell r="A2007">
            <v>3810</v>
          </cell>
          <cell r="B2007" t="str">
            <v>А</v>
          </cell>
          <cell r="C2007" t="str">
            <v>А3810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row>
        <row r="2008">
          <cell r="A2008">
            <v>3810</v>
          </cell>
          <cell r="B2008" t="str">
            <v>А</v>
          </cell>
          <cell r="C2008" t="str">
            <v>А3810</v>
          </cell>
          <cell r="D2008">
            <v>980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row>
        <row r="2009">
          <cell r="A2009">
            <v>3810</v>
          </cell>
          <cell r="B2009" t="str">
            <v>А</v>
          </cell>
          <cell r="C2009" t="str">
            <v>А3810</v>
          </cell>
          <cell r="D2009" t="str">
            <v>978</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row>
        <row r="2010">
          <cell r="A2010">
            <v>3810</v>
          </cell>
          <cell r="B2010" t="str">
            <v>А</v>
          </cell>
          <cell r="C2010" t="str">
            <v>А3810</v>
          </cell>
          <cell r="D2010">
            <v>840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row>
        <row r="2011">
          <cell r="A2011">
            <v>3810</v>
          </cell>
          <cell r="B2011" t="str">
            <v>А</v>
          </cell>
          <cell r="C2011" t="str">
            <v>А3810</v>
          </cell>
          <cell r="D2011">
            <v>810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row>
        <row r="2012">
          <cell r="A2012">
            <v>3810</v>
          </cell>
          <cell r="B2012" t="str">
            <v>П</v>
          </cell>
          <cell r="C2012" t="str">
            <v>П3810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row>
        <row r="2013">
          <cell r="A2013">
            <v>3810</v>
          </cell>
          <cell r="B2013" t="str">
            <v>П</v>
          </cell>
          <cell r="C2013" t="str">
            <v>П3810</v>
          </cell>
          <cell r="D2013">
            <v>980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row>
        <row r="2014">
          <cell r="A2014">
            <v>3810</v>
          </cell>
          <cell r="B2014" t="str">
            <v>П</v>
          </cell>
          <cell r="C2014" t="str">
            <v>П3810</v>
          </cell>
          <cell r="D2014" t="str">
            <v>978</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row>
        <row r="2015">
          <cell r="A2015">
            <v>3810</v>
          </cell>
          <cell r="B2015" t="str">
            <v>П</v>
          </cell>
          <cell r="C2015" t="str">
            <v>П3810</v>
          </cell>
          <cell r="D2015">
            <v>840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row>
        <row r="2016">
          <cell r="A2016">
            <v>3810</v>
          </cell>
          <cell r="B2016" t="str">
            <v>П</v>
          </cell>
          <cell r="C2016" t="str">
            <v>П3810</v>
          </cell>
          <cell r="D2016">
            <v>810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row>
        <row r="2017">
          <cell r="A2017">
            <v>3811</v>
          </cell>
          <cell r="B2017" t="str">
            <v>П</v>
          </cell>
          <cell r="C2017" t="str">
            <v>П3811</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row>
        <row r="2018">
          <cell r="A2018">
            <v>3811</v>
          </cell>
          <cell r="B2018" t="str">
            <v>П</v>
          </cell>
          <cell r="C2018" t="str">
            <v>П3811</v>
          </cell>
          <cell r="D2018">
            <v>980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row>
        <row r="2019">
          <cell r="A2019">
            <v>3811</v>
          </cell>
          <cell r="B2019" t="str">
            <v>П</v>
          </cell>
          <cell r="C2019" t="str">
            <v>П3811</v>
          </cell>
          <cell r="D2019" t="str">
            <v>978</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row>
        <row r="2020">
          <cell r="A2020">
            <v>3811</v>
          </cell>
          <cell r="B2020" t="str">
            <v>П</v>
          </cell>
          <cell r="C2020" t="str">
            <v>П3811</v>
          </cell>
          <cell r="D2020">
            <v>840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row>
        <row r="2021">
          <cell r="A2021">
            <v>3811</v>
          </cell>
          <cell r="B2021" t="str">
            <v>П</v>
          </cell>
          <cell r="C2021" t="str">
            <v>П3811</v>
          </cell>
          <cell r="D2021">
            <v>810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row>
        <row r="2022">
          <cell r="A2022">
            <v>3900</v>
          </cell>
          <cell r="B2022" t="str">
            <v>А</v>
          </cell>
          <cell r="C2022" t="str">
            <v>А3900</v>
          </cell>
          <cell r="D2022">
            <v>0</v>
          </cell>
          <cell r="E2022">
            <v>-258562731.20999998</v>
          </cell>
          <cell r="F2022">
            <v>0</v>
          </cell>
          <cell r="G2022">
            <v>-154658100.19999999</v>
          </cell>
          <cell r="H2022">
            <v>-6196</v>
          </cell>
          <cell r="I2022">
            <v>-10064853.030000001</v>
          </cell>
          <cell r="J2022">
            <v>-575006.15</v>
          </cell>
          <cell r="K2022">
            <v>-271530.40999999997</v>
          </cell>
          <cell r="L2022">
            <v>-883039.87</v>
          </cell>
          <cell r="M2022">
            <v>-11184257.290000001</v>
          </cell>
          <cell r="N2022">
            <v>-34872.080000000002</v>
          </cell>
          <cell r="O2022">
            <v>-2770260.39</v>
          </cell>
          <cell r="P2022">
            <v>-39036481.689999998</v>
          </cell>
          <cell r="Q2022">
            <v>-315349.19</v>
          </cell>
          <cell r="R2022">
            <v>-756899.42</v>
          </cell>
          <cell r="S2022">
            <v>-1387956.22</v>
          </cell>
          <cell r="T2022">
            <v>-3674908.95</v>
          </cell>
          <cell r="U2022">
            <v>-632261.54</v>
          </cell>
          <cell r="V2022">
            <v>-851136.5</v>
          </cell>
          <cell r="W2022">
            <v>-29680092.689999998</v>
          </cell>
          <cell r="X2022">
            <v>-431880.75</v>
          </cell>
          <cell r="Y2022">
            <v>-27253.94</v>
          </cell>
          <cell r="Z2022">
            <v>-1320394.8999999999</v>
          </cell>
        </row>
        <row r="2023">
          <cell r="A2023">
            <v>3900</v>
          </cell>
          <cell r="B2023" t="str">
            <v>А</v>
          </cell>
          <cell r="C2023" t="str">
            <v>А3900</v>
          </cell>
          <cell r="D2023">
            <v>980</v>
          </cell>
          <cell r="E2023">
            <v>-224565820.38999999</v>
          </cell>
          <cell r="F2023">
            <v>0</v>
          </cell>
          <cell r="G2023">
            <v>-129199062.59999999</v>
          </cell>
          <cell r="H2023">
            <v>-6196</v>
          </cell>
          <cell r="I2023">
            <v>-9973156.4000000004</v>
          </cell>
          <cell r="J2023">
            <v>-567236.36</v>
          </cell>
          <cell r="K2023">
            <v>-190651.84</v>
          </cell>
          <cell r="L2023">
            <v>-827795.15</v>
          </cell>
          <cell r="M2023">
            <v>-10946087.470000001</v>
          </cell>
          <cell r="N2023">
            <v>-28865.29</v>
          </cell>
          <cell r="O2023">
            <v>-2759955.44</v>
          </cell>
          <cell r="P2023">
            <v>-37634945.189999998</v>
          </cell>
          <cell r="Q2023">
            <v>-207166.85</v>
          </cell>
          <cell r="R2023">
            <v>-727871.54</v>
          </cell>
          <cell r="S2023">
            <v>-1140792.69</v>
          </cell>
          <cell r="T2023">
            <v>-3593783.2</v>
          </cell>
          <cell r="U2023">
            <v>-487322.6</v>
          </cell>
          <cell r="V2023">
            <v>-813567.65</v>
          </cell>
          <cell r="W2023">
            <v>-23999519.379999999</v>
          </cell>
          <cell r="X2023">
            <v>-163044.66</v>
          </cell>
          <cell r="Y2023">
            <v>-26166.6</v>
          </cell>
          <cell r="Z2023">
            <v>-1272633.48</v>
          </cell>
        </row>
        <row r="2024">
          <cell r="A2024">
            <v>3900</v>
          </cell>
          <cell r="B2024" t="str">
            <v>А</v>
          </cell>
          <cell r="C2024" t="str">
            <v>А3900</v>
          </cell>
          <cell r="D2024" t="str">
            <v>978</v>
          </cell>
          <cell r="E2024">
            <v>-1087871.56</v>
          </cell>
          <cell r="F2024">
            <v>0</v>
          </cell>
          <cell r="G2024">
            <v>-1064623.06</v>
          </cell>
          <cell r="H2024">
            <v>0</v>
          </cell>
          <cell r="I2024">
            <v>-1026.26</v>
          </cell>
          <cell r="J2024">
            <v>-6.46</v>
          </cell>
          <cell r="K2024">
            <v>-41.53</v>
          </cell>
          <cell r="L2024">
            <v>-2971.53</v>
          </cell>
          <cell r="M2024">
            <v>-1184.76</v>
          </cell>
          <cell r="N2024">
            <v>-10.79</v>
          </cell>
          <cell r="O2024">
            <v>-120.91</v>
          </cell>
          <cell r="P2024">
            <v>-0.88</v>
          </cell>
          <cell r="Q2024">
            <v>-8522.74</v>
          </cell>
          <cell r="R2024">
            <v>-1454.86</v>
          </cell>
          <cell r="S2024">
            <v>-1711.3</v>
          </cell>
          <cell r="T2024">
            <v>-4.3600000000000003</v>
          </cell>
          <cell r="U2024">
            <v>-1860.92</v>
          </cell>
          <cell r="V2024">
            <v>0</v>
          </cell>
          <cell r="W2024">
            <v>-526.29999999999995</v>
          </cell>
          <cell r="X2024">
            <v>-313.10000000000002</v>
          </cell>
          <cell r="Y2024">
            <v>-28.62</v>
          </cell>
          <cell r="Z2024">
            <v>-3463.18</v>
          </cell>
        </row>
        <row r="2025">
          <cell r="A2025">
            <v>3900</v>
          </cell>
          <cell r="B2025" t="str">
            <v>А</v>
          </cell>
          <cell r="C2025" t="str">
            <v>А3900</v>
          </cell>
          <cell r="D2025">
            <v>840</v>
          </cell>
          <cell r="E2025">
            <v>-4589254.53</v>
          </cell>
          <cell r="F2025">
            <v>0</v>
          </cell>
          <cell r="G2025">
            <v>-3287213.55</v>
          </cell>
          <cell r="H2025">
            <v>0</v>
          </cell>
          <cell r="I2025">
            <v>-994.87</v>
          </cell>
          <cell r="J2025">
            <v>-1223.5999999999999</v>
          </cell>
          <cell r="K2025">
            <v>-9211.5499999999993</v>
          </cell>
          <cell r="L2025">
            <v>-7140.33</v>
          </cell>
          <cell r="M2025">
            <v>-646.54</v>
          </cell>
          <cell r="N2025">
            <v>-1114.3499999999999</v>
          </cell>
          <cell r="O2025">
            <v>-1131.5999999999999</v>
          </cell>
          <cell r="P2025">
            <v>-262729.67</v>
          </cell>
          <cell r="Q2025">
            <v>-276.58999999999997</v>
          </cell>
          <cell r="R2025">
            <v>-1241.32</v>
          </cell>
          <cell r="S2025">
            <v>-3138.57</v>
          </cell>
          <cell r="T2025">
            <v>-27.23</v>
          </cell>
          <cell r="U2025">
            <v>-25156.22</v>
          </cell>
          <cell r="V2025">
            <v>0</v>
          </cell>
          <cell r="W2025">
            <v>-967848.66</v>
          </cell>
          <cell r="X2025">
            <v>-19737.07</v>
          </cell>
          <cell r="Y2025">
            <v>-172.86</v>
          </cell>
          <cell r="Z2025">
            <v>-249.95</v>
          </cell>
        </row>
        <row r="2026">
          <cell r="A2026">
            <v>3900</v>
          </cell>
          <cell r="B2026" t="str">
            <v>А</v>
          </cell>
          <cell r="C2026" t="str">
            <v>А3900</v>
          </cell>
          <cell r="D2026">
            <v>810</v>
          </cell>
          <cell r="E2026">
            <v>-18543874.57</v>
          </cell>
          <cell r="F2026">
            <v>0</v>
          </cell>
          <cell r="G2026">
            <v>-10150140.84</v>
          </cell>
          <cell r="H2026">
            <v>0</v>
          </cell>
          <cell r="I2026">
            <v>-474214.68</v>
          </cell>
          <cell r="J2026">
            <v>-7133.97</v>
          </cell>
          <cell r="K2026">
            <v>-185943.2</v>
          </cell>
          <cell r="L2026">
            <v>0</v>
          </cell>
          <cell r="M2026">
            <v>-1150560.92</v>
          </cell>
          <cell r="N2026">
            <v>0</v>
          </cell>
          <cell r="O2026">
            <v>-21134.22</v>
          </cell>
          <cell r="P2026">
            <v>0</v>
          </cell>
          <cell r="Q2026">
            <v>-340387.89</v>
          </cell>
          <cell r="R2026">
            <v>-82912.05</v>
          </cell>
          <cell r="S2026">
            <v>-1305442.74</v>
          </cell>
          <cell r="T2026">
            <v>-479195.72</v>
          </cell>
          <cell r="U2026">
            <v>0</v>
          </cell>
          <cell r="V2026">
            <v>-222379.85</v>
          </cell>
          <cell r="W2026">
            <v>-3045734.06</v>
          </cell>
          <cell r="X2026">
            <v>-957388.19</v>
          </cell>
          <cell r="Y2026">
            <v>0</v>
          </cell>
          <cell r="Z2026">
            <v>-121306.24000000001</v>
          </cell>
        </row>
        <row r="2027">
          <cell r="A2027">
            <v>3901</v>
          </cell>
          <cell r="B2027" t="str">
            <v>П</v>
          </cell>
          <cell r="C2027" t="str">
            <v>П3901</v>
          </cell>
          <cell r="D2027">
            <v>0</v>
          </cell>
          <cell r="E2027">
            <v>258562731.20999998</v>
          </cell>
          <cell r="F2027">
            <v>258562731.20999998</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row>
        <row r="2028">
          <cell r="A2028">
            <v>3901</v>
          </cell>
          <cell r="B2028" t="str">
            <v>П</v>
          </cell>
          <cell r="C2028" t="str">
            <v>П3901</v>
          </cell>
          <cell r="D2028">
            <v>980</v>
          </cell>
          <cell r="E2028">
            <v>224565820.38999999</v>
          </cell>
          <cell r="F2028">
            <v>224565820.38999999</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row>
        <row r="2029">
          <cell r="A2029">
            <v>3901</v>
          </cell>
          <cell r="B2029" t="str">
            <v>П</v>
          </cell>
          <cell r="C2029" t="str">
            <v>П3901</v>
          </cell>
          <cell r="D2029" t="str">
            <v>978</v>
          </cell>
          <cell r="E2029">
            <v>1087871.56</v>
          </cell>
          <cell r="F2029">
            <v>1087871.56</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row>
        <row r="2030">
          <cell r="A2030">
            <v>3901</v>
          </cell>
          <cell r="B2030" t="str">
            <v>П</v>
          </cell>
          <cell r="C2030" t="str">
            <v>П3901</v>
          </cell>
          <cell r="D2030">
            <v>840</v>
          </cell>
          <cell r="E2030">
            <v>4589254.53</v>
          </cell>
          <cell r="F2030">
            <v>4589254.53</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row>
        <row r="2031">
          <cell r="A2031">
            <v>3901</v>
          </cell>
          <cell r="B2031" t="str">
            <v>П</v>
          </cell>
          <cell r="C2031" t="str">
            <v>П3901</v>
          </cell>
          <cell r="D2031">
            <v>810</v>
          </cell>
          <cell r="E2031">
            <v>18543874.57</v>
          </cell>
          <cell r="F2031">
            <v>18543874.57</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row>
        <row r="2032">
          <cell r="A2032">
            <v>3902</v>
          </cell>
          <cell r="B2032" t="str">
            <v>А</v>
          </cell>
          <cell r="C2032" t="str">
            <v>А3902</v>
          </cell>
          <cell r="D2032">
            <v>0</v>
          </cell>
          <cell r="E2032">
            <v>-1264062728.1899998</v>
          </cell>
          <cell r="F2032">
            <v>-587642883.8499999</v>
          </cell>
          <cell r="G2032">
            <v>-9045280.5399999991</v>
          </cell>
          <cell r="H2032">
            <v>0</v>
          </cell>
          <cell r="I2032">
            <v>-61987719.739999995</v>
          </cell>
          <cell r="J2032">
            <v>-21418386.100000001</v>
          </cell>
          <cell r="K2032">
            <v>-5597501.0300000003</v>
          </cell>
          <cell r="L2032">
            <v>-2388671.5299999998</v>
          </cell>
          <cell r="M2032">
            <v>-155496658.56999999</v>
          </cell>
          <cell r="N2032">
            <v>-671447.3</v>
          </cell>
          <cell r="O2032">
            <v>-70660461.439999998</v>
          </cell>
          <cell r="P2032">
            <v>-72395906.129999995</v>
          </cell>
          <cell r="Q2032">
            <v>-10025882.190000001</v>
          </cell>
          <cell r="R2032">
            <v>-16041414.690000001</v>
          </cell>
          <cell r="S2032">
            <v>-30001061.710000001</v>
          </cell>
          <cell r="T2032">
            <v>-31256478.109999999</v>
          </cell>
          <cell r="U2032">
            <v>-1760472.08</v>
          </cell>
          <cell r="V2032">
            <v>-16691833.849999998</v>
          </cell>
          <cell r="W2032">
            <v>-91791515.789999992</v>
          </cell>
          <cell r="X2032">
            <v>-1745023.58</v>
          </cell>
          <cell r="Y2032">
            <v>-845472.95</v>
          </cell>
          <cell r="Z2032">
            <v>-76598657.00999999</v>
          </cell>
        </row>
        <row r="2033">
          <cell r="A2033">
            <v>3902</v>
          </cell>
          <cell r="B2033" t="str">
            <v>А</v>
          </cell>
          <cell r="C2033" t="str">
            <v>А3902</v>
          </cell>
          <cell r="D2033">
            <v>980</v>
          </cell>
          <cell r="E2033">
            <v>-803169668.21000004</v>
          </cell>
          <cell r="F2033">
            <v>-303829734.51999998</v>
          </cell>
          <cell r="G2033">
            <v>-8893593.3499999996</v>
          </cell>
          <cell r="H2033">
            <v>0</v>
          </cell>
          <cell r="I2033">
            <v>-49898191.899999999</v>
          </cell>
          <cell r="J2033">
            <v>-15441197.470000001</v>
          </cell>
          <cell r="K2033">
            <v>-2459041.15</v>
          </cell>
          <cell r="L2033">
            <v>-2384643.42</v>
          </cell>
          <cell r="M2033">
            <v>-118230945.47</v>
          </cell>
          <cell r="N2033">
            <v>-648443.74</v>
          </cell>
          <cell r="O2033">
            <v>-63079898.960000001</v>
          </cell>
          <cell r="P2033">
            <v>-65462472.350000001</v>
          </cell>
          <cell r="Q2033">
            <v>-6595079.4000000004</v>
          </cell>
          <cell r="R2033">
            <v>-9890274.8499999996</v>
          </cell>
          <cell r="S2033">
            <v>-13281422.57</v>
          </cell>
          <cell r="T2033">
            <v>-24492197.16</v>
          </cell>
          <cell r="U2033">
            <v>-1569006.56</v>
          </cell>
          <cell r="V2033">
            <v>-6283982.6100000003</v>
          </cell>
          <cell r="W2033">
            <v>-54683029.469999999</v>
          </cell>
          <cell r="X2033">
            <v>-674374.11</v>
          </cell>
          <cell r="Y2033">
            <v>-521936.03</v>
          </cell>
          <cell r="Z2033">
            <v>-54850203.119999997</v>
          </cell>
        </row>
        <row r="2034">
          <cell r="A2034">
            <v>3902</v>
          </cell>
          <cell r="B2034" t="str">
            <v>А</v>
          </cell>
          <cell r="C2034" t="str">
            <v>А3902</v>
          </cell>
          <cell r="D2034" t="str">
            <v>978</v>
          </cell>
          <cell r="E2034">
            <v>-7758758.2799999993</v>
          </cell>
          <cell r="F2034">
            <v>-4577260.7300000004</v>
          </cell>
          <cell r="G2034">
            <v>-16233.04</v>
          </cell>
          <cell r="H2034">
            <v>0</v>
          </cell>
          <cell r="I2034">
            <v>-312792.36</v>
          </cell>
          <cell r="J2034">
            <v>-304689.52</v>
          </cell>
          <cell r="K2034">
            <v>-57250.51</v>
          </cell>
          <cell r="L2034">
            <v>-101.51</v>
          </cell>
          <cell r="M2034">
            <v>-597745.74</v>
          </cell>
          <cell r="N2034">
            <v>-3721.7</v>
          </cell>
          <cell r="O2034">
            <v>-257236.61</v>
          </cell>
          <cell r="P2034">
            <v>-170688.62</v>
          </cell>
          <cell r="Q2034">
            <v>-30192.01</v>
          </cell>
          <cell r="R2034">
            <v>-328365.44</v>
          </cell>
          <cell r="S2034">
            <v>-64100.98</v>
          </cell>
          <cell r="T2034">
            <v>-148702.84</v>
          </cell>
          <cell r="U2034">
            <v>-10040.93</v>
          </cell>
          <cell r="V2034">
            <v>-27935.07</v>
          </cell>
          <cell r="W2034">
            <v>-520143.46</v>
          </cell>
          <cell r="X2034">
            <v>-57.19</v>
          </cell>
          <cell r="Y2034">
            <v>-1319.53</v>
          </cell>
          <cell r="Z2034">
            <v>-330180.49</v>
          </cell>
        </row>
        <row r="2035">
          <cell r="A2035">
            <v>3902</v>
          </cell>
          <cell r="B2035" t="str">
            <v>А</v>
          </cell>
          <cell r="C2035" t="str">
            <v>А3902</v>
          </cell>
          <cell r="D2035">
            <v>840</v>
          </cell>
          <cell r="E2035">
            <v>-77806689.299999997</v>
          </cell>
          <cell r="F2035">
            <v>-48104912.869999997</v>
          </cell>
          <cell r="G2035">
            <v>-10867.73</v>
          </cell>
          <cell r="H2035">
            <v>0</v>
          </cell>
          <cell r="I2035">
            <v>-1924501.97</v>
          </cell>
          <cell r="J2035">
            <v>-790742.76</v>
          </cell>
          <cell r="K2035">
            <v>-526338.28</v>
          </cell>
          <cell r="L2035">
            <v>-645.25</v>
          </cell>
          <cell r="M2035">
            <v>-6338912.6100000003</v>
          </cell>
          <cell r="N2035">
            <v>-284.60000000000002</v>
          </cell>
          <cell r="O2035">
            <v>-1142645.3</v>
          </cell>
          <cell r="P2035">
            <v>-1115015.29</v>
          </cell>
          <cell r="Q2035">
            <v>-609800.68999999994</v>
          </cell>
          <cell r="R2035">
            <v>-797729.4</v>
          </cell>
          <cell r="S2035">
            <v>-3064876.64</v>
          </cell>
          <cell r="T2035">
            <v>-1107099.08</v>
          </cell>
          <cell r="U2035">
            <v>-25025.64</v>
          </cell>
          <cell r="V2035">
            <v>-1874435.52</v>
          </cell>
          <cell r="W2035">
            <v>-6393370.8399999999</v>
          </cell>
          <cell r="X2035">
            <v>-200640.98</v>
          </cell>
          <cell r="Y2035">
            <v>-59221.91</v>
          </cell>
          <cell r="Z2035">
            <v>-3719621.94</v>
          </cell>
        </row>
        <row r="2036">
          <cell r="A2036">
            <v>3902</v>
          </cell>
          <cell r="B2036" t="str">
            <v>А</v>
          </cell>
          <cell r="C2036" t="str">
            <v>А3902</v>
          </cell>
          <cell r="D2036">
            <v>810</v>
          </cell>
          <cell r="E2036">
            <v>-6137772.0600000015</v>
          </cell>
          <cell r="F2036">
            <v>-4546316.6900000004</v>
          </cell>
          <cell r="G2036">
            <v>0</v>
          </cell>
          <cell r="H2036">
            <v>0</v>
          </cell>
          <cell r="I2036">
            <v>-102828.63</v>
          </cell>
          <cell r="J2036">
            <v>0</v>
          </cell>
          <cell r="K2036">
            <v>-1191.97</v>
          </cell>
          <cell r="L2036">
            <v>0</v>
          </cell>
          <cell r="M2036">
            <v>0</v>
          </cell>
          <cell r="N2036">
            <v>0</v>
          </cell>
          <cell r="O2036">
            <v>-563.65</v>
          </cell>
          <cell r="P2036">
            <v>0</v>
          </cell>
          <cell r="Q2036">
            <v>-20851.400000000001</v>
          </cell>
          <cell r="R2036">
            <v>0</v>
          </cell>
          <cell r="S2036">
            <v>0</v>
          </cell>
          <cell r="T2036">
            <v>0</v>
          </cell>
          <cell r="U2036">
            <v>0</v>
          </cell>
          <cell r="V2036">
            <v>-1464460.27</v>
          </cell>
          <cell r="W2036">
            <v>-1559.45</v>
          </cell>
          <cell r="X2036">
            <v>0</v>
          </cell>
          <cell r="Y2036">
            <v>0</v>
          </cell>
          <cell r="Z2036">
            <v>0</v>
          </cell>
        </row>
        <row r="2037">
          <cell r="A2037">
            <v>3903</v>
          </cell>
          <cell r="B2037" t="str">
            <v>П</v>
          </cell>
          <cell r="C2037" t="str">
            <v>П3903</v>
          </cell>
          <cell r="D2037">
            <v>0</v>
          </cell>
          <cell r="E2037">
            <v>1264062728.1900001</v>
          </cell>
          <cell r="F2037">
            <v>676367777.57999992</v>
          </cell>
          <cell r="G2037">
            <v>51770085.880000003</v>
          </cell>
          <cell r="H2037">
            <v>8000</v>
          </cell>
          <cell r="I2037">
            <v>54046360.510000005</v>
          </cell>
          <cell r="J2037">
            <v>42566161.100000001</v>
          </cell>
          <cell r="K2037">
            <v>1740061.26</v>
          </cell>
          <cell r="L2037">
            <v>7213306.0100000007</v>
          </cell>
          <cell r="M2037">
            <v>164563135.57999998</v>
          </cell>
          <cell r="N2037">
            <v>928373.51</v>
          </cell>
          <cell r="O2037">
            <v>55594155.75</v>
          </cell>
          <cell r="P2037">
            <v>31206342.729999997</v>
          </cell>
          <cell r="Q2037">
            <v>3917439.37</v>
          </cell>
          <cell r="R2037">
            <v>17423556.120000001</v>
          </cell>
          <cell r="S2037">
            <v>33492700.719999999</v>
          </cell>
          <cell r="T2037">
            <v>5334340.6500000004</v>
          </cell>
          <cell r="U2037">
            <v>380621.75</v>
          </cell>
          <cell r="V2037">
            <v>4987488.2</v>
          </cell>
          <cell r="W2037">
            <v>29298014.949999999</v>
          </cell>
          <cell r="X2037">
            <v>6198289.3399999999</v>
          </cell>
          <cell r="Y2037">
            <v>619693.88</v>
          </cell>
          <cell r="Z2037">
            <v>76406823.300000012</v>
          </cell>
        </row>
        <row r="2038">
          <cell r="A2038">
            <v>3903</v>
          </cell>
          <cell r="B2038" t="str">
            <v>П</v>
          </cell>
          <cell r="C2038" t="str">
            <v>П3903</v>
          </cell>
          <cell r="D2038">
            <v>980</v>
          </cell>
          <cell r="E2038">
            <v>803169668.21000004</v>
          </cell>
          <cell r="F2038">
            <v>499287866.93000001</v>
          </cell>
          <cell r="G2038">
            <v>38909510.039999999</v>
          </cell>
          <cell r="H2038">
            <v>8000</v>
          </cell>
          <cell r="I2038">
            <v>37156898.600000001</v>
          </cell>
          <cell r="J2038">
            <v>10345802.33</v>
          </cell>
          <cell r="K2038">
            <v>1557195.26</v>
          </cell>
          <cell r="L2038">
            <v>1421902.7</v>
          </cell>
          <cell r="M2038">
            <v>72638435.420000002</v>
          </cell>
          <cell r="N2038">
            <v>395199.09</v>
          </cell>
          <cell r="O2038">
            <v>48394490.670000002</v>
          </cell>
          <cell r="P2038">
            <v>4021442.01</v>
          </cell>
          <cell r="Q2038">
            <v>2815902.42</v>
          </cell>
          <cell r="R2038">
            <v>7402961.5599999996</v>
          </cell>
          <cell r="S2038">
            <v>18319644.190000001</v>
          </cell>
          <cell r="T2038">
            <v>3445346.82</v>
          </cell>
          <cell r="U2038">
            <v>379909.67</v>
          </cell>
          <cell r="V2038">
            <v>4081048.51</v>
          </cell>
          <cell r="W2038">
            <v>24111771.93</v>
          </cell>
          <cell r="X2038">
            <v>3233481.41</v>
          </cell>
          <cell r="Y2038">
            <v>619170.73</v>
          </cell>
          <cell r="Z2038">
            <v>24623687.920000002</v>
          </cell>
        </row>
        <row r="2039">
          <cell r="A2039">
            <v>3903</v>
          </cell>
          <cell r="B2039" t="str">
            <v>П</v>
          </cell>
          <cell r="C2039" t="str">
            <v>П3903</v>
          </cell>
          <cell r="D2039" t="str">
            <v>978</v>
          </cell>
          <cell r="E2039">
            <v>7758758.2799999993</v>
          </cell>
          <cell r="F2039">
            <v>3181497.55</v>
          </cell>
          <cell r="G2039">
            <v>73401.66</v>
          </cell>
          <cell r="H2039">
            <v>0</v>
          </cell>
          <cell r="I2039">
            <v>50414.12</v>
          </cell>
          <cell r="J2039">
            <v>1642828.81</v>
          </cell>
          <cell r="K2039">
            <v>16036.07</v>
          </cell>
          <cell r="L2039">
            <v>789496.1</v>
          </cell>
          <cell r="M2039">
            <v>1808411.75</v>
          </cell>
          <cell r="N2039">
            <v>0</v>
          </cell>
          <cell r="O2039">
            <v>60582.6</v>
          </cell>
          <cell r="P2039">
            <v>106.5</v>
          </cell>
          <cell r="Q2039">
            <v>3737.59</v>
          </cell>
          <cell r="R2039">
            <v>66.510000000000005</v>
          </cell>
          <cell r="S2039">
            <v>73932.86</v>
          </cell>
          <cell r="T2039">
            <v>91.37</v>
          </cell>
          <cell r="U2039">
            <v>36.82</v>
          </cell>
          <cell r="V2039">
            <v>24.84</v>
          </cell>
          <cell r="W2039">
            <v>42833.64</v>
          </cell>
          <cell r="X2039">
            <v>14698.9</v>
          </cell>
          <cell r="Y2039">
            <v>0</v>
          </cell>
          <cell r="Z2039">
            <v>560.59</v>
          </cell>
        </row>
        <row r="2040">
          <cell r="A2040">
            <v>3903</v>
          </cell>
          <cell r="B2040" t="str">
            <v>П</v>
          </cell>
          <cell r="C2040" t="str">
            <v>П3903</v>
          </cell>
          <cell r="D2040">
            <v>840</v>
          </cell>
          <cell r="E2040">
            <v>77806689.300000012</v>
          </cell>
          <cell r="F2040">
            <v>29701776.43</v>
          </cell>
          <cell r="G2040">
            <v>2330562.48</v>
          </cell>
          <cell r="H2040">
            <v>0</v>
          </cell>
          <cell r="I2040">
            <v>3108238.59</v>
          </cell>
          <cell r="J2040">
            <v>4262126.6500000004</v>
          </cell>
          <cell r="K2040">
            <v>16887.89</v>
          </cell>
          <cell r="L2040">
            <v>231257.94</v>
          </cell>
          <cell r="M2040">
            <v>15274985.65</v>
          </cell>
          <cell r="N2040">
            <v>99948.34</v>
          </cell>
          <cell r="O2040">
            <v>1234249.7</v>
          </cell>
          <cell r="P2040">
            <v>5095938.87</v>
          </cell>
          <cell r="Q2040">
            <v>111593.46</v>
          </cell>
          <cell r="R2040">
            <v>1878378.59</v>
          </cell>
          <cell r="S2040">
            <v>2764315.76</v>
          </cell>
          <cell r="T2040">
            <v>354010</v>
          </cell>
          <cell r="U2040">
            <v>93.64</v>
          </cell>
          <cell r="V2040">
            <v>169893.39</v>
          </cell>
          <cell r="W2040">
            <v>925853.33</v>
          </cell>
          <cell r="X2040">
            <v>539872.76</v>
          </cell>
          <cell r="Y2040">
            <v>98.07</v>
          </cell>
          <cell r="Z2040">
            <v>9706607.7599999998</v>
          </cell>
        </row>
        <row r="2041">
          <cell r="A2041">
            <v>3903</v>
          </cell>
          <cell r="B2041" t="str">
            <v>П</v>
          </cell>
          <cell r="C2041" t="str">
            <v>П3903</v>
          </cell>
          <cell r="D2041">
            <v>810</v>
          </cell>
          <cell r="E2041">
            <v>6137772.0600000005</v>
          </cell>
          <cell r="F2041">
            <v>1591455.37</v>
          </cell>
          <cell r="G2041">
            <v>0</v>
          </cell>
          <cell r="H2041">
            <v>0</v>
          </cell>
          <cell r="I2041">
            <v>102828.63</v>
          </cell>
          <cell r="J2041">
            <v>0</v>
          </cell>
          <cell r="K2041">
            <v>1191.97</v>
          </cell>
          <cell r="L2041">
            <v>0</v>
          </cell>
          <cell r="M2041">
            <v>0</v>
          </cell>
          <cell r="N2041">
            <v>0</v>
          </cell>
          <cell r="O2041">
            <v>1573440.02</v>
          </cell>
          <cell r="P2041">
            <v>0</v>
          </cell>
          <cell r="Q2041">
            <v>2868856.07</v>
          </cell>
          <cell r="R2041">
            <v>0</v>
          </cell>
          <cell r="S2041">
            <v>0</v>
          </cell>
          <cell r="T2041">
            <v>0</v>
          </cell>
          <cell r="U2041">
            <v>0</v>
          </cell>
          <cell r="V2041">
            <v>0</v>
          </cell>
          <cell r="W2041">
            <v>0</v>
          </cell>
          <cell r="X2041">
            <v>0</v>
          </cell>
          <cell r="Y2041">
            <v>0</v>
          </cell>
          <cell r="Z2041">
            <v>0</v>
          </cell>
        </row>
        <row r="2042">
          <cell r="A2042">
            <v>3904</v>
          </cell>
          <cell r="B2042" t="str">
            <v>А</v>
          </cell>
          <cell r="C2042" t="str">
            <v>А3904</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row>
        <row r="2043">
          <cell r="A2043">
            <v>3904</v>
          </cell>
          <cell r="B2043" t="str">
            <v>А</v>
          </cell>
          <cell r="C2043" t="str">
            <v>А3904</v>
          </cell>
          <cell r="D2043">
            <v>980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row>
        <row r="2044">
          <cell r="A2044">
            <v>3904</v>
          </cell>
          <cell r="B2044" t="str">
            <v>А</v>
          </cell>
          <cell r="C2044" t="str">
            <v>А3904</v>
          </cell>
          <cell r="D2044" t="str">
            <v>978</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row>
        <row r="2045">
          <cell r="A2045">
            <v>3904</v>
          </cell>
          <cell r="B2045" t="str">
            <v>А</v>
          </cell>
          <cell r="C2045" t="str">
            <v>А3904</v>
          </cell>
          <cell r="D2045">
            <v>840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row>
        <row r="2046">
          <cell r="A2046">
            <v>3904</v>
          </cell>
          <cell r="B2046" t="str">
            <v>А</v>
          </cell>
          <cell r="C2046" t="str">
            <v>А3904</v>
          </cell>
          <cell r="D2046">
            <v>810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row>
        <row r="2047">
          <cell r="A2047">
            <v>3905</v>
          </cell>
          <cell r="B2047" t="str">
            <v>П</v>
          </cell>
          <cell r="C2047" t="str">
            <v>П3905</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row>
        <row r="2048">
          <cell r="A2048">
            <v>3905</v>
          </cell>
          <cell r="B2048" t="str">
            <v>П</v>
          </cell>
          <cell r="C2048" t="str">
            <v>П3905</v>
          </cell>
          <cell r="D2048">
            <v>980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row>
        <row r="2049">
          <cell r="A2049">
            <v>3905</v>
          </cell>
          <cell r="B2049" t="str">
            <v>П</v>
          </cell>
          <cell r="C2049" t="str">
            <v>П3905</v>
          </cell>
          <cell r="D2049" t="str">
            <v>978</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row>
        <row r="2050">
          <cell r="A2050">
            <v>3905</v>
          </cell>
          <cell r="B2050" t="str">
            <v>П</v>
          </cell>
          <cell r="C2050" t="str">
            <v>П3905</v>
          </cell>
          <cell r="D2050">
            <v>840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row>
        <row r="2051">
          <cell r="A2051">
            <v>3905</v>
          </cell>
          <cell r="B2051" t="str">
            <v>П</v>
          </cell>
          <cell r="C2051" t="str">
            <v>П3905</v>
          </cell>
          <cell r="D2051">
            <v>810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row>
        <row r="2052">
          <cell r="A2052">
            <v>3910</v>
          </cell>
          <cell r="B2052" t="str">
            <v>А</v>
          </cell>
          <cell r="C2052" t="str">
            <v>А3910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row>
        <row r="2053">
          <cell r="A2053">
            <v>3910</v>
          </cell>
          <cell r="B2053" t="str">
            <v>А</v>
          </cell>
          <cell r="C2053" t="str">
            <v>А3910</v>
          </cell>
          <cell r="D2053">
            <v>980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row>
        <row r="2054">
          <cell r="A2054">
            <v>3910</v>
          </cell>
          <cell r="B2054" t="str">
            <v>А</v>
          </cell>
          <cell r="C2054" t="str">
            <v>А3910</v>
          </cell>
          <cell r="D2054" t="str">
            <v>978</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row>
        <row r="2055">
          <cell r="A2055">
            <v>3910</v>
          </cell>
          <cell r="B2055" t="str">
            <v>А</v>
          </cell>
          <cell r="C2055" t="str">
            <v>А3910</v>
          </cell>
          <cell r="D2055">
            <v>840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row>
        <row r="2056">
          <cell r="A2056">
            <v>3910</v>
          </cell>
          <cell r="B2056" t="str">
            <v>А</v>
          </cell>
          <cell r="C2056" t="str">
            <v>А3910</v>
          </cell>
          <cell r="D2056">
            <v>810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row>
        <row r="2057">
          <cell r="A2057">
            <v>3911</v>
          </cell>
          <cell r="B2057" t="str">
            <v>П</v>
          </cell>
          <cell r="C2057" t="str">
            <v>П3911</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row>
        <row r="2058">
          <cell r="A2058">
            <v>3911</v>
          </cell>
          <cell r="B2058" t="str">
            <v>П</v>
          </cell>
          <cell r="C2058" t="str">
            <v>П3911</v>
          </cell>
          <cell r="D2058">
            <v>980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row>
        <row r="2059">
          <cell r="A2059">
            <v>3911</v>
          </cell>
          <cell r="B2059" t="str">
            <v>П</v>
          </cell>
          <cell r="C2059" t="str">
            <v>П3911</v>
          </cell>
          <cell r="D2059" t="str">
            <v>978</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row>
        <row r="2060">
          <cell r="A2060">
            <v>3911</v>
          </cell>
          <cell r="B2060" t="str">
            <v>П</v>
          </cell>
          <cell r="C2060" t="str">
            <v>П3911</v>
          </cell>
          <cell r="D2060">
            <v>840</v>
          </cell>
          <cell r="E2060">
            <v>0</v>
          </cell>
          <cell r="F2060">
            <v>0</v>
          </cell>
          <cell r="G2060">
            <v>0</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row>
        <row r="2061">
          <cell r="A2061">
            <v>3911</v>
          </cell>
          <cell r="B2061" t="str">
            <v>П</v>
          </cell>
          <cell r="C2061" t="str">
            <v>П3911</v>
          </cell>
          <cell r="D2061">
            <v>810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row>
        <row r="2062">
          <cell r="A2062">
            <v>3912</v>
          </cell>
          <cell r="B2062" t="str">
            <v>А</v>
          </cell>
          <cell r="C2062" t="str">
            <v>А3912</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row>
        <row r="2063">
          <cell r="A2063">
            <v>3912</v>
          </cell>
          <cell r="B2063" t="str">
            <v>А</v>
          </cell>
          <cell r="C2063" t="str">
            <v>А3912</v>
          </cell>
          <cell r="D2063">
            <v>980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row>
        <row r="2064">
          <cell r="A2064">
            <v>3912</v>
          </cell>
          <cell r="B2064" t="str">
            <v>А</v>
          </cell>
          <cell r="C2064" t="str">
            <v>А3912</v>
          </cell>
          <cell r="D2064" t="str">
            <v>978</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row>
        <row r="2065">
          <cell r="A2065">
            <v>3912</v>
          </cell>
          <cell r="B2065" t="str">
            <v>А</v>
          </cell>
          <cell r="C2065" t="str">
            <v>А3912</v>
          </cell>
          <cell r="D2065">
            <v>840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row>
        <row r="2066">
          <cell r="A2066">
            <v>3912</v>
          </cell>
          <cell r="B2066" t="str">
            <v>А</v>
          </cell>
          <cell r="C2066" t="str">
            <v>А3912</v>
          </cell>
          <cell r="D2066">
            <v>810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row>
        <row r="2067">
          <cell r="A2067">
            <v>3913</v>
          </cell>
          <cell r="B2067" t="str">
            <v>П</v>
          </cell>
          <cell r="C2067" t="str">
            <v>П3913</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row>
        <row r="2068">
          <cell r="A2068">
            <v>3913</v>
          </cell>
          <cell r="B2068" t="str">
            <v>П</v>
          </cell>
          <cell r="C2068" t="str">
            <v>П3913</v>
          </cell>
          <cell r="D2068">
            <v>980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row>
        <row r="2069">
          <cell r="A2069">
            <v>3913</v>
          </cell>
          <cell r="B2069" t="str">
            <v>П</v>
          </cell>
          <cell r="C2069" t="str">
            <v>П3913</v>
          </cell>
          <cell r="D2069" t="str">
            <v>978</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row>
        <row r="2070">
          <cell r="A2070">
            <v>3913</v>
          </cell>
          <cell r="B2070" t="str">
            <v>П</v>
          </cell>
          <cell r="C2070" t="str">
            <v>П3913</v>
          </cell>
          <cell r="D2070">
            <v>840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row>
        <row r="2071">
          <cell r="A2071">
            <v>3913</v>
          </cell>
          <cell r="B2071" t="str">
            <v>П</v>
          </cell>
          <cell r="C2071" t="str">
            <v>П3913</v>
          </cell>
          <cell r="D2071">
            <v>810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row>
        <row r="2072">
          <cell r="A2072">
            <v>3928</v>
          </cell>
          <cell r="B2072" t="str">
            <v>А</v>
          </cell>
          <cell r="C2072" t="str">
            <v>А3928</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row>
        <row r="2073">
          <cell r="A2073">
            <v>3928</v>
          </cell>
          <cell r="B2073" t="str">
            <v>А</v>
          </cell>
          <cell r="C2073" t="str">
            <v>А3928</v>
          </cell>
          <cell r="D2073">
            <v>980</v>
          </cell>
          <cell r="E2073">
            <v>0</v>
          </cell>
          <cell r="F2073">
            <v>0</v>
          </cell>
          <cell r="G2073">
            <v>0</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row>
        <row r="2074">
          <cell r="A2074">
            <v>3928</v>
          </cell>
          <cell r="B2074" t="str">
            <v>А</v>
          </cell>
          <cell r="C2074" t="str">
            <v>А3928</v>
          </cell>
          <cell r="D2074" t="str">
            <v>978</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row>
        <row r="2075">
          <cell r="A2075">
            <v>3928</v>
          </cell>
          <cell r="B2075" t="str">
            <v>А</v>
          </cell>
          <cell r="C2075" t="str">
            <v>А3928</v>
          </cell>
          <cell r="D2075">
            <v>840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row>
        <row r="2076">
          <cell r="A2076">
            <v>3928</v>
          </cell>
          <cell r="B2076" t="str">
            <v>А</v>
          </cell>
          <cell r="C2076" t="str">
            <v>А3928</v>
          </cell>
          <cell r="D2076">
            <v>810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row>
        <row r="2077">
          <cell r="A2077">
            <v>3929</v>
          </cell>
          <cell r="B2077" t="str">
            <v>П</v>
          </cell>
          <cell r="C2077" t="str">
            <v>П3929</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row>
        <row r="2078">
          <cell r="A2078">
            <v>3929</v>
          </cell>
          <cell r="B2078" t="str">
            <v>П</v>
          </cell>
          <cell r="C2078" t="str">
            <v>П3929</v>
          </cell>
          <cell r="D2078">
            <v>980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row>
        <row r="2079">
          <cell r="A2079">
            <v>3929</v>
          </cell>
          <cell r="B2079" t="str">
            <v>П</v>
          </cell>
          <cell r="C2079" t="str">
            <v>П3929</v>
          </cell>
          <cell r="D2079" t="str">
            <v>978</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row>
        <row r="2080">
          <cell r="A2080">
            <v>3929</v>
          </cell>
          <cell r="B2080" t="str">
            <v>П</v>
          </cell>
          <cell r="C2080" t="str">
            <v>П3929</v>
          </cell>
          <cell r="D2080">
            <v>840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row>
        <row r="2081">
          <cell r="A2081">
            <v>3929</v>
          </cell>
          <cell r="B2081" t="str">
            <v>П</v>
          </cell>
          <cell r="C2081" t="str">
            <v>П3929</v>
          </cell>
          <cell r="D2081">
            <v>810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row>
        <row r="2082">
          <cell r="A2082">
            <v>4102</v>
          </cell>
          <cell r="B2082" t="str">
            <v>А</v>
          </cell>
          <cell r="C2082" t="str">
            <v>А4102</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row>
        <row r="2083">
          <cell r="A2083">
            <v>4102</v>
          </cell>
          <cell r="B2083" t="str">
            <v>А</v>
          </cell>
          <cell r="C2083" t="str">
            <v>А4102</v>
          </cell>
          <cell r="D2083">
            <v>980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row>
        <row r="2084">
          <cell r="A2084">
            <v>4102</v>
          </cell>
          <cell r="B2084" t="str">
            <v>А</v>
          </cell>
          <cell r="C2084" t="str">
            <v>А4102</v>
          </cell>
          <cell r="D2084" t="str">
            <v>978</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row>
        <row r="2085">
          <cell r="A2085">
            <v>4102</v>
          </cell>
          <cell r="B2085" t="str">
            <v>А</v>
          </cell>
          <cell r="C2085" t="str">
            <v>А4102</v>
          </cell>
          <cell r="D2085">
            <v>840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row>
        <row r="2086">
          <cell r="A2086">
            <v>4102</v>
          </cell>
          <cell r="B2086" t="str">
            <v>А</v>
          </cell>
          <cell r="C2086" t="str">
            <v>А4102</v>
          </cell>
          <cell r="D2086">
            <v>810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row>
        <row r="2087">
          <cell r="A2087">
            <v>4103</v>
          </cell>
          <cell r="B2087" t="str">
            <v>А</v>
          </cell>
          <cell r="C2087" t="str">
            <v>А4103</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row>
        <row r="2088">
          <cell r="A2088">
            <v>4103</v>
          </cell>
          <cell r="B2088" t="str">
            <v>А</v>
          </cell>
          <cell r="C2088" t="str">
            <v>А4103</v>
          </cell>
          <cell r="D2088">
            <v>980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row>
        <row r="2089">
          <cell r="A2089">
            <v>4103</v>
          </cell>
          <cell r="B2089" t="str">
            <v>А</v>
          </cell>
          <cell r="C2089" t="str">
            <v>А4103</v>
          </cell>
          <cell r="D2089" t="str">
            <v>978</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row>
        <row r="2090">
          <cell r="A2090">
            <v>4103</v>
          </cell>
          <cell r="B2090" t="str">
            <v>А</v>
          </cell>
          <cell r="C2090" t="str">
            <v>А4103</v>
          </cell>
          <cell r="D2090">
            <v>840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row>
        <row r="2091">
          <cell r="A2091">
            <v>4103</v>
          </cell>
          <cell r="B2091" t="str">
            <v>А</v>
          </cell>
          <cell r="C2091" t="str">
            <v>А4103</v>
          </cell>
          <cell r="D2091">
            <v>810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row>
        <row r="2092">
          <cell r="A2092">
            <v>4109</v>
          </cell>
          <cell r="B2092" t="str">
            <v>А</v>
          </cell>
          <cell r="C2092" t="str">
            <v>А4109</v>
          </cell>
          <cell r="D2092">
            <v>0</v>
          </cell>
          <cell r="E2092">
            <v>-631950</v>
          </cell>
          <cell r="F2092">
            <v>-631950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row>
        <row r="2093">
          <cell r="A2093">
            <v>4109</v>
          </cell>
          <cell r="B2093" t="str">
            <v>А</v>
          </cell>
          <cell r="C2093" t="str">
            <v>А4109</v>
          </cell>
          <cell r="D2093">
            <v>980</v>
          </cell>
          <cell r="E2093">
            <v>-631950</v>
          </cell>
          <cell r="F2093">
            <v>-631950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row>
        <row r="2094">
          <cell r="A2094">
            <v>4109</v>
          </cell>
          <cell r="B2094" t="str">
            <v>А</v>
          </cell>
          <cell r="C2094" t="str">
            <v>А4109</v>
          </cell>
          <cell r="D2094" t="str">
            <v>978</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row>
        <row r="2095">
          <cell r="A2095">
            <v>4109</v>
          </cell>
          <cell r="B2095" t="str">
            <v>А</v>
          </cell>
          <cell r="C2095" t="str">
            <v>А4109</v>
          </cell>
          <cell r="D2095">
            <v>840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row>
        <row r="2096">
          <cell r="A2096">
            <v>4109</v>
          </cell>
          <cell r="B2096" t="str">
            <v>А</v>
          </cell>
          <cell r="C2096" t="str">
            <v>А4109</v>
          </cell>
          <cell r="D2096">
            <v>810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row>
        <row r="2097">
          <cell r="A2097">
            <v>4202</v>
          </cell>
          <cell r="B2097" t="str">
            <v>А</v>
          </cell>
          <cell r="C2097" t="str">
            <v>А4202</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row>
        <row r="2098">
          <cell r="A2098">
            <v>4202</v>
          </cell>
          <cell r="B2098" t="str">
            <v>А</v>
          </cell>
          <cell r="C2098" t="str">
            <v>А4202</v>
          </cell>
          <cell r="D2098">
            <v>980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row>
        <row r="2099">
          <cell r="A2099">
            <v>4202</v>
          </cell>
          <cell r="B2099" t="str">
            <v>А</v>
          </cell>
          <cell r="C2099" t="str">
            <v>А4202</v>
          </cell>
          <cell r="D2099" t="str">
            <v>978</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row>
        <row r="2100">
          <cell r="A2100">
            <v>4202</v>
          </cell>
          <cell r="B2100" t="str">
            <v>А</v>
          </cell>
          <cell r="C2100" t="str">
            <v>А4202</v>
          </cell>
          <cell r="D2100">
            <v>840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row>
        <row r="2101">
          <cell r="A2101">
            <v>4202</v>
          </cell>
          <cell r="B2101" t="str">
            <v>А</v>
          </cell>
          <cell r="C2101" t="str">
            <v>А4202</v>
          </cell>
          <cell r="D2101">
            <v>810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row>
        <row r="2102">
          <cell r="A2102">
            <v>4203</v>
          </cell>
          <cell r="B2102" t="str">
            <v>А</v>
          </cell>
          <cell r="C2102" t="str">
            <v>А4203</v>
          </cell>
          <cell r="D2102">
            <v>0</v>
          </cell>
          <cell r="E2102">
            <v>-1855000</v>
          </cell>
          <cell r="F2102">
            <v>-1855000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row>
        <row r="2103">
          <cell r="A2103">
            <v>4203</v>
          </cell>
          <cell r="B2103" t="str">
            <v>А</v>
          </cell>
          <cell r="C2103" t="str">
            <v>А4203</v>
          </cell>
          <cell r="D2103">
            <v>980</v>
          </cell>
          <cell r="E2103">
            <v>-1855000</v>
          </cell>
          <cell r="F2103">
            <v>-1855000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row>
        <row r="2104">
          <cell r="A2104">
            <v>4203</v>
          </cell>
          <cell r="B2104" t="str">
            <v>А</v>
          </cell>
          <cell r="C2104" t="str">
            <v>А4203</v>
          </cell>
          <cell r="D2104" t="str">
            <v>978</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row>
        <row r="2105">
          <cell r="A2105">
            <v>4203</v>
          </cell>
          <cell r="B2105" t="str">
            <v>А</v>
          </cell>
          <cell r="C2105" t="str">
            <v>А4203</v>
          </cell>
          <cell r="D2105">
            <v>840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row>
        <row r="2106">
          <cell r="A2106">
            <v>4203</v>
          </cell>
          <cell r="B2106" t="str">
            <v>А</v>
          </cell>
          <cell r="C2106" t="str">
            <v>А4203</v>
          </cell>
          <cell r="D2106">
            <v>810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row>
        <row r="2107">
          <cell r="A2107">
            <v>4209</v>
          </cell>
          <cell r="B2107" t="str">
            <v>А</v>
          </cell>
          <cell r="C2107" t="str">
            <v>А4209</v>
          </cell>
          <cell r="D2107">
            <v>0</v>
          </cell>
          <cell r="E2107">
            <v>-1172447.9099999999</v>
          </cell>
          <cell r="F2107">
            <v>-1172447.9099999999</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row>
        <row r="2108">
          <cell r="A2108">
            <v>4209</v>
          </cell>
          <cell r="B2108" t="str">
            <v>А</v>
          </cell>
          <cell r="C2108" t="str">
            <v>А4209</v>
          </cell>
          <cell r="D2108">
            <v>980</v>
          </cell>
          <cell r="E2108">
            <v>-1172447.9099999999</v>
          </cell>
          <cell r="F2108">
            <v>-1172447.9099999999</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row>
        <row r="2109">
          <cell r="A2109">
            <v>4209</v>
          </cell>
          <cell r="B2109" t="str">
            <v>А</v>
          </cell>
          <cell r="C2109" t="str">
            <v>А4209</v>
          </cell>
          <cell r="D2109" t="str">
            <v>978</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row>
        <row r="2110">
          <cell r="A2110">
            <v>4209</v>
          </cell>
          <cell r="B2110" t="str">
            <v>А</v>
          </cell>
          <cell r="C2110" t="str">
            <v>А4209</v>
          </cell>
          <cell r="D2110">
            <v>840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row>
        <row r="2111">
          <cell r="A2111">
            <v>4209</v>
          </cell>
          <cell r="B2111" t="str">
            <v>А</v>
          </cell>
          <cell r="C2111" t="str">
            <v>А4209</v>
          </cell>
          <cell r="D2111">
            <v>810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row>
        <row r="2112">
          <cell r="A2112">
            <v>4300</v>
          </cell>
          <cell r="B2112" t="str">
            <v>А</v>
          </cell>
          <cell r="C2112" t="str">
            <v>А4300</v>
          </cell>
          <cell r="D2112">
            <v>0</v>
          </cell>
          <cell r="E2112">
            <v>-8823996.9299999997</v>
          </cell>
          <cell r="F2112">
            <v>-4811847.79</v>
          </cell>
          <cell r="G2112">
            <v>-570127.67000000004</v>
          </cell>
          <cell r="H2112">
            <v>0</v>
          </cell>
          <cell r="I2112">
            <v>-515711.91</v>
          </cell>
          <cell r="J2112">
            <v>-251120.25</v>
          </cell>
          <cell r="K2112">
            <v>-64583.51</v>
          </cell>
          <cell r="L2112">
            <v>-56694.63</v>
          </cell>
          <cell r="M2112">
            <v>-410066.66</v>
          </cell>
          <cell r="N2112">
            <v>-41701.980000000003</v>
          </cell>
          <cell r="O2112">
            <v>-437451.61</v>
          </cell>
          <cell r="P2112">
            <v>-63337.5</v>
          </cell>
          <cell r="Q2112">
            <v>-108082.75</v>
          </cell>
          <cell r="R2112">
            <v>-245551.6</v>
          </cell>
          <cell r="S2112">
            <v>-96064.1</v>
          </cell>
          <cell r="T2112">
            <v>-74042.850000000006</v>
          </cell>
          <cell r="U2112">
            <v>-81806.39</v>
          </cell>
          <cell r="V2112">
            <v>-103108</v>
          </cell>
          <cell r="W2112">
            <v>-417815.23</v>
          </cell>
          <cell r="X2112">
            <v>-44471.33</v>
          </cell>
          <cell r="Y2112">
            <v>-46622.8</v>
          </cell>
          <cell r="Z2112">
            <v>-383788.37</v>
          </cell>
        </row>
        <row r="2113">
          <cell r="A2113">
            <v>4300</v>
          </cell>
          <cell r="B2113" t="str">
            <v>А</v>
          </cell>
          <cell r="C2113" t="str">
            <v>А4300</v>
          </cell>
          <cell r="D2113">
            <v>980</v>
          </cell>
          <cell r="E2113">
            <v>-8823996.9299999997</v>
          </cell>
          <cell r="F2113">
            <v>-4811847.79</v>
          </cell>
          <cell r="G2113">
            <v>-570127.67000000004</v>
          </cell>
          <cell r="H2113">
            <v>0</v>
          </cell>
          <cell r="I2113">
            <v>-515711.91</v>
          </cell>
          <cell r="J2113">
            <v>-251120.25</v>
          </cell>
          <cell r="K2113">
            <v>-64583.51</v>
          </cell>
          <cell r="L2113">
            <v>-56694.63</v>
          </cell>
          <cell r="M2113">
            <v>-410066.66</v>
          </cell>
          <cell r="N2113">
            <v>-41701.980000000003</v>
          </cell>
          <cell r="O2113">
            <v>-437451.61</v>
          </cell>
          <cell r="P2113">
            <v>-63337.5</v>
          </cell>
          <cell r="Q2113">
            <v>-108082.75</v>
          </cell>
          <cell r="R2113">
            <v>-245551.6</v>
          </cell>
          <cell r="S2113">
            <v>-96064.1</v>
          </cell>
          <cell r="T2113">
            <v>-74042.850000000006</v>
          </cell>
          <cell r="U2113">
            <v>-81806.39</v>
          </cell>
          <cell r="V2113">
            <v>-103108</v>
          </cell>
          <cell r="W2113">
            <v>-417815.23</v>
          </cell>
          <cell r="X2113">
            <v>-44471.33</v>
          </cell>
          <cell r="Y2113">
            <v>-46622.8</v>
          </cell>
          <cell r="Z2113">
            <v>-383788.37</v>
          </cell>
        </row>
        <row r="2114">
          <cell r="A2114">
            <v>4300</v>
          </cell>
          <cell r="B2114" t="str">
            <v>А</v>
          </cell>
          <cell r="C2114" t="str">
            <v>А4300</v>
          </cell>
          <cell r="D2114" t="str">
            <v>978</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row>
        <row r="2115">
          <cell r="A2115">
            <v>4300</v>
          </cell>
          <cell r="B2115" t="str">
            <v>А</v>
          </cell>
          <cell r="C2115" t="str">
            <v>А4300</v>
          </cell>
          <cell r="D2115">
            <v>840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row>
        <row r="2116">
          <cell r="A2116">
            <v>4300</v>
          </cell>
          <cell r="B2116" t="str">
            <v>А</v>
          </cell>
          <cell r="C2116" t="str">
            <v>А4300</v>
          </cell>
          <cell r="D2116">
            <v>810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row>
        <row r="2117">
          <cell r="A2117">
            <v>4309</v>
          </cell>
          <cell r="B2117" t="str">
            <v>П</v>
          </cell>
          <cell r="C2117" t="str">
            <v>П4309</v>
          </cell>
          <cell r="D2117">
            <v>0</v>
          </cell>
          <cell r="E2117">
            <v>2988839.89</v>
          </cell>
          <cell r="F2117">
            <v>1590120.19</v>
          </cell>
          <cell r="G2117">
            <v>256021.46</v>
          </cell>
          <cell r="H2117">
            <v>0</v>
          </cell>
          <cell r="I2117">
            <v>157844.46</v>
          </cell>
          <cell r="J2117">
            <v>76215.990000000005</v>
          </cell>
          <cell r="K2117">
            <v>22686.16</v>
          </cell>
          <cell r="L2117">
            <v>15197.85</v>
          </cell>
          <cell r="M2117">
            <v>86153.26</v>
          </cell>
          <cell r="N2117">
            <v>10438.33</v>
          </cell>
          <cell r="O2117">
            <v>155112.47</v>
          </cell>
          <cell r="P2117">
            <v>23596.53</v>
          </cell>
          <cell r="Q2117">
            <v>32718.25</v>
          </cell>
          <cell r="R2117">
            <v>107837.68</v>
          </cell>
          <cell r="S2117">
            <v>38890.28</v>
          </cell>
          <cell r="T2117">
            <v>28973.200000000001</v>
          </cell>
          <cell r="U2117">
            <v>5983.79</v>
          </cell>
          <cell r="V2117">
            <v>32166.47</v>
          </cell>
          <cell r="W2117">
            <v>156325.92000000001</v>
          </cell>
          <cell r="X2117">
            <v>12690.04</v>
          </cell>
          <cell r="Y2117">
            <v>10373.540000000001</v>
          </cell>
          <cell r="Z2117">
            <v>169494.02</v>
          </cell>
        </row>
        <row r="2118">
          <cell r="A2118">
            <v>4309</v>
          </cell>
          <cell r="B2118" t="str">
            <v>П</v>
          </cell>
          <cell r="C2118" t="str">
            <v>П4309</v>
          </cell>
          <cell r="D2118">
            <v>980</v>
          </cell>
          <cell r="E2118">
            <v>2988839.89</v>
          </cell>
          <cell r="F2118">
            <v>1590120.19</v>
          </cell>
          <cell r="G2118">
            <v>256021.46</v>
          </cell>
          <cell r="H2118">
            <v>0</v>
          </cell>
          <cell r="I2118">
            <v>157844.46</v>
          </cell>
          <cell r="J2118">
            <v>76215.990000000005</v>
          </cell>
          <cell r="K2118">
            <v>22686.16</v>
          </cell>
          <cell r="L2118">
            <v>15197.85</v>
          </cell>
          <cell r="M2118">
            <v>86153.26</v>
          </cell>
          <cell r="N2118">
            <v>10438.33</v>
          </cell>
          <cell r="O2118">
            <v>155112.47</v>
          </cell>
          <cell r="P2118">
            <v>23596.53</v>
          </cell>
          <cell r="Q2118">
            <v>32718.25</v>
          </cell>
          <cell r="R2118">
            <v>107837.68</v>
          </cell>
          <cell r="S2118">
            <v>38890.28</v>
          </cell>
          <cell r="T2118">
            <v>28973.200000000001</v>
          </cell>
          <cell r="U2118">
            <v>5983.79</v>
          </cell>
          <cell r="V2118">
            <v>32166.47</v>
          </cell>
          <cell r="W2118">
            <v>156325.92000000001</v>
          </cell>
          <cell r="X2118">
            <v>12690.04</v>
          </cell>
          <cell r="Y2118">
            <v>10373.540000000001</v>
          </cell>
          <cell r="Z2118">
            <v>169494.02</v>
          </cell>
        </row>
        <row r="2119">
          <cell r="A2119">
            <v>4309</v>
          </cell>
          <cell r="B2119" t="str">
            <v>П</v>
          </cell>
          <cell r="C2119" t="str">
            <v>П4309</v>
          </cell>
          <cell r="D2119" t="str">
            <v>978</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row>
        <row r="2120">
          <cell r="A2120">
            <v>4309</v>
          </cell>
          <cell r="B2120" t="str">
            <v>П</v>
          </cell>
          <cell r="C2120" t="str">
            <v>П4309</v>
          </cell>
          <cell r="D2120">
            <v>840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row>
        <row r="2121">
          <cell r="A2121">
            <v>4309</v>
          </cell>
          <cell r="B2121" t="str">
            <v>П</v>
          </cell>
          <cell r="C2121" t="str">
            <v>П4309</v>
          </cell>
          <cell r="D2121">
            <v>810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row>
        <row r="2122">
          <cell r="A2122">
            <v>4310</v>
          </cell>
          <cell r="B2122" t="str">
            <v>А</v>
          </cell>
          <cell r="C2122" t="str">
            <v>А4310</v>
          </cell>
          <cell r="D2122">
            <v>0</v>
          </cell>
          <cell r="E2122">
            <v>-7847.52</v>
          </cell>
          <cell r="F2122">
            <v>0</v>
          </cell>
          <cell r="G2122">
            <v>0</v>
          </cell>
          <cell r="H2122">
            <v>0</v>
          </cell>
          <cell r="I2122">
            <v>0</v>
          </cell>
          <cell r="J2122">
            <v>0</v>
          </cell>
          <cell r="K2122">
            <v>0</v>
          </cell>
          <cell r="L2122">
            <v>0</v>
          </cell>
          <cell r="M2122">
            <v>-7847.52</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row>
        <row r="2123">
          <cell r="A2123">
            <v>4310</v>
          </cell>
          <cell r="B2123" t="str">
            <v>А</v>
          </cell>
          <cell r="C2123" t="str">
            <v>А4310</v>
          </cell>
          <cell r="D2123">
            <v>980</v>
          </cell>
          <cell r="E2123">
            <v>-7847.52</v>
          </cell>
          <cell r="F2123">
            <v>0</v>
          </cell>
          <cell r="G2123">
            <v>0</v>
          </cell>
          <cell r="H2123">
            <v>0</v>
          </cell>
          <cell r="I2123">
            <v>0</v>
          </cell>
          <cell r="J2123">
            <v>0</v>
          </cell>
          <cell r="K2123">
            <v>0</v>
          </cell>
          <cell r="L2123">
            <v>0</v>
          </cell>
          <cell r="M2123">
            <v>-7847.52</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row>
        <row r="2124">
          <cell r="A2124">
            <v>4310</v>
          </cell>
          <cell r="B2124" t="str">
            <v>А</v>
          </cell>
          <cell r="C2124" t="str">
            <v>А4310</v>
          </cell>
          <cell r="D2124" t="str">
            <v>978</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row>
        <row r="2125">
          <cell r="A2125">
            <v>4310</v>
          </cell>
          <cell r="B2125" t="str">
            <v>А</v>
          </cell>
          <cell r="C2125" t="str">
            <v>А4310</v>
          </cell>
          <cell r="D2125">
            <v>840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row>
        <row r="2126">
          <cell r="A2126">
            <v>4310</v>
          </cell>
          <cell r="B2126" t="str">
            <v>А</v>
          </cell>
          <cell r="C2126" t="str">
            <v>А4310</v>
          </cell>
          <cell r="D2126">
            <v>810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row>
        <row r="2127">
          <cell r="A2127">
            <v>4400</v>
          </cell>
          <cell r="B2127" t="str">
            <v>А</v>
          </cell>
          <cell r="C2127" t="str">
            <v>А4400</v>
          </cell>
          <cell r="D2127">
            <v>0</v>
          </cell>
          <cell r="E2127">
            <v>-86016944.159999996</v>
          </cell>
          <cell r="F2127">
            <v>-31245610.420000002</v>
          </cell>
          <cell r="G2127">
            <v>-5772469.1500000004</v>
          </cell>
          <cell r="H2127">
            <v>-5291.76</v>
          </cell>
          <cell r="I2127">
            <v>-9842451.6400000006</v>
          </cell>
          <cell r="J2127">
            <v>-5664463.4100000001</v>
          </cell>
          <cell r="K2127">
            <v>-669750.9</v>
          </cell>
          <cell r="L2127">
            <v>-654169.31999999995</v>
          </cell>
          <cell r="M2127">
            <v>-5949973.7000000002</v>
          </cell>
          <cell r="N2127">
            <v>-237795.61</v>
          </cell>
          <cell r="O2127">
            <v>-6574201.0099999998</v>
          </cell>
          <cell r="P2127">
            <v>-1538564.52</v>
          </cell>
          <cell r="Q2127">
            <v>-763950.47</v>
          </cell>
          <cell r="R2127">
            <v>-1256464.6000000001</v>
          </cell>
          <cell r="S2127">
            <v>-1971120.16</v>
          </cell>
          <cell r="T2127">
            <v>-1254448.6399999999</v>
          </cell>
          <cell r="U2127">
            <v>-330581.90999999997</v>
          </cell>
          <cell r="V2127">
            <v>-1970991.86</v>
          </cell>
          <cell r="W2127">
            <v>-2657369.13</v>
          </cell>
          <cell r="X2127">
            <v>-1678234.38</v>
          </cell>
          <cell r="Y2127">
            <v>-327701.17</v>
          </cell>
          <cell r="Z2127">
            <v>-5651340.4000000004</v>
          </cell>
        </row>
        <row r="2128">
          <cell r="A2128">
            <v>4400</v>
          </cell>
          <cell r="B2128" t="str">
            <v>А</v>
          </cell>
          <cell r="C2128" t="str">
            <v>А4400</v>
          </cell>
          <cell r="D2128">
            <v>980</v>
          </cell>
          <cell r="E2128">
            <v>-86016944.159999996</v>
          </cell>
          <cell r="F2128">
            <v>-31245610.420000002</v>
          </cell>
          <cell r="G2128">
            <v>-5772469.1500000004</v>
          </cell>
          <cell r="H2128">
            <v>-5291.76</v>
          </cell>
          <cell r="I2128">
            <v>-9842451.6400000006</v>
          </cell>
          <cell r="J2128">
            <v>-5664463.4100000001</v>
          </cell>
          <cell r="K2128">
            <v>-669750.9</v>
          </cell>
          <cell r="L2128">
            <v>-654169.31999999995</v>
          </cell>
          <cell r="M2128">
            <v>-5949973.7000000002</v>
          </cell>
          <cell r="N2128">
            <v>-237795.61</v>
          </cell>
          <cell r="O2128">
            <v>-6574201.0099999998</v>
          </cell>
          <cell r="P2128">
            <v>-1538564.52</v>
          </cell>
          <cell r="Q2128">
            <v>-763950.47</v>
          </cell>
          <cell r="R2128">
            <v>-1256464.6000000001</v>
          </cell>
          <cell r="S2128">
            <v>-1971120.16</v>
          </cell>
          <cell r="T2128">
            <v>-1254448.6399999999</v>
          </cell>
          <cell r="U2128">
            <v>-330581.90999999997</v>
          </cell>
          <cell r="V2128">
            <v>-1970991.86</v>
          </cell>
          <cell r="W2128">
            <v>-2657369.13</v>
          </cell>
          <cell r="X2128">
            <v>-1678234.38</v>
          </cell>
          <cell r="Y2128">
            <v>-327701.17</v>
          </cell>
          <cell r="Z2128">
            <v>-5651340.4000000004</v>
          </cell>
        </row>
        <row r="2129">
          <cell r="A2129">
            <v>4400</v>
          </cell>
          <cell r="B2129" t="str">
            <v>А</v>
          </cell>
          <cell r="C2129" t="str">
            <v>А4400</v>
          </cell>
          <cell r="D2129" t="str">
            <v>978</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row>
        <row r="2130">
          <cell r="A2130">
            <v>4400</v>
          </cell>
          <cell r="B2130" t="str">
            <v>А</v>
          </cell>
          <cell r="C2130" t="str">
            <v>А4400</v>
          </cell>
          <cell r="D2130">
            <v>840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row>
        <row r="2131">
          <cell r="A2131">
            <v>4400</v>
          </cell>
          <cell r="B2131" t="str">
            <v>А</v>
          </cell>
          <cell r="C2131" t="str">
            <v>А4400</v>
          </cell>
          <cell r="D2131">
            <v>810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row>
        <row r="2132">
          <cell r="A2132">
            <v>4409</v>
          </cell>
          <cell r="B2132" t="str">
            <v>П</v>
          </cell>
          <cell r="C2132" t="str">
            <v>П4409</v>
          </cell>
          <cell r="D2132">
            <v>0</v>
          </cell>
          <cell r="E2132">
            <v>15585985.09</v>
          </cell>
          <cell r="F2132">
            <v>6162236.2699999996</v>
          </cell>
          <cell r="G2132">
            <v>1857761.13</v>
          </cell>
          <cell r="H2132">
            <v>0</v>
          </cell>
          <cell r="I2132">
            <v>1530072.29</v>
          </cell>
          <cell r="J2132">
            <v>522406.38</v>
          </cell>
          <cell r="K2132">
            <v>209736.97</v>
          </cell>
          <cell r="L2132">
            <v>112822.67</v>
          </cell>
          <cell r="M2132">
            <v>1068872.3600000001</v>
          </cell>
          <cell r="N2132">
            <v>37001.42</v>
          </cell>
          <cell r="O2132">
            <v>644027.66</v>
          </cell>
          <cell r="P2132">
            <v>160824.23000000001</v>
          </cell>
          <cell r="Q2132">
            <v>171373.67</v>
          </cell>
          <cell r="R2132">
            <v>276810.28999999998</v>
          </cell>
          <cell r="S2132">
            <v>358160.12</v>
          </cell>
          <cell r="T2132">
            <v>331302.94</v>
          </cell>
          <cell r="U2132">
            <v>24886.38</v>
          </cell>
          <cell r="V2132">
            <v>249632.54</v>
          </cell>
          <cell r="W2132">
            <v>468572.68</v>
          </cell>
          <cell r="X2132">
            <v>121992.14</v>
          </cell>
          <cell r="Y2132">
            <v>46030.37</v>
          </cell>
          <cell r="Z2132">
            <v>1231462.58</v>
          </cell>
        </row>
        <row r="2133">
          <cell r="A2133">
            <v>4409</v>
          </cell>
          <cell r="B2133" t="str">
            <v>П</v>
          </cell>
          <cell r="C2133" t="str">
            <v>П4409</v>
          </cell>
          <cell r="D2133">
            <v>980</v>
          </cell>
          <cell r="E2133">
            <v>15585985.09</v>
          </cell>
          <cell r="F2133">
            <v>6162236.2699999996</v>
          </cell>
          <cell r="G2133">
            <v>1857761.13</v>
          </cell>
          <cell r="H2133">
            <v>0</v>
          </cell>
          <cell r="I2133">
            <v>1530072.29</v>
          </cell>
          <cell r="J2133">
            <v>522406.38</v>
          </cell>
          <cell r="K2133">
            <v>209736.97</v>
          </cell>
          <cell r="L2133">
            <v>112822.67</v>
          </cell>
          <cell r="M2133">
            <v>1068872.3600000001</v>
          </cell>
          <cell r="N2133">
            <v>37001.42</v>
          </cell>
          <cell r="O2133">
            <v>644027.66</v>
          </cell>
          <cell r="P2133">
            <v>160824.23000000001</v>
          </cell>
          <cell r="Q2133">
            <v>171373.67</v>
          </cell>
          <cell r="R2133">
            <v>276810.28999999998</v>
          </cell>
          <cell r="S2133">
            <v>358160.12</v>
          </cell>
          <cell r="T2133">
            <v>331302.94</v>
          </cell>
          <cell r="U2133">
            <v>24886.38</v>
          </cell>
          <cell r="V2133">
            <v>249632.54</v>
          </cell>
          <cell r="W2133">
            <v>468572.68</v>
          </cell>
          <cell r="X2133">
            <v>121992.14</v>
          </cell>
          <cell r="Y2133">
            <v>46030.37</v>
          </cell>
          <cell r="Z2133">
            <v>1231462.58</v>
          </cell>
        </row>
        <row r="2134">
          <cell r="A2134">
            <v>4409</v>
          </cell>
          <cell r="B2134" t="str">
            <v>П</v>
          </cell>
          <cell r="C2134" t="str">
            <v>П4409</v>
          </cell>
          <cell r="D2134" t="str">
            <v>978</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row>
        <row r="2135">
          <cell r="A2135">
            <v>4409</v>
          </cell>
          <cell r="B2135" t="str">
            <v>П</v>
          </cell>
          <cell r="C2135" t="str">
            <v>П4409</v>
          </cell>
          <cell r="D2135">
            <v>840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row>
        <row r="2136">
          <cell r="A2136">
            <v>4409</v>
          </cell>
          <cell r="B2136" t="str">
            <v>П</v>
          </cell>
          <cell r="C2136" t="str">
            <v>П4409</v>
          </cell>
          <cell r="D2136">
            <v>810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row>
        <row r="2137">
          <cell r="A2137">
            <v>4430</v>
          </cell>
          <cell r="B2137" t="str">
            <v>А</v>
          </cell>
          <cell r="C2137" t="str">
            <v>А4430</v>
          </cell>
          <cell r="D2137">
            <v>0</v>
          </cell>
          <cell r="E2137">
            <v>-6341256.4200000009</v>
          </cell>
          <cell r="F2137">
            <v>-5226971.5</v>
          </cell>
          <cell r="G2137">
            <v>0</v>
          </cell>
          <cell r="H2137">
            <v>0</v>
          </cell>
          <cell r="I2137">
            <v>-10363.790000000001</v>
          </cell>
          <cell r="J2137">
            <v>-2497.9</v>
          </cell>
          <cell r="K2137">
            <v>-680</v>
          </cell>
          <cell r="L2137">
            <v>0</v>
          </cell>
          <cell r="M2137">
            <v>-15867.06</v>
          </cell>
          <cell r="N2137">
            <v>0</v>
          </cell>
          <cell r="O2137">
            <v>-306</v>
          </cell>
          <cell r="P2137">
            <v>-1064108.98</v>
          </cell>
          <cell r="Q2137">
            <v>0</v>
          </cell>
          <cell r="R2137">
            <v>0</v>
          </cell>
          <cell r="S2137">
            <v>0</v>
          </cell>
          <cell r="T2137">
            <v>0</v>
          </cell>
          <cell r="U2137">
            <v>0</v>
          </cell>
          <cell r="V2137">
            <v>-17460.400000000001</v>
          </cell>
          <cell r="W2137">
            <v>0</v>
          </cell>
          <cell r="X2137">
            <v>0</v>
          </cell>
          <cell r="Y2137">
            <v>0</v>
          </cell>
          <cell r="Z2137">
            <v>-3000.79</v>
          </cell>
        </row>
        <row r="2138">
          <cell r="A2138">
            <v>4430</v>
          </cell>
          <cell r="B2138" t="str">
            <v>А</v>
          </cell>
          <cell r="C2138" t="str">
            <v>А4430</v>
          </cell>
          <cell r="D2138">
            <v>980</v>
          </cell>
          <cell r="E2138">
            <v>-6341256.4200000009</v>
          </cell>
          <cell r="F2138">
            <v>-5226971.5</v>
          </cell>
          <cell r="G2138">
            <v>0</v>
          </cell>
          <cell r="H2138">
            <v>0</v>
          </cell>
          <cell r="I2138">
            <v>-10363.790000000001</v>
          </cell>
          <cell r="J2138">
            <v>-2497.9</v>
          </cell>
          <cell r="K2138">
            <v>-680</v>
          </cell>
          <cell r="L2138">
            <v>0</v>
          </cell>
          <cell r="M2138">
            <v>-15867.06</v>
          </cell>
          <cell r="N2138">
            <v>0</v>
          </cell>
          <cell r="O2138">
            <v>-306</v>
          </cell>
          <cell r="P2138">
            <v>-1064108.98</v>
          </cell>
          <cell r="Q2138">
            <v>0</v>
          </cell>
          <cell r="R2138">
            <v>0</v>
          </cell>
          <cell r="S2138">
            <v>0</v>
          </cell>
          <cell r="T2138">
            <v>0</v>
          </cell>
          <cell r="U2138">
            <v>0</v>
          </cell>
          <cell r="V2138">
            <v>-17460.400000000001</v>
          </cell>
          <cell r="W2138">
            <v>0</v>
          </cell>
          <cell r="X2138">
            <v>0</v>
          </cell>
          <cell r="Y2138">
            <v>0</v>
          </cell>
          <cell r="Z2138">
            <v>-3000.79</v>
          </cell>
        </row>
        <row r="2139">
          <cell r="A2139">
            <v>4430</v>
          </cell>
          <cell r="B2139" t="str">
            <v>А</v>
          </cell>
          <cell r="C2139" t="str">
            <v>А4430</v>
          </cell>
          <cell r="D2139" t="str">
            <v>978</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row>
        <row r="2140">
          <cell r="A2140">
            <v>4430</v>
          </cell>
          <cell r="B2140" t="str">
            <v>А</v>
          </cell>
          <cell r="C2140" t="str">
            <v>А4430</v>
          </cell>
          <cell r="D2140">
            <v>840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row>
        <row r="2141">
          <cell r="A2141">
            <v>4430</v>
          </cell>
          <cell r="B2141" t="str">
            <v>А</v>
          </cell>
          <cell r="C2141" t="str">
            <v>А4430</v>
          </cell>
          <cell r="D2141">
            <v>810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row>
        <row r="2142">
          <cell r="A2142" t="str">
            <v>4431</v>
          </cell>
          <cell r="B2142" t="str">
            <v>А</v>
          </cell>
          <cell r="C2142" t="str">
            <v>А4431</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row>
        <row r="2143">
          <cell r="A2143" t="str">
            <v>4431</v>
          </cell>
          <cell r="B2143" t="str">
            <v>А</v>
          </cell>
          <cell r="C2143" t="str">
            <v>А4431</v>
          </cell>
          <cell r="D2143">
            <v>980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row>
        <row r="2144">
          <cell r="A2144" t="str">
            <v>4431</v>
          </cell>
          <cell r="B2144" t="str">
            <v>А</v>
          </cell>
          <cell r="C2144" t="str">
            <v>А4431</v>
          </cell>
          <cell r="D2144" t="str">
            <v>978</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row>
        <row r="2145">
          <cell r="A2145" t="str">
            <v>4431</v>
          </cell>
          <cell r="B2145" t="str">
            <v>А</v>
          </cell>
          <cell r="C2145" t="str">
            <v>А4431</v>
          </cell>
          <cell r="D2145">
            <v>840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row>
        <row r="2146">
          <cell r="A2146" t="str">
            <v>4431</v>
          </cell>
          <cell r="B2146" t="str">
            <v>А</v>
          </cell>
          <cell r="C2146" t="str">
            <v>А4431</v>
          </cell>
          <cell r="D2146">
            <v>810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row>
        <row r="2147">
          <cell r="A2147">
            <v>4432</v>
          </cell>
          <cell r="B2147" t="str">
            <v>А</v>
          </cell>
          <cell r="C2147" t="str">
            <v>А4432</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row>
        <row r="2148">
          <cell r="A2148">
            <v>4432</v>
          </cell>
          <cell r="B2148" t="str">
            <v>А</v>
          </cell>
          <cell r="C2148" t="str">
            <v>А4432</v>
          </cell>
          <cell r="D2148">
            <v>980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row>
        <row r="2149">
          <cell r="A2149">
            <v>4432</v>
          </cell>
          <cell r="B2149" t="str">
            <v>А</v>
          </cell>
          <cell r="C2149" t="str">
            <v>А4432</v>
          </cell>
          <cell r="D2149" t="str">
            <v>978</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row>
        <row r="2150">
          <cell r="A2150">
            <v>4432</v>
          </cell>
          <cell r="B2150" t="str">
            <v>А</v>
          </cell>
          <cell r="C2150" t="str">
            <v>А4432</v>
          </cell>
          <cell r="D2150">
            <v>840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row>
        <row r="2151">
          <cell r="A2151">
            <v>4432</v>
          </cell>
          <cell r="B2151" t="str">
            <v>А</v>
          </cell>
          <cell r="C2151" t="str">
            <v>А4432</v>
          </cell>
          <cell r="D2151">
            <v>810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row>
        <row r="2152">
          <cell r="A2152">
            <v>4438</v>
          </cell>
          <cell r="B2152" t="str">
            <v>А</v>
          </cell>
          <cell r="C2152" t="str">
            <v>А4438</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row>
        <row r="2153">
          <cell r="A2153">
            <v>4438</v>
          </cell>
          <cell r="B2153" t="str">
            <v>А</v>
          </cell>
          <cell r="C2153" t="str">
            <v>А4438</v>
          </cell>
          <cell r="D2153">
            <v>980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row>
        <row r="2154">
          <cell r="A2154">
            <v>4438</v>
          </cell>
          <cell r="B2154" t="str">
            <v>А</v>
          </cell>
          <cell r="C2154" t="str">
            <v>А4438</v>
          </cell>
          <cell r="D2154" t="str">
            <v>978</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row>
        <row r="2155">
          <cell r="A2155">
            <v>4438</v>
          </cell>
          <cell r="B2155" t="str">
            <v>А</v>
          </cell>
          <cell r="C2155" t="str">
            <v>А4438</v>
          </cell>
          <cell r="D2155">
            <v>840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row>
        <row r="2156">
          <cell r="A2156">
            <v>4438</v>
          </cell>
          <cell r="B2156" t="str">
            <v>А</v>
          </cell>
          <cell r="C2156" t="str">
            <v>А4438</v>
          </cell>
          <cell r="D2156">
            <v>810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row>
        <row r="2157">
          <cell r="A2157">
            <v>4439</v>
          </cell>
          <cell r="B2157" t="str">
            <v>П</v>
          </cell>
          <cell r="C2157" t="str">
            <v>П4439</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row>
        <row r="2158">
          <cell r="A2158">
            <v>4439</v>
          </cell>
          <cell r="B2158" t="str">
            <v>П</v>
          </cell>
          <cell r="C2158" t="str">
            <v>П4439</v>
          </cell>
          <cell r="D2158">
            <v>980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row>
        <row r="2159">
          <cell r="A2159">
            <v>4439</v>
          </cell>
          <cell r="B2159" t="str">
            <v>П</v>
          </cell>
          <cell r="C2159" t="str">
            <v>П4439</v>
          </cell>
          <cell r="D2159" t="str">
            <v>978</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row>
        <row r="2160">
          <cell r="A2160">
            <v>4439</v>
          </cell>
          <cell r="B2160" t="str">
            <v>П</v>
          </cell>
          <cell r="C2160" t="str">
            <v>П4439</v>
          </cell>
          <cell r="D2160">
            <v>840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row>
        <row r="2161">
          <cell r="A2161">
            <v>4439</v>
          </cell>
          <cell r="B2161" t="str">
            <v>П</v>
          </cell>
          <cell r="C2161" t="str">
            <v>П4439</v>
          </cell>
          <cell r="D2161">
            <v>810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row>
        <row r="2162">
          <cell r="A2162">
            <v>4500</v>
          </cell>
          <cell r="B2162" t="str">
            <v>А</v>
          </cell>
          <cell r="C2162" t="str">
            <v>А4500</v>
          </cell>
          <cell r="D2162">
            <v>0</v>
          </cell>
          <cell r="E2162">
            <v>-14786305.49</v>
          </cell>
          <cell r="F2162">
            <v>-1737032.09</v>
          </cell>
          <cell r="G2162">
            <v>-1060289.24</v>
          </cell>
          <cell r="H2162">
            <v>-4529.1000000000004</v>
          </cell>
          <cell r="I2162">
            <v>-2118060.98</v>
          </cell>
          <cell r="J2162">
            <v>-612619.38</v>
          </cell>
          <cell r="K2162">
            <v>-249865.11</v>
          </cell>
          <cell r="L2162">
            <v>-40234.06</v>
          </cell>
          <cell r="M2162">
            <v>-2389898.0699999998</v>
          </cell>
          <cell r="N2162">
            <v>-139808.89000000001</v>
          </cell>
          <cell r="O2162">
            <v>-294975.02</v>
          </cell>
          <cell r="P2162">
            <v>-450654.42</v>
          </cell>
          <cell r="Q2162">
            <v>-535809.28000000003</v>
          </cell>
          <cell r="R2162">
            <v>-350098.43</v>
          </cell>
          <cell r="S2162">
            <v>-1275744.4099999999</v>
          </cell>
          <cell r="T2162">
            <v>-1126490.26</v>
          </cell>
          <cell r="U2162">
            <v>-15022.97</v>
          </cell>
          <cell r="V2162">
            <v>-390099.56</v>
          </cell>
          <cell r="W2162">
            <v>-1307642.6200000001</v>
          </cell>
          <cell r="X2162">
            <v>-188152.49</v>
          </cell>
          <cell r="Y2162">
            <v>-410155.08</v>
          </cell>
          <cell r="Z2162">
            <v>-89124.03</v>
          </cell>
        </row>
        <row r="2163">
          <cell r="A2163">
            <v>4500</v>
          </cell>
          <cell r="B2163" t="str">
            <v>А</v>
          </cell>
          <cell r="C2163" t="str">
            <v>А4500</v>
          </cell>
          <cell r="D2163">
            <v>980</v>
          </cell>
          <cell r="E2163">
            <v>-14786305.49</v>
          </cell>
          <cell r="F2163">
            <v>-1737032.09</v>
          </cell>
          <cell r="G2163">
            <v>-1060289.24</v>
          </cell>
          <cell r="H2163">
            <v>-4529.1000000000004</v>
          </cell>
          <cell r="I2163">
            <v>-2118060.98</v>
          </cell>
          <cell r="J2163">
            <v>-612619.38</v>
          </cell>
          <cell r="K2163">
            <v>-249865.11</v>
          </cell>
          <cell r="L2163">
            <v>-40234.06</v>
          </cell>
          <cell r="M2163">
            <v>-2389898.0699999998</v>
          </cell>
          <cell r="N2163">
            <v>-139808.89000000001</v>
          </cell>
          <cell r="O2163">
            <v>-294975.02</v>
          </cell>
          <cell r="P2163">
            <v>-450654.42</v>
          </cell>
          <cell r="Q2163">
            <v>-535809.28000000003</v>
          </cell>
          <cell r="R2163">
            <v>-350098.43</v>
          </cell>
          <cell r="S2163">
            <v>-1275744.4099999999</v>
          </cell>
          <cell r="T2163">
            <v>-1126490.26</v>
          </cell>
          <cell r="U2163">
            <v>-15022.97</v>
          </cell>
          <cell r="V2163">
            <v>-390099.56</v>
          </cell>
          <cell r="W2163">
            <v>-1307642.6200000001</v>
          </cell>
          <cell r="X2163">
            <v>-188152.49</v>
          </cell>
          <cell r="Y2163">
            <v>-410155.08</v>
          </cell>
          <cell r="Z2163">
            <v>-89124.03</v>
          </cell>
        </row>
        <row r="2164">
          <cell r="A2164">
            <v>4500</v>
          </cell>
          <cell r="B2164" t="str">
            <v>А</v>
          </cell>
          <cell r="C2164" t="str">
            <v>А4500</v>
          </cell>
          <cell r="D2164" t="str">
            <v>978</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row>
        <row r="2165">
          <cell r="A2165">
            <v>4500</v>
          </cell>
          <cell r="B2165" t="str">
            <v>А</v>
          </cell>
          <cell r="C2165" t="str">
            <v>А4500</v>
          </cell>
          <cell r="D2165">
            <v>840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row>
        <row r="2166">
          <cell r="A2166">
            <v>4500</v>
          </cell>
          <cell r="B2166" t="str">
            <v>А</v>
          </cell>
          <cell r="C2166" t="str">
            <v>А4500</v>
          </cell>
          <cell r="D2166">
            <v>810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row>
        <row r="2167">
          <cell r="A2167">
            <v>4509</v>
          </cell>
          <cell r="B2167" t="str">
            <v>П</v>
          </cell>
          <cell r="C2167" t="str">
            <v>П4509</v>
          </cell>
          <cell r="D2167">
            <v>0</v>
          </cell>
          <cell r="E2167">
            <v>5430067.3100000005</v>
          </cell>
          <cell r="F2167">
            <v>784605.57</v>
          </cell>
          <cell r="G2167">
            <v>422610.38</v>
          </cell>
          <cell r="H2167">
            <v>4529.1000000000004</v>
          </cell>
          <cell r="I2167">
            <v>713695.11</v>
          </cell>
          <cell r="J2167">
            <v>259205.08</v>
          </cell>
          <cell r="K2167">
            <v>115986.19</v>
          </cell>
          <cell r="L2167">
            <v>40234.06</v>
          </cell>
          <cell r="M2167">
            <v>714118.64</v>
          </cell>
          <cell r="N2167">
            <v>40581.199999999997</v>
          </cell>
          <cell r="O2167">
            <v>188968.03</v>
          </cell>
          <cell r="P2167">
            <v>159512.9</v>
          </cell>
          <cell r="Q2167">
            <v>234711.83</v>
          </cell>
          <cell r="R2167">
            <v>100141</v>
          </cell>
          <cell r="S2167">
            <v>358582.64</v>
          </cell>
          <cell r="T2167">
            <v>390924.78</v>
          </cell>
          <cell r="U2167">
            <v>15022.97</v>
          </cell>
          <cell r="V2167">
            <v>180912.6</v>
          </cell>
          <cell r="W2167">
            <v>432847.42</v>
          </cell>
          <cell r="X2167">
            <v>75741.41</v>
          </cell>
          <cell r="Y2167">
            <v>127220.2</v>
          </cell>
          <cell r="Z2167">
            <v>69916.2</v>
          </cell>
        </row>
        <row r="2168">
          <cell r="A2168">
            <v>4509</v>
          </cell>
          <cell r="B2168" t="str">
            <v>П</v>
          </cell>
          <cell r="C2168" t="str">
            <v>П4509</v>
          </cell>
          <cell r="D2168">
            <v>980</v>
          </cell>
          <cell r="E2168">
            <v>5430067.3100000005</v>
          </cell>
          <cell r="F2168">
            <v>784605.57</v>
          </cell>
          <cell r="G2168">
            <v>422610.38</v>
          </cell>
          <cell r="H2168">
            <v>4529.1000000000004</v>
          </cell>
          <cell r="I2168">
            <v>713695.11</v>
          </cell>
          <cell r="J2168">
            <v>259205.08</v>
          </cell>
          <cell r="K2168">
            <v>115986.19</v>
          </cell>
          <cell r="L2168">
            <v>40234.06</v>
          </cell>
          <cell r="M2168">
            <v>714118.64</v>
          </cell>
          <cell r="N2168">
            <v>40581.199999999997</v>
          </cell>
          <cell r="O2168">
            <v>188968.03</v>
          </cell>
          <cell r="P2168">
            <v>159512.9</v>
          </cell>
          <cell r="Q2168">
            <v>234711.83</v>
          </cell>
          <cell r="R2168">
            <v>100141</v>
          </cell>
          <cell r="S2168">
            <v>358582.64</v>
          </cell>
          <cell r="T2168">
            <v>390924.78</v>
          </cell>
          <cell r="U2168">
            <v>15022.97</v>
          </cell>
          <cell r="V2168">
            <v>180912.6</v>
          </cell>
          <cell r="W2168">
            <v>432847.42</v>
          </cell>
          <cell r="X2168">
            <v>75741.41</v>
          </cell>
          <cell r="Y2168">
            <v>127220.2</v>
          </cell>
          <cell r="Z2168">
            <v>69916.2</v>
          </cell>
        </row>
        <row r="2169">
          <cell r="A2169">
            <v>4509</v>
          </cell>
          <cell r="B2169" t="str">
            <v>П</v>
          </cell>
          <cell r="C2169" t="str">
            <v>П4509</v>
          </cell>
          <cell r="D2169" t="str">
            <v>978</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row>
        <row r="2170">
          <cell r="A2170">
            <v>4509</v>
          </cell>
          <cell r="B2170" t="str">
            <v>П</v>
          </cell>
          <cell r="C2170" t="str">
            <v>П4509</v>
          </cell>
          <cell r="D2170">
            <v>840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row>
        <row r="2171">
          <cell r="A2171">
            <v>4509</v>
          </cell>
          <cell r="B2171" t="str">
            <v>П</v>
          </cell>
          <cell r="C2171" t="str">
            <v>П4509</v>
          </cell>
          <cell r="D2171">
            <v>810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row>
        <row r="2172">
          <cell r="A2172">
            <v>4530</v>
          </cell>
          <cell r="B2172" t="str">
            <v>А</v>
          </cell>
          <cell r="C2172" t="str">
            <v>А4530</v>
          </cell>
          <cell r="D2172">
            <v>0</v>
          </cell>
          <cell r="E2172">
            <v>-3544202.02</v>
          </cell>
          <cell r="F2172">
            <v>-1397380.65</v>
          </cell>
          <cell r="G2172">
            <v>-554370.93000000005</v>
          </cell>
          <cell r="H2172">
            <v>0</v>
          </cell>
          <cell r="I2172">
            <v>-3073.57</v>
          </cell>
          <cell r="J2172">
            <v>-495620.15</v>
          </cell>
          <cell r="K2172">
            <v>0</v>
          </cell>
          <cell r="L2172">
            <v>-798817.36</v>
          </cell>
          <cell r="M2172">
            <v>0</v>
          </cell>
          <cell r="N2172">
            <v>0</v>
          </cell>
          <cell r="O2172">
            <v>0</v>
          </cell>
          <cell r="P2172">
            <v>0</v>
          </cell>
          <cell r="Q2172">
            <v>0</v>
          </cell>
          <cell r="R2172">
            <v>-117.53</v>
          </cell>
          <cell r="S2172">
            <v>-274125.26</v>
          </cell>
          <cell r="T2172">
            <v>-913.18</v>
          </cell>
          <cell r="U2172">
            <v>0</v>
          </cell>
          <cell r="V2172">
            <v>-19783.39</v>
          </cell>
          <cell r="W2172">
            <v>0</v>
          </cell>
          <cell r="X2172">
            <v>0</v>
          </cell>
          <cell r="Y2172">
            <v>0</v>
          </cell>
          <cell r="Z2172">
            <v>0</v>
          </cell>
        </row>
        <row r="2173">
          <cell r="A2173">
            <v>4530</v>
          </cell>
          <cell r="B2173" t="str">
            <v>А</v>
          </cell>
          <cell r="C2173" t="str">
            <v>А4530</v>
          </cell>
          <cell r="D2173">
            <v>980</v>
          </cell>
          <cell r="E2173">
            <v>-3544202.02</v>
          </cell>
          <cell r="F2173">
            <v>-1397380.65</v>
          </cell>
          <cell r="G2173">
            <v>-554370.93000000005</v>
          </cell>
          <cell r="H2173">
            <v>0</v>
          </cell>
          <cell r="I2173">
            <v>-3073.57</v>
          </cell>
          <cell r="J2173">
            <v>-495620.15</v>
          </cell>
          <cell r="K2173">
            <v>0</v>
          </cell>
          <cell r="L2173">
            <v>-798817.36</v>
          </cell>
          <cell r="M2173">
            <v>0</v>
          </cell>
          <cell r="N2173">
            <v>0</v>
          </cell>
          <cell r="O2173">
            <v>0</v>
          </cell>
          <cell r="P2173">
            <v>0</v>
          </cell>
          <cell r="Q2173">
            <v>0</v>
          </cell>
          <cell r="R2173">
            <v>-117.53</v>
          </cell>
          <cell r="S2173">
            <v>-274125.26</v>
          </cell>
          <cell r="T2173">
            <v>-913.18</v>
          </cell>
          <cell r="U2173">
            <v>0</v>
          </cell>
          <cell r="V2173">
            <v>-19783.39</v>
          </cell>
          <cell r="W2173">
            <v>0</v>
          </cell>
          <cell r="X2173">
            <v>0</v>
          </cell>
          <cell r="Y2173">
            <v>0</v>
          </cell>
          <cell r="Z2173">
            <v>0</v>
          </cell>
        </row>
        <row r="2174">
          <cell r="A2174">
            <v>4530</v>
          </cell>
          <cell r="B2174" t="str">
            <v>А</v>
          </cell>
          <cell r="C2174" t="str">
            <v>А4530</v>
          </cell>
          <cell r="D2174" t="str">
            <v>978</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row>
        <row r="2175">
          <cell r="A2175">
            <v>4530</v>
          </cell>
          <cell r="B2175" t="str">
            <v>А</v>
          </cell>
          <cell r="C2175" t="str">
            <v>А4530</v>
          </cell>
          <cell r="D2175">
            <v>840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row>
        <row r="2176">
          <cell r="A2176">
            <v>4530</v>
          </cell>
          <cell r="B2176" t="str">
            <v>А</v>
          </cell>
          <cell r="C2176" t="str">
            <v>А4530</v>
          </cell>
          <cell r="D2176">
            <v>810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row>
        <row r="2177">
          <cell r="A2177">
            <v>4531</v>
          </cell>
          <cell r="B2177" t="str">
            <v>А</v>
          </cell>
          <cell r="C2177" t="str">
            <v>А4531</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row>
        <row r="2178">
          <cell r="A2178">
            <v>4531</v>
          </cell>
          <cell r="B2178" t="str">
            <v>А</v>
          </cell>
          <cell r="C2178" t="str">
            <v>А4531</v>
          </cell>
          <cell r="D2178">
            <v>980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row>
        <row r="2179">
          <cell r="A2179">
            <v>4531</v>
          </cell>
          <cell r="B2179" t="str">
            <v>А</v>
          </cell>
          <cell r="C2179" t="str">
            <v>А4531</v>
          </cell>
          <cell r="D2179" t="str">
            <v>978</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row>
        <row r="2180">
          <cell r="A2180">
            <v>4531</v>
          </cell>
          <cell r="B2180" t="str">
            <v>А</v>
          </cell>
          <cell r="C2180" t="str">
            <v>А4531</v>
          </cell>
          <cell r="D2180">
            <v>840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row>
        <row r="2181">
          <cell r="A2181">
            <v>4531</v>
          </cell>
          <cell r="B2181" t="str">
            <v>А</v>
          </cell>
          <cell r="C2181" t="str">
            <v>А4531</v>
          </cell>
          <cell r="D2181">
            <v>810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row>
        <row r="2182">
          <cell r="A2182">
            <v>4532</v>
          </cell>
          <cell r="B2182" t="str">
            <v>А</v>
          </cell>
          <cell r="C2182" t="str">
            <v>А4532</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row>
        <row r="2183">
          <cell r="A2183">
            <v>4532</v>
          </cell>
          <cell r="B2183" t="str">
            <v>А</v>
          </cell>
          <cell r="C2183" t="str">
            <v>А4532</v>
          </cell>
          <cell r="D2183">
            <v>980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row>
        <row r="2184">
          <cell r="A2184">
            <v>4532</v>
          </cell>
          <cell r="B2184" t="str">
            <v>А</v>
          </cell>
          <cell r="C2184" t="str">
            <v>А4532</v>
          </cell>
          <cell r="D2184" t="str">
            <v>978</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row>
        <row r="2185">
          <cell r="A2185">
            <v>4532</v>
          </cell>
          <cell r="B2185" t="str">
            <v>А</v>
          </cell>
          <cell r="C2185" t="str">
            <v>А4532</v>
          </cell>
          <cell r="D2185">
            <v>840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row>
        <row r="2186">
          <cell r="A2186">
            <v>4532</v>
          </cell>
          <cell r="B2186" t="str">
            <v>А</v>
          </cell>
          <cell r="C2186" t="str">
            <v>А4532</v>
          </cell>
          <cell r="D2186">
            <v>810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row>
        <row r="2187">
          <cell r="A2187">
            <v>4538</v>
          </cell>
          <cell r="B2187" t="str">
            <v>А</v>
          </cell>
          <cell r="C2187" t="str">
            <v>А4538</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row>
        <row r="2188">
          <cell r="A2188">
            <v>4538</v>
          </cell>
          <cell r="B2188" t="str">
            <v>А</v>
          </cell>
          <cell r="C2188" t="str">
            <v>А4538</v>
          </cell>
          <cell r="D2188">
            <v>980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row>
        <row r="2189">
          <cell r="A2189">
            <v>4538</v>
          </cell>
          <cell r="B2189" t="str">
            <v>А</v>
          </cell>
          <cell r="C2189" t="str">
            <v>А4538</v>
          </cell>
          <cell r="D2189" t="str">
            <v>978</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row>
        <row r="2190">
          <cell r="A2190">
            <v>4538</v>
          </cell>
          <cell r="B2190" t="str">
            <v>А</v>
          </cell>
          <cell r="C2190" t="str">
            <v>А4538</v>
          </cell>
          <cell r="D2190">
            <v>840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row>
        <row r="2191">
          <cell r="A2191">
            <v>4538</v>
          </cell>
          <cell r="B2191" t="str">
            <v>А</v>
          </cell>
          <cell r="C2191" t="str">
            <v>А4538</v>
          </cell>
          <cell r="D2191">
            <v>810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row>
        <row r="2192">
          <cell r="A2192">
            <v>4539</v>
          </cell>
          <cell r="B2192" t="str">
            <v>А</v>
          </cell>
          <cell r="C2192" t="str">
            <v>А4539</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row>
        <row r="2193">
          <cell r="A2193">
            <v>4539</v>
          </cell>
          <cell r="B2193" t="str">
            <v>А</v>
          </cell>
          <cell r="C2193" t="str">
            <v>А4539</v>
          </cell>
          <cell r="D2193">
            <v>980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row>
        <row r="2194">
          <cell r="A2194">
            <v>4539</v>
          </cell>
          <cell r="B2194" t="str">
            <v>А</v>
          </cell>
          <cell r="C2194" t="str">
            <v>А4539</v>
          </cell>
          <cell r="D2194" t="str">
            <v>978</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row>
        <row r="2195">
          <cell r="A2195">
            <v>4539</v>
          </cell>
          <cell r="B2195" t="str">
            <v>А</v>
          </cell>
          <cell r="C2195" t="str">
            <v>А4539</v>
          </cell>
          <cell r="D2195">
            <v>840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row>
        <row r="2196">
          <cell r="A2196">
            <v>4539</v>
          </cell>
          <cell r="B2196" t="str">
            <v>А</v>
          </cell>
          <cell r="C2196" t="str">
            <v>А4539</v>
          </cell>
          <cell r="D2196">
            <v>810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row>
        <row r="2197">
          <cell r="A2197">
            <v>5000</v>
          </cell>
          <cell r="B2197" t="str">
            <v>П</v>
          </cell>
          <cell r="C2197" t="str">
            <v>П5000</v>
          </cell>
          <cell r="D2197">
            <v>0</v>
          </cell>
          <cell r="E2197">
            <v>90000000</v>
          </cell>
          <cell r="F2197">
            <v>90000000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row>
        <row r="2198">
          <cell r="A2198">
            <v>5000</v>
          </cell>
          <cell r="B2198" t="str">
            <v>П</v>
          </cell>
          <cell r="C2198" t="str">
            <v>П5000</v>
          </cell>
          <cell r="D2198">
            <v>980</v>
          </cell>
          <cell r="E2198">
            <v>90000000</v>
          </cell>
          <cell r="F2198">
            <v>90000000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row>
        <row r="2199">
          <cell r="A2199">
            <v>5000</v>
          </cell>
          <cell r="B2199" t="str">
            <v>П</v>
          </cell>
          <cell r="C2199" t="str">
            <v>П5000</v>
          </cell>
          <cell r="D2199" t="str">
            <v>978</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row>
        <row r="2200">
          <cell r="A2200">
            <v>5000</v>
          </cell>
          <cell r="B2200" t="str">
            <v>П</v>
          </cell>
          <cell r="C2200" t="str">
            <v>П5000</v>
          </cell>
          <cell r="D2200">
            <v>840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row>
        <row r="2201">
          <cell r="A2201">
            <v>5000</v>
          </cell>
          <cell r="B2201" t="str">
            <v>П</v>
          </cell>
          <cell r="C2201" t="str">
            <v>П5000</v>
          </cell>
          <cell r="D2201">
            <v>810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row>
        <row r="2202">
          <cell r="A2202">
            <v>5001</v>
          </cell>
          <cell r="B2202" t="str">
            <v>А</v>
          </cell>
          <cell r="C2202" t="str">
            <v>А5001</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row>
        <row r="2203">
          <cell r="A2203">
            <v>5001</v>
          </cell>
          <cell r="B2203" t="str">
            <v>А</v>
          </cell>
          <cell r="C2203" t="str">
            <v>А5001</v>
          </cell>
          <cell r="D2203">
            <v>980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row>
        <row r="2204">
          <cell r="A2204">
            <v>5001</v>
          </cell>
          <cell r="B2204" t="str">
            <v>А</v>
          </cell>
          <cell r="C2204" t="str">
            <v>А5001</v>
          </cell>
          <cell r="D2204" t="str">
            <v>978</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row>
        <row r="2205">
          <cell r="A2205">
            <v>5001</v>
          </cell>
          <cell r="B2205" t="str">
            <v>А</v>
          </cell>
          <cell r="C2205" t="str">
            <v>А5001</v>
          </cell>
          <cell r="D2205">
            <v>840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row>
        <row r="2206">
          <cell r="A2206">
            <v>5001</v>
          </cell>
          <cell r="B2206" t="str">
            <v>А</v>
          </cell>
          <cell r="C2206" t="str">
            <v>А5001</v>
          </cell>
          <cell r="D2206">
            <v>810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row>
        <row r="2207">
          <cell r="A2207">
            <v>5002</v>
          </cell>
          <cell r="B2207" t="str">
            <v>А</v>
          </cell>
          <cell r="C2207" t="str">
            <v>А5002</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row>
        <row r="2208">
          <cell r="A2208">
            <v>5002</v>
          </cell>
          <cell r="B2208" t="str">
            <v>А</v>
          </cell>
          <cell r="C2208" t="str">
            <v>А5002</v>
          </cell>
          <cell r="D2208">
            <v>980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row>
        <row r="2209">
          <cell r="A2209">
            <v>5002</v>
          </cell>
          <cell r="B2209" t="str">
            <v>А</v>
          </cell>
          <cell r="C2209" t="str">
            <v>А5002</v>
          </cell>
          <cell r="D2209" t="str">
            <v>978</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row>
        <row r="2210">
          <cell r="A2210">
            <v>5002</v>
          </cell>
          <cell r="B2210" t="str">
            <v>А</v>
          </cell>
          <cell r="C2210" t="str">
            <v>А5002</v>
          </cell>
          <cell r="D2210">
            <v>840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row>
        <row r="2211">
          <cell r="A2211">
            <v>5002</v>
          </cell>
          <cell r="B2211" t="str">
            <v>А</v>
          </cell>
          <cell r="C2211" t="str">
            <v>А5002</v>
          </cell>
          <cell r="D2211">
            <v>810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row>
        <row r="2212">
          <cell r="A2212">
            <v>5003</v>
          </cell>
          <cell r="B2212" t="str">
            <v>П</v>
          </cell>
          <cell r="C2212" t="str">
            <v>П5003</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row>
        <row r="2213">
          <cell r="A2213">
            <v>5003</v>
          </cell>
          <cell r="B2213" t="str">
            <v>П</v>
          </cell>
          <cell r="C2213" t="str">
            <v>П5003</v>
          </cell>
          <cell r="D2213">
            <v>980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row>
        <row r="2214">
          <cell r="A2214">
            <v>5003</v>
          </cell>
          <cell r="B2214" t="str">
            <v>П</v>
          </cell>
          <cell r="C2214" t="str">
            <v>П5003</v>
          </cell>
          <cell r="D2214" t="str">
            <v>978</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row>
        <row r="2215">
          <cell r="A2215">
            <v>5003</v>
          </cell>
          <cell r="B2215" t="str">
            <v>П</v>
          </cell>
          <cell r="C2215" t="str">
            <v>П5003</v>
          </cell>
          <cell r="D2215">
            <v>840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row>
        <row r="2216">
          <cell r="A2216">
            <v>5003</v>
          </cell>
          <cell r="B2216" t="str">
            <v>П</v>
          </cell>
          <cell r="C2216" t="str">
            <v>П5003</v>
          </cell>
          <cell r="D2216">
            <v>810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row>
        <row r="2217">
          <cell r="A2217">
            <v>5010</v>
          </cell>
          <cell r="B2217" t="str">
            <v>П</v>
          </cell>
          <cell r="C2217" t="str">
            <v>П5010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row>
        <row r="2218">
          <cell r="A2218">
            <v>5010</v>
          </cell>
          <cell r="B2218" t="str">
            <v>П</v>
          </cell>
          <cell r="C2218" t="str">
            <v>П5010</v>
          </cell>
          <cell r="D2218">
            <v>980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row>
        <row r="2219">
          <cell r="A2219">
            <v>5010</v>
          </cell>
          <cell r="B2219" t="str">
            <v>П</v>
          </cell>
          <cell r="C2219" t="str">
            <v>П5010</v>
          </cell>
          <cell r="D2219" t="str">
            <v>978</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row>
        <row r="2220">
          <cell r="A2220">
            <v>5010</v>
          </cell>
          <cell r="B2220" t="str">
            <v>П</v>
          </cell>
          <cell r="C2220" t="str">
            <v>П5010</v>
          </cell>
          <cell r="D2220">
            <v>840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row>
        <row r="2221">
          <cell r="A2221">
            <v>5010</v>
          </cell>
          <cell r="B2221" t="str">
            <v>П</v>
          </cell>
          <cell r="C2221" t="str">
            <v>П5010</v>
          </cell>
          <cell r="D2221">
            <v>810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row>
        <row r="2222">
          <cell r="A2222">
            <v>5020</v>
          </cell>
          <cell r="B2222" t="str">
            <v>П</v>
          </cell>
          <cell r="C2222" t="str">
            <v>П5020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row>
        <row r="2223">
          <cell r="A2223">
            <v>5020</v>
          </cell>
          <cell r="B2223" t="str">
            <v>П</v>
          </cell>
          <cell r="C2223" t="str">
            <v>П5020</v>
          </cell>
          <cell r="D2223">
            <v>980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row>
        <row r="2224">
          <cell r="A2224">
            <v>5020</v>
          </cell>
          <cell r="B2224" t="str">
            <v>П</v>
          </cell>
          <cell r="C2224" t="str">
            <v>П5020</v>
          </cell>
          <cell r="D2224" t="str">
            <v>978</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row>
        <row r="2225">
          <cell r="A2225">
            <v>5020</v>
          </cell>
          <cell r="B2225" t="str">
            <v>П</v>
          </cell>
          <cell r="C2225" t="str">
            <v>П5020</v>
          </cell>
          <cell r="D2225">
            <v>840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row>
        <row r="2226">
          <cell r="A2226">
            <v>5020</v>
          </cell>
          <cell r="B2226" t="str">
            <v>П</v>
          </cell>
          <cell r="C2226" t="str">
            <v>П5020</v>
          </cell>
          <cell r="D2226">
            <v>810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row>
        <row r="2227">
          <cell r="A2227">
            <v>5021</v>
          </cell>
          <cell r="B2227" t="str">
            <v>П</v>
          </cell>
          <cell r="C2227" t="str">
            <v>П5021</v>
          </cell>
          <cell r="D2227">
            <v>0</v>
          </cell>
          <cell r="E2227">
            <v>4752886.67</v>
          </cell>
          <cell r="F2227">
            <v>4752886.67</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row>
        <row r="2228">
          <cell r="A2228">
            <v>5021</v>
          </cell>
          <cell r="B2228" t="str">
            <v>П</v>
          </cell>
          <cell r="C2228" t="str">
            <v>П5021</v>
          </cell>
          <cell r="D2228">
            <v>980</v>
          </cell>
          <cell r="E2228">
            <v>4752886.67</v>
          </cell>
          <cell r="F2228">
            <v>4752886.67</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row>
        <row r="2229">
          <cell r="A2229">
            <v>5021</v>
          </cell>
          <cell r="B2229" t="str">
            <v>П</v>
          </cell>
          <cell r="C2229" t="str">
            <v>П5021</v>
          </cell>
          <cell r="D2229" t="str">
            <v>978</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row>
        <row r="2230">
          <cell r="A2230">
            <v>5021</v>
          </cell>
          <cell r="B2230" t="str">
            <v>П</v>
          </cell>
          <cell r="C2230" t="str">
            <v>П5021</v>
          </cell>
          <cell r="D2230">
            <v>840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row>
        <row r="2231">
          <cell r="A2231">
            <v>5021</v>
          </cell>
          <cell r="B2231" t="str">
            <v>П</v>
          </cell>
          <cell r="C2231" t="str">
            <v>П5021</v>
          </cell>
          <cell r="D2231">
            <v>810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row>
        <row r="2232">
          <cell r="A2232">
            <v>5030</v>
          </cell>
          <cell r="B2232" t="str">
            <v>А</v>
          </cell>
          <cell r="C2232" t="str">
            <v>А5030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row>
        <row r="2233">
          <cell r="A2233">
            <v>5030</v>
          </cell>
          <cell r="B2233" t="str">
            <v>А</v>
          </cell>
          <cell r="C2233" t="str">
            <v>А5030</v>
          </cell>
          <cell r="D2233">
            <v>980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row>
        <row r="2234">
          <cell r="A2234">
            <v>5030</v>
          </cell>
          <cell r="B2234" t="str">
            <v>А</v>
          </cell>
          <cell r="C2234" t="str">
            <v>А5030</v>
          </cell>
          <cell r="D2234" t="str">
            <v>978</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row>
        <row r="2235">
          <cell r="A2235">
            <v>5030</v>
          </cell>
          <cell r="B2235" t="str">
            <v>А</v>
          </cell>
          <cell r="C2235" t="str">
            <v>А5030</v>
          </cell>
          <cell r="D2235">
            <v>840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row>
        <row r="2236">
          <cell r="A2236">
            <v>5030</v>
          </cell>
          <cell r="B2236" t="str">
            <v>А</v>
          </cell>
          <cell r="C2236" t="str">
            <v>А5030</v>
          </cell>
          <cell r="D2236">
            <v>810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row>
        <row r="2237">
          <cell r="A2237">
            <v>5030</v>
          </cell>
          <cell r="B2237" t="str">
            <v>П</v>
          </cell>
          <cell r="C2237" t="str">
            <v>П5030</v>
          </cell>
          <cell r="D2237">
            <v>0</v>
          </cell>
          <cell r="E2237">
            <v>51221220.169999994</v>
          </cell>
          <cell r="F2237">
            <v>35210100.060000002</v>
          </cell>
          <cell r="G2237">
            <v>2891896.27</v>
          </cell>
          <cell r="H2237">
            <v>0</v>
          </cell>
          <cell r="I2237">
            <v>2260997.4300000002</v>
          </cell>
          <cell r="J2237">
            <v>138786.63</v>
          </cell>
          <cell r="K2237">
            <v>418270.83</v>
          </cell>
          <cell r="L2237">
            <v>0</v>
          </cell>
          <cell r="M2237">
            <v>1741574.14</v>
          </cell>
          <cell r="N2237">
            <v>0</v>
          </cell>
          <cell r="O2237">
            <v>1292386.6100000001</v>
          </cell>
          <cell r="P2237">
            <v>2203.7600000000002</v>
          </cell>
          <cell r="Q2237">
            <v>38857.1</v>
          </cell>
          <cell r="R2237">
            <v>1027020.33</v>
          </cell>
          <cell r="S2237">
            <v>253377.29</v>
          </cell>
          <cell r="T2237">
            <v>1268521.93</v>
          </cell>
          <cell r="U2237">
            <v>0</v>
          </cell>
          <cell r="V2237">
            <v>892086.52</v>
          </cell>
          <cell r="W2237">
            <v>652827.87</v>
          </cell>
          <cell r="X2237">
            <v>0</v>
          </cell>
          <cell r="Y2237">
            <v>0</v>
          </cell>
          <cell r="Z2237">
            <v>3132313.4</v>
          </cell>
        </row>
        <row r="2238">
          <cell r="A2238">
            <v>5030</v>
          </cell>
          <cell r="B2238" t="str">
            <v>П</v>
          </cell>
          <cell r="C2238" t="str">
            <v>П5030</v>
          </cell>
          <cell r="D2238">
            <v>980</v>
          </cell>
          <cell r="E2238">
            <v>51221220.169999994</v>
          </cell>
          <cell r="F2238">
            <v>35210100.060000002</v>
          </cell>
          <cell r="G2238">
            <v>2891896.27</v>
          </cell>
          <cell r="H2238">
            <v>0</v>
          </cell>
          <cell r="I2238">
            <v>2260997.4300000002</v>
          </cell>
          <cell r="J2238">
            <v>138786.63</v>
          </cell>
          <cell r="K2238">
            <v>418270.83</v>
          </cell>
          <cell r="L2238">
            <v>0</v>
          </cell>
          <cell r="M2238">
            <v>1741574.14</v>
          </cell>
          <cell r="N2238">
            <v>0</v>
          </cell>
          <cell r="O2238">
            <v>1292386.6100000001</v>
          </cell>
          <cell r="P2238">
            <v>2203.7600000000002</v>
          </cell>
          <cell r="Q2238">
            <v>38857.1</v>
          </cell>
          <cell r="R2238">
            <v>1027020.33</v>
          </cell>
          <cell r="S2238">
            <v>253377.29</v>
          </cell>
          <cell r="T2238">
            <v>1268521.93</v>
          </cell>
          <cell r="U2238">
            <v>0</v>
          </cell>
          <cell r="V2238">
            <v>892086.52</v>
          </cell>
          <cell r="W2238">
            <v>652827.87</v>
          </cell>
          <cell r="X2238">
            <v>0</v>
          </cell>
          <cell r="Y2238">
            <v>0</v>
          </cell>
          <cell r="Z2238">
            <v>3132313.4</v>
          </cell>
        </row>
        <row r="2239">
          <cell r="A2239">
            <v>5030</v>
          </cell>
          <cell r="B2239" t="str">
            <v>П</v>
          </cell>
          <cell r="C2239" t="str">
            <v>П5030</v>
          </cell>
          <cell r="D2239" t="str">
            <v>978</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row>
        <row r="2240">
          <cell r="A2240">
            <v>5030</v>
          </cell>
          <cell r="B2240" t="str">
            <v>П</v>
          </cell>
          <cell r="C2240" t="str">
            <v>П5030</v>
          </cell>
          <cell r="D2240">
            <v>840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row>
        <row r="2241">
          <cell r="A2241">
            <v>5030</v>
          </cell>
          <cell r="B2241" t="str">
            <v>П</v>
          </cell>
          <cell r="C2241" t="str">
            <v>П5030</v>
          </cell>
          <cell r="D2241">
            <v>810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row>
        <row r="2242">
          <cell r="A2242">
            <v>5040</v>
          </cell>
          <cell r="B2242" t="str">
            <v>А</v>
          </cell>
          <cell r="C2242" t="str">
            <v>А5040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row>
        <row r="2243">
          <cell r="A2243">
            <v>5040</v>
          </cell>
          <cell r="B2243" t="str">
            <v>А</v>
          </cell>
          <cell r="C2243" t="str">
            <v>А5040</v>
          </cell>
          <cell r="D2243">
            <v>980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row>
        <row r="2244">
          <cell r="A2244">
            <v>5040</v>
          </cell>
          <cell r="B2244" t="str">
            <v>А</v>
          </cell>
          <cell r="C2244" t="str">
            <v>А5040</v>
          </cell>
          <cell r="D2244" t="str">
            <v>978</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row>
        <row r="2245">
          <cell r="A2245">
            <v>5040</v>
          </cell>
          <cell r="B2245" t="str">
            <v>А</v>
          </cell>
          <cell r="C2245" t="str">
            <v>А5040</v>
          </cell>
          <cell r="D2245">
            <v>840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row>
        <row r="2246">
          <cell r="A2246">
            <v>5040</v>
          </cell>
          <cell r="B2246" t="str">
            <v>А</v>
          </cell>
          <cell r="C2246" t="str">
            <v>А5040</v>
          </cell>
          <cell r="D2246">
            <v>810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row>
        <row r="2247">
          <cell r="A2247">
            <v>5040</v>
          </cell>
          <cell r="B2247" t="str">
            <v>П</v>
          </cell>
          <cell r="C2247" t="str">
            <v>П5040</v>
          </cell>
          <cell r="D2247">
            <v>0</v>
          </cell>
          <cell r="E2247">
            <v>8448716.2300000004</v>
          </cell>
          <cell r="F2247">
            <v>839644.74</v>
          </cell>
          <cell r="G2247">
            <v>1078135.04</v>
          </cell>
          <cell r="H2247">
            <v>0</v>
          </cell>
          <cell r="I2247">
            <v>420053.14</v>
          </cell>
          <cell r="J2247">
            <v>147799.43</v>
          </cell>
          <cell r="K2247">
            <v>229664.47</v>
          </cell>
          <cell r="L2247">
            <v>46225.74</v>
          </cell>
          <cell r="M2247">
            <v>879322.9</v>
          </cell>
          <cell r="N2247">
            <v>15596.24</v>
          </cell>
          <cell r="O2247">
            <v>369494.41</v>
          </cell>
          <cell r="P2247">
            <v>105174.22</v>
          </cell>
          <cell r="Q2247">
            <v>82192.84</v>
          </cell>
          <cell r="R2247">
            <v>701877.22</v>
          </cell>
          <cell r="S2247">
            <v>357091.73</v>
          </cell>
          <cell r="T2247">
            <v>895080.68</v>
          </cell>
          <cell r="U2247">
            <v>3045.2</v>
          </cell>
          <cell r="V2247">
            <v>683312.54</v>
          </cell>
          <cell r="W2247">
            <v>444534.28</v>
          </cell>
          <cell r="X2247">
            <v>25787.29</v>
          </cell>
          <cell r="Y2247">
            <v>5599.57</v>
          </cell>
          <cell r="Z2247">
            <v>1119084.55</v>
          </cell>
        </row>
        <row r="2248">
          <cell r="A2248">
            <v>5040</v>
          </cell>
          <cell r="B2248" t="str">
            <v>П</v>
          </cell>
          <cell r="C2248" t="str">
            <v>П5040</v>
          </cell>
          <cell r="D2248">
            <v>980</v>
          </cell>
          <cell r="E2248">
            <v>8448716.2300000004</v>
          </cell>
          <cell r="F2248">
            <v>839644.74</v>
          </cell>
          <cell r="G2248">
            <v>1078135.04</v>
          </cell>
          <cell r="H2248">
            <v>0</v>
          </cell>
          <cell r="I2248">
            <v>420053.14</v>
          </cell>
          <cell r="J2248">
            <v>147799.43</v>
          </cell>
          <cell r="K2248">
            <v>229664.47</v>
          </cell>
          <cell r="L2248">
            <v>46225.74</v>
          </cell>
          <cell r="M2248">
            <v>879322.9</v>
          </cell>
          <cell r="N2248">
            <v>15596.24</v>
          </cell>
          <cell r="O2248">
            <v>369494.41</v>
          </cell>
          <cell r="P2248">
            <v>105174.22</v>
          </cell>
          <cell r="Q2248">
            <v>82192.84</v>
          </cell>
          <cell r="R2248">
            <v>701877.22</v>
          </cell>
          <cell r="S2248">
            <v>357091.73</v>
          </cell>
          <cell r="T2248">
            <v>895080.68</v>
          </cell>
          <cell r="U2248">
            <v>3045.2</v>
          </cell>
          <cell r="V2248">
            <v>683312.54</v>
          </cell>
          <cell r="W2248">
            <v>444534.28</v>
          </cell>
          <cell r="X2248">
            <v>25787.29</v>
          </cell>
          <cell r="Y2248">
            <v>5599.57</v>
          </cell>
          <cell r="Z2248">
            <v>1119084.55</v>
          </cell>
        </row>
        <row r="2249">
          <cell r="A2249">
            <v>5040</v>
          </cell>
          <cell r="B2249" t="str">
            <v>П</v>
          </cell>
          <cell r="C2249" t="str">
            <v>П5040</v>
          </cell>
          <cell r="D2249" t="str">
            <v>978</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row>
        <row r="2250">
          <cell r="A2250">
            <v>5040</v>
          </cell>
          <cell r="B2250" t="str">
            <v>П</v>
          </cell>
          <cell r="C2250" t="str">
            <v>П5040</v>
          </cell>
          <cell r="D2250">
            <v>840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row>
        <row r="2251">
          <cell r="A2251">
            <v>5040</v>
          </cell>
          <cell r="B2251" t="str">
            <v>П</v>
          </cell>
          <cell r="C2251" t="str">
            <v>П5040</v>
          </cell>
          <cell r="D2251">
            <v>810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row>
        <row r="2252">
          <cell r="A2252">
            <v>5100</v>
          </cell>
          <cell r="B2252" t="str">
            <v>П</v>
          </cell>
          <cell r="C2252" t="str">
            <v>П5100</v>
          </cell>
          <cell r="D2252">
            <v>0</v>
          </cell>
          <cell r="E2252">
            <v>16770440.809999999</v>
          </cell>
          <cell r="F2252">
            <v>11991825.65</v>
          </cell>
          <cell r="G2252">
            <v>1213559.83</v>
          </cell>
          <cell r="H2252">
            <v>0</v>
          </cell>
          <cell r="I2252">
            <v>1687909.41</v>
          </cell>
          <cell r="J2252">
            <v>7078.68</v>
          </cell>
          <cell r="K2252">
            <v>169791.07</v>
          </cell>
          <cell r="L2252">
            <v>3893.73</v>
          </cell>
          <cell r="M2252">
            <v>702849.82</v>
          </cell>
          <cell r="N2252">
            <v>9161.57</v>
          </cell>
          <cell r="O2252">
            <v>62793.02</v>
          </cell>
          <cell r="P2252">
            <v>376</v>
          </cell>
          <cell r="Q2252">
            <v>398</v>
          </cell>
          <cell r="R2252">
            <v>9807.2999999999993</v>
          </cell>
          <cell r="S2252">
            <v>97432.21</v>
          </cell>
          <cell r="T2252">
            <v>85214.91</v>
          </cell>
          <cell r="U2252">
            <v>1613.63</v>
          </cell>
          <cell r="V2252">
            <v>44754.83</v>
          </cell>
          <cell r="W2252">
            <v>68714.39</v>
          </cell>
          <cell r="X2252">
            <v>19662.68</v>
          </cell>
          <cell r="Y2252">
            <v>0</v>
          </cell>
          <cell r="Z2252">
            <v>593604.07999999996</v>
          </cell>
        </row>
        <row r="2253">
          <cell r="A2253">
            <v>5100</v>
          </cell>
          <cell r="B2253" t="str">
            <v>П</v>
          </cell>
          <cell r="C2253" t="str">
            <v>П5100</v>
          </cell>
          <cell r="D2253">
            <v>980</v>
          </cell>
          <cell r="E2253">
            <v>16770440.809999999</v>
          </cell>
          <cell r="F2253">
            <v>11991825.65</v>
          </cell>
          <cell r="G2253">
            <v>1213559.83</v>
          </cell>
          <cell r="H2253">
            <v>0</v>
          </cell>
          <cell r="I2253">
            <v>1687909.41</v>
          </cell>
          <cell r="J2253">
            <v>7078.68</v>
          </cell>
          <cell r="K2253">
            <v>169791.07</v>
          </cell>
          <cell r="L2253">
            <v>3893.73</v>
          </cell>
          <cell r="M2253">
            <v>702849.82</v>
          </cell>
          <cell r="N2253">
            <v>9161.57</v>
          </cell>
          <cell r="O2253">
            <v>62793.02</v>
          </cell>
          <cell r="P2253">
            <v>376</v>
          </cell>
          <cell r="Q2253">
            <v>398</v>
          </cell>
          <cell r="R2253">
            <v>9807.2999999999993</v>
          </cell>
          <cell r="S2253">
            <v>97432.21</v>
          </cell>
          <cell r="T2253">
            <v>85214.91</v>
          </cell>
          <cell r="U2253">
            <v>1613.63</v>
          </cell>
          <cell r="V2253">
            <v>44754.83</v>
          </cell>
          <cell r="W2253">
            <v>68714.39</v>
          </cell>
          <cell r="X2253">
            <v>19662.68</v>
          </cell>
          <cell r="Y2253">
            <v>0</v>
          </cell>
          <cell r="Z2253">
            <v>593604.07999999996</v>
          </cell>
        </row>
        <row r="2254">
          <cell r="A2254">
            <v>5100</v>
          </cell>
          <cell r="B2254" t="str">
            <v>П</v>
          </cell>
          <cell r="C2254" t="str">
            <v>П5100</v>
          </cell>
          <cell r="D2254" t="str">
            <v>978</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row>
        <row r="2255">
          <cell r="A2255">
            <v>5100</v>
          </cell>
          <cell r="B2255" t="str">
            <v>П</v>
          </cell>
          <cell r="C2255" t="str">
            <v>П5100</v>
          </cell>
          <cell r="D2255">
            <v>840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row>
        <row r="2256">
          <cell r="A2256">
            <v>5100</v>
          </cell>
          <cell r="B2256" t="str">
            <v>П</v>
          </cell>
          <cell r="C2256" t="str">
            <v>П5100</v>
          </cell>
          <cell r="D2256">
            <v>810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row>
        <row r="2257">
          <cell r="A2257">
            <v>5101</v>
          </cell>
          <cell r="B2257" t="str">
            <v>П</v>
          </cell>
          <cell r="C2257" t="str">
            <v>П5101</v>
          </cell>
          <cell r="D2257">
            <v>0</v>
          </cell>
          <cell r="E2257">
            <v>207247.72</v>
          </cell>
          <cell r="F2257">
            <v>154176.59</v>
          </cell>
          <cell r="G2257">
            <v>0</v>
          </cell>
          <cell r="H2257">
            <v>0</v>
          </cell>
          <cell r="I2257">
            <v>0</v>
          </cell>
          <cell r="J2257">
            <v>0</v>
          </cell>
          <cell r="K2257">
            <v>0</v>
          </cell>
          <cell r="L2257">
            <v>0</v>
          </cell>
          <cell r="M2257">
            <v>0</v>
          </cell>
          <cell r="N2257">
            <v>0</v>
          </cell>
          <cell r="O2257">
            <v>10218.48</v>
          </cell>
          <cell r="P2257">
            <v>0</v>
          </cell>
          <cell r="Q2257">
            <v>0</v>
          </cell>
          <cell r="R2257">
            <v>0</v>
          </cell>
          <cell r="S2257">
            <v>0</v>
          </cell>
          <cell r="T2257">
            <v>0</v>
          </cell>
          <cell r="U2257">
            <v>0</v>
          </cell>
          <cell r="V2257">
            <v>0</v>
          </cell>
          <cell r="W2257">
            <v>0</v>
          </cell>
          <cell r="X2257">
            <v>0</v>
          </cell>
          <cell r="Y2257">
            <v>0</v>
          </cell>
          <cell r="Z2257">
            <v>42852.65</v>
          </cell>
        </row>
        <row r="2258">
          <cell r="A2258">
            <v>5101</v>
          </cell>
          <cell r="B2258" t="str">
            <v>П</v>
          </cell>
          <cell r="C2258" t="str">
            <v>П5101</v>
          </cell>
          <cell r="D2258">
            <v>980</v>
          </cell>
          <cell r="E2258">
            <v>207247.72</v>
          </cell>
          <cell r="F2258">
            <v>154176.59</v>
          </cell>
          <cell r="G2258">
            <v>0</v>
          </cell>
          <cell r="H2258">
            <v>0</v>
          </cell>
          <cell r="I2258">
            <v>0</v>
          </cell>
          <cell r="J2258">
            <v>0</v>
          </cell>
          <cell r="K2258">
            <v>0</v>
          </cell>
          <cell r="L2258">
            <v>0</v>
          </cell>
          <cell r="M2258">
            <v>0</v>
          </cell>
          <cell r="N2258">
            <v>0</v>
          </cell>
          <cell r="O2258">
            <v>10218.48</v>
          </cell>
          <cell r="P2258">
            <v>0</v>
          </cell>
          <cell r="Q2258">
            <v>0</v>
          </cell>
          <cell r="R2258">
            <v>0</v>
          </cell>
          <cell r="S2258">
            <v>0</v>
          </cell>
          <cell r="T2258">
            <v>0</v>
          </cell>
          <cell r="U2258">
            <v>0</v>
          </cell>
          <cell r="V2258">
            <v>0</v>
          </cell>
          <cell r="W2258">
            <v>0</v>
          </cell>
          <cell r="X2258">
            <v>0</v>
          </cell>
          <cell r="Y2258">
            <v>0</v>
          </cell>
          <cell r="Z2258">
            <v>42852.65</v>
          </cell>
        </row>
        <row r="2259">
          <cell r="A2259">
            <v>5101</v>
          </cell>
          <cell r="B2259" t="str">
            <v>П</v>
          </cell>
          <cell r="C2259" t="str">
            <v>П5101</v>
          </cell>
          <cell r="D2259" t="str">
            <v>978</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row>
        <row r="2260">
          <cell r="A2260">
            <v>5101</v>
          </cell>
          <cell r="B2260" t="str">
            <v>П</v>
          </cell>
          <cell r="C2260" t="str">
            <v>П5101</v>
          </cell>
          <cell r="D2260">
            <v>840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row>
        <row r="2261">
          <cell r="A2261">
            <v>5101</v>
          </cell>
          <cell r="B2261" t="str">
            <v>П</v>
          </cell>
          <cell r="C2261" t="str">
            <v>П5101</v>
          </cell>
          <cell r="D2261">
            <v>810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row>
        <row r="2262">
          <cell r="A2262">
            <v>6000</v>
          </cell>
          <cell r="B2262" t="str">
            <v>П</v>
          </cell>
          <cell r="C2262" t="str">
            <v>П6000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row>
        <row r="2263">
          <cell r="A2263">
            <v>6000</v>
          </cell>
          <cell r="B2263" t="str">
            <v>П</v>
          </cell>
          <cell r="C2263" t="str">
            <v>П6000</v>
          </cell>
          <cell r="D2263">
            <v>980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row>
        <row r="2264">
          <cell r="A2264">
            <v>6000</v>
          </cell>
          <cell r="B2264" t="str">
            <v>П</v>
          </cell>
          <cell r="C2264" t="str">
            <v>П6000</v>
          </cell>
          <cell r="D2264" t="str">
            <v>978</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row>
        <row r="2265">
          <cell r="A2265">
            <v>6000</v>
          </cell>
          <cell r="B2265" t="str">
            <v>П</v>
          </cell>
          <cell r="C2265" t="str">
            <v>П6000</v>
          </cell>
          <cell r="D2265">
            <v>840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row>
        <row r="2266">
          <cell r="A2266">
            <v>6000</v>
          </cell>
          <cell r="B2266" t="str">
            <v>П</v>
          </cell>
          <cell r="C2266" t="str">
            <v>П6000</v>
          </cell>
          <cell r="D2266">
            <v>810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row>
        <row r="2267">
          <cell r="A2267">
            <v>6002</v>
          </cell>
          <cell r="B2267" t="str">
            <v>П</v>
          </cell>
          <cell r="C2267" t="str">
            <v>П6002</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row>
        <row r="2268">
          <cell r="A2268">
            <v>6002</v>
          </cell>
          <cell r="B2268" t="str">
            <v>П</v>
          </cell>
          <cell r="C2268" t="str">
            <v>П6002</v>
          </cell>
          <cell r="D2268">
            <v>980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row>
        <row r="2269">
          <cell r="A2269">
            <v>6002</v>
          </cell>
          <cell r="B2269" t="str">
            <v>П</v>
          </cell>
          <cell r="C2269" t="str">
            <v>П6002</v>
          </cell>
          <cell r="D2269" t="str">
            <v>978</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row>
        <row r="2270">
          <cell r="A2270">
            <v>6002</v>
          </cell>
          <cell r="B2270" t="str">
            <v>П</v>
          </cell>
          <cell r="C2270" t="str">
            <v>П6002</v>
          </cell>
          <cell r="D2270">
            <v>840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row>
        <row r="2271">
          <cell r="A2271">
            <v>6002</v>
          </cell>
          <cell r="B2271" t="str">
            <v>П</v>
          </cell>
          <cell r="C2271" t="str">
            <v>П6002</v>
          </cell>
          <cell r="D2271">
            <v>810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row>
        <row r="2272">
          <cell r="A2272">
            <v>6003</v>
          </cell>
          <cell r="B2272" t="str">
            <v>П</v>
          </cell>
          <cell r="C2272" t="str">
            <v>П6003</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row>
        <row r="2273">
          <cell r="A2273">
            <v>6003</v>
          </cell>
          <cell r="B2273" t="str">
            <v>П</v>
          </cell>
          <cell r="C2273" t="str">
            <v>П6003</v>
          </cell>
          <cell r="D2273">
            <v>980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row>
        <row r="2274">
          <cell r="A2274">
            <v>6003</v>
          </cell>
          <cell r="B2274" t="str">
            <v>П</v>
          </cell>
          <cell r="C2274" t="str">
            <v>П6003</v>
          </cell>
          <cell r="D2274" t="str">
            <v>978</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row>
        <row r="2275">
          <cell r="A2275">
            <v>6003</v>
          </cell>
          <cell r="B2275" t="str">
            <v>П</v>
          </cell>
          <cell r="C2275" t="str">
            <v>П6003</v>
          </cell>
          <cell r="D2275">
            <v>840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row>
        <row r="2276">
          <cell r="A2276">
            <v>6003</v>
          </cell>
          <cell r="B2276" t="str">
            <v>П</v>
          </cell>
          <cell r="C2276" t="str">
            <v>П6003</v>
          </cell>
          <cell r="D2276">
            <v>810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row>
        <row r="2277">
          <cell r="A2277">
            <v>6010</v>
          </cell>
          <cell r="B2277" t="str">
            <v>П</v>
          </cell>
          <cell r="C2277" t="str">
            <v>П6010</v>
          </cell>
          <cell r="D2277">
            <v>0</v>
          </cell>
          <cell r="E2277">
            <v>231993.32</v>
          </cell>
          <cell r="F2277">
            <v>231993.32</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row>
        <row r="2278">
          <cell r="A2278">
            <v>6010</v>
          </cell>
          <cell r="B2278" t="str">
            <v>П</v>
          </cell>
          <cell r="C2278" t="str">
            <v>П6010</v>
          </cell>
          <cell r="D2278">
            <v>980</v>
          </cell>
          <cell r="E2278">
            <v>231993.32</v>
          </cell>
          <cell r="F2278">
            <v>231993.32</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row>
        <row r="2279">
          <cell r="A2279">
            <v>6010</v>
          </cell>
          <cell r="B2279" t="str">
            <v>П</v>
          </cell>
          <cell r="C2279" t="str">
            <v>П6010</v>
          </cell>
          <cell r="D2279" t="str">
            <v>978</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row>
        <row r="2280">
          <cell r="A2280">
            <v>6010</v>
          </cell>
          <cell r="B2280" t="str">
            <v>П</v>
          </cell>
          <cell r="C2280" t="str">
            <v>П6010</v>
          </cell>
          <cell r="D2280">
            <v>840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row>
        <row r="2281">
          <cell r="A2281">
            <v>6010</v>
          </cell>
          <cell r="B2281" t="str">
            <v>П</v>
          </cell>
          <cell r="C2281" t="str">
            <v>П6010</v>
          </cell>
          <cell r="D2281">
            <v>810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row>
        <row r="2282">
          <cell r="A2282">
            <v>6011</v>
          </cell>
          <cell r="B2282" t="str">
            <v>П</v>
          </cell>
          <cell r="C2282" t="str">
            <v>П6011</v>
          </cell>
          <cell r="D2282">
            <v>0</v>
          </cell>
          <cell r="E2282">
            <v>2272.3200000000002</v>
          </cell>
          <cell r="F2282">
            <v>2272.3200000000002</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row>
        <row r="2283">
          <cell r="A2283">
            <v>6011</v>
          </cell>
          <cell r="B2283" t="str">
            <v>П</v>
          </cell>
          <cell r="C2283" t="str">
            <v>П6011</v>
          </cell>
          <cell r="D2283">
            <v>980</v>
          </cell>
          <cell r="E2283">
            <v>2272.3200000000002</v>
          </cell>
          <cell r="F2283">
            <v>2272.3200000000002</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row>
        <row r="2284">
          <cell r="A2284">
            <v>6011</v>
          </cell>
          <cell r="B2284" t="str">
            <v>П</v>
          </cell>
          <cell r="C2284" t="str">
            <v>П6011</v>
          </cell>
          <cell r="D2284" t="str">
            <v>978</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row>
        <row r="2285">
          <cell r="A2285">
            <v>6011</v>
          </cell>
          <cell r="B2285" t="str">
            <v>П</v>
          </cell>
          <cell r="C2285" t="str">
            <v>П6011</v>
          </cell>
          <cell r="D2285">
            <v>840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row>
        <row r="2286">
          <cell r="A2286">
            <v>6011</v>
          </cell>
          <cell r="B2286" t="str">
            <v>П</v>
          </cell>
          <cell r="C2286" t="str">
            <v>П6011</v>
          </cell>
          <cell r="D2286">
            <v>810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row>
        <row r="2287">
          <cell r="A2287">
            <v>6012</v>
          </cell>
          <cell r="B2287" t="str">
            <v>П</v>
          </cell>
          <cell r="C2287" t="str">
            <v>П6012</v>
          </cell>
          <cell r="D2287">
            <v>0</v>
          </cell>
          <cell r="E2287">
            <v>141349.63</v>
          </cell>
          <cell r="F2287">
            <v>141349.63</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row>
        <row r="2288">
          <cell r="A2288">
            <v>6012</v>
          </cell>
          <cell r="B2288" t="str">
            <v>П</v>
          </cell>
          <cell r="C2288" t="str">
            <v>П6012</v>
          </cell>
          <cell r="D2288">
            <v>980</v>
          </cell>
          <cell r="E2288">
            <v>141349.63</v>
          </cell>
          <cell r="F2288">
            <v>141349.63</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row>
        <row r="2289">
          <cell r="A2289">
            <v>6012</v>
          </cell>
          <cell r="B2289" t="str">
            <v>П</v>
          </cell>
          <cell r="C2289" t="str">
            <v>П6012</v>
          </cell>
          <cell r="D2289" t="str">
            <v>978</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row>
        <row r="2290">
          <cell r="A2290">
            <v>6012</v>
          </cell>
          <cell r="B2290" t="str">
            <v>П</v>
          </cell>
          <cell r="C2290" t="str">
            <v>П6012</v>
          </cell>
          <cell r="D2290">
            <v>840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row>
        <row r="2291">
          <cell r="A2291">
            <v>6012</v>
          </cell>
          <cell r="B2291" t="str">
            <v>П</v>
          </cell>
          <cell r="C2291" t="str">
            <v>П6012</v>
          </cell>
          <cell r="D2291">
            <v>810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row>
        <row r="2292">
          <cell r="A2292">
            <v>6013</v>
          </cell>
          <cell r="B2292" t="str">
            <v>П</v>
          </cell>
          <cell r="C2292" t="str">
            <v>П6013</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row>
        <row r="2293">
          <cell r="A2293">
            <v>6013</v>
          </cell>
          <cell r="B2293" t="str">
            <v>П</v>
          </cell>
          <cell r="C2293" t="str">
            <v>П6013</v>
          </cell>
          <cell r="D2293">
            <v>980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row>
        <row r="2294">
          <cell r="A2294">
            <v>6013</v>
          </cell>
          <cell r="B2294" t="str">
            <v>П</v>
          </cell>
          <cell r="C2294" t="str">
            <v>П6013</v>
          </cell>
          <cell r="D2294" t="str">
            <v>978</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row>
        <row r="2295">
          <cell r="A2295">
            <v>6013</v>
          </cell>
          <cell r="B2295" t="str">
            <v>П</v>
          </cell>
          <cell r="C2295" t="str">
            <v>П6013</v>
          </cell>
          <cell r="D2295">
            <v>840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row>
        <row r="2296">
          <cell r="A2296">
            <v>6013</v>
          </cell>
          <cell r="B2296" t="str">
            <v>П</v>
          </cell>
          <cell r="C2296" t="str">
            <v>П6013</v>
          </cell>
          <cell r="D2296">
            <v>810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row>
        <row r="2297">
          <cell r="A2297">
            <v>6014</v>
          </cell>
          <cell r="B2297" t="str">
            <v>П</v>
          </cell>
          <cell r="C2297" t="str">
            <v>П6014</v>
          </cell>
          <cell r="D2297">
            <v>0</v>
          </cell>
          <cell r="E2297">
            <v>26747.21</v>
          </cell>
          <cell r="F2297">
            <v>26747.21</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row>
        <row r="2298">
          <cell r="A2298">
            <v>6014</v>
          </cell>
          <cell r="B2298" t="str">
            <v>П</v>
          </cell>
          <cell r="C2298" t="str">
            <v>П6014</v>
          </cell>
          <cell r="D2298">
            <v>980</v>
          </cell>
          <cell r="E2298">
            <v>26747.21</v>
          </cell>
          <cell r="F2298">
            <v>26747.21</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row>
        <row r="2299">
          <cell r="A2299">
            <v>6014</v>
          </cell>
          <cell r="B2299" t="str">
            <v>П</v>
          </cell>
          <cell r="C2299" t="str">
            <v>П6014</v>
          </cell>
          <cell r="D2299" t="str">
            <v>978</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row>
        <row r="2300">
          <cell r="A2300">
            <v>6014</v>
          </cell>
          <cell r="B2300" t="str">
            <v>П</v>
          </cell>
          <cell r="C2300" t="str">
            <v>П6014</v>
          </cell>
          <cell r="D2300">
            <v>840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row>
        <row r="2301">
          <cell r="A2301">
            <v>6014</v>
          </cell>
          <cell r="B2301" t="str">
            <v>П</v>
          </cell>
          <cell r="C2301" t="str">
            <v>П6014</v>
          </cell>
          <cell r="D2301">
            <v>810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row>
        <row r="2302">
          <cell r="A2302">
            <v>6015</v>
          </cell>
          <cell r="B2302" t="str">
            <v>П</v>
          </cell>
          <cell r="C2302" t="str">
            <v>П6015</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row>
        <row r="2303">
          <cell r="A2303">
            <v>6015</v>
          </cell>
          <cell r="B2303" t="str">
            <v>П</v>
          </cell>
          <cell r="C2303" t="str">
            <v>П6015</v>
          </cell>
          <cell r="D2303">
            <v>980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row>
        <row r="2304">
          <cell r="A2304">
            <v>6015</v>
          </cell>
          <cell r="B2304" t="str">
            <v>П</v>
          </cell>
          <cell r="C2304" t="str">
            <v>П6015</v>
          </cell>
          <cell r="D2304" t="str">
            <v>978</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row>
        <row r="2305">
          <cell r="A2305">
            <v>6015</v>
          </cell>
          <cell r="B2305" t="str">
            <v>П</v>
          </cell>
          <cell r="C2305" t="str">
            <v>П6015</v>
          </cell>
          <cell r="D2305">
            <v>840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row>
        <row r="2306">
          <cell r="A2306">
            <v>6015</v>
          </cell>
          <cell r="B2306" t="str">
            <v>П</v>
          </cell>
          <cell r="C2306" t="str">
            <v>П6015</v>
          </cell>
          <cell r="D2306">
            <v>810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row>
        <row r="2307">
          <cell r="A2307">
            <v>6016</v>
          </cell>
          <cell r="B2307" t="str">
            <v>П</v>
          </cell>
          <cell r="C2307" t="str">
            <v>П6016</v>
          </cell>
          <cell r="D2307">
            <v>0</v>
          </cell>
          <cell r="E2307">
            <v>1010780.48</v>
          </cell>
          <cell r="F2307">
            <v>1010780.48</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row>
        <row r="2308">
          <cell r="A2308">
            <v>6016</v>
          </cell>
          <cell r="B2308" t="str">
            <v>П</v>
          </cell>
          <cell r="C2308" t="str">
            <v>П6016</v>
          </cell>
          <cell r="D2308">
            <v>980</v>
          </cell>
          <cell r="E2308">
            <v>1010780.48</v>
          </cell>
          <cell r="F2308">
            <v>1010780.48</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row>
        <row r="2309">
          <cell r="A2309">
            <v>6016</v>
          </cell>
          <cell r="B2309" t="str">
            <v>П</v>
          </cell>
          <cell r="C2309" t="str">
            <v>П6016</v>
          </cell>
          <cell r="D2309" t="str">
            <v>978</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row>
        <row r="2310">
          <cell r="A2310">
            <v>6016</v>
          </cell>
          <cell r="B2310" t="str">
            <v>П</v>
          </cell>
          <cell r="C2310" t="str">
            <v>П6016</v>
          </cell>
          <cell r="D2310">
            <v>840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row>
        <row r="2311">
          <cell r="A2311">
            <v>6016</v>
          </cell>
          <cell r="B2311" t="str">
            <v>П</v>
          </cell>
          <cell r="C2311" t="str">
            <v>П6016</v>
          </cell>
          <cell r="D2311">
            <v>810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row>
        <row r="2312">
          <cell r="A2312">
            <v>6017</v>
          </cell>
          <cell r="B2312" t="str">
            <v>П</v>
          </cell>
          <cell r="C2312" t="str">
            <v>П6017</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row>
        <row r="2313">
          <cell r="A2313">
            <v>6017</v>
          </cell>
          <cell r="B2313" t="str">
            <v>П</v>
          </cell>
          <cell r="C2313" t="str">
            <v>П6017</v>
          </cell>
          <cell r="D2313">
            <v>980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row>
        <row r="2314">
          <cell r="A2314">
            <v>6017</v>
          </cell>
          <cell r="B2314" t="str">
            <v>П</v>
          </cell>
          <cell r="C2314" t="str">
            <v>П6017</v>
          </cell>
          <cell r="D2314" t="str">
            <v>978</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row>
        <row r="2315">
          <cell r="A2315">
            <v>6017</v>
          </cell>
          <cell r="B2315" t="str">
            <v>П</v>
          </cell>
          <cell r="C2315" t="str">
            <v>П6017</v>
          </cell>
          <cell r="D2315">
            <v>840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row>
        <row r="2316">
          <cell r="A2316">
            <v>6017</v>
          </cell>
          <cell r="B2316" t="str">
            <v>П</v>
          </cell>
          <cell r="C2316" t="str">
            <v>П6017</v>
          </cell>
          <cell r="D2316">
            <v>810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row>
        <row r="2317">
          <cell r="A2317">
            <v>6018</v>
          </cell>
          <cell r="B2317" t="str">
            <v>П</v>
          </cell>
          <cell r="C2317" t="str">
            <v>П6018</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row>
        <row r="2318">
          <cell r="A2318">
            <v>6018</v>
          </cell>
          <cell r="B2318" t="str">
            <v>П</v>
          </cell>
          <cell r="C2318" t="str">
            <v>П6018</v>
          </cell>
          <cell r="D2318">
            <v>980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row>
        <row r="2319">
          <cell r="A2319">
            <v>6018</v>
          </cell>
          <cell r="B2319" t="str">
            <v>П</v>
          </cell>
          <cell r="C2319" t="str">
            <v>П6018</v>
          </cell>
          <cell r="D2319" t="str">
            <v>978</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row>
        <row r="2320">
          <cell r="A2320">
            <v>6018</v>
          </cell>
          <cell r="B2320" t="str">
            <v>П</v>
          </cell>
          <cell r="C2320" t="str">
            <v>П6018</v>
          </cell>
          <cell r="D2320">
            <v>840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row>
        <row r="2321">
          <cell r="A2321">
            <v>6018</v>
          </cell>
          <cell r="B2321" t="str">
            <v>П</v>
          </cell>
          <cell r="C2321" t="str">
            <v>П6018</v>
          </cell>
          <cell r="D2321">
            <v>810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row>
        <row r="2322">
          <cell r="A2322">
            <v>6020</v>
          </cell>
          <cell r="B2322" t="str">
            <v>П</v>
          </cell>
          <cell r="C2322" t="str">
            <v>П6020</v>
          </cell>
          <cell r="D2322">
            <v>0</v>
          </cell>
          <cell r="E2322">
            <v>931235.19</v>
          </cell>
          <cell r="F2322">
            <v>80.650000000000006</v>
          </cell>
          <cell r="G2322">
            <v>281797.90999999997</v>
          </cell>
          <cell r="H2322">
            <v>0</v>
          </cell>
          <cell r="I2322">
            <v>100365.95</v>
          </cell>
          <cell r="J2322">
            <v>54901.3</v>
          </cell>
          <cell r="K2322">
            <v>7564.83</v>
          </cell>
          <cell r="L2322">
            <v>8263.99</v>
          </cell>
          <cell r="M2322">
            <v>149113.69</v>
          </cell>
          <cell r="N2322">
            <v>9.73</v>
          </cell>
          <cell r="O2322">
            <v>35810.06</v>
          </cell>
          <cell r="P2322">
            <v>2025.12</v>
          </cell>
          <cell r="Q2322">
            <v>7569.12</v>
          </cell>
          <cell r="R2322">
            <v>67022.929999999993</v>
          </cell>
          <cell r="S2322">
            <v>89084.14</v>
          </cell>
          <cell r="T2322">
            <v>49094.34</v>
          </cell>
          <cell r="U2322">
            <v>0</v>
          </cell>
          <cell r="V2322">
            <v>16941.79</v>
          </cell>
          <cell r="W2322">
            <v>4861.01</v>
          </cell>
          <cell r="X2322">
            <v>50646.85</v>
          </cell>
          <cell r="Y2322">
            <v>0</v>
          </cell>
          <cell r="Z2322">
            <v>6081.78</v>
          </cell>
        </row>
        <row r="2323">
          <cell r="A2323">
            <v>6020</v>
          </cell>
          <cell r="B2323" t="str">
            <v>П</v>
          </cell>
          <cell r="C2323" t="str">
            <v>П6020</v>
          </cell>
          <cell r="D2323">
            <v>980</v>
          </cell>
          <cell r="E2323">
            <v>931235.19</v>
          </cell>
          <cell r="F2323">
            <v>80.650000000000006</v>
          </cell>
          <cell r="G2323">
            <v>281797.90999999997</v>
          </cell>
          <cell r="H2323">
            <v>0</v>
          </cell>
          <cell r="I2323">
            <v>100365.95</v>
          </cell>
          <cell r="J2323">
            <v>54901.3</v>
          </cell>
          <cell r="K2323">
            <v>7564.83</v>
          </cell>
          <cell r="L2323">
            <v>8263.99</v>
          </cell>
          <cell r="M2323">
            <v>149113.69</v>
          </cell>
          <cell r="N2323">
            <v>9.73</v>
          </cell>
          <cell r="O2323">
            <v>35810.06</v>
          </cell>
          <cell r="P2323">
            <v>2025.12</v>
          </cell>
          <cell r="Q2323">
            <v>7569.12</v>
          </cell>
          <cell r="R2323">
            <v>67022.929999999993</v>
          </cell>
          <cell r="S2323">
            <v>89084.14</v>
          </cell>
          <cell r="T2323">
            <v>49094.34</v>
          </cell>
          <cell r="U2323">
            <v>0</v>
          </cell>
          <cell r="V2323">
            <v>16941.79</v>
          </cell>
          <cell r="W2323">
            <v>4861.01</v>
          </cell>
          <cell r="X2323">
            <v>50646.85</v>
          </cell>
          <cell r="Y2323">
            <v>0</v>
          </cell>
          <cell r="Z2323">
            <v>6081.78</v>
          </cell>
        </row>
        <row r="2324">
          <cell r="A2324">
            <v>6020</v>
          </cell>
          <cell r="B2324" t="str">
            <v>П</v>
          </cell>
          <cell r="C2324" t="str">
            <v>П6020</v>
          </cell>
          <cell r="D2324" t="str">
            <v>978</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row>
        <row r="2325">
          <cell r="A2325">
            <v>6020</v>
          </cell>
          <cell r="B2325" t="str">
            <v>П</v>
          </cell>
          <cell r="C2325" t="str">
            <v>П6020</v>
          </cell>
          <cell r="D2325">
            <v>840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row>
        <row r="2326">
          <cell r="A2326">
            <v>6020</v>
          </cell>
          <cell r="B2326" t="str">
            <v>П</v>
          </cell>
          <cell r="C2326" t="str">
            <v>П6020</v>
          </cell>
          <cell r="D2326">
            <v>810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row>
        <row r="2327">
          <cell r="A2327">
            <v>6021</v>
          </cell>
          <cell r="B2327" t="str">
            <v>П</v>
          </cell>
          <cell r="C2327" t="str">
            <v>П6021</v>
          </cell>
          <cell r="D2327">
            <v>0</v>
          </cell>
          <cell r="E2327">
            <v>14067.5</v>
          </cell>
          <cell r="F2327">
            <v>14067.5</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row>
        <row r="2328">
          <cell r="A2328">
            <v>6021</v>
          </cell>
          <cell r="B2328" t="str">
            <v>П</v>
          </cell>
          <cell r="C2328" t="str">
            <v>П6021</v>
          </cell>
          <cell r="D2328">
            <v>980</v>
          </cell>
          <cell r="E2328">
            <v>14067.5</v>
          </cell>
          <cell r="F2328">
            <v>14067.5</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row>
        <row r="2329">
          <cell r="A2329">
            <v>6021</v>
          </cell>
          <cell r="B2329" t="str">
            <v>П</v>
          </cell>
          <cell r="C2329" t="str">
            <v>П6021</v>
          </cell>
          <cell r="D2329" t="str">
            <v>978</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row>
        <row r="2330">
          <cell r="A2330">
            <v>6021</v>
          </cell>
          <cell r="B2330" t="str">
            <v>П</v>
          </cell>
          <cell r="C2330" t="str">
            <v>П6021</v>
          </cell>
          <cell r="D2330">
            <v>840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row>
        <row r="2331">
          <cell r="A2331">
            <v>6021</v>
          </cell>
          <cell r="B2331" t="str">
            <v>П</v>
          </cell>
          <cell r="C2331" t="str">
            <v>П6021</v>
          </cell>
          <cell r="D2331">
            <v>810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row>
        <row r="2332">
          <cell r="A2332">
            <v>6022</v>
          </cell>
          <cell r="B2332" t="str">
            <v>П</v>
          </cell>
          <cell r="C2332" t="str">
            <v>П6022</v>
          </cell>
          <cell r="D2332">
            <v>0</v>
          </cell>
          <cell r="E2332">
            <v>1149850.6100000001</v>
          </cell>
          <cell r="F2332">
            <v>1029617.88</v>
          </cell>
          <cell r="G2332">
            <v>0</v>
          </cell>
          <cell r="H2332">
            <v>0</v>
          </cell>
          <cell r="I2332">
            <v>0</v>
          </cell>
          <cell r="J2332">
            <v>3838.53</v>
          </cell>
          <cell r="K2332">
            <v>0</v>
          </cell>
          <cell r="L2332">
            <v>0</v>
          </cell>
          <cell r="M2332">
            <v>0</v>
          </cell>
          <cell r="N2332">
            <v>0</v>
          </cell>
          <cell r="O2332">
            <v>0</v>
          </cell>
          <cell r="P2332">
            <v>0</v>
          </cell>
          <cell r="Q2332">
            <v>0</v>
          </cell>
          <cell r="R2332">
            <v>0</v>
          </cell>
          <cell r="S2332">
            <v>0</v>
          </cell>
          <cell r="T2332">
            <v>116394.2</v>
          </cell>
          <cell r="U2332">
            <v>0</v>
          </cell>
          <cell r="V2332">
            <v>0</v>
          </cell>
          <cell r="W2332">
            <v>0</v>
          </cell>
          <cell r="X2332">
            <v>0</v>
          </cell>
          <cell r="Y2332">
            <v>0</v>
          </cell>
          <cell r="Z2332">
            <v>0</v>
          </cell>
        </row>
        <row r="2333">
          <cell r="A2333">
            <v>6022</v>
          </cell>
          <cell r="B2333" t="str">
            <v>П</v>
          </cell>
          <cell r="C2333" t="str">
            <v>П6022</v>
          </cell>
          <cell r="D2333">
            <v>980</v>
          </cell>
          <cell r="E2333">
            <v>1149850.6100000001</v>
          </cell>
          <cell r="F2333">
            <v>1029617.88</v>
          </cell>
          <cell r="G2333">
            <v>0</v>
          </cell>
          <cell r="H2333">
            <v>0</v>
          </cell>
          <cell r="I2333">
            <v>0</v>
          </cell>
          <cell r="J2333">
            <v>3838.53</v>
          </cell>
          <cell r="K2333">
            <v>0</v>
          </cell>
          <cell r="L2333">
            <v>0</v>
          </cell>
          <cell r="M2333">
            <v>0</v>
          </cell>
          <cell r="N2333">
            <v>0</v>
          </cell>
          <cell r="O2333">
            <v>0</v>
          </cell>
          <cell r="P2333">
            <v>0</v>
          </cell>
          <cell r="Q2333">
            <v>0</v>
          </cell>
          <cell r="R2333">
            <v>0</v>
          </cell>
          <cell r="S2333">
            <v>0</v>
          </cell>
          <cell r="T2333">
            <v>116394.2</v>
          </cell>
          <cell r="U2333">
            <v>0</v>
          </cell>
          <cell r="V2333">
            <v>0</v>
          </cell>
          <cell r="W2333">
            <v>0</v>
          </cell>
          <cell r="X2333">
            <v>0</v>
          </cell>
          <cell r="Y2333">
            <v>0</v>
          </cell>
          <cell r="Z2333">
            <v>0</v>
          </cell>
        </row>
        <row r="2334">
          <cell r="A2334">
            <v>6022</v>
          </cell>
          <cell r="B2334" t="str">
            <v>П</v>
          </cell>
          <cell r="C2334" t="str">
            <v>П6022</v>
          </cell>
          <cell r="D2334" t="str">
            <v>978</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row>
        <row r="2335">
          <cell r="A2335">
            <v>6022</v>
          </cell>
          <cell r="B2335" t="str">
            <v>П</v>
          </cell>
          <cell r="C2335" t="str">
            <v>П6022</v>
          </cell>
          <cell r="D2335">
            <v>840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row>
        <row r="2336">
          <cell r="A2336">
            <v>6022</v>
          </cell>
          <cell r="B2336" t="str">
            <v>П</v>
          </cell>
          <cell r="C2336" t="str">
            <v>П6022</v>
          </cell>
          <cell r="D2336">
            <v>810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row>
        <row r="2337">
          <cell r="A2337">
            <v>6023</v>
          </cell>
          <cell r="B2337" t="str">
            <v>П</v>
          </cell>
          <cell r="C2337" t="str">
            <v>П6023</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row>
        <row r="2338">
          <cell r="A2338">
            <v>6023</v>
          </cell>
          <cell r="B2338" t="str">
            <v>П</v>
          </cell>
          <cell r="C2338" t="str">
            <v>П6023</v>
          </cell>
          <cell r="D2338">
            <v>980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row>
        <row r="2339">
          <cell r="A2339">
            <v>6023</v>
          </cell>
          <cell r="B2339" t="str">
            <v>П</v>
          </cell>
          <cell r="C2339" t="str">
            <v>П6023</v>
          </cell>
          <cell r="D2339" t="str">
            <v>978</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row>
        <row r="2340">
          <cell r="A2340">
            <v>6023</v>
          </cell>
          <cell r="B2340" t="str">
            <v>П</v>
          </cell>
          <cell r="C2340" t="str">
            <v>П6023</v>
          </cell>
          <cell r="D2340">
            <v>840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row>
        <row r="2341">
          <cell r="A2341">
            <v>6023</v>
          </cell>
          <cell r="B2341" t="str">
            <v>П</v>
          </cell>
          <cell r="C2341" t="str">
            <v>П6023</v>
          </cell>
          <cell r="D2341">
            <v>810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row>
        <row r="2342">
          <cell r="A2342">
            <v>6024</v>
          </cell>
          <cell r="B2342" t="str">
            <v>П</v>
          </cell>
          <cell r="C2342" t="str">
            <v>П6024</v>
          </cell>
          <cell r="D2342">
            <v>0</v>
          </cell>
          <cell r="E2342">
            <v>462808.01</v>
          </cell>
          <cell r="F2342">
            <v>0</v>
          </cell>
          <cell r="G2342">
            <v>2898.68</v>
          </cell>
          <cell r="H2342">
            <v>0</v>
          </cell>
          <cell r="I2342">
            <v>32049.91</v>
          </cell>
          <cell r="J2342">
            <v>0</v>
          </cell>
          <cell r="K2342">
            <v>0</v>
          </cell>
          <cell r="L2342">
            <v>28657.81</v>
          </cell>
          <cell r="M2342">
            <v>0</v>
          </cell>
          <cell r="N2342">
            <v>3343.62</v>
          </cell>
          <cell r="O2342">
            <v>6749.06</v>
          </cell>
          <cell r="P2342">
            <v>3221.28</v>
          </cell>
          <cell r="Q2342">
            <v>984.87</v>
          </cell>
          <cell r="R2342">
            <v>243021.83</v>
          </cell>
          <cell r="S2342">
            <v>90251.520000000004</v>
          </cell>
          <cell r="T2342">
            <v>25083.16</v>
          </cell>
          <cell r="U2342">
            <v>5237.26</v>
          </cell>
          <cell r="V2342">
            <v>5702.89</v>
          </cell>
          <cell r="W2342">
            <v>0</v>
          </cell>
          <cell r="X2342">
            <v>0</v>
          </cell>
          <cell r="Y2342">
            <v>0</v>
          </cell>
          <cell r="Z2342">
            <v>15606.12</v>
          </cell>
        </row>
        <row r="2343">
          <cell r="A2343">
            <v>6024</v>
          </cell>
          <cell r="B2343" t="str">
            <v>П</v>
          </cell>
          <cell r="C2343" t="str">
            <v>П6024</v>
          </cell>
          <cell r="D2343">
            <v>980</v>
          </cell>
          <cell r="E2343">
            <v>462808.01</v>
          </cell>
          <cell r="F2343">
            <v>0</v>
          </cell>
          <cell r="G2343">
            <v>2898.68</v>
          </cell>
          <cell r="H2343">
            <v>0</v>
          </cell>
          <cell r="I2343">
            <v>32049.91</v>
          </cell>
          <cell r="J2343">
            <v>0</v>
          </cell>
          <cell r="K2343">
            <v>0</v>
          </cell>
          <cell r="L2343">
            <v>28657.81</v>
          </cell>
          <cell r="M2343">
            <v>0</v>
          </cell>
          <cell r="N2343">
            <v>3343.62</v>
          </cell>
          <cell r="O2343">
            <v>6749.06</v>
          </cell>
          <cell r="P2343">
            <v>3221.28</v>
          </cell>
          <cell r="Q2343">
            <v>984.87</v>
          </cell>
          <cell r="R2343">
            <v>243021.83</v>
          </cell>
          <cell r="S2343">
            <v>90251.520000000004</v>
          </cell>
          <cell r="T2343">
            <v>25083.16</v>
          </cell>
          <cell r="U2343">
            <v>5237.26</v>
          </cell>
          <cell r="V2343">
            <v>5702.89</v>
          </cell>
          <cell r="W2343">
            <v>0</v>
          </cell>
          <cell r="X2343">
            <v>0</v>
          </cell>
          <cell r="Y2343">
            <v>0</v>
          </cell>
          <cell r="Z2343">
            <v>15606.12</v>
          </cell>
        </row>
        <row r="2344">
          <cell r="A2344">
            <v>6024</v>
          </cell>
          <cell r="B2344" t="str">
            <v>П</v>
          </cell>
          <cell r="C2344" t="str">
            <v>П6024</v>
          </cell>
          <cell r="D2344" t="str">
            <v>978</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row>
        <row r="2345">
          <cell r="A2345">
            <v>6024</v>
          </cell>
          <cell r="B2345" t="str">
            <v>П</v>
          </cell>
          <cell r="C2345" t="str">
            <v>П6024</v>
          </cell>
          <cell r="D2345">
            <v>840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row>
        <row r="2346">
          <cell r="A2346">
            <v>6024</v>
          </cell>
          <cell r="B2346" t="str">
            <v>П</v>
          </cell>
          <cell r="C2346" t="str">
            <v>П6024</v>
          </cell>
          <cell r="D2346">
            <v>810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row>
        <row r="2347">
          <cell r="A2347">
            <v>6025</v>
          </cell>
          <cell r="B2347" t="str">
            <v>П</v>
          </cell>
          <cell r="C2347" t="str">
            <v>П6025</v>
          </cell>
          <cell r="D2347">
            <v>0</v>
          </cell>
          <cell r="E2347">
            <v>2602657.73</v>
          </cell>
          <cell r="F2347">
            <v>281643.86</v>
          </cell>
          <cell r="G2347">
            <v>771206.32</v>
          </cell>
          <cell r="H2347">
            <v>0</v>
          </cell>
          <cell r="I2347">
            <v>62316.81</v>
          </cell>
          <cell r="J2347">
            <v>0</v>
          </cell>
          <cell r="K2347">
            <v>1425.02</v>
          </cell>
          <cell r="L2347">
            <v>96041.67</v>
          </cell>
          <cell r="M2347">
            <v>431882.18</v>
          </cell>
          <cell r="N2347">
            <v>0</v>
          </cell>
          <cell r="O2347">
            <v>77297.91</v>
          </cell>
          <cell r="P2347">
            <v>312306</v>
          </cell>
          <cell r="Q2347">
            <v>55183.28</v>
          </cell>
          <cell r="R2347">
            <v>10288.44</v>
          </cell>
          <cell r="S2347">
            <v>90138.28</v>
          </cell>
          <cell r="T2347">
            <v>2800.04</v>
          </cell>
          <cell r="U2347">
            <v>0</v>
          </cell>
          <cell r="V2347">
            <v>26550.080000000002</v>
          </cell>
          <cell r="W2347">
            <v>0</v>
          </cell>
          <cell r="X2347">
            <v>372426.87</v>
          </cell>
          <cell r="Y2347">
            <v>0</v>
          </cell>
          <cell r="Z2347">
            <v>11150.97</v>
          </cell>
        </row>
        <row r="2348">
          <cell r="A2348">
            <v>6025</v>
          </cell>
          <cell r="B2348" t="str">
            <v>П</v>
          </cell>
          <cell r="C2348" t="str">
            <v>П6025</v>
          </cell>
          <cell r="D2348">
            <v>980</v>
          </cell>
          <cell r="E2348">
            <v>2602657.73</v>
          </cell>
          <cell r="F2348">
            <v>281643.86</v>
          </cell>
          <cell r="G2348">
            <v>771206.32</v>
          </cell>
          <cell r="H2348">
            <v>0</v>
          </cell>
          <cell r="I2348">
            <v>62316.81</v>
          </cell>
          <cell r="J2348">
            <v>0</v>
          </cell>
          <cell r="K2348">
            <v>1425.02</v>
          </cell>
          <cell r="L2348">
            <v>96041.67</v>
          </cell>
          <cell r="M2348">
            <v>431882.18</v>
          </cell>
          <cell r="N2348">
            <v>0</v>
          </cell>
          <cell r="O2348">
            <v>77297.91</v>
          </cell>
          <cell r="P2348">
            <v>312306</v>
          </cell>
          <cell r="Q2348">
            <v>55183.28</v>
          </cell>
          <cell r="R2348">
            <v>10288.44</v>
          </cell>
          <cell r="S2348">
            <v>90138.28</v>
          </cell>
          <cell r="T2348">
            <v>2800.04</v>
          </cell>
          <cell r="U2348">
            <v>0</v>
          </cell>
          <cell r="V2348">
            <v>26550.080000000002</v>
          </cell>
          <cell r="W2348">
            <v>0</v>
          </cell>
          <cell r="X2348">
            <v>372426.87</v>
          </cell>
          <cell r="Y2348">
            <v>0</v>
          </cell>
          <cell r="Z2348">
            <v>11150.97</v>
          </cell>
        </row>
        <row r="2349">
          <cell r="A2349">
            <v>6025</v>
          </cell>
          <cell r="B2349" t="str">
            <v>П</v>
          </cell>
          <cell r="C2349" t="str">
            <v>П6025</v>
          </cell>
          <cell r="D2349" t="str">
            <v>978</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row>
        <row r="2350">
          <cell r="A2350">
            <v>6025</v>
          </cell>
          <cell r="B2350" t="str">
            <v>П</v>
          </cell>
          <cell r="C2350" t="str">
            <v>П6025</v>
          </cell>
          <cell r="D2350">
            <v>840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row>
        <row r="2351">
          <cell r="A2351">
            <v>6025</v>
          </cell>
          <cell r="B2351" t="str">
            <v>П</v>
          </cell>
          <cell r="C2351" t="str">
            <v>П6025</v>
          </cell>
          <cell r="D2351">
            <v>810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row>
        <row r="2352">
          <cell r="A2352">
            <v>6026</v>
          </cell>
          <cell r="B2352" t="str">
            <v>П</v>
          </cell>
          <cell r="C2352" t="str">
            <v>П6026</v>
          </cell>
          <cell r="D2352">
            <v>0</v>
          </cell>
          <cell r="E2352">
            <v>28157498.66</v>
          </cell>
          <cell r="F2352">
            <v>11190888.460000001</v>
          </cell>
          <cell r="G2352">
            <v>4570471.16</v>
          </cell>
          <cell r="H2352">
            <v>0</v>
          </cell>
          <cell r="I2352">
            <v>1532968.79</v>
          </cell>
          <cell r="J2352">
            <v>750809.79</v>
          </cell>
          <cell r="K2352">
            <v>186968.51</v>
          </cell>
          <cell r="L2352">
            <v>4731.93</v>
          </cell>
          <cell r="M2352">
            <v>3956246.6</v>
          </cell>
          <cell r="N2352">
            <v>484.93</v>
          </cell>
          <cell r="O2352">
            <v>1771973.11</v>
          </cell>
          <cell r="P2352">
            <v>42896.44</v>
          </cell>
          <cell r="Q2352">
            <v>35917.370000000003</v>
          </cell>
          <cell r="R2352">
            <v>392029.46</v>
          </cell>
          <cell r="S2352">
            <v>864164.48</v>
          </cell>
          <cell r="T2352">
            <v>468686.17</v>
          </cell>
          <cell r="U2352">
            <v>10272.530000000001</v>
          </cell>
          <cell r="V2352">
            <v>233288.21</v>
          </cell>
          <cell r="W2352">
            <v>337223.41</v>
          </cell>
          <cell r="X2352">
            <v>87234.54</v>
          </cell>
          <cell r="Y2352">
            <v>406.85</v>
          </cell>
          <cell r="Z2352">
            <v>1719835.92</v>
          </cell>
        </row>
        <row r="2353">
          <cell r="A2353">
            <v>6026</v>
          </cell>
          <cell r="B2353" t="str">
            <v>П</v>
          </cell>
          <cell r="C2353" t="str">
            <v>П6026</v>
          </cell>
          <cell r="D2353">
            <v>980</v>
          </cell>
          <cell r="E2353">
            <v>28157498.66</v>
          </cell>
          <cell r="F2353">
            <v>11190888.460000001</v>
          </cell>
          <cell r="G2353">
            <v>4570471.16</v>
          </cell>
          <cell r="H2353">
            <v>0</v>
          </cell>
          <cell r="I2353">
            <v>1532968.79</v>
          </cell>
          <cell r="J2353">
            <v>750809.79</v>
          </cell>
          <cell r="K2353">
            <v>186968.51</v>
          </cell>
          <cell r="L2353">
            <v>4731.93</v>
          </cell>
          <cell r="M2353">
            <v>3956246.6</v>
          </cell>
          <cell r="N2353">
            <v>484.93</v>
          </cell>
          <cell r="O2353">
            <v>1771973.11</v>
          </cell>
          <cell r="P2353">
            <v>42896.44</v>
          </cell>
          <cell r="Q2353">
            <v>35917.370000000003</v>
          </cell>
          <cell r="R2353">
            <v>392029.46</v>
          </cell>
          <cell r="S2353">
            <v>864164.48</v>
          </cell>
          <cell r="T2353">
            <v>468686.17</v>
          </cell>
          <cell r="U2353">
            <v>10272.530000000001</v>
          </cell>
          <cell r="V2353">
            <v>233288.21</v>
          </cell>
          <cell r="W2353">
            <v>337223.41</v>
          </cell>
          <cell r="X2353">
            <v>87234.54</v>
          </cell>
          <cell r="Y2353">
            <v>406.85</v>
          </cell>
          <cell r="Z2353">
            <v>1719835.92</v>
          </cell>
        </row>
        <row r="2354">
          <cell r="A2354">
            <v>6026</v>
          </cell>
          <cell r="B2354" t="str">
            <v>П</v>
          </cell>
          <cell r="C2354" t="str">
            <v>П6026</v>
          </cell>
          <cell r="D2354" t="str">
            <v>978</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row>
        <row r="2355">
          <cell r="A2355">
            <v>6026</v>
          </cell>
          <cell r="B2355" t="str">
            <v>П</v>
          </cell>
          <cell r="C2355" t="str">
            <v>П6026</v>
          </cell>
          <cell r="D2355">
            <v>840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row>
        <row r="2356">
          <cell r="A2356">
            <v>6026</v>
          </cell>
          <cell r="B2356" t="str">
            <v>П</v>
          </cell>
          <cell r="C2356" t="str">
            <v>П6026</v>
          </cell>
          <cell r="D2356">
            <v>810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row>
        <row r="2357">
          <cell r="A2357">
            <v>6027</v>
          </cell>
          <cell r="B2357" t="str">
            <v>П</v>
          </cell>
          <cell r="C2357" t="str">
            <v>П6027</v>
          </cell>
          <cell r="D2357">
            <v>0</v>
          </cell>
          <cell r="E2357">
            <v>549982.9</v>
          </cell>
          <cell r="F2357">
            <v>479785.71</v>
          </cell>
          <cell r="G2357">
            <v>1392.82</v>
          </cell>
          <cell r="H2357">
            <v>0</v>
          </cell>
          <cell r="I2357">
            <v>0</v>
          </cell>
          <cell r="J2357">
            <v>0</v>
          </cell>
          <cell r="K2357">
            <v>0</v>
          </cell>
          <cell r="L2357">
            <v>25370.38</v>
          </cell>
          <cell r="M2357">
            <v>0</v>
          </cell>
          <cell r="N2357">
            <v>0</v>
          </cell>
          <cell r="O2357">
            <v>0</v>
          </cell>
          <cell r="P2357">
            <v>1419.46</v>
          </cell>
          <cell r="Q2357">
            <v>0</v>
          </cell>
          <cell r="R2357">
            <v>0</v>
          </cell>
          <cell r="S2357">
            <v>27257.67</v>
          </cell>
          <cell r="T2357">
            <v>0</v>
          </cell>
          <cell r="U2357">
            <v>0</v>
          </cell>
          <cell r="V2357">
            <v>14756.86</v>
          </cell>
          <cell r="W2357">
            <v>0</v>
          </cell>
          <cell r="X2357">
            <v>0</v>
          </cell>
          <cell r="Y2357">
            <v>0</v>
          </cell>
          <cell r="Z2357">
            <v>0</v>
          </cell>
        </row>
        <row r="2358">
          <cell r="A2358">
            <v>6027</v>
          </cell>
          <cell r="B2358" t="str">
            <v>П</v>
          </cell>
          <cell r="C2358" t="str">
            <v>П6027</v>
          </cell>
          <cell r="D2358">
            <v>980</v>
          </cell>
          <cell r="E2358">
            <v>549982.9</v>
          </cell>
          <cell r="F2358">
            <v>479785.71</v>
          </cell>
          <cell r="G2358">
            <v>1392.82</v>
          </cell>
          <cell r="H2358">
            <v>0</v>
          </cell>
          <cell r="I2358">
            <v>0</v>
          </cell>
          <cell r="J2358">
            <v>0</v>
          </cell>
          <cell r="K2358">
            <v>0</v>
          </cell>
          <cell r="L2358">
            <v>25370.38</v>
          </cell>
          <cell r="M2358">
            <v>0</v>
          </cell>
          <cell r="N2358">
            <v>0</v>
          </cell>
          <cell r="O2358">
            <v>0</v>
          </cell>
          <cell r="P2358">
            <v>1419.46</v>
          </cell>
          <cell r="Q2358">
            <v>0</v>
          </cell>
          <cell r="R2358">
            <v>0</v>
          </cell>
          <cell r="S2358">
            <v>27257.67</v>
          </cell>
          <cell r="T2358">
            <v>0</v>
          </cell>
          <cell r="U2358">
            <v>0</v>
          </cell>
          <cell r="V2358">
            <v>14756.86</v>
          </cell>
          <cell r="W2358">
            <v>0</v>
          </cell>
          <cell r="X2358">
            <v>0</v>
          </cell>
          <cell r="Y2358">
            <v>0</v>
          </cell>
          <cell r="Z2358">
            <v>0</v>
          </cell>
        </row>
        <row r="2359">
          <cell r="A2359">
            <v>6027</v>
          </cell>
          <cell r="B2359" t="str">
            <v>П</v>
          </cell>
          <cell r="C2359" t="str">
            <v>П6027</v>
          </cell>
          <cell r="D2359" t="str">
            <v>978</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row>
        <row r="2360">
          <cell r="A2360">
            <v>6027</v>
          </cell>
          <cell r="B2360" t="str">
            <v>П</v>
          </cell>
          <cell r="C2360" t="str">
            <v>П6027</v>
          </cell>
          <cell r="D2360">
            <v>840</v>
          </cell>
          <cell r="E2360">
            <v>0</v>
          </cell>
          <cell r="F2360">
            <v>0</v>
          </cell>
          <cell r="G2360">
            <v>0</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row>
        <row r="2361">
          <cell r="A2361">
            <v>6027</v>
          </cell>
          <cell r="B2361" t="str">
            <v>П</v>
          </cell>
          <cell r="C2361" t="str">
            <v>П6027</v>
          </cell>
          <cell r="D2361">
            <v>810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row>
        <row r="2362">
          <cell r="A2362">
            <v>6028</v>
          </cell>
          <cell r="B2362" t="str">
            <v>П</v>
          </cell>
          <cell r="C2362" t="str">
            <v>П6028</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row>
        <row r="2363">
          <cell r="A2363">
            <v>6028</v>
          </cell>
          <cell r="B2363" t="str">
            <v>П</v>
          </cell>
          <cell r="C2363" t="str">
            <v>П6028</v>
          </cell>
          <cell r="D2363">
            <v>980</v>
          </cell>
          <cell r="E2363">
            <v>0</v>
          </cell>
          <cell r="F2363">
            <v>0</v>
          </cell>
          <cell r="G2363">
            <v>0</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row>
        <row r="2364">
          <cell r="A2364">
            <v>6028</v>
          </cell>
          <cell r="B2364" t="str">
            <v>П</v>
          </cell>
          <cell r="C2364" t="str">
            <v>П6028</v>
          </cell>
          <cell r="D2364" t="str">
            <v>978</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row>
        <row r="2365">
          <cell r="A2365">
            <v>6028</v>
          </cell>
          <cell r="B2365" t="str">
            <v>П</v>
          </cell>
          <cell r="C2365" t="str">
            <v>П6028</v>
          </cell>
          <cell r="D2365">
            <v>840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row>
        <row r="2366">
          <cell r="A2366">
            <v>6028</v>
          </cell>
          <cell r="B2366" t="str">
            <v>П</v>
          </cell>
          <cell r="C2366" t="str">
            <v>П6028</v>
          </cell>
          <cell r="D2366">
            <v>810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row>
        <row r="2367">
          <cell r="A2367">
            <v>6030</v>
          </cell>
          <cell r="B2367" t="str">
            <v>П</v>
          </cell>
          <cell r="C2367" t="str">
            <v>П6030</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row>
        <row r="2368">
          <cell r="A2368">
            <v>6030</v>
          </cell>
          <cell r="B2368" t="str">
            <v>П</v>
          </cell>
          <cell r="C2368" t="str">
            <v>П6030</v>
          </cell>
          <cell r="D2368">
            <v>980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row>
        <row r="2369">
          <cell r="A2369">
            <v>6030</v>
          </cell>
          <cell r="B2369" t="str">
            <v>П</v>
          </cell>
          <cell r="C2369" t="str">
            <v>П6030</v>
          </cell>
          <cell r="D2369" t="str">
            <v>978</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row>
        <row r="2370">
          <cell r="A2370">
            <v>6030</v>
          </cell>
          <cell r="B2370" t="str">
            <v>П</v>
          </cell>
          <cell r="C2370" t="str">
            <v>П6030</v>
          </cell>
          <cell r="D2370">
            <v>840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row>
        <row r="2371">
          <cell r="A2371">
            <v>6030</v>
          </cell>
          <cell r="B2371" t="str">
            <v>П</v>
          </cell>
          <cell r="C2371" t="str">
            <v>П6030</v>
          </cell>
          <cell r="D2371">
            <v>810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row>
        <row r="2372">
          <cell r="A2372">
            <v>6031</v>
          </cell>
          <cell r="B2372" t="str">
            <v>П</v>
          </cell>
          <cell r="C2372" t="str">
            <v>П6031</v>
          </cell>
          <cell r="D2372">
            <v>0</v>
          </cell>
          <cell r="E2372">
            <v>4025.1</v>
          </cell>
          <cell r="F2372">
            <v>0</v>
          </cell>
          <cell r="G2372">
            <v>4025.1</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row>
        <row r="2373">
          <cell r="A2373">
            <v>6031</v>
          </cell>
          <cell r="B2373" t="str">
            <v>П</v>
          </cell>
          <cell r="C2373" t="str">
            <v>П6031</v>
          </cell>
          <cell r="D2373">
            <v>980</v>
          </cell>
          <cell r="E2373">
            <v>4025.1</v>
          </cell>
          <cell r="F2373">
            <v>0</v>
          </cell>
          <cell r="G2373">
            <v>4025.1</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row>
        <row r="2374">
          <cell r="A2374">
            <v>6031</v>
          </cell>
          <cell r="B2374" t="str">
            <v>П</v>
          </cell>
          <cell r="C2374" t="str">
            <v>П6031</v>
          </cell>
          <cell r="D2374" t="str">
            <v>978</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row>
        <row r="2375">
          <cell r="A2375">
            <v>6031</v>
          </cell>
          <cell r="B2375" t="str">
            <v>П</v>
          </cell>
          <cell r="C2375" t="str">
            <v>П6031</v>
          </cell>
          <cell r="D2375">
            <v>840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row>
        <row r="2376">
          <cell r="A2376">
            <v>6031</v>
          </cell>
          <cell r="B2376" t="str">
            <v>П</v>
          </cell>
          <cell r="C2376" t="str">
            <v>П6031</v>
          </cell>
          <cell r="D2376">
            <v>810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row>
        <row r="2377">
          <cell r="A2377">
            <v>6040</v>
          </cell>
          <cell r="B2377" t="str">
            <v>П</v>
          </cell>
          <cell r="C2377" t="str">
            <v>П6040</v>
          </cell>
          <cell r="D2377">
            <v>0</v>
          </cell>
          <cell r="E2377">
            <v>12241.14</v>
          </cell>
          <cell r="F2377">
            <v>11796.72</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444.42</v>
          </cell>
        </row>
        <row r="2378">
          <cell r="A2378">
            <v>6040</v>
          </cell>
          <cell r="B2378" t="str">
            <v>П</v>
          </cell>
          <cell r="C2378" t="str">
            <v>П6040</v>
          </cell>
          <cell r="D2378">
            <v>980</v>
          </cell>
          <cell r="E2378">
            <v>12241.14</v>
          </cell>
          <cell r="F2378">
            <v>11796.72</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444.42</v>
          </cell>
        </row>
        <row r="2379">
          <cell r="A2379">
            <v>6040</v>
          </cell>
          <cell r="B2379" t="str">
            <v>П</v>
          </cell>
          <cell r="C2379" t="str">
            <v>П6040</v>
          </cell>
          <cell r="D2379" t="str">
            <v>978</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row>
        <row r="2380">
          <cell r="A2380">
            <v>6040</v>
          </cell>
          <cell r="B2380" t="str">
            <v>П</v>
          </cell>
          <cell r="C2380" t="str">
            <v>П6040</v>
          </cell>
          <cell r="D2380">
            <v>840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row>
        <row r="2381">
          <cell r="A2381">
            <v>6040</v>
          </cell>
          <cell r="B2381" t="str">
            <v>П</v>
          </cell>
          <cell r="C2381" t="str">
            <v>П6040</v>
          </cell>
          <cell r="D2381">
            <v>810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row>
        <row r="2382">
          <cell r="A2382">
            <v>6041</v>
          </cell>
          <cell r="B2382" t="str">
            <v>П</v>
          </cell>
          <cell r="C2382" t="str">
            <v>П6041</v>
          </cell>
          <cell r="D2382">
            <v>0</v>
          </cell>
          <cell r="E2382">
            <v>1769297.72</v>
          </cell>
          <cell r="F2382">
            <v>518705.72</v>
          </cell>
          <cell r="G2382">
            <v>118968.17</v>
          </cell>
          <cell r="H2382">
            <v>0</v>
          </cell>
          <cell r="I2382">
            <v>190057.99</v>
          </cell>
          <cell r="J2382">
            <v>101009.78</v>
          </cell>
          <cell r="K2382">
            <v>29758.01</v>
          </cell>
          <cell r="L2382">
            <v>9.94</v>
          </cell>
          <cell r="M2382">
            <v>274962.94</v>
          </cell>
          <cell r="N2382">
            <v>16901.32</v>
          </cell>
          <cell r="O2382">
            <v>122407.9</v>
          </cell>
          <cell r="P2382">
            <v>59897.279999999999</v>
          </cell>
          <cell r="Q2382">
            <v>29160.86</v>
          </cell>
          <cell r="R2382">
            <v>23804.98</v>
          </cell>
          <cell r="S2382">
            <v>93471.16</v>
          </cell>
          <cell r="T2382">
            <v>48942.05</v>
          </cell>
          <cell r="U2382">
            <v>30737.72</v>
          </cell>
          <cell r="V2382">
            <v>44753.11</v>
          </cell>
          <cell r="W2382">
            <v>22578.37</v>
          </cell>
          <cell r="X2382">
            <v>10723.56</v>
          </cell>
          <cell r="Y2382">
            <v>0</v>
          </cell>
          <cell r="Z2382">
            <v>32446.86</v>
          </cell>
        </row>
        <row r="2383">
          <cell r="A2383">
            <v>6041</v>
          </cell>
          <cell r="B2383" t="str">
            <v>П</v>
          </cell>
          <cell r="C2383" t="str">
            <v>П6041</v>
          </cell>
          <cell r="D2383">
            <v>980</v>
          </cell>
          <cell r="E2383">
            <v>1769297.72</v>
          </cell>
          <cell r="F2383">
            <v>518705.72</v>
          </cell>
          <cell r="G2383">
            <v>118968.17</v>
          </cell>
          <cell r="H2383">
            <v>0</v>
          </cell>
          <cell r="I2383">
            <v>190057.99</v>
          </cell>
          <cell r="J2383">
            <v>101009.78</v>
          </cell>
          <cell r="K2383">
            <v>29758.01</v>
          </cell>
          <cell r="L2383">
            <v>9.94</v>
          </cell>
          <cell r="M2383">
            <v>274962.94</v>
          </cell>
          <cell r="N2383">
            <v>16901.32</v>
          </cell>
          <cell r="O2383">
            <v>122407.9</v>
          </cell>
          <cell r="P2383">
            <v>59897.279999999999</v>
          </cell>
          <cell r="Q2383">
            <v>29160.86</v>
          </cell>
          <cell r="R2383">
            <v>23804.98</v>
          </cell>
          <cell r="S2383">
            <v>93471.16</v>
          </cell>
          <cell r="T2383">
            <v>48942.05</v>
          </cell>
          <cell r="U2383">
            <v>30737.72</v>
          </cell>
          <cell r="V2383">
            <v>44753.11</v>
          </cell>
          <cell r="W2383">
            <v>22578.37</v>
          </cell>
          <cell r="X2383">
            <v>10723.56</v>
          </cell>
          <cell r="Y2383">
            <v>0</v>
          </cell>
          <cell r="Z2383">
            <v>32446.86</v>
          </cell>
        </row>
        <row r="2384">
          <cell r="A2384">
            <v>6041</v>
          </cell>
          <cell r="B2384" t="str">
            <v>П</v>
          </cell>
          <cell r="C2384" t="str">
            <v>П6041</v>
          </cell>
          <cell r="D2384" t="str">
            <v>978</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row>
        <row r="2385">
          <cell r="A2385">
            <v>6041</v>
          </cell>
          <cell r="B2385" t="str">
            <v>П</v>
          </cell>
          <cell r="C2385" t="str">
            <v>П6041</v>
          </cell>
          <cell r="D2385">
            <v>840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row>
        <row r="2386">
          <cell r="A2386">
            <v>6041</v>
          </cell>
          <cell r="B2386" t="str">
            <v>П</v>
          </cell>
          <cell r="C2386" t="str">
            <v>П6041</v>
          </cell>
          <cell r="D2386">
            <v>810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row>
        <row r="2387">
          <cell r="A2387">
            <v>6042</v>
          </cell>
          <cell r="B2387" t="str">
            <v>П</v>
          </cell>
          <cell r="C2387" t="str">
            <v>П6042</v>
          </cell>
          <cell r="D2387">
            <v>0</v>
          </cell>
          <cell r="E2387">
            <v>414455.78</v>
          </cell>
          <cell r="F2387">
            <v>3241.08</v>
          </cell>
          <cell r="G2387">
            <v>1875.34</v>
          </cell>
          <cell r="H2387">
            <v>0</v>
          </cell>
          <cell r="I2387">
            <v>21721.79</v>
          </cell>
          <cell r="J2387">
            <v>52074.93</v>
          </cell>
          <cell r="K2387">
            <v>11528.87</v>
          </cell>
          <cell r="L2387">
            <v>62284.26</v>
          </cell>
          <cell r="M2387">
            <v>95966.46</v>
          </cell>
          <cell r="N2387">
            <v>3380.47</v>
          </cell>
          <cell r="O2387">
            <v>47183.58</v>
          </cell>
          <cell r="P2387">
            <v>4977.1400000000003</v>
          </cell>
          <cell r="Q2387">
            <v>7231.31</v>
          </cell>
          <cell r="R2387">
            <v>23353.77</v>
          </cell>
          <cell r="S2387">
            <v>1999.49</v>
          </cell>
          <cell r="T2387">
            <v>39394.58</v>
          </cell>
          <cell r="U2387">
            <v>0</v>
          </cell>
          <cell r="V2387">
            <v>8778.1299999999992</v>
          </cell>
          <cell r="W2387">
            <v>12385.44</v>
          </cell>
          <cell r="X2387">
            <v>6940.94</v>
          </cell>
          <cell r="Y2387">
            <v>1494.61</v>
          </cell>
          <cell r="Z2387">
            <v>8643.59</v>
          </cell>
        </row>
        <row r="2388">
          <cell r="A2388">
            <v>6042</v>
          </cell>
          <cell r="B2388" t="str">
            <v>П</v>
          </cell>
          <cell r="C2388" t="str">
            <v>П6042</v>
          </cell>
          <cell r="D2388">
            <v>980</v>
          </cell>
          <cell r="E2388">
            <v>414455.78</v>
          </cell>
          <cell r="F2388">
            <v>3241.08</v>
          </cell>
          <cell r="G2388">
            <v>1875.34</v>
          </cell>
          <cell r="H2388">
            <v>0</v>
          </cell>
          <cell r="I2388">
            <v>21721.79</v>
          </cell>
          <cell r="J2388">
            <v>52074.93</v>
          </cell>
          <cell r="K2388">
            <v>11528.87</v>
          </cell>
          <cell r="L2388">
            <v>62284.26</v>
          </cell>
          <cell r="M2388">
            <v>95966.46</v>
          </cell>
          <cell r="N2388">
            <v>3380.47</v>
          </cell>
          <cell r="O2388">
            <v>47183.58</v>
          </cell>
          <cell r="P2388">
            <v>4977.1400000000003</v>
          </cell>
          <cell r="Q2388">
            <v>7231.31</v>
          </cell>
          <cell r="R2388">
            <v>23353.77</v>
          </cell>
          <cell r="S2388">
            <v>1999.49</v>
          </cell>
          <cell r="T2388">
            <v>39394.58</v>
          </cell>
          <cell r="U2388">
            <v>0</v>
          </cell>
          <cell r="V2388">
            <v>8778.1299999999992</v>
          </cell>
          <cell r="W2388">
            <v>12385.44</v>
          </cell>
          <cell r="X2388">
            <v>6940.94</v>
          </cell>
          <cell r="Y2388">
            <v>1494.61</v>
          </cell>
          <cell r="Z2388">
            <v>8643.59</v>
          </cell>
        </row>
        <row r="2389">
          <cell r="A2389">
            <v>6042</v>
          </cell>
          <cell r="B2389" t="str">
            <v>П</v>
          </cell>
          <cell r="C2389" t="str">
            <v>П6042</v>
          </cell>
          <cell r="D2389" t="str">
            <v>978</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row>
        <row r="2390">
          <cell r="A2390">
            <v>6042</v>
          </cell>
          <cell r="B2390" t="str">
            <v>П</v>
          </cell>
          <cell r="C2390" t="str">
            <v>П6042</v>
          </cell>
          <cell r="D2390">
            <v>840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row>
        <row r="2391">
          <cell r="A2391">
            <v>6042</v>
          </cell>
          <cell r="B2391" t="str">
            <v>П</v>
          </cell>
          <cell r="C2391" t="str">
            <v>П6042</v>
          </cell>
          <cell r="D2391">
            <v>810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row>
        <row r="2392">
          <cell r="A2392">
            <v>6043</v>
          </cell>
          <cell r="B2392" t="str">
            <v>П</v>
          </cell>
          <cell r="C2392" t="str">
            <v>П6043</v>
          </cell>
          <cell r="D2392">
            <v>0</v>
          </cell>
          <cell r="E2392">
            <v>18698.28</v>
          </cell>
          <cell r="F2392">
            <v>18062.29</v>
          </cell>
          <cell r="G2392">
            <v>635.99</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row>
        <row r="2393">
          <cell r="A2393">
            <v>6043</v>
          </cell>
          <cell r="B2393" t="str">
            <v>П</v>
          </cell>
          <cell r="C2393" t="str">
            <v>П6043</v>
          </cell>
          <cell r="D2393">
            <v>980</v>
          </cell>
          <cell r="E2393">
            <v>18698.28</v>
          </cell>
          <cell r="F2393">
            <v>18062.29</v>
          </cell>
          <cell r="G2393">
            <v>635.99</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row>
        <row r="2394">
          <cell r="A2394">
            <v>6043</v>
          </cell>
          <cell r="B2394" t="str">
            <v>П</v>
          </cell>
          <cell r="C2394" t="str">
            <v>П6043</v>
          </cell>
          <cell r="D2394" t="str">
            <v>978</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row>
        <row r="2395">
          <cell r="A2395">
            <v>6043</v>
          </cell>
          <cell r="B2395" t="str">
            <v>П</v>
          </cell>
          <cell r="C2395" t="str">
            <v>П6043</v>
          </cell>
          <cell r="D2395">
            <v>840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row>
        <row r="2396">
          <cell r="A2396">
            <v>6043</v>
          </cell>
          <cell r="B2396" t="str">
            <v>П</v>
          </cell>
          <cell r="C2396" t="str">
            <v>П6043</v>
          </cell>
          <cell r="D2396">
            <v>810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row>
        <row r="2397">
          <cell r="A2397">
            <v>6050</v>
          </cell>
          <cell r="B2397" t="str">
            <v>П</v>
          </cell>
          <cell r="C2397" t="str">
            <v>П6050</v>
          </cell>
          <cell r="D2397">
            <v>0</v>
          </cell>
          <cell r="E2397">
            <v>1417.89</v>
          </cell>
          <cell r="F2397">
            <v>1417.89</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row>
        <row r="2398">
          <cell r="A2398">
            <v>6050</v>
          </cell>
          <cell r="B2398" t="str">
            <v>П</v>
          </cell>
          <cell r="C2398" t="str">
            <v>П6050</v>
          </cell>
          <cell r="D2398">
            <v>980</v>
          </cell>
          <cell r="E2398">
            <v>1417.89</v>
          </cell>
          <cell r="F2398">
            <v>1417.89</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row>
        <row r="2399">
          <cell r="A2399">
            <v>6050</v>
          </cell>
          <cell r="B2399" t="str">
            <v>П</v>
          </cell>
          <cell r="C2399" t="str">
            <v>П6050</v>
          </cell>
          <cell r="D2399" t="str">
            <v>978</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row>
        <row r="2400">
          <cell r="A2400">
            <v>6050</v>
          </cell>
          <cell r="B2400" t="str">
            <v>П</v>
          </cell>
          <cell r="C2400" t="str">
            <v>П6050</v>
          </cell>
          <cell r="D2400">
            <v>840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row>
        <row r="2401">
          <cell r="A2401">
            <v>6050</v>
          </cell>
          <cell r="B2401" t="str">
            <v>П</v>
          </cell>
          <cell r="C2401" t="str">
            <v>П6050</v>
          </cell>
          <cell r="D2401">
            <v>810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row>
        <row r="2402">
          <cell r="A2402">
            <v>6050</v>
          </cell>
          <cell r="B2402" t="str">
            <v>А</v>
          </cell>
          <cell r="C2402" t="str">
            <v>А6050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row>
        <row r="2403">
          <cell r="A2403">
            <v>6050</v>
          </cell>
          <cell r="B2403" t="str">
            <v>А</v>
          </cell>
          <cell r="C2403" t="str">
            <v>А6050</v>
          </cell>
          <cell r="D2403">
            <v>980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row>
        <row r="2404">
          <cell r="A2404">
            <v>6050</v>
          </cell>
          <cell r="B2404" t="str">
            <v>А</v>
          </cell>
          <cell r="C2404" t="str">
            <v>А6050</v>
          </cell>
          <cell r="D2404" t="str">
            <v>978</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row>
        <row r="2405">
          <cell r="A2405">
            <v>6050</v>
          </cell>
          <cell r="B2405" t="str">
            <v>А</v>
          </cell>
          <cell r="C2405" t="str">
            <v>А6050</v>
          </cell>
          <cell r="D2405">
            <v>840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row>
        <row r="2406">
          <cell r="A2406">
            <v>6050</v>
          </cell>
          <cell r="B2406" t="str">
            <v>А</v>
          </cell>
          <cell r="C2406" t="str">
            <v>А6050</v>
          </cell>
          <cell r="D2406">
            <v>810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row>
        <row r="2407">
          <cell r="A2407">
            <v>6051</v>
          </cell>
          <cell r="B2407" t="str">
            <v>А</v>
          </cell>
          <cell r="C2407" t="str">
            <v>А6051</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row>
        <row r="2408">
          <cell r="A2408">
            <v>6051</v>
          </cell>
          <cell r="B2408" t="str">
            <v>А</v>
          </cell>
          <cell r="C2408" t="str">
            <v>А6051</v>
          </cell>
          <cell r="D2408">
            <v>980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row>
        <row r="2409">
          <cell r="A2409">
            <v>6051</v>
          </cell>
          <cell r="B2409" t="str">
            <v>А</v>
          </cell>
          <cell r="C2409" t="str">
            <v>А6051</v>
          </cell>
          <cell r="D2409" t="str">
            <v>978</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row>
        <row r="2410">
          <cell r="A2410">
            <v>6051</v>
          </cell>
          <cell r="B2410" t="str">
            <v>А</v>
          </cell>
          <cell r="C2410" t="str">
            <v>А6051</v>
          </cell>
          <cell r="D2410">
            <v>840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row>
        <row r="2411">
          <cell r="A2411">
            <v>6051</v>
          </cell>
          <cell r="B2411" t="str">
            <v>А</v>
          </cell>
          <cell r="C2411" t="str">
            <v>А6051</v>
          </cell>
          <cell r="D2411">
            <v>810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row>
        <row r="2412">
          <cell r="A2412">
            <v>6051</v>
          </cell>
          <cell r="B2412" t="str">
            <v>П</v>
          </cell>
          <cell r="C2412" t="str">
            <v>П6051</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row>
        <row r="2413">
          <cell r="A2413">
            <v>6051</v>
          </cell>
          <cell r="B2413" t="str">
            <v>П</v>
          </cell>
          <cell r="C2413" t="str">
            <v>П6051</v>
          </cell>
          <cell r="D2413">
            <v>980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row>
        <row r="2414">
          <cell r="A2414">
            <v>6051</v>
          </cell>
          <cell r="B2414" t="str">
            <v>П</v>
          </cell>
          <cell r="C2414" t="str">
            <v>П6051</v>
          </cell>
          <cell r="D2414" t="str">
            <v>978</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row>
        <row r="2415">
          <cell r="A2415">
            <v>6051</v>
          </cell>
          <cell r="B2415" t="str">
            <v>П</v>
          </cell>
          <cell r="C2415" t="str">
            <v>П6051</v>
          </cell>
          <cell r="D2415">
            <v>840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row>
        <row r="2416">
          <cell r="A2416">
            <v>6051</v>
          </cell>
          <cell r="B2416" t="str">
            <v>П</v>
          </cell>
          <cell r="C2416" t="str">
            <v>П6051</v>
          </cell>
          <cell r="D2416">
            <v>810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row>
        <row r="2417">
          <cell r="A2417">
            <v>6052</v>
          </cell>
          <cell r="B2417" t="str">
            <v>П</v>
          </cell>
          <cell r="C2417" t="str">
            <v>П6052</v>
          </cell>
          <cell r="D2417">
            <v>0</v>
          </cell>
          <cell r="E2417">
            <v>1153671.8799999999</v>
          </cell>
          <cell r="F2417">
            <v>1146670.02</v>
          </cell>
          <cell r="G2417">
            <v>0</v>
          </cell>
          <cell r="H2417">
            <v>0</v>
          </cell>
          <cell r="I2417">
            <v>0</v>
          </cell>
          <cell r="J2417">
            <v>6181.68</v>
          </cell>
          <cell r="K2417">
            <v>0</v>
          </cell>
          <cell r="L2417">
            <v>0</v>
          </cell>
          <cell r="M2417">
            <v>0</v>
          </cell>
          <cell r="N2417">
            <v>0</v>
          </cell>
          <cell r="O2417">
            <v>0</v>
          </cell>
          <cell r="P2417">
            <v>0</v>
          </cell>
          <cell r="Q2417">
            <v>0</v>
          </cell>
          <cell r="R2417">
            <v>0</v>
          </cell>
          <cell r="S2417">
            <v>0</v>
          </cell>
          <cell r="T2417">
            <v>820.18</v>
          </cell>
          <cell r="U2417">
            <v>0</v>
          </cell>
          <cell r="V2417">
            <v>0</v>
          </cell>
          <cell r="W2417">
            <v>0</v>
          </cell>
          <cell r="X2417">
            <v>0</v>
          </cell>
          <cell r="Y2417">
            <v>0</v>
          </cell>
          <cell r="Z2417">
            <v>0</v>
          </cell>
        </row>
        <row r="2418">
          <cell r="A2418">
            <v>6052</v>
          </cell>
          <cell r="B2418" t="str">
            <v>П</v>
          </cell>
          <cell r="C2418" t="str">
            <v>П6052</v>
          </cell>
          <cell r="D2418">
            <v>980</v>
          </cell>
          <cell r="E2418">
            <v>1153671.8799999999</v>
          </cell>
          <cell r="F2418">
            <v>1146670.02</v>
          </cell>
          <cell r="G2418">
            <v>0</v>
          </cell>
          <cell r="H2418">
            <v>0</v>
          </cell>
          <cell r="I2418">
            <v>0</v>
          </cell>
          <cell r="J2418">
            <v>6181.68</v>
          </cell>
          <cell r="K2418">
            <v>0</v>
          </cell>
          <cell r="L2418">
            <v>0</v>
          </cell>
          <cell r="M2418">
            <v>0</v>
          </cell>
          <cell r="N2418">
            <v>0</v>
          </cell>
          <cell r="O2418">
            <v>0</v>
          </cell>
          <cell r="P2418">
            <v>0</v>
          </cell>
          <cell r="Q2418">
            <v>0</v>
          </cell>
          <cell r="R2418">
            <v>0</v>
          </cell>
          <cell r="S2418">
            <v>0</v>
          </cell>
          <cell r="T2418">
            <v>820.18</v>
          </cell>
          <cell r="U2418">
            <v>0</v>
          </cell>
          <cell r="V2418">
            <v>0</v>
          </cell>
          <cell r="W2418">
            <v>0</v>
          </cell>
          <cell r="X2418">
            <v>0</v>
          </cell>
          <cell r="Y2418">
            <v>0</v>
          </cell>
          <cell r="Z2418">
            <v>0</v>
          </cell>
        </row>
        <row r="2419">
          <cell r="A2419">
            <v>6052</v>
          </cell>
          <cell r="B2419" t="str">
            <v>П</v>
          </cell>
          <cell r="C2419" t="str">
            <v>П6052</v>
          </cell>
          <cell r="D2419" t="str">
            <v>978</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row>
        <row r="2420">
          <cell r="A2420">
            <v>6052</v>
          </cell>
          <cell r="B2420" t="str">
            <v>П</v>
          </cell>
          <cell r="C2420" t="str">
            <v>П6052</v>
          </cell>
          <cell r="D2420">
            <v>840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row>
        <row r="2421">
          <cell r="A2421">
            <v>6052</v>
          </cell>
          <cell r="B2421" t="str">
            <v>П</v>
          </cell>
          <cell r="C2421" t="str">
            <v>П6052</v>
          </cell>
          <cell r="D2421">
            <v>810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row>
        <row r="2422">
          <cell r="A2422">
            <v>6052</v>
          </cell>
          <cell r="B2422" t="str">
            <v>А</v>
          </cell>
          <cell r="C2422" t="str">
            <v>А6052</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row>
        <row r="2423">
          <cell r="A2423">
            <v>6052</v>
          </cell>
          <cell r="B2423" t="str">
            <v>А</v>
          </cell>
          <cell r="C2423" t="str">
            <v>А6052</v>
          </cell>
          <cell r="D2423">
            <v>980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row>
        <row r="2424">
          <cell r="A2424">
            <v>6052</v>
          </cell>
          <cell r="B2424" t="str">
            <v>А</v>
          </cell>
          <cell r="C2424" t="str">
            <v>А6052</v>
          </cell>
          <cell r="D2424" t="str">
            <v>978</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row>
        <row r="2425">
          <cell r="A2425">
            <v>6052</v>
          </cell>
          <cell r="B2425" t="str">
            <v>А</v>
          </cell>
          <cell r="C2425" t="str">
            <v>А6052</v>
          </cell>
          <cell r="D2425">
            <v>840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row>
        <row r="2426">
          <cell r="A2426">
            <v>6052</v>
          </cell>
          <cell r="B2426" t="str">
            <v>А</v>
          </cell>
          <cell r="C2426" t="str">
            <v>А6052</v>
          </cell>
          <cell r="D2426">
            <v>810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row>
        <row r="2427">
          <cell r="A2427">
            <v>6053</v>
          </cell>
          <cell r="B2427" t="str">
            <v>П</v>
          </cell>
          <cell r="C2427" t="str">
            <v>П6053</v>
          </cell>
          <cell r="D2427">
            <v>0</v>
          </cell>
          <cell r="E2427">
            <v>2576.64</v>
          </cell>
          <cell r="F2427">
            <v>0</v>
          </cell>
          <cell r="G2427">
            <v>0</v>
          </cell>
          <cell r="H2427">
            <v>0</v>
          </cell>
          <cell r="I2427">
            <v>0</v>
          </cell>
          <cell r="J2427">
            <v>0</v>
          </cell>
          <cell r="K2427">
            <v>81.3</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2495.34</v>
          </cell>
        </row>
        <row r="2428">
          <cell r="A2428">
            <v>6053</v>
          </cell>
          <cell r="B2428" t="str">
            <v>П</v>
          </cell>
          <cell r="C2428" t="str">
            <v>П6053</v>
          </cell>
          <cell r="D2428">
            <v>980</v>
          </cell>
          <cell r="E2428">
            <v>2576.64</v>
          </cell>
          <cell r="F2428">
            <v>0</v>
          </cell>
          <cell r="G2428">
            <v>0</v>
          </cell>
          <cell r="H2428">
            <v>0</v>
          </cell>
          <cell r="I2428">
            <v>0</v>
          </cell>
          <cell r="J2428">
            <v>0</v>
          </cell>
          <cell r="K2428">
            <v>81.3</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2495.34</v>
          </cell>
        </row>
        <row r="2429">
          <cell r="A2429">
            <v>6053</v>
          </cell>
          <cell r="B2429" t="str">
            <v>П</v>
          </cell>
          <cell r="C2429" t="str">
            <v>П6053</v>
          </cell>
          <cell r="D2429" t="str">
            <v>978</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row>
        <row r="2430">
          <cell r="A2430">
            <v>6053</v>
          </cell>
          <cell r="B2430" t="str">
            <v>П</v>
          </cell>
          <cell r="C2430" t="str">
            <v>П6053</v>
          </cell>
          <cell r="D2430">
            <v>840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row>
        <row r="2431">
          <cell r="A2431">
            <v>6053</v>
          </cell>
          <cell r="B2431" t="str">
            <v>П</v>
          </cell>
          <cell r="C2431" t="str">
            <v>П6053</v>
          </cell>
          <cell r="D2431">
            <v>810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row>
        <row r="2432">
          <cell r="A2432">
            <v>6053</v>
          </cell>
          <cell r="B2432" t="str">
            <v>А</v>
          </cell>
          <cell r="C2432" t="str">
            <v>А6053</v>
          </cell>
          <cell r="D2432">
            <v>0</v>
          </cell>
          <cell r="E2432">
            <v>-4.21</v>
          </cell>
          <cell r="F2432">
            <v>-4.21</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row>
        <row r="2433">
          <cell r="A2433">
            <v>6053</v>
          </cell>
          <cell r="B2433" t="str">
            <v>А</v>
          </cell>
          <cell r="C2433" t="str">
            <v>А6053</v>
          </cell>
          <cell r="D2433">
            <v>980</v>
          </cell>
          <cell r="E2433">
            <v>-4.21</v>
          </cell>
          <cell r="F2433">
            <v>-4.21</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row>
        <row r="2434">
          <cell r="A2434">
            <v>6053</v>
          </cell>
          <cell r="B2434" t="str">
            <v>А</v>
          </cell>
          <cell r="C2434" t="str">
            <v>А6053</v>
          </cell>
          <cell r="D2434" t="str">
            <v>978</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row>
        <row r="2435">
          <cell r="A2435">
            <v>6053</v>
          </cell>
          <cell r="B2435" t="str">
            <v>А</v>
          </cell>
          <cell r="C2435" t="str">
            <v>А6053</v>
          </cell>
          <cell r="D2435">
            <v>840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row>
        <row r="2436">
          <cell r="A2436">
            <v>6053</v>
          </cell>
          <cell r="B2436" t="str">
            <v>А</v>
          </cell>
          <cell r="C2436" t="str">
            <v>А6053</v>
          </cell>
          <cell r="D2436">
            <v>810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row>
        <row r="2437">
          <cell r="A2437">
            <v>6054</v>
          </cell>
          <cell r="B2437" t="str">
            <v>П</v>
          </cell>
          <cell r="C2437" t="str">
            <v>П6054</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row>
        <row r="2438">
          <cell r="A2438">
            <v>6054</v>
          </cell>
          <cell r="B2438" t="str">
            <v>П</v>
          </cell>
          <cell r="C2438" t="str">
            <v>П6054</v>
          </cell>
          <cell r="D2438">
            <v>980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row>
        <row r="2439">
          <cell r="A2439">
            <v>6054</v>
          </cell>
          <cell r="B2439" t="str">
            <v>П</v>
          </cell>
          <cell r="C2439" t="str">
            <v>П6054</v>
          </cell>
          <cell r="D2439" t="str">
            <v>978</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row>
        <row r="2440">
          <cell r="A2440">
            <v>6054</v>
          </cell>
          <cell r="B2440" t="str">
            <v>П</v>
          </cell>
          <cell r="C2440" t="str">
            <v>П6054</v>
          </cell>
          <cell r="D2440">
            <v>840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row>
        <row r="2441">
          <cell r="A2441">
            <v>6054</v>
          </cell>
          <cell r="B2441" t="str">
            <v>П</v>
          </cell>
          <cell r="C2441" t="str">
            <v>П6054</v>
          </cell>
          <cell r="D2441">
            <v>810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row>
        <row r="2442">
          <cell r="A2442">
            <v>6054</v>
          </cell>
          <cell r="B2442" t="str">
            <v>А</v>
          </cell>
          <cell r="C2442" t="str">
            <v>А6054</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row>
        <row r="2443">
          <cell r="A2443">
            <v>6054</v>
          </cell>
          <cell r="B2443" t="str">
            <v>А</v>
          </cell>
          <cell r="C2443" t="str">
            <v>А6054</v>
          </cell>
          <cell r="D2443">
            <v>980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row>
        <row r="2444">
          <cell r="A2444">
            <v>6054</v>
          </cell>
          <cell r="B2444" t="str">
            <v>А</v>
          </cell>
          <cell r="C2444" t="str">
            <v>А6054</v>
          </cell>
          <cell r="D2444" t="str">
            <v>978</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row>
        <row r="2445">
          <cell r="A2445">
            <v>6054</v>
          </cell>
          <cell r="B2445" t="str">
            <v>А</v>
          </cell>
          <cell r="C2445" t="str">
            <v>А6054</v>
          </cell>
          <cell r="D2445">
            <v>840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row>
        <row r="2446">
          <cell r="A2446">
            <v>6054</v>
          </cell>
          <cell r="B2446" t="str">
            <v>А</v>
          </cell>
          <cell r="C2446" t="str">
            <v>А6054</v>
          </cell>
          <cell r="D2446">
            <v>810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row>
        <row r="2447">
          <cell r="A2447">
            <v>6055</v>
          </cell>
          <cell r="B2447" t="str">
            <v>П</v>
          </cell>
          <cell r="C2447" t="str">
            <v>П6055</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row>
        <row r="2448">
          <cell r="A2448">
            <v>6055</v>
          </cell>
          <cell r="B2448" t="str">
            <v>П</v>
          </cell>
          <cell r="C2448" t="str">
            <v>П6055</v>
          </cell>
          <cell r="D2448">
            <v>980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row>
        <row r="2449">
          <cell r="A2449">
            <v>6055</v>
          </cell>
          <cell r="B2449" t="str">
            <v>П</v>
          </cell>
          <cell r="C2449" t="str">
            <v>П6055</v>
          </cell>
          <cell r="D2449" t="str">
            <v>978</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row>
        <row r="2450">
          <cell r="A2450">
            <v>6055</v>
          </cell>
          <cell r="B2450" t="str">
            <v>П</v>
          </cell>
          <cell r="C2450" t="str">
            <v>П6055</v>
          </cell>
          <cell r="D2450">
            <v>840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row>
        <row r="2451">
          <cell r="A2451">
            <v>6055</v>
          </cell>
          <cell r="B2451" t="str">
            <v>П</v>
          </cell>
          <cell r="C2451" t="str">
            <v>П6055</v>
          </cell>
          <cell r="D2451">
            <v>810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row>
        <row r="2452">
          <cell r="A2452">
            <v>6055</v>
          </cell>
          <cell r="B2452" t="str">
            <v>А</v>
          </cell>
          <cell r="C2452" t="str">
            <v>А6055</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row>
        <row r="2453">
          <cell r="A2453">
            <v>6055</v>
          </cell>
          <cell r="B2453" t="str">
            <v>А</v>
          </cell>
          <cell r="C2453" t="str">
            <v>А6055</v>
          </cell>
          <cell r="D2453">
            <v>980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row>
        <row r="2454">
          <cell r="A2454">
            <v>6055</v>
          </cell>
          <cell r="B2454" t="str">
            <v>А</v>
          </cell>
          <cell r="C2454" t="str">
            <v>А6055</v>
          </cell>
          <cell r="D2454" t="str">
            <v>978</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row>
        <row r="2455">
          <cell r="A2455">
            <v>6055</v>
          </cell>
          <cell r="B2455" t="str">
            <v>А</v>
          </cell>
          <cell r="C2455" t="str">
            <v>А6055</v>
          </cell>
          <cell r="D2455">
            <v>840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row>
        <row r="2456">
          <cell r="A2456">
            <v>6055</v>
          </cell>
          <cell r="B2456" t="str">
            <v>А</v>
          </cell>
          <cell r="C2456" t="str">
            <v>А6055</v>
          </cell>
          <cell r="D2456">
            <v>810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row>
        <row r="2457">
          <cell r="A2457">
            <v>6080</v>
          </cell>
          <cell r="B2457" t="str">
            <v>П</v>
          </cell>
          <cell r="C2457" t="str">
            <v>П6080</v>
          </cell>
          <cell r="D2457">
            <v>0</v>
          </cell>
          <cell r="E2457">
            <v>11379532.770000001</v>
          </cell>
          <cell r="F2457">
            <v>3411685.49</v>
          </cell>
          <cell r="G2457">
            <v>1343524.5</v>
          </cell>
          <cell r="H2457">
            <v>0</v>
          </cell>
          <cell r="I2457">
            <v>459846.52</v>
          </cell>
          <cell r="J2457">
            <v>250090.66</v>
          </cell>
          <cell r="K2457">
            <v>95918.76</v>
          </cell>
          <cell r="L2457">
            <v>12488.92</v>
          </cell>
          <cell r="M2457">
            <v>910754.5</v>
          </cell>
          <cell r="N2457">
            <v>31497.37</v>
          </cell>
          <cell r="O2457">
            <v>14089.69</v>
          </cell>
          <cell r="P2457">
            <v>156467.19</v>
          </cell>
          <cell r="Q2457">
            <v>128467.11</v>
          </cell>
          <cell r="R2457">
            <v>171831.91</v>
          </cell>
          <cell r="S2457">
            <v>2099.44</v>
          </cell>
          <cell r="T2457">
            <v>902853.41</v>
          </cell>
          <cell r="U2457">
            <v>41720.339999999997</v>
          </cell>
          <cell r="V2457">
            <v>334531.11</v>
          </cell>
          <cell r="W2457">
            <v>2005472.99</v>
          </cell>
          <cell r="X2457">
            <v>0</v>
          </cell>
          <cell r="Y2457">
            <v>7300.96</v>
          </cell>
          <cell r="Z2457">
            <v>1098891.8999999999</v>
          </cell>
        </row>
        <row r="2458">
          <cell r="A2458">
            <v>6080</v>
          </cell>
          <cell r="B2458" t="str">
            <v>П</v>
          </cell>
          <cell r="C2458" t="str">
            <v>П6080</v>
          </cell>
          <cell r="D2458">
            <v>980</v>
          </cell>
          <cell r="E2458">
            <v>11379532.770000001</v>
          </cell>
          <cell r="F2458">
            <v>3411685.49</v>
          </cell>
          <cell r="G2458">
            <v>1343524.5</v>
          </cell>
          <cell r="H2458">
            <v>0</v>
          </cell>
          <cell r="I2458">
            <v>459846.52</v>
          </cell>
          <cell r="J2458">
            <v>250090.66</v>
          </cell>
          <cell r="K2458">
            <v>95918.76</v>
          </cell>
          <cell r="L2458">
            <v>12488.92</v>
          </cell>
          <cell r="M2458">
            <v>910754.5</v>
          </cell>
          <cell r="N2458">
            <v>31497.37</v>
          </cell>
          <cell r="O2458">
            <v>14089.69</v>
          </cell>
          <cell r="P2458">
            <v>156467.19</v>
          </cell>
          <cell r="Q2458">
            <v>128467.11</v>
          </cell>
          <cell r="R2458">
            <v>171831.91</v>
          </cell>
          <cell r="S2458">
            <v>2099.44</v>
          </cell>
          <cell r="T2458">
            <v>902853.41</v>
          </cell>
          <cell r="U2458">
            <v>41720.339999999997</v>
          </cell>
          <cell r="V2458">
            <v>334531.11</v>
          </cell>
          <cell r="W2458">
            <v>2005472.99</v>
          </cell>
          <cell r="X2458">
            <v>0</v>
          </cell>
          <cell r="Y2458">
            <v>7300.96</v>
          </cell>
          <cell r="Z2458">
            <v>1098891.8999999999</v>
          </cell>
        </row>
        <row r="2459">
          <cell r="A2459">
            <v>6080</v>
          </cell>
          <cell r="B2459" t="str">
            <v>П</v>
          </cell>
          <cell r="C2459" t="str">
            <v>П6080</v>
          </cell>
          <cell r="D2459" t="str">
            <v>978</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row>
        <row r="2460">
          <cell r="A2460">
            <v>6080</v>
          </cell>
          <cell r="B2460" t="str">
            <v>П</v>
          </cell>
          <cell r="C2460" t="str">
            <v>П6080</v>
          </cell>
          <cell r="D2460">
            <v>840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row>
        <row r="2461">
          <cell r="A2461">
            <v>6080</v>
          </cell>
          <cell r="B2461" t="str">
            <v>П</v>
          </cell>
          <cell r="C2461" t="str">
            <v>П6080</v>
          </cell>
          <cell r="D2461">
            <v>810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row>
        <row r="2462">
          <cell r="A2462">
            <v>6090</v>
          </cell>
          <cell r="B2462" t="str">
            <v>П</v>
          </cell>
          <cell r="C2462" t="str">
            <v>П6090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row>
        <row r="2463">
          <cell r="A2463">
            <v>6090</v>
          </cell>
          <cell r="B2463" t="str">
            <v>П</v>
          </cell>
          <cell r="C2463" t="str">
            <v>П6090</v>
          </cell>
          <cell r="D2463">
            <v>980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row>
        <row r="2464">
          <cell r="A2464">
            <v>6090</v>
          </cell>
          <cell r="B2464" t="str">
            <v>П</v>
          </cell>
          <cell r="C2464" t="str">
            <v>П6090</v>
          </cell>
          <cell r="D2464" t="str">
            <v>978</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row>
        <row r="2465">
          <cell r="A2465">
            <v>6090</v>
          </cell>
          <cell r="B2465" t="str">
            <v>П</v>
          </cell>
          <cell r="C2465" t="str">
            <v>П6090</v>
          </cell>
          <cell r="D2465">
            <v>840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row>
        <row r="2466">
          <cell r="A2466">
            <v>6090</v>
          </cell>
          <cell r="B2466" t="str">
            <v>П</v>
          </cell>
          <cell r="C2466" t="str">
            <v>П6090</v>
          </cell>
          <cell r="D2466">
            <v>810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row>
        <row r="2467">
          <cell r="A2467">
            <v>6099</v>
          </cell>
          <cell r="B2467" t="str">
            <v>П</v>
          </cell>
          <cell r="C2467" t="str">
            <v>П6099</v>
          </cell>
          <cell r="D2467">
            <v>0</v>
          </cell>
          <cell r="E2467">
            <v>26.51</v>
          </cell>
          <cell r="F2467">
            <v>0</v>
          </cell>
          <cell r="G2467">
            <v>0</v>
          </cell>
          <cell r="H2467">
            <v>0</v>
          </cell>
          <cell r="I2467">
            <v>0</v>
          </cell>
          <cell r="J2467">
            <v>0</v>
          </cell>
          <cell r="K2467">
            <v>26.51</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row>
        <row r="2468">
          <cell r="A2468">
            <v>6099</v>
          </cell>
          <cell r="B2468" t="str">
            <v>П</v>
          </cell>
          <cell r="C2468" t="str">
            <v>П6099</v>
          </cell>
          <cell r="D2468">
            <v>980</v>
          </cell>
          <cell r="E2468">
            <v>26.51</v>
          </cell>
          <cell r="F2468">
            <v>0</v>
          </cell>
          <cell r="G2468">
            <v>0</v>
          </cell>
          <cell r="H2468">
            <v>0</v>
          </cell>
          <cell r="I2468">
            <v>0</v>
          </cell>
          <cell r="J2468">
            <v>0</v>
          </cell>
          <cell r="K2468">
            <v>26.51</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row>
        <row r="2469">
          <cell r="A2469">
            <v>6099</v>
          </cell>
          <cell r="B2469" t="str">
            <v>П</v>
          </cell>
          <cell r="C2469" t="str">
            <v>П6099</v>
          </cell>
          <cell r="D2469" t="str">
            <v>978</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row>
        <row r="2470">
          <cell r="A2470">
            <v>6099</v>
          </cell>
          <cell r="B2470" t="str">
            <v>П</v>
          </cell>
          <cell r="C2470" t="str">
            <v>П6099</v>
          </cell>
          <cell r="D2470">
            <v>840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row>
        <row r="2471">
          <cell r="A2471">
            <v>6099</v>
          </cell>
          <cell r="B2471" t="str">
            <v>П</v>
          </cell>
          <cell r="C2471" t="str">
            <v>П6099</v>
          </cell>
          <cell r="D2471">
            <v>810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row>
        <row r="2472">
          <cell r="A2472">
            <v>6100</v>
          </cell>
          <cell r="B2472" t="str">
            <v>П</v>
          </cell>
          <cell r="C2472" t="str">
            <v>П6100</v>
          </cell>
          <cell r="D2472">
            <v>0</v>
          </cell>
          <cell r="E2472">
            <v>253535.42</v>
          </cell>
          <cell r="F2472">
            <v>196812.43</v>
          </cell>
          <cell r="G2472">
            <v>0</v>
          </cell>
          <cell r="H2472">
            <v>0</v>
          </cell>
          <cell r="I2472">
            <v>2283.27</v>
          </cell>
          <cell r="J2472">
            <v>15949</v>
          </cell>
          <cell r="K2472">
            <v>2446</v>
          </cell>
          <cell r="L2472">
            <v>2706.69</v>
          </cell>
          <cell r="M2472">
            <v>5331</v>
          </cell>
          <cell r="N2472">
            <v>1557.5</v>
          </cell>
          <cell r="O2472">
            <v>904.94</v>
          </cell>
          <cell r="P2472">
            <v>1491.9</v>
          </cell>
          <cell r="Q2472">
            <v>3268.33</v>
          </cell>
          <cell r="R2472">
            <v>5158.58</v>
          </cell>
          <cell r="S2472">
            <v>1483.25</v>
          </cell>
          <cell r="T2472">
            <v>2901.3</v>
          </cell>
          <cell r="U2472">
            <v>0</v>
          </cell>
          <cell r="V2472">
            <v>976.99</v>
          </cell>
          <cell r="W2472">
            <v>6062</v>
          </cell>
          <cell r="X2472">
            <v>2554.0100000000002</v>
          </cell>
          <cell r="Y2472">
            <v>1298.9000000000001</v>
          </cell>
          <cell r="Z2472">
            <v>349.33</v>
          </cell>
        </row>
        <row r="2473">
          <cell r="A2473">
            <v>6100</v>
          </cell>
          <cell r="B2473" t="str">
            <v>П</v>
          </cell>
          <cell r="C2473" t="str">
            <v>П6100</v>
          </cell>
          <cell r="D2473">
            <v>980</v>
          </cell>
          <cell r="E2473">
            <v>253535.42</v>
          </cell>
          <cell r="F2473">
            <v>196812.43</v>
          </cell>
          <cell r="G2473">
            <v>0</v>
          </cell>
          <cell r="H2473">
            <v>0</v>
          </cell>
          <cell r="I2473">
            <v>2283.27</v>
          </cell>
          <cell r="J2473">
            <v>15949</v>
          </cell>
          <cell r="K2473">
            <v>2446</v>
          </cell>
          <cell r="L2473">
            <v>2706.69</v>
          </cell>
          <cell r="M2473">
            <v>5331</v>
          </cell>
          <cell r="N2473">
            <v>1557.5</v>
          </cell>
          <cell r="O2473">
            <v>904.94</v>
          </cell>
          <cell r="P2473">
            <v>1491.9</v>
          </cell>
          <cell r="Q2473">
            <v>3268.33</v>
          </cell>
          <cell r="R2473">
            <v>5158.58</v>
          </cell>
          <cell r="S2473">
            <v>1483.25</v>
          </cell>
          <cell r="T2473">
            <v>2901.3</v>
          </cell>
          <cell r="U2473">
            <v>0</v>
          </cell>
          <cell r="V2473">
            <v>976.99</v>
          </cell>
          <cell r="W2473">
            <v>6062</v>
          </cell>
          <cell r="X2473">
            <v>2554.0100000000002</v>
          </cell>
          <cell r="Y2473">
            <v>1298.9000000000001</v>
          </cell>
          <cell r="Z2473">
            <v>349.33</v>
          </cell>
        </row>
        <row r="2474">
          <cell r="A2474">
            <v>6100</v>
          </cell>
          <cell r="B2474" t="str">
            <v>П</v>
          </cell>
          <cell r="C2474" t="str">
            <v>П6100</v>
          </cell>
          <cell r="D2474" t="str">
            <v>978</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row>
        <row r="2475">
          <cell r="A2475">
            <v>6100</v>
          </cell>
          <cell r="B2475" t="str">
            <v>П</v>
          </cell>
          <cell r="C2475" t="str">
            <v>П6100</v>
          </cell>
          <cell r="D2475">
            <v>840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row>
        <row r="2476">
          <cell r="A2476">
            <v>6100</v>
          </cell>
          <cell r="B2476" t="str">
            <v>П</v>
          </cell>
          <cell r="C2476" t="str">
            <v>П6100</v>
          </cell>
          <cell r="D2476">
            <v>810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row>
        <row r="2477">
          <cell r="A2477">
            <v>6101</v>
          </cell>
          <cell r="B2477" t="str">
            <v>П</v>
          </cell>
          <cell r="C2477" t="str">
            <v>П6101</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row>
        <row r="2478">
          <cell r="A2478">
            <v>6101</v>
          </cell>
          <cell r="B2478" t="str">
            <v>П</v>
          </cell>
          <cell r="C2478" t="str">
            <v>П6101</v>
          </cell>
          <cell r="D2478">
            <v>980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row>
        <row r="2479">
          <cell r="A2479">
            <v>6101</v>
          </cell>
          <cell r="B2479" t="str">
            <v>П</v>
          </cell>
          <cell r="C2479" t="str">
            <v>П6101</v>
          </cell>
          <cell r="D2479" t="str">
            <v>978</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row>
        <row r="2480">
          <cell r="A2480">
            <v>6101</v>
          </cell>
          <cell r="B2480" t="str">
            <v>П</v>
          </cell>
          <cell r="C2480" t="str">
            <v>П6101</v>
          </cell>
          <cell r="D2480">
            <v>840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row>
        <row r="2481">
          <cell r="A2481">
            <v>6101</v>
          </cell>
          <cell r="B2481" t="str">
            <v>П</v>
          </cell>
          <cell r="C2481" t="str">
            <v>П6101</v>
          </cell>
          <cell r="D2481">
            <v>810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row>
        <row r="2482">
          <cell r="A2482">
            <v>6103</v>
          </cell>
          <cell r="B2482" t="str">
            <v>П</v>
          </cell>
          <cell r="C2482" t="str">
            <v>П6103</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row>
        <row r="2483">
          <cell r="A2483">
            <v>6103</v>
          </cell>
          <cell r="B2483" t="str">
            <v>П</v>
          </cell>
          <cell r="C2483" t="str">
            <v>П6103</v>
          </cell>
          <cell r="D2483">
            <v>980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row>
        <row r="2484">
          <cell r="A2484">
            <v>6103</v>
          </cell>
          <cell r="B2484" t="str">
            <v>П</v>
          </cell>
          <cell r="C2484" t="str">
            <v>П6103</v>
          </cell>
          <cell r="D2484" t="str">
            <v>978</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row>
        <row r="2485">
          <cell r="A2485">
            <v>6103</v>
          </cell>
          <cell r="B2485" t="str">
            <v>П</v>
          </cell>
          <cell r="C2485" t="str">
            <v>П6103</v>
          </cell>
          <cell r="D2485">
            <v>840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row>
        <row r="2486">
          <cell r="A2486">
            <v>6103</v>
          </cell>
          <cell r="B2486" t="str">
            <v>П</v>
          </cell>
          <cell r="C2486" t="str">
            <v>П6103</v>
          </cell>
          <cell r="D2486">
            <v>810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row>
        <row r="2487">
          <cell r="A2487">
            <v>6104</v>
          </cell>
          <cell r="B2487" t="str">
            <v>П</v>
          </cell>
          <cell r="C2487" t="str">
            <v>П6104</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row>
        <row r="2488">
          <cell r="A2488">
            <v>6104</v>
          </cell>
          <cell r="B2488" t="str">
            <v>П</v>
          </cell>
          <cell r="C2488" t="str">
            <v>П6104</v>
          </cell>
          <cell r="D2488">
            <v>980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row>
        <row r="2489">
          <cell r="A2489">
            <v>6104</v>
          </cell>
          <cell r="B2489" t="str">
            <v>П</v>
          </cell>
          <cell r="C2489" t="str">
            <v>П6104</v>
          </cell>
          <cell r="D2489" t="str">
            <v>978</v>
          </cell>
          <cell r="E2489">
            <v>0</v>
          </cell>
          <cell r="F2489">
            <v>0</v>
          </cell>
          <cell r="G2489">
            <v>0</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row>
        <row r="2490">
          <cell r="A2490">
            <v>6104</v>
          </cell>
          <cell r="B2490" t="str">
            <v>П</v>
          </cell>
          <cell r="C2490" t="str">
            <v>П6104</v>
          </cell>
          <cell r="D2490">
            <v>840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row>
        <row r="2491">
          <cell r="A2491">
            <v>6104</v>
          </cell>
          <cell r="B2491" t="str">
            <v>П</v>
          </cell>
          <cell r="C2491" t="str">
            <v>П6104</v>
          </cell>
          <cell r="D2491">
            <v>810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row>
        <row r="2492">
          <cell r="A2492">
            <v>6106</v>
          </cell>
          <cell r="B2492" t="str">
            <v>П</v>
          </cell>
          <cell r="C2492" t="str">
            <v>П6106</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row>
        <row r="2493">
          <cell r="A2493">
            <v>6106</v>
          </cell>
          <cell r="B2493" t="str">
            <v>П</v>
          </cell>
          <cell r="C2493" t="str">
            <v>П6106</v>
          </cell>
          <cell r="D2493">
            <v>980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row>
        <row r="2494">
          <cell r="A2494">
            <v>6106</v>
          </cell>
          <cell r="B2494" t="str">
            <v>П</v>
          </cell>
          <cell r="C2494" t="str">
            <v>П6106</v>
          </cell>
          <cell r="D2494" t="str">
            <v>978</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row>
        <row r="2495">
          <cell r="A2495">
            <v>6106</v>
          </cell>
          <cell r="B2495" t="str">
            <v>П</v>
          </cell>
          <cell r="C2495" t="str">
            <v>П6106</v>
          </cell>
          <cell r="D2495">
            <v>840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row>
        <row r="2496">
          <cell r="A2496">
            <v>6106</v>
          </cell>
          <cell r="B2496" t="str">
            <v>П</v>
          </cell>
          <cell r="C2496" t="str">
            <v>П6106</v>
          </cell>
          <cell r="D2496">
            <v>810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row>
        <row r="2497">
          <cell r="A2497">
            <v>6108</v>
          </cell>
          <cell r="B2497" t="str">
            <v>П</v>
          </cell>
          <cell r="C2497" t="str">
            <v>П6108</v>
          </cell>
          <cell r="D2497">
            <v>0</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row>
        <row r="2498">
          <cell r="A2498">
            <v>6108</v>
          </cell>
          <cell r="B2498" t="str">
            <v>П</v>
          </cell>
          <cell r="C2498" t="str">
            <v>П6108</v>
          </cell>
          <cell r="D2498">
            <v>980</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row>
        <row r="2499">
          <cell r="A2499">
            <v>6108</v>
          </cell>
          <cell r="B2499" t="str">
            <v>П</v>
          </cell>
          <cell r="C2499" t="str">
            <v>П6108</v>
          </cell>
          <cell r="D2499" t="str">
            <v>978</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row>
        <row r="2500">
          <cell r="A2500">
            <v>6108</v>
          </cell>
          <cell r="B2500" t="str">
            <v>П</v>
          </cell>
          <cell r="C2500" t="str">
            <v>П6108</v>
          </cell>
          <cell r="D2500">
            <v>840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row>
        <row r="2501">
          <cell r="A2501">
            <v>6108</v>
          </cell>
          <cell r="B2501" t="str">
            <v>П</v>
          </cell>
          <cell r="C2501" t="str">
            <v>П6108</v>
          </cell>
          <cell r="D2501">
            <v>810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row>
        <row r="2502">
          <cell r="A2502">
            <v>6109</v>
          </cell>
          <cell r="B2502" t="str">
            <v>П</v>
          </cell>
          <cell r="C2502" t="str">
            <v>П6109</v>
          </cell>
          <cell r="D2502">
            <v>0</v>
          </cell>
          <cell r="E2502">
            <v>21511.96</v>
          </cell>
          <cell r="F2502">
            <v>14054.85</v>
          </cell>
          <cell r="G2502">
            <v>7011.75</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445.36</v>
          </cell>
          <cell r="V2502">
            <v>0</v>
          </cell>
          <cell r="W2502">
            <v>0</v>
          </cell>
          <cell r="X2502">
            <v>0</v>
          </cell>
          <cell r="Y2502">
            <v>0</v>
          </cell>
          <cell r="Z2502">
            <v>0</v>
          </cell>
        </row>
        <row r="2503">
          <cell r="A2503">
            <v>6109</v>
          </cell>
          <cell r="B2503" t="str">
            <v>П</v>
          </cell>
          <cell r="C2503" t="str">
            <v>П6109</v>
          </cell>
          <cell r="D2503">
            <v>980</v>
          </cell>
          <cell r="E2503">
            <v>21511.96</v>
          </cell>
          <cell r="F2503">
            <v>14054.85</v>
          </cell>
          <cell r="G2503">
            <v>7011.75</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445.36</v>
          </cell>
          <cell r="V2503">
            <v>0</v>
          </cell>
          <cell r="W2503">
            <v>0</v>
          </cell>
          <cell r="X2503">
            <v>0</v>
          </cell>
          <cell r="Y2503">
            <v>0</v>
          </cell>
          <cell r="Z2503">
            <v>0</v>
          </cell>
        </row>
        <row r="2504">
          <cell r="A2504">
            <v>6109</v>
          </cell>
          <cell r="B2504" t="str">
            <v>П</v>
          </cell>
          <cell r="C2504" t="str">
            <v>П6109</v>
          </cell>
          <cell r="D2504" t="str">
            <v>978</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row>
        <row r="2505">
          <cell r="A2505">
            <v>6109</v>
          </cell>
          <cell r="B2505" t="str">
            <v>П</v>
          </cell>
          <cell r="C2505" t="str">
            <v>П6109</v>
          </cell>
          <cell r="D2505">
            <v>840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row>
        <row r="2506">
          <cell r="A2506">
            <v>6109</v>
          </cell>
          <cell r="B2506" t="str">
            <v>П</v>
          </cell>
          <cell r="C2506" t="str">
            <v>П6109</v>
          </cell>
          <cell r="D2506">
            <v>810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row>
        <row r="2507">
          <cell r="A2507">
            <v>6110</v>
          </cell>
          <cell r="B2507" t="str">
            <v>П</v>
          </cell>
          <cell r="C2507" t="str">
            <v>П6110</v>
          </cell>
          <cell r="D2507">
            <v>0</v>
          </cell>
          <cell r="E2507">
            <v>5169878.57</v>
          </cell>
          <cell r="F2507">
            <v>370192.02</v>
          </cell>
          <cell r="G2507">
            <v>1433274.22</v>
          </cell>
          <cell r="H2507">
            <v>10.48</v>
          </cell>
          <cell r="I2507">
            <v>380176.44</v>
          </cell>
          <cell r="J2507">
            <v>176744.4</v>
          </cell>
          <cell r="K2507">
            <v>65953.91</v>
          </cell>
          <cell r="L2507">
            <v>27728.05</v>
          </cell>
          <cell r="M2507">
            <v>673371.76</v>
          </cell>
          <cell r="N2507">
            <v>19134.5</v>
          </cell>
          <cell r="O2507">
            <v>430005.23</v>
          </cell>
          <cell r="P2507">
            <v>31568.83</v>
          </cell>
          <cell r="Q2507">
            <v>45273.45</v>
          </cell>
          <cell r="R2507">
            <v>149639.85999999999</v>
          </cell>
          <cell r="S2507">
            <v>195559.51</v>
          </cell>
          <cell r="T2507">
            <v>187760.48</v>
          </cell>
          <cell r="U2507">
            <v>27682.41</v>
          </cell>
          <cell r="V2507">
            <v>226116.28</v>
          </cell>
          <cell r="W2507">
            <v>301574.78999999998</v>
          </cell>
          <cell r="X2507">
            <v>44993.47</v>
          </cell>
          <cell r="Y2507">
            <v>8568.85</v>
          </cell>
          <cell r="Z2507">
            <v>374549.63</v>
          </cell>
        </row>
        <row r="2508">
          <cell r="A2508">
            <v>6110</v>
          </cell>
          <cell r="B2508" t="str">
            <v>П</v>
          </cell>
          <cell r="C2508" t="str">
            <v>П6110</v>
          </cell>
          <cell r="D2508">
            <v>980</v>
          </cell>
          <cell r="E2508">
            <v>5169878.57</v>
          </cell>
          <cell r="F2508">
            <v>370192.02</v>
          </cell>
          <cell r="G2508">
            <v>1433274.22</v>
          </cell>
          <cell r="H2508">
            <v>10.48</v>
          </cell>
          <cell r="I2508">
            <v>380176.44</v>
          </cell>
          <cell r="J2508">
            <v>176744.4</v>
          </cell>
          <cell r="K2508">
            <v>65953.91</v>
          </cell>
          <cell r="L2508">
            <v>27728.05</v>
          </cell>
          <cell r="M2508">
            <v>673371.76</v>
          </cell>
          <cell r="N2508">
            <v>19134.5</v>
          </cell>
          <cell r="O2508">
            <v>430005.23</v>
          </cell>
          <cell r="P2508">
            <v>31568.83</v>
          </cell>
          <cell r="Q2508">
            <v>45273.45</v>
          </cell>
          <cell r="R2508">
            <v>149639.85999999999</v>
          </cell>
          <cell r="S2508">
            <v>195559.51</v>
          </cell>
          <cell r="T2508">
            <v>187760.48</v>
          </cell>
          <cell r="U2508">
            <v>27682.41</v>
          </cell>
          <cell r="V2508">
            <v>226116.28</v>
          </cell>
          <cell r="W2508">
            <v>301574.78999999998</v>
          </cell>
          <cell r="X2508">
            <v>44993.47</v>
          </cell>
          <cell r="Y2508">
            <v>8568.85</v>
          </cell>
          <cell r="Z2508">
            <v>374549.63</v>
          </cell>
        </row>
        <row r="2509">
          <cell r="A2509">
            <v>6110</v>
          </cell>
          <cell r="B2509" t="str">
            <v>П</v>
          </cell>
          <cell r="C2509" t="str">
            <v>П6110</v>
          </cell>
          <cell r="D2509" t="str">
            <v>978</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row>
        <row r="2510">
          <cell r="A2510">
            <v>6110</v>
          </cell>
          <cell r="B2510" t="str">
            <v>П</v>
          </cell>
          <cell r="C2510" t="str">
            <v>П6110</v>
          </cell>
          <cell r="D2510">
            <v>840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row>
        <row r="2511">
          <cell r="A2511">
            <v>6110</v>
          </cell>
          <cell r="B2511" t="str">
            <v>П</v>
          </cell>
          <cell r="C2511" t="str">
            <v>П6110</v>
          </cell>
          <cell r="D2511">
            <v>810</v>
          </cell>
          <cell r="E2511">
            <v>0</v>
          </cell>
          <cell r="F2511">
            <v>0</v>
          </cell>
          <cell r="G2511">
            <v>0</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row>
        <row r="2512">
          <cell r="A2512">
            <v>6111</v>
          </cell>
          <cell r="B2512" t="str">
            <v>П</v>
          </cell>
          <cell r="C2512" t="str">
            <v>П6111</v>
          </cell>
          <cell r="D2512">
            <v>0</v>
          </cell>
          <cell r="E2512">
            <v>1815890.94</v>
          </cell>
          <cell r="F2512">
            <v>609322.49</v>
          </cell>
          <cell r="G2512">
            <v>148443.78</v>
          </cell>
          <cell r="H2512">
            <v>0</v>
          </cell>
          <cell r="I2512">
            <v>86766.65</v>
          </cell>
          <cell r="J2512">
            <v>51141.58</v>
          </cell>
          <cell r="K2512">
            <v>13874.46</v>
          </cell>
          <cell r="L2512">
            <v>17687.43</v>
          </cell>
          <cell r="M2512">
            <v>314800.84000000003</v>
          </cell>
          <cell r="N2512">
            <v>3625.21</v>
          </cell>
          <cell r="O2512">
            <v>174589.12</v>
          </cell>
          <cell r="P2512">
            <v>130502.98</v>
          </cell>
          <cell r="Q2512">
            <v>12034.15</v>
          </cell>
          <cell r="R2512">
            <v>41211.699999999997</v>
          </cell>
          <cell r="S2512">
            <v>110759.84</v>
          </cell>
          <cell r="T2512">
            <v>25660</v>
          </cell>
          <cell r="U2512">
            <v>9069.66</v>
          </cell>
          <cell r="V2512">
            <v>15102.29</v>
          </cell>
          <cell r="W2512">
            <v>20722.02</v>
          </cell>
          <cell r="X2512">
            <v>8844.82</v>
          </cell>
          <cell r="Y2512">
            <v>1879.06</v>
          </cell>
          <cell r="Z2512">
            <v>19852.86</v>
          </cell>
        </row>
        <row r="2513">
          <cell r="A2513">
            <v>6111</v>
          </cell>
          <cell r="B2513" t="str">
            <v>П</v>
          </cell>
          <cell r="C2513" t="str">
            <v>П6111</v>
          </cell>
          <cell r="D2513">
            <v>980</v>
          </cell>
          <cell r="E2513">
            <v>1815890.94</v>
          </cell>
          <cell r="F2513">
            <v>609322.49</v>
          </cell>
          <cell r="G2513">
            <v>148443.78</v>
          </cell>
          <cell r="H2513">
            <v>0</v>
          </cell>
          <cell r="I2513">
            <v>86766.65</v>
          </cell>
          <cell r="J2513">
            <v>51141.58</v>
          </cell>
          <cell r="K2513">
            <v>13874.46</v>
          </cell>
          <cell r="L2513">
            <v>17687.43</v>
          </cell>
          <cell r="M2513">
            <v>314800.84000000003</v>
          </cell>
          <cell r="N2513">
            <v>3625.21</v>
          </cell>
          <cell r="O2513">
            <v>174589.12</v>
          </cell>
          <cell r="P2513">
            <v>130502.98</v>
          </cell>
          <cell r="Q2513">
            <v>12034.15</v>
          </cell>
          <cell r="R2513">
            <v>41211.699999999997</v>
          </cell>
          <cell r="S2513">
            <v>110759.84</v>
          </cell>
          <cell r="T2513">
            <v>25660</v>
          </cell>
          <cell r="U2513">
            <v>9069.66</v>
          </cell>
          <cell r="V2513">
            <v>15102.29</v>
          </cell>
          <cell r="W2513">
            <v>20722.02</v>
          </cell>
          <cell r="X2513">
            <v>8844.82</v>
          </cell>
          <cell r="Y2513">
            <v>1879.06</v>
          </cell>
          <cell r="Z2513">
            <v>19852.86</v>
          </cell>
        </row>
        <row r="2514">
          <cell r="A2514">
            <v>6111</v>
          </cell>
          <cell r="B2514" t="str">
            <v>П</v>
          </cell>
          <cell r="C2514" t="str">
            <v>П6111</v>
          </cell>
          <cell r="D2514" t="str">
            <v>978</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row>
        <row r="2515">
          <cell r="A2515">
            <v>6111</v>
          </cell>
          <cell r="B2515" t="str">
            <v>П</v>
          </cell>
          <cell r="C2515" t="str">
            <v>П6111</v>
          </cell>
          <cell r="D2515">
            <v>840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row>
        <row r="2516">
          <cell r="A2516">
            <v>6111</v>
          </cell>
          <cell r="B2516" t="str">
            <v>П</v>
          </cell>
          <cell r="C2516" t="str">
            <v>П6111</v>
          </cell>
          <cell r="D2516">
            <v>810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row>
        <row r="2517">
          <cell r="A2517">
            <v>6113</v>
          </cell>
          <cell r="B2517" t="str">
            <v>П</v>
          </cell>
          <cell r="C2517" t="str">
            <v>П6113</v>
          </cell>
          <cell r="D2517">
            <v>0</v>
          </cell>
          <cell r="E2517">
            <v>67461.679999999993</v>
          </cell>
          <cell r="F2517">
            <v>29166.67</v>
          </cell>
          <cell r="G2517">
            <v>997.46</v>
          </cell>
          <cell r="H2517">
            <v>0</v>
          </cell>
          <cell r="I2517">
            <v>0</v>
          </cell>
          <cell r="J2517">
            <v>0</v>
          </cell>
          <cell r="K2517">
            <v>847.5</v>
          </cell>
          <cell r="L2517">
            <v>0</v>
          </cell>
          <cell r="M2517">
            <v>0</v>
          </cell>
          <cell r="N2517">
            <v>0</v>
          </cell>
          <cell r="O2517">
            <v>34640.47</v>
          </cell>
          <cell r="P2517">
            <v>0</v>
          </cell>
          <cell r="Q2517">
            <v>0</v>
          </cell>
          <cell r="R2517">
            <v>608.33000000000004</v>
          </cell>
          <cell r="S2517">
            <v>0</v>
          </cell>
          <cell r="T2517">
            <v>730</v>
          </cell>
          <cell r="U2517">
            <v>0</v>
          </cell>
          <cell r="V2517">
            <v>0</v>
          </cell>
          <cell r="W2517">
            <v>0</v>
          </cell>
          <cell r="X2517">
            <v>0</v>
          </cell>
          <cell r="Y2517">
            <v>0</v>
          </cell>
          <cell r="Z2517">
            <v>471.25</v>
          </cell>
        </row>
        <row r="2518">
          <cell r="A2518">
            <v>6113</v>
          </cell>
          <cell r="B2518" t="str">
            <v>П</v>
          </cell>
          <cell r="C2518" t="str">
            <v>П6113</v>
          </cell>
          <cell r="D2518">
            <v>980</v>
          </cell>
          <cell r="E2518">
            <v>67461.679999999993</v>
          </cell>
          <cell r="F2518">
            <v>29166.67</v>
          </cell>
          <cell r="G2518">
            <v>997.46</v>
          </cell>
          <cell r="H2518">
            <v>0</v>
          </cell>
          <cell r="I2518">
            <v>0</v>
          </cell>
          <cell r="J2518">
            <v>0</v>
          </cell>
          <cell r="K2518">
            <v>847.5</v>
          </cell>
          <cell r="L2518">
            <v>0</v>
          </cell>
          <cell r="M2518">
            <v>0</v>
          </cell>
          <cell r="N2518">
            <v>0</v>
          </cell>
          <cell r="O2518">
            <v>34640.47</v>
          </cell>
          <cell r="P2518">
            <v>0</v>
          </cell>
          <cell r="Q2518">
            <v>0</v>
          </cell>
          <cell r="R2518">
            <v>608.33000000000004</v>
          </cell>
          <cell r="S2518">
            <v>0</v>
          </cell>
          <cell r="T2518">
            <v>730</v>
          </cell>
          <cell r="U2518">
            <v>0</v>
          </cell>
          <cell r="V2518">
            <v>0</v>
          </cell>
          <cell r="W2518">
            <v>0</v>
          </cell>
          <cell r="X2518">
            <v>0</v>
          </cell>
          <cell r="Y2518">
            <v>0</v>
          </cell>
          <cell r="Z2518">
            <v>471.25</v>
          </cell>
        </row>
        <row r="2519">
          <cell r="A2519">
            <v>6113</v>
          </cell>
          <cell r="B2519" t="str">
            <v>П</v>
          </cell>
          <cell r="C2519" t="str">
            <v>П6113</v>
          </cell>
          <cell r="D2519" t="str">
            <v>978</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row>
        <row r="2520">
          <cell r="A2520">
            <v>6113</v>
          </cell>
          <cell r="B2520" t="str">
            <v>П</v>
          </cell>
          <cell r="C2520" t="str">
            <v>П6113</v>
          </cell>
          <cell r="D2520">
            <v>840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row>
        <row r="2521">
          <cell r="A2521">
            <v>6113</v>
          </cell>
          <cell r="B2521" t="str">
            <v>П</v>
          </cell>
          <cell r="C2521" t="str">
            <v>П6113</v>
          </cell>
          <cell r="D2521">
            <v>810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row>
        <row r="2522">
          <cell r="A2522">
            <v>6113</v>
          </cell>
          <cell r="B2522" t="str">
            <v>А</v>
          </cell>
          <cell r="C2522" t="str">
            <v>А6113</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row>
        <row r="2523">
          <cell r="A2523">
            <v>6113</v>
          </cell>
          <cell r="B2523" t="str">
            <v>А</v>
          </cell>
          <cell r="C2523" t="str">
            <v>А6113</v>
          </cell>
          <cell r="D2523">
            <v>980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row>
        <row r="2524">
          <cell r="A2524">
            <v>6113</v>
          </cell>
          <cell r="B2524" t="str">
            <v>А</v>
          </cell>
          <cell r="C2524" t="str">
            <v>А6113</v>
          </cell>
          <cell r="D2524" t="str">
            <v>978</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row>
        <row r="2525">
          <cell r="A2525">
            <v>6113</v>
          </cell>
          <cell r="B2525" t="str">
            <v>А</v>
          </cell>
          <cell r="C2525" t="str">
            <v>А6113</v>
          </cell>
          <cell r="D2525">
            <v>840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row>
        <row r="2526">
          <cell r="A2526">
            <v>6113</v>
          </cell>
          <cell r="B2526" t="str">
            <v>А</v>
          </cell>
          <cell r="C2526" t="str">
            <v>А6113</v>
          </cell>
          <cell r="D2526">
            <v>810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row>
        <row r="2527">
          <cell r="A2527">
            <v>6114</v>
          </cell>
          <cell r="B2527" t="str">
            <v>П</v>
          </cell>
          <cell r="C2527" t="str">
            <v>П6114</v>
          </cell>
          <cell r="D2527">
            <v>0</v>
          </cell>
          <cell r="E2527">
            <v>1357420.63</v>
          </cell>
          <cell r="F2527">
            <v>2817</v>
          </cell>
          <cell r="G2527">
            <v>26775.85</v>
          </cell>
          <cell r="H2527">
            <v>0</v>
          </cell>
          <cell r="I2527">
            <v>74624.72</v>
          </cell>
          <cell r="J2527">
            <v>1822.08</v>
          </cell>
          <cell r="K2527">
            <v>7815.2</v>
          </cell>
          <cell r="L2527">
            <v>7248.74</v>
          </cell>
          <cell r="M2527">
            <v>285736.18</v>
          </cell>
          <cell r="N2527">
            <v>63.15</v>
          </cell>
          <cell r="O2527">
            <v>31238.66</v>
          </cell>
          <cell r="P2527">
            <v>15809.99</v>
          </cell>
          <cell r="Q2527">
            <v>31284.560000000001</v>
          </cell>
          <cell r="R2527">
            <v>89730.92</v>
          </cell>
          <cell r="S2527">
            <v>62346.78</v>
          </cell>
          <cell r="T2527">
            <v>42226.879999999997</v>
          </cell>
          <cell r="U2527">
            <v>775.79</v>
          </cell>
          <cell r="V2527">
            <v>19809.32</v>
          </cell>
          <cell r="W2527">
            <v>587592.27</v>
          </cell>
          <cell r="X2527">
            <v>41784.25</v>
          </cell>
          <cell r="Y2527">
            <v>0</v>
          </cell>
          <cell r="Z2527">
            <v>27918.29</v>
          </cell>
        </row>
        <row r="2528">
          <cell r="A2528">
            <v>6114</v>
          </cell>
          <cell r="B2528" t="str">
            <v>П</v>
          </cell>
          <cell r="C2528" t="str">
            <v>П6114</v>
          </cell>
          <cell r="D2528">
            <v>980</v>
          </cell>
          <cell r="E2528">
            <v>1357420.63</v>
          </cell>
          <cell r="F2528">
            <v>2817</v>
          </cell>
          <cell r="G2528">
            <v>26775.85</v>
          </cell>
          <cell r="H2528">
            <v>0</v>
          </cell>
          <cell r="I2528">
            <v>74624.72</v>
          </cell>
          <cell r="J2528">
            <v>1822.08</v>
          </cell>
          <cell r="K2528">
            <v>7815.2</v>
          </cell>
          <cell r="L2528">
            <v>7248.74</v>
          </cell>
          <cell r="M2528">
            <v>285736.18</v>
          </cell>
          <cell r="N2528">
            <v>63.15</v>
          </cell>
          <cell r="O2528">
            <v>31238.66</v>
          </cell>
          <cell r="P2528">
            <v>15809.99</v>
          </cell>
          <cell r="Q2528">
            <v>31284.560000000001</v>
          </cell>
          <cell r="R2528">
            <v>89730.92</v>
          </cell>
          <cell r="S2528">
            <v>62346.78</v>
          </cell>
          <cell r="T2528">
            <v>42226.879999999997</v>
          </cell>
          <cell r="U2528">
            <v>775.79</v>
          </cell>
          <cell r="V2528">
            <v>19809.32</v>
          </cell>
          <cell r="W2528">
            <v>587592.27</v>
          </cell>
          <cell r="X2528">
            <v>41784.25</v>
          </cell>
          <cell r="Y2528">
            <v>0</v>
          </cell>
          <cell r="Z2528">
            <v>27918.29</v>
          </cell>
        </row>
        <row r="2529">
          <cell r="A2529">
            <v>6114</v>
          </cell>
          <cell r="B2529" t="str">
            <v>П</v>
          </cell>
          <cell r="C2529" t="str">
            <v>П6114</v>
          </cell>
          <cell r="D2529" t="str">
            <v>978</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row>
        <row r="2530">
          <cell r="A2530">
            <v>6114</v>
          </cell>
          <cell r="B2530" t="str">
            <v>П</v>
          </cell>
          <cell r="C2530" t="str">
            <v>П6114</v>
          </cell>
          <cell r="D2530">
            <v>840</v>
          </cell>
          <cell r="E2530">
            <v>0</v>
          </cell>
          <cell r="F2530">
            <v>0</v>
          </cell>
          <cell r="G2530">
            <v>0</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row>
        <row r="2531">
          <cell r="A2531">
            <v>6114</v>
          </cell>
          <cell r="B2531" t="str">
            <v>П</v>
          </cell>
          <cell r="C2531" t="str">
            <v>П6114</v>
          </cell>
          <cell r="D2531">
            <v>810</v>
          </cell>
          <cell r="E2531">
            <v>0</v>
          </cell>
          <cell r="F2531">
            <v>0</v>
          </cell>
          <cell r="G2531">
            <v>0</v>
          </cell>
          <cell r="H2531">
            <v>0</v>
          </cell>
          <cell r="I2531">
            <v>0</v>
          </cell>
          <cell r="J2531">
            <v>0</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row>
        <row r="2532">
          <cell r="A2532">
            <v>6116</v>
          </cell>
          <cell r="B2532" t="str">
            <v>П</v>
          </cell>
          <cell r="C2532" t="str">
            <v>П6116</v>
          </cell>
          <cell r="D2532">
            <v>0</v>
          </cell>
          <cell r="E2532">
            <v>6855.9</v>
          </cell>
          <cell r="F2532">
            <v>0</v>
          </cell>
          <cell r="G2532">
            <v>0</v>
          </cell>
          <cell r="H2532">
            <v>0</v>
          </cell>
          <cell r="I2532">
            <v>0</v>
          </cell>
          <cell r="J2532">
            <v>0</v>
          </cell>
          <cell r="K2532">
            <v>0</v>
          </cell>
          <cell r="L2532">
            <v>0</v>
          </cell>
          <cell r="M2532">
            <v>0</v>
          </cell>
          <cell r="N2532">
            <v>0</v>
          </cell>
          <cell r="O2532">
            <v>6855.9</v>
          </cell>
          <cell r="P2532">
            <v>0</v>
          </cell>
          <cell r="Q2532">
            <v>0</v>
          </cell>
          <cell r="R2532">
            <v>0</v>
          </cell>
          <cell r="S2532">
            <v>0</v>
          </cell>
          <cell r="T2532">
            <v>0</v>
          </cell>
          <cell r="U2532">
            <v>0</v>
          </cell>
          <cell r="V2532">
            <v>0</v>
          </cell>
          <cell r="W2532">
            <v>0</v>
          </cell>
          <cell r="X2532">
            <v>0</v>
          </cell>
          <cell r="Y2532">
            <v>0</v>
          </cell>
          <cell r="Z2532">
            <v>0</v>
          </cell>
        </row>
        <row r="2533">
          <cell r="A2533">
            <v>6116</v>
          </cell>
          <cell r="B2533" t="str">
            <v>П</v>
          </cell>
          <cell r="C2533" t="str">
            <v>П6116</v>
          </cell>
          <cell r="D2533">
            <v>980</v>
          </cell>
          <cell r="E2533">
            <v>6855.9</v>
          </cell>
          <cell r="F2533">
            <v>0</v>
          </cell>
          <cell r="G2533">
            <v>0</v>
          </cell>
          <cell r="H2533">
            <v>0</v>
          </cell>
          <cell r="I2533">
            <v>0</v>
          </cell>
          <cell r="J2533">
            <v>0</v>
          </cell>
          <cell r="K2533">
            <v>0</v>
          </cell>
          <cell r="L2533">
            <v>0</v>
          </cell>
          <cell r="M2533">
            <v>0</v>
          </cell>
          <cell r="N2533">
            <v>0</v>
          </cell>
          <cell r="O2533">
            <v>6855.9</v>
          </cell>
          <cell r="P2533">
            <v>0</v>
          </cell>
          <cell r="Q2533">
            <v>0</v>
          </cell>
          <cell r="R2533">
            <v>0</v>
          </cell>
          <cell r="S2533">
            <v>0</v>
          </cell>
          <cell r="T2533">
            <v>0</v>
          </cell>
          <cell r="U2533">
            <v>0</v>
          </cell>
          <cell r="V2533">
            <v>0</v>
          </cell>
          <cell r="W2533">
            <v>0</v>
          </cell>
          <cell r="X2533">
            <v>0</v>
          </cell>
          <cell r="Y2533">
            <v>0</v>
          </cell>
          <cell r="Z2533">
            <v>0</v>
          </cell>
        </row>
        <row r="2534">
          <cell r="A2534">
            <v>6116</v>
          </cell>
          <cell r="B2534" t="str">
            <v>П</v>
          </cell>
          <cell r="C2534" t="str">
            <v>П6116</v>
          </cell>
          <cell r="D2534" t="str">
            <v>978</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row>
        <row r="2535">
          <cell r="A2535">
            <v>6116</v>
          </cell>
          <cell r="B2535" t="str">
            <v>П</v>
          </cell>
          <cell r="C2535" t="str">
            <v>П6116</v>
          </cell>
          <cell r="D2535">
            <v>840</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row>
        <row r="2536">
          <cell r="A2536">
            <v>6116</v>
          </cell>
          <cell r="B2536" t="str">
            <v>П</v>
          </cell>
          <cell r="C2536" t="str">
            <v>П6116</v>
          </cell>
          <cell r="D2536">
            <v>810</v>
          </cell>
          <cell r="E2536">
            <v>0</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row>
        <row r="2537">
          <cell r="A2537">
            <v>6118</v>
          </cell>
          <cell r="B2537" t="str">
            <v>П</v>
          </cell>
          <cell r="C2537" t="str">
            <v>П6118</v>
          </cell>
          <cell r="D2537">
            <v>0</v>
          </cell>
          <cell r="E2537">
            <v>385083.97</v>
          </cell>
          <cell r="F2537">
            <v>383910.62</v>
          </cell>
          <cell r="G2537">
            <v>533.29999999999995</v>
          </cell>
          <cell r="H2537">
            <v>0</v>
          </cell>
          <cell r="I2537">
            <v>0</v>
          </cell>
          <cell r="J2537">
            <v>640.04999999999995</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row>
        <row r="2538">
          <cell r="A2538">
            <v>6118</v>
          </cell>
          <cell r="B2538" t="str">
            <v>П</v>
          </cell>
          <cell r="C2538" t="str">
            <v>П6118</v>
          </cell>
          <cell r="D2538">
            <v>980</v>
          </cell>
          <cell r="E2538">
            <v>385083.97</v>
          </cell>
          <cell r="F2538">
            <v>383910.62</v>
          </cell>
          <cell r="G2538">
            <v>533.29999999999995</v>
          </cell>
          <cell r="H2538">
            <v>0</v>
          </cell>
          <cell r="I2538">
            <v>0</v>
          </cell>
          <cell r="J2538">
            <v>640.04999999999995</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row>
        <row r="2539">
          <cell r="A2539">
            <v>6118</v>
          </cell>
          <cell r="B2539" t="str">
            <v>П</v>
          </cell>
          <cell r="C2539" t="str">
            <v>П6118</v>
          </cell>
          <cell r="D2539" t="str">
            <v>978</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row>
        <row r="2540">
          <cell r="A2540">
            <v>6118</v>
          </cell>
          <cell r="B2540" t="str">
            <v>П</v>
          </cell>
          <cell r="C2540" t="str">
            <v>П6118</v>
          </cell>
          <cell r="D2540">
            <v>840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row>
        <row r="2541">
          <cell r="A2541">
            <v>6118</v>
          </cell>
          <cell r="B2541" t="str">
            <v>П</v>
          </cell>
          <cell r="C2541" t="str">
            <v>П6118</v>
          </cell>
          <cell r="D2541">
            <v>810</v>
          </cell>
          <cell r="E2541">
            <v>0</v>
          </cell>
          <cell r="F2541">
            <v>0</v>
          </cell>
          <cell r="G2541">
            <v>0</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row>
        <row r="2542">
          <cell r="A2542">
            <v>6119</v>
          </cell>
          <cell r="B2542" t="str">
            <v>П</v>
          </cell>
          <cell r="C2542" t="str">
            <v>П6119</v>
          </cell>
          <cell r="D2542">
            <v>0</v>
          </cell>
          <cell r="E2542">
            <v>159147.75</v>
          </cell>
          <cell r="F2542">
            <v>52039.98</v>
          </cell>
          <cell r="G2542">
            <v>57350.95</v>
          </cell>
          <cell r="H2542">
            <v>0</v>
          </cell>
          <cell r="I2542">
            <v>5444.52</v>
          </cell>
          <cell r="J2542">
            <v>12042.54</v>
          </cell>
          <cell r="K2542">
            <v>72.63</v>
          </cell>
          <cell r="L2542">
            <v>180.99</v>
          </cell>
          <cell r="M2542">
            <v>13306.85</v>
          </cell>
          <cell r="N2542">
            <v>306.26</v>
          </cell>
          <cell r="O2542">
            <v>2090.42</v>
          </cell>
          <cell r="P2542">
            <v>263.25</v>
          </cell>
          <cell r="Q2542">
            <v>1895.67</v>
          </cell>
          <cell r="R2542">
            <v>2637</v>
          </cell>
          <cell r="S2542">
            <v>3147.12</v>
          </cell>
          <cell r="T2542">
            <v>3353.36</v>
          </cell>
          <cell r="U2542">
            <v>59.81</v>
          </cell>
          <cell r="V2542">
            <v>37.08</v>
          </cell>
          <cell r="W2542">
            <v>2011.99</v>
          </cell>
          <cell r="X2542">
            <v>37.880000000000003</v>
          </cell>
          <cell r="Y2542">
            <v>10.210000000000001</v>
          </cell>
          <cell r="Z2542">
            <v>2859.24</v>
          </cell>
        </row>
        <row r="2543">
          <cell r="A2543">
            <v>6119</v>
          </cell>
          <cell r="B2543" t="str">
            <v>П</v>
          </cell>
          <cell r="C2543" t="str">
            <v>П6119</v>
          </cell>
          <cell r="D2543">
            <v>980</v>
          </cell>
          <cell r="E2543">
            <v>159147.75</v>
          </cell>
          <cell r="F2543">
            <v>52039.98</v>
          </cell>
          <cell r="G2543">
            <v>57350.95</v>
          </cell>
          <cell r="H2543">
            <v>0</v>
          </cell>
          <cell r="I2543">
            <v>5444.52</v>
          </cell>
          <cell r="J2543">
            <v>12042.54</v>
          </cell>
          <cell r="K2543">
            <v>72.63</v>
          </cell>
          <cell r="L2543">
            <v>180.99</v>
          </cell>
          <cell r="M2543">
            <v>13306.85</v>
          </cell>
          <cell r="N2543">
            <v>306.26</v>
          </cell>
          <cell r="O2543">
            <v>2090.42</v>
          </cell>
          <cell r="P2543">
            <v>263.25</v>
          </cell>
          <cell r="Q2543">
            <v>1895.67</v>
          </cell>
          <cell r="R2543">
            <v>2637</v>
          </cell>
          <cell r="S2543">
            <v>3147.12</v>
          </cell>
          <cell r="T2543">
            <v>3353.36</v>
          </cell>
          <cell r="U2543">
            <v>59.81</v>
          </cell>
          <cell r="V2543">
            <v>37.08</v>
          </cell>
          <cell r="W2543">
            <v>2011.99</v>
          </cell>
          <cell r="X2543">
            <v>37.880000000000003</v>
          </cell>
          <cell r="Y2543">
            <v>10.210000000000001</v>
          </cell>
          <cell r="Z2543">
            <v>2859.24</v>
          </cell>
        </row>
        <row r="2544">
          <cell r="A2544">
            <v>6119</v>
          </cell>
          <cell r="B2544" t="str">
            <v>П</v>
          </cell>
          <cell r="C2544" t="str">
            <v>П6119</v>
          </cell>
          <cell r="D2544" t="str">
            <v>978</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row>
        <row r="2545">
          <cell r="A2545">
            <v>6119</v>
          </cell>
          <cell r="B2545" t="str">
            <v>П</v>
          </cell>
          <cell r="C2545" t="str">
            <v>П6119</v>
          </cell>
          <cell r="D2545">
            <v>840</v>
          </cell>
          <cell r="E2545">
            <v>0</v>
          </cell>
          <cell r="F2545">
            <v>0</v>
          </cell>
          <cell r="G2545">
            <v>0</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row>
        <row r="2546">
          <cell r="A2546">
            <v>6119</v>
          </cell>
          <cell r="B2546" t="str">
            <v>П</v>
          </cell>
          <cell r="C2546" t="str">
            <v>П6119</v>
          </cell>
          <cell r="D2546">
            <v>810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row>
        <row r="2547">
          <cell r="A2547">
            <v>6180</v>
          </cell>
          <cell r="B2547" t="str">
            <v>П</v>
          </cell>
          <cell r="C2547" t="str">
            <v>П6180</v>
          </cell>
          <cell r="D2547">
            <v>0</v>
          </cell>
          <cell r="E2547">
            <v>0</v>
          </cell>
          <cell r="F2547">
            <v>0</v>
          </cell>
          <cell r="G2547">
            <v>0</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row>
        <row r="2548">
          <cell r="A2548">
            <v>6180</v>
          </cell>
          <cell r="B2548" t="str">
            <v>П</v>
          </cell>
          <cell r="C2548" t="str">
            <v>П6180</v>
          </cell>
          <cell r="D2548">
            <v>980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row>
        <row r="2549">
          <cell r="A2549">
            <v>6180</v>
          </cell>
          <cell r="B2549" t="str">
            <v>П</v>
          </cell>
          <cell r="C2549" t="str">
            <v>П6180</v>
          </cell>
          <cell r="D2549" t="str">
            <v>978</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row>
        <row r="2550">
          <cell r="A2550">
            <v>6180</v>
          </cell>
          <cell r="B2550" t="str">
            <v>П</v>
          </cell>
          <cell r="C2550" t="str">
            <v>П6180</v>
          </cell>
          <cell r="D2550">
            <v>840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row>
        <row r="2551">
          <cell r="A2551">
            <v>6180</v>
          </cell>
          <cell r="B2551" t="str">
            <v>П</v>
          </cell>
          <cell r="C2551" t="str">
            <v>П6180</v>
          </cell>
          <cell r="D2551">
            <v>810</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row>
        <row r="2552">
          <cell r="A2552">
            <v>6203</v>
          </cell>
          <cell r="B2552" t="str">
            <v>А</v>
          </cell>
          <cell r="C2552" t="str">
            <v>А6203</v>
          </cell>
          <cell r="D2552">
            <v>0</v>
          </cell>
          <cell r="E2552">
            <v>-51757.35</v>
          </cell>
          <cell r="F2552">
            <v>-3300.54</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-48456.81</v>
          </cell>
          <cell r="U2552">
            <v>0</v>
          </cell>
          <cell r="V2552">
            <v>0</v>
          </cell>
          <cell r="W2552">
            <v>0</v>
          </cell>
          <cell r="X2552">
            <v>0</v>
          </cell>
          <cell r="Y2552">
            <v>0</v>
          </cell>
          <cell r="Z2552">
            <v>0</v>
          </cell>
        </row>
        <row r="2553">
          <cell r="A2553">
            <v>6203</v>
          </cell>
          <cell r="B2553" t="str">
            <v>А</v>
          </cell>
          <cell r="C2553" t="str">
            <v>А6203</v>
          </cell>
          <cell r="D2553">
            <v>980</v>
          </cell>
          <cell r="E2553">
            <v>-51757.35</v>
          </cell>
          <cell r="F2553">
            <v>-3300.54</v>
          </cell>
          <cell r="G2553">
            <v>0</v>
          </cell>
          <cell r="H2553">
            <v>0</v>
          </cell>
          <cell r="I2553">
            <v>0</v>
          </cell>
          <cell r="J2553">
            <v>0</v>
          </cell>
          <cell r="K2553">
            <v>0</v>
          </cell>
          <cell r="L2553">
            <v>0</v>
          </cell>
          <cell r="M2553">
            <v>0</v>
          </cell>
          <cell r="N2553">
            <v>0</v>
          </cell>
          <cell r="O2553">
            <v>0</v>
          </cell>
          <cell r="P2553">
            <v>0</v>
          </cell>
          <cell r="Q2553">
            <v>0</v>
          </cell>
          <cell r="R2553">
            <v>0</v>
          </cell>
          <cell r="S2553">
            <v>0</v>
          </cell>
          <cell r="T2553">
            <v>-48456.81</v>
          </cell>
          <cell r="U2553">
            <v>0</v>
          </cell>
          <cell r="V2553">
            <v>0</v>
          </cell>
          <cell r="W2553">
            <v>0</v>
          </cell>
          <cell r="X2553">
            <v>0</v>
          </cell>
          <cell r="Y2553">
            <v>0</v>
          </cell>
          <cell r="Z2553">
            <v>0</v>
          </cell>
        </row>
        <row r="2554">
          <cell r="A2554">
            <v>6203</v>
          </cell>
          <cell r="B2554" t="str">
            <v>А</v>
          </cell>
          <cell r="C2554" t="str">
            <v>А6203</v>
          </cell>
          <cell r="D2554" t="str">
            <v>978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row>
        <row r="2555">
          <cell r="A2555">
            <v>6203</v>
          </cell>
          <cell r="B2555" t="str">
            <v>А</v>
          </cell>
          <cell r="C2555" t="str">
            <v>А6203</v>
          </cell>
          <cell r="D2555">
            <v>840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row>
        <row r="2556">
          <cell r="A2556">
            <v>6203</v>
          </cell>
          <cell r="B2556" t="str">
            <v>А</v>
          </cell>
          <cell r="C2556" t="str">
            <v>А6203</v>
          </cell>
          <cell r="D2556">
            <v>810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row>
        <row r="2557">
          <cell r="A2557">
            <v>6203</v>
          </cell>
          <cell r="B2557" t="str">
            <v>П</v>
          </cell>
          <cell r="C2557" t="str">
            <v>П6203</v>
          </cell>
          <cell r="D2557">
            <v>0</v>
          </cell>
          <cell r="E2557">
            <v>545228.12</v>
          </cell>
          <cell r="F2557">
            <v>538215.1</v>
          </cell>
          <cell r="G2557">
            <v>0</v>
          </cell>
          <cell r="H2557">
            <v>0</v>
          </cell>
          <cell r="I2557">
            <v>0</v>
          </cell>
          <cell r="J2557">
            <v>5042.67</v>
          </cell>
          <cell r="K2557">
            <v>1949.75</v>
          </cell>
          <cell r="L2557">
            <v>0</v>
          </cell>
          <cell r="M2557">
            <v>0</v>
          </cell>
          <cell r="N2557">
            <v>0</v>
          </cell>
          <cell r="O2557">
            <v>0</v>
          </cell>
          <cell r="P2557">
            <v>0</v>
          </cell>
          <cell r="Q2557">
            <v>0</v>
          </cell>
          <cell r="R2557">
            <v>0</v>
          </cell>
          <cell r="S2557">
            <v>0</v>
          </cell>
          <cell r="T2557">
            <v>20.6</v>
          </cell>
          <cell r="U2557">
            <v>0</v>
          </cell>
          <cell r="V2557">
            <v>0</v>
          </cell>
          <cell r="W2557">
            <v>0</v>
          </cell>
          <cell r="X2557">
            <v>0</v>
          </cell>
          <cell r="Y2557">
            <v>0</v>
          </cell>
          <cell r="Z2557">
            <v>0</v>
          </cell>
        </row>
        <row r="2558">
          <cell r="A2558">
            <v>6203</v>
          </cell>
          <cell r="B2558" t="str">
            <v>П</v>
          </cell>
          <cell r="C2558" t="str">
            <v>П6203</v>
          </cell>
          <cell r="D2558">
            <v>980</v>
          </cell>
          <cell r="E2558">
            <v>545228.12</v>
          </cell>
          <cell r="F2558">
            <v>538215.1</v>
          </cell>
          <cell r="G2558">
            <v>0</v>
          </cell>
          <cell r="H2558">
            <v>0</v>
          </cell>
          <cell r="I2558">
            <v>0</v>
          </cell>
          <cell r="J2558">
            <v>5042.67</v>
          </cell>
          <cell r="K2558">
            <v>1949.75</v>
          </cell>
          <cell r="L2558">
            <v>0</v>
          </cell>
          <cell r="M2558">
            <v>0</v>
          </cell>
          <cell r="N2558">
            <v>0</v>
          </cell>
          <cell r="O2558">
            <v>0</v>
          </cell>
          <cell r="P2558">
            <v>0</v>
          </cell>
          <cell r="Q2558">
            <v>0</v>
          </cell>
          <cell r="R2558">
            <v>0</v>
          </cell>
          <cell r="S2558">
            <v>0</v>
          </cell>
          <cell r="T2558">
            <v>20.6</v>
          </cell>
          <cell r="U2558">
            <v>0</v>
          </cell>
          <cell r="V2558">
            <v>0</v>
          </cell>
          <cell r="W2558">
            <v>0</v>
          </cell>
          <cell r="X2558">
            <v>0</v>
          </cell>
          <cell r="Y2558">
            <v>0</v>
          </cell>
          <cell r="Z2558">
            <v>0</v>
          </cell>
        </row>
        <row r="2559">
          <cell r="A2559">
            <v>6203</v>
          </cell>
          <cell r="B2559" t="str">
            <v>П</v>
          </cell>
          <cell r="C2559" t="str">
            <v>П6203</v>
          </cell>
          <cell r="D2559" t="str">
            <v>978</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row>
        <row r="2560">
          <cell r="A2560">
            <v>6203</v>
          </cell>
          <cell r="B2560" t="str">
            <v>П</v>
          </cell>
          <cell r="C2560" t="str">
            <v>П6203</v>
          </cell>
          <cell r="D2560">
            <v>840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row>
        <row r="2561">
          <cell r="A2561">
            <v>6203</v>
          </cell>
          <cell r="B2561" t="str">
            <v>П</v>
          </cell>
          <cell r="C2561" t="str">
            <v>П6203</v>
          </cell>
          <cell r="D2561">
            <v>810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row>
        <row r="2562">
          <cell r="A2562">
            <v>6204</v>
          </cell>
          <cell r="B2562" t="str">
            <v>А</v>
          </cell>
          <cell r="C2562" t="str">
            <v>А6204</v>
          </cell>
          <cell r="D2562">
            <v>0</v>
          </cell>
          <cell r="E2562">
            <v>-988360</v>
          </cell>
          <cell r="F2562">
            <v>-805259.91</v>
          </cell>
          <cell r="G2562">
            <v>-3694.04</v>
          </cell>
          <cell r="H2562">
            <v>0</v>
          </cell>
          <cell r="I2562">
            <v>-1738.62</v>
          </cell>
          <cell r="J2562">
            <v>-5298.5</v>
          </cell>
          <cell r="K2562">
            <v>-210.14</v>
          </cell>
          <cell r="L2562">
            <v>-391.74</v>
          </cell>
          <cell r="M2562">
            <v>-140318.54</v>
          </cell>
          <cell r="N2562">
            <v>-0.91</v>
          </cell>
          <cell r="O2562">
            <v>-8855.68</v>
          </cell>
          <cell r="P2562">
            <v>-3839.63</v>
          </cell>
          <cell r="Q2562">
            <v>-1533.25</v>
          </cell>
          <cell r="R2562">
            <v>-129.24</v>
          </cell>
          <cell r="S2562">
            <v>-3740.78</v>
          </cell>
          <cell r="T2562">
            <v>-1111.22</v>
          </cell>
          <cell r="U2562">
            <v>-1128.51</v>
          </cell>
          <cell r="V2562">
            <v>-8519.0499999999993</v>
          </cell>
          <cell r="W2562">
            <v>-554.97</v>
          </cell>
          <cell r="X2562">
            <v>-63.38</v>
          </cell>
          <cell r="Y2562">
            <v>-161.52000000000001</v>
          </cell>
          <cell r="Z2562">
            <v>-1810.37</v>
          </cell>
        </row>
        <row r="2563">
          <cell r="A2563">
            <v>6204</v>
          </cell>
          <cell r="B2563" t="str">
            <v>А</v>
          </cell>
          <cell r="C2563" t="str">
            <v>А6204</v>
          </cell>
          <cell r="D2563">
            <v>980</v>
          </cell>
          <cell r="E2563">
            <v>-988360</v>
          </cell>
          <cell r="F2563">
            <v>-805259.91</v>
          </cell>
          <cell r="G2563">
            <v>-3694.04</v>
          </cell>
          <cell r="H2563">
            <v>0</v>
          </cell>
          <cell r="I2563">
            <v>-1738.62</v>
          </cell>
          <cell r="J2563">
            <v>-5298.5</v>
          </cell>
          <cell r="K2563">
            <v>-210.14</v>
          </cell>
          <cell r="L2563">
            <v>-391.74</v>
          </cell>
          <cell r="M2563">
            <v>-140318.54</v>
          </cell>
          <cell r="N2563">
            <v>-0.91</v>
          </cell>
          <cell r="O2563">
            <v>-8855.68</v>
          </cell>
          <cell r="P2563">
            <v>-3839.63</v>
          </cell>
          <cell r="Q2563">
            <v>-1533.25</v>
          </cell>
          <cell r="R2563">
            <v>-129.24</v>
          </cell>
          <cell r="S2563">
            <v>-3740.78</v>
          </cell>
          <cell r="T2563">
            <v>-1111.22</v>
          </cell>
          <cell r="U2563">
            <v>-1128.51</v>
          </cell>
          <cell r="V2563">
            <v>-8519.0499999999993</v>
          </cell>
          <cell r="W2563">
            <v>-554.97</v>
          </cell>
          <cell r="X2563">
            <v>-63.38</v>
          </cell>
          <cell r="Y2563">
            <v>-161.52000000000001</v>
          </cell>
          <cell r="Z2563">
            <v>-1810.37</v>
          </cell>
        </row>
        <row r="2564">
          <cell r="A2564">
            <v>6204</v>
          </cell>
          <cell r="B2564" t="str">
            <v>А</v>
          </cell>
          <cell r="C2564" t="str">
            <v>А6204</v>
          </cell>
          <cell r="D2564" t="str">
            <v>978</v>
          </cell>
          <cell r="E2564">
            <v>0</v>
          </cell>
          <cell r="F2564">
            <v>0</v>
          </cell>
          <cell r="G2564">
            <v>0</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row>
        <row r="2565">
          <cell r="A2565">
            <v>6204</v>
          </cell>
          <cell r="B2565" t="str">
            <v>А</v>
          </cell>
          <cell r="C2565" t="str">
            <v>А6204</v>
          </cell>
          <cell r="D2565">
            <v>840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row>
        <row r="2566">
          <cell r="A2566">
            <v>6204</v>
          </cell>
          <cell r="B2566" t="str">
            <v>А</v>
          </cell>
          <cell r="C2566" t="str">
            <v>А6204</v>
          </cell>
          <cell r="D2566">
            <v>810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row>
        <row r="2567">
          <cell r="A2567">
            <v>6204</v>
          </cell>
          <cell r="B2567" t="str">
            <v>П</v>
          </cell>
          <cell r="C2567" t="str">
            <v>П6204</v>
          </cell>
          <cell r="D2567">
            <v>0</v>
          </cell>
          <cell r="E2567">
            <v>4927439.71</v>
          </cell>
          <cell r="F2567">
            <v>4338961.1399999997</v>
          </cell>
          <cell r="G2567">
            <v>162507.79</v>
          </cell>
          <cell r="H2567">
            <v>0</v>
          </cell>
          <cell r="I2567">
            <v>35968.57</v>
          </cell>
          <cell r="J2567">
            <v>42376.68</v>
          </cell>
          <cell r="K2567">
            <v>16914.34</v>
          </cell>
          <cell r="L2567">
            <v>4899.18</v>
          </cell>
          <cell r="M2567">
            <v>124559.63</v>
          </cell>
          <cell r="N2567">
            <v>2120.5300000000002</v>
          </cell>
          <cell r="O2567">
            <v>63273.79</v>
          </cell>
          <cell r="P2567">
            <v>2646.65</v>
          </cell>
          <cell r="Q2567">
            <v>5658.25</v>
          </cell>
          <cell r="R2567">
            <v>4760.67</v>
          </cell>
          <cell r="S2567">
            <v>20821.07</v>
          </cell>
          <cell r="T2567">
            <v>24648.13</v>
          </cell>
          <cell r="U2567">
            <v>5102.7299999999996</v>
          </cell>
          <cell r="V2567">
            <v>30689.27</v>
          </cell>
          <cell r="W2567">
            <v>14678.63</v>
          </cell>
          <cell r="X2567">
            <v>3154.27</v>
          </cell>
          <cell r="Y2567">
            <v>197.16</v>
          </cell>
          <cell r="Z2567">
            <v>23501.23</v>
          </cell>
        </row>
        <row r="2568">
          <cell r="A2568">
            <v>6204</v>
          </cell>
          <cell r="B2568" t="str">
            <v>П</v>
          </cell>
          <cell r="C2568" t="str">
            <v>П6204</v>
          </cell>
          <cell r="D2568">
            <v>980</v>
          </cell>
          <cell r="E2568">
            <v>4927439.71</v>
          </cell>
          <cell r="F2568">
            <v>4338961.1399999997</v>
          </cell>
          <cell r="G2568">
            <v>162507.79</v>
          </cell>
          <cell r="H2568">
            <v>0</v>
          </cell>
          <cell r="I2568">
            <v>35968.57</v>
          </cell>
          <cell r="J2568">
            <v>42376.68</v>
          </cell>
          <cell r="K2568">
            <v>16914.34</v>
          </cell>
          <cell r="L2568">
            <v>4899.18</v>
          </cell>
          <cell r="M2568">
            <v>124559.63</v>
          </cell>
          <cell r="N2568">
            <v>2120.5300000000002</v>
          </cell>
          <cell r="O2568">
            <v>63273.79</v>
          </cell>
          <cell r="P2568">
            <v>2646.65</v>
          </cell>
          <cell r="Q2568">
            <v>5658.25</v>
          </cell>
          <cell r="R2568">
            <v>4760.67</v>
          </cell>
          <cell r="S2568">
            <v>20821.07</v>
          </cell>
          <cell r="T2568">
            <v>24648.13</v>
          </cell>
          <cell r="U2568">
            <v>5102.7299999999996</v>
          </cell>
          <cell r="V2568">
            <v>30689.27</v>
          </cell>
          <cell r="W2568">
            <v>14678.63</v>
          </cell>
          <cell r="X2568">
            <v>3154.27</v>
          </cell>
          <cell r="Y2568">
            <v>197.16</v>
          </cell>
          <cell r="Z2568">
            <v>23501.23</v>
          </cell>
        </row>
        <row r="2569">
          <cell r="A2569">
            <v>6204</v>
          </cell>
          <cell r="B2569" t="str">
            <v>П</v>
          </cell>
          <cell r="C2569" t="str">
            <v>П6204</v>
          </cell>
          <cell r="D2569" t="str">
            <v>978</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row>
        <row r="2570">
          <cell r="A2570">
            <v>6204</v>
          </cell>
          <cell r="B2570" t="str">
            <v>П</v>
          </cell>
          <cell r="C2570" t="str">
            <v>П6204</v>
          </cell>
          <cell r="D2570">
            <v>840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row>
        <row r="2571">
          <cell r="A2571">
            <v>6204</v>
          </cell>
          <cell r="B2571" t="str">
            <v>П</v>
          </cell>
          <cell r="C2571" t="str">
            <v>П6204</v>
          </cell>
          <cell r="D2571">
            <v>810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row>
        <row r="2572">
          <cell r="A2572">
            <v>6209</v>
          </cell>
          <cell r="B2572" t="str">
            <v>А</v>
          </cell>
          <cell r="C2572" t="str">
            <v>А6209</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row>
        <row r="2573">
          <cell r="A2573">
            <v>6209</v>
          </cell>
          <cell r="B2573" t="str">
            <v>А</v>
          </cell>
          <cell r="C2573" t="str">
            <v>А6209</v>
          </cell>
          <cell r="D2573">
            <v>980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row>
        <row r="2574">
          <cell r="A2574">
            <v>6209</v>
          </cell>
          <cell r="B2574" t="str">
            <v>А</v>
          </cell>
          <cell r="C2574" t="str">
            <v>А6209</v>
          </cell>
          <cell r="D2574" t="str">
            <v>978</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row>
        <row r="2575">
          <cell r="A2575">
            <v>6209</v>
          </cell>
          <cell r="B2575" t="str">
            <v>А</v>
          </cell>
          <cell r="C2575" t="str">
            <v>А6209</v>
          </cell>
          <cell r="D2575">
            <v>840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row>
        <row r="2576">
          <cell r="A2576">
            <v>6209</v>
          </cell>
          <cell r="B2576" t="str">
            <v>А</v>
          </cell>
          <cell r="C2576" t="str">
            <v>А6209</v>
          </cell>
          <cell r="D2576">
            <v>810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row>
        <row r="2577">
          <cell r="A2577">
            <v>6209</v>
          </cell>
          <cell r="B2577" t="str">
            <v>П</v>
          </cell>
          <cell r="C2577" t="str">
            <v>П6209</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row>
        <row r="2578">
          <cell r="A2578">
            <v>6209</v>
          </cell>
          <cell r="B2578" t="str">
            <v>П</v>
          </cell>
          <cell r="C2578" t="str">
            <v>П6209</v>
          </cell>
          <cell r="D2578">
            <v>980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row>
        <row r="2579">
          <cell r="A2579">
            <v>6209</v>
          </cell>
          <cell r="B2579" t="str">
            <v>П</v>
          </cell>
          <cell r="C2579" t="str">
            <v>П6209</v>
          </cell>
          <cell r="D2579" t="str">
            <v>978</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row>
        <row r="2580">
          <cell r="A2580">
            <v>6209</v>
          </cell>
          <cell r="B2580" t="str">
            <v>П</v>
          </cell>
          <cell r="C2580" t="str">
            <v>П6209</v>
          </cell>
          <cell r="D2580">
            <v>840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row>
        <row r="2581">
          <cell r="A2581">
            <v>6209</v>
          </cell>
          <cell r="B2581" t="str">
            <v>П</v>
          </cell>
          <cell r="C2581" t="str">
            <v>П6209</v>
          </cell>
          <cell r="D2581">
            <v>810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row>
        <row r="2582">
          <cell r="A2582">
            <v>6300</v>
          </cell>
          <cell r="B2582" t="str">
            <v>П</v>
          </cell>
          <cell r="C2582" t="str">
            <v>П6300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row>
        <row r="2583">
          <cell r="A2583">
            <v>6300</v>
          </cell>
          <cell r="B2583" t="str">
            <v>П</v>
          </cell>
          <cell r="C2583" t="str">
            <v>П6300</v>
          </cell>
          <cell r="D2583">
            <v>980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row>
        <row r="2584">
          <cell r="A2584">
            <v>6300</v>
          </cell>
          <cell r="B2584" t="str">
            <v>П</v>
          </cell>
          <cell r="C2584" t="str">
            <v>П6300</v>
          </cell>
          <cell r="D2584" t="str">
            <v>978</v>
          </cell>
          <cell r="E2584">
            <v>0</v>
          </cell>
          <cell r="F2584">
            <v>0</v>
          </cell>
          <cell r="G2584">
            <v>0</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row>
        <row r="2585">
          <cell r="A2585">
            <v>6300</v>
          </cell>
          <cell r="B2585" t="str">
            <v>П</v>
          </cell>
          <cell r="C2585" t="str">
            <v>П6300</v>
          </cell>
          <cell r="D2585">
            <v>840</v>
          </cell>
          <cell r="E2585">
            <v>0</v>
          </cell>
          <cell r="F2585">
            <v>0</v>
          </cell>
          <cell r="G2585">
            <v>0</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row>
        <row r="2586">
          <cell r="A2586">
            <v>6300</v>
          </cell>
          <cell r="B2586" t="str">
            <v>П</v>
          </cell>
          <cell r="C2586" t="str">
            <v>П6300</v>
          </cell>
          <cell r="D2586">
            <v>810</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row>
        <row r="2587">
          <cell r="A2587">
            <v>6380</v>
          </cell>
          <cell r="B2587" t="str">
            <v>П</v>
          </cell>
          <cell r="C2587" t="str">
            <v>П6380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row>
        <row r="2588">
          <cell r="A2588">
            <v>6380</v>
          </cell>
          <cell r="B2588" t="str">
            <v>П</v>
          </cell>
          <cell r="C2588" t="str">
            <v>П6380</v>
          </cell>
          <cell r="D2588">
            <v>980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row>
        <row r="2589">
          <cell r="A2589">
            <v>6380</v>
          </cell>
          <cell r="B2589" t="str">
            <v>П</v>
          </cell>
          <cell r="C2589" t="str">
            <v>П6380</v>
          </cell>
          <cell r="D2589" t="str">
            <v>978</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row>
        <row r="2590">
          <cell r="A2590">
            <v>6380</v>
          </cell>
          <cell r="B2590" t="str">
            <v>П</v>
          </cell>
          <cell r="C2590" t="str">
            <v>П6380</v>
          </cell>
          <cell r="D2590">
            <v>840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row>
        <row r="2591">
          <cell r="A2591">
            <v>6380</v>
          </cell>
          <cell r="B2591" t="str">
            <v>П</v>
          </cell>
          <cell r="C2591" t="str">
            <v>П6380</v>
          </cell>
          <cell r="D2591">
            <v>810</v>
          </cell>
          <cell r="E2591">
            <v>0</v>
          </cell>
          <cell r="F2591">
            <v>0</v>
          </cell>
          <cell r="G2591">
            <v>0</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row>
        <row r="2592">
          <cell r="A2592">
            <v>6394</v>
          </cell>
          <cell r="B2592" t="str">
            <v>П</v>
          </cell>
          <cell r="C2592" t="str">
            <v>П6394</v>
          </cell>
          <cell r="D2592">
            <v>0</v>
          </cell>
          <cell r="E2592">
            <v>0</v>
          </cell>
          <cell r="F2592">
            <v>0</v>
          </cell>
          <cell r="G2592">
            <v>0</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row>
        <row r="2593">
          <cell r="A2593">
            <v>6394</v>
          </cell>
          <cell r="B2593" t="str">
            <v>П</v>
          </cell>
          <cell r="C2593" t="str">
            <v>П6394</v>
          </cell>
          <cell r="D2593">
            <v>980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row>
        <row r="2594">
          <cell r="A2594">
            <v>6394</v>
          </cell>
          <cell r="B2594" t="str">
            <v>П</v>
          </cell>
          <cell r="C2594" t="str">
            <v>П6394</v>
          </cell>
          <cell r="D2594" t="str">
            <v>978</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row>
        <row r="2595">
          <cell r="A2595">
            <v>6394</v>
          </cell>
          <cell r="B2595" t="str">
            <v>П</v>
          </cell>
          <cell r="C2595" t="str">
            <v>П6394</v>
          </cell>
          <cell r="D2595">
            <v>840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row>
        <row r="2596">
          <cell r="A2596">
            <v>6394</v>
          </cell>
          <cell r="B2596" t="str">
            <v>П</v>
          </cell>
          <cell r="C2596" t="str">
            <v>П6394</v>
          </cell>
          <cell r="D2596">
            <v>810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row>
        <row r="2597">
          <cell r="A2597">
            <v>6395</v>
          </cell>
          <cell r="B2597" t="str">
            <v>П</v>
          </cell>
          <cell r="C2597" t="str">
            <v>П6395</v>
          </cell>
          <cell r="D2597">
            <v>0</v>
          </cell>
          <cell r="E2597">
            <v>44258.17</v>
          </cell>
          <cell r="F2597">
            <v>17769.849999999999</v>
          </cell>
          <cell r="G2597">
            <v>250</v>
          </cell>
          <cell r="H2597">
            <v>0</v>
          </cell>
          <cell r="I2597">
            <v>0</v>
          </cell>
          <cell r="J2597">
            <v>0</v>
          </cell>
          <cell r="K2597">
            <v>0</v>
          </cell>
          <cell r="L2597">
            <v>0</v>
          </cell>
          <cell r="M2597">
            <v>0</v>
          </cell>
          <cell r="N2597">
            <v>0</v>
          </cell>
          <cell r="O2597">
            <v>103.34</v>
          </cell>
          <cell r="P2597">
            <v>0</v>
          </cell>
          <cell r="Q2597">
            <v>0</v>
          </cell>
          <cell r="R2597">
            <v>0</v>
          </cell>
          <cell r="S2597">
            <v>0</v>
          </cell>
          <cell r="T2597">
            <v>4450</v>
          </cell>
          <cell r="U2597">
            <v>0</v>
          </cell>
          <cell r="V2597">
            <v>0</v>
          </cell>
          <cell r="W2597">
            <v>1.66</v>
          </cell>
          <cell r="X2597">
            <v>0</v>
          </cell>
          <cell r="Y2597">
            <v>0</v>
          </cell>
          <cell r="Z2597">
            <v>21683.32</v>
          </cell>
        </row>
        <row r="2598">
          <cell r="A2598">
            <v>6395</v>
          </cell>
          <cell r="B2598" t="str">
            <v>П</v>
          </cell>
          <cell r="C2598" t="str">
            <v>П6395</v>
          </cell>
          <cell r="D2598">
            <v>980</v>
          </cell>
          <cell r="E2598">
            <v>44258.17</v>
          </cell>
          <cell r="F2598">
            <v>17769.849999999999</v>
          </cell>
          <cell r="G2598">
            <v>250</v>
          </cell>
          <cell r="H2598">
            <v>0</v>
          </cell>
          <cell r="I2598">
            <v>0</v>
          </cell>
          <cell r="J2598">
            <v>0</v>
          </cell>
          <cell r="K2598">
            <v>0</v>
          </cell>
          <cell r="L2598">
            <v>0</v>
          </cell>
          <cell r="M2598">
            <v>0</v>
          </cell>
          <cell r="N2598">
            <v>0</v>
          </cell>
          <cell r="O2598">
            <v>103.34</v>
          </cell>
          <cell r="P2598">
            <v>0</v>
          </cell>
          <cell r="Q2598">
            <v>0</v>
          </cell>
          <cell r="R2598">
            <v>0</v>
          </cell>
          <cell r="S2598">
            <v>0</v>
          </cell>
          <cell r="T2598">
            <v>4450</v>
          </cell>
          <cell r="U2598">
            <v>0</v>
          </cell>
          <cell r="V2598">
            <v>0</v>
          </cell>
          <cell r="W2598">
            <v>1.66</v>
          </cell>
          <cell r="X2598">
            <v>0</v>
          </cell>
          <cell r="Y2598">
            <v>0</v>
          </cell>
          <cell r="Z2598">
            <v>21683.32</v>
          </cell>
        </row>
        <row r="2599">
          <cell r="A2599">
            <v>6395</v>
          </cell>
          <cell r="B2599" t="str">
            <v>П</v>
          </cell>
          <cell r="C2599" t="str">
            <v>П6395</v>
          </cell>
          <cell r="D2599" t="str">
            <v>978</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row>
        <row r="2600">
          <cell r="A2600">
            <v>6395</v>
          </cell>
          <cell r="B2600" t="str">
            <v>П</v>
          </cell>
          <cell r="C2600" t="str">
            <v>П6395</v>
          </cell>
          <cell r="D2600">
            <v>840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row>
        <row r="2601">
          <cell r="A2601">
            <v>6395</v>
          </cell>
          <cell r="B2601" t="str">
            <v>П</v>
          </cell>
          <cell r="C2601" t="str">
            <v>П6395</v>
          </cell>
          <cell r="D2601">
            <v>810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row>
        <row r="2602">
          <cell r="A2602">
            <v>6396</v>
          </cell>
          <cell r="B2602" t="str">
            <v>П</v>
          </cell>
          <cell r="C2602" t="str">
            <v>П6396</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row>
        <row r="2603">
          <cell r="A2603">
            <v>6396</v>
          </cell>
          <cell r="B2603" t="str">
            <v>П</v>
          </cell>
          <cell r="C2603" t="str">
            <v>П6396</v>
          </cell>
          <cell r="D2603">
            <v>980</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row>
        <row r="2604">
          <cell r="A2604">
            <v>6396</v>
          </cell>
          <cell r="B2604" t="str">
            <v>П</v>
          </cell>
          <cell r="C2604" t="str">
            <v>П6396</v>
          </cell>
          <cell r="D2604" t="str">
            <v>978</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row>
        <row r="2605">
          <cell r="A2605">
            <v>6396</v>
          </cell>
          <cell r="B2605" t="str">
            <v>П</v>
          </cell>
          <cell r="C2605" t="str">
            <v>П6396</v>
          </cell>
          <cell r="D2605">
            <v>840</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row>
        <row r="2606">
          <cell r="A2606">
            <v>6396</v>
          </cell>
          <cell r="B2606" t="str">
            <v>П</v>
          </cell>
          <cell r="C2606" t="str">
            <v>П6396</v>
          </cell>
          <cell r="D2606">
            <v>810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row>
        <row r="2607">
          <cell r="A2607">
            <v>6397</v>
          </cell>
          <cell r="B2607" t="str">
            <v>П</v>
          </cell>
          <cell r="C2607" t="str">
            <v>П6397</v>
          </cell>
          <cell r="D2607">
            <v>0</v>
          </cell>
          <cell r="E2607">
            <v>15891.33</v>
          </cell>
          <cell r="F2607">
            <v>1067</v>
          </cell>
          <cell r="G2607">
            <v>0</v>
          </cell>
          <cell r="H2607">
            <v>0</v>
          </cell>
          <cell r="I2607">
            <v>7399.89</v>
          </cell>
          <cell r="J2607">
            <v>5053.04</v>
          </cell>
          <cell r="K2607">
            <v>42.08</v>
          </cell>
          <cell r="L2607">
            <v>0</v>
          </cell>
          <cell r="M2607">
            <v>254.75</v>
          </cell>
          <cell r="N2607">
            <v>0</v>
          </cell>
          <cell r="O2607">
            <v>804.29</v>
          </cell>
          <cell r="P2607">
            <v>0</v>
          </cell>
          <cell r="Q2607">
            <v>0</v>
          </cell>
          <cell r="R2607">
            <v>0</v>
          </cell>
          <cell r="S2607">
            <v>0</v>
          </cell>
          <cell r="T2607">
            <v>121.64</v>
          </cell>
          <cell r="U2607">
            <v>0</v>
          </cell>
          <cell r="V2607">
            <v>0</v>
          </cell>
          <cell r="W2607">
            <v>1137.49</v>
          </cell>
          <cell r="X2607">
            <v>0</v>
          </cell>
          <cell r="Y2607">
            <v>0</v>
          </cell>
          <cell r="Z2607">
            <v>11.15</v>
          </cell>
        </row>
        <row r="2608">
          <cell r="A2608">
            <v>6397</v>
          </cell>
          <cell r="B2608" t="str">
            <v>П</v>
          </cell>
          <cell r="C2608" t="str">
            <v>П6397</v>
          </cell>
          <cell r="D2608">
            <v>980</v>
          </cell>
          <cell r="E2608">
            <v>15891.33</v>
          </cell>
          <cell r="F2608">
            <v>1067</v>
          </cell>
          <cell r="G2608">
            <v>0</v>
          </cell>
          <cell r="H2608">
            <v>0</v>
          </cell>
          <cell r="I2608">
            <v>7399.89</v>
          </cell>
          <cell r="J2608">
            <v>5053.04</v>
          </cell>
          <cell r="K2608">
            <v>42.08</v>
          </cell>
          <cell r="L2608">
            <v>0</v>
          </cell>
          <cell r="M2608">
            <v>254.75</v>
          </cell>
          <cell r="N2608">
            <v>0</v>
          </cell>
          <cell r="O2608">
            <v>804.29</v>
          </cell>
          <cell r="P2608">
            <v>0</v>
          </cell>
          <cell r="Q2608">
            <v>0</v>
          </cell>
          <cell r="R2608">
            <v>0</v>
          </cell>
          <cell r="S2608">
            <v>0</v>
          </cell>
          <cell r="T2608">
            <v>121.64</v>
          </cell>
          <cell r="U2608">
            <v>0</v>
          </cell>
          <cell r="V2608">
            <v>0</v>
          </cell>
          <cell r="W2608">
            <v>1137.49</v>
          </cell>
          <cell r="X2608">
            <v>0</v>
          </cell>
          <cell r="Y2608">
            <v>0</v>
          </cell>
          <cell r="Z2608">
            <v>11.15</v>
          </cell>
        </row>
        <row r="2609">
          <cell r="A2609">
            <v>6397</v>
          </cell>
          <cell r="B2609" t="str">
            <v>П</v>
          </cell>
          <cell r="C2609" t="str">
            <v>П6397</v>
          </cell>
          <cell r="D2609" t="str">
            <v>978</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row>
        <row r="2610">
          <cell r="A2610">
            <v>6397</v>
          </cell>
          <cell r="B2610" t="str">
            <v>П</v>
          </cell>
          <cell r="C2610" t="str">
            <v>П6397</v>
          </cell>
          <cell r="D2610">
            <v>840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row>
        <row r="2611">
          <cell r="A2611">
            <v>6397</v>
          </cell>
          <cell r="B2611" t="str">
            <v>П</v>
          </cell>
          <cell r="C2611" t="str">
            <v>П6397</v>
          </cell>
          <cell r="D2611">
            <v>810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row>
        <row r="2612">
          <cell r="A2612">
            <v>6399</v>
          </cell>
          <cell r="B2612" t="str">
            <v>П</v>
          </cell>
          <cell r="C2612" t="str">
            <v>П6399</v>
          </cell>
          <cell r="D2612">
            <v>0</v>
          </cell>
          <cell r="E2612">
            <v>20382.02</v>
          </cell>
          <cell r="F2612">
            <v>1367.51</v>
          </cell>
          <cell r="G2612">
            <v>10924.04</v>
          </cell>
          <cell r="H2612">
            <v>0</v>
          </cell>
          <cell r="I2612">
            <v>2420.64</v>
          </cell>
          <cell r="J2612">
            <v>74.400000000000006</v>
          </cell>
          <cell r="K2612">
            <v>80</v>
          </cell>
          <cell r="L2612">
            <v>481.61</v>
          </cell>
          <cell r="M2612">
            <v>2811.32</v>
          </cell>
          <cell r="N2612">
            <v>0</v>
          </cell>
          <cell r="O2612">
            <v>910</v>
          </cell>
          <cell r="P2612">
            <v>0</v>
          </cell>
          <cell r="Q2612">
            <v>0</v>
          </cell>
          <cell r="R2612">
            <v>506.5</v>
          </cell>
          <cell r="S2612">
            <v>0</v>
          </cell>
          <cell r="T2612">
            <v>270</v>
          </cell>
          <cell r="U2612">
            <v>20</v>
          </cell>
          <cell r="V2612">
            <v>97.33</v>
          </cell>
          <cell r="W2612">
            <v>0</v>
          </cell>
          <cell r="X2612">
            <v>0</v>
          </cell>
          <cell r="Y2612">
            <v>66.67</v>
          </cell>
          <cell r="Z2612">
            <v>352</v>
          </cell>
        </row>
        <row r="2613">
          <cell r="A2613">
            <v>6399</v>
          </cell>
          <cell r="B2613" t="str">
            <v>П</v>
          </cell>
          <cell r="C2613" t="str">
            <v>П6399</v>
          </cell>
          <cell r="D2613">
            <v>980</v>
          </cell>
          <cell r="E2613">
            <v>20382.02</v>
          </cell>
          <cell r="F2613">
            <v>1367.51</v>
          </cell>
          <cell r="G2613">
            <v>10924.04</v>
          </cell>
          <cell r="H2613">
            <v>0</v>
          </cell>
          <cell r="I2613">
            <v>2420.64</v>
          </cell>
          <cell r="J2613">
            <v>74.400000000000006</v>
          </cell>
          <cell r="K2613">
            <v>80</v>
          </cell>
          <cell r="L2613">
            <v>481.61</v>
          </cell>
          <cell r="M2613">
            <v>2811.32</v>
          </cell>
          <cell r="N2613">
            <v>0</v>
          </cell>
          <cell r="O2613">
            <v>910</v>
          </cell>
          <cell r="P2613">
            <v>0</v>
          </cell>
          <cell r="Q2613">
            <v>0</v>
          </cell>
          <cell r="R2613">
            <v>506.5</v>
          </cell>
          <cell r="S2613">
            <v>0</v>
          </cell>
          <cell r="T2613">
            <v>270</v>
          </cell>
          <cell r="U2613">
            <v>20</v>
          </cell>
          <cell r="V2613">
            <v>97.33</v>
          </cell>
          <cell r="W2613">
            <v>0</v>
          </cell>
          <cell r="X2613">
            <v>0</v>
          </cell>
          <cell r="Y2613">
            <v>66.67</v>
          </cell>
          <cell r="Z2613">
            <v>352</v>
          </cell>
        </row>
        <row r="2614">
          <cell r="A2614">
            <v>6399</v>
          </cell>
          <cell r="B2614" t="str">
            <v>П</v>
          </cell>
          <cell r="C2614" t="str">
            <v>П6399</v>
          </cell>
          <cell r="D2614" t="str">
            <v>978</v>
          </cell>
          <cell r="E2614">
            <v>0</v>
          </cell>
          <cell r="F2614">
            <v>0</v>
          </cell>
          <cell r="G2614">
            <v>0</v>
          </cell>
          <cell r="H2614">
            <v>0</v>
          </cell>
          <cell r="I2614">
            <v>0</v>
          </cell>
          <cell r="J2614">
            <v>0</v>
          </cell>
          <cell r="K2614">
            <v>0</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row>
        <row r="2615">
          <cell r="A2615">
            <v>6399</v>
          </cell>
          <cell r="B2615" t="str">
            <v>П</v>
          </cell>
          <cell r="C2615" t="str">
            <v>П6399</v>
          </cell>
          <cell r="D2615">
            <v>840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row>
        <row r="2616">
          <cell r="A2616">
            <v>6399</v>
          </cell>
          <cell r="B2616" t="str">
            <v>П</v>
          </cell>
          <cell r="C2616" t="str">
            <v>П6399</v>
          </cell>
          <cell r="D2616">
            <v>810</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row>
        <row r="2617">
          <cell r="A2617">
            <v>6399</v>
          </cell>
          <cell r="B2617" t="str">
            <v>А</v>
          </cell>
          <cell r="C2617" t="str">
            <v>А6399</v>
          </cell>
          <cell r="D2617">
            <v>0</v>
          </cell>
          <cell r="E2617">
            <v>0</v>
          </cell>
          <cell r="F2617">
            <v>0</v>
          </cell>
          <cell r="G2617">
            <v>0</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row>
        <row r="2618">
          <cell r="A2618">
            <v>6399</v>
          </cell>
          <cell r="B2618" t="str">
            <v>А</v>
          </cell>
          <cell r="C2618" t="str">
            <v>А6399</v>
          </cell>
          <cell r="D2618">
            <v>980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row>
        <row r="2619">
          <cell r="A2619">
            <v>6399</v>
          </cell>
          <cell r="B2619" t="str">
            <v>А</v>
          </cell>
          <cell r="C2619" t="str">
            <v>А6399</v>
          </cell>
          <cell r="D2619" t="str">
            <v>978</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row>
        <row r="2620">
          <cell r="A2620">
            <v>6399</v>
          </cell>
          <cell r="B2620" t="str">
            <v>А</v>
          </cell>
          <cell r="C2620" t="str">
            <v>А6399</v>
          </cell>
          <cell r="D2620">
            <v>840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row>
        <row r="2621">
          <cell r="A2621">
            <v>6399</v>
          </cell>
          <cell r="B2621" t="str">
            <v>А</v>
          </cell>
          <cell r="C2621" t="str">
            <v>А6399</v>
          </cell>
          <cell r="D2621">
            <v>810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row>
        <row r="2622">
          <cell r="A2622">
            <v>6480</v>
          </cell>
          <cell r="B2622" t="str">
            <v>П</v>
          </cell>
          <cell r="C2622" t="str">
            <v>П6480</v>
          </cell>
          <cell r="D2622">
            <v>0</v>
          </cell>
          <cell r="E2622">
            <v>14201000</v>
          </cell>
          <cell r="F2622">
            <v>11051000</v>
          </cell>
          <cell r="G2622">
            <v>0</v>
          </cell>
          <cell r="H2622">
            <v>0</v>
          </cell>
          <cell r="I2622">
            <v>120000</v>
          </cell>
          <cell r="J2622">
            <v>985000</v>
          </cell>
          <cell r="K2622">
            <v>0</v>
          </cell>
          <cell r="L2622">
            <v>242000</v>
          </cell>
          <cell r="M2622">
            <v>0</v>
          </cell>
          <cell r="N2622">
            <v>97000</v>
          </cell>
          <cell r="O2622">
            <v>367000</v>
          </cell>
          <cell r="P2622">
            <v>0</v>
          </cell>
          <cell r="Q2622">
            <v>175000</v>
          </cell>
          <cell r="R2622">
            <v>90000</v>
          </cell>
          <cell r="S2622">
            <v>330000</v>
          </cell>
          <cell r="T2622">
            <v>0</v>
          </cell>
          <cell r="U2622">
            <v>50000</v>
          </cell>
          <cell r="V2622">
            <v>0</v>
          </cell>
          <cell r="W2622">
            <v>0</v>
          </cell>
          <cell r="X2622">
            <v>4000</v>
          </cell>
          <cell r="Y2622">
            <v>150000</v>
          </cell>
          <cell r="Z2622">
            <v>540000</v>
          </cell>
        </row>
        <row r="2623">
          <cell r="A2623">
            <v>6480</v>
          </cell>
          <cell r="B2623" t="str">
            <v>П</v>
          </cell>
          <cell r="C2623" t="str">
            <v>П6480</v>
          </cell>
          <cell r="D2623">
            <v>980</v>
          </cell>
          <cell r="E2623">
            <v>14201000</v>
          </cell>
          <cell r="F2623">
            <v>11051000</v>
          </cell>
          <cell r="G2623">
            <v>0</v>
          </cell>
          <cell r="H2623">
            <v>0</v>
          </cell>
          <cell r="I2623">
            <v>120000</v>
          </cell>
          <cell r="J2623">
            <v>985000</v>
          </cell>
          <cell r="K2623">
            <v>0</v>
          </cell>
          <cell r="L2623">
            <v>242000</v>
          </cell>
          <cell r="M2623">
            <v>0</v>
          </cell>
          <cell r="N2623">
            <v>97000</v>
          </cell>
          <cell r="O2623">
            <v>367000</v>
          </cell>
          <cell r="P2623">
            <v>0</v>
          </cell>
          <cell r="Q2623">
            <v>175000</v>
          </cell>
          <cell r="R2623">
            <v>90000</v>
          </cell>
          <cell r="S2623">
            <v>330000</v>
          </cell>
          <cell r="T2623">
            <v>0</v>
          </cell>
          <cell r="U2623">
            <v>50000</v>
          </cell>
          <cell r="V2623">
            <v>0</v>
          </cell>
          <cell r="W2623">
            <v>0</v>
          </cell>
          <cell r="X2623">
            <v>4000</v>
          </cell>
          <cell r="Y2623">
            <v>150000</v>
          </cell>
          <cell r="Z2623">
            <v>540000</v>
          </cell>
        </row>
        <row r="2624">
          <cell r="A2624">
            <v>6480</v>
          </cell>
          <cell r="B2624" t="str">
            <v>П</v>
          </cell>
          <cell r="C2624" t="str">
            <v>П6480</v>
          </cell>
          <cell r="D2624" t="str">
            <v>978</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row>
        <row r="2625">
          <cell r="A2625">
            <v>6480</v>
          </cell>
          <cell r="B2625" t="str">
            <v>П</v>
          </cell>
          <cell r="C2625" t="str">
            <v>П6480</v>
          </cell>
          <cell r="D2625">
            <v>840</v>
          </cell>
          <cell r="E2625">
            <v>0</v>
          </cell>
          <cell r="F2625">
            <v>0</v>
          </cell>
          <cell r="G2625">
            <v>0</v>
          </cell>
          <cell r="H2625">
            <v>0</v>
          </cell>
          <cell r="I2625">
            <v>0</v>
          </cell>
          <cell r="J2625">
            <v>0</v>
          </cell>
          <cell r="K2625">
            <v>0</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row>
        <row r="2626">
          <cell r="A2626">
            <v>6480</v>
          </cell>
          <cell r="B2626" t="str">
            <v>П</v>
          </cell>
          <cell r="C2626" t="str">
            <v>П6480</v>
          </cell>
          <cell r="D2626">
            <v>810</v>
          </cell>
          <cell r="E2626">
            <v>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row>
        <row r="2627">
          <cell r="A2627">
            <v>6481</v>
          </cell>
          <cell r="B2627" t="str">
            <v>П</v>
          </cell>
          <cell r="C2627" t="str">
            <v>П6481</v>
          </cell>
          <cell r="D2627">
            <v>0</v>
          </cell>
          <cell r="E2627">
            <v>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row>
        <row r="2628">
          <cell r="A2628">
            <v>6481</v>
          </cell>
          <cell r="B2628" t="str">
            <v>П</v>
          </cell>
          <cell r="C2628" t="str">
            <v>П6481</v>
          </cell>
          <cell r="D2628">
            <v>980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row>
        <row r="2629">
          <cell r="A2629">
            <v>6481</v>
          </cell>
          <cell r="B2629" t="str">
            <v>П</v>
          </cell>
          <cell r="C2629" t="str">
            <v>П6481</v>
          </cell>
          <cell r="D2629" t="str">
            <v>978</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row>
        <row r="2630">
          <cell r="A2630">
            <v>6481</v>
          </cell>
          <cell r="B2630" t="str">
            <v>П</v>
          </cell>
          <cell r="C2630" t="str">
            <v>П6481</v>
          </cell>
          <cell r="D2630">
            <v>840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row>
        <row r="2631">
          <cell r="A2631">
            <v>6481</v>
          </cell>
          <cell r="B2631" t="str">
            <v>П</v>
          </cell>
          <cell r="C2631" t="str">
            <v>П6481</v>
          </cell>
          <cell r="D2631">
            <v>810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row>
        <row r="2632">
          <cell r="A2632">
            <v>6490</v>
          </cell>
          <cell r="B2632" t="str">
            <v>П</v>
          </cell>
          <cell r="C2632" t="str">
            <v>П6490</v>
          </cell>
          <cell r="D2632">
            <v>0</v>
          </cell>
          <cell r="E2632">
            <v>234.43</v>
          </cell>
          <cell r="F2632">
            <v>19</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215.43</v>
          </cell>
        </row>
        <row r="2633">
          <cell r="A2633">
            <v>6490</v>
          </cell>
          <cell r="B2633" t="str">
            <v>П</v>
          </cell>
          <cell r="C2633" t="str">
            <v>П6490</v>
          </cell>
          <cell r="D2633">
            <v>980</v>
          </cell>
          <cell r="E2633">
            <v>234.43</v>
          </cell>
          <cell r="F2633">
            <v>19</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215.43</v>
          </cell>
        </row>
        <row r="2634">
          <cell r="A2634">
            <v>6490</v>
          </cell>
          <cell r="B2634" t="str">
            <v>П</v>
          </cell>
          <cell r="C2634" t="str">
            <v>П6490</v>
          </cell>
          <cell r="D2634" t="str">
            <v>978</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row>
        <row r="2635">
          <cell r="A2635">
            <v>6490</v>
          </cell>
          <cell r="B2635" t="str">
            <v>П</v>
          </cell>
          <cell r="C2635" t="str">
            <v>П6490</v>
          </cell>
          <cell r="D2635">
            <v>840</v>
          </cell>
          <cell r="E2635">
            <v>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row>
        <row r="2636">
          <cell r="A2636">
            <v>6490</v>
          </cell>
          <cell r="B2636" t="str">
            <v>П</v>
          </cell>
          <cell r="C2636" t="str">
            <v>П6490</v>
          </cell>
          <cell r="D2636">
            <v>810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row>
        <row r="2637">
          <cell r="A2637">
            <v>6493</v>
          </cell>
          <cell r="B2637" t="str">
            <v>П</v>
          </cell>
          <cell r="C2637" t="str">
            <v>П6493</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row>
        <row r="2638">
          <cell r="A2638">
            <v>6493</v>
          </cell>
          <cell r="B2638" t="str">
            <v>П</v>
          </cell>
          <cell r="C2638" t="str">
            <v>П6493</v>
          </cell>
          <cell r="D2638">
            <v>980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row>
        <row r="2639">
          <cell r="A2639">
            <v>6493</v>
          </cell>
          <cell r="B2639" t="str">
            <v>П</v>
          </cell>
          <cell r="C2639" t="str">
            <v>П6493</v>
          </cell>
          <cell r="D2639" t="str">
            <v>978</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row>
        <row r="2640">
          <cell r="A2640">
            <v>6493</v>
          </cell>
          <cell r="B2640" t="str">
            <v>П</v>
          </cell>
          <cell r="C2640" t="str">
            <v>П6493</v>
          </cell>
          <cell r="D2640">
            <v>840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row>
        <row r="2641">
          <cell r="A2641">
            <v>6493</v>
          </cell>
          <cell r="B2641" t="str">
            <v>П</v>
          </cell>
          <cell r="C2641" t="str">
            <v>П6493</v>
          </cell>
          <cell r="D2641">
            <v>810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row>
        <row r="2642">
          <cell r="A2642">
            <v>6497</v>
          </cell>
          <cell r="B2642" t="str">
            <v>П</v>
          </cell>
          <cell r="C2642" t="str">
            <v>П6497</v>
          </cell>
          <cell r="D2642">
            <v>0</v>
          </cell>
          <cell r="E2642">
            <v>2221.6</v>
          </cell>
          <cell r="F2642">
            <v>0</v>
          </cell>
          <cell r="G2642">
            <v>0</v>
          </cell>
          <cell r="H2642">
            <v>0</v>
          </cell>
          <cell r="I2642">
            <v>0</v>
          </cell>
          <cell r="J2642">
            <v>2221.6</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row>
        <row r="2643">
          <cell r="A2643">
            <v>6497</v>
          </cell>
          <cell r="B2643" t="str">
            <v>П</v>
          </cell>
          <cell r="C2643" t="str">
            <v>П6497</v>
          </cell>
          <cell r="D2643">
            <v>980</v>
          </cell>
          <cell r="E2643">
            <v>2221.6</v>
          </cell>
          <cell r="F2643">
            <v>0</v>
          </cell>
          <cell r="G2643">
            <v>0</v>
          </cell>
          <cell r="H2643">
            <v>0</v>
          </cell>
          <cell r="I2643">
            <v>0</v>
          </cell>
          <cell r="J2643">
            <v>2221.6</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row>
        <row r="2644">
          <cell r="A2644">
            <v>6497</v>
          </cell>
          <cell r="B2644" t="str">
            <v>П</v>
          </cell>
          <cell r="C2644" t="str">
            <v>П6497</v>
          </cell>
          <cell r="D2644" t="str">
            <v>978</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row>
        <row r="2645">
          <cell r="A2645">
            <v>6497</v>
          </cell>
          <cell r="B2645" t="str">
            <v>П</v>
          </cell>
          <cell r="C2645" t="str">
            <v>П6497</v>
          </cell>
          <cell r="D2645">
            <v>840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row>
        <row r="2646">
          <cell r="A2646">
            <v>6497</v>
          </cell>
          <cell r="B2646" t="str">
            <v>П</v>
          </cell>
          <cell r="C2646" t="str">
            <v>П6497</v>
          </cell>
          <cell r="D2646">
            <v>810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row>
        <row r="2647">
          <cell r="A2647">
            <v>6499</v>
          </cell>
          <cell r="B2647" t="str">
            <v>П</v>
          </cell>
          <cell r="C2647" t="str">
            <v>П6499</v>
          </cell>
          <cell r="D2647">
            <v>0</v>
          </cell>
          <cell r="E2647">
            <v>28654.18</v>
          </cell>
          <cell r="F2647">
            <v>1352.37</v>
          </cell>
          <cell r="G2647">
            <v>12212.7</v>
          </cell>
          <cell r="H2647">
            <v>0</v>
          </cell>
          <cell r="I2647">
            <v>497.54</v>
          </cell>
          <cell r="J2647">
            <v>924.23</v>
          </cell>
          <cell r="K2647">
            <v>33.33</v>
          </cell>
          <cell r="L2647">
            <v>767.5</v>
          </cell>
          <cell r="M2647">
            <v>3811.72</v>
          </cell>
          <cell r="N2647">
            <v>155.84</v>
          </cell>
          <cell r="O2647">
            <v>648.99</v>
          </cell>
          <cell r="P2647">
            <v>350.01</v>
          </cell>
          <cell r="Q2647">
            <v>86.67</v>
          </cell>
          <cell r="R2647">
            <v>310.02</v>
          </cell>
          <cell r="S2647">
            <v>76.67</v>
          </cell>
          <cell r="T2647">
            <v>764.08</v>
          </cell>
          <cell r="U2647">
            <v>100.01</v>
          </cell>
          <cell r="V2647">
            <v>1862.36</v>
          </cell>
          <cell r="W2647">
            <v>2359.17</v>
          </cell>
          <cell r="X2647">
            <v>93.34</v>
          </cell>
          <cell r="Y2647">
            <v>41.67</v>
          </cell>
          <cell r="Z2647">
            <v>2205.96</v>
          </cell>
        </row>
        <row r="2648">
          <cell r="A2648">
            <v>6499</v>
          </cell>
          <cell r="B2648" t="str">
            <v>П</v>
          </cell>
          <cell r="C2648" t="str">
            <v>П6499</v>
          </cell>
          <cell r="D2648">
            <v>980</v>
          </cell>
          <cell r="E2648">
            <v>28654.18</v>
          </cell>
          <cell r="F2648">
            <v>1352.37</v>
          </cell>
          <cell r="G2648">
            <v>12212.7</v>
          </cell>
          <cell r="H2648">
            <v>0</v>
          </cell>
          <cell r="I2648">
            <v>497.54</v>
          </cell>
          <cell r="J2648">
            <v>924.23</v>
          </cell>
          <cell r="K2648">
            <v>33.33</v>
          </cell>
          <cell r="L2648">
            <v>767.5</v>
          </cell>
          <cell r="M2648">
            <v>3811.72</v>
          </cell>
          <cell r="N2648">
            <v>155.84</v>
          </cell>
          <cell r="O2648">
            <v>648.99</v>
          </cell>
          <cell r="P2648">
            <v>350.01</v>
          </cell>
          <cell r="Q2648">
            <v>86.67</v>
          </cell>
          <cell r="R2648">
            <v>310.02</v>
          </cell>
          <cell r="S2648">
            <v>76.67</v>
          </cell>
          <cell r="T2648">
            <v>764.08</v>
          </cell>
          <cell r="U2648">
            <v>100.01</v>
          </cell>
          <cell r="V2648">
            <v>1862.36</v>
          </cell>
          <cell r="W2648">
            <v>2359.17</v>
          </cell>
          <cell r="X2648">
            <v>93.34</v>
          </cell>
          <cell r="Y2648">
            <v>41.67</v>
          </cell>
          <cell r="Z2648">
            <v>2205.96</v>
          </cell>
        </row>
        <row r="2649">
          <cell r="A2649">
            <v>6499</v>
          </cell>
          <cell r="B2649" t="str">
            <v>П</v>
          </cell>
          <cell r="C2649" t="str">
            <v>П6499</v>
          </cell>
          <cell r="D2649" t="str">
            <v>978</v>
          </cell>
          <cell r="E2649">
            <v>0</v>
          </cell>
          <cell r="F2649">
            <v>0</v>
          </cell>
          <cell r="G2649">
            <v>0</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row>
        <row r="2650">
          <cell r="A2650">
            <v>6499</v>
          </cell>
          <cell r="B2650" t="str">
            <v>П</v>
          </cell>
          <cell r="C2650" t="str">
            <v>П6499</v>
          </cell>
          <cell r="D2650">
            <v>840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row>
        <row r="2651">
          <cell r="A2651">
            <v>6499</v>
          </cell>
          <cell r="B2651" t="str">
            <v>П</v>
          </cell>
          <cell r="C2651" t="str">
            <v>П6499</v>
          </cell>
          <cell r="D2651">
            <v>810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row>
        <row r="2652">
          <cell r="A2652">
            <v>6710</v>
          </cell>
          <cell r="B2652" t="str">
            <v>П</v>
          </cell>
          <cell r="C2652" t="str">
            <v>П6710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row>
        <row r="2653">
          <cell r="A2653">
            <v>6710</v>
          </cell>
          <cell r="B2653" t="str">
            <v>П</v>
          </cell>
          <cell r="C2653" t="str">
            <v>П6710</v>
          </cell>
          <cell r="D2653">
            <v>980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row>
        <row r="2654">
          <cell r="A2654">
            <v>6710</v>
          </cell>
          <cell r="B2654" t="str">
            <v>П</v>
          </cell>
          <cell r="C2654" t="str">
            <v>П6710</v>
          </cell>
          <cell r="D2654" t="str">
            <v>978</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row>
        <row r="2655">
          <cell r="A2655">
            <v>6710</v>
          </cell>
          <cell r="B2655" t="str">
            <v>П</v>
          </cell>
          <cell r="C2655" t="str">
            <v>П6710</v>
          </cell>
          <cell r="D2655">
            <v>840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row>
        <row r="2656">
          <cell r="A2656">
            <v>6710</v>
          </cell>
          <cell r="B2656" t="str">
            <v>П</v>
          </cell>
          <cell r="C2656" t="str">
            <v>П6710</v>
          </cell>
          <cell r="D2656">
            <v>810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row>
        <row r="2657">
          <cell r="A2657">
            <v>6711</v>
          </cell>
          <cell r="B2657" t="str">
            <v>П</v>
          </cell>
          <cell r="C2657" t="str">
            <v>П6711</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row>
        <row r="2658">
          <cell r="A2658">
            <v>6711</v>
          </cell>
          <cell r="B2658" t="str">
            <v>П</v>
          </cell>
          <cell r="C2658" t="str">
            <v>П6711</v>
          </cell>
          <cell r="D2658">
            <v>980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row>
        <row r="2659">
          <cell r="A2659">
            <v>6711</v>
          </cell>
          <cell r="B2659" t="str">
            <v>П</v>
          </cell>
          <cell r="C2659" t="str">
            <v>П6711</v>
          </cell>
          <cell r="D2659" t="str">
            <v>978</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row>
        <row r="2660">
          <cell r="A2660">
            <v>6711</v>
          </cell>
          <cell r="B2660" t="str">
            <v>П</v>
          </cell>
          <cell r="C2660" t="str">
            <v>П6711</v>
          </cell>
          <cell r="D2660">
            <v>840</v>
          </cell>
          <cell r="E2660">
            <v>0</v>
          </cell>
          <cell r="F2660">
            <v>0</v>
          </cell>
          <cell r="G2660">
            <v>0</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row>
        <row r="2661">
          <cell r="A2661">
            <v>6711</v>
          </cell>
          <cell r="B2661" t="str">
            <v>П</v>
          </cell>
          <cell r="C2661" t="str">
            <v>П6711</v>
          </cell>
          <cell r="D2661">
            <v>810</v>
          </cell>
          <cell r="E2661">
            <v>0</v>
          </cell>
          <cell r="F2661">
            <v>0</v>
          </cell>
          <cell r="G2661">
            <v>0</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row>
        <row r="2662">
          <cell r="A2662">
            <v>6712</v>
          </cell>
          <cell r="B2662" t="str">
            <v>П</v>
          </cell>
          <cell r="C2662" t="str">
            <v>П6712</v>
          </cell>
          <cell r="D2662">
            <v>0</v>
          </cell>
          <cell r="E2662">
            <v>0</v>
          </cell>
          <cell r="F2662">
            <v>0</v>
          </cell>
          <cell r="G2662">
            <v>0</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row>
        <row r="2663">
          <cell r="A2663">
            <v>6712</v>
          </cell>
          <cell r="B2663" t="str">
            <v>П</v>
          </cell>
          <cell r="C2663" t="str">
            <v>П6712</v>
          </cell>
          <cell r="D2663">
            <v>980</v>
          </cell>
          <cell r="E2663">
            <v>0</v>
          </cell>
          <cell r="F2663">
            <v>0</v>
          </cell>
          <cell r="G2663">
            <v>0</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row>
        <row r="2664">
          <cell r="A2664">
            <v>6712</v>
          </cell>
          <cell r="B2664" t="str">
            <v>П</v>
          </cell>
          <cell r="C2664" t="str">
            <v>П6712</v>
          </cell>
          <cell r="D2664" t="str">
            <v>978</v>
          </cell>
          <cell r="E2664">
            <v>0</v>
          </cell>
          <cell r="F2664">
            <v>0</v>
          </cell>
          <cell r="G2664">
            <v>0</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row>
        <row r="2665">
          <cell r="A2665">
            <v>6712</v>
          </cell>
          <cell r="B2665" t="str">
            <v>П</v>
          </cell>
          <cell r="C2665" t="str">
            <v>П6712</v>
          </cell>
          <cell r="D2665">
            <v>840</v>
          </cell>
          <cell r="E2665">
            <v>0</v>
          </cell>
          <cell r="F2665">
            <v>0</v>
          </cell>
          <cell r="G2665">
            <v>0</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row>
        <row r="2666">
          <cell r="A2666">
            <v>6712</v>
          </cell>
          <cell r="B2666" t="str">
            <v>П</v>
          </cell>
          <cell r="C2666" t="str">
            <v>П6712</v>
          </cell>
          <cell r="D2666">
            <v>810</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row>
        <row r="2667">
          <cell r="A2667">
            <v>6713</v>
          </cell>
          <cell r="B2667" t="str">
            <v>П</v>
          </cell>
          <cell r="C2667" t="str">
            <v>П6713</v>
          </cell>
          <cell r="D2667">
            <v>0</v>
          </cell>
          <cell r="E2667">
            <v>0</v>
          </cell>
          <cell r="F2667">
            <v>0</v>
          </cell>
          <cell r="G2667">
            <v>0</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row>
        <row r="2668">
          <cell r="A2668">
            <v>6713</v>
          </cell>
          <cell r="B2668" t="str">
            <v>П</v>
          </cell>
          <cell r="C2668" t="str">
            <v>П6713</v>
          </cell>
          <cell r="D2668">
            <v>980</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row>
        <row r="2669">
          <cell r="A2669">
            <v>6713</v>
          </cell>
          <cell r="B2669" t="str">
            <v>П</v>
          </cell>
          <cell r="C2669" t="str">
            <v>П6713</v>
          </cell>
          <cell r="D2669" t="str">
            <v>978</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row>
        <row r="2670">
          <cell r="A2670">
            <v>6713</v>
          </cell>
          <cell r="B2670" t="str">
            <v>П</v>
          </cell>
          <cell r="C2670" t="str">
            <v>П6713</v>
          </cell>
          <cell r="D2670">
            <v>840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row>
        <row r="2671">
          <cell r="A2671">
            <v>6713</v>
          </cell>
          <cell r="B2671" t="str">
            <v>П</v>
          </cell>
          <cell r="C2671" t="str">
            <v>П6713</v>
          </cell>
          <cell r="D2671">
            <v>810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row>
        <row r="2672">
          <cell r="A2672">
            <v>6714</v>
          </cell>
          <cell r="B2672" t="str">
            <v>П</v>
          </cell>
          <cell r="C2672" t="str">
            <v>П6714</v>
          </cell>
          <cell r="D2672">
            <v>0</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row>
        <row r="2673">
          <cell r="A2673">
            <v>6714</v>
          </cell>
          <cell r="B2673" t="str">
            <v>П</v>
          </cell>
          <cell r="C2673" t="str">
            <v>П6714</v>
          </cell>
          <cell r="D2673">
            <v>980</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row>
        <row r="2674">
          <cell r="A2674">
            <v>6714</v>
          </cell>
          <cell r="B2674" t="str">
            <v>П</v>
          </cell>
          <cell r="C2674" t="str">
            <v>П6714</v>
          </cell>
          <cell r="D2674" t="str">
            <v>978</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row>
        <row r="2675">
          <cell r="A2675">
            <v>6714</v>
          </cell>
          <cell r="B2675" t="str">
            <v>П</v>
          </cell>
          <cell r="C2675" t="str">
            <v>П6714</v>
          </cell>
          <cell r="D2675">
            <v>840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row>
        <row r="2676">
          <cell r="A2676">
            <v>6714</v>
          </cell>
          <cell r="B2676" t="str">
            <v>П</v>
          </cell>
          <cell r="C2676" t="str">
            <v>П6714</v>
          </cell>
          <cell r="D2676">
            <v>810</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row>
        <row r="2677">
          <cell r="A2677">
            <v>6715</v>
          </cell>
          <cell r="B2677" t="str">
            <v>П</v>
          </cell>
          <cell r="C2677" t="str">
            <v>П6715</v>
          </cell>
          <cell r="D2677">
            <v>0</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row>
        <row r="2678">
          <cell r="A2678">
            <v>6715</v>
          </cell>
          <cell r="B2678" t="str">
            <v>П</v>
          </cell>
          <cell r="C2678" t="str">
            <v>П6715</v>
          </cell>
          <cell r="D2678">
            <v>980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row>
        <row r="2679">
          <cell r="A2679">
            <v>6715</v>
          </cell>
          <cell r="B2679" t="str">
            <v>П</v>
          </cell>
          <cell r="C2679" t="str">
            <v>П6715</v>
          </cell>
          <cell r="D2679" t="str">
            <v>978</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row>
        <row r="2680">
          <cell r="A2680">
            <v>6715</v>
          </cell>
          <cell r="B2680" t="str">
            <v>П</v>
          </cell>
          <cell r="C2680" t="str">
            <v>П6715</v>
          </cell>
          <cell r="D2680">
            <v>840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row>
        <row r="2681">
          <cell r="A2681">
            <v>6715</v>
          </cell>
          <cell r="B2681" t="str">
            <v>П</v>
          </cell>
          <cell r="C2681" t="str">
            <v>П6715</v>
          </cell>
          <cell r="D2681">
            <v>810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row>
        <row r="2682">
          <cell r="A2682">
            <v>6717</v>
          </cell>
          <cell r="B2682" t="str">
            <v>П</v>
          </cell>
          <cell r="C2682" t="str">
            <v>П6717</v>
          </cell>
          <cell r="D2682">
            <v>0</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row>
        <row r="2683">
          <cell r="A2683">
            <v>6717</v>
          </cell>
          <cell r="B2683" t="str">
            <v>П</v>
          </cell>
          <cell r="C2683" t="str">
            <v>П6717</v>
          </cell>
          <cell r="D2683">
            <v>980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row>
        <row r="2684">
          <cell r="A2684">
            <v>6717</v>
          </cell>
          <cell r="B2684" t="str">
            <v>П</v>
          </cell>
          <cell r="C2684" t="str">
            <v>П6717</v>
          </cell>
          <cell r="D2684" t="str">
            <v>978</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row>
        <row r="2685">
          <cell r="A2685">
            <v>6717</v>
          </cell>
          <cell r="B2685" t="str">
            <v>П</v>
          </cell>
          <cell r="C2685" t="str">
            <v>П6717</v>
          </cell>
          <cell r="D2685">
            <v>840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row>
        <row r="2686">
          <cell r="A2686">
            <v>6717</v>
          </cell>
          <cell r="B2686" t="str">
            <v>П</v>
          </cell>
          <cell r="C2686" t="str">
            <v>П6717</v>
          </cell>
          <cell r="D2686">
            <v>810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row>
        <row r="2687">
          <cell r="A2687">
            <v>6801</v>
          </cell>
          <cell r="B2687" t="str">
            <v>П</v>
          </cell>
          <cell r="C2687" t="str">
            <v>П6801</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row>
        <row r="2688">
          <cell r="A2688">
            <v>6801</v>
          </cell>
          <cell r="B2688" t="str">
            <v>П</v>
          </cell>
          <cell r="C2688" t="str">
            <v>П6801</v>
          </cell>
          <cell r="D2688">
            <v>980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row>
        <row r="2689">
          <cell r="A2689">
            <v>6801</v>
          </cell>
          <cell r="B2689" t="str">
            <v>П</v>
          </cell>
          <cell r="C2689" t="str">
            <v>П6801</v>
          </cell>
          <cell r="D2689" t="str">
            <v>978</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row>
        <row r="2690">
          <cell r="A2690">
            <v>6801</v>
          </cell>
          <cell r="B2690" t="str">
            <v>П</v>
          </cell>
          <cell r="C2690" t="str">
            <v>П6801</v>
          </cell>
          <cell r="D2690">
            <v>840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row>
        <row r="2691">
          <cell r="A2691">
            <v>6801</v>
          </cell>
          <cell r="B2691" t="str">
            <v>П</v>
          </cell>
          <cell r="C2691" t="str">
            <v>П6801</v>
          </cell>
          <cell r="D2691">
            <v>810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row>
        <row r="2692">
          <cell r="A2692">
            <v>6809</v>
          </cell>
          <cell r="B2692" t="str">
            <v>П</v>
          </cell>
          <cell r="C2692" t="str">
            <v>П6809</v>
          </cell>
          <cell r="D2692">
            <v>0</v>
          </cell>
          <cell r="E2692">
            <v>350</v>
          </cell>
          <cell r="F2692">
            <v>0</v>
          </cell>
          <cell r="G2692">
            <v>0</v>
          </cell>
          <cell r="H2692">
            <v>0</v>
          </cell>
          <cell r="I2692">
            <v>0</v>
          </cell>
          <cell r="J2692">
            <v>0</v>
          </cell>
          <cell r="K2692">
            <v>0</v>
          </cell>
          <cell r="L2692">
            <v>0</v>
          </cell>
          <cell r="M2692">
            <v>0</v>
          </cell>
          <cell r="N2692">
            <v>0</v>
          </cell>
          <cell r="O2692">
            <v>350</v>
          </cell>
          <cell r="P2692">
            <v>0</v>
          </cell>
          <cell r="Q2692">
            <v>0</v>
          </cell>
          <cell r="R2692">
            <v>0</v>
          </cell>
          <cell r="S2692">
            <v>0</v>
          </cell>
          <cell r="T2692">
            <v>0</v>
          </cell>
          <cell r="U2692">
            <v>0</v>
          </cell>
          <cell r="V2692">
            <v>0</v>
          </cell>
          <cell r="W2692">
            <v>0</v>
          </cell>
          <cell r="X2692">
            <v>0</v>
          </cell>
          <cell r="Y2692">
            <v>0</v>
          </cell>
          <cell r="Z2692">
            <v>0</v>
          </cell>
        </row>
        <row r="2693">
          <cell r="A2693">
            <v>6809</v>
          </cell>
          <cell r="B2693" t="str">
            <v>П</v>
          </cell>
          <cell r="C2693" t="str">
            <v>П6809</v>
          </cell>
          <cell r="D2693">
            <v>980</v>
          </cell>
          <cell r="E2693">
            <v>350</v>
          </cell>
          <cell r="F2693">
            <v>0</v>
          </cell>
          <cell r="G2693">
            <v>0</v>
          </cell>
          <cell r="H2693">
            <v>0</v>
          </cell>
          <cell r="I2693">
            <v>0</v>
          </cell>
          <cell r="J2693">
            <v>0</v>
          </cell>
          <cell r="K2693">
            <v>0</v>
          </cell>
          <cell r="L2693">
            <v>0</v>
          </cell>
          <cell r="M2693">
            <v>0</v>
          </cell>
          <cell r="N2693">
            <v>0</v>
          </cell>
          <cell r="O2693">
            <v>350</v>
          </cell>
          <cell r="P2693">
            <v>0</v>
          </cell>
          <cell r="Q2693">
            <v>0</v>
          </cell>
          <cell r="R2693">
            <v>0</v>
          </cell>
          <cell r="S2693">
            <v>0</v>
          </cell>
          <cell r="T2693">
            <v>0</v>
          </cell>
          <cell r="U2693">
            <v>0</v>
          </cell>
          <cell r="V2693">
            <v>0</v>
          </cell>
          <cell r="W2693">
            <v>0</v>
          </cell>
          <cell r="X2693">
            <v>0</v>
          </cell>
          <cell r="Y2693">
            <v>0</v>
          </cell>
          <cell r="Z2693">
            <v>0</v>
          </cell>
        </row>
        <row r="2694">
          <cell r="A2694">
            <v>6809</v>
          </cell>
          <cell r="B2694" t="str">
            <v>П</v>
          </cell>
          <cell r="C2694" t="str">
            <v>П6809</v>
          </cell>
          <cell r="D2694" t="str">
            <v>978</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row>
        <row r="2695">
          <cell r="A2695">
            <v>6809</v>
          </cell>
          <cell r="B2695" t="str">
            <v>П</v>
          </cell>
          <cell r="C2695" t="str">
            <v>П6809</v>
          </cell>
          <cell r="D2695">
            <v>840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row>
        <row r="2696">
          <cell r="A2696">
            <v>6809</v>
          </cell>
          <cell r="B2696" t="str">
            <v>П</v>
          </cell>
          <cell r="C2696" t="str">
            <v>П6809</v>
          </cell>
          <cell r="D2696">
            <v>810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row>
        <row r="2697">
          <cell r="A2697">
            <v>7000</v>
          </cell>
          <cell r="B2697" t="str">
            <v>А</v>
          </cell>
          <cell r="C2697" t="str">
            <v>А7000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row>
        <row r="2698">
          <cell r="A2698">
            <v>7000</v>
          </cell>
          <cell r="B2698" t="str">
            <v>А</v>
          </cell>
          <cell r="C2698" t="str">
            <v>А7000</v>
          </cell>
          <cell r="D2698">
            <v>980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row>
        <row r="2699">
          <cell r="A2699">
            <v>7000</v>
          </cell>
          <cell r="B2699" t="str">
            <v>А</v>
          </cell>
          <cell r="C2699" t="str">
            <v>А7000</v>
          </cell>
          <cell r="D2699" t="str">
            <v>978</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row>
        <row r="2700">
          <cell r="A2700">
            <v>7000</v>
          </cell>
          <cell r="B2700" t="str">
            <v>А</v>
          </cell>
          <cell r="C2700" t="str">
            <v>А7000</v>
          </cell>
          <cell r="D2700">
            <v>840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row>
        <row r="2701">
          <cell r="A2701">
            <v>7000</v>
          </cell>
          <cell r="B2701" t="str">
            <v>А</v>
          </cell>
          <cell r="C2701" t="str">
            <v>А7000</v>
          </cell>
          <cell r="D2701">
            <v>810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row>
        <row r="2702">
          <cell r="A2702">
            <v>7002</v>
          </cell>
          <cell r="B2702" t="str">
            <v>А</v>
          </cell>
          <cell r="C2702" t="str">
            <v>А7002</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row>
        <row r="2703">
          <cell r="A2703">
            <v>7002</v>
          </cell>
          <cell r="B2703" t="str">
            <v>А</v>
          </cell>
          <cell r="C2703" t="str">
            <v>А7002</v>
          </cell>
          <cell r="D2703">
            <v>980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row>
        <row r="2704">
          <cell r="A2704">
            <v>7002</v>
          </cell>
          <cell r="B2704" t="str">
            <v>А</v>
          </cell>
          <cell r="C2704" t="str">
            <v>А7002</v>
          </cell>
          <cell r="D2704" t="str">
            <v>978</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row>
        <row r="2705">
          <cell r="A2705">
            <v>7002</v>
          </cell>
          <cell r="B2705" t="str">
            <v>А</v>
          </cell>
          <cell r="C2705" t="str">
            <v>А7002</v>
          </cell>
          <cell r="D2705">
            <v>840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row>
        <row r="2706">
          <cell r="A2706">
            <v>7002</v>
          </cell>
          <cell r="B2706" t="str">
            <v>А</v>
          </cell>
          <cell r="C2706" t="str">
            <v>А7002</v>
          </cell>
          <cell r="D2706">
            <v>810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row>
        <row r="2707">
          <cell r="A2707">
            <v>7003</v>
          </cell>
          <cell r="B2707" t="str">
            <v>А</v>
          </cell>
          <cell r="C2707" t="str">
            <v>А7003</v>
          </cell>
          <cell r="D2707">
            <v>0</v>
          </cell>
          <cell r="E2707">
            <v>-205796.94</v>
          </cell>
          <cell r="F2707">
            <v>-205796.94</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row>
        <row r="2708">
          <cell r="A2708">
            <v>7003</v>
          </cell>
          <cell r="B2708" t="str">
            <v>А</v>
          </cell>
          <cell r="C2708" t="str">
            <v>А7003</v>
          </cell>
          <cell r="D2708">
            <v>980</v>
          </cell>
          <cell r="E2708">
            <v>-205796.94</v>
          </cell>
          <cell r="F2708">
            <v>-205796.94</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row>
        <row r="2709">
          <cell r="A2709">
            <v>7003</v>
          </cell>
          <cell r="B2709" t="str">
            <v>А</v>
          </cell>
          <cell r="C2709" t="str">
            <v>А7003</v>
          </cell>
          <cell r="D2709" t="str">
            <v>978</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row>
        <row r="2710">
          <cell r="A2710">
            <v>7003</v>
          </cell>
          <cell r="B2710" t="str">
            <v>А</v>
          </cell>
          <cell r="C2710" t="str">
            <v>А7003</v>
          </cell>
          <cell r="D2710">
            <v>840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row>
        <row r="2711">
          <cell r="A2711">
            <v>7003</v>
          </cell>
          <cell r="B2711" t="str">
            <v>А</v>
          </cell>
          <cell r="C2711" t="str">
            <v>А7003</v>
          </cell>
          <cell r="D2711">
            <v>810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row>
        <row r="2712">
          <cell r="A2712">
            <v>7004</v>
          </cell>
          <cell r="B2712" t="str">
            <v>А</v>
          </cell>
          <cell r="C2712" t="str">
            <v>А7004</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row>
        <row r="2713">
          <cell r="A2713">
            <v>7004</v>
          </cell>
          <cell r="B2713" t="str">
            <v>А</v>
          </cell>
          <cell r="C2713" t="str">
            <v>А7004</v>
          </cell>
          <cell r="D2713">
            <v>980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row>
        <row r="2714">
          <cell r="A2714">
            <v>7004</v>
          </cell>
          <cell r="B2714" t="str">
            <v>А</v>
          </cell>
          <cell r="C2714" t="str">
            <v>А7004</v>
          </cell>
          <cell r="D2714" t="str">
            <v>978</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row>
        <row r="2715">
          <cell r="A2715">
            <v>7004</v>
          </cell>
          <cell r="B2715" t="str">
            <v>А</v>
          </cell>
          <cell r="C2715" t="str">
            <v>А7004</v>
          </cell>
          <cell r="D2715">
            <v>840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row>
        <row r="2716">
          <cell r="A2716">
            <v>7004</v>
          </cell>
          <cell r="B2716" t="str">
            <v>А</v>
          </cell>
          <cell r="C2716" t="str">
            <v>А7004</v>
          </cell>
          <cell r="D2716">
            <v>810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row>
        <row r="2717">
          <cell r="A2717">
            <v>7005</v>
          </cell>
          <cell r="B2717" t="str">
            <v>А</v>
          </cell>
          <cell r="C2717" t="str">
            <v>А7005</v>
          </cell>
          <cell r="D2717">
            <v>0</v>
          </cell>
          <cell r="E2717">
            <v>0</v>
          </cell>
          <cell r="F2717">
            <v>0</v>
          </cell>
          <cell r="G2717">
            <v>0</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row>
        <row r="2718">
          <cell r="A2718">
            <v>7005</v>
          </cell>
          <cell r="B2718" t="str">
            <v>А</v>
          </cell>
          <cell r="C2718" t="str">
            <v>А7005</v>
          </cell>
          <cell r="D2718">
            <v>980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row>
        <row r="2719">
          <cell r="A2719">
            <v>7005</v>
          </cell>
          <cell r="B2719" t="str">
            <v>А</v>
          </cell>
          <cell r="C2719" t="str">
            <v>А7005</v>
          </cell>
          <cell r="D2719" t="str">
            <v>978</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row>
        <row r="2720">
          <cell r="A2720">
            <v>7005</v>
          </cell>
          <cell r="B2720" t="str">
            <v>А</v>
          </cell>
          <cell r="C2720" t="str">
            <v>А7005</v>
          </cell>
          <cell r="D2720">
            <v>840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row>
        <row r="2721">
          <cell r="A2721">
            <v>7005</v>
          </cell>
          <cell r="B2721" t="str">
            <v>А</v>
          </cell>
          <cell r="C2721" t="str">
            <v>А7005</v>
          </cell>
          <cell r="D2721">
            <v>810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row>
        <row r="2722">
          <cell r="A2722">
            <v>7006</v>
          </cell>
          <cell r="B2722" t="str">
            <v>А</v>
          </cell>
          <cell r="C2722" t="str">
            <v>А7006</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row>
        <row r="2723">
          <cell r="A2723">
            <v>7006</v>
          </cell>
          <cell r="B2723" t="str">
            <v>А</v>
          </cell>
          <cell r="C2723" t="str">
            <v>А7006</v>
          </cell>
          <cell r="D2723">
            <v>980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row>
        <row r="2724">
          <cell r="A2724">
            <v>7006</v>
          </cell>
          <cell r="B2724" t="str">
            <v>А</v>
          </cell>
          <cell r="C2724" t="str">
            <v>А7006</v>
          </cell>
          <cell r="D2724" t="str">
            <v>978</v>
          </cell>
          <cell r="E2724">
            <v>0</v>
          </cell>
          <cell r="F2724">
            <v>0</v>
          </cell>
          <cell r="G2724">
            <v>0</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row>
        <row r="2725">
          <cell r="A2725">
            <v>7006</v>
          </cell>
          <cell r="B2725" t="str">
            <v>А</v>
          </cell>
          <cell r="C2725" t="str">
            <v>А7006</v>
          </cell>
          <cell r="D2725">
            <v>840</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row>
        <row r="2726">
          <cell r="A2726">
            <v>7006</v>
          </cell>
          <cell r="B2726" t="str">
            <v>А</v>
          </cell>
          <cell r="C2726" t="str">
            <v>А7006</v>
          </cell>
          <cell r="D2726">
            <v>810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row>
        <row r="2727">
          <cell r="A2727">
            <v>7010</v>
          </cell>
          <cell r="B2727" t="str">
            <v>А</v>
          </cell>
          <cell r="C2727" t="str">
            <v>А7010</v>
          </cell>
          <cell r="D2727">
            <v>0</v>
          </cell>
          <cell r="E2727">
            <v>-112918.21</v>
          </cell>
          <cell r="F2727">
            <v>-112918.21</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row>
        <row r="2728">
          <cell r="A2728">
            <v>7010</v>
          </cell>
          <cell r="B2728" t="str">
            <v>А</v>
          </cell>
          <cell r="C2728" t="str">
            <v>А7010</v>
          </cell>
          <cell r="D2728">
            <v>980</v>
          </cell>
          <cell r="E2728">
            <v>-112918.21</v>
          </cell>
          <cell r="F2728">
            <v>-112918.21</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row>
        <row r="2729">
          <cell r="A2729">
            <v>7010</v>
          </cell>
          <cell r="B2729" t="str">
            <v>А</v>
          </cell>
          <cell r="C2729" t="str">
            <v>А7010</v>
          </cell>
          <cell r="D2729" t="str">
            <v>978</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row>
        <row r="2730">
          <cell r="A2730">
            <v>7010</v>
          </cell>
          <cell r="B2730" t="str">
            <v>А</v>
          </cell>
          <cell r="C2730" t="str">
            <v>А7010</v>
          </cell>
          <cell r="D2730">
            <v>840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row>
        <row r="2731">
          <cell r="A2731">
            <v>7010</v>
          </cell>
          <cell r="B2731" t="str">
            <v>А</v>
          </cell>
          <cell r="C2731" t="str">
            <v>А7010</v>
          </cell>
          <cell r="D2731">
            <v>810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row>
        <row r="2732">
          <cell r="A2732">
            <v>7011</v>
          </cell>
          <cell r="B2732" t="str">
            <v>А</v>
          </cell>
          <cell r="C2732" t="str">
            <v>А7011</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row>
        <row r="2733">
          <cell r="A2733">
            <v>7011</v>
          </cell>
          <cell r="B2733" t="str">
            <v>А</v>
          </cell>
          <cell r="C2733" t="str">
            <v>А7011</v>
          </cell>
          <cell r="D2733">
            <v>980</v>
          </cell>
          <cell r="E2733">
            <v>0</v>
          </cell>
          <cell r="F2733">
            <v>0</v>
          </cell>
          <cell r="G2733">
            <v>0</v>
          </cell>
          <cell r="H2733">
            <v>0</v>
          </cell>
          <cell r="I2733">
            <v>0</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row>
        <row r="2734">
          <cell r="A2734">
            <v>7011</v>
          </cell>
          <cell r="B2734" t="str">
            <v>А</v>
          </cell>
          <cell r="C2734" t="str">
            <v>А7011</v>
          </cell>
          <cell r="D2734" t="str">
            <v>978</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row>
        <row r="2735">
          <cell r="A2735">
            <v>7011</v>
          </cell>
          <cell r="B2735" t="str">
            <v>А</v>
          </cell>
          <cell r="C2735" t="str">
            <v>А7011</v>
          </cell>
          <cell r="D2735">
            <v>840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row>
        <row r="2736">
          <cell r="A2736">
            <v>7011</v>
          </cell>
          <cell r="B2736" t="str">
            <v>А</v>
          </cell>
          <cell r="C2736" t="str">
            <v>А7011</v>
          </cell>
          <cell r="D2736">
            <v>810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row>
        <row r="2737">
          <cell r="A2737">
            <v>7012</v>
          </cell>
          <cell r="B2737" t="str">
            <v>А</v>
          </cell>
          <cell r="C2737" t="str">
            <v>А7012</v>
          </cell>
          <cell r="D2737">
            <v>0</v>
          </cell>
          <cell r="E2737">
            <v>-138863.32999999999</v>
          </cell>
          <cell r="F2737">
            <v>-138863.32999999999</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row>
        <row r="2738">
          <cell r="A2738">
            <v>7012</v>
          </cell>
          <cell r="B2738" t="str">
            <v>А</v>
          </cell>
          <cell r="C2738" t="str">
            <v>А7012</v>
          </cell>
          <cell r="D2738">
            <v>980</v>
          </cell>
          <cell r="E2738">
            <v>-138863.32999999999</v>
          </cell>
          <cell r="F2738">
            <v>-138863.32999999999</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row>
        <row r="2739">
          <cell r="A2739">
            <v>7012</v>
          </cell>
          <cell r="B2739" t="str">
            <v>А</v>
          </cell>
          <cell r="C2739" t="str">
            <v>А7012</v>
          </cell>
          <cell r="D2739" t="str">
            <v>978</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row>
        <row r="2740">
          <cell r="A2740">
            <v>7012</v>
          </cell>
          <cell r="B2740" t="str">
            <v>А</v>
          </cell>
          <cell r="C2740" t="str">
            <v>А7012</v>
          </cell>
          <cell r="D2740">
            <v>840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row>
        <row r="2741">
          <cell r="A2741">
            <v>7012</v>
          </cell>
          <cell r="B2741" t="str">
            <v>А</v>
          </cell>
          <cell r="C2741" t="str">
            <v>А7012</v>
          </cell>
          <cell r="D2741">
            <v>810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row>
        <row r="2742">
          <cell r="A2742">
            <v>7013</v>
          </cell>
          <cell r="B2742" t="str">
            <v>А</v>
          </cell>
          <cell r="C2742" t="str">
            <v>А7013</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row>
        <row r="2743">
          <cell r="A2743">
            <v>7013</v>
          </cell>
          <cell r="B2743" t="str">
            <v>А</v>
          </cell>
          <cell r="C2743" t="str">
            <v>А7013</v>
          </cell>
          <cell r="D2743">
            <v>980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row>
        <row r="2744">
          <cell r="A2744">
            <v>7013</v>
          </cell>
          <cell r="B2744" t="str">
            <v>А</v>
          </cell>
          <cell r="C2744" t="str">
            <v>А7013</v>
          </cell>
          <cell r="D2744" t="str">
            <v>978</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row>
        <row r="2745">
          <cell r="A2745">
            <v>7013</v>
          </cell>
          <cell r="B2745" t="str">
            <v>А</v>
          </cell>
          <cell r="C2745" t="str">
            <v>А7013</v>
          </cell>
          <cell r="D2745">
            <v>840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row>
        <row r="2746">
          <cell r="A2746">
            <v>7013</v>
          </cell>
          <cell r="B2746" t="str">
            <v>А</v>
          </cell>
          <cell r="C2746" t="str">
            <v>А7013</v>
          </cell>
          <cell r="D2746">
            <v>810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row>
        <row r="2747">
          <cell r="A2747">
            <v>7014</v>
          </cell>
          <cell r="B2747" t="str">
            <v>А</v>
          </cell>
          <cell r="C2747" t="str">
            <v>А7014</v>
          </cell>
          <cell r="D2747">
            <v>0</v>
          </cell>
          <cell r="E2747">
            <v>-121926.06</v>
          </cell>
          <cell r="F2747">
            <v>-121926.06</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row>
        <row r="2748">
          <cell r="A2748">
            <v>7014</v>
          </cell>
          <cell r="B2748" t="str">
            <v>А</v>
          </cell>
          <cell r="C2748" t="str">
            <v>А7014</v>
          </cell>
          <cell r="D2748">
            <v>980</v>
          </cell>
          <cell r="E2748">
            <v>-121926.06</v>
          </cell>
          <cell r="F2748">
            <v>-121926.06</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row>
        <row r="2749">
          <cell r="A2749">
            <v>7014</v>
          </cell>
          <cell r="B2749" t="str">
            <v>А</v>
          </cell>
          <cell r="C2749" t="str">
            <v>А7014</v>
          </cell>
          <cell r="D2749" t="str">
            <v>978</v>
          </cell>
          <cell r="E2749">
            <v>0</v>
          </cell>
          <cell r="F2749">
            <v>0</v>
          </cell>
          <cell r="G2749">
            <v>0</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row>
        <row r="2750">
          <cell r="A2750">
            <v>7014</v>
          </cell>
          <cell r="B2750" t="str">
            <v>А</v>
          </cell>
          <cell r="C2750" t="str">
            <v>А7014</v>
          </cell>
          <cell r="D2750">
            <v>840</v>
          </cell>
          <cell r="E2750">
            <v>0</v>
          </cell>
          <cell r="F2750">
            <v>0</v>
          </cell>
          <cell r="G2750">
            <v>0</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row>
        <row r="2751">
          <cell r="A2751">
            <v>7014</v>
          </cell>
          <cell r="B2751" t="str">
            <v>А</v>
          </cell>
          <cell r="C2751" t="str">
            <v>А7014</v>
          </cell>
          <cell r="D2751">
            <v>810</v>
          </cell>
          <cell r="E2751">
            <v>0</v>
          </cell>
          <cell r="F2751">
            <v>0</v>
          </cell>
          <cell r="G2751">
            <v>0</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row>
        <row r="2752">
          <cell r="A2752">
            <v>7015</v>
          </cell>
          <cell r="B2752" t="str">
            <v>А</v>
          </cell>
          <cell r="C2752" t="str">
            <v>А7015</v>
          </cell>
          <cell r="D2752">
            <v>0</v>
          </cell>
          <cell r="E2752">
            <v>-28103.87</v>
          </cell>
          <cell r="F2752">
            <v>-28103.87</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row>
        <row r="2753">
          <cell r="A2753">
            <v>7015</v>
          </cell>
          <cell r="B2753" t="str">
            <v>А</v>
          </cell>
          <cell r="C2753" t="str">
            <v>А7015</v>
          </cell>
          <cell r="D2753">
            <v>980</v>
          </cell>
          <cell r="E2753">
            <v>-28103.87</v>
          </cell>
          <cell r="F2753">
            <v>-28103.87</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row>
        <row r="2754">
          <cell r="A2754">
            <v>7015</v>
          </cell>
          <cell r="B2754" t="str">
            <v>А</v>
          </cell>
          <cell r="C2754" t="str">
            <v>А7015</v>
          </cell>
          <cell r="D2754" t="str">
            <v>978</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row>
        <row r="2755">
          <cell r="A2755">
            <v>7015</v>
          </cell>
          <cell r="B2755" t="str">
            <v>А</v>
          </cell>
          <cell r="C2755" t="str">
            <v>А7015</v>
          </cell>
          <cell r="D2755">
            <v>840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row>
        <row r="2756">
          <cell r="A2756">
            <v>7015</v>
          </cell>
          <cell r="B2756" t="str">
            <v>А</v>
          </cell>
          <cell r="C2756" t="str">
            <v>А7015</v>
          </cell>
          <cell r="D2756">
            <v>810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row>
        <row r="2757">
          <cell r="A2757">
            <v>7016</v>
          </cell>
          <cell r="B2757" t="str">
            <v>А</v>
          </cell>
          <cell r="C2757" t="str">
            <v>А7016</v>
          </cell>
          <cell r="D2757">
            <v>0</v>
          </cell>
          <cell r="E2757">
            <v>-746455.72</v>
          </cell>
          <cell r="F2757">
            <v>-746455.72</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row>
        <row r="2758">
          <cell r="A2758">
            <v>7016</v>
          </cell>
          <cell r="B2758" t="str">
            <v>А</v>
          </cell>
          <cell r="C2758" t="str">
            <v>А7016</v>
          </cell>
          <cell r="D2758">
            <v>980</v>
          </cell>
          <cell r="E2758">
            <v>-746455.72</v>
          </cell>
          <cell r="F2758">
            <v>-746455.72</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row>
        <row r="2759">
          <cell r="A2759">
            <v>7016</v>
          </cell>
          <cell r="B2759" t="str">
            <v>А</v>
          </cell>
          <cell r="C2759" t="str">
            <v>А7016</v>
          </cell>
          <cell r="D2759" t="str">
            <v>978</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row>
        <row r="2760">
          <cell r="A2760">
            <v>7016</v>
          </cell>
          <cell r="B2760" t="str">
            <v>А</v>
          </cell>
          <cell r="C2760" t="str">
            <v>А7016</v>
          </cell>
          <cell r="D2760">
            <v>840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row>
        <row r="2761">
          <cell r="A2761">
            <v>7016</v>
          </cell>
          <cell r="B2761" t="str">
            <v>А</v>
          </cell>
          <cell r="C2761" t="str">
            <v>А7016</v>
          </cell>
          <cell r="D2761">
            <v>810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row>
        <row r="2762">
          <cell r="A2762">
            <v>7017</v>
          </cell>
          <cell r="B2762" t="str">
            <v>А</v>
          </cell>
          <cell r="C2762" t="str">
            <v>А7017</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row>
        <row r="2763">
          <cell r="A2763">
            <v>7017</v>
          </cell>
          <cell r="B2763" t="str">
            <v>А</v>
          </cell>
          <cell r="C2763" t="str">
            <v>А7017</v>
          </cell>
          <cell r="D2763">
            <v>980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row>
        <row r="2764">
          <cell r="A2764">
            <v>7017</v>
          </cell>
          <cell r="B2764" t="str">
            <v>А</v>
          </cell>
          <cell r="C2764" t="str">
            <v>А7017</v>
          </cell>
          <cell r="D2764" t="str">
            <v>978</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row>
        <row r="2765">
          <cell r="A2765">
            <v>7017</v>
          </cell>
          <cell r="B2765" t="str">
            <v>А</v>
          </cell>
          <cell r="C2765" t="str">
            <v>А7017</v>
          </cell>
          <cell r="D2765">
            <v>840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row>
        <row r="2766">
          <cell r="A2766">
            <v>7017</v>
          </cell>
          <cell r="B2766" t="str">
            <v>А</v>
          </cell>
          <cell r="C2766" t="str">
            <v>А7017</v>
          </cell>
          <cell r="D2766">
            <v>810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row>
        <row r="2767">
          <cell r="A2767">
            <v>7018</v>
          </cell>
          <cell r="B2767" t="str">
            <v>А</v>
          </cell>
          <cell r="C2767" t="str">
            <v>А7018</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row>
        <row r="2768">
          <cell r="A2768">
            <v>7018</v>
          </cell>
          <cell r="B2768" t="str">
            <v>А</v>
          </cell>
          <cell r="C2768" t="str">
            <v>А7018</v>
          </cell>
          <cell r="D2768">
            <v>980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row>
        <row r="2769">
          <cell r="A2769">
            <v>7018</v>
          </cell>
          <cell r="B2769" t="str">
            <v>А</v>
          </cell>
          <cell r="C2769" t="str">
            <v>А7018</v>
          </cell>
          <cell r="D2769" t="str">
            <v>978</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row>
        <row r="2770">
          <cell r="A2770">
            <v>7018</v>
          </cell>
          <cell r="B2770" t="str">
            <v>А</v>
          </cell>
          <cell r="C2770" t="str">
            <v>А7018</v>
          </cell>
          <cell r="D2770">
            <v>840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row>
        <row r="2771">
          <cell r="A2771">
            <v>7018</v>
          </cell>
          <cell r="B2771" t="str">
            <v>А</v>
          </cell>
          <cell r="C2771" t="str">
            <v>А7018</v>
          </cell>
          <cell r="D2771">
            <v>810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row>
        <row r="2772">
          <cell r="A2772">
            <v>7020</v>
          </cell>
          <cell r="B2772" t="str">
            <v>А</v>
          </cell>
          <cell r="C2772" t="str">
            <v>А7020</v>
          </cell>
          <cell r="D2772">
            <v>0</v>
          </cell>
          <cell r="E2772">
            <v>-554299.96</v>
          </cell>
          <cell r="F2772">
            <v>-217010.17</v>
          </cell>
          <cell r="G2772">
            <v>-57334.93</v>
          </cell>
          <cell r="H2772">
            <v>0</v>
          </cell>
          <cell r="I2772">
            <v>-17579.509999999998</v>
          </cell>
          <cell r="J2772">
            <v>-7634.56</v>
          </cell>
          <cell r="K2772">
            <v>-1421.14</v>
          </cell>
          <cell r="L2772">
            <v>0</v>
          </cell>
          <cell r="M2772">
            <v>-130853.7</v>
          </cell>
          <cell r="N2772">
            <v>0</v>
          </cell>
          <cell r="O2772">
            <v>-17703.93</v>
          </cell>
          <cell r="P2772">
            <v>-29409.5</v>
          </cell>
          <cell r="Q2772">
            <v>0</v>
          </cell>
          <cell r="R2772">
            <v>-4968.8500000000004</v>
          </cell>
          <cell r="S2772">
            <v>-6848.3</v>
          </cell>
          <cell r="T2772">
            <v>-16327.24</v>
          </cell>
          <cell r="U2772">
            <v>0</v>
          </cell>
          <cell r="V2772">
            <v>-6611.58</v>
          </cell>
          <cell r="W2772">
            <v>-20365.57</v>
          </cell>
          <cell r="X2772">
            <v>0</v>
          </cell>
          <cell r="Y2772">
            <v>0</v>
          </cell>
          <cell r="Z2772">
            <v>-20230.98</v>
          </cell>
        </row>
        <row r="2773">
          <cell r="A2773">
            <v>7020</v>
          </cell>
          <cell r="B2773" t="str">
            <v>А</v>
          </cell>
          <cell r="C2773" t="str">
            <v>А7020</v>
          </cell>
          <cell r="D2773">
            <v>980</v>
          </cell>
          <cell r="E2773">
            <v>-554299.96</v>
          </cell>
          <cell r="F2773">
            <v>-217010.17</v>
          </cell>
          <cell r="G2773">
            <v>-57334.93</v>
          </cell>
          <cell r="H2773">
            <v>0</v>
          </cell>
          <cell r="I2773">
            <v>-17579.509999999998</v>
          </cell>
          <cell r="J2773">
            <v>-7634.56</v>
          </cell>
          <cell r="K2773">
            <v>-1421.14</v>
          </cell>
          <cell r="L2773">
            <v>0</v>
          </cell>
          <cell r="M2773">
            <v>-130853.7</v>
          </cell>
          <cell r="N2773">
            <v>0</v>
          </cell>
          <cell r="O2773">
            <v>-17703.93</v>
          </cell>
          <cell r="P2773">
            <v>-29409.5</v>
          </cell>
          <cell r="Q2773">
            <v>0</v>
          </cell>
          <cell r="R2773">
            <v>-4968.8500000000004</v>
          </cell>
          <cell r="S2773">
            <v>-6848.3</v>
          </cell>
          <cell r="T2773">
            <v>-16327.24</v>
          </cell>
          <cell r="U2773">
            <v>0</v>
          </cell>
          <cell r="V2773">
            <v>-6611.58</v>
          </cell>
          <cell r="W2773">
            <v>-20365.57</v>
          </cell>
          <cell r="X2773">
            <v>0</v>
          </cell>
          <cell r="Y2773">
            <v>0</v>
          </cell>
          <cell r="Z2773">
            <v>-20230.98</v>
          </cell>
        </row>
        <row r="2774">
          <cell r="A2774">
            <v>7020</v>
          </cell>
          <cell r="B2774" t="str">
            <v>А</v>
          </cell>
          <cell r="C2774" t="str">
            <v>А7020</v>
          </cell>
          <cell r="D2774" t="str">
            <v>978</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row>
        <row r="2775">
          <cell r="A2775">
            <v>7020</v>
          </cell>
          <cell r="B2775" t="str">
            <v>А</v>
          </cell>
          <cell r="C2775" t="str">
            <v>А7020</v>
          </cell>
          <cell r="D2775">
            <v>840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row>
        <row r="2776">
          <cell r="A2776">
            <v>7020</v>
          </cell>
          <cell r="B2776" t="str">
            <v>А</v>
          </cell>
          <cell r="C2776" t="str">
            <v>А7020</v>
          </cell>
          <cell r="D2776">
            <v>810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row>
        <row r="2777">
          <cell r="A2777">
            <v>7021</v>
          </cell>
          <cell r="B2777" t="str">
            <v>А</v>
          </cell>
          <cell r="C2777" t="str">
            <v>А7021</v>
          </cell>
          <cell r="D2777">
            <v>0</v>
          </cell>
          <cell r="E2777">
            <v>-4511283.9800000004</v>
          </cell>
          <cell r="F2777">
            <v>-729904.13</v>
          </cell>
          <cell r="G2777">
            <v>-901204.6</v>
          </cell>
          <cell r="H2777">
            <v>0</v>
          </cell>
          <cell r="I2777">
            <v>-206910.56</v>
          </cell>
          <cell r="J2777">
            <v>-63703.17</v>
          </cell>
          <cell r="K2777">
            <v>-4312.1899999999996</v>
          </cell>
          <cell r="L2777">
            <v>-54998.15</v>
          </cell>
          <cell r="M2777">
            <v>-1523397.33</v>
          </cell>
          <cell r="N2777">
            <v>-1541.1</v>
          </cell>
          <cell r="O2777">
            <v>-124405.59</v>
          </cell>
          <cell r="P2777">
            <v>-35472.25</v>
          </cell>
          <cell r="Q2777">
            <v>-12049.75</v>
          </cell>
          <cell r="R2777">
            <v>-41658.28</v>
          </cell>
          <cell r="S2777">
            <v>-131395.51</v>
          </cell>
          <cell r="T2777">
            <v>-253663.69</v>
          </cell>
          <cell r="U2777">
            <v>-36634.53</v>
          </cell>
          <cell r="V2777">
            <v>-84045.72</v>
          </cell>
          <cell r="W2777">
            <v>-168710.27</v>
          </cell>
          <cell r="X2777">
            <v>-1201.46</v>
          </cell>
          <cell r="Y2777">
            <v>0</v>
          </cell>
          <cell r="Z2777">
            <v>-136075.70000000001</v>
          </cell>
        </row>
        <row r="2778">
          <cell r="A2778">
            <v>7021</v>
          </cell>
          <cell r="B2778" t="str">
            <v>А</v>
          </cell>
          <cell r="C2778" t="str">
            <v>А7021</v>
          </cell>
          <cell r="D2778">
            <v>980</v>
          </cell>
          <cell r="E2778">
            <v>-4511283.9800000004</v>
          </cell>
          <cell r="F2778">
            <v>-729904.13</v>
          </cell>
          <cell r="G2778">
            <v>-901204.6</v>
          </cell>
          <cell r="H2778">
            <v>0</v>
          </cell>
          <cell r="I2778">
            <v>-206910.56</v>
          </cell>
          <cell r="J2778">
            <v>-63703.17</v>
          </cell>
          <cell r="K2778">
            <v>-4312.1899999999996</v>
          </cell>
          <cell r="L2778">
            <v>-54998.15</v>
          </cell>
          <cell r="M2778">
            <v>-1523397.33</v>
          </cell>
          <cell r="N2778">
            <v>-1541.1</v>
          </cell>
          <cell r="O2778">
            <v>-124405.59</v>
          </cell>
          <cell r="P2778">
            <v>-35472.25</v>
          </cell>
          <cell r="Q2778">
            <v>-12049.75</v>
          </cell>
          <cell r="R2778">
            <v>-41658.28</v>
          </cell>
          <cell r="S2778">
            <v>-131395.51</v>
          </cell>
          <cell r="T2778">
            <v>-253663.69</v>
          </cell>
          <cell r="U2778">
            <v>-36634.53</v>
          </cell>
          <cell r="V2778">
            <v>-84045.72</v>
          </cell>
          <cell r="W2778">
            <v>-168710.27</v>
          </cell>
          <cell r="X2778">
            <v>-1201.46</v>
          </cell>
          <cell r="Y2778">
            <v>0</v>
          </cell>
          <cell r="Z2778">
            <v>-136075.70000000001</v>
          </cell>
        </row>
        <row r="2779">
          <cell r="A2779">
            <v>7021</v>
          </cell>
          <cell r="B2779" t="str">
            <v>А</v>
          </cell>
          <cell r="C2779" t="str">
            <v>А7021</v>
          </cell>
          <cell r="D2779" t="str">
            <v>978</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row>
        <row r="2780">
          <cell r="A2780">
            <v>7021</v>
          </cell>
          <cell r="B2780" t="str">
            <v>А</v>
          </cell>
          <cell r="C2780" t="str">
            <v>А7021</v>
          </cell>
          <cell r="D2780">
            <v>840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row>
        <row r="2781">
          <cell r="A2781">
            <v>7021</v>
          </cell>
          <cell r="B2781" t="str">
            <v>А</v>
          </cell>
          <cell r="C2781" t="str">
            <v>А7021</v>
          </cell>
          <cell r="D2781">
            <v>810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row>
        <row r="2782">
          <cell r="A2782">
            <v>7021</v>
          </cell>
          <cell r="B2782" t="str">
            <v>П</v>
          </cell>
          <cell r="C2782" t="str">
            <v>П7021</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row>
        <row r="2783">
          <cell r="A2783">
            <v>7021</v>
          </cell>
          <cell r="B2783" t="str">
            <v>П</v>
          </cell>
          <cell r="C2783" t="str">
            <v>П7021</v>
          </cell>
          <cell r="D2783">
            <v>980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row>
        <row r="2784">
          <cell r="A2784">
            <v>7021</v>
          </cell>
          <cell r="B2784" t="str">
            <v>П</v>
          </cell>
          <cell r="C2784" t="str">
            <v>П7021</v>
          </cell>
          <cell r="D2784" t="str">
            <v>978</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row>
        <row r="2785">
          <cell r="A2785">
            <v>7021</v>
          </cell>
          <cell r="B2785" t="str">
            <v>П</v>
          </cell>
          <cell r="C2785" t="str">
            <v>П7021</v>
          </cell>
          <cell r="D2785">
            <v>840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row>
        <row r="2786">
          <cell r="A2786">
            <v>7021</v>
          </cell>
          <cell r="B2786" t="str">
            <v>П</v>
          </cell>
          <cell r="C2786" t="str">
            <v>П7021</v>
          </cell>
          <cell r="D2786">
            <v>810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row>
        <row r="2787">
          <cell r="A2787">
            <v>7028</v>
          </cell>
          <cell r="B2787" t="str">
            <v>А</v>
          </cell>
          <cell r="C2787" t="str">
            <v>А7028</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row>
        <row r="2788">
          <cell r="A2788">
            <v>7028</v>
          </cell>
          <cell r="B2788" t="str">
            <v>А</v>
          </cell>
          <cell r="C2788" t="str">
            <v>А7028</v>
          </cell>
          <cell r="D2788">
            <v>980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row>
        <row r="2789">
          <cell r="A2789">
            <v>7028</v>
          </cell>
          <cell r="B2789" t="str">
            <v>А</v>
          </cell>
          <cell r="C2789" t="str">
            <v>А7028</v>
          </cell>
          <cell r="D2789" t="str">
            <v>978</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row>
        <row r="2790">
          <cell r="A2790">
            <v>7028</v>
          </cell>
          <cell r="B2790" t="str">
            <v>А</v>
          </cell>
          <cell r="C2790" t="str">
            <v>А7028</v>
          </cell>
          <cell r="D2790">
            <v>840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row>
        <row r="2791">
          <cell r="A2791">
            <v>7028</v>
          </cell>
          <cell r="B2791" t="str">
            <v>А</v>
          </cell>
          <cell r="C2791" t="str">
            <v>А7028</v>
          </cell>
          <cell r="D2791">
            <v>810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row>
        <row r="2792">
          <cell r="A2792">
            <v>7030</v>
          </cell>
          <cell r="B2792" t="str">
            <v>А</v>
          </cell>
          <cell r="C2792" t="str">
            <v>А7030</v>
          </cell>
          <cell r="D2792">
            <v>0</v>
          </cell>
          <cell r="E2792">
            <v>-362854.34</v>
          </cell>
          <cell r="F2792">
            <v>0</v>
          </cell>
          <cell r="G2792">
            <v>-362854.34</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row>
        <row r="2793">
          <cell r="A2793">
            <v>7030</v>
          </cell>
          <cell r="B2793" t="str">
            <v>А</v>
          </cell>
          <cell r="C2793" t="str">
            <v>А7030</v>
          </cell>
          <cell r="D2793">
            <v>980</v>
          </cell>
          <cell r="E2793">
            <v>-362854.34</v>
          </cell>
          <cell r="F2793">
            <v>0</v>
          </cell>
          <cell r="G2793">
            <v>-362854.34</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row>
        <row r="2794">
          <cell r="A2794">
            <v>7030</v>
          </cell>
          <cell r="B2794" t="str">
            <v>А</v>
          </cell>
          <cell r="C2794" t="str">
            <v>А7030</v>
          </cell>
          <cell r="D2794" t="str">
            <v>978</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row>
        <row r="2795">
          <cell r="A2795">
            <v>7030</v>
          </cell>
          <cell r="B2795" t="str">
            <v>А</v>
          </cell>
          <cell r="C2795" t="str">
            <v>А7030</v>
          </cell>
          <cell r="D2795">
            <v>840</v>
          </cell>
          <cell r="E2795">
            <v>0</v>
          </cell>
          <cell r="F2795">
            <v>0</v>
          </cell>
          <cell r="G2795">
            <v>0</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row>
        <row r="2796">
          <cell r="A2796">
            <v>7030</v>
          </cell>
          <cell r="B2796" t="str">
            <v>А</v>
          </cell>
          <cell r="C2796" t="str">
            <v>А7030</v>
          </cell>
          <cell r="D2796">
            <v>810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row>
        <row r="2797">
          <cell r="A2797">
            <v>7040</v>
          </cell>
          <cell r="B2797" t="str">
            <v>А</v>
          </cell>
          <cell r="C2797" t="str">
            <v>А7040</v>
          </cell>
          <cell r="D2797">
            <v>0</v>
          </cell>
          <cell r="E2797">
            <v>-626258.05000000005</v>
          </cell>
          <cell r="F2797">
            <v>-237338.39</v>
          </cell>
          <cell r="G2797">
            <v>-54110.92</v>
          </cell>
          <cell r="H2797">
            <v>0</v>
          </cell>
          <cell r="I2797">
            <v>-77706.61</v>
          </cell>
          <cell r="J2797">
            <v>0</v>
          </cell>
          <cell r="K2797">
            <v>-48.17</v>
          </cell>
          <cell r="L2797">
            <v>-7261.7</v>
          </cell>
          <cell r="M2797">
            <v>-39556.5</v>
          </cell>
          <cell r="N2797">
            <v>0</v>
          </cell>
          <cell r="O2797">
            <v>-41323.019999999997</v>
          </cell>
          <cell r="P2797">
            <v>-47.27</v>
          </cell>
          <cell r="Q2797">
            <v>-37.18</v>
          </cell>
          <cell r="R2797">
            <v>-8163.9</v>
          </cell>
          <cell r="S2797">
            <v>0</v>
          </cell>
          <cell r="T2797">
            <v>-205.67</v>
          </cell>
          <cell r="U2797">
            <v>-26.03</v>
          </cell>
          <cell r="V2797">
            <v>-13.88</v>
          </cell>
          <cell r="W2797">
            <v>-11587.84</v>
          </cell>
          <cell r="X2797">
            <v>-1.33</v>
          </cell>
          <cell r="Y2797">
            <v>0</v>
          </cell>
          <cell r="Z2797">
            <v>-148829.64000000001</v>
          </cell>
        </row>
        <row r="2798">
          <cell r="A2798">
            <v>7040</v>
          </cell>
          <cell r="B2798" t="str">
            <v>А</v>
          </cell>
          <cell r="C2798" t="str">
            <v>А7040</v>
          </cell>
          <cell r="D2798">
            <v>980</v>
          </cell>
          <cell r="E2798">
            <v>-626258.05000000005</v>
          </cell>
          <cell r="F2798">
            <v>-237338.39</v>
          </cell>
          <cell r="G2798">
            <v>-54110.92</v>
          </cell>
          <cell r="H2798">
            <v>0</v>
          </cell>
          <cell r="I2798">
            <v>-77706.61</v>
          </cell>
          <cell r="J2798">
            <v>0</v>
          </cell>
          <cell r="K2798">
            <v>-48.17</v>
          </cell>
          <cell r="L2798">
            <v>-7261.7</v>
          </cell>
          <cell r="M2798">
            <v>-39556.5</v>
          </cell>
          <cell r="N2798">
            <v>0</v>
          </cell>
          <cell r="O2798">
            <v>-41323.019999999997</v>
          </cell>
          <cell r="P2798">
            <v>-47.27</v>
          </cell>
          <cell r="Q2798">
            <v>-37.18</v>
          </cell>
          <cell r="R2798">
            <v>-8163.9</v>
          </cell>
          <cell r="S2798">
            <v>0</v>
          </cell>
          <cell r="T2798">
            <v>-205.67</v>
          </cell>
          <cell r="U2798">
            <v>-26.03</v>
          </cell>
          <cell r="V2798">
            <v>-13.88</v>
          </cell>
          <cell r="W2798">
            <v>-11587.84</v>
          </cell>
          <cell r="X2798">
            <v>-1.33</v>
          </cell>
          <cell r="Y2798">
            <v>0</v>
          </cell>
          <cell r="Z2798">
            <v>-148829.64000000001</v>
          </cell>
        </row>
        <row r="2799">
          <cell r="A2799">
            <v>7040</v>
          </cell>
          <cell r="B2799" t="str">
            <v>А</v>
          </cell>
          <cell r="C2799" t="str">
            <v>А7040</v>
          </cell>
          <cell r="D2799" t="str">
            <v>978</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row>
        <row r="2800">
          <cell r="A2800">
            <v>7040</v>
          </cell>
          <cell r="B2800" t="str">
            <v>А</v>
          </cell>
          <cell r="C2800" t="str">
            <v>А7040</v>
          </cell>
          <cell r="D2800">
            <v>840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row>
        <row r="2801">
          <cell r="A2801">
            <v>7040</v>
          </cell>
          <cell r="B2801" t="str">
            <v>А</v>
          </cell>
          <cell r="C2801" t="str">
            <v>А7040</v>
          </cell>
          <cell r="D2801">
            <v>810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row>
        <row r="2802">
          <cell r="A2802">
            <v>7041</v>
          </cell>
          <cell r="B2802" t="str">
            <v>А</v>
          </cell>
          <cell r="C2802" t="str">
            <v>А7041</v>
          </cell>
          <cell r="D2802">
            <v>0</v>
          </cell>
          <cell r="E2802">
            <v>-9054949.209999999</v>
          </cell>
          <cell r="F2802">
            <v>-28396.31</v>
          </cell>
          <cell r="G2802">
            <v>-1226753.77</v>
          </cell>
          <cell r="H2802">
            <v>0</v>
          </cell>
          <cell r="I2802">
            <v>-1037014.56</v>
          </cell>
          <cell r="J2802">
            <v>-532277.99</v>
          </cell>
          <cell r="K2802">
            <v>-177124.98</v>
          </cell>
          <cell r="L2802">
            <v>-34655.39</v>
          </cell>
          <cell r="M2802">
            <v>-1162735.42</v>
          </cell>
          <cell r="N2802">
            <v>-43419.29</v>
          </cell>
          <cell r="O2802">
            <v>-774689.6</v>
          </cell>
          <cell r="P2802">
            <v>-129705.31</v>
          </cell>
          <cell r="Q2802">
            <v>-185894.02</v>
          </cell>
          <cell r="R2802">
            <v>-454317.86</v>
          </cell>
          <cell r="S2802">
            <v>-504100.57</v>
          </cell>
          <cell r="T2802">
            <v>-670843.86</v>
          </cell>
          <cell r="U2802">
            <v>-38833.58</v>
          </cell>
          <cell r="V2802">
            <v>-247853.84</v>
          </cell>
          <cell r="W2802">
            <v>-586174.1</v>
          </cell>
          <cell r="X2802">
            <v>-54593</v>
          </cell>
          <cell r="Y2802">
            <v>-14736.36</v>
          </cell>
          <cell r="Z2802">
            <v>-1150829.3999999999</v>
          </cell>
        </row>
        <row r="2803">
          <cell r="A2803">
            <v>7041</v>
          </cell>
          <cell r="B2803" t="str">
            <v>А</v>
          </cell>
          <cell r="C2803" t="str">
            <v>А7041</v>
          </cell>
          <cell r="D2803">
            <v>980</v>
          </cell>
          <cell r="E2803">
            <v>-9054949.209999999</v>
          </cell>
          <cell r="F2803">
            <v>-28396.31</v>
          </cell>
          <cell r="G2803">
            <v>-1226753.77</v>
          </cell>
          <cell r="H2803">
            <v>0</v>
          </cell>
          <cell r="I2803">
            <v>-1037014.56</v>
          </cell>
          <cell r="J2803">
            <v>-532277.99</v>
          </cell>
          <cell r="K2803">
            <v>-177124.98</v>
          </cell>
          <cell r="L2803">
            <v>-34655.39</v>
          </cell>
          <cell r="M2803">
            <v>-1162735.42</v>
          </cell>
          <cell r="N2803">
            <v>-43419.29</v>
          </cell>
          <cell r="O2803">
            <v>-774689.6</v>
          </cell>
          <cell r="P2803">
            <v>-129705.31</v>
          </cell>
          <cell r="Q2803">
            <v>-185894.02</v>
          </cell>
          <cell r="R2803">
            <v>-454317.86</v>
          </cell>
          <cell r="S2803">
            <v>-504100.57</v>
          </cell>
          <cell r="T2803">
            <v>-670843.86</v>
          </cell>
          <cell r="U2803">
            <v>-38833.58</v>
          </cell>
          <cell r="V2803">
            <v>-247853.84</v>
          </cell>
          <cell r="W2803">
            <v>-586174.1</v>
          </cell>
          <cell r="X2803">
            <v>-54593</v>
          </cell>
          <cell r="Y2803">
            <v>-14736.36</v>
          </cell>
          <cell r="Z2803">
            <v>-1150829.3999999999</v>
          </cell>
        </row>
        <row r="2804">
          <cell r="A2804">
            <v>7041</v>
          </cell>
          <cell r="B2804" t="str">
            <v>А</v>
          </cell>
          <cell r="C2804" t="str">
            <v>А7041</v>
          </cell>
          <cell r="D2804" t="str">
            <v>978</v>
          </cell>
          <cell r="E2804">
            <v>0</v>
          </cell>
          <cell r="F2804">
            <v>0</v>
          </cell>
          <cell r="G2804">
            <v>0</v>
          </cell>
          <cell r="H2804">
            <v>0</v>
          </cell>
          <cell r="I2804">
            <v>0</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row>
        <row r="2805">
          <cell r="A2805">
            <v>7041</v>
          </cell>
          <cell r="B2805" t="str">
            <v>А</v>
          </cell>
          <cell r="C2805" t="str">
            <v>А7041</v>
          </cell>
          <cell r="D2805">
            <v>840</v>
          </cell>
          <cell r="E2805">
            <v>0</v>
          </cell>
          <cell r="F2805">
            <v>0</v>
          </cell>
          <cell r="G2805">
            <v>0</v>
          </cell>
          <cell r="H2805">
            <v>0</v>
          </cell>
          <cell r="I2805">
            <v>0</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row>
        <row r="2806">
          <cell r="A2806">
            <v>7041</v>
          </cell>
          <cell r="B2806" t="str">
            <v>А</v>
          </cell>
          <cell r="C2806" t="str">
            <v>А7041</v>
          </cell>
          <cell r="D2806">
            <v>810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row>
        <row r="2807">
          <cell r="A2807">
            <v>7041</v>
          </cell>
          <cell r="B2807" t="str">
            <v>П</v>
          </cell>
          <cell r="C2807" t="str">
            <v>П7041</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row>
        <row r="2808">
          <cell r="A2808">
            <v>7041</v>
          </cell>
          <cell r="B2808" t="str">
            <v>П</v>
          </cell>
          <cell r="C2808" t="str">
            <v>П7041</v>
          </cell>
          <cell r="D2808">
            <v>980</v>
          </cell>
          <cell r="E2808">
            <v>0</v>
          </cell>
          <cell r="F2808">
            <v>0</v>
          </cell>
          <cell r="G2808">
            <v>0</v>
          </cell>
          <cell r="H2808">
            <v>0</v>
          </cell>
          <cell r="I2808">
            <v>0</v>
          </cell>
          <cell r="J2808">
            <v>0</v>
          </cell>
          <cell r="K2808">
            <v>0</v>
          </cell>
          <cell r="L2808">
            <v>0</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row>
        <row r="2809">
          <cell r="A2809">
            <v>7041</v>
          </cell>
          <cell r="B2809" t="str">
            <v>П</v>
          </cell>
          <cell r="C2809" t="str">
            <v>П7041</v>
          </cell>
          <cell r="D2809" t="str">
            <v>978</v>
          </cell>
          <cell r="E2809">
            <v>0</v>
          </cell>
          <cell r="F2809">
            <v>0</v>
          </cell>
          <cell r="G2809">
            <v>0</v>
          </cell>
          <cell r="H2809">
            <v>0</v>
          </cell>
          <cell r="I2809">
            <v>0</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row>
        <row r="2810">
          <cell r="A2810">
            <v>7041</v>
          </cell>
          <cell r="B2810" t="str">
            <v>П</v>
          </cell>
          <cell r="C2810" t="str">
            <v>П7041</v>
          </cell>
          <cell r="D2810">
            <v>840</v>
          </cell>
          <cell r="E2810">
            <v>0</v>
          </cell>
          <cell r="F2810">
            <v>0</v>
          </cell>
          <cell r="G2810">
            <v>0</v>
          </cell>
          <cell r="H2810">
            <v>0</v>
          </cell>
          <cell r="I2810">
            <v>0</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row>
        <row r="2811">
          <cell r="A2811">
            <v>7041</v>
          </cell>
          <cell r="B2811" t="str">
            <v>П</v>
          </cell>
          <cell r="C2811" t="str">
            <v>П7041</v>
          </cell>
          <cell r="D2811">
            <v>810</v>
          </cell>
          <cell r="E2811">
            <v>0</v>
          </cell>
          <cell r="F2811">
            <v>0</v>
          </cell>
          <cell r="G2811">
            <v>0</v>
          </cell>
          <cell r="H2811">
            <v>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row>
        <row r="2812">
          <cell r="A2812">
            <v>7050</v>
          </cell>
          <cell r="B2812" t="str">
            <v>А</v>
          </cell>
          <cell r="C2812" t="str">
            <v>А7050</v>
          </cell>
          <cell r="D2812">
            <v>0</v>
          </cell>
          <cell r="E2812">
            <v>-825495.78</v>
          </cell>
          <cell r="F2812">
            <v>-825495.78</v>
          </cell>
          <cell r="G2812">
            <v>0</v>
          </cell>
          <cell r="H2812">
            <v>0</v>
          </cell>
          <cell r="I2812">
            <v>0</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row>
        <row r="2813">
          <cell r="A2813">
            <v>7050</v>
          </cell>
          <cell r="B2813" t="str">
            <v>А</v>
          </cell>
          <cell r="C2813" t="str">
            <v>А7050</v>
          </cell>
          <cell r="D2813">
            <v>980</v>
          </cell>
          <cell r="E2813">
            <v>-825495.78</v>
          </cell>
          <cell r="F2813">
            <v>-825495.78</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row>
        <row r="2814">
          <cell r="A2814">
            <v>7050</v>
          </cell>
          <cell r="B2814" t="str">
            <v>А</v>
          </cell>
          <cell r="C2814" t="str">
            <v>А7050</v>
          </cell>
          <cell r="D2814" t="str">
            <v>978</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row>
        <row r="2815">
          <cell r="A2815">
            <v>7050</v>
          </cell>
          <cell r="B2815" t="str">
            <v>А</v>
          </cell>
          <cell r="C2815" t="str">
            <v>А7050</v>
          </cell>
          <cell r="D2815">
            <v>840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row>
        <row r="2816">
          <cell r="A2816">
            <v>7050</v>
          </cell>
          <cell r="B2816" t="str">
            <v>А</v>
          </cell>
          <cell r="C2816" t="str">
            <v>А7050</v>
          </cell>
          <cell r="D2816">
            <v>810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row>
        <row r="2817">
          <cell r="A2817">
            <v>7050</v>
          </cell>
          <cell r="B2817" t="str">
            <v>П</v>
          </cell>
          <cell r="C2817" t="str">
            <v>П7050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row>
        <row r="2818">
          <cell r="A2818">
            <v>7050</v>
          </cell>
          <cell r="B2818" t="str">
            <v>П</v>
          </cell>
          <cell r="C2818" t="str">
            <v>П7050</v>
          </cell>
          <cell r="D2818">
            <v>980</v>
          </cell>
          <cell r="E2818">
            <v>0</v>
          </cell>
          <cell r="F2818">
            <v>0</v>
          </cell>
          <cell r="G2818">
            <v>0</v>
          </cell>
          <cell r="H2818">
            <v>0</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row>
        <row r="2819">
          <cell r="A2819">
            <v>7050</v>
          </cell>
          <cell r="B2819" t="str">
            <v>П</v>
          </cell>
          <cell r="C2819" t="str">
            <v>П7050</v>
          </cell>
          <cell r="D2819" t="str">
            <v>978</v>
          </cell>
          <cell r="E2819">
            <v>0</v>
          </cell>
          <cell r="F2819">
            <v>0</v>
          </cell>
          <cell r="G2819">
            <v>0</v>
          </cell>
          <cell r="H2819">
            <v>0</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row>
        <row r="2820">
          <cell r="A2820">
            <v>7050</v>
          </cell>
          <cell r="B2820" t="str">
            <v>П</v>
          </cell>
          <cell r="C2820" t="str">
            <v>П7050</v>
          </cell>
          <cell r="D2820">
            <v>840</v>
          </cell>
          <cell r="E2820">
            <v>0</v>
          </cell>
          <cell r="F2820">
            <v>0</v>
          </cell>
          <cell r="G2820">
            <v>0</v>
          </cell>
          <cell r="H2820">
            <v>0</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row>
        <row r="2821">
          <cell r="A2821">
            <v>7050</v>
          </cell>
          <cell r="B2821" t="str">
            <v>П</v>
          </cell>
          <cell r="C2821" t="str">
            <v>П7050</v>
          </cell>
          <cell r="D2821">
            <v>810</v>
          </cell>
          <cell r="E2821">
            <v>0</v>
          </cell>
          <cell r="F2821">
            <v>0</v>
          </cell>
          <cell r="G2821">
            <v>0</v>
          </cell>
          <cell r="H2821">
            <v>0</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row>
        <row r="2822">
          <cell r="A2822">
            <v>7052</v>
          </cell>
          <cell r="B2822" t="str">
            <v>А</v>
          </cell>
          <cell r="C2822" t="str">
            <v>А7052</v>
          </cell>
          <cell r="D2822">
            <v>0</v>
          </cell>
          <cell r="E2822">
            <v>-54969.68</v>
          </cell>
          <cell r="F2822">
            <v>0</v>
          </cell>
          <cell r="G2822">
            <v>-23928.11</v>
          </cell>
          <cell r="H2822">
            <v>0</v>
          </cell>
          <cell r="I2822">
            <v>-1840.75</v>
          </cell>
          <cell r="J2822">
            <v>0</v>
          </cell>
          <cell r="K2822">
            <v>0</v>
          </cell>
          <cell r="L2822">
            <v>0</v>
          </cell>
          <cell r="M2822">
            <v>-410.96</v>
          </cell>
          <cell r="N2822">
            <v>0</v>
          </cell>
          <cell r="O2822">
            <v>0</v>
          </cell>
          <cell r="P2822">
            <v>0</v>
          </cell>
          <cell r="Q2822">
            <v>0</v>
          </cell>
          <cell r="R2822">
            <v>0</v>
          </cell>
          <cell r="S2822">
            <v>-20158.080000000002</v>
          </cell>
          <cell r="T2822">
            <v>0</v>
          </cell>
          <cell r="U2822">
            <v>0</v>
          </cell>
          <cell r="V2822">
            <v>0</v>
          </cell>
          <cell r="W2822">
            <v>-8631.7800000000007</v>
          </cell>
          <cell r="X2822">
            <v>0</v>
          </cell>
          <cell r="Y2822">
            <v>0</v>
          </cell>
          <cell r="Z2822">
            <v>0</v>
          </cell>
        </row>
        <row r="2823">
          <cell r="A2823">
            <v>7052</v>
          </cell>
          <cell r="B2823" t="str">
            <v>А</v>
          </cell>
          <cell r="C2823" t="str">
            <v>А7052</v>
          </cell>
          <cell r="D2823">
            <v>980</v>
          </cell>
          <cell r="E2823">
            <v>-54969.68</v>
          </cell>
          <cell r="F2823">
            <v>0</v>
          </cell>
          <cell r="G2823">
            <v>-23928.11</v>
          </cell>
          <cell r="H2823">
            <v>0</v>
          </cell>
          <cell r="I2823">
            <v>-1840.75</v>
          </cell>
          <cell r="J2823">
            <v>0</v>
          </cell>
          <cell r="K2823">
            <v>0</v>
          </cell>
          <cell r="L2823">
            <v>0</v>
          </cell>
          <cell r="M2823">
            <v>-410.96</v>
          </cell>
          <cell r="N2823">
            <v>0</v>
          </cell>
          <cell r="O2823">
            <v>0</v>
          </cell>
          <cell r="P2823">
            <v>0</v>
          </cell>
          <cell r="Q2823">
            <v>0</v>
          </cell>
          <cell r="R2823">
            <v>0</v>
          </cell>
          <cell r="S2823">
            <v>-20158.080000000002</v>
          </cell>
          <cell r="T2823">
            <v>0</v>
          </cell>
          <cell r="U2823">
            <v>0</v>
          </cell>
          <cell r="V2823">
            <v>0</v>
          </cell>
          <cell r="W2823">
            <v>-8631.7800000000007</v>
          </cell>
          <cell r="X2823">
            <v>0</v>
          </cell>
          <cell r="Y2823">
            <v>0</v>
          </cell>
          <cell r="Z2823">
            <v>0</v>
          </cell>
        </row>
        <row r="2824">
          <cell r="A2824">
            <v>7052</v>
          </cell>
          <cell r="B2824" t="str">
            <v>А</v>
          </cell>
          <cell r="C2824" t="str">
            <v>А7052</v>
          </cell>
          <cell r="D2824" t="str">
            <v>978</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row>
        <row r="2825">
          <cell r="A2825">
            <v>7052</v>
          </cell>
          <cell r="B2825" t="str">
            <v>А</v>
          </cell>
          <cell r="C2825" t="str">
            <v>А7052</v>
          </cell>
          <cell r="D2825">
            <v>840</v>
          </cell>
          <cell r="E2825">
            <v>0</v>
          </cell>
          <cell r="F2825">
            <v>0</v>
          </cell>
          <cell r="G2825">
            <v>0</v>
          </cell>
          <cell r="H2825">
            <v>0</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row>
        <row r="2826">
          <cell r="A2826">
            <v>7052</v>
          </cell>
          <cell r="B2826" t="str">
            <v>А</v>
          </cell>
          <cell r="C2826" t="str">
            <v>А7052</v>
          </cell>
          <cell r="D2826">
            <v>810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row>
        <row r="2827">
          <cell r="A2827">
            <v>7052</v>
          </cell>
          <cell r="B2827" t="str">
            <v>П</v>
          </cell>
          <cell r="C2827" t="str">
            <v>П7052</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row>
        <row r="2828">
          <cell r="A2828">
            <v>7052</v>
          </cell>
          <cell r="B2828" t="str">
            <v>П</v>
          </cell>
          <cell r="C2828" t="str">
            <v>П7052</v>
          </cell>
          <cell r="D2828">
            <v>980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row>
        <row r="2829">
          <cell r="A2829">
            <v>7052</v>
          </cell>
          <cell r="B2829" t="str">
            <v>П</v>
          </cell>
          <cell r="C2829" t="str">
            <v>П7052</v>
          </cell>
          <cell r="D2829" t="str">
            <v>978</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row>
        <row r="2830">
          <cell r="A2830">
            <v>7052</v>
          </cell>
          <cell r="B2830" t="str">
            <v>П</v>
          </cell>
          <cell r="C2830" t="str">
            <v>П7052</v>
          </cell>
          <cell r="D2830">
            <v>840</v>
          </cell>
          <cell r="E2830">
            <v>0</v>
          </cell>
          <cell r="F2830">
            <v>0</v>
          </cell>
          <cell r="G2830">
            <v>0</v>
          </cell>
          <cell r="H2830">
            <v>0</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row>
        <row r="2831">
          <cell r="A2831">
            <v>7052</v>
          </cell>
          <cell r="B2831" t="str">
            <v>П</v>
          </cell>
          <cell r="C2831" t="str">
            <v>П7052</v>
          </cell>
          <cell r="D2831">
            <v>810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row>
        <row r="2832">
          <cell r="A2832" t="str">
            <v>7060</v>
          </cell>
          <cell r="B2832" t="str">
            <v>А</v>
          </cell>
          <cell r="C2832" t="str">
            <v>А7060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row>
        <row r="2833">
          <cell r="A2833" t="str">
            <v>7060</v>
          </cell>
          <cell r="B2833" t="str">
            <v>А</v>
          </cell>
          <cell r="C2833" t="str">
            <v>А7060</v>
          </cell>
          <cell r="D2833">
            <v>980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row>
        <row r="2834">
          <cell r="A2834" t="str">
            <v>7060</v>
          </cell>
          <cell r="B2834" t="str">
            <v>А</v>
          </cell>
          <cell r="C2834" t="str">
            <v>А7060</v>
          </cell>
          <cell r="D2834" t="str">
            <v>978</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row>
        <row r="2835">
          <cell r="A2835" t="str">
            <v>7060</v>
          </cell>
          <cell r="B2835" t="str">
            <v>А</v>
          </cell>
          <cell r="C2835" t="str">
            <v>А7060</v>
          </cell>
          <cell r="D2835">
            <v>840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row>
        <row r="2836">
          <cell r="A2836" t="str">
            <v>7060</v>
          </cell>
          <cell r="B2836" t="str">
            <v>А</v>
          </cell>
          <cell r="C2836" t="str">
            <v>А7060</v>
          </cell>
          <cell r="D2836">
            <v>810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row>
        <row r="2837">
          <cell r="A2837" t="str">
            <v>7061</v>
          </cell>
          <cell r="B2837" t="str">
            <v>А</v>
          </cell>
          <cell r="C2837" t="str">
            <v>А7061</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row>
        <row r="2838">
          <cell r="A2838" t="str">
            <v>7061</v>
          </cell>
          <cell r="B2838" t="str">
            <v>А</v>
          </cell>
          <cell r="C2838" t="str">
            <v>А7061</v>
          </cell>
          <cell r="D2838">
            <v>980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row>
        <row r="2839">
          <cell r="A2839" t="str">
            <v>7061</v>
          </cell>
          <cell r="B2839" t="str">
            <v>А</v>
          </cell>
          <cell r="C2839" t="str">
            <v>А7061</v>
          </cell>
          <cell r="D2839" t="str">
            <v>978</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row>
        <row r="2840">
          <cell r="A2840" t="str">
            <v>7061</v>
          </cell>
          <cell r="B2840" t="str">
            <v>А</v>
          </cell>
          <cell r="C2840" t="str">
            <v>А7061</v>
          </cell>
          <cell r="D2840">
            <v>840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row>
        <row r="2841">
          <cell r="A2841" t="str">
            <v>7061</v>
          </cell>
          <cell r="B2841" t="str">
            <v>А</v>
          </cell>
          <cell r="C2841" t="str">
            <v>А7061</v>
          </cell>
          <cell r="D2841">
            <v>810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row>
        <row r="2842">
          <cell r="A2842">
            <v>7080</v>
          </cell>
          <cell r="B2842" t="str">
            <v>А</v>
          </cell>
          <cell r="C2842" t="str">
            <v>А7080</v>
          </cell>
          <cell r="D2842">
            <v>0</v>
          </cell>
          <cell r="E2842">
            <v>-11379532.77</v>
          </cell>
          <cell r="F2842">
            <v>-7967847.2800000003</v>
          </cell>
          <cell r="G2842">
            <v>-6813.7</v>
          </cell>
          <cell r="H2842">
            <v>0</v>
          </cell>
          <cell r="I2842">
            <v>-162223.32999999999</v>
          </cell>
          <cell r="J2842">
            <v>-322076.59000000003</v>
          </cell>
          <cell r="K2842">
            <v>-1502.73</v>
          </cell>
          <cell r="L2842">
            <v>-120936.13</v>
          </cell>
          <cell r="M2842">
            <v>-828627.67</v>
          </cell>
          <cell r="N2842">
            <v>-9052.41</v>
          </cell>
          <cell r="O2842">
            <v>-432792.53</v>
          </cell>
          <cell r="P2842">
            <v>0</v>
          </cell>
          <cell r="Q2842">
            <v>-43461.07</v>
          </cell>
          <cell r="R2842">
            <v>-27121.69</v>
          </cell>
          <cell r="S2842">
            <v>-176351.66</v>
          </cell>
          <cell r="T2842">
            <v>0</v>
          </cell>
          <cell r="U2842">
            <v>0</v>
          </cell>
          <cell r="V2842">
            <v>0</v>
          </cell>
          <cell r="W2842">
            <v>0</v>
          </cell>
          <cell r="X2842">
            <v>-372917.55</v>
          </cell>
          <cell r="Y2842">
            <v>0</v>
          </cell>
          <cell r="Z2842">
            <v>-907808.43</v>
          </cell>
        </row>
        <row r="2843">
          <cell r="A2843">
            <v>7080</v>
          </cell>
          <cell r="B2843" t="str">
            <v>А</v>
          </cell>
          <cell r="C2843" t="str">
            <v>А7080</v>
          </cell>
          <cell r="D2843">
            <v>980</v>
          </cell>
          <cell r="E2843">
            <v>-11379532.77</v>
          </cell>
          <cell r="F2843">
            <v>-7967847.2800000003</v>
          </cell>
          <cell r="G2843">
            <v>-6813.7</v>
          </cell>
          <cell r="H2843">
            <v>0</v>
          </cell>
          <cell r="I2843">
            <v>-162223.32999999999</v>
          </cell>
          <cell r="J2843">
            <v>-322076.59000000003</v>
          </cell>
          <cell r="K2843">
            <v>-1502.73</v>
          </cell>
          <cell r="L2843">
            <v>-120936.13</v>
          </cell>
          <cell r="M2843">
            <v>-828627.67</v>
          </cell>
          <cell r="N2843">
            <v>-9052.41</v>
          </cell>
          <cell r="O2843">
            <v>-432792.53</v>
          </cell>
          <cell r="P2843">
            <v>0</v>
          </cell>
          <cell r="Q2843">
            <v>-43461.07</v>
          </cell>
          <cell r="R2843">
            <v>-27121.69</v>
          </cell>
          <cell r="S2843">
            <v>-176351.66</v>
          </cell>
          <cell r="T2843">
            <v>0</v>
          </cell>
          <cell r="U2843">
            <v>0</v>
          </cell>
          <cell r="V2843">
            <v>0</v>
          </cell>
          <cell r="W2843">
            <v>0</v>
          </cell>
          <cell r="X2843">
            <v>-372917.55</v>
          </cell>
          <cell r="Y2843">
            <v>0</v>
          </cell>
          <cell r="Z2843">
            <v>-907808.43</v>
          </cell>
        </row>
        <row r="2844">
          <cell r="A2844">
            <v>7080</v>
          </cell>
          <cell r="B2844" t="str">
            <v>А</v>
          </cell>
          <cell r="C2844" t="str">
            <v>А7080</v>
          </cell>
          <cell r="D2844" t="str">
            <v>978</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row>
        <row r="2845">
          <cell r="A2845">
            <v>7080</v>
          </cell>
          <cell r="B2845" t="str">
            <v>А</v>
          </cell>
          <cell r="C2845" t="str">
            <v>А7080</v>
          </cell>
          <cell r="D2845">
            <v>840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row>
        <row r="2846">
          <cell r="A2846">
            <v>7080</v>
          </cell>
          <cell r="B2846" t="str">
            <v>А</v>
          </cell>
          <cell r="C2846" t="str">
            <v>А7080</v>
          </cell>
          <cell r="D2846">
            <v>810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row>
        <row r="2847">
          <cell r="A2847">
            <v>7090</v>
          </cell>
          <cell r="B2847" t="str">
            <v>А</v>
          </cell>
          <cell r="C2847" t="str">
            <v>А7090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row>
        <row r="2848">
          <cell r="A2848">
            <v>7090</v>
          </cell>
          <cell r="B2848" t="str">
            <v>А</v>
          </cell>
          <cell r="C2848" t="str">
            <v>А7090</v>
          </cell>
          <cell r="D2848">
            <v>980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row>
        <row r="2849">
          <cell r="A2849">
            <v>7090</v>
          </cell>
          <cell r="B2849" t="str">
            <v>А</v>
          </cell>
          <cell r="C2849" t="str">
            <v>А7090</v>
          </cell>
          <cell r="D2849" t="str">
            <v>978</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row>
        <row r="2850">
          <cell r="A2850">
            <v>7090</v>
          </cell>
          <cell r="B2850" t="str">
            <v>А</v>
          </cell>
          <cell r="C2850" t="str">
            <v>А7090</v>
          </cell>
          <cell r="D2850">
            <v>840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row>
        <row r="2851">
          <cell r="A2851">
            <v>7090</v>
          </cell>
          <cell r="B2851" t="str">
            <v>А</v>
          </cell>
          <cell r="C2851" t="str">
            <v>А7090</v>
          </cell>
          <cell r="D2851">
            <v>810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row>
        <row r="2852">
          <cell r="A2852">
            <v>7096</v>
          </cell>
          <cell r="B2852" t="str">
            <v>А</v>
          </cell>
          <cell r="C2852" t="str">
            <v>А7096</v>
          </cell>
          <cell r="D2852">
            <v>0</v>
          </cell>
          <cell r="E2852">
            <v>-1630569.56</v>
          </cell>
          <cell r="F2852">
            <v>-1630569.56</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row>
        <row r="2853">
          <cell r="A2853">
            <v>7096</v>
          </cell>
          <cell r="B2853" t="str">
            <v>А</v>
          </cell>
          <cell r="C2853" t="str">
            <v>А7096</v>
          </cell>
          <cell r="D2853">
            <v>980</v>
          </cell>
          <cell r="E2853">
            <v>-1630569.56</v>
          </cell>
          <cell r="F2853">
            <v>-1630569.56</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row>
        <row r="2854">
          <cell r="A2854">
            <v>7096</v>
          </cell>
          <cell r="B2854" t="str">
            <v>А</v>
          </cell>
          <cell r="C2854" t="str">
            <v>А7096</v>
          </cell>
          <cell r="D2854" t="str">
            <v>978</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row>
        <row r="2855">
          <cell r="A2855">
            <v>7096</v>
          </cell>
          <cell r="B2855" t="str">
            <v>А</v>
          </cell>
          <cell r="C2855" t="str">
            <v>А7096</v>
          </cell>
          <cell r="D2855">
            <v>840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row>
        <row r="2856">
          <cell r="A2856">
            <v>7096</v>
          </cell>
          <cell r="B2856" t="str">
            <v>А</v>
          </cell>
          <cell r="C2856" t="str">
            <v>А7096</v>
          </cell>
          <cell r="D2856">
            <v>810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row>
        <row r="2857">
          <cell r="A2857">
            <v>7099</v>
          </cell>
          <cell r="B2857" t="str">
            <v>А</v>
          </cell>
          <cell r="C2857" t="str">
            <v>А7099</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row>
        <row r="2858">
          <cell r="A2858">
            <v>7099</v>
          </cell>
          <cell r="B2858" t="str">
            <v>А</v>
          </cell>
          <cell r="C2858" t="str">
            <v>А7099</v>
          </cell>
          <cell r="D2858">
            <v>980</v>
          </cell>
          <cell r="E2858">
            <v>0</v>
          </cell>
          <cell r="F2858">
            <v>0</v>
          </cell>
          <cell r="G2858">
            <v>0</v>
          </cell>
          <cell r="H2858">
            <v>0</v>
          </cell>
          <cell r="I2858">
            <v>0</v>
          </cell>
          <cell r="J2858">
            <v>0</v>
          </cell>
          <cell r="K2858">
            <v>0</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row>
        <row r="2859">
          <cell r="A2859">
            <v>7099</v>
          </cell>
          <cell r="B2859" t="str">
            <v>А</v>
          </cell>
          <cell r="C2859" t="str">
            <v>А7099</v>
          </cell>
          <cell r="D2859" t="str">
            <v>978</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row>
        <row r="2860">
          <cell r="A2860">
            <v>7099</v>
          </cell>
          <cell r="B2860" t="str">
            <v>А</v>
          </cell>
          <cell r="C2860" t="str">
            <v>А7099</v>
          </cell>
          <cell r="D2860">
            <v>840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row>
        <row r="2861">
          <cell r="A2861">
            <v>7099</v>
          </cell>
          <cell r="B2861" t="str">
            <v>А</v>
          </cell>
          <cell r="C2861" t="str">
            <v>А7099</v>
          </cell>
          <cell r="D2861">
            <v>810</v>
          </cell>
          <cell r="E2861">
            <v>0</v>
          </cell>
          <cell r="F2861">
            <v>0</v>
          </cell>
          <cell r="G2861">
            <v>0</v>
          </cell>
          <cell r="H2861">
            <v>0</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row>
        <row r="2862">
          <cell r="A2862">
            <v>7100</v>
          </cell>
          <cell r="B2862" t="str">
            <v>А</v>
          </cell>
          <cell r="C2862" t="str">
            <v>А7100</v>
          </cell>
          <cell r="D2862">
            <v>0</v>
          </cell>
          <cell r="E2862">
            <v>-466273.22</v>
          </cell>
          <cell r="F2862">
            <v>-299859.23</v>
          </cell>
          <cell r="G2862">
            <v>-3771.2</v>
          </cell>
          <cell r="H2862">
            <v>0</v>
          </cell>
          <cell r="I2862">
            <v>-11299.3</v>
          </cell>
          <cell r="J2862">
            <v>-8792.49</v>
          </cell>
          <cell r="K2862">
            <v>-1223.04</v>
          </cell>
          <cell r="L2862">
            <v>-180</v>
          </cell>
          <cell r="M2862">
            <v>-53627.4</v>
          </cell>
          <cell r="N2862">
            <v>-202.14</v>
          </cell>
          <cell r="O2862">
            <v>-3387.39</v>
          </cell>
          <cell r="P2862">
            <v>-19318.13</v>
          </cell>
          <cell r="Q2862">
            <v>-1979.56</v>
          </cell>
          <cell r="R2862">
            <v>-1249.77</v>
          </cell>
          <cell r="S2862">
            <v>-13396.64</v>
          </cell>
          <cell r="T2862">
            <v>-3309.16</v>
          </cell>
          <cell r="U2862">
            <v>-663.77</v>
          </cell>
          <cell r="V2862">
            <v>-2805.6</v>
          </cell>
          <cell r="W2862">
            <v>-8513.68</v>
          </cell>
          <cell r="X2862">
            <v>-140</v>
          </cell>
          <cell r="Y2862">
            <v>-562.72</v>
          </cell>
          <cell r="Z2862">
            <v>-31992</v>
          </cell>
        </row>
        <row r="2863">
          <cell r="A2863">
            <v>7100</v>
          </cell>
          <cell r="B2863" t="str">
            <v>А</v>
          </cell>
          <cell r="C2863" t="str">
            <v>А7100</v>
          </cell>
          <cell r="D2863">
            <v>980</v>
          </cell>
          <cell r="E2863">
            <v>-466273.22</v>
          </cell>
          <cell r="F2863">
            <v>-299859.23</v>
          </cell>
          <cell r="G2863">
            <v>-3771.2</v>
          </cell>
          <cell r="H2863">
            <v>0</v>
          </cell>
          <cell r="I2863">
            <v>-11299.3</v>
          </cell>
          <cell r="J2863">
            <v>-8792.49</v>
          </cell>
          <cell r="K2863">
            <v>-1223.04</v>
          </cell>
          <cell r="L2863">
            <v>-180</v>
          </cell>
          <cell r="M2863">
            <v>-53627.4</v>
          </cell>
          <cell r="N2863">
            <v>-202.14</v>
          </cell>
          <cell r="O2863">
            <v>-3387.39</v>
          </cell>
          <cell r="P2863">
            <v>-19318.13</v>
          </cell>
          <cell r="Q2863">
            <v>-1979.56</v>
          </cell>
          <cell r="R2863">
            <v>-1249.77</v>
          </cell>
          <cell r="S2863">
            <v>-13396.64</v>
          </cell>
          <cell r="T2863">
            <v>-3309.16</v>
          </cell>
          <cell r="U2863">
            <v>-663.77</v>
          </cell>
          <cell r="V2863">
            <v>-2805.6</v>
          </cell>
          <cell r="W2863">
            <v>-8513.68</v>
          </cell>
          <cell r="X2863">
            <v>-140</v>
          </cell>
          <cell r="Y2863">
            <v>-562.72</v>
          </cell>
          <cell r="Z2863">
            <v>-31992</v>
          </cell>
        </row>
        <row r="2864">
          <cell r="A2864">
            <v>7100</v>
          </cell>
          <cell r="B2864" t="str">
            <v>А</v>
          </cell>
          <cell r="C2864" t="str">
            <v>А7100</v>
          </cell>
          <cell r="D2864" t="str">
            <v>978</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row>
        <row r="2865">
          <cell r="A2865">
            <v>7100</v>
          </cell>
          <cell r="B2865" t="str">
            <v>А</v>
          </cell>
          <cell r="C2865" t="str">
            <v>А7100</v>
          </cell>
          <cell r="D2865">
            <v>840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row>
        <row r="2866">
          <cell r="A2866">
            <v>7100</v>
          </cell>
          <cell r="B2866" t="str">
            <v>А</v>
          </cell>
          <cell r="C2866" t="str">
            <v>А7100</v>
          </cell>
          <cell r="D2866">
            <v>810</v>
          </cell>
          <cell r="E2866">
            <v>0</v>
          </cell>
          <cell r="F2866">
            <v>0</v>
          </cell>
          <cell r="G2866">
            <v>0</v>
          </cell>
          <cell r="H2866">
            <v>0</v>
          </cell>
          <cell r="I2866">
            <v>0</v>
          </cell>
          <cell r="J2866">
            <v>0</v>
          </cell>
          <cell r="K2866">
            <v>0</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row>
        <row r="2867">
          <cell r="A2867">
            <v>7101</v>
          </cell>
          <cell r="B2867" t="str">
            <v>А</v>
          </cell>
          <cell r="C2867" t="str">
            <v>А7101</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row>
        <row r="2868">
          <cell r="A2868">
            <v>7101</v>
          </cell>
          <cell r="B2868" t="str">
            <v>А</v>
          </cell>
          <cell r="C2868" t="str">
            <v>А7101</v>
          </cell>
          <cell r="D2868">
            <v>980</v>
          </cell>
          <cell r="E2868">
            <v>0</v>
          </cell>
          <cell r="F2868">
            <v>0</v>
          </cell>
          <cell r="G2868">
            <v>0</v>
          </cell>
          <cell r="H2868">
            <v>0</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row>
        <row r="2869">
          <cell r="A2869">
            <v>7101</v>
          </cell>
          <cell r="B2869" t="str">
            <v>А</v>
          </cell>
          <cell r="C2869" t="str">
            <v>А7101</v>
          </cell>
          <cell r="D2869" t="str">
            <v>978</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row>
        <row r="2870">
          <cell r="A2870">
            <v>7101</v>
          </cell>
          <cell r="B2870" t="str">
            <v>А</v>
          </cell>
          <cell r="C2870" t="str">
            <v>А7101</v>
          </cell>
          <cell r="D2870">
            <v>840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row>
        <row r="2871">
          <cell r="A2871">
            <v>7101</v>
          </cell>
          <cell r="B2871" t="str">
            <v>А</v>
          </cell>
          <cell r="C2871" t="str">
            <v>А7101</v>
          </cell>
          <cell r="D2871">
            <v>810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row>
        <row r="2872">
          <cell r="A2872">
            <v>7103</v>
          </cell>
          <cell r="B2872" t="str">
            <v>А</v>
          </cell>
          <cell r="C2872" t="str">
            <v>А7103</v>
          </cell>
          <cell r="D2872">
            <v>0</v>
          </cell>
          <cell r="E2872">
            <v>-2553.67</v>
          </cell>
          <cell r="F2872">
            <v>-2553.67</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row>
        <row r="2873">
          <cell r="A2873">
            <v>7103</v>
          </cell>
          <cell r="B2873" t="str">
            <v>А</v>
          </cell>
          <cell r="C2873" t="str">
            <v>А7103</v>
          </cell>
          <cell r="D2873">
            <v>980</v>
          </cell>
          <cell r="E2873">
            <v>-2553.67</v>
          </cell>
          <cell r="F2873">
            <v>-2553.67</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row>
        <row r="2874">
          <cell r="A2874">
            <v>7103</v>
          </cell>
          <cell r="B2874" t="str">
            <v>А</v>
          </cell>
          <cell r="C2874" t="str">
            <v>А7103</v>
          </cell>
          <cell r="D2874" t="str">
            <v>978</v>
          </cell>
          <cell r="E2874">
            <v>0</v>
          </cell>
          <cell r="F2874">
            <v>0</v>
          </cell>
          <cell r="G2874">
            <v>0</v>
          </cell>
          <cell r="H2874">
            <v>0</v>
          </cell>
          <cell r="I2874">
            <v>0</v>
          </cell>
          <cell r="J2874">
            <v>0</v>
          </cell>
          <cell r="K2874">
            <v>0</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row>
        <row r="2875">
          <cell r="A2875">
            <v>7103</v>
          </cell>
          <cell r="B2875" t="str">
            <v>А</v>
          </cell>
          <cell r="C2875" t="str">
            <v>А7103</v>
          </cell>
          <cell r="D2875">
            <v>840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row>
        <row r="2876">
          <cell r="A2876">
            <v>7103</v>
          </cell>
          <cell r="B2876" t="str">
            <v>А</v>
          </cell>
          <cell r="C2876" t="str">
            <v>А7103</v>
          </cell>
          <cell r="D2876">
            <v>810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row>
        <row r="2877">
          <cell r="A2877">
            <v>7104</v>
          </cell>
          <cell r="B2877" t="str">
            <v>А</v>
          </cell>
          <cell r="C2877" t="str">
            <v>А7104</v>
          </cell>
          <cell r="D2877">
            <v>0</v>
          </cell>
          <cell r="E2877">
            <v>-17323.55</v>
          </cell>
          <cell r="F2877">
            <v>-453.3</v>
          </cell>
          <cell r="G2877">
            <v>-16618.599999999999</v>
          </cell>
          <cell r="H2877">
            <v>0</v>
          </cell>
          <cell r="I2877">
            <v>-251.65</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row>
        <row r="2878">
          <cell r="A2878">
            <v>7104</v>
          </cell>
          <cell r="B2878" t="str">
            <v>А</v>
          </cell>
          <cell r="C2878" t="str">
            <v>А7104</v>
          </cell>
          <cell r="D2878">
            <v>980</v>
          </cell>
          <cell r="E2878">
            <v>-17323.55</v>
          </cell>
          <cell r="F2878">
            <v>-453.3</v>
          </cell>
          <cell r="G2878">
            <v>-16618.599999999999</v>
          </cell>
          <cell r="H2878">
            <v>0</v>
          </cell>
          <cell r="I2878">
            <v>-251.65</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row>
        <row r="2879">
          <cell r="A2879">
            <v>7104</v>
          </cell>
          <cell r="B2879" t="str">
            <v>А</v>
          </cell>
          <cell r="C2879" t="str">
            <v>А7104</v>
          </cell>
          <cell r="D2879" t="str">
            <v>978</v>
          </cell>
          <cell r="E2879">
            <v>0</v>
          </cell>
          <cell r="F2879">
            <v>0</v>
          </cell>
          <cell r="G2879">
            <v>0</v>
          </cell>
          <cell r="H2879">
            <v>0</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row>
        <row r="2880">
          <cell r="A2880">
            <v>7104</v>
          </cell>
          <cell r="B2880" t="str">
            <v>А</v>
          </cell>
          <cell r="C2880" t="str">
            <v>А7104</v>
          </cell>
          <cell r="D2880">
            <v>840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row>
        <row r="2881">
          <cell r="A2881">
            <v>7104</v>
          </cell>
          <cell r="B2881" t="str">
            <v>А</v>
          </cell>
          <cell r="C2881" t="str">
            <v>А7104</v>
          </cell>
          <cell r="D2881">
            <v>810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row>
        <row r="2882">
          <cell r="A2882">
            <v>7106</v>
          </cell>
          <cell r="B2882" t="str">
            <v>А</v>
          </cell>
          <cell r="C2882" t="str">
            <v>А7106</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row>
        <row r="2883">
          <cell r="A2883">
            <v>7106</v>
          </cell>
          <cell r="B2883" t="str">
            <v>А</v>
          </cell>
          <cell r="C2883" t="str">
            <v>А7106</v>
          </cell>
          <cell r="D2883">
            <v>980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row>
        <row r="2884">
          <cell r="A2884">
            <v>7106</v>
          </cell>
          <cell r="B2884" t="str">
            <v>А</v>
          </cell>
          <cell r="C2884" t="str">
            <v>А7106</v>
          </cell>
          <cell r="D2884" t="str">
            <v>978</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row>
        <row r="2885">
          <cell r="A2885">
            <v>7106</v>
          </cell>
          <cell r="B2885" t="str">
            <v>А</v>
          </cell>
          <cell r="C2885" t="str">
            <v>А7106</v>
          </cell>
          <cell r="D2885">
            <v>840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row>
        <row r="2886">
          <cell r="A2886">
            <v>7106</v>
          </cell>
          <cell r="B2886" t="str">
            <v>А</v>
          </cell>
          <cell r="C2886" t="str">
            <v>А7106</v>
          </cell>
          <cell r="D2886">
            <v>810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row>
        <row r="2887">
          <cell r="A2887">
            <v>7108</v>
          </cell>
          <cell r="B2887" t="str">
            <v>А</v>
          </cell>
          <cell r="C2887" t="str">
            <v>А7108</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row>
        <row r="2888">
          <cell r="A2888">
            <v>7108</v>
          </cell>
          <cell r="B2888" t="str">
            <v>А</v>
          </cell>
          <cell r="C2888" t="str">
            <v>А7108</v>
          </cell>
          <cell r="D2888">
            <v>980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row>
        <row r="2889">
          <cell r="A2889">
            <v>7108</v>
          </cell>
          <cell r="B2889" t="str">
            <v>А</v>
          </cell>
          <cell r="C2889" t="str">
            <v>А7108</v>
          </cell>
          <cell r="D2889" t="str">
            <v>978</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row>
        <row r="2890">
          <cell r="A2890">
            <v>7108</v>
          </cell>
          <cell r="B2890" t="str">
            <v>А</v>
          </cell>
          <cell r="C2890" t="str">
            <v>А7108</v>
          </cell>
          <cell r="D2890">
            <v>840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row>
        <row r="2891">
          <cell r="A2891">
            <v>7108</v>
          </cell>
          <cell r="B2891" t="str">
            <v>А</v>
          </cell>
          <cell r="C2891" t="str">
            <v>А7108</v>
          </cell>
          <cell r="D2891">
            <v>810</v>
          </cell>
          <cell r="E2891">
            <v>0</v>
          </cell>
          <cell r="F2891">
            <v>0</v>
          </cell>
          <cell r="G2891">
            <v>0</v>
          </cell>
          <cell r="H2891">
            <v>0</v>
          </cell>
          <cell r="I2891">
            <v>0</v>
          </cell>
          <cell r="J2891">
            <v>0</v>
          </cell>
          <cell r="K2891">
            <v>0</v>
          </cell>
          <cell r="L2891">
            <v>0</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row>
        <row r="2892">
          <cell r="A2892">
            <v>7109</v>
          </cell>
          <cell r="B2892" t="str">
            <v>А</v>
          </cell>
          <cell r="C2892" t="str">
            <v>А7109</v>
          </cell>
          <cell r="D2892">
            <v>0</v>
          </cell>
          <cell r="E2892">
            <v>-17026.48</v>
          </cell>
          <cell r="F2892">
            <v>-16860.849999999999</v>
          </cell>
          <cell r="G2892">
            <v>0</v>
          </cell>
          <cell r="H2892">
            <v>0</v>
          </cell>
          <cell r="I2892">
            <v>-125.63</v>
          </cell>
          <cell r="J2892">
            <v>0</v>
          </cell>
          <cell r="K2892">
            <v>0</v>
          </cell>
          <cell r="L2892">
            <v>0</v>
          </cell>
          <cell r="M2892">
            <v>0</v>
          </cell>
          <cell r="N2892">
            <v>0</v>
          </cell>
          <cell r="O2892">
            <v>0</v>
          </cell>
          <cell r="P2892">
            <v>0</v>
          </cell>
          <cell r="Q2892">
            <v>0</v>
          </cell>
          <cell r="R2892">
            <v>0</v>
          </cell>
          <cell r="S2892">
            <v>0</v>
          </cell>
          <cell r="T2892">
            <v>0</v>
          </cell>
          <cell r="U2892">
            <v>0</v>
          </cell>
          <cell r="V2892">
            <v>0</v>
          </cell>
          <cell r="W2892">
            <v>0</v>
          </cell>
          <cell r="X2892">
            <v>-40</v>
          </cell>
          <cell r="Y2892">
            <v>0</v>
          </cell>
          <cell r="Z2892">
            <v>0</v>
          </cell>
        </row>
        <row r="2893">
          <cell r="A2893">
            <v>7109</v>
          </cell>
          <cell r="B2893" t="str">
            <v>А</v>
          </cell>
          <cell r="C2893" t="str">
            <v>А7109</v>
          </cell>
          <cell r="D2893">
            <v>980</v>
          </cell>
          <cell r="E2893">
            <v>-17026.48</v>
          </cell>
          <cell r="F2893">
            <v>-16860.849999999999</v>
          </cell>
          <cell r="G2893">
            <v>0</v>
          </cell>
          <cell r="H2893">
            <v>0</v>
          </cell>
          <cell r="I2893">
            <v>-125.63</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-40</v>
          </cell>
          <cell r="Y2893">
            <v>0</v>
          </cell>
          <cell r="Z2893">
            <v>0</v>
          </cell>
        </row>
        <row r="2894">
          <cell r="A2894">
            <v>7109</v>
          </cell>
          <cell r="B2894" t="str">
            <v>А</v>
          </cell>
          <cell r="C2894" t="str">
            <v>А7109</v>
          </cell>
          <cell r="D2894" t="str">
            <v>978</v>
          </cell>
          <cell r="E2894">
            <v>0</v>
          </cell>
          <cell r="F2894">
            <v>0</v>
          </cell>
          <cell r="G2894">
            <v>0</v>
          </cell>
          <cell r="H2894">
            <v>0</v>
          </cell>
          <cell r="I2894">
            <v>0</v>
          </cell>
          <cell r="J2894">
            <v>0</v>
          </cell>
          <cell r="K2894">
            <v>0</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row>
        <row r="2895">
          <cell r="A2895">
            <v>7109</v>
          </cell>
          <cell r="B2895" t="str">
            <v>А</v>
          </cell>
          <cell r="C2895" t="str">
            <v>А7109</v>
          </cell>
          <cell r="D2895">
            <v>840</v>
          </cell>
          <cell r="E2895">
            <v>0</v>
          </cell>
          <cell r="F2895">
            <v>0</v>
          </cell>
          <cell r="G2895">
            <v>0</v>
          </cell>
          <cell r="H2895">
            <v>0</v>
          </cell>
          <cell r="I2895">
            <v>0</v>
          </cell>
          <cell r="J2895">
            <v>0</v>
          </cell>
          <cell r="K2895">
            <v>0</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row>
        <row r="2896">
          <cell r="A2896">
            <v>7109</v>
          </cell>
          <cell r="B2896" t="str">
            <v>А</v>
          </cell>
          <cell r="C2896" t="str">
            <v>А7109</v>
          </cell>
          <cell r="D2896">
            <v>810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row>
        <row r="2897">
          <cell r="A2897">
            <v>7180</v>
          </cell>
          <cell r="B2897" t="str">
            <v>А</v>
          </cell>
          <cell r="C2897" t="str">
            <v>А7180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row>
        <row r="2898">
          <cell r="A2898">
            <v>7180</v>
          </cell>
          <cell r="B2898" t="str">
            <v>А</v>
          </cell>
          <cell r="C2898" t="str">
            <v>А7180</v>
          </cell>
          <cell r="D2898">
            <v>980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row>
        <row r="2899">
          <cell r="A2899">
            <v>7180</v>
          </cell>
          <cell r="B2899" t="str">
            <v>А</v>
          </cell>
          <cell r="C2899" t="str">
            <v>А7180</v>
          </cell>
          <cell r="D2899" t="str">
            <v>978</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row>
        <row r="2900">
          <cell r="A2900">
            <v>7180</v>
          </cell>
          <cell r="B2900" t="str">
            <v>А</v>
          </cell>
          <cell r="C2900" t="str">
            <v>А7180</v>
          </cell>
          <cell r="D2900">
            <v>840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row>
        <row r="2901">
          <cell r="A2901">
            <v>7180</v>
          </cell>
          <cell r="B2901" t="str">
            <v>А</v>
          </cell>
          <cell r="C2901" t="str">
            <v>А7180</v>
          </cell>
          <cell r="D2901">
            <v>810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row>
        <row r="2902">
          <cell r="A2902">
            <v>7380</v>
          </cell>
          <cell r="B2902" t="str">
            <v>А</v>
          </cell>
          <cell r="C2902" t="str">
            <v>А7380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row>
        <row r="2903">
          <cell r="A2903">
            <v>7380</v>
          </cell>
          <cell r="B2903" t="str">
            <v>А</v>
          </cell>
          <cell r="C2903" t="str">
            <v>А7380</v>
          </cell>
          <cell r="D2903">
            <v>980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row>
        <row r="2904">
          <cell r="A2904">
            <v>7380</v>
          </cell>
          <cell r="B2904" t="str">
            <v>А</v>
          </cell>
          <cell r="C2904" t="str">
            <v>А7380</v>
          </cell>
          <cell r="D2904" t="str">
            <v>978</v>
          </cell>
          <cell r="E2904">
            <v>0</v>
          </cell>
          <cell r="F2904">
            <v>0</v>
          </cell>
          <cell r="G2904">
            <v>0</v>
          </cell>
          <cell r="H2904">
            <v>0</v>
          </cell>
          <cell r="I2904">
            <v>0</v>
          </cell>
          <cell r="J2904">
            <v>0</v>
          </cell>
          <cell r="K2904">
            <v>0</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row>
        <row r="2905">
          <cell r="A2905">
            <v>7380</v>
          </cell>
          <cell r="B2905" t="str">
            <v>А</v>
          </cell>
          <cell r="C2905" t="str">
            <v>А7380</v>
          </cell>
          <cell r="D2905">
            <v>840</v>
          </cell>
          <cell r="E2905">
            <v>0</v>
          </cell>
          <cell r="F2905">
            <v>0</v>
          </cell>
          <cell r="G2905">
            <v>0</v>
          </cell>
          <cell r="H2905">
            <v>0</v>
          </cell>
          <cell r="I2905">
            <v>0</v>
          </cell>
          <cell r="J2905">
            <v>0</v>
          </cell>
          <cell r="K2905">
            <v>0</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row>
        <row r="2906">
          <cell r="A2906">
            <v>7380</v>
          </cell>
          <cell r="B2906" t="str">
            <v>А</v>
          </cell>
          <cell r="C2906" t="str">
            <v>А7380</v>
          </cell>
          <cell r="D2906">
            <v>810</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row>
        <row r="2907">
          <cell r="A2907">
            <v>7390</v>
          </cell>
          <cell r="B2907" t="str">
            <v>А</v>
          </cell>
          <cell r="C2907" t="str">
            <v>А7390</v>
          </cell>
          <cell r="D2907">
            <v>0</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row>
        <row r="2908">
          <cell r="A2908">
            <v>7390</v>
          </cell>
          <cell r="B2908" t="str">
            <v>А</v>
          </cell>
          <cell r="C2908" t="str">
            <v>А7390</v>
          </cell>
          <cell r="D2908">
            <v>980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row>
        <row r="2909">
          <cell r="A2909">
            <v>7390</v>
          </cell>
          <cell r="B2909" t="str">
            <v>А</v>
          </cell>
          <cell r="C2909" t="str">
            <v>А7390</v>
          </cell>
          <cell r="D2909" t="str">
            <v>978</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row>
        <row r="2910">
          <cell r="A2910">
            <v>7390</v>
          </cell>
          <cell r="B2910" t="str">
            <v>А</v>
          </cell>
          <cell r="C2910" t="str">
            <v>А7390</v>
          </cell>
          <cell r="D2910">
            <v>840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row>
        <row r="2911">
          <cell r="A2911">
            <v>7390</v>
          </cell>
          <cell r="B2911" t="str">
            <v>А</v>
          </cell>
          <cell r="C2911" t="str">
            <v>А7390</v>
          </cell>
          <cell r="D2911">
            <v>810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row>
        <row r="2912">
          <cell r="A2912">
            <v>7394</v>
          </cell>
          <cell r="B2912" t="str">
            <v>А</v>
          </cell>
          <cell r="C2912" t="str">
            <v>А7394</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row>
        <row r="2913">
          <cell r="A2913">
            <v>7394</v>
          </cell>
          <cell r="B2913" t="str">
            <v>А</v>
          </cell>
          <cell r="C2913" t="str">
            <v>А7394</v>
          </cell>
          <cell r="D2913">
            <v>980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row>
        <row r="2914">
          <cell r="A2914">
            <v>7394</v>
          </cell>
          <cell r="B2914" t="str">
            <v>А</v>
          </cell>
          <cell r="C2914" t="str">
            <v>А7394</v>
          </cell>
          <cell r="D2914" t="str">
            <v>978</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row>
        <row r="2915">
          <cell r="A2915">
            <v>7394</v>
          </cell>
          <cell r="B2915" t="str">
            <v>А</v>
          </cell>
          <cell r="C2915" t="str">
            <v>А7394</v>
          </cell>
          <cell r="D2915">
            <v>840</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row>
        <row r="2916">
          <cell r="A2916">
            <v>7394</v>
          </cell>
          <cell r="B2916" t="str">
            <v>А</v>
          </cell>
          <cell r="C2916" t="str">
            <v>А7394</v>
          </cell>
          <cell r="D2916">
            <v>810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row>
        <row r="2917">
          <cell r="A2917">
            <v>7395</v>
          </cell>
          <cell r="B2917" t="str">
            <v>А</v>
          </cell>
          <cell r="C2917" t="str">
            <v>А7395</v>
          </cell>
          <cell r="D2917">
            <v>0</v>
          </cell>
          <cell r="E2917">
            <v>-1975069.52</v>
          </cell>
          <cell r="F2917">
            <v>-470443.22</v>
          </cell>
          <cell r="G2917">
            <v>-161434.54999999999</v>
          </cell>
          <cell r="H2917">
            <v>0</v>
          </cell>
          <cell r="I2917">
            <v>-213148.98</v>
          </cell>
          <cell r="J2917">
            <v>-120973.08</v>
          </cell>
          <cell r="K2917">
            <v>-7777.61</v>
          </cell>
          <cell r="L2917">
            <v>-4627.54</v>
          </cell>
          <cell r="M2917">
            <v>-533770.02</v>
          </cell>
          <cell r="N2917">
            <v>-4836.16</v>
          </cell>
          <cell r="O2917">
            <v>-23686.76</v>
          </cell>
          <cell r="P2917">
            <v>-15792.85</v>
          </cell>
          <cell r="Q2917">
            <v>-28060.52</v>
          </cell>
          <cell r="R2917">
            <v>-82449.59</v>
          </cell>
          <cell r="S2917">
            <v>-149892.04</v>
          </cell>
          <cell r="T2917">
            <v>-46079.19</v>
          </cell>
          <cell r="U2917">
            <v>-2052.96</v>
          </cell>
          <cell r="V2917">
            <v>-24641.85</v>
          </cell>
          <cell r="W2917">
            <v>-57516.09</v>
          </cell>
          <cell r="X2917">
            <v>-7998.13</v>
          </cell>
          <cell r="Y2917">
            <v>-14773.26</v>
          </cell>
          <cell r="Z2917">
            <v>-5115.12</v>
          </cell>
        </row>
        <row r="2918">
          <cell r="A2918">
            <v>7395</v>
          </cell>
          <cell r="B2918" t="str">
            <v>А</v>
          </cell>
          <cell r="C2918" t="str">
            <v>А7395</v>
          </cell>
          <cell r="D2918">
            <v>980</v>
          </cell>
          <cell r="E2918">
            <v>-1975069.52</v>
          </cell>
          <cell r="F2918">
            <v>-470443.22</v>
          </cell>
          <cell r="G2918">
            <v>-161434.54999999999</v>
          </cell>
          <cell r="H2918">
            <v>0</v>
          </cell>
          <cell r="I2918">
            <v>-213148.98</v>
          </cell>
          <cell r="J2918">
            <v>-120973.08</v>
          </cell>
          <cell r="K2918">
            <v>-7777.61</v>
          </cell>
          <cell r="L2918">
            <v>-4627.54</v>
          </cell>
          <cell r="M2918">
            <v>-533770.02</v>
          </cell>
          <cell r="N2918">
            <v>-4836.16</v>
          </cell>
          <cell r="O2918">
            <v>-23686.76</v>
          </cell>
          <cell r="P2918">
            <v>-15792.85</v>
          </cell>
          <cell r="Q2918">
            <v>-28060.52</v>
          </cell>
          <cell r="R2918">
            <v>-82449.59</v>
          </cell>
          <cell r="S2918">
            <v>-149892.04</v>
          </cell>
          <cell r="T2918">
            <v>-46079.19</v>
          </cell>
          <cell r="U2918">
            <v>-2052.96</v>
          </cell>
          <cell r="V2918">
            <v>-24641.85</v>
          </cell>
          <cell r="W2918">
            <v>-57516.09</v>
          </cell>
          <cell r="X2918">
            <v>-7998.13</v>
          </cell>
          <cell r="Y2918">
            <v>-14773.26</v>
          </cell>
          <cell r="Z2918">
            <v>-5115.12</v>
          </cell>
        </row>
        <row r="2919">
          <cell r="A2919">
            <v>7395</v>
          </cell>
          <cell r="B2919" t="str">
            <v>А</v>
          </cell>
          <cell r="C2919" t="str">
            <v>А7395</v>
          </cell>
          <cell r="D2919" t="str">
            <v>978</v>
          </cell>
          <cell r="E2919">
            <v>0</v>
          </cell>
          <cell r="F2919">
            <v>0</v>
          </cell>
          <cell r="G2919">
            <v>0</v>
          </cell>
          <cell r="H2919">
            <v>0</v>
          </cell>
          <cell r="I2919">
            <v>0</v>
          </cell>
          <cell r="J2919">
            <v>0</v>
          </cell>
          <cell r="K2919">
            <v>0</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row>
        <row r="2920">
          <cell r="A2920">
            <v>7395</v>
          </cell>
          <cell r="B2920" t="str">
            <v>А</v>
          </cell>
          <cell r="C2920" t="str">
            <v>А7395</v>
          </cell>
          <cell r="D2920">
            <v>840</v>
          </cell>
          <cell r="E2920">
            <v>0</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row>
        <row r="2921">
          <cell r="A2921">
            <v>7395</v>
          </cell>
          <cell r="B2921" t="str">
            <v>А</v>
          </cell>
          <cell r="C2921" t="str">
            <v>А7395</v>
          </cell>
          <cell r="D2921">
            <v>810</v>
          </cell>
          <cell r="E2921">
            <v>0</v>
          </cell>
          <cell r="F2921">
            <v>0</v>
          </cell>
          <cell r="G2921">
            <v>0</v>
          </cell>
          <cell r="H2921">
            <v>0</v>
          </cell>
          <cell r="I2921">
            <v>0</v>
          </cell>
          <cell r="J2921">
            <v>0</v>
          </cell>
          <cell r="K2921">
            <v>0</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row>
        <row r="2922">
          <cell r="A2922">
            <v>7395</v>
          </cell>
          <cell r="B2922" t="str">
            <v>П</v>
          </cell>
          <cell r="C2922" t="str">
            <v>П7395</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row>
        <row r="2923">
          <cell r="A2923">
            <v>7395</v>
          </cell>
          <cell r="B2923" t="str">
            <v>П</v>
          </cell>
          <cell r="C2923" t="str">
            <v>П7395</v>
          </cell>
          <cell r="D2923">
            <v>980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row>
        <row r="2924">
          <cell r="A2924">
            <v>7395</v>
          </cell>
          <cell r="B2924" t="str">
            <v>П</v>
          </cell>
          <cell r="C2924" t="str">
            <v>П7395</v>
          </cell>
          <cell r="D2924" t="str">
            <v>978</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row>
        <row r="2925">
          <cell r="A2925">
            <v>7395</v>
          </cell>
          <cell r="B2925" t="str">
            <v>П</v>
          </cell>
          <cell r="C2925" t="str">
            <v>П7395</v>
          </cell>
          <cell r="D2925">
            <v>840</v>
          </cell>
          <cell r="E2925">
            <v>0</v>
          </cell>
          <cell r="F2925">
            <v>0</v>
          </cell>
          <cell r="G2925">
            <v>0</v>
          </cell>
          <cell r="H2925">
            <v>0</v>
          </cell>
          <cell r="I2925">
            <v>0</v>
          </cell>
          <cell r="J2925">
            <v>0</v>
          </cell>
          <cell r="K2925">
            <v>0</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row>
        <row r="2926">
          <cell r="A2926">
            <v>7395</v>
          </cell>
          <cell r="B2926" t="str">
            <v>П</v>
          </cell>
          <cell r="C2926" t="str">
            <v>П7395</v>
          </cell>
          <cell r="D2926">
            <v>810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row>
        <row r="2927">
          <cell r="A2927">
            <v>7396</v>
          </cell>
          <cell r="B2927" t="str">
            <v>А</v>
          </cell>
          <cell r="C2927" t="str">
            <v>А7396</v>
          </cell>
          <cell r="D2927">
            <v>0</v>
          </cell>
          <cell r="E2927">
            <v>-119617.26</v>
          </cell>
          <cell r="F2927">
            <v>-104244.85</v>
          </cell>
          <cell r="G2927">
            <v>-847</v>
          </cell>
          <cell r="H2927">
            <v>-240</v>
          </cell>
          <cell r="I2927">
            <v>-1389.08</v>
          </cell>
          <cell r="J2927">
            <v>0</v>
          </cell>
          <cell r="K2927">
            <v>-692.8</v>
          </cell>
          <cell r="L2927">
            <v>-976.09</v>
          </cell>
          <cell r="M2927">
            <v>-5556</v>
          </cell>
          <cell r="N2927">
            <v>0</v>
          </cell>
          <cell r="O2927">
            <v>-2248.16</v>
          </cell>
          <cell r="P2927">
            <v>-422.73</v>
          </cell>
          <cell r="Q2927">
            <v>-864</v>
          </cell>
          <cell r="R2927">
            <v>0</v>
          </cell>
          <cell r="S2927">
            <v>0</v>
          </cell>
          <cell r="T2927">
            <v>0</v>
          </cell>
          <cell r="U2927">
            <v>0</v>
          </cell>
          <cell r="V2927">
            <v>0</v>
          </cell>
          <cell r="W2927">
            <v>-606</v>
          </cell>
          <cell r="X2927">
            <v>-634.54999999999995</v>
          </cell>
          <cell r="Y2927">
            <v>0</v>
          </cell>
          <cell r="Z2927">
            <v>-896</v>
          </cell>
        </row>
        <row r="2928">
          <cell r="A2928">
            <v>7396</v>
          </cell>
          <cell r="B2928" t="str">
            <v>А</v>
          </cell>
          <cell r="C2928" t="str">
            <v>А7396</v>
          </cell>
          <cell r="D2928">
            <v>980</v>
          </cell>
          <cell r="E2928">
            <v>-119617.26</v>
          </cell>
          <cell r="F2928">
            <v>-104244.85</v>
          </cell>
          <cell r="G2928">
            <v>-847</v>
          </cell>
          <cell r="H2928">
            <v>-240</v>
          </cell>
          <cell r="I2928">
            <v>-1389.08</v>
          </cell>
          <cell r="J2928">
            <v>0</v>
          </cell>
          <cell r="K2928">
            <v>-692.8</v>
          </cell>
          <cell r="L2928">
            <v>-976.09</v>
          </cell>
          <cell r="M2928">
            <v>-5556</v>
          </cell>
          <cell r="N2928">
            <v>0</v>
          </cell>
          <cell r="O2928">
            <v>-2248.16</v>
          </cell>
          <cell r="P2928">
            <v>-422.73</v>
          </cell>
          <cell r="Q2928">
            <v>-864</v>
          </cell>
          <cell r="R2928">
            <v>0</v>
          </cell>
          <cell r="S2928">
            <v>0</v>
          </cell>
          <cell r="T2928">
            <v>0</v>
          </cell>
          <cell r="U2928">
            <v>0</v>
          </cell>
          <cell r="V2928">
            <v>0</v>
          </cell>
          <cell r="W2928">
            <v>-606</v>
          </cell>
          <cell r="X2928">
            <v>-634.54999999999995</v>
          </cell>
          <cell r="Y2928">
            <v>0</v>
          </cell>
          <cell r="Z2928">
            <v>-896</v>
          </cell>
        </row>
        <row r="2929">
          <cell r="A2929">
            <v>7396</v>
          </cell>
          <cell r="B2929" t="str">
            <v>А</v>
          </cell>
          <cell r="C2929" t="str">
            <v>А7396</v>
          </cell>
          <cell r="D2929" t="str">
            <v>978</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row>
        <row r="2930">
          <cell r="A2930">
            <v>7396</v>
          </cell>
          <cell r="B2930" t="str">
            <v>А</v>
          </cell>
          <cell r="C2930" t="str">
            <v>А7396</v>
          </cell>
          <cell r="D2930">
            <v>840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row>
        <row r="2931">
          <cell r="A2931">
            <v>7396</v>
          </cell>
          <cell r="B2931" t="str">
            <v>А</v>
          </cell>
          <cell r="C2931" t="str">
            <v>А7396</v>
          </cell>
          <cell r="D2931">
            <v>810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row>
        <row r="2932">
          <cell r="A2932">
            <v>7397</v>
          </cell>
          <cell r="B2932" t="str">
            <v>А</v>
          </cell>
          <cell r="C2932" t="str">
            <v>А7397</v>
          </cell>
          <cell r="D2932">
            <v>0</v>
          </cell>
          <cell r="E2932">
            <v>-17018.099999999999</v>
          </cell>
          <cell r="F2932">
            <v>-7467.39</v>
          </cell>
          <cell r="G2932">
            <v>-8696.02</v>
          </cell>
          <cell r="H2932">
            <v>0</v>
          </cell>
          <cell r="I2932">
            <v>-170</v>
          </cell>
          <cell r="J2932">
            <v>0</v>
          </cell>
          <cell r="K2932">
            <v>0</v>
          </cell>
          <cell r="L2932">
            <v>0</v>
          </cell>
          <cell r="M2932">
            <v>-340</v>
          </cell>
          <cell r="N2932">
            <v>0</v>
          </cell>
          <cell r="O2932">
            <v>0</v>
          </cell>
          <cell r="P2932">
            <v>0</v>
          </cell>
          <cell r="Q2932">
            <v>-340</v>
          </cell>
          <cell r="R2932">
            <v>0</v>
          </cell>
          <cell r="S2932">
            <v>0</v>
          </cell>
          <cell r="T2932">
            <v>0</v>
          </cell>
          <cell r="U2932">
            <v>0</v>
          </cell>
          <cell r="V2932">
            <v>-4.6900000000000004</v>
          </cell>
          <cell r="W2932">
            <v>0</v>
          </cell>
          <cell r="X2932">
            <v>0</v>
          </cell>
          <cell r="Y2932">
            <v>0</v>
          </cell>
          <cell r="Z2932">
            <v>0</v>
          </cell>
        </row>
        <row r="2933">
          <cell r="A2933">
            <v>7397</v>
          </cell>
          <cell r="B2933" t="str">
            <v>А</v>
          </cell>
          <cell r="C2933" t="str">
            <v>А7397</v>
          </cell>
          <cell r="D2933">
            <v>980</v>
          </cell>
          <cell r="E2933">
            <v>-17018.099999999999</v>
          </cell>
          <cell r="F2933">
            <v>-7467.39</v>
          </cell>
          <cell r="G2933">
            <v>-8696.02</v>
          </cell>
          <cell r="H2933">
            <v>0</v>
          </cell>
          <cell r="I2933">
            <v>-170</v>
          </cell>
          <cell r="J2933">
            <v>0</v>
          </cell>
          <cell r="K2933">
            <v>0</v>
          </cell>
          <cell r="L2933">
            <v>0</v>
          </cell>
          <cell r="M2933">
            <v>-340</v>
          </cell>
          <cell r="N2933">
            <v>0</v>
          </cell>
          <cell r="O2933">
            <v>0</v>
          </cell>
          <cell r="P2933">
            <v>0</v>
          </cell>
          <cell r="Q2933">
            <v>-340</v>
          </cell>
          <cell r="R2933">
            <v>0</v>
          </cell>
          <cell r="S2933">
            <v>0</v>
          </cell>
          <cell r="T2933">
            <v>0</v>
          </cell>
          <cell r="U2933">
            <v>0</v>
          </cell>
          <cell r="V2933">
            <v>-4.6900000000000004</v>
          </cell>
          <cell r="W2933">
            <v>0</v>
          </cell>
          <cell r="X2933">
            <v>0</v>
          </cell>
          <cell r="Y2933">
            <v>0</v>
          </cell>
          <cell r="Z2933">
            <v>0</v>
          </cell>
        </row>
        <row r="2934">
          <cell r="A2934">
            <v>7397</v>
          </cell>
          <cell r="B2934" t="str">
            <v>А</v>
          </cell>
          <cell r="C2934" t="str">
            <v>А7397</v>
          </cell>
          <cell r="D2934" t="str">
            <v>978</v>
          </cell>
          <cell r="E2934">
            <v>0</v>
          </cell>
          <cell r="F2934">
            <v>0</v>
          </cell>
          <cell r="G2934">
            <v>0</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row>
        <row r="2935">
          <cell r="A2935">
            <v>7397</v>
          </cell>
          <cell r="B2935" t="str">
            <v>А</v>
          </cell>
          <cell r="C2935" t="str">
            <v>А7397</v>
          </cell>
          <cell r="D2935">
            <v>840</v>
          </cell>
          <cell r="E2935">
            <v>0</v>
          </cell>
          <cell r="F2935">
            <v>0</v>
          </cell>
          <cell r="G2935">
            <v>0</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row>
        <row r="2936">
          <cell r="A2936">
            <v>7397</v>
          </cell>
          <cell r="B2936" t="str">
            <v>А</v>
          </cell>
          <cell r="C2936" t="str">
            <v>А7397</v>
          </cell>
          <cell r="D2936">
            <v>810</v>
          </cell>
          <cell r="E2936">
            <v>0</v>
          </cell>
          <cell r="F2936">
            <v>0</v>
          </cell>
          <cell r="G2936">
            <v>0</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row>
        <row r="2937">
          <cell r="A2937">
            <v>7399</v>
          </cell>
          <cell r="B2937" t="str">
            <v>А</v>
          </cell>
          <cell r="C2937" t="str">
            <v>А7399</v>
          </cell>
          <cell r="D2937">
            <v>0</v>
          </cell>
          <cell r="E2937">
            <v>-4287072.25</v>
          </cell>
          <cell r="F2937">
            <v>-3918973.77</v>
          </cell>
          <cell r="G2937">
            <v>-8412.81</v>
          </cell>
          <cell r="H2937">
            <v>0</v>
          </cell>
          <cell r="I2937">
            <v>-33108.129999999997</v>
          </cell>
          <cell r="J2937">
            <v>-12862.24</v>
          </cell>
          <cell r="K2937">
            <v>-2087.33</v>
          </cell>
          <cell r="L2937">
            <v>-1337.5</v>
          </cell>
          <cell r="M2937">
            <v>-29908.23</v>
          </cell>
          <cell r="N2937">
            <v>-1596.99</v>
          </cell>
          <cell r="O2937">
            <v>-152137.28</v>
          </cell>
          <cell r="P2937">
            <v>-1638.83</v>
          </cell>
          <cell r="Q2937">
            <v>-6684.18</v>
          </cell>
          <cell r="R2937">
            <v>-1842.24</v>
          </cell>
          <cell r="S2937">
            <v>-15233.68</v>
          </cell>
          <cell r="T2937">
            <v>-5980.11</v>
          </cell>
          <cell r="U2937">
            <v>-20</v>
          </cell>
          <cell r="V2937">
            <v>-5949.44</v>
          </cell>
          <cell r="W2937">
            <v>-23510.43</v>
          </cell>
          <cell r="X2937">
            <v>-1890.5</v>
          </cell>
          <cell r="Y2937">
            <v>-370.82</v>
          </cell>
          <cell r="Z2937">
            <v>-63527.74</v>
          </cell>
        </row>
        <row r="2938">
          <cell r="A2938">
            <v>7399</v>
          </cell>
          <cell r="B2938" t="str">
            <v>А</v>
          </cell>
          <cell r="C2938" t="str">
            <v>А7399</v>
          </cell>
          <cell r="D2938">
            <v>980</v>
          </cell>
          <cell r="E2938">
            <v>-4287072.25</v>
          </cell>
          <cell r="F2938">
            <v>-3918973.77</v>
          </cell>
          <cell r="G2938">
            <v>-8412.81</v>
          </cell>
          <cell r="H2938">
            <v>0</v>
          </cell>
          <cell r="I2938">
            <v>-33108.129999999997</v>
          </cell>
          <cell r="J2938">
            <v>-12862.24</v>
          </cell>
          <cell r="K2938">
            <v>-2087.33</v>
          </cell>
          <cell r="L2938">
            <v>-1337.5</v>
          </cell>
          <cell r="M2938">
            <v>-29908.23</v>
          </cell>
          <cell r="N2938">
            <v>-1596.99</v>
          </cell>
          <cell r="O2938">
            <v>-152137.28</v>
          </cell>
          <cell r="P2938">
            <v>-1638.83</v>
          </cell>
          <cell r="Q2938">
            <v>-6684.18</v>
          </cell>
          <cell r="R2938">
            <v>-1842.24</v>
          </cell>
          <cell r="S2938">
            <v>-15233.68</v>
          </cell>
          <cell r="T2938">
            <v>-5980.11</v>
          </cell>
          <cell r="U2938">
            <v>-20</v>
          </cell>
          <cell r="V2938">
            <v>-5949.44</v>
          </cell>
          <cell r="W2938">
            <v>-23510.43</v>
          </cell>
          <cell r="X2938">
            <v>-1890.5</v>
          </cell>
          <cell r="Y2938">
            <v>-370.82</v>
          </cell>
          <cell r="Z2938">
            <v>-63527.74</v>
          </cell>
        </row>
        <row r="2939">
          <cell r="A2939">
            <v>7399</v>
          </cell>
          <cell r="B2939" t="str">
            <v>А</v>
          </cell>
          <cell r="C2939" t="str">
            <v>А7399</v>
          </cell>
          <cell r="D2939" t="str">
            <v>978</v>
          </cell>
          <cell r="E2939">
            <v>0</v>
          </cell>
          <cell r="F2939">
            <v>0</v>
          </cell>
          <cell r="G2939">
            <v>0</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row>
        <row r="2940">
          <cell r="A2940">
            <v>7399</v>
          </cell>
          <cell r="B2940" t="str">
            <v>А</v>
          </cell>
          <cell r="C2940" t="str">
            <v>А7399</v>
          </cell>
          <cell r="D2940">
            <v>840</v>
          </cell>
          <cell r="E2940">
            <v>0</v>
          </cell>
          <cell r="F2940">
            <v>0</v>
          </cell>
          <cell r="G2940">
            <v>0</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row>
        <row r="2941">
          <cell r="A2941">
            <v>7399</v>
          </cell>
          <cell r="B2941" t="str">
            <v>А</v>
          </cell>
          <cell r="C2941" t="str">
            <v>А7399</v>
          </cell>
          <cell r="D2941">
            <v>810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row>
        <row r="2942">
          <cell r="A2942">
            <v>7400</v>
          </cell>
          <cell r="B2942" t="str">
            <v>А</v>
          </cell>
          <cell r="C2942" t="str">
            <v>А7400</v>
          </cell>
          <cell r="D2942">
            <v>0</v>
          </cell>
          <cell r="E2942">
            <v>-9063113.2699999996</v>
          </cell>
          <cell r="F2942">
            <v>-3520568.95</v>
          </cell>
          <cell r="G2942">
            <v>-901967.27</v>
          </cell>
          <cell r="H2942">
            <v>-16731.84</v>
          </cell>
          <cell r="I2942">
            <v>-603039.78</v>
          </cell>
          <cell r="J2942">
            <v>-400057.28</v>
          </cell>
          <cell r="K2942">
            <v>-65257.71</v>
          </cell>
          <cell r="L2942">
            <v>-171795.68</v>
          </cell>
          <cell r="M2942">
            <v>-993524.72</v>
          </cell>
          <cell r="N2942">
            <v>-69083.490000000005</v>
          </cell>
          <cell r="O2942">
            <v>-489202.93</v>
          </cell>
          <cell r="P2942">
            <v>-127709.67</v>
          </cell>
          <cell r="Q2942">
            <v>-95888.83</v>
          </cell>
          <cell r="R2942">
            <v>-233884.96</v>
          </cell>
          <cell r="S2942">
            <v>-284900</v>
          </cell>
          <cell r="T2942">
            <v>-225800.07</v>
          </cell>
          <cell r="U2942">
            <v>-40103.17</v>
          </cell>
          <cell r="V2942">
            <v>-220584.54</v>
          </cell>
          <cell r="W2942">
            <v>-230012.19</v>
          </cell>
          <cell r="X2942">
            <v>-78231.460000000006</v>
          </cell>
          <cell r="Y2942">
            <v>-49754.9</v>
          </cell>
          <cell r="Z2942">
            <v>-245013.83</v>
          </cell>
        </row>
        <row r="2943">
          <cell r="A2943">
            <v>7400</v>
          </cell>
          <cell r="B2943" t="str">
            <v>А</v>
          </cell>
          <cell r="C2943" t="str">
            <v>А7400</v>
          </cell>
          <cell r="D2943">
            <v>980</v>
          </cell>
          <cell r="E2943">
            <v>-9063113.2699999996</v>
          </cell>
          <cell r="F2943">
            <v>-3520568.95</v>
          </cell>
          <cell r="G2943">
            <v>-901967.27</v>
          </cell>
          <cell r="H2943">
            <v>-16731.84</v>
          </cell>
          <cell r="I2943">
            <v>-603039.78</v>
          </cell>
          <cell r="J2943">
            <v>-400057.28</v>
          </cell>
          <cell r="K2943">
            <v>-65257.71</v>
          </cell>
          <cell r="L2943">
            <v>-171795.68</v>
          </cell>
          <cell r="M2943">
            <v>-993524.72</v>
          </cell>
          <cell r="N2943">
            <v>-69083.490000000005</v>
          </cell>
          <cell r="O2943">
            <v>-489202.93</v>
          </cell>
          <cell r="P2943">
            <v>-127709.67</v>
          </cell>
          <cell r="Q2943">
            <v>-95888.83</v>
          </cell>
          <cell r="R2943">
            <v>-233884.96</v>
          </cell>
          <cell r="S2943">
            <v>-284900</v>
          </cell>
          <cell r="T2943">
            <v>-225800.07</v>
          </cell>
          <cell r="U2943">
            <v>-40103.17</v>
          </cell>
          <cell r="V2943">
            <v>-220584.54</v>
          </cell>
          <cell r="W2943">
            <v>-230012.19</v>
          </cell>
          <cell r="X2943">
            <v>-78231.460000000006</v>
          </cell>
          <cell r="Y2943">
            <v>-49754.9</v>
          </cell>
          <cell r="Z2943">
            <v>-245013.83</v>
          </cell>
        </row>
        <row r="2944">
          <cell r="A2944">
            <v>7400</v>
          </cell>
          <cell r="B2944" t="str">
            <v>А</v>
          </cell>
          <cell r="C2944" t="str">
            <v>А7400</v>
          </cell>
          <cell r="D2944" t="str">
            <v>978</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row>
        <row r="2945">
          <cell r="A2945">
            <v>7400</v>
          </cell>
          <cell r="B2945" t="str">
            <v>А</v>
          </cell>
          <cell r="C2945" t="str">
            <v>А7400</v>
          </cell>
          <cell r="D2945">
            <v>840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row>
        <row r="2946">
          <cell r="A2946">
            <v>7400</v>
          </cell>
          <cell r="B2946" t="str">
            <v>А</v>
          </cell>
          <cell r="C2946" t="str">
            <v>А7400</v>
          </cell>
          <cell r="D2946">
            <v>810</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row>
        <row r="2947">
          <cell r="A2947">
            <v>7401</v>
          </cell>
          <cell r="B2947" t="str">
            <v>А</v>
          </cell>
          <cell r="C2947" t="str">
            <v>А7401</v>
          </cell>
          <cell r="D2947">
            <v>0</v>
          </cell>
          <cell r="E2947">
            <v>-2325234.42</v>
          </cell>
          <cell r="F2947">
            <v>-648070.14</v>
          </cell>
          <cell r="G2947">
            <v>-287524.08</v>
          </cell>
          <cell r="H2947">
            <v>-5622.53</v>
          </cell>
          <cell r="I2947">
            <v>-189521.2</v>
          </cell>
          <cell r="J2947">
            <v>-129212.43</v>
          </cell>
          <cell r="K2947">
            <v>-21141.69</v>
          </cell>
          <cell r="L2947">
            <v>-38031.54</v>
          </cell>
          <cell r="M2947">
            <v>-296260.57</v>
          </cell>
          <cell r="N2947">
            <v>-16518.79</v>
          </cell>
          <cell r="O2947">
            <v>-130586.93</v>
          </cell>
          <cell r="P2947">
            <v>-39084.07</v>
          </cell>
          <cell r="Q2947">
            <v>-35556.21</v>
          </cell>
          <cell r="R2947">
            <v>-58913.46</v>
          </cell>
          <cell r="S2947">
            <v>-90435.199999999997</v>
          </cell>
          <cell r="T2947">
            <v>-70118.66</v>
          </cell>
          <cell r="U2947">
            <v>-12741.35</v>
          </cell>
          <cell r="V2947">
            <v>-69166.8</v>
          </cell>
          <cell r="W2947">
            <v>-70881.929999999993</v>
          </cell>
          <cell r="X2947">
            <v>-25913.35</v>
          </cell>
          <cell r="Y2947">
            <v>-18106.66</v>
          </cell>
          <cell r="Z2947">
            <v>-71826.83</v>
          </cell>
        </row>
        <row r="2948">
          <cell r="A2948">
            <v>7401</v>
          </cell>
          <cell r="B2948" t="str">
            <v>А</v>
          </cell>
          <cell r="C2948" t="str">
            <v>А7401</v>
          </cell>
          <cell r="D2948">
            <v>980</v>
          </cell>
          <cell r="E2948">
            <v>-2325234.42</v>
          </cell>
          <cell r="F2948">
            <v>-648070.14</v>
          </cell>
          <cell r="G2948">
            <v>-287524.08</v>
          </cell>
          <cell r="H2948">
            <v>-5622.53</v>
          </cell>
          <cell r="I2948">
            <v>-189521.2</v>
          </cell>
          <cell r="J2948">
            <v>-129212.43</v>
          </cell>
          <cell r="K2948">
            <v>-21141.69</v>
          </cell>
          <cell r="L2948">
            <v>-38031.54</v>
          </cell>
          <cell r="M2948">
            <v>-296260.57</v>
          </cell>
          <cell r="N2948">
            <v>-16518.79</v>
          </cell>
          <cell r="O2948">
            <v>-130586.93</v>
          </cell>
          <cell r="P2948">
            <v>-39084.07</v>
          </cell>
          <cell r="Q2948">
            <v>-35556.21</v>
          </cell>
          <cell r="R2948">
            <v>-58913.46</v>
          </cell>
          <cell r="S2948">
            <v>-90435.199999999997</v>
          </cell>
          <cell r="T2948">
            <v>-70118.66</v>
          </cell>
          <cell r="U2948">
            <v>-12741.35</v>
          </cell>
          <cell r="V2948">
            <v>-69166.8</v>
          </cell>
          <cell r="W2948">
            <v>-70881.929999999993</v>
          </cell>
          <cell r="X2948">
            <v>-25913.35</v>
          </cell>
          <cell r="Y2948">
            <v>-18106.66</v>
          </cell>
          <cell r="Z2948">
            <v>-71826.83</v>
          </cell>
        </row>
        <row r="2949">
          <cell r="A2949">
            <v>7401</v>
          </cell>
          <cell r="B2949" t="str">
            <v>А</v>
          </cell>
          <cell r="C2949" t="str">
            <v>А7401</v>
          </cell>
          <cell r="D2949" t="str">
            <v>978</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row>
        <row r="2950">
          <cell r="A2950">
            <v>7401</v>
          </cell>
          <cell r="B2950" t="str">
            <v>А</v>
          </cell>
          <cell r="C2950" t="str">
            <v>А7401</v>
          </cell>
          <cell r="D2950">
            <v>840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row>
        <row r="2951">
          <cell r="A2951">
            <v>7401</v>
          </cell>
          <cell r="B2951" t="str">
            <v>А</v>
          </cell>
          <cell r="C2951" t="str">
            <v>А7401</v>
          </cell>
          <cell r="D2951">
            <v>810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row>
        <row r="2952">
          <cell r="A2952">
            <v>7402</v>
          </cell>
          <cell r="B2952" t="str">
            <v>А</v>
          </cell>
          <cell r="C2952" t="str">
            <v>А7402</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row>
        <row r="2953">
          <cell r="A2953">
            <v>7402</v>
          </cell>
          <cell r="B2953" t="str">
            <v>А</v>
          </cell>
          <cell r="C2953" t="str">
            <v>А7402</v>
          </cell>
          <cell r="D2953">
            <v>980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row>
        <row r="2954">
          <cell r="A2954">
            <v>7402</v>
          </cell>
          <cell r="B2954" t="str">
            <v>А</v>
          </cell>
          <cell r="C2954" t="str">
            <v>А7402</v>
          </cell>
          <cell r="D2954" t="str">
            <v>978</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row>
        <row r="2955">
          <cell r="A2955">
            <v>7402</v>
          </cell>
          <cell r="B2955" t="str">
            <v>А</v>
          </cell>
          <cell r="C2955" t="str">
            <v>А7402</v>
          </cell>
          <cell r="D2955">
            <v>840</v>
          </cell>
          <cell r="E2955">
            <v>0</v>
          </cell>
          <cell r="F2955">
            <v>0</v>
          </cell>
          <cell r="G2955">
            <v>0</v>
          </cell>
          <cell r="H2955">
            <v>0</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row>
        <row r="2956">
          <cell r="A2956">
            <v>7402</v>
          </cell>
          <cell r="B2956" t="str">
            <v>А</v>
          </cell>
          <cell r="C2956" t="str">
            <v>А7402</v>
          </cell>
          <cell r="D2956">
            <v>810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row>
        <row r="2957">
          <cell r="A2957">
            <v>7403</v>
          </cell>
          <cell r="B2957" t="str">
            <v>А</v>
          </cell>
          <cell r="C2957" t="str">
            <v>А7403</v>
          </cell>
          <cell r="D2957">
            <v>0</v>
          </cell>
          <cell r="E2957">
            <v>-84190.85</v>
          </cell>
          <cell r="F2957">
            <v>-34081</v>
          </cell>
          <cell r="G2957">
            <v>-7858</v>
          </cell>
          <cell r="H2957">
            <v>0</v>
          </cell>
          <cell r="I2957">
            <v>-5081</v>
          </cell>
          <cell r="J2957">
            <v>-300</v>
          </cell>
          <cell r="K2957">
            <v>-1620</v>
          </cell>
          <cell r="L2957">
            <v>-1320</v>
          </cell>
          <cell r="M2957">
            <v>-6291.16</v>
          </cell>
          <cell r="N2957">
            <v>-540</v>
          </cell>
          <cell r="O2957">
            <v>-3610</v>
          </cell>
          <cell r="P2957">
            <v>-2510</v>
          </cell>
          <cell r="Q2957">
            <v>-1570</v>
          </cell>
          <cell r="R2957">
            <v>-1290</v>
          </cell>
          <cell r="S2957">
            <v>-5115</v>
          </cell>
          <cell r="T2957">
            <v>-2900</v>
          </cell>
          <cell r="U2957">
            <v>-180</v>
          </cell>
          <cell r="V2957">
            <v>-3900</v>
          </cell>
          <cell r="W2957">
            <v>-3000</v>
          </cell>
          <cell r="X2957">
            <v>-180</v>
          </cell>
          <cell r="Y2957">
            <v>-730</v>
          </cell>
          <cell r="Z2957">
            <v>-2114.69</v>
          </cell>
        </row>
        <row r="2958">
          <cell r="A2958">
            <v>7403</v>
          </cell>
          <cell r="B2958" t="str">
            <v>А</v>
          </cell>
          <cell r="C2958" t="str">
            <v>А7403</v>
          </cell>
          <cell r="D2958">
            <v>980</v>
          </cell>
          <cell r="E2958">
            <v>-84190.85</v>
          </cell>
          <cell r="F2958">
            <v>-34081</v>
          </cell>
          <cell r="G2958">
            <v>-7858</v>
          </cell>
          <cell r="H2958">
            <v>0</v>
          </cell>
          <cell r="I2958">
            <v>-5081</v>
          </cell>
          <cell r="J2958">
            <v>-300</v>
          </cell>
          <cell r="K2958">
            <v>-1620</v>
          </cell>
          <cell r="L2958">
            <v>-1320</v>
          </cell>
          <cell r="M2958">
            <v>-6291.16</v>
          </cell>
          <cell r="N2958">
            <v>-540</v>
          </cell>
          <cell r="O2958">
            <v>-3610</v>
          </cell>
          <cell r="P2958">
            <v>-2510</v>
          </cell>
          <cell r="Q2958">
            <v>-1570</v>
          </cell>
          <cell r="R2958">
            <v>-1290</v>
          </cell>
          <cell r="S2958">
            <v>-5115</v>
          </cell>
          <cell r="T2958">
            <v>-2900</v>
          </cell>
          <cell r="U2958">
            <v>-180</v>
          </cell>
          <cell r="V2958">
            <v>-3900</v>
          </cell>
          <cell r="W2958">
            <v>-3000</v>
          </cell>
          <cell r="X2958">
            <v>-180</v>
          </cell>
          <cell r="Y2958">
            <v>-730</v>
          </cell>
          <cell r="Z2958">
            <v>-2114.69</v>
          </cell>
        </row>
        <row r="2959">
          <cell r="A2959">
            <v>7403</v>
          </cell>
          <cell r="B2959" t="str">
            <v>А</v>
          </cell>
          <cell r="C2959" t="str">
            <v>А7403</v>
          </cell>
          <cell r="D2959" t="str">
            <v>978</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row>
        <row r="2960">
          <cell r="A2960">
            <v>7403</v>
          </cell>
          <cell r="B2960" t="str">
            <v>А</v>
          </cell>
          <cell r="C2960" t="str">
            <v>А7403</v>
          </cell>
          <cell r="D2960">
            <v>840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row>
        <row r="2961">
          <cell r="A2961">
            <v>7403</v>
          </cell>
          <cell r="B2961" t="str">
            <v>А</v>
          </cell>
          <cell r="C2961" t="str">
            <v>А7403</v>
          </cell>
          <cell r="D2961">
            <v>810</v>
          </cell>
          <cell r="E2961">
            <v>0</v>
          </cell>
          <cell r="F2961">
            <v>0</v>
          </cell>
          <cell r="G2961">
            <v>0</v>
          </cell>
          <cell r="H2961">
            <v>0</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row>
        <row r="2962">
          <cell r="A2962">
            <v>7409</v>
          </cell>
          <cell r="B2962" t="str">
            <v>А</v>
          </cell>
          <cell r="C2962" t="str">
            <v>А7409</v>
          </cell>
          <cell r="D2962">
            <v>0</v>
          </cell>
          <cell r="E2962">
            <v>-73200.7</v>
          </cell>
          <cell r="F2962">
            <v>-25059.72</v>
          </cell>
          <cell r="G2962">
            <v>-6010.47</v>
          </cell>
          <cell r="H2962">
            <v>-36</v>
          </cell>
          <cell r="I2962">
            <v>-7773.84</v>
          </cell>
          <cell r="J2962">
            <v>-3268.65</v>
          </cell>
          <cell r="K2962">
            <v>-240</v>
          </cell>
          <cell r="L2962">
            <v>-1792.75</v>
          </cell>
          <cell r="M2962">
            <v>-5167.82</v>
          </cell>
          <cell r="N2962">
            <v>-1024.78</v>
          </cell>
          <cell r="O2962">
            <v>-3736.05</v>
          </cell>
          <cell r="P2962">
            <v>0</v>
          </cell>
          <cell r="Q2962">
            <v>-1696.18</v>
          </cell>
          <cell r="R2962">
            <v>-1380.36</v>
          </cell>
          <cell r="S2962">
            <v>-4295.3599999999997</v>
          </cell>
          <cell r="T2962">
            <v>-2118.5</v>
          </cell>
          <cell r="U2962">
            <v>-300.06</v>
          </cell>
          <cell r="V2962">
            <v>-2832.71</v>
          </cell>
          <cell r="W2962">
            <v>-2607.7399999999998</v>
          </cell>
          <cell r="X2962">
            <v>-873.19</v>
          </cell>
          <cell r="Y2962">
            <v>-1174.1400000000001</v>
          </cell>
          <cell r="Z2962">
            <v>-1812.38</v>
          </cell>
        </row>
        <row r="2963">
          <cell r="A2963">
            <v>7409</v>
          </cell>
          <cell r="B2963" t="str">
            <v>А</v>
          </cell>
          <cell r="C2963" t="str">
            <v>А7409</v>
          </cell>
          <cell r="D2963">
            <v>980</v>
          </cell>
          <cell r="E2963">
            <v>-73200.7</v>
          </cell>
          <cell r="F2963">
            <v>-25059.72</v>
          </cell>
          <cell r="G2963">
            <v>-6010.47</v>
          </cell>
          <cell r="H2963">
            <v>-36</v>
          </cell>
          <cell r="I2963">
            <v>-7773.84</v>
          </cell>
          <cell r="J2963">
            <v>-3268.65</v>
          </cell>
          <cell r="K2963">
            <v>-240</v>
          </cell>
          <cell r="L2963">
            <v>-1792.75</v>
          </cell>
          <cell r="M2963">
            <v>-5167.82</v>
          </cell>
          <cell r="N2963">
            <v>-1024.78</v>
          </cell>
          <cell r="O2963">
            <v>-3736.05</v>
          </cell>
          <cell r="P2963">
            <v>0</v>
          </cell>
          <cell r="Q2963">
            <v>-1696.18</v>
          </cell>
          <cell r="R2963">
            <v>-1380.36</v>
          </cell>
          <cell r="S2963">
            <v>-4295.3599999999997</v>
          </cell>
          <cell r="T2963">
            <v>-2118.5</v>
          </cell>
          <cell r="U2963">
            <v>-300.06</v>
          </cell>
          <cell r="V2963">
            <v>-2832.71</v>
          </cell>
          <cell r="W2963">
            <v>-2607.7399999999998</v>
          </cell>
          <cell r="X2963">
            <v>-873.19</v>
          </cell>
          <cell r="Y2963">
            <v>-1174.1400000000001</v>
          </cell>
          <cell r="Z2963">
            <v>-1812.38</v>
          </cell>
        </row>
        <row r="2964">
          <cell r="A2964">
            <v>7409</v>
          </cell>
          <cell r="B2964" t="str">
            <v>А</v>
          </cell>
          <cell r="C2964" t="str">
            <v>А7409</v>
          </cell>
          <cell r="D2964" t="str">
            <v>978</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row>
        <row r="2965">
          <cell r="A2965">
            <v>7409</v>
          </cell>
          <cell r="B2965" t="str">
            <v>А</v>
          </cell>
          <cell r="C2965" t="str">
            <v>А7409</v>
          </cell>
          <cell r="D2965">
            <v>840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row>
        <row r="2966">
          <cell r="A2966">
            <v>7409</v>
          </cell>
          <cell r="B2966" t="str">
            <v>А</v>
          </cell>
          <cell r="C2966" t="str">
            <v>А7409</v>
          </cell>
          <cell r="D2966">
            <v>810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row>
        <row r="2967">
          <cell r="A2967">
            <v>7410</v>
          </cell>
          <cell r="B2967" t="str">
            <v>А</v>
          </cell>
          <cell r="C2967" t="str">
            <v>А7410</v>
          </cell>
          <cell r="D2967">
            <v>0</v>
          </cell>
          <cell r="E2967">
            <v>-118292.3</v>
          </cell>
          <cell r="F2967">
            <v>-115219.17</v>
          </cell>
          <cell r="G2967">
            <v>-961.44</v>
          </cell>
          <cell r="H2967">
            <v>0</v>
          </cell>
          <cell r="I2967">
            <v>0</v>
          </cell>
          <cell r="J2967">
            <v>0</v>
          </cell>
          <cell r="K2967">
            <v>0</v>
          </cell>
          <cell r="L2967">
            <v>0</v>
          </cell>
          <cell r="M2967">
            <v>-2052.09</v>
          </cell>
          <cell r="N2967">
            <v>0</v>
          </cell>
          <cell r="O2967">
            <v>0</v>
          </cell>
          <cell r="P2967">
            <v>0</v>
          </cell>
          <cell r="Q2967">
            <v>0</v>
          </cell>
          <cell r="R2967">
            <v>0</v>
          </cell>
          <cell r="S2967">
            <v>-59.6</v>
          </cell>
          <cell r="T2967">
            <v>0</v>
          </cell>
          <cell r="U2967">
            <v>0</v>
          </cell>
          <cell r="V2967">
            <v>0</v>
          </cell>
          <cell r="W2967">
            <v>0</v>
          </cell>
          <cell r="X2967">
            <v>0</v>
          </cell>
          <cell r="Y2967">
            <v>0</v>
          </cell>
          <cell r="Z2967">
            <v>0</v>
          </cell>
        </row>
        <row r="2968">
          <cell r="A2968">
            <v>7410</v>
          </cell>
          <cell r="B2968" t="str">
            <v>А</v>
          </cell>
          <cell r="C2968" t="str">
            <v>А7410</v>
          </cell>
          <cell r="D2968">
            <v>980</v>
          </cell>
          <cell r="E2968">
            <v>-118292.3</v>
          </cell>
          <cell r="F2968">
            <v>-115219.17</v>
          </cell>
          <cell r="G2968">
            <v>-961.44</v>
          </cell>
          <cell r="H2968">
            <v>0</v>
          </cell>
          <cell r="I2968">
            <v>0</v>
          </cell>
          <cell r="J2968">
            <v>0</v>
          </cell>
          <cell r="K2968">
            <v>0</v>
          </cell>
          <cell r="L2968">
            <v>0</v>
          </cell>
          <cell r="M2968">
            <v>-2052.09</v>
          </cell>
          <cell r="N2968">
            <v>0</v>
          </cell>
          <cell r="O2968">
            <v>0</v>
          </cell>
          <cell r="P2968">
            <v>0</v>
          </cell>
          <cell r="Q2968">
            <v>0</v>
          </cell>
          <cell r="R2968">
            <v>0</v>
          </cell>
          <cell r="S2968">
            <v>-59.6</v>
          </cell>
          <cell r="T2968">
            <v>0</v>
          </cell>
          <cell r="U2968">
            <v>0</v>
          </cell>
          <cell r="V2968">
            <v>0</v>
          </cell>
          <cell r="W2968">
            <v>0</v>
          </cell>
          <cell r="X2968">
            <v>0</v>
          </cell>
          <cell r="Y2968">
            <v>0</v>
          </cell>
          <cell r="Z2968">
            <v>0</v>
          </cell>
        </row>
        <row r="2969">
          <cell r="A2969">
            <v>7410</v>
          </cell>
          <cell r="B2969" t="str">
            <v>А</v>
          </cell>
          <cell r="C2969" t="str">
            <v>А7410</v>
          </cell>
          <cell r="D2969" t="str">
            <v>978</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row>
        <row r="2970">
          <cell r="A2970">
            <v>7410</v>
          </cell>
          <cell r="B2970" t="str">
            <v>А</v>
          </cell>
          <cell r="C2970" t="str">
            <v>А7410</v>
          </cell>
          <cell r="D2970">
            <v>840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row>
        <row r="2971">
          <cell r="A2971">
            <v>7410</v>
          </cell>
          <cell r="B2971" t="str">
            <v>А</v>
          </cell>
          <cell r="C2971" t="str">
            <v>А7410</v>
          </cell>
          <cell r="D2971">
            <v>810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row>
        <row r="2972">
          <cell r="A2972">
            <v>7411</v>
          </cell>
          <cell r="B2972" t="str">
            <v>А</v>
          </cell>
          <cell r="C2972" t="str">
            <v>А7411</v>
          </cell>
          <cell r="D2972">
            <v>0</v>
          </cell>
          <cell r="E2972">
            <v>-6266.21</v>
          </cell>
          <cell r="F2972">
            <v>-518</v>
          </cell>
          <cell r="G2972">
            <v>0</v>
          </cell>
          <cell r="H2972">
            <v>0</v>
          </cell>
          <cell r="I2972">
            <v>0</v>
          </cell>
          <cell r="J2972">
            <v>-1639.22</v>
          </cell>
          <cell r="K2972">
            <v>0</v>
          </cell>
          <cell r="L2972">
            <v>0</v>
          </cell>
          <cell r="M2972">
            <v>-54</v>
          </cell>
          <cell r="N2972">
            <v>0</v>
          </cell>
          <cell r="O2972">
            <v>-195</v>
          </cell>
          <cell r="P2972">
            <v>-2170</v>
          </cell>
          <cell r="Q2972">
            <v>0</v>
          </cell>
          <cell r="R2972">
            <v>-0.99</v>
          </cell>
          <cell r="S2972">
            <v>0</v>
          </cell>
          <cell r="T2972">
            <v>0</v>
          </cell>
          <cell r="U2972">
            <v>0</v>
          </cell>
          <cell r="V2972">
            <v>0</v>
          </cell>
          <cell r="W2972">
            <v>0</v>
          </cell>
          <cell r="X2972">
            <v>-190</v>
          </cell>
          <cell r="Y2972">
            <v>0</v>
          </cell>
          <cell r="Z2972">
            <v>-1499</v>
          </cell>
        </row>
        <row r="2973">
          <cell r="A2973">
            <v>7411</v>
          </cell>
          <cell r="B2973" t="str">
            <v>А</v>
          </cell>
          <cell r="C2973" t="str">
            <v>А7411</v>
          </cell>
          <cell r="D2973">
            <v>980</v>
          </cell>
          <cell r="E2973">
            <v>-6266.21</v>
          </cell>
          <cell r="F2973">
            <v>-518</v>
          </cell>
          <cell r="G2973">
            <v>0</v>
          </cell>
          <cell r="H2973">
            <v>0</v>
          </cell>
          <cell r="I2973">
            <v>0</v>
          </cell>
          <cell r="J2973">
            <v>-1639.22</v>
          </cell>
          <cell r="K2973">
            <v>0</v>
          </cell>
          <cell r="L2973">
            <v>0</v>
          </cell>
          <cell r="M2973">
            <v>-54</v>
          </cell>
          <cell r="N2973">
            <v>0</v>
          </cell>
          <cell r="O2973">
            <v>-195</v>
          </cell>
          <cell r="P2973">
            <v>-2170</v>
          </cell>
          <cell r="Q2973">
            <v>0</v>
          </cell>
          <cell r="R2973">
            <v>-0.99</v>
          </cell>
          <cell r="S2973">
            <v>0</v>
          </cell>
          <cell r="T2973">
            <v>0</v>
          </cell>
          <cell r="U2973">
            <v>0</v>
          </cell>
          <cell r="V2973">
            <v>0</v>
          </cell>
          <cell r="W2973">
            <v>0</v>
          </cell>
          <cell r="X2973">
            <v>-190</v>
          </cell>
          <cell r="Y2973">
            <v>0</v>
          </cell>
          <cell r="Z2973">
            <v>-1499</v>
          </cell>
        </row>
        <row r="2974">
          <cell r="A2974">
            <v>7411</v>
          </cell>
          <cell r="B2974" t="str">
            <v>А</v>
          </cell>
          <cell r="C2974" t="str">
            <v>А7411</v>
          </cell>
          <cell r="D2974" t="str">
            <v>978</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row>
        <row r="2975">
          <cell r="A2975">
            <v>7411</v>
          </cell>
          <cell r="B2975" t="str">
            <v>А</v>
          </cell>
          <cell r="C2975" t="str">
            <v>А7411</v>
          </cell>
          <cell r="D2975">
            <v>840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row>
        <row r="2976">
          <cell r="A2976">
            <v>7411</v>
          </cell>
          <cell r="B2976" t="str">
            <v>А</v>
          </cell>
          <cell r="C2976" t="str">
            <v>А7411</v>
          </cell>
          <cell r="D2976">
            <v>810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row>
        <row r="2977">
          <cell r="A2977" t="str">
            <v>7418</v>
          </cell>
          <cell r="B2977" t="str">
            <v>А</v>
          </cell>
          <cell r="C2977" t="str">
            <v>А7418</v>
          </cell>
          <cell r="D2977">
            <v>0</v>
          </cell>
          <cell r="E2977">
            <v>-389363.85</v>
          </cell>
          <cell r="F2977">
            <v>-389363.85</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row>
        <row r="2978">
          <cell r="A2978" t="str">
            <v>7418</v>
          </cell>
          <cell r="B2978" t="str">
            <v>А</v>
          </cell>
          <cell r="C2978" t="str">
            <v>А7418</v>
          </cell>
          <cell r="D2978">
            <v>980</v>
          </cell>
          <cell r="E2978">
            <v>-389363.85</v>
          </cell>
          <cell r="F2978">
            <v>-389363.85</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row>
        <row r="2979">
          <cell r="A2979" t="str">
            <v>7418</v>
          </cell>
          <cell r="B2979" t="str">
            <v>А</v>
          </cell>
          <cell r="C2979" t="str">
            <v>А7418</v>
          </cell>
          <cell r="D2979" t="str">
            <v>978</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row>
        <row r="2980">
          <cell r="A2980" t="str">
            <v>7418</v>
          </cell>
          <cell r="B2980" t="str">
            <v>А</v>
          </cell>
          <cell r="C2980" t="str">
            <v>А7418</v>
          </cell>
          <cell r="D2980">
            <v>840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row>
        <row r="2981">
          <cell r="A2981" t="str">
            <v>7418</v>
          </cell>
          <cell r="B2981" t="str">
            <v>А</v>
          </cell>
          <cell r="C2981" t="str">
            <v>А7418</v>
          </cell>
          <cell r="D2981">
            <v>810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row>
        <row r="2982">
          <cell r="A2982">
            <v>7419</v>
          </cell>
          <cell r="B2982" t="str">
            <v>А</v>
          </cell>
          <cell r="C2982" t="str">
            <v>А7419</v>
          </cell>
          <cell r="D2982">
            <v>0</v>
          </cell>
          <cell r="E2982">
            <v>-27914.87</v>
          </cell>
          <cell r="F2982">
            <v>-5746.69</v>
          </cell>
          <cell r="G2982">
            <v>-1847.16</v>
          </cell>
          <cell r="H2982">
            <v>-50</v>
          </cell>
          <cell r="I2982">
            <v>-2858.27</v>
          </cell>
          <cell r="J2982">
            <v>-1802.21</v>
          </cell>
          <cell r="K2982">
            <v>-607.57000000000005</v>
          </cell>
          <cell r="L2982">
            <v>-575.02</v>
          </cell>
          <cell r="M2982">
            <v>-4608.68</v>
          </cell>
          <cell r="N2982">
            <v>-79.48</v>
          </cell>
          <cell r="O2982">
            <v>-2197.04</v>
          </cell>
          <cell r="P2982">
            <v>-459.58</v>
          </cell>
          <cell r="Q2982">
            <v>-210.48</v>
          </cell>
          <cell r="R2982">
            <v>-183.33</v>
          </cell>
          <cell r="S2982">
            <v>-1430.56</v>
          </cell>
          <cell r="T2982">
            <v>-909.24</v>
          </cell>
          <cell r="U2982">
            <v>-239.47</v>
          </cell>
          <cell r="V2982">
            <v>-2177.8000000000002</v>
          </cell>
          <cell r="W2982">
            <v>-548.41</v>
          </cell>
          <cell r="X2982">
            <v>-317.54000000000002</v>
          </cell>
          <cell r="Y2982">
            <v>-128.69</v>
          </cell>
          <cell r="Z2982">
            <v>-937.65</v>
          </cell>
        </row>
        <row r="2983">
          <cell r="A2983">
            <v>7419</v>
          </cell>
          <cell r="B2983" t="str">
            <v>А</v>
          </cell>
          <cell r="C2983" t="str">
            <v>А7419</v>
          </cell>
          <cell r="D2983">
            <v>980</v>
          </cell>
          <cell r="E2983">
            <v>-27914.87</v>
          </cell>
          <cell r="F2983">
            <v>-5746.69</v>
          </cell>
          <cell r="G2983">
            <v>-1847.16</v>
          </cell>
          <cell r="H2983">
            <v>-50</v>
          </cell>
          <cell r="I2983">
            <v>-2858.27</v>
          </cell>
          <cell r="J2983">
            <v>-1802.21</v>
          </cell>
          <cell r="K2983">
            <v>-607.57000000000005</v>
          </cell>
          <cell r="L2983">
            <v>-575.02</v>
          </cell>
          <cell r="M2983">
            <v>-4608.68</v>
          </cell>
          <cell r="N2983">
            <v>-79.48</v>
          </cell>
          <cell r="O2983">
            <v>-2197.04</v>
          </cell>
          <cell r="P2983">
            <v>-459.58</v>
          </cell>
          <cell r="Q2983">
            <v>-210.48</v>
          </cell>
          <cell r="R2983">
            <v>-183.33</v>
          </cell>
          <cell r="S2983">
            <v>-1430.56</v>
          </cell>
          <cell r="T2983">
            <v>-909.24</v>
          </cell>
          <cell r="U2983">
            <v>-239.47</v>
          </cell>
          <cell r="V2983">
            <v>-2177.8000000000002</v>
          </cell>
          <cell r="W2983">
            <v>-548.41</v>
          </cell>
          <cell r="X2983">
            <v>-317.54000000000002</v>
          </cell>
          <cell r="Y2983">
            <v>-128.69</v>
          </cell>
          <cell r="Z2983">
            <v>-937.65</v>
          </cell>
        </row>
        <row r="2984">
          <cell r="A2984">
            <v>7419</v>
          </cell>
          <cell r="B2984" t="str">
            <v>А</v>
          </cell>
          <cell r="C2984" t="str">
            <v>А7419</v>
          </cell>
          <cell r="D2984" t="str">
            <v>978</v>
          </cell>
          <cell r="E2984">
            <v>0</v>
          </cell>
          <cell r="F2984">
            <v>0</v>
          </cell>
          <cell r="G2984">
            <v>0</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row>
        <row r="2985">
          <cell r="A2985">
            <v>7419</v>
          </cell>
          <cell r="B2985" t="str">
            <v>А</v>
          </cell>
          <cell r="C2985" t="str">
            <v>А7419</v>
          </cell>
          <cell r="D2985">
            <v>840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row>
        <row r="2986">
          <cell r="A2986">
            <v>7419</v>
          </cell>
          <cell r="B2986" t="str">
            <v>А</v>
          </cell>
          <cell r="C2986" t="str">
            <v>А7419</v>
          </cell>
          <cell r="D2986">
            <v>810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row>
        <row r="2987">
          <cell r="A2987">
            <v>7419</v>
          </cell>
          <cell r="B2987" t="str">
            <v>П</v>
          </cell>
          <cell r="C2987" t="str">
            <v>П7419</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row>
        <row r="2988">
          <cell r="A2988">
            <v>7419</v>
          </cell>
          <cell r="B2988" t="str">
            <v>П</v>
          </cell>
          <cell r="C2988" t="str">
            <v>П7419</v>
          </cell>
          <cell r="D2988">
            <v>980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row>
        <row r="2989">
          <cell r="A2989">
            <v>7419</v>
          </cell>
          <cell r="B2989" t="str">
            <v>П</v>
          </cell>
          <cell r="C2989" t="str">
            <v>П7419</v>
          </cell>
          <cell r="D2989" t="str">
            <v>978</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row>
        <row r="2990">
          <cell r="A2990">
            <v>7419</v>
          </cell>
          <cell r="B2990" t="str">
            <v>П</v>
          </cell>
          <cell r="C2990" t="str">
            <v>П7419</v>
          </cell>
          <cell r="D2990">
            <v>840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row>
        <row r="2991">
          <cell r="A2991">
            <v>7419</v>
          </cell>
          <cell r="B2991" t="str">
            <v>П</v>
          </cell>
          <cell r="C2991" t="str">
            <v>П7419</v>
          </cell>
          <cell r="D2991">
            <v>810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row>
        <row r="2992">
          <cell r="A2992">
            <v>7420</v>
          </cell>
          <cell r="B2992" t="str">
            <v>А</v>
          </cell>
          <cell r="C2992" t="str">
            <v>А7420</v>
          </cell>
          <cell r="D2992">
            <v>0</v>
          </cell>
          <cell r="E2992">
            <v>-470976.91</v>
          </cell>
          <cell r="F2992">
            <v>-302810.84000000003</v>
          </cell>
          <cell r="G2992">
            <v>-20931.46</v>
          </cell>
          <cell r="H2992">
            <v>-267.04000000000002</v>
          </cell>
          <cell r="I2992">
            <v>-28291.41</v>
          </cell>
          <cell r="J2992">
            <v>-2940.77</v>
          </cell>
          <cell r="K2992">
            <v>-2251.3000000000002</v>
          </cell>
          <cell r="L2992">
            <v>-2118.88</v>
          </cell>
          <cell r="M2992">
            <v>-14411.07</v>
          </cell>
          <cell r="N2992">
            <v>-586.32000000000005</v>
          </cell>
          <cell r="O2992">
            <v>-8490.7800000000007</v>
          </cell>
          <cell r="P2992">
            <v>-4030.46</v>
          </cell>
          <cell r="Q2992">
            <v>-3556.13</v>
          </cell>
          <cell r="R2992">
            <v>-8308.6200000000008</v>
          </cell>
          <cell r="S2992">
            <v>-15958.19</v>
          </cell>
          <cell r="T2992">
            <v>-5481.04</v>
          </cell>
          <cell r="U2992">
            <v>-70</v>
          </cell>
          <cell r="V2992">
            <v>-14712.26</v>
          </cell>
          <cell r="W2992">
            <v>-11102.88</v>
          </cell>
          <cell r="X2992">
            <v>-871.87</v>
          </cell>
          <cell r="Y2992">
            <v>-2833.71</v>
          </cell>
          <cell r="Z2992">
            <v>-20951.88</v>
          </cell>
        </row>
        <row r="2993">
          <cell r="A2993">
            <v>7420</v>
          </cell>
          <cell r="B2993" t="str">
            <v>А</v>
          </cell>
          <cell r="C2993" t="str">
            <v>А7420</v>
          </cell>
          <cell r="D2993">
            <v>980</v>
          </cell>
          <cell r="E2993">
            <v>-470976.91</v>
          </cell>
          <cell r="F2993">
            <v>-302810.84000000003</v>
          </cell>
          <cell r="G2993">
            <v>-20931.46</v>
          </cell>
          <cell r="H2993">
            <v>-267.04000000000002</v>
          </cell>
          <cell r="I2993">
            <v>-28291.41</v>
          </cell>
          <cell r="J2993">
            <v>-2940.77</v>
          </cell>
          <cell r="K2993">
            <v>-2251.3000000000002</v>
          </cell>
          <cell r="L2993">
            <v>-2118.88</v>
          </cell>
          <cell r="M2993">
            <v>-14411.07</v>
          </cell>
          <cell r="N2993">
            <v>-586.32000000000005</v>
          </cell>
          <cell r="O2993">
            <v>-8490.7800000000007</v>
          </cell>
          <cell r="P2993">
            <v>-4030.46</v>
          </cell>
          <cell r="Q2993">
            <v>-3556.13</v>
          </cell>
          <cell r="R2993">
            <v>-8308.6200000000008</v>
          </cell>
          <cell r="S2993">
            <v>-15958.19</v>
          </cell>
          <cell r="T2993">
            <v>-5481.04</v>
          </cell>
          <cell r="U2993">
            <v>-70</v>
          </cell>
          <cell r="V2993">
            <v>-14712.26</v>
          </cell>
          <cell r="W2993">
            <v>-11102.88</v>
          </cell>
          <cell r="X2993">
            <v>-871.87</v>
          </cell>
          <cell r="Y2993">
            <v>-2833.71</v>
          </cell>
          <cell r="Z2993">
            <v>-20951.88</v>
          </cell>
        </row>
        <row r="2994">
          <cell r="A2994">
            <v>7420</v>
          </cell>
          <cell r="B2994" t="str">
            <v>А</v>
          </cell>
          <cell r="C2994" t="str">
            <v>А7420</v>
          </cell>
          <cell r="D2994" t="str">
            <v>978</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row>
        <row r="2995">
          <cell r="A2995">
            <v>7420</v>
          </cell>
          <cell r="B2995" t="str">
            <v>А</v>
          </cell>
          <cell r="C2995" t="str">
            <v>А7420</v>
          </cell>
          <cell r="D2995">
            <v>840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row>
        <row r="2996">
          <cell r="A2996">
            <v>7420</v>
          </cell>
          <cell r="B2996" t="str">
            <v>А</v>
          </cell>
          <cell r="C2996" t="str">
            <v>А7420</v>
          </cell>
          <cell r="D2996">
            <v>810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row>
        <row r="2997">
          <cell r="A2997">
            <v>7420</v>
          </cell>
          <cell r="B2997" t="str">
            <v>П</v>
          </cell>
          <cell r="C2997" t="str">
            <v>П7420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row>
        <row r="2998">
          <cell r="A2998">
            <v>7420</v>
          </cell>
          <cell r="B2998" t="str">
            <v>П</v>
          </cell>
          <cell r="C2998" t="str">
            <v>П7420</v>
          </cell>
          <cell r="D2998">
            <v>980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row>
        <row r="2999">
          <cell r="A2999">
            <v>7420</v>
          </cell>
          <cell r="B2999" t="str">
            <v>П</v>
          </cell>
          <cell r="C2999" t="str">
            <v>П7420</v>
          </cell>
          <cell r="D2999" t="str">
            <v>978</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row>
        <row r="3000">
          <cell r="A3000">
            <v>7420</v>
          </cell>
          <cell r="B3000" t="str">
            <v>П</v>
          </cell>
          <cell r="C3000" t="str">
            <v>П7420</v>
          </cell>
          <cell r="D3000">
            <v>840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row>
        <row r="3001">
          <cell r="A3001">
            <v>7420</v>
          </cell>
          <cell r="B3001" t="str">
            <v>П</v>
          </cell>
          <cell r="C3001" t="str">
            <v>П7420</v>
          </cell>
          <cell r="D3001">
            <v>810</v>
          </cell>
          <cell r="E3001">
            <v>0</v>
          </cell>
          <cell r="F3001">
            <v>0</v>
          </cell>
          <cell r="G3001">
            <v>0</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row>
        <row r="3002">
          <cell r="A3002">
            <v>7421</v>
          </cell>
          <cell r="B3002" t="str">
            <v>А</v>
          </cell>
          <cell r="C3002" t="str">
            <v>А7421</v>
          </cell>
          <cell r="D3002">
            <v>0</v>
          </cell>
          <cell r="E3002">
            <v>-183465.75</v>
          </cell>
          <cell r="F3002">
            <v>-56869.98</v>
          </cell>
          <cell r="G3002">
            <v>-29998.3</v>
          </cell>
          <cell r="H3002">
            <v>0</v>
          </cell>
          <cell r="I3002">
            <v>-22572.07</v>
          </cell>
          <cell r="J3002">
            <v>-10279.93</v>
          </cell>
          <cell r="K3002">
            <v>-148.94</v>
          </cell>
          <cell r="L3002">
            <v>-208.8</v>
          </cell>
          <cell r="M3002">
            <v>-25119.75</v>
          </cell>
          <cell r="N3002">
            <v>-1890.55</v>
          </cell>
          <cell r="O3002">
            <v>-14711.72</v>
          </cell>
          <cell r="P3002">
            <v>-862.17</v>
          </cell>
          <cell r="Q3002">
            <v>-1299.5</v>
          </cell>
          <cell r="R3002">
            <v>-2217.75</v>
          </cell>
          <cell r="S3002">
            <v>-2836.32</v>
          </cell>
          <cell r="T3002">
            <v>-5749.3</v>
          </cell>
          <cell r="U3002">
            <v>-992.48</v>
          </cell>
          <cell r="V3002">
            <v>-2396.0300000000002</v>
          </cell>
          <cell r="W3002">
            <v>-1942.82</v>
          </cell>
          <cell r="X3002">
            <v>-1727.5</v>
          </cell>
          <cell r="Y3002">
            <v>-5</v>
          </cell>
          <cell r="Z3002">
            <v>-1636.84</v>
          </cell>
        </row>
        <row r="3003">
          <cell r="A3003">
            <v>7421</v>
          </cell>
          <cell r="B3003" t="str">
            <v>А</v>
          </cell>
          <cell r="C3003" t="str">
            <v>А7421</v>
          </cell>
          <cell r="D3003">
            <v>980</v>
          </cell>
          <cell r="E3003">
            <v>-183465.75</v>
          </cell>
          <cell r="F3003">
            <v>-56869.98</v>
          </cell>
          <cell r="G3003">
            <v>-29998.3</v>
          </cell>
          <cell r="H3003">
            <v>0</v>
          </cell>
          <cell r="I3003">
            <v>-22572.07</v>
          </cell>
          <cell r="J3003">
            <v>-10279.93</v>
          </cell>
          <cell r="K3003">
            <v>-148.94</v>
          </cell>
          <cell r="L3003">
            <v>-208.8</v>
          </cell>
          <cell r="M3003">
            <v>-25119.75</v>
          </cell>
          <cell r="N3003">
            <v>-1890.55</v>
          </cell>
          <cell r="O3003">
            <v>-14711.72</v>
          </cell>
          <cell r="P3003">
            <v>-862.17</v>
          </cell>
          <cell r="Q3003">
            <v>-1299.5</v>
          </cell>
          <cell r="R3003">
            <v>-2217.75</v>
          </cell>
          <cell r="S3003">
            <v>-2836.32</v>
          </cell>
          <cell r="T3003">
            <v>-5749.3</v>
          </cell>
          <cell r="U3003">
            <v>-992.48</v>
          </cell>
          <cell r="V3003">
            <v>-2396.0300000000002</v>
          </cell>
          <cell r="W3003">
            <v>-1942.82</v>
          </cell>
          <cell r="X3003">
            <v>-1727.5</v>
          </cell>
          <cell r="Y3003">
            <v>-5</v>
          </cell>
          <cell r="Z3003">
            <v>-1636.84</v>
          </cell>
        </row>
        <row r="3004">
          <cell r="A3004">
            <v>7421</v>
          </cell>
          <cell r="B3004" t="str">
            <v>А</v>
          </cell>
          <cell r="C3004" t="str">
            <v>А7421</v>
          </cell>
          <cell r="D3004" t="str">
            <v>978</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row>
        <row r="3005">
          <cell r="A3005">
            <v>7421</v>
          </cell>
          <cell r="B3005" t="str">
            <v>А</v>
          </cell>
          <cell r="C3005" t="str">
            <v>А7421</v>
          </cell>
          <cell r="D3005">
            <v>840</v>
          </cell>
          <cell r="E3005">
            <v>0</v>
          </cell>
          <cell r="F3005">
            <v>0</v>
          </cell>
          <cell r="G3005">
            <v>0</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row>
        <row r="3006">
          <cell r="A3006">
            <v>7421</v>
          </cell>
          <cell r="B3006" t="str">
            <v>А</v>
          </cell>
          <cell r="C3006" t="str">
            <v>А7421</v>
          </cell>
          <cell r="D3006">
            <v>810</v>
          </cell>
          <cell r="E3006">
            <v>0</v>
          </cell>
          <cell r="F3006">
            <v>0</v>
          </cell>
          <cell r="G3006">
            <v>0</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row>
        <row r="3007">
          <cell r="A3007">
            <v>7422</v>
          </cell>
          <cell r="B3007" t="str">
            <v>А</v>
          </cell>
          <cell r="C3007" t="str">
            <v>А7422</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row>
        <row r="3008">
          <cell r="A3008">
            <v>7422</v>
          </cell>
          <cell r="B3008" t="str">
            <v>А</v>
          </cell>
          <cell r="C3008" t="str">
            <v>А7422</v>
          </cell>
          <cell r="D3008">
            <v>980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row>
        <row r="3009">
          <cell r="A3009">
            <v>7422</v>
          </cell>
          <cell r="B3009" t="str">
            <v>А</v>
          </cell>
          <cell r="C3009" t="str">
            <v>А7422</v>
          </cell>
          <cell r="D3009" t="str">
            <v>978</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row>
        <row r="3010">
          <cell r="A3010">
            <v>7422</v>
          </cell>
          <cell r="B3010" t="str">
            <v>А</v>
          </cell>
          <cell r="C3010" t="str">
            <v>А7422</v>
          </cell>
          <cell r="D3010">
            <v>840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row>
        <row r="3011">
          <cell r="A3011">
            <v>7422</v>
          </cell>
          <cell r="B3011" t="str">
            <v>А</v>
          </cell>
          <cell r="C3011" t="str">
            <v>А7422</v>
          </cell>
          <cell r="D3011">
            <v>810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row>
        <row r="3012">
          <cell r="A3012">
            <v>7423</v>
          </cell>
          <cell r="B3012" t="str">
            <v>А</v>
          </cell>
          <cell r="C3012" t="str">
            <v>А7423</v>
          </cell>
          <cell r="D3012">
            <v>0</v>
          </cell>
          <cell r="E3012">
            <v>-2345847.14</v>
          </cell>
          <cell r="F3012">
            <v>-781712.81</v>
          </cell>
          <cell r="G3012">
            <v>-178713.98</v>
          </cell>
          <cell r="H3012">
            <v>-4529.1000000000004</v>
          </cell>
          <cell r="I3012">
            <v>-188734.88</v>
          </cell>
          <cell r="J3012">
            <v>-114620.74</v>
          </cell>
          <cell r="K3012">
            <v>-23574.75</v>
          </cell>
          <cell r="L3012">
            <v>-16982.96</v>
          </cell>
          <cell r="M3012">
            <v>-232458.95</v>
          </cell>
          <cell r="N3012">
            <v>-13414.72</v>
          </cell>
          <cell r="O3012">
            <v>-124147.84</v>
          </cell>
          <cell r="P3012">
            <v>-79396.47</v>
          </cell>
          <cell r="Q3012">
            <v>-37262.22</v>
          </cell>
          <cell r="R3012">
            <v>-52402.73</v>
          </cell>
          <cell r="S3012">
            <v>-70773.66</v>
          </cell>
          <cell r="T3012">
            <v>-74956.56</v>
          </cell>
          <cell r="U3012">
            <v>-10436.23</v>
          </cell>
          <cell r="V3012">
            <v>-58794.43</v>
          </cell>
          <cell r="W3012">
            <v>-119514.61</v>
          </cell>
          <cell r="X3012">
            <v>-22530.38</v>
          </cell>
          <cell r="Y3012">
            <v>-23210.44</v>
          </cell>
          <cell r="Z3012">
            <v>-117678.68</v>
          </cell>
        </row>
        <row r="3013">
          <cell r="A3013">
            <v>7423</v>
          </cell>
          <cell r="B3013" t="str">
            <v>А</v>
          </cell>
          <cell r="C3013" t="str">
            <v>А7423</v>
          </cell>
          <cell r="D3013">
            <v>980</v>
          </cell>
          <cell r="E3013">
            <v>-2345847.14</v>
          </cell>
          <cell r="F3013">
            <v>-781712.81</v>
          </cell>
          <cell r="G3013">
            <v>-178713.98</v>
          </cell>
          <cell r="H3013">
            <v>-4529.1000000000004</v>
          </cell>
          <cell r="I3013">
            <v>-188734.88</v>
          </cell>
          <cell r="J3013">
            <v>-114620.74</v>
          </cell>
          <cell r="K3013">
            <v>-23574.75</v>
          </cell>
          <cell r="L3013">
            <v>-16982.96</v>
          </cell>
          <cell r="M3013">
            <v>-232458.95</v>
          </cell>
          <cell r="N3013">
            <v>-13414.72</v>
          </cell>
          <cell r="O3013">
            <v>-124147.84</v>
          </cell>
          <cell r="P3013">
            <v>-79396.47</v>
          </cell>
          <cell r="Q3013">
            <v>-37262.22</v>
          </cell>
          <cell r="R3013">
            <v>-52402.73</v>
          </cell>
          <cell r="S3013">
            <v>-70773.66</v>
          </cell>
          <cell r="T3013">
            <v>-74956.56</v>
          </cell>
          <cell r="U3013">
            <v>-10436.23</v>
          </cell>
          <cell r="V3013">
            <v>-58794.43</v>
          </cell>
          <cell r="W3013">
            <v>-119514.61</v>
          </cell>
          <cell r="X3013">
            <v>-22530.38</v>
          </cell>
          <cell r="Y3013">
            <v>-23210.44</v>
          </cell>
          <cell r="Z3013">
            <v>-117678.68</v>
          </cell>
        </row>
        <row r="3014">
          <cell r="A3014">
            <v>7423</v>
          </cell>
          <cell r="B3014" t="str">
            <v>А</v>
          </cell>
          <cell r="C3014" t="str">
            <v>А7423</v>
          </cell>
          <cell r="D3014" t="str">
            <v>978</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row>
        <row r="3015">
          <cell r="A3015">
            <v>7423</v>
          </cell>
          <cell r="B3015" t="str">
            <v>А</v>
          </cell>
          <cell r="C3015" t="str">
            <v>А7423</v>
          </cell>
          <cell r="D3015">
            <v>840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row>
        <row r="3016">
          <cell r="A3016">
            <v>7423</v>
          </cell>
          <cell r="B3016" t="str">
            <v>А</v>
          </cell>
          <cell r="C3016" t="str">
            <v>А7423</v>
          </cell>
          <cell r="D3016">
            <v>810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row>
        <row r="3017">
          <cell r="A3017">
            <v>7423</v>
          </cell>
          <cell r="B3017" t="str">
            <v>П</v>
          </cell>
          <cell r="C3017" t="str">
            <v>П7423</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row>
        <row r="3018">
          <cell r="A3018">
            <v>7423</v>
          </cell>
          <cell r="B3018" t="str">
            <v>П</v>
          </cell>
          <cell r="C3018" t="str">
            <v>П7423</v>
          </cell>
          <cell r="D3018">
            <v>980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row>
        <row r="3019">
          <cell r="A3019">
            <v>7423</v>
          </cell>
          <cell r="B3019" t="str">
            <v>П</v>
          </cell>
          <cell r="C3019" t="str">
            <v>П7423</v>
          </cell>
          <cell r="D3019" t="str">
            <v>978</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row>
        <row r="3020">
          <cell r="A3020">
            <v>7423</v>
          </cell>
          <cell r="B3020" t="str">
            <v>П</v>
          </cell>
          <cell r="C3020" t="str">
            <v>П7423</v>
          </cell>
          <cell r="D3020">
            <v>840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row>
        <row r="3021">
          <cell r="A3021">
            <v>7423</v>
          </cell>
          <cell r="B3021" t="str">
            <v>П</v>
          </cell>
          <cell r="C3021" t="str">
            <v>П7423</v>
          </cell>
          <cell r="D3021">
            <v>810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row>
        <row r="3022">
          <cell r="A3022">
            <v>7430</v>
          </cell>
          <cell r="B3022" t="str">
            <v>А</v>
          </cell>
          <cell r="C3022" t="str">
            <v>А7430</v>
          </cell>
          <cell r="D3022">
            <v>0</v>
          </cell>
          <cell r="E3022">
            <v>-277019.08</v>
          </cell>
          <cell r="F3022">
            <v>-46917.5</v>
          </cell>
          <cell r="G3022">
            <v>-34558.97</v>
          </cell>
          <cell r="H3022">
            <v>0</v>
          </cell>
          <cell r="I3022">
            <v>-27992.79</v>
          </cell>
          <cell r="J3022">
            <v>-23911.48</v>
          </cell>
          <cell r="K3022">
            <v>-3063.96</v>
          </cell>
          <cell r="L3022">
            <v>-75.72</v>
          </cell>
          <cell r="M3022">
            <v>-35145.9</v>
          </cell>
          <cell r="N3022">
            <v>-1414.75</v>
          </cell>
          <cell r="O3022">
            <v>-13737.48</v>
          </cell>
          <cell r="P3022">
            <v>-3387.56</v>
          </cell>
          <cell r="Q3022">
            <v>-7488.53</v>
          </cell>
          <cell r="R3022">
            <v>-8202.33</v>
          </cell>
          <cell r="S3022">
            <v>-20457.189999999999</v>
          </cell>
          <cell r="T3022">
            <v>-9853.36</v>
          </cell>
          <cell r="U3022">
            <v>-6219.45</v>
          </cell>
          <cell r="V3022">
            <v>-12174.43</v>
          </cell>
          <cell r="W3022">
            <v>-13160.36</v>
          </cell>
          <cell r="X3022">
            <v>-2886.65</v>
          </cell>
          <cell r="Y3022">
            <v>-143.35</v>
          </cell>
          <cell r="Z3022">
            <v>-6227.32</v>
          </cell>
        </row>
        <row r="3023">
          <cell r="A3023">
            <v>7430</v>
          </cell>
          <cell r="B3023" t="str">
            <v>А</v>
          </cell>
          <cell r="C3023" t="str">
            <v>А7430</v>
          </cell>
          <cell r="D3023">
            <v>980</v>
          </cell>
          <cell r="E3023">
            <v>-277019.08</v>
          </cell>
          <cell r="F3023">
            <v>-46917.5</v>
          </cell>
          <cell r="G3023">
            <v>-34558.97</v>
          </cell>
          <cell r="H3023">
            <v>0</v>
          </cell>
          <cell r="I3023">
            <v>-27992.79</v>
          </cell>
          <cell r="J3023">
            <v>-23911.48</v>
          </cell>
          <cell r="K3023">
            <v>-3063.96</v>
          </cell>
          <cell r="L3023">
            <v>-75.72</v>
          </cell>
          <cell r="M3023">
            <v>-35145.9</v>
          </cell>
          <cell r="N3023">
            <v>-1414.75</v>
          </cell>
          <cell r="O3023">
            <v>-13737.48</v>
          </cell>
          <cell r="P3023">
            <v>-3387.56</v>
          </cell>
          <cell r="Q3023">
            <v>-7488.53</v>
          </cell>
          <cell r="R3023">
            <v>-8202.33</v>
          </cell>
          <cell r="S3023">
            <v>-20457.189999999999</v>
          </cell>
          <cell r="T3023">
            <v>-9853.36</v>
          </cell>
          <cell r="U3023">
            <v>-6219.45</v>
          </cell>
          <cell r="V3023">
            <v>-12174.43</v>
          </cell>
          <cell r="W3023">
            <v>-13160.36</v>
          </cell>
          <cell r="X3023">
            <v>-2886.65</v>
          </cell>
          <cell r="Y3023">
            <v>-143.35</v>
          </cell>
          <cell r="Z3023">
            <v>-6227.32</v>
          </cell>
        </row>
        <row r="3024">
          <cell r="A3024">
            <v>7430</v>
          </cell>
          <cell r="B3024" t="str">
            <v>А</v>
          </cell>
          <cell r="C3024" t="str">
            <v>А7430</v>
          </cell>
          <cell r="D3024" t="str">
            <v>978</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row>
        <row r="3025">
          <cell r="A3025">
            <v>7430</v>
          </cell>
          <cell r="B3025" t="str">
            <v>А</v>
          </cell>
          <cell r="C3025" t="str">
            <v>А7430</v>
          </cell>
          <cell r="D3025">
            <v>840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row>
        <row r="3026">
          <cell r="A3026">
            <v>7430</v>
          </cell>
          <cell r="B3026" t="str">
            <v>А</v>
          </cell>
          <cell r="C3026" t="str">
            <v>А7430</v>
          </cell>
          <cell r="D3026">
            <v>810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row>
        <row r="3027">
          <cell r="A3027">
            <v>7431</v>
          </cell>
          <cell r="B3027" t="str">
            <v>А</v>
          </cell>
          <cell r="C3027" t="str">
            <v>А7431</v>
          </cell>
          <cell r="D3027">
            <v>0</v>
          </cell>
          <cell r="E3027">
            <v>-220245.9</v>
          </cell>
          <cell r="F3027">
            <v>-56890.29</v>
          </cell>
          <cell r="G3027">
            <v>-19870.939999999999</v>
          </cell>
          <cell r="H3027">
            <v>-264.3</v>
          </cell>
          <cell r="I3027">
            <v>-27230.04</v>
          </cell>
          <cell r="J3027">
            <v>-10372.120000000001</v>
          </cell>
          <cell r="K3027">
            <v>-1591</v>
          </cell>
          <cell r="L3027">
            <v>-4825.08</v>
          </cell>
          <cell r="M3027">
            <v>-9024.5400000000009</v>
          </cell>
          <cell r="N3027">
            <v>-713.12</v>
          </cell>
          <cell r="O3027">
            <v>-16231.41</v>
          </cell>
          <cell r="P3027">
            <v>-6240.18</v>
          </cell>
          <cell r="Q3027">
            <v>-1690.94</v>
          </cell>
          <cell r="R3027">
            <v>-6815.01</v>
          </cell>
          <cell r="S3027">
            <v>-15425.18</v>
          </cell>
          <cell r="T3027">
            <v>-6755</v>
          </cell>
          <cell r="U3027">
            <v>-1542.73</v>
          </cell>
          <cell r="V3027">
            <v>-6766.86</v>
          </cell>
          <cell r="W3027">
            <v>-11704.46</v>
          </cell>
          <cell r="X3027">
            <v>-3238.33</v>
          </cell>
          <cell r="Y3027">
            <v>-1362.1</v>
          </cell>
          <cell r="Z3027">
            <v>-11692.27</v>
          </cell>
        </row>
        <row r="3028">
          <cell r="A3028">
            <v>7431</v>
          </cell>
          <cell r="B3028" t="str">
            <v>А</v>
          </cell>
          <cell r="C3028" t="str">
            <v>А7431</v>
          </cell>
          <cell r="D3028">
            <v>980</v>
          </cell>
          <cell r="E3028">
            <v>-220245.9</v>
          </cell>
          <cell r="F3028">
            <v>-56890.29</v>
          </cell>
          <cell r="G3028">
            <v>-19870.939999999999</v>
          </cell>
          <cell r="H3028">
            <v>-264.3</v>
          </cell>
          <cell r="I3028">
            <v>-27230.04</v>
          </cell>
          <cell r="J3028">
            <v>-10372.120000000001</v>
          </cell>
          <cell r="K3028">
            <v>-1591</v>
          </cell>
          <cell r="L3028">
            <v>-4825.08</v>
          </cell>
          <cell r="M3028">
            <v>-9024.5400000000009</v>
          </cell>
          <cell r="N3028">
            <v>-713.12</v>
          </cell>
          <cell r="O3028">
            <v>-16231.41</v>
          </cell>
          <cell r="P3028">
            <v>-6240.18</v>
          </cell>
          <cell r="Q3028">
            <v>-1690.94</v>
          </cell>
          <cell r="R3028">
            <v>-6815.01</v>
          </cell>
          <cell r="S3028">
            <v>-15425.18</v>
          </cell>
          <cell r="T3028">
            <v>-6755</v>
          </cell>
          <cell r="U3028">
            <v>-1542.73</v>
          </cell>
          <cell r="V3028">
            <v>-6766.86</v>
          </cell>
          <cell r="W3028">
            <v>-11704.46</v>
          </cell>
          <cell r="X3028">
            <v>-3238.33</v>
          </cell>
          <cell r="Y3028">
            <v>-1362.1</v>
          </cell>
          <cell r="Z3028">
            <v>-11692.27</v>
          </cell>
        </row>
        <row r="3029">
          <cell r="A3029">
            <v>7431</v>
          </cell>
          <cell r="B3029" t="str">
            <v>А</v>
          </cell>
          <cell r="C3029" t="str">
            <v>А7431</v>
          </cell>
          <cell r="D3029" t="str">
            <v>978</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row>
        <row r="3030">
          <cell r="A3030">
            <v>7431</v>
          </cell>
          <cell r="B3030" t="str">
            <v>А</v>
          </cell>
          <cell r="C3030" t="str">
            <v>А7431</v>
          </cell>
          <cell r="D3030">
            <v>840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row>
        <row r="3031">
          <cell r="A3031">
            <v>7431</v>
          </cell>
          <cell r="B3031" t="str">
            <v>А</v>
          </cell>
          <cell r="C3031" t="str">
            <v>А7431</v>
          </cell>
          <cell r="D3031">
            <v>810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row>
        <row r="3032">
          <cell r="A3032">
            <v>7431</v>
          </cell>
          <cell r="B3032" t="str">
            <v>П</v>
          </cell>
          <cell r="C3032" t="str">
            <v>П7431</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row>
        <row r="3033">
          <cell r="A3033">
            <v>7431</v>
          </cell>
          <cell r="B3033" t="str">
            <v>П</v>
          </cell>
          <cell r="C3033" t="str">
            <v>П7431</v>
          </cell>
          <cell r="D3033">
            <v>980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row>
        <row r="3034">
          <cell r="A3034">
            <v>7431</v>
          </cell>
          <cell r="B3034" t="str">
            <v>П</v>
          </cell>
          <cell r="C3034" t="str">
            <v>П7431</v>
          </cell>
          <cell r="D3034" t="str">
            <v>978</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row>
        <row r="3035">
          <cell r="A3035">
            <v>7431</v>
          </cell>
          <cell r="B3035" t="str">
            <v>П</v>
          </cell>
          <cell r="C3035" t="str">
            <v>П7431</v>
          </cell>
          <cell r="D3035">
            <v>840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row>
        <row r="3036">
          <cell r="A3036">
            <v>7431</v>
          </cell>
          <cell r="B3036" t="str">
            <v>П</v>
          </cell>
          <cell r="C3036" t="str">
            <v>П7431</v>
          </cell>
          <cell r="D3036">
            <v>810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row>
        <row r="3037">
          <cell r="A3037">
            <v>7432</v>
          </cell>
          <cell r="B3037" t="str">
            <v>А</v>
          </cell>
          <cell r="C3037" t="str">
            <v>А7432</v>
          </cell>
          <cell r="D3037">
            <v>0</v>
          </cell>
          <cell r="E3037">
            <v>-771909.37</v>
          </cell>
          <cell r="F3037">
            <v>-58436</v>
          </cell>
          <cell r="G3037">
            <v>-101273.41</v>
          </cell>
          <cell r="H3037">
            <v>-2476.79</v>
          </cell>
          <cell r="I3037">
            <v>-111549.2</v>
          </cell>
          <cell r="J3037">
            <v>-53006.18</v>
          </cell>
          <cell r="K3037">
            <v>-11323.42</v>
          </cell>
          <cell r="L3037">
            <v>-19112.7</v>
          </cell>
          <cell r="M3037">
            <v>-87532.55</v>
          </cell>
          <cell r="N3037">
            <v>-1421.08</v>
          </cell>
          <cell r="O3037">
            <v>-44493.84</v>
          </cell>
          <cell r="P3037">
            <v>-24538.67</v>
          </cell>
          <cell r="Q3037">
            <v>-20900.419999999998</v>
          </cell>
          <cell r="R3037">
            <v>-25266.5</v>
          </cell>
          <cell r="S3037">
            <v>-35141.68</v>
          </cell>
          <cell r="T3037">
            <v>-36978.1</v>
          </cell>
          <cell r="U3037">
            <v>-5647.84</v>
          </cell>
          <cell r="V3037">
            <v>-48031.72</v>
          </cell>
          <cell r="W3037">
            <v>-30731.200000000001</v>
          </cell>
          <cell r="X3037">
            <v>-16632.75</v>
          </cell>
          <cell r="Y3037">
            <v>-9877.44</v>
          </cell>
          <cell r="Z3037">
            <v>-27537.88</v>
          </cell>
        </row>
        <row r="3038">
          <cell r="A3038">
            <v>7432</v>
          </cell>
          <cell r="B3038" t="str">
            <v>А</v>
          </cell>
          <cell r="C3038" t="str">
            <v>А7432</v>
          </cell>
          <cell r="D3038">
            <v>980</v>
          </cell>
          <cell r="E3038">
            <v>-771909.37</v>
          </cell>
          <cell r="F3038">
            <v>-58436</v>
          </cell>
          <cell r="G3038">
            <v>-101273.41</v>
          </cell>
          <cell r="H3038">
            <v>-2476.79</v>
          </cell>
          <cell r="I3038">
            <v>-111549.2</v>
          </cell>
          <cell r="J3038">
            <v>-53006.18</v>
          </cell>
          <cell r="K3038">
            <v>-11323.42</v>
          </cell>
          <cell r="L3038">
            <v>-19112.7</v>
          </cell>
          <cell r="M3038">
            <v>-87532.55</v>
          </cell>
          <cell r="N3038">
            <v>-1421.08</v>
          </cell>
          <cell r="O3038">
            <v>-44493.84</v>
          </cell>
          <cell r="P3038">
            <v>-24538.67</v>
          </cell>
          <cell r="Q3038">
            <v>-20900.419999999998</v>
          </cell>
          <cell r="R3038">
            <v>-25266.5</v>
          </cell>
          <cell r="S3038">
            <v>-35141.68</v>
          </cell>
          <cell r="T3038">
            <v>-36978.1</v>
          </cell>
          <cell r="U3038">
            <v>-5647.84</v>
          </cell>
          <cell r="V3038">
            <v>-48031.72</v>
          </cell>
          <cell r="W3038">
            <v>-30731.200000000001</v>
          </cell>
          <cell r="X3038">
            <v>-16632.75</v>
          </cell>
          <cell r="Y3038">
            <v>-9877.44</v>
          </cell>
          <cell r="Z3038">
            <v>-27537.88</v>
          </cell>
        </row>
        <row r="3039">
          <cell r="A3039">
            <v>7432</v>
          </cell>
          <cell r="B3039" t="str">
            <v>А</v>
          </cell>
          <cell r="C3039" t="str">
            <v>А7432</v>
          </cell>
          <cell r="D3039" t="str">
            <v>978</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row>
        <row r="3040">
          <cell r="A3040">
            <v>7432</v>
          </cell>
          <cell r="B3040" t="str">
            <v>А</v>
          </cell>
          <cell r="C3040" t="str">
            <v>А7432</v>
          </cell>
          <cell r="D3040">
            <v>840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row>
        <row r="3041">
          <cell r="A3041">
            <v>7432</v>
          </cell>
          <cell r="B3041" t="str">
            <v>А</v>
          </cell>
          <cell r="C3041" t="str">
            <v>А7432</v>
          </cell>
          <cell r="D3041">
            <v>810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row>
        <row r="3042">
          <cell r="A3042">
            <v>7433</v>
          </cell>
          <cell r="B3042" t="str">
            <v>А</v>
          </cell>
          <cell r="C3042" t="str">
            <v>А7433</v>
          </cell>
          <cell r="D3042">
            <v>0</v>
          </cell>
          <cell r="E3042">
            <v>-53058.76</v>
          </cell>
          <cell r="F3042">
            <v>-4914.2700000000004</v>
          </cell>
          <cell r="G3042">
            <v>-14733.84</v>
          </cell>
          <cell r="H3042">
            <v>0</v>
          </cell>
          <cell r="I3042">
            <v>-3271.44</v>
          </cell>
          <cell r="J3042">
            <v>-5711.04</v>
          </cell>
          <cell r="K3042">
            <v>-792</v>
          </cell>
          <cell r="L3042">
            <v>-230</v>
          </cell>
          <cell r="M3042">
            <v>-8053.63</v>
          </cell>
          <cell r="N3042">
            <v>-657.6</v>
          </cell>
          <cell r="O3042">
            <v>-1149.17</v>
          </cell>
          <cell r="P3042">
            <v>-441</v>
          </cell>
          <cell r="Q3042">
            <v>-1069.2</v>
          </cell>
          <cell r="R3042">
            <v>0</v>
          </cell>
          <cell r="S3042">
            <v>-272.7</v>
          </cell>
          <cell r="T3042">
            <v>-3394.52</v>
          </cell>
          <cell r="U3042">
            <v>0</v>
          </cell>
          <cell r="V3042">
            <v>-993.64</v>
          </cell>
          <cell r="W3042">
            <v>0</v>
          </cell>
          <cell r="X3042">
            <v>-1059.7</v>
          </cell>
          <cell r="Y3042">
            <v>-571</v>
          </cell>
          <cell r="Z3042">
            <v>-5744.01</v>
          </cell>
        </row>
        <row r="3043">
          <cell r="A3043">
            <v>7433</v>
          </cell>
          <cell r="B3043" t="str">
            <v>А</v>
          </cell>
          <cell r="C3043" t="str">
            <v>А7433</v>
          </cell>
          <cell r="D3043">
            <v>980</v>
          </cell>
          <cell r="E3043">
            <v>-53058.76</v>
          </cell>
          <cell r="F3043">
            <v>-4914.2700000000004</v>
          </cell>
          <cell r="G3043">
            <v>-14733.84</v>
          </cell>
          <cell r="H3043">
            <v>0</v>
          </cell>
          <cell r="I3043">
            <v>-3271.44</v>
          </cell>
          <cell r="J3043">
            <v>-5711.04</v>
          </cell>
          <cell r="K3043">
            <v>-792</v>
          </cell>
          <cell r="L3043">
            <v>-230</v>
          </cell>
          <cell r="M3043">
            <v>-8053.63</v>
          </cell>
          <cell r="N3043">
            <v>-657.6</v>
          </cell>
          <cell r="O3043">
            <v>-1149.17</v>
          </cell>
          <cell r="P3043">
            <v>-441</v>
          </cell>
          <cell r="Q3043">
            <v>-1069.2</v>
          </cell>
          <cell r="R3043">
            <v>0</v>
          </cell>
          <cell r="S3043">
            <v>-272.7</v>
          </cell>
          <cell r="T3043">
            <v>-3394.52</v>
          </cell>
          <cell r="U3043">
            <v>0</v>
          </cell>
          <cell r="V3043">
            <v>-993.64</v>
          </cell>
          <cell r="W3043">
            <v>0</v>
          </cell>
          <cell r="X3043">
            <v>-1059.7</v>
          </cell>
          <cell r="Y3043">
            <v>-571</v>
          </cell>
          <cell r="Z3043">
            <v>-5744.01</v>
          </cell>
        </row>
        <row r="3044">
          <cell r="A3044">
            <v>7433</v>
          </cell>
          <cell r="B3044" t="str">
            <v>А</v>
          </cell>
          <cell r="C3044" t="str">
            <v>А7433</v>
          </cell>
          <cell r="D3044" t="str">
            <v>978</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row>
        <row r="3045">
          <cell r="A3045">
            <v>7433</v>
          </cell>
          <cell r="B3045" t="str">
            <v>А</v>
          </cell>
          <cell r="C3045" t="str">
            <v>А7433</v>
          </cell>
          <cell r="D3045">
            <v>840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row>
        <row r="3046">
          <cell r="A3046">
            <v>7433</v>
          </cell>
          <cell r="B3046" t="str">
            <v>А</v>
          </cell>
          <cell r="C3046" t="str">
            <v>А7433</v>
          </cell>
          <cell r="D3046">
            <v>810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row>
        <row r="3047">
          <cell r="A3047">
            <v>7433</v>
          </cell>
          <cell r="B3047" t="str">
            <v>П</v>
          </cell>
          <cell r="C3047" t="str">
            <v>П7433</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row>
        <row r="3048">
          <cell r="A3048">
            <v>7433</v>
          </cell>
          <cell r="B3048" t="str">
            <v>П</v>
          </cell>
          <cell r="C3048" t="str">
            <v>П7433</v>
          </cell>
          <cell r="D3048">
            <v>980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row>
        <row r="3049">
          <cell r="A3049">
            <v>7433</v>
          </cell>
          <cell r="B3049" t="str">
            <v>П</v>
          </cell>
          <cell r="C3049" t="str">
            <v>П7433</v>
          </cell>
          <cell r="D3049" t="str">
            <v>978</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row>
        <row r="3050">
          <cell r="A3050">
            <v>7433</v>
          </cell>
          <cell r="B3050" t="str">
            <v>П</v>
          </cell>
          <cell r="C3050" t="str">
            <v>П7433</v>
          </cell>
          <cell r="D3050">
            <v>840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row>
        <row r="3051">
          <cell r="A3051">
            <v>7433</v>
          </cell>
          <cell r="B3051" t="str">
            <v>П</v>
          </cell>
          <cell r="C3051" t="str">
            <v>П7433</v>
          </cell>
          <cell r="D3051">
            <v>810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row>
        <row r="3052">
          <cell r="A3052">
            <v>7440</v>
          </cell>
          <cell r="B3052" t="str">
            <v>А</v>
          </cell>
          <cell r="C3052" t="str">
            <v>А7440</v>
          </cell>
          <cell r="D3052">
            <v>0</v>
          </cell>
          <cell r="E3052">
            <v>-230241.14</v>
          </cell>
          <cell r="F3052">
            <v>-58299.77</v>
          </cell>
          <cell r="G3052">
            <v>-37256.699999999997</v>
          </cell>
          <cell r="H3052">
            <v>-1411.93</v>
          </cell>
          <cell r="I3052">
            <v>-14338.43</v>
          </cell>
          <cell r="J3052">
            <v>-9392.5400000000009</v>
          </cell>
          <cell r="K3052">
            <v>-5910.29</v>
          </cell>
          <cell r="L3052">
            <v>-2232.56</v>
          </cell>
          <cell r="M3052">
            <v>-22398.75</v>
          </cell>
          <cell r="N3052">
            <v>-2052</v>
          </cell>
          <cell r="O3052">
            <v>-10915.08</v>
          </cell>
          <cell r="P3052">
            <v>-3486.56</v>
          </cell>
          <cell r="Q3052">
            <v>-3537.75</v>
          </cell>
          <cell r="R3052">
            <v>-6474.54</v>
          </cell>
          <cell r="S3052">
            <v>-8014.62</v>
          </cell>
          <cell r="T3052">
            <v>-10224.540000000001</v>
          </cell>
          <cell r="U3052">
            <v>-1977.69</v>
          </cell>
          <cell r="V3052">
            <v>-7069.54</v>
          </cell>
          <cell r="W3052">
            <v>-9370.27</v>
          </cell>
          <cell r="X3052">
            <v>-2967.56</v>
          </cell>
          <cell r="Y3052">
            <v>-2168.7800000000002</v>
          </cell>
          <cell r="Z3052">
            <v>-10741.24</v>
          </cell>
        </row>
        <row r="3053">
          <cell r="A3053">
            <v>7440</v>
          </cell>
          <cell r="B3053" t="str">
            <v>А</v>
          </cell>
          <cell r="C3053" t="str">
            <v>А7440</v>
          </cell>
          <cell r="D3053">
            <v>980</v>
          </cell>
          <cell r="E3053">
            <v>-230241.14</v>
          </cell>
          <cell r="F3053">
            <v>-58299.77</v>
          </cell>
          <cell r="G3053">
            <v>-37256.699999999997</v>
          </cell>
          <cell r="H3053">
            <v>-1411.93</v>
          </cell>
          <cell r="I3053">
            <v>-14338.43</v>
          </cell>
          <cell r="J3053">
            <v>-9392.5400000000009</v>
          </cell>
          <cell r="K3053">
            <v>-5910.29</v>
          </cell>
          <cell r="L3053">
            <v>-2232.56</v>
          </cell>
          <cell r="M3053">
            <v>-22398.75</v>
          </cell>
          <cell r="N3053">
            <v>-2052</v>
          </cell>
          <cell r="O3053">
            <v>-10915.08</v>
          </cell>
          <cell r="P3053">
            <v>-3486.56</v>
          </cell>
          <cell r="Q3053">
            <v>-3537.75</v>
          </cell>
          <cell r="R3053">
            <v>-6474.54</v>
          </cell>
          <cell r="S3053">
            <v>-8014.62</v>
          </cell>
          <cell r="T3053">
            <v>-10224.540000000001</v>
          </cell>
          <cell r="U3053">
            <v>-1977.69</v>
          </cell>
          <cell r="V3053">
            <v>-7069.54</v>
          </cell>
          <cell r="W3053">
            <v>-9370.27</v>
          </cell>
          <cell r="X3053">
            <v>-2967.56</v>
          </cell>
          <cell r="Y3053">
            <v>-2168.7800000000002</v>
          </cell>
          <cell r="Z3053">
            <v>-10741.24</v>
          </cell>
        </row>
        <row r="3054">
          <cell r="A3054">
            <v>7440</v>
          </cell>
          <cell r="B3054" t="str">
            <v>А</v>
          </cell>
          <cell r="C3054" t="str">
            <v>А7440</v>
          </cell>
          <cell r="D3054" t="str">
            <v>978</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row>
        <row r="3055">
          <cell r="A3055">
            <v>7440</v>
          </cell>
          <cell r="B3055" t="str">
            <v>А</v>
          </cell>
          <cell r="C3055" t="str">
            <v>А7440</v>
          </cell>
          <cell r="D3055">
            <v>840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row>
        <row r="3056">
          <cell r="A3056">
            <v>7440</v>
          </cell>
          <cell r="B3056" t="str">
            <v>А</v>
          </cell>
          <cell r="C3056" t="str">
            <v>А7440</v>
          </cell>
          <cell r="D3056">
            <v>810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row>
        <row r="3057">
          <cell r="A3057">
            <v>7441</v>
          </cell>
          <cell r="B3057" t="str">
            <v>А</v>
          </cell>
          <cell r="C3057" t="str">
            <v>А7441</v>
          </cell>
          <cell r="D3057">
            <v>0</v>
          </cell>
          <cell r="E3057">
            <v>-489358.47</v>
          </cell>
          <cell r="F3057">
            <v>-346817.51</v>
          </cell>
          <cell r="G3057">
            <v>-443.47</v>
          </cell>
          <cell r="H3057">
            <v>0</v>
          </cell>
          <cell r="I3057">
            <v>-38263.660000000003</v>
          </cell>
          <cell r="J3057">
            <v>-114.25</v>
          </cell>
          <cell r="K3057">
            <v>0</v>
          </cell>
          <cell r="L3057">
            <v>-1569.89</v>
          </cell>
          <cell r="M3057">
            <v>-69798.45</v>
          </cell>
          <cell r="N3057">
            <v>0</v>
          </cell>
          <cell r="O3057">
            <v>-1600</v>
          </cell>
          <cell r="P3057">
            <v>-803.52</v>
          </cell>
          <cell r="Q3057">
            <v>0</v>
          </cell>
          <cell r="R3057">
            <v>-1320</v>
          </cell>
          <cell r="S3057">
            <v>-15338.91</v>
          </cell>
          <cell r="T3057">
            <v>-3973.4</v>
          </cell>
          <cell r="U3057">
            <v>0</v>
          </cell>
          <cell r="V3057">
            <v>0</v>
          </cell>
          <cell r="W3057">
            <v>-9315.41</v>
          </cell>
          <cell r="X3057">
            <v>0</v>
          </cell>
          <cell r="Y3057">
            <v>0</v>
          </cell>
          <cell r="Z3057">
            <v>0</v>
          </cell>
        </row>
        <row r="3058">
          <cell r="A3058">
            <v>7441</v>
          </cell>
          <cell r="B3058" t="str">
            <v>А</v>
          </cell>
          <cell r="C3058" t="str">
            <v>А7441</v>
          </cell>
          <cell r="D3058">
            <v>980</v>
          </cell>
          <cell r="E3058">
            <v>-489358.47</v>
          </cell>
          <cell r="F3058">
            <v>-346817.51</v>
          </cell>
          <cell r="G3058">
            <v>-443.47</v>
          </cell>
          <cell r="H3058">
            <v>0</v>
          </cell>
          <cell r="I3058">
            <v>-38263.660000000003</v>
          </cell>
          <cell r="J3058">
            <v>-114.25</v>
          </cell>
          <cell r="K3058">
            <v>0</v>
          </cell>
          <cell r="L3058">
            <v>-1569.89</v>
          </cell>
          <cell r="M3058">
            <v>-69798.45</v>
          </cell>
          <cell r="N3058">
            <v>0</v>
          </cell>
          <cell r="O3058">
            <v>-1600</v>
          </cell>
          <cell r="P3058">
            <v>-803.52</v>
          </cell>
          <cell r="Q3058">
            <v>0</v>
          </cell>
          <cell r="R3058">
            <v>-1320</v>
          </cell>
          <cell r="S3058">
            <v>-15338.91</v>
          </cell>
          <cell r="T3058">
            <v>-3973.4</v>
          </cell>
          <cell r="U3058">
            <v>0</v>
          </cell>
          <cell r="V3058">
            <v>0</v>
          </cell>
          <cell r="W3058">
            <v>-9315.41</v>
          </cell>
          <cell r="X3058">
            <v>0</v>
          </cell>
          <cell r="Y3058">
            <v>0</v>
          </cell>
          <cell r="Z3058">
            <v>0</v>
          </cell>
        </row>
        <row r="3059">
          <cell r="A3059">
            <v>7441</v>
          </cell>
          <cell r="B3059" t="str">
            <v>А</v>
          </cell>
          <cell r="C3059" t="str">
            <v>А7441</v>
          </cell>
          <cell r="D3059" t="str">
            <v>978</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row>
        <row r="3060">
          <cell r="A3060">
            <v>7441</v>
          </cell>
          <cell r="B3060" t="str">
            <v>А</v>
          </cell>
          <cell r="C3060" t="str">
            <v>А7441</v>
          </cell>
          <cell r="D3060">
            <v>840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row>
        <row r="3061">
          <cell r="A3061">
            <v>7441</v>
          </cell>
          <cell r="B3061" t="str">
            <v>А</v>
          </cell>
          <cell r="C3061" t="str">
            <v>А7441</v>
          </cell>
          <cell r="D3061">
            <v>810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row>
        <row r="3062">
          <cell r="A3062">
            <v>7442</v>
          </cell>
          <cell r="B3062" t="str">
            <v>А</v>
          </cell>
          <cell r="C3062" t="str">
            <v>А7442</v>
          </cell>
          <cell r="D3062">
            <v>0</v>
          </cell>
          <cell r="E3062">
            <v>-662377.80000000005</v>
          </cell>
          <cell r="F3062">
            <v>-245459.32</v>
          </cell>
          <cell r="G3062">
            <v>-61312.18</v>
          </cell>
          <cell r="H3062">
            <v>-60.6</v>
          </cell>
          <cell r="I3062">
            <v>-47371.8</v>
          </cell>
          <cell r="J3062">
            <v>-44425.41</v>
          </cell>
          <cell r="K3062">
            <v>-5743.96</v>
          </cell>
          <cell r="L3062">
            <v>-10171.58</v>
          </cell>
          <cell r="M3062">
            <v>-52821.96</v>
          </cell>
          <cell r="N3062">
            <v>-4356.34</v>
          </cell>
          <cell r="O3062">
            <v>-23044.23</v>
          </cell>
          <cell r="P3062">
            <v>-19121.03</v>
          </cell>
          <cell r="Q3062">
            <v>-11093.45</v>
          </cell>
          <cell r="R3062">
            <v>-14880.99</v>
          </cell>
          <cell r="S3062">
            <v>-18117.650000000001</v>
          </cell>
          <cell r="T3062">
            <v>-21589.01</v>
          </cell>
          <cell r="U3062">
            <v>-5856.73</v>
          </cell>
          <cell r="V3062">
            <v>-22761.55</v>
          </cell>
          <cell r="W3062">
            <v>-20549.169999999998</v>
          </cell>
          <cell r="X3062">
            <v>-8952.35</v>
          </cell>
          <cell r="Y3062">
            <v>-10522.66</v>
          </cell>
          <cell r="Z3062">
            <v>-14165.83</v>
          </cell>
        </row>
        <row r="3063">
          <cell r="A3063">
            <v>7442</v>
          </cell>
          <cell r="B3063" t="str">
            <v>А</v>
          </cell>
          <cell r="C3063" t="str">
            <v>А7442</v>
          </cell>
          <cell r="D3063">
            <v>980</v>
          </cell>
          <cell r="E3063">
            <v>-662377.80000000005</v>
          </cell>
          <cell r="F3063">
            <v>-245459.32</v>
          </cell>
          <cell r="G3063">
            <v>-61312.18</v>
          </cell>
          <cell r="H3063">
            <v>-60.6</v>
          </cell>
          <cell r="I3063">
            <v>-47371.8</v>
          </cell>
          <cell r="J3063">
            <v>-44425.41</v>
          </cell>
          <cell r="K3063">
            <v>-5743.96</v>
          </cell>
          <cell r="L3063">
            <v>-10171.58</v>
          </cell>
          <cell r="M3063">
            <v>-52821.96</v>
          </cell>
          <cell r="N3063">
            <v>-4356.34</v>
          </cell>
          <cell r="O3063">
            <v>-23044.23</v>
          </cell>
          <cell r="P3063">
            <v>-19121.03</v>
          </cell>
          <cell r="Q3063">
            <v>-11093.45</v>
          </cell>
          <cell r="R3063">
            <v>-14880.99</v>
          </cell>
          <cell r="S3063">
            <v>-18117.650000000001</v>
          </cell>
          <cell r="T3063">
            <v>-21589.01</v>
          </cell>
          <cell r="U3063">
            <v>-5856.73</v>
          </cell>
          <cell r="V3063">
            <v>-22761.55</v>
          </cell>
          <cell r="W3063">
            <v>-20549.169999999998</v>
          </cell>
          <cell r="X3063">
            <v>-8952.35</v>
          </cell>
          <cell r="Y3063">
            <v>-10522.66</v>
          </cell>
          <cell r="Z3063">
            <v>-14165.83</v>
          </cell>
        </row>
        <row r="3064">
          <cell r="A3064">
            <v>7442</v>
          </cell>
          <cell r="B3064" t="str">
            <v>А</v>
          </cell>
          <cell r="C3064" t="str">
            <v>А7442</v>
          </cell>
          <cell r="D3064" t="str">
            <v>978</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row>
        <row r="3065">
          <cell r="A3065">
            <v>7442</v>
          </cell>
          <cell r="B3065" t="str">
            <v>А</v>
          </cell>
          <cell r="C3065" t="str">
            <v>А7442</v>
          </cell>
          <cell r="D3065">
            <v>840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row>
        <row r="3066">
          <cell r="A3066">
            <v>7442</v>
          </cell>
          <cell r="B3066" t="str">
            <v>А</v>
          </cell>
          <cell r="C3066" t="str">
            <v>А7442</v>
          </cell>
          <cell r="D3066">
            <v>810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row>
        <row r="3067">
          <cell r="A3067">
            <v>7442</v>
          </cell>
          <cell r="B3067" t="str">
            <v>П</v>
          </cell>
          <cell r="C3067" t="str">
            <v>П7442</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row>
        <row r="3068">
          <cell r="A3068">
            <v>7442</v>
          </cell>
          <cell r="B3068" t="str">
            <v>П</v>
          </cell>
          <cell r="C3068" t="str">
            <v>П7442</v>
          </cell>
          <cell r="D3068">
            <v>980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row>
        <row r="3069">
          <cell r="A3069">
            <v>7442</v>
          </cell>
          <cell r="B3069" t="str">
            <v>П</v>
          </cell>
          <cell r="C3069" t="str">
            <v>П7442</v>
          </cell>
          <cell r="D3069" t="str">
            <v>978</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row>
        <row r="3070">
          <cell r="A3070">
            <v>7442</v>
          </cell>
          <cell r="B3070" t="str">
            <v>П</v>
          </cell>
          <cell r="C3070" t="str">
            <v>П7442</v>
          </cell>
          <cell r="D3070">
            <v>840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row>
        <row r="3071">
          <cell r="A3071">
            <v>7442</v>
          </cell>
          <cell r="B3071" t="str">
            <v>П</v>
          </cell>
          <cell r="C3071" t="str">
            <v>П7442</v>
          </cell>
          <cell r="D3071">
            <v>810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row>
        <row r="3072">
          <cell r="A3072">
            <v>7450</v>
          </cell>
          <cell r="B3072" t="str">
            <v>А</v>
          </cell>
          <cell r="C3072" t="str">
            <v>А7450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row>
        <row r="3073">
          <cell r="A3073">
            <v>7450</v>
          </cell>
          <cell r="B3073" t="str">
            <v>А</v>
          </cell>
          <cell r="C3073" t="str">
            <v>А7450</v>
          </cell>
          <cell r="D3073">
            <v>980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row>
        <row r="3074">
          <cell r="A3074">
            <v>7450</v>
          </cell>
          <cell r="B3074" t="str">
            <v>А</v>
          </cell>
          <cell r="C3074" t="str">
            <v>А7450</v>
          </cell>
          <cell r="D3074" t="str">
            <v>978</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row>
        <row r="3075">
          <cell r="A3075">
            <v>7450</v>
          </cell>
          <cell r="B3075" t="str">
            <v>А</v>
          </cell>
          <cell r="C3075" t="str">
            <v>А7450</v>
          </cell>
          <cell r="D3075">
            <v>840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row>
        <row r="3076">
          <cell r="A3076">
            <v>7450</v>
          </cell>
          <cell r="B3076" t="str">
            <v>А</v>
          </cell>
          <cell r="C3076" t="str">
            <v>А7450</v>
          </cell>
          <cell r="D3076">
            <v>810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row>
        <row r="3077">
          <cell r="A3077">
            <v>7451</v>
          </cell>
          <cell r="B3077" t="str">
            <v>А</v>
          </cell>
          <cell r="C3077" t="str">
            <v>А7451</v>
          </cell>
          <cell r="D3077">
            <v>0</v>
          </cell>
          <cell r="E3077">
            <v>-4415</v>
          </cell>
          <cell r="F3077">
            <v>-510</v>
          </cell>
          <cell r="G3077">
            <v>-300</v>
          </cell>
          <cell r="H3077">
            <v>0</v>
          </cell>
          <cell r="I3077">
            <v>0</v>
          </cell>
          <cell r="J3077">
            <v>0</v>
          </cell>
          <cell r="K3077">
            <v>0</v>
          </cell>
          <cell r="L3077">
            <v>0</v>
          </cell>
          <cell r="M3077">
            <v>0</v>
          </cell>
          <cell r="N3077">
            <v>0</v>
          </cell>
          <cell r="O3077">
            <v>-1735</v>
          </cell>
          <cell r="P3077">
            <v>0</v>
          </cell>
          <cell r="Q3077">
            <v>-935</v>
          </cell>
          <cell r="R3077">
            <v>-935</v>
          </cell>
          <cell r="S3077">
            <v>0</v>
          </cell>
          <cell r="T3077">
            <v>0</v>
          </cell>
          <cell r="U3077">
            <v>0</v>
          </cell>
          <cell r="V3077">
            <v>0</v>
          </cell>
          <cell r="W3077">
            <v>0</v>
          </cell>
          <cell r="X3077">
            <v>0</v>
          </cell>
          <cell r="Y3077">
            <v>0</v>
          </cell>
          <cell r="Z3077">
            <v>0</v>
          </cell>
        </row>
        <row r="3078">
          <cell r="A3078">
            <v>7451</v>
          </cell>
          <cell r="B3078" t="str">
            <v>А</v>
          </cell>
          <cell r="C3078" t="str">
            <v>А7451</v>
          </cell>
          <cell r="D3078">
            <v>980</v>
          </cell>
          <cell r="E3078">
            <v>-4415</v>
          </cell>
          <cell r="F3078">
            <v>-510</v>
          </cell>
          <cell r="G3078">
            <v>-300</v>
          </cell>
          <cell r="H3078">
            <v>0</v>
          </cell>
          <cell r="I3078">
            <v>0</v>
          </cell>
          <cell r="J3078">
            <v>0</v>
          </cell>
          <cell r="K3078">
            <v>0</v>
          </cell>
          <cell r="L3078">
            <v>0</v>
          </cell>
          <cell r="M3078">
            <v>0</v>
          </cell>
          <cell r="N3078">
            <v>0</v>
          </cell>
          <cell r="O3078">
            <v>-1735</v>
          </cell>
          <cell r="P3078">
            <v>0</v>
          </cell>
          <cell r="Q3078">
            <v>-935</v>
          </cell>
          <cell r="R3078">
            <v>-935</v>
          </cell>
          <cell r="S3078">
            <v>0</v>
          </cell>
          <cell r="T3078">
            <v>0</v>
          </cell>
          <cell r="U3078">
            <v>0</v>
          </cell>
          <cell r="V3078">
            <v>0</v>
          </cell>
          <cell r="W3078">
            <v>0</v>
          </cell>
          <cell r="X3078">
            <v>0</v>
          </cell>
          <cell r="Y3078">
            <v>0</v>
          </cell>
          <cell r="Z3078">
            <v>0</v>
          </cell>
        </row>
        <row r="3079">
          <cell r="A3079">
            <v>7451</v>
          </cell>
          <cell r="B3079" t="str">
            <v>А</v>
          </cell>
          <cell r="C3079" t="str">
            <v>А7451</v>
          </cell>
          <cell r="D3079" t="str">
            <v>978</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row>
        <row r="3080">
          <cell r="A3080">
            <v>7451</v>
          </cell>
          <cell r="B3080" t="str">
            <v>А</v>
          </cell>
          <cell r="C3080" t="str">
            <v>А7451</v>
          </cell>
          <cell r="D3080">
            <v>840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row>
        <row r="3081">
          <cell r="A3081">
            <v>7451</v>
          </cell>
          <cell r="B3081" t="str">
            <v>А</v>
          </cell>
          <cell r="C3081" t="str">
            <v>А7451</v>
          </cell>
          <cell r="D3081">
            <v>810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row>
        <row r="3082">
          <cell r="A3082">
            <v>7451</v>
          </cell>
          <cell r="B3082" t="str">
            <v>П</v>
          </cell>
          <cell r="C3082" t="str">
            <v>П7451</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row>
        <row r="3083">
          <cell r="A3083">
            <v>7451</v>
          </cell>
          <cell r="B3083" t="str">
            <v>П</v>
          </cell>
          <cell r="C3083" t="str">
            <v>П7451</v>
          </cell>
          <cell r="D3083">
            <v>980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row>
        <row r="3084">
          <cell r="A3084">
            <v>7451</v>
          </cell>
          <cell r="B3084" t="str">
            <v>П</v>
          </cell>
          <cell r="C3084" t="str">
            <v>П7451</v>
          </cell>
          <cell r="D3084" t="str">
            <v>978</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row>
        <row r="3085">
          <cell r="A3085">
            <v>7451</v>
          </cell>
          <cell r="B3085" t="str">
            <v>П</v>
          </cell>
          <cell r="C3085" t="str">
            <v>П7451</v>
          </cell>
          <cell r="D3085">
            <v>840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row>
        <row r="3086">
          <cell r="A3086">
            <v>7451</v>
          </cell>
          <cell r="B3086" t="str">
            <v>П</v>
          </cell>
          <cell r="C3086" t="str">
            <v>П7451</v>
          </cell>
          <cell r="D3086">
            <v>810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row>
        <row r="3087">
          <cell r="A3087">
            <v>7452</v>
          </cell>
          <cell r="B3087" t="str">
            <v>А</v>
          </cell>
          <cell r="C3087" t="str">
            <v>А7452</v>
          </cell>
          <cell r="D3087">
            <v>0</v>
          </cell>
          <cell r="E3087">
            <v>-186687.87</v>
          </cell>
          <cell r="F3087">
            <v>-128102.67</v>
          </cell>
          <cell r="G3087">
            <v>-4183.24</v>
          </cell>
          <cell r="H3087">
            <v>-265.10000000000002</v>
          </cell>
          <cell r="I3087">
            <v>-4158.8999999999996</v>
          </cell>
          <cell r="J3087">
            <v>-1141.78</v>
          </cell>
          <cell r="K3087">
            <v>-1981.75</v>
          </cell>
          <cell r="L3087">
            <v>-1402.56</v>
          </cell>
          <cell r="M3087">
            <v>-3591.46</v>
          </cell>
          <cell r="N3087">
            <v>-625.20000000000005</v>
          </cell>
          <cell r="O3087">
            <v>-6017.28</v>
          </cell>
          <cell r="P3087">
            <v>-4093.98</v>
          </cell>
          <cell r="Q3087">
            <v>-2272.73</v>
          </cell>
          <cell r="R3087">
            <v>-3579.75</v>
          </cell>
          <cell r="S3087">
            <v>-6422.44</v>
          </cell>
          <cell r="T3087">
            <v>-1781.24</v>
          </cell>
          <cell r="U3087">
            <v>-2028.89</v>
          </cell>
          <cell r="V3087">
            <v>-6228.27</v>
          </cell>
          <cell r="W3087">
            <v>-1842.05</v>
          </cell>
          <cell r="X3087">
            <v>-835.53</v>
          </cell>
          <cell r="Y3087">
            <v>-2077.2199999999998</v>
          </cell>
          <cell r="Z3087">
            <v>-4055.83</v>
          </cell>
        </row>
        <row r="3088">
          <cell r="A3088">
            <v>7452</v>
          </cell>
          <cell r="B3088" t="str">
            <v>А</v>
          </cell>
          <cell r="C3088" t="str">
            <v>А7452</v>
          </cell>
          <cell r="D3088">
            <v>980</v>
          </cell>
          <cell r="E3088">
            <v>-186687.87</v>
          </cell>
          <cell r="F3088">
            <v>-128102.67</v>
          </cell>
          <cell r="G3088">
            <v>-4183.24</v>
          </cell>
          <cell r="H3088">
            <v>-265.10000000000002</v>
          </cell>
          <cell r="I3088">
            <v>-4158.8999999999996</v>
          </cell>
          <cell r="J3088">
            <v>-1141.78</v>
          </cell>
          <cell r="K3088">
            <v>-1981.75</v>
          </cell>
          <cell r="L3088">
            <v>-1402.56</v>
          </cell>
          <cell r="M3088">
            <v>-3591.46</v>
          </cell>
          <cell r="N3088">
            <v>-625.20000000000005</v>
          </cell>
          <cell r="O3088">
            <v>-6017.28</v>
          </cell>
          <cell r="P3088">
            <v>-4093.98</v>
          </cell>
          <cell r="Q3088">
            <v>-2272.73</v>
          </cell>
          <cell r="R3088">
            <v>-3579.75</v>
          </cell>
          <cell r="S3088">
            <v>-6422.44</v>
          </cell>
          <cell r="T3088">
            <v>-1781.24</v>
          </cell>
          <cell r="U3088">
            <v>-2028.89</v>
          </cell>
          <cell r="V3088">
            <v>-6228.27</v>
          </cell>
          <cell r="W3088">
            <v>-1842.05</v>
          </cell>
          <cell r="X3088">
            <v>-835.53</v>
          </cell>
          <cell r="Y3088">
            <v>-2077.2199999999998</v>
          </cell>
          <cell r="Z3088">
            <v>-4055.83</v>
          </cell>
        </row>
        <row r="3089">
          <cell r="A3089">
            <v>7452</v>
          </cell>
          <cell r="B3089" t="str">
            <v>А</v>
          </cell>
          <cell r="C3089" t="str">
            <v>А7452</v>
          </cell>
          <cell r="D3089" t="str">
            <v>978</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row>
        <row r="3090">
          <cell r="A3090">
            <v>7452</v>
          </cell>
          <cell r="B3090" t="str">
            <v>А</v>
          </cell>
          <cell r="C3090" t="str">
            <v>А7452</v>
          </cell>
          <cell r="D3090">
            <v>840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row>
        <row r="3091">
          <cell r="A3091">
            <v>7452</v>
          </cell>
          <cell r="B3091" t="str">
            <v>А</v>
          </cell>
          <cell r="C3091" t="str">
            <v>А7452</v>
          </cell>
          <cell r="D3091">
            <v>810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row>
        <row r="3092">
          <cell r="A3092">
            <v>7453</v>
          </cell>
          <cell r="B3092" t="str">
            <v>А</v>
          </cell>
          <cell r="C3092" t="str">
            <v>А7453</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row>
        <row r="3093">
          <cell r="A3093">
            <v>7453</v>
          </cell>
          <cell r="B3093" t="str">
            <v>А</v>
          </cell>
          <cell r="C3093" t="str">
            <v>А7453</v>
          </cell>
          <cell r="D3093">
            <v>980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row>
        <row r="3094">
          <cell r="A3094">
            <v>7453</v>
          </cell>
          <cell r="B3094" t="str">
            <v>А</v>
          </cell>
          <cell r="C3094" t="str">
            <v>А7453</v>
          </cell>
          <cell r="D3094" t="str">
            <v>978</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row>
        <row r="3095">
          <cell r="A3095">
            <v>7453</v>
          </cell>
          <cell r="B3095" t="str">
            <v>А</v>
          </cell>
          <cell r="C3095" t="str">
            <v>А7453</v>
          </cell>
          <cell r="D3095">
            <v>840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row>
        <row r="3096">
          <cell r="A3096">
            <v>7453</v>
          </cell>
          <cell r="B3096" t="str">
            <v>А</v>
          </cell>
          <cell r="C3096" t="str">
            <v>А7453</v>
          </cell>
          <cell r="D3096">
            <v>810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row>
        <row r="3097">
          <cell r="A3097">
            <v>7454</v>
          </cell>
          <cell r="B3097" t="str">
            <v>А</v>
          </cell>
          <cell r="C3097" t="str">
            <v>А7454</v>
          </cell>
          <cell r="D3097">
            <v>0</v>
          </cell>
          <cell r="E3097">
            <v>-37768.959999999999</v>
          </cell>
          <cell r="F3097">
            <v>-19555.07</v>
          </cell>
          <cell r="G3097">
            <v>-3519.02</v>
          </cell>
          <cell r="H3097">
            <v>0</v>
          </cell>
          <cell r="I3097">
            <v>0</v>
          </cell>
          <cell r="J3097">
            <v>0</v>
          </cell>
          <cell r="K3097">
            <v>0</v>
          </cell>
          <cell r="L3097">
            <v>-72.45</v>
          </cell>
          <cell r="M3097">
            <v>-1450.15</v>
          </cell>
          <cell r="N3097">
            <v>0</v>
          </cell>
          <cell r="O3097">
            <v>-323.32</v>
          </cell>
          <cell r="P3097">
            <v>0</v>
          </cell>
          <cell r="Q3097">
            <v>-31.4</v>
          </cell>
          <cell r="R3097">
            <v>0</v>
          </cell>
          <cell r="S3097">
            <v>-5516.4</v>
          </cell>
          <cell r="T3097">
            <v>0</v>
          </cell>
          <cell r="U3097">
            <v>-333.7</v>
          </cell>
          <cell r="V3097">
            <v>-601.75</v>
          </cell>
          <cell r="W3097">
            <v>-2650.9</v>
          </cell>
          <cell r="X3097">
            <v>-942</v>
          </cell>
          <cell r="Y3097">
            <v>-1526.97</v>
          </cell>
          <cell r="Z3097">
            <v>-1245.83</v>
          </cell>
        </row>
        <row r="3098">
          <cell r="A3098">
            <v>7454</v>
          </cell>
          <cell r="B3098" t="str">
            <v>А</v>
          </cell>
          <cell r="C3098" t="str">
            <v>А7454</v>
          </cell>
          <cell r="D3098">
            <v>980</v>
          </cell>
          <cell r="E3098">
            <v>-37768.959999999999</v>
          </cell>
          <cell r="F3098">
            <v>-19555.07</v>
          </cell>
          <cell r="G3098">
            <v>-3519.02</v>
          </cell>
          <cell r="H3098">
            <v>0</v>
          </cell>
          <cell r="I3098">
            <v>0</v>
          </cell>
          <cell r="J3098">
            <v>0</v>
          </cell>
          <cell r="K3098">
            <v>0</v>
          </cell>
          <cell r="L3098">
            <v>-72.45</v>
          </cell>
          <cell r="M3098">
            <v>-1450.15</v>
          </cell>
          <cell r="N3098">
            <v>0</v>
          </cell>
          <cell r="O3098">
            <v>-323.32</v>
          </cell>
          <cell r="P3098">
            <v>0</v>
          </cell>
          <cell r="Q3098">
            <v>-31.4</v>
          </cell>
          <cell r="R3098">
            <v>0</v>
          </cell>
          <cell r="S3098">
            <v>-5516.4</v>
          </cell>
          <cell r="T3098">
            <v>0</v>
          </cell>
          <cell r="U3098">
            <v>-333.7</v>
          </cell>
          <cell r="V3098">
            <v>-601.75</v>
          </cell>
          <cell r="W3098">
            <v>-2650.9</v>
          </cell>
          <cell r="X3098">
            <v>-942</v>
          </cell>
          <cell r="Y3098">
            <v>-1526.97</v>
          </cell>
          <cell r="Z3098">
            <v>-1245.83</v>
          </cell>
        </row>
        <row r="3099">
          <cell r="A3099">
            <v>7454</v>
          </cell>
          <cell r="B3099" t="str">
            <v>А</v>
          </cell>
          <cell r="C3099" t="str">
            <v>А7454</v>
          </cell>
          <cell r="D3099" t="str">
            <v>978</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row>
        <row r="3100">
          <cell r="A3100">
            <v>7454</v>
          </cell>
          <cell r="B3100" t="str">
            <v>А</v>
          </cell>
          <cell r="C3100" t="str">
            <v>А7454</v>
          </cell>
          <cell r="D3100">
            <v>840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row>
        <row r="3101">
          <cell r="A3101">
            <v>7454</v>
          </cell>
          <cell r="B3101" t="str">
            <v>А</v>
          </cell>
          <cell r="C3101" t="str">
            <v>А7454</v>
          </cell>
          <cell r="D3101">
            <v>810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row>
        <row r="3102">
          <cell r="A3102">
            <v>7455</v>
          </cell>
          <cell r="B3102" t="str">
            <v>А</v>
          </cell>
          <cell r="C3102" t="str">
            <v>А7455</v>
          </cell>
          <cell r="D3102">
            <v>0</v>
          </cell>
          <cell r="E3102">
            <v>-462499.28</v>
          </cell>
          <cell r="F3102">
            <v>-380804.44</v>
          </cell>
          <cell r="G3102">
            <v>-12776.27</v>
          </cell>
          <cell r="H3102">
            <v>0</v>
          </cell>
          <cell r="I3102">
            <v>-14858.31</v>
          </cell>
          <cell r="J3102">
            <v>-15966.39</v>
          </cell>
          <cell r="K3102">
            <v>-2179</v>
          </cell>
          <cell r="L3102">
            <v>-3922</v>
          </cell>
          <cell r="M3102">
            <v>-3220</v>
          </cell>
          <cell r="N3102">
            <v>0</v>
          </cell>
          <cell r="O3102">
            <v>-496.42</v>
          </cell>
          <cell r="P3102">
            <v>-592.6</v>
          </cell>
          <cell r="Q3102">
            <v>-2440</v>
          </cell>
          <cell r="R3102">
            <v>0</v>
          </cell>
          <cell r="S3102">
            <v>-60</v>
          </cell>
          <cell r="T3102">
            <v>-540</v>
          </cell>
          <cell r="U3102">
            <v>-478.5</v>
          </cell>
          <cell r="V3102">
            <v>-7390.64</v>
          </cell>
          <cell r="W3102">
            <v>-5650.1</v>
          </cell>
          <cell r="X3102">
            <v>-6244.86</v>
          </cell>
          <cell r="Y3102">
            <v>-3303</v>
          </cell>
          <cell r="Z3102">
            <v>-1576.75</v>
          </cell>
        </row>
        <row r="3103">
          <cell r="A3103">
            <v>7455</v>
          </cell>
          <cell r="B3103" t="str">
            <v>А</v>
          </cell>
          <cell r="C3103" t="str">
            <v>А7455</v>
          </cell>
          <cell r="D3103">
            <v>980</v>
          </cell>
          <cell r="E3103">
            <v>-462499.28</v>
          </cell>
          <cell r="F3103">
            <v>-380804.44</v>
          </cell>
          <cell r="G3103">
            <v>-12776.27</v>
          </cell>
          <cell r="H3103">
            <v>0</v>
          </cell>
          <cell r="I3103">
            <v>-14858.31</v>
          </cell>
          <cell r="J3103">
            <v>-15966.39</v>
          </cell>
          <cell r="K3103">
            <v>-2179</v>
          </cell>
          <cell r="L3103">
            <v>-3922</v>
          </cell>
          <cell r="M3103">
            <v>-3220</v>
          </cell>
          <cell r="N3103">
            <v>0</v>
          </cell>
          <cell r="O3103">
            <v>-496.42</v>
          </cell>
          <cell r="P3103">
            <v>-592.6</v>
          </cell>
          <cell r="Q3103">
            <v>-2440</v>
          </cell>
          <cell r="R3103">
            <v>0</v>
          </cell>
          <cell r="S3103">
            <v>-60</v>
          </cell>
          <cell r="T3103">
            <v>-540</v>
          </cell>
          <cell r="U3103">
            <v>-478.5</v>
          </cell>
          <cell r="V3103">
            <v>-7390.64</v>
          </cell>
          <cell r="W3103">
            <v>-5650.1</v>
          </cell>
          <cell r="X3103">
            <v>-6244.86</v>
          </cell>
          <cell r="Y3103">
            <v>-3303</v>
          </cell>
          <cell r="Z3103">
            <v>-1576.75</v>
          </cell>
        </row>
        <row r="3104">
          <cell r="A3104">
            <v>7455</v>
          </cell>
          <cell r="B3104" t="str">
            <v>А</v>
          </cell>
          <cell r="C3104" t="str">
            <v>А7455</v>
          </cell>
          <cell r="D3104" t="str">
            <v>978</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row>
        <row r="3105">
          <cell r="A3105">
            <v>7455</v>
          </cell>
          <cell r="B3105" t="str">
            <v>А</v>
          </cell>
          <cell r="C3105" t="str">
            <v>А7455</v>
          </cell>
          <cell r="D3105">
            <v>840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row>
        <row r="3106">
          <cell r="A3106">
            <v>7455</v>
          </cell>
          <cell r="B3106" t="str">
            <v>А</v>
          </cell>
          <cell r="C3106" t="str">
            <v>А7455</v>
          </cell>
          <cell r="D3106">
            <v>810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row>
        <row r="3107">
          <cell r="A3107">
            <v>7455</v>
          </cell>
          <cell r="B3107" t="str">
            <v>П</v>
          </cell>
          <cell r="C3107" t="str">
            <v>П7455</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row>
        <row r="3108">
          <cell r="A3108">
            <v>7455</v>
          </cell>
          <cell r="B3108" t="str">
            <v>П</v>
          </cell>
          <cell r="C3108" t="str">
            <v>П7455</v>
          </cell>
          <cell r="D3108">
            <v>980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row>
        <row r="3109">
          <cell r="A3109">
            <v>7455</v>
          </cell>
          <cell r="B3109" t="str">
            <v>П</v>
          </cell>
          <cell r="C3109" t="str">
            <v>П7455</v>
          </cell>
          <cell r="D3109" t="str">
            <v>978</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row>
        <row r="3110">
          <cell r="A3110">
            <v>7455</v>
          </cell>
          <cell r="B3110" t="str">
            <v>П</v>
          </cell>
          <cell r="C3110" t="str">
            <v>П7455</v>
          </cell>
          <cell r="D3110">
            <v>840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row>
        <row r="3111">
          <cell r="A3111">
            <v>7455</v>
          </cell>
          <cell r="B3111" t="str">
            <v>П</v>
          </cell>
          <cell r="C3111" t="str">
            <v>П7455</v>
          </cell>
          <cell r="D3111">
            <v>810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row>
        <row r="3112">
          <cell r="A3112">
            <v>7456</v>
          </cell>
          <cell r="B3112" t="str">
            <v>А</v>
          </cell>
          <cell r="C3112" t="str">
            <v>А7456</v>
          </cell>
          <cell r="D3112">
            <v>0</v>
          </cell>
          <cell r="E3112">
            <v>-447365.87</v>
          </cell>
          <cell r="F3112">
            <v>-273334.08</v>
          </cell>
          <cell r="G3112">
            <v>-156000</v>
          </cell>
          <cell r="H3112">
            <v>0</v>
          </cell>
          <cell r="I3112">
            <v>0</v>
          </cell>
          <cell r="J3112">
            <v>0</v>
          </cell>
          <cell r="K3112">
            <v>0</v>
          </cell>
          <cell r="L3112">
            <v>0</v>
          </cell>
          <cell r="M3112">
            <v>-4000</v>
          </cell>
          <cell r="N3112">
            <v>0</v>
          </cell>
          <cell r="O3112">
            <v>-500</v>
          </cell>
          <cell r="P3112">
            <v>0</v>
          </cell>
          <cell r="Q3112">
            <v>-5631.79</v>
          </cell>
          <cell r="R3112">
            <v>-1200</v>
          </cell>
          <cell r="S3112">
            <v>-2900</v>
          </cell>
          <cell r="T3112">
            <v>-500</v>
          </cell>
          <cell r="U3112">
            <v>0</v>
          </cell>
          <cell r="V3112">
            <v>0</v>
          </cell>
          <cell r="W3112">
            <v>-2800</v>
          </cell>
          <cell r="X3112">
            <v>0</v>
          </cell>
          <cell r="Y3112">
            <v>-500</v>
          </cell>
          <cell r="Z3112">
            <v>0</v>
          </cell>
        </row>
        <row r="3113">
          <cell r="A3113">
            <v>7456</v>
          </cell>
          <cell r="B3113" t="str">
            <v>А</v>
          </cell>
          <cell r="C3113" t="str">
            <v>А7456</v>
          </cell>
          <cell r="D3113">
            <v>980</v>
          </cell>
          <cell r="E3113">
            <v>-447365.87</v>
          </cell>
          <cell r="F3113">
            <v>-273334.08</v>
          </cell>
          <cell r="G3113">
            <v>-156000</v>
          </cell>
          <cell r="H3113">
            <v>0</v>
          </cell>
          <cell r="I3113">
            <v>0</v>
          </cell>
          <cell r="J3113">
            <v>0</v>
          </cell>
          <cell r="K3113">
            <v>0</v>
          </cell>
          <cell r="L3113">
            <v>0</v>
          </cell>
          <cell r="M3113">
            <v>-4000</v>
          </cell>
          <cell r="N3113">
            <v>0</v>
          </cell>
          <cell r="O3113">
            <v>-500</v>
          </cell>
          <cell r="P3113">
            <v>0</v>
          </cell>
          <cell r="Q3113">
            <v>-5631.79</v>
          </cell>
          <cell r="R3113">
            <v>-1200</v>
          </cell>
          <cell r="S3113">
            <v>-2900</v>
          </cell>
          <cell r="T3113">
            <v>-500</v>
          </cell>
          <cell r="U3113">
            <v>0</v>
          </cell>
          <cell r="V3113">
            <v>0</v>
          </cell>
          <cell r="W3113">
            <v>-2800</v>
          </cell>
          <cell r="X3113">
            <v>0</v>
          </cell>
          <cell r="Y3113">
            <v>-500</v>
          </cell>
          <cell r="Z3113">
            <v>0</v>
          </cell>
        </row>
        <row r="3114">
          <cell r="A3114">
            <v>7456</v>
          </cell>
          <cell r="B3114" t="str">
            <v>А</v>
          </cell>
          <cell r="C3114" t="str">
            <v>А7456</v>
          </cell>
          <cell r="D3114" t="str">
            <v>978</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row>
        <row r="3115">
          <cell r="A3115">
            <v>7456</v>
          </cell>
          <cell r="B3115" t="str">
            <v>А</v>
          </cell>
          <cell r="C3115" t="str">
            <v>А7456</v>
          </cell>
          <cell r="D3115">
            <v>840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row>
        <row r="3116">
          <cell r="A3116">
            <v>7456</v>
          </cell>
          <cell r="B3116" t="str">
            <v>А</v>
          </cell>
          <cell r="C3116" t="str">
            <v>А7456</v>
          </cell>
          <cell r="D3116">
            <v>810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row>
        <row r="3117">
          <cell r="A3117">
            <v>7480</v>
          </cell>
          <cell r="B3117" t="str">
            <v>А</v>
          </cell>
          <cell r="C3117" t="str">
            <v>А7480</v>
          </cell>
          <cell r="D3117">
            <v>0</v>
          </cell>
          <cell r="E3117">
            <v>-14201000</v>
          </cell>
          <cell r="F3117">
            <v>-3150000</v>
          </cell>
          <cell r="G3117">
            <v>-3540000</v>
          </cell>
          <cell r="H3117">
            <v>0</v>
          </cell>
          <cell r="I3117">
            <v>-2800000</v>
          </cell>
          <cell r="J3117">
            <v>0</v>
          </cell>
          <cell r="K3117">
            <v>-40000</v>
          </cell>
          <cell r="L3117">
            <v>0</v>
          </cell>
          <cell r="M3117">
            <v>-2260000</v>
          </cell>
          <cell r="N3117">
            <v>0</v>
          </cell>
          <cell r="O3117">
            <v>0</v>
          </cell>
          <cell r="P3117">
            <v>-160000</v>
          </cell>
          <cell r="Q3117">
            <v>0</v>
          </cell>
          <cell r="R3117">
            <v>-50000</v>
          </cell>
          <cell r="S3117">
            <v>0</v>
          </cell>
          <cell r="T3117">
            <v>-386000</v>
          </cell>
          <cell r="U3117">
            <v>0</v>
          </cell>
          <cell r="V3117">
            <v>0</v>
          </cell>
          <cell r="W3117">
            <v>-1800000</v>
          </cell>
          <cell r="X3117">
            <v>-15000</v>
          </cell>
          <cell r="Y3117">
            <v>0</v>
          </cell>
          <cell r="Z3117">
            <v>0</v>
          </cell>
        </row>
        <row r="3118">
          <cell r="A3118">
            <v>7480</v>
          </cell>
          <cell r="B3118" t="str">
            <v>А</v>
          </cell>
          <cell r="C3118" t="str">
            <v>А7480</v>
          </cell>
          <cell r="D3118">
            <v>980</v>
          </cell>
          <cell r="E3118">
            <v>-14201000</v>
          </cell>
          <cell r="F3118">
            <v>-3150000</v>
          </cell>
          <cell r="G3118">
            <v>-3540000</v>
          </cell>
          <cell r="H3118">
            <v>0</v>
          </cell>
          <cell r="I3118">
            <v>-2800000</v>
          </cell>
          <cell r="J3118">
            <v>0</v>
          </cell>
          <cell r="K3118">
            <v>-40000</v>
          </cell>
          <cell r="L3118">
            <v>0</v>
          </cell>
          <cell r="M3118">
            <v>-2260000</v>
          </cell>
          <cell r="N3118">
            <v>0</v>
          </cell>
          <cell r="O3118">
            <v>0</v>
          </cell>
          <cell r="P3118">
            <v>-160000</v>
          </cell>
          <cell r="Q3118">
            <v>0</v>
          </cell>
          <cell r="R3118">
            <v>-50000</v>
          </cell>
          <cell r="S3118">
            <v>0</v>
          </cell>
          <cell r="T3118">
            <v>-386000</v>
          </cell>
          <cell r="U3118">
            <v>0</v>
          </cell>
          <cell r="V3118">
            <v>0</v>
          </cell>
          <cell r="W3118">
            <v>-1800000</v>
          </cell>
          <cell r="X3118">
            <v>-15000</v>
          </cell>
          <cell r="Y3118">
            <v>0</v>
          </cell>
          <cell r="Z3118">
            <v>0</v>
          </cell>
        </row>
        <row r="3119">
          <cell r="A3119">
            <v>7480</v>
          </cell>
          <cell r="B3119" t="str">
            <v>А</v>
          </cell>
          <cell r="C3119" t="str">
            <v>А7480</v>
          </cell>
          <cell r="D3119" t="str">
            <v>978</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row>
        <row r="3120">
          <cell r="A3120">
            <v>7480</v>
          </cell>
          <cell r="B3120" t="str">
            <v>А</v>
          </cell>
          <cell r="C3120" t="str">
            <v>А7480</v>
          </cell>
          <cell r="D3120">
            <v>840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row>
        <row r="3121">
          <cell r="A3121">
            <v>7480</v>
          </cell>
          <cell r="B3121" t="str">
            <v>А</v>
          </cell>
          <cell r="C3121" t="str">
            <v>А7480</v>
          </cell>
          <cell r="D3121">
            <v>810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row>
        <row r="3122">
          <cell r="A3122">
            <v>7481</v>
          </cell>
          <cell r="B3122" t="str">
            <v>А</v>
          </cell>
          <cell r="C3122" t="str">
            <v>А7481</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row>
        <row r="3123">
          <cell r="A3123">
            <v>7481</v>
          </cell>
          <cell r="B3123" t="str">
            <v>А</v>
          </cell>
          <cell r="C3123" t="str">
            <v>А7481</v>
          </cell>
          <cell r="D3123">
            <v>980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row>
        <row r="3124">
          <cell r="A3124">
            <v>7481</v>
          </cell>
          <cell r="B3124" t="str">
            <v>А</v>
          </cell>
          <cell r="C3124" t="str">
            <v>А7481</v>
          </cell>
          <cell r="D3124" t="str">
            <v>978</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row>
        <row r="3125">
          <cell r="A3125">
            <v>7481</v>
          </cell>
          <cell r="B3125" t="str">
            <v>А</v>
          </cell>
          <cell r="C3125" t="str">
            <v>А7481</v>
          </cell>
          <cell r="D3125">
            <v>840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row>
        <row r="3126">
          <cell r="A3126">
            <v>7481</v>
          </cell>
          <cell r="B3126" t="str">
            <v>А</v>
          </cell>
          <cell r="C3126" t="str">
            <v>А7481</v>
          </cell>
          <cell r="D3126">
            <v>810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row>
        <row r="3127">
          <cell r="A3127">
            <v>7490</v>
          </cell>
          <cell r="B3127" t="str">
            <v>А</v>
          </cell>
          <cell r="C3127" t="str">
            <v>А7490</v>
          </cell>
          <cell r="D3127">
            <v>0</v>
          </cell>
          <cell r="E3127">
            <v>-11552.82</v>
          </cell>
          <cell r="F3127">
            <v>-1391</v>
          </cell>
          <cell r="G3127">
            <v>-3721.51</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-6440.31</v>
          </cell>
        </row>
        <row r="3128">
          <cell r="A3128">
            <v>7490</v>
          </cell>
          <cell r="B3128" t="str">
            <v>А</v>
          </cell>
          <cell r="C3128" t="str">
            <v>А7490</v>
          </cell>
          <cell r="D3128">
            <v>980</v>
          </cell>
          <cell r="E3128">
            <v>-11552.82</v>
          </cell>
          <cell r="F3128">
            <v>-1391</v>
          </cell>
          <cell r="G3128">
            <v>-3721.51</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-6440.31</v>
          </cell>
        </row>
        <row r="3129">
          <cell r="A3129">
            <v>7490</v>
          </cell>
          <cell r="B3129" t="str">
            <v>А</v>
          </cell>
          <cell r="C3129" t="str">
            <v>А7490</v>
          </cell>
          <cell r="D3129" t="str">
            <v>978</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row>
        <row r="3130">
          <cell r="A3130">
            <v>7490</v>
          </cell>
          <cell r="B3130" t="str">
            <v>А</v>
          </cell>
          <cell r="C3130" t="str">
            <v>А7490</v>
          </cell>
          <cell r="D3130">
            <v>840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row>
        <row r="3131">
          <cell r="A3131">
            <v>7490</v>
          </cell>
          <cell r="B3131" t="str">
            <v>А</v>
          </cell>
          <cell r="C3131" t="str">
            <v>А7490</v>
          </cell>
          <cell r="D3131">
            <v>810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row>
        <row r="3132">
          <cell r="A3132">
            <v>7493</v>
          </cell>
          <cell r="B3132" t="str">
            <v>А</v>
          </cell>
          <cell r="C3132" t="str">
            <v>А7493</v>
          </cell>
          <cell r="D3132">
            <v>0</v>
          </cell>
          <cell r="E3132">
            <v>-783011.65</v>
          </cell>
          <cell r="F3132">
            <v>-783011.65</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row>
        <row r="3133">
          <cell r="A3133">
            <v>7493</v>
          </cell>
          <cell r="B3133" t="str">
            <v>А</v>
          </cell>
          <cell r="C3133" t="str">
            <v>А7493</v>
          </cell>
          <cell r="D3133">
            <v>980</v>
          </cell>
          <cell r="E3133">
            <v>-783011.65</v>
          </cell>
          <cell r="F3133">
            <v>-783011.65</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row>
        <row r="3134">
          <cell r="A3134">
            <v>7493</v>
          </cell>
          <cell r="B3134" t="str">
            <v>А</v>
          </cell>
          <cell r="C3134" t="str">
            <v>А7493</v>
          </cell>
          <cell r="D3134" t="str">
            <v>978</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row>
        <row r="3135">
          <cell r="A3135">
            <v>7493</v>
          </cell>
          <cell r="B3135" t="str">
            <v>А</v>
          </cell>
          <cell r="C3135" t="str">
            <v>А7493</v>
          </cell>
          <cell r="D3135">
            <v>840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row>
        <row r="3136">
          <cell r="A3136">
            <v>7493</v>
          </cell>
          <cell r="B3136" t="str">
            <v>А</v>
          </cell>
          <cell r="C3136" t="str">
            <v>А7493</v>
          </cell>
          <cell r="D3136">
            <v>810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row>
        <row r="3137">
          <cell r="A3137">
            <v>7497</v>
          </cell>
          <cell r="B3137" t="str">
            <v>А</v>
          </cell>
          <cell r="C3137" t="str">
            <v>А7497</v>
          </cell>
          <cell r="D3137">
            <v>0</v>
          </cell>
          <cell r="E3137">
            <v>-5815.13</v>
          </cell>
          <cell r="F3137">
            <v>-27.31</v>
          </cell>
          <cell r="G3137">
            <v>-2.02</v>
          </cell>
          <cell r="H3137">
            <v>0</v>
          </cell>
          <cell r="I3137">
            <v>-2.56</v>
          </cell>
          <cell r="J3137">
            <v>0</v>
          </cell>
          <cell r="K3137">
            <v>0</v>
          </cell>
          <cell r="L3137">
            <v>0</v>
          </cell>
          <cell r="M3137">
            <v>-1.1100000000000001</v>
          </cell>
          <cell r="N3137">
            <v>0</v>
          </cell>
          <cell r="O3137">
            <v>0</v>
          </cell>
          <cell r="P3137">
            <v>0</v>
          </cell>
          <cell r="Q3137">
            <v>0</v>
          </cell>
          <cell r="R3137">
            <v>0</v>
          </cell>
          <cell r="S3137">
            <v>0</v>
          </cell>
          <cell r="T3137">
            <v>0</v>
          </cell>
          <cell r="U3137">
            <v>0</v>
          </cell>
          <cell r="V3137">
            <v>-114.6</v>
          </cell>
          <cell r="W3137">
            <v>0</v>
          </cell>
          <cell r="X3137">
            <v>0</v>
          </cell>
          <cell r="Y3137">
            <v>0</v>
          </cell>
          <cell r="Z3137">
            <v>-5667.53</v>
          </cell>
        </row>
        <row r="3138">
          <cell r="A3138">
            <v>7497</v>
          </cell>
          <cell r="B3138" t="str">
            <v>А</v>
          </cell>
          <cell r="C3138" t="str">
            <v>А7497</v>
          </cell>
          <cell r="D3138">
            <v>980</v>
          </cell>
          <cell r="E3138">
            <v>-5815.13</v>
          </cell>
          <cell r="F3138">
            <v>-27.31</v>
          </cell>
          <cell r="G3138">
            <v>-2.02</v>
          </cell>
          <cell r="H3138">
            <v>0</v>
          </cell>
          <cell r="I3138">
            <v>-2.56</v>
          </cell>
          <cell r="J3138">
            <v>0</v>
          </cell>
          <cell r="K3138">
            <v>0</v>
          </cell>
          <cell r="L3138">
            <v>0</v>
          </cell>
          <cell r="M3138">
            <v>-1.1100000000000001</v>
          </cell>
          <cell r="N3138">
            <v>0</v>
          </cell>
          <cell r="O3138">
            <v>0</v>
          </cell>
          <cell r="P3138">
            <v>0</v>
          </cell>
          <cell r="Q3138">
            <v>0</v>
          </cell>
          <cell r="R3138">
            <v>0</v>
          </cell>
          <cell r="S3138">
            <v>0</v>
          </cell>
          <cell r="T3138">
            <v>0</v>
          </cell>
          <cell r="U3138">
            <v>0</v>
          </cell>
          <cell r="V3138">
            <v>-114.6</v>
          </cell>
          <cell r="W3138">
            <v>0</v>
          </cell>
          <cell r="X3138">
            <v>0</v>
          </cell>
          <cell r="Y3138">
            <v>0</v>
          </cell>
          <cell r="Z3138">
            <v>-5667.53</v>
          </cell>
        </row>
        <row r="3139">
          <cell r="A3139">
            <v>7497</v>
          </cell>
          <cell r="B3139" t="str">
            <v>А</v>
          </cell>
          <cell r="C3139" t="str">
            <v>А7497</v>
          </cell>
          <cell r="D3139" t="str">
            <v>978</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row>
        <row r="3140">
          <cell r="A3140">
            <v>7497</v>
          </cell>
          <cell r="B3140" t="str">
            <v>А</v>
          </cell>
          <cell r="C3140" t="str">
            <v>А7497</v>
          </cell>
          <cell r="D3140">
            <v>840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row>
        <row r="3141">
          <cell r="A3141">
            <v>7497</v>
          </cell>
          <cell r="B3141" t="str">
            <v>А</v>
          </cell>
          <cell r="C3141" t="str">
            <v>А7497</v>
          </cell>
          <cell r="D3141">
            <v>810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row>
        <row r="3142">
          <cell r="A3142">
            <v>7499</v>
          </cell>
          <cell r="B3142" t="str">
            <v>А</v>
          </cell>
          <cell r="C3142" t="str">
            <v>А7499</v>
          </cell>
          <cell r="D3142">
            <v>0</v>
          </cell>
          <cell r="E3142">
            <v>-837030.64</v>
          </cell>
          <cell r="F3142">
            <v>-786954.51</v>
          </cell>
          <cell r="G3142">
            <v>-5042.5</v>
          </cell>
          <cell r="H3142">
            <v>0</v>
          </cell>
          <cell r="I3142">
            <v>-1482.1</v>
          </cell>
          <cell r="J3142">
            <v>-2125.42</v>
          </cell>
          <cell r="K3142">
            <v>-830.74</v>
          </cell>
          <cell r="L3142">
            <v>-2596.4</v>
          </cell>
          <cell r="M3142">
            <v>-16144.38</v>
          </cell>
          <cell r="N3142">
            <v>-443.42</v>
          </cell>
          <cell r="O3142">
            <v>-1563.6</v>
          </cell>
          <cell r="P3142">
            <v>-606.63</v>
          </cell>
          <cell r="Q3142">
            <v>-5005.67</v>
          </cell>
          <cell r="R3142">
            <v>-1355.89</v>
          </cell>
          <cell r="S3142">
            <v>-4003.04</v>
          </cell>
          <cell r="T3142">
            <v>-1032.24</v>
          </cell>
          <cell r="U3142">
            <v>-360</v>
          </cell>
          <cell r="V3142">
            <v>-1566.98</v>
          </cell>
          <cell r="W3142">
            <v>-2637.98</v>
          </cell>
          <cell r="X3142">
            <v>-719.58</v>
          </cell>
          <cell r="Y3142">
            <v>-484.45</v>
          </cell>
          <cell r="Z3142">
            <v>-2075.11</v>
          </cell>
        </row>
        <row r="3143">
          <cell r="A3143">
            <v>7499</v>
          </cell>
          <cell r="B3143" t="str">
            <v>А</v>
          </cell>
          <cell r="C3143" t="str">
            <v>А7499</v>
          </cell>
          <cell r="D3143">
            <v>980</v>
          </cell>
          <cell r="E3143">
            <v>-837030.64</v>
          </cell>
          <cell r="F3143">
            <v>-786954.51</v>
          </cell>
          <cell r="G3143">
            <v>-5042.5</v>
          </cell>
          <cell r="H3143">
            <v>0</v>
          </cell>
          <cell r="I3143">
            <v>-1482.1</v>
          </cell>
          <cell r="J3143">
            <v>-2125.42</v>
          </cell>
          <cell r="K3143">
            <v>-830.74</v>
          </cell>
          <cell r="L3143">
            <v>-2596.4</v>
          </cell>
          <cell r="M3143">
            <v>-16144.38</v>
          </cell>
          <cell r="N3143">
            <v>-443.42</v>
          </cell>
          <cell r="O3143">
            <v>-1563.6</v>
          </cell>
          <cell r="P3143">
            <v>-606.63</v>
          </cell>
          <cell r="Q3143">
            <v>-5005.67</v>
          </cell>
          <cell r="R3143">
            <v>-1355.89</v>
          </cell>
          <cell r="S3143">
            <v>-4003.04</v>
          </cell>
          <cell r="T3143">
            <v>-1032.24</v>
          </cell>
          <cell r="U3143">
            <v>-360</v>
          </cell>
          <cell r="V3143">
            <v>-1566.98</v>
          </cell>
          <cell r="W3143">
            <v>-2637.98</v>
          </cell>
          <cell r="X3143">
            <v>-719.58</v>
          </cell>
          <cell r="Y3143">
            <v>-484.45</v>
          </cell>
          <cell r="Z3143">
            <v>-2075.11</v>
          </cell>
        </row>
        <row r="3144">
          <cell r="A3144">
            <v>7499</v>
          </cell>
          <cell r="B3144" t="str">
            <v>А</v>
          </cell>
          <cell r="C3144" t="str">
            <v>А7499</v>
          </cell>
          <cell r="D3144" t="str">
            <v>978</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row>
        <row r="3145">
          <cell r="A3145">
            <v>7499</v>
          </cell>
          <cell r="B3145" t="str">
            <v>А</v>
          </cell>
          <cell r="C3145" t="str">
            <v>А7499</v>
          </cell>
          <cell r="D3145">
            <v>840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row>
        <row r="3146">
          <cell r="A3146">
            <v>7499</v>
          </cell>
          <cell r="B3146" t="str">
            <v>А</v>
          </cell>
          <cell r="C3146" t="str">
            <v>А7499</v>
          </cell>
          <cell r="D3146">
            <v>810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row>
        <row r="3147">
          <cell r="A3147">
            <v>7499</v>
          </cell>
          <cell r="B3147" t="str">
            <v>П</v>
          </cell>
          <cell r="C3147" t="str">
            <v>П7499</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row>
        <row r="3148">
          <cell r="A3148">
            <v>7499</v>
          </cell>
          <cell r="B3148" t="str">
            <v>П</v>
          </cell>
          <cell r="C3148" t="str">
            <v>П7499</v>
          </cell>
          <cell r="D3148">
            <v>980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row>
        <row r="3149">
          <cell r="A3149">
            <v>7499</v>
          </cell>
          <cell r="B3149" t="str">
            <v>П</v>
          </cell>
          <cell r="C3149" t="str">
            <v>П7499</v>
          </cell>
          <cell r="D3149" t="str">
            <v>978</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row>
        <row r="3150">
          <cell r="A3150">
            <v>7499</v>
          </cell>
          <cell r="B3150" t="str">
            <v>П</v>
          </cell>
          <cell r="C3150" t="str">
            <v>П7499</v>
          </cell>
          <cell r="D3150">
            <v>840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row>
        <row r="3151">
          <cell r="A3151">
            <v>7499</v>
          </cell>
          <cell r="B3151" t="str">
            <v>П</v>
          </cell>
          <cell r="C3151" t="str">
            <v>П7499</v>
          </cell>
          <cell r="D3151">
            <v>810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row>
        <row r="3152">
          <cell r="A3152">
            <v>7700</v>
          </cell>
          <cell r="B3152" t="str">
            <v>А</v>
          </cell>
          <cell r="C3152" t="str">
            <v>А7700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row>
        <row r="3153">
          <cell r="A3153">
            <v>7700</v>
          </cell>
          <cell r="B3153" t="str">
            <v>А</v>
          </cell>
          <cell r="C3153" t="str">
            <v>А7700</v>
          </cell>
          <cell r="D3153">
            <v>980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row>
        <row r="3154">
          <cell r="A3154">
            <v>7700</v>
          </cell>
          <cell r="B3154" t="str">
            <v>А</v>
          </cell>
          <cell r="C3154" t="str">
            <v>А7700</v>
          </cell>
          <cell r="D3154" t="str">
            <v>978</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row>
        <row r="3155">
          <cell r="A3155">
            <v>7700</v>
          </cell>
          <cell r="B3155" t="str">
            <v>А</v>
          </cell>
          <cell r="C3155" t="str">
            <v>А7700</v>
          </cell>
          <cell r="D3155">
            <v>840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row>
        <row r="3156">
          <cell r="A3156">
            <v>7700</v>
          </cell>
          <cell r="B3156" t="str">
            <v>А</v>
          </cell>
          <cell r="C3156" t="str">
            <v>А7700</v>
          </cell>
          <cell r="D3156">
            <v>810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row>
        <row r="3157">
          <cell r="A3157">
            <v>7700</v>
          </cell>
          <cell r="B3157" t="str">
            <v>П</v>
          </cell>
          <cell r="C3157" t="str">
            <v>П7700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row>
        <row r="3158">
          <cell r="A3158">
            <v>7700</v>
          </cell>
          <cell r="B3158" t="str">
            <v>П</v>
          </cell>
          <cell r="C3158" t="str">
            <v>П7700</v>
          </cell>
          <cell r="D3158">
            <v>980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row>
        <row r="3159">
          <cell r="A3159">
            <v>7700</v>
          </cell>
          <cell r="B3159" t="str">
            <v>П</v>
          </cell>
          <cell r="C3159" t="str">
            <v>П7700</v>
          </cell>
          <cell r="D3159" t="str">
            <v>978</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row>
        <row r="3160">
          <cell r="A3160">
            <v>7700</v>
          </cell>
          <cell r="B3160" t="str">
            <v>П</v>
          </cell>
          <cell r="C3160" t="str">
            <v>П7700</v>
          </cell>
          <cell r="D3160">
            <v>840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row>
        <row r="3161">
          <cell r="A3161">
            <v>7700</v>
          </cell>
          <cell r="B3161" t="str">
            <v>П</v>
          </cell>
          <cell r="C3161" t="str">
            <v>П7700</v>
          </cell>
          <cell r="D3161">
            <v>810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row>
        <row r="3162">
          <cell r="A3162">
            <v>7701</v>
          </cell>
          <cell r="B3162" t="str">
            <v>А</v>
          </cell>
          <cell r="C3162" t="str">
            <v>А7701</v>
          </cell>
          <cell r="D3162">
            <v>0</v>
          </cell>
          <cell r="E3162">
            <v>-1119341.26</v>
          </cell>
          <cell r="F3162">
            <v>-1119341.26</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row>
        <row r="3163">
          <cell r="A3163">
            <v>7701</v>
          </cell>
          <cell r="B3163" t="str">
            <v>А</v>
          </cell>
          <cell r="C3163" t="str">
            <v>А7701</v>
          </cell>
          <cell r="D3163">
            <v>980</v>
          </cell>
          <cell r="E3163">
            <v>-1119341.26</v>
          </cell>
          <cell r="F3163">
            <v>-1119341.26</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row>
        <row r="3164">
          <cell r="A3164">
            <v>7701</v>
          </cell>
          <cell r="B3164" t="str">
            <v>А</v>
          </cell>
          <cell r="C3164" t="str">
            <v>А7701</v>
          </cell>
          <cell r="D3164" t="str">
            <v>978</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row>
        <row r="3165">
          <cell r="A3165">
            <v>7701</v>
          </cell>
          <cell r="B3165" t="str">
            <v>А</v>
          </cell>
          <cell r="C3165" t="str">
            <v>А7701</v>
          </cell>
          <cell r="D3165">
            <v>840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row>
        <row r="3166">
          <cell r="A3166">
            <v>7701</v>
          </cell>
          <cell r="B3166" t="str">
            <v>А</v>
          </cell>
          <cell r="C3166" t="str">
            <v>А7701</v>
          </cell>
          <cell r="D3166">
            <v>810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row>
        <row r="3167">
          <cell r="A3167">
            <v>7701</v>
          </cell>
          <cell r="B3167" t="str">
            <v>П</v>
          </cell>
          <cell r="C3167" t="str">
            <v>П7701</v>
          </cell>
          <cell r="D3167">
            <v>0</v>
          </cell>
          <cell r="E3167">
            <v>2345561.7999999998</v>
          </cell>
          <cell r="F3167">
            <v>2345561.7999999998</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row>
        <row r="3168">
          <cell r="A3168">
            <v>7701</v>
          </cell>
          <cell r="B3168" t="str">
            <v>П</v>
          </cell>
          <cell r="C3168" t="str">
            <v>П7701</v>
          </cell>
          <cell r="D3168">
            <v>980</v>
          </cell>
          <cell r="E3168">
            <v>2345561.7999999998</v>
          </cell>
          <cell r="F3168">
            <v>2345561.7999999998</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row>
        <row r="3169">
          <cell r="A3169">
            <v>7701</v>
          </cell>
          <cell r="B3169" t="str">
            <v>П</v>
          </cell>
          <cell r="C3169" t="str">
            <v>П7701</v>
          </cell>
          <cell r="D3169" t="str">
            <v>978</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row>
        <row r="3170">
          <cell r="A3170">
            <v>7701</v>
          </cell>
          <cell r="B3170" t="str">
            <v>П</v>
          </cell>
          <cell r="C3170" t="str">
            <v>П7701</v>
          </cell>
          <cell r="D3170">
            <v>840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row>
        <row r="3171">
          <cell r="A3171">
            <v>7701</v>
          </cell>
          <cell r="B3171" t="str">
            <v>П</v>
          </cell>
          <cell r="C3171" t="str">
            <v>П7701</v>
          </cell>
          <cell r="D3171">
            <v>810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row>
        <row r="3172">
          <cell r="A3172">
            <v>7702</v>
          </cell>
          <cell r="B3172" t="str">
            <v>А</v>
          </cell>
          <cell r="C3172" t="str">
            <v>А7702</v>
          </cell>
          <cell r="D3172">
            <v>0</v>
          </cell>
          <cell r="E3172">
            <v>-20584549.300000001</v>
          </cell>
          <cell r="F3172">
            <v>-13184089.93</v>
          </cell>
          <cell r="G3172">
            <v>-1265832.33</v>
          </cell>
          <cell r="H3172">
            <v>0</v>
          </cell>
          <cell r="I3172">
            <v>-390281.5</v>
          </cell>
          <cell r="J3172">
            <v>-794882.08</v>
          </cell>
          <cell r="K3172">
            <v>-32491.43</v>
          </cell>
          <cell r="L3172">
            <v>-53092.02</v>
          </cell>
          <cell r="M3172">
            <v>-2067437.82</v>
          </cell>
          <cell r="N3172">
            <v>-111.95</v>
          </cell>
          <cell r="O3172">
            <v>-410749.46</v>
          </cell>
          <cell r="P3172">
            <v>-8272.8799999999992</v>
          </cell>
          <cell r="Q3172">
            <v>-21345.54</v>
          </cell>
          <cell r="R3172">
            <v>-255201.22</v>
          </cell>
          <cell r="S3172">
            <v>-804089.33</v>
          </cell>
          <cell r="T3172">
            <v>-85040.79</v>
          </cell>
          <cell r="U3172">
            <v>-10296.23</v>
          </cell>
          <cell r="V3172">
            <v>-115708</v>
          </cell>
          <cell r="W3172">
            <v>-116308.92</v>
          </cell>
          <cell r="X3172">
            <v>-58496.160000000003</v>
          </cell>
          <cell r="Y3172">
            <v>-2906.06</v>
          </cell>
          <cell r="Z3172">
            <v>-907915.65</v>
          </cell>
        </row>
        <row r="3173">
          <cell r="A3173">
            <v>7702</v>
          </cell>
          <cell r="B3173" t="str">
            <v>А</v>
          </cell>
          <cell r="C3173" t="str">
            <v>А7702</v>
          </cell>
          <cell r="D3173">
            <v>980</v>
          </cell>
          <cell r="E3173">
            <v>-20584549.300000001</v>
          </cell>
          <cell r="F3173">
            <v>-13184089.93</v>
          </cell>
          <cell r="G3173">
            <v>-1265832.33</v>
          </cell>
          <cell r="H3173">
            <v>0</v>
          </cell>
          <cell r="I3173">
            <v>-390281.5</v>
          </cell>
          <cell r="J3173">
            <v>-794882.08</v>
          </cell>
          <cell r="K3173">
            <v>-32491.43</v>
          </cell>
          <cell r="L3173">
            <v>-53092.02</v>
          </cell>
          <cell r="M3173">
            <v>-2067437.82</v>
          </cell>
          <cell r="N3173">
            <v>-111.95</v>
          </cell>
          <cell r="O3173">
            <v>-410749.46</v>
          </cell>
          <cell r="P3173">
            <v>-8272.8799999999992</v>
          </cell>
          <cell r="Q3173">
            <v>-21345.54</v>
          </cell>
          <cell r="R3173">
            <v>-255201.22</v>
          </cell>
          <cell r="S3173">
            <v>-804089.33</v>
          </cell>
          <cell r="T3173">
            <v>-85040.79</v>
          </cell>
          <cell r="U3173">
            <v>-10296.23</v>
          </cell>
          <cell r="V3173">
            <v>-115708</v>
          </cell>
          <cell r="W3173">
            <v>-116308.92</v>
          </cell>
          <cell r="X3173">
            <v>-58496.160000000003</v>
          </cell>
          <cell r="Y3173">
            <v>-2906.06</v>
          </cell>
          <cell r="Z3173">
            <v>-907915.65</v>
          </cell>
        </row>
        <row r="3174">
          <cell r="A3174">
            <v>7702</v>
          </cell>
          <cell r="B3174" t="str">
            <v>А</v>
          </cell>
          <cell r="C3174" t="str">
            <v>А7702</v>
          </cell>
          <cell r="D3174" t="str">
            <v>978</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row>
        <row r="3175">
          <cell r="A3175">
            <v>7702</v>
          </cell>
          <cell r="B3175" t="str">
            <v>А</v>
          </cell>
          <cell r="C3175" t="str">
            <v>А7702</v>
          </cell>
          <cell r="D3175">
            <v>840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row>
        <row r="3176">
          <cell r="A3176">
            <v>7702</v>
          </cell>
          <cell r="B3176" t="str">
            <v>А</v>
          </cell>
          <cell r="C3176" t="str">
            <v>А7702</v>
          </cell>
          <cell r="D3176">
            <v>810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row>
        <row r="3177">
          <cell r="A3177">
            <v>7702</v>
          </cell>
          <cell r="B3177" t="str">
            <v>П</v>
          </cell>
          <cell r="C3177" t="str">
            <v>П7702</v>
          </cell>
          <cell r="D3177">
            <v>0</v>
          </cell>
          <cell r="E3177">
            <v>15049693.490000002</v>
          </cell>
          <cell r="F3177">
            <v>5948034.54</v>
          </cell>
          <cell r="G3177">
            <v>673867.57</v>
          </cell>
          <cell r="H3177">
            <v>0</v>
          </cell>
          <cell r="I3177">
            <v>3255676.68</v>
          </cell>
          <cell r="J3177">
            <v>175568.24</v>
          </cell>
          <cell r="K3177">
            <v>23662.06</v>
          </cell>
          <cell r="L3177">
            <v>26142.18</v>
          </cell>
          <cell r="M3177">
            <v>3513967.08</v>
          </cell>
          <cell r="N3177">
            <v>0</v>
          </cell>
          <cell r="O3177">
            <v>396431.13</v>
          </cell>
          <cell r="P3177">
            <v>7176.5</v>
          </cell>
          <cell r="Q3177">
            <v>17687.09</v>
          </cell>
          <cell r="R3177">
            <v>106594.8</v>
          </cell>
          <cell r="S3177">
            <v>478791.26</v>
          </cell>
          <cell r="T3177">
            <v>110320.34</v>
          </cell>
          <cell r="U3177">
            <v>2692.44</v>
          </cell>
          <cell r="V3177">
            <v>81934.16</v>
          </cell>
          <cell r="W3177">
            <v>97946.94</v>
          </cell>
          <cell r="X3177">
            <v>59568.639999999999</v>
          </cell>
          <cell r="Y3177">
            <v>119.74</v>
          </cell>
          <cell r="Z3177">
            <v>73512.100000000006</v>
          </cell>
        </row>
        <row r="3178">
          <cell r="A3178">
            <v>7702</v>
          </cell>
          <cell r="B3178" t="str">
            <v>П</v>
          </cell>
          <cell r="C3178" t="str">
            <v>П7702</v>
          </cell>
          <cell r="D3178">
            <v>980</v>
          </cell>
          <cell r="E3178">
            <v>15049693.490000002</v>
          </cell>
          <cell r="F3178">
            <v>5948034.54</v>
          </cell>
          <cell r="G3178">
            <v>673867.57</v>
          </cell>
          <cell r="H3178">
            <v>0</v>
          </cell>
          <cell r="I3178">
            <v>3255676.68</v>
          </cell>
          <cell r="J3178">
            <v>175568.24</v>
          </cell>
          <cell r="K3178">
            <v>23662.06</v>
          </cell>
          <cell r="L3178">
            <v>26142.18</v>
          </cell>
          <cell r="M3178">
            <v>3513967.08</v>
          </cell>
          <cell r="N3178">
            <v>0</v>
          </cell>
          <cell r="O3178">
            <v>396431.13</v>
          </cell>
          <cell r="P3178">
            <v>7176.5</v>
          </cell>
          <cell r="Q3178">
            <v>17687.09</v>
          </cell>
          <cell r="R3178">
            <v>106594.8</v>
          </cell>
          <cell r="S3178">
            <v>478791.26</v>
          </cell>
          <cell r="T3178">
            <v>110320.34</v>
          </cell>
          <cell r="U3178">
            <v>2692.44</v>
          </cell>
          <cell r="V3178">
            <v>81934.16</v>
          </cell>
          <cell r="W3178">
            <v>97946.94</v>
          </cell>
          <cell r="X3178">
            <v>59568.639999999999</v>
          </cell>
          <cell r="Y3178">
            <v>119.74</v>
          </cell>
          <cell r="Z3178">
            <v>73512.100000000006</v>
          </cell>
        </row>
        <row r="3179">
          <cell r="A3179">
            <v>7702</v>
          </cell>
          <cell r="B3179" t="str">
            <v>П</v>
          </cell>
          <cell r="C3179" t="str">
            <v>П7702</v>
          </cell>
          <cell r="D3179" t="str">
            <v>978</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row>
        <row r="3180">
          <cell r="A3180">
            <v>7702</v>
          </cell>
          <cell r="B3180" t="str">
            <v>П</v>
          </cell>
          <cell r="C3180" t="str">
            <v>П7702</v>
          </cell>
          <cell r="D3180">
            <v>840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row>
        <row r="3181">
          <cell r="A3181">
            <v>7702</v>
          </cell>
          <cell r="B3181" t="str">
            <v>П</v>
          </cell>
          <cell r="C3181" t="str">
            <v>П7702</v>
          </cell>
          <cell r="D3181">
            <v>810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row>
        <row r="3182">
          <cell r="A3182">
            <v>7703</v>
          </cell>
          <cell r="B3182" t="str">
            <v>А</v>
          </cell>
          <cell r="C3182" t="str">
            <v>А7703</v>
          </cell>
          <cell r="D3182">
            <v>0</v>
          </cell>
          <cell r="E3182">
            <v>-36867</v>
          </cell>
          <cell r="F3182">
            <v>-36867</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row>
        <row r="3183">
          <cell r="A3183">
            <v>7703</v>
          </cell>
          <cell r="B3183" t="str">
            <v>А</v>
          </cell>
          <cell r="C3183" t="str">
            <v>А7703</v>
          </cell>
          <cell r="D3183">
            <v>980</v>
          </cell>
          <cell r="E3183">
            <v>-36867</v>
          </cell>
          <cell r="F3183">
            <v>-36867</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row>
        <row r="3184">
          <cell r="A3184">
            <v>7703</v>
          </cell>
          <cell r="B3184" t="str">
            <v>А</v>
          </cell>
          <cell r="C3184" t="str">
            <v>А7703</v>
          </cell>
          <cell r="D3184" t="str">
            <v>978</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row>
        <row r="3185">
          <cell r="A3185">
            <v>7703</v>
          </cell>
          <cell r="B3185" t="str">
            <v>А</v>
          </cell>
          <cell r="C3185" t="str">
            <v>А7703</v>
          </cell>
          <cell r="D3185">
            <v>840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row>
        <row r="3186">
          <cell r="A3186">
            <v>7703</v>
          </cell>
          <cell r="B3186" t="str">
            <v>А</v>
          </cell>
          <cell r="C3186" t="str">
            <v>А7703</v>
          </cell>
          <cell r="D3186">
            <v>810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row>
        <row r="3187">
          <cell r="A3187">
            <v>7703</v>
          </cell>
          <cell r="B3187" t="str">
            <v>П</v>
          </cell>
          <cell r="C3187" t="str">
            <v>П7703</v>
          </cell>
          <cell r="D3187">
            <v>0</v>
          </cell>
          <cell r="E3187">
            <v>32267</v>
          </cell>
          <cell r="F3187">
            <v>32267</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row>
        <row r="3188">
          <cell r="A3188">
            <v>7703</v>
          </cell>
          <cell r="B3188" t="str">
            <v>П</v>
          </cell>
          <cell r="C3188" t="str">
            <v>П7703</v>
          </cell>
          <cell r="D3188">
            <v>980</v>
          </cell>
          <cell r="E3188">
            <v>32267</v>
          </cell>
          <cell r="F3188">
            <v>32267</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row>
        <row r="3189">
          <cell r="A3189">
            <v>7703</v>
          </cell>
          <cell r="B3189" t="str">
            <v>П</v>
          </cell>
          <cell r="C3189" t="str">
            <v>П7703</v>
          </cell>
          <cell r="D3189" t="str">
            <v>978</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row>
        <row r="3190">
          <cell r="A3190">
            <v>7703</v>
          </cell>
          <cell r="B3190" t="str">
            <v>П</v>
          </cell>
          <cell r="C3190" t="str">
            <v>П7703</v>
          </cell>
          <cell r="D3190">
            <v>840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row>
        <row r="3191">
          <cell r="A3191">
            <v>7703</v>
          </cell>
          <cell r="B3191" t="str">
            <v>П</v>
          </cell>
          <cell r="C3191" t="str">
            <v>П7703</v>
          </cell>
          <cell r="D3191">
            <v>810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row>
        <row r="3192">
          <cell r="A3192">
            <v>7704</v>
          </cell>
          <cell r="B3192" t="str">
            <v>А</v>
          </cell>
          <cell r="C3192" t="str">
            <v>А7704</v>
          </cell>
          <cell r="D3192">
            <v>0</v>
          </cell>
          <cell r="E3192">
            <v>-15000</v>
          </cell>
          <cell r="F3192">
            <v>-15000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row>
        <row r="3193">
          <cell r="A3193">
            <v>7704</v>
          </cell>
          <cell r="B3193" t="str">
            <v>А</v>
          </cell>
          <cell r="C3193" t="str">
            <v>А7704</v>
          </cell>
          <cell r="D3193">
            <v>980</v>
          </cell>
          <cell r="E3193">
            <v>-15000</v>
          </cell>
          <cell r="F3193">
            <v>-15000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row>
        <row r="3194">
          <cell r="A3194">
            <v>7704</v>
          </cell>
          <cell r="B3194" t="str">
            <v>А</v>
          </cell>
          <cell r="C3194" t="str">
            <v>А7704</v>
          </cell>
          <cell r="D3194" t="str">
            <v>978</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row>
        <row r="3195">
          <cell r="A3195">
            <v>7704</v>
          </cell>
          <cell r="B3195" t="str">
            <v>А</v>
          </cell>
          <cell r="C3195" t="str">
            <v>А7704</v>
          </cell>
          <cell r="D3195">
            <v>840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row>
        <row r="3196">
          <cell r="A3196">
            <v>7704</v>
          </cell>
          <cell r="B3196" t="str">
            <v>А</v>
          </cell>
          <cell r="C3196" t="str">
            <v>А7704</v>
          </cell>
          <cell r="D3196">
            <v>810</v>
          </cell>
          <cell r="E3196">
            <v>0</v>
          </cell>
          <cell r="F3196">
            <v>0</v>
          </cell>
          <cell r="G3196">
            <v>0</v>
          </cell>
          <cell r="H3196">
            <v>0</v>
          </cell>
          <cell r="I3196">
            <v>0</v>
          </cell>
          <cell r="J3196">
            <v>0</v>
          </cell>
          <cell r="K3196">
            <v>0</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row>
        <row r="3197">
          <cell r="A3197">
            <v>7704</v>
          </cell>
          <cell r="B3197" t="str">
            <v>П</v>
          </cell>
          <cell r="C3197" t="str">
            <v>П7704</v>
          </cell>
          <cell r="D3197">
            <v>0</v>
          </cell>
          <cell r="E3197">
            <v>17111.419999999998</v>
          </cell>
          <cell r="F3197">
            <v>6.42</v>
          </cell>
          <cell r="G3197">
            <v>0</v>
          </cell>
          <cell r="H3197">
            <v>0</v>
          </cell>
          <cell r="I3197">
            <v>0</v>
          </cell>
          <cell r="J3197">
            <v>0</v>
          </cell>
          <cell r="K3197">
            <v>0</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17105</v>
          </cell>
        </row>
        <row r="3198">
          <cell r="A3198">
            <v>7704</v>
          </cell>
          <cell r="B3198" t="str">
            <v>П</v>
          </cell>
          <cell r="C3198" t="str">
            <v>П7704</v>
          </cell>
          <cell r="D3198">
            <v>980</v>
          </cell>
          <cell r="E3198">
            <v>17111.419999999998</v>
          </cell>
          <cell r="F3198">
            <v>6.42</v>
          </cell>
          <cell r="G3198">
            <v>0</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17105</v>
          </cell>
        </row>
        <row r="3199">
          <cell r="A3199">
            <v>7704</v>
          </cell>
          <cell r="B3199" t="str">
            <v>П</v>
          </cell>
          <cell r="C3199" t="str">
            <v>П7704</v>
          </cell>
          <cell r="D3199" t="str">
            <v>978</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row>
        <row r="3200">
          <cell r="A3200">
            <v>7704</v>
          </cell>
          <cell r="B3200" t="str">
            <v>П</v>
          </cell>
          <cell r="C3200" t="str">
            <v>П7704</v>
          </cell>
          <cell r="D3200">
            <v>840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row>
        <row r="3201">
          <cell r="A3201">
            <v>7704</v>
          </cell>
          <cell r="B3201" t="str">
            <v>П</v>
          </cell>
          <cell r="C3201" t="str">
            <v>П7704</v>
          </cell>
          <cell r="D3201">
            <v>810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row>
        <row r="3202">
          <cell r="A3202">
            <v>7705</v>
          </cell>
          <cell r="B3202" t="str">
            <v>А</v>
          </cell>
          <cell r="C3202" t="str">
            <v>А7705</v>
          </cell>
          <cell r="D3202">
            <v>0</v>
          </cell>
          <cell r="E3202">
            <v>-57086.6</v>
          </cell>
          <cell r="F3202">
            <v>-57005</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-81.599999999999994</v>
          </cell>
          <cell r="W3202">
            <v>0</v>
          </cell>
          <cell r="X3202">
            <v>0</v>
          </cell>
          <cell r="Y3202">
            <v>0</v>
          </cell>
          <cell r="Z3202">
            <v>0</v>
          </cell>
        </row>
        <row r="3203">
          <cell r="A3203">
            <v>7705</v>
          </cell>
          <cell r="B3203" t="str">
            <v>А</v>
          </cell>
          <cell r="C3203" t="str">
            <v>А7705</v>
          </cell>
          <cell r="D3203">
            <v>980</v>
          </cell>
          <cell r="E3203">
            <v>-57086.6</v>
          </cell>
          <cell r="F3203">
            <v>-57005</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-81.599999999999994</v>
          </cell>
          <cell r="W3203">
            <v>0</v>
          </cell>
          <cell r="X3203">
            <v>0</v>
          </cell>
          <cell r="Y3203">
            <v>0</v>
          </cell>
          <cell r="Z3203">
            <v>0</v>
          </cell>
        </row>
        <row r="3204">
          <cell r="A3204">
            <v>7705</v>
          </cell>
          <cell r="B3204" t="str">
            <v>А</v>
          </cell>
          <cell r="C3204" t="str">
            <v>А7705</v>
          </cell>
          <cell r="D3204" t="str">
            <v>978</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row>
        <row r="3205">
          <cell r="A3205">
            <v>7705</v>
          </cell>
          <cell r="B3205" t="str">
            <v>А</v>
          </cell>
          <cell r="C3205" t="str">
            <v>А7705</v>
          </cell>
          <cell r="D3205">
            <v>840</v>
          </cell>
          <cell r="E3205">
            <v>0</v>
          </cell>
          <cell r="F3205">
            <v>0</v>
          </cell>
          <cell r="G3205">
            <v>0</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row>
        <row r="3206">
          <cell r="A3206">
            <v>7705</v>
          </cell>
          <cell r="B3206" t="str">
            <v>А</v>
          </cell>
          <cell r="C3206" t="str">
            <v>А7705</v>
          </cell>
          <cell r="D3206">
            <v>810</v>
          </cell>
          <cell r="E3206">
            <v>0</v>
          </cell>
          <cell r="F3206">
            <v>0</v>
          </cell>
          <cell r="G3206">
            <v>0</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row>
        <row r="3207">
          <cell r="A3207">
            <v>7705</v>
          </cell>
          <cell r="B3207" t="str">
            <v>П</v>
          </cell>
          <cell r="C3207" t="str">
            <v>П7705</v>
          </cell>
          <cell r="D3207">
            <v>0</v>
          </cell>
          <cell r="E3207">
            <v>30677.94</v>
          </cell>
          <cell r="F3207">
            <v>6075.84</v>
          </cell>
          <cell r="G3207">
            <v>0</v>
          </cell>
          <cell r="H3207">
            <v>0</v>
          </cell>
          <cell r="I3207">
            <v>0</v>
          </cell>
          <cell r="J3207">
            <v>21077.3</v>
          </cell>
          <cell r="K3207">
            <v>0</v>
          </cell>
          <cell r="L3207">
            <v>0</v>
          </cell>
          <cell r="M3207">
            <v>0</v>
          </cell>
          <cell r="N3207">
            <v>0</v>
          </cell>
          <cell r="O3207">
            <v>2000</v>
          </cell>
          <cell r="P3207">
            <v>0</v>
          </cell>
          <cell r="Q3207">
            <v>0</v>
          </cell>
          <cell r="R3207">
            <v>0</v>
          </cell>
          <cell r="S3207">
            <v>1524.8</v>
          </cell>
          <cell r="T3207">
            <v>0</v>
          </cell>
          <cell r="U3207">
            <v>0</v>
          </cell>
          <cell r="V3207">
            <v>0</v>
          </cell>
          <cell r="W3207">
            <v>0</v>
          </cell>
          <cell r="X3207">
            <v>0</v>
          </cell>
          <cell r="Y3207">
            <v>0</v>
          </cell>
          <cell r="Z3207">
            <v>0</v>
          </cell>
        </row>
        <row r="3208">
          <cell r="A3208">
            <v>7705</v>
          </cell>
          <cell r="B3208" t="str">
            <v>П</v>
          </cell>
          <cell r="C3208" t="str">
            <v>П7705</v>
          </cell>
          <cell r="D3208">
            <v>980</v>
          </cell>
          <cell r="E3208">
            <v>30677.94</v>
          </cell>
          <cell r="F3208">
            <v>6075.84</v>
          </cell>
          <cell r="G3208">
            <v>0</v>
          </cell>
          <cell r="H3208">
            <v>0</v>
          </cell>
          <cell r="I3208">
            <v>0</v>
          </cell>
          <cell r="J3208">
            <v>21077.3</v>
          </cell>
          <cell r="K3208">
            <v>0</v>
          </cell>
          <cell r="L3208">
            <v>0</v>
          </cell>
          <cell r="M3208">
            <v>0</v>
          </cell>
          <cell r="N3208">
            <v>0</v>
          </cell>
          <cell r="O3208">
            <v>2000</v>
          </cell>
          <cell r="P3208">
            <v>0</v>
          </cell>
          <cell r="Q3208">
            <v>0</v>
          </cell>
          <cell r="R3208">
            <v>0</v>
          </cell>
          <cell r="S3208">
            <v>1524.8</v>
          </cell>
          <cell r="T3208">
            <v>0</v>
          </cell>
          <cell r="U3208">
            <v>0</v>
          </cell>
          <cell r="V3208">
            <v>0</v>
          </cell>
          <cell r="W3208">
            <v>0</v>
          </cell>
          <cell r="X3208">
            <v>0</v>
          </cell>
          <cell r="Y3208">
            <v>0</v>
          </cell>
          <cell r="Z3208">
            <v>0</v>
          </cell>
        </row>
        <row r="3209">
          <cell r="A3209">
            <v>7705</v>
          </cell>
          <cell r="B3209" t="str">
            <v>П</v>
          </cell>
          <cell r="C3209" t="str">
            <v>П7705</v>
          </cell>
          <cell r="D3209" t="str">
            <v>978</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row>
        <row r="3210">
          <cell r="A3210">
            <v>7705</v>
          </cell>
          <cell r="B3210" t="str">
            <v>П</v>
          </cell>
          <cell r="C3210" t="str">
            <v>П7705</v>
          </cell>
          <cell r="D3210">
            <v>840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row>
        <row r="3211">
          <cell r="A3211">
            <v>7705</v>
          </cell>
          <cell r="B3211" t="str">
            <v>П</v>
          </cell>
          <cell r="C3211" t="str">
            <v>П7705</v>
          </cell>
          <cell r="D3211">
            <v>810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row>
        <row r="3212">
          <cell r="A3212">
            <v>7706</v>
          </cell>
          <cell r="B3212" t="str">
            <v>А</v>
          </cell>
          <cell r="C3212" t="str">
            <v>А7706</v>
          </cell>
          <cell r="D3212">
            <v>0</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row>
        <row r="3213">
          <cell r="A3213">
            <v>7706</v>
          </cell>
          <cell r="B3213" t="str">
            <v>А</v>
          </cell>
          <cell r="C3213" t="str">
            <v>А7706</v>
          </cell>
          <cell r="D3213">
            <v>980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row>
        <row r="3214">
          <cell r="A3214">
            <v>7706</v>
          </cell>
          <cell r="B3214" t="str">
            <v>А</v>
          </cell>
          <cell r="C3214" t="str">
            <v>А7706</v>
          </cell>
          <cell r="D3214" t="str">
            <v>978</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row>
        <row r="3215">
          <cell r="A3215">
            <v>7706</v>
          </cell>
          <cell r="B3215" t="str">
            <v>А</v>
          </cell>
          <cell r="C3215" t="str">
            <v>А7706</v>
          </cell>
          <cell r="D3215">
            <v>840</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row>
        <row r="3216">
          <cell r="A3216">
            <v>7706</v>
          </cell>
          <cell r="B3216" t="str">
            <v>А</v>
          </cell>
          <cell r="C3216" t="str">
            <v>А7706</v>
          </cell>
          <cell r="D3216">
            <v>810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row>
        <row r="3217">
          <cell r="A3217">
            <v>7706</v>
          </cell>
          <cell r="B3217" t="str">
            <v>П</v>
          </cell>
          <cell r="C3217" t="str">
            <v>П7706</v>
          </cell>
          <cell r="D3217">
            <v>0</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row>
        <row r="3218">
          <cell r="A3218">
            <v>7706</v>
          </cell>
          <cell r="B3218" t="str">
            <v>П</v>
          </cell>
          <cell r="C3218" t="str">
            <v>П7706</v>
          </cell>
          <cell r="D3218">
            <v>980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row>
        <row r="3219">
          <cell r="A3219">
            <v>7706</v>
          </cell>
          <cell r="B3219" t="str">
            <v>П</v>
          </cell>
          <cell r="C3219" t="str">
            <v>П7706</v>
          </cell>
          <cell r="D3219" t="str">
            <v>978</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row>
        <row r="3220">
          <cell r="A3220">
            <v>7706</v>
          </cell>
          <cell r="B3220" t="str">
            <v>П</v>
          </cell>
          <cell r="C3220" t="str">
            <v>П7706</v>
          </cell>
          <cell r="D3220">
            <v>840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row>
        <row r="3221">
          <cell r="A3221">
            <v>7706</v>
          </cell>
          <cell r="B3221" t="str">
            <v>П</v>
          </cell>
          <cell r="C3221" t="str">
            <v>П7706</v>
          </cell>
          <cell r="D3221">
            <v>810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row>
        <row r="3222">
          <cell r="A3222">
            <v>7710</v>
          </cell>
          <cell r="B3222" t="str">
            <v>А</v>
          </cell>
          <cell r="C3222" t="str">
            <v>А7710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row>
        <row r="3223">
          <cell r="A3223">
            <v>7710</v>
          </cell>
          <cell r="B3223" t="str">
            <v>А</v>
          </cell>
          <cell r="C3223" t="str">
            <v>А7710</v>
          </cell>
          <cell r="D3223">
            <v>980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row>
        <row r="3224">
          <cell r="A3224">
            <v>7710</v>
          </cell>
          <cell r="B3224" t="str">
            <v>А</v>
          </cell>
          <cell r="C3224" t="str">
            <v>А7710</v>
          </cell>
          <cell r="D3224" t="str">
            <v>978</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row>
        <row r="3225">
          <cell r="A3225">
            <v>7710</v>
          </cell>
          <cell r="B3225" t="str">
            <v>А</v>
          </cell>
          <cell r="C3225" t="str">
            <v>А7710</v>
          </cell>
          <cell r="D3225">
            <v>840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row>
        <row r="3226">
          <cell r="A3226">
            <v>7710</v>
          </cell>
          <cell r="B3226" t="str">
            <v>А</v>
          </cell>
          <cell r="C3226" t="str">
            <v>А7710</v>
          </cell>
          <cell r="D3226">
            <v>810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row>
        <row r="3227">
          <cell r="A3227">
            <v>7711</v>
          </cell>
          <cell r="B3227" t="str">
            <v>А</v>
          </cell>
          <cell r="C3227" t="str">
            <v>А7711</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row>
        <row r="3228">
          <cell r="A3228">
            <v>7711</v>
          </cell>
          <cell r="B3228" t="str">
            <v>А</v>
          </cell>
          <cell r="C3228" t="str">
            <v>А7711</v>
          </cell>
          <cell r="D3228">
            <v>980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row>
        <row r="3229">
          <cell r="A3229">
            <v>7711</v>
          </cell>
          <cell r="B3229" t="str">
            <v>А</v>
          </cell>
          <cell r="C3229" t="str">
            <v>А7711</v>
          </cell>
          <cell r="D3229" t="str">
            <v>978</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row>
        <row r="3230">
          <cell r="A3230">
            <v>7711</v>
          </cell>
          <cell r="B3230" t="str">
            <v>А</v>
          </cell>
          <cell r="C3230" t="str">
            <v>А7711</v>
          </cell>
          <cell r="D3230">
            <v>840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row>
        <row r="3231">
          <cell r="A3231">
            <v>7711</v>
          </cell>
          <cell r="B3231" t="str">
            <v>А</v>
          </cell>
          <cell r="C3231" t="str">
            <v>А7711</v>
          </cell>
          <cell r="D3231">
            <v>810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row>
        <row r="3232">
          <cell r="A3232">
            <v>7712</v>
          </cell>
          <cell r="B3232" t="str">
            <v>А</v>
          </cell>
          <cell r="C3232" t="str">
            <v>А7712</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row>
        <row r="3233">
          <cell r="A3233">
            <v>7712</v>
          </cell>
          <cell r="B3233" t="str">
            <v>А</v>
          </cell>
          <cell r="C3233" t="str">
            <v>А7712</v>
          </cell>
          <cell r="D3233">
            <v>980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row>
        <row r="3234">
          <cell r="A3234">
            <v>7712</v>
          </cell>
          <cell r="B3234" t="str">
            <v>А</v>
          </cell>
          <cell r="C3234" t="str">
            <v>А7712</v>
          </cell>
          <cell r="D3234" t="str">
            <v>978</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row>
        <row r="3235">
          <cell r="A3235">
            <v>7712</v>
          </cell>
          <cell r="B3235" t="str">
            <v>А</v>
          </cell>
          <cell r="C3235" t="str">
            <v>А7712</v>
          </cell>
          <cell r="D3235">
            <v>840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row>
        <row r="3236">
          <cell r="A3236">
            <v>7712</v>
          </cell>
          <cell r="B3236" t="str">
            <v>А</v>
          </cell>
          <cell r="C3236" t="str">
            <v>А7712</v>
          </cell>
          <cell r="D3236">
            <v>810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row>
        <row r="3237">
          <cell r="A3237">
            <v>7713</v>
          </cell>
          <cell r="B3237" t="str">
            <v>А</v>
          </cell>
          <cell r="C3237" t="str">
            <v>А7713</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row>
        <row r="3238">
          <cell r="A3238">
            <v>7713</v>
          </cell>
          <cell r="B3238" t="str">
            <v>А</v>
          </cell>
          <cell r="C3238" t="str">
            <v>А7713</v>
          </cell>
          <cell r="D3238">
            <v>980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row>
        <row r="3239">
          <cell r="A3239">
            <v>7713</v>
          </cell>
          <cell r="B3239" t="str">
            <v>А</v>
          </cell>
          <cell r="C3239" t="str">
            <v>А7713</v>
          </cell>
          <cell r="D3239" t="str">
            <v>978</v>
          </cell>
          <cell r="E3239">
            <v>0</v>
          </cell>
          <cell r="F3239">
            <v>0</v>
          </cell>
          <cell r="G3239">
            <v>0</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row>
        <row r="3240">
          <cell r="A3240">
            <v>7713</v>
          </cell>
          <cell r="B3240" t="str">
            <v>А</v>
          </cell>
          <cell r="C3240" t="str">
            <v>А7713</v>
          </cell>
          <cell r="D3240">
            <v>840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row>
        <row r="3241">
          <cell r="A3241">
            <v>7713</v>
          </cell>
          <cell r="B3241" t="str">
            <v>А</v>
          </cell>
          <cell r="C3241" t="str">
            <v>А7713</v>
          </cell>
          <cell r="D3241">
            <v>810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row>
        <row r="3242">
          <cell r="A3242">
            <v>7714</v>
          </cell>
          <cell r="B3242" t="str">
            <v>А</v>
          </cell>
          <cell r="C3242" t="str">
            <v>А7714</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row>
        <row r="3243">
          <cell r="A3243">
            <v>7714</v>
          </cell>
          <cell r="B3243" t="str">
            <v>А</v>
          </cell>
          <cell r="C3243" t="str">
            <v>А7714</v>
          </cell>
          <cell r="D3243">
            <v>980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row>
        <row r="3244">
          <cell r="A3244">
            <v>7714</v>
          </cell>
          <cell r="B3244" t="str">
            <v>А</v>
          </cell>
          <cell r="C3244" t="str">
            <v>А7714</v>
          </cell>
          <cell r="D3244" t="str">
            <v>978</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row>
        <row r="3245">
          <cell r="A3245">
            <v>7714</v>
          </cell>
          <cell r="B3245" t="str">
            <v>А</v>
          </cell>
          <cell r="C3245" t="str">
            <v>А7714</v>
          </cell>
          <cell r="D3245">
            <v>840</v>
          </cell>
          <cell r="E3245">
            <v>0</v>
          </cell>
          <cell r="F3245">
            <v>0</v>
          </cell>
          <cell r="G3245">
            <v>0</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row>
        <row r="3246">
          <cell r="A3246">
            <v>7714</v>
          </cell>
          <cell r="B3246" t="str">
            <v>А</v>
          </cell>
          <cell r="C3246" t="str">
            <v>А7714</v>
          </cell>
          <cell r="D3246">
            <v>810</v>
          </cell>
          <cell r="E3246">
            <v>0</v>
          </cell>
          <cell r="F3246">
            <v>0</v>
          </cell>
          <cell r="G3246">
            <v>0</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row>
        <row r="3247">
          <cell r="A3247">
            <v>7715</v>
          </cell>
          <cell r="B3247" t="str">
            <v>А</v>
          </cell>
          <cell r="C3247" t="str">
            <v>А7715</v>
          </cell>
          <cell r="D3247">
            <v>0</v>
          </cell>
          <cell r="E3247">
            <v>0</v>
          </cell>
          <cell r="F3247">
            <v>0</v>
          </cell>
          <cell r="G3247">
            <v>0</v>
          </cell>
          <cell r="H3247">
            <v>0</v>
          </cell>
          <cell r="I3247">
            <v>0</v>
          </cell>
          <cell r="J3247">
            <v>0</v>
          </cell>
          <cell r="K3247">
            <v>0</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row>
        <row r="3248">
          <cell r="A3248">
            <v>7715</v>
          </cell>
          <cell r="B3248" t="str">
            <v>А</v>
          </cell>
          <cell r="C3248" t="str">
            <v>А7715</v>
          </cell>
          <cell r="D3248">
            <v>980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row>
        <row r="3249">
          <cell r="A3249">
            <v>7715</v>
          </cell>
          <cell r="B3249" t="str">
            <v>А</v>
          </cell>
          <cell r="C3249" t="str">
            <v>А7715</v>
          </cell>
          <cell r="D3249" t="str">
            <v>978</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row>
        <row r="3250">
          <cell r="A3250">
            <v>7715</v>
          </cell>
          <cell r="B3250" t="str">
            <v>А</v>
          </cell>
          <cell r="C3250" t="str">
            <v>А7715</v>
          </cell>
          <cell r="D3250">
            <v>840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row>
        <row r="3251">
          <cell r="A3251">
            <v>7715</v>
          </cell>
          <cell r="B3251" t="str">
            <v>А</v>
          </cell>
          <cell r="C3251" t="str">
            <v>А7715</v>
          </cell>
          <cell r="D3251">
            <v>810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row>
        <row r="3252">
          <cell r="A3252">
            <v>7717</v>
          </cell>
          <cell r="B3252" t="str">
            <v>А</v>
          </cell>
          <cell r="C3252" t="str">
            <v>А7717</v>
          </cell>
          <cell r="D3252">
            <v>0</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row>
        <row r="3253">
          <cell r="A3253">
            <v>7717</v>
          </cell>
          <cell r="B3253" t="str">
            <v>А</v>
          </cell>
          <cell r="C3253" t="str">
            <v>А7717</v>
          </cell>
          <cell r="D3253">
            <v>980</v>
          </cell>
          <cell r="E3253">
            <v>0</v>
          </cell>
          <cell r="F3253">
            <v>0</v>
          </cell>
          <cell r="G3253">
            <v>0</v>
          </cell>
          <cell r="H3253">
            <v>0</v>
          </cell>
          <cell r="I3253">
            <v>0</v>
          </cell>
          <cell r="J3253">
            <v>0</v>
          </cell>
          <cell r="K3253">
            <v>0</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row>
        <row r="3254">
          <cell r="A3254">
            <v>7717</v>
          </cell>
          <cell r="B3254" t="str">
            <v>А</v>
          </cell>
          <cell r="C3254" t="str">
            <v>А7717</v>
          </cell>
          <cell r="D3254" t="str">
            <v>978</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row>
        <row r="3255">
          <cell r="A3255">
            <v>7717</v>
          </cell>
          <cell r="B3255" t="str">
            <v>А</v>
          </cell>
          <cell r="C3255" t="str">
            <v>А7717</v>
          </cell>
          <cell r="D3255">
            <v>840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row>
        <row r="3256">
          <cell r="A3256">
            <v>7717</v>
          </cell>
          <cell r="B3256" t="str">
            <v>А</v>
          </cell>
          <cell r="C3256" t="str">
            <v>А7717</v>
          </cell>
          <cell r="D3256">
            <v>810</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row>
        <row r="3257">
          <cell r="A3257" t="str">
            <v>7720</v>
          </cell>
          <cell r="B3257" t="str">
            <v>А</v>
          </cell>
          <cell r="C3257" t="str">
            <v>А7720</v>
          </cell>
          <cell r="D3257">
            <v>0</v>
          </cell>
          <cell r="E3257">
            <v>-981927.73</v>
          </cell>
          <cell r="F3257">
            <v>-266463.7</v>
          </cell>
          <cell r="G3257">
            <v>-99.69</v>
          </cell>
          <cell r="H3257">
            <v>0</v>
          </cell>
          <cell r="I3257">
            <v>-27503.08</v>
          </cell>
          <cell r="J3257">
            <v>-724.8</v>
          </cell>
          <cell r="K3257">
            <v>-15508.31</v>
          </cell>
          <cell r="L3257">
            <v>0</v>
          </cell>
          <cell r="M3257">
            <v>-9658.68</v>
          </cell>
          <cell r="N3257">
            <v>0</v>
          </cell>
          <cell r="O3257">
            <v>-658846.51</v>
          </cell>
          <cell r="P3257">
            <v>-62</v>
          </cell>
          <cell r="Q3257">
            <v>-21</v>
          </cell>
          <cell r="R3257">
            <v>-245.69</v>
          </cell>
          <cell r="S3257">
            <v>-195.05</v>
          </cell>
          <cell r="T3257">
            <v>-20.64</v>
          </cell>
          <cell r="U3257">
            <v>0</v>
          </cell>
          <cell r="V3257">
            <v>-233.01</v>
          </cell>
          <cell r="W3257">
            <v>-1590.5</v>
          </cell>
          <cell r="X3257">
            <v>0</v>
          </cell>
          <cell r="Y3257">
            <v>0</v>
          </cell>
          <cell r="Z3257">
            <v>-755.07</v>
          </cell>
        </row>
        <row r="3258">
          <cell r="A3258" t="str">
            <v>7720</v>
          </cell>
          <cell r="B3258" t="str">
            <v>А</v>
          </cell>
          <cell r="C3258" t="str">
            <v>А7720</v>
          </cell>
          <cell r="D3258">
            <v>980</v>
          </cell>
          <cell r="E3258">
            <v>-981927.73</v>
          </cell>
          <cell r="F3258">
            <v>-266463.7</v>
          </cell>
          <cell r="G3258">
            <v>-99.69</v>
          </cell>
          <cell r="H3258">
            <v>0</v>
          </cell>
          <cell r="I3258">
            <v>-27503.08</v>
          </cell>
          <cell r="J3258">
            <v>-724.8</v>
          </cell>
          <cell r="K3258">
            <v>-15508.31</v>
          </cell>
          <cell r="L3258">
            <v>0</v>
          </cell>
          <cell r="M3258">
            <v>-9658.68</v>
          </cell>
          <cell r="N3258">
            <v>0</v>
          </cell>
          <cell r="O3258">
            <v>-658846.51</v>
          </cell>
          <cell r="P3258">
            <v>-62</v>
          </cell>
          <cell r="Q3258">
            <v>-21</v>
          </cell>
          <cell r="R3258">
            <v>-245.69</v>
          </cell>
          <cell r="S3258">
            <v>-195.05</v>
          </cell>
          <cell r="T3258">
            <v>-20.64</v>
          </cell>
          <cell r="U3258">
            <v>0</v>
          </cell>
          <cell r="V3258">
            <v>-233.01</v>
          </cell>
          <cell r="W3258">
            <v>-1590.5</v>
          </cell>
          <cell r="X3258">
            <v>0</v>
          </cell>
          <cell r="Y3258">
            <v>0</v>
          </cell>
          <cell r="Z3258">
            <v>-755.07</v>
          </cell>
        </row>
        <row r="3259">
          <cell r="A3259" t="str">
            <v>7720</v>
          </cell>
          <cell r="B3259" t="str">
            <v>А</v>
          </cell>
          <cell r="C3259" t="str">
            <v>А7720</v>
          </cell>
          <cell r="D3259" t="str">
            <v>978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row>
        <row r="3260">
          <cell r="A3260" t="str">
            <v>7720</v>
          </cell>
          <cell r="B3260" t="str">
            <v>А</v>
          </cell>
          <cell r="C3260" t="str">
            <v>А7720</v>
          </cell>
          <cell r="D3260">
            <v>840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row>
        <row r="3261">
          <cell r="A3261" t="str">
            <v>7720</v>
          </cell>
          <cell r="B3261" t="str">
            <v>А</v>
          </cell>
          <cell r="C3261" t="str">
            <v>А7720</v>
          </cell>
          <cell r="D3261">
            <v>810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row>
        <row r="3262">
          <cell r="A3262" t="str">
            <v>7720</v>
          </cell>
          <cell r="B3262" t="str">
            <v>П</v>
          </cell>
          <cell r="C3262" t="str">
            <v>П7720</v>
          </cell>
          <cell r="D3262">
            <v>0</v>
          </cell>
          <cell r="E3262">
            <v>35982.239999999998</v>
          </cell>
          <cell r="F3262">
            <v>34634.14</v>
          </cell>
          <cell r="G3262">
            <v>0</v>
          </cell>
          <cell r="H3262">
            <v>0</v>
          </cell>
          <cell r="I3262">
            <v>0</v>
          </cell>
          <cell r="J3262">
            <v>0</v>
          </cell>
          <cell r="K3262">
            <v>15.55</v>
          </cell>
          <cell r="L3262">
            <v>74.459999999999994</v>
          </cell>
          <cell r="M3262">
            <v>0</v>
          </cell>
          <cell r="N3262">
            <v>0</v>
          </cell>
          <cell r="O3262">
            <v>9.99</v>
          </cell>
          <cell r="P3262">
            <v>0</v>
          </cell>
          <cell r="Q3262">
            <v>0</v>
          </cell>
          <cell r="R3262">
            <v>0</v>
          </cell>
          <cell r="S3262">
            <v>0</v>
          </cell>
          <cell r="T3262">
            <v>0</v>
          </cell>
          <cell r="U3262">
            <v>0</v>
          </cell>
          <cell r="V3262">
            <v>37.409999999999997</v>
          </cell>
          <cell r="W3262">
            <v>0</v>
          </cell>
          <cell r="X3262">
            <v>98</v>
          </cell>
          <cell r="Y3262">
            <v>0</v>
          </cell>
          <cell r="Z3262">
            <v>1112.69</v>
          </cell>
        </row>
        <row r="3263">
          <cell r="A3263" t="str">
            <v>7720</v>
          </cell>
          <cell r="B3263" t="str">
            <v>П</v>
          </cell>
          <cell r="C3263" t="str">
            <v>П7720</v>
          </cell>
          <cell r="D3263">
            <v>980</v>
          </cell>
          <cell r="E3263">
            <v>35982.239999999998</v>
          </cell>
          <cell r="F3263">
            <v>34634.14</v>
          </cell>
          <cell r="G3263">
            <v>0</v>
          </cell>
          <cell r="H3263">
            <v>0</v>
          </cell>
          <cell r="I3263">
            <v>0</v>
          </cell>
          <cell r="J3263">
            <v>0</v>
          </cell>
          <cell r="K3263">
            <v>15.55</v>
          </cell>
          <cell r="L3263">
            <v>74.459999999999994</v>
          </cell>
          <cell r="M3263">
            <v>0</v>
          </cell>
          <cell r="N3263">
            <v>0</v>
          </cell>
          <cell r="O3263">
            <v>9.99</v>
          </cell>
          <cell r="P3263">
            <v>0</v>
          </cell>
          <cell r="Q3263">
            <v>0</v>
          </cell>
          <cell r="R3263">
            <v>0</v>
          </cell>
          <cell r="S3263">
            <v>0</v>
          </cell>
          <cell r="T3263">
            <v>0</v>
          </cell>
          <cell r="U3263">
            <v>0</v>
          </cell>
          <cell r="V3263">
            <v>37.409999999999997</v>
          </cell>
          <cell r="W3263">
            <v>0</v>
          </cell>
          <cell r="X3263">
            <v>98</v>
          </cell>
          <cell r="Y3263">
            <v>0</v>
          </cell>
          <cell r="Z3263">
            <v>1112.69</v>
          </cell>
        </row>
        <row r="3264">
          <cell r="A3264" t="str">
            <v>7720</v>
          </cell>
          <cell r="B3264" t="str">
            <v>П</v>
          </cell>
          <cell r="C3264" t="str">
            <v>П7720</v>
          </cell>
          <cell r="D3264" t="str">
            <v>978</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row>
        <row r="3265">
          <cell r="A3265" t="str">
            <v>7720</v>
          </cell>
          <cell r="B3265" t="str">
            <v>П</v>
          </cell>
          <cell r="C3265" t="str">
            <v>П7720</v>
          </cell>
          <cell r="D3265">
            <v>840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row>
        <row r="3266">
          <cell r="A3266" t="str">
            <v>7720</v>
          </cell>
          <cell r="B3266" t="str">
            <v>П</v>
          </cell>
          <cell r="C3266" t="str">
            <v>П7720</v>
          </cell>
          <cell r="D3266">
            <v>810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row>
        <row r="3267">
          <cell r="A3267">
            <v>7801</v>
          </cell>
          <cell r="B3267" t="str">
            <v>А</v>
          </cell>
          <cell r="C3267" t="str">
            <v>А7801</v>
          </cell>
          <cell r="D3267">
            <v>0</v>
          </cell>
          <cell r="E3267">
            <v>0</v>
          </cell>
          <cell r="F3267">
            <v>0</v>
          </cell>
          <cell r="G3267">
            <v>0</v>
          </cell>
          <cell r="H3267">
            <v>0</v>
          </cell>
          <cell r="I3267">
            <v>0</v>
          </cell>
          <cell r="J3267">
            <v>0</v>
          </cell>
          <cell r="K3267">
            <v>0</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row>
        <row r="3268">
          <cell r="A3268">
            <v>7801</v>
          </cell>
          <cell r="B3268" t="str">
            <v>А</v>
          </cell>
          <cell r="C3268" t="str">
            <v>А7801</v>
          </cell>
          <cell r="D3268">
            <v>980</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row>
        <row r="3269">
          <cell r="A3269">
            <v>7801</v>
          </cell>
          <cell r="B3269" t="str">
            <v>А</v>
          </cell>
          <cell r="C3269" t="str">
            <v>А7801</v>
          </cell>
          <cell r="D3269" t="str">
            <v>978</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row>
        <row r="3270">
          <cell r="A3270">
            <v>7801</v>
          </cell>
          <cell r="B3270" t="str">
            <v>А</v>
          </cell>
          <cell r="C3270" t="str">
            <v>А7801</v>
          </cell>
          <cell r="D3270">
            <v>840</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row>
        <row r="3271">
          <cell r="A3271">
            <v>7801</v>
          </cell>
          <cell r="B3271" t="str">
            <v>А</v>
          </cell>
          <cell r="C3271" t="str">
            <v>А7801</v>
          </cell>
          <cell r="D3271">
            <v>810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row>
        <row r="3272">
          <cell r="A3272">
            <v>7809</v>
          </cell>
          <cell r="B3272" t="str">
            <v>А</v>
          </cell>
          <cell r="C3272" t="str">
            <v>А7809</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row>
        <row r="3273">
          <cell r="A3273">
            <v>7809</v>
          </cell>
          <cell r="B3273" t="str">
            <v>А</v>
          </cell>
          <cell r="C3273" t="str">
            <v>А7809</v>
          </cell>
          <cell r="D3273">
            <v>980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row>
        <row r="3274">
          <cell r="A3274">
            <v>7809</v>
          </cell>
          <cell r="B3274" t="str">
            <v>А</v>
          </cell>
          <cell r="C3274" t="str">
            <v>А7809</v>
          </cell>
          <cell r="D3274" t="str">
            <v>978</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row>
        <row r="3275">
          <cell r="A3275">
            <v>7809</v>
          </cell>
          <cell r="B3275" t="str">
            <v>А</v>
          </cell>
          <cell r="C3275" t="str">
            <v>А7809</v>
          </cell>
          <cell r="D3275">
            <v>840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row>
        <row r="3276">
          <cell r="A3276">
            <v>7809</v>
          </cell>
          <cell r="B3276" t="str">
            <v>А</v>
          </cell>
          <cell r="C3276" t="str">
            <v>А7809</v>
          </cell>
          <cell r="D3276">
            <v>810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row>
        <row r="3277">
          <cell r="A3277">
            <v>7900</v>
          </cell>
          <cell r="B3277" t="str">
            <v>А</v>
          </cell>
          <cell r="C3277" t="str">
            <v>А7900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row>
        <row r="3278">
          <cell r="A3278">
            <v>7900</v>
          </cell>
          <cell r="B3278" t="str">
            <v>А</v>
          </cell>
          <cell r="C3278" t="str">
            <v>А7900</v>
          </cell>
          <cell r="D3278">
            <v>980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row>
        <row r="3279">
          <cell r="A3279">
            <v>7900</v>
          </cell>
          <cell r="B3279" t="str">
            <v>А</v>
          </cell>
          <cell r="C3279" t="str">
            <v>А7900</v>
          </cell>
          <cell r="D3279" t="str">
            <v>978</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row>
        <row r="3280">
          <cell r="A3280">
            <v>7900</v>
          </cell>
          <cell r="B3280" t="str">
            <v>А</v>
          </cell>
          <cell r="C3280" t="str">
            <v>А7900</v>
          </cell>
          <cell r="D3280">
            <v>840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row>
        <row r="3281">
          <cell r="A3281">
            <v>7900</v>
          </cell>
          <cell r="B3281" t="str">
            <v>А</v>
          </cell>
          <cell r="C3281" t="str">
            <v>А7900</v>
          </cell>
          <cell r="D3281">
            <v>810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row>
        <row r="3282">
          <cell r="A3282">
            <v>7900</v>
          </cell>
          <cell r="B3282" t="str">
            <v>П</v>
          </cell>
          <cell r="C3282" t="str">
            <v>П7900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row>
        <row r="3283">
          <cell r="A3283">
            <v>7900</v>
          </cell>
          <cell r="B3283" t="str">
            <v>П</v>
          </cell>
          <cell r="C3283" t="str">
            <v>П7900</v>
          </cell>
          <cell r="D3283">
            <v>980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row>
        <row r="3284">
          <cell r="A3284">
            <v>7900</v>
          </cell>
          <cell r="B3284" t="str">
            <v>П</v>
          </cell>
          <cell r="C3284" t="str">
            <v>П7900</v>
          </cell>
          <cell r="D3284" t="str">
            <v>978</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row>
        <row r="3285">
          <cell r="A3285">
            <v>7900</v>
          </cell>
          <cell r="B3285" t="str">
            <v>П</v>
          </cell>
          <cell r="C3285" t="str">
            <v>П7900</v>
          </cell>
          <cell r="D3285">
            <v>840</v>
          </cell>
          <cell r="E3285">
            <v>0</v>
          </cell>
          <cell r="F3285">
            <v>0</v>
          </cell>
          <cell r="G3285">
            <v>0</v>
          </cell>
          <cell r="H3285">
            <v>0</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row>
        <row r="3286">
          <cell r="A3286">
            <v>7900</v>
          </cell>
          <cell r="B3286" t="str">
            <v>П</v>
          </cell>
          <cell r="C3286" t="str">
            <v>П7900</v>
          </cell>
          <cell r="D3286">
            <v>810</v>
          </cell>
          <cell r="E3286">
            <v>0</v>
          </cell>
          <cell r="F3286">
            <v>0</v>
          </cell>
          <cell r="G3286">
            <v>0</v>
          </cell>
          <cell r="H3286">
            <v>0</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row>
        <row r="3287">
          <cell r="A3287">
            <v>9000</v>
          </cell>
          <cell r="B3287" t="str">
            <v>А</v>
          </cell>
          <cell r="C3287" t="str">
            <v>А9000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row>
        <row r="3288">
          <cell r="A3288">
            <v>9000</v>
          </cell>
          <cell r="B3288" t="str">
            <v>А</v>
          </cell>
          <cell r="C3288" t="str">
            <v>А9000</v>
          </cell>
          <cell r="D3288">
            <v>980</v>
          </cell>
          <cell r="E3288">
            <v>0</v>
          </cell>
          <cell r="F3288">
            <v>0</v>
          </cell>
          <cell r="G3288">
            <v>0</v>
          </cell>
          <cell r="H3288">
            <v>0</v>
          </cell>
          <cell r="I3288">
            <v>0</v>
          </cell>
          <cell r="J3288">
            <v>0</v>
          </cell>
          <cell r="K3288">
            <v>0</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row>
        <row r="3289">
          <cell r="A3289">
            <v>9000</v>
          </cell>
          <cell r="B3289" t="str">
            <v>А</v>
          </cell>
          <cell r="C3289" t="str">
            <v>А9000</v>
          </cell>
          <cell r="D3289" t="str">
            <v>978</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row>
        <row r="3290">
          <cell r="A3290">
            <v>9000</v>
          </cell>
          <cell r="B3290" t="str">
            <v>А</v>
          </cell>
          <cell r="C3290" t="str">
            <v>А9000</v>
          </cell>
          <cell r="D3290">
            <v>840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row>
        <row r="3291">
          <cell r="A3291">
            <v>9000</v>
          </cell>
          <cell r="B3291" t="str">
            <v>А</v>
          </cell>
          <cell r="C3291" t="str">
            <v>А9000</v>
          </cell>
          <cell r="D3291">
            <v>810</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row>
        <row r="3292">
          <cell r="A3292">
            <v>9001</v>
          </cell>
          <cell r="B3292" t="str">
            <v>А</v>
          </cell>
          <cell r="C3292" t="str">
            <v>А9001</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row>
        <row r="3293">
          <cell r="A3293">
            <v>9001</v>
          </cell>
          <cell r="B3293" t="str">
            <v>А</v>
          </cell>
          <cell r="C3293" t="str">
            <v>А9001</v>
          </cell>
          <cell r="D3293">
            <v>980</v>
          </cell>
          <cell r="E3293">
            <v>0</v>
          </cell>
          <cell r="F3293">
            <v>0</v>
          </cell>
          <cell r="G3293">
            <v>0</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row>
        <row r="3294">
          <cell r="A3294">
            <v>9001</v>
          </cell>
          <cell r="B3294" t="str">
            <v>А</v>
          </cell>
          <cell r="C3294" t="str">
            <v>А9001</v>
          </cell>
          <cell r="D3294" t="str">
            <v>978</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row>
        <row r="3295">
          <cell r="A3295">
            <v>9001</v>
          </cell>
          <cell r="B3295" t="str">
            <v>А</v>
          </cell>
          <cell r="C3295" t="str">
            <v>А9001</v>
          </cell>
          <cell r="D3295">
            <v>840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row>
        <row r="3296">
          <cell r="A3296">
            <v>9001</v>
          </cell>
          <cell r="B3296" t="str">
            <v>А</v>
          </cell>
          <cell r="C3296" t="str">
            <v>А9001</v>
          </cell>
          <cell r="D3296">
            <v>810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row>
        <row r="3297">
          <cell r="A3297">
            <v>9002</v>
          </cell>
          <cell r="B3297" t="str">
            <v>А</v>
          </cell>
          <cell r="C3297" t="str">
            <v>А9002</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row>
        <row r="3298">
          <cell r="A3298">
            <v>9002</v>
          </cell>
          <cell r="B3298" t="str">
            <v>А</v>
          </cell>
          <cell r="C3298" t="str">
            <v>А9002</v>
          </cell>
          <cell r="D3298">
            <v>980</v>
          </cell>
          <cell r="E3298">
            <v>0</v>
          </cell>
          <cell r="F3298">
            <v>0</v>
          </cell>
          <cell r="G3298">
            <v>0</v>
          </cell>
          <cell r="H3298">
            <v>0</v>
          </cell>
          <cell r="I3298">
            <v>0</v>
          </cell>
          <cell r="J3298">
            <v>0</v>
          </cell>
          <cell r="K3298">
            <v>0</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row>
        <row r="3299">
          <cell r="A3299">
            <v>9002</v>
          </cell>
          <cell r="B3299" t="str">
            <v>А</v>
          </cell>
          <cell r="C3299" t="str">
            <v>А9002</v>
          </cell>
          <cell r="D3299" t="str">
            <v>978</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row>
        <row r="3300">
          <cell r="A3300">
            <v>9002</v>
          </cell>
          <cell r="B3300" t="str">
            <v>А</v>
          </cell>
          <cell r="C3300" t="str">
            <v>А9002</v>
          </cell>
          <cell r="D3300">
            <v>840</v>
          </cell>
          <cell r="E3300">
            <v>0</v>
          </cell>
          <cell r="F3300">
            <v>0</v>
          </cell>
          <cell r="G3300">
            <v>0</v>
          </cell>
          <cell r="H3300">
            <v>0</v>
          </cell>
          <cell r="I3300">
            <v>0</v>
          </cell>
          <cell r="J3300">
            <v>0</v>
          </cell>
          <cell r="K3300">
            <v>0</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row>
        <row r="3301">
          <cell r="A3301">
            <v>9002</v>
          </cell>
          <cell r="B3301" t="str">
            <v>А</v>
          </cell>
          <cell r="C3301" t="str">
            <v>А9002</v>
          </cell>
          <cell r="D3301">
            <v>810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row>
        <row r="3302">
          <cell r="A3302">
            <v>9003</v>
          </cell>
          <cell r="B3302" t="str">
            <v>А</v>
          </cell>
          <cell r="C3302" t="str">
            <v>А9003</v>
          </cell>
          <cell r="D3302">
            <v>0</v>
          </cell>
          <cell r="E3302">
            <v>0</v>
          </cell>
          <cell r="F3302">
            <v>0</v>
          </cell>
          <cell r="G3302">
            <v>0</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row>
        <row r="3303">
          <cell r="A3303">
            <v>9003</v>
          </cell>
          <cell r="B3303" t="str">
            <v>А</v>
          </cell>
          <cell r="C3303" t="str">
            <v>А9003</v>
          </cell>
          <cell r="D3303">
            <v>980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row>
        <row r="3304">
          <cell r="A3304">
            <v>9003</v>
          </cell>
          <cell r="B3304" t="str">
            <v>А</v>
          </cell>
          <cell r="C3304" t="str">
            <v>А9003</v>
          </cell>
          <cell r="D3304" t="str">
            <v>978</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row>
        <row r="3305">
          <cell r="A3305">
            <v>9003</v>
          </cell>
          <cell r="B3305" t="str">
            <v>А</v>
          </cell>
          <cell r="C3305" t="str">
            <v>А9003</v>
          </cell>
          <cell r="D3305">
            <v>840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row>
        <row r="3306">
          <cell r="A3306">
            <v>9003</v>
          </cell>
          <cell r="B3306" t="str">
            <v>А</v>
          </cell>
          <cell r="C3306" t="str">
            <v>А9003</v>
          </cell>
          <cell r="D3306">
            <v>810</v>
          </cell>
          <cell r="E3306">
            <v>0</v>
          </cell>
          <cell r="F3306">
            <v>0</v>
          </cell>
          <cell r="G3306">
            <v>0</v>
          </cell>
          <cell r="H3306">
            <v>0</v>
          </cell>
          <cell r="I3306">
            <v>0</v>
          </cell>
          <cell r="J3306">
            <v>0</v>
          </cell>
          <cell r="K3306">
            <v>0</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row>
        <row r="3307">
          <cell r="A3307">
            <v>9010</v>
          </cell>
          <cell r="B3307" t="str">
            <v>П</v>
          </cell>
          <cell r="C3307" t="str">
            <v>П9010</v>
          </cell>
          <cell r="D3307">
            <v>0</v>
          </cell>
          <cell r="E3307">
            <v>731847.53</v>
          </cell>
          <cell r="F3307">
            <v>731847.53</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row>
        <row r="3308">
          <cell r="A3308">
            <v>9010</v>
          </cell>
          <cell r="B3308" t="str">
            <v>П</v>
          </cell>
          <cell r="C3308" t="str">
            <v>П9010</v>
          </cell>
          <cell r="D3308">
            <v>980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row>
        <row r="3309">
          <cell r="A3309">
            <v>9010</v>
          </cell>
          <cell r="B3309" t="str">
            <v>П</v>
          </cell>
          <cell r="C3309" t="str">
            <v>П9010</v>
          </cell>
          <cell r="D3309" t="str">
            <v>978</v>
          </cell>
          <cell r="E3309">
            <v>77000</v>
          </cell>
          <cell r="F3309">
            <v>77000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row>
        <row r="3310">
          <cell r="A3310">
            <v>9010</v>
          </cell>
          <cell r="B3310" t="str">
            <v>П</v>
          </cell>
          <cell r="C3310" t="str">
            <v>П9010</v>
          </cell>
          <cell r="D3310">
            <v>840</v>
          </cell>
          <cell r="E3310">
            <v>53862</v>
          </cell>
          <cell r="F3310">
            <v>53862</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row>
        <row r="3311">
          <cell r="A3311">
            <v>9010</v>
          </cell>
          <cell r="B3311" t="str">
            <v>П</v>
          </cell>
          <cell r="C3311" t="str">
            <v>П9010</v>
          </cell>
          <cell r="D3311">
            <v>810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row>
        <row r="3312">
          <cell r="A3312">
            <v>9015</v>
          </cell>
          <cell r="B3312" t="str">
            <v>П</v>
          </cell>
          <cell r="C3312" t="str">
            <v>П9015</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row>
        <row r="3313">
          <cell r="A3313">
            <v>9015</v>
          </cell>
          <cell r="B3313" t="str">
            <v>П</v>
          </cell>
          <cell r="C3313" t="str">
            <v>П9015</v>
          </cell>
          <cell r="D3313">
            <v>980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row>
        <row r="3314">
          <cell r="A3314">
            <v>9015</v>
          </cell>
          <cell r="B3314" t="str">
            <v>П</v>
          </cell>
          <cell r="C3314" t="str">
            <v>П9015</v>
          </cell>
          <cell r="D3314" t="str">
            <v>978</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row>
        <row r="3315">
          <cell r="A3315">
            <v>9015</v>
          </cell>
          <cell r="B3315" t="str">
            <v>П</v>
          </cell>
          <cell r="C3315" t="str">
            <v>П9015</v>
          </cell>
          <cell r="D3315">
            <v>840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row>
        <row r="3316">
          <cell r="A3316">
            <v>9015</v>
          </cell>
          <cell r="B3316" t="str">
            <v>П</v>
          </cell>
          <cell r="C3316" t="str">
            <v>П9015</v>
          </cell>
          <cell r="D3316">
            <v>810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row>
        <row r="3317">
          <cell r="A3317">
            <v>9020</v>
          </cell>
          <cell r="B3317" t="str">
            <v>А</v>
          </cell>
          <cell r="C3317" t="str">
            <v>А9020</v>
          </cell>
          <cell r="D3317">
            <v>0</v>
          </cell>
          <cell r="E3317">
            <v>-14069341.98</v>
          </cell>
          <cell r="F3317">
            <v>-14069341.98</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row>
        <row r="3318">
          <cell r="A3318">
            <v>9020</v>
          </cell>
          <cell r="B3318" t="str">
            <v>А</v>
          </cell>
          <cell r="C3318" t="str">
            <v>А9020</v>
          </cell>
          <cell r="D3318">
            <v>980</v>
          </cell>
          <cell r="E3318">
            <v>-710000</v>
          </cell>
          <cell r="F3318">
            <v>-710000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row>
        <row r="3319">
          <cell r="A3319">
            <v>9020</v>
          </cell>
          <cell r="B3319" t="str">
            <v>А</v>
          </cell>
          <cell r="C3319" t="str">
            <v>А9020</v>
          </cell>
          <cell r="D3319" t="str">
            <v>978</v>
          </cell>
          <cell r="E3319">
            <v>-4000</v>
          </cell>
          <cell r="F3319">
            <v>-4000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row>
        <row r="3320">
          <cell r="A3320">
            <v>9020</v>
          </cell>
          <cell r="B3320" t="str">
            <v>А</v>
          </cell>
          <cell r="C3320" t="str">
            <v>А9020</v>
          </cell>
          <cell r="D3320">
            <v>840</v>
          </cell>
          <cell r="E3320">
            <v>-2500000</v>
          </cell>
          <cell r="F3320">
            <v>-2500000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row>
        <row r="3321">
          <cell r="A3321">
            <v>9020</v>
          </cell>
          <cell r="B3321" t="str">
            <v>А</v>
          </cell>
          <cell r="C3321" t="str">
            <v>А9020</v>
          </cell>
          <cell r="D3321">
            <v>810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row>
        <row r="3322">
          <cell r="A3322">
            <v>9023</v>
          </cell>
          <cell r="B3322" t="str">
            <v>А</v>
          </cell>
          <cell r="C3322" t="str">
            <v>А9023</v>
          </cell>
          <cell r="D3322">
            <v>0</v>
          </cell>
          <cell r="E3322">
            <v>-33430200.899999999</v>
          </cell>
          <cell r="F3322">
            <v>-33430200.899999999</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row>
        <row r="3323">
          <cell r="A3323">
            <v>9023</v>
          </cell>
          <cell r="B3323" t="str">
            <v>А</v>
          </cell>
          <cell r="C3323" t="str">
            <v>А9023</v>
          </cell>
          <cell r="D3323">
            <v>980</v>
          </cell>
          <cell r="E3323">
            <v>-33430200.899999999</v>
          </cell>
          <cell r="F3323">
            <v>-33430200.899999999</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row>
        <row r="3324">
          <cell r="A3324">
            <v>9023</v>
          </cell>
          <cell r="B3324" t="str">
            <v>А</v>
          </cell>
          <cell r="C3324" t="str">
            <v>А9023</v>
          </cell>
          <cell r="D3324" t="str">
            <v>978</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row>
        <row r="3325">
          <cell r="A3325">
            <v>9023</v>
          </cell>
          <cell r="B3325" t="str">
            <v>А</v>
          </cell>
          <cell r="C3325" t="str">
            <v>А9023</v>
          </cell>
          <cell r="D3325">
            <v>840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row>
        <row r="3326">
          <cell r="A3326">
            <v>9023</v>
          </cell>
          <cell r="B3326" t="str">
            <v>А</v>
          </cell>
          <cell r="C3326" t="str">
            <v>А9023</v>
          </cell>
          <cell r="D3326">
            <v>810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row>
        <row r="3327">
          <cell r="A3327">
            <v>9030</v>
          </cell>
          <cell r="B3327" t="str">
            <v>П</v>
          </cell>
          <cell r="C3327" t="str">
            <v>П9030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row>
        <row r="3328">
          <cell r="A3328">
            <v>9030</v>
          </cell>
          <cell r="B3328" t="str">
            <v>П</v>
          </cell>
          <cell r="C3328" t="str">
            <v>П9030</v>
          </cell>
          <cell r="D3328">
            <v>980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row>
        <row r="3329">
          <cell r="A3329">
            <v>9030</v>
          </cell>
          <cell r="B3329" t="str">
            <v>П</v>
          </cell>
          <cell r="C3329" t="str">
            <v>П9030</v>
          </cell>
          <cell r="D3329" t="str">
            <v>978</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row>
        <row r="3330">
          <cell r="A3330">
            <v>9030</v>
          </cell>
          <cell r="B3330" t="str">
            <v>П</v>
          </cell>
          <cell r="C3330" t="str">
            <v>П9030</v>
          </cell>
          <cell r="D3330">
            <v>840</v>
          </cell>
          <cell r="E3330">
            <v>0</v>
          </cell>
          <cell r="F3330">
            <v>0</v>
          </cell>
          <cell r="G3330">
            <v>0</v>
          </cell>
          <cell r="H3330">
            <v>0</v>
          </cell>
          <cell r="I3330">
            <v>0</v>
          </cell>
          <cell r="J3330">
            <v>0</v>
          </cell>
          <cell r="K3330">
            <v>0</v>
          </cell>
          <cell r="L3330">
            <v>0</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row>
        <row r="3331">
          <cell r="A3331">
            <v>9030</v>
          </cell>
          <cell r="B3331" t="str">
            <v>П</v>
          </cell>
          <cell r="C3331" t="str">
            <v>П9030</v>
          </cell>
          <cell r="D3331">
            <v>810</v>
          </cell>
          <cell r="E3331">
            <v>0</v>
          </cell>
          <cell r="F3331">
            <v>0</v>
          </cell>
          <cell r="G3331">
            <v>0</v>
          </cell>
          <cell r="H3331">
            <v>0</v>
          </cell>
          <cell r="I3331">
            <v>0</v>
          </cell>
          <cell r="J3331">
            <v>0</v>
          </cell>
          <cell r="K3331">
            <v>0</v>
          </cell>
          <cell r="L3331">
            <v>0</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row>
        <row r="3332">
          <cell r="A3332">
            <v>9031</v>
          </cell>
          <cell r="B3332" t="str">
            <v>П</v>
          </cell>
          <cell r="C3332" t="str">
            <v>П9031</v>
          </cell>
          <cell r="D3332">
            <v>0</v>
          </cell>
          <cell r="E3332">
            <v>979714136.35000002</v>
          </cell>
          <cell r="F3332">
            <v>569725730.03999996</v>
          </cell>
          <cell r="G3332">
            <v>66035850.310000002</v>
          </cell>
          <cell r="H3332">
            <v>0</v>
          </cell>
          <cell r="I3332">
            <v>40667842.399999999</v>
          </cell>
          <cell r="J3332">
            <v>849364.29</v>
          </cell>
          <cell r="K3332">
            <v>1074864.96</v>
          </cell>
          <cell r="L3332">
            <v>5161467.9800000004</v>
          </cell>
          <cell r="M3332">
            <v>34536347.210000001</v>
          </cell>
          <cell r="N3332">
            <v>95353.55</v>
          </cell>
          <cell r="O3332">
            <v>154869463.41</v>
          </cell>
          <cell r="P3332">
            <v>956706.31</v>
          </cell>
          <cell r="Q3332">
            <v>208862.37</v>
          </cell>
          <cell r="R3332">
            <v>5312200.1900000004</v>
          </cell>
          <cell r="S3332">
            <v>82707961.189999998</v>
          </cell>
          <cell r="T3332">
            <v>3866680.51</v>
          </cell>
          <cell r="U3332">
            <v>361578.63</v>
          </cell>
          <cell r="V3332">
            <v>5073277.7</v>
          </cell>
          <cell r="W3332">
            <v>3171976.64</v>
          </cell>
          <cell r="X3332">
            <v>2469039.42</v>
          </cell>
          <cell r="Y3332">
            <v>0</v>
          </cell>
          <cell r="Z3332">
            <v>2569569.2400000002</v>
          </cell>
        </row>
        <row r="3333">
          <cell r="A3333">
            <v>9031</v>
          </cell>
          <cell r="B3333" t="str">
            <v>П</v>
          </cell>
          <cell r="C3333" t="str">
            <v>П9031</v>
          </cell>
          <cell r="D3333">
            <v>980</v>
          </cell>
          <cell r="E3333">
            <v>462817621.07999998</v>
          </cell>
          <cell r="F3333">
            <v>198625375.94</v>
          </cell>
          <cell r="G3333">
            <v>20472385.34</v>
          </cell>
          <cell r="H3333">
            <v>0</v>
          </cell>
          <cell r="I3333">
            <v>12852255</v>
          </cell>
          <cell r="J3333">
            <v>622754.72</v>
          </cell>
          <cell r="K3333">
            <v>595000</v>
          </cell>
          <cell r="L3333">
            <v>1715493</v>
          </cell>
          <cell r="M3333">
            <v>34314432</v>
          </cell>
          <cell r="N3333">
            <v>2133.16</v>
          </cell>
          <cell r="O3333">
            <v>153939798.62</v>
          </cell>
          <cell r="P3333">
            <v>0</v>
          </cell>
          <cell r="Q3333">
            <v>152428.79</v>
          </cell>
          <cell r="R3333">
            <v>5158940</v>
          </cell>
          <cell r="S3333">
            <v>20197066.420000002</v>
          </cell>
          <cell r="T3333">
            <v>3866680.51</v>
          </cell>
          <cell r="U3333">
            <v>50844</v>
          </cell>
          <cell r="V3333">
            <v>5055567.16</v>
          </cell>
          <cell r="W3333">
            <v>846115</v>
          </cell>
          <cell r="X3333">
            <v>2469039.42</v>
          </cell>
          <cell r="Y3333">
            <v>0</v>
          </cell>
          <cell r="Z3333">
            <v>1881312</v>
          </cell>
        </row>
        <row r="3334">
          <cell r="A3334">
            <v>9031</v>
          </cell>
          <cell r="B3334" t="str">
            <v>П</v>
          </cell>
          <cell r="C3334" t="str">
            <v>П9031</v>
          </cell>
          <cell r="D3334" t="str">
            <v>978</v>
          </cell>
          <cell r="E3334">
            <v>719250</v>
          </cell>
          <cell r="F3334">
            <v>0</v>
          </cell>
          <cell r="G3334">
            <v>653250</v>
          </cell>
          <cell r="H3334">
            <v>0</v>
          </cell>
          <cell r="I3334">
            <v>0</v>
          </cell>
          <cell r="J3334">
            <v>0</v>
          </cell>
          <cell r="K3334">
            <v>0</v>
          </cell>
          <cell r="L3334">
            <v>0</v>
          </cell>
          <cell r="M3334">
            <v>0</v>
          </cell>
          <cell r="N3334">
            <v>0</v>
          </cell>
          <cell r="O3334">
            <v>45000</v>
          </cell>
          <cell r="P3334">
            <v>21000</v>
          </cell>
          <cell r="Q3334">
            <v>0</v>
          </cell>
          <cell r="R3334">
            <v>0</v>
          </cell>
          <cell r="S3334">
            <v>0</v>
          </cell>
          <cell r="T3334">
            <v>0</v>
          </cell>
          <cell r="U3334">
            <v>0</v>
          </cell>
          <cell r="V3334">
            <v>0</v>
          </cell>
          <cell r="W3334">
            <v>0</v>
          </cell>
          <cell r="X3334">
            <v>0</v>
          </cell>
          <cell r="Y3334">
            <v>0</v>
          </cell>
          <cell r="Z3334">
            <v>0</v>
          </cell>
        </row>
        <row r="3335">
          <cell r="A3335">
            <v>9031</v>
          </cell>
          <cell r="B3335" t="str">
            <v>П</v>
          </cell>
          <cell r="C3335" t="str">
            <v>П9031</v>
          </cell>
          <cell r="D3335">
            <v>840</v>
          </cell>
          <cell r="E3335">
            <v>95580278.010000005</v>
          </cell>
          <cell r="F3335">
            <v>69566098.810000002</v>
          </cell>
          <cell r="G3335">
            <v>7296084.1399999997</v>
          </cell>
          <cell r="H3335">
            <v>0</v>
          </cell>
          <cell r="I3335">
            <v>5214282</v>
          </cell>
          <cell r="J3335">
            <v>42480</v>
          </cell>
          <cell r="K3335">
            <v>89955</v>
          </cell>
          <cell r="L3335">
            <v>645979</v>
          </cell>
          <cell r="M3335">
            <v>41600</v>
          </cell>
          <cell r="N3335">
            <v>17475</v>
          </cell>
          <cell r="O3335">
            <v>125575</v>
          </cell>
          <cell r="P3335">
            <v>156617</v>
          </cell>
          <cell r="Q3335">
            <v>10578.98</v>
          </cell>
          <cell r="R3335">
            <v>28730</v>
          </cell>
          <cell r="S3335">
            <v>11718229.4</v>
          </cell>
          <cell r="T3335">
            <v>0</v>
          </cell>
          <cell r="U3335">
            <v>58250</v>
          </cell>
          <cell r="V3335">
            <v>3320</v>
          </cell>
          <cell r="W3335">
            <v>436003.68</v>
          </cell>
          <cell r="X3335">
            <v>0</v>
          </cell>
          <cell r="Y3335">
            <v>0</v>
          </cell>
          <cell r="Z3335">
            <v>129020</v>
          </cell>
        </row>
        <row r="3336">
          <cell r="A3336">
            <v>9031</v>
          </cell>
          <cell r="B3336" t="str">
            <v>П</v>
          </cell>
          <cell r="C3336" t="str">
            <v>П9031</v>
          </cell>
          <cell r="D3336">
            <v>810</v>
          </cell>
          <cell r="E3336">
            <v>16995941.859999999</v>
          </cell>
          <cell r="F3336">
            <v>0</v>
          </cell>
          <cell r="G3336">
            <v>16995941.859999999</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row>
        <row r="3337">
          <cell r="A3337">
            <v>9036</v>
          </cell>
          <cell r="B3337" t="str">
            <v>П</v>
          </cell>
          <cell r="C3337" t="str">
            <v>П9036</v>
          </cell>
          <cell r="D3337">
            <v>0</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row>
        <row r="3338">
          <cell r="A3338">
            <v>9036</v>
          </cell>
          <cell r="B3338" t="str">
            <v>П</v>
          </cell>
          <cell r="C3338" t="str">
            <v>П9036</v>
          </cell>
          <cell r="D3338">
            <v>980</v>
          </cell>
          <cell r="E3338">
            <v>0</v>
          </cell>
          <cell r="F3338">
            <v>0</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row>
        <row r="3339">
          <cell r="A3339">
            <v>9036</v>
          </cell>
          <cell r="B3339" t="str">
            <v>П</v>
          </cell>
          <cell r="C3339" t="str">
            <v>П9036</v>
          </cell>
          <cell r="D3339" t="str">
            <v>978</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row>
        <row r="3340">
          <cell r="A3340">
            <v>9036</v>
          </cell>
          <cell r="B3340" t="str">
            <v>П</v>
          </cell>
          <cell r="C3340" t="str">
            <v>П9036</v>
          </cell>
          <cell r="D3340">
            <v>840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row>
        <row r="3341">
          <cell r="A3341">
            <v>9036</v>
          </cell>
          <cell r="B3341" t="str">
            <v>П</v>
          </cell>
          <cell r="C3341" t="str">
            <v>П9036</v>
          </cell>
          <cell r="D3341">
            <v>810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row>
        <row r="3342">
          <cell r="A3342">
            <v>9090</v>
          </cell>
          <cell r="B3342" t="str">
            <v>А</v>
          </cell>
          <cell r="C3342" t="str">
            <v>А9090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row>
        <row r="3343">
          <cell r="A3343">
            <v>9090</v>
          </cell>
          <cell r="B3343" t="str">
            <v>А</v>
          </cell>
          <cell r="C3343" t="str">
            <v>А9090</v>
          </cell>
          <cell r="D3343">
            <v>980</v>
          </cell>
          <cell r="E3343">
            <v>0</v>
          </cell>
          <cell r="F3343">
            <v>0</v>
          </cell>
          <cell r="G3343">
            <v>0</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row>
        <row r="3344">
          <cell r="A3344">
            <v>9090</v>
          </cell>
          <cell r="B3344" t="str">
            <v>А</v>
          </cell>
          <cell r="C3344" t="str">
            <v>А9090</v>
          </cell>
          <cell r="D3344" t="str">
            <v>978</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row>
        <row r="3345">
          <cell r="A3345">
            <v>9090</v>
          </cell>
          <cell r="B3345" t="str">
            <v>А</v>
          </cell>
          <cell r="C3345" t="str">
            <v>А9090</v>
          </cell>
          <cell r="D3345">
            <v>840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row>
        <row r="3346">
          <cell r="A3346">
            <v>9090</v>
          </cell>
          <cell r="B3346" t="str">
            <v>А</v>
          </cell>
          <cell r="C3346" t="str">
            <v>А9090</v>
          </cell>
          <cell r="D3346">
            <v>810</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row>
        <row r="3347">
          <cell r="A3347">
            <v>9091</v>
          </cell>
          <cell r="B3347" t="str">
            <v>А</v>
          </cell>
          <cell r="C3347" t="str">
            <v>А9091</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row>
        <row r="3348">
          <cell r="A3348">
            <v>9091</v>
          </cell>
          <cell r="B3348" t="str">
            <v>А</v>
          </cell>
          <cell r="C3348" t="str">
            <v>А9091</v>
          </cell>
          <cell r="D3348">
            <v>980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row>
        <row r="3349">
          <cell r="A3349">
            <v>9091</v>
          </cell>
          <cell r="B3349" t="str">
            <v>А</v>
          </cell>
          <cell r="C3349" t="str">
            <v>А9091</v>
          </cell>
          <cell r="D3349" t="str">
            <v>978</v>
          </cell>
          <cell r="E3349">
            <v>0</v>
          </cell>
          <cell r="F3349">
            <v>0</v>
          </cell>
          <cell r="G3349">
            <v>0</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row>
        <row r="3350">
          <cell r="A3350">
            <v>9091</v>
          </cell>
          <cell r="B3350" t="str">
            <v>А</v>
          </cell>
          <cell r="C3350" t="str">
            <v>А9091</v>
          </cell>
          <cell r="D3350">
            <v>840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row>
        <row r="3351">
          <cell r="A3351">
            <v>9091</v>
          </cell>
          <cell r="B3351" t="str">
            <v>А</v>
          </cell>
          <cell r="C3351" t="str">
            <v>А9091</v>
          </cell>
          <cell r="D3351">
            <v>810</v>
          </cell>
          <cell r="E3351">
            <v>0</v>
          </cell>
          <cell r="F3351">
            <v>0</v>
          </cell>
          <cell r="G3351">
            <v>0</v>
          </cell>
          <cell r="H3351">
            <v>0</v>
          </cell>
          <cell r="I3351">
            <v>0</v>
          </cell>
          <cell r="J3351">
            <v>0</v>
          </cell>
          <cell r="K3351">
            <v>0</v>
          </cell>
          <cell r="L3351">
            <v>0</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row>
        <row r="3352">
          <cell r="A3352">
            <v>9100</v>
          </cell>
          <cell r="B3352" t="str">
            <v>А</v>
          </cell>
          <cell r="C3352" t="str">
            <v>А9100</v>
          </cell>
          <cell r="D3352">
            <v>0</v>
          </cell>
          <cell r="E3352">
            <v>0</v>
          </cell>
          <cell r="F3352">
            <v>0</v>
          </cell>
          <cell r="G3352">
            <v>0</v>
          </cell>
          <cell r="H3352">
            <v>0</v>
          </cell>
          <cell r="I3352">
            <v>0</v>
          </cell>
          <cell r="J3352">
            <v>0</v>
          </cell>
          <cell r="K3352">
            <v>0</v>
          </cell>
          <cell r="L3352">
            <v>0</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row>
        <row r="3353">
          <cell r="A3353">
            <v>9100</v>
          </cell>
          <cell r="B3353" t="str">
            <v>А</v>
          </cell>
          <cell r="C3353" t="str">
            <v>А9100</v>
          </cell>
          <cell r="D3353">
            <v>980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row>
        <row r="3354">
          <cell r="A3354">
            <v>9100</v>
          </cell>
          <cell r="B3354" t="str">
            <v>А</v>
          </cell>
          <cell r="C3354" t="str">
            <v>А9100</v>
          </cell>
          <cell r="D3354" t="str">
            <v>978</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row>
        <row r="3355">
          <cell r="A3355">
            <v>9100</v>
          </cell>
          <cell r="B3355" t="str">
            <v>А</v>
          </cell>
          <cell r="C3355" t="str">
            <v>А9100</v>
          </cell>
          <cell r="D3355">
            <v>840</v>
          </cell>
          <cell r="E3355">
            <v>0</v>
          </cell>
          <cell r="F3355">
            <v>0</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row>
        <row r="3356">
          <cell r="A3356">
            <v>9100</v>
          </cell>
          <cell r="B3356" t="str">
            <v>А</v>
          </cell>
          <cell r="C3356" t="str">
            <v>А9100</v>
          </cell>
          <cell r="D3356">
            <v>810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row>
        <row r="3357">
          <cell r="A3357">
            <v>9110</v>
          </cell>
          <cell r="B3357" t="str">
            <v>П</v>
          </cell>
          <cell r="C3357" t="str">
            <v>П9110</v>
          </cell>
          <cell r="D3357">
            <v>0</v>
          </cell>
          <cell r="E3357">
            <v>0</v>
          </cell>
          <cell r="F3357">
            <v>0</v>
          </cell>
          <cell r="G3357">
            <v>0</v>
          </cell>
          <cell r="H3357">
            <v>0</v>
          </cell>
          <cell r="I3357">
            <v>0</v>
          </cell>
          <cell r="J3357">
            <v>0</v>
          </cell>
          <cell r="K3357">
            <v>0</v>
          </cell>
          <cell r="L3357">
            <v>0</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row>
        <row r="3358">
          <cell r="A3358">
            <v>9110</v>
          </cell>
          <cell r="B3358" t="str">
            <v>П</v>
          </cell>
          <cell r="C3358" t="str">
            <v>П9110</v>
          </cell>
          <cell r="D3358">
            <v>980</v>
          </cell>
          <cell r="E3358">
            <v>0</v>
          </cell>
          <cell r="F3358">
            <v>0</v>
          </cell>
          <cell r="G3358">
            <v>0</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row>
        <row r="3359">
          <cell r="A3359">
            <v>9110</v>
          </cell>
          <cell r="B3359" t="str">
            <v>П</v>
          </cell>
          <cell r="C3359" t="str">
            <v>П9110</v>
          </cell>
          <cell r="D3359" t="str">
            <v>978</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row>
        <row r="3360">
          <cell r="A3360">
            <v>9110</v>
          </cell>
          <cell r="B3360" t="str">
            <v>П</v>
          </cell>
          <cell r="C3360" t="str">
            <v>П9110</v>
          </cell>
          <cell r="D3360">
            <v>840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row>
        <row r="3361">
          <cell r="A3361">
            <v>9110</v>
          </cell>
          <cell r="B3361" t="str">
            <v>П</v>
          </cell>
          <cell r="C3361" t="str">
            <v>П9110</v>
          </cell>
          <cell r="D3361">
            <v>810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row>
        <row r="3362">
          <cell r="A3362">
            <v>9122</v>
          </cell>
          <cell r="B3362" t="str">
            <v>А</v>
          </cell>
          <cell r="C3362" t="str">
            <v>А9122</v>
          </cell>
          <cell r="D3362">
            <v>0</v>
          </cell>
          <cell r="E3362">
            <v>-7050736.21</v>
          </cell>
          <cell r="F3362">
            <v>-7050736.21</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row>
        <row r="3363">
          <cell r="A3363">
            <v>9122</v>
          </cell>
          <cell r="B3363" t="str">
            <v>А</v>
          </cell>
          <cell r="C3363" t="str">
            <v>А9122</v>
          </cell>
          <cell r="D3363">
            <v>980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row>
        <row r="3364">
          <cell r="A3364">
            <v>9122</v>
          </cell>
          <cell r="B3364" t="str">
            <v>А</v>
          </cell>
          <cell r="C3364" t="str">
            <v>А9122</v>
          </cell>
          <cell r="D3364" t="str">
            <v>978</v>
          </cell>
          <cell r="E3364">
            <v>-446653.55</v>
          </cell>
          <cell r="F3364">
            <v>-446653.55</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row>
        <row r="3365">
          <cell r="A3365">
            <v>9122</v>
          </cell>
          <cell r="B3365" t="str">
            <v>А</v>
          </cell>
          <cell r="C3365" t="str">
            <v>А9122</v>
          </cell>
          <cell r="D3365">
            <v>840</v>
          </cell>
          <cell r="E3365">
            <v>-100130</v>
          </cell>
          <cell r="F3365">
            <v>-100130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row>
        <row r="3366">
          <cell r="A3366">
            <v>9122</v>
          </cell>
          <cell r="B3366" t="str">
            <v>А</v>
          </cell>
          <cell r="C3366" t="str">
            <v>А9122</v>
          </cell>
          <cell r="D3366">
            <v>810</v>
          </cell>
          <cell r="E3366">
            <v>-1694439</v>
          </cell>
          <cell r="F3366">
            <v>-1694439</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row>
        <row r="3367">
          <cell r="A3367">
            <v>9129</v>
          </cell>
          <cell r="B3367" t="str">
            <v>А</v>
          </cell>
          <cell r="C3367" t="str">
            <v>А9129</v>
          </cell>
          <cell r="D3367">
            <v>0</v>
          </cell>
          <cell r="E3367">
            <v>-85881574.049999997</v>
          </cell>
          <cell r="F3367">
            <v>-536816.69999999995</v>
          </cell>
          <cell r="G3367">
            <v>-19164520.990000002</v>
          </cell>
          <cell r="H3367">
            <v>0</v>
          </cell>
          <cell r="I3367">
            <v>-3728872.46</v>
          </cell>
          <cell r="J3367">
            <v>-4353852.7300000004</v>
          </cell>
          <cell r="K3367">
            <v>-1309005.6200000001</v>
          </cell>
          <cell r="L3367">
            <v>-553845.27</v>
          </cell>
          <cell r="M3367">
            <v>-3662692.77</v>
          </cell>
          <cell r="N3367">
            <v>0</v>
          </cell>
          <cell r="O3367">
            <v>-4971156.93</v>
          </cell>
          <cell r="P3367">
            <v>-43300.49</v>
          </cell>
          <cell r="Q3367">
            <v>-7000.05</v>
          </cell>
          <cell r="R3367">
            <v>-548619.56000000006</v>
          </cell>
          <cell r="S3367">
            <v>-2513371.86</v>
          </cell>
          <cell r="T3367">
            <v>-890773.98</v>
          </cell>
          <cell r="U3367">
            <v>-56927.55</v>
          </cell>
          <cell r="V3367">
            <v>-2073469.47</v>
          </cell>
          <cell r="W3367">
            <v>-14099975.43</v>
          </cell>
          <cell r="X3367">
            <v>-26770740.810000002</v>
          </cell>
          <cell r="Y3367">
            <v>0</v>
          </cell>
          <cell r="Z3367">
            <v>-596631.38</v>
          </cell>
        </row>
        <row r="3368">
          <cell r="A3368">
            <v>9129</v>
          </cell>
          <cell r="B3368" t="str">
            <v>А</v>
          </cell>
          <cell r="C3368" t="str">
            <v>А9129</v>
          </cell>
          <cell r="D3368">
            <v>980</v>
          </cell>
          <cell r="E3368">
            <v>-46642751.060000002</v>
          </cell>
          <cell r="F3368">
            <v>0</v>
          </cell>
          <cell r="G3368">
            <v>-18627681.530000001</v>
          </cell>
          <cell r="H3368">
            <v>0</v>
          </cell>
          <cell r="I3368">
            <v>-1061622.46</v>
          </cell>
          <cell r="J3368">
            <v>-3949875.23</v>
          </cell>
          <cell r="K3368">
            <v>-998804.64</v>
          </cell>
          <cell r="L3368">
            <v>-553845.27</v>
          </cell>
          <cell r="M3368">
            <v>-3662692.77</v>
          </cell>
          <cell r="N3368">
            <v>0</v>
          </cell>
          <cell r="O3368">
            <v>-3954697.96</v>
          </cell>
          <cell r="P3368">
            <v>-43300.49</v>
          </cell>
          <cell r="Q3368">
            <v>-7000.05</v>
          </cell>
          <cell r="R3368">
            <v>-290804.40999999997</v>
          </cell>
          <cell r="S3368">
            <v>-1594524.45</v>
          </cell>
          <cell r="T3368">
            <v>-890773.98</v>
          </cell>
          <cell r="U3368">
            <v>-275.16000000000003</v>
          </cell>
          <cell r="V3368">
            <v>-2059594.97</v>
          </cell>
          <cell r="W3368">
            <v>-1556357.79</v>
          </cell>
          <cell r="X3368">
            <v>-7022202.9400000004</v>
          </cell>
          <cell r="Y3368">
            <v>0</v>
          </cell>
          <cell r="Z3368">
            <v>-368696.96</v>
          </cell>
        </row>
        <row r="3369">
          <cell r="A3369">
            <v>9129</v>
          </cell>
          <cell r="B3369" t="str">
            <v>А</v>
          </cell>
          <cell r="C3369" t="str">
            <v>А9129</v>
          </cell>
          <cell r="D3369" t="str">
            <v>978</v>
          </cell>
          <cell r="E3369">
            <v>-4448.32</v>
          </cell>
          <cell r="F3369">
            <v>0</v>
          </cell>
          <cell r="G3369">
            <v>0</v>
          </cell>
          <cell r="H3369">
            <v>0</v>
          </cell>
          <cell r="I3369">
            <v>0</v>
          </cell>
          <cell r="J3369">
            <v>0</v>
          </cell>
          <cell r="K3369">
            <v>-68</v>
          </cell>
          <cell r="L3369">
            <v>0</v>
          </cell>
          <cell r="M3369">
            <v>0</v>
          </cell>
          <cell r="N3369">
            <v>0</v>
          </cell>
          <cell r="O3369">
            <v>-2494.3200000000002</v>
          </cell>
          <cell r="P3369">
            <v>0</v>
          </cell>
          <cell r="Q3369">
            <v>0</v>
          </cell>
          <cell r="R3369">
            <v>0</v>
          </cell>
          <cell r="S3369">
            <v>0</v>
          </cell>
          <cell r="T3369">
            <v>0</v>
          </cell>
          <cell r="U3369">
            <v>0</v>
          </cell>
          <cell r="V3369">
            <v>0</v>
          </cell>
          <cell r="W3369">
            <v>0</v>
          </cell>
          <cell r="X3369">
            <v>-1886</v>
          </cell>
          <cell r="Y3369">
            <v>0</v>
          </cell>
          <cell r="Z3369">
            <v>0</v>
          </cell>
        </row>
        <row r="3370">
          <cell r="A3370">
            <v>9129</v>
          </cell>
          <cell r="B3370" t="str">
            <v>А</v>
          </cell>
          <cell r="C3370" t="str">
            <v>А9129</v>
          </cell>
          <cell r="D3370">
            <v>840</v>
          </cell>
          <cell r="E3370">
            <v>-7350220.9100000001</v>
          </cell>
          <cell r="F3370">
            <v>-100631.12</v>
          </cell>
          <cell r="G3370">
            <v>-100000</v>
          </cell>
          <cell r="H3370">
            <v>0</v>
          </cell>
          <cell r="I3370">
            <v>-500000</v>
          </cell>
          <cell r="J3370">
            <v>-75729.22</v>
          </cell>
          <cell r="K3370">
            <v>-58076.37</v>
          </cell>
          <cell r="L3370">
            <v>0</v>
          </cell>
          <cell r="M3370">
            <v>0</v>
          </cell>
          <cell r="N3370">
            <v>0</v>
          </cell>
          <cell r="O3370">
            <v>-187845.03</v>
          </cell>
          <cell r="P3370">
            <v>0</v>
          </cell>
          <cell r="Q3370">
            <v>0</v>
          </cell>
          <cell r="R3370">
            <v>-48329.77</v>
          </cell>
          <cell r="S3370">
            <v>-172246.21</v>
          </cell>
          <cell r="T3370">
            <v>0</v>
          </cell>
          <cell r="U3370">
            <v>-10620</v>
          </cell>
          <cell r="V3370">
            <v>-2600.9</v>
          </cell>
          <cell r="W3370">
            <v>-2351413.9300000002</v>
          </cell>
          <cell r="X3370">
            <v>-3700000</v>
          </cell>
          <cell r="Y3370">
            <v>0</v>
          </cell>
          <cell r="Z3370">
            <v>-42728.36</v>
          </cell>
        </row>
        <row r="3371">
          <cell r="A3371">
            <v>9129</v>
          </cell>
          <cell r="B3371" t="str">
            <v>А</v>
          </cell>
          <cell r="C3371" t="str">
            <v>А9129</v>
          </cell>
          <cell r="D3371">
            <v>810</v>
          </cell>
          <cell r="E3371">
            <v>-20063.07</v>
          </cell>
          <cell r="F3371">
            <v>0</v>
          </cell>
          <cell r="G3371">
            <v>-20063.07</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row>
        <row r="3372">
          <cell r="A3372">
            <v>9200</v>
          </cell>
          <cell r="B3372" t="str">
            <v>А</v>
          </cell>
          <cell r="C3372" t="str">
            <v>А9200</v>
          </cell>
          <cell r="D3372">
            <v>0</v>
          </cell>
          <cell r="E3372">
            <v>-143172383.79999998</v>
          </cell>
          <cell r="F3372">
            <v>-143172383.79999998</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row>
        <row r="3373">
          <cell r="A3373">
            <v>9200</v>
          </cell>
          <cell r="B3373" t="str">
            <v>А</v>
          </cell>
          <cell r="C3373" t="str">
            <v>А9200</v>
          </cell>
          <cell r="D3373">
            <v>980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row>
        <row r="3374">
          <cell r="A3374">
            <v>9200</v>
          </cell>
          <cell r="B3374" t="str">
            <v>А</v>
          </cell>
          <cell r="C3374" t="str">
            <v>А9200</v>
          </cell>
          <cell r="D3374" t="str">
            <v>978</v>
          </cell>
          <cell r="E3374">
            <v>-13600000</v>
          </cell>
          <cell r="F3374">
            <v>-13600000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row>
        <row r="3375">
          <cell r="A3375">
            <v>9200</v>
          </cell>
          <cell r="B3375" t="str">
            <v>А</v>
          </cell>
          <cell r="C3375" t="str">
            <v>А9200</v>
          </cell>
          <cell r="D3375">
            <v>840</v>
          </cell>
          <cell r="E3375">
            <v>-11767957</v>
          </cell>
          <cell r="F3375">
            <v>-11767957</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row>
        <row r="3376">
          <cell r="A3376">
            <v>9200</v>
          </cell>
          <cell r="B3376" t="str">
            <v>А</v>
          </cell>
          <cell r="C3376" t="str">
            <v>А9200</v>
          </cell>
          <cell r="D3376">
            <v>810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row>
        <row r="3377">
          <cell r="A3377">
            <v>9201</v>
          </cell>
          <cell r="B3377" t="str">
            <v>А</v>
          </cell>
          <cell r="C3377" t="str">
            <v>А9201</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row>
        <row r="3378">
          <cell r="A3378">
            <v>9201</v>
          </cell>
          <cell r="B3378" t="str">
            <v>А</v>
          </cell>
          <cell r="C3378" t="str">
            <v>А9201</v>
          </cell>
          <cell r="D3378">
            <v>980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row>
        <row r="3379">
          <cell r="A3379">
            <v>9201</v>
          </cell>
          <cell r="B3379" t="str">
            <v>А</v>
          </cell>
          <cell r="C3379" t="str">
            <v>А9201</v>
          </cell>
          <cell r="D3379" t="str">
            <v>978</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row>
        <row r="3380">
          <cell r="A3380">
            <v>9201</v>
          </cell>
          <cell r="B3380" t="str">
            <v>А</v>
          </cell>
          <cell r="C3380" t="str">
            <v>А9201</v>
          </cell>
          <cell r="D3380">
            <v>840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row>
        <row r="3381">
          <cell r="A3381">
            <v>9201</v>
          </cell>
          <cell r="B3381" t="str">
            <v>А</v>
          </cell>
          <cell r="C3381" t="str">
            <v>А9201</v>
          </cell>
          <cell r="D3381">
            <v>810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row>
        <row r="3382">
          <cell r="A3382">
            <v>9202</v>
          </cell>
          <cell r="B3382" t="str">
            <v>А</v>
          </cell>
          <cell r="C3382" t="str">
            <v>А9202</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row>
        <row r="3383">
          <cell r="A3383">
            <v>9202</v>
          </cell>
          <cell r="B3383" t="str">
            <v>А</v>
          </cell>
          <cell r="C3383" t="str">
            <v>А9202</v>
          </cell>
          <cell r="D3383">
            <v>980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row>
        <row r="3384">
          <cell r="A3384">
            <v>9202</v>
          </cell>
          <cell r="B3384" t="str">
            <v>А</v>
          </cell>
          <cell r="C3384" t="str">
            <v>А9202</v>
          </cell>
          <cell r="D3384" t="str">
            <v>978</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row>
        <row r="3385">
          <cell r="A3385">
            <v>9202</v>
          </cell>
          <cell r="B3385" t="str">
            <v>А</v>
          </cell>
          <cell r="C3385" t="str">
            <v>А9202</v>
          </cell>
          <cell r="D3385">
            <v>840</v>
          </cell>
          <cell r="E3385">
            <v>0</v>
          </cell>
          <cell r="F3385">
            <v>0</v>
          </cell>
          <cell r="G3385">
            <v>0</v>
          </cell>
          <cell r="H3385">
            <v>0</v>
          </cell>
          <cell r="I3385">
            <v>0</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row>
        <row r="3386">
          <cell r="A3386">
            <v>9202</v>
          </cell>
          <cell r="B3386" t="str">
            <v>А</v>
          </cell>
          <cell r="C3386" t="str">
            <v>А9202</v>
          </cell>
          <cell r="D3386">
            <v>810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row>
        <row r="3387">
          <cell r="A3387">
            <v>9203</v>
          </cell>
          <cell r="B3387" t="str">
            <v>А</v>
          </cell>
          <cell r="C3387" t="str">
            <v>А9203</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row>
        <row r="3388">
          <cell r="A3388">
            <v>9203</v>
          </cell>
          <cell r="B3388" t="str">
            <v>А</v>
          </cell>
          <cell r="C3388" t="str">
            <v>А9203</v>
          </cell>
          <cell r="D3388">
            <v>980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row>
        <row r="3389">
          <cell r="A3389">
            <v>9203</v>
          </cell>
          <cell r="B3389" t="str">
            <v>А</v>
          </cell>
          <cell r="C3389" t="str">
            <v>А9203</v>
          </cell>
          <cell r="D3389" t="str">
            <v>978</v>
          </cell>
          <cell r="E3389">
            <v>0</v>
          </cell>
          <cell r="F3389">
            <v>0</v>
          </cell>
          <cell r="G3389">
            <v>0</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row>
        <row r="3390">
          <cell r="A3390">
            <v>9203</v>
          </cell>
          <cell r="B3390" t="str">
            <v>А</v>
          </cell>
          <cell r="C3390" t="str">
            <v>А9203</v>
          </cell>
          <cell r="D3390">
            <v>840</v>
          </cell>
          <cell r="E3390">
            <v>0</v>
          </cell>
          <cell r="F3390">
            <v>0</v>
          </cell>
          <cell r="G3390">
            <v>0</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row>
        <row r="3391">
          <cell r="A3391">
            <v>9203</v>
          </cell>
          <cell r="B3391" t="str">
            <v>А</v>
          </cell>
          <cell r="C3391" t="str">
            <v>А9203</v>
          </cell>
          <cell r="D3391">
            <v>810</v>
          </cell>
          <cell r="E3391">
            <v>0</v>
          </cell>
          <cell r="F3391">
            <v>0</v>
          </cell>
          <cell r="G3391">
            <v>0</v>
          </cell>
          <cell r="H3391">
            <v>0</v>
          </cell>
          <cell r="I3391">
            <v>0</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row>
        <row r="3392">
          <cell r="A3392">
            <v>9204</v>
          </cell>
          <cell r="B3392" t="str">
            <v>А</v>
          </cell>
          <cell r="C3392" t="str">
            <v>А9204</v>
          </cell>
          <cell r="D3392">
            <v>0</v>
          </cell>
          <cell r="E3392">
            <v>0</v>
          </cell>
          <cell r="F3392">
            <v>0</v>
          </cell>
          <cell r="G3392">
            <v>0</v>
          </cell>
          <cell r="H3392">
            <v>0</v>
          </cell>
          <cell r="I3392">
            <v>0</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row>
        <row r="3393">
          <cell r="A3393">
            <v>9204</v>
          </cell>
          <cell r="B3393" t="str">
            <v>А</v>
          </cell>
          <cell r="C3393" t="str">
            <v>А9204</v>
          </cell>
          <cell r="D3393">
            <v>980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row>
        <row r="3394">
          <cell r="A3394">
            <v>9204</v>
          </cell>
          <cell r="B3394" t="str">
            <v>А</v>
          </cell>
          <cell r="C3394" t="str">
            <v>А9204</v>
          </cell>
          <cell r="D3394" t="str">
            <v>978</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row>
        <row r="3395">
          <cell r="A3395">
            <v>9204</v>
          </cell>
          <cell r="B3395" t="str">
            <v>А</v>
          </cell>
          <cell r="C3395" t="str">
            <v>А9204</v>
          </cell>
          <cell r="D3395">
            <v>840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row>
        <row r="3396">
          <cell r="A3396">
            <v>9204</v>
          </cell>
          <cell r="B3396" t="str">
            <v>А</v>
          </cell>
          <cell r="C3396" t="str">
            <v>А9204</v>
          </cell>
          <cell r="D3396">
            <v>810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row>
        <row r="3397">
          <cell r="A3397">
            <v>9205</v>
          </cell>
          <cell r="B3397" t="str">
            <v>А</v>
          </cell>
          <cell r="C3397" t="str">
            <v>А9205</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row>
        <row r="3398">
          <cell r="A3398">
            <v>9205</v>
          </cell>
          <cell r="B3398" t="str">
            <v>А</v>
          </cell>
          <cell r="C3398" t="str">
            <v>А9205</v>
          </cell>
          <cell r="D3398">
            <v>980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row>
        <row r="3399">
          <cell r="A3399">
            <v>9205</v>
          </cell>
          <cell r="B3399" t="str">
            <v>А</v>
          </cell>
          <cell r="C3399" t="str">
            <v>А9205</v>
          </cell>
          <cell r="D3399" t="str">
            <v>978</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row>
        <row r="3400">
          <cell r="A3400">
            <v>9205</v>
          </cell>
          <cell r="B3400" t="str">
            <v>А</v>
          </cell>
          <cell r="C3400" t="str">
            <v>А9205</v>
          </cell>
          <cell r="D3400">
            <v>840</v>
          </cell>
          <cell r="E3400">
            <v>0</v>
          </cell>
          <cell r="F3400">
            <v>0</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row>
        <row r="3401">
          <cell r="A3401">
            <v>9205</v>
          </cell>
          <cell r="B3401" t="str">
            <v>А</v>
          </cell>
          <cell r="C3401" t="str">
            <v>А9205</v>
          </cell>
          <cell r="D3401">
            <v>810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row>
        <row r="3402">
          <cell r="A3402">
            <v>9206</v>
          </cell>
          <cell r="B3402" t="str">
            <v>А</v>
          </cell>
          <cell r="C3402" t="str">
            <v>А9206</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row>
        <row r="3403">
          <cell r="A3403">
            <v>9206</v>
          </cell>
          <cell r="B3403" t="str">
            <v>А</v>
          </cell>
          <cell r="C3403" t="str">
            <v>А9206</v>
          </cell>
          <cell r="D3403">
            <v>980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row>
        <row r="3404">
          <cell r="A3404">
            <v>9206</v>
          </cell>
          <cell r="B3404" t="str">
            <v>А</v>
          </cell>
          <cell r="C3404" t="str">
            <v>А9206</v>
          </cell>
          <cell r="D3404" t="str">
            <v>978</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row>
        <row r="3405">
          <cell r="A3405">
            <v>9206</v>
          </cell>
          <cell r="B3405" t="str">
            <v>А</v>
          </cell>
          <cell r="C3405" t="str">
            <v>А9206</v>
          </cell>
          <cell r="D3405">
            <v>840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row>
        <row r="3406">
          <cell r="A3406">
            <v>9206</v>
          </cell>
          <cell r="B3406" t="str">
            <v>А</v>
          </cell>
          <cell r="C3406" t="str">
            <v>А9206</v>
          </cell>
          <cell r="D3406">
            <v>810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row>
        <row r="3407">
          <cell r="A3407">
            <v>9207</v>
          </cell>
          <cell r="B3407" t="str">
            <v>А</v>
          </cell>
          <cell r="C3407" t="str">
            <v>А9207</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row>
        <row r="3408">
          <cell r="A3408">
            <v>9207</v>
          </cell>
          <cell r="B3408" t="str">
            <v>А</v>
          </cell>
          <cell r="C3408" t="str">
            <v>А9207</v>
          </cell>
          <cell r="D3408">
            <v>980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row>
        <row r="3409">
          <cell r="A3409">
            <v>9207</v>
          </cell>
          <cell r="B3409" t="str">
            <v>А</v>
          </cell>
          <cell r="C3409" t="str">
            <v>А9207</v>
          </cell>
          <cell r="D3409" t="str">
            <v>978</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row>
        <row r="3410">
          <cell r="A3410">
            <v>9207</v>
          </cell>
          <cell r="B3410" t="str">
            <v>А</v>
          </cell>
          <cell r="C3410" t="str">
            <v>А9207</v>
          </cell>
          <cell r="D3410">
            <v>840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row>
        <row r="3411">
          <cell r="A3411">
            <v>9207</v>
          </cell>
          <cell r="B3411" t="str">
            <v>А</v>
          </cell>
          <cell r="C3411" t="str">
            <v>А9207</v>
          </cell>
          <cell r="D3411">
            <v>810</v>
          </cell>
          <cell r="E3411">
            <v>0</v>
          </cell>
          <cell r="F3411">
            <v>0</v>
          </cell>
          <cell r="G3411">
            <v>0</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row>
        <row r="3412">
          <cell r="A3412">
            <v>9210</v>
          </cell>
          <cell r="B3412" t="str">
            <v>П</v>
          </cell>
          <cell r="C3412" t="str">
            <v>П9210</v>
          </cell>
          <cell r="D3412">
            <v>0</v>
          </cell>
          <cell r="E3412">
            <v>160378880.72</v>
          </cell>
          <cell r="F3412">
            <v>160378880.72</v>
          </cell>
          <cell r="G3412">
            <v>0</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row>
        <row r="3413">
          <cell r="A3413">
            <v>9210</v>
          </cell>
          <cell r="B3413" t="str">
            <v>П</v>
          </cell>
          <cell r="C3413" t="str">
            <v>П9210</v>
          </cell>
          <cell r="D3413">
            <v>980</v>
          </cell>
          <cell r="E3413">
            <v>0</v>
          </cell>
          <cell r="F3413">
            <v>0</v>
          </cell>
          <cell r="G3413">
            <v>0</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row>
        <row r="3414">
          <cell r="A3414">
            <v>9210</v>
          </cell>
          <cell r="B3414" t="str">
            <v>П</v>
          </cell>
          <cell r="C3414" t="str">
            <v>П9210</v>
          </cell>
          <cell r="D3414" t="str">
            <v>978</v>
          </cell>
          <cell r="E3414">
            <v>13620000</v>
          </cell>
          <cell r="F3414">
            <v>13620000</v>
          </cell>
          <cell r="G3414">
            <v>0</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row>
        <row r="3415">
          <cell r="A3415">
            <v>9210</v>
          </cell>
          <cell r="B3415" t="str">
            <v>П</v>
          </cell>
          <cell r="C3415" t="str">
            <v>П9210</v>
          </cell>
          <cell r="D3415">
            <v>840</v>
          </cell>
          <cell r="E3415">
            <v>15008559.039999999</v>
          </cell>
          <cell r="F3415">
            <v>15008559.039999999</v>
          </cell>
          <cell r="G3415">
            <v>0</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row>
        <row r="3416">
          <cell r="A3416">
            <v>9210</v>
          </cell>
          <cell r="B3416" t="str">
            <v>П</v>
          </cell>
          <cell r="C3416" t="str">
            <v>П9210</v>
          </cell>
          <cell r="D3416">
            <v>810</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row>
        <row r="3417">
          <cell r="A3417">
            <v>9211</v>
          </cell>
          <cell r="B3417" t="str">
            <v>П</v>
          </cell>
          <cell r="C3417" t="str">
            <v>П9211</v>
          </cell>
          <cell r="D3417">
            <v>0</v>
          </cell>
          <cell r="E3417">
            <v>0</v>
          </cell>
          <cell r="F3417">
            <v>0</v>
          </cell>
          <cell r="G3417">
            <v>0</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row>
        <row r="3418">
          <cell r="A3418">
            <v>9211</v>
          </cell>
          <cell r="B3418" t="str">
            <v>П</v>
          </cell>
          <cell r="C3418" t="str">
            <v>П9211</v>
          </cell>
          <cell r="D3418">
            <v>980</v>
          </cell>
          <cell r="E3418">
            <v>0</v>
          </cell>
          <cell r="F3418">
            <v>0</v>
          </cell>
          <cell r="G3418">
            <v>0</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row>
        <row r="3419">
          <cell r="A3419">
            <v>9211</v>
          </cell>
          <cell r="B3419" t="str">
            <v>П</v>
          </cell>
          <cell r="C3419" t="str">
            <v>П9211</v>
          </cell>
          <cell r="D3419" t="str">
            <v>978</v>
          </cell>
          <cell r="E3419">
            <v>0</v>
          </cell>
          <cell r="F3419">
            <v>0</v>
          </cell>
          <cell r="G3419">
            <v>0</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row>
        <row r="3420">
          <cell r="A3420">
            <v>9211</v>
          </cell>
          <cell r="B3420" t="str">
            <v>П</v>
          </cell>
          <cell r="C3420" t="str">
            <v>П9211</v>
          </cell>
          <cell r="D3420">
            <v>840</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row>
        <row r="3421">
          <cell r="A3421">
            <v>9211</v>
          </cell>
          <cell r="B3421" t="str">
            <v>П</v>
          </cell>
          <cell r="C3421" t="str">
            <v>П9211</v>
          </cell>
          <cell r="D3421">
            <v>810</v>
          </cell>
          <cell r="E3421">
            <v>0</v>
          </cell>
          <cell r="F3421">
            <v>0</v>
          </cell>
          <cell r="G3421">
            <v>0</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row>
        <row r="3422">
          <cell r="A3422">
            <v>9212</v>
          </cell>
          <cell r="B3422" t="str">
            <v>П</v>
          </cell>
          <cell r="C3422" t="str">
            <v>П9212</v>
          </cell>
          <cell r="D3422">
            <v>0</v>
          </cell>
          <cell r="E3422">
            <v>0</v>
          </cell>
          <cell r="F3422">
            <v>0</v>
          </cell>
          <cell r="G3422">
            <v>0</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row>
        <row r="3423">
          <cell r="A3423">
            <v>9212</v>
          </cell>
          <cell r="B3423" t="str">
            <v>П</v>
          </cell>
          <cell r="C3423" t="str">
            <v>П9212</v>
          </cell>
          <cell r="D3423">
            <v>980</v>
          </cell>
          <cell r="E3423">
            <v>0</v>
          </cell>
          <cell r="F3423">
            <v>0</v>
          </cell>
          <cell r="G3423">
            <v>0</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row>
        <row r="3424">
          <cell r="A3424">
            <v>9212</v>
          </cell>
          <cell r="B3424" t="str">
            <v>П</v>
          </cell>
          <cell r="C3424" t="str">
            <v>П9212</v>
          </cell>
          <cell r="D3424" t="str">
            <v>978</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row>
        <row r="3425">
          <cell r="A3425">
            <v>9212</v>
          </cell>
          <cell r="B3425" t="str">
            <v>П</v>
          </cell>
          <cell r="C3425" t="str">
            <v>П9212</v>
          </cell>
          <cell r="D3425">
            <v>840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row>
        <row r="3426">
          <cell r="A3426">
            <v>9212</v>
          </cell>
          <cell r="B3426" t="str">
            <v>П</v>
          </cell>
          <cell r="C3426" t="str">
            <v>П9212</v>
          </cell>
          <cell r="D3426">
            <v>810</v>
          </cell>
          <cell r="E3426">
            <v>0</v>
          </cell>
          <cell r="F3426">
            <v>0</v>
          </cell>
          <cell r="G3426">
            <v>0</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row>
        <row r="3427">
          <cell r="A3427">
            <v>9213</v>
          </cell>
          <cell r="B3427" t="str">
            <v>П</v>
          </cell>
          <cell r="C3427" t="str">
            <v>П9213</v>
          </cell>
          <cell r="D3427">
            <v>0</v>
          </cell>
          <cell r="E3427">
            <v>0</v>
          </cell>
          <cell r="F3427">
            <v>0</v>
          </cell>
          <cell r="G3427">
            <v>0</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row>
        <row r="3428">
          <cell r="A3428">
            <v>9213</v>
          </cell>
          <cell r="B3428" t="str">
            <v>П</v>
          </cell>
          <cell r="C3428" t="str">
            <v>П9213</v>
          </cell>
          <cell r="D3428">
            <v>980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row>
        <row r="3429">
          <cell r="A3429">
            <v>9213</v>
          </cell>
          <cell r="B3429" t="str">
            <v>П</v>
          </cell>
          <cell r="C3429" t="str">
            <v>П9213</v>
          </cell>
          <cell r="D3429" t="str">
            <v>978</v>
          </cell>
          <cell r="E3429">
            <v>0</v>
          </cell>
          <cell r="F3429">
            <v>0</v>
          </cell>
          <cell r="G3429">
            <v>0</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row>
        <row r="3430">
          <cell r="A3430">
            <v>9213</v>
          </cell>
          <cell r="B3430" t="str">
            <v>П</v>
          </cell>
          <cell r="C3430" t="str">
            <v>П9213</v>
          </cell>
          <cell r="D3430">
            <v>840</v>
          </cell>
          <cell r="E3430">
            <v>0</v>
          </cell>
          <cell r="F3430">
            <v>0</v>
          </cell>
          <cell r="G3430">
            <v>0</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row>
        <row r="3431">
          <cell r="A3431">
            <v>9213</v>
          </cell>
          <cell r="B3431" t="str">
            <v>П</v>
          </cell>
          <cell r="C3431" t="str">
            <v>П9213</v>
          </cell>
          <cell r="D3431">
            <v>810</v>
          </cell>
          <cell r="E3431">
            <v>0</v>
          </cell>
          <cell r="F3431">
            <v>0</v>
          </cell>
          <cell r="G3431">
            <v>0</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row>
        <row r="3432">
          <cell r="A3432">
            <v>9214</v>
          </cell>
          <cell r="B3432" t="str">
            <v>П</v>
          </cell>
          <cell r="C3432" t="str">
            <v>П9214</v>
          </cell>
          <cell r="D3432">
            <v>0</v>
          </cell>
          <cell r="E3432">
            <v>0</v>
          </cell>
          <cell r="F3432">
            <v>0</v>
          </cell>
          <cell r="G3432">
            <v>0</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row>
        <row r="3433">
          <cell r="A3433">
            <v>9214</v>
          </cell>
          <cell r="B3433" t="str">
            <v>П</v>
          </cell>
          <cell r="C3433" t="str">
            <v>П9214</v>
          </cell>
          <cell r="D3433">
            <v>980</v>
          </cell>
          <cell r="E3433">
            <v>0</v>
          </cell>
          <cell r="F3433">
            <v>0</v>
          </cell>
          <cell r="G3433">
            <v>0</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row>
        <row r="3434">
          <cell r="A3434">
            <v>9214</v>
          </cell>
          <cell r="B3434" t="str">
            <v>П</v>
          </cell>
          <cell r="C3434" t="str">
            <v>П9214</v>
          </cell>
          <cell r="D3434" t="str">
            <v>978</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row>
        <row r="3435">
          <cell r="A3435">
            <v>9214</v>
          </cell>
          <cell r="B3435" t="str">
            <v>П</v>
          </cell>
          <cell r="C3435" t="str">
            <v>П9214</v>
          </cell>
          <cell r="D3435">
            <v>840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row>
        <row r="3436">
          <cell r="A3436">
            <v>9214</v>
          </cell>
          <cell r="B3436" t="str">
            <v>П</v>
          </cell>
          <cell r="C3436" t="str">
            <v>П9214</v>
          </cell>
          <cell r="D3436">
            <v>810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row>
        <row r="3437">
          <cell r="A3437">
            <v>9215</v>
          </cell>
          <cell r="B3437" t="str">
            <v>П</v>
          </cell>
          <cell r="C3437" t="str">
            <v>П9215</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row>
        <row r="3438">
          <cell r="A3438">
            <v>9215</v>
          </cell>
          <cell r="B3438" t="str">
            <v>П</v>
          </cell>
          <cell r="C3438" t="str">
            <v>П9215</v>
          </cell>
          <cell r="D3438">
            <v>980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row>
        <row r="3439">
          <cell r="A3439">
            <v>9215</v>
          </cell>
          <cell r="B3439" t="str">
            <v>П</v>
          </cell>
          <cell r="C3439" t="str">
            <v>П9215</v>
          </cell>
          <cell r="D3439" t="str">
            <v>978</v>
          </cell>
          <cell r="E3439">
            <v>0</v>
          </cell>
          <cell r="F3439">
            <v>0</v>
          </cell>
          <cell r="G3439">
            <v>0</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row>
        <row r="3440">
          <cell r="A3440">
            <v>9215</v>
          </cell>
          <cell r="B3440" t="str">
            <v>П</v>
          </cell>
          <cell r="C3440" t="str">
            <v>П9215</v>
          </cell>
          <cell r="D3440">
            <v>840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row>
        <row r="3441">
          <cell r="A3441">
            <v>9215</v>
          </cell>
          <cell r="B3441" t="str">
            <v>П</v>
          </cell>
          <cell r="C3441" t="str">
            <v>П9215</v>
          </cell>
          <cell r="D3441">
            <v>810</v>
          </cell>
          <cell r="E3441">
            <v>0</v>
          </cell>
          <cell r="F3441">
            <v>0</v>
          </cell>
          <cell r="G3441">
            <v>0</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row>
        <row r="3442">
          <cell r="A3442">
            <v>9216</v>
          </cell>
          <cell r="B3442" t="str">
            <v>П</v>
          </cell>
          <cell r="C3442" t="str">
            <v>П9216</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row>
        <row r="3443">
          <cell r="A3443">
            <v>9216</v>
          </cell>
          <cell r="B3443" t="str">
            <v>П</v>
          </cell>
          <cell r="C3443" t="str">
            <v>П9216</v>
          </cell>
          <cell r="D3443">
            <v>980</v>
          </cell>
          <cell r="E3443">
            <v>0</v>
          </cell>
          <cell r="F3443">
            <v>0</v>
          </cell>
          <cell r="G3443">
            <v>0</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row>
        <row r="3444">
          <cell r="A3444">
            <v>9216</v>
          </cell>
          <cell r="B3444" t="str">
            <v>П</v>
          </cell>
          <cell r="C3444" t="str">
            <v>П9216</v>
          </cell>
          <cell r="D3444" t="str">
            <v>978</v>
          </cell>
          <cell r="E3444">
            <v>0</v>
          </cell>
          <cell r="F3444">
            <v>0</v>
          </cell>
          <cell r="G3444">
            <v>0</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row>
        <row r="3445">
          <cell r="A3445">
            <v>9216</v>
          </cell>
          <cell r="B3445" t="str">
            <v>П</v>
          </cell>
          <cell r="C3445" t="str">
            <v>П9216</v>
          </cell>
          <cell r="D3445">
            <v>840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row>
        <row r="3446">
          <cell r="A3446">
            <v>9216</v>
          </cell>
          <cell r="B3446" t="str">
            <v>П</v>
          </cell>
          <cell r="C3446" t="str">
            <v>П9216</v>
          </cell>
          <cell r="D3446">
            <v>810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row>
        <row r="3447">
          <cell r="A3447">
            <v>9217</v>
          </cell>
          <cell r="B3447" t="str">
            <v>П</v>
          </cell>
          <cell r="C3447" t="str">
            <v>П9217</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row>
        <row r="3448">
          <cell r="A3448">
            <v>9217</v>
          </cell>
          <cell r="B3448" t="str">
            <v>П</v>
          </cell>
          <cell r="C3448" t="str">
            <v>П9217</v>
          </cell>
          <cell r="D3448">
            <v>980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row>
        <row r="3449">
          <cell r="A3449">
            <v>9217</v>
          </cell>
          <cell r="B3449" t="str">
            <v>П</v>
          </cell>
          <cell r="C3449" t="str">
            <v>П9217</v>
          </cell>
          <cell r="D3449" t="str">
            <v>978</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row>
        <row r="3450">
          <cell r="A3450">
            <v>9217</v>
          </cell>
          <cell r="B3450" t="str">
            <v>П</v>
          </cell>
          <cell r="C3450" t="str">
            <v>П9217</v>
          </cell>
          <cell r="D3450">
            <v>840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row>
        <row r="3451">
          <cell r="A3451">
            <v>9217</v>
          </cell>
          <cell r="B3451" t="str">
            <v>П</v>
          </cell>
          <cell r="C3451" t="str">
            <v>П9217</v>
          </cell>
          <cell r="D3451">
            <v>810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row>
        <row r="3452">
          <cell r="A3452">
            <v>9290</v>
          </cell>
          <cell r="B3452" t="str">
            <v>А</v>
          </cell>
          <cell r="C3452" t="str">
            <v>А9290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row>
        <row r="3453">
          <cell r="A3453">
            <v>9290</v>
          </cell>
          <cell r="B3453" t="str">
            <v>А</v>
          </cell>
          <cell r="C3453" t="str">
            <v>А9290</v>
          </cell>
          <cell r="D3453">
            <v>980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row>
        <row r="3454">
          <cell r="A3454">
            <v>9290</v>
          </cell>
          <cell r="B3454" t="str">
            <v>А</v>
          </cell>
          <cell r="C3454" t="str">
            <v>А9290</v>
          </cell>
          <cell r="D3454" t="str">
            <v>978</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row>
        <row r="3455">
          <cell r="A3455">
            <v>9290</v>
          </cell>
          <cell r="B3455" t="str">
            <v>А</v>
          </cell>
          <cell r="C3455" t="str">
            <v>А9290</v>
          </cell>
          <cell r="D3455">
            <v>840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row>
        <row r="3456">
          <cell r="A3456">
            <v>9290</v>
          </cell>
          <cell r="B3456" t="str">
            <v>А</v>
          </cell>
          <cell r="C3456" t="str">
            <v>А9290</v>
          </cell>
          <cell r="D3456">
            <v>810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row>
        <row r="3457">
          <cell r="A3457">
            <v>9300</v>
          </cell>
          <cell r="B3457" t="str">
            <v>А</v>
          </cell>
          <cell r="C3457" t="str">
            <v>А9300</v>
          </cell>
          <cell r="D3457">
            <v>0</v>
          </cell>
          <cell r="E3457">
            <v>-108000000</v>
          </cell>
          <cell r="F3457">
            <v>-108000000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row>
        <row r="3458">
          <cell r="A3458">
            <v>9300</v>
          </cell>
          <cell r="B3458" t="str">
            <v>А</v>
          </cell>
          <cell r="C3458" t="str">
            <v>А9300</v>
          </cell>
          <cell r="D3458">
            <v>980</v>
          </cell>
          <cell r="E3458">
            <v>-108000000</v>
          </cell>
          <cell r="F3458">
            <v>-108000000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row>
        <row r="3459">
          <cell r="A3459">
            <v>9300</v>
          </cell>
          <cell r="B3459" t="str">
            <v>А</v>
          </cell>
          <cell r="C3459" t="str">
            <v>А9300</v>
          </cell>
          <cell r="D3459" t="str">
            <v>978</v>
          </cell>
          <cell r="E3459">
            <v>0</v>
          </cell>
          <cell r="F3459">
            <v>0</v>
          </cell>
          <cell r="G3459">
            <v>0</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row>
        <row r="3460">
          <cell r="A3460">
            <v>9300</v>
          </cell>
          <cell r="B3460" t="str">
            <v>А</v>
          </cell>
          <cell r="C3460" t="str">
            <v>А9300</v>
          </cell>
          <cell r="D3460">
            <v>840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row>
        <row r="3461">
          <cell r="A3461">
            <v>9300</v>
          </cell>
          <cell r="B3461" t="str">
            <v>А</v>
          </cell>
          <cell r="C3461" t="str">
            <v>А9300</v>
          </cell>
          <cell r="D3461">
            <v>810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row>
        <row r="3462">
          <cell r="A3462">
            <v>9310</v>
          </cell>
          <cell r="B3462" t="str">
            <v>П</v>
          </cell>
          <cell r="C3462" t="str">
            <v>П9310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row>
        <row r="3463">
          <cell r="A3463">
            <v>9310</v>
          </cell>
          <cell r="B3463" t="str">
            <v>П</v>
          </cell>
          <cell r="C3463" t="str">
            <v>П9310</v>
          </cell>
          <cell r="D3463">
            <v>980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row>
        <row r="3464">
          <cell r="A3464">
            <v>9310</v>
          </cell>
          <cell r="B3464" t="str">
            <v>П</v>
          </cell>
          <cell r="C3464" t="str">
            <v>П9310</v>
          </cell>
          <cell r="D3464" t="str">
            <v>978</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row>
        <row r="3465">
          <cell r="A3465">
            <v>9310</v>
          </cell>
          <cell r="B3465" t="str">
            <v>П</v>
          </cell>
          <cell r="C3465" t="str">
            <v>П9310</v>
          </cell>
          <cell r="D3465">
            <v>840</v>
          </cell>
          <cell r="E3465">
            <v>0</v>
          </cell>
          <cell r="F3465">
            <v>0</v>
          </cell>
          <cell r="G3465">
            <v>0</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row>
        <row r="3466">
          <cell r="A3466">
            <v>9310</v>
          </cell>
          <cell r="B3466" t="str">
            <v>П</v>
          </cell>
          <cell r="C3466" t="str">
            <v>П9310</v>
          </cell>
          <cell r="D3466">
            <v>810</v>
          </cell>
          <cell r="E3466">
            <v>0</v>
          </cell>
          <cell r="F3466">
            <v>0</v>
          </cell>
          <cell r="G3466">
            <v>0</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row>
        <row r="3467">
          <cell r="A3467">
            <v>9350</v>
          </cell>
          <cell r="B3467" t="str">
            <v>А</v>
          </cell>
          <cell r="C3467" t="str">
            <v>А9350</v>
          </cell>
          <cell r="D3467">
            <v>0</v>
          </cell>
          <cell r="E3467">
            <v>-32549578.969999999</v>
          </cell>
          <cell r="F3467">
            <v>-32549578.969999999</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row>
        <row r="3468">
          <cell r="A3468">
            <v>9350</v>
          </cell>
          <cell r="B3468" t="str">
            <v>А</v>
          </cell>
          <cell r="C3468" t="str">
            <v>А9350</v>
          </cell>
          <cell r="D3468">
            <v>980</v>
          </cell>
          <cell r="E3468">
            <v>-32549578.969999999</v>
          </cell>
          <cell r="F3468">
            <v>-32549578.969999999</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row>
        <row r="3469">
          <cell r="A3469">
            <v>9350</v>
          </cell>
          <cell r="B3469" t="str">
            <v>А</v>
          </cell>
          <cell r="C3469" t="str">
            <v>А9350</v>
          </cell>
          <cell r="D3469" t="str">
            <v>978</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row>
        <row r="3470">
          <cell r="A3470">
            <v>9350</v>
          </cell>
          <cell r="B3470" t="str">
            <v>А</v>
          </cell>
          <cell r="C3470" t="str">
            <v>А9350</v>
          </cell>
          <cell r="D3470">
            <v>840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row>
        <row r="3471">
          <cell r="A3471">
            <v>9350</v>
          </cell>
          <cell r="B3471" t="str">
            <v>А</v>
          </cell>
          <cell r="C3471" t="str">
            <v>А9350</v>
          </cell>
          <cell r="D3471">
            <v>810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row>
        <row r="3472">
          <cell r="A3472">
            <v>9351</v>
          </cell>
          <cell r="B3472" t="str">
            <v>А</v>
          </cell>
          <cell r="C3472" t="str">
            <v>А9351</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row>
        <row r="3473">
          <cell r="A3473">
            <v>9351</v>
          </cell>
          <cell r="B3473" t="str">
            <v>А</v>
          </cell>
          <cell r="C3473" t="str">
            <v>А9351</v>
          </cell>
          <cell r="D3473">
            <v>980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row>
        <row r="3474">
          <cell r="A3474">
            <v>9351</v>
          </cell>
          <cell r="B3474" t="str">
            <v>А</v>
          </cell>
          <cell r="C3474" t="str">
            <v>А9351</v>
          </cell>
          <cell r="D3474" t="str">
            <v>978</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row>
        <row r="3475">
          <cell r="A3475">
            <v>9351</v>
          </cell>
          <cell r="B3475" t="str">
            <v>А</v>
          </cell>
          <cell r="C3475" t="str">
            <v>А9351</v>
          </cell>
          <cell r="D3475">
            <v>840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row>
        <row r="3476">
          <cell r="A3476">
            <v>9351</v>
          </cell>
          <cell r="B3476" t="str">
            <v>А</v>
          </cell>
          <cell r="C3476" t="str">
            <v>А9351</v>
          </cell>
          <cell r="D3476">
            <v>810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row>
        <row r="3477">
          <cell r="A3477">
            <v>9352</v>
          </cell>
          <cell r="B3477" t="str">
            <v>А</v>
          </cell>
          <cell r="C3477" t="str">
            <v>А9352</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row>
        <row r="3478">
          <cell r="A3478">
            <v>9352</v>
          </cell>
          <cell r="B3478" t="str">
            <v>А</v>
          </cell>
          <cell r="C3478" t="str">
            <v>А9352</v>
          </cell>
          <cell r="D3478">
            <v>980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row>
        <row r="3479">
          <cell r="A3479">
            <v>9352</v>
          </cell>
          <cell r="B3479" t="str">
            <v>А</v>
          </cell>
          <cell r="C3479" t="str">
            <v>А9352</v>
          </cell>
          <cell r="D3479" t="str">
            <v>978</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row>
        <row r="3480">
          <cell r="A3480">
            <v>9352</v>
          </cell>
          <cell r="B3480" t="str">
            <v>А</v>
          </cell>
          <cell r="C3480" t="str">
            <v>А9352</v>
          </cell>
          <cell r="D3480">
            <v>840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row>
        <row r="3481">
          <cell r="A3481">
            <v>9352</v>
          </cell>
          <cell r="B3481" t="str">
            <v>А</v>
          </cell>
          <cell r="C3481" t="str">
            <v>А9352</v>
          </cell>
          <cell r="D3481">
            <v>810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row>
        <row r="3482">
          <cell r="A3482">
            <v>9353</v>
          </cell>
          <cell r="B3482" t="str">
            <v>А</v>
          </cell>
          <cell r="C3482" t="str">
            <v>А9353</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row>
        <row r="3483">
          <cell r="A3483">
            <v>9353</v>
          </cell>
          <cell r="B3483" t="str">
            <v>А</v>
          </cell>
          <cell r="C3483" t="str">
            <v>А9353</v>
          </cell>
          <cell r="D3483">
            <v>980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row>
        <row r="3484">
          <cell r="A3484">
            <v>9353</v>
          </cell>
          <cell r="B3484" t="str">
            <v>А</v>
          </cell>
          <cell r="C3484" t="str">
            <v>А9353</v>
          </cell>
          <cell r="D3484" t="str">
            <v>978</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row>
        <row r="3485">
          <cell r="A3485">
            <v>9353</v>
          </cell>
          <cell r="B3485" t="str">
            <v>А</v>
          </cell>
          <cell r="C3485" t="str">
            <v>А9353</v>
          </cell>
          <cell r="D3485">
            <v>840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row>
        <row r="3486">
          <cell r="A3486">
            <v>9353</v>
          </cell>
          <cell r="B3486" t="str">
            <v>А</v>
          </cell>
          <cell r="C3486" t="str">
            <v>А9353</v>
          </cell>
          <cell r="D3486">
            <v>810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row>
        <row r="3487">
          <cell r="A3487">
            <v>9354</v>
          </cell>
          <cell r="B3487" t="str">
            <v>А</v>
          </cell>
          <cell r="C3487" t="str">
            <v>А9354</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row>
        <row r="3488">
          <cell r="A3488">
            <v>9354</v>
          </cell>
          <cell r="B3488" t="str">
            <v>А</v>
          </cell>
          <cell r="C3488" t="str">
            <v>А9354</v>
          </cell>
          <cell r="D3488">
            <v>980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row>
        <row r="3489">
          <cell r="A3489">
            <v>9354</v>
          </cell>
          <cell r="B3489" t="str">
            <v>А</v>
          </cell>
          <cell r="C3489" t="str">
            <v>А9354</v>
          </cell>
          <cell r="D3489" t="str">
            <v>978</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row>
        <row r="3490">
          <cell r="A3490">
            <v>9354</v>
          </cell>
          <cell r="B3490" t="str">
            <v>А</v>
          </cell>
          <cell r="C3490" t="str">
            <v>А9354</v>
          </cell>
          <cell r="D3490">
            <v>840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row>
        <row r="3491">
          <cell r="A3491">
            <v>9354</v>
          </cell>
          <cell r="B3491" t="str">
            <v>А</v>
          </cell>
          <cell r="C3491" t="str">
            <v>А9354</v>
          </cell>
          <cell r="D3491">
            <v>810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row>
        <row r="3492">
          <cell r="A3492">
            <v>9360</v>
          </cell>
          <cell r="B3492" t="str">
            <v>П</v>
          </cell>
          <cell r="C3492" t="str">
            <v>П9360</v>
          </cell>
          <cell r="D3492">
            <v>0</v>
          </cell>
          <cell r="E3492">
            <v>14896659.810000001</v>
          </cell>
          <cell r="F3492">
            <v>14896659.810000001</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row>
        <row r="3493">
          <cell r="A3493">
            <v>9360</v>
          </cell>
          <cell r="B3493" t="str">
            <v>П</v>
          </cell>
          <cell r="C3493" t="str">
            <v>П9360</v>
          </cell>
          <cell r="D3493">
            <v>980</v>
          </cell>
          <cell r="E3493">
            <v>14896659.810000001</v>
          </cell>
          <cell r="F3493">
            <v>14896659.810000001</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row>
        <row r="3494">
          <cell r="A3494">
            <v>9360</v>
          </cell>
          <cell r="B3494" t="str">
            <v>П</v>
          </cell>
          <cell r="C3494" t="str">
            <v>П9360</v>
          </cell>
          <cell r="D3494" t="str">
            <v>978</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row>
        <row r="3495">
          <cell r="A3495">
            <v>9360</v>
          </cell>
          <cell r="B3495" t="str">
            <v>П</v>
          </cell>
          <cell r="C3495" t="str">
            <v>П9360</v>
          </cell>
          <cell r="D3495">
            <v>840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row>
        <row r="3496">
          <cell r="A3496">
            <v>9360</v>
          </cell>
          <cell r="B3496" t="str">
            <v>П</v>
          </cell>
          <cell r="C3496" t="str">
            <v>П9360</v>
          </cell>
          <cell r="D3496">
            <v>810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row>
        <row r="3497">
          <cell r="A3497">
            <v>9361</v>
          </cell>
          <cell r="B3497" t="str">
            <v>П</v>
          </cell>
          <cell r="C3497" t="str">
            <v>П9361</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row>
        <row r="3498">
          <cell r="A3498">
            <v>9361</v>
          </cell>
          <cell r="B3498" t="str">
            <v>П</v>
          </cell>
          <cell r="C3498" t="str">
            <v>П9361</v>
          </cell>
          <cell r="D3498">
            <v>980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row>
        <row r="3499">
          <cell r="A3499">
            <v>9361</v>
          </cell>
          <cell r="B3499" t="str">
            <v>П</v>
          </cell>
          <cell r="C3499" t="str">
            <v>П9361</v>
          </cell>
          <cell r="D3499" t="str">
            <v>978</v>
          </cell>
          <cell r="E3499">
            <v>0</v>
          </cell>
          <cell r="F3499">
            <v>0</v>
          </cell>
          <cell r="G3499">
            <v>0</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row>
        <row r="3500">
          <cell r="A3500">
            <v>9361</v>
          </cell>
          <cell r="B3500" t="str">
            <v>П</v>
          </cell>
          <cell r="C3500" t="str">
            <v>П9361</v>
          </cell>
          <cell r="D3500">
            <v>840</v>
          </cell>
          <cell r="E3500">
            <v>0</v>
          </cell>
          <cell r="F3500">
            <v>0</v>
          </cell>
          <cell r="G3500">
            <v>0</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row>
        <row r="3501">
          <cell r="A3501">
            <v>9361</v>
          </cell>
          <cell r="B3501" t="str">
            <v>П</v>
          </cell>
          <cell r="C3501" t="str">
            <v>П9361</v>
          </cell>
          <cell r="D3501">
            <v>810</v>
          </cell>
          <cell r="E3501">
            <v>0</v>
          </cell>
          <cell r="F3501">
            <v>0</v>
          </cell>
          <cell r="G3501">
            <v>0</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row>
        <row r="3502">
          <cell r="A3502">
            <v>9362</v>
          </cell>
          <cell r="B3502" t="str">
            <v>П</v>
          </cell>
          <cell r="C3502" t="str">
            <v>П9362</v>
          </cell>
          <cell r="D3502">
            <v>0</v>
          </cell>
          <cell r="E3502">
            <v>0</v>
          </cell>
          <cell r="F3502">
            <v>0</v>
          </cell>
          <cell r="G3502">
            <v>0</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row>
        <row r="3503">
          <cell r="A3503">
            <v>9362</v>
          </cell>
          <cell r="B3503" t="str">
            <v>П</v>
          </cell>
          <cell r="C3503" t="str">
            <v>П9362</v>
          </cell>
          <cell r="D3503">
            <v>980</v>
          </cell>
          <cell r="E3503">
            <v>0</v>
          </cell>
          <cell r="F3503">
            <v>0</v>
          </cell>
          <cell r="G3503">
            <v>0</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row>
        <row r="3504">
          <cell r="A3504">
            <v>9362</v>
          </cell>
          <cell r="B3504" t="str">
            <v>П</v>
          </cell>
          <cell r="C3504" t="str">
            <v>П9362</v>
          </cell>
          <cell r="D3504" t="str">
            <v>978</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row>
        <row r="3505">
          <cell r="A3505">
            <v>9362</v>
          </cell>
          <cell r="B3505" t="str">
            <v>П</v>
          </cell>
          <cell r="C3505" t="str">
            <v>П9362</v>
          </cell>
          <cell r="D3505">
            <v>840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row>
        <row r="3506">
          <cell r="A3506">
            <v>9362</v>
          </cell>
          <cell r="B3506" t="str">
            <v>П</v>
          </cell>
          <cell r="C3506" t="str">
            <v>П9362</v>
          </cell>
          <cell r="D3506">
            <v>810</v>
          </cell>
          <cell r="E3506">
            <v>0</v>
          </cell>
          <cell r="F3506">
            <v>0</v>
          </cell>
          <cell r="G3506">
            <v>0</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row>
        <row r="3507">
          <cell r="A3507">
            <v>9363</v>
          </cell>
          <cell r="B3507" t="str">
            <v>П</v>
          </cell>
          <cell r="C3507" t="str">
            <v>П9363</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row>
        <row r="3508">
          <cell r="A3508">
            <v>9363</v>
          </cell>
          <cell r="B3508" t="str">
            <v>П</v>
          </cell>
          <cell r="C3508" t="str">
            <v>П9363</v>
          </cell>
          <cell r="D3508">
            <v>980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row>
        <row r="3509">
          <cell r="A3509">
            <v>9363</v>
          </cell>
          <cell r="B3509" t="str">
            <v>П</v>
          </cell>
          <cell r="C3509" t="str">
            <v>П9363</v>
          </cell>
          <cell r="D3509" t="str">
            <v>978</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row>
        <row r="3510">
          <cell r="A3510">
            <v>9363</v>
          </cell>
          <cell r="B3510" t="str">
            <v>П</v>
          </cell>
          <cell r="C3510" t="str">
            <v>П9363</v>
          </cell>
          <cell r="D3510">
            <v>840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row>
        <row r="3511">
          <cell r="A3511">
            <v>9363</v>
          </cell>
          <cell r="B3511" t="str">
            <v>П</v>
          </cell>
          <cell r="C3511" t="str">
            <v>П9363</v>
          </cell>
          <cell r="D3511">
            <v>810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row>
        <row r="3512">
          <cell r="A3512">
            <v>9364</v>
          </cell>
          <cell r="B3512" t="str">
            <v>П</v>
          </cell>
          <cell r="C3512" t="str">
            <v>П9364</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row>
        <row r="3513">
          <cell r="A3513">
            <v>9364</v>
          </cell>
          <cell r="B3513" t="str">
            <v>П</v>
          </cell>
          <cell r="C3513" t="str">
            <v>П9364</v>
          </cell>
          <cell r="D3513">
            <v>980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row>
        <row r="3514">
          <cell r="A3514">
            <v>9364</v>
          </cell>
          <cell r="B3514" t="str">
            <v>П</v>
          </cell>
          <cell r="C3514" t="str">
            <v>П9364</v>
          </cell>
          <cell r="D3514" t="str">
            <v>978</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row>
        <row r="3515">
          <cell r="A3515">
            <v>9364</v>
          </cell>
          <cell r="B3515" t="str">
            <v>П</v>
          </cell>
          <cell r="C3515" t="str">
            <v>П9364</v>
          </cell>
          <cell r="D3515">
            <v>840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row>
        <row r="3516">
          <cell r="A3516">
            <v>9364</v>
          </cell>
          <cell r="B3516" t="str">
            <v>П</v>
          </cell>
          <cell r="C3516" t="str">
            <v>П9364</v>
          </cell>
          <cell r="D3516">
            <v>810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row>
        <row r="3517">
          <cell r="A3517">
            <v>9390</v>
          </cell>
          <cell r="B3517" t="str">
            <v>А</v>
          </cell>
          <cell r="C3517" t="str">
            <v>А9390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row>
        <row r="3518">
          <cell r="A3518">
            <v>9390</v>
          </cell>
          <cell r="B3518" t="str">
            <v>А</v>
          </cell>
          <cell r="C3518" t="str">
            <v>А9390</v>
          </cell>
          <cell r="D3518">
            <v>980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row>
        <row r="3519">
          <cell r="A3519">
            <v>9390</v>
          </cell>
          <cell r="B3519" t="str">
            <v>А</v>
          </cell>
          <cell r="C3519" t="str">
            <v>А9390</v>
          </cell>
          <cell r="D3519" t="str">
            <v>978</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row>
        <row r="3520">
          <cell r="A3520">
            <v>9390</v>
          </cell>
          <cell r="B3520" t="str">
            <v>А</v>
          </cell>
          <cell r="C3520" t="str">
            <v>А9390</v>
          </cell>
          <cell r="D3520">
            <v>840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row>
        <row r="3521">
          <cell r="A3521">
            <v>9390</v>
          </cell>
          <cell r="B3521" t="str">
            <v>А</v>
          </cell>
          <cell r="C3521" t="str">
            <v>А9390</v>
          </cell>
          <cell r="D3521">
            <v>810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row>
        <row r="3522">
          <cell r="A3522">
            <v>9500</v>
          </cell>
          <cell r="B3522" t="str">
            <v>П</v>
          </cell>
          <cell r="C3522" t="str">
            <v>П9500</v>
          </cell>
          <cell r="D3522">
            <v>0</v>
          </cell>
          <cell r="E3522">
            <v>2090291745.6000001</v>
          </cell>
          <cell r="F3522">
            <v>725770578.62</v>
          </cell>
          <cell r="G3522">
            <v>359818098.58000004</v>
          </cell>
          <cell r="H3522">
            <v>0</v>
          </cell>
          <cell r="I3522">
            <v>71720035.310000002</v>
          </cell>
          <cell r="J3522">
            <v>53984869.829999998</v>
          </cell>
          <cell r="K3522">
            <v>13136183.27</v>
          </cell>
          <cell r="L3522">
            <v>16485647.779999999</v>
          </cell>
          <cell r="M3522">
            <v>241718497.12</v>
          </cell>
          <cell r="N3522">
            <v>1601986.94</v>
          </cell>
          <cell r="O3522">
            <v>224932399.53999999</v>
          </cell>
          <cell r="P3522">
            <v>62939424.590000004</v>
          </cell>
          <cell r="Q3522">
            <v>4638705.18</v>
          </cell>
          <cell r="R3522">
            <v>37323034.899999999</v>
          </cell>
          <cell r="S3522">
            <v>58145426.109999999</v>
          </cell>
          <cell r="T3522">
            <v>32695876.27</v>
          </cell>
          <cell r="U3522">
            <v>3970163.95</v>
          </cell>
          <cell r="V3522">
            <v>36239518.350000001</v>
          </cell>
          <cell r="W3522">
            <v>34956904.619999997</v>
          </cell>
          <cell r="X3522">
            <v>59945391.700000003</v>
          </cell>
          <cell r="Y3522">
            <v>321911</v>
          </cell>
          <cell r="Z3522">
            <v>49947091.939999998</v>
          </cell>
        </row>
        <row r="3523">
          <cell r="A3523">
            <v>9500</v>
          </cell>
          <cell r="B3523" t="str">
            <v>П</v>
          </cell>
          <cell r="C3523" t="str">
            <v>П9500</v>
          </cell>
          <cell r="D3523">
            <v>980</v>
          </cell>
          <cell r="E3523">
            <v>2015864806.26</v>
          </cell>
          <cell r="F3523">
            <v>725770578.62</v>
          </cell>
          <cell r="G3523">
            <v>312565976.30000001</v>
          </cell>
          <cell r="H3523">
            <v>0</v>
          </cell>
          <cell r="I3523">
            <v>71720035.310000002</v>
          </cell>
          <cell r="J3523">
            <v>53984869.829999998</v>
          </cell>
          <cell r="K3523">
            <v>13136183.27</v>
          </cell>
          <cell r="L3523">
            <v>16485647.779999999</v>
          </cell>
          <cell r="M3523">
            <v>241718497.12</v>
          </cell>
          <cell r="N3523">
            <v>1601986.94</v>
          </cell>
          <cell r="O3523">
            <v>224932399.53999999</v>
          </cell>
          <cell r="P3523">
            <v>35764607.530000001</v>
          </cell>
          <cell r="Q3523">
            <v>4638705.18</v>
          </cell>
          <cell r="R3523">
            <v>37323034.899999999</v>
          </cell>
          <cell r="S3523">
            <v>58145426.109999999</v>
          </cell>
          <cell r="T3523">
            <v>32695876.27</v>
          </cell>
          <cell r="U3523">
            <v>3970163.95</v>
          </cell>
          <cell r="V3523">
            <v>36239518.350000001</v>
          </cell>
          <cell r="W3523">
            <v>34956904.619999997</v>
          </cell>
          <cell r="X3523">
            <v>59945391.700000003</v>
          </cell>
          <cell r="Y3523">
            <v>321911</v>
          </cell>
          <cell r="Z3523">
            <v>49947091.939999998</v>
          </cell>
        </row>
        <row r="3524">
          <cell r="A3524">
            <v>9500</v>
          </cell>
          <cell r="B3524" t="str">
            <v>П</v>
          </cell>
          <cell r="C3524" t="str">
            <v>П9500</v>
          </cell>
          <cell r="D3524" t="str">
            <v>978</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row>
        <row r="3525">
          <cell r="A3525">
            <v>9500</v>
          </cell>
          <cell r="B3525" t="str">
            <v>П</v>
          </cell>
          <cell r="C3525" t="str">
            <v>П9500</v>
          </cell>
          <cell r="D3525">
            <v>840</v>
          </cell>
          <cell r="E3525">
            <v>12452707.85</v>
          </cell>
          <cell r="F3525">
            <v>0</v>
          </cell>
          <cell r="G3525">
            <v>7358544</v>
          </cell>
          <cell r="H3525">
            <v>0</v>
          </cell>
          <cell r="I3525">
            <v>0</v>
          </cell>
          <cell r="J3525">
            <v>0</v>
          </cell>
          <cell r="K3525">
            <v>0</v>
          </cell>
          <cell r="L3525">
            <v>0</v>
          </cell>
          <cell r="M3525">
            <v>0</v>
          </cell>
          <cell r="N3525">
            <v>0</v>
          </cell>
          <cell r="O3525">
            <v>0</v>
          </cell>
          <cell r="P3525">
            <v>5094163.8499999996</v>
          </cell>
          <cell r="Q3525">
            <v>0</v>
          </cell>
          <cell r="R3525">
            <v>0</v>
          </cell>
          <cell r="S3525">
            <v>0</v>
          </cell>
          <cell r="T3525">
            <v>0</v>
          </cell>
          <cell r="U3525">
            <v>0</v>
          </cell>
          <cell r="V3525">
            <v>0</v>
          </cell>
          <cell r="W3525">
            <v>0</v>
          </cell>
          <cell r="X3525">
            <v>0</v>
          </cell>
          <cell r="Y3525">
            <v>0</v>
          </cell>
          <cell r="Z3525">
            <v>0</v>
          </cell>
        </row>
        <row r="3526">
          <cell r="A3526">
            <v>9500</v>
          </cell>
          <cell r="B3526" t="str">
            <v>П</v>
          </cell>
          <cell r="C3526" t="str">
            <v>П9500</v>
          </cell>
          <cell r="D3526">
            <v>810</v>
          </cell>
          <cell r="E3526">
            <v>47342070</v>
          </cell>
          <cell r="F3526">
            <v>0</v>
          </cell>
          <cell r="G3526">
            <v>47342070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row>
        <row r="3527">
          <cell r="A3527">
            <v>9501</v>
          </cell>
          <cell r="B3527" t="str">
            <v>П</v>
          </cell>
          <cell r="C3527" t="str">
            <v>П9501</v>
          </cell>
          <cell r="D3527">
            <v>0</v>
          </cell>
          <cell r="E3527">
            <v>358426366.31</v>
          </cell>
          <cell r="F3527">
            <v>169789984.77000001</v>
          </cell>
          <cell r="G3527">
            <v>4602712.29</v>
          </cell>
          <cell r="H3527">
            <v>0</v>
          </cell>
          <cell r="I3527">
            <v>2543435.1800000002</v>
          </cell>
          <cell r="J3527">
            <v>30861748.77</v>
          </cell>
          <cell r="K3527">
            <v>559127.5</v>
          </cell>
          <cell r="L3527">
            <v>424081.65</v>
          </cell>
          <cell r="M3527">
            <v>50525949.460000001</v>
          </cell>
          <cell r="N3527">
            <v>0</v>
          </cell>
          <cell r="O3527">
            <v>1989433.67</v>
          </cell>
          <cell r="P3527">
            <v>0</v>
          </cell>
          <cell r="Q3527">
            <v>189993.5</v>
          </cell>
          <cell r="R3527">
            <v>4219884.66</v>
          </cell>
          <cell r="S3527">
            <v>8511562.8599999994</v>
          </cell>
          <cell r="T3527">
            <v>4182802.04</v>
          </cell>
          <cell r="U3527">
            <v>0</v>
          </cell>
          <cell r="V3527">
            <v>1494984.9</v>
          </cell>
          <cell r="W3527">
            <v>2212441.5</v>
          </cell>
          <cell r="X3527">
            <v>5390323.9699999997</v>
          </cell>
          <cell r="Y3527">
            <v>0</v>
          </cell>
          <cell r="Z3527">
            <v>70927899.590000004</v>
          </cell>
        </row>
        <row r="3528">
          <cell r="A3528">
            <v>9501</v>
          </cell>
          <cell r="B3528" t="str">
            <v>П</v>
          </cell>
          <cell r="C3528" t="str">
            <v>П9501</v>
          </cell>
          <cell r="D3528">
            <v>980</v>
          </cell>
          <cell r="E3528">
            <v>261138234.12</v>
          </cell>
          <cell r="F3528">
            <v>74615409.870000005</v>
          </cell>
          <cell r="G3528">
            <v>4278268</v>
          </cell>
          <cell r="H3528">
            <v>0</v>
          </cell>
          <cell r="I3528">
            <v>2318964.75</v>
          </cell>
          <cell r="J3528">
            <v>30861748.77</v>
          </cell>
          <cell r="K3528">
            <v>191047</v>
          </cell>
          <cell r="L3528">
            <v>363801.8</v>
          </cell>
          <cell r="M3528">
            <v>50525949.460000001</v>
          </cell>
          <cell r="N3528">
            <v>0</v>
          </cell>
          <cell r="O3528">
            <v>1989433.67</v>
          </cell>
          <cell r="P3528">
            <v>0</v>
          </cell>
          <cell r="Q3528">
            <v>189993.5</v>
          </cell>
          <cell r="R3528">
            <v>3975831.28</v>
          </cell>
          <cell r="S3528">
            <v>8511562.8599999994</v>
          </cell>
          <cell r="T3528">
            <v>4182802.04</v>
          </cell>
          <cell r="U3528">
            <v>0</v>
          </cell>
          <cell r="V3528">
            <v>1494984.9</v>
          </cell>
          <cell r="W3528">
            <v>1320212.6599999999</v>
          </cell>
          <cell r="X3528">
            <v>5390323.9699999997</v>
          </cell>
          <cell r="Y3528">
            <v>0</v>
          </cell>
          <cell r="Z3528">
            <v>70927899.590000004</v>
          </cell>
        </row>
        <row r="3529">
          <cell r="A3529">
            <v>9501</v>
          </cell>
          <cell r="B3529" t="str">
            <v>П</v>
          </cell>
          <cell r="C3529" t="str">
            <v>П9501</v>
          </cell>
          <cell r="D3529" t="str">
            <v>978</v>
          </cell>
          <cell r="E3529">
            <v>155600</v>
          </cell>
          <cell r="F3529">
            <v>150000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5600</v>
          </cell>
          <cell r="X3529">
            <v>0</v>
          </cell>
          <cell r="Y3529">
            <v>0</v>
          </cell>
          <cell r="Z3529">
            <v>0</v>
          </cell>
        </row>
        <row r="3530">
          <cell r="A3530">
            <v>9501</v>
          </cell>
          <cell r="B3530" t="str">
            <v>П</v>
          </cell>
          <cell r="C3530" t="str">
            <v>П9501</v>
          </cell>
          <cell r="D3530">
            <v>840</v>
          </cell>
          <cell r="E3530">
            <v>18069145</v>
          </cell>
          <cell r="F3530">
            <v>17679000</v>
          </cell>
          <cell r="G3530">
            <v>60820</v>
          </cell>
          <cell r="H3530">
            <v>0</v>
          </cell>
          <cell r="I3530">
            <v>42079</v>
          </cell>
          <cell r="J3530">
            <v>0</v>
          </cell>
          <cell r="K3530">
            <v>69000</v>
          </cell>
          <cell r="L3530">
            <v>11300</v>
          </cell>
          <cell r="M3530">
            <v>0</v>
          </cell>
          <cell r="N3530">
            <v>0</v>
          </cell>
          <cell r="O3530">
            <v>0</v>
          </cell>
          <cell r="P3530">
            <v>0</v>
          </cell>
          <cell r="Q3530">
            <v>0</v>
          </cell>
          <cell r="R3530">
            <v>45750</v>
          </cell>
          <cell r="S3530">
            <v>0</v>
          </cell>
          <cell r="T3530">
            <v>0</v>
          </cell>
          <cell r="U3530">
            <v>0</v>
          </cell>
          <cell r="V3530">
            <v>0</v>
          </cell>
          <cell r="W3530">
            <v>161196</v>
          </cell>
          <cell r="X3530">
            <v>0</v>
          </cell>
          <cell r="Y3530">
            <v>0</v>
          </cell>
          <cell r="Z3530">
            <v>0</v>
          </cell>
        </row>
        <row r="3531">
          <cell r="A3531">
            <v>9501</v>
          </cell>
          <cell r="B3531" t="str">
            <v>П</v>
          </cell>
          <cell r="C3531" t="str">
            <v>П9501</v>
          </cell>
          <cell r="D3531">
            <v>810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row>
        <row r="3532">
          <cell r="A3532">
            <v>9502</v>
          </cell>
          <cell r="B3532" t="str">
            <v>П</v>
          </cell>
          <cell r="C3532" t="str">
            <v>П9502</v>
          </cell>
          <cell r="D3532">
            <v>0</v>
          </cell>
          <cell r="E3532">
            <v>102950615.26000001</v>
          </cell>
          <cell r="F3532">
            <v>93861314.280000001</v>
          </cell>
          <cell r="G3532">
            <v>0</v>
          </cell>
          <cell r="H3532">
            <v>0</v>
          </cell>
          <cell r="I3532">
            <v>0</v>
          </cell>
          <cell r="J3532">
            <v>0</v>
          </cell>
          <cell r="K3532">
            <v>0</v>
          </cell>
          <cell r="L3532">
            <v>0</v>
          </cell>
          <cell r="M3532">
            <v>0</v>
          </cell>
          <cell r="N3532">
            <v>0</v>
          </cell>
          <cell r="O3532">
            <v>2987387.34</v>
          </cell>
          <cell r="P3532">
            <v>560917.14</v>
          </cell>
          <cell r="Q3532">
            <v>0</v>
          </cell>
          <cell r="R3532">
            <v>4904572.5</v>
          </cell>
          <cell r="S3532">
            <v>0</v>
          </cell>
          <cell r="T3532">
            <v>4624</v>
          </cell>
          <cell r="U3532">
            <v>0</v>
          </cell>
          <cell r="V3532">
            <v>0</v>
          </cell>
          <cell r="W3532">
            <v>0</v>
          </cell>
          <cell r="X3532">
            <v>0</v>
          </cell>
          <cell r="Y3532">
            <v>0</v>
          </cell>
          <cell r="Z3532">
            <v>631800</v>
          </cell>
        </row>
        <row r="3533">
          <cell r="A3533">
            <v>9502</v>
          </cell>
          <cell r="B3533" t="str">
            <v>П</v>
          </cell>
          <cell r="C3533" t="str">
            <v>П9502</v>
          </cell>
          <cell r="D3533">
            <v>980</v>
          </cell>
          <cell r="E3533">
            <v>102950615.26000001</v>
          </cell>
          <cell r="F3533">
            <v>93861314.280000001</v>
          </cell>
          <cell r="G3533">
            <v>0</v>
          </cell>
          <cell r="H3533">
            <v>0</v>
          </cell>
          <cell r="I3533">
            <v>0</v>
          </cell>
          <cell r="J3533">
            <v>0</v>
          </cell>
          <cell r="K3533">
            <v>0</v>
          </cell>
          <cell r="L3533">
            <v>0</v>
          </cell>
          <cell r="M3533">
            <v>0</v>
          </cell>
          <cell r="N3533">
            <v>0</v>
          </cell>
          <cell r="O3533">
            <v>2987387.34</v>
          </cell>
          <cell r="P3533">
            <v>560917.14</v>
          </cell>
          <cell r="Q3533">
            <v>0</v>
          </cell>
          <cell r="R3533">
            <v>4904572.5</v>
          </cell>
          <cell r="S3533">
            <v>0</v>
          </cell>
          <cell r="T3533">
            <v>4624</v>
          </cell>
          <cell r="U3533">
            <v>0</v>
          </cell>
          <cell r="V3533">
            <v>0</v>
          </cell>
          <cell r="W3533">
            <v>0</v>
          </cell>
          <cell r="X3533">
            <v>0</v>
          </cell>
          <cell r="Y3533">
            <v>0</v>
          </cell>
          <cell r="Z3533">
            <v>631800</v>
          </cell>
        </row>
        <row r="3534">
          <cell r="A3534">
            <v>9502</v>
          </cell>
          <cell r="B3534" t="str">
            <v>П</v>
          </cell>
          <cell r="C3534" t="str">
            <v>П9502</v>
          </cell>
          <cell r="D3534" t="str">
            <v>978</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row>
        <row r="3535">
          <cell r="A3535">
            <v>9502</v>
          </cell>
          <cell r="B3535" t="str">
            <v>П</v>
          </cell>
          <cell r="C3535" t="str">
            <v>П9502</v>
          </cell>
          <cell r="D3535">
            <v>840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row>
        <row r="3536">
          <cell r="A3536">
            <v>9502</v>
          </cell>
          <cell r="B3536" t="str">
            <v>П</v>
          </cell>
          <cell r="C3536" t="str">
            <v>П9502</v>
          </cell>
          <cell r="D3536">
            <v>810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row>
        <row r="3537">
          <cell r="A3537">
            <v>9510</v>
          </cell>
          <cell r="B3537" t="str">
            <v>А</v>
          </cell>
          <cell r="C3537" t="str">
            <v>А9510</v>
          </cell>
          <cell r="D3537">
            <v>0</v>
          </cell>
          <cell r="E3537">
            <v>-164245998.47999999</v>
          </cell>
          <cell r="F3537">
            <v>-164245998.47999999</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row>
        <row r="3538">
          <cell r="A3538">
            <v>9510</v>
          </cell>
          <cell r="B3538" t="str">
            <v>А</v>
          </cell>
          <cell r="C3538" t="str">
            <v>А9510</v>
          </cell>
          <cell r="D3538">
            <v>980</v>
          </cell>
          <cell r="E3538">
            <v>-137573498.47999999</v>
          </cell>
          <cell r="F3538">
            <v>-137573498.47999999</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row>
        <row r="3539">
          <cell r="A3539">
            <v>9510</v>
          </cell>
          <cell r="B3539" t="str">
            <v>А</v>
          </cell>
          <cell r="C3539" t="str">
            <v>А9510</v>
          </cell>
          <cell r="D3539" t="str">
            <v>978</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row>
        <row r="3540">
          <cell r="A3540">
            <v>9510</v>
          </cell>
          <cell r="B3540" t="str">
            <v>А</v>
          </cell>
          <cell r="C3540" t="str">
            <v>А9510</v>
          </cell>
          <cell r="D3540">
            <v>840</v>
          </cell>
          <cell r="E3540">
            <v>-5000000</v>
          </cell>
          <cell r="F3540">
            <v>-5000000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row>
        <row r="3541">
          <cell r="A3541">
            <v>9510</v>
          </cell>
          <cell r="B3541" t="str">
            <v>А</v>
          </cell>
          <cell r="C3541" t="str">
            <v>А9510</v>
          </cell>
          <cell r="D3541">
            <v>810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row>
        <row r="3542">
          <cell r="A3542">
            <v>9600</v>
          </cell>
          <cell r="B3542" t="str">
            <v>А</v>
          </cell>
          <cell r="C3542" t="str">
            <v>А9600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row>
        <row r="3543">
          <cell r="A3543">
            <v>9600</v>
          </cell>
          <cell r="B3543" t="str">
            <v>А</v>
          </cell>
          <cell r="C3543" t="str">
            <v>А9600</v>
          </cell>
          <cell r="D3543">
            <v>980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row>
        <row r="3544">
          <cell r="A3544">
            <v>9600</v>
          </cell>
          <cell r="B3544" t="str">
            <v>А</v>
          </cell>
          <cell r="C3544" t="str">
            <v>А9600</v>
          </cell>
          <cell r="D3544" t="str">
            <v>978</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row>
        <row r="3545">
          <cell r="A3545">
            <v>9600</v>
          </cell>
          <cell r="B3545" t="str">
            <v>А</v>
          </cell>
          <cell r="C3545" t="str">
            <v>А9600</v>
          </cell>
          <cell r="D3545">
            <v>840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row>
        <row r="3546">
          <cell r="A3546">
            <v>9600</v>
          </cell>
          <cell r="B3546" t="str">
            <v>А</v>
          </cell>
          <cell r="C3546" t="str">
            <v>А9600</v>
          </cell>
          <cell r="D3546">
            <v>810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row>
        <row r="3547">
          <cell r="A3547">
            <v>9601</v>
          </cell>
          <cell r="B3547" t="str">
            <v>А</v>
          </cell>
          <cell r="C3547" t="str">
            <v>А9601</v>
          </cell>
          <cell r="D3547">
            <v>0</v>
          </cell>
          <cell r="E3547">
            <v>-592035.36</v>
          </cell>
          <cell r="F3547">
            <v>-8015.96</v>
          </cell>
          <cell r="G3547">
            <v>-136911.32999999999</v>
          </cell>
          <cell r="H3547">
            <v>0</v>
          </cell>
          <cell r="I3547">
            <v>-675.94</v>
          </cell>
          <cell r="J3547">
            <v>0</v>
          </cell>
          <cell r="K3547">
            <v>0</v>
          </cell>
          <cell r="L3547">
            <v>0</v>
          </cell>
          <cell r="M3547">
            <v>0</v>
          </cell>
          <cell r="N3547">
            <v>0</v>
          </cell>
          <cell r="O3547">
            <v>0</v>
          </cell>
          <cell r="P3547">
            <v>0</v>
          </cell>
          <cell r="Q3547">
            <v>0</v>
          </cell>
          <cell r="R3547">
            <v>-446432.13</v>
          </cell>
          <cell r="S3547">
            <v>0</v>
          </cell>
          <cell r="T3547">
            <v>0</v>
          </cell>
          <cell r="U3547">
            <v>0</v>
          </cell>
          <cell r="V3547">
            <v>0</v>
          </cell>
          <cell r="W3547">
            <v>0</v>
          </cell>
          <cell r="X3547">
            <v>0</v>
          </cell>
          <cell r="Y3547">
            <v>0</v>
          </cell>
          <cell r="Z3547">
            <v>0</v>
          </cell>
        </row>
        <row r="3548">
          <cell r="A3548">
            <v>9601</v>
          </cell>
          <cell r="B3548" t="str">
            <v>А</v>
          </cell>
          <cell r="C3548" t="str">
            <v>А9601</v>
          </cell>
          <cell r="D3548">
            <v>980</v>
          </cell>
          <cell r="E3548">
            <v>-455124.03</v>
          </cell>
          <cell r="F3548">
            <v>-8015.96</v>
          </cell>
          <cell r="G3548">
            <v>0</v>
          </cell>
          <cell r="H3548">
            <v>0</v>
          </cell>
          <cell r="I3548">
            <v>-675.94</v>
          </cell>
          <cell r="J3548">
            <v>0</v>
          </cell>
          <cell r="K3548">
            <v>0</v>
          </cell>
          <cell r="L3548">
            <v>0</v>
          </cell>
          <cell r="M3548">
            <v>0</v>
          </cell>
          <cell r="N3548">
            <v>0</v>
          </cell>
          <cell r="O3548">
            <v>0</v>
          </cell>
          <cell r="P3548">
            <v>0</v>
          </cell>
          <cell r="Q3548">
            <v>0</v>
          </cell>
          <cell r="R3548">
            <v>-446432.13</v>
          </cell>
          <cell r="S3548">
            <v>0</v>
          </cell>
          <cell r="T3548">
            <v>0</v>
          </cell>
          <cell r="U3548">
            <v>0</v>
          </cell>
          <cell r="V3548">
            <v>0</v>
          </cell>
          <cell r="W3548">
            <v>0</v>
          </cell>
          <cell r="X3548">
            <v>0</v>
          </cell>
          <cell r="Y3548">
            <v>0</v>
          </cell>
          <cell r="Z3548">
            <v>0</v>
          </cell>
        </row>
        <row r="3549">
          <cell r="A3549">
            <v>9601</v>
          </cell>
          <cell r="B3549" t="str">
            <v>А</v>
          </cell>
          <cell r="C3549" t="str">
            <v>А9601</v>
          </cell>
          <cell r="D3549" t="str">
            <v>978</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row>
        <row r="3550">
          <cell r="A3550">
            <v>9601</v>
          </cell>
          <cell r="B3550" t="str">
            <v>А</v>
          </cell>
          <cell r="C3550" t="str">
            <v>А9601</v>
          </cell>
          <cell r="D3550">
            <v>840</v>
          </cell>
          <cell r="E3550">
            <v>-25665.26</v>
          </cell>
          <cell r="F3550">
            <v>0</v>
          </cell>
          <cell r="G3550">
            <v>-25665.26</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row>
        <row r="3551">
          <cell r="A3551">
            <v>9601</v>
          </cell>
          <cell r="B3551" t="str">
            <v>А</v>
          </cell>
          <cell r="C3551" t="str">
            <v>А9601</v>
          </cell>
          <cell r="D3551">
            <v>810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row>
        <row r="3552">
          <cell r="A3552">
            <v>9610</v>
          </cell>
          <cell r="B3552" t="str">
            <v>А</v>
          </cell>
          <cell r="C3552" t="str">
            <v>А9610</v>
          </cell>
          <cell r="D3552">
            <v>0</v>
          </cell>
          <cell r="E3552">
            <v>-30136.55</v>
          </cell>
          <cell r="F3552">
            <v>-22156.400000000001</v>
          </cell>
          <cell r="G3552">
            <v>0</v>
          </cell>
          <cell r="H3552">
            <v>0</v>
          </cell>
          <cell r="I3552">
            <v>0</v>
          </cell>
          <cell r="J3552">
            <v>0</v>
          </cell>
          <cell r="K3552">
            <v>0</v>
          </cell>
          <cell r="L3552">
            <v>0</v>
          </cell>
          <cell r="M3552">
            <v>0</v>
          </cell>
          <cell r="N3552">
            <v>0</v>
          </cell>
          <cell r="O3552">
            <v>0</v>
          </cell>
          <cell r="P3552">
            <v>0</v>
          </cell>
          <cell r="Q3552">
            <v>0</v>
          </cell>
          <cell r="R3552">
            <v>-7980.15</v>
          </cell>
          <cell r="S3552">
            <v>0</v>
          </cell>
          <cell r="T3552">
            <v>0</v>
          </cell>
          <cell r="U3552">
            <v>0</v>
          </cell>
          <cell r="V3552">
            <v>0</v>
          </cell>
          <cell r="W3552">
            <v>0</v>
          </cell>
          <cell r="X3552">
            <v>0</v>
          </cell>
          <cell r="Y3552">
            <v>0</v>
          </cell>
          <cell r="Z3552">
            <v>0</v>
          </cell>
        </row>
        <row r="3553">
          <cell r="A3553">
            <v>9610</v>
          </cell>
          <cell r="B3553" t="str">
            <v>А</v>
          </cell>
          <cell r="C3553" t="str">
            <v>А9610</v>
          </cell>
          <cell r="D3553">
            <v>980</v>
          </cell>
          <cell r="E3553">
            <v>-7980.15</v>
          </cell>
          <cell r="F3553">
            <v>0</v>
          </cell>
          <cell r="G3553">
            <v>0</v>
          </cell>
          <cell r="H3553">
            <v>0</v>
          </cell>
          <cell r="I3553">
            <v>0</v>
          </cell>
          <cell r="J3553">
            <v>0</v>
          </cell>
          <cell r="K3553">
            <v>0</v>
          </cell>
          <cell r="L3553">
            <v>0</v>
          </cell>
          <cell r="M3553">
            <v>0</v>
          </cell>
          <cell r="N3553">
            <v>0</v>
          </cell>
          <cell r="O3553">
            <v>0</v>
          </cell>
          <cell r="P3553">
            <v>0</v>
          </cell>
          <cell r="Q3553">
            <v>0</v>
          </cell>
          <cell r="R3553">
            <v>-7980.15</v>
          </cell>
          <cell r="S3553">
            <v>0</v>
          </cell>
          <cell r="T3553">
            <v>0</v>
          </cell>
          <cell r="U3553">
            <v>0</v>
          </cell>
          <cell r="V3553">
            <v>0</v>
          </cell>
          <cell r="W3553">
            <v>0</v>
          </cell>
          <cell r="X3553">
            <v>0</v>
          </cell>
          <cell r="Y3553">
            <v>0</v>
          </cell>
          <cell r="Z3553">
            <v>0</v>
          </cell>
        </row>
        <row r="3554">
          <cell r="A3554">
            <v>9610</v>
          </cell>
          <cell r="B3554" t="str">
            <v>А</v>
          </cell>
          <cell r="C3554" t="str">
            <v>А9610</v>
          </cell>
          <cell r="D3554" t="str">
            <v>978</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row>
        <row r="3555">
          <cell r="A3555">
            <v>9610</v>
          </cell>
          <cell r="B3555" t="str">
            <v>А</v>
          </cell>
          <cell r="C3555" t="str">
            <v>А9610</v>
          </cell>
          <cell r="D3555">
            <v>840</v>
          </cell>
          <cell r="E3555">
            <v>-171.11</v>
          </cell>
          <cell r="F3555">
            <v>-171.11</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row>
        <row r="3556">
          <cell r="A3556">
            <v>9610</v>
          </cell>
          <cell r="B3556" t="str">
            <v>А</v>
          </cell>
          <cell r="C3556" t="str">
            <v>А9610</v>
          </cell>
          <cell r="D3556">
            <v>810</v>
          </cell>
          <cell r="E3556">
            <v>-125746.49</v>
          </cell>
          <cell r="F3556">
            <v>-125746.49</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row>
        <row r="3557">
          <cell r="A3557">
            <v>9611</v>
          </cell>
          <cell r="B3557" t="str">
            <v>А</v>
          </cell>
          <cell r="C3557" t="str">
            <v>А9611</v>
          </cell>
          <cell r="D3557">
            <v>0</v>
          </cell>
          <cell r="E3557">
            <v>-3346149.85</v>
          </cell>
          <cell r="F3557">
            <v>-223468.86</v>
          </cell>
          <cell r="G3557">
            <v>-298670.96999999997</v>
          </cell>
          <cell r="H3557">
            <v>0</v>
          </cell>
          <cell r="I3557">
            <v>0</v>
          </cell>
          <cell r="J3557">
            <v>0</v>
          </cell>
          <cell r="K3557">
            <v>0</v>
          </cell>
          <cell r="L3557">
            <v>0</v>
          </cell>
          <cell r="M3557">
            <v>0</v>
          </cell>
          <cell r="N3557">
            <v>0</v>
          </cell>
          <cell r="O3557">
            <v>0</v>
          </cell>
          <cell r="P3557">
            <v>0</v>
          </cell>
          <cell r="Q3557">
            <v>0</v>
          </cell>
          <cell r="R3557">
            <v>-2823639.35</v>
          </cell>
          <cell r="S3557">
            <v>0</v>
          </cell>
          <cell r="T3557">
            <v>0</v>
          </cell>
          <cell r="U3557">
            <v>0</v>
          </cell>
          <cell r="V3557">
            <v>0</v>
          </cell>
          <cell r="W3557">
            <v>-50</v>
          </cell>
          <cell r="X3557">
            <v>0</v>
          </cell>
          <cell r="Y3557">
            <v>0</v>
          </cell>
          <cell r="Z3557">
            <v>-320.67</v>
          </cell>
        </row>
        <row r="3558">
          <cell r="A3558">
            <v>9611</v>
          </cell>
          <cell r="B3558" t="str">
            <v>А</v>
          </cell>
          <cell r="C3558" t="str">
            <v>А9611</v>
          </cell>
          <cell r="D3558">
            <v>980</v>
          </cell>
          <cell r="E3558">
            <v>-3047478.88</v>
          </cell>
          <cell r="F3558">
            <v>-223468.86</v>
          </cell>
          <cell r="G3558">
            <v>0</v>
          </cell>
          <cell r="H3558">
            <v>0</v>
          </cell>
          <cell r="I3558">
            <v>0</v>
          </cell>
          <cell r="J3558">
            <v>0</v>
          </cell>
          <cell r="K3558">
            <v>0</v>
          </cell>
          <cell r="L3558">
            <v>0</v>
          </cell>
          <cell r="M3558">
            <v>0</v>
          </cell>
          <cell r="N3558">
            <v>0</v>
          </cell>
          <cell r="O3558">
            <v>0</v>
          </cell>
          <cell r="P3558">
            <v>0</v>
          </cell>
          <cell r="Q3558">
            <v>0</v>
          </cell>
          <cell r="R3558">
            <v>-2823639.35</v>
          </cell>
          <cell r="S3558">
            <v>0</v>
          </cell>
          <cell r="T3558">
            <v>0</v>
          </cell>
          <cell r="U3558">
            <v>0</v>
          </cell>
          <cell r="V3558">
            <v>0</v>
          </cell>
          <cell r="W3558">
            <v>-50</v>
          </cell>
          <cell r="X3558">
            <v>0</v>
          </cell>
          <cell r="Y3558">
            <v>0</v>
          </cell>
          <cell r="Z3558">
            <v>-320.67</v>
          </cell>
        </row>
        <row r="3559">
          <cell r="A3559">
            <v>9611</v>
          </cell>
          <cell r="B3559" t="str">
            <v>А</v>
          </cell>
          <cell r="C3559" t="str">
            <v>А9611</v>
          </cell>
          <cell r="D3559" t="str">
            <v>978</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row>
        <row r="3560">
          <cell r="A3560">
            <v>9611</v>
          </cell>
          <cell r="B3560" t="str">
            <v>А</v>
          </cell>
          <cell r="C3560" t="str">
            <v>А9611</v>
          </cell>
          <cell r="D3560">
            <v>840</v>
          </cell>
          <cell r="E3560">
            <v>-55988.56</v>
          </cell>
          <cell r="F3560">
            <v>0</v>
          </cell>
          <cell r="G3560">
            <v>-55988.56</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row>
        <row r="3561">
          <cell r="A3561">
            <v>9611</v>
          </cell>
          <cell r="B3561" t="str">
            <v>А</v>
          </cell>
          <cell r="C3561" t="str">
            <v>А9611</v>
          </cell>
          <cell r="D3561">
            <v>810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row>
        <row r="3562">
          <cell r="A3562">
            <v>9620</v>
          </cell>
          <cell r="B3562" t="str">
            <v>А</v>
          </cell>
          <cell r="C3562" t="str">
            <v>А9620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row>
        <row r="3563">
          <cell r="A3563">
            <v>9620</v>
          </cell>
          <cell r="B3563" t="str">
            <v>А</v>
          </cell>
          <cell r="C3563" t="str">
            <v>А9620</v>
          </cell>
          <cell r="D3563">
            <v>980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row>
        <row r="3564">
          <cell r="A3564">
            <v>9620</v>
          </cell>
          <cell r="B3564" t="str">
            <v>А</v>
          </cell>
          <cell r="C3564" t="str">
            <v>А9620</v>
          </cell>
          <cell r="D3564" t="str">
            <v>978</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row>
        <row r="3565">
          <cell r="A3565">
            <v>9620</v>
          </cell>
          <cell r="B3565" t="str">
            <v>А</v>
          </cell>
          <cell r="C3565" t="str">
            <v>А9620</v>
          </cell>
          <cell r="D3565">
            <v>840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row>
        <row r="3566">
          <cell r="A3566">
            <v>9620</v>
          </cell>
          <cell r="B3566" t="str">
            <v>А</v>
          </cell>
          <cell r="C3566" t="str">
            <v>А9620</v>
          </cell>
          <cell r="D3566">
            <v>810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row>
        <row r="3567">
          <cell r="A3567">
            <v>9621</v>
          </cell>
          <cell r="B3567" t="str">
            <v>А</v>
          </cell>
          <cell r="C3567" t="str">
            <v>А9621</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row>
        <row r="3568">
          <cell r="A3568">
            <v>9621</v>
          </cell>
          <cell r="B3568" t="str">
            <v>А</v>
          </cell>
          <cell r="C3568" t="str">
            <v>А9621</v>
          </cell>
          <cell r="D3568">
            <v>980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row>
        <row r="3569">
          <cell r="A3569">
            <v>9621</v>
          </cell>
          <cell r="B3569" t="str">
            <v>А</v>
          </cell>
          <cell r="C3569" t="str">
            <v>А9621</v>
          </cell>
          <cell r="D3569" t="str">
            <v>978</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row>
        <row r="3570">
          <cell r="A3570">
            <v>9621</v>
          </cell>
          <cell r="B3570" t="str">
            <v>А</v>
          </cell>
          <cell r="C3570" t="str">
            <v>А9621</v>
          </cell>
          <cell r="D3570">
            <v>840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row>
        <row r="3571">
          <cell r="A3571">
            <v>9621</v>
          </cell>
          <cell r="B3571" t="str">
            <v>А</v>
          </cell>
          <cell r="C3571" t="str">
            <v>А9621</v>
          </cell>
          <cell r="D3571">
            <v>810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row>
        <row r="3572">
          <cell r="A3572">
            <v>9700</v>
          </cell>
          <cell r="B3572" t="str">
            <v>А</v>
          </cell>
          <cell r="C3572" t="str">
            <v>А9700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row>
        <row r="3573">
          <cell r="A3573">
            <v>9700</v>
          </cell>
          <cell r="B3573" t="str">
            <v>А</v>
          </cell>
          <cell r="C3573" t="str">
            <v>А9700</v>
          </cell>
          <cell r="D3573">
            <v>980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row>
        <row r="3574">
          <cell r="A3574">
            <v>9700</v>
          </cell>
          <cell r="B3574" t="str">
            <v>А</v>
          </cell>
          <cell r="C3574" t="str">
            <v>А9700</v>
          </cell>
          <cell r="D3574" t="str">
            <v>978</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row>
        <row r="3575">
          <cell r="A3575">
            <v>9700</v>
          </cell>
          <cell r="B3575" t="str">
            <v>А</v>
          </cell>
          <cell r="C3575" t="str">
            <v>А9700</v>
          </cell>
          <cell r="D3575">
            <v>840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row>
        <row r="3576">
          <cell r="A3576">
            <v>9700</v>
          </cell>
          <cell r="B3576" t="str">
            <v>А</v>
          </cell>
          <cell r="C3576" t="str">
            <v>А9700</v>
          </cell>
          <cell r="D3576">
            <v>810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row>
        <row r="3577">
          <cell r="A3577">
            <v>9701</v>
          </cell>
          <cell r="B3577" t="str">
            <v>А</v>
          </cell>
          <cell r="C3577" t="str">
            <v>А9701</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row>
        <row r="3578">
          <cell r="A3578">
            <v>9701</v>
          </cell>
          <cell r="B3578" t="str">
            <v>А</v>
          </cell>
          <cell r="C3578" t="str">
            <v>А9701</v>
          </cell>
          <cell r="D3578">
            <v>980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row>
        <row r="3579">
          <cell r="A3579">
            <v>9701</v>
          </cell>
          <cell r="B3579" t="str">
            <v>А</v>
          </cell>
          <cell r="C3579" t="str">
            <v>А9701</v>
          </cell>
          <cell r="D3579" t="str">
            <v>978</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row>
        <row r="3580">
          <cell r="A3580">
            <v>9701</v>
          </cell>
          <cell r="B3580" t="str">
            <v>А</v>
          </cell>
          <cell r="C3580" t="str">
            <v>А9701</v>
          </cell>
          <cell r="D3580">
            <v>840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row>
        <row r="3581">
          <cell r="A3581">
            <v>9701</v>
          </cell>
          <cell r="B3581" t="str">
            <v>А</v>
          </cell>
          <cell r="C3581" t="str">
            <v>А9701</v>
          </cell>
          <cell r="D3581">
            <v>810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row>
        <row r="3582">
          <cell r="A3582">
            <v>9702</v>
          </cell>
          <cell r="B3582" t="str">
            <v>А</v>
          </cell>
          <cell r="C3582" t="str">
            <v>А9702</v>
          </cell>
          <cell r="D3582">
            <v>0</v>
          </cell>
          <cell r="E3582">
            <v>-25116579.5</v>
          </cell>
          <cell r="F3582">
            <v>-25112496.5</v>
          </cell>
          <cell r="G3582">
            <v>0</v>
          </cell>
          <cell r="H3582">
            <v>0</v>
          </cell>
          <cell r="I3582">
            <v>0</v>
          </cell>
          <cell r="J3582">
            <v>0</v>
          </cell>
          <cell r="K3582">
            <v>0</v>
          </cell>
          <cell r="L3582">
            <v>0</v>
          </cell>
          <cell r="M3582">
            <v>-4083</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row>
        <row r="3583">
          <cell r="A3583">
            <v>9702</v>
          </cell>
          <cell r="B3583" t="str">
            <v>А</v>
          </cell>
          <cell r="C3583" t="str">
            <v>А9702</v>
          </cell>
          <cell r="D3583">
            <v>980</v>
          </cell>
          <cell r="E3583">
            <v>-25116579.5</v>
          </cell>
          <cell r="F3583">
            <v>-25112496.5</v>
          </cell>
          <cell r="G3583">
            <v>0</v>
          </cell>
          <cell r="H3583">
            <v>0</v>
          </cell>
          <cell r="I3583">
            <v>0</v>
          </cell>
          <cell r="J3583">
            <v>0</v>
          </cell>
          <cell r="K3583">
            <v>0</v>
          </cell>
          <cell r="L3583">
            <v>0</v>
          </cell>
          <cell r="M3583">
            <v>-4083</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row>
        <row r="3584">
          <cell r="A3584">
            <v>9702</v>
          </cell>
          <cell r="B3584" t="str">
            <v>А</v>
          </cell>
          <cell r="C3584" t="str">
            <v>А9702</v>
          </cell>
          <cell r="D3584" t="str">
            <v>978</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row>
        <row r="3585">
          <cell r="A3585">
            <v>9702</v>
          </cell>
          <cell r="B3585" t="str">
            <v>А</v>
          </cell>
          <cell r="C3585" t="str">
            <v>А9702</v>
          </cell>
          <cell r="D3585">
            <v>840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row>
        <row r="3586">
          <cell r="A3586">
            <v>9702</v>
          </cell>
          <cell r="B3586" t="str">
            <v>А</v>
          </cell>
          <cell r="C3586" t="str">
            <v>А9702</v>
          </cell>
          <cell r="D3586">
            <v>810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row>
        <row r="3587">
          <cell r="A3587">
            <v>9703</v>
          </cell>
          <cell r="B3587" t="str">
            <v>А</v>
          </cell>
          <cell r="C3587" t="str">
            <v>А9703</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row>
        <row r="3588">
          <cell r="A3588">
            <v>9703</v>
          </cell>
          <cell r="B3588" t="str">
            <v>А</v>
          </cell>
          <cell r="C3588" t="str">
            <v>А9703</v>
          </cell>
          <cell r="D3588">
            <v>980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row>
        <row r="3589">
          <cell r="A3589">
            <v>9703</v>
          </cell>
          <cell r="B3589" t="str">
            <v>А</v>
          </cell>
          <cell r="C3589" t="str">
            <v>А9703</v>
          </cell>
          <cell r="D3589" t="str">
            <v>978</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row>
        <row r="3590">
          <cell r="A3590">
            <v>9703</v>
          </cell>
          <cell r="B3590" t="str">
            <v>А</v>
          </cell>
          <cell r="C3590" t="str">
            <v>А9703</v>
          </cell>
          <cell r="D3590">
            <v>840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row>
        <row r="3591">
          <cell r="A3591">
            <v>9703</v>
          </cell>
          <cell r="B3591" t="str">
            <v>А</v>
          </cell>
          <cell r="C3591" t="str">
            <v>А9703</v>
          </cell>
          <cell r="D3591">
            <v>810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row>
        <row r="3592">
          <cell r="A3592">
            <v>9704</v>
          </cell>
          <cell r="B3592" t="str">
            <v>А</v>
          </cell>
          <cell r="C3592" t="str">
            <v>А9704</v>
          </cell>
          <cell r="D3592">
            <v>0</v>
          </cell>
          <cell r="E3592">
            <v>-2510092.58</v>
          </cell>
          <cell r="F3592">
            <v>0</v>
          </cell>
          <cell r="G3592">
            <v>0</v>
          </cell>
          <cell r="H3592">
            <v>0</v>
          </cell>
          <cell r="I3592">
            <v>0</v>
          </cell>
          <cell r="J3592">
            <v>0</v>
          </cell>
          <cell r="K3592">
            <v>0</v>
          </cell>
          <cell r="L3592">
            <v>0</v>
          </cell>
          <cell r="M3592">
            <v>0</v>
          </cell>
          <cell r="N3592">
            <v>0</v>
          </cell>
          <cell r="O3592">
            <v>-2510092.58</v>
          </cell>
          <cell r="P3592">
            <v>0</v>
          </cell>
          <cell r="Q3592">
            <v>0</v>
          </cell>
          <cell r="R3592">
            <v>0</v>
          </cell>
          <cell r="S3592">
            <v>0</v>
          </cell>
          <cell r="T3592">
            <v>0</v>
          </cell>
          <cell r="U3592">
            <v>0</v>
          </cell>
          <cell r="V3592">
            <v>0</v>
          </cell>
          <cell r="W3592">
            <v>0</v>
          </cell>
          <cell r="X3592">
            <v>0</v>
          </cell>
          <cell r="Y3592">
            <v>0</v>
          </cell>
          <cell r="Z3592">
            <v>0</v>
          </cell>
        </row>
        <row r="3593">
          <cell r="A3593">
            <v>9704</v>
          </cell>
          <cell r="B3593" t="str">
            <v>А</v>
          </cell>
          <cell r="C3593" t="str">
            <v>А9704</v>
          </cell>
          <cell r="D3593">
            <v>980</v>
          </cell>
          <cell r="E3593">
            <v>-2510092.58</v>
          </cell>
          <cell r="F3593">
            <v>0</v>
          </cell>
          <cell r="G3593">
            <v>0</v>
          </cell>
          <cell r="H3593">
            <v>0</v>
          </cell>
          <cell r="I3593">
            <v>0</v>
          </cell>
          <cell r="J3593">
            <v>0</v>
          </cell>
          <cell r="K3593">
            <v>0</v>
          </cell>
          <cell r="L3593">
            <v>0</v>
          </cell>
          <cell r="M3593">
            <v>0</v>
          </cell>
          <cell r="N3593">
            <v>0</v>
          </cell>
          <cell r="O3593">
            <v>-2510092.58</v>
          </cell>
          <cell r="P3593">
            <v>0</v>
          </cell>
          <cell r="Q3593">
            <v>0</v>
          </cell>
          <cell r="R3593">
            <v>0</v>
          </cell>
          <cell r="S3593">
            <v>0</v>
          </cell>
          <cell r="T3593">
            <v>0</v>
          </cell>
          <cell r="U3593">
            <v>0</v>
          </cell>
          <cell r="V3593">
            <v>0</v>
          </cell>
          <cell r="W3593">
            <v>0</v>
          </cell>
          <cell r="X3593">
            <v>0</v>
          </cell>
          <cell r="Y3593">
            <v>0</v>
          </cell>
          <cell r="Z3593">
            <v>0</v>
          </cell>
        </row>
        <row r="3594">
          <cell r="A3594">
            <v>9704</v>
          </cell>
          <cell r="B3594" t="str">
            <v>А</v>
          </cell>
          <cell r="C3594" t="str">
            <v>А9704</v>
          </cell>
          <cell r="D3594" t="str">
            <v>978</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row>
        <row r="3595">
          <cell r="A3595">
            <v>9704</v>
          </cell>
          <cell r="B3595" t="str">
            <v>А</v>
          </cell>
          <cell r="C3595" t="str">
            <v>А9704</v>
          </cell>
          <cell r="D3595">
            <v>840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row>
        <row r="3596">
          <cell r="A3596">
            <v>9704</v>
          </cell>
          <cell r="B3596" t="str">
            <v>А</v>
          </cell>
          <cell r="C3596" t="str">
            <v>А9704</v>
          </cell>
          <cell r="D3596">
            <v>810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row>
        <row r="3597">
          <cell r="A3597">
            <v>9710</v>
          </cell>
          <cell r="B3597" t="str">
            <v>А</v>
          </cell>
          <cell r="C3597" t="str">
            <v>А9710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row>
        <row r="3598">
          <cell r="A3598">
            <v>9710</v>
          </cell>
          <cell r="B3598" t="str">
            <v>А</v>
          </cell>
          <cell r="C3598" t="str">
            <v>А9710</v>
          </cell>
          <cell r="D3598">
            <v>980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row>
        <row r="3599">
          <cell r="A3599">
            <v>9710</v>
          </cell>
          <cell r="B3599" t="str">
            <v>А</v>
          </cell>
          <cell r="C3599" t="str">
            <v>А9710</v>
          </cell>
          <cell r="D3599" t="str">
            <v>978</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row>
        <row r="3600">
          <cell r="A3600">
            <v>9710</v>
          </cell>
          <cell r="B3600" t="str">
            <v>А</v>
          </cell>
          <cell r="C3600" t="str">
            <v>А9710</v>
          </cell>
          <cell r="D3600">
            <v>840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row>
        <row r="3601">
          <cell r="A3601">
            <v>9710</v>
          </cell>
          <cell r="B3601" t="str">
            <v>А</v>
          </cell>
          <cell r="C3601" t="str">
            <v>А9710</v>
          </cell>
          <cell r="D3601">
            <v>810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row>
        <row r="3602">
          <cell r="A3602">
            <v>9711</v>
          </cell>
          <cell r="B3602" t="str">
            <v>А</v>
          </cell>
          <cell r="C3602" t="str">
            <v>А9711</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row>
        <row r="3603">
          <cell r="A3603">
            <v>9711</v>
          </cell>
          <cell r="B3603" t="str">
            <v>А</v>
          </cell>
          <cell r="C3603" t="str">
            <v>А9711</v>
          </cell>
          <cell r="D3603">
            <v>980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row>
        <row r="3604">
          <cell r="A3604">
            <v>9711</v>
          </cell>
          <cell r="B3604" t="str">
            <v>А</v>
          </cell>
          <cell r="C3604" t="str">
            <v>А9711</v>
          </cell>
          <cell r="D3604" t="str">
            <v>978</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row>
        <row r="3605">
          <cell r="A3605">
            <v>9711</v>
          </cell>
          <cell r="B3605" t="str">
            <v>А</v>
          </cell>
          <cell r="C3605" t="str">
            <v>А9711</v>
          </cell>
          <cell r="D3605">
            <v>840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row>
        <row r="3606">
          <cell r="A3606">
            <v>9711</v>
          </cell>
          <cell r="B3606" t="str">
            <v>А</v>
          </cell>
          <cell r="C3606" t="str">
            <v>А9711</v>
          </cell>
          <cell r="D3606">
            <v>810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row>
        <row r="3607">
          <cell r="A3607">
            <v>9712</v>
          </cell>
          <cell r="B3607" t="str">
            <v>А</v>
          </cell>
          <cell r="C3607" t="str">
            <v>А9712</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row>
        <row r="3608">
          <cell r="A3608">
            <v>9712</v>
          </cell>
          <cell r="B3608" t="str">
            <v>А</v>
          </cell>
          <cell r="C3608" t="str">
            <v>А9712</v>
          </cell>
          <cell r="D3608">
            <v>980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row>
        <row r="3609">
          <cell r="A3609">
            <v>9712</v>
          </cell>
          <cell r="B3609" t="str">
            <v>А</v>
          </cell>
          <cell r="C3609" t="str">
            <v>А9712</v>
          </cell>
          <cell r="D3609" t="str">
            <v>978</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row>
        <row r="3610">
          <cell r="A3610">
            <v>9712</v>
          </cell>
          <cell r="B3610" t="str">
            <v>А</v>
          </cell>
          <cell r="C3610" t="str">
            <v>А9712</v>
          </cell>
          <cell r="D3610">
            <v>840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row>
        <row r="3611">
          <cell r="A3611">
            <v>9712</v>
          </cell>
          <cell r="B3611" t="str">
            <v>А</v>
          </cell>
          <cell r="C3611" t="str">
            <v>А9712</v>
          </cell>
          <cell r="D3611">
            <v>810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row>
        <row r="3612">
          <cell r="A3612">
            <v>9713</v>
          </cell>
          <cell r="B3612" t="str">
            <v>А</v>
          </cell>
          <cell r="C3612" t="str">
            <v>А9713</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row>
        <row r="3613">
          <cell r="A3613">
            <v>9713</v>
          </cell>
          <cell r="B3613" t="str">
            <v>А</v>
          </cell>
          <cell r="C3613" t="str">
            <v>А9713</v>
          </cell>
          <cell r="D3613">
            <v>980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row>
        <row r="3614">
          <cell r="A3614">
            <v>9713</v>
          </cell>
          <cell r="B3614" t="str">
            <v>А</v>
          </cell>
          <cell r="C3614" t="str">
            <v>А9713</v>
          </cell>
          <cell r="D3614" t="str">
            <v>978</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row>
        <row r="3615">
          <cell r="A3615">
            <v>9713</v>
          </cell>
          <cell r="B3615" t="str">
            <v>А</v>
          </cell>
          <cell r="C3615" t="str">
            <v>А9713</v>
          </cell>
          <cell r="D3615">
            <v>840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row>
        <row r="3616">
          <cell r="A3616">
            <v>9713</v>
          </cell>
          <cell r="B3616" t="str">
            <v>А</v>
          </cell>
          <cell r="C3616" t="str">
            <v>А9713</v>
          </cell>
          <cell r="D3616">
            <v>810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row>
        <row r="3617">
          <cell r="A3617">
            <v>9714</v>
          </cell>
          <cell r="B3617" t="str">
            <v>А</v>
          </cell>
          <cell r="C3617" t="str">
            <v>А9714</v>
          </cell>
          <cell r="D3617">
            <v>0</v>
          </cell>
          <cell r="E3617">
            <v>-5137.58</v>
          </cell>
          <cell r="F3617">
            <v>0</v>
          </cell>
          <cell r="G3617">
            <v>-5137.58</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row>
        <row r="3618">
          <cell r="A3618">
            <v>9714</v>
          </cell>
          <cell r="B3618" t="str">
            <v>А</v>
          </cell>
          <cell r="C3618" t="str">
            <v>А9714</v>
          </cell>
          <cell r="D3618">
            <v>980</v>
          </cell>
          <cell r="E3618">
            <v>-5137.58</v>
          </cell>
          <cell r="F3618">
            <v>0</v>
          </cell>
          <cell r="G3618">
            <v>-5137.58</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row>
        <row r="3619">
          <cell r="A3619">
            <v>9714</v>
          </cell>
          <cell r="B3619" t="str">
            <v>А</v>
          </cell>
          <cell r="C3619" t="str">
            <v>А9714</v>
          </cell>
          <cell r="D3619" t="str">
            <v>978</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row>
        <row r="3620">
          <cell r="A3620">
            <v>9714</v>
          </cell>
          <cell r="B3620" t="str">
            <v>А</v>
          </cell>
          <cell r="C3620" t="str">
            <v>А9714</v>
          </cell>
          <cell r="D3620">
            <v>840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row>
        <row r="3621">
          <cell r="A3621">
            <v>9714</v>
          </cell>
          <cell r="B3621" t="str">
            <v>А</v>
          </cell>
          <cell r="C3621" t="str">
            <v>А9714</v>
          </cell>
          <cell r="D3621">
            <v>810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row>
        <row r="3622">
          <cell r="A3622">
            <v>9715</v>
          </cell>
          <cell r="B3622" t="str">
            <v>А</v>
          </cell>
          <cell r="C3622" t="str">
            <v>А9715</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row>
        <row r="3623">
          <cell r="A3623">
            <v>9715</v>
          </cell>
          <cell r="B3623" t="str">
            <v>А</v>
          </cell>
          <cell r="C3623" t="str">
            <v>А9715</v>
          </cell>
          <cell r="D3623">
            <v>980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row>
        <row r="3624">
          <cell r="A3624">
            <v>9715</v>
          </cell>
          <cell r="B3624" t="str">
            <v>А</v>
          </cell>
          <cell r="C3624" t="str">
            <v>А9715</v>
          </cell>
          <cell r="D3624" t="str">
            <v>978</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row>
        <row r="3625">
          <cell r="A3625">
            <v>9715</v>
          </cell>
          <cell r="B3625" t="str">
            <v>А</v>
          </cell>
          <cell r="C3625" t="str">
            <v>А9715</v>
          </cell>
          <cell r="D3625">
            <v>840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row>
        <row r="3626">
          <cell r="A3626">
            <v>9715</v>
          </cell>
          <cell r="B3626" t="str">
            <v>А</v>
          </cell>
          <cell r="C3626" t="str">
            <v>А9715</v>
          </cell>
          <cell r="D3626">
            <v>810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row>
        <row r="3627">
          <cell r="A3627">
            <v>9717</v>
          </cell>
          <cell r="B3627" t="str">
            <v>А</v>
          </cell>
          <cell r="C3627" t="str">
            <v>А9717</v>
          </cell>
          <cell r="D3627">
            <v>0</v>
          </cell>
          <cell r="E3627">
            <v>-46284.62</v>
          </cell>
          <cell r="F3627">
            <v>0</v>
          </cell>
          <cell r="G3627">
            <v>-218.4</v>
          </cell>
          <cell r="H3627">
            <v>0</v>
          </cell>
          <cell r="I3627">
            <v>0</v>
          </cell>
          <cell r="J3627">
            <v>0</v>
          </cell>
          <cell r="K3627">
            <v>0</v>
          </cell>
          <cell r="L3627">
            <v>0</v>
          </cell>
          <cell r="M3627">
            <v>0</v>
          </cell>
          <cell r="N3627">
            <v>0</v>
          </cell>
          <cell r="O3627">
            <v>-46066.22</v>
          </cell>
          <cell r="P3627">
            <v>0</v>
          </cell>
          <cell r="Q3627">
            <v>0</v>
          </cell>
          <cell r="R3627">
            <v>0</v>
          </cell>
          <cell r="S3627">
            <v>0</v>
          </cell>
          <cell r="T3627">
            <v>0</v>
          </cell>
          <cell r="U3627">
            <v>0</v>
          </cell>
          <cell r="V3627">
            <v>0</v>
          </cell>
          <cell r="W3627">
            <v>0</v>
          </cell>
          <cell r="X3627">
            <v>0</v>
          </cell>
          <cell r="Y3627">
            <v>0</v>
          </cell>
          <cell r="Z3627">
            <v>0</v>
          </cell>
        </row>
        <row r="3628">
          <cell r="A3628">
            <v>9717</v>
          </cell>
          <cell r="B3628" t="str">
            <v>А</v>
          </cell>
          <cell r="C3628" t="str">
            <v>А9717</v>
          </cell>
          <cell r="D3628">
            <v>980</v>
          </cell>
          <cell r="E3628">
            <v>-46284.62</v>
          </cell>
          <cell r="F3628">
            <v>0</v>
          </cell>
          <cell r="G3628">
            <v>-218.4</v>
          </cell>
          <cell r="H3628">
            <v>0</v>
          </cell>
          <cell r="I3628">
            <v>0</v>
          </cell>
          <cell r="J3628">
            <v>0</v>
          </cell>
          <cell r="K3628">
            <v>0</v>
          </cell>
          <cell r="L3628">
            <v>0</v>
          </cell>
          <cell r="M3628">
            <v>0</v>
          </cell>
          <cell r="N3628">
            <v>0</v>
          </cell>
          <cell r="O3628">
            <v>-46066.22</v>
          </cell>
          <cell r="P3628">
            <v>0</v>
          </cell>
          <cell r="Q3628">
            <v>0</v>
          </cell>
          <cell r="R3628">
            <v>0</v>
          </cell>
          <cell r="S3628">
            <v>0</v>
          </cell>
          <cell r="T3628">
            <v>0</v>
          </cell>
          <cell r="U3628">
            <v>0</v>
          </cell>
          <cell r="V3628">
            <v>0</v>
          </cell>
          <cell r="W3628">
            <v>0</v>
          </cell>
          <cell r="X3628">
            <v>0</v>
          </cell>
          <cell r="Y3628">
            <v>0</v>
          </cell>
          <cell r="Z3628">
            <v>0</v>
          </cell>
        </row>
        <row r="3629">
          <cell r="A3629">
            <v>9717</v>
          </cell>
          <cell r="B3629" t="str">
            <v>А</v>
          </cell>
          <cell r="C3629" t="str">
            <v>А9717</v>
          </cell>
          <cell r="D3629" t="str">
            <v>978</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row>
        <row r="3630">
          <cell r="A3630">
            <v>9717</v>
          </cell>
          <cell r="B3630" t="str">
            <v>А</v>
          </cell>
          <cell r="C3630" t="str">
            <v>А9717</v>
          </cell>
          <cell r="D3630">
            <v>840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row>
        <row r="3631">
          <cell r="A3631">
            <v>9717</v>
          </cell>
          <cell r="B3631" t="str">
            <v>А</v>
          </cell>
          <cell r="C3631" t="str">
            <v>А9717</v>
          </cell>
          <cell r="D3631">
            <v>810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row>
        <row r="3632">
          <cell r="A3632">
            <v>9718</v>
          </cell>
          <cell r="B3632" t="str">
            <v>А</v>
          </cell>
          <cell r="C3632" t="str">
            <v>А9718</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row>
        <row r="3633">
          <cell r="A3633">
            <v>9718</v>
          </cell>
          <cell r="B3633" t="str">
            <v>А</v>
          </cell>
          <cell r="C3633" t="str">
            <v>А9718</v>
          </cell>
          <cell r="D3633">
            <v>980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row>
        <row r="3634">
          <cell r="A3634">
            <v>9718</v>
          </cell>
          <cell r="B3634" t="str">
            <v>А</v>
          </cell>
          <cell r="C3634" t="str">
            <v>А9718</v>
          </cell>
          <cell r="D3634" t="str">
            <v>978</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row>
        <row r="3635">
          <cell r="A3635">
            <v>9718</v>
          </cell>
          <cell r="B3635" t="str">
            <v>А</v>
          </cell>
          <cell r="C3635" t="str">
            <v>А9718</v>
          </cell>
          <cell r="D3635">
            <v>840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row>
        <row r="3636">
          <cell r="A3636">
            <v>9718</v>
          </cell>
          <cell r="B3636" t="str">
            <v>А</v>
          </cell>
          <cell r="C3636" t="str">
            <v>А9718</v>
          </cell>
          <cell r="D3636">
            <v>810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row>
        <row r="3637">
          <cell r="A3637">
            <v>9720</v>
          </cell>
          <cell r="B3637" t="str">
            <v>А</v>
          </cell>
          <cell r="C3637" t="str">
            <v>А9720</v>
          </cell>
          <cell r="D3637">
            <v>0</v>
          </cell>
          <cell r="E3637">
            <v>0</v>
          </cell>
          <cell r="F3637">
            <v>0</v>
          </cell>
          <cell r="G3637">
            <v>0</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row>
        <row r="3638">
          <cell r="A3638">
            <v>9720</v>
          </cell>
          <cell r="B3638" t="str">
            <v>А</v>
          </cell>
          <cell r="C3638" t="str">
            <v>А9720</v>
          </cell>
          <cell r="D3638">
            <v>980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row>
        <row r="3639">
          <cell r="A3639">
            <v>9720</v>
          </cell>
          <cell r="B3639" t="str">
            <v>А</v>
          </cell>
          <cell r="C3639" t="str">
            <v>А9720</v>
          </cell>
          <cell r="D3639" t="str">
            <v>978</v>
          </cell>
          <cell r="E3639">
            <v>0</v>
          </cell>
          <cell r="F3639">
            <v>0</v>
          </cell>
          <cell r="G3639">
            <v>0</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row>
        <row r="3640">
          <cell r="A3640">
            <v>9720</v>
          </cell>
          <cell r="B3640" t="str">
            <v>А</v>
          </cell>
          <cell r="C3640" t="str">
            <v>А9720</v>
          </cell>
          <cell r="D3640">
            <v>840</v>
          </cell>
          <cell r="E3640">
            <v>0</v>
          </cell>
          <cell r="F3640">
            <v>0</v>
          </cell>
          <cell r="G3640">
            <v>0</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row>
        <row r="3641">
          <cell r="A3641">
            <v>9720</v>
          </cell>
          <cell r="B3641" t="str">
            <v>А</v>
          </cell>
          <cell r="C3641" t="str">
            <v>А9720</v>
          </cell>
          <cell r="D3641">
            <v>810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row>
        <row r="3642">
          <cell r="A3642">
            <v>9721</v>
          </cell>
          <cell r="B3642" t="str">
            <v>А</v>
          </cell>
          <cell r="C3642" t="str">
            <v>А9721</v>
          </cell>
          <cell r="D3642">
            <v>0</v>
          </cell>
          <cell r="E3642">
            <v>0</v>
          </cell>
          <cell r="F3642">
            <v>0</v>
          </cell>
          <cell r="G3642">
            <v>0</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row>
        <row r="3643">
          <cell r="A3643">
            <v>9721</v>
          </cell>
          <cell r="B3643" t="str">
            <v>А</v>
          </cell>
          <cell r="C3643" t="str">
            <v>А9721</v>
          </cell>
          <cell r="D3643">
            <v>980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row>
        <row r="3644">
          <cell r="A3644">
            <v>9721</v>
          </cell>
          <cell r="B3644" t="str">
            <v>А</v>
          </cell>
          <cell r="C3644" t="str">
            <v>А9721</v>
          </cell>
          <cell r="D3644" t="str">
            <v>978</v>
          </cell>
          <cell r="E3644">
            <v>0</v>
          </cell>
          <cell r="F3644">
            <v>0</v>
          </cell>
          <cell r="G3644">
            <v>0</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row>
        <row r="3645">
          <cell r="A3645">
            <v>9721</v>
          </cell>
          <cell r="B3645" t="str">
            <v>А</v>
          </cell>
          <cell r="C3645" t="str">
            <v>А9721</v>
          </cell>
          <cell r="D3645">
            <v>840</v>
          </cell>
          <cell r="E3645">
            <v>0</v>
          </cell>
          <cell r="F3645">
            <v>0</v>
          </cell>
          <cell r="G3645">
            <v>0</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row>
        <row r="3646">
          <cell r="A3646">
            <v>9721</v>
          </cell>
          <cell r="B3646" t="str">
            <v>А</v>
          </cell>
          <cell r="C3646" t="str">
            <v>А9721</v>
          </cell>
          <cell r="D3646">
            <v>810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row>
        <row r="3647">
          <cell r="A3647">
            <v>9722</v>
          </cell>
          <cell r="B3647" t="str">
            <v>А</v>
          </cell>
          <cell r="C3647" t="str">
            <v>А9722</v>
          </cell>
          <cell r="D3647">
            <v>0</v>
          </cell>
          <cell r="E3647">
            <v>0</v>
          </cell>
          <cell r="F3647">
            <v>0</v>
          </cell>
          <cell r="G3647">
            <v>0</v>
          </cell>
          <cell r="H3647">
            <v>0</v>
          </cell>
          <cell r="I3647">
            <v>0</v>
          </cell>
          <cell r="J3647">
            <v>0</v>
          </cell>
          <cell r="K3647">
            <v>0</v>
          </cell>
          <cell r="L3647">
            <v>0</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row>
        <row r="3648">
          <cell r="A3648">
            <v>9722</v>
          </cell>
          <cell r="B3648" t="str">
            <v>А</v>
          </cell>
          <cell r="C3648" t="str">
            <v>А9722</v>
          </cell>
          <cell r="D3648">
            <v>980</v>
          </cell>
          <cell r="E3648">
            <v>0</v>
          </cell>
          <cell r="F3648">
            <v>0</v>
          </cell>
          <cell r="G3648">
            <v>0</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row>
        <row r="3649">
          <cell r="A3649">
            <v>9722</v>
          </cell>
          <cell r="B3649" t="str">
            <v>А</v>
          </cell>
          <cell r="C3649" t="str">
            <v>А9722</v>
          </cell>
          <cell r="D3649" t="str">
            <v>978</v>
          </cell>
          <cell r="E3649">
            <v>0</v>
          </cell>
          <cell r="F3649">
            <v>0</v>
          </cell>
          <cell r="G3649">
            <v>0</v>
          </cell>
          <cell r="H3649">
            <v>0</v>
          </cell>
          <cell r="I3649">
            <v>0</v>
          </cell>
          <cell r="J3649">
            <v>0</v>
          </cell>
          <cell r="K3649">
            <v>0</v>
          </cell>
          <cell r="L3649">
            <v>0</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row>
        <row r="3650">
          <cell r="A3650">
            <v>9722</v>
          </cell>
          <cell r="B3650" t="str">
            <v>А</v>
          </cell>
          <cell r="C3650" t="str">
            <v>А9722</v>
          </cell>
          <cell r="D3650">
            <v>840</v>
          </cell>
          <cell r="E3650">
            <v>0</v>
          </cell>
          <cell r="F3650">
            <v>0</v>
          </cell>
          <cell r="G3650">
            <v>0</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row>
        <row r="3651">
          <cell r="A3651">
            <v>9722</v>
          </cell>
          <cell r="B3651" t="str">
            <v>А</v>
          </cell>
          <cell r="C3651" t="str">
            <v>А9722</v>
          </cell>
          <cell r="D3651">
            <v>810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row>
        <row r="3652">
          <cell r="A3652">
            <v>9723</v>
          </cell>
          <cell r="B3652" t="str">
            <v>А</v>
          </cell>
          <cell r="C3652" t="str">
            <v>А9723</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row>
        <row r="3653">
          <cell r="A3653">
            <v>9723</v>
          </cell>
          <cell r="B3653" t="str">
            <v>А</v>
          </cell>
          <cell r="C3653" t="str">
            <v>А9723</v>
          </cell>
          <cell r="D3653">
            <v>980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row>
        <row r="3654">
          <cell r="A3654">
            <v>9723</v>
          </cell>
          <cell r="B3654" t="str">
            <v>А</v>
          </cell>
          <cell r="C3654" t="str">
            <v>А9723</v>
          </cell>
          <cell r="D3654" t="str">
            <v>978</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row>
        <row r="3655">
          <cell r="A3655">
            <v>9723</v>
          </cell>
          <cell r="B3655" t="str">
            <v>А</v>
          </cell>
          <cell r="C3655" t="str">
            <v>А9723</v>
          </cell>
          <cell r="D3655">
            <v>840</v>
          </cell>
          <cell r="E3655">
            <v>0</v>
          </cell>
          <cell r="F3655">
            <v>0</v>
          </cell>
          <cell r="G3655">
            <v>0</v>
          </cell>
          <cell r="H3655">
            <v>0</v>
          </cell>
          <cell r="I3655">
            <v>0</v>
          </cell>
          <cell r="J3655">
            <v>0</v>
          </cell>
          <cell r="K3655">
            <v>0</v>
          </cell>
          <cell r="L3655">
            <v>0</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row>
        <row r="3656">
          <cell r="A3656">
            <v>9723</v>
          </cell>
          <cell r="B3656" t="str">
            <v>А</v>
          </cell>
          <cell r="C3656" t="str">
            <v>А9723</v>
          </cell>
          <cell r="D3656">
            <v>810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row>
        <row r="3657">
          <cell r="A3657">
            <v>9724</v>
          </cell>
          <cell r="B3657" t="str">
            <v>А</v>
          </cell>
          <cell r="C3657" t="str">
            <v>А9724</v>
          </cell>
          <cell r="D3657">
            <v>0</v>
          </cell>
          <cell r="E3657">
            <v>0</v>
          </cell>
          <cell r="F3657">
            <v>0</v>
          </cell>
          <cell r="G3657">
            <v>0</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row>
        <row r="3658">
          <cell r="A3658">
            <v>9724</v>
          </cell>
          <cell r="B3658" t="str">
            <v>А</v>
          </cell>
          <cell r="C3658" t="str">
            <v>А9724</v>
          </cell>
          <cell r="D3658">
            <v>980</v>
          </cell>
          <cell r="E3658">
            <v>0</v>
          </cell>
          <cell r="F3658">
            <v>0</v>
          </cell>
          <cell r="G3658">
            <v>0</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row>
        <row r="3659">
          <cell r="A3659">
            <v>9724</v>
          </cell>
          <cell r="B3659" t="str">
            <v>А</v>
          </cell>
          <cell r="C3659" t="str">
            <v>А9724</v>
          </cell>
          <cell r="D3659" t="str">
            <v>978</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row>
        <row r="3660">
          <cell r="A3660">
            <v>9724</v>
          </cell>
          <cell r="B3660" t="str">
            <v>А</v>
          </cell>
          <cell r="C3660" t="str">
            <v>А9724</v>
          </cell>
          <cell r="D3660">
            <v>840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row>
        <row r="3661">
          <cell r="A3661">
            <v>9724</v>
          </cell>
          <cell r="B3661" t="str">
            <v>А</v>
          </cell>
          <cell r="C3661" t="str">
            <v>А9724</v>
          </cell>
          <cell r="D3661">
            <v>810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row>
        <row r="3662">
          <cell r="A3662">
            <v>9725</v>
          </cell>
          <cell r="B3662" t="str">
            <v>А</v>
          </cell>
          <cell r="C3662" t="str">
            <v>А9725</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row>
        <row r="3663">
          <cell r="A3663">
            <v>9725</v>
          </cell>
          <cell r="B3663" t="str">
            <v>А</v>
          </cell>
          <cell r="C3663" t="str">
            <v>А9725</v>
          </cell>
          <cell r="D3663">
            <v>980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row>
        <row r="3664">
          <cell r="A3664">
            <v>9725</v>
          </cell>
          <cell r="B3664" t="str">
            <v>А</v>
          </cell>
          <cell r="C3664" t="str">
            <v>А9725</v>
          </cell>
          <cell r="D3664" t="str">
            <v>978</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row>
        <row r="3665">
          <cell r="A3665">
            <v>9725</v>
          </cell>
          <cell r="B3665" t="str">
            <v>А</v>
          </cell>
          <cell r="C3665" t="str">
            <v>А9725</v>
          </cell>
          <cell r="D3665">
            <v>840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row>
        <row r="3666">
          <cell r="A3666">
            <v>9725</v>
          </cell>
          <cell r="B3666" t="str">
            <v>А</v>
          </cell>
          <cell r="C3666" t="str">
            <v>А9725</v>
          </cell>
          <cell r="D3666">
            <v>810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row>
        <row r="3667">
          <cell r="A3667">
            <v>9726</v>
          </cell>
          <cell r="B3667" t="str">
            <v>А</v>
          </cell>
          <cell r="C3667" t="str">
            <v>А9726</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row>
        <row r="3668">
          <cell r="A3668">
            <v>9726</v>
          </cell>
          <cell r="B3668" t="str">
            <v>А</v>
          </cell>
          <cell r="C3668" t="str">
            <v>А9726</v>
          </cell>
          <cell r="D3668">
            <v>980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row>
        <row r="3669">
          <cell r="A3669">
            <v>9726</v>
          </cell>
          <cell r="B3669" t="str">
            <v>А</v>
          </cell>
          <cell r="C3669" t="str">
            <v>А9726</v>
          </cell>
          <cell r="D3669" t="str">
            <v>978</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row>
        <row r="3670">
          <cell r="A3670">
            <v>9726</v>
          </cell>
          <cell r="B3670" t="str">
            <v>А</v>
          </cell>
          <cell r="C3670" t="str">
            <v>А9726</v>
          </cell>
          <cell r="D3670">
            <v>840</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row>
        <row r="3671">
          <cell r="A3671">
            <v>9726</v>
          </cell>
          <cell r="B3671" t="str">
            <v>А</v>
          </cell>
          <cell r="C3671" t="str">
            <v>А9726</v>
          </cell>
          <cell r="D3671">
            <v>810</v>
          </cell>
          <cell r="E3671">
            <v>0</v>
          </cell>
          <cell r="F3671">
            <v>0</v>
          </cell>
          <cell r="G3671">
            <v>0</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row>
        <row r="3672">
          <cell r="A3672">
            <v>9727</v>
          </cell>
          <cell r="B3672" t="str">
            <v>А</v>
          </cell>
          <cell r="C3672" t="str">
            <v>А9727</v>
          </cell>
          <cell r="D3672">
            <v>0</v>
          </cell>
          <cell r="E3672">
            <v>-4.26</v>
          </cell>
          <cell r="F3672">
            <v>-3</v>
          </cell>
          <cell r="G3672">
            <v>-1.26</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row>
        <row r="3673">
          <cell r="A3673">
            <v>9727</v>
          </cell>
          <cell r="B3673" t="str">
            <v>А</v>
          </cell>
          <cell r="C3673" t="str">
            <v>А9727</v>
          </cell>
          <cell r="D3673">
            <v>980</v>
          </cell>
          <cell r="E3673">
            <v>-4.26</v>
          </cell>
          <cell r="F3673">
            <v>-3</v>
          </cell>
          <cell r="G3673">
            <v>-1.26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row>
        <row r="3674">
          <cell r="A3674">
            <v>9727</v>
          </cell>
          <cell r="B3674" t="str">
            <v>А</v>
          </cell>
          <cell r="C3674" t="str">
            <v>А9727</v>
          </cell>
          <cell r="D3674" t="str">
            <v>978</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row>
        <row r="3675">
          <cell r="A3675">
            <v>9727</v>
          </cell>
          <cell r="B3675" t="str">
            <v>А</v>
          </cell>
          <cell r="C3675" t="str">
            <v>А9727</v>
          </cell>
          <cell r="D3675">
            <v>840</v>
          </cell>
          <cell r="E3675">
            <v>0</v>
          </cell>
          <cell r="F3675">
            <v>0</v>
          </cell>
          <cell r="G3675">
            <v>0</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row>
        <row r="3676">
          <cell r="A3676">
            <v>9727</v>
          </cell>
          <cell r="B3676" t="str">
            <v>А</v>
          </cell>
          <cell r="C3676" t="str">
            <v>А9727</v>
          </cell>
          <cell r="D3676">
            <v>810</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row>
        <row r="3677">
          <cell r="A3677">
            <v>9728</v>
          </cell>
          <cell r="B3677" t="str">
            <v>А</v>
          </cell>
          <cell r="C3677" t="str">
            <v>А9728</v>
          </cell>
          <cell r="D3677">
            <v>0</v>
          </cell>
          <cell r="E3677">
            <v>0</v>
          </cell>
          <cell r="F3677">
            <v>0</v>
          </cell>
          <cell r="G3677">
            <v>0</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row>
        <row r="3678">
          <cell r="A3678">
            <v>9728</v>
          </cell>
          <cell r="B3678" t="str">
            <v>А</v>
          </cell>
          <cell r="C3678" t="str">
            <v>А9728</v>
          </cell>
          <cell r="D3678">
            <v>980</v>
          </cell>
          <cell r="E3678">
            <v>0</v>
          </cell>
          <cell r="F3678">
            <v>0</v>
          </cell>
          <cell r="G3678">
            <v>0</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row>
        <row r="3679">
          <cell r="A3679">
            <v>9728</v>
          </cell>
          <cell r="B3679" t="str">
            <v>А</v>
          </cell>
          <cell r="C3679" t="str">
            <v>А9728</v>
          </cell>
          <cell r="D3679" t="str">
            <v>978</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row>
        <row r="3680">
          <cell r="A3680">
            <v>9728</v>
          </cell>
          <cell r="B3680" t="str">
            <v>А</v>
          </cell>
          <cell r="C3680" t="str">
            <v>А9728</v>
          </cell>
          <cell r="D3680">
            <v>840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row>
        <row r="3681">
          <cell r="A3681">
            <v>9728</v>
          </cell>
          <cell r="B3681" t="str">
            <v>А</v>
          </cell>
          <cell r="C3681" t="str">
            <v>А9728</v>
          </cell>
          <cell r="D3681">
            <v>810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row>
        <row r="3682">
          <cell r="A3682">
            <v>9731</v>
          </cell>
          <cell r="B3682" t="str">
            <v>А</v>
          </cell>
          <cell r="C3682" t="str">
            <v>А9731</v>
          </cell>
          <cell r="D3682">
            <v>0</v>
          </cell>
          <cell r="E3682">
            <v>0</v>
          </cell>
          <cell r="F3682">
            <v>0</v>
          </cell>
          <cell r="G3682">
            <v>0</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row>
        <row r="3683">
          <cell r="A3683">
            <v>9731</v>
          </cell>
          <cell r="B3683" t="str">
            <v>А</v>
          </cell>
          <cell r="C3683" t="str">
            <v>А9731</v>
          </cell>
          <cell r="D3683">
            <v>980</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row>
        <row r="3684">
          <cell r="A3684">
            <v>9731</v>
          </cell>
          <cell r="B3684" t="str">
            <v>А</v>
          </cell>
          <cell r="C3684" t="str">
            <v>А9731</v>
          </cell>
          <cell r="D3684" t="str">
            <v>978</v>
          </cell>
          <cell r="E3684">
            <v>0</v>
          </cell>
          <cell r="F3684">
            <v>0</v>
          </cell>
          <cell r="G3684">
            <v>0</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row>
        <row r="3685">
          <cell r="A3685">
            <v>9731</v>
          </cell>
          <cell r="B3685" t="str">
            <v>А</v>
          </cell>
          <cell r="C3685" t="str">
            <v>А9731</v>
          </cell>
          <cell r="D3685">
            <v>840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row>
        <row r="3686">
          <cell r="A3686">
            <v>9731</v>
          </cell>
          <cell r="B3686" t="str">
            <v>А</v>
          </cell>
          <cell r="C3686" t="str">
            <v>А9731</v>
          </cell>
          <cell r="D3686">
            <v>810</v>
          </cell>
          <cell r="E3686">
            <v>0</v>
          </cell>
          <cell r="F3686">
            <v>0</v>
          </cell>
          <cell r="G3686">
            <v>0</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row>
        <row r="3687">
          <cell r="A3687">
            <v>9733</v>
          </cell>
          <cell r="B3687" t="str">
            <v>А</v>
          </cell>
          <cell r="C3687" t="str">
            <v>А9733</v>
          </cell>
          <cell r="D3687">
            <v>0</v>
          </cell>
          <cell r="E3687">
            <v>0</v>
          </cell>
          <cell r="F3687">
            <v>0</v>
          </cell>
          <cell r="G3687">
            <v>0</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row>
        <row r="3688">
          <cell r="A3688">
            <v>9733</v>
          </cell>
          <cell r="B3688" t="str">
            <v>А</v>
          </cell>
          <cell r="C3688" t="str">
            <v>А9733</v>
          </cell>
          <cell r="D3688">
            <v>980</v>
          </cell>
          <cell r="E3688">
            <v>0</v>
          </cell>
          <cell r="F3688">
            <v>0</v>
          </cell>
          <cell r="G3688">
            <v>0</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row>
        <row r="3689">
          <cell r="A3689">
            <v>9733</v>
          </cell>
          <cell r="B3689" t="str">
            <v>А</v>
          </cell>
          <cell r="C3689" t="str">
            <v>А9733</v>
          </cell>
          <cell r="D3689" t="str">
            <v>978</v>
          </cell>
          <cell r="E3689">
            <v>0</v>
          </cell>
          <cell r="F3689">
            <v>0</v>
          </cell>
          <cell r="G3689">
            <v>0</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row>
        <row r="3690">
          <cell r="A3690">
            <v>9733</v>
          </cell>
          <cell r="B3690" t="str">
            <v>А</v>
          </cell>
          <cell r="C3690" t="str">
            <v>А9733</v>
          </cell>
          <cell r="D3690">
            <v>840</v>
          </cell>
          <cell r="E3690">
            <v>0</v>
          </cell>
          <cell r="F3690">
            <v>0</v>
          </cell>
          <cell r="G3690">
            <v>0</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row>
        <row r="3691">
          <cell r="A3691">
            <v>9733</v>
          </cell>
          <cell r="B3691" t="str">
            <v>А</v>
          </cell>
          <cell r="C3691" t="str">
            <v>А9733</v>
          </cell>
          <cell r="D3691">
            <v>810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row>
        <row r="3692">
          <cell r="A3692">
            <v>9734</v>
          </cell>
          <cell r="B3692" t="str">
            <v>А</v>
          </cell>
          <cell r="C3692" t="str">
            <v>А9734</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row>
        <row r="3693">
          <cell r="A3693">
            <v>9734</v>
          </cell>
          <cell r="B3693" t="str">
            <v>А</v>
          </cell>
          <cell r="C3693" t="str">
            <v>А9734</v>
          </cell>
          <cell r="D3693">
            <v>980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row>
        <row r="3694">
          <cell r="A3694">
            <v>9734</v>
          </cell>
          <cell r="B3694" t="str">
            <v>А</v>
          </cell>
          <cell r="C3694" t="str">
            <v>А9734</v>
          </cell>
          <cell r="D3694" t="str">
            <v>978</v>
          </cell>
          <cell r="E3694">
            <v>0</v>
          </cell>
          <cell r="F3694">
            <v>0</v>
          </cell>
          <cell r="G3694">
            <v>0</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row>
        <row r="3695">
          <cell r="A3695">
            <v>9734</v>
          </cell>
          <cell r="B3695" t="str">
            <v>А</v>
          </cell>
          <cell r="C3695" t="str">
            <v>А9734</v>
          </cell>
          <cell r="D3695">
            <v>840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row>
        <row r="3696">
          <cell r="A3696">
            <v>9734</v>
          </cell>
          <cell r="B3696" t="str">
            <v>А</v>
          </cell>
          <cell r="C3696" t="str">
            <v>А9734</v>
          </cell>
          <cell r="D3696">
            <v>810</v>
          </cell>
          <cell r="E3696">
            <v>0</v>
          </cell>
          <cell r="F3696">
            <v>0</v>
          </cell>
          <cell r="G3696">
            <v>0</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row>
        <row r="3697">
          <cell r="A3697">
            <v>9735</v>
          </cell>
          <cell r="B3697" t="str">
            <v>А</v>
          </cell>
          <cell r="C3697" t="str">
            <v>А9735</v>
          </cell>
          <cell r="D3697">
            <v>0</v>
          </cell>
          <cell r="E3697">
            <v>0</v>
          </cell>
          <cell r="F3697">
            <v>0</v>
          </cell>
          <cell r="G3697">
            <v>0</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row>
        <row r="3698">
          <cell r="A3698">
            <v>9735</v>
          </cell>
          <cell r="B3698" t="str">
            <v>А</v>
          </cell>
          <cell r="C3698" t="str">
            <v>А9735</v>
          </cell>
          <cell r="D3698">
            <v>980</v>
          </cell>
          <cell r="E3698">
            <v>0</v>
          </cell>
          <cell r="F3698">
            <v>0</v>
          </cell>
          <cell r="G3698">
            <v>0</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row>
        <row r="3699">
          <cell r="A3699">
            <v>9735</v>
          </cell>
          <cell r="B3699" t="str">
            <v>А</v>
          </cell>
          <cell r="C3699" t="str">
            <v>А9735</v>
          </cell>
          <cell r="D3699" t="str">
            <v>978</v>
          </cell>
          <cell r="E3699">
            <v>0</v>
          </cell>
          <cell r="F3699">
            <v>0</v>
          </cell>
          <cell r="G3699">
            <v>0</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row>
        <row r="3700">
          <cell r="A3700">
            <v>9735</v>
          </cell>
          <cell r="B3700" t="str">
            <v>А</v>
          </cell>
          <cell r="C3700" t="str">
            <v>А9735</v>
          </cell>
          <cell r="D3700">
            <v>840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row>
        <row r="3701">
          <cell r="A3701">
            <v>9735</v>
          </cell>
          <cell r="B3701" t="str">
            <v>А</v>
          </cell>
          <cell r="C3701" t="str">
            <v>А9735</v>
          </cell>
          <cell r="D3701">
            <v>810</v>
          </cell>
          <cell r="E3701">
            <v>0</v>
          </cell>
          <cell r="F3701">
            <v>0</v>
          </cell>
          <cell r="G3701">
            <v>0</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row>
        <row r="3702">
          <cell r="A3702">
            <v>9737</v>
          </cell>
          <cell r="B3702" t="str">
            <v>А</v>
          </cell>
          <cell r="C3702" t="str">
            <v>А9737</v>
          </cell>
          <cell r="D3702">
            <v>0</v>
          </cell>
          <cell r="E3702">
            <v>0</v>
          </cell>
          <cell r="F3702">
            <v>0</v>
          </cell>
          <cell r="G3702">
            <v>0</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row>
        <row r="3703">
          <cell r="A3703">
            <v>9737</v>
          </cell>
          <cell r="B3703" t="str">
            <v>А</v>
          </cell>
          <cell r="C3703" t="str">
            <v>А9737</v>
          </cell>
          <cell r="D3703">
            <v>980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row>
        <row r="3704">
          <cell r="A3704">
            <v>9737</v>
          </cell>
          <cell r="B3704" t="str">
            <v>А</v>
          </cell>
          <cell r="C3704" t="str">
            <v>А9737</v>
          </cell>
          <cell r="D3704" t="str">
            <v>978</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row>
        <row r="3705">
          <cell r="A3705">
            <v>9737</v>
          </cell>
          <cell r="B3705" t="str">
            <v>А</v>
          </cell>
          <cell r="C3705" t="str">
            <v>А9737</v>
          </cell>
          <cell r="D3705">
            <v>840</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row>
        <row r="3706">
          <cell r="A3706">
            <v>9737</v>
          </cell>
          <cell r="B3706" t="str">
            <v>А</v>
          </cell>
          <cell r="C3706" t="str">
            <v>А9737</v>
          </cell>
          <cell r="D3706">
            <v>810</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row>
        <row r="3707">
          <cell r="A3707">
            <v>9740</v>
          </cell>
          <cell r="B3707" t="str">
            <v>А</v>
          </cell>
          <cell r="C3707" t="str">
            <v>А9740</v>
          </cell>
          <cell r="D3707">
            <v>0</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row>
        <row r="3708">
          <cell r="A3708">
            <v>9740</v>
          </cell>
          <cell r="B3708" t="str">
            <v>А</v>
          </cell>
          <cell r="C3708" t="str">
            <v>А9740</v>
          </cell>
          <cell r="D3708">
            <v>980</v>
          </cell>
          <cell r="E3708">
            <v>0</v>
          </cell>
          <cell r="F3708">
            <v>0</v>
          </cell>
          <cell r="G3708">
            <v>0</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row>
        <row r="3709">
          <cell r="A3709">
            <v>9740</v>
          </cell>
          <cell r="B3709" t="str">
            <v>А</v>
          </cell>
          <cell r="C3709" t="str">
            <v>А9740</v>
          </cell>
          <cell r="D3709" t="str">
            <v>978</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row>
        <row r="3710">
          <cell r="A3710">
            <v>9740</v>
          </cell>
          <cell r="B3710" t="str">
            <v>А</v>
          </cell>
          <cell r="C3710" t="str">
            <v>А9740</v>
          </cell>
          <cell r="D3710">
            <v>840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row>
        <row r="3711">
          <cell r="A3711">
            <v>9740</v>
          </cell>
          <cell r="B3711" t="str">
            <v>А</v>
          </cell>
          <cell r="C3711" t="str">
            <v>А9740</v>
          </cell>
          <cell r="D3711">
            <v>810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row>
        <row r="3712">
          <cell r="A3712">
            <v>9741</v>
          </cell>
          <cell r="B3712" t="str">
            <v>А</v>
          </cell>
          <cell r="C3712" t="str">
            <v>А9741</v>
          </cell>
          <cell r="D3712">
            <v>0</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row>
        <row r="3713">
          <cell r="A3713">
            <v>9741</v>
          </cell>
          <cell r="B3713" t="str">
            <v>А</v>
          </cell>
          <cell r="C3713" t="str">
            <v>А9741</v>
          </cell>
          <cell r="D3713">
            <v>980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row>
        <row r="3714">
          <cell r="A3714">
            <v>9741</v>
          </cell>
          <cell r="B3714" t="str">
            <v>А</v>
          </cell>
          <cell r="C3714" t="str">
            <v>А9741</v>
          </cell>
          <cell r="D3714" t="str">
            <v>978</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row>
        <row r="3715">
          <cell r="A3715">
            <v>9741</v>
          </cell>
          <cell r="B3715" t="str">
            <v>А</v>
          </cell>
          <cell r="C3715" t="str">
            <v>А9741</v>
          </cell>
          <cell r="D3715">
            <v>840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row>
        <row r="3716">
          <cell r="A3716">
            <v>9741</v>
          </cell>
          <cell r="B3716" t="str">
            <v>А</v>
          </cell>
          <cell r="C3716" t="str">
            <v>А9741</v>
          </cell>
          <cell r="D3716">
            <v>810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row>
        <row r="3717">
          <cell r="A3717">
            <v>9742</v>
          </cell>
          <cell r="B3717" t="str">
            <v>А</v>
          </cell>
          <cell r="C3717" t="str">
            <v>А9742</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row>
        <row r="3718">
          <cell r="A3718">
            <v>9742</v>
          </cell>
          <cell r="B3718" t="str">
            <v>А</v>
          </cell>
          <cell r="C3718" t="str">
            <v>А9742</v>
          </cell>
          <cell r="D3718">
            <v>980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row>
        <row r="3719">
          <cell r="A3719">
            <v>9742</v>
          </cell>
          <cell r="B3719" t="str">
            <v>А</v>
          </cell>
          <cell r="C3719" t="str">
            <v>А9742</v>
          </cell>
          <cell r="D3719" t="str">
            <v>978</v>
          </cell>
          <cell r="E3719">
            <v>0</v>
          </cell>
          <cell r="F3719">
            <v>0</v>
          </cell>
          <cell r="G3719">
            <v>0</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row>
        <row r="3720">
          <cell r="A3720">
            <v>9742</v>
          </cell>
          <cell r="B3720" t="str">
            <v>А</v>
          </cell>
          <cell r="C3720" t="str">
            <v>А9742</v>
          </cell>
          <cell r="D3720">
            <v>840</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row>
        <row r="3721">
          <cell r="A3721">
            <v>9742</v>
          </cell>
          <cell r="B3721" t="str">
            <v>А</v>
          </cell>
          <cell r="C3721" t="str">
            <v>А9742</v>
          </cell>
          <cell r="D3721">
            <v>810</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row>
        <row r="3722">
          <cell r="A3722">
            <v>9743</v>
          </cell>
          <cell r="B3722" t="str">
            <v>А</v>
          </cell>
          <cell r="C3722" t="str">
            <v>А9743</v>
          </cell>
          <cell r="D3722">
            <v>0</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row>
        <row r="3723">
          <cell r="A3723">
            <v>9743</v>
          </cell>
          <cell r="B3723" t="str">
            <v>А</v>
          </cell>
          <cell r="C3723" t="str">
            <v>А9743</v>
          </cell>
          <cell r="D3723">
            <v>980</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row>
        <row r="3724">
          <cell r="A3724">
            <v>9743</v>
          </cell>
          <cell r="B3724" t="str">
            <v>А</v>
          </cell>
          <cell r="C3724" t="str">
            <v>А9743</v>
          </cell>
          <cell r="D3724" t="str">
            <v>978</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row>
        <row r="3725">
          <cell r="A3725">
            <v>9743</v>
          </cell>
          <cell r="B3725" t="str">
            <v>А</v>
          </cell>
          <cell r="C3725" t="str">
            <v>А9743</v>
          </cell>
          <cell r="D3725">
            <v>840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row>
        <row r="3726">
          <cell r="A3726">
            <v>9743</v>
          </cell>
          <cell r="B3726" t="str">
            <v>А</v>
          </cell>
          <cell r="C3726" t="str">
            <v>А9743</v>
          </cell>
          <cell r="D3726">
            <v>810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row>
        <row r="3727">
          <cell r="A3727">
            <v>9744</v>
          </cell>
          <cell r="B3727" t="str">
            <v>А</v>
          </cell>
          <cell r="C3727" t="str">
            <v>А9744</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row>
        <row r="3728">
          <cell r="A3728">
            <v>9744</v>
          </cell>
          <cell r="B3728" t="str">
            <v>А</v>
          </cell>
          <cell r="C3728" t="str">
            <v>А9744</v>
          </cell>
          <cell r="D3728">
            <v>980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row>
        <row r="3729">
          <cell r="A3729">
            <v>9744</v>
          </cell>
          <cell r="B3729" t="str">
            <v>А</v>
          </cell>
          <cell r="C3729" t="str">
            <v>А9744</v>
          </cell>
          <cell r="D3729" t="str">
            <v>978</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row>
        <row r="3730">
          <cell r="A3730">
            <v>9744</v>
          </cell>
          <cell r="B3730" t="str">
            <v>А</v>
          </cell>
          <cell r="C3730" t="str">
            <v>А9744</v>
          </cell>
          <cell r="D3730">
            <v>840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row>
        <row r="3731">
          <cell r="A3731">
            <v>9744</v>
          </cell>
          <cell r="B3731" t="str">
            <v>А</v>
          </cell>
          <cell r="C3731" t="str">
            <v>А9744</v>
          </cell>
          <cell r="D3731">
            <v>810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row>
        <row r="3732">
          <cell r="A3732">
            <v>9745</v>
          </cell>
          <cell r="B3732" t="str">
            <v>А</v>
          </cell>
          <cell r="C3732" t="str">
            <v>А9745</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row>
        <row r="3733">
          <cell r="A3733">
            <v>9745</v>
          </cell>
          <cell r="B3733" t="str">
            <v>А</v>
          </cell>
          <cell r="C3733" t="str">
            <v>А9745</v>
          </cell>
          <cell r="D3733">
            <v>980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row>
        <row r="3734">
          <cell r="A3734">
            <v>9745</v>
          </cell>
          <cell r="B3734" t="str">
            <v>А</v>
          </cell>
          <cell r="C3734" t="str">
            <v>А9745</v>
          </cell>
          <cell r="D3734" t="str">
            <v>978</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row>
        <row r="3735">
          <cell r="A3735">
            <v>9745</v>
          </cell>
          <cell r="B3735" t="str">
            <v>А</v>
          </cell>
          <cell r="C3735" t="str">
            <v>А9745</v>
          </cell>
          <cell r="D3735">
            <v>840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row>
        <row r="3736">
          <cell r="A3736">
            <v>9745</v>
          </cell>
          <cell r="B3736" t="str">
            <v>А</v>
          </cell>
          <cell r="C3736" t="str">
            <v>А9745</v>
          </cell>
          <cell r="D3736">
            <v>810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row>
        <row r="3737">
          <cell r="A3737">
            <v>9746</v>
          </cell>
          <cell r="B3737" t="str">
            <v>А</v>
          </cell>
          <cell r="C3737" t="str">
            <v>А9746</v>
          </cell>
          <cell r="D3737">
            <v>0</v>
          </cell>
          <cell r="E3737">
            <v>0</v>
          </cell>
          <cell r="F3737">
            <v>0</v>
          </cell>
          <cell r="G3737">
            <v>0</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row>
        <row r="3738">
          <cell r="A3738">
            <v>9746</v>
          </cell>
          <cell r="B3738" t="str">
            <v>А</v>
          </cell>
          <cell r="C3738" t="str">
            <v>А9746</v>
          </cell>
          <cell r="D3738">
            <v>980</v>
          </cell>
          <cell r="E3738">
            <v>0</v>
          </cell>
          <cell r="F3738">
            <v>0</v>
          </cell>
          <cell r="G3738">
            <v>0</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row>
        <row r="3739">
          <cell r="A3739">
            <v>9746</v>
          </cell>
          <cell r="B3739" t="str">
            <v>А</v>
          </cell>
          <cell r="C3739" t="str">
            <v>А9746</v>
          </cell>
          <cell r="D3739" t="str">
            <v>978</v>
          </cell>
          <cell r="E3739">
            <v>0</v>
          </cell>
          <cell r="F3739">
            <v>0</v>
          </cell>
          <cell r="G3739">
            <v>0</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row>
        <row r="3740">
          <cell r="A3740">
            <v>9746</v>
          </cell>
          <cell r="B3740" t="str">
            <v>А</v>
          </cell>
          <cell r="C3740" t="str">
            <v>А9746</v>
          </cell>
          <cell r="D3740">
            <v>840</v>
          </cell>
          <cell r="E3740">
            <v>0</v>
          </cell>
          <cell r="F3740">
            <v>0</v>
          </cell>
          <cell r="G3740">
            <v>0</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row>
        <row r="3741">
          <cell r="A3741">
            <v>9746</v>
          </cell>
          <cell r="B3741" t="str">
            <v>А</v>
          </cell>
          <cell r="C3741" t="str">
            <v>А9746</v>
          </cell>
          <cell r="D3741">
            <v>810</v>
          </cell>
          <cell r="E3741">
            <v>0</v>
          </cell>
          <cell r="F3741">
            <v>0</v>
          </cell>
          <cell r="G3741">
            <v>0</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row>
        <row r="3742">
          <cell r="A3742">
            <v>9750</v>
          </cell>
          <cell r="B3742" t="str">
            <v>А</v>
          </cell>
          <cell r="C3742" t="str">
            <v>А9750</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row>
        <row r="3743">
          <cell r="A3743">
            <v>9750</v>
          </cell>
          <cell r="B3743" t="str">
            <v>А</v>
          </cell>
          <cell r="C3743" t="str">
            <v>А9750</v>
          </cell>
          <cell r="D3743">
            <v>980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row>
        <row r="3744">
          <cell r="A3744">
            <v>9750</v>
          </cell>
          <cell r="B3744" t="str">
            <v>А</v>
          </cell>
          <cell r="C3744" t="str">
            <v>А9750</v>
          </cell>
          <cell r="D3744" t="str">
            <v>978</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row>
        <row r="3745">
          <cell r="A3745">
            <v>9750</v>
          </cell>
          <cell r="B3745" t="str">
            <v>А</v>
          </cell>
          <cell r="C3745" t="str">
            <v>А9750</v>
          </cell>
          <cell r="D3745">
            <v>840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row>
        <row r="3746">
          <cell r="A3746">
            <v>9750</v>
          </cell>
          <cell r="B3746" t="str">
            <v>А</v>
          </cell>
          <cell r="C3746" t="str">
            <v>А9750</v>
          </cell>
          <cell r="D3746">
            <v>810</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row>
        <row r="3747">
          <cell r="A3747">
            <v>9751</v>
          </cell>
          <cell r="B3747" t="str">
            <v>А</v>
          </cell>
          <cell r="C3747" t="str">
            <v>А9751</v>
          </cell>
          <cell r="D3747">
            <v>0</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row>
        <row r="3748">
          <cell r="A3748">
            <v>9751</v>
          </cell>
          <cell r="B3748" t="str">
            <v>А</v>
          </cell>
          <cell r="C3748" t="str">
            <v>А9751</v>
          </cell>
          <cell r="D3748">
            <v>980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row>
        <row r="3749">
          <cell r="A3749">
            <v>9751</v>
          </cell>
          <cell r="B3749" t="str">
            <v>А</v>
          </cell>
          <cell r="C3749" t="str">
            <v>А9751</v>
          </cell>
          <cell r="D3749" t="str">
            <v>978</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row>
        <row r="3750">
          <cell r="A3750">
            <v>9751</v>
          </cell>
          <cell r="B3750" t="str">
            <v>А</v>
          </cell>
          <cell r="C3750" t="str">
            <v>А9751</v>
          </cell>
          <cell r="D3750">
            <v>840</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row>
        <row r="3751">
          <cell r="A3751">
            <v>9751</v>
          </cell>
          <cell r="B3751" t="str">
            <v>А</v>
          </cell>
          <cell r="C3751" t="str">
            <v>А9751</v>
          </cell>
          <cell r="D3751">
            <v>810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row>
        <row r="3752">
          <cell r="A3752">
            <v>9752</v>
          </cell>
          <cell r="B3752" t="str">
            <v>А</v>
          </cell>
          <cell r="C3752" t="str">
            <v>А9752</v>
          </cell>
          <cell r="D3752">
            <v>0</v>
          </cell>
          <cell r="E3752">
            <v>-42010</v>
          </cell>
          <cell r="F3752">
            <v>-41710</v>
          </cell>
          <cell r="G3752">
            <v>0</v>
          </cell>
          <cell r="H3752">
            <v>0</v>
          </cell>
          <cell r="I3752">
            <v>0</v>
          </cell>
          <cell r="J3752">
            <v>0</v>
          </cell>
          <cell r="K3752">
            <v>0</v>
          </cell>
          <cell r="L3752">
            <v>0</v>
          </cell>
          <cell r="M3752">
            <v>0</v>
          </cell>
          <cell r="N3752">
            <v>0</v>
          </cell>
          <cell r="O3752">
            <v>0</v>
          </cell>
          <cell r="P3752">
            <v>0</v>
          </cell>
          <cell r="Q3752">
            <v>0</v>
          </cell>
          <cell r="R3752">
            <v>-300</v>
          </cell>
          <cell r="S3752">
            <v>0</v>
          </cell>
          <cell r="T3752">
            <v>0</v>
          </cell>
          <cell r="U3752">
            <v>0</v>
          </cell>
          <cell r="V3752">
            <v>0</v>
          </cell>
          <cell r="W3752">
            <v>0</v>
          </cell>
          <cell r="X3752">
            <v>0</v>
          </cell>
          <cell r="Y3752">
            <v>0</v>
          </cell>
          <cell r="Z3752">
            <v>0</v>
          </cell>
        </row>
        <row r="3753">
          <cell r="A3753">
            <v>9752</v>
          </cell>
          <cell r="B3753" t="str">
            <v>А</v>
          </cell>
          <cell r="C3753" t="str">
            <v>А9752</v>
          </cell>
          <cell r="D3753">
            <v>980</v>
          </cell>
          <cell r="E3753">
            <v>-42010</v>
          </cell>
          <cell r="F3753">
            <v>-41710</v>
          </cell>
          <cell r="G3753">
            <v>0</v>
          </cell>
          <cell r="H3753">
            <v>0</v>
          </cell>
          <cell r="I3753">
            <v>0</v>
          </cell>
          <cell r="J3753">
            <v>0</v>
          </cell>
          <cell r="K3753">
            <v>0</v>
          </cell>
          <cell r="L3753">
            <v>0</v>
          </cell>
          <cell r="M3753">
            <v>0</v>
          </cell>
          <cell r="N3753">
            <v>0</v>
          </cell>
          <cell r="O3753">
            <v>0</v>
          </cell>
          <cell r="P3753">
            <v>0</v>
          </cell>
          <cell r="Q3753">
            <v>0</v>
          </cell>
          <cell r="R3753">
            <v>-300</v>
          </cell>
          <cell r="S3753">
            <v>0</v>
          </cell>
          <cell r="T3753">
            <v>0</v>
          </cell>
          <cell r="U3753">
            <v>0</v>
          </cell>
          <cell r="V3753">
            <v>0</v>
          </cell>
          <cell r="W3753">
            <v>0</v>
          </cell>
          <cell r="X3753">
            <v>0</v>
          </cell>
          <cell r="Y3753">
            <v>0</v>
          </cell>
          <cell r="Z3753">
            <v>0</v>
          </cell>
        </row>
        <row r="3754">
          <cell r="A3754">
            <v>9752</v>
          </cell>
          <cell r="B3754" t="str">
            <v>А</v>
          </cell>
          <cell r="C3754" t="str">
            <v>А9752</v>
          </cell>
          <cell r="D3754" t="str">
            <v>978</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row>
        <row r="3755">
          <cell r="A3755">
            <v>9752</v>
          </cell>
          <cell r="B3755" t="str">
            <v>А</v>
          </cell>
          <cell r="C3755" t="str">
            <v>А9752</v>
          </cell>
          <cell r="D3755">
            <v>840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row>
        <row r="3756">
          <cell r="A3756">
            <v>9752</v>
          </cell>
          <cell r="B3756" t="str">
            <v>А</v>
          </cell>
          <cell r="C3756" t="str">
            <v>А9752</v>
          </cell>
          <cell r="D3756">
            <v>810</v>
          </cell>
          <cell r="E3756">
            <v>0</v>
          </cell>
          <cell r="F3756">
            <v>0</v>
          </cell>
          <cell r="G3756">
            <v>0</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row>
        <row r="3757">
          <cell r="A3757">
            <v>9753</v>
          </cell>
          <cell r="B3757" t="str">
            <v>А</v>
          </cell>
          <cell r="C3757" t="str">
            <v>А9753</v>
          </cell>
          <cell r="D3757">
            <v>0</v>
          </cell>
          <cell r="E3757">
            <v>0</v>
          </cell>
          <cell r="F3757">
            <v>0</v>
          </cell>
          <cell r="G3757">
            <v>0</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row>
        <row r="3758">
          <cell r="A3758">
            <v>9753</v>
          </cell>
          <cell r="B3758" t="str">
            <v>А</v>
          </cell>
          <cell r="C3758" t="str">
            <v>А9753</v>
          </cell>
          <cell r="D3758">
            <v>980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row>
        <row r="3759">
          <cell r="A3759">
            <v>9753</v>
          </cell>
          <cell r="B3759" t="str">
            <v>А</v>
          </cell>
          <cell r="C3759" t="str">
            <v>А9753</v>
          </cell>
          <cell r="D3759" t="str">
            <v>978</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row>
        <row r="3760">
          <cell r="A3760">
            <v>9753</v>
          </cell>
          <cell r="B3760" t="str">
            <v>А</v>
          </cell>
          <cell r="C3760" t="str">
            <v>А9753</v>
          </cell>
          <cell r="D3760">
            <v>840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row>
        <row r="3761">
          <cell r="A3761">
            <v>9753</v>
          </cell>
          <cell r="B3761" t="str">
            <v>А</v>
          </cell>
          <cell r="C3761" t="str">
            <v>А9753</v>
          </cell>
          <cell r="D3761">
            <v>810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row>
        <row r="3762">
          <cell r="A3762">
            <v>9754</v>
          </cell>
          <cell r="B3762" t="str">
            <v>А</v>
          </cell>
          <cell r="C3762" t="str">
            <v>А9754</v>
          </cell>
          <cell r="D3762">
            <v>0</v>
          </cell>
          <cell r="E3762">
            <v>-2972140</v>
          </cell>
          <cell r="F3762">
            <v>0</v>
          </cell>
          <cell r="G3762">
            <v>-2972140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row>
        <row r="3763">
          <cell r="A3763">
            <v>9754</v>
          </cell>
          <cell r="B3763" t="str">
            <v>А</v>
          </cell>
          <cell r="C3763" t="str">
            <v>А9754</v>
          </cell>
          <cell r="D3763">
            <v>980</v>
          </cell>
          <cell r="E3763">
            <v>-2972140</v>
          </cell>
          <cell r="F3763">
            <v>0</v>
          </cell>
          <cell r="G3763">
            <v>-2972140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row>
        <row r="3764">
          <cell r="A3764">
            <v>9754</v>
          </cell>
          <cell r="B3764" t="str">
            <v>А</v>
          </cell>
          <cell r="C3764" t="str">
            <v>А9754</v>
          </cell>
          <cell r="D3764" t="str">
            <v>978</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row>
        <row r="3765">
          <cell r="A3765">
            <v>9754</v>
          </cell>
          <cell r="B3765" t="str">
            <v>А</v>
          </cell>
          <cell r="C3765" t="str">
            <v>А9754</v>
          </cell>
          <cell r="D3765">
            <v>840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row>
        <row r="3766">
          <cell r="A3766">
            <v>9754</v>
          </cell>
          <cell r="B3766" t="str">
            <v>А</v>
          </cell>
          <cell r="C3766" t="str">
            <v>А9754</v>
          </cell>
          <cell r="D3766">
            <v>810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row>
        <row r="3767">
          <cell r="A3767">
            <v>9755</v>
          </cell>
          <cell r="B3767" t="str">
            <v>А</v>
          </cell>
          <cell r="C3767" t="str">
            <v>А9755</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row>
        <row r="3768">
          <cell r="A3768">
            <v>9755</v>
          </cell>
          <cell r="B3768" t="str">
            <v>А</v>
          </cell>
          <cell r="C3768" t="str">
            <v>А9755</v>
          </cell>
          <cell r="D3768">
            <v>980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row>
        <row r="3769">
          <cell r="A3769">
            <v>9755</v>
          </cell>
          <cell r="B3769" t="str">
            <v>А</v>
          </cell>
          <cell r="C3769" t="str">
            <v>А9755</v>
          </cell>
          <cell r="D3769" t="str">
            <v>978</v>
          </cell>
          <cell r="E3769">
            <v>0</v>
          </cell>
          <cell r="F3769">
            <v>0</v>
          </cell>
          <cell r="G3769">
            <v>0</v>
          </cell>
          <cell r="H3769">
            <v>0</v>
          </cell>
          <cell r="I3769">
            <v>0</v>
          </cell>
          <cell r="J3769">
            <v>0</v>
          </cell>
          <cell r="K3769">
            <v>0</v>
          </cell>
          <cell r="L3769">
            <v>0</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row>
        <row r="3770">
          <cell r="A3770">
            <v>9755</v>
          </cell>
          <cell r="B3770" t="str">
            <v>А</v>
          </cell>
          <cell r="C3770" t="str">
            <v>А9755</v>
          </cell>
          <cell r="D3770">
            <v>840</v>
          </cell>
          <cell r="E3770">
            <v>0</v>
          </cell>
          <cell r="F3770">
            <v>0</v>
          </cell>
          <cell r="G3770">
            <v>0</v>
          </cell>
          <cell r="H3770">
            <v>0</v>
          </cell>
          <cell r="I3770">
            <v>0</v>
          </cell>
          <cell r="J3770">
            <v>0</v>
          </cell>
          <cell r="K3770">
            <v>0</v>
          </cell>
          <cell r="L3770">
            <v>0</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row>
        <row r="3771">
          <cell r="A3771">
            <v>9755</v>
          </cell>
          <cell r="B3771" t="str">
            <v>А</v>
          </cell>
          <cell r="C3771" t="str">
            <v>А9755</v>
          </cell>
          <cell r="D3771">
            <v>810</v>
          </cell>
          <cell r="E3771">
            <v>0</v>
          </cell>
          <cell r="F3771">
            <v>0</v>
          </cell>
          <cell r="G3771">
            <v>0</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row>
        <row r="3772">
          <cell r="A3772">
            <v>9756</v>
          </cell>
          <cell r="B3772" t="str">
            <v>А</v>
          </cell>
          <cell r="C3772" t="str">
            <v>А9756</v>
          </cell>
          <cell r="D3772">
            <v>0</v>
          </cell>
          <cell r="E3772">
            <v>0</v>
          </cell>
          <cell r="F3772">
            <v>0</v>
          </cell>
          <cell r="G3772">
            <v>0</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row>
        <row r="3773">
          <cell r="A3773">
            <v>9756</v>
          </cell>
          <cell r="B3773" t="str">
            <v>А</v>
          </cell>
          <cell r="C3773" t="str">
            <v>А9756</v>
          </cell>
          <cell r="D3773">
            <v>980</v>
          </cell>
          <cell r="E3773">
            <v>0</v>
          </cell>
          <cell r="F3773">
            <v>0</v>
          </cell>
          <cell r="G3773">
            <v>0</v>
          </cell>
          <cell r="H3773">
            <v>0</v>
          </cell>
          <cell r="I3773">
            <v>0</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row>
        <row r="3774">
          <cell r="A3774">
            <v>9756</v>
          </cell>
          <cell r="B3774" t="str">
            <v>А</v>
          </cell>
          <cell r="C3774" t="str">
            <v>А9756</v>
          </cell>
          <cell r="D3774" t="str">
            <v>978</v>
          </cell>
          <cell r="E3774">
            <v>0</v>
          </cell>
          <cell r="F3774">
            <v>0</v>
          </cell>
          <cell r="G3774">
            <v>0</v>
          </cell>
          <cell r="H3774">
            <v>0</v>
          </cell>
          <cell r="I3774">
            <v>0</v>
          </cell>
          <cell r="J3774">
            <v>0</v>
          </cell>
          <cell r="K3774">
            <v>0</v>
          </cell>
          <cell r="L3774">
            <v>0</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row>
        <row r="3775">
          <cell r="A3775">
            <v>9756</v>
          </cell>
          <cell r="B3775" t="str">
            <v>А</v>
          </cell>
          <cell r="C3775" t="str">
            <v>А9756</v>
          </cell>
          <cell r="D3775">
            <v>840</v>
          </cell>
          <cell r="E3775">
            <v>0</v>
          </cell>
          <cell r="F3775">
            <v>0</v>
          </cell>
          <cell r="G3775">
            <v>0</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row>
        <row r="3776">
          <cell r="A3776">
            <v>9756</v>
          </cell>
          <cell r="B3776" t="str">
            <v>А</v>
          </cell>
          <cell r="C3776" t="str">
            <v>А9756</v>
          </cell>
          <cell r="D3776">
            <v>810</v>
          </cell>
          <cell r="E3776">
            <v>0</v>
          </cell>
          <cell r="F3776">
            <v>0</v>
          </cell>
          <cell r="G3776">
            <v>0</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row>
        <row r="3777">
          <cell r="A3777">
            <v>9757</v>
          </cell>
          <cell r="B3777" t="str">
            <v>А</v>
          </cell>
          <cell r="C3777" t="str">
            <v>А9757</v>
          </cell>
          <cell r="D3777">
            <v>0</v>
          </cell>
          <cell r="E3777">
            <v>0</v>
          </cell>
          <cell r="F3777">
            <v>0</v>
          </cell>
          <cell r="G3777">
            <v>0</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row>
        <row r="3778">
          <cell r="A3778">
            <v>9757</v>
          </cell>
          <cell r="B3778" t="str">
            <v>А</v>
          </cell>
          <cell r="C3778" t="str">
            <v>А9757</v>
          </cell>
          <cell r="D3778">
            <v>980</v>
          </cell>
          <cell r="E3778">
            <v>0</v>
          </cell>
          <cell r="F3778">
            <v>0</v>
          </cell>
          <cell r="G3778">
            <v>0</v>
          </cell>
          <cell r="H3778">
            <v>0</v>
          </cell>
          <cell r="I3778">
            <v>0</v>
          </cell>
          <cell r="J3778">
            <v>0</v>
          </cell>
          <cell r="K3778">
            <v>0</v>
          </cell>
          <cell r="L3778">
            <v>0</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row>
        <row r="3779">
          <cell r="A3779">
            <v>9757</v>
          </cell>
          <cell r="B3779" t="str">
            <v>А</v>
          </cell>
          <cell r="C3779" t="str">
            <v>А9757</v>
          </cell>
          <cell r="D3779" t="str">
            <v>978</v>
          </cell>
          <cell r="E3779">
            <v>0</v>
          </cell>
          <cell r="F3779">
            <v>0</v>
          </cell>
          <cell r="G3779">
            <v>0</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row>
        <row r="3780">
          <cell r="A3780">
            <v>9757</v>
          </cell>
          <cell r="B3780" t="str">
            <v>А</v>
          </cell>
          <cell r="C3780" t="str">
            <v>А9757</v>
          </cell>
          <cell r="D3780">
            <v>840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row>
        <row r="3781">
          <cell r="A3781">
            <v>9757</v>
          </cell>
          <cell r="B3781" t="str">
            <v>А</v>
          </cell>
          <cell r="C3781" t="str">
            <v>А9757</v>
          </cell>
          <cell r="D3781">
            <v>810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row>
        <row r="3782">
          <cell r="A3782">
            <v>9760</v>
          </cell>
          <cell r="B3782" t="str">
            <v>А</v>
          </cell>
          <cell r="C3782" t="str">
            <v>А9760</v>
          </cell>
          <cell r="D3782">
            <v>0</v>
          </cell>
          <cell r="E3782">
            <v>0</v>
          </cell>
          <cell r="F3782">
            <v>0</v>
          </cell>
          <cell r="G3782">
            <v>0</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row>
        <row r="3783">
          <cell r="A3783">
            <v>9760</v>
          </cell>
          <cell r="B3783" t="str">
            <v>А</v>
          </cell>
          <cell r="C3783" t="str">
            <v>А9760</v>
          </cell>
          <cell r="D3783">
            <v>980</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row>
        <row r="3784">
          <cell r="A3784">
            <v>9760</v>
          </cell>
          <cell r="B3784" t="str">
            <v>А</v>
          </cell>
          <cell r="C3784" t="str">
            <v>А9760</v>
          </cell>
          <cell r="D3784" t="str">
            <v>978</v>
          </cell>
          <cell r="E3784">
            <v>0</v>
          </cell>
          <cell r="F3784">
            <v>0</v>
          </cell>
          <cell r="G3784">
            <v>0</v>
          </cell>
          <cell r="H3784">
            <v>0</v>
          </cell>
          <cell r="I3784">
            <v>0</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row>
        <row r="3785">
          <cell r="A3785">
            <v>9760</v>
          </cell>
          <cell r="B3785" t="str">
            <v>А</v>
          </cell>
          <cell r="C3785" t="str">
            <v>А9760</v>
          </cell>
          <cell r="D3785">
            <v>840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row>
        <row r="3786">
          <cell r="A3786">
            <v>9760</v>
          </cell>
          <cell r="B3786" t="str">
            <v>А</v>
          </cell>
          <cell r="C3786" t="str">
            <v>А9760</v>
          </cell>
          <cell r="D3786">
            <v>810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row>
        <row r="3787">
          <cell r="A3787">
            <v>9770</v>
          </cell>
          <cell r="B3787" t="str">
            <v>А</v>
          </cell>
          <cell r="C3787" t="str">
            <v>А9770</v>
          </cell>
          <cell r="D3787">
            <v>0</v>
          </cell>
          <cell r="E3787">
            <v>-359367.5</v>
          </cell>
          <cell r="F3787">
            <v>-359367.5</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row>
        <row r="3788">
          <cell r="A3788">
            <v>9770</v>
          </cell>
          <cell r="B3788" t="str">
            <v>А</v>
          </cell>
          <cell r="C3788" t="str">
            <v>А9770</v>
          </cell>
          <cell r="D3788">
            <v>980</v>
          </cell>
          <cell r="E3788">
            <v>-359367.5</v>
          </cell>
          <cell r="F3788">
            <v>-359367.5</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row>
        <row r="3789">
          <cell r="A3789">
            <v>9770</v>
          </cell>
          <cell r="B3789" t="str">
            <v>А</v>
          </cell>
          <cell r="C3789" t="str">
            <v>А9770</v>
          </cell>
          <cell r="D3789" t="str">
            <v>978</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row>
        <row r="3790">
          <cell r="A3790">
            <v>9770</v>
          </cell>
          <cell r="B3790" t="str">
            <v>А</v>
          </cell>
          <cell r="C3790" t="str">
            <v>А9770</v>
          </cell>
          <cell r="D3790">
            <v>840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row>
        <row r="3791">
          <cell r="A3791">
            <v>9770</v>
          </cell>
          <cell r="B3791" t="str">
            <v>А</v>
          </cell>
          <cell r="C3791" t="str">
            <v>А9770</v>
          </cell>
          <cell r="D3791">
            <v>810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row>
        <row r="3792">
          <cell r="A3792">
            <v>9771</v>
          </cell>
          <cell r="B3792" t="str">
            <v>А</v>
          </cell>
          <cell r="C3792" t="str">
            <v>А9771</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row>
        <row r="3793">
          <cell r="A3793">
            <v>9771</v>
          </cell>
          <cell r="B3793" t="str">
            <v>А</v>
          </cell>
          <cell r="C3793" t="str">
            <v>А9771</v>
          </cell>
          <cell r="D3793">
            <v>980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row>
        <row r="3794">
          <cell r="A3794">
            <v>9771</v>
          </cell>
          <cell r="B3794" t="str">
            <v>А</v>
          </cell>
          <cell r="C3794" t="str">
            <v>А9771</v>
          </cell>
          <cell r="D3794" t="str">
            <v>978</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row>
        <row r="3795">
          <cell r="A3795">
            <v>9771</v>
          </cell>
          <cell r="B3795" t="str">
            <v>А</v>
          </cell>
          <cell r="C3795" t="str">
            <v>А9771</v>
          </cell>
          <cell r="D3795">
            <v>840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row>
        <row r="3796">
          <cell r="A3796">
            <v>9771</v>
          </cell>
          <cell r="B3796" t="str">
            <v>А</v>
          </cell>
          <cell r="C3796" t="str">
            <v>А9771</v>
          </cell>
          <cell r="D3796">
            <v>810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row>
        <row r="3797">
          <cell r="A3797">
            <v>9800</v>
          </cell>
          <cell r="B3797" t="str">
            <v>А</v>
          </cell>
          <cell r="C3797" t="str">
            <v>А9800</v>
          </cell>
          <cell r="D3797">
            <v>0</v>
          </cell>
          <cell r="E3797">
            <v>-28564388.530000001</v>
          </cell>
          <cell r="F3797">
            <v>-28564388.530000001</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row>
        <row r="3798">
          <cell r="A3798">
            <v>9800</v>
          </cell>
          <cell r="B3798" t="str">
            <v>А</v>
          </cell>
          <cell r="C3798" t="str">
            <v>А9800</v>
          </cell>
          <cell r="D3798">
            <v>980</v>
          </cell>
          <cell r="E3798">
            <v>-28564388.530000001</v>
          </cell>
          <cell r="F3798">
            <v>-28564388.530000001</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row>
        <row r="3799">
          <cell r="A3799">
            <v>9800</v>
          </cell>
          <cell r="B3799" t="str">
            <v>А</v>
          </cell>
          <cell r="C3799" t="str">
            <v>А9800</v>
          </cell>
          <cell r="D3799" t="str">
            <v>978</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row>
        <row r="3800">
          <cell r="A3800">
            <v>9800</v>
          </cell>
          <cell r="B3800" t="str">
            <v>А</v>
          </cell>
          <cell r="C3800" t="str">
            <v>А9800</v>
          </cell>
          <cell r="D3800">
            <v>840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row>
        <row r="3801">
          <cell r="A3801">
            <v>9800</v>
          </cell>
          <cell r="B3801" t="str">
            <v>А</v>
          </cell>
          <cell r="C3801" t="str">
            <v>А9800</v>
          </cell>
          <cell r="D3801">
            <v>810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row>
        <row r="3802">
          <cell r="A3802">
            <v>9802</v>
          </cell>
          <cell r="B3802" t="str">
            <v>А</v>
          </cell>
          <cell r="C3802" t="str">
            <v>А9802</v>
          </cell>
          <cell r="D3802">
            <v>0</v>
          </cell>
          <cell r="E3802">
            <v>-553428.06999999995</v>
          </cell>
          <cell r="F3802">
            <v>-417509.98</v>
          </cell>
          <cell r="G3802">
            <v>-103000</v>
          </cell>
          <cell r="H3802">
            <v>0</v>
          </cell>
          <cell r="I3802">
            <v>0</v>
          </cell>
          <cell r="J3802">
            <v>0</v>
          </cell>
          <cell r="K3802">
            <v>0</v>
          </cell>
          <cell r="L3802">
            <v>0</v>
          </cell>
          <cell r="M3802">
            <v>0</v>
          </cell>
          <cell r="N3802">
            <v>0</v>
          </cell>
          <cell r="O3802">
            <v>-32918.089999999997</v>
          </cell>
          <cell r="P3802">
            <v>0</v>
          </cell>
          <cell r="Q3802">
            <v>0</v>
          </cell>
          <cell r="R3802">
            <v>0</v>
          </cell>
          <cell r="S3802">
            <v>0</v>
          </cell>
          <cell r="T3802">
            <v>0</v>
          </cell>
          <cell r="U3802">
            <v>0</v>
          </cell>
          <cell r="V3802">
            <v>0</v>
          </cell>
          <cell r="W3802">
            <v>0</v>
          </cell>
          <cell r="X3802">
            <v>0</v>
          </cell>
          <cell r="Y3802">
            <v>0</v>
          </cell>
          <cell r="Z3802">
            <v>0</v>
          </cell>
        </row>
        <row r="3803">
          <cell r="A3803">
            <v>9802</v>
          </cell>
          <cell r="B3803" t="str">
            <v>А</v>
          </cell>
          <cell r="C3803" t="str">
            <v>А9802</v>
          </cell>
          <cell r="D3803">
            <v>980</v>
          </cell>
          <cell r="E3803">
            <v>-135918.09</v>
          </cell>
          <cell r="F3803">
            <v>0</v>
          </cell>
          <cell r="G3803">
            <v>-103000</v>
          </cell>
          <cell r="H3803">
            <v>0</v>
          </cell>
          <cell r="I3803">
            <v>0</v>
          </cell>
          <cell r="J3803">
            <v>0</v>
          </cell>
          <cell r="K3803">
            <v>0</v>
          </cell>
          <cell r="L3803">
            <v>0</v>
          </cell>
          <cell r="M3803">
            <v>0</v>
          </cell>
          <cell r="N3803">
            <v>0</v>
          </cell>
          <cell r="O3803">
            <v>-32918.089999999997</v>
          </cell>
          <cell r="P3803">
            <v>0</v>
          </cell>
          <cell r="Q3803">
            <v>0</v>
          </cell>
          <cell r="R3803">
            <v>0</v>
          </cell>
          <cell r="S3803">
            <v>0</v>
          </cell>
          <cell r="T3803">
            <v>0</v>
          </cell>
          <cell r="U3803">
            <v>0</v>
          </cell>
          <cell r="V3803">
            <v>0</v>
          </cell>
          <cell r="W3803">
            <v>0</v>
          </cell>
          <cell r="X3803">
            <v>0</v>
          </cell>
          <cell r="Y3803">
            <v>0</v>
          </cell>
          <cell r="Z3803">
            <v>0</v>
          </cell>
        </row>
        <row r="3804">
          <cell r="A3804">
            <v>9802</v>
          </cell>
          <cell r="B3804" t="str">
            <v>А</v>
          </cell>
          <cell r="C3804" t="str">
            <v>А9802</v>
          </cell>
          <cell r="D3804" t="str">
            <v>978</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row>
        <row r="3805">
          <cell r="A3805">
            <v>9802</v>
          </cell>
          <cell r="B3805" t="str">
            <v>А</v>
          </cell>
          <cell r="C3805" t="str">
            <v>А9802</v>
          </cell>
          <cell r="D3805">
            <v>840</v>
          </cell>
          <cell r="E3805">
            <v>-78266</v>
          </cell>
          <cell r="F3805">
            <v>-78266</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row>
        <row r="3806">
          <cell r="A3806">
            <v>9802</v>
          </cell>
          <cell r="B3806" t="str">
            <v>А</v>
          </cell>
          <cell r="C3806" t="str">
            <v>А9802</v>
          </cell>
          <cell r="D3806">
            <v>810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row>
        <row r="3807">
          <cell r="A3807">
            <v>9803</v>
          </cell>
          <cell r="B3807" t="str">
            <v>А</v>
          </cell>
          <cell r="C3807" t="str">
            <v>А9803</v>
          </cell>
          <cell r="D3807">
            <v>0</v>
          </cell>
          <cell r="E3807">
            <v>-658.96</v>
          </cell>
          <cell r="F3807">
            <v>0</v>
          </cell>
          <cell r="G3807">
            <v>-1</v>
          </cell>
          <cell r="H3807">
            <v>0</v>
          </cell>
          <cell r="I3807">
            <v>-657.96</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row>
        <row r="3808">
          <cell r="A3808">
            <v>9803</v>
          </cell>
          <cell r="B3808" t="str">
            <v>А</v>
          </cell>
          <cell r="C3808" t="str">
            <v>А9803</v>
          </cell>
          <cell r="D3808">
            <v>980</v>
          </cell>
          <cell r="E3808">
            <v>-658.96</v>
          </cell>
          <cell r="F3808">
            <v>0</v>
          </cell>
          <cell r="G3808">
            <v>-1</v>
          </cell>
          <cell r="H3808">
            <v>0</v>
          </cell>
          <cell r="I3808">
            <v>-657.96</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row>
        <row r="3809">
          <cell r="A3809">
            <v>9803</v>
          </cell>
          <cell r="B3809" t="str">
            <v>А</v>
          </cell>
          <cell r="C3809" t="str">
            <v>А9803</v>
          </cell>
          <cell r="D3809" t="str">
            <v>978</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row>
        <row r="3810">
          <cell r="A3810">
            <v>9803</v>
          </cell>
          <cell r="B3810" t="str">
            <v>А</v>
          </cell>
          <cell r="C3810" t="str">
            <v>А9803</v>
          </cell>
          <cell r="D3810">
            <v>840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row>
        <row r="3811">
          <cell r="A3811">
            <v>9803</v>
          </cell>
          <cell r="B3811" t="str">
            <v>А</v>
          </cell>
          <cell r="C3811" t="str">
            <v>А9803</v>
          </cell>
          <cell r="D3811">
            <v>810</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row>
        <row r="3812">
          <cell r="A3812">
            <v>9804</v>
          </cell>
          <cell r="B3812" t="str">
            <v>А</v>
          </cell>
          <cell r="C3812" t="str">
            <v>А9804</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row>
        <row r="3813">
          <cell r="A3813">
            <v>9804</v>
          </cell>
          <cell r="B3813" t="str">
            <v>А</v>
          </cell>
          <cell r="C3813" t="str">
            <v>А9804</v>
          </cell>
          <cell r="D3813">
            <v>980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row>
        <row r="3814">
          <cell r="A3814">
            <v>9804</v>
          </cell>
          <cell r="B3814" t="str">
            <v>А</v>
          </cell>
          <cell r="C3814" t="str">
            <v>А9804</v>
          </cell>
          <cell r="D3814" t="str">
            <v>978</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row>
        <row r="3815">
          <cell r="A3815">
            <v>9804</v>
          </cell>
          <cell r="B3815" t="str">
            <v>А</v>
          </cell>
          <cell r="C3815" t="str">
            <v>А9804</v>
          </cell>
          <cell r="D3815">
            <v>840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row>
        <row r="3816">
          <cell r="A3816">
            <v>9804</v>
          </cell>
          <cell r="B3816" t="str">
            <v>А</v>
          </cell>
          <cell r="C3816" t="str">
            <v>А9804</v>
          </cell>
          <cell r="D3816">
            <v>810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row>
        <row r="3817">
          <cell r="A3817">
            <v>9805</v>
          </cell>
          <cell r="B3817" t="str">
            <v>А</v>
          </cell>
          <cell r="C3817" t="str">
            <v>А9805</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row>
        <row r="3818">
          <cell r="A3818">
            <v>9805</v>
          </cell>
          <cell r="B3818" t="str">
            <v>А</v>
          </cell>
          <cell r="C3818" t="str">
            <v>А9805</v>
          </cell>
          <cell r="D3818">
            <v>980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row>
        <row r="3819">
          <cell r="A3819">
            <v>9805</v>
          </cell>
          <cell r="B3819" t="str">
            <v>А</v>
          </cell>
          <cell r="C3819" t="str">
            <v>А9805</v>
          </cell>
          <cell r="D3819" t="str">
            <v>978</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row>
        <row r="3820">
          <cell r="A3820">
            <v>9805</v>
          </cell>
          <cell r="B3820" t="str">
            <v>А</v>
          </cell>
          <cell r="C3820" t="str">
            <v>А9805</v>
          </cell>
          <cell r="D3820">
            <v>840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row>
        <row r="3821">
          <cell r="A3821">
            <v>9805</v>
          </cell>
          <cell r="B3821" t="str">
            <v>А</v>
          </cell>
          <cell r="C3821" t="str">
            <v>А9805</v>
          </cell>
          <cell r="D3821">
            <v>810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row>
        <row r="3822">
          <cell r="A3822">
            <v>9810</v>
          </cell>
          <cell r="B3822" t="str">
            <v>А</v>
          </cell>
          <cell r="C3822" t="str">
            <v>А9810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row>
        <row r="3823">
          <cell r="A3823">
            <v>9810</v>
          </cell>
          <cell r="B3823" t="str">
            <v>А</v>
          </cell>
          <cell r="C3823" t="str">
            <v>А9810</v>
          </cell>
          <cell r="D3823">
            <v>980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row>
        <row r="3824">
          <cell r="A3824">
            <v>9810</v>
          </cell>
          <cell r="B3824" t="str">
            <v>А</v>
          </cell>
          <cell r="C3824" t="str">
            <v>А9810</v>
          </cell>
          <cell r="D3824" t="str">
            <v>978</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row>
        <row r="3825">
          <cell r="A3825">
            <v>9810</v>
          </cell>
          <cell r="B3825" t="str">
            <v>А</v>
          </cell>
          <cell r="C3825" t="str">
            <v>А9810</v>
          </cell>
          <cell r="D3825">
            <v>840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row>
        <row r="3826">
          <cell r="A3826">
            <v>9810</v>
          </cell>
          <cell r="B3826" t="str">
            <v>А</v>
          </cell>
          <cell r="C3826" t="str">
            <v>А9810</v>
          </cell>
          <cell r="D3826">
            <v>810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row>
        <row r="3827">
          <cell r="A3827">
            <v>9811</v>
          </cell>
          <cell r="B3827" t="str">
            <v>А</v>
          </cell>
          <cell r="C3827" t="str">
            <v>А9811</v>
          </cell>
          <cell r="D3827">
            <v>0</v>
          </cell>
          <cell r="E3827">
            <v>-112500001.8</v>
          </cell>
          <cell r="F3827">
            <v>-112500001.8</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row>
        <row r="3828">
          <cell r="A3828">
            <v>9811</v>
          </cell>
          <cell r="B3828" t="str">
            <v>А</v>
          </cell>
          <cell r="C3828" t="str">
            <v>А9811</v>
          </cell>
          <cell r="D3828">
            <v>980</v>
          </cell>
          <cell r="E3828">
            <v>-112500001.8</v>
          </cell>
          <cell r="F3828">
            <v>-112500001.8</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row>
        <row r="3829">
          <cell r="A3829">
            <v>9811</v>
          </cell>
          <cell r="B3829" t="str">
            <v>А</v>
          </cell>
          <cell r="C3829" t="str">
            <v>А9811</v>
          </cell>
          <cell r="D3829" t="str">
            <v>978</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row>
        <row r="3830">
          <cell r="A3830">
            <v>9811</v>
          </cell>
          <cell r="B3830" t="str">
            <v>А</v>
          </cell>
          <cell r="C3830" t="str">
            <v>А9811</v>
          </cell>
          <cell r="D3830">
            <v>840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row>
        <row r="3831">
          <cell r="A3831">
            <v>9811</v>
          </cell>
          <cell r="B3831" t="str">
            <v>А</v>
          </cell>
          <cell r="C3831" t="str">
            <v>А9811</v>
          </cell>
          <cell r="D3831">
            <v>810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row>
        <row r="3832">
          <cell r="A3832">
            <v>9812</v>
          </cell>
          <cell r="B3832" t="str">
            <v>А</v>
          </cell>
          <cell r="C3832" t="str">
            <v>А9812</v>
          </cell>
          <cell r="D3832">
            <v>0</v>
          </cell>
          <cell r="E3832">
            <v>-2627642.6</v>
          </cell>
          <cell r="F3832">
            <v>-19</v>
          </cell>
          <cell r="G3832">
            <v>-12</v>
          </cell>
          <cell r="H3832">
            <v>0</v>
          </cell>
          <cell r="I3832">
            <v>-83</v>
          </cell>
          <cell r="J3832">
            <v>0</v>
          </cell>
          <cell r="K3832">
            <v>0</v>
          </cell>
          <cell r="L3832">
            <v>0</v>
          </cell>
          <cell r="M3832">
            <v>-54</v>
          </cell>
          <cell r="N3832">
            <v>0</v>
          </cell>
          <cell r="O3832">
            <v>0</v>
          </cell>
          <cell r="P3832">
            <v>-132</v>
          </cell>
          <cell r="Q3832">
            <v>0</v>
          </cell>
          <cell r="R3832">
            <v>0</v>
          </cell>
          <cell r="S3832">
            <v>-33</v>
          </cell>
          <cell r="T3832">
            <v>-2627294.6</v>
          </cell>
          <cell r="U3832">
            <v>0</v>
          </cell>
          <cell r="V3832">
            <v>0</v>
          </cell>
          <cell r="W3832">
            <v>-15</v>
          </cell>
          <cell r="X3832">
            <v>0</v>
          </cell>
          <cell r="Y3832">
            <v>0</v>
          </cell>
          <cell r="Z3832">
            <v>0</v>
          </cell>
        </row>
        <row r="3833">
          <cell r="A3833">
            <v>9812</v>
          </cell>
          <cell r="B3833" t="str">
            <v>А</v>
          </cell>
          <cell r="C3833" t="str">
            <v>А9812</v>
          </cell>
          <cell r="D3833">
            <v>980</v>
          </cell>
          <cell r="E3833">
            <v>-348</v>
          </cell>
          <cell r="F3833">
            <v>-19</v>
          </cell>
          <cell r="G3833">
            <v>-12</v>
          </cell>
          <cell r="H3833">
            <v>0</v>
          </cell>
          <cell r="I3833">
            <v>-83</v>
          </cell>
          <cell r="J3833">
            <v>0</v>
          </cell>
          <cell r="K3833">
            <v>0</v>
          </cell>
          <cell r="L3833">
            <v>0</v>
          </cell>
          <cell r="M3833">
            <v>-54</v>
          </cell>
          <cell r="N3833">
            <v>0</v>
          </cell>
          <cell r="O3833">
            <v>0</v>
          </cell>
          <cell r="P3833">
            <v>-132</v>
          </cell>
          <cell r="Q3833">
            <v>0</v>
          </cell>
          <cell r="R3833">
            <v>0</v>
          </cell>
          <cell r="S3833">
            <v>-33</v>
          </cell>
          <cell r="T3833">
            <v>0</v>
          </cell>
          <cell r="U3833">
            <v>0</v>
          </cell>
          <cell r="V3833">
            <v>0</v>
          </cell>
          <cell r="W3833">
            <v>-15</v>
          </cell>
          <cell r="X3833">
            <v>0</v>
          </cell>
          <cell r="Y3833">
            <v>0</v>
          </cell>
          <cell r="Z3833">
            <v>0</v>
          </cell>
        </row>
        <row r="3834">
          <cell r="A3834">
            <v>9812</v>
          </cell>
          <cell r="B3834" t="str">
            <v>А</v>
          </cell>
          <cell r="C3834" t="str">
            <v>А9812</v>
          </cell>
          <cell r="D3834" t="str">
            <v>978</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row>
        <row r="3835">
          <cell r="A3835">
            <v>9812</v>
          </cell>
          <cell r="B3835" t="str">
            <v>А</v>
          </cell>
          <cell r="C3835" t="str">
            <v>А9812</v>
          </cell>
          <cell r="D3835">
            <v>840</v>
          </cell>
          <cell r="E3835">
            <v>-492510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-492510</v>
          </cell>
          <cell r="U3835">
            <v>0</v>
          </cell>
          <cell r="V3835">
            <v>0</v>
          </cell>
          <cell r="W3835">
            <v>0</v>
          </cell>
          <cell r="X3835">
            <v>0</v>
          </cell>
          <cell r="Y3835">
            <v>0</v>
          </cell>
          <cell r="Z3835">
            <v>0</v>
          </cell>
        </row>
        <row r="3836">
          <cell r="A3836">
            <v>9812</v>
          </cell>
          <cell r="B3836" t="str">
            <v>А</v>
          </cell>
          <cell r="C3836" t="str">
            <v>А9812</v>
          </cell>
          <cell r="D3836">
            <v>810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row>
        <row r="3837">
          <cell r="A3837">
            <v>9819</v>
          </cell>
          <cell r="B3837" t="str">
            <v>А</v>
          </cell>
          <cell r="C3837" t="str">
            <v>А9819</v>
          </cell>
          <cell r="D3837">
            <v>0</v>
          </cell>
          <cell r="E3837">
            <v>-310733181.26000005</v>
          </cell>
          <cell r="F3837">
            <v>-215219843.44</v>
          </cell>
          <cell r="G3837">
            <v>-3176803.28</v>
          </cell>
          <cell r="H3837">
            <v>0</v>
          </cell>
          <cell r="I3837">
            <v>-6398241.7000000002</v>
          </cell>
          <cell r="J3837">
            <v>-4576261.97</v>
          </cell>
          <cell r="K3837">
            <v>-109926.59</v>
          </cell>
          <cell r="L3837">
            <v>-749</v>
          </cell>
          <cell r="M3837">
            <v>-68459067.769999996</v>
          </cell>
          <cell r="N3837">
            <v>-95101.85</v>
          </cell>
          <cell r="O3837">
            <v>-320820.90999999997</v>
          </cell>
          <cell r="P3837">
            <v>-210753.27</v>
          </cell>
          <cell r="Q3837">
            <v>-910861.92</v>
          </cell>
          <cell r="R3837">
            <v>-1877136.06</v>
          </cell>
          <cell r="S3837">
            <v>-5581849.8399999999</v>
          </cell>
          <cell r="T3837">
            <v>-1354334.75</v>
          </cell>
          <cell r="U3837">
            <v>-35458.04</v>
          </cell>
          <cell r="V3837">
            <v>-446980.06</v>
          </cell>
          <cell r="W3837">
            <v>-1416299.97</v>
          </cell>
          <cell r="X3837">
            <v>-943</v>
          </cell>
          <cell r="Y3837">
            <v>-391831.45</v>
          </cell>
          <cell r="Z3837">
            <v>-149916.39000000001</v>
          </cell>
        </row>
        <row r="3838">
          <cell r="A3838">
            <v>9819</v>
          </cell>
          <cell r="B3838" t="str">
            <v>А</v>
          </cell>
          <cell r="C3838" t="str">
            <v>А9819</v>
          </cell>
          <cell r="D3838">
            <v>980</v>
          </cell>
          <cell r="E3838">
            <v>-310323068.90999997</v>
          </cell>
          <cell r="F3838">
            <v>-215219746.09</v>
          </cell>
          <cell r="G3838">
            <v>-3063711.88</v>
          </cell>
          <cell r="H3838">
            <v>0</v>
          </cell>
          <cell r="I3838">
            <v>-6398215.0300000003</v>
          </cell>
          <cell r="J3838">
            <v>-4576261.97</v>
          </cell>
          <cell r="K3838">
            <v>-109926.59</v>
          </cell>
          <cell r="L3838">
            <v>-749</v>
          </cell>
          <cell r="M3838">
            <v>-68459067.769999996</v>
          </cell>
          <cell r="N3838">
            <v>-95101.85</v>
          </cell>
          <cell r="O3838">
            <v>-320820.90999999997</v>
          </cell>
          <cell r="P3838">
            <v>-210753.27</v>
          </cell>
          <cell r="Q3838">
            <v>-910861.92</v>
          </cell>
          <cell r="R3838">
            <v>-1877136.06</v>
          </cell>
          <cell r="S3838">
            <v>-5581849.8399999999</v>
          </cell>
          <cell r="T3838">
            <v>-1354334.75</v>
          </cell>
          <cell r="U3838">
            <v>-35458.04</v>
          </cell>
          <cell r="V3838">
            <v>-150083.13</v>
          </cell>
          <cell r="W3838">
            <v>-1416299.97</v>
          </cell>
          <cell r="X3838">
            <v>-943</v>
          </cell>
          <cell r="Y3838">
            <v>-391831.45</v>
          </cell>
          <cell r="Z3838">
            <v>-149916.39000000001</v>
          </cell>
        </row>
        <row r="3839">
          <cell r="A3839">
            <v>9819</v>
          </cell>
          <cell r="B3839" t="str">
            <v>А</v>
          </cell>
          <cell r="C3839" t="str">
            <v>А9819</v>
          </cell>
          <cell r="D3839" t="str">
            <v>978</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row>
        <row r="3840">
          <cell r="A3840">
            <v>9819</v>
          </cell>
          <cell r="B3840" t="str">
            <v>А</v>
          </cell>
          <cell r="C3840" t="str">
            <v>А9819</v>
          </cell>
          <cell r="D3840">
            <v>840</v>
          </cell>
          <cell r="E3840">
            <v>-76861</v>
          </cell>
          <cell r="F3840">
            <v>0</v>
          </cell>
          <cell r="G3840">
            <v>-21200</v>
          </cell>
          <cell r="H3840">
            <v>0</v>
          </cell>
          <cell r="I3840">
            <v>-5</v>
          </cell>
          <cell r="J3840">
            <v>0</v>
          </cell>
          <cell r="K3840">
            <v>0</v>
          </cell>
          <cell r="L3840">
            <v>0</v>
          </cell>
          <cell r="M3840">
            <v>0</v>
          </cell>
          <cell r="N3840">
            <v>0</v>
          </cell>
          <cell r="O3840">
            <v>0</v>
          </cell>
          <cell r="P3840">
            <v>0</v>
          </cell>
          <cell r="Q3840">
            <v>0</v>
          </cell>
          <cell r="R3840">
            <v>0</v>
          </cell>
          <cell r="S3840">
            <v>0</v>
          </cell>
          <cell r="T3840">
            <v>0</v>
          </cell>
          <cell r="U3840">
            <v>0</v>
          </cell>
          <cell r="V3840">
            <v>-55656</v>
          </cell>
          <cell r="W3840">
            <v>0</v>
          </cell>
          <cell r="X3840">
            <v>0</v>
          </cell>
          <cell r="Y3840">
            <v>0</v>
          </cell>
          <cell r="Z3840">
            <v>0</v>
          </cell>
        </row>
        <row r="3841">
          <cell r="A3841">
            <v>9819</v>
          </cell>
          <cell r="B3841" t="str">
            <v>А</v>
          </cell>
          <cell r="C3841" t="str">
            <v>А9819</v>
          </cell>
          <cell r="D3841">
            <v>810</v>
          </cell>
          <cell r="E3841">
            <v>-576.23</v>
          </cell>
          <cell r="F3841">
            <v>-576.23</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row>
        <row r="3842">
          <cell r="A3842">
            <v>9820</v>
          </cell>
          <cell r="B3842" t="str">
            <v>А</v>
          </cell>
          <cell r="C3842" t="str">
            <v>А9820</v>
          </cell>
          <cell r="D3842">
            <v>0</v>
          </cell>
          <cell r="E3842">
            <v>-18671</v>
          </cell>
          <cell r="F3842">
            <v>0</v>
          </cell>
          <cell r="G3842">
            <v>-12753</v>
          </cell>
          <cell r="H3842">
            <v>0</v>
          </cell>
          <cell r="I3842">
            <v>-955</v>
          </cell>
          <cell r="J3842">
            <v>-420</v>
          </cell>
          <cell r="K3842">
            <v>-331</v>
          </cell>
          <cell r="L3842">
            <v>0</v>
          </cell>
          <cell r="M3842">
            <v>-697</v>
          </cell>
          <cell r="N3842">
            <v>0</v>
          </cell>
          <cell r="O3842">
            <v>-560</v>
          </cell>
          <cell r="P3842">
            <v>-235</v>
          </cell>
          <cell r="Q3842">
            <v>-90</v>
          </cell>
          <cell r="R3842">
            <v>-488</v>
          </cell>
          <cell r="S3842">
            <v>-405</v>
          </cell>
          <cell r="T3842">
            <v>-809</v>
          </cell>
          <cell r="U3842">
            <v>-80</v>
          </cell>
          <cell r="V3842">
            <v>-235</v>
          </cell>
          <cell r="W3842">
            <v>-426</v>
          </cell>
          <cell r="X3842">
            <v>0</v>
          </cell>
          <cell r="Y3842">
            <v>0</v>
          </cell>
          <cell r="Z3842">
            <v>-187</v>
          </cell>
        </row>
        <row r="3843">
          <cell r="A3843">
            <v>9820</v>
          </cell>
          <cell r="B3843" t="str">
            <v>А</v>
          </cell>
          <cell r="C3843" t="str">
            <v>А9820</v>
          </cell>
          <cell r="D3843">
            <v>980</v>
          </cell>
          <cell r="E3843">
            <v>-18671</v>
          </cell>
          <cell r="F3843">
            <v>0</v>
          </cell>
          <cell r="G3843">
            <v>-12753</v>
          </cell>
          <cell r="H3843">
            <v>0</v>
          </cell>
          <cell r="I3843">
            <v>-955</v>
          </cell>
          <cell r="J3843">
            <v>-420</v>
          </cell>
          <cell r="K3843">
            <v>-331</v>
          </cell>
          <cell r="L3843">
            <v>0</v>
          </cell>
          <cell r="M3843">
            <v>-697</v>
          </cell>
          <cell r="N3843">
            <v>0</v>
          </cell>
          <cell r="O3843">
            <v>-560</v>
          </cell>
          <cell r="P3843">
            <v>-235</v>
          </cell>
          <cell r="Q3843">
            <v>-90</v>
          </cell>
          <cell r="R3843">
            <v>-488</v>
          </cell>
          <cell r="S3843">
            <v>-405</v>
          </cell>
          <cell r="T3843">
            <v>-809</v>
          </cell>
          <cell r="U3843">
            <v>-80</v>
          </cell>
          <cell r="V3843">
            <v>-235</v>
          </cell>
          <cell r="W3843">
            <v>-426</v>
          </cell>
          <cell r="X3843">
            <v>0</v>
          </cell>
          <cell r="Y3843">
            <v>0</v>
          </cell>
          <cell r="Z3843">
            <v>-187</v>
          </cell>
        </row>
        <row r="3844">
          <cell r="A3844">
            <v>9820</v>
          </cell>
          <cell r="B3844" t="str">
            <v>А</v>
          </cell>
          <cell r="C3844" t="str">
            <v>А9820</v>
          </cell>
          <cell r="D3844" t="str">
            <v>978</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row>
        <row r="3845">
          <cell r="A3845">
            <v>9820</v>
          </cell>
          <cell r="B3845" t="str">
            <v>А</v>
          </cell>
          <cell r="C3845" t="str">
            <v>А9820</v>
          </cell>
          <cell r="D3845">
            <v>840</v>
          </cell>
          <cell r="E3845">
            <v>0</v>
          </cell>
          <cell r="F3845">
            <v>0</v>
          </cell>
          <cell r="G3845">
            <v>0</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row>
        <row r="3846">
          <cell r="A3846">
            <v>9820</v>
          </cell>
          <cell r="B3846" t="str">
            <v>А</v>
          </cell>
          <cell r="C3846" t="str">
            <v>А9820</v>
          </cell>
          <cell r="D3846">
            <v>810</v>
          </cell>
          <cell r="E3846">
            <v>0</v>
          </cell>
          <cell r="F3846">
            <v>0</v>
          </cell>
          <cell r="G3846">
            <v>0</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row>
        <row r="3847">
          <cell r="A3847">
            <v>9821</v>
          </cell>
          <cell r="B3847" t="str">
            <v>А</v>
          </cell>
          <cell r="C3847" t="str">
            <v>А9821</v>
          </cell>
          <cell r="D3847">
            <v>0</v>
          </cell>
          <cell r="E3847">
            <v>-20250.5</v>
          </cell>
          <cell r="F3847">
            <v>-755</v>
          </cell>
          <cell r="G3847">
            <v>-6322</v>
          </cell>
          <cell r="H3847">
            <v>0</v>
          </cell>
          <cell r="I3847">
            <v>-902</v>
          </cell>
          <cell r="J3847">
            <v>-3859.5</v>
          </cell>
          <cell r="K3847">
            <v>-457</v>
          </cell>
          <cell r="L3847">
            <v>-200</v>
          </cell>
          <cell r="M3847">
            <v>-1224</v>
          </cell>
          <cell r="N3847">
            <v>-20</v>
          </cell>
          <cell r="O3847">
            <v>-786</v>
          </cell>
          <cell r="P3847">
            <v>-351</v>
          </cell>
          <cell r="Q3847">
            <v>-301</v>
          </cell>
          <cell r="R3847">
            <v>-254</v>
          </cell>
          <cell r="S3847">
            <v>-286</v>
          </cell>
          <cell r="T3847">
            <v>-343</v>
          </cell>
          <cell r="U3847">
            <v>-279</v>
          </cell>
          <cell r="V3847">
            <v>-1122</v>
          </cell>
          <cell r="W3847">
            <v>-448</v>
          </cell>
          <cell r="X3847">
            <v>-296</v>
          </cell>
          <cell r="Y3847">
            <v>-19</v>
          </cell>
          <cell r="Z3847">
            <v>-2026</v>
          </cell>
        </row>
        <row r="3848">
          <cell r="A3848">
            <v>9821</v>
          </cell>
          <cell r="B3848" t="str">
            <v>А</v>
          </cell>
          <cell r="C3848" t="str">
            <v>А9821</v>
          </cell>
          <cell r="D3848">
            <v>980</v>
          </cell>
          <cell r="E3848">
            <v>-20250.5</v>
          </cell>
          <cell r="F3848">
            <v>-755</v>
          </cell>
          <cell r="G3848">
            <v>-6322</v>
          </cell>
          <cell r="H3848">
            <v>0</v>
          </cell>
          <cell r="I3848">
            <v>-902</v>
          </cell>
          <cell r="J3848">
            <v>-3859.5</v>
          </cell>
          <cell r="K3848">
            <v>-457</v>
          </cell>
          <cell r="L3848">
            <v>-200</v>
          </cell>
          <cell r="M3848">
            <v>-1224</v>
          </cell>
          <cell r="N3848">
            <v>-20</v>
          </cell>
          <cell r="O3848">
            <v>-786</v>
          </cell>
          <cell r="P3848">
            <v>-351</v>
          </cell>
          <cell r="Q3848">
            <v>-301</v>
          </cell>
          <cell r="R3848">
            <v>-254</v>
          </cell>
          <cell r="S3848">
            <v>-286</v>
          </cell>
          <cell r="T3848">
            <v>-343</v>
          </cell>
          <cell r="U3848">
            <v>-279</v>
          </cell>
          <cell r="V3848">
            <v>-1122</v>
          </cell>
          <cell r="W3848">
            <v>-448</v>
          </cell>
          <cell r="X3848">
            <v>-296</v>
          </cell>
          <cell r="Y3848">
            <v>-19</v>
          </cell>
          <cell r="Z3848">
            <v>-2026</v>
          </cell>
        </row>
        <row r="3849">
          <cell r="A3849">
            <v>9821</v>
          </cell>
          <cell r="B3849" t="str">
            <v>А</v>
          </cell>
          <cell r="C3849" t="str">
            <v>А9821</v>
          </cell>
          <cell r="D3849" t="str">
            <v>978</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row>
        <row r="3850">
          <cell r="A3850">
            <v>9821</v>
          </cell>
          <cell r="B3850" t="str">
            <v>А</v>
          </cell>
          <cell r="C3850" t="str">
            <v>А9821</v>
          </cell>
          <cell r="D3850">
            <v>840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row>
        <row r="3851">
          <cell r="A3851">
            <v>9821</v>
          </cell>
          <cell r="B3851" t="str">
            <v>А</v>
          </cell>
          <cell r="C3851" t="str">
            <v>А9821</v>
          </cell>
          <cell r="D3851">
            <v>810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row>
        <row r="3852">
          <cell r="A3852">
            <v>9830</v>
          </cell>
          <cell r="B3852" t="str">
            <v>А</v>
          </cell>
          <cell r="C3852" t="str">
            <v>А9830</v>
          </cell>
          <cell r="D3852">
            <v>0</v>
          </cell>
          <cell r="E3852">
            <v>-3812480.46</v>
          </cell>
          <cell r="F3852">
            <v>0</v>
          </cell>
          <cell r="G3852">
            <v>-2776830.66</v>
          </cell>
          <cell r="H3852">
            <v>0</v>
          </cell>
          <cell r="I3852">
            <v>0</v>
          </cell>
          <cell r="J3852">
            <v>-1033911.45</v>
          </cell>
          <cell r="K3852">
            <v>0</v>
          </cell>
          <cell r="L3852">
            <v>0</v>
          </cell>
          <cell r="M3852">
            <v>-137</v>
          </cell>
          <cell r="N3852">
            <v>0</v>
          </cell>
          <cell r="O3852">
            <v>0</v>
          </cell>
          <cell r="P3852">
            <v>-1</v>
          </cell>
          <cell r="Q3852">
            <v>0</v>
          </cell>
          <cell r="R3852">
            <v>-1066.9000000000001</v>
          </cell>
          <cell r="S3852">
            <v>0</v>
          </cell>
          <cell r="T3852">
            <v>0</v>
          </cell>
          <cell r="U3852">
            <v>0</v>
          </cell>
          <cell r="V3852">
            <v>0</v>
          </cell>
          <cell r="W3852">
            <v>0</v>
          </cell>
          <cell r="X3852">
            <v>0</v>
          </cell>
          <cell r="Y3852">
            <v>0</v>
          </cell>
          <cell r="Z3852">
            <v>-533.45000000000005</v>
          </cell>
        </row>
        <row r="3853">
          <cell r="A3853">
            <v>9830</v>
          </cell>
          <cell r="B3853" t="str">
            <v>А</v>
          </cell>
          <cell r="C3853" t="str">
            <v>А9830</v>
          </cell>
          <cell r="D3853">
            <v>980</v>
          </cell>
          <cell r="E3853">
            <v>-138</v>
          </cell>
          <cell r="F3853">
            <v>0</v>
          </cell>
          <cell r="G3853">
            <v>0</v>
          </cell>
          <cell r="H3853">
            <v>0</v>
          </cell>
          <cell r="I3853">
            <v>0</v>
          </cell>
          <cell r="J3853">
            <v>0</v>
          </cell>
          <cell r="K3853">
            <v>0</v>
          </cell>
          <cell r="L3853">
            <v>0</v>
          </cell>
          <cell r="M3853">
            <v>-137</v>
          </cell>
          <cell r="N3853">
            <v>0</v>
          </cell>
          <cell r="O3853">
            <v>0</v>
          </cell>
          <cell r="P3853">
            <v>-1</v>
          </cell>
          <cell r="Q3853">
            <v>0</v>
          </cell>
          <cell r="R3853">
            <v>0</v>
          </cell>
          <cell r="S3853">
            <v>0</v>
          </cell>
          <cell r="T3853">
            <v>0</v>
          </cell>
          <cell r="U3853">
            <v>0</v>
          </cell>
          <cell r="V3853">
            <v>0</v>
          </cell>
          <cell r="W3853">
            <v>0</v>
          </cell>
          <cell r="X3853">
            <v>0</v>
          </cell>
          <cell r="Y3853">
            <v>0</v>
          </cell>
          <cell r="Z3853">
            <v>0</v>
          </cell>
        </row>
        <row r="3854">
          <cell r="A3854">
            <v>9830</v>
          </cell>
          <cell r="B3854" t="str">
            <v>А</v>
          </cell>
          <cell r="C3854" t="str">
            <v>А9830</v>
          </cell>
          <cell r="D3854" t="str">
            <v>978</v>
          </cell>
          <cell r="E3854">
            <v>0</v>
          </cell>
          <cell r="F3854">
            <v>0</v>
          </cell>
          <cell r="G3854">
            <v>0</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row>
        <row r="3855">
          <cell r="A3855">
            <v>9830</v>
          </cell>
          <cell r="B3855" t="str">
            <v>А</v>
          </cell>
          <cell r="C3855" t="str">
            <v>А9830</v>
          </cell>
          <cell r="D3855">
            <v>840</v>
          </cell>
          <cell r="E3855">
            <v>-714657.88</v>
          </cell>
          <cell r="F3855">
            <v>0</v>
          </cell>
          <cell r="G3855">
            <v>-520541.88</v>
          </cell>
          <cell r="H3855">
            <v>0</v>
          </cell>
          <cell r="I3855">
            <v>0</v>
          </cell>
          <cell r="J3855">
            <v>-193816</v>
          </cell>
          <cell r="K3855">
            <v>0</v>
          </cell>
          <cell r="L3855">
            <v>0</v>
          </cell>
          <cell r="M3855">
            <v>0</v>
          </cell>
          <cell r="N3855">
            <v>0</v>
          </cell>
          <cell r="O3855">
            <v>0</v>
          </cell>
          <cell r="P3855">
            <v>0</v>
          </cell>
          <cell r="Q3855">
            <v>0</v>
          </cell>
          <cell r="R3855">
            <v>-200</v>
          </cell>
          <cell r="S3855">
            <v>0</v>
          </cell>
          <cell r="T3855">
            <v>0</v>
          </cell>
          <cell r="U3855">
            <v>0</v>
          </cell>
          <cell r="V3855">
            <v>0</v>
          </cell>
          <cell r="W3855">
            <v>0</v>
          </cell>
          <cell r="X3855">
            <v>0</v>
          </cell>
          <cell r="Y3855">
            <v>0</v>
          </cell>
          <cell r="Z3855">
            <v>-100</v>
          </cell>
        </row>
        <row r="3856">
          <cell r="A3856">
            <v>9830</v>
          </cell>
          <cell r="B3856" t="str">
            <v>А</v>
          </cell>
          <cell r="C3856" t="str">
            <v>А9830</v>
          </cell>
          <cell r="D3856">
            <v>810</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row>
        <row r="3857">
          <cell r="A3857">
            <v>9831</v>
          </cell>
          <cell r="B3857" t="str">
            <v>А</v>
          </cell>
          <cell r="C3857" t="str">
            <v>А9831</v>
          </cell>
          <cell r="D3857">
            <v>0</v>
          </cell>
          <cell r="E3857">
            <v>-299645.43</v>
          </cell>
          <cell r="F3857">
            <v>0</v>
          </cell>
          <cell r="G3857">
            <v>-74336.259999999995</v>
          </cell>
          <cell r="H3857">
            <v>0</v>
          </cell>
          <cell r="I3857">
            <v>0</v>
          </cell>
          <cell r="J3857">
            <v>0</v>
          </cell>
          <cell r="K3857">
            <v>-20847.23</v>
          </cell>
          <cell r="L3857">
            <v>0</v>
          </cell>
          <cell r="M3857">
            <v>-449</v>
          </cell>
          <cell r="N3857">
            <v>0</v>
          </cell>
          <cell r="O3857">
            <v>0</v>
          </cell>
          <cell r="P3857">
            <v>-8</v>
          </cell>
          <cell r="Q3857">
            <v>0</v>
          </cell>
          <cell r="R3857">
            <v>0</v>
          </cell>
          <cell r="S3857">
            <v>-86312.21</v>
          </cell>
          <cell r="T3857">
            <v>0</v>
          </cell>
          <cell r="U3857">
            <v>0</v>
          </cell>
          <cell r="V3857">
            <v>-24005.25</v>
          </cell>
          <cell r="W3857">
            <v>0</v>
          </cell>
          <cell r="X3857">
            <v>0</v>
          </cell>
          <cell r="Y3857">
            <v>-93687.48</v>
          </cell>
          <cell r="Z3857">
            <v>0</v>
          </cell>
        </row>
        <row r="3858">
          <cell r="A3858">
            <v>9831</v>
          </cell>
          <cell r="B3858" t="str">
            <v>А</v>
          </cell>
          <cell r="C3858" t="str">
            <v>А9831</v>
          </cell>
          <cell r="D3858">
            <v>980</v>
          </cell>
          <cell r="E3858">
            <v>-457</v>
          </cell>
          <cell r="F3858">
            <v>0</v>
          </cell>
          <cell r="G3858">
            <v>0</v>
          </cell>
          <cell r="H3858">
            <v>0</v>
          </cell>
          <cell r="I3858">
            <v>0</v>
          </cell>
          <cell r="J3858">
            <v>0</v>
          </cell>
          <cell r="K3858">
            <v>0</v>
          </cell>
          <cell r="L3858">
            <v>0</v>
          </cell>
          <cell r="M3858">
            <v>-449</v>
          </cell>
          <cell r="N3858">
            <v>0</v>
          </cell>
          <cell r="O3858">
            <v>0</v>
          </cell>
          <cell r="P3858">
            <v>-8</v>
          </cell>
          <cell r="Q3858">
            <v>0</v>
          </cell>
          <cell r="R3858">
            <v>0</v>
          </cell>
          <cell r="S3858">
            <v>0</v>
          </cell>
          <cell r="T3858">
            <v>0</v>
          </cell>
          <cell r="U3858">
            <v>0</v>
          </cell>
          <cell r="V3858">
            <v>0</v>
          </cell>
          <cell r="W3858">
            <v>0</v>
          </cell>
          <cell r="X3858">
            <v>0</v>
          </cell>
          <cell r="Y3858">
            <v>0</v>
          </cell>
          <cell r="Z3858">
            <v>0</v>
          </cell>
        </row>
        <row r="3859">
          <cell r="A3859">
            <v>9831</v>
          </cell>
          <cell r="B3859" t="str">
            <v>А</v>
          </cell>
          <cell r="C3859" t="str">
            <v>А9831</v>
          </cell>
          <cell r="D3859" t="str">
            <v>978</v>
          </cell>
          <cell r="E3859">
            <v>0</v>
          </cell>
          <cell r="F3859">
            <v>0</v>
          </cell>
          <cell r="G3859">
            <v>0</v>
          </cell>
          <cell r="H3859">
            <v>0</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row>
        <row r="3860">
          <cell r="A3860">
            <v>9831</v>
          </cell>
          <cell r="B3860" t="str">
            <v>А</v>
          </cell>
          <cell r="C3860" t="str">
            <v>А9831</v>
          </cell>
          <cell r="D3860">
            <v>840</v>
          </cell>
          <cell r="E3860">
            <v>-56085.56</v>
          </cell>
          <cell r="F3860">
            <v>0</v>
          </cell>
          <cell r="G3860">
            <v>-13935</v>
          </cell>
          <cell r="H3860">
            <v>0</v>
          </cell>
          <cell r="I3860">
            <v>0</v>
          </cell>
          <cell r="J3860">
            <v>0</v>
          </cell>
          <cell r="K3860">
            <v>-3908</v>
          </cell>
          <cell r="L3860">
            <v>0</v>
          </cell>
          <cell r="M3860">
            <v>0</v>
          </cell>
          <cell r="N3860">
            <v>0</v>
          </cell>
          <cell r="O3860">
            <v>0</v>
          </cell>
          <cell r="P3860">
            <v>0</v>
          </cell>
          <cell r="Q3860">
            <v>0</v>
          </cell>
          <cell r="R3860">
            <v>0</v>
          </cell>
          <cell r="S3860">
            <v>-16180</v>
          </cell>
          <cell r="T3860">
            <v>0</v>
          </cell>
          <cell r="U3860">
            <v>0</v>
          </cell>
          <cell r="V3860">
            <v>-4500</v>
          </cell>
          <cell r="W3860">
            <v>0</v>
          </cell>
          <cell r="X3860">
            <v>0</v>
          </cell>
          <cell r="Y3860">
            <v>-17562.560000000001</v>
          </cell>
          <cell r="Z3860">
            <v>0</v>
          </cell>
        </row>
        <row r="3861">
          <cell r="A3861">
            <v>9831</v>
          </cell>
          <cell r="B3861" t="str">
            <v>А</v>
          </cell>
          <cell r="C3861" t="str">
            <v>А9831</v>
          </cell>
          <cell r="D3861">
            <v>810</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row>
        <row r="3862">
          <cell r="A3862">
            <v>9840</v>
          </cell>
          <cell r="B3862" t="str">
            <v>А</v>
          </cell>
          <cell r="C3862" t="str">
            <v>А9840</v>
          </cell>
          <cell r="D3862">
            <v>0</v>
          </cell>
          <cell r="E3862">
            <v>-27298380.980000004</v>
          </cell>
          <cell r="F3862">
            <v>-7032198.3499999996</v>
          </cell>
          <cell r="G3862">
            <v>-3795840.77</v>
          </cell>
          <cell r="H3862">
            <v>0</v>
          </cell>
          <cell r="I3862">
            <v>-768797.82</v>
          </cell>
          <cell r="J3862">
            <v>-477978.69</v>
          </cell>
          <cell r="K3862">
            <v>-366573</v>
          </cell>
          <cell r="L3862">
            <v>-191711</v>
          </cell>
          <cell r="M3862">
            <v>-7028249.6399999997</v>
          </cell>
          <cell r="N3862">
            <v>-130193</v>
          </cell>
          <cell r="O3862">
            <v>-493490.28</v>
          </cell>
          <cell r="P3862">
            <v>-318772.25</v>
          </cell>
          <cell r="Q3862">
            <v>-203510</v>
          </cell>
          <cell r="R3862">
            <v>-2071960.69</v>
          </cell>
          <cell r="S3862">
            <v>-1794007.38</v>
          </cell>
          <cell r="T3862">
            <v>-633622.98</v>
          </cell>
          <cell r="U3862">
            <v>-32134</v>
          </cell>
          <cell r="V3862">
            <v>-898640</v>
          </cell>
          <cell r="W3862">
            <v>-468512.89</v>
          </cell>
          <cell r="X3862">
            <v>-52487.48</v>
          </cell>
          <cell r="Y3862">
            <v>-337767</v>
          </cell>
          <cell r="Z3862">
            <v>-201933.76</v>
          </cell>
        </row>
        <row r="3863">
          <cell r="A3863">
            <v>9840</v>
          </cell>
          <cell r="B3863" t="str">
            <v>А</v>
          </cell>
          <cell r="C3863" t="str">
            <v>А9840</v>
          </cell>
          <cell r="D3863">
            <v>980</v>
          </cell>
          <cell r="E3863">
            <v>-27298380.980000004</v>
          </cell>
          <cell r="F3863">
            <v>-7032198.3499999996</v>
          </cell>
          <cell r="G3863">
            <v>-3795840.77</v>
          </cell>
          <cell r="H3863">
            <v>0</v>
          </cell>
          <cell r="I3863">
            <v>-768797.82</v>
          </cell>
          <cell r="J3863">
            <v>-477978.69</v>
          </cell>
          <cell r="K3863">
            <v>-366573</v>
          </cell>
          <cell r="L3863">
            <v>-191711</v>
          </cell>
          <cell r="M3863">
            <v>-7028249.6399999997</v>
          </cell>
          <cell r="N3863">
            <v>-130193</v>
          </cell>
          <cell r="O3863">
            <v>-493490.28</v>
          </cell>
          <cell r="P3863">
            <v>-318772.25</v>
          </cell>
          <cell r="Q3863">
            <v>-203510</v>
          </cell>
          <cell r="R3863">
            <v>-2071960.69</v>
          </cell>
          <cell r="S3863">
            <v>-1794007.38</v>
          </cell>
          <cell r="T3863">
            <v>-633622.98</v>
          </cell>
          <cell r="U3863">
            <v>-32134</v>
          </cell>
          <cell r="V3863">
            <v>-898640</v>
          </cell>
          <cell r="W3863">
            <v>-468512.89</v>
          </cell>
          <cell r="X3863">
            <v>-52487.48</v>
          </cell>
          <cell r="Y3863">
            <v>-337767</v>
          </cell>
          <cell r="Z3863">
            <v>-201933.76</v>
          </cell>
        </row>
        <row r="3864">
          <cell r="A3864">
            <v>9840</v>
          </cell>
          <cell r="B3864" t="str">
            <v>А</v>
          </cell>
          <cell r="C3864" t="str">
            <v>А9840</v>
          </cell>
          <cell r="D3864" t="str">
            <v>978</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row>
        <row r="3865">
          <cell r="A3865">
            <v>9840</v>
          </cell>
          <cell r="B3865" t="str">
            <v>А</v>
          </cell>
          <cell r="C3865" t="str">
            <v>А9840</v>
          </cell>
          <cell r="D3865">
            <v>840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row>
        <row r="3866">
          <cell r="A3866">
            <v>9840</v>
          </cell>
          <cell r="B3866" t="str">
            <v>А</v>
          </cell>
          <cell r="C3866" t="str">
            <v>А9840</v>
          </cell>
          <cell r="D3866">
            <v>810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row>
        <row r="3867">
          <cell r="A3867">
            <v>9850</v>
          </cell>
          <cell r="B3867" t="str">
            <v>А</v>
          </cell>
          <cell r="C3867" t="str">
            <v>А9850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row>
        <row r="3868">
          <cell r="A3868">
            <v>9850</v>
          </cell>
          <cell r="B3868" t="str">
            <v>А</v>
          </cell>
          <cell r="C3868" t="str">
            <v>А9850</v>
          </cell>
          <cell r="D3868">
            <v>980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row>
        <row r="3869">
          <cell r="A3869">
            <v>9850</v>
          </cell>
          <cell r="B3869" t="str">
            <v>А</v>
          </cell>
          <cell r="C3869" t="str">
            <v>А9850</v>
          </cell>
          <cell r="D3869" t="str">
            <v>978</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row>
        <row r="3870">
          <cell r="A3870">
            <v>9850</v>
          </cell>
          <cell r="B3870" t="str">
            <v>А</v>
          </cell>
          <cell r="C3870" t="str">
            <v>А9850</v>
          </cell>
          <cell r="D3870">
            <v>840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row>
        <row r="3871">
          <cell r="A3871">
            <v>9850</v>
          </cell>
          <cell r="B3871" t="str">
            <v>А</v>
          </cell>
          <cell r="C3871" t="str">
            <v>А9850</v>
          </cell>
          <cell r="D3871">
            <v>810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row>
        <row r="3872">
          <cell r="A3872">
            <v>9890</v>
          </cell>
          <cell r="B3872" t="str">
            <v>А</v>
          </cell>
          <cell r="C3872" t="str">
            <v>А9890</v>
          </cell>
          <cell r="D3872">
            <v>0</v>
          </cell>
          <cell r="E3872">
            <v>-167</v>
          </cell>
          <cell r="F3872">
            <v>-36</v>
          </cell>
          <cell r="G3872">
            <v>-24</v>
          </cell>
          <cell r="H3872">
            <v>0</v>
          </cell>
          <cell r="I3872">
            <v>-16</v>
          </cell>
          <cell r="J3872">
            <v>-1</v>
          </cell>
          <cell r="K3872">
            <v>0</v>
          </cell>
          <cell r="L3872">
            <v>0</v>
          </cell>
          <cell r="M3872">
            <v>-63</v>
          </cell>
          <cell r="N3872">
            <v>0</v>
          </cell>
          <cell r="O3872">
            <v>0</v>
          </cell>
          <cell r="P3872">
            <v>0</v>
          </cell>
          <cell r="Q3872">
            <v>0</v>
          </cell>
          <cell r="R3872">
            <v>-8</v>
          </cell>
          <cell r="S3872">
            <v>0</v>
          </cell>
          <cell r="T3872">
            <v>0</v>
          </cell>
          <cell r="U3872">
            <v>0</v>
          </cell>
          <cell r="V3872">
            <v>-1</v>
          </cell>
          <cell r="W3872">
            <v>0</v>
          </cell>
          <cell r="X3872">
            <v>0</v>
          </cell>
          <cell r="Y3872">
            <v>0</v>
          </cell>
          <cell r="Z3872">
            <v>-18</v>
          </cell>
        </row>
        <row r="3873">
          <cell r="A3873">
            <v>9890</v>
          </cell>
          <cell r="B3873" t="str">
            <v>А</v>
          </cell>
          <cell r="C3873" t="str">
            <v>А9890</v>
          </cell>
          <cell r="D3873">
            <v>980</v>
          </cell>
          <cell r="E3873">
            <v>-167</v>
          </cell>
          <cell r="F3873">
            <v>-36</v>
          </cell>
          <cell r="G3873">
            <v>-24</v>
          </cell>
          <cell r="H3873">
            <v>0</v>
          </cell>
          <cell r="I3873">
            <v>-16</v>
          </cell>
          <cell r="J3873">
            <v>-1</v>
          </cell>
          <cell r="K3873">
            <v>0</v>
          </cell>
          <cell r="L3873">
            <v>0</v>
          </cell>
          <cell r="M3873">
            <v>-63</v>
          </cell>
          <cell r="N3873">
            <v>0</v>
          </cell>
          <cell r="O3873">
            <v>0</v>
          </cell>
          <cell r="P3873">
            <v>0</v>
          </cell>
          <cell r="Q3873">
            <v>0</v>
          </cell>
          <cell r="R3873">
            <v>-8</v>
          </cell>
          <cell r="S3873">
            <v>0</v>
          </cell>
          <cell r="T3873">
            <v>0</v>
          </cell>
          <cell r="U3873">
            <v>0</v>
          </cell>
          <cell r="V3873">
            <v>-1</v>
          </cell>
          <cell r="W3873">
            <v>0</v>
          </cell>
          <cell r="X3873">
            <v>0</v>
          </cell>
          <cell r="Y3873">
            <v>0</v>
          </cell>
          <cell r="Z3873">
            <v>-18</v>
          </cell>
        </row>
        <row r="3874">
          <cell r="A3874">
            <v>9890</v>
          </cell>
          <cell r="B3874" t="str">
            <v>А</v>
          </cell>
          <cell r="C3874" t="str">
            <v>А9890</v>
          </cell>
          <cell r="D3874" t="str">
            <v>978</v>
          </cell>
          <cell r="E3874">
            <v>0</v>
          </cell>
          <cell r="F3874">
            <v>0</v>
          </cell>
          <cell r="G3874">
            <v>0</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row>
        <row r="3875">
          <cell r="A3875">
            <v>9890</v>
          </cell>
          <cell r="B3875" t="str">
            <v>А</v>
          </cell>
          <cell r="C3875" t="str">
            <v>А9890</v>
          </cell>
          <cell r="D3875">
            <v>840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row>
        <row r="3876">
          <cell r="A3876">
            <v>9890</v>
          </cell>
          <cell r="B3876" t="str">
            <v>А</v>
          </cell>
          <cell r="C3876" t="str">
            <v>А9890</v>
          </cell>
          <cell r="D3876">
            <v>810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row>
        <row r="3877">
          <cell r="A3877">
            <v>9891</v>
          </cell>
          <cell r="B3877" t="str">
            <v>А</v>
          </cell>
          <cell r="C3877" t="str">
            <v>А9891</v>
          </cell>
          <cell r="D3877">
            <v>0</v>
          </cell>
          <cell r="E3877">
            <v>0</v>
          </cell>
          <cell r="F3877">
            <v>0</v>
          </cell>
          <cell r="G3877">
            <v>0</v>
          </cell>
          <cell r="H3877">
            <v>0</v>
          </cell>
          <cell r="I3877">
            <v>0</v>
          </cell>
          <cell r="J3877">
            <v>0</v>
          </cell>
          <cell r="K3877">
            <v>0</v>
          </cell>
          <cell r="L3877">
            <v>0</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row>
        <row r="3878">
          <cell r="A3878">
            <v>9891</v>
          </cell>
          <cell r="B3878" t="str">
            <v>А</v>
          </cell>
          <cell r="C3878" t="str">
            <v>А9891</v>
          </cell>
          <cell r="D3878">
            <v>980</v>
          </cell>
          <cell r="E3878">
            <v>0</v>
          </cell>
          <cell r="F3878">
            <v>0</v>
          </cell>
          <cell r="G3878">
            <v>0</v>
          </cell>
          <cell r="H3878">
            <v>0</v>
          </cell>
          <cell r="I3878">
            <v>0</v>
          </cell>
          <cell r="J3878">
            <v>0</v>
          </cell>
          <cell r="K3878">
            <v>0</v>
          </cell>
          <cell r="L3878">
            <v>0</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row>
        <row r="3879">
          <cell r="A3879">
            <v>9891</v>
          </cell>
          <cell r="B3879" t="str">
            <v>А</v>
          </cell>
          <cell r="C3879" t="str">
            <v>А9891</v>
          </cell>
          <cell r="D3879" t="str">
            <v>978</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row>
        <row r="3880">
          <cell r="A3880">
            <v>9891</v>
          </cell>
          <cell r="B3880" t="str">
            <v>А</v>
          </cell>
          <cell r="C3880" t="str">
            <v>А9891</v>
          </cell>
          <cell r="D3880">
            <v>840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row>
        <row r="3881">
          <cell r="A3881">
            <v>9891</v>
          </cell>
          <cell r="B3881" t="str">
            <v>А</v>
          </cell>
          <cell r="C3881" t="str">
            <v>А9891</v>
          </cell>
          <cell r="D3881">
            <v>810</v>
          </cell>
          <cell r="E3881">
            <v>0</v>
          </cell>
          <cell r="F3881">
            <v>0</v>
          </cell>
          <cell r="G3881">
            <v>0</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row>
        <row r="3882">
          <cell r="A3882">
            <v>9892</v>
          </cell>
          <cell r="B3882" t="str">
            <v>А</v>
          </cell>
          <cell r="C3882" t="str">
            <v>А9892</v>
          </cell>
          <cell r="D3882">
            <v>0</v>
          </cell>
          <cell r="E3882">
            <v>-102298.53</v>
          </cell>
          <cell r="F3882">
            <v>-51610.94</v>
          </cell>
          <cell r="G3882">
            <v>-11277.6</v>
          </cell>
          <cell r="H3882">
            <v>0</v>
          </cell>
          <cell r="I3882">
            <v>-562</v>
          </cell>
          <cell r="J3882">
            <v>-4184</v>
          </cell>
          <cell r="K3882">
            <v>-1428.17</v>
          </cell>
          <cell r="L3882">
            <v>-343</v>
          </cell>
          <cell r="M3882">
            <v>-11765</v>
          </cell>
          <cell r="N3882">
            <v>-156</v>
          </cell>
          <cell r="O3882">
            <v>-3560.2</v>
          </cell>
          <cell r="P3882">
            <v>-360</v>
          </cell>
          <cell r="Q3882">
            <v>-455.34</v>
          </cell>
          <cell r="R3882">
            <v>-1129.1099999999999</v>
          </cell>
          <cell r="S3882">
            <v>-1831</v>
          </cell>
          <cell r="T3882">
            <v>-548</v>
          </cell>
          <cell r="U3882">
            <v>-29</v>
          </cell>
          <cell r="V3882">
            <v>-2151.37</v>
          </cell>
          <cell r="W3882">
            <v>-8589.7999999999993</v>
          </cell>
          <cell r="X3882">
            <v>-1594</v>
          </cell>
          <cell r="Y3882">
            <v>-44</v>
          </cell>
          <cell r="Z3882">
            <v>-680</v>
          </cell>
        </row>
        <row r="3883">
          <cell r="A3883">
            <v>9892</v>
          </cell>
          <cell r="B3883" t="str">
            <v>А</v>
          </cell>
          <cell r="C3883" t="str">
            <v>А9892</v>
          </cell>
          <cell r="D3883">
            <v>980</v>
          </cell>
          <cell r="E3883">
            <v>-102298.53</v>
          </cell>
          <cell r="F3883">
            <v>-51610.94</v>
          </cell>
          <cell r="G3883">
            <v>-11277.6</v>
          </cell>
          <cell r="H3883">
            <v>0</v>
          </cell>
          <cell r="I3883">
            <v>-562</v>
          </cell>
          <cell r="J3883">
            <v>-4184</v>
          </cell>
          <cell r="K3883">
            <v>-1428.17</v>
          </cell>
          <cell r="L3883">
            <v>-343</v>
          </cell>
          <cell r="M3883">
            <v>-11765</v>
          </cell>
          <cell r="N3883">
            <v>-156</v>
          </cell>
          <cell r="O3883">
            <v>-3560.2</v>
          </cell>
          <cell r="P3883">
            <v>-360</v>
          </cell>
          <cell r="Q3883">
            <v>-455.34</v>
          </cell>
          <cell r="R3883">
            <v>-1129.1099999999999</v>
          </cell>
          <cell r="S3883">
            <v>-1831</v>
          </cell>
          <cell r="T3883">
            <v>-548</v>
          </cell>
          <cell r="U3883">
            <v>-29</v>
          </cell>
          <cell r="V3883">
            <v>-2151.37</v>
          </cell>
          <cell r="W3883">
            <v>-8589.7999999999993</v>
          </cell>
          <cell r="X3883">
            <v>-1594</v>
          </cell>
          <cell r="Y3883">
            <v>-44</v>
          </cell>
          <cell r="Z3883">
            <v>-680</v>
          </cell>
        </row>
        <row r="3884">
          <cell r="A3884">
            <v>9892</v>
          </cell>
          <cell r="B3884" t="str">
            <v>А</v>
          </cell>
          <cell r="C3884" t="str">
            <v>А9892</v>
          </cell>
          <cell r="D3884" t="str">
            <v>978</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row>
        <row r="3885">
          <cell r="A3885">
            <v>9892</v>
          </cell>
          <cell r="B3885" t="str">
            <v>А</v>
          </cell>
          <cell r="C3885" t="str">
            <v>А9892</v>
          </cell>
          <cell r="D3885">
            <v>840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row>
        <row r="3886">
          <cell r="A3886">
            <v>9892</v>
          </cell>
          <cell r="B3886" t="str">
            <v>А</v>
          </cell>
          <cell r="C3886" t="str">
            <v>А9892</v>
          </cell>
          <cell r="D3886">
            <v>810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row>
        <row r="3887">
          <cell r="A3887">
            <v>9893</v>
          </cell>
          <cell r="B3887" t="str">
            <v>А</v>
          </cell>
          <cell r="C3887" t="str">
            <v>А9893</v>
          </cell>
          <cell r="D3887">
            <v>0</v>
          </cell>
          <cell r="E3887">
            <v>-5</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-5</v>
          </cell>
          <cell r="W3887">
            <v>0</v>
          </cell>
          <cell r="X3887">
            <v>0</v>
          </cell>
          <cell r="Y3887">
            <v>0</v>
          </cell>
          <cell r="Z3887">
            <v>0</v>
          </cell>
        </row>
        <row r="3888">
          <cell r="A3888">
            <v>9893</v>
          </cell>
          <cell r="B3888" t="str">
            <v>А</v>
          </cell>
          <cell r="C3888" t="str">
            <v>А9893</v>
          </cell>
          <cell r="D3888">
            <v>980</v>
          </cell>
          <cell r="E3888">
            <v>-5</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-5</v>
          </cell>
          <cell r="W3888">
            <v>0</v>
          </cell>
          <cell r="X3888">
            <v>0</v>
          </cell>
          <cell r="Y3888">
            <v>0</v>
          </cell>
          <cell r="Z3888">
            <v>0</v>
          </cell>
        </row>
        <row r="3889">
          <cell r="A3889">
            <v>9893</v>
          </cell>
          <cell r="B3889" t="str">
            <v>А</v>
          </cell>
          <cell r="C3889" t="str">
            <v>А9893</v>
          </cell>
          <cell r="D3889" t="str">
            <v>978</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row>
        <row r="3890">
          <cell r="A3890">
            <v>9893</v>
          </cell>
          <cell r="B3890" t="str">
            <v>А</v>
          </cell>
          <cell r="C3890" t="str">
            <v>А9893</v>
          </cell>
          <cell r="D3890">
            <v>840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row>
        <row r="3891">
          <cell r="A3891">
            <v>9893</v>
          </cell>
          <cell r="B3891" t="str">
            <v>А</v>
          </cell>
          <cell r="C3891" t="str">
            <v>А9893</v>
          </cell>
          <cell r="D3891">
            <v>810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row>
        <row r="3892">
          <cell r="A3892">
            <v>9898</v>
          </cell>
          <cell r="B3892" t="str">
            <v>А</v>
          </cell>
          <cell r="C3892" t="str">
            <v>А9898</v>
          </cell>
          <cell r="D3892">
            <v>0</v>
          </cell>
          <cell r="E3892">
            <v>-921066</v>
          </cell>
          <cell r="F3892">
            <v>-918923</v>
          </cell>
          <cell r="G3892">
            <v>-504</v>
          </cell>
          <cell r="H3892">
            <v>0</v>
          </cell>
          <cell r="I3892">
            <v>-55</v>
          </cell>
          <cell r="J3892">
            <v>-12</v>
          </cell>
          <cell r="K3892">
            <v>-10</v>
          </cell>
          <cell r="L3892">
            <v>-20</v>
          </cell>
          <cell r="M3892">
            <v>-37</v>
          </cell>
          <cell r="N3892">
            <v>-15</v>
          </cell>
          <cell r="O3892">
            <v>-201</v>
          </cell>
          <cell r="P3892">
            <v>-10</v>
          </cell>
          <cell r="Q3892">
            <v>-15</v>
          </cell>
          <cell r="R3892">
            <v>-224</v>
          </cell>
          <cell r="S3892">
            <v>-85</v>
          </cell>
          <cell r="T3892">
            <v>-87</v>
          </cell>
          <cell r="U3892">
            <v>-1</v>
          </cell>
          <cell r="V3892">
            <v>-436</v>
          </cell>
          <cell r="W3892">
            <v>-92</v>
          </cell>
          <cell r="X3892">
            <v>-2</v>
          </cell>
          <cell r="Y3892">
            <v>-42</v>
          </cell>
          <cell r="Z3892">
            <v>-295</v>
          </cell>
        </row>
        <row r="3893">
          <cell r="A3893">
            <v>9898</v>
          </cell>
          <cell r="B3893" t="str">
            <v>А</v>
          </cell>
          <cell r="C3893" t="str">
            <v>А9898</v>
          </cell>
          <cell r="D3893">
            <v>980</v>
          </cell>
          <cell r="E3893">
            <v>-921066</v>
          </cell>
          <cell r="F3893">
            <v>-918923</v>
          </cell>
          <cell r="G3893">
            <v>-504</v>
          </cell>
          <cell r="H3893">
            <v>0</v>
          </cell>
          <cell r="I3893">
            <v>-55</v>
          </cell>
          <cell r="J3893">
            <v>-12</v>
          </cell>
          <cell r="K3893">
            <v>-10</v>
          </cell>
          <cell r="L3893">
            <v>-20</v>
          </cell>
          <cell r="M3893">
            <v>-37</v>
          </cell>
          <cell r="N3893">
            <v>-15</v>
          </cell>
          <cell r="O3893">
            <v>-201</v>
          </cell>
          <cell r="P3893">
            <v>-10</v>
          </cell>
          <cell r="Q3893">
            <v>-15</v>
          </cell>
          <cell r="R3893">
            <v>-224</v>
          </cell>
          <cell r="S3893">
            <v>-85</v>
          </cell>
          <cell r="T3893">
            <v>-87</v>
          </cell>
          <cell r="U3893">
            <v>-1</v>
          </cell>
          <cell r="V3893">
            <v>-436</v>
          </cell>
          <cell r="W3893">
            <v>-92</v>
          </cell>
          <cell r="X3893">
            <v>-2</v>
          </cell>
          <cell r="Y3893">
            <v>-42</v>
          </cell>
          <cell r="Z3893">
            <v>-295</v>
          </cell>
        </row>
        <row r="3894">
          <cell r="A3894">
            <v>9898</v>
          </cell>
          <cell r="B3894" t="str">
            <v>А</v>
          </cell>
          <cell r="C3894" t="str">
            <v>А9898</v>
          </cell>
          <cell r="D3894" t="str">
            <v>978</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row>
        <row r="3895">
          <cell r="A3895">
            <v>9898</v>
          </cell>
          <cell r="B3895" t="str">
            <v>А</v>
          </cell>
          <cell r="C3895" t="str">
            <v>А9898</v>
          </cell>
          <cell r="D3895">
            <v>840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row>
        <row r="3896">
          <cell r="A3896">
            <v>9898</v>
          </cell>
          <cell r="B3896" t="str">
            <v>А</v>
          </cell>
          <cell r="C3896" t="str">
            <v>А9898</v>
          </cell>
          <cell r="D3896">
            <v>810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row>
        <row r="3897">
          <cell r="A3897">
            <v>9899</v>
          </cell>
          <cell r="B3897" t="str">
            <v>А</v>
          </cell>
          <cell r="C3897" t="str">
            <v>А9899</v>
          </cell>
          <cell r="D3897">
            <v>0</v>
          </cell>
          <cell r="E3897">
            <v>-751069.76</v>
          </cell>
          <cell r="F3897">
            <v>0</v>
          </cell>
          <cell r="G3897">
            <v>0</v>
          </cell>
          <cell r="H3897">
            <v>0</v>
          </cell>
          <cell r="I3897">
            <v>-967.76</v>
          </cell>
          <cell r="J3897">
            <v>0</v>
          </cell>
          <cell r="K3897">
            <v>0</v>
          </cell>
          <cell r="L3897">
            <v>0</v>
          </cell>
          <cell r="M3897">
            <v>-10</v>
          </cell>
          <cell r="N3897">
            <v>0</v>
          </cell>
          <cell r="O3897">
            <v>0</v>
          </cell>
          <cell r="P3897">
            <v>0</v>
          </cell>
          <cell r="Q3897">
            <v>0</v>
          </cell>
          <cell r="R3897">
            <v>-12</v>
          </cell>
          <cell r="S3897">
            <v>0</v>
          </cell>
          <cell r="T3897">
            <v>-750000</v>
          </cell>
          <cell r="U3897">
            <v>0</v>
          </cell>
          <cell r="V3897">
            <v>-80</v>
          </cell>
          <cell r="W3897">
            <v>0</v>
          </cell>
          <cell r="X3897">
            <v>0</v>
          </cell>
          <cell r="Y3897">
            <v>0</v>
          </cell>
          <cell r="Z3897">
            <v>0</v>
          </cell>
        </row>
        <row r="3898">
          <cell r="A3898">
            <v>9899</v>
          </cell>
          <cell r="B3898" t="str">
            <v>А</v>
          </cell>
          <cell r="C3898" t="str">
            <v>А9899</v>
          </cell>
          <cell r="D3898">
            <v>980</v>
          </cell>
          <cell r="E3898">
            <v>-750643</v>
          </cell>
          <cell r="F3898">
            <v>0</v>
          </cell>
          <cell r="G3898">
            <v>0</v>
          </cell>
          <cell r="H3898">
            <v>0</v>
          </cell>
          <cell r="I3898">
            <v>-541</v>
          </cell>
          <cell r="J3898">
            <v>0</v>
          </cell>
          <cell r="K3898">
            <v>0</v>
          </cell>
          <cell r="L3898">
            <v>0</v>
          </cell>
          <cell r="M3898">
            <v>-10</v>
          </cell>
          <cell r="N3898">
            <v>0</v>
          </cell>
          <cell r="O3898">
            <v>0</v>
          </cell>
          <cell r="P3898">
            <v>0</v>
          </cell>
          <cell r="Q3898">
            <v>0</v>
          </cell>
          <cell r="R3898">
            <v>-12</v>
          </cell>
          <cell r="S3898">
            <v>0</v>
          </cell>
          <cell r="T3898">
            <v>-750000</v>
          </cell>
          <cell r="U3898">
            <v>0</v>
          </cell>
          <cell r="V3898">
            <v>-80</v>
          </cell>
          <cell r="W3898">
            <v>0</v>
          </cell>
          <cell r="X3898">
            <v>0</v>
          </cell>
          <cell r="Y3898">
            <v>0</v>
          </cell>
          <cell r="Z3898">
            <v>0</v>
          </cell>
        </row>
        <row r="3899">
          <cell r="A3899">
            <v>9899</v>
          </cell>
          <cell r="B3899" t="str">
            <v>А</v>
          </cell>
          <cell r="C3899" t="str">
            <v>А9899</v>
          </cell>
          <cell r="D3899" t="str">
            <v>978</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row>
        <row r="3900">
          <cell r="A3900">
            <v>9899</v>
          </cell>
          <cell r="B3900" t="str">
            <v>А</v>
          </cell>
          <cell r="C3900" t="str">
            <v>А9899</v>
          </cell>
          <cell r="D3900">
            <v>840</v>
          </cell>
          <cell r="E3900">
            <v>-80</v>
          </cell>
          <cell r="F3900">
            <v>0</v>
          </cell>
          <cell r="G3900">
            <v>0</v>
          </cell>
          <cell r="H3900">
            <v>0</v>
          </cell>
          <cell r="I3900">
            <v>-80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row>
        <row r="3901">
          <cell r="A3901">
            <v>9899</v>
          </cell>
          <cell r="B3901" t="str">
            <v>А</v>
          </cell>
          <cell r="C3901" t="str">
            <v>А9899</v>
          </cell>
          <cell r="D3901">
            <v>810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row>
        <row r="3902">
          <cell r="A3902">
            <v>9900</v>
          </cell>
          <cell r="B3902" t="str">
            <v>А</v>
          </cell>
          <cell r="C3902" t="str">
            <v>А9900</v>
          </cell>
          <cell r="D3902">
            <v>0</v>
          </cell>
          <cell r="E3902">
            <v>-3139023890.8200006</v>
          </cell>
          <cell r="F3902">
            <v>-1220122656.4200001</v>
          </cell>
          <cell r="G3902">
            <v>-411415161.71999997</v>
          </cell>
          <cell r="H3902">
            <v>0</v>
          </cell>
          <cell r="I3902">
            <v>-111202440.34999999</v>
          </cell>
          <cell r="J3902">
            <v>-81519498.090000004</v>
          </cell>
          <cell r="K3902">
            <v>-13562493.970000001</v>
          </cell>
          <cell r="L3902">
            <v>-22038352.140000001</v>
          </cell>
          <cell r="M3902">
            <v>-323118101.00999999</v>
          </cell>
          <cell r="N3902">
            <v>-1697340.49</v>
          </cell>
          <cell r="O3902">
            <v>-380139706.32999998</v>
          </cell>
          <cell r="P3902">
            <v>-64413747.540000007</v>
          </cell>
          <cell r="Q3902">
            <v>-5030560.99</v>
          </cell>
          <cell r="R3902">
            <v>-51211072.670000002</v>
          </cell>
          <cell r="S3902">
            <v>-146851578.26999998</v>
          </cell>
          <cell r="T3902">
            <v>-39859208.840000004</v>
          </cell>
          <cell r="U3902">
            <v>-4274815.03</v>
          </cell>
          <cell r="V3902">
            <v>-40735865.890000001</v>
          </cell>
          <cell r="W3902">
            <v>-37155561.060000002</v>
          </cell>
          <cell r="X3902">
            <v>-60782552.149999999</v>
          </cell>
          <cell r="Y3902">
            <v>-321911</v>
          </cell>
          <cell r="Z3902">
            <v>-123571266.86</v>
          </cell>
        </row>
        <row r="3903">
          <cell r="A3903">
            <v>9900</v>
          </cell>
          <cell r="B3903" t="str">
            <v>А</v>
          </cell>
          <cell r="C3903" t="str">
            <v>А9900</v>
          </cell>
          <cell r="D3903">
            <v>980</v>
          </cell>
          <cell r="E3903">
            <v>-2501153104.2400002</v>
          </cell>
          <cell r="F3903">
            <v>-795506060.16999996</v>
          </cell>
          <cell r="G3903">
            <v>-318811969.70999998</v>
          </cell>
          <cell r="H3903">
            <v>0</v>
          </cell>
          <cell r="I3903">
            <v>-85829632.599999994</v>
          </cell>
          <cell r="J3903">
            <v>-81519498.090000004</v>
          </cell>
          <cell r="K3903">
            <v>-13024356.92</v>
          </cell>
          <cell r="L3903">
            <v>-18532097.309999999</v>
          </cell>
          <cell r="M3903">
            <v>-322896185.81</v>
          </cell>
          <cell r="N3903">
            <v>-1604120.1</v>
          </cell>
          <cell r="O3903">
            <v>-379894321.20999998</v>
          </cell>
          <cell r="P3903">
            <v>-36282224.18</v>
          </cell>
          <cell r="Q3903">
            <v>-4974127.42</v>
          </cell>
          <cell r="R3903">
            <v>-51071574.270000003</v>
          </cell>
          <cell r="S3903">
            <v>-85259530.939999998</v>
          </cell>
          <cell r="T3903">
            <v>-39859208.840000004</v>
          </cell>
          <cell r="U3903">
            <v>-4020732.79</v>
          </cell>
          <cell r="V3903">
            <v>-40728824.350000001</v>
          </cell>
          <cell r="W3903">
            <v>-37123232.280000001</v>
          </cell>
          <cell r="X3903">
            <v>-60782552.149999999</v>
          </cell>
          <cell r="Y3903">
            <v>-321911</v>
          </cell>
          <cell r="Z3903">
            <v>-123110944.09999999</v>
          </cell>
        </row>
        <row r="3904">
          <cell r="A3904">
            <v>9900</v>
          </cell>
          <cell r="B3904" t="str">
            <v>А</v>
          </cell>
          <cell r="C3904" t="str">
            <v>А9900</v>
          </cell>
          <cell r="D3904" t="str">
            <v>978</v>
          </cell>
          <cell r="E3904">
            <v>-722355.68</v>
          </cell>
          <cell r="F3904">
            <v>0</v>
          </cell>
          <cell r="G3904">
            <v>-653250</v>
          </cell>
          <cell r="H3904">
            <v>0</v>
          </cell>
          <cell r="I3904">
            <v>0</v>
          </cell>
          <cell r="J3904">
            <v>0</v>
          </cell>
          <cell r="K3904">
            <v>0</v>
          </cell>
          <cell r="L3904">
            <v>0</v>
          </cell>
          <cell r="M3904">
            <v>0</v>
          </cell>
          <cell r="N3904">
            <v>0</v>
          </cell>
          <cell r="O3904">
            <v>-42505.68</v>
          </cell>
          <cell r="P3904">
            <v>-21000</v>
          </cell>
          <cell r="Q3904">
            <v>0</v>
          </cell>
          <cell r="R3904">
            <v>0</v>
          </cell>
          <cell r="S3904">
            <v>0</v>
          </cell>
          <cell r="T3904">
            <v>0</v>
          </cell>
          <cell r="U3904">
            <v>0</v>
          </cell>
          <cell r="V3904">
            <v>0</v>
          </cell>
          <cell r="W3904">
            <v>-5600</v>
          </cell>
          <cell r="X3904">
            <v>0</v>
          </cell>
          <cell r="Y3904">
            <v>0</v>
          </cell>
          <cell r="Z3904">
            <v>0</v>
          </cell>
        </row>
        <row r="3905">
          <cell r="A3905">
            <v>9900</v>
          </cell>
          <cell r="B3905" t="str">
            <v>А</v>
          </cell>
          <cell r="C3905" t="str">
            <v>А9900</v>
          </cell>
          <cell r="D3905">
            <v>840</v>
          </cell>
          <cell r="E3905">
            <v>-116755976.35000001</v>
          </cell>
          <cell r="F3905">
            <v>-79598199.689999998</v>
          </cell>
          <cell r="G3905">
            <v>-14615448.140000001</v>
          </cell>
          <cell r="H3905">
            <v>0</v>
          </cell>
          <cell r="I3905">
            <v>-4756361</v>
          </cell>
          <cell r="J3905">
            <v>0</v>
          </cell>
          <cell r="K3905">
            <v>-100878.63</v>
          </cell>
          <cell r="L3905">
            <v>-657279</v>
          </cell>
          <cell r="M3905">
            <v>-41600</v>
          </cell>
          <cell r="N3905">
            <v>-17475</v>
          </cell>
          <cell r="O3905">
            <v>0</v>
          </cell>
          <cell r="P3905">
            <v>-5250780.8499999996</v>
          </cell>
          <cell r="Q3905">
            <v>-10578.98</v>
          </cell>
          <cell r="R3905">
            <v>-26150.23</v>
          </cell>
          <cell r="S3905">
            <v>-11545983.189999999</v>
          </cell>
          <cell r="T3905">
            <v>0</v>
          </cell>
          <cell r="U3905">
            <v>-47630</v>
          </cell>
          <cell r="V3905">
            <v>-1320</v>
          </cell>
          <cell r="W3905">
            <v>0</v>
          </cell>
          <cell r="X3905">
            <v>0</v>
          </cell>
          <cell r="Y3905">
            <v>0</v>
          </cell>
          <cell r="Z3905">
            <v>-86291.64</v>
          </cell>
        </row>
        <row r="3906">
          <cell r="A3906">
            <v>9900</v>
          </cell>
          <cell r="B3906" t="str">
            <v>А</v>
          </cell>
          <cell r="C3906" t="str">
            <v>А9900</v>
          </cell>
          <cell r="D3906">
            <v>810</v>
          </cell>
          <cell r="E3906">
            <v>-64317948.789999999</v>
          </cell>
          <cell r="F3906">
            <v>0</v>
          </cell>
          <cell r="G3906">
            <v>-64317948.789999999</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row>
        <row r="3907">
          <cell r="A3907">
            <v>9900</v>
          </cell>
          <cell r="B3907" t="str">
            <v>П</v>
          </cell>
          <cell r="C3907" t="str">
            <v>П9900</v>
          </cell>
          <cell r="D3907">
            <v>0</v>
          </cell>
          <cell r="E3907">
            <v>37241602.100000001</v>
          </cell>
          <cell r="F3907">
            <v>5229214.6100000003</v>
          </cell>
          <cell r="G3907">
            <v>123021.59</v>
          </cell>
          <cell r="H3907">
            <v>0</v>
          </cell>
          <cell r="I3907">
            <v>0</v>
          </cell>
          <cell r="J3907">
            <v>177367.96</v>
          </cell>
          <cell r="K3907">
            <v>101323.85</v>
          </cell>
          <cell r="L3907">
            <v>521000</v>
          </cell>
          <cell r="M3907">
            <v>0</v>
          </cell>
          <cell r="N3907">
            <v>0</v>
          </cell>
          <cell r="O3907">
            <v>332179.48</v>
          </cell>
          <cell r="P3907">
            <v>0</v>
          </cell>
          <cell r="Q3907">
            <v>0</v>
          </cell>
          <cell r="R3907">
            <v>0</v>
          </cell>
          <cell r="S3907">
            <v>0</v>
          </cell>
          <cell r="T3907">
            <v>0</v>
          </cell>
          <cell r="U3907">
            <v>0</v>
          </cell>
          <cell r="V3907">
            <v>3205.5</v>
          </cell>
          <cell r="W3907">
            <v>10914213.710000001</v>
          </cell>
          <cell r="X3907">
            <v>19748537.870000001</v>
          </cell>
          <cell r="Y3907">
            <v>0</v>
          </cell>
          <cell r="Z3907">
            <v>91537.53</v>
          </cell>
        </row>
        <row r="3908">
          <cell r="A3908">
            <v>9900</v>
          </cell>
          <cell r="B3908" t="str">
            <v>П</v>
          </cell>
          <cell r="C3908" t="str">
            <v>П9900</v>
          </cell>
          <cell r="D3908">
            <v>980</v>
          </cell>
          <cell r="E3908">
            <v>2392848.2000000002</v>
          </cell>
          <cell r="F3908">
            <v>0</v>
          </cell>
          <cell r="G3908">
            <v>123021.59</v>
          </cell>
          <cell r="H3908">
            <v>0</v>
          </cell>
          <cell r="I3908">
            <v>0</v>
          </cell>
          <cell r="J3908">
            <v>0</v>
          </cell>
          <cell r="K3908">
            <v>100931.29</v>
          </cell>
          <cell r="L3908">
            <v>521000</v>
          </cell>
          <cell r="M3908">
            <v>0</v>
          </cell>
          <cell r="N3908">
            <v>0</v>
          </cell>
          <cell r="O3908">
            <v>0</v>
          </cell>
          <cell r="P3908">
            <v>0</v>
          </cell>
          <cell r="Q3908">
            <v>0</v>
          </cell>
          <cell r="R3908">
            <v>0</v>
          </cell>
          <cell r="S3908">
            <v>0</v>
          </cell>
          <cell r="T3908">
            <v>0</v>
          </cell>
          <cell r="U3908">
            <v>0</v>
          </cell>
          <cell r="V3908">
            <v>0</v>
          </cell>
          <cell r="W3908">
            <v>1556357.79</v>
          </cell>
          <cell r="X3908">
            <v>0</v>
          </cell>
          <cell r="Y3908">
            <v>0</v>
          </cell>
          <cell r="Z3908">
            <v>91537.53</v>
          </cell>
        </row>
        <row r="3909">
          <cell r="A3909">
            <v>9900</v>
          </cell>
          <cell r="B3909" t="str">
            <v>П</v>
          </cell>
          <cell r="C3909" t="str">
            <v>П9900</v>
          </cell>
          <cell r="D3909" t="str">
            <v>978</v>
          </cell>
          <cell r="E3909">
            <v>225607.55</v>
          </cell>
          <cell r="F3909">
            <v>223653.55</v>
          </cell>
          <cell r="G3909">
            <v>0</v>
          </cell>
          <cell r="H3909">
            <v>0</v>
          </cell>
          <cell r="I3909">
            <v>0</v>
          </cell>
          <cell r="J3909">
            <v>0</v>
          </cell>
          <cell r="K3909">
            <v>68</v>
          </cell>
          <cell r="L3909">
            <v>0</v>
          </cell>
          <cell r="M3909">
            <v>0</v>
          </cell>
          <cell r="N3909">
            <v>0</v>
          </cell>
          <cell r="O3909">
            <v>0</v>
          </cell>
          <cell r="P3909">
            <v>0</v>
          </cell>
          <cell r="Q3909">
            <v>0</v>
          </cell>
          <cell r="R3909">
            <v>0</v>
          </cell>
          <cell r="S3909">
            <v>0</v>
          </cell>
          <cell r="T3909">
            <v>0</v>
          </cell>
          <cell r="U3909">
            <v>0</v>
          </cell>
          <cell r="V3909">
            <v>0</v>
          </cell>
          <cell r="W3909">
            <v>0</v>
          </cell>
          <cell r="X3909">
            <v>1886</v>
          </cell>
          <cell r="Y3909">
            <v>0</v>
          </cell>
          <cell r="Z3909">
            <v>0</v>
          </cell>
        </row>
        <row r="3910">
          <cell r="A3910">
            <v>9900</v>
          </cell>
          <cell r="B3910" t="str">
            <v>П</v>
          </cell>
          <cell r="C3910" t="str">
            <v>П9900</v>
          </cell>
          <cell r="D3910">
            <v>840</v>
          </cell>
          <cell r="E3910">
            <v>5550334.4000000004</v>
          </cell>
          <cell r="F3910">
            <v>0</v>
          </cell>
          <cell r="G3910">
            <v>0</v>
          </cell>
          <cell r="H3910">
            <v>0</v>
          </cell>
          <cell r="I3910">
            <v>0</v>
          </cell>
          <cell r="J3910">
            <v>33249.22</v>
          </cell>
          <cell r="K3910">
            <v>0</v>
          </cell>
          <cell r="L3910">
            <v>0</v>
          </cell>
          <cell r="M3910">
            <v>0</v>
          </cell>
          <cell r="N3910">
            <v>0</v>
          </cell>
          <cell r="O3910">
            <v>62270.03</v>
          </cell>
          <cell r="P3910">
            <v>0</v>
          </cell>
          <cell r="Q3910">
            <v>0</v>
          </cell>
          <cell r="R3910">
            <v>0</v>
          </cell>
          <cell r="S3910">
            <v>0</v>
          </cell>
          <cell r="T3910">
            <v>0</v>
          </cell>
          <cell r="U3910">
            <v>0</v>
          </cell>
          <cell r="V3910">
            <v>600.9</v>
          </cell>
          <cell r="W3910">
            <v>1754214.25</v>
          </cell>
          <cell r="X3910">
            <v>3700000</v>
          </cell>
          <cell r="Y3910">
            <v>0</v>
          </cell>
          <cell r="Z3910">
            <v>0</v>
          </cell>
        </row>
        <row r="3911">
          <cell r="A3911">
            <v>9900</v>
          </cell>
          <cell r="B3911" t="str">
            <v>П</v>
          </cell>
          <cell r="C3911" t="str">
            <v>П9900</v>
          </cell>
          <cell r="D3911">
            <v>810</v>
          </cell>
          <cell r="E3911">
            <v>1694439</v>
          </cell>
          <cell r="F3911">
            <v>1694439</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row>
        <row r="3912">
          <cell r="A3912">
            <v>9910</v>
          </cell>
          <cell r="B3912" t="str">
            <v>П</v>
          </cell>
          <cell r="C3912" t="str">
            <v>П9910</v>
          </cell>
          <cell r="D3912">
            <v>0</v>
          </cell>
          <cell r="E3912">
            <v>523223812.68999994</v>
          </cell>
          <cell r="F3912">
            <v>390472511.26000005</v>
          </cell>
          <cell r="G3912">
            <v>13370927.109999999</v>
          </cell>
          <cell r="H3912">
            <v>0</v>
          </cell>
          <cell r="I3912">
            <v>7171970.1799999997</v>
          </cell>
          <cell r="J3912">
            <v>6096641.6100000003</v>
          </cell>
          <cell r="K3912">
            <v>499591.99</v>
          </cell>
          <cell r="L3912">
            <v>193023</v>
          </cell>
          <cell r="M3912">
            <v>75505856.409999996</v>
          </cell>
          <cell r="N3912">
            <v>225486.85</v>
          </cell>
          <cell r="O3912">
            <v>3408530.28</v>
          </cell>
          <cell r="P3912">
            <v>530622.52</v>
          </cell>
          <cell r="Q3912">
            <v>1115244.26</v>
          </cell>
          <cell r="R3912">
            <v>7230677.3900000006</v>
          </cell>
          <cell r="S3912">
            <v>7464829.4299999997</v>
          </cell>
          <cell r="T3912">
            <v>5367091.33</v>
          </cell>
          <cell r="U3912">
            <v>67981.039999999994</v>
          </cell>
          <cell r="V3912">
            <v>1373698.69</v>
          </cell>
          <cell r="W3912">
            <v>1894452.66</v>
          </cell>
          <cell r="X3912">
            <v>55325.48</v>
          </cell>
          <cell r="Y3912">
            <v>823390.93</v>
          </cell>
          <cell r="Z3912">
            <v>355960.27</v>
          </cell>
        </row>
        <row r="3913">
          <cell r="A3913">
            <v>9910</v>
          </cell>
          <cell r="B3913" t="str">
            <v>П</v>
          </cell>
          <cell r="C3913" t="str">
            <v>П9910</v>
          </cell>
          <cell r="D3913">
            <v>980</v>
          </cell>
          <cell r="E3913">
            <v>515199199.40999997</v>
          </cell>
          <cell r="F3913">
            <v>390032747.54000002</v>
          </cell>
          <cell r="G3913">
            <v>9971086.4900000002</v>
          </cell>
          <cell r="H3913">
            <v>0</v>
          </cell>
          <cell r="I3913">
            <v>7171516.75</v>
          </cell>
          <cell r="J3913">
            <v>5062730.16</v>
          </cell>
          <cell r="K3913">
            <v>478744.76</v>
          </cell>
          <cell r="L3913">
            <v>193023</v>
          </cell>
          <cell r="M3913">
            <v>75505856.409999996</v>
          </cell>
          <cell r="N3913">
            <v>225486.85</v>
          </cell>
          <cell r="O3913">
            <v>3408530.28</v>
          </cell>
          <cell r="P3913">
            <v>530622.52</v>
          </cell>
          <cell r="Q3913">
            <v>1115244.26</v>
          </cell>
          <cell r="R3913">
            <v>7229610.4900000002</v>
          </cell>
          <cell r="S3913">
            <v>7378517.2199999997</v>
          </cell>
          <cell r="T3913">
            <v>2739796.73</v>
          </cell>
          <cell r="U3913">
            <v>67981.039999999994</v>
          </cell>
          <cell r="V3913">
            <v>1052796.5</v>
          </cell>
          <cell r="W3913">
            <v>1894452.66</v>
          </cell>
          <cell r="X3913">
            <v>55325.48</v>
          </cell>
          <cell r="Y3913">
            <v>729703.45</v>
          </cell>
          <cell r="Z3913">
            <v>355426.82</v>
          </cell>
        </row>
        <row r="3914">
          <cell r="A3914">
            <v>9910</v>
          </cell>
          <cell r="B3914" t="str">
            <v>П</v>
          </cell>
          <cell r="C3914" t="str">
            <v>П9910</v>
          </cell>
          <cell r="D3914" t="str">
            <v>978</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row>
        <row r="3915">
          <cell r="A3915">
            <v>9910</v>
          </cell>
          <cell r="B3915" t="str">
            <v>П</v>
          </cell>
          <cell r="C3915" t="str">
            <v>П9910</v>
          </cell>
          <cell r="D3915">
            <v>840</v>
          </cell>
          <cell r="E3915">
            <v>1500285.37</v>
          </cell>
          <cell r="F3915">
            <v>78437.11</v>
          </cell>
          <cell r="G3915">
            <v>637330.69999999995</v>
          </cell>
          <cell r="H3915">
            <v>0</v>
          </cell>
          <cell r="I3915">
            <v>85</v>
          </cell>
          <cell r="J3915">
            <v>193816</v>
          </cell>
          <cell r="K3915">
            <v>3908</v>
          </cell>
          <cell r="L3915">
            <v>0</v>
          </cell>
          <cell r="M3915">
            <v>0</v>
          </cell>
          <cell r="N3915">
            <v>0</v>
          </cell>
          <cell r="O3915">
            <v>0</v>
          </cell>
          <cell r="P3915">
            <v>0</v>
          </cell>
          <cell r="Q3915">
            <v>0</v>
          </cell>
          <cell r="R3915">
            <v>200</v>
          </cell>
          <cell r="S3915">
            <v>16180</v>
          </cell>
          <cell r="T3915">
            <v>492510</v>
          </cell>
          <cell r="U3915">
            <v>0</v>
          </cell>
          <cell r="V3915">
            <v>60156</v>
          </cell>
          <cell r="W3915">
            <v>0</v>
          </cell>
          <cell r="X3915">
            <v>0</v>
          </cell>
          <cell r="Y3915">
            <v>17562.560000000001</v>
          </cell>
          <cell r="Z3915">
            <v>100</v>
          </cell>
        </row>
        <row r="3916">
          <cell r="A3916">
            <v>9910</v>
          </cell>
          <cell r="B3916" t="str">
            <v>П</v>
          </cell>
          <cell r="C3916" t="str">
            <v>П9910</v>
          </cell>
          <cell r="D3916">
            <v>810</v>
          </cell>
          <cell r="E3916">
            <v>126322.72</v>
          </cell>
          <cell r="F3916">
            <v>126322.72</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row>
        <row r="3917">
          <cell r="A3917">
            <v>9920</v>
          </cell>
          <cell r="B3917" t="str">
            <v>А</v>
          </cell>
          <cell r="C3917" t="str">
            <v>А9920</v>
          </cell>
          <cell r="D3917">
            <v>0</v>
          </cell>
          <cell r="E3917">
            <v>-160408075.58999997</v>
          </cell>
          <cell r="F3917">
            <v>-160406423.98000002</v>
          </cell>
          <cell r="G3917">
            <v>-0.06</v>
          </cell>
          <cell r="H3917">
            <v>0</v>
          </cell>
          <cell r="I3917">
            <v>-0.08</v>
          </cell>
          <cell r="J3917">
            <v>-0.03</v>
          </cell>
          <cell r="K3917">
            <v>-0.02</v>
          </cell>
          <cell r="L3917">
            <v>0</v>
          </cell>
          <cell r="M3917">
            <v>-0.01</v>
          </cell>
          <cell r="N3917">
            <v>0</v>
          </cell>
          <cell r="O3917">
            <v>-0.18</v>
          </cell>
          <cell r="P3917">
            <v>-0.01</v>
          </cell>
          <cell r="Q3917">
            <v>-0.01</v>
          </cell>
          <cell r="R3917">
            <v>-0.02</v>
          </cell>
          <cell r="S3917">
            <v>-0.03</v>
          </cell>
          <cell r="T3917">
            <v>0</v>
          </cell>
          <cell r="U3917">
            <v>0</v>
          </cell>
          <cell r="V3917">
            <v>-1651.1</v>
          </cell>
          <cell r="W3917">
            <v>0</v>
          </cell>
          <cell r="X3917">
            <v>0</v>
          </cell>
          <cell r="Y3917">
            <v>0</v>
          </cell>
          <cell r="Z3917">
            <v>-0.06</v>
          </cell>
        </row>
        <row r="3918">
          <cell r="A3918">
            <v>9920</v>
          </cell>
          <cell r="B3918" t="str">
            <v>А</v>
          </cell>
          <cell r="C3918" t="str">
            <v>А9920</v>
          </cell>
          <cell r="D3918">
            <v>980</v>
          </cell>
          <cell r="E3918">
            <v>-1651.61</v>
          </cell>
          <cell r="F3918">
            <v>0</v>
          </cell>
          <cell r="G3918">
            <v>-0.06</v>
          </cell>
          <cell r="H3918">
            <v>0</v>
          </cell>
          <cell r="I3918">
            <v>-0.08</v>
          </cell>
          <cell r="J3918">
            <v>-0.03</v>
          </cell>
          <cell r="K3918">
            <v>-0.02</v>
          </cell>
          <cell r="L3918">
            <v>0</v>
          </cell>
          <cell r="M3918">
            <v>-0.01</v>
          </cell>
          <cell r="N3918">
            <v>0</v>
          </cell>
          <cell r="O3918">
            <v>-0.18</v>
          </cell>
          <cell r="P3918">
            <v>-0.01</v>
          </cell>
          <cell r="Q3918">
            <v>-0.01</v>
          </cell>
          <cell r="R3918">
            <v>-0.02</v>
          </cell>
          <cell r="S3918">
            <v>-0.03</v>
          </cell>
          <cell r="T3918">
            <v>0</v>
          </cell>
          <cell r="U3918">
            <v>0</v>
          </cell>
          <cell r="V3918">
            <v>-1651.1</v>
          </cell>
          <cell r="W3918">
            <v>0</v>
          </cell>
          <cell r="X3918">
            <v>0</v>
          </cell>
          <cell r="Y3918">
            <v>0</v>
          </cell>
          <cell r="Z3918">
            <v>-0.06</v>
          </cell>
        </row>
        <row r="3919">
          <cell r="A3919">
            <v>9920</v>
          </cell>
          <cell r="B3919" t="str">
            <v>А</v>
          </cell>
          <cell r="C3919" t="str">
            <v>А9920</v>
          </cell>
          <cell r="D3919" t="str">
            <v>978</v>
          </cell>
          <cell r="E3919">
            <v>-13620000</v>
          </cell>
          <cell r="F3919">
            <v>-13620000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row>
        <row r="3920">
          <cell r="A3920">
            <v>9920</v>
          </cell>
          <cell r="B3920" t="str">
            <v>А</v>
          </cell>
          <cell r="C3920" t="str">
            <v>А9920</v>
          </cell>
          <cell r="D3920">
            <v>840</v>
          </cell>
          <cell r="E3920">
            <v>-15008559.039999999</v>
          </cell>
          <cell r="F3920">
            <v>-15008559.039999999</v>
          </cell>
          <cell r="G3920">
            <v>0</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row>
        <row r="3921">
          <cell r="A3921">
            <v>9920</v>
          </cell>
          <cell r="B3921" t="str">
            <v>А</v>
          </cell>
          <cell r="C3921" t="str">
            <v>А9920</v>
          </cell>
          <cell r="D3921">
            <v>810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row>
        <row r="3922">
          <cell r="A3922">
            <v>9920</v>
          </cell>
          <cell r="B3922" t="str">
            <v>П</v>
          </cell>
          <cell r="C3922" t="str">
            <v>П9920</v>
          </cell>
          <cell r="D3922">
            <v>0</v>
          </cell>
          <cell r="E3922">
            <v>143199927.10999998</v>
          </cell>
          <cell r="F3922">
            <v>143199927.06</v>
          </cell>
          <cell r="G3922">
            <v>0</v>
          </cell>
          <cell r="H3922">
            <v>0</v>
          </cell>
          <cell r="I3922">
            <v>0</v>
          </cell>
          <cell r="J3922">
            <v>0</v>
          </cell>
          <cell r="K3922">
            <v>0.03</v>
          </cell>
          <cell r="L3922">
            <v>0</v>
          </cell>
          <cell r="M3922">
            <v>0</v>
          </cell>
          <cell r="N3922">
            <v>0</v>
          </cell>
          <cell r="O3922">
            <v>0</v>
          </cell>
          <cell r="P3922">
            <v>0</v>
          </cell>
          <cell r="Q3922">
            <v>0</v>
          </cell>
          <cell r="R3922">
            <v>0</v>
          </cell>
          <cell r="S3922">
            <v>0</v>
          </cell>
          <cell r="T3922">
            <v>0</v>
          </cell>
          <cell r="U3922">
            <v>0</v>
          </cell>
          <cell r="V3922">
            <v>0</v>
          </cell>
          <cell r="W3922">
            <v>0.02</v>
          </cell>
          <cell r="X3922">
            <v>0</v>
          </cell>
          <cell r="Y3922">
            <v>0</v>
          </cell>
          <cell r="Z3922">
            <v>0</v>
          </cell>
        </row>
        <row r="3923">
          <cell r="A3923">
            <v>9920</v>
          </cell>
          <cell r="B3923" t="str">
            <v>П</v>
          </cell>
          <cell r="C3923" t="str">
            <v>П9920</v>
          </cell>
          <cell r="D3923">
            <v>980</v>
          </cell>
          <cell r="E3923">
            <v>0.05</v>
          </cell>
          <cell r="F3923">
            <v>0</v>
          </cell>
          <cell r="G3923">
            <v>0</v>
          </cell>
          <cell r="H3923">
            <v>0</v>
          </cell>
          <cell r="I3923">
            <v>0</v>
          </cell>
          <cell r="J3923">
            <v>0</v>
          </cell>
          <cell r="K3923">
            <v>0.03</v>
          </cell>
          <cell r="L3923">
            <v>0</v>
          </cell>
          <cell r="M3923">
            <v>0</v>
          </cell>
          <cell r="N3923">
            <v>0</v>
          </cell>
          <cell r="O3923">
            <v>0</v>
          </cell>
          <cell r="P3923">
            <v>0</v>
          </cell>
          <cell r="Q3923">
            <v>0</v>
          </cell>
          <cell r="R3923">
            <v>0</v>
          </cell>
          <cell r="S3923">
            <v>0</v>
          </cell>
          <cell r="T3923">
            <v>0</v>
          </cell>
          <cell r="U3923">
            <v>0</v>
          </cell>
          <cell r="V3923">
            <v>0</v>
          </cell>
          <cell r="W3923">
            <v>0.02</v>
          </cell>
          <cell r="X3923">
            <v>0</v>
          </cell>
          <cell r="Y3923">
            <v>0</v>
          </cell>
          <cell r="Z3923">
            <v>0</v>
          </cell>
        </row>
        <row r="3924">
          <cell r="A3924">
            <v>9920</v>
          </cell>
          <cell r="B3924" t="str">
            <v>П</v>
          </cell>
          <cell r="C3924" t="str">
            <v>П9920</v>
          </cell>
          <cell r="D3924" t="str">
            <v>978</v>
          </cell>
          <cell r="E3924">
            <v>13600000</v>
          </cell>
          <cell r="F3924">
            <v>13600000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row>
        <row r="3925">
          <cell r="A3925">
            <v>9920</v>
          </cell>
          <cell r="B3925" t="str">
            <v>П</v>
          </cell>
          <cell r="C3925" t="str">
            <v>П9920</v>
          </cell>
          <cell r="D3925">
            <v>840</v>
          </cell>
          <cell r="E3925">
            <v>11767957</v>
          </cell>
          <cell r="F3925">
            <v>11767957</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row>
        <row r="3926">
          <cell r="A3926">
            <v>9920</v>
          </cell>
          <cell r="B3926" t="str">
            <v>П</v>
          </cell>
          <cell r="C3926" t="str">
            <v>П9920</v>
          </cell>
          <cell r="D3926">
            <v>810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row>
        <row r="3927">
          <cell r="A3927">
            <v>9901</v>
          </cell>
          <cell r="B3927" t="str">
            <v>А</v>
          </cell>
          <cell r="C3927" t="str">
            <v>А9901</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row>
        <row r="3928">
          <cell r="A3928">
            <v>9901</v>
          </cell>
          <cell r="B3928" t="str">
            <v>А</v>
          </cell>
          <cell r="C3928" t="str">
            <v>А9901</v>
          </cell>
          <cell r="D3928">
            <v>980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row>
        <row r="3929">
          <cell r="A3929">
            <v>9901</v>
          </cell>
          <cell r="B3929" t="str">
            <v>А</v>
          </cell>
          <cell r="C3929" t="str">
            <v>А9901</v>
          </cell>
          <cell r="D3929" t="str">
            <v>978</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row>
        <row r="3930">
          <cell r="A3930">
            <v>9901</v>
          </cell>
          <cell r="B3930" t="str">
            <v>А</v>
          </cell>
          <cell r="C3930" t="str">
            <v>А9901</v>
          </cell>
          <cell r="D3930">
            <v>840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row>
        <row r="3931">
          <cell r="A3931">
            <v>9901</v>
          </cell>
          <cell r="B3931" t="str">
            <v>А</v>
          </cell>
          <cell r="C3931" t="str">
            <v>А9901</v>
          </cell>
          <cell r="D3931">
            <v>810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row>
        <row r="3932">
          <cell r="A3932">
            <v>9901</v>
          </cell>
          <cell r="B3932" t="str">
            <v>П</v>
          </cell>
          <cell r="C3932" t="str">
            <v>П9901</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row>
        <row r="3933">
          <cell r="A3933">
            <v>9901</v>
          </cell>
          <cell r="B3933" t="str">
            <v>П</v>
          </cell>
          <cell r="C3933" t="str">
            <v>П9901</v>
          </cell>
          <cell r="D3933">
            <v>980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row>
        <row r="3934">
          <cell r="A3934">
            <v>9901</v>
          </cell>
          <cell r="B3934" t="str">
            <v>П</v>
          </cell>
          <cell r="C3934" t="str">
            <v>П9901</v>
          </cell>
          <cell r="D3934" t="str">
            <v>978</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row>
        <row r="3935">
          <cell r="A3935">
            <v>9901</v>
          </cell>
          <cell r="B3935" t="str">
            <v>П</v>
          </cell>
          <cell r="C3935" t="str">
            <v>П9901</v>
          </cell>
          <cell r="D3935">
            <v>840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row>
        <row r="3936">
          <cell r="A3936">
            <v>9901</v>
          </cell>
          <cell r="B3936" t="str">
            <v>П</v>
          </cell>
          <cell r="C3936" t="str">
            <v>П9901</v>
          </cell>
          <cell r="D3936">
            <v>810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row>
        <row r="3937">
          <cell r="A3937">
            <v>9902</v>
          </cell>
          <cell r="B3937" t="str">
            <v>А</v>
          </cell>
          <cell r="C3937" t="str">
            <v>А9902</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row>
        <row r="3938">
          <cell r="A3938">
            <v>9902</v>
          </cell>
          <cell r="B3938" t="str">
            <v>А</v>
          </cell>
          <cell r="C3938" t="str">
            <v>А9902</v>
          </cell>
          <cell r="D3938">
            <v>980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row>
        <row r="3939">
          <cell r="A3939">
            <v>9902</v>
          </cell>
          <cell r="B3939" t="str">
            <v>А</v>
          </cell>
          <cell r="C3939" t="str">
            <v>А9902</v>
          </cell>
          <cell r="D3939" t="str">
            <v>978</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row>
        <row r="3940">
          <cell r="A3940">
            <v>9902</v>
          </cell>
          <cell r="B3940" t="str">
            <v>А</v>
          </cell>
          <cell r="C3940" t="str">
            <v>А9902</v>
          </cell>
          <cell r="D3940">
            <v>840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row>
        <row r="3941">
          <cell r="A3941">
            <v>9902</v>
          </cell>
          <cell r="B3941" t="str">
            <v>А</v>
          </cell>
          <cell r="C3941" t="str">
            <v>А9902</v>
          </cell>
          <cell r="D3941">
            <v>810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row>
        <row r="3942">
          <cell r="A3942">
            <v>9902</v>
          </cell>
          <cell r="B3942" t="str">
            <v>П</v>
          </cell>
          <cell r="C3942" t="str">
            <v>П9902</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row>
        <row r="3943">
          <cell r="A3943">
            <v>9902</v>
          </cell>
          <cell r="B3943" t="str">
            <v>П</v>
          </cell>
          <cell r="C3943" t="str">
            <v>П9902</v>
          </cell>
          <cell r="D3943">
            <v>980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row>
        <row r="3944">
          <cell r="A3944">
            <v>9902</v>
          </cell>
          <cell r="B3944" t="str">
            <v>П</v>
          </cell>
          <cell r="C3944" t="str">
            <v>П9902</v>
          </cell>
          <cell r="D3944" t="str">
            <v>978</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row>
        <row r="3945">
          <cell r="A3945">
            <v>9902</v>
          </cell>
          <cell r="B3945" t="str">
            <v>П</v>
          </cell>
          <cell r="C3945" t="str">
            <v>П9902</v>
          </cell>
          <cell r="D3945">
            <v>840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row>
        <row r="3946">
          <cell r="A3946">
            <v>9902</v>
          </cell>
          <cell r="B3946" t="str">
            <v>П</v>
          </cell>
          <cell r="C3946" t="str">
            <v>П9902</v>
          </cell>
          <cell r="D3946">
            <v>810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row>
        <row r="3947">
          <cell r="A3947">
            <v>9912</v>
          </cell>
          <cell r="B3947" t="str">
            <v>А</v>
          </cell>
          <cell r="C3947" t="str">
            <v>А9912</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row>
        <row r="3948">
          <cell r="A3948">
            <v>9912</v>
          </cell>
          <cell r="B3948" t="str">
            <v>А</v>
          </cell>
          <cell r="C3948" t="str">
            <v>А9912</v>
          </cell>
          <cell r="D3948">
            <v>980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row>
        <row r="3949">
          <cell r="A3949">
            <v>9912</v>
          </cell>
          <cell r="B3949" t="str">
            <v>А</v>
          </cell>
          <cell r="C3949" t="str">
            <v>А9912</v>
          </cell>
          <cell r="D3949" t="str">
            <v>978</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row>
        <row r="3950">
          <cell r="A3950">
            <v>9912</v>
          </cell>
          <cell r="B3950" t="str">
            <v>А</v>
          </cell>
          <cell r="C3950" t="str">
            <v>А9912</v>
          </cell>
          <cell r="D3950">
            <v>840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row>
        <row r="3951">
          <cell r="A3951">
            <v>9912</v>
          </cell>
          <cell r="B3951" t="str">
            <v>А</v>
          </cell>
          <cell r="C3951" t="str">
            <v>А9912</v>
          </cell>
          <cell r="D3951">
            <v>810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row>
        <row r="3952">
          <cell r="A3952">
            <v>9912</v>
          </cell>
          <cell r="B3952" t="str">
            <v>П</v>
          </cell>
          <cell r="C3952" t="str">
            <v>П9912</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row>
        <row r="3953">
          <cell r="A3953">
            <v>9912</v>
          </cell>
          <cell r="B3953" t="str">
            <v>П</v>
          </cell>
          <cell r="C3953" t="str">
            <v>П9912</v>
          </cell>
          <cell r="D3953">
            <v>980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row>
        <row r="3954">
          <cell r="A3954">
            <v>9912</v>
          </cell>
          <cell r="B3954" t="str">
            <v>П</v>
          </cell>
          <cell r="C3954" t="str">
            <v>П9912</v>
          </cell>
          <cell r="D3954" t="str">
            <v>978</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row>
        <row r="3955">
          <cell r="A3955">
            <v>9912</v>
          </cell>
          <cell r="B3955" t="str">
            <v>П</v>
          </cell>
          <cell r="C3955" t="str">
            <v>П9912</v>
          </cell>
          <cell r="D3955">
            <v>840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row>
        <row r="3956">
          <cell r="A3956">
            <v>9912</v>
          </cell>
          <cell r="B3956" t="str">
            <v>П</v>
          </cell>
          <cell r="C3956" t="str">
            <v>П9912</v>
          </cell>
          <cell r="D3956">
            <v>810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row>
      </sheetData>
      <sheetData sheetId="18"/>
      <sheetData sheetId="19"/>
    </sheetDataSet>
  </externalBook>
</externalLink>
</file>

<file path=xl/externalLinks/externalLink61.xml><?xml version="1.0" encoding="utf-8"?>
<externalLink xmlns="http://schemas.openxmlformats.org/spreadsheetml/2006/main">
  <externalBook xmlns:r="http://schemas.openxmlformats.org/officeDocument/2006/relationships" r:id="rId1">
    <sheetNames>
      <sheetName val="Лист1"/>
      <sheetName val="Табл 2"/>
      <sheetName val="Фильтр"/>
    </sheetNames>
    <sheetDataSet>
      <sheetData sheetId="0" refreshError="1"/>
      <sheetData sheetId="1" refreshError="1"/>
      <sheetData sheetId="2" refreshError="1">
        <row r="3">
          <cell r="A3" t="str">
            <v>Лицевой счет</v>
          </cell>
        </row>
        <row r="4">
          <cell r="A4" t="str">
            <v>?????????001???91300</v>
          </cell>
        </row>
        <row r="5">
          <cell r="A5" t="str">
            <v>?????????002???10024</v>
          </cell>
        </row>
        <row r="6">
          <cell r="A6" t="str">
            <v>?????????002???10039</v>
          </cell>
        </row>
        <row r="7">
          <cell r="A7" t="str">
            <v>?????????002???40085</v>
          </cell>
        </row>
        <row r="8">
          <cell r="A8" t="str">
            <v>?????????002???40086</v>
          </cell>
        </row>
        <row r="9">
          <cell r="A9" t="str">
            <v>?????????002???40244</v>
          </cell>
        </row>
        <row r="10">
          <cell r="A10" t="str">
            <v>?????????002???40279</v>
          </cell>
        </row>
        <row r="11">
          <cell r="A11" t="str">
            <v>?????????002???40554</v>
          </cell>
        </row>
        <row r="12">
          <cell r="A12" t="str">
            <v>?????????002???40633</v>
          </cell>
        </row>
        <row r="13">
          <cell r="A13" t="str">
            <v>?????????002???41169</v>
          </cell>
        </row>
        <row r="14">
          <cell r="A14" t="str">
            <v>?????????002???41864</v>
          </cell>
        </row>
        <row r="15">
          <cell r="A15" t="str">
            <v>?????????019???00144</v>
          </cell>
        </row>
        <row r="16">
          <cell r="A16" t="str">
            <v>?????????025???00105</v>
          </cell>
        </row>
        <row r="17">
          <cell r="A17" t="str">
            <v>?????????025???40088</v>
          </cell>
        </row>
        <row r="18">
          <cell r="A18" t="str">
            <v>?????????030???40254</v>
          </cell>
        </row>
        <row r="19">
          <cell r="A19" t="str">
            <v>?????????031???40177</v>
          </cell>
        </row>
        <row r="20">
          <cell r="A20" t="str">
            <v>?????????036???40553</v>
          </cell>
        </row>
        <row r="21">
          <cell r="A21" t="str">
            <v>?????????038???40005</v>
          </cell>
        </row>
        <row r="22">
          <cell r="A22" t="str">
            <v>?????????038???40348</v>
          </cell>
        </row>
        <row r="23">
          <cell r="A23" t="str">
            <v>?????????053???40475</v>
          </cell>
        </row>
        <row r="24">
          <cell r="A24" t="str">
            <v>?????????063???40050</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laroux"/>
      <sheetName val="Sheet2"/>
      <sheetName val="a1108209"/>
    </sheetNames>
    <sheetDataSet>
      <sheetData sheetId="0" refreshError="1"/>
      <sheetData sheetId="1" refreshError="1"/>
      <sheetData sheetId="2"/>
    </sheetDataSet>
  </externalBook>
</externalLink>
</file>

<file path=xl/externalLinks/externalLink8.xml><?xml version="1.0" encoding="utf-8"?>
<externalLink xmlns="http://schemas.openxmlformats.org/spreadsheetml/2006/main">
  <externalBook xmlns:r="http://schemas.openxmlformats.org/officeDocument/2006/relationships" r:id="rId1">
    <sheetNames>
      <sheetName val="TB"/>
      <sheetName val="Inventory"/>
      <sheetName val="Assets"/>
      <sheetName val="Liabilities"/>
      <sheetName val="Income &amp; Expences"/>
      <sheetName val="Off Balance"/>
      <sheetName val="A&amp;L by CCY"/>
      <sheetName val="Loans"/>
      <sheetName val="BShR"/>
      <sheetName val="SIR"/>
      <sheetName val="OBSR"/>
      <sheetName val="SCFR"/>
      <sheetName val="LIQUIDITY_TEST"/>
      <sheetName val="F12R"/>
      <sheetName val="F13R"/>
      <sheetName val="F14R"/>
      <sheetName val="F15R"/>
      <sheetName val="F16R"/>
      <sheetName val="F17R"/>
      <sheetName val="F18R"/>
      <sheetName val="F19R"/>
      <sheetName val="F20R"/>
      <sheetName val="F21R"/>
      <sheetName val="F22R"/>
      <sheetName val="F23R"/>
      <sheetName val="F24R"/>
      <sheetName val="F25R"/>
      <sheetName val="F26R"/>
      <sheetName val="F27R"/>
      <sheetName val="F28R"/>
      <sheetName val="F29R"/>
      <sheetName val="F30R"/>
      <sheetName val="F31R"/>
      <sheetName val="F36R"/>
      <sheetName val="Aktivi"/>
      <sheetName val="Pasiv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9.xml><?xml version="1.0" encoding="utf-8"?>
<externalLink xmlns="http://schemas.openxmlformats.org/spreadsheetml/2006/main">
  <externalBook xmlns:r="http://schemas.openxmlformats.org/officeDocument/2006/relationships" r:id="rId1">
    <sheetNames>
      <sheetName val="Sheet1"/>
      <sheetName val="Sheet1 (2)"/>
      <sheetName val="Sheet2"/>
      <sheetName val="Module1"/>
    </sheetNames>
    <sheetDataSet>
      <sheetData sheetId="0"/>
      <sheetData sheetId="1"/>
      <sheetData sheetId="2"/>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62">
    <pageSetUpPr fitToPage="1"/>
  </sheetPr>
  <dimension ref="B1:V95"/>
  <sheetViews>
    <sheetView showGridLines="0" workbookViewId="0"/>
  </sheetViews>
  <sheetFormatPr defaultColWidth="11.375" defaultRowHeight="10.7" outlineLevelRow="2" outlineLevelCol="1"/>
  <cols>
    <col min="1" max="1" width="1.75" style="1" customWidth="1"/>
    <col min="2" max="2" width="24" style="64" customWidth="1"/>
    <col min="3" max="3" width="29.875" style="64" customWidth="1"/>
    <col min="4" max="4" width="1.875" style="64" customWidth="1"/>
    <col min="5" max="5" width="1.875" style="65" customWidth="1"/>
    <col min="6" max="6" width="11.125" style="64" customWidth="1"/>
    <col min="7" max="7" width="2.125" style="64" customWidth="1"/>
    <col min="8" max="8" width="13.25" style="64" customWidth="1"/>
    <col min="9" max="9" width="2.25" style="64" hidden="1" customWidth="1" outlineLevel="1"/>
    <col min="10" max="10" width="11.125" style="64" hidden="1" customWidth="1" outlineLevel="1"/>
    <col min="11" max="11" width="1.875" style="5" hidden="1" customWidth="1" outlineLevel="1"/>
    <col min="12" max="12" width="9.375" style="1" hidden="1" customWidth="1" outlineLevel="1"/>
    <col min="13" max="13" width="2.25" style="64" customWidth="1" collapsed="1"/>
    <col min="14" max="14" width="11.125" style="64" customWidth="1"/>
    <col min="15" max="15" width="1.875" style="5" customWidth="1"/>
    <col min="16" max="16" width="9.25" style="1" customWidth="1"/>
    <col min="17" max="17" width="2.25" style="64" customWidth="1"/>
    <col min="18" max="18" width="12.25" style="64" customWidth="1"/>
    <col min="19" max="19" width="1.875" style="5" customWidth="1"/>
    <col min="20" max="20" width="8.875" style="1" customWidth="1"/>
    <col min="21" max="256" width="11.375" style="1"/>
    <col min="257" max="257" width="1.75" style="1" customWidth="1"/>
    <col min="258" max="258" width="24" style="1" customWidth="1"/>
    <col min="259" max="259" width="29.875" style="1" customWidth="1"/>
    <col min="260" max="261" width="1.875" style="1" customWidth="1"/>
    <col min="262" max="262" width="11.125" style="1" customWidth="1"/>
    <col min="263" max="263" width="2.125" style="1" customWidth="1"/>
    <col min="264" max="264" width="13.25" style="1" customWidth="1"/>
    <col min="265" max="265" width="2.25" style="1" customWidth="1"/>
    <col min="266" max="266" width="11.125" style="1" customWidth="1"/>
    <col min="267" max="267" width="1.875" style="1" customWidth="1"/>
    <col min="268" max="268" width="9.375" style="1" customWidth="1"/>
    <col min="269" max="269" width="2.25" style="1" customWidth="1"/>
    <col min="270" max="270" width="11.125" style="1" customWidth="1"/>
    <col min="271" max="271" width="1.875" style="1" customWidth="1"/>
    <col min="272" max="272" width="9.25" style="1" customWidth="1"/>
    <col min="273" max="273" width="2.25" style="1" customWidth="1"/>
    <col min="274" max="274" width="12.25" style="1" customWidth="1"/>
    <col min="275" max="275" width="1.875" style="1" customWidth="1"/>
    <col min="276" max="276" width="8.875" style="1" customWidth="1"/>
    <col min="277" max="512" width="11.375" style="1"/>
    <col min="513" max="513" width="1.75" style="1" customWidth="1"/>
    <col min="514" max="514" width="24" style="1" customWidth="1"/>
    <col min="515" max="515" width="29.875" style="1" customWidth="1"/>
    <col min="516" max="517" width="1.875" style="1" customWidth="1"/>
    <col min="518" max="518" width="11.125" style="1" customWidth="1"/>
    <col min="519" max="519" width="2.125" style="1" customWidth="1"/>
    <col min="520" max="520" width="13.25" style="1" customWidth="1"/>
    <col min="521" max="521" width="2.25" style="1" customWidth="1"/>
    <col min="522" max="522" width="11.125" style="1" customWidth="1"/>
    <col min="523" max="523" width="1.875" style="1" customWidth="1"/>
    <col min="524" max="524" width="9.375" style="1" customWidth="1"/>
    <col min="525" max="525" width="2.25" style="1" customWidth="1"/>
    <col min="526" max="526" width="11.125" style="1" customWidth="1"/>
    <col min="527" max="527" width="1.875" style="1" customWidth="1"/>
    <col min="528" max="528" width="9.25" style="1" customWidth="1"/>
    <col min="529" max="529" width="2.25" style="1" customWidth="1"/>
    <col min="530" max="530" width="12.25" style="1" customWidth="1"/>
    <col min="531" max="531" width="1.875" style="1" customWidth="1"/>
    <col min="532" max="532" width="8.875" style="1" customWidth="1"/>
    <col min="533" max="768" width="11.375" style="1"/>
    <col min="769" max="769" width="1.75" style="1" customWidth="1"/>
    <col min="770" max="770" width="24" style="1" customWidth="1"/>
    <col min="771" max="771" width="29.875" style="1" customWidth="1"/>
    <col min="772" max="773" width="1.875" style="1" customWidth="1"/>
    <col min="774" max="774" width="11.125" style="1" customWidth="1"/>
    <col min="775" max="775" width="2.125" style="1" customWidth="1"/>
    <col min="776" max="776" width="13.25" style="1" customWidth="1"/>
    <col min="777" max="777" width="2.25" style="1" customWidth="1"/>
    <col min="778" max="778" width="11.125" style="1" customWidth="1"/>
    <col min="779" max="779" width="1.875" style="1" customWidth="1"/>
    <col min="780" max="780" width="9.375" style="1" customWidth="1"/>
    <col min="781" max="781" width="2.25" style="1" customWidth="1"/>
    <col min="782" max="782" width="11.125" style="1" customWidth="1"/>
    <col min="783" max="783" width="1.875" style="1" customWidth="1"/>
    <col min="784" max="784" width="9.25" style="1" customWidth="1"/>
    <col min="785" max="785" width="2.25" style="1" customWidth="1"/>
    <col min="786" max="786" width="12.25" style="1" customWidth="1"/>
    <col min="787" max="787" width="1.875" style="1" customWidth="1"/>
    <col min="788" max="788" width="8.875" style="1" customWidth="1"/>
    <col min="789" max="1024" width="11.375" style="1"/>
    <col min="1025" max="1025" width="1.75" style="1" customWidth="1"/>
    <col min="1026" max="1026" width="24" style="1" customWidth="1"/>
    <col min="1027" max="1027" width="29.875" style="1" customWidth="1"/>
    <col min="1028" max="1029" width="1.875" style="1" customWidth="1"/>
    <col min="1030" max="1030" width="11.125" style="1" customWidth="1"/>
    <col min="1031" max="1031" width="2.125" style="1" customWidth="1"/>
    <col min="1032" max="1032" width="13.25" style="1" customWidth="1"/>
    <col min="1033" max="1033" width="2.25" style="1" customWidth="1"/>
    <col min="1034" max="1034" width="11.125" style="1" customWidth="1"/>
    <col min="1035" max="1035" width="1.875" style="1" customWidth="1"/>
    <col min="1036" max="1036" width="9.375" style="1" customWidth="1"/>
    <col min="1037" max="1037" width="2.25" style="1" customWidth="1"/>
    <col min="1038" max="1038" width="11.125" style="1" customWidth="1"/>
    <col min="1039" max="1039" width="1.875" style="1" customWidth="1"/>
    <col min="1040" max="1040" width="9.25" style="1" customWidth="1"/>
    <col min="1041" max="1041" width="2.25" style="1" customWidth="1"/>
    <col min="1042" max="1042" width="12.25" style="1" customWidth="1"/>
    <col min="1043" max="1043" width="1.875" style="1" customWidth="1"/>
    <col min="1044" max="1044" width="8.875" style="1" customWidth="1"/>
    <col min="1045" max="1280" width="11.375" style="1"/>
    <col min="1281" max="1281" width="1.75" style="1" customWidth="1"/>
    <col min="1282" max="1282" width="24" style="1" customWidth="1"/>
    <col min="1283" max="1283" width="29.875" style="1" customWidth="1"/>
    <col min="1284" max="1285" width="1.875" style="1" customWidth="1"/>
    <col min="1286" max="1286" width="11.125" style="1" customWidth="1"/>
    <col min="1287" max="1287" width="2.125" style="1" customWidth="1"/>
    <col min="1288" max="1288" width="13.25" style="1" customWidth="1"/>
    <col min="1289" max="1289" width="2.25" style="1" customWidth="1"/>
    <col min="1290" max="1290" width="11.125" style="1" customWidth="1"/>
    <col min="1291" max="1291" width="1.875" style="1" customWidth="1"/>
    <col min="1292" max="1292" width="9.375" style="1" customWidth="1"/>
    <col min="1293" max="1293" width="2.25" style="1" customWidth="1"/>
    <col min="1294" max="1294" width="11.125" style="1" customWidth="1"/>
    <col min="1295" max="1295" width="1.875" style="1" customWidth="1"/>
    <col min="1296" max="1296" width="9.25" style="1" customWidth="1"/>
    <col min="1297" max="1297" width="2.25" style="1" customWidth="1"/>
    <col min="1298" max="1298" width="12.25" style="1" customWidth="1"/>
    <col min="1299" max="1299" width="1.875" style="1" customWidth="1"/>
    <col min="1300" max="1300" width="8.875" style="1" customWidth="1"/>
    <col min="1301" max="1536" width="11.375" style="1"/>
    <col min="1537" max="1537" width="1.75" style="1" customWidth="1"/>
    <col min="1538" max="1538" width="24" style="1" customWidth="1"/>
    <col min="1539" max="1539" width="29.875" style="1" customWidth="1"/>
    <col min="1540" max="1541" width="1.875" style="1" customWidth="1"/>
    <col min="1542" max="1542" width="11.125" style="1" customWidth="1"/>
    <col min="1543" max="1543" width="2.125" style="1" customWidth="1"/>
    <col min="1544" max="1544" width="13.25" style="1" customWidth="1"/>
    <col min="1545" max="1545" width="2.25" style="1" customWidth="1"/>
    <col min="1546" max="1546" width="11.125" style="1" customWidth="1"/>
    <col min="1547" max="1547" width="1.875" style="1" customWidth="1"/>
    <col min="1548" max="1548" width="9.375" style="1" customWidth="1"/>
    <col min="1549" max="1549" width="2.25" style="1" customWidth="1"/>
    <col min="1550" max="1550" width="11.125" style="1" customWidth="1"/>
    <col min="1551" max="1551" width="1.875" style="1" customWidth="1"/>
    <col min="1552" max="1552" width="9.25" style="1" customWidth="1"/>
    <col min="1553" max="1553" width="2.25" style="1" customWidth="1"/>
    <col min="1554" max="1554" width="12.25" style="1" customWidth="1"/>
    <col min="1555" max="1555" width="1.875" style="1" customWidth="1"/>
    <col min="1556" max="1556" width="8.875" style="1" customWidth="1"/>
    <col min="1557" max="1792" width="11.375" style="1"/>
    <col min="1793" max="1793" width="1.75" style="1" customWidth="1"/>
    <col min="1794" max="1794" width="24" style="1" customWidth="1"/>
    <col min="1795" max="1795" width="29.875" style="1" customWidth="1"/>
    <col min="1796" max="1797" width="1.875" style="1" customWidth="1"/>
    <col min="1798" max="1798" width="11.125" style="1" customWidth="1"/>
    <col min="1799" max="1799" width="2.125" style="1" customWidth="1"/>
    <col min="1800" max="1800" width="13.25" style="1" customWidth="1"/>
    <col min="1801" max="1801" width="2.25" style="1" customWidth="1"/>
    <col min="1802" max="1802" width="11.125" style="1" customWidth="1"/>
    <col min="1803" max="1803" width="1.875" style="1" customWidth="1"/>
    <col min="1804" max="1804" width="9.375" style="1" customWidth="1"/>
    <col min="1805" max="1805" width="2.25" style="1" customWidth="1"/>
    <col min="1806" max="1806" width="11.125" style="1" customWidth="1"/>
    <col min="1807" max="1807" width="1.875" style="1" customWidth="1"/>
    <col min="1808" max="1808" width="9.25" style="1" customWidth="1"/>
    <col min="1809" max="1809" width="2.25" style="1" customWidth="1"/>
    <col min="1810" max="1810" width="12.25" style="1" customWidth="1"/>
    <col min="1811" max="1811" width="1.875" style="1" customWidth="1"/>
    <col min="1812" max="1812" width="8.875" style="1" customWidth="1"/>
    <col min="1813" max="2048" width="11.375" style="1"/>
    <col min="2049" max="2049" width="1.75" style="1" customWidth="1"/>
    <col min="2050" max="2050" width="24" style="1" customWidth="1"/>
    <col min="2051" max="2051" width="29.875" style="1" customWidth="1"/>
    <col min="2052" max="2053" width="1.875" style="1" customWidth="1"/>
    <col min="2054" max="2054" width="11.125" style="1" customWidth="1"/>
    <col min="2055" max="2055" width="2.125" style="1" customWidth="1"/>
    <col min="2056" max="2056" width="13.25" style="1" customWidth="1"/>
    <col min="2057" max="2057" width="2.25" style="1" customWidth="1"/>
    <col min="2058" max="2058" width="11.125" style="1" customWidth="1"/>
    <col min="2059" max="2059" width="1.875" style="1" customWidth="1"/>
    <col min="2060" max="2060" width="9.375" style="1" customWidth="1"/>
    <col min="2061" max="2061" width="2.25" style="1" customWidth="1"/>
    <col min="2062" max="2062" width="11.125" style="1" customWidth="1"/>
    <col min="2063" max="2063" width="1.875" style="1" customWidth="1"/>
    <col min="2064" max="2064" width="9.25" style="1" customWidth="1"/>
    <col min="2065" max="2065" width="2.25" style="1" customWidth="1"/>
    <col min="2066" max="2066" width="12.25" style="1" customWidth="1"/>
    <col min="2067" max="2067" width="1.875" style="1" customWidth="1"/>
    <col min="2068" max="2068" width="8.875" style="1" customWidth="1"/>
    <col min="2069" max="2304" width="11.375" style="1"/>
    <col min="2305" max="2305" width="1.75" style="1" customWidth="1"/>
    <col min="2306" max="2306" width="24" style="1" customWidth="1"/>
    <col min="2307" max="2307" width="29.875" style="1" customWidth="1"/>
    <col min="2308" max="2309" width="1.875" style="1" customWidth="1"/>
    <col min="2310" max="2310" width="11.125" style="1" customWidth="1"/>
    <col min="2311" max="2311" width="2.125" style="1" customWidth="1"/>
    <col min="2312" max="2312" width="13.25" style="1" customWidth="1"/>
    <col min="2313" max="2313" width="2.25" style="1" customWidth="1"/>
    <col min="2314" max="2314" width="11.125" style="1" customWidth="1"/>
    <col min="2315" max="2315" width="1.875" style="1" customWidth="1"/>
    <col min="2316" max="2316" width="9.375" style="1" customWidth="1"/>
    <col min="2317" max="2317" width="2.25" style="1" customWidth="1"/>
    <col min="2318" max="2318" width="11.125" style="1" customWidth="1"/>
    <col min="2319" max="2319" width="1.875" style="1" customWidth="1"/>
    <col min="2320" max="2320" width="9.25" style="1" customWidth="1"/>
    <col min="2321" max="2321" width="2.25" style="1" customWidth="1"/>
    <col min="2322" max="2322" width="12.25" style="1" customWidth="1"/>
    <col min="2323" max="2323" width="1.875" style="1" customWidth="1"/>
    <col min="2324" max="2324" width="8.875" style="1" customWidth="1"/>
    <col min="2325" max="2560" width="11.375" style="1"/>
    <col min="2561" max="2561" width="1.75" style="1" customWidth="1"/>
    <col min="2562" max="2562" width="24" style="1" customWidth="1"/>
    <col min="2563" max="2563" width="29.875" style="1" customWidth="1"/>
    <col min="2564" max="2565" width="1.875" style="1" customWidth="1"/>
    <col min="2566" max="2566" width="11.125" style="1" customWidth="1"/>
    <col min="2567" max="2567" width="2.125" style="1" customWidth="1"/>
    <col min="2568" max="2568" width="13.25" style="1" customWidth="1"/>
    <col min="2569" max="2569" width="2.25" style="1" customWidth="1"/>
    <col min="2570" max="2570" width="11.125" style="1" customWidth="1"/>
    <col min="2571" max="2571" width="1.875" style="1" customWidth="1"/>
    <col min="2572" max="2572" width="9.375" style="1" customWidth="1"/>
    <col min="2573" max="2573" width="2.25" style="1" customWidth="1"/>
    <col min="2574" max="2574" width="11.125" style="1" customWidth="1"/>
    <col min="2575" max="2575" width="1.875" style="1" customWidth="1"/>
    <col min="2576" max="2576" width="9.25" style="1" customWidth="1"/>
    <col min="2577" max="2577" width="2.25" style="1" customWidth="1"/>
    <col min="2578" max="2578" width="12.25" style="1" customWidth="1"/>
    <col min="2579" max="2579" width="1.875" style="1" customWidth="1"/>
    <col min="2580" max="2580" width="8.875" style="1" customWidth="1"/>
    <col min="2581" max="2816" width="11.375" style="1"/>
    <col min="2817" max="2817" width="1.75" style="1" customWidth="1"/>
    <col min="2818" max="2818" width="24" style="1" customWidth="1"/>
    <col min="2819" max="2819" width="29.875" style="1" customWidth="1"/>
    <col min="2820" max="2821" width="1.875" style="1" customWidth="1"/>
    <col min="2822" max="2822" width="11.125" style="1" customWidth="1"/>
    <col min="2823" max="2823" width="2.125" style="1" customWidth="1"/>
    <col min="2824" max="2824" width="13.25" style="1" customWidth="1"/>
    <col min="2825" max="2825" width="2.25" style="1" customWidth="1"/>
    <col min="2826" max="2826" width="11.125" style="1" customWidth="1"/>
    <col min="2827" max="2827" width="1.875" style="1" customWidth="1"/>
    <col min="2828" max="2828" width="9.375" style="1" customWidth="1"/>
    <col min="2829" max="2829" width="2.25" style="1" customWidth="1"/>
    <col min="2830" max="2830" width="11.125" style="1" customWidth="1"/>
    <col min="2831" max="2831" width="1.875" style="1" customWidth="1"/>
    <col min="2832" max="2832" width="9.25" style="1" customWidth="1"/>
    <col min="2833" max="2833" width="2.25" style="1" customWidth="1"/>
    <col min="2834" max="2834" width="12.25" style="1" customWidth="1"/>
    <col min="2835" max="2835" width="1.875" style="1" customWidth="1"/>
    <col min="2836" max="2836" width="8.875" style="1" customWidth="1"/>
    <col min="2837" max="3072" width="11.375" style="1"/>
    <col min="3073" max="3073" width="1.75" style="1" customWidth="1"/>
    <col min="3074" max="3074" width="24" style="1" customWidth="1"/>
    <col min="3075" max="3075" width="29.875" style="1" customWidth="1"/>
    <col min="3076" max="3077" width="1.875" style="1" customWidth="1"/>
    <col min="3078" max="3078" width="11.125" style="1" customWidth="1"/>
    <col min="3079" max="3079" width="2.125" style="1" customWidth="1"/>
    <col min="3080" max="3080" width="13.25" style="1" customWidth="1"/>
    <col min="3081" max="3081" width="2.25" style="1" customWidth="1"/>
    <col min="3082" max="3082" width="11.125" style="1" customWidth="1"/>
    <col min="3083" max="3083" width="1.875" style="1" customWidth="1"/>
    <col min="3084" max="3084" width="9.375" style="1" customWidth="1"/>
    <col min="3085" max="3085" width="2.25" style="1" customWidth="1"/>
    <col min="3086" max="3086" width="11.125" style="1" customWidth="1"/>
    <col min="3087" max="3087" width="1.875" style="1" customWidth="1"/>
    <col min="3088" max="3088" width="9.25" style="1" customWidth="1"/>
    <col min="3089" max="3089" width="2.25" style="1" customWidth="1"/>
    <col min="3090" max="3090" width="12.25" style="1" customWidth="1"/>
    <col min="3091" max="3091" width="1.875" style="1" customWidth="1"/>
    <col min="3092" max="3092" width="8.875" style="1" customWidth="1"/>
    <col min="3093" max="3328" width="11.375" style="1"/>
    <col min="3329" max="3329" width="1.75" style="1" customWidth="1"/>
    <col min="3330" max="3330" width="24" style="1" customWidth="1"/>
    <col min="3331" max="3331" width="29.875" style="1" customWidth="1"/>
    <col min="3332" max="3333" width="1.875" style="1" customWidth="1"/>
    <col min="3334" max="3334" width="11.125" style="1" customWidth="1"/>
    <col min="3335" max="3335" width="2.125" style="1" customWidth="1"/>
    <col min="3336" max="3336" width="13.25" style="1" customWidth="1"/>
    <col min="3337" max="3337" width="2.25" style="1" customWidth="1"/>
    <col min="3338" max="3338" width="11.125" style="1" customWidth="1"/>
    <col min="3339" max="3339" width="1.875" style="1" customWidth="1"/>
    <col min="3340" max="3340" width="9.375" style="1" customWidth="1"/>
    <col min="3341" max="3341" width="2.25" style="1" customWidth="1"/>
    <col min="3342" max="3342" width="11.125" style="1" customWidth="1"/>
    <col min="3343" max="3343" width="1.875" style="1" customWidth="1"/>
    <col min="3344" max="3344" width="9.25" style="1" customWidth="1"/>
    <col min="3345" max="3345" width="2.25" style="1" customWidth="1"/>
    <col min="3346" max="3346" width="12.25" style="1" customWidth="1"/>
    <col min="3347" max="3347" width="1.875" style="1" customWidth="1"/>
    <col min="3348" max="3348" width="8.875" style="1" customWidth="1"/>
    <col min="3349" max="3584" width="11.375" style="1"/>
    <col min="3585" max="3585" width="1.75" style="1" customWidth="1"/>
    <col min="3586" max="3586" width="24" style="1" customWidth="1"/>
    <col min="3587" max="3587" width="29.875" style="1" customWidth="1"/>
    <col min="3588" max="3589" width="1.875" style="1" customWidth="1"/>
    <col min="3590" max="3590" width="11.125" style="1" customWidth="1"/>
    <col min="3591" max="3591" width="2.125" style="1" customWidth="1"/>
    <col min="3592" max="3592" width="13.25" style="1" customWidth="1"/>
    <col min="3593" max="3593" width="2.25" style="1" customWidth="1"/>
    <col min="3594" max="3594" width="11.125" style="1" customWidth="1"/>
    <col min="3595" max="3595" width="1.875" style="1" customWidth="1"/>
    <col min="3596" max="3596" width="9.375" style="1" customWidth="1"/>
    <col min="3597" max="3597" width="2.25" style="1" customWidth="1"/>
    <col min="3598" max="3598" width="11.125" style="1" customWidth="1"/>
    <col min="3599" max="3599" width="1.875" style="1" customWidth="1"/>
    <col min="3600" max="3600" width="9.25" style="1" customWidth="1"/>
    <col min="3601" max="3601" width="2.25" style="1" customWidth="1"/>
    <col min="3602" max="3602" width="12.25" style="1" customWidth="1"/>
    <col min="3603" max="3603" width="1.875" style="1" customWidth="1"/>
    <col min="3604" max="3604" width="8.875" style="1" customWidth="1"/>
    <col min="3605" max="3840" width="11.375" style="1"/>
    <col min="3841" max="3841" width="1.75" style="1" customWidth="1"/>
    <col min="3842" max="3842" width="24" style="1" customWidth="1"/>
    <col min="3843" max="3843" width="29.875" style="1" customWidth="1"/>
    <col min="3844" max="3845" width="1.875" style="1" customWidth="1"/>
    <col min="3846" max="3846" width="11.125" style="1" customWidth="1"/>
    <col min="3847" max="3847" width="2.125" style="1" customWidth="1"/>
    <col min="3848" max="3848" width="13.25" style="1" customWidth="1"/>
    <col min="3849" max="3849" width="2.25" style="1" customWidth="1"/>
    <col min="3850" max="3850" width="11.125" style="1" customWidth="1"/>
    <col min="3851" max="3851" width="1.875" style="1" customWidth="1"/>
    <col min="3852" max="3852" width="9.375" style="1" customWidth="1"/>
    <col min="3853" max="3853" width="2.25" style="1" customWidth="1"/>
    <col min="3854" max="3854" width="11.125" style="1" customWidth="1"/>
    <col min="3855" max="3855" width="1.875" style="1" customWidth="1"/>
    <col min="3856" max="3856" width="9.25" style="1" customWidth="1"/>
    <col min="3857" max="3857" width="2.25" style="1" customWidth="1"/>
    <col min="3858" max="3858" width="12.25" style="1" customWidth="1"/>
    <col min="3859" max="3859" width="1.875" style="1" customWidth="1"/>
    <col min="3860" max="3860" width="8.875" style="1" customWidth="1"/>
    <col min="3861" max="4096" width="11.375" style="1"/>
    <col min="4097" max="4097" width="1.75" style="1" customWidth="1"/>
    <col min="4098" max="4098" width="24" style="1" customWidth="1"/>
    <col min="4099" max="4099" width="29.875" style="1" customWidth="1"/>
    <col min="4100" max="4101" width="1.875" style="1" customWidth="1"/>
    <col min="4102" max="4102" width="11.125" style="1" customWidth="1"/>
    <col min="4103" max="4103" width="2.125" style="1" customWidth="1"/>
    <col min="4104" max="4104" width="13.25" style="1" customWidth="1"/>
    <col min="4105" max="4105" width="2.25" style="1" customWidth="1"/>
    <col min="4106" max="4106" width="11.125" style="1" customWidth="1"/>
    <col min="4107" max="4107" width="1.875" style="1" customWidth="1"/>
    <col min="4108" max="4108" width="9.375" style="1" customWidth="1"/>
    <col min="4109" max="4109" width="2.25" style="1" customWidth="1"/>
    <col min="4110" max="4110" width="11.125" style="1" customWidth="1"/>
    <col min="4111" max="4111" width="1.875" style="1" customWidth="1"/>
    <col min="4112" max="4112" width="9.25" style="1" customWidth="1"/>
    <col min="4113" max="4113" width="2.25" style="1" customWidth="1"/>
    <col min="4114" max="4114" width="12.25" style="1" customWidth="1"/>
    <col min="4115" max="4115" width="1.875" style="1" customWidth="1"/>
    <col min="4116" max="4116" width="8.875" style="1" customWidth="1"/>
    <col min="4117" max="4352" width="11.375" style="1"/>
    <col min="4353" max="4353" width="1.75" style="1" customWidth="1"/>
    <col min="4354" max="4354" width="24" style="1" customWidth="1"/>
    <col min="4355" max="4355" width="29.875" style="1" customWidth="1"/>
    <col min="4356" max="4357" width="1.875" style="1" customWidth="1"/>
    <col min="4358" max="4358" width="11.125" style="1" customWidth="1"/>
    <col min="4359" max="4359" width="2.125" style="1" customWidth="1"/>
    <col min="4360" max="4360" width="13.25" style="1" customWidth="1"/>
    <col min="4361" max="4361" width="2.25" style="1" customWidth="1"/>
    <col min="4362" max="4362" width="11.125" style="1" customWidth="1"/>
    <col min="4363" max="4363" width="1.875" style="1" customWidth="1"/>
    <col min="4364" max="4364" width="9.375" style="1" customWidth="1"/>
    <col min="4365" max="4365" width="2.25" style="1" customWidth="1"/>
    <col min="4366" max="4366" width="11.125" style="1" customWidth="1"/>
    <col min="4367" max="4367" width="1.875" style="1" customWidth="1"/>
    <col min="4368" max="4368" width="9.25" style="1" customWidth="1"/>
    <col min="4369" max="4369" width="2.25" style="1" customWidth="1"/>
    <col min="4370" max="4370" width="12.25" style="1" customWidth="1"/>
    <col min="4371" max="4371" width="1.875" style="1" customWidth="1"/>
    <col min="4372" max="4372" width="8.875" style="1" customWidth="1"/>
    <col min="4373" max="4608" width="11.375" style="1"/>
    <col min="4609" max="4609" width="1.75" style="1" customWidth="1"/>
    <col min="4610" max="4610" width="24" style="1" customWidth="1"/>
    <col min="4611" max="4611" width="29.875" style="1" customWidth="1"/>
    <col min="4612" max="4613" width="1.875" style="1" customWidth="1"/>
    <col min="4614" max="4614" width="11.125" style="1" customWidth="1"/>
    <col min="4615" max="4615" width="2.125" style="1" customWidth="1"/>
    <col min="4616" max="4616" width="13.25" style="1" customWidth="1"/>
    <col min="4617" max="4617" width="2.25" style="1" customWidth="1"/>
    <col min="4618" max="4618" width="11.125" style="1" customWidth="1"/>
    <col min="4619" max="4619" width="1.875" style="1" customWidth="1"/>
    <col min="4620" max="4620" width="9.375" style="1" customWidth="1"/>
    <col min="4621" max="4621" width="2.25" style="1" customWidth="1"/>
    <col min="4622" max="4622" width="11.125" style="1" customWidth="1"/>
    <col min="4623" max="4623" width="1.875" style="1" customWidth="1"/>
    <col min="4624" max="4624" width="9.25" style="1" customWidth="1"/>
    <col min="4625" max="4625" width="2.25" style="1" customWidth="1"/>
    <col min="4626" max="4626" width="12.25" style="1" customWidth="1"/>
    <col min="4627" max="4627" width="1.875" style="1" customWidth="1"/>
    <col min="4628" max="4628" width="8.875" style="1" customWidth="1"/>
    <col min="4629" max="4864" width="11.375" style="1"/>
    <col min="4865" max="4865" width="1.75" style="1" customWidth="1"/>
    <col min="4866" max="4866" width="24" style="1" customWidth="1"/>
    <col min="4867" max="4867" width="29.875" style="1" customWidth="1"/>
    <col min="4868" max="4869" width="1.875" style="1" customWidth="1"/>
    <col min="4870" max="4870" width="11.125" style="1" customWidth="1"/>
    <col min="4871" max="4871" width="2.125" style="1" customWidth="1"/>
    <col min="4872" max="4872" width="13.25" style="1" customWidth="1"/>
    <col min="4873" max="4873" width="2.25" style="1" customWidth="1"/>
    <col min="4874" max="4874" width="11.125" style="1" customWidth="1"/>
    <col min="4875" max="4875" width="1.875" style="1" customWidth="1"/>
    <col min="4876" max="4876" width="9.375" style="1" customWidth="1"/>
    <col min="4877" max="4877" width="2.25" style="1" customWidth="1"/>
    <col min="4878" max="4878" width="11.125" style="1" customWidth="1"/>
    <col min="4879" max="4879" width="1.875" style="1" customWidth="1"/>
    <col min="4880" max="4880" width="9.25" style="1" customWidth="1"/>
    <col min="4881" max="4881" width="2.25" style="1" customWidth="1"/>
    <col min="4882" max="4882" width="12.25" style="1" customWidth="1"/>
    <col min="4883" max="4883" width="1.875" style="1" customWidth="1"/>
    <col min="4884" max="4884" width="8.875" style="1" customWidth="1"/>
    <col min="4885" max="5120" width="11.375" style="1"/>
    <col min="5121" max="5121" width="1.75" style="1" customWidth="1"/>
    <col min="5122" max="5122" width="24" style="1" customWidth="1"/>
    <col min="5123" max="5123" width="29.875" style="1" customWidth="1"/>
    <col min="5124" max="5125" width="1.875" style="1" customWidth="1"/>
    <col min="5126" max="5126" width="11.125" style="1" customWidth="1"/>
    <col min="5127" max="5127" width="2.125" style="1" customWidth="1"/>
    <col min="5128" max="5128" width="13.25" style="1" customWidth="1"/>
    <col min="5129" max="5129" width="2.25" style="1" customWidth="1"/>
    <col min="5130" max="5130" width="11.125" style="1" customWidth="1"/>
    <col min="5131" max="5131" width="1.875" style="1" customWidth="1"/>
    <col min="5132" max="5132" width="9.375" style="1" customWidth="1"/>
    <col min="5133" max="5133" width="2.25" style="1" customWidth="1"/>
    <col min="5134" max="5134" width="11.125" style="1" customWidth="1"/>
    <col min="5135" max="5135" width="1.875" style="1" customWidth="1"/>
    <col min="5136" max="5136" width="9.25" style="1" customWidth="1"/>
    <col min="5137" max="5137" width="2.25" style="1" customWidth="1"/>
    <col min="5138" max="5138" width="12.25" style="1" customWidth="1"/>
    <col min="5139" max="5139" width="1.875" style="1" customWidth="1"/>
    <col min="5140" max="5140" width="8.875" style="1" customWidth="1"/>
    <col min="5141" max="5376" width="11.375" style="1"/>
    <col min="5377" max="5377" width="1.75" style="1" customWidth="1"/>
    <col min="5378" max="5378" width="24" style="1" customWidth="1"/>
    <col min="5379" max="5379" width="29.875" style="1" customWidth="1"/>
    <col min="5380" max="5381" width="1.875" style="1" customWidth="1"/>
    <col min="5382" max="5382" width="11.125" style="1" customWidth="1"/>
    <col min="5383" max="5383" width="2.125" style="1" customWidth="1"/>
    <col min="5384" max="5384" width="13.25" style="1" customWidth="1"/>
    <col min="5385" max="5385" width="2.25" style="1" customWidth="1"/>
    <col min="5386" max="5386" width="11.125" style="1" customWidth="1"/>
    <col min="5387" max="5387" width="1.875" style="1" customWidth="1"/>
    <col min="5388" max="5388" width="9.375" style="1" customWidth="1"/>
    <col min="5389" max="5389" width="2.25" style="1" customWidth="1"/>
    <col min="5390" max="5390" width="11.125" style="1" customWidth="1"/>
    <col min="5391" max="5391" width="1.875" style="1" customWidth="1"/>
    <col min="5392" max="5392" width="9.25" style="1" customWidth="1"/>
    <col min="5393" max="5393" width="2.25" style="1" customWidth="1"/>
    <col min="5394" max="5394" width="12.25" style="1" customWidth="1"/>
    <col min="5395" max="5395" width="1.875" style="1" customWidth="1"/>
    <col min="5396" max="5396" width="8.875" style="1" customWidth="1"/>
    <col min="5397" max="5632" width="11.375" style="1"/>
    <col min="5633" max="5633" width="1.75" style="1" customWidth="1"/>
    <col min="5634" max="5634" width="24" style="1" customWidth="1"/>
    <col min="5635" max="5635" width="29.875" style="1" customWidth="1"/>
    <col min="5636" max="5637" width="1.875" style="1" customWidth="1"/>
    <col min="5638" max="5638" width="11.125" style="1" customWidth="1"/>
    <col min="5639" max="5639" width="2.125" style="1" customWidth="1"/>
    <col min="5640" max="5640" width="13.25" style="1" customWidth="1"/>
    <col min="5641" max="5641" width="2.25" style="1" customWidth="1"/>
    <col min="5642" max="5642" width="11.125" style="1" customWidth="1"/>
    <col min="5643" max="5643" width="1.875" style="1" customWidth="1"/>
    <col min="5644" max="5644" width="9.375" style="1" customWidth="1"/>
    <col min="5645" max="5645" width="2.25" style="1" customWidth="1"/>
    <col min="5646" max="5646" width="11.125" style="1" customWidth="1"/>
    <col min="5647" max="5647" width="1.875" style="1" customWidth="1"/>
    <col min="5648" max="5648" width="9.25" style="1" customWidth="1"/>
    <col min="5649" max="5649" width="2.25" style="1" customWidth="1"/>
    <col min="5650" max="5650" width="12.25" style="1" customWidth="1"/>
    <col min="5651" max="5651" width="1.875" style="1" customWidth="1"/>
    <col min="5652" max="5652" width="8.875" style="1" customWidth="1"/>
    <col min="5653" max="5888" width="11.375" style="1"/>
    <col min="5889" max="5889" width="1.75" style="1" customWidth="1"/>
    <col min="5890" max="5890" width="24" style="1" customWidth="1"/>
    <col min="5891" max="5891" width="29.875" style="1" customWidth="1"/>
    <col min="5892" max="5893" width="1.875" style="1" customWidth="1"/>
    <col min="5894" max="5894" width="11.125" style="1" customWidth="1"/>
    <col min="5895" max="5895" width="2.125" style="1" customWidth="1"/>
    <col min="5896" max="5896" width="13.25" style="1" customWidth="1"/>
    <col min="5897" max="5897" width="2.25" style="1" customWidth="1"/>
    <col min="5898" max="5898" width="11.125" style="1" customWidth="1"/>
    <col min="5899" max="5899" width="1.875" style="1" customWidth="1"/>
    <col min="5900" max="5900" width="9.375" style="1" customWidth="1"/>
    <col min="5901" max="5901" width="2.25" style="1" customWidth="1"/>
    <col min="5902" max="5902" width="11.125" style="1" customWidth="1"/>
    <col min="5903" max="5903" width="1.875" style="1" customWidth="1"/>
    <col min="5904" max="5904" width="9.25" style="1" customWidth="1"/>
    <col min="5905" max="5905" width="2.25" style="1" customWidth="1"/>
    <col min="5906" max="5906" width="12.25" style="1" customWidth="1"/>
    <col min="5907" max="5907" width="1.875" style="1" customWidth="1"/>
    <col min="5908" max="5908" width="8.875" style="1" customWidth="1"/>
    <col min="5909" max="6144" width="11.375" style="1"/>
    <col min="6145" max="6145" width="1.75" style="1" customWidth="1"/>
    <col min="6146" max="6146" width="24" style="1" customWidth="1"/>
    <col min="6147" max="6147" width="29.875" style="1" customWidth="1"/>
    <col min="6148" max="6149" width="1.875" style="1" customWidth="1"/>
    <col min="6150" max="6150" width="11.125" style="1" customWidth="1"/>
    <col min="6151" max="6151" width="2.125" style="1" customWidth="1"/>
    <col min="6152" max="6152" width="13.25" style="1" customWidth="1"/>
    <col min="6153" max="6153" width="2.25" style="1" customWidth="1"/>
    <col min="6154" max="6154" width="11.125" style="1" customWidth="1"/>
    <col min="6155" max="6155" width="1.875" style="1" customWidth="1"/>
    <col min="6156" max="6156" width="9.375" style="1" customWidth="1"/>
    <col min="6157" max="6157" width="2.25" style="1" customWidth="1"/>
    <col min="6158" max="6158" width="11.125" style="1" customWidth="1"/>
    <col min="6159" max="6159" width="1.875" style="1" customWidth="1"/>
    <col min="6160" max="6160" width="9.25" style="1" customWidth="1"/>
    <col min="6161" max="6161" width="2.25" style="1" customWidth="1"/>
    <col min="6162" max="6162" width="12.25" style="1" customWidth="1"/>
    <col min="6163" max="6163" width="1.875" style="1" customWidth="1"/>
    <col min="6164" max="6164" width="8.875" style="1" customWidth="1"/>
    <col min="6165" max="6400" width="11.375" style="1"/>
    <col min="6401" max="6401" width="1.75" style="1" customWidth="1"/>
    <col min="6402" max="6402" width="24" style="1" customWidth="1"/>
    <col min="6403" max="6403" width="29.875" style="1" customWidth="1"/>
    <col min="6404" max="6405" width="1.875" style="1" customWidth="1"/>
    <col min="6406" max="6406" width="11.125" style="1" customWidth="1"/>
    <col min="6407" max="6407" width="2.125" style="1" customWidth="1"/>
    <col min="6408" max="6408" width="13.25" style="1" customWidth="1"/>
    <col min="6409" max="6409" width="2.25" style="1" customWidth="1"/>
    <col min="6410" max="6410" width="11.125" style="1" customWidth="1"/>
    <col min="6411" max="6411" width="1.875" style="1" customWidth="1"/>
    <col min="6412" max="6412" width="9.375" style="1" customWidth="1"/>
    <col min="6413" max="6413" width="2.25" style="1" customWidth="1"/>
    <col min="6414" max="6414" width="11.125" style="1" customWidth="1"/>
    <col min="6415" max="6415" width="1.875" style="1" customWidth="1"/>
    <col min="6416" max="6416" width="9.25" style="1" customWidth="1"/>
    <col min="6417" max="6417" width="2.25" style="1" customWidth="1"/>
    <col min="6418" max="6418" width="12.25" style="1" customWidth="1"/>
    <col min="6419" max="6419" width="1.875" style="1" customWidth="1"/>
    <col min="6420" max="6420" width="8.875" style="1" customWidth="1"/>
    <col min="6421" max="6656" width="11.375" style="1"/>
    <col min="6657" max="6657" width="1.75" style="1" customWidth="1"/>
    <col min="6658" max="6658" width="24" style="1" customWidth="1"/>
    <col min="6659" max="6659" width="29.875" style="1" customWidth="1"/>
    <col min="6660" max="6661" width="1.875" style="1" customWidth="1"/>
    <col min="6662" max="6662" width="11.125" style="1" customWidth="1"/>
    <col min="6663" max="6663" width="2.125" style="1" customWidth="1"/>
    <col min="6664" max="6664" width="13.25" style="1" customWidth="1"/>
    <col min="6665" max="6665" width="2.25" style="1" customWidth="1"/>
    <col min="6666" max="6666" width="11.125" style="1" customWidth="1"/>
    <col min="6667" max="6667" width="1.875" style="1" customWidth="1"/>
    <col min="6668" max="6668" width="9.375" style="1" customWidth="1"/>
    <col min="6669" max="6669" width="2.25" style="1" customWidth="1"/>
    <col min="6670" max="6670" width="11.125" style="1" customWidth="1"/>
    <col min="6671" max="6671" width="1.875" style="1" customWidth="1"/>
    <col min="6672" max="6672" width="9.25" style="1" customWidth="1"/>
    <col min="6673" max="6673" width="2.25" style="1" customWidth="1"/>
    <col min="6674" max="6674" width="12.25" style="1" customWidth="1"/>
    <col min="6675" max="6675" width="1.875" style="1" customWidth="1"/>
    <col min="6676" max="6676" width="8.875" style="1" customWidth="1"/>
    <col min="6677" max="6912" width="11.375" style="1"/>
    <col min="6913" max="6913" width="1.75" style="1" customWidth="1"/>
    <col min="6914" max="6914" width="24" style="1" customWidth="1"/>
    <col min="6915" max="6915" width="29.875" style="1" customWidth="1"/>
    <col min="6916" max="6917" width="1.875" style="1" customWidth="1"/>
    <col min="6918" max="6918" width="11.125" style="1" customWidth="1"/>
    <col min="6919" max="6919" width="2.125" style="1" customWidth="1"/>
    <col min="6920" max="6920" width="13.25" style="1" customWidth="1"/>
    <col min="6921" max="6921" width="2.25" style="1" customWidth="1"/>
    <col min="6922" max="6922" width="11.125" style="1" customWidth="1"/>
    <col min="6923" max="6923" width="1.875" style="1" customWidth="1"/>
    <col min="6924" max="6924" width="9.375" style="1" customWidth="1"/>
    <col min="6925" max="6925" width="2.25" style="1" customWidth="1"/>
    <col min="6926" max="6926" width="11.125" style="1" customWidth="1"/>
    <col min="6927" max="6927" width="1.875" style="1" customWidth="1"/>
    <col min="6928" max="6928" width="9.25" style="1" customWidth="1"/>
    <col min="6929" max="6929" width="2.25" style="1" customWidth="1"/>
    <col min="6930" max="6930" width="12.25" style="1" customWidth="1"/>
    <col min="6931" max="6931" width="1.875" style="1" customWidth="1"/>
    <col min="6932" max="6932" width="8.875" style="1" customWidth="1"/>
    <col min="6933" max="7168" width="11.375" style="1"/>
    <col min="7169" max="7169" width="1.75" style="1" customWidth="1"/>
    <col min="7170" max="7170" width="24" style="1" customWidth="1"/>
    <col min="7171" max="7171" width="29.875" style="1" customWidth="1"/>
    <col min="7172" max="7173" width="1.875" style="1" customWidth="1"/>
    <col min="7174" max="7174" width="11.125" style="1" customWidth="1"/>
    <col min="7175" max="7175" width="2.125" style="1" customWidth="1"/>
    <col min="7176" max="7176" width="13.25" style="1" customWidth="1"/>
    <col min="7177" max="7177" width="2.25" style="1" customWidth="1"/>
    <col min="7178" max="7178" width="11.125" style="1" customWidth="1"/>
    <col min="7179" max="7179" width="1.875" style="1" customWidth="1"/>
    <col min="7180" max="7180" width="9.375" style="1" customWidth="1"/>
    <col min="7181" max="7181" width="2.25" style="1" customWidth="1"/>
    <col min="7182" max="7182" width="11.125" style="1" customWidth="1"/>
    <col min="7183" max="7183" width="1.875" style="1" customWidth="1"/>
    <col min="7184" max="7184" width="9.25" style="1" customWidth="1"/>
    <col min="7185" max="7185" width="2.25" style="1" customWidth="1"/>
    <col min="7186" max="7186" width="12.25" style="1" customWidth="1"/>
    <col min="7187" max="7187" width="1.875" style="1" customWidth="1"/>
    <col min="7188" max="7188" width="8.875" style="1" customWidth="1"/>
    <col min="7189" max="7424" width="11.375" style="1"/>
    <col min="7425" max="7425" width="1.75" style="1" customWidth="1"/>
    <col min="7426" max="7426" width="24" style="1" customWidth="1"/>
    <col min="7427" max="7427" width="29.875" style="1" customWidth="1"/>
    <col min="7428" max="7429" width="1.875" style="1" customWidth="1"/>
    <col min="7430" max="7430" width="11.125" style="1" customWidth="1"/>
    <col min="7431" max="7431" width="2.125" style="1" customWidth="1"/>
    <col min="7432" max="7432" width="13.25" style="1" customWidth="1"/>
    <col min="7433" max="7433" width="2.25" style="1" customWidth="1"/>
    <col min="7434" max="7434" width="11.125" style="1" customWidth="1"/>
    <col min="7435" max="7435" width="1.875" style="1" customWidth="1"/>
    <col min="7436" max="7436" width="9.375" style="1" customWidth="1"/>
    <col min="7437" max="7437" width="2.25" style="1" customWidth="1"/>
    <col min="7438" max="7438" width="11.125" style="1" customWidth="1"/>
    <col min="7439" max="7439" width="1.875" style="1" customWidth="1"/>
    <col min="7440" max="7440" width="9.25" style="1" customWidth="1"/>
    <col min="7441" max="7441" width="2.25" style="1" customWidth="1"/>
    <col min="7442" max="7442" width="12.25" style="1" customWidth="1"/>
    <col min="7443" max="7443" width="1.875" style="1" customWidth="1"/>
    <col min="7444" max="7444" width="8.875" style="1" customWidth="1"/>
    <col min="7445" max="7680" width="11.375" style="1"/>
    <col min="7681" max="7681" width="1.75" style="1" customWidth="1"/>
    <col min="7682" max="7682" width="24" style="1" customWidth="1"/>
    <col min="7683" max="7683" width="29.875" style="1" customWidth="1"/>
    <col min="7684" max="7685" width="1.875" style="1" customWidth="1"/>
    <col min="7686" max="7686" width="11.125" style="1" customWidth="1"/>
    <col min="7687" max="7687" width="2.125" style="1" customWidth="1"/>
    <col min="7688" max="7688" width="13.25" style="1" customWidth="1"/>
    <col min="7689" max="7689" width="2.25" style="1" customWidth="1"/>
    <col min="7690" max="7690" width="11.125" style="1" customWidth="1"/>
    <col min="7691" max="7691" width="1.875" style="1" customWidth="1"/>
    <col min="7692" max="7692" width="9.375" style="1" customWidth="1"/>
    <col min="7693" max="7693" width="2.25" style="1" customWidth="1"/>
    <col min="7694" max="7694" width="11.125" style="1" customWidth="1"/>
    <col min="7695" max="7695" width="1.875" style="1" customWidth="1"/>
    <col min="7696" max="7696" width="9.25" style="1" customWidth="1"/>
    <col min="7697" max="7697" width="2.25" style="1" customWidth="1"/>
    <col min="7698" max="7698" width="12.25" style="1" customWidth="1"/>
    <col min="7699" max="7699" width="1.875" style="1" customWidth="1"/>
    <col min="7700" max="7700" width="8.875" style="1" customWidth="1"/>
    <col min="7701" max="7936" width="11.375" style="1"/>
    <col min="7937" max="7937" width="1.75" style="1" customWidth="1"/>
    <col min="7938" max="7938" width="24" style="1" customWidth="1"/>
    <col min="7939" max="7939" width="29.875" style="1" customWidth="1"/>
    <col min="7940" max="7941" width="1.875" style="1" customWidth="1"/>
    <col min="7942" max="7942" width="11.125" style="1" customWidth="1"/>
    <col min="7943" max="7943" width="2.125" style="1" customWidth="1"/>
    <col min="7944" max="7944" width="13.25" style="1" customWidth="1"/>
    <col min="7945" max="7945" width="2.25" style="1" customWidth="1"/>
    <col min="7946" max="7946" width="11.125" style="1" customWidth="1"/>
    <col min="7947" max="7947" width="1.875" style="1" customWidth="1"/>
    <col min="7948" max="7948" width="9.375" style="1" customWidth="1"/>
    <col min="7949" max="7949" width="2.25" style="1" customWidth="1"/>
    <col min="7950" max="7950" width="11.125" style="1" customWidth="1"/>
    <col min="7951" max="7951" width="1.875" style="1" customWidth="1"/>
    <col min="7952" max="7952" width="9.25" style="1" customWidth="1"/>
    <col min="7953" max="7953" width="2.25" style="1" customWidth="1"/>
    <col min="7954" max="7954" width="12.25" style="1" customWidth="1"/>
    <col min="7955" max="7955" width="1.875" style="1" customWidth="1"/>
    <col min="7956" max="7956" width="8.875" style="1" customWidth="1"/>
    <col min="7957" max="8192" width="11.375" style="1"/>
    <col min="8193" max="8193" width="1.75" style="1" customWidth="1"/>
    <col min="8194" max="8194" width="24" style="1" customWidth="1"/>
    <col min="8195" max="8195" width="29.875" style="1" customWidth="1"/>
    <col min="8196" max="8197" width="1.875" style="1" customWidth="1"/>
    <col min="8198" max="8198" width="11.125" style="1" customWidth="1"/>
    <col min="8199" max="8199" width="2.125" style="1" customWidth="1"/>
    <col min="8200" max="8200" width="13.25" style="1" customWidth="1"/>
    <col min="8201" max="8201" width="2.25" style="1" customWidth="1"/>
    <col min="8202" max="8202" width="11.125" style="1" customWidth="1"/>
    <col min="8203" max="8203" width="1.875" style="1" customWidth="1"/>
    <col min="8204" max="8204" width="9.375" style="1" customWidth="1"/>
    <col min="8205" max="8205" width="2.25" style="1" customWidth="1"/>
    <col min="8206" max="8206" width="11.125" style="1" customWidth="1"/>
    <col min="8207" max="8207" width="1.875" style="1" customWidth="1"/>
    <col min="8208" max="8208" width="9.25" style="1" customWidth="1"/>
    <col min="8209" max="8209" width="2.25" style="1" customWidth="1"/>
    <col min="8210" max="8210" width="12.25" style="1" customWidth="1"/>
    <col min="8211" max="8211" width="1.875" style="1" customWidth="1"/>
    <col min="8212" max="8212" width="8.875" style="1" customWidth="1"/>
    <col min="8213" max="8448" width="11.375" style="1"/>
    <col min="8449" max="8449" width="1.75" style="1" customWidth="1"/>
    <col min="8450" max="8450" width="24" style="1" customWidth="1"/>
    <col min="8451" max="8451" width="29.875" style="1" customWidth="1"/>
    <col min="8452" max="8453" width="1.875" style="1" customWidth="1"/>
    <col min="8454" max="8454" width="11.125" style="1" customWidth="1"/>
    <col min="8455" max="8455" width="2.125" style="1" customWidth="1"/>
    <col min="8456" max="8456" width="13.25" style="1" customWidth="1"/>
    <col min="8457" max="8457" width="2.25" style="1" customWidth="1"/>
    <col min="8458" max="8458" width="11.125" style="1" customWidth="1"/>
    <col min="8459" max="8459" width="1.875" style="1" customWidth="1"/>
    <col min="8460" max="8460" width="9.375" style="1" customWidth="1"/>
    <col min="8461" max="8461" width="2.25" style="1" customWidth="1"/>
    <col min="8462" max="8462" width="11.125" style="1" customWidth="1"/>
    <col min="8463" max="8463" width="1.875" style="1" customWidth="1"/>
    <col min="8464" max="8464" width="9.25" style="1" customWidth="1"/>
    <col min="8465" max="8465" width="2.25" style="1" customWidth="1"/>
    <col min="8466" max="8466" width="12.25" style="1" customWidth="1"/>
    <col min="8467" max="8467" width="1.875" style="1" customWidth="1"/>
    <col min="8468" max="8468" width="8.875" style="1" customWidth="1"/>
    <col min="8469" max="8704" width="11.375" style="1"/>
    <col min="8705" max="8705" width="1.75" style="1" customWidth="1"/>
    <col min="8706" max="8706" width="24" style="1" customWidth="1"/>
    <col min="8707" max="8707" width="29.875" style="1" customWidth="1"/>
    <col min="8708" max="8709" width="1.875" style="1" customWidth="1"/>
    <col min="8710" max="8710" width="11.125" style="1" customWidth="1"/>
    <col min="8711" max="8711" width="2.125" style="1" customWidth="1"/>
    <col min="8712" max="8712" width="13.25" style="1" customWidth="1"/>
    <col min="8713" max="8713" width="2.25" style="1" customWidth="1"/>
    <col min="8714" max="8714" width="11.125" style="1" customWidth="1"/>
    <col min="8715" max="8715" width="1.875" style="1" customWidth="1"/>
    <col min="8716" max="8716" width="9.375" style="1" customWidth="1"/>
    <col min="8717" max="8717" width="2.25" style="1" customWidth="1"/>
    <col min="8718" max="8718" width="11.125" style="1" customWidth="1"/>
    <col min="8719" max="8719" width="1.875" style="1" customWidth="1"/>
    <col min="8720" max="8720" width="9.25" style="1" customWidth="1"/>
    <col min="8721" max="8721" width="2.25" style="1" customWidth="1"/>
    <col min="8722" max="8722" width="12.25" style="1" customWidth="1"/>
    <col min="8723" max="8723" width="1.875" style="1" customWidth="1"/>
    <col min="8724" max="8724" width="8.875" style="1" customWidth="1"/>
    <col min="8725" max="8960" width="11.375" style="1"/>
    <col min="8961" max="8961" width="1.75" style="1" customWidth="1"/>
    <col min="8962" max="8962" width="24" style="1" customWidth="1"/>
    <col min="8963" max="8963" width="29.875" style="1" customWidth="1"/>
    <col min="8964" max="8965" width="1.875" style="1" customWidth="1"/>
    <col min="8966" max="8966" width="11.125" style="1" customWidth="1"/>
    <col min="8967" max="8967" width="2.125" style="1" customWidth="1"/>
    <col min="8968" max="8968" width="13.25" style="1" customWidth="1"/>
    <col min="8969" max="8969" width="2.25" style="1" customWidth="1"/>
    <col min="8970" max="8970" width="11.125" style="1" customWidth="1"/>
    <col min="8971" max="8971" width="1.875" style="1" customWidth="1"/>
    <col min="8972" max="8972" width="9.375" style="1" customWidth="1"/>
    <col min="8973" max="8973" width="2.25" style="1" customWidth="1"/>
    <col min="8974" max="8974" width="11.125" style="1" customWidth="1"/>
    <col min="8975" max="8975" width="1.875" style="1" customWidth="1"/>
    <col min="8976" max="8976" width="9.25" style="1" customWidth="1"/>
    <col min="8977" max="8977" width="2.25" style="1" customWidth="1"/>
    <col min="8978" max="8978" width="12.25" style="1" customWidth="1"/>
    <col min="8979" max="8979" width="1.875" style="1" customWidth="1"/>
    <col min="8980" max="8980" width="8.875" style="1" customWidth="1"/>
    <col min="8981" max="9216" width="11.375" style="1"/>
    <col min="9217" max="9217" width="1.75" style="1" customWidth="1"/>
    <col min="9218" max="9218" width="24" style="1" customWidth="1"/>
    <col min="9219" max="9219" width="29.875" style="1" customWidth="1"/>
    <col min="9220" max="9221" width="1.875" style="1" customWidth="1"/>
    <col min="9222" max="9222" width="11.125" style="1" customWidth="1"/>
    <col min="9223" max="9223" width="2.125" style="1" customWidth="1"/>
    <col min="9224" max="9224" width="13.25" style="1" customWidth="1"/>
    <col min="9225" max="9225" width="2.25" style="1" customWidth="1"/>
    <col min="9226" max="9226" width="11.125" style="1" customWidth="1"/>
    <col min="9227" max="9227" width="1.875" style="1" customWidth="1"/>
    <col min="9228" max="9228" width="9.375" style="1" customWidth="1"/>
    <col min="9229" max="9229" width="2.25" style="1" customWidth="1"/>
    <col min="9230" max="9230" width="11.125" style="1" customWidth="1"/>
    <col min="9231" max="9231" width="1.875" style="1" customWidth="1"/>
    <col min="9232" max="9232" width="9.25" style="1" customWidth="1"/>
    <col min="9233" max="9233" width="2.25" style="1" customWidth="1"/>
    <col min="9234" max="9234" width="12.25" style="1" customWidth="1"/>
    <col min="9235" max="9235" width="1.875" style="1" customWidth="1"/>
    <col min="9236" max="9236" width="8.875" style="1" customWidth="1"/>
    <col min="9237" max="9472" width="11.375" style="1"/>
    <col min="9473" max="9473" width="1.75" style="1" customWidth="1"/>
    <col min="9474" max="9474" width="24" style="1" customWidth="1"/>
    <col min="9475" max="9475" width="29.875" style="1" customWidth="1"/>
    <col min="9476" max="9477" width="1.875" style="1" customWidth="1"/>
    <col min="9478" max="9478" width="11.125" style="1" customWidth="1"/>
    <col min="9479" max="9479" width="2.125" style="1" customWidth="1"/>
    <col min="9480" max="9480" width="13.25" style="1" customWidth="1"/>
    <col min="9481" max="9481" width="2.25" style="1" customWidth="1"/>
    <col min="9482" max="9482" width="11.125" style="1" customWidth="1"/>
    <col min="9483" max="9483" width="1.875" style="1" customWidth="1"/>
    <col min="9484" max="9484" width="9.375" style="1" customWidth="1"/>
    <col min="9485" max="9485" width="2.25" style="1" customWidth="1"/>
    <col min="9486" max="9486" width="11.125" style="1" customWidth="1"/>
    <col min="9487" max="9487" width="1.875" style="1" customWidth="1"/>
    <col min="9488" max="9488" width="9.25" style="1" customWidth="1"/>
    <col min="9489" max="9489" width="2.25" style="1" customWidth="1"/>
    <col min="9490" max="9490" width="12.25" style="1" customWidth="1"/>
    <col min="9491" max="9491" width="1.875" style="1" customWidth="1"/>
    <col min="9492" max="9492" width="8.875" style="1" customWidth="1"/>
    <col min="9493" max="9728" width="11.375" style="1"/>
    <col min="9729" max="9729" width="1.75" style="1" customWidth="1"/>
    <col min="9730" max="9730" width="24" style="1" customWidth="1"/>
    <col min="9731" max="9731" width="29.875" style="1" customWidth="1"/>
    <col min="9732" max="9733" width="1.875" style="1" customWidth="1"/>
    <col min="9734" max="9734" width="11.125" style="1" customWidth="1"/>
    <col min="9735" max="9735" width="2.125" style="1" customWidth="1"/>
    <col min="9736" max="9736" width="13.25" style="1" customWidth="1"/>
    <col min="9737" max="9737" width="2.25" style="1" customWidth="1"/>
    <col min="9738" max="9738" width="11.125" style="1" customWidth="1"/>
    <col min="9739" max="9739" width="1.875" style="1" customWidth="1"/>
    <col min="9740" max="9740" width="9.375" style="1" customWidth="1"/>
    <col min="9741" max="9741" width="2.25" style="1" customWidth="1"/>
    <col min="9742" max="9742" width="11.125" style="1" customWidth="1"/>
    <col min="9743" max="9743" width="1.875" style="1" customWidth="1"/>
    <col min="9744" max="9744" width="9.25" style="1" customWidth="1"/>
    <col min="9745" max="9745" width="2.25" style="1" customWidth="1"/>
    <col min="9746" max="9746" width="12.25" style="1" customWidth="1"/>
    <col min="9747" max="9747" width="1.875" style="1" customWidth="1"/>
    <col min="9748" max="9748" width="8.875" style="1" customWidth="1"/>
    <col min="9749" max="9984" width="11.375" style="1"/>
    <col min="9985" max="9985" width="1.75" style="1" customWidth="1"/>
    <col min="9986" max="9986" width="24" style="1" customWidth="1"/>
    <col min="9987" max="9987" width="29.875" style="1" customWidth="1"/>
    <col min="9988" max="9989" width="1.875" style="1" customWidth="1"/>
    <col min="9990" max="9990" width="11.125" style="1" customWidth="1"/>
    <col min="9991" max="9991" width="2.125" style="1" customWidth="1"/>
    <col min="9992" max="9992" width="13.25" style="1" customWidth="1"/>
    <col min="9993" max="9993" width="2.25" style="1" customWidth="1"/>
    <col min="9994" max="9994" width="11.125" style="1" customWidth="1"/>
    <col min="9995" max="9995" width="1.875" style="1" customWidth="1"/>
    <col min="9996" max="9996" width="9.375" style="1" customWidth="1"/>
    <col min="9997" max="9997" width="2.25" style="1" customWidth="1"/>
    <col min="9998" max="9998" width="11.125" style="1" customWidth="1"/>
    <col min="9999" max="9999" width="1.875" style="1" customWidth="1"/>
    <col min="10000" max="10000" width="9.25" style="1" customWidth="1"/>
    <col min="10001" max="10001" width="2.25" style="1" customWidth="1"/>
    <col min="10002" max="10002" width="12.25" style="1" customWidth="1"/>
    <col min="10003" max="10003" width="1.875" style="1" customWidth="1"/>
    <col min="10004" max="10004" width="8.875" style="1" customWidth="1"/>
    <col min="10005" max="10240" width="11.375" style="1"/>
    <col min="10241" max="10241" width="1.75" style="1" customWidth="1"/>
    <col min="10242" max="10242" width="24" style="1" customWidth="1"/>
    <col min="10243" max="10243" width="29.875" style="1" customWidth="1"/>
    <col min="10244" max="10245" width="1.875" style="1" customWidth="1"/>
    <col min="10246" max="10246" width="11.125" style="1" customWidth="1"/>
    <col min="10247" max="10247" width="2.125" style="1" customWidth="1"/>
    <col min="10248" max="10248" width="13.25" style="1" customWidth="1"/>
    <col min="10249" max="10249" width="2.25" style="1" customWidth="1"/>
    <col min="10250" max="10250" width="11.125" style="1" customWidth="1"/>
    <col min="10251" max="10251" width="1.875" style="1" customWidth="1"/>
    <col min="10252" max="10252" width="9.375" style="1" customWidth="1"/>
    <col min="10253" max="10253" width="2.25" style="1" customWidth="1"/>
    <col min="10254" max="10254" width="11.125" style="1" customWidth="1"/>
    <col min="10255" max="10255" width="1.875" style="1" customWidth="1"/>
    <col min="10256" max="10256" width="9.25" style="1" customWidth="1"/>
    <col min="10257" max="10257" width="2.25" style="1" customWidth="1"/>
    <col min="10258" max="10258" width="12.25" style="1" customWidth="1"/>
    <col min="10259" max="10259" width="1.875" style="1" customWidth="1"/>
    <col min="10260" max="10260" width="8.875" style="1" customWidth="1"/>
    <col min="10261" max="10496" width="11.375" style="1"/>
    <col min="10497" max="10497" width="1.75" style="1" customWidth="1"/>
    <col min="10498" max="10498" width="24" style="1" customWidth="1"/>
    <col min="10499" max="10499" width="29.875" style="1" customWidth="1"/>
    <col min="10500" max="10501" width="1.875" style="1" customWidth="1"/>
    <col min="10502" max="10502" width="11.125" style="1" customWidth="1"/>
    <col min="10503" max="10503" width="2.125" style="1" customWidth="1"/>
    <col min="10504" max="10504" width="13.25" style="1" customWidth="1"/>
    <col min="10505" max="10505" width="2.25" style="1" customWidth="1"/>
    <col min="10506" max="10506" width="11.125" style="1" customWidth="1"/>
    <col min="10507" max="10507" width="1.875" style="1" customWidth="1"/>
    <col min="10508" max="10508" width="9.375" style="1" customWidth="1"/>
    <col min="10509" max="10509" width="2.25" style="1" customWidth="1"/>
    <col min="10510" max="10510" width="11.125" style="1" customWidth="1"/>
    <col min="10511" max="10511" width="1.875" style="1" customWidth="1"/>
    <col min="10512" max="10512" width="9.25" style="1" customWidth="1"/>
    <col min="10513" max="10513" width="2.25" style="1" customWidth="1"/>
    <col min="10514" max="10514" width="12.25" style="1" customWidth="1"/>
    <col min="10515" max="10515" width="1.875" style="1" customWidth="1"/>
    <col min="10516" max="10516" width="8.875" style="1" customWidth="1"/>
    <col min="10517" max="10752" width="11.375" style="1"/>
    <col min="10753" max="10753" width="1.75" style="1" customWidth="1"/>
    <col min="10754" max="10754" width="24" style="1" customWidth="1"/>
    <col min="10755" max="10755" width="29.875" style="1" customWidth="1"/>
    <col min="10756" max="10757" width="1.875" style="1" customWidth="1"/>
    <col min="10758" max="10758" width="11.125" style="1" customWidth="1"/>
    <col min="10759" max="10759" width="2.125" style="1" customWidth="1"/>
    <col min="10760" max="10760" width="13.25" style="1" customWidth="1"/>
    <col min="10761" max="10761" width="2.25" style="1" customWidth="1"/>
    <col min="10762" max="10762" width="11.125" style="1" customWidth="1"/>
    <col min="10763" max="10763" width="1.875" style="1" customWidth="1"/>
    <col min="10764" max="10764" width="9.375" style="1" customWidth="1"/>
    <col min="10765" max="10765" width="2.25" style="1" customWidth="1"/>
    <col min="10766" max="10766" width="11.125" style="1" customWidth="1"/>
    <col min="10767" max="10767" width="1.875" style="1" customWidth="1"/>
    <col min="10768" max="10768" width="9.25" style="1" customWidth="1"/>
    <col min="10769" max="10769" width="2.25" style="1" customWidth="1"/>
    <col min="10770" max="10770" width="12.25" style="1" customWidth="1"/>
    <col min="10771" max="10771" width="1.875" style="1" customWidth="1"/>
    <col min="10772" max="10772" width="8.875" style="1" customWidth="1"/>
    <col min="10773" max="11008" width="11.375" style="1"/>
    <col min="11009" max="11009" width="1.75" style="1" customWidth="1"/>
    <col min="11010" max="11010" width="24" style="1" customWidth="1"/>
    <col min="11011" max="11011" width="29.875" style="1" customWidth="1"/>
    <col min="11012" max="11013" width="1.875" style="1" customWidth="1"/>
    <col min="11014" max="11014" width="11.125" style="1" customWidth="1"/>
    <col min="11015" max="11015" width="2.125" style="1" customWidth="1"/>
    <col min="11016" max="11016" width="13.25" style="1" customWidth="1"/>
    <col min="11017" max="11017" width="2.25" style="1" customWidth="1"/>
    <col min="11018" max="11018" width="11.125" style="1" customWidth="1"/>
    <col min="11019" max="11019" width="1.875" style="1" customWidth="1"/>
    <col min="11020" max="11020" width="9.375" style="1" customWidth="1"/>
    <col min="11021" max="11021" width="2.25" style="1" customWidth="1"/>
    <col min="11022" max="11022" width="11.125" style="1" customWidth="1"/>
    <col min="11023" max="11023" width="1.875" style="1" customWidth="1"/>
    <col min="11024" max="11024" width="9.25" style="1" customWidth="1"/>
    <col min="11025" max="11025" width="2.25" style="1" customWidth="1"/>
    <col min="11026" max="11026" width="12.25" style="1" customWidth="1"/>
    <col min="11027" max="11027" width="1.875" style="1" customWidth="1"/>
    <col min="11028" max="11028" width="8.875" style="1" customWidth="1"/>
    <col min="11029" max="11264" width="11.375" style="1"/>
    <col min="11265" max="11265" width="1.75" style="1" customWidth="1"/>
    <col min="11266" max="11266" width="24" style="1" customWidth="1"/>
    <col min="11267" max="11267" width="29.875" style="1" customWidth="1"/>
    <col min="11268" max="11269" width="1.875" style="1" customWidth="1"/>
    <col min="11270" max="11270" width="11.125" style="1" customWidth="1"/>
    <col min="11271" max="11271" width="2.125" style="1" customWidth="1"/>
    <col min="11272" max="11272" width="13.25" style="1" customWidth="1"/>
    <col min="11273" max="11273" width="2.25" style="1" customWidth="1"/>
    <col min="11274" max="11274" width="11.125" style="1" customWidth="1"/>
    <col min="11275" max="11275" width="1.875" style="1" customWidth="1"/>
    <col min="11276" max="11276" width="9.375" style="1" customWidth="1"/>
    <col min="11277" max="11277" width="2.25" style="1" customWidth="1"/>
    <col min="11278" max="11278" width="11.125" style="1" customWidth="1"/>
    <col min="11279" max="11279" width="1.875" style="1" customWidth="1"/>
    <col min="11280" max="11280" width="9.25" style="1" customWidth="1"/>
    <col min="11281" max="11281" width="2.25" style="1" customWidth="1"/>
    <col min="11282" max="11282" width="12.25" style="1" customWidth="1"/>
    <col min="11283" max="11283" width="1.875" style="1" customWidth="1"/>
    <col min="11284" max="11284" width="8.875" style="1" customWidth="1"/>
    <col min="11285" max="11520" width="11.375" style="1"/>
    <col min="11521" max="11521" width="1.75" style="1" customWidth="1"/>
    <col min="11522" max="11522" width="24" style="1" customWidth="1"/>
    <col min="11523" max="11523" width="29.875" style="1" customWidth="1"/>
    <col min="11524" max="11525" width="1.875" style="1" customWidth="1"/>
    <col min="11526" max="11526" width="11.125" style="1" customWidth="1"/>
    <col min="11527" max="11527" width="2.125" style="1" customWidth="1"/>
    <col min="11528" max="11528" width="13.25" style="1" customWidth="1"/>
    <col min="11529" max="11529" width="2.25" style="1" customWidth="1"/>
    <col min="11530" max="11530" width="11.125" style="1" customWidth="1"/>
    <col min="11531" max="11531" width="1.875" style="1" customWidth="1"/>
    <col min="11532" max="11532" width="9.375" style="1" customWidth="1"/>
    <col min="11533" max="11533" width="2.25" style="1" customWidth="1"/>
    <col min="11534" max="11534" width="11.125" style="1" customWidth="1"/>
    <col min="11535" max="11535" width="1.875" style="1" customWidth="1"/>
    <col min="11536" max="11536" width="9.25" style="1" customWidth="1"/>
    <col min="11537" max="11537" width="2.25" style="1" customWidth="1"/>
    <col min="11538" max="11538" width="12.25" style="1" customWidth="1"/>
    <col min="11539" max="11539" width="1.875" style="1" customWidth="1"/>
    <col min="11540" max="11540" width="8.875" style="1" customWidth="1"/>
    <col min="11541" max="11776" width="11.375" style="1"/>
    <col min="11777" max="11777" width="1.75" style="1" customWidth="1"/>
    <col min="11778" max="11778" width="24" style="1" customWidth="1"/>
    <col min="11779" max="11779" width="29.875" style="1" customWidth="1"/>
    <col min="11780" max="11781" width="1.875" style="1" customWidth="1"/>
    <col min="11782" max="11782" width="11.125" style="1" customWidth="1"/>
    <col min="11783" max="11783" width="2.125" style="1" customWidth="1"/>
    <col min="11784" max="11784" width="13.25" style="1" customWidth="1"/>
    <col min="11785" max="11785" width="2.25" style="1" customWidth="1"/>
    <col min="11786" max="11786" width="11.125" style="1" customWidth="1"/>
    <col min="11787" max="11787" width="1.875" style="1" customWidth="1"/>
    <col min="11788" max="11788" width="9.375" style="1" customWidth="1"/>
    <col min="11789" max="11789" width="2.25" style="1" customWidth="1"/>
    <col min="11790" max="11790" width="11.125" style="1" customWidth="1"/>
    <col min="11791" max="11791" width="1.875" style="1" customWidth="1"/>
    <col min="11792" max="11792" width="9.25" style="1" customWidth="1"/>
    <col min="11793" max="11793" width="2.25" style="1" customWidth="1"/>
    <col min="11794" max="11794" width="12.25" style="1" customWidth="1"/>
    <col min="11795" max="11795" width="1.875" style="1" customWidth="1"/>
    <col min="11796" max="11796" width="8.875" style="1" customWidth="1"/>
    <col min="11797" max="12032" width="11.375" style="1"/>
    <col min="12033" max="12033" width="1.75" style="1" customWidth="1"/>
    <col min="12034" max="12034" width="24" style="1" customWidth="1"/>
    <col min="12035" max="12035" width="29.875" style="1" customWidth="1"/>
    <col min="12036" max="12037" width="1.875" style="1" customWidth="1"/>
    <col min="12038" max="12038" width="11.125" style="1" customWidth="1"/>
    <col min="12039" max="12039" width="2.125" style="1" customWidth="1"/>
    <col min="12040" max="12040" width="13.25" style="1" customWidth="1"/>
    <col min="12041" max="12041" width="2.25" style="1" customWidth="1"/>
    <col min="12042" max="12042" width="11.125" style="1" customWidth="1"/>
    <col min="12043" max="12043" width="1.875" style="1" customWidth="1"/>
    <col min="12044" max="12044" width="9.375" style="1" customWidth="1"/>
    <col min="12045" max="12045" width="2.25" style="1" customWidth="1"/>
    <col min="12046" max="12046" width="11.125" style="1" customWidth="1"/>
    <col min="12047" max="12047" width="1.875" style="1" customWidth="1"/>
    <col min="12048" max="12048" width="9.25" style="1" customWidth="1"/>
    <col min="12049" max="12049" width="2.25" style="1" customWidth="1"/>
    <col min="12050" max="12050" width="12.25" style="1" customWidth="1"/>
    <col min="12051" max="12051" width="1.875" style="1" customWidth="1"/>
    <col min="12052" max="12052" width="8.875" style="1" customWidth="1"/>
    <col min="12053" max="12288" width="11.375" style="1"/>
    <col min="12289" max="12289" width="1.75" style="1" customWidth="1"/>
    <col min="12290" max="12290" width="24" style="1" customWidth="1"/>
    <col min="12291" max="12291" width="29.875" style="1" customWidth="1"/>
    <col min="12292" max="12293" width="1.875" style="1" customWidth="1"/>
    <col min="12294" max="12294" width="11.125" style="1" customWidth="1"/>
    <col min="12295" max="12295" width="2.125" style="1" customWidth="1"/>
    <col min="12296" max="12296" width="13.25" style="1" customWidth="1"/>
    <col min="12297" max="12297" width="2.25" style="1" customWidth="1"/>
    <col min="12298" max="12298" width="11.125" style="1" customWidth="1"/>
    <col min="12299" max="12299" width="1.875" style="1" customWidth="1"/>
    <col min="12300" max="12300" width="9.375" style="1" customWidth="1"/>
    <col min="12301" max="12301" width="2.25" style="1" customWidth="1"/>
    <col min="12302" max="12302" width="11.125" style="1" customWidth="1"/>
    <col min="12303" max="12303" width="1.875" style="1" customWidth="1"/>
    <col min="12304" max="12304" width="9.25" style="1" customWidth="1"/>
    <col min="12305" max="12305" width="2.25" style="1" customWidth="1"/>
    <col min="12306" max="12306" width="12.25" style="1" customWidth="1"/>
    <col min="12307" max="12307" width="1.875" style="1" customWidth="1"/>
    <col min="12308" max="12308" width="8.875" style="1" customWidth="1"/>
    <col min="12309" max="12544" width="11.375" style="1"/>
    <col min="12545" max="12545" width="1.75" style="1" customWidth="1"/>
    <col min="12546" max="12546" width="24" style="1" customWidth="1"/>
    <col min="12547" max="12547" width="29.875" style="1" customWidth="1"/>
    <col min="12548" max="12549" width="1.875" style="1" customWidth="1"/>
    <col min="12550" max="12550" width="11.125" style="1" customWidth="1"/>
    <col min="12551" max="12551" width="2.125" style="1" customWidth="1"/>
    <col min="12552" max="12552" width="13.25" style="1" customWidth="1"/>
    <col min="12553" max="12553" width="2.25" style="1" customWidth="1"/>
    <col min="12554" max="12554" width="11.125" style="1" customWidth="1"/>
    <col min="12555" max="12555" width="1.875" style="1" customWidth="1"/>
    <col min="12556" max="12556" width="9.375" style="1" customWidth="1"/>
    <col min="12557" max="12557" width="2.25" style="1" customWidth="1"/>
    <col min="12558" max="12558" width="11.125" style="1" customWidth="1"/>
    <col min="12559" max="12559" width="1.875" style="1" customWidth="1"/>
    <col min="12560" max="12560" width="9.25" style="1" customWidth="1"/>
    <col min="12561" max="12561" width="2.25" style="1" customWidth="1"/>
    <col min="12562" max="12562" width="12.25" style="1" customWidth="1"/>
    <col min="12563" max="12563" width="1.875" style="1" customWidth="1"/>
    <col min="12564" max="12564" width="8.875" style="1" customWidth="1"/>
    <col min="12565" max="12800" width="11.375" style="1"/>
    <col min="12801" max="12801" width="1.75" style="1" customWidth="1"/>
    <col min="12802" max="12802" width="24" style="1" customWidth="1"/>
    <col min="12803" max="12803" width="29.875" style="1" customWidth="1"/>
    <col min="12804" max="12805" width="1.875" style="1" customWidth="1"/>
    <col min="12806" max="12806" width="11.125" style="1" customWidth="1"/>
    <col min="12807" max="12807" width="2.125" style="1" customWidth="1"/>
    <col min="12808" max="12808" width="13.25" style="1" customWidth="1"/>
    <col min="12809" max="12809" width="2.25" style="1" customWidth="1"/>
    <col min="12810" max="12810" width="11.125" style="1" customWidth="1"/>
    <col min="12811" max="12811" width="1.875" style="1" customWidth="1"/>
    <col min="12812" max="12812" width="9.375" style="1" customWidth="1"/>
    <col min="12813" max="12813" width="2.25" style="1" customWidth="1"/>
    <col min="12814" max="12814" width="11.125" style="1" customWidth="1"/>
    <col min="12815" max="12815" width="1.875" style="1" customWidth="1"/>
    <col min="12816" max="12816" width="9.25" style="1" customWidth="1"/>
    <col min="12817" max="12817" width="2.25" style="1" customWidth="1"/>
    <col min="12818" max="12818" width="12.25" style="1" customWidth="1"/>
    <col min="12819" max="12819" width="1.875" style="1" customWidth="1"/>
    <col min="12820" max="12820" width="8.875" style="1" customWidth="1"/>
    <col min="12821" max="13056" width="11.375" style="1"/>
    <col min="13057" max="13057" width="1.75" style="1" customWidth="1"/>
    <col min="13058" max="13058" width="24" style="1" customWidth="1"/>
    <col min="13059" max="13059" width="29.875" style="1" customWidth="1"/>
    <col min="13060" max="13061" width="1.875" style="1" customWidth="1"/>
    <col min="13062" max="13062" width="11.125" style="1" customWidth="1"/>
    <col min="13063" max="13063" width="2.125" style="1" customWidth="1"/>
    <col min="13064" max="13064" width="13.25" style="1" customWidth="1"/>
    <col min="13065" max="13065" width="2.25" style="1" customWidth="1"/>
    <col min="13066" max="13066" width="11.125" style="1" customWidth="1"/>
    <col min="13067" max="13067" width="1.875" style="1" customWidth="1"/>
    <col min="13068" max="13068" width="9.375" style="1" customWidth="1"/>
    <col min="13069" max="13069" width="2.25" style="1" customWidth="1"/>
    <col min="13070" max="13070" width="11.125" style="1" customWidth="1"/>
    <col min="13071" max="13071" width="1.875" style="1" customWidth="1"/>
    <col min="13072" max="13072" width="9.25" style="1" customWidth="1"/>
    <col min="13073" max="13073" width="2.25" style="1" customWidth="1"/>
    <col min="13074" max="13074" width="12.25" style="1" customWidth="1"/>
    <col min="13075" max="13075" width="1.875" style="1" customWidth="1"/>
    <col min="13076" max="13076" width="8.875" style="1" customWidth="1"/>
    <col min="13077" max="13312" width="11.375" style="1"/>
    <col min="13313" max="13313" width="1.75" style="1" customWidth="1"/>
    <col min="13314" max="13314" width="24" style="1" customWidth="1"/>
    <col min="13315" max="13315" width="29.875" style="1" customWidth="1"/>
    <col min="13316" max="13317" width="1.875" style="1" customWidth="1"/>
    <col min="13318" max="13318" width="11.125" style="1" customWidth="1"/>
    <col min="13319" max="13319" width="2.125" style="1" customWidth="1"/>
    <col min="13320" max="13320" width="13.25" style="1" customWidth="1"/>
    <col min="13321" max="13321" width="2.25" style="1" customWidth="1"/>
    <col min="13322" max="13322" width="11.125" style="1" customWidth="1"/>
    <col min="13323" max="13323" width="1.875" style="1" customWidth="1"/>
    <col min="13324" max="13324" width="9.375" style="1" customWidth="1"/>
    <col min="13325" max="13325" width="2.25" style="1" customWidth="1"/>
    <col min="13326" max="13326" width="11.125" style="1" customWidth="1"/>
    <col min="13327" max="13327" width="1.875" style="1" customWidth="1"/>
    <col min="13328" max="13328" width="9.25" style="1" customWidth="1"/>
    <col min="13329" max="13329" width="2.25" style="1" customWidth="1"/>
    <col min="13330" max="13330" width="12.25" style="1" customWidth="1"/>
    <col min="13331" max="13331" width="1.875" style="1" customWidth="1"/>
    <col min="13332" max="13332" width="8.875" style="1" customWidth="1"/>
    <col min="13333" max="13568" width="11.375" style="1"/>
    <col min="13569" max="13569" width="1.75" style="1" customWidth="1"/>
    <col min="13570" max="13570" width="24" style="1" customWidth="1"/>
    <col min="13571" max="13571" width="29.875" style="1" customWidth="1"/>
    <col min="13572" max="13573" width="1.875" style="1" customWidth="1"/>
    <col min="13574" max="13574" width="11.125" style="1" customWidth="1"/>
    <col min="13575" max="13575" width="2.125" style="1" customWidth="1"/>
    <col min="13576" max="13576" width="13.25" style="1" customWidth="1"/>
    <col min="13577" max="13577" width="2.25" style="1" customWidth="1"/>
    <col min="13578" max="13578" width="11.125" style="1" customWidth="1"/>
    <col min="13579" max="13579" width="1.875" style="1" customWidth="1"/>
    <col min="13580" max="13580" width="9.375" style="1" customWidth="1"/>
    <col min="13581" max="13581" width="2.25" style="1" customWidth="1"/>
    <col min="13582" max="13582" width="11.125" style="1" customWidth="1"/>
    <col min="13583" max="13583" width="1.875" style="1" customWidth="1"/>
    <col min="13584" max="13584" width="9.25" style="1" customWidth="1"/>
    <col min="13585" max="13585" width="2.25" style="1" customWidth="1"/>
    <col min="13586" max="13586" width="12.25" style="1" customWidth="1"/>
    <col min="13587" max="13587" width="1.875" style="1" customWidth="1"/>
    <col min="13588" max="13588" width="8.875" style="1" customWidth="1"/>
    <col min="13589" max="13824" width="11.375" style="1"/>
    <col min="13825" max="13825" width="1.75" style="1" customWidth="1"/>
    <col min="13826" max="13826" width="24" style="1" customWidth="1"/>
    <col min="13827" max="13827" width="29.875" style="1" customWidth="1"/>
    <col min="13828" max="13829" width="1.875" style="1" customWidth="1"/>
    <col min="13830" max="13830" width="11.125" style="1" customWidth="1"/>
    <col min="13831" max="13831" width="2.125" style="1" customWidth="1"/>
    <col min="13832" max="13832" width="13.25" style="1" customWidth="1"/>
    <col min="13833" max="13833" width="2.25" style="1" customWidth="1"/>
    <col min="13834" max="13834" width="11.125" style="1" customWidth="1"/>
    <col min="13835" max="13835" width="1.875" style="1" customWidth="1"/>
    <col min="13836" max="13836" width="9.375" style="1" customWidth="1"/>
    <col min="13837" max="13837" width="2.25" style="1" customWidth="1"/>
    <col min="13838" max="13838" width="11.125" style="1" customWidth="1"/>
    <col min="13839" max="13839" width="1.875" style="1" customWidth="1"/>
    <col min="13840" max="13840" width="9.25" style="1" customWidth="1"/>
    <col min="13841" max="13841" width="2.25" style="1" customWidth="1"/>
    <col min="13842" max="13842" width="12.25" style="1" customWidth="1"/>
    <col min="13843" max="13843" width="1.875" style="1" customWidth="1"/>
    <col min="13844" max="13844" width="8.875" style="1" customWidth="1"/>
    <col min="13845" max="14080" width="11.375" style="1"/>
    <col min="14081" max="14081" width="1.75" style="1" customWidth="1"/>
    <col min="14082" max="14082" width="24" style="1" customWidth="1"/>
    <col min="14083" max="14083" width="29.875" style="1" customWidth="1"/>
    <col min="14084" max="14085" width="1.875" style="1" customWidth="1"/>
    <col min="14086" max="14086" width="11.125" style="1" customWidth="1"/>
    <col min="14087" max="14087" width="2.125" style="1" customWidth="1"/>
    <col min="14088" max="14088" width="13.25" style="1" customWidth="1"/>
    <col min="14089" max="14089" width="2.25" style="1" customWidth="1"/>
    <col min="14090" max="14090" width="11.125" style="1" customWidth="1"/>
    <col min="14091" max="14091" width="1.875" style="1" customWidth="1"/>
    <col min="14092" max="14092" width="9.375" style="1" customWidth="1"/>
    <col min="14093" max="14093" width="2.25" style="1" customWidth="1"/>
    <col min="14094" max="14094" width="11.125" style="1" customWidth="1"/>
    <col min="14095" max="14095" width="1.875" style="1" customWidth="1"/>
    <col min="14096" max="14096" width="9.25" style="1" customWidth="1"/>
    <col min="14097" max="14097" width="2.25" style="1" customWidth="1"/>
    <col min="14098" max="14098" width="12.25" style="1" customWidth="1"/>
    <col min="14099" max="14099" width="1.875" style="1" customWidth="1"/>
    <col min="14100" max="14100" width="8.875" style="1" customWidth="1"/>
    <col min="14101" max="14336" width="11.375" style="1"/>
    <col min="14337" max="14337" width="1.75" style="1" customWidth="1"/>
    <col min="14338" max="14338" width="24" style="1" customWidth="1"/>
    <col min="14339" max="14339" width="29.875" style="1" customWidth="1"/>
    <col min="14340" max="14341" width="1.875" style="1" customWidth="1"/>
    <col min="14342" max="14342" width="11.125" style="1" customWidth="1"/>
    <col min="14343" max="14343" width="2.125" style="1" customWidth="1"/>
    <col min="14344" max="14344" width="13.25" style="1" customWidth="1"/>
    <col min="14345" max="14345" width="2.25" style="1" customWidth="1"/>
    <col min="14346" max="14346" width="11.125" style="1" customWidth="1"/>
    <col min="14347" max="14347" width="1.875" style="1" customWidth="1"/>
    <col min="14348" max="14348" width="9.375" style="1" customWidth="1"/>
    <col min="14349" max="14349" width="2.25" style="1" customWidth="1"/>
    <col min="14350" max="14350" width="11.125" style="1" customWidth="1"/>
    <col min="14351" max="14351" width="1.875" style="1" customWidth="1"/>
    <col min="14352" max="14352" width="9.25" style="1" customWidth="1"/>
    <col min="14353" max="14353" width="2.25" style="1" customWidth="1"/>
    <col min="14354" max="14354" width="12.25" style="1" customWidth="1"/>
    <col min="14355" max="14355" width="1.875" style="1" customWidth="1"/>
    <col min="14356" max="14356" width="8.875" style="1" customWidth="1"/>
    <col min="14357" max="14592" width="11.375" style="1"/>
    <col min="14593" max="14593" width="1.75" style="1" customWidth="1"/>
    <col min="14594" max="14594" width="24" style="1" customWidth="1"/>
    <col min="14595" max="14595" width="29.875" style="1" customWidth="1"/>
    <col min="14596" max="14597" width="1.875" style="1" customWidth="1"/>
    <col min="14598" max="14598" width="11.125" style="1" customWidth="1"/>
    <col min="14599" max="14599" width="2.125" style="1" customWidth="1"/>
    <col min="14600" max="14600" width="13.25" style="1" customWidth="1"/>
    <col min="14601" max="14601" width="2.25" style="1" customWidth="1"/>
    <col min="14602" max="14602" width="11.125" style="1" customWidth="1"/>
    <col min="14603" max="14603" width="1.875" style="1" customWidth="1"/>
    <col min="14604" max="14604" width="9.375" style="1" customWidth="1"/>
    <col min="14605" max="14605" width="2.25" style="1" customWidth="1"/>
    <col min="14606" max="14606" width="11.125" style="1" customWidth="1"/>
    <col min="14607" max="14607" width="1.875" style="1" customWidth="1"/>
    <col min="14608" max="14608" width="9.25" style="1" customWidth="1"/>
    <col min="14609" max="14609" width="2.25" style="1" customWidth="1"/>
    <col min="14610" max="14610" width="12.25" style="1" customWidth="1"/>
    <col min="14611" max="14611" width="1.875" style="1" customWidth="1"/>
    <col min="14612" max="14612" width="8.875" style="1" customWidth="1"/>
    <col min="14613" max="14848" width="11.375" style="1"/>
    <col min="14849" max="14849" width="1.75" style="1" customWidth="1"/>
    <col min="14850" max="14850" width="24" style="1" customWidth="1"/>
    <col min="14851" max="14851" width="29.875" style="1" customWidth="1"/>
    <col min="14852" max="14853" width="1.875" style="1" customWidth="1"/>
    <col min="14854" max="14854" width="11.125" style="1" customWidth="1"/>
    <col min="14855" max="14855" width="2.125" style="1" customWidth="1"/>
    <col min="14856" max="14856" width="13.25" style="1" customWidth="1"/>
    <col min="14857" max="14857" width="2.25" style="1" customWidth="1"/>
    <col min="14858" max="14858" width="11.125" style="1" customWidth="1"/>
    <col min="14859" max="14859" width="1.875" style="1" customWidth="1"/>
    <col min="14860" max="14860" width="9.375" style="1" customWidth="1"/>
    <col min="14861" max="14861" width="2.25" style="1" customWidth="1"/>
    <col min="14862" max="14862" width="11.125" style="1" customWidth="1"/>
    <col min="14863" max="14863" width="1.875" style="1" customWidth="1"/>
    <col min="14864" max="14864" width="9.25" style="1" customWidth="1"/>
    <col min="14865" max="14865" width="2.25" style="1" customWidth="1"/>
    <col min="14866" max="14866" width="12.25" style="1" customWidth="1"/>
    <col min="14867" max="14867" width="1.875" style="1" customWidth="1"/>
    <col min="14868" max="14868" width="8.875" style="1" customWidth="1"/>
    <col min="14869" max="15104" width="11.375" style="1"/>
    <col min="15105" max="15105" width="1.75" style="1" customWidth="1"/>
    <col min="15106" max="15106" width="24" style="1" customWidth="1"/>
    <col min="15107" max="15107" width="29.875" style="1" customWidth="1"/>
    <col min="15108" max="15109" width="1.875" style="1" customWidth="1"/>
    <col min="15110" max="15110" width="11.125" style="1" customWidth="1"/>
    <col min="15111" max="15111" width="2.125" style="1" customWidth="1"/>
    <col min="15112" max="15112" width="13.25" style="1" customWidth="1"/>
    <col min="15113" max="15113" width="2.25" style="1" customWidth="1"/>
    <col min="15114" max="15114" width="11.125" style="1" customWidth="1"/>
    <col min="15115" max="15115" width="1.875" style="1" customWidth="1"/>
    <col min="15116" max="15116" width="9.375" style="1" customWidth="1"/>
    <col min="15117" max="15117" width="2.25" style="1" customWidth="1"/>
    <col min="15118" max="15118" width="11.125" style="1" customWidth="1"/>
    <col min="15119" max="15119" width="1.875" style="1" customWidth="1"/>
    <col min="15120" max="15120" width="9.25" style="1" customWidth="1"/>
    <col min="15121" max="15121" width="2.25" style="1" customWidth="1"/>
    <col min="15122" max="15122" width="12.25" style="1" customWidth="1"/>
    <col min="15123" max="15123" width="1.875" style="1" customWidth="1"/>
    <col min="15124" max="15124" width="8.875" style="1" customWidth="1"/>
    <col min="15125" max="15360" width="11.375" style="1"/>
    <col min="15361" max="15361" width="1.75" style="1" customWidth="1"/>
    <col min="15362" max="15362" width="24" style="1" customWidth="1"/>
    <col min="15363" max="15363" width="29.875" style="1" customWidth="1"/>
    <col min="15364" max="15365" width="1.875" style="1" customWidth="1"/>
    <col min="15366" max="15366" width="11.125" style="1" customWidth="1"/>
    <col min="15367" max="15367" width="2.125" style="1" customWidth="1"/>
    <col min="15368" max="15368" width="13.25" style="1" customWidth="1"/>
    <col min="15369" max="15369" width="2.25" style="1" customWidth="1"/>
    <col min="15370" max="15370" width="11.125" style="1" customWidth="1"/>
    <col min="15371" max="15371" width="1.875" style="1" customWidth="1"/>
    <col min="15372" max="15372" width="9.375" style="1" customWidth="1"/>
    <col min="15373" max="15373" width="2.25" style="1" customWidth="1"/>
    <col min="15374" max="15374" width="11.125" style="1" customWidth="1"/>
    <col min="15375" max="15375" width="1.875" style="1" customWidth="1"/>
    <col min="15376" max="15376" width="9.25" style="1" customWidth="1"/>
    <col min="15377" max="15377" width="2.25" style="1" customWidth="1"/>
    <col min="15378" max="15378" width="12.25" style="1" customWidth="1"/>
    <col min="15379" max="15379" width="1.875" style="1" customWidth="1"/>
    <col min="15380" max="15380" width="8.875" style="1" customWidth="1"/>
    <col min="15381" max="15616" width="11.375" style="1"/>
    <col min="15617" max="15617" width="1.75" style="1" customWidth="1"/>
    <col min="15618" max="15618" width="24" style="1" customWidth="1"/>
    <col min="15619" max="15619" width="29.875" style="1" customWidth="1"/>
    <col min="15620" max="15621" width="1.875" style="1" customWidth="1"/>
    <col min="15622" max="15622" width="11.125" style="1" customWidth="1"/>
    <col min="15623" max="15623" width="2.125" style="1" customWidth="1"/>
    <col min="15624" max="15624" width="13.25" style="1" customWidth="1"/>
    <col min="15625" max="15625" width="2.25" style="1" customWidth="1"/>
    <col min="15626" max="15626" width="11.125" style="1" customWidth="1"/>
    <col min="15627" max="15627" width="1.875" style="1" customWidth="1"/>
    <col min="15628" max="15628" width="9.375" style="1" customWidth="1"/>
    <col min="15629" max="15629" width="2.25" style="1" customWidth="1"/>
    <col min="15630" max="15630" width="11.125" style="1" customWidth="1"/>
    <col min="15631" max="15631" width="1.875" style="1" customWidth="1"/>
    <col min="15632" max="15632" width="9.25" style="1" customWidth="1"/>
    <col min="15633" max="15633" width="2.25" style="1" customWidth="1"/>
    <col min="15634" max="15634" width="12.25" style="1" customWidth="1"/>
    <col min="15635" max="15635" width="1.875" style="1" customWidth="1"/>
    <col min="15636" max="15636" width="8.875" style="1" customWidth="1"/>
    <col min="15637" max="15872" width="11.375" style="1"/>
    <col min="15873" max="15873" width="1.75" style="1" customWidth="1"/>
    <col min="15874" max="15874" width="24" style="1" customWidth="1"/>
    <col min="15875" max="15875" width="29.875" style="1" customWidth="1"/>
    <col min="15876" max="15877" width="1.875" style="1" customWidth="1"/>
    <col min="15878" max="15878" width="11.125" style="1" customWidth="1"/>
    <col min="15879" max="15879" width="2.125" style="1" customWidth="1"/>
    <col min="15880" max="15880" width="13.25" style="1" customWidth="1"/>
    <col min="15881" max="15881" width="2.25" style="1" customWidth="1"/>
    <col min="15882" max="15882" width="11.125" style="1" customWidth="1"/>
    <col min="15883" max="15883" width="1.875" style="1" customWidth="1"/>
    <col min="15884" max="15884" width="9.375" style="1" customWidth="1"/>
    <col min="15885" max="15885" width="2.25" style="1" customWidth="1"/>
    <col min="15886" max="15886" width="11.125" style="1" customWidth="1"/>
    <col min="15887" max="15887" width="1.875" style="1" customWidth="1"/>
    <col min="15888" max="15888" width="9.25" style="1" customWidth="1"/>
    <col min="15889" max="15889" width="2.25" style="1" customWidth="1"/>
    <col min="15890" max="15890" width="12.25" style="1" customWidth="1"/>
    <col min="15891" max="15891" width="1.875" style="1" customWidth="1"/>
    <col min="15892" max="15892" width="8.875" style="1" customWidth="1"/>
    <col min="15893" max="16128" width="11.375" style="1"/>
    <col min="16129" max="16129" width="1.75" style="1" customWidth="1"/>
    <col min="16130" max="16130" width="24" style="1" customWidth="1"/>
    <col min="16131" max="16131" width="29.875" style="1" customWidth="1"/>
    <col min="16132" max="16133" width="1.875" style="1" customWidth="1"/>
    <col min="16134" max="16134" width="11.125" style="1" customWidth="1"/>
    <col min="16135" max="16135" width="2.125" style="1" customWidth="1"/>
    <col min="16136" max="16136" width="13.25" style="1" customWidth="1"/>
    <col min="16137" max="16137" width="2.25" style="1" customWidth="1"/>
    <col min="16138" max="16138" width="11.125" style="1" customWidth="1"/>
    <col min="16139" max="16139" width="1.875" style="1" customWidth="1"/>
    <col min="16140" max="16140" width="9.375" style="1" customWidth="1"/>
    <col min="16141" max="16141" width="2.25" style="1" customWidth="1"/>
    <col min="16142" max="16142" width="11.125" style="1" customWidth="1"/>
    <col min="16143" max="16143" width="1.875" style="1" customWidth="1"/>
    <col min="16144" max="16144" width="9.25" style="1" customWidth="1"/>
    <col min="16145" max="16145" width="2.25" style="1" customWidth="1"/>
    <col min="16146" max="16146" width="12.25" style="1" customWidth="1"/>
    <col min="16147" max="16147" width="1.875" style="1" customWidth="1"/>
    <col min="16148" max="16148" width="8.875" style="1" customWidth="1"/>
    <col min="16149" max="16384" width="11.375" style="1"/>
  </cols>
  <sheetData>
    <row r="1" spans="2:20" s="6" customFormat="1" ht="12.85">
      <c r="B1" s="7" t="s">
        <v>1</v>
      </c>
      <c r="C1" s="100"/>
      <c r="D1" s="109"/>
      <c r="E1" s="109"/>
      <c r="F1" s="109"/>
      <c r="G1" s="109"/>
      <c r="H1" s="109"/>
      <c r="I1" s="109"/>
      <c r="J1" s="9"/>
      <c r="K1" s="9"/>
      <c r="L1" s="9"/>
      <c r="M1" s="9"/>
      <c r="N1" s="9"/>
      <c r="O1" s="9"/>
      <c r="P1" s="9"/>
      <c r="Q1" s="10"/>
      <c r="R1" s="11"/>
      <c r="S1" s="12"/>
      <c r="T1" s="101"/>
    </row>
    <row r="2" spans="2:20" s="6" customFormat="1" ht="17.850000000000001">
      <c r="B2" s="14" t="s">
        <v>2</v>
      </c>
      <c r="C2" s="102"/>
      <c r="D2" s="110"/>
      <c r="E2" s="110"/>
      <c r="F2" s="110"/>
      <c r="G2" s="110"/>
      <c r="H2" s="110"/>
      <c r="I2" s="110"/>
      <c r="J2" s="16"/>
      <c r="K2" s="17"/>
      <c r="L2" s="17"/>
      <c r="M2" s="17"/>
      <c r="N2" s="17"/>
      <c r="O2" s="17"/>
      <c r="P2" s="17"/>
      <c r="Q2" s="18"/>
      <c r="R2" s="19" t="s">
        <v>3</v>
      </c>
      <c r="S2" s="20"/>
      <c r="T2" s="103"/>
    </row>
    <row r="3" spans="2:20" s="6" customFormat="1" ht="18.55">
      <c r="B3" s="22" t="s">
        <v>4</v>
      </c>
      <c r="C3" s="23" t="s">
        <v>257</v>
      </c>
      <c r="D3" s="24"/>
      <c r="E3" s="24"/>
      <c r="F3" s="24"/>
      <c r="G3" s="24"/>
      <c r="H3" s="24"/>
      <c r="I3" s="24"/>
      <c r="J3" s="24"/>
      <c r="K3" s="25"/>
      <c r="L3" s="25"/>
      <c r="M3" s="25"/>
      <c r="N3" s="25"/>
      <c r="O3" s="25"/>
      <c r="P3" s="25"/>
      <c r="Q3" s="26"/>
      <c r="R3" s="27"/>
      <c r="S3" s="28"/>
      <c r="T3" s="104"/>
    </row>
    <row r="4" spans="2:20" s="6" customFormat="1" ht="12.85">
      <c r="B4" s="30" t="s">
        <v>5</v>
      </c>
      <c r="C4" s="31" t="s">
        <v>259</v>
      </c>
      <c r="D4" s="32"/>
      <c r="E4" s="32"/>
      <c r="F4" s="32"/>
      <c r="G4" s="32"/>
      <c r="H4" s="32"/>
      <c r="I4" s="32"/>
      <c r="J4" s="32"/>
      <c r="K4" s="33"/>
      <c r="L4" s="34"/>
      <c r="M4" s="34"/>
      <c r="N4" s="34"/>
      <c r="O4" s="34"/>
      <c r="P4" s="34"/>
      <c r="Q4" s="35"/>
      <c r="R4" s="36" t="s">
        <v>6</v>
      </c>
      <c r="S4" s="37"/>
      <c r="T4" s="101"/>
    </row>
    <row r="5" spans="2:20" s="6" customFormat="1" ht="12.85">
      <c r="B5" s="7" t="s">
        <v>7</v>
      </c>
      <c r="C5" s="105"/>
      <c r="D5" s="111"/>
      <c r="E5" s="111"/>
      <c r="F5" s="111"/>
      <c r="G5" s="111"/>
      <c r="H5" s="111"/>
      <c r="I5" s="111"/>
      <c r="J5" s="34"/>
      <c r="K5" s="34"/>
      <c r="L5" s="34"/>
      <c r="M5" s="34"/>
      <c r="N5" s="34"/>
      <c r="O5" s="34"/>
      <c r="P5" s="34"/>
      <c r="Q5" s="39"/>
      <c r="R5" s="40" t="s">
        <v>258</v>
      </c>
      <c r="S5" s="34"/>
      <c r="T5" s="103"/>
    </row>
    <row r="6" spans="2:20" s="6" customFormat="1" ht="12.85">
      <c r="B6" s="41" t="s">
        <v>8</v>
      </c>
      <c r="C6" s="106"/>
      <c r="D6" s="112"/>
      <c r="E6" s="112"/>
      <c r="F6" s="112"/>
      <c r="G6" s="112"/>
      <c r="H6" s="112"/>
      <c r="I6" s="112"/>
      <c r="J6" s="43"/>
      <c r="K6" s="44"/>
      <c r="L6" s="44"/>
      <c r="M6" s="44"/>
      <c r="N6" s="44"/>
      <c r="O6" s="44"/>
      <c r="P6" s="44"/>
      <c r="Q6" s="45"/>
      <c r="R6" s="46"/>
      <c r="S6" s="107"/>
      <c r="T6" s="108"/>
    </row>
    <row r="7" spans="2:20" s="49" customFormat="1">
      <c r="B7" s="50"/>
      <c r="C7" s="75"/>
      <c r="D7" s="52"/>
      <c r="E7" s="53"/>
      <c r="F7" s="53"/>
      <c r="G7" s="53"/>
      <c r="H7" s="53"/>
      <c r="I7" s="53"/>
      <c r="J7" s="53"/>
      <c r="K7" s="53"/>
      <c r="L7" s="53"/>
      <c r="M7" s="53"/>
      <c r="N7" s="53"/>
      <c r="O7" s="53"/>
      <c r="P7" s="53"/>
      <c r="Q7" s="53"/>
      <c r="R7" s="53"/>
      <c r="S7" s="53"/>
      <c r="T7" s="53"/>
    </row>
    <row r="8" spans="2:20" ht="11.4" thickBot="1">
      <c r="B8" s="76"/>
      <c r="F8" s="77" t="s">
        <v>253</v>
      </c>
      <c r="G8" s="77"/>
      <c r="H8" s="77"/>
      <c r="I8" s="78"/>
      <c r="J8" s="77" t="s">
        <v>254</v>
      </c>
      <c r="K8" s="77"/>
      <c r="L8" s="77"/>
      <c r="M8" s="78"/>
      <c r="N8" s="77" t="s">
        <v>256</v>
      </c>
      <c r="O8" s="77"/>
      <c r="P8" s="77"/>
      <c r="Q8" s="78"/>
      <c r="R8" s="77" t="s">
        <v>255</v>
      </c>
      <c r="S8" s="77"/>
      <c r="T8" s="77"/>
    </row>
    <row r="9" spans="2:20" ht="3.75" customHeight="1" thickTop="1">
      <c r="B9" s="76"/>
      <c r="F9" s="75"/>
      <c r="G9" s="75"/>
      <c r="H9" s="75"/>
      <c r="I9" s="78"/>
      <c r="J9" s="75"/>
      <c r="K9" s="75"/>
      <c r="L9" s="75"/>
      <c r="M9" s="78"/>
      <c r="N9" s="75"/>
      <c r="O9" s="75"/>
      <c r="P9" s="75"/>
      <c r="Q9" s="78"/>
      <c r="R9" s="75"/>
      <c r="S9" s="75"/>
      <c r="T9" s="75"/>
    </row>
    <row r="10" spans="2:20" ht="11.25" customHeight="1">
      <c r="B10" s="76"/>
      <c r="F10" s="79"/>
      <c r="G10" s="79"/>
      <c r="H10" s="79"/>
      <c r="I10" s="80"/>
      <c r="J10" s="79"/>
      <c r="K10" s="79"/>
      <c r="L10" s="79"/>
      <c r="M10" s="80"/>
      <c r="N10" s="79"/>
      <c r="O10" s="79"/>
      <c r="P10" s="79"/>
      <c r="Q10" s="80"/>
      <c r="R10" s="79"/>
      <c r="S10" s="75"/>
      <c r="T10" s="75"/>
    </row>
    <row r="11" spans="2:20">
      <c r="B11" s="81" t="s">
        <v>196</v>
      </c>
      <c r="C11" s="82"/>
      <c r="D11" s="83"/>
    </row>
    <row r="12" spans="2:20" outlineLevel="1"/>
    <row r="13" spans="2:20" outlineLevel="1">
      <c r="B13" s="84" t="s">
        <v>197</v>
      </c>
      <c r="F13" s="75"/>
      <c r="G13" s="75"/>
      <c r="H13" s="75"/>
      <c r="I13" s="78"/>
      <c r="J13" s="75"/>
      <c r="K13" s="75"/>
      <c r="L13" s="75"/>
      <c r="M13" s="78"/>
      <c r="N13" s="75"/>
      <c r="O13" s="75"/>
      <c r="P13" s="75"/>
      <c r="Q13" s="78"/>
      <c r="R13" s="75"/>
      <c r="S13" s="75"/>
      <c r="T13" s="75"/>
    </row>
    <row r="14" spans="2:20" hidden="1" outlineLevel="2">
      <c r="B14" s="73"/>
      <c r="H14" s="85"/>
    </row>
    <row r="15" spans="2:20" hidden="1" outlineLevel="2">
      <c r="B15" s="74" t="s">
        <v>198</v>
      </c>
      <c r="C15" s="86" t="s">
        <v>199</v>
      </c>
      <c r="F15" s="86" t="e">
        <f>-Tot_Result_PY</f>
        <v>#REF!</v>
      </c>
      <c r="G15" s="64" t="s">
        <v>200</v>
      </c>
      <c r="H15" s="87" t="e">
        <f>IF(OR(F15="",F16=""),"-",F15/F16)</f>
        <v>#REF!</v>
      </c>
      <c r="J15" s="86" t="e">
        <f>-Tot_Result_INT</f>
        <v>#REF!</v>
      </c>
      <c r="K15" s="64" t="s">
        <v>200</v>
      </c>
      <c r="L15" s="87" t="e">
        <f>IF(OR(J15="",J16=""),"-",J15/J16)</f>
        <v>#REF!</v>
      </c>
      <c r="N15" s="86" t="e">
        <f>-Tot_Result_CY</f>
        <v>#REF!</v>
      </c>
      <c r="O15" s="64" t="s">
        <v>200</v>
      </c>
      <c r="P15" s="87" t="e">
        <f>IF(OR(N15="",N16=""),"-",N15/N16)</f>
        <v>#REF!</v>
      </c>
      <c r="R15" s="86" t="e">
        <f>-Tot_Result_CYA</f>
        <v>#REF!</v>
      </c>
      <c r="S15" s="64" t="s">
        <v>200</v>
      </c>
      <c r="T15" s="87" t="e">
        <f>IF(OR(R15="",R16=""),"-",R15/R16)</f>
        <v>#REF!</v>
      </c>
    </row>
    <row r="16" spans="2:20" hidden="1" outlineLevel="2">
      <c r="C16" s="88" t="s">
        <v>201</v>
      </c>
      <c r="F16" s="89" t="e">
        <f>-Tot_T_PY-F15</f>
        <v>#REF!</v>
      </c>
      <c r="H16" s="85"/>
      <c r="J16" s="89" t="e">
        <f>-Tot_T_INT-J15</f>
        <v>#REF!</v>
      </c>
      <c r="K16" s="64"/>
      <c r="L16" s="85"/>
      <c r="N16" s="89" t="e">
        <f>-Tot_T_CY-N15</f>
        <v>#REF!</v>
      </c>
      <c r="O16" s="64"/>
      <c r="P16" s="85"/>
      <c r="R16" s="89" t="e">
        <f>-Tot_T_CYA-R15</f>
        <v>#REF!</v>
      </c>
      <c r="S16" s="64"/>
      <c r="T16" s="85"/>
    </row>
    <row r="17" spans="2:20" hidden="1" outlineLevel="2">
      <c r="C17" s="88"/>
      <c r="H17" s="85"/>
      <c r="K17" s="64"/>
      <c r="L17" s="85"/>
      <c r="O17" s="64"/>
      <c r="P17" s="85"/>
      <c r="S17" s="64"/>
      <c r="T17" s="85"/>
    </row>
    <row r="18" spans="2:20" hidden="1" outlineLevel="2">
      <c r="B18" s="74" t="s">
        <v>202</v>
      </c>
      <c r="C18" s="86" t="s">
        <v>203</v>
      </c>
      <c r="F18" s="86" t="e">
        <f>-(Tot_UA_PY+Tot_VA_PY)</f>
        <v>#REF!</v>
      </c>
      <c r="G18" s="64" t="s">
        <v>200</v>
      </c>
      <c r="H18" s="87" t="e">
        <f>IF(OR(F18="",F19=""),"-",F18/F19)</f>
        <v>#REF!</v>
      </c>
      <c r="J18" s="86" t="e">
        <f>-(Tot_UA_INT+Tot_VA_INT)</f>
        <v>#REF!</v>
      </c>
      <c r="K18" s="64" t="s">
        <v>200</v>
      </c>
      <c r="L18" s="87" t="e">
        <f>IF(OR(J18="",J19=""),"-",J18/J19)</f>
        <v>#REF!</v>
      </c>
      <c r="N18" s="86" t="e">
        <f>-(Tot_UA_CY+Tot_VA_CY)</f>
        <v>#REF!</v>
      </c>
      <c r="O18" s="64" t="s">
        <v>200</v>
      </c>
      <c r="P18" s="87" t="e">
        <f>IF(OR(N18="",N19=""),"-",N18/N19)</f>
        <v>#REF!</v>
      </c>
      <c r="R18" s="86" t="e">
        <f>-(Tot_UA_CYA+Tot_VA_CYA)</f>
        <v>#REF!</v>
      </c>
      <c r="S18" s="64" t="s">
        <v>200</v>
      </c>
      <c r="T18" s="87" t="e">
        <f>IF(OR(R18="",R19=""),"-",R18/R19)</f>
        <v>#REF!</v>
      </c>
    </row>
    <row r="19" spans="2:20" hidden="1" outlineLevel="2">
      <c r="C19" s="88" t="s">
        <v>204</v>
      </c>
      <c r="F19" s="88" t="e">
        <f>-Tot_UA_PY</f>
        <v>#REF!</v>
      </c>
      <c r="H19" s="85"/>
      <c r="J19" s="88" t="e">
        <f>-Tot_UA_INT</f>
        <v>#REF!</v>
      </c>
      <c r="K19" s="64"/>
      <c r="L19" s="85"/>
      <c r="N19" s="88" t="e">
        <f>-Tot_UA_CY</f>
        <v>#REF!</v>
      </c>
      <c r="O19" s="64"/>
      <c r="P19" s="85"/>
      <c r="R19" s="88" t="e">
        <f>-Tot_UA_CYA</f>
        <v>#REF!</v>
      </c>
      <c r="S19" s="64"/>
      <c r="T19" s="85"/>
    </row>
    <row r="20" spans="2:20" hidden="1" outlineLevel="2">
      <c r="B20" s="1"/>
      <c r="C20" s="1"/>
      <c r="H20" s="85"/>
      <c r="K20" s="64"/>
      <c r="L20" s="85"/>
      <c r="O20" s="64"/>
      <c r="P20" s="85"/>
      <c r="S20" s="64"/>
      <c r="T20" s="85"/>
    </row>
    <row r="21" spans="2:20" hidden="1" outlineLevel="2">
      <c r="B21" s="74" t="s">
        <v>205</v>
      </c>
      <c r="C21" s="86" t="s">
        <v>199</v>
      </c>
      <c r="F21" s="86" t="e">
        <f>-Tot_Result_PY</f>
        <v>#REF!</v>
      </c>
      <c r="G21" s="64" t="s">
        <v>200</v>
      </c>
      <c r="H21" s="87" t="e">
        <f>IF(OR(F21="",F22=""),"-",F21/F22)</f>
        <v>#REF!</v>
      </c>
      <c r="J21" s="86" t="e">
        <f>-Tot_Result_INT</f>
        <v>#REF!</v>
      </c>
      <c r="K21" s="64" t="s">
        <v>200</v>
      </c>
      <c r="L21" s="87" t="e">
        <f>IF(OR(J21="",J22=""),"-",J21/J22)</f>
        <v>#REF!</v>
      </c>
      <c r="N21" s="86" t="e">
        <f>-Tot_Result_CY</f>
        <v>#REF!</v>
      </c>
      <c r="O21" s="64" t="s">
        <v>200</v>
      </c>
      <c r="P21" s="87" t="e">
        <f>IF(OR(N21="",N22=""),"-",N21/N22)</f>
        <v>#REF!</v>
      </c>
      <c r="R21" s="86" t="e">
        <f>-Tot_Result_CYA</f>
        <v>#REF!</v>
      </c>
      <c r="S21" s="64" t="s">
        <v>200</v>
      </c>
      <c r="T21" s="87" t="e">
        <f>IF(OR(R21="",R22=""),"-",R21/R22)</f>
        <v>#REF!</v>
      </c>
    </row>
    <row r="22" spans="2:20" hidden="1" outlineLevel="2">
      <c r="C22" s="88" t="s">
        <v>204</v>
      </c>
      <c r="F22" s="88" t="e">
        <f>-Tot_UA_PY</f>
        <v>#REF!</v>
      </c>
      <c r="H22" s="85"/>
      <c r="J22" s="88" t="e">
        <f>-Tot_UA_INT</f>
        <v>#REF!</v>
      </c>
      <c r="K22" s="64"/>
      <c r="L22" s="85"/>
      <c r="N22" s="88" t="e">
        <f>-Tot_UA_CY</f>
        <v>#REF!</v>
      </c>
      <c r="O22" s="64"/>
      <c r="P22" s="85"/>
      <c r="R22" s="88" t="e">
        <f>-Tot_UA_CYA</f>
        <v>#REF!</v>
      </c>
      <c r="S22" s="64"/>
      <c r="T22" s="85"/>
    </row>
    <row r="23" spans="2:20" outlineLevel="1" collapsed="1">
      <c r="C23" s="88"/>
      <c r="H23" s="85"/>
      <c r="K23" s="64"/>
      <c r="L23" s="85"/>
      <c r="O23" s="64"/>
      <c r="P23" s="85"/>
      <c r="S23" s="64"/>
      <c r="T23" s="85"/>
    </row>
    <row r="24" spans="2:20" outlineLevel="1">
      <c r="B24" s="84" t="s">
        <v>206</v>
      </c>
      <c r="H24" s="85"/>
      <c r="K24" s="64"/>
      <c r="L24" s="85"/>
      <c r="O24" s="64"/>
      <c r="P24" s="85"/>
      <c r="S24" s="64"/>
      <c r="T24" s="85"/>
    </row>
    <row r="25" spans="2:20" hidden="1" outlineLevel="2">
      <c r="C25" s="88"/>
      <c r="H25" s="85"/>
      <c r="K25" s="64"/>
      <c r="L25" s="85"/>
      <c r="O25" s="64"/>
      <c r="P25" s="85"/>
      <c r="S25" s="64"/>
      <c r="T25" s="85"/>
    </row>
    <row r="26" spans="2:20" hidden="1" outlineLevel="2">
      <c r="B26" s="74" t="s">
        <v>207</v>
      </c>
      <c r="C26" s="86" t="s">
        <v>208</v>
      </c>
      <c r="F26" s="86" t="e">
        <f>-(Tot_Result_PY+Tot_UC_PY+Tot_VE_PY+Tot_VO_PY+Tot_O_PY)</f>
        <v>#REF!</v>
      </c>
      <c r="G26" s="64" t="s">
        <v>200</v>
      </c>
      <c r="H26" s="90" t="e">
        <f>IF(OR(F26="",F27=""),"-",F26/F27)</f>
        <v>#REF!</v>
      </c>
      <c r="J26" s="86" t="e">
        <f>-(Tot_Result_INT+Tot_UC_INT+Tot_VE_INT+Tot_VO_INT+Tot_O_INT)</f>
        <v>#REF!</v>
      </c>
      <c r="K26" s="64" t="s">
        <v>200</v>
      </c>
      <c r="L26" s="90" t="e">
        <f>IF(OR(J26="",J27=""),"-",J26/J27)</f>
        <v>#REF!</v>
      </c>
      <c r="N26" s="86" t="e">
        <f>-(Tot_Result_CY+Tot_UC_CY+Tot_VE_CY+Tot_VO_CY+Tot_O_CY)</f>
        <v>#REF!</v>
      </c>
      <c r="O26" s="64" t="s">
        <v>200</v>
      </c>
      <c r="P26" s="90" t="e">
        <f>IF(OR(N26="",N27=""),"-",N26/N27)</f>
        <v>#REF!</v>
      </c>
      <c r="R26" s="86" t="e">
        <f>-(Tot_Result_CYA+Tot_UC_CYA+Tot_VE_CYA+Tot_VO_CYA+Tot_O_CYA)</f>
        <v>#REF!</v>
      </c>
      <c r="S26" s="64" t="s">
        <v>200</v>
      </c>
      <c r="T26" s="90" t="e">
        <f>IF(OR(R26="",R27=""),"-",R26/R27)</f>
        <v>#REF!</v>
      </c>
    </row>
    <row r="27" spans="2:20" hidden="1" outlineLevel="2">
      <c r="B27" s="84"/>
      <c r="C27" s="88" t="s">
        <v>209</v>
      </c>
      <c r="F27" s="88" t="e">
        <f>-Tot_VE_PY</f>
        <v>#REF!</v>
      </c>
      <c r="H27" s="91"/>
      <c r="J27" s="88" t="e">
        <f>-Tot_VE_INT</f>
        <v>#REF!</v>
      </c>
      <c r="K27" s="64"/>
      <c r="L27" s="91"/>
      <c r="N27" s="88" t="e">
        <f>-Tot_VE_CY</f>
        <v>#REF!</v>
      </c>
      <c r="O27" s="64"/>
      <c r="P27" s="91"/>
      <c r="R27" s="88" t="e">
        <f>-Tot_VE_CYA</f>
        <v>#REF!</v>
      </c>
      <c r="S27" s="64"/>
      <c r="T27" s="91"/>
    </row>
    <row r="28" spans="2:20" hidden="1" outlineLevel="2">
      <c r="B28" s="84"/>
      <c r="C28" s="88"/>
      <c r="H28" s="85"/>
      <c r="L28" s="92"/>
      <c r="P28" s="92"/>
      <c r="T28" s="92"/>
    </row>
    <row r="29" spans="2:20" hidden="1" outlineLevel="2">
      <c r="B29" s="74" t="s">
        <v>210</v>
      </c>
      <c r="C29" s="86" t="s">
        <v>211</v>
      </c>
      <c r="F29" s="86" t="e">
        <f>-(Tot_Result_PY+Tot_VO_PY+Tot_O_PY)</f>
        <v>#REF!</v>
      </c>
      <c r="G29" s="64" t="s">
        <v>200</v>
      </c>
      <c r="H29" s="90" t="e">
        <f>IF(OR(F29="",F30=""),"-",F29/F30)</f>
        <v>#REF!</v>
      </c>
      <c r="J29" s="86" t="e">
        <f>-(Tot_Result_INT+Tot_VO_INT+Tot_O_INT)</f>
        <v>#REF!</v>
      </c>
      <c r="K29" s="64" t="s">
        <v>200</v>
      </c>
      <c r="L29" s="90" t="e">
        <f>IF(OR(J29="",J30=""),"-",J29/J30)</f>
        <v>#REF!</v>
      </c>
      <c r="N29" s="86" t="e">
        <f>-(Tot_Result_CY+Tot_VO_CY+Tot_O_CY)</f>
        <v>#REF!</v>
      </c>
      <c r="O29" s="64" t="s">
        <v>200</v>
      </c>
      <c r="P29" s="90" t="e">
        <f>IF(OR(N29="",N30=""),"-",N29/N30)</f>
        <v>#REF!</v>
      </c>
      <c r="R29" s="86" t="e">
        <f>-(Tot_Result_CYA+Tot_VO_CYA+Tot_O_CYA)</f>
        <v>#REF!</v>
      </c>
      <c r="S29" s="64" t="s">
        <v>200</v>
      </c>
      <c r="T29" s="90" t="e">
        <f>IF(OR(R29="",R30=""),"-",R29/R30)</f>
        <v>#REF!</v>
      </c>
    </row>
    <row r="30" spans="2:20" hidden="1" outlineLevel="2">
      <c r="B30" s="84"/>
      <c r="C30" s="89" t="s">
        <v>208</v>
      </c>
      <c r="F30" s="89" t="e">
        <f>-(Tot_Result_PY+Tot_UC_PY+Tot_VE_PY+Tot_VO_PY+Tot_O_PY)</f>
        <v>#REF!</v>
      </c>
      <c r="H30" s="91"/>
      <c r="J30" s="89" t="e">
        <f>-(Tot_Result_INT+Tot_UC_INT+Tot_VE_INT+Tot_VO_INT+Tot_O_INT)</f>
        <v>#REF!</v>
      </c>
      <c r="K30" s="64"/>
      <c r="L30" s="91"/>
      <c r="N30" s="89" t="e">
        <f>-(Tot_Result_CY+Tot_UC_CY+Tot_VE_CY+Tot_VO_CY+Tot_O_CY)</f>
        <v>#REF!</v>
      </c>
      <c r="O30" s="64"/>
      <c r="P30" s="91"/>
      <c r="R30" s="89" t="e">
        <f>-(Tot_Result_CYA+Tot_UC_CYA+Tot_VE_CYA+Tot_VO_CYA+Tot_O_CYA)</f>
        <v>#REF!</v>
      </c>
      <c r="S30" s="64"/>
      <c r="T30" s="91"/>
    </row>
    <row r="31" spans="2:20" outlineLevel="1" collapsed="1">
      <c r="C31" s="88"/>
      <c r="H31" s="85"/>
      <c r="L31" s="92"/>
      <c r="P31" s="92"/>
      <c r="T31" s="92"/>
    </row>
    <row r="32" spans="2:20">
      <c r="C32" s="88"/>
      <c r="H32" s="85"/>
      <c r="L32" s="92"/>
      <c r="P32" s="92"/>
      <c r="T32" s="92"/>
    </row>
    <row r="33" spans="2:20">
      <c r="B33" s="81" t="s">
        <v>212</v>
      </c>
      <c r="C33" s="83"/>
      <c r="D33" s="83"/>
      <c r="H33" s="85"/>
      <c r="L33" s="92"/>
      <c r="P33" s="92"/>
      <c r="T33" s="92"/>
    </row>
    <row r="34" spans="2:20" outlineLevel="1">
      <c r="B34" s="84" t="s">
        <v>213</v>
      </c>
      <c r="H34" s="85"/>
      <c r="L34" s="92"/>
      <c r="P34" s="92"/>
      <c r="T34" s="92"/>
    </row>
    <row r="35" spans="2:20" outlineLevel="1">
      <c r="H35" s="85"/>
      <c r="L35" s="92"/>
      <c r="P35" s="92"/>
      <c r="T35" s="92"/>
    </row>
    <row r="36" spans="2:20" outlineLevel="1">
      <c r="B36" s="84" t="s">
        <v>214</v>
      </c>
      <c r="H36" s="85"/>
      <c r="K36" s="64"/>
      <c r="L36" s="85"/>
      <c r="O36" s="64"/>
      <c r="P36" s="85"/>
      <c r="S36" s="64"/>
      <c r="T36" s="85"/>
    </row>
    <row r="37" spans="2:20" hidden="1" outlineLevel="2">
      <c r="C37" s="88"/>
      <c r="H37" s="85"/>
      <c r="K37" s="64"/>
      <c r="L37" s="85"/>
      <c r="O37" s="64"/>
      <c r="P37" s="85"/>
      <c r="S37" s="64"/>
      <c r="T37" s="85"/>
    </row>
    <row r="38" spans="2:20" hidden="1" outlineLevel="2">
      <c r="B38" s="74" t="s">
        <v>215</v>
      </c>
      <c r="C38" s="86" t="s">
        <v>204</v>
      </c>
      <c r="F38" s="86" t="e">
        <f>-Tot_UA_PY</f>
        <v>#REF!</v>
      </c>
      <c r="G38" s="64" t="s">
        <v>200</v>
      </c>
      <c r="H38" s="90" t="e">
        <f>IF(OR(F38="",F39=""),"-",F38/F39)</f>
        <v>#REF!</v>
      </c>
      <c r="J38" s="86" t="e">
        <f>-Tot_UA_INT</f>
        <v>#REF!</v>
      </c>
      <c r="K38" s="64" t="s">
        <v>200</v>
      </c>
      <c r="L38" s="90" t="e">
        <f>IF(OR(J38="",J39=""),"-",J38/J39)</f>
        <v>#REF!</v>
      </c>
      <c r="N38" s="86" t="e">
        <f>-Tot_UA_CY</f>
        <v>#REF!</v>
      </c>
      <c r="O38" s="64" t="s">
        <v>200</v>
      </c>
      <c r="P38" s="90" t="e">
        <f>IF(OR(N38="",N39=""),"-",N38/N39)</f>
        <v>#REF!</v>
      </c>
      <c r="R38" s="86" t="e">
        <f>-Tot_UA_CYA</f>
        <v>#REF!</v>
      </c>
      <c r="S38" s="64" t="s">
        <v>200</v>
      </c>
      <c r="T38" s="90" t="e">
        <f>IF(OR(R38="",R39=""),"-",R38/R39)</f>
        <v>#REF!</v>
      </c>
    </row>
    <row r="39" spans="2:20" hidden="1" outlineLevel="2">
      <c r="C39" s="88" t="s">
        <v>216</v>
      </c>
      <c r="F39" s="93">
        <f>FR_AvAR_PY</f>
        <v>0</v>
      </c>
      <c r="H39" s="91"/>
      <c r="J39" s="93">
        <f>FR_AvAR_INT</f>
        <v>0</v>
      </c>
      <c r="K39" s="64"/>
      <c r="L39" s="91"/>
      <c r="N39" s="93">
        <f>FR_AvAR_CY</f>
        <v>0</v>
      </c>
      <c r="O39" s="64"/>
      <c r="P39" s="91"/>
      <c r="R39" s="93">
        <f>FR_AvAR_CYA</f>
        <v>0</v>
      </c>
      <c r="S39" s="64"/>
      <c r="T39" s="91"/>
    </row>
    <row r="40" spans="2:20" hidden="1" outlineLevel="2">
      <c r="C40" s="88"/>
      <c r="F40" s="88"/>
      <c r="H40" s="91"/>
      <c r="J40" s="88"/>
      <c r="K40" s="64"/>
      <c r="L40" s="91"/>
      <c r="N40" s="88"/>
      <c r="O40" s="64"/>
      <c r="P40" s="91"/>
      <c r="R40" s="88"/>
      <c r="S40" s="64"/>
      <c r="T40" s="91"/>
    </row>
    <row r="41" spans="2:20" hidden="1" outlineLevel="2">
      <c r="B41" s="74" t="s">
        <v>217</v>
      </c>
      <c r="C41" s="86" t="s">
        <v>218</v>
      </c>
      <c r="F41" s="86">
        <v>360</v>
      </c>
      <c r="G41" s="64" t="s">
        <v>200</v>
      </c>
      <c r="H41" s="90" t="e">
        <f>IF(OR(F41="",F42=""),"-",F41/F42)</f>
        <v>#REF!</v>
      </c>
      <c r="J41" s="86">
        <v>360</v>
      </c>
      <c r="K41" s="64" t="s">
        <v>200</v>
      </c>
      <c r="L41" s="90" t="e">
        <f>IF(OR(J41="",J42=""),"-",J41/J42)</f>
        <v>#REF!</v>
      </c>
      <c r="N41" s="86">
        <v>360</v>
      </c>
      <c r="O41" s="64" t="s">
        <v>200</v>
      </c>
      <c r="P41" s="90" t="e">
        <f>IF(OR(N41="",N42=""),"-",N41/N42)</f>
        <v>#REF!</v>
      </c>
      <c r="R41" s="86">
        <v>360</v>
      </c>
      <c r="S41" s="64" t="s">
        <v>200</v>
      </c>
      <c r="T41" s="90" t="e">
        <f>IF(OR(R41="",R42=""),"-",R41/R42)</f>
        <v>#REF!</v>
      </c>
    </row>
    <row r="42" spans="2:20" hidden="1" outlineLevel="2">
      <c r="B42" s="84"/>
      <c r="C42" s="88" t="s">
        <v>219</v>
      </c>
      <c r="F42" s="93" t="e">
        <f>H38</f>
        <v>#REF!</v>
      </c>
      <c r="H42" s="91"/>
      <c r="J42" s="93" t="e">
        <f>L38</f>
        <v>#REF!</v>
      </c>
      <c r="K42" s="64"/>
      <c r="L42" s="91"/>
      <c r="N42" s="93" t="e">
        <f>P38</f>
        <v>#REF!</v>
      </c>
      <c r="O42" s="64"/>
      <c r="P42" s="91"/>
      <c r="R42" s="93" t="e">
        <f>T38</f>
        <v>#REF!</v>
      </c>
      <c r="S42" s="64"/>
      <c r="T42" s="91"/>
    </row>
    <row r="43" spans="2:20" hidden="1" outlineLevel="2">
      <c r="B43" s="84"/>
      <c r="C43" s="88"/>
      <c r="H43" s="85"/>
      <c r="L43" s="92"/>
      <c r="P43" s="92"/>
      <c r="T43" s="92"/>
    </row>
    <row r="44" spans="2:20" hidden="1" outlineLevel="2">
      <c r="B44" s="74" t="s">
        <v>220</v>
      </c>
      <c r="C44" s="86" t="s">
        <v>221</v>
      </c>
      <c r="F44" s="86" t="e">
        <f>-Tot_VA_PY</f>
        <v>#REF!</v>
      </c>
      <c r="G44" s="64" t="s">
        <v>200</v>
      </c>
      <c r="H44" s="90" t="e">
        <f>IF(OR(F44="",F45=""),"-",F44/F45)</f>
        <v>#REF!</v>
      </c>
      <c r="J44" s="86" t="e">
        <f>-Tot_VA_INT</f>
        <v>#REF!</v>
      </c>
      <c r="K44" s="64" t="s">
        <v>200</v>
      </c>
      <c r="L44" s="90" t="e">
        <f>IF(OR(J44="",J45=""),"-",J44/J45)</f>
        <v>#REF!</v>
      </c>
      <c r="N44" s="86" t="e">
        <f>-Tot_VA_CY</f>
        <v>#REF!</v>
      </c>
      <c r="O44" s="64" t="s">
        <v>200</v>
      </c>
      <c r="P44" s="90" t="e">
        <f>IF(OR(N44="",N45=""),"-",N44/N45)</f>
        <v>#REF!</v>
      </c>
      <c r="R44" s="86" t="e">
        <f>-Tot_VA_CYA</f>
        <v>#REF!</v>
      </c>
      <c r="S44" s="64" t="s">
        <v>200</v>
      </c>
      <c r="T44" s="90" t="e">
        <f>IF(OR(R44="",R45=""),"-",R44/R45)</f>
        <v>#REF!</v>
      </c>
    </row>
    <row r="45" spans="2:20" hidden="1" outlineLevel="2">
      <c r="B45" s="84"/>
      <c r="C45" s="88" t="s">
        <v>222</v>
      </c>
      <c r="F45" s="93">
        <f>FR_Inv_PY</f>
        <v>0</v>
      </c>
      <c r="H45" s="91"/>
      <c r="J45" s="93">
        <f>FR_Inv_INT</f>
        <v>0</v>
      </c>
      <c r="K45" s="64"/>
      <c r="L45" s="91"/>
      <c r="N45" s="93">
        <f>FR_Inv_CY</f>
        <v>0</v>
      </c>
      <c r="O45" s="64"/>
      <c r="P45" s="91"/>
      <c r="R45" s="93">
        <f>FR_Inv_CYA</f>
        <v>0</v>
      </c>
      <c r="S45" s="64"/>
      <c r="T45" s="91"/>
    </row>
    <row r="46" spans="2:20" hidden="1" outlineLevel="2">
      <c r="B46" s="84"/>
      <c r="C46" s="88"/>
      <c r="H46" s="85"/>
      <c r="L46" s="92"/>
      <c r="P46" s="92"/>
      <c r="T46" s="92"/>
    </row>
    <row r="47" spans="2:20" hidden="1" outlineLevel="2">
      <c r="B47" s="74" t="s">
        <v>223</v>
      </c>
      <c r="C47" s="86" t="s">
        <v>218</v>
      </c>
      <c r="F47" s="86">
        <v>360</v>
      </c>
      <c r="G47" s="64" t="s">
        <v>200</v>
      </c>
      <c r="H47" s="90" t="e">
        <f>IF(OR(F47="",F48=""),"-",F47/F48)</f>
        <v>#REF!</v>
      </c>
      <c r="J47" s="86">
        <v>360</v>
      </c>
      <c r="K47" s="64" t="s">
        <v>200</v>
      </c>
      <c r="L47" s="90" t="e">
        <f>IF(OR(J47="",J48=""),"-",J47/J48)</f>
        <v>#REF!</v>
      </c>
      <c r="N47" s="86">
        <v>360</v>
      </c>
      <c r="O47" s="64" t="s">
        <v>200</v>
      </c>
      <c r="P47" s="90" t="e">
        <f>IF(OR(N47="",N48=""),"-",N47/N48)</f>
        <v>#REF!</v>
      </c>
      <c r="R47" s="86">
        <v>360</v>
      </c>
      <c r="S47" s="64" t="s">
        <v>200</v>
      </c>
      <c r="T47" s="90" t="e">
        <f>IF(OR(R47="",R48=""),"-",R47/R48)</f>
        <v>#REF!</v>
      </c>
    </row>
    <row r="48" spans="2:20" hidden="1" outlineLevel="2">
      <c r="B48" s="84"/>
      <c r="C48" s="88" t="s">
        <v>224</v>
      </c>
      <c r="F48" s="93" t="e">
        <f>H44</f>
        <v>#REF!</v>
      </c>
      <c r="H48" s="91"/>
      <c r="J48" s="93" t="e">
        <f>L44</f>
        <v>#REF!</v>
      </c>
      <c r="K48" s="64"/>
      <c r="L48" s="91"/>
      <c r="N48" s="93" t="e">
        <f>P44</f>
        <v>#REF!</v>
      </c>
      <c r="O48" s="64"/>
      <c r="P48" s="91"/>
      <c r="R48" s="93" t="e">
        <f>T44</f>
        <v>#REF!</v>
      </c>
      <c r="S48" s="64"/>
      <c r="T48" s="91"/>
    </row>
    <row r="49" spans="2:20" hidden="1" outlineLevel="2">
      <c r="B49" s="84"/>
      <c r="C49" s="88"/>
      <c r="H49" s="85"/>
      <c r="L49" s="92"/>
      <c r="P49" s="92"/>
      <c r="T49" s="92"/>
    </row>
    <row r="50" spans="2:20" hidden="1" outlineLevel="2">
      <c r="B50" s="74" t="s">
        <v>225</v>
      </c>
      <c r="C50" s="86" t="s">
        <v>226</v>
      </c>
      <c r="F50" s="94">
        <f>360*FR_AvAP_PY</f>
        <v>0</v>
      </c>
      <c r="G50" s="64" t="s">
        <v>200</v>
      </c>
      <c r="H50" s="90" t="str">
        <f>IF(OR(F50="",F51=""),"-",F50/F51)</f>
        <v>-</v>
      </c>
      <c r="J50" s="94">
        <f>360*FR_AvAP_INT</f>
        <v>0</v>
      </c>
      <c r="K50" s="64" t="s">
        <v>200</v>
      </c>
      <c r="L50" s="90" t="str">
        <f>IF(OR(J50="",J51=""),"-",J50/J51)</f>
        <v>-</v>
      </c>
      <c r="N50" s="94">
        <f>360*FR_AvAP_CY</f>
        <v>0</v>
      </c>
      <c r="O50" s="64" t="s">
        <v>200</v>
      </c>
      <c r="P50" s="90" t="str">
        <f>IF(OR(N50="",N51=""),"-",N50/N51)</f>
        <v>-</v>
      </c>
      <c r="R50" s="94">
        <f>360*FR_AvAP_CYA</f>
        <v>0</v>
      </c>
      <c r="S50" s="64" t="s">
        <v>200</v>
      </c>
      <c r="T50" s="90" t="str">
        <f>IF(OR(R50="",R51=""),"-",R50/R51)</f>
        <v>-</v>
      </c>
    </row>
    <row r="51" spans="2:20" hidden="1" outlineLevel="2">
      <c r="B51" s="84"/>
      <c r="C51" s="88" t="s">
        <v>227</v>
      </c>
      <c r="F51" s="93"/>
      <c r="H51" s="85"/>
      <c r="J51" s="93"/>
      <c r="K51" s="64"/>
      <c r="L51" s="85"/>
      <c r="N51" s="93"/>
      <c r="O51" s="64"/>
      <c r="P51" s="85"/>
      <c r="R51" s="93"/>
      <c r="S51" s="64"/>
      <c r="T51" s="91"/>
    </row>
    <row r="52" spans="2:20" outlineLevel="1" collapsed="1">
      <c r="C52" s="88"/>
      <c r="H52" s="85"/>
      <c r="L52" s="92"/>
      <c r="P52" s="92"/>
      <c r="T52" s="92"/>
    </row>
    <row r="53" spans="2:20" outlineLevel="1">
      <c r="B53" s="84" t="s">
        <v>197</v>
      </c>
      <c r="H53" s="85"/>
      <c r="L53" s="92"/>
      <c r="P53" s="92"/>
      <c r="T53" s="92"/>
    </row>
    <row r="54" spans="2:20" hidden="1" outlineLevel="2">
      <c r="H54" s="85"/>
      <c r="L54" s="92"/>
      <c r="P54" s="92"/>
      <c r="T54" s="92"/>
    </row>
    <row r="55" spans="2:20" hidden="1" outlineLevel="2">
      <c r="B55" s="74" t="s">
        <v>228</v>
      </c>
      <c r="C55" s="86" t="s">
        <v>229</v>
      </c>
      <c r="F55" s="94"/>
      <c r="G55" s="64" t="s">
        <v>200</v>
      </c>
      <c r="H55" s="87" t="e">
        <f>IF(OR(F55="",F56=""),"-",F55/F56)</f>
        <v>#REF!</v>
      </c>
      <c r="J55" s="94"/>
      <c r="K55" s="64" t="s">
        <v>200</v>
      </c>
      <c r="L55" s="87" t="e">
        <f>IF(OR(J55="",J56=""),"-",J55/J56)</f>
        <v>#REF!</v>
      </c>
      <c r="N55" s="94"/>
      <c r="O55" s="64" t="s">
        <v>200</v>
      </c>
      <c r="P55" s="87" t="e">
        <f>IF(OR(N55="",N56=""),"-",N55/N56)</f>
        <v>#REF!</v>
      </c>
      <c r="R55" s="94"/>
      <c r="S55" s="64" t="s">
        <v>200</v>
      </c>
      <c r="T55" s="87" t="e">
        <f>IF(OR(R55="",R56=""),"-",R55/R56)</f>
        <v>#REF!</v>
      </c>
    </row>
    <row r="56" spans="2:20" hidden="1" outlineLevel="2">
      <c r="C56" s="88" t="s">
        <v>204</v>
      </c>
      <c r="F56" s="88" t="e">
        <f>-Tot_UA_PY</f>
        <v>#REF!</v>
      </c>
      <c r="H56" s="85"/>
      <c r="J56" s="88" t="e">
        <f>-Tot_UA_INT</f>
        <v>#REF!</v>
      </c>
      <c r="K56" s="64"/>
      <c r="L56" s="85"/>
      <c r="N56" s="88" t="e">
        <f>-Tot_UA_CY</f>
        <v>#REF!</v>
      </c>
      <c r="O56" s="64"/>
      <c r="P56" s="85"/>
      <c r="R56" s="88" t="e">
        <f>-Tot_UA_CYA</f>
        <v>#REF!</v>
      </c>
      <c r="S56" s="64"/>
      <c r="T56" s="85"/>
    </row>
    <row r="57" spans="2:20" hidden="1" outlineLevel="2">
      <c r="C57" s="88"/>
      <c r="F57" s="88"/>
      <c r="H57" s="85"/>
      <c r="J57" s="88"/>
      <c r="K57" s="64"/>
      <c r="L57" s="85"/>
      <c r="N57" s="88"/>
      <c r="O57" s="64"/>
      <c r="P57" s="85"/>
      <c r="R57" s="88"/>
      <c r="S57" s="64"/>
      <c r="T57" s="85"/>
    </row>
    <row r="58" spans="2:20" hidden="1" outlineLevel="2">
      <c r="B58" s="74" t="s">
        <v>230</v>
      </c>
      <c r="C58" s="86" t="s">
        <v>208</v>
      </c>
      <c r="F58" s="86" t="e">
        <f>-(Tot_Result_PY+Tot_UC_PY+Tot_VE_PY+Tot_VO_PY+Tot_O_PY)</f>
        <v>#REF!</v>
      </c>
      <c r="G58" s="64" t="s">
        <v>200</v>
      </c>
      <c r="H58" s="87" t="e">
        <f>IF(OR(F58="",F59=""),"-",F58/F59)</f>
        <v>#REF!</v>
      </c>
      <c r="J58" s="86" t="e">
        <f>-(Tot_Result_INT+Tot_UC_INT+Tot_VE_INT+Tot_VO_INT+Tot_O_INT)</f>
        <v>#REF!</v>
      </c>
      <c r="K58" s="64" t="s">
        <v>200</v>
      </c>
      <c r="L58" s="87" t="e">
        <f>IF(OR(J58="",J59=""),"-",J58/J59)</f>
        <v>#REF!</v>
      </c>
      <c r="N58" s="86" t="e">
        <f>-(Tot_Result_CY+Tot_UC_CY+Tot_VE_CY+Tot_VO_CY+Tot_O_CY)</f>
        <v>#REF!</v>
      </c>
      <c r="O58" s="64" t="s">
        <v>200</v>
      </c>
      <c r="P58" s="87" t="e">
        <f>IF(OR(N58="",N59=""),"-",N58/N59)</f>
        <v>#REF!</v>
      </c>
      <c r="R58" s="86" t="e">
        <f>-(Tot_Result_CYA+Tot_UC_CYA+Tot_VE_CYA+Tot_VO_CYA+Tot_O_CYA)</f>
        <v>#REF!</v>
      </c>
      <c r="S58" s="64" t="s">
        <v>200</v>
      </c>
      <c r="T58" s="87" t="e">
        <f>IF(OR(R58="",R59=""),"-",R58/R59)</f>
        <v>#REF!</v>
      </c>
    </row>
    <row r="59" spans="2:20" hidden="1" outlineLevel="2">
      <c r="C59" s="88" t="s">
        <v>231</v>
      </c>
      <c r="F59" s="93">
        <f>FR_Tot_Assets_PY</f>
        <v>0</v>
      </c>
      <c r="H59" s="85"/>
      <c r="J59" s="93">
        <f>FR_Tot_Assets_INT</f>
        <v>0</v>
      </c>
      <c r="K59" s="64"/>
      <c r="L59" s="85"/>
      <c r="N59" s="93">
        <f>FR_Tot_Assets_CY</f>
        <v>0</v>
      </c>
      <c r="O59" s="64"/>
      <c r="P59" s="85"/>
      <c r="R59" s="93">
        <f>FR_Tot_Assets_CYA</f>
        <v>0</v>
      </c>
      <c r="S59" s="64"/>
      <c r="T59" s="85"/>
    </row>
    <row r="60" spans="2:20" outlineLevel="1" collapsed="1">
      <c r="B60" s="1"/>
      <c r="C60" s="1"/>
      <c r="H60" s="85"/>
      <c r="L60" s="92"/>
      <c r="P60" s="92"/>
      <c r="T60" s="92"/>
    </row>
    <row r="61" spans="2:20" outlineLevel="1">
      <c r="B61" s="84" t="s">
        <v>232</v>
      </c>
    </row>
    <row r="62" spans="2:20" hidden="1" outlineLevel="2"/>
    <row r="63" spans="2:20" hidden="1" outlineLevel="2">
      <c r="B63" s="74" t="s">
        <v>233</v>
      </c>
      <c r="C63" s="86" t="s">
        <v>234</v>
      </c>
      <c r="F63" s="94">
        <f>FR_Cur_Assets_PY</f>
        <v>0</v>
      </c>
      <c r="G63" s="64" t="s">
        <v>200</v>
      </c>
      <c r="H63" s="87" t="e">
        <f>IF(OR(F63="",F64=""),"-",F63/F64)</f>
        <v>#DIV/0!</v>
      </c>
      <c r="J63" s="94">
        <f>FR_Cur_Assets_INT</f>
        <v>0</v>
      </c>
      <c r="K63" s="64" t="s">
        <v>200</v>
      </c>
      <c r="L63" s="87" t="e">
        <f>IF(OR(J63="",J64=""),"-",J63/J64)</f>
        <v>#DIV/0!</v>
      </c>
      <c r="N63" s="94">
        <f>FR_Cur_Assets_CY</f>
        <v>0</v>
      </c>
      <c r="O63" s="64" t="s">
        <v>200</v>
      </c>
      <c r="P63" s="87" t="e">
        <f>IF(OR(N63="",N64=""),"-",N63/N64)</f>
        <v>#DIV/0!</v>
      </c>
      <c r="R63" s="94">
        <f>FR_Cur_Assets_CYA</f>
        <v>0</v>
      </c>
      <c r="S63" s="64" t="s">
        <v>200</v>
      </c>
      <c r="T63" s="87" t="e">
        <f>IF(OR(R63="",R64=""),"-",R63/R64)</f>
        <v>#DIV/0!</v>
      </c>
    </row>
    <row r="64" spans="2:20" hidden="1" outlineLevel="2">
      <c r="C64" s="88" t="s">
        <v>235</v>
      </c>
      <c r="F64" s="93">
        <f>FR_Cur_Liab_PY</f>
        <v>0</v>
      </c>
      <c r="H64" s="85"/>
      <c r="J64" s="93">
        <f>FR_Cur_Liab_INT</f>
        <v>0</v>
      </c>
      <c r="K64" s="64"/>
      <c r="L64" s="85"/>
      <c r="N64" s="93">
        <f>FR_Cur_Liab_CY</f>
        <v>0</v>
      </c>
      <c r="O64" s="64"/>
      <c r="P64" s="85"/>
      <c r="R64" s="93">
        <f>FR_Cur_Liab_CYA</f>
        <v>0</v>
      </c>
      <c r="S64" s="64"/>
      <c r="T64" s="85"/>
    </row>
    <row r="65" spans="2:20" hidden="1" outlineLevel="2"/>
    <row r="66" spans="2:20" hidden="1" outlineLevel="2">
      <c r="B66" s="74" t="s">
        <v>236</v>
      </c>
      <c r="C66" s="86" t="s">
        <v>237</v>
      </c>
      <c r="F66" s="94"/>
      <c r="G66" s="64" t="s">
        <v>200</v>
      </c>
      <c r="H66" s="87" t="str">
        <f>IF(OR(F66="",F67=""),"-",F66/F67)</f>
        <v>-</v>
      </c>
      <c r="J66" s="94"/>
      <c r="K66" s="64" t="s">
        <v>200</v>
      </c>
      <c r="L66" s="87" t="str">
        <f>IF(OR(J66="",J67=""),"-",J66/J67)</f>
        <v>-</v>
      </c>
      <c r="N66" s="94"/>
      <c r="O66" s="64" t="s">
        <v>200</v>
      </c>
      <c r="P66" s="87" t="str">
        <f>IF(OR(N66="",N67=""),"-",N66/N67)</f>
        <v>-</v>
      </c>
      <c r="R66" s="94"/>
      <c r="S66" s="64" t="s">
        <v>200</v>
      </c>
      <c r="T66" s="87" t="str">
        <f>IF(OR(R66="",R67=""),"-",R66/R67)</f>
        <v>-</v>
      </c>
    </row>
    <row r="67" spans="2:20" hidden="1" outlineLevel="2">
      <c r="C67" s="88" t="s">
        <v>235</v>
      </c>
      <c r="F67" s="93">
        <f>FR_Cur_Liab_PY</f>
        <v>0</v>
      </c>
      <c r="H67" s="85"/>
      <c r="J67" s="93">
        <f>FR_Cur_Liab_INT</f>
        <v>0</v>
      </c>
      <c r="K67" s="64"/>
      <c r="L67" s="85"/>
      <c r="N67" s="93">
        <f>FR_Cur_Liab_CY</f>
        <v>0</v>
      </c>
      <c r="O67" s="64"/>
      <c r="P67" s="85"/>
      <c r="R67" s="93">
        <f>FR_Cur_Liab_CYA</f>
        <v>0</v>
      </c>
      <c r="S67" s="64"/>
      <c r="T67" s="85"/>
    </row>
    <row r="68" spans="2:20" outlineLevel="1" collapsed="1">
      <c r="B68" s="84"/>
    </row>
    <row r="69" spans="2:20" outlineLevel="1">
      <c r="B69" s="84" t="s">
        <v>206</v>
      </c>
      <c r="H69" s="85"/>
      <c r="K69" s="64"/>
      <c r="L69" s="85"/>
      <c r="O69" s="64"/>
      <c r="P69" s="85"/>
      <c r="S69" s="64"/>
      <c r="T69" s="85"/>
    </row>
    <row r="70" spans="2:20" hidden="1" outlineLevel="2">
      <c r="C70" s="88"/>
      <c r="H70" s="85"/>
      <c r="K70" s="64"/>
      <c r="L70" s="85"/>
      <c r="O70" s="64"/>
      <c r="P70" s="85"/>
      <c r="S70" s="64"/>
      <c r="T70" s="85"/>
    </row>
    <row r="71" spans="2:20" hidden="1" outlineLevel="2">
      <c r="B71" s="74" t="s">
        <v>238</v>
      </c>
      <c r="C71" s="86" t="s">
        <v>231</v>
      </c>
      <c r="F71" s="94">
        <f>FR_Tot_Assets_PY</f>
        <v>0</v>
      </c>
      <c r="G71" s="64" t="s">
        <v>200</v>
      </c>
      <c r="H71" s="90" t="e">
        <f>IF(OR(F71="",F72=""),"-",F71/F72)</f>
        <v>#DIV/0!</v>
      </c>
      <c r="J71" s="94">
        <f>FR_Tot_Assets_INT</f>
        <v>0</v>
      </c>
      <c r="K71" s="64" t="s">
        <v>200</v>
      </c>
      <c r="L71" s="90" t="e">
        <f>IF(OR(J71="",J72=""),"-",J71/J72)</f>
        <v>#DIV/0!</v>
      </c>
      <c r="N71" s="94">
        <f>FR_Tot_Assets_CY</f>
        <v>0</v>
      </c>
      <c r="O71" s="64" t="s">
        <v>200</v>
      </c>
      <c r="P71" s="90" t="e">
        <f>IF(OR(N71="",N72=""),"-",N71/N72)</f>
        <v>#DIV/0!</v>
      </c>
      <c r="R71" s="94">
        <f>FR_Tot_Assets_CYA</f>
        <v>0</v>
      </c>
      <c r="S71" s="64" t="s">
        <v>200</v>
      </c>
      <c r="T71" s="90" t="e">
        <f>IF(OR(R71="",R72=""),"-",R71/R72)</f>
        <v>#DIV/0!</v>
      </c>
    </row>
    <row r="72" spans="2:20" hidden="1" outlineLevel="2">
      <c r="C72" s="88" t="s">
        <v>201</v>
      </c>
      <c r="F72" s="93">
        <f>FR_Sequity_PY</f>
        <v>0</v>
      </c>
      <c r="H72" s="91"/>
      <c r="J72" s="93">
        <f>FR_Sequity_INT</f>
        <v>0</v>
      </c>
      <c r="K72" s="64"/>
      <c r="L72" s="91"/>
      <c r="N72" s="93">
        <f>FR_Sequity_CY</f>
        <v>0</v>
      </c>
      <c r="O72" s="64"/>
      <c r="P72" s="91"/>
      <c r="R72" s="93">
        <f>FR_Sequity_CYA</f>
        <v>0</v>
      </c>
      <c r="S72" s="64"/>
      <c r="T72" s="91"/>
    </row>
    <row r="73" spans="2:20" hidden="1" outlineLevel="2">
      <c r="H73" s="85"/>
      <c r="L73" s="92"/>
      <c r="P73" s="92"/>
      <c r="T73" s="92"/>
    </row>
    <row r="74" spans="2:20" hidden="1" outlineLevel="2">
      <c r="B74" s="74" t="s">
        <v>239</v>
      </c>
      <c r="C74" s="86" t="s">
        <v>240</v>
      </c>
      <c r="F74" s="94"/>
      <c r="G74" s="64" t="s">
        <v>200</v>
      </c>
      <c r="H74" s="87" t="str">
        <f>IF(OR(F74="",F75=""),"-",F74/F75)</f>
        <v>-</v>
      </c>
      <c r="J74" s="94"/>
      <c r="K74" s="64" t="s">
        <v>200</v>
      </c>
      <c r="L74" s="87" t="str">
        <f>IF(OR(J74="",J75=""),"-",J74/J75)</f>
        <v>-</v>
      </c>
      <c r="N74" s="94"/>
      <c r="O74" s="64" t="s">
        <v>200</v>
      </c>
      <c r="P74" s="87" t="str">
        <f>IF(OR(N74="",N75=""),"-",N74/N75)</f>
        <v>-</v>
      </c>
      <c r="R74" s="94"/>
      <c r="S74" s="64" t="s">
        <v>200</v>
      </c>
      <c r="T74" s="87" t="str">
        <f>IF(OR(R74="",R75=""),"-",R74/R75)</f>
        <v>-</v>
      </c>
    </row>
    <row r="75" spans="2:20" hidden="1" outlineLevel="2">
      <c r="B75" s="84"/>
      <c r="C75" s="88" t="s">
        <v>241</v>
      </c>
      <c r="F75" s="93">
        <f>FR_Sequity_PY</f>
        <v>0</v>
      </c>
      <c r="H75" s="91"/>
      <c r="J75" s="93">
        <f>FR_Sequity_INT</f>
        <v>0</v>
      </c>
      <c r="K75" s="64"/>
      <c r="L75" s="91"/>
      <c r="N75" s="93">
        <f>FR_Sequity_CY</f>
        <v>0</v>
      </c>
      <c r="O75" s="64"/>
      <c r="P75" s="91"/>
      <c r="R75" s="93">
        <f>FR_Sequity_CYA</f>
        <v>0</v>
      </c>
      <c r="S75" s="64"/>
      <c r="T75" s="85"/>
    </row>
    <row r="76" spans="2:20" hidden="1" outlineLevel="2">
      <c r="B76" s="84"/>
      <c r="C76" s="88"/>
      <c r="H76" s="85"/>
      <c r="L76" s="92"/>
      <c r="P76" s="92"/>
      <c r="T76" s="92"/>
    </row>
    <row r="77" spans="2:20" ht="21.4" hidden="1" outlineLevel="2">
      <c r="B77" s="74" t="s">
        <v>242</v>
      </c>
      <c r="C77" s="95" t="s">
        <v>243</v>
      </c>
      <c r="F77" s="94"/>
      <c r="G77" s="64" t="s">
        <v>200</v>
      </c>
      <c r="H77" s="87" t="str">
        <f>IF(OR(F77="",F78=""),"-",F77/F78)</f>
        <v>-</v>
      </c>
      <c r="J77" s="94"/>
      <c r="K77" s="64" t="s">
        <v>200</v>
      </c>
      <c r="L77" s="87" t="str">
        <f>IF(OR(J77="",J78=""),"-",J77/J78)</f>
        <v>-</v>
      </c>
      <c r="N77" s="94"/>
      <c r="O77" s="64" t="s">
        <v>200</v>
      </c>
      <c r="P77" s="87" t="str">
        <f>IF(OR(N77="",N78=""),"-",N77/N78)</f>
        <v>-</v>
      </c>
      <c r="R77" s="94"/>
      <c r="S77" s="64" t="s">
        <v>200</v>
      </c>
      <c r="T77" s="87" t="str">
        <f>IF(OR(R77="",R78=""),"-",R77/R78)</f>
        <v>-</v>
      </c>
    </row>
    <row r="78" spans="2:20" ht="21.4" hidden="1" outlineLevel="2">
      <c r="B78" s="84"/>
      <c r="C78" s="96" t="s">
        <v>244</v>
      </c>
      <c r="F78" s="93"/>
      <c r="H78" s="85"/>
      <c r="J78" s="93"/>
      <c r="K78" s="64"/>
      <c r="L78" s="85"/>
      <c r="N78" s="93"/>
      <c r="O78" s="64"/>
      <c r="P78" s="85"/>
      <c r="R78" s="93"/>
      <c r="S78" s="64"/>
      <c r="T78" s="85"/>
    </row>
    <row r="79" spans="2:20" hidden="1" outlineLevel="2">
      <c r="B79" s="84"/>
      <c r="C79" s="88"/>
      <c r="H79" s="85"/>
      <c r="L79" s="92"/>
      <c r="P79" s="92"/>
      <c r="T79" s="92"/>
    </row>
    <row r="80" spans="2:20" ht="21.4" hidden="1" outlineLevel="2">
      <c r="B80" s="74" t="s">
        <v>245</v>
      </c>
      <c r="C80" s="95" t="s">
        <v>246</v>
      </c>
      <c r="F80" s="94"/>
      <c r="G80" s="64" t="s">
        <v>200</v>
      </c>
      <c r="H80" s="87" t="str">
        <f>IF(OR(F80="",F81=""),"-",F80/F81)</f>
        <v>-</v>
      </c>
      <c r="J80" s="94"/>
      <c r="K80" s="64" t="s">
        <v>200</v>
      </c>
      <c r="L80" s="87" t="str">
        <f>IF(OR(J80="",J81=""),"-",J80/J81)</f>
        <v>-</v>
      </c>
      <c r="N80" s="94"/>
      <c r="O80" s="64" t="s">
        <v>200</v>
      </c>
      <c r="P80" s="87" t="str">
        <f>IF(OR(N80="",N81=""),"-",N80/N81)</f>
        <v>-</v>
      </c>
      <c r="R80" s="94"/>
      <c r="S80" s="64" t="s">
        <v>200</v>
      </c>
      <c r="T80" s="87" t="str">
        <f>IF(OR(R80="",R81=""),"-",R80/R81)</f>
        <v>-</v>
      </c>
    </row>
    <row r="81" spans="2:22" hidden="1" outlineLevel="2">
      <c r="C81" s="88" t="s">
        <v>247</v>
      </c>
      <c r="F81" s="93"/>
      <c r="H81" s="85"/>
      <c r="J81" s="93"/>
      <c r="K81" s="64"/>
      <c r="L81" s="85"/>
      <c r="N81" s="93"/>
      <c r="O81" s="64"/>
      <c r="P81" s="85"/>
      <c r="R81" s="93"/>
      <c r="S81" s="64"/>
      <c r="T81" s="85"/>
    </row>
    <row r="82" spans="2:22" outlineLevel="1" collapsed="1">
      <c r="C82" s="88"/>
      <c r="H82" s="85"/>
      <c r="L82" s="92"/>
      <c r="P82" s="92"/>
      <c r="T82" s="92"/>
    </row>
    <row r="83" spans="2:22" outlineLevel="1">
      <c r="B83" s="97" t="s">
        <v>248</v>
      </c>
    </row>
    <row r="84" spans="2:22" hidden="1" outlineLevel="2"/>
    <row r="85" spans="2:22" hidden="1" outlineLevel="2">
      <c r="B85" s="74"/>
      <c r="C85" s="98" t="s">
        <v>231</v>
      </c>
      <c r="F85" s="94"/>
      <c r="H85" s="87"/>
      <c r="J85" s="94"/>
      <c r="K85" s="64"/>
      <c r="L85" s="87"/>
      <c r="N85" s="94"/>
      <c r="O85" s="64"/>
      <c r="P85" s="87"/>
      <c r="R85" s="94"/>
      <c r="S85" s="64"/>
      <c r="T85" s="87"/>
    </row>
    <row r="86" spans="2:22" hidden="1" outlineLevel="2">
      <c r="C86" s="98" t="s">
        <v>249</v>
      </c>
      <c r="F86" s="94"/>
      <c r="H86" s="87"/>
      <c r="J86" s="94"/>
      <c r="K86" s="64"/>
      <c r="L86" s="87"/>
      <c r="N86" s="94"/>
      <c r="O86" s="64"/>
      <c r="P86" s="87"/>
      <c r="R86" s="94"/>
      <c r="S86" s="64"/>
      <c r="T86" s="85"/>
    </row>
    <row r="87" spans="2:22" hidden="1" outlineLevel="2">
      <c r="C87" s="98" t="s">
        <v>234</v>
      </c>
      <c r="F87" s="94"/>
      <c r="H87" s="87"/>
      <c r="J87" s="94"/>
      <c r="K87" s="64"/>
      <c r="L87" s="87"/>
      <c r="N87" s="94"/>
      <c r="O87" s="64"/>
      <c r="P87" s="87"/>
      <c r="R87" s="94"/>
    </row>
    <row r="88" spans="2:22" hidden="1" outlineLevel="2">
      <c r="B88" s="74"/>
      <c r="C88" s="98" t="s">
        <v>235</v>
      </c>
      <c r="F88" s="94"/>
      <c r="H88" s="87"/>
      <c r="J88" s="94"/>
      <c r="K88" s="64"/>
      <c r="L88" s="87"/>
      <c r="N88" s="94"/>
      <c r="O88" s="64"/>
      <c r="P88" s="87"/>
      <c r="R88" s="94"/>
      <c r="S88" s="64"/>
      <c r="T88" s="87"/>
    </row>
    <row r="89" spans="2:22" hidden="1" outlineLevel="2">
      <c r="B89" s="74"/>
      <c r="C89" s="98" t="s">
        <v>216</v>
      </c>
      <c r="F89" s="94"/>
      <c r="H89" s="87"/>
      <c r="J89" s="94"/>
      <c r="K89" s="64"/>
      <c r="L89" s="87"/>
      <c r="N89" s="94"/>
      <c r="O89" s="64"/>
      <c r="P89" s="87"/>
      <c r="R89" s="94"/>
      <c r="S89" s="64"/>
      <c r="T89" s="87"/>
    </row>
    <row r="90" spans="2:22" hidden="1" outlineLevel="2">
      <c r="C90" s="98" t="s">
        <v>222</v>
      </c>
      <c r="F90" s="94"/>
      <c r="H90" s="87"/>
      <c r="J90" s="94"/>
      <c r="K90" s="64"/>
      <c r="L90" s="87"/>
      <c r="N90" s="94"/>
      <c r="O90" s="64"/>
      <c r="P90" s="87"/>
      <c r="R90" s="94"/>
    </row>
    <row r="91" spans="2:22" hidden="1" outlineLevel="2">
      <c r="C91" s="98" t="s">
        <v>250</v>
      </c>
      <c r="F91" s="94"/>
      <c r="H91" s="87"/>
      <c r="J91" s="94"/>
      <c r="K91" s="64"/>
      <c r="L91" s="87"/>
      <c r="N91" s="94"/>
      <c r="O91" s="64"/>
      <c r="P91" s="87"/>
      <c r="R91" s="94"/>
    </row>
    <row r="92" spans="2:22" hidden="1" outlineLevel="2">
      <c r="C92" s="98" t="s">
        <v>251</v>
      </c>
      <c r="F92" s="94">
        <f>FR_Tot_Assets_PY-FR_Tot_Liab_PY</f>
        <v>0</v>
      </c>
      <c r="H92" s="87"/>
      <c r="J92" s="94">
        <f>FR_Tot_Assets_INT-FR_Tot_Liab_INT</f>
        <v>0</v>
      </c>
      <c r="K92" s="64"/>
      <c r="L92" s="87"/>
      <c r="N92" s="94">
        <f>FR_Tot_Assets_CY-FR_Tot_Liab_CY</f>
        <v>0</v>
      </c>
      <c r="O92" s="64"/>
      <c r="P92" s="87"/>
      <c r="R92" s="94">
        <f>FR_Tot_Assets_CYA-FR_Tot_Liab_CYA</f>
        <v>0</v>
      </c>
    </row>
    <row r="93" spans="2:22" outlineLevel="1" collapsed="1">
      <c r="C93" s="99"/>
      <c r="D93" s="99"/>
      <c r="E93" s="99"/>
      <c r="F93" s="99"/>
      <c r="G93" s="99"/>
      <c r="H93" s="99"/>
      <c r="I93" s="99"/>
      <c r="J93" s="99"/>
      <c r="K93" s="99"/>
      <c r="L93" s="99"/>
      <c r="M93" s="99"/>
      <c r="N93" s="99"/>
      <c r="O93" s="99"/>
      <c r="P93" s="99"/>
      <c r="Q93" s="99"/>
      <c r="R93" s="99"/>
      <c r="S93" s="99"/>
      <c r="T93" s="99"/>
      <c r="U93" s="99"/>
      <c r="V93" s="99"/>
    </row>
    <row r="95" spans="2:22">
      <c r="B95" s="81" t="s">
        <v>252</v>
      </c>
      <c r="C95" s="83"/>
      <c r="D95" s="83"/>
      <c r="H95" s="85"/>
      <c r="L95" s="92"/>
      <c r="P95" s="92"/>
      <c r="T95" s="92"/>
    </row>
  </sheetData>
  <conditionalFormatting sqref="N55 F59 R39 J55 F85:F92 N85:N92 J85:J92 R85:R92 F63:F64 J63:J64 N63:N64 N66:N67 F66:F67 J66:J67 R63:R64 R66:R67 J39 N39 F50:F51 F74:F75 F80:F81 J71:J72 N71:N72 F77:F78 J80:J81 J77:J78 N80:N81 N77:N78 R77:R78 R80:R81 F71:F72 F48 F45 F42 F39 F55 J50:J51 J48 J45 J42 N50:N51 N48 N45 N42 R50:R51 R48 R45 R42 J59 N59 R59 R55 J74:J75 N74:N75 R74:R75 R71:R72">
    <cfRule type="expression" dxfId="0" priority="1" stopIfTrue="1">
      <formula>IF(F39="",TRUE,FALSE)</formula>
    </cfRule>
  </conditionalFormatting>
  <pageMargins left="0.47" right="0.75" top="0.54" bottom="1" header="0.49" footer="0.5"/>
  <pageSetup paperSize="9" scale="67" fitToHeight="0" orientation="portrait" r:id="rId1"/>
  <headerFooter alignWithMargins="0"/>
</worksheet>
</file>

<file path=xl/worksheets/sheet10.xml><?xml version="1.0" encoding="utf-8"?>
<worksheet xmlns="http://schemas.openxmlformats.org/spreadsheetml/2006/main" xmlns:r="http://schemas.openxmlformats.org/officeDocument/2006/relationships">
  <sheetPr codeName="Sheet42">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8.25"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88</v>
      </c>
      <c r="D4" s="24"/>
      <c r="E4" s="25"/>
      <c r="F4" s="25"/>
      <c r="G4" s="25"/>
      <c r="H4" s="25"/>
      <c r="I4" s="25"/>
      <c r="J4" s="25"/>
      <c r="K4" s="26"/>
      <c r="L4" s="27"/>
      <c r="M4" s="28"/>
      <c r="N4" s="29"/>
    </row>
    <row r="5" spans="1:14" s="6" customFormat="1" ht="12.85">
      <c r="B5" s="30" t="s">
        <v>5</v>
      </c>
      <c r="C5" s="31" t="s">
        <v>91</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89</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90</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sheetPr codeName="Sheet44">
    <tabColor rgb="FF7D7D7D"/>
    <pageSetUpPr fitToPage="1"/>
  </sheetPr>
  <dimension ref="A1:N11"/>
  <sheetViews>
    <sheetView showGridLines="0" workbookViewId="0">
      <pane ySplit="10" topLeftCell="A11" activePane="bottomLeft" state="frozen"/>
      <selection activeCell="A2" sqref="A2"/>
      <selection pane="bottomLeft" activeCell="B37" sqref="B37"/>
    </sheetView>
  </sheetViews>
  <sheetFormatPr defaultColWidth="11.375" defaultRowHeight="10.7" outlineLevelCol="1"/>
  <cols>
    <col min="1" max="1" width="10.125"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95</v>
      </c>
      <c r="D4" s="24"/>
      <c r="E4" s="25"/>
      <c r="F4" s="25"/>
      <c r="G4" s="25"/>
      <c r="H4" s="25"/>
      <c r="I4" s="25"/>
      <c r="J4" s="25"/>
      <c r="K4" s="26"/>
      <c r="L4" s="27"/>
      <c r="M4" s="28"/>
      <c r="N4" s="29"/>
    </row>
    <row r="5" spans="1:14" s="6" customFormat="1" ht="12.85">
      <c r="B5" s="30" t="s">
        <v>5</v>
      </c>
      <c r="C5" s="31" t="s">
        <v>98</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96</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97</v>
      </c>
      <c r="B11" s="67" t="s">
        <v>18</v>
      </c>
      <c r="C11" s="68"/>
      <c r="D11" s="68"/>
      <c r="E11" s="68"/>
      <c r="F11" s="68"/>
      <c r="G11" s="68"/>
      <c r="H11" s="68"/>
      <c r="I11" s="71"/>
      <c r="J11" s="62"/>
      <c r="L11" s="72"/>
    </row>
  </sheetData>
  <pageMargins left="0.47" right="0.75" top="0.54" bottom="1" header="0.49" footer="0.5"/>
  <pageSetup paperSize="9" scale="66" fitToHeight="0" orientation="portrait" horizontalDpi="300" verticalDpi="300" r:id="rId1"/>
  <headerFooter alignWithMargins="0"/>
</worksheet>
</file>

<file path=xl/worksheets/sheet12.xml><?xml version="1.0" encoding="utf-8"?>
<worksheet xmlns="http://schemas.openxmlformats.org/spreadsheetml/2006/main" xmlns:r="http://schemas.openxmlformats.org/officeDocument/2006/relationships">
  <sheetPr codeName="Sheet46">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8"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110</v>
      </c>
      <c r="D4" s="24"/>
      <c r="E4" s="25"/>
      <c r="F4" s="25"/>
      <c r="G4" s="25"/>
      <c r="H4" s="25"/>
      <c r="I4" s="25"/>
      <c r="J4" s="25"/>
      <c r="K4" s="26"/>
      <c r="L4" s="27"/>
      <c r="M4" s="28"/>
      <c r="N4" s="29"/>
    </row>
    <row r="5" spans="1:14" s="6" customFormat="1" ht="12.85">
      <c r="B5" s="30" t="s">
        <v>5</v>
      </c>
      <c r="C5" s="31" t="s">
        <v>113</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111</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112</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xl/worksheets/sheet13.xml><?xml version="1.0" encoding="utf-8"?>
<worksheet xmlns="http://schemas.openxmlformats.org/spreadsheetml/2006/main" xmlns:r="http://schemas.openxmlformats.org/officeDocument/2006/relationships">
  <sheetPr codeName="Sheet47">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7.875"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114</v>
      </c>
      <c r="D4" s="24"/>
      <c r="E4" s="25"/>
      <c r="F4" s="25"/>
      <c r="G4" s="25"/>
      <c r="H4" s="25"/>
      <c r="I4" s="25"/>
      <c r="J4" s="25"/>
      <c r="K4" s="26"/>
      <c r="L4" s="27"/>
      <c r="M4" s="28"/>
      <c r="N4" s="29"/>
    </row>
    <row r="5" spans="1:14" s="6" customFormat="1" ht="12.85">
      <c r="B5" s="30" t="s">
        <v>5</v>
      </c>
      <c r="C5" s="31" t="s">
        <v>117</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115</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116</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xl/worksheets/sheet14.xml><?xml version="1.0" encoding="utf-8"?>
<worksheet xmlns="http://schemas.openxmlformats.org/spreadsheetml/2006/main" xmlns:r="http://schemas.openxmlformats.org/officeDocument/2006/relationships">
  <sheetPr codeName="Sheet49">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9"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127</v>
      </c>
      <c r="D4" s="24"/>
      <c r="E4" s="25"/>
      <c r="F4" s="25"/>
      <c r="G4" s="25"/>
      <c r="H4" s="25"/>
      <c r="I4" s="25"/>
      <c r="J4" s="25"/>
      <c r="K4" s="26"/>
      <c r="L4" s="27"/>
      <c r="M4" s="28"/>
      <c r="N4" s="29"/>
    </row>
    <row r="5" spans="1:14" s="6" customFormat="1" ht="12.85">
      <c r="B5" s="30" t="s">
        <v>5</v>
      </c>
      <c r="C5" s="31" t="s">
        <v>130</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128</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129</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sheetPr codeName="Sheet51">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9"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134</v>
      </c>
      <c r="D4" s="24"/>
      <c r="E4" s="25"/>
      <c r="F4" s="25"/>
      <c r="G4" s="25"/>
      <c r="H4" s="25"/>
      <c r="I4" s="25"/>
      <c r="J4" s="25"/>
      <c r="K4" s="26"/>
      <c r="L4" s="27"/>
      <c r="M4" s="28"/>
      <c r="N4" s="29"/>
    </row>
    <row r="5" spans="1:14" s="6" customFormat="1" ht="12.85">
      <c r="B5" s="30" t="s">
        <v>5</v>
      </c>
      <c r="C5" s="31" t="s">
        <v>137</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135</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136</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sheetPr codeName="Sheet52">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9.125"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138</v>
      </c>
      <c r="D4" s="24"/>
      <c r="E4" s="25"/>
      <c r="F4" s="25"/>
      <c r="G4" s="25"/>
      <c r="H4" s="25"/>
      <c r="I4" s="25"/>
      <c r="J4" s="25"/>
      <c r="K4" s="26"/>
      <c r="L4" s="27"/>
      <c r="M4" s="28"/>
      <c r="N4" s="29"/>
    </row>
    <row r="5" spans="1:14" s="6" customFormat="1" ht="12.85">
      <c r="B5" s="30" t="s">
        <v>5</v>
      </c>
      <c r="C5" s="31" t="s">
        <v>141</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139</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140</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xl/worksheets/sheet17.xml><?xml version="1.0" encoding="utf-8"?>
<worksheet xmlns="http://schemas.openxmlformats.org/spreadsheetml/2006/main" xmlns:r="http://schemas.openxmlformats.org/officeDocument/2006/relationships">
  <sheetPr codeName="Sheet54">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9.125"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147</v>
      </c>
      <c r="D4" s="24"/>
      <c r="E4" s="25"/>
      <c r="F4" s="25"/>
      <c r="G4" s="25"/>
      <c r="H4" s="25"/>
      <c r="I4" s="25"/>
      <c r="J4" s="25"/>
      <c r="K4" s="26"/>
      <c r="L4" s="27"/>
      <c r="M4" s="28"/>
      <c r="N4" s="29"/>
    </row>
    <row r="5" spans="1:14" s="6" customFormat="1" ht="12.85">
      <c r="B5" s="30" t="s">
        <v>5</v>
      </c>
      <c r="C5" s="31" t="s">
        <v>150</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148</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149</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xl/worksheets/sheet18.xml><?xml version="1.0" encoding="utf-8"?>
<worksheet xmlns="http://schemas.openxmlformats.org/spreadsheetml/2006/main" xmlns:r="http://schemas.openxmlformats.org/officeDocument/2006/relationships">
  <sheetPr codeName="Sheet57">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9.125"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183</v>
      </c>
      <c r="D4" s="24"/>
      <c r="E4" s="25"/>
      <c r="F4" s="25"/>
      <c r="G4" s="25"/>
      <c r="H4" s="25"/>
      <c r="I4" s="25"/>
      <c r="J4" s="25"/>
      <c r="K4" s="26"/>
      <c r="L4" s="27"/>
      <c r="M4" s="28"/>
      <c r="N4" s="29"/>
    </row>
    <row r="5" spans="1:14" s="6" customFormat="1" ht="12.85">
      <c r="B5" s="30" t="s">
        <v>5</v>
      </c>
      <c r="C5" s="31" t="s">
        <v>186</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184</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185</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xl/worksheets/sheet19.xml><?xml version="1.0" encoding="utf-8"?>
<worksheet xmlns="http://schemas.openxmlformats.org/spreadsheetml/2006/main" xmlns:r="http://schemas.openxmlformats.org/officeDocument/2006/relationships">
  <sheetPr codeName="Sheet58">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8"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187</v>
      </c>
      <c r="D4" s="24"/>
      <c r="E4" s="25"/>
      <c r="F4" s="25"/>
      <c r="G4" s="25"/>
      <c r="H4" s="25"/>
      <c r="I4" s="25"/>
      <c r="J4" s="25"/>
      <c r="K4" s="26"/>
      <c r="L4" s="27"/>
      <c r="M4" s="28"/>
      <c r="N4" s="29"/>
    </row>
    <row r="5" spans="1:14" s="6" customFormat="1" ht="12.85">
      <c r="B5" s="30" t="s">
        <v>5</v>
      </c>
      <c r="C5" s="31" t="s">
        <v>190</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188</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189</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sheetPr codeName="Sheet32">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7.875"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30</v>
      </c>
      <c r="D4" s="24"/>
      <c r="E4" s="25"/>
      <c r="F4" s="25"/>
      <c r="G4" s="25"/>
      <c r="H4" s="25"/>
      <c r="I4" s="25"/>
      <c r="J4" s="25"/>
      <c r="K4" s="26"/>
      <c r="L4" s="27"/>
      <c r="M4" s="28"/>
      <c r="N4" s="29"/>
    </row>
    <row r="5" spans="1:14" s="6" customFormat="1" ht="12.85">
      <c r="B5" s="30" t="s">
        <v>5</v>
      </c>
      <c r="C5" s="31" t="s">
        <v>33</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31</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32</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xl/worksheets/sheet20.xml><?xml version="1.0" encoding="utf-8"?>
<worksheet xmlns="http://schemas.openxmlformats.org/spreadsheetml/2006/main" xmlns:r="http://schemas.openxmlformats.org/officeDocument/2006/relationships">
  <sheetPr codeName="Sheet59">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7.875"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191</v>
      </c>
      <c r="D4" s="24"/>
      <c r="E4" s="25"/>
      <c r="F4" s="25"/>
      <c r="G4" s="25"/>
      <c r="H4" s="25"/>
      <c r="I4" s="25"/>
      <c r="J4" s="25"/>
      <c r="K4" s="26"/>
      <c r="L4" s="27"/>
      <c r="M4" s="28"/>
      <c r="N4" s="29"/>
    </row>
    <row r="5" spans="1:14" s="6" customFormat="1" ht="12.85">
      <c r="B5" s="30" t="s">
        <v>5</v>
      </c>
      <c r="C5" s="31" t="s">
        <v>194</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192</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193</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xl/worksheets/sheet21.xml><?xml version="1.0" encoding="utf-8"?>
<worksheet xmlns="http://schemas.openxmlformats.org/spreadsheetml/2006/main" xmlns:r="http://schemas.openxmlformats.org/officeDocument/2006/relationships">
  <dimension ref="A1:S57"/>
  <sheetViews>
    <sheetView zoomScale="90" zoomScaleNormal="90" workbookViewId="0">
      <selection activeCell="F25" sqref="F25"/>
    </sheetView>
  </sheetViews>
  <sheetFormatPr defaultRowHeight="12.85"/>
  <cols>
    <col min="1" max="1" width="5.625" bestFit="1" customWidth="1"/>
    <col min="2" max="2" width="38.875" bestFit="1" customWidth="1"/>
    <col min="4" max="4" width="15.75" bestFit="1" customWidth="1"/>
    <col min="5" max="5" width="14.125" bestFit="1" customWidth="1"/>
    <col min="6" max="6" width="14.125" style="186" customWidth="1"/>
    <col min="7" max="7" width="5" bestFit="1" customWidth="1"/>
    <col min="8" max="9" width="8" bestFit="1" customWidth="1"/>
    <col min="10" max="11" width="9.375" bestFit="1" customWidth="1"/>
    <col min="12" max="12" width="41.75" bestFit="1" customWidth="1"/>
    <col min="13" max="13" width="17.75" bestFit="1" customWidth="1"/>
    <col min="14" max="14" width="18.125" bestFit="1" customWidth="1"/>
    <col min="15" max="15" width="13.875" bestFit="1" customWidth="1"/>
    <col min="16" max="16" width="17" bestFit="1" customWidth="1"/>
    <col min="17" max="17" width="15.375" bestFit="1" customWidth="1"/>
  </cols>
  <sheetData>
    <row r="1" spans="1:19">
      <c r="A1" s="121"/>
      <c r="B1" s="121"/>
      <c r="C1" s="121"/>
      <c r="D1" s="127">
        <v>2012</v>
      </c>
      <c r="E1" s="127">
        <v>2011</v>
      </c>
      <c r="F1" s="192">
        <v>2010</v>
      </c>
      <c r="G1" s="121" t="s">
        <v>294</v>
      </c>
      <c r="H1" s="121" t="s">
        <v>295</v>
      </c>
      <c r="I1" s="121" t="s">
        <v>296</v>
      </c>
      <c r="J1" s="121" t="s">
        <v>297</v>
      </c>
      <c r="K1" s="121" t="s">
        <v>298</v>
      </c>
      <c r="L1" s="133" t="s">
        <v>299</v>
      </c>
      <c r="M1" s="146" t="s">
        <v>313</v>
      </c>
      <c r="N1" s="149" t="s">
        <v>314</v>
      </c>
      <c r="O1" s="121"/>
      <c r="P1" s="121"/>
      <c r="Q1" s="121"/>
    </row>
    <row r="2" spans="1:19">
      <c r="A2" s="123" t="s">
        <v>120</v>
      </c>
      <c r="B2" s="122" t="s">
        <v>121</v>
      </c>
      <c r="C2" s="121"/>
      <c r="D2" s="124">
        <v>-1753608030</v>
      </c>
      <c r="E2" s="124">
        <v>-873225000</v>
      </c>
      <c r="F2" s="124">
        <v>-100000</v>
      </c>
      <c r="G2" s="125" t="s">
        <v>118</v>
      </c>
      <c r="H2" s="121">
        <v>1014</v>
      </c>
      <c r="I2" s="121">
        <v>1014</v>
      </c>
      <c r="J2" s="121"/>
      <c r="K2" s="121"/>
      <c r="L2" s="121" t="s">
        <v>300</v>
      </c>
      <c r="M2" s="149">
        <v>676383649</v>
      </c>
      <c r="N2" s="149">
        <v>-204870669</v>
      </c>
      <c r="O2" s="121" t="s">
        <v>119</v>
      </c>
      <c r="P2" s="127">
        <v>-1729450747</v>
      </c>
      <c r="Q2" s="127">
        <v>-863147647</v>
      </c>
      <c r="S2" t="str">
        <f>VLOOKUP($A2,'TB Data'!$A$2:$A$64,1,FALSE)</f>
        <v>101</v>
      </c>
    </row>
    <row r="3" spans="1:19">
      <c r="A3" s="123" t="s">
        <v>122</v>
      </c>
      <c r="B3" s="122" t="s">
        <v>123</v>
      </c>
      <c r="C3" s="121"/>
      <c r="D3" s="124">
        <v>10077353</v>
      </c>
      <c r="E3" s="124">
        <v>3061949</v>
      </c>
      <c r="F3" s="124">
        <v>866629.39</v>
      </c>
      <c r="G3" s="125" t="s">
        <v>118</v>
      </c>
      <c r="H3" s="121">
        <v>1018</v>
      </c>
      <c r="I3" s="121">
        <v>1018</v>
      </c>
      <c r="J3" s="121"/>
      <c r="K3" s="121"/>
      <c r="L3" s="121"/>
      <c r="M3" s="149"/>
      <c r="N3" s="149"/>
      <c r="O3" s="121" t="s">
        <v>301</v>
      </c>
      <c r="P3" s="127">
        <v>-12389503</v>
      </c>
      <c r="Q3" s="127">
        <v>-6212824</v>
      </c>
      <c r="S3" s="186" t="str">
        <f>VLOOKUP($A3,'TB Data'!$A$2:$A$64,1,FALSE)</f>
        <v>108</v>
      </c>
    </row>
    <row r="4" spans="1:19">
      <c r="A4" s="123" t="s">
        <v>124</v>
      </c>
      <c r="B4" s="122" t="s">
        <v>125</v>
      </c>
      <c r="C4" s="121"/>
      <c r="D4" s="124"/>
      <c r="E4" s="124"/>
      <c r="F4" s="124"/>
      <c r="G4" s="125" t="s">
        <v>118</v>
      </c>
      <c r="H4" s="121">
        <v>1018</v>
      </c>
      <c r="I4" s="121">
        <v>1018</v>
      </c>
      <c r="J4" s="121"/>
      <c r="K4" s="121"/>
      <c r="L4" s="121"/>
      <c r="M4" s="149"/>
      <c r="N4" s="149"/>
      <c r="O4" s="121" t="s">
        <v>302</v>
      </c>
      <c r="P4" s="127">
        <v>12389392</v>
      </c>
      <c r="Q4" s="127">
        <v>6213357</v>
      </c>
      <c r="S4" s="186" t="str">
        <f>VLOOKUP($A4,'TB Data'!$A$2:$A$64,1,FALSE)</f>
        <v>121Z</v>
      </c>
    </row>
    <row r="5" spans="1:19">
      <c r="A5" s="123" t="s">
        <v>72</v>
      </c>
      <c r="B5" s="122" t="s">
        <v>73</v>
      </c>
      <c r="C5" s="121"/>
      <c r="D5" s="124">
        <v>979150149</v>
      </c>
      <c r="E5" s="124">
        <v>878424000</v>
      </c>
      <c r="F5" s="124">
        <v>0</v>
      </c>
      <c r="G5" s="125" t="s">
        <v>71</v>
      </c>
      <c r="H5" s="121">
        <v>1002</v>
      </c>
      <c r="I5" s="121">
        <v>1002</v>
      </c>
      <c r="J5" s="121"/>
      <c r="K5" s="121"/>
      <c r="L5" s="121" t="s">
        <v>303</v>
      </c>
      <c r="M5" s="149">
        <v>-100726149</v>
      </c>
      <c r="N5" s="149"/>
      <c r="O5" s="121"/>
      <c r="P5" s="127">
        <v>-111</v>
      </c>
      <c r="Q5" s="127">
        <v>533</v>
      </c>
      <c r="S5" s="186" t="str">
        <f>VLOOKUP($A5,'TB Data'!$A$2:$A$64,1,FALSE)</f>
        <v>211</v>
      </c>
    </row>
    <row r="6" spans="1:19">
      <c r="A6" s="123" t="s">
        <v>74</v>
      </c>
      <c r="B6" s="122" t="s">
        <v>75</v>
      </c>
      <c r="C6" s="121"/>
      <c r="D6" s="124">
        <v>2029600</v>
      </c>
      <c r="E6" s="124">
        <v>2029600</v>
      </c>
      <c r="F6" s="124">
        <v>0</v>
      </c>
      <c r="G6" s="125" t="s">
        <v>71</v>
      </c>
      <c r="H6" s="121">
        <v>1002</v>
      </c>
      <c r="I6" s="121">
        <v>1002</v>
      </c>
      <c r="J6" s="121"/>
      <c r="K6" s="121"/>
      <c r="L6" s="121" t="s">
        <v>303</v>
      </c>
      <c r="M6" s="149" t="s">
        <v>315</v>
      </c>
      <c r="N6" s="149"/>
      <c r="O6" s="121"/>
      <c r="P6" s="121"/>
      <c r="Q6" s="121"/>
      <c r="S6" s="186" t="str">
        <f>VLOOKUP($A6,'TB Data'!$A$2:$A$64,1,FALSE)</f>
        <v>215</v>
      </c>
    </row>
    <row r="7" spans="1:19">
      <c r="A7" s="123" t="s">
        <v>76</v>
      </c>
      <c r="B7" s="122" t="s">
        <v>77</v>
      </c>
      <c r="C7" s="121"/>
      <c r="D7" s="124">
        <v>52758</v>
      </c>
      <c r="E7" s="124">
        <v>52758</v>
      </c>
      <c r="F7" s="124">
        <v>52758</v>
      </c>
      <c r="G7" s="125" t="s">
        <v>71</v>
      </c>
      <c r="H7" s="121">
        <v>1002</v>
      </c>
      <c r="I7" s="121">
        <v>1002</v>
      </c>
      <c r="J7" s="121"/>
      <c r="K7" s="121"/>
      <c r="L7" s="121" t="s">
        <v>303</v>
      </c>
      <c r="M7" s="149" t="s">
        <v>315</v>
      </c>
      <c r="N7" s="149"/>
      <c r="O7" s="121"/>
      <c r="P7" s="121"/>
      <c r="Q7" s="121"/>
      <c r="S7" s="186" t="str">
        <f>VLOOKUP($A7,'TB Data'!$A$2:$A$64,1,FALSE)</f>
        <v>2182</v>
      </c>
    </row>
    <row r="8" spans="1:19">
      <c r="A8" s="123" t="s">
        <v>78</v>
      </c>
      <c r="B8" s="122" t="s">
        <v>79</v>
      </c>
      <c r="C8" s="121"/>
      <c r="D8" s="124">
        <v>212211314</v>
      </c>
      <c r="E8" s="124">
        <v>78844216</v>
      </c>
      <c r="F8" s="124">
        <v>5184632</v>
      </c>
      <c r="G8" s="125" t="s">
        <v>71</v>
      </c>
      <c r="H8" s="121">
        <v>1002</v>
      </c>
      <c r="I8" s="121">
        <v>1002</v>
      </c>
      <c r="J8" s="121"/>
      <c r="K8" s="121"/>
      <c r="L8" s="121" t="s">
        <v>303</v>
      </c>
      <c r="M8" s="149">
        <v>-133367098</v>
      </c>
      <c r="N8" s="149"/>
      <c r="O8" s="121"/>
      <c r="P8" s="121"/>
      <c r="Q8" s="121"/>
      <c r="S8" s="186" t="str">
        <f>VLOOKUP($A8,'TB Data'!$A$2:$A$64,1,FALSE)</f>
        <v>232</v>
      </c>
    </row>
    <row r="9" spans="1:19">
      <c r="A9" s="123" t="s">
        <v>80</v>
      </c>
      <c r="B9" s="122" t="s">
        <v>81</v>
      </c>
      <c r="C9" s="121"/>
      <c r="D9" s="124">
        <v>-542037</v>
      </c>
      <c r="E9" s="124">
        <v>-170151</v>
      </c>
      <c r="F9" s="124">
        <v>0</v>
      </c>
      <c r="G9" s="125" t="s">
        <v>71</v>
      </c>
      <c r="H9" s="121">
        <v>1002</v>
      </c>
      <c r="I9" s="121">
        <v>1002</v>
      </c>
      <c r="J9" s="121"/>
      <c r="K9" s="121"/>
      <c r="L9" s="121" t="s">
        <v>304</v>
      </c>
      <c r="M9" s="149">
        <v>371886</v>
      </c>
      <c r="N9" s="149"/>
      <c r="O9" s="121"/>
      <c r="P9" s="121"/>
      <c r="Q9" s="121"/>
      <c r="S9" s="186" t="str">
        <f>VLOOKUP($A9,'TB Data'!$A$2:$A$64,1,FALSE)</f>
        <v>2815</v>
      </c>
    </row>
    <row r="10" spans="1:19">
      <c r="A10" s="123" t="s">
        <v>82</v>
      </c>
      <c r="B10" s="122" t="s">
        <v>83</v>
      </c>
      <c r="C10" s="121"/>
      <c r="D10" s="124">
        <v>-23079</v>
      </c>
      <c r="E10" s="124">
        <v>-13188</v>
      </c>
      <c r="F10" s="124">
        <v>0</v>
      </c>
      <c r="G10" s="125" t="s">
        <v>71</v>
      </c>
      <c r="H10" s="121">
        <v>1002</v>
      </c>
      <c r="I10" s="121">
        <v>1002</v>
      </c>
      <c r="J10" s="121"/>
      <c r="K10" s="121"/>
      <c r="L10" s="121" t="s">
        <v>304</v>
      </c>
      <c r="M10" s="149">
        <v>9891</v>
      </c>
      <c r="N10" s="149"/>
      <c r="O10" s="121"/>
      <c r="P10" s="121"/>
      <c r="Q10" s="121"/>
      <c r="S10" s="186" t="str">
        <f>VLOOKUP($A10,'TB Data'!$A$2:$A$64,1,FALSE)</f>
        <v>28182</v>
      </c>
    </row>
    <row r="11" spans="1:19">
      <c r="A11" s="123" t="s">
        <v>93</v>
      </c>
      <c r="B11" s="122" t="s">
        <v>94</v>
      </c>
      <c r="C11" s="121"/>
      <c r="D11" s="124">
        <v>-142940557</v>
      </c>
      <c r="E11" s="124">
        <v>-58247364</v>
      </c>
      <c r="F11" s="124">
        <v>-2371614</v>
      </c>
      <c r="G11" s="125" t="s">
        <v>92</v>
      </c>
      <c r="H11" s="121">
        <v>1032</v>
      </c>
      <c r="I11" s="121">
        <v>1032</v>
      </c>
      <c r="J11" s="121"/>
      <c r="K11" s="121"/>
      <c r="L11" s="121" t="s">
        <v>305</v>
      </c>
      <c r="M11" s="149">
        <v>84693192</v>
      </c>
      <c r="N11" s="149"/>
      <c r="O11" s="121"/>
      <c r="P11" s="121"/>
      <c r="Q11" s="121"/>
      <c r="S11" s="186" t="str">
        <f>VLOOKUP($A11,'TB Data'!$A$2:$A$64,1,FALSE)</f>
        <v>401</v>
      </c>
    </row>
    <row r="12" spans="1:19">
      <c r="A12" s="123" t="s">
        <v>100</v>
      </c>
      <c r="B12" s="122" t="s">
        <v>101</v>
      </c>
      <c r="C12" s="121"/>
      <c r="D12" s="124" t="s">
        <v>315</v>
      </c>
      <c r="E12" s="124">
        <v>61024</v>
      </c>
      <c r="F12" s="124">
        <v>0</v>
      </c>
      <c r="G12" s="125" t="s">
        <v>99</v>
      </c>
      <c r="H12" s="121">
        <v>1035</v>
      </c>
      <c r="I12" s="121">
        <v>1011</v>
      </c>
      <c r="J12" s="121"/>
      <c r="K12" s="121"/>
      <c r="L12" s="121" t="s">
        <v>306</v>
      </c>
      <c r="M12" s="149">
        <v>61024</v>
      </c>
      <c r="N12" s="149"/>
      <c r="O12" s="121"/>
      <c r="P12" s="121"/>
      <c r="Q12" s="121"/>
      <c r="S12" s="186" t="str">
        <f>VLOOKUP($A12,'TB Data'!$A$2:$A$64,1,FALSE)</f>
        <v>408</v>
      </c>
    </row>
    <row r="13" spans="1:19">
      <c r="A13" s="123" t="s">
        <v>47</v>
      </c>
      <c r="B13" s="122" t="s">
        <v>48</v>
      </c>
      <c r="C13" s="121"/>
      <c r="D13" s="124">
        <v>196878124</v>
      </c>
      <c r="E13" s="124" t="s">
        <v>315</v>
      </c>
      <c r="F13" s="124">
        <v>0</v>
      </c>
      <c r="G13" s="125" t="s">
        <v>46</v>
      </c>
      <c r="H13" s="121">
        <v>1011</v>
      </c>
      <c r="I13" s="121">
        <v>1011</v>
      </c>
      <c r="J13" s="121"/>
      <c r="K13" s="121"/>
      <c r="L13" s="121" t="s">
        <v>307</v>
      </c>
      <c r="M13" s="149">
        <v>-196878124</v>
      </c>
      <c r="N13" s="149"/>
      <c r="O13" s="121"/>
      <c r="P13" s="121"/>
      <c r="Q13" s="121"/>
      <c r="S13" s="186" t="str">
        <f>VLOOKUP($A13,'TB Data'!$A$2:$A$64,1,FALSE)</f>
        <v>409</v>
      </c>
    </row>
    <row r="14" spans="1:19">
      <c r="A14" s="123" t="s">
        <v>102</v>
      </c>
      <c r="B14" s="122" t="s">
        <v>103</v>
      </c>
      <c r="C14" s="121"/>
      <c r="D14" s="124">
        <v>-864000</v>
      </c>
      <c r="E14" s="124">
        <v>-487428</v>
      </c>
      <c r="F14" s="124">
        <v>-360000</v>
      </c>
      <c r="G14" s="125" t="s">
        <v>99</v>
      </c>
      <c r="H14" s="121">
        <v>1034</v>
      </c>
      <c r="I14" s="121">
        <v>1034</v>
      </c>
      <c r="J14" s="121">
        <v>3008</v>
      </c>
      <c r="K14" s="121">
        <v>3008</v>
      </c>
      <c r="L14" s="121" t="s">
        <v>306</v>
      </c>
      <c r="M14" s="149">
        <v>376572</v>
      </c>
      <c r="N14" s="149"/>
      <c r="O14" s="121"/>
      <c r="P14" s="121"/>
      <c r="Q14" s="121"/>
      <c r="S14" s="186" t="str">
        <f>VLOOKUP($A14,'TB Data'!$A$2:$A$64,1,FALSE)</f>
        <v>421</v>
      </c>
    </row>
    <row r="15" spans="1:19">
      <c r="A15" s="123" t="s">
        <v>104</v>
      </c>
      <c r="B15" s="122" t="s">
        <v>105</v>
      </c>
      <c r="C15" s="121"/>
      <c r="D15" s="124" t="s">
        <v>315</v>
      </c>
      <c r="E15" s="124">
        <v>-24470</v>
      </c>
      <c r="F15" s="124">
        <v>-23464</v>
      </c>
      <c r="G15" s="125" t="s">
        <v>99</v>
      </c>
      <c r="H15" s="121">
        <v>1034</v>
      </c>
      <c r="I15" s="121">
        <v>1034</v>
      </c>
      <c r="J15" s="153">
        <v>3009</v>
      </c>
      <c r="K15" s="153">
        <v>3009</v>
      </c>
      <c r="L15" s="121" t="s">
        <v>306</v>
      </c>
      <c r="M15" s="149">
        <v>-24470</v>
      </c>
      <c r="N15" s="149"/>
      <c r="O15" s="121"/>
      <c r="P15" s="121"/>
      <c r="Q15" s="121"/>
      <c r="S15" s="186" t="str">
        <f>VLOOKUP($A15,'TB Data'!$A$2:$A$64,1,FALSE)</f>
        <v>431</v>
      </c>
    </row>
    <row r="16" spans="1:19">
      <c r="A16" s="123" t="s">
        <v>308</v>
      </c>
      <c r="B16" s="122" t="s">
        <v>105</v>
      </c>
      <c r="C16" s="126"/>
      <c r="D16" s="124">
        <v>34412</v>
      </c>
      <c r="E16" s="124"/>
      <c r="F16" s="124">
        <v>0</v>
      </c>
      <c r="G16" s="187" t="s">
        <v>46</v>
      </c>
      <c r="H16" s="126">
        <v>1010</v>
      </c>
      <c r="I16" s="126">
        <v>1010</v>
      </c>
      <c r="J16" s="126">
        <v>3002</v>
      </c>
      <c r="K16" s="126">
        <v>3002</v>
      </c>
      <c r="L16" s="121" t="s">
        <v>306</v>
      </c>
      <c r="M16" s="149">
        <v>-34412</v>
      </c>
      <c r="N16" s="149"/>
      <c r="O16" s="126"/>
      <c r="P16" s="132"/>
      <c r="Q16" s="132"/>
      <c r="S16" s="186" t="str">
        <f>VLOOKUP($A16,'TB Data'!$A$2:$A$64,1,FALSE)</f>
        <v>431_A</v>
      </c>
    </row>
    <row r="17" spans="1:19">
      <c r="A17" s="123" t="s">
        <v>106</v>
      </c>
      <c r="B17" s="122" t="s">
        <v>107</v>
      </c>
      <c r="C17" s="121"/>
      <c r="D17" s="124">
        <v>-21525</v>
      </c>
      <c r="E17" s="124">
        <v>-15244</v>
      </c>
      <c r="F17" s="124">
        <v>-12663</v>
      </c>
      <c r="G17" s="125" t="s">
        <v>99</v>
      </c>
      <c r="H17" s="121">
        <v>1034</v>
      </c>
      <c r="I17" s="121">
        <v>1034</v>
      </c>
      <c r="J17" s="121">
        <v>3010</v>
      </c>
      <c r="K17" s="121">
        <v>3010</v>
      </c>
      <c r="L17" s="121" t="s">
        <v>306</v>
      </c>
      <c r="M17" s="149">
        <v>6281</v>
      </c>
      <c r="N17" s="149"/>
      <c r="O17" s="121"/>
      <c r="P17" s="121"/>
      <c r="Q17" s="121"/>
      <c r="S17" s="186" t="str">
        <f>VLOOKUP($A17,'TB Data'!$A$2:$A$64,1,FALSE)</f>
        <v>442</v>
      </c>
    </row>
    <row r="18" spans="1:19">
      <c r="A18" s="123" t="s">
        <v>49</v>
      </c>
      <c r="B18" s="122" t="s">
        <v>50</v>
      </c>
      <c r="C18" s="121"/>
      <c r="D18" s="124">
        <v>180000</v>
      </c>
      <c r="E18" s="124">
        <v>180000</v>
      </c>
      <c r="F18" s="124">
        <v>180000</v>
      </c>
      <c r="G18" s="125" t="s">
        <v>46</v>
      </c>
      <c r="H18" s="121">
        <v>1010</v>
      </c>
      <c r="I18" s="121">
        <v>1010</v>
      </c>
      <c r="J18" s="121">
        <v>3001</v>
      </c>
      <c r="K18" s="121">
        <v>3001</v>
      </c>
      <c r="L18" s="121" t="s">
        <v>307</v>
      </c>
      <c r="M18" s="149" t="s">
        <v>315</v>
      </c>
      <c r="N18" s="149"/>
      <c r="O18" s="121"/>
      <c r="P18" s="121"/>
      <c r="Q18" s="121"/>
      <c r="S18" s="186" t="str">
        <f>VLOOKUP($A18,'TB Data'!$A$2:$A$64,1,FALSE)</f>
        <v>444</v>
      </c>
    </row>
    <row r="19" spans="1:19">
      <c r="A19" s="123" t="s">
        <v>308</v>
      </c>
      <c r="B19" s="122" t="s">
        <v>105</v>
      </c>
      <c r="C19" s="126"/>
      <c r="D19" s="124">
        <v>-34412</v>
      </c>
      <c r="E19" s="124"/>
      <c r="F19" s="124">
        <v>0</v>
      </c>
      <c r="G19" s="187" t="s">
        <v>99</v>
      </c>
      <c r="H19" s="126">
        <v>1034</v>
      </c>
      <c r="I19" s="126">
        <v>1034</v>
      </c>
      <c r="J19" s="153">
        <v>3009</v>
      </c>
      <c r="K19" s="153">
        <v>3009</v>
      </c>
      <c r="L19" s="121" t="s">
        <v>306</v>
      </c>
      <c r="M19" s="149">
        <v>34412</v>
      </c>
      <c r="N19" s="149"/>
      <c r="O19" s="126"/>
      <c r="P19" s="132"/>
      <c r="Q19" s="132"/>
      <c r="S19" s="186" t="str">
        <f>VLOOKUP($A19,'TB Data'!$A$2:$A$64,1,FALSE)</f>
        <v>431_A</v>
      </c>
    </row>
    <row r="20" spans="1:19">
      <c r="A20" s="123" t="s">
        <v>51</v>
      </c>
      <c r="B20" s="122" t="s">
        <v>52</v>
      </c>
      <c r="C20" s="121"/>
      <c r="D20" s="124">
        <v>82338067</v>
      </c>
      <c r="E20" s="124">
        <v>13759170</v>
      </c>
      <c r="F20" s="124">
        <v>921035</v>
      </c>
      <c r="G20" s="125" t="s">
        <v>46</v>
      </c>
      <c r="H20" s="121">
        <v>1010</v>
      </c>
      <c r="I20" s="121">
        <v>1010</v>
      </c>
      <c r="J20" s="121">
        <v>3000</v>
      </c>
      <c r="K20" s="121">
        <v>3000</v>
      </c>
      <c r="L20" s="121" t="s">
        <v>307</v>
      </c>
      <c r="M20" s="149">
        <v>-68578897</v>
      </c>
      <c r="N20" s="149"/>
      <c r="O20" s="121"/>
      <c r="P20" s="121"/>
      <c r="Q20" s="121"/>
      <c r="S20" s="186" t="str">
        <f>VLOOKUP($A20,'TB Data'!$A$2:$A$64,1,FALSE)</f>
        <v>4456</v>
      </c>
    </row>
    <row r="21" spans="1:19">
      <c r="A21" s="123" t="s">
        <v>53</v>
      </c>
      <c r="B21" s="122" t="s">
        <v>54</v>
      </c>
      <c r="C21" s="121"/>
      <c r="D21" s="124">
        <v>203999382</v>
      </c>
      <c r="E21" s="124">
        <v>-871287</v>
      </c>
      <c r="F21" s="124">
        <v>-5698180</v>
      </c>
      <c r="G21" s="125" t="s">
        <v>46</v>
      </c>
      <c r="H21" s="121">
        <v>1021</v>
      </c>
      <c r="I21" s="121">
        <v>1023</v>
      </c>
      <c r="J21" s="121"/>
      <c r="K21" s="121"/>
      <c r="L21" s="121" t="s">
        <v>300</v>
      </c>
      <c r="M21" s="149"/>
      <c r="N21" s="149"/>
      <c r="O21" s="121"/>
      <c r="P21" s="121"/>
      <c r="Q21" s="121"/>
      <c r="S21" s="186" t="str">
        <f>VLOOKUP($A21,'TB Data'!$A$2:$A$64,1,FALSE)</f>
        <v>455</v>
      </c>
    </row>
    <row r="22" spans="1:19">
      <c r="A22" s="123" t="s">
        <v>108</v>
      </c>
      <c r="B22" s="122" t="s">
        <v>109</v>
      </c>
      <c r="C22" s="121"/>
      <c r="D22" s="124">
        <v>-1226667</v>
      </c>
      <c r="E22" s="124">
        <v>-1505459</v>
      </c>
      <c r="F22" s="124">
        <v>0</v>
      </c>
      <c r="G22" s="125" t="s">
        <v>99</v>
      </c>
      <c r="H22" s="121">
        <v>1022</v>
      </c>
      <c r="I22" s="121">
        <v>1022</v>
      </c>
      <c r="J22" s="121"/>
      <c r="K22" s="121"/>
      <c r="L22" s="121" t="s">
        <v>309</v>
      </c>
      <c r="M22" s="149">
        <v>-278793</v>
      </c>
      <c r="N22" s="149"/>
      <c r="O22" s="121"/>
      <c r="P22" s="121"/>
      <c r="Q22" s="121"/>
      <c r="S22" s="186" t="str">
        <f>VLOOKUP($A22,'TB Data'!$A$2:$A$64,1,FALSE)</f>
        <v>460</v>
      </c>
    </row>
    <row r="23" spans="1:19">
      <c r="A23" s="123" t="s">
        <v>55</v>
      </c>
      <c r="B23" s="122" t="s">
        <v>56</v>
      </c>
      <c r="C23" s="121"/>
      <c r="D23" s="124">
        <v>-92327</v>
      </c>
      <c r="E23" s="124">
        <v>-49184208</v>
      </c>
      <c r="F23" s="124">
        <v>-871287</v>
      </c>
      <c r="G23" s="125" t="s">
        <v>99</v>
      </c>
      <c r="H23" s="121">
        <v>1023</v>
      </c>
      <c r="I23" s="121">
        <v>1023</v>
      </c>
      <c r="J23" s="121"/>
      <c r="K23" s="121"/>
      <c r="L23" s="121" t="s">
        <v>306</v>
      </c>
      <c r="M23" s="149">
        <v>-49963168</v>
      </c>
      <c r="N23" s="149"/>
      <c r="O23" s="121"/>
      <c r="P23" s="121"/>
      <c r="Q23" s="121"/>
      <c r="S23" s="186" t="str">
        <f>VLOOKUP($A23,'TB Data'!$A$2:$A$64,1,FALSE)</f>
        <v>467</v>
      </c>
    </row>
    <row r="24" spans="1:19">
      <c r="A24" s="123" t="s">
        <v>57</v>
      </c>
      <c r="B24" s="122" t="s">
        <v>58</v>
      </c>
      <c r="C24" s="121"/>
      <c r="D24" s="124">
        <v>34275</v>
      </c>
      <c r="E24" s="124">
        <v>34919</v>
      </c>
      <c r="F24" s="124">
        <v>0</v>
      </c>
      <c r="G24" s="125" t="s">
        <v>46</v>
      </c>
      <c r="H24" s="121">
        <v>1012</v>
      </c>
      <c r="I24" s="121">
        <v>1012</v>
      </c>
      <c r="J24" s="121"/>
      <c r="K24" s="121"/>
      <c r="L24" s="121" t="s">
        <v>307</v>
      </c>
      <c r="M24" s="149">
        <v>644</v>
      </c>
      <c r="N24" s="149"/>
      <c r="O24" s="121"/>
      <c r="P24" s="121"/>
      <c r="Q24" s="121"/>
      <c r="S24" s="186" t="str">
        <f>VLOOKUP($A24,'TB Data'!$A$2:$A$64,1,FALSE)</f>
        <v>486</v>
      </c>
    </row>
    <row r="25" spans="1:19">
      <c r="A25" s="136" t="s">
        <v>20</v>
      </c>
      <c r="B25" s="137" t="s">
        <v>21</v>
      </c>
      <c r="C25" s="138"/>
      <c r="D25" s="139">
        <v>82376</v>
      </c>
      <c r="E25" s="139">
        <v>68081</v>
      </c>
      <c r="F25" s="139">
        <v>4355.7400000002235</v>
      </c>
      <c r="G25" s="140" t="s">
        <v>19</v>
      </c>
      <c r="H25" s="138">
        <v>1013</v>
      </c>
      <c r="I25" s="138">
        <v>1013</v>
      </c>
      <c r="J25" s="138">
        <v>3005</v>
      </c>
      <c r="K25" s="138">
        <v>3005</v>
      </c>
      <c r="L25" s="134"/>
      <c r="M25" s="147"/>
      <c r="N25" s="150"/>
      <c r="O25" s="134"/>
      <c r="P25" s="135"/>
      <c r="Q25" s="135"/>
      <c r="S25" s="186" t="str">
        <f>VLOOKUP($A25,'TB Data'!$A$2:$A$64,1,FALSE)</f>
        <v>5121</v>
      </c>
    </row>
    <row r="26" spans="1:19">
      <c r="A26" s="141" t="s">
        <v>23</v>
      </c>
      <c r="B26" s="142" t="s">
        <v>24</v>
      </c>
      <c r="C26" s="143"/>
      <c r="D26" s="144">
        <v>126344</v>
      </c>
      <c r="E26" s="144">
        <v>175178</v>
      </c>
      <c r="F26" s="144">
        <v>32477.730000000447</v>
      </c>
      <c r="G26" s="145" t="s">
        <v>19</v>
      </c>
      <c r="H26" s="143">
        <v>1013</v>
      </c>
      <c r="I26" s="143">
        <v>1013</v>
      </c>
      <c r="J26" s="143">
        <v>3006</v>
      </c>
      <c r="K26" s="143">
        <v>3006</v>
      </c>
      <c r="L26" s="121"/>
      <c r="M26" s="121"/>
      <c r="N26" s="121"/>
      <c r="O26" s="121"/>
      <c r="P26" s="121"/>
      <c r="Q26" s="121"/>
      <c r="S26" s="186" t="str">
        <f>VLOOKUP($A26,'TB Data'!$A$2:$A$64,1,FALSE)</f>
        <v>5122</v>
      </c>
    </row>
    <row r="27" spans="1:19">
      <c r="A27" s="141" t="s">
        <v>25</v>
      </c>
      <c r="B27" s="142" t="s">
        <v>26</v>
      </c>
      <c r="C27" s="143"/>
      <c r="D27" s="144">
        <v>200</v>
      </c>
      <c r="E27" s="144">
        <v>37500</v>
      </c>
      <c r="F27" s="144">
        <v>0</v>
      </c>
      <c r="G27" s="145" t="s">
        <v>19</v>
      </c>
      <c r="H27" s="143">
        <v>1013</v>
      </c>
      <c r="I27" s="143">
        <v>1013</v>
      </c>
      <c r="J27" s="143">
        <v>3003</v>
      </c>
      <c r="K27" s="143">
        <v>3003</v>
      </c>
      <c r="L27" s="121"/>
      <c r="M27" s="121"/>
      <c r="N27" s="121"/>
      <c r="O27" s="121"/>
      <c r="P27" s="121"/>
      <c r="Q27" s="121"/>
      <c r="S27" s="186" t="str">
        <f>VLOOKUP($A27,'TB Data'!$A$2:$A$64,1,FALSE)</f>
        <v>5311</v>
      </c>
    </row>
    <row r="28" spans="1:19">
      <c r="A28" s="141" t="s">
        <v>27</v>
      </c>
      <c r="B28" s="142" t="s">
        <v>310</v>
      </c>
      <c r="C28" s="143"/>
      <c r="D28" s="144">
        <v>140</v>
      </c>
      <c r="E28" s="144" t="s">
        <v>315</v>
      </c>
      <c r="F28" s="144">
        <v>0</v>
      </c>
      <c r="G28" s="145" t="s">
        <v>19</v>
      </c>
      <c r="H28" s="143">
        <v>1013</v>
      </c>
      <c r="I28" s="143">
        <v>1013</v>
      </c>
      <c r="J28" s="143">
        <v>3004</v>
      </c>
      <c r="K28" s="143">
        <v>3004</v>
      </c>
      <c r="L28" s="121"/>
      <c r="M28" s="121"/>
      <c r="N28" s="121"/>
      <c r="O28" s="121"/>
      <c r="P28" s="121"/>
      <c r="Q28" s="121"/>
      <c r="S28" s="186" t="str">
        <f>VLOOKUP($A28,'TB Data'!$A$2:$A$64,1,FALSE)</f>
        <v>5312</v>
      </c>
    </row>
    <row r="29" spans="1:19">
      <c r="A29" s="141" t="s">
        <v>277</v>
      </c>
      <c r="B29" s="142" t="s">
        <v>278</v>
      </c>
      <c r="C29" s="143"/>
      <c r="D29" s="144" t="s">
        <v>315</v>
      </c>
      <c r="E29" s="144" t="s">
        <v>315</v>
      </c>
      <c r="F29" s="144">
        <v>0</v>
      </c>
      <c r="G29" s="145" t="s">
        <v>19</v>
      </c>
      <c r="H29" s="143">
        <v>1013</v>
      </c>
      <c r="I29" s="143">
        <v>1013</v>
      </c>
      <c r="J29" s="143">
        <v>3003</v>
      </c>
      <c r="K29" s="143">
        <v>3003</v>
      </c>
      <c r="L29" s="121"/>
      <c r="M29" s="121"/>
      <c r="N29" s="121"/>
      <c r="O29" s="121"/>
      <c r="P29" s="121"/>
      <c r="Q29" s="121"/>
      <c r="S29" s="186" t="str">
        <f>VLOOKUP($A29,'TB Data'!$A$2:$A$64,1,FALSE)</f>
        <v>581</v>
      </c>
    </row>
    <row r="30" spans="1:19">
      <c r="A30" s="141" t="s">
        <v>28</v>
      </c>
      <c r="B30" s="142" t="s">
        <v>29</v>
      </c>
      <c r="C30" s="143"/>
      <c r="D30" s="144">
        <v>198078210</v>
      </c>
      <c r="E30" s="144" t="s">
        <v>315</v>
      </c>
      <c r="F30" s="144">
        <v>0</v>
      </c>
      <c r="G30" s="145" t="s">
        <v>19</v>
      </c>
      <c r="H30" s="143">
        <v>1013</v>
      </c>
      <c r="I30" s="143">
        <v>1013</v>
      </c>
      <c r="J30" s="143">
        <v>3007</v>
      </c>
      <c r="K30" s="143">
        <v>3007</v>
      </c>
      <c r="L30" s="121"/>
      <c r="M30" s="121"/>
      <c r="N30" s="121"/>
      <c r="O30" s="121"/>
      <c r="P30" s="121"/>
      <c r="Q30" s="121"/>
      <c r="S30" s="186" t="str">
        <f>VLOOKUP($A30,'TB Data'!$A$2:$A$64,1,FALSE)</f>
        <v>591</v>
      </c>
    </row>
    <row r="31" spans="1:19">
      <c r="A31" s="123" t="s">
        <v>152</v>
      </c>
      <c r="B31" s="122" t="s">
        <v>153</v>
      </c>
      <c r="C31" s="121"/>
      <c r="D31" s="124">
        <v>404115</v>
      </c>
      <c r="E31" s="124">
        <v>34767</v>
      </c>
      <c r="F31" s="124">
        <v>2000</v>
      </c>
      <c r="G31" s="125" t="s">
        <v>151</v>
      </c>
      <c r="H31" s="121">
        <v>2003</v>
      </c>
      <c r="I31" s="121">
        <v>2003</v>
      </c>
      <c r="J31" s="121">
        <v>3012</v>
      </c>
      <c r="K31" s="121">
        <v>3012</v>
      </c>
      <c r="L31" s="121"/>
      <c r="M31" s="121"/>
      <c r="N31" s="121"/>
      <c r="O31" s="121"/>
      <c r="P31" s="121"/>
      <c r="Q31" s="121"/>
      <c r="S31" s="186" t="str">
        <f>VLOOKUP($A31,'TB Data'!$A$2:$A$64,1,FALSE)</f>
        <v>611</v>
      </c>
    </row>
    <row r="32" spans="1:19">
      <c r="A32" s="123" t="s">
        <v>154</v>
      </c>
      <c r="B32" s="122" t="s">
        <v>155</v>
      </c>
      <c r="C32" s="121"/>
      <c r="D32" s="124">
        <v>217190</v>
      </c>
      <c r="E32" s="124">
        <v>183147</v>
      </c>
      <c r="F32" s="124">
        <v>0</v>
      </c>
      <c r="G32" s="125" t="s">
        <v>151</v>
      </c>
      <c r="H32" s="121">
        <v>2004</v>
      </c>
      <c r="I32" s="121">
        <v>2004</v>
      </c>
      <c r="J32" s="153">
        <v>3014</v>
      </c>
      <c r="K32" s="153">
        <v>3014</v>
      </c>
      <c r="L32" s="121"/>
      <c r="M32" s="121"/>
      <c r="N32" s="121"/>
      <c r="O32" s="121"/>
      <c r="P32" s="121"/>
      <c r="Q32" s="121"/>
      <c r="S32" s="186" t="str">
        <f>VLOOKUP($A32,'TB Data'!$A$2:$A$64,1,FALSE)</f>
        <v>613</v>
      </c>
    </row>
    <row r="33" spans="1:19">
      <c r="A33" s="123" t="s">
        <v>156</v>
      </c>
      <c r="B33" s="122" t="s">
        <v>157</v>
      </c>
      <c r="C33" s="121"/>
      <c r="D33" s="124">
        <v>7099025</v>
      </c>
      <c r="E33" s="124">
        <v>4526179</v>
      </c>
      <c r="F33" s="124">
        <v>309859</v>
      </c>
      <c r="G33" s="125" t="s">
        <v>151</v>
      </c>
      <c r="H33" s="121">
        <v>2003</v>
      </c>
      <c r="I33" s="121">
        <v>2003</v>
      </c>
      <c r="J33" s="121">
        <v>3011</v>
      </c>
      <c r="K33" s="121">
        <v>3011</v>
      </c>
      <c r="L33" s="121"/>
      <c r="M33" s="121"/>
      <c r="S33" s="186" t="str">
        <f>VLOOKUP($A33,'TB Data'!$A$2:$A$64,1,FALSE)</f>
        <v>618</v>
      </c>
    </row>
    <row r="34" spans="1:19">
      <c r="A34" s="123" t="s">
        <v>158</v>
      </c>
      <c r="B34" s="122" t="s">
        <v>159</v>
      </c>
      <c r="C34" s="121"/>
      <c r="D34" s="124">
        <v>6065</v>
      </c>
      <c r="E34" s="124">
        <v>48990</v>
      </c>
      <c r="F34" s="124">
        <v>0</v>
      </c>
      <c r="G34" s="125" t="s">
        <v>151</v>
      </c>
      <c r="H34" s="121">
        <v>2004</v>
      </c>
      <c r="I34" s="121">
        <v>2004</v>
      </c>
      <c r="J34" s="153">
        <v>3015</v>
      </c>
      <c r="K34" s="153">
        <v>3015</v>
      </c>
      <c r="L34" s="121"/>
      <c r="M34" s="121"/>
      <c r="S34" s="186" t="str">
        <f>VLOOKUP($A34,'TB Data'!$A$2:$A$64,1,FALSE)</f>
        <v>626</v>
      </c>
    </row>
    <row r="35" spans="1:19">
      <c r="A35" s="123" t="s">
        <v>160</v>
      </c>
      <c r="B35" s="122" t="s">
        <v>161</v>
      </c>
      <c r="C35" s="121"/>
      <c r="D35" s="124">
        <v>59404</v>
      </c>
      <c r="E35" s="124">
        <v>40142</v>
      </c>
      <c r="F35" s="124">
        <v>0</v>
      </c>
      <c r="G35" s="125" t="s">
        <v>151</v>
      </c>
      <c r="H35" s="121">
        <v>2004</v>
      </c>
      <c r="I35" s="121">
        <v>2004</v>
      </c>
      <c r="J35" s="153">
        <v>3016</v>
      </c>
      <c r="K35" s="153">
        <v>3016</v>
      </c>
      <c r="L35" s="121"/>
      <c r="M35" s="121"/>
      <c r="S35" s="186" t="str">
        <f>VLOOKUP($A35,'TB Data'!$A$2:$A$64,1,FALSE)</f>
        <v>6273</v>
      </c>
    </row>
    <row r="36" spans="1:19">
      <c r="A36" s="123" t="s">
        <v>162</v>
      </c>
      <c r="B36" s="122" t="s">
        <v>163</v>
      </c>
      <c r="C36" s="121"/>
      <c r="D36" s="124">
        <v>55328</v>
      </c>
      <c r="E36" s="124">
        <v>60312</v>
      </c>
      <c r="F36" s="124">
        <v>0</v>
      </c>
      <c r="G36" s="125" t="s">
        <v>151</v>
      </c>
      <c r="H36" s="121">
        <v>2004</v>
      </c>
      <c r="I36" s="121">
        <v>2004</v>
      </c>
      <c r="J36" s="153">
        <v>3018</v>
      </c>
      <c r="K36" s="153">
        <v>3018</v>
      </c>
      <c r="L36" s="121"/>
      <c r="M36" s="121"/>
      <c r="S36" s="186" t="str">
        <f>VLOOKUP($A36,'TB Data'!$A$2:$A$64,1,FALSE)</f>
        <v>6276</v>
      </c>
    </row>
    <row r="37" spans="1:19">
      <c r="A37" s="123" t="s">
        <v>164</v>
      </c>
      <c r="B37" s="122" t="s">
        <v>165</v>
      </c>
      <c r="C37" s="121"/>
      <c r="D37" s="124">
        <v>18171</v>
      </c>
      <c r="E37" s="124">
        <v>7482</v>
      </c>
      <c r="F37" s="124">
        <v>0</v>
      </c>
      <c r="G37" s="125" t="s">
        <v>151</v>
      </c>
      <c r="H37" s="121">
        <v>2004</v>
      </c>
      <c r="I37" s="121">
        <v>2004</v>
      </c>
      <c r="J37" s="153">
        <v>3013</v>
      </c>
      <c r="K37" s="153">
        <v>3013</v>
      </c>
      <c r="L37" s="121"/>
      <c r="M37" s="121"/>
      <c r="S37" s="186" t="str">
        <f>VLOOKUP($A37,'TB Data'!$A$2:$A$64,1,FALSE)</f>
        <v>628</v>
      </c>
    </row>
    <row r="38" spans="1:19">
      <c r="A38" s="123" t="s">
        <v>166</v>
      </c>
      <c r="B38" s="122" t="s">
        <v>167</v>
      </c>
      <c r="C38" s="121"/>
      <c r="D38" s="124">
        <v>22120</v>
      </c>
      <c r="E38" s="124">
        <v>22120</v>
      </c>
      <c r="F38" s="124">
        <v>73940</v>
      </c>
      <c r="G38" s="125" t="s">
        <v>151</v>
      </c>
      <c r="H38" s="121">
        <v>2004</v>
      </c>
      <c r="I38" s="121">
        <v>2004</v>
      </c>
      <c r="J38" s="153">
        <v>3019</v>
      </c>
      <c r="K38" s="153">
        <v>3019</v>
      </c>
      <c r="L38" s="121"/>
      <c r="M38" s="121"/>
      <c r="S38" s="186" t="str">
        <f>VLOOKUP($A38,'TB Data'!$A$2:$A$64,1,FALSE)</f>
        <v>634</v>
      </c>
    </row>
    <row r="39" spans="1:19">
      <c r="A39" s="123" t="s">
        <v>143</v>
      </c>
      <c r="B39" s="122" t="s">
        <v>144</v>
      </c>
      <c r="C39" s="121"/>
      <c r="D39" s="124">
        <v>1730205</v>
      </c>
      <c r="E39" s="124">
        <v>1678653</v>
      </c>
      <c r="F39" s="124">
        <v>1448459</v>
      </c>
      <c r="G39" s="125" t="s">
        <v>142</v>
      </c>
      <c r="H39" s="121">
        <v>2005</v>
      </c>
      <c r="I39" s="121">
        <v>2005</v>
      </c>
      <c r="J39" s="121">
        <v>3020</v>
      </c>
      <c r="K39" s="121">
        <v>3020</v>
      </c>
      <c r="L39" s="121"/>
      <c r="M39" s="121"/>
      <c r="S39" s="186" t="str">
        <f>VLOOKUP($A39,'TB Data'!$A$2:$A$64,1,FALSE)</f>
        <v>641</v>
      </c>
    </row>
    <row r="40" spans="1:19">
      <c r="A40" s="123" t="s">
        <v>145</v>
      </c>
      <c r="B40" s="122" t="s">
        <v>146</v>
      </c>
      <c r="C40" s="121"/>
      <c r="D40" s="124">
        <v>68690</v>
      </c>
      <c r="E40" s="124">
        <v>172146</v>
      </c>
      <c r="F40" s="124">
        <v>96562</v>
      </c>
      <c r="G40" s="125" t="s">
        <v>142</v>
      </c>
      <c r="H40" s="121">
        <v>2005</v>
      </c>
      <c r="I40" s="121">
        <v>2005</v>
      </c>
      <c r="J40" s="121">
        <v>3021</v>
      </c>
      <c r="K40" s="121">
        <v>3021</v>
      </c>
      <c r="L40" s="121"/>
      <c r="M40" s="121"/>
      <c r="S40" s="186" t="str">
        <f>VLOOKUP($A40,'TB Data'!$A$2:$A$64,1,FALSE)</f>
        <v>644</v>
      </c>
    </row>
    <row r="41" spans="1:19">
      <c r="A41" s="123" t="s">
        <v>168</v>
      </c>
      <c r="B41" s="122" t="s">
        <v>169</v>
      </c>
      <c r="C41" s="121"/>
      <c r="D41" s="124">
        <v>1984425</v>
      </c>
      <c r="E41" s="124">
        <v>170067</v>
      </c>
      <c r="F41" s="124">
        <v>87500</v>
      </c>
      <c r="G41" s="125" t="s">
        <v>151</v>
      </c>
      <c r="H41" s="121">
        <v>2004</v>
      </c>
      <c r="I41" s="121">
        <v>2004</v>
      </c>
      <c r="J41" s="153">
        <v>3017</v>
      </c>
      <c r="K41" s="153">
        <v>3017</v>
      </c>
      <c r="L41" s="121"/>
      <c r="M41" s="121"/>
      <c r="S41" s="186" t="str">
        <f>VLOOKUP($A41,'TB Data'!$A$2:$A$64,1,FALSE)</f>
        <v>654</v>
      </c>
    </row>
    <row r="42" spans="1:19">
      <c r="A42" s="123" t="s">
        <v>175</v>
      </c>
      <c r="B42" s="122" t="s">
        <v>176</v>
      </c>
      <c r="C42" s="121"/>
      <c r="D42" s="124">
        <v>108134</v>
      </c>
      <c r="E42" s="124">
        <v>55279</v>
      </c>
      <c r="F42" s="124">
        <v>60693</v>
      </c>
      <c r="G42" s="125" t="s">
        <v>174</v>
      </c>
      <c r="H42" s="121">
        <v>2009</v>
      </c>
      <c r="I42" s="121">
        <v>2009</v>
      </c>
      <c r="J42" s="121">
        <v>3025</v>
      </c>
      <c r="K42" s="121">
        <v>3025</v>
      </c>
      <c r="L42" s="121" t="s">
        <v>311</v>
      </c>
      <c r="M42" s="152">
        <v>-108134</v>
      </c>
      <c r="S42" s="186" t="str">
        <f>VLOOKUP($A42,'TB Data'!$A$2:$A$64,1,FALSE)</f>
        <v>667</v>
      </c>
    </row>
    <row r="43" spans="1:19">
      <c r="A43" s="123" t="s">
        <v>177</v>
      </c>
      <c r="B43" s="122" t="s">
        <v>178</v>
      </c>
      <c r="C43" s="121"/>
      <c r="D43" s="124">
        <v>2150550</v>
      </c>
      <c r="E43" s="124">
        <v>166443</v>
      </c>
      <c r="F43" s="124">
        <v>135348.79999999999</v>
      </c>
      <c r="G43" s="125" t="s">
        <v>174</v>
      </c>
      <c r="H43" s="121">
        <v>2008</v>
      </c>
      <c r="I43" s="121">
        <v>2008</v>
      </c>
      <c r="J43" s="121">
        <v>3023</v>
      </c>
      <c r="K43" s="121">
        <v>3023</v>
      </c>
      <c r="L43" s="121" t="s">
        <v>312</v>
      </c>
      <c r="M43" s="152">
        <v>-2150550</v>
      </c>
      <c r="S43" s="186" t="str">
        <f>VLOOKUP($A43,'TB Data'!$A$2:$A$64,1,FALSE)</f>
        <v>669</v>
      </c>
    </row>
    <row r="44" spans="1:19">
      <c r="A44" s="123" t="s">
        <v>170</v>
      </c>
      <c r="B44" s="122" t="s">
        <v>171</v>
      </c>
      <c r="C44" s="121"/>
      <c r="D44" s="124">
        <v>371886</v>
      </c>
      <c r="E44" s="124">
        <v>170151</v>
      </c>
      <c r="F44" s="124">
        <v>0</v>
      </c>
      <c r="G44" s="125" t="s">
        <v>151</v>
      </c>
      <c r="H44" s="121">
        <v>2006</v>
      </c>
      <c r="I44" s="121">
        <v>2006</v>
      </c>
      <c r="J44" s="121"/>
      <c r="K44" s="121"/>
      <c r="L44" s="121"/>
      <c r="M44" s="121"/>
      <c r="S44" s="186" t="str">
        <f>VLOOKUP($A44,'TB Data'!$A$2:$A$64,1,FALSE)</f>
        <v>6815</v>
      </c>
    </row>
    <row r="45" spans="1:19">
      <c r="A45" s="123" t="s">
        <v>172</v>
      </c>
      <c r="B45" s="122" t="s">
        <v>173</v>
      </c>
      <c r="C45" s="121"/>
      <c r="D45" s="124">
        <v>9891</v>
      </c>
      <c r="E45" s="124">
        <v>13188</v>
      </c>
      <c r="F45" s="124">
        <v>0</v>
      </c>
      <c r="G45" s="125" t="s">
        <v>151</v>
      </c>
      <c r="H45" s="121">
        <v>2006</v>
      </c>
      <c r="I45" s="121">
        <v>2006</v>
      </c>
      <c r="J45" s="121"/>
      <c r="K45" s="121"/>
      <c r="L45" s="121"/>
      <c r="M45" s="121"/>
      <c r="S45" s="186" t="str">
        <f>VLOOKUP($A45,'TB Data'!$A$2:$A$64,1,FALSE)</f>
        <v>6818</v>
      </c>
    </row>
    <row r="46" spans="1:19">
      <c r="A46" s="123" t="s">
        <v>132</v>
      </c>
      <c r="B46" s="122" t="s">
        <v>133</v>
      </c>
      <c r="C46" s="121"/>
      <c r="D46" s="124">
        <v>-5650</v>
      </c>
      <c r="E46" s="124" t="s">
        <v>315</v>
      </c>
      <c r="F46" s="124">
        <v>0</v>
      </c>
      <c r="G46" s="125" t="s">
        <v>131</v>
      </c>
      <c r="H46" s="121">
        <v>2002</v>
      </c>
      <c r="I46" s="121">
        <v>2002</v>
      </c>
      <c r="J46" s="121"/>
      <c r="K46" s="121"/>
      <c r="L46" s="121"/>
      <c r="M46" s="152"/>
      <c r="S46" s="186" t="str">
        <f>VLOOKUP($A46,'TB Data'!$A$2:$A$64,1,FALSE)</f>
        <v>715</v>
      </c>
    </row>
    <row r="47" spans="1:19">
      <c r="A47" s="123" t="s">
        <v>179</v>
      </c>
      <c r="B47" s="122" t="s">
        <v>180</v>
      </c>
      <c r="C47" s="121"/>
      <c r="D47" s="124">
        <v>-204394</v>
      </c>
      <c r="E47" s="124">
        <v>-333556</v>
      </c>
      <c r="F47" s="124">
        <v>-18620</v>
      </c>
      <c r="G47" s="125" t="s">
        <v>174</v>
      </c>
      <c r="H47" s="121">
        <v>2008</v>
      </c>
      <c r="I47" s="121">
        <v>2008</v>
      </c>
      <c r="J47" s="121">
        <v>3022</v>
      </c>
      <c r="K47" s="121">
        <v>3022</v>
      </c>
      <c r="L47" s="121" t="s">
        <v>312</v>
      </c>
      <c r="M47" s="152">
        <v>204394</v>
      </c>
      <c r="S47" s="186" t="str">
        <f>VLOOKUP($A47,'TB Data'!$A$2:$A$64,1,FALSE)</f>
        <v>766</v>
      </c>
    </row>
    <row r="48" spans="1:19">
      <c r="A48" s="123" t="s">
        <v>181</v>
      </c>
      <c r="B48" s="122" t="s">
        <v>182</v>
      </c>
      <c r="C48" s="121"/>
      <c r="D48" s="124">
        <v>-15224</v>
      </c>
      <c r="E48" s="124">
        <v>-106</v>
      </c>
      <c r="F48" s="124">
        <v>-421.66</v>
      </c>
      <c r="G48" s="125" t="s">
        <v>174</v>
      </c>
      <c r="H48" s="121">
        <v>2009</v>
      </c>
      <c r="I48" s="121">
        <v>2009</v>
      </c>
      <c r="J48" s="121">
        <v>3024</v>
      </c>
      <c r="K48" s="121">
        <v>3024</v>
      </c>
      <c r="L48" s="121" t="s">
        <v>311</v>
      </c>
      <c r="M48" s="152">
        <v>15224</v>
      </c>
      <c r="S48" s="186" t="str">
        <f>VLOOKUP($A48,'TB Data'!$A$2:$A$64,1,FALSE)</f>
        <v>767</v>
      </c>
    </row>
    <row r="49" spans="1:17" ht="13.55" thickBot="1">
      <c r="A49" s="129"/>
      <c r="B49" s="129"/>
      <c r="C49" s="129"/>
      <c r="D49" s="130">
        <v>0</v>
      </c>
      <c r="E49" s="130">
        <v>0</v>
      </c>
      <c r="F49" s="130">
        <v>0</v>
      </c>
      <c r="G49" s="129"/>
      <c r="H49" s="129"/>
      <c r="I49" s="129"/>
      <c r="J49" s="129"/>
      <c r="K49" s="129"/>
      <c r="L49" s="128"/>
      <c r="M49" s="148"/>
      <c r="N49" s="151"/>
      <c r="O49" s="128"/>
      <c r="P49" s="131"/>
      <c r="Q49" s="131"/>
    </row>
    <row r="50" spans="1:17" ht="13.55" thickTop="1">
      <c r="A50" s="121"/>
      <c r="B50" s="121"/>
      <c r="C50" s="121"/>
      <c r="D50" s="121"/>
      <c r="E50" s="121"/>
      <c r="G50" s="121"/>
      <c r="H50" s="121"/>
      <c r="I50" s="121"/>
      <c r="J50" s="121"/>
      <c r="K50" s="121"/>
      <c r="L50" s="121"/>
      <c r="M50" s="121"/>
      <c r="N50" s="121"/>
      <c r="O50" s="121"/>
      <c r="P50" s="121"/>
      <c r="Q50" s="121"/>
    </row>
    <row r="56" spans="1:17">
      <c r="A56" s="121"/>
      <c r="B56" s="121"/>
      <c r="C56" s="121"/>
      <c r="D56" s="121"/>
      <c r="E56" s="121"/>
      <c r="G56" s="121"/>
      <c r="H56" s="121"/>
      <c r="I56" s="121"/>
      <c r="J56" s="154"/>
      <c r="K56" s="121"/>
      <c r="L56" s="121"/>
      <c r="M56" s="121"/>
      <c r="N56" s="121"/>
      <c r="O56" s="121"/>
      <c r="P56" s="121"/>
      <c r="Q56" s="121"/>
    </row>
    <row r="57" spans="1:17">
      <c r="A57" s="121"/>
      <c r="B57" s="121"/>
      <c r="C57" s="121"/>
      <c r="D57" s="121"/>
      <c r="E57" s="121"/>
      <c r="G57" s="121"/>
      <c r="H57" s="121"/>
      <c r="I57" s="121"/>
      <c r="J57" s="154"/>
      <c r="K57" s="121"/>
      <c r="L57" s="121"/>
      <c r="M57" s="121"/>
      <c r="N57" s="121"/>
      <c r="O57" s="121"/>
      <c r="P57" s="121"/>
      <c r="Q57" s="12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dimension ref="A2:J35"/>
  <sheetViews>
    <sheetView workbookViewId="0">
      <selection activeCell="A14" sqref="A14"/>
    </sheetView>
  </sheetViews>
  <sheetFormatPr defaultRowHeight="12.85"/>
  <cols>
    <col min="1" max="1" width="11.625" customWidth="1"/>
    <col min="2" max="2" width="27" bestFit="1" customWidth="1"/>
    <col min="4" max="4" width="11.875" bestFit="1" customWidth="1"/>
    <col min="6" max="6" width="10.875" bestFit="1" customWidth="1"/>
    <col min="9" max="9" width="14.75" bestFit="1" customWidth="1"/>
    <col min="10" max="10" width="13.75" bestFit="1" customWidth="1"/>
  </cols>
  <sheetData>
    <row r="2" spans="1:10">
      <c r="A2" s="186"/>
      <c r="B2" s="186"/>
      <c r="C2" s="186"/>
      <c r="D2" s="186"/>
      <c r="E2" s="186"/>
      <c r="F2" s="186"/>
      <c r="G2" s="186"/>
      <c r="H2" s="202"/>
      <c r="I2" s="186"/>
      <c r="J2" s="192"/>
    </row>
    <row r="3" spans="1:10">
      <c r="A3" s="186"/>
      <c r="B3" s="186"/>
      <c r="C3" s="186"/>
      <c r="D3" s="679" t="s">
        <v>317</v>
      </c>
      <c r="E3" s="679"/>
      <c r="F3" s="679"/>
      <c r="G3" s="186"/>
      <c r="H3" s="203"/>
      <c r="I3" s="678" t="s">
        <v>318</v>
      </c>
      <c r="J3" s="678"/>
    </row>
    <row r="4" spans="1:10" ht="36.4">
      <c r="A4" s="198" t="s">
        <v>319</v>
      </c>
      <c r="B4" s="197"/>
      <c r="C4" s="199"/>
      <c r="D4" s="195">
        <v>2012</v>
      </c>
      <c r="E4" s="195"/>
      <c r="F4" s="196">
        <v>2011</v>
      </c>
      <c r="G4" s="201"/>
      <c r="H4" s="201"/>
      <c r="I4" s="196">
        <v>2012</v>
      </c>
      <c r="J4" s="196">
        <v>2011</v>
      </c>
    </row>
    <row r="5" spans="1:10">
      <c r="A5" s="188">
        <v>2001</v>
      </c>
      <c r="B5" s="189" t="s">
        <v>352</v>
      </c>
      <c r="C5" s="186"/>
      <c r="D5" s="192"/>
      <c r="E5" s="192"/>
      <c r="F5" s="192"/>
      <c r="G5" s="186"/>
      <c r="H5" s="200"/>
      <c r="I5" s="186"/>
      <c r="J5" s="186"/>
    </row>
    <row r="6" spans="1:10">
      <c r="A6" s="188">
        <v>2002</v>
      </c>
      <c r="B6" s="189" t="s">
        <v>293</v>
      </c>
      <c r="C6" s="186"/>
      <c r="D6" s="205">
        <v>5650</v>
      </c>
      <c r="E6" s="205"/>
      <c r="F6" s="205">
        <v>0</v>
      </c>
      <c r="G6" s="186"/>
      <c r="H6" s="200"/>
      <c r="I6" s="192">
        <v>5650</v>
      </c>
      <c r="J6" s="192">
        <v>0</v>
      </c>
    </row>
    <row r="7" spans="1:10">
      <c r="A7" s="188">
        <v>2003</v>
      </c>
      <c r="B7" s="189" t="s">
        <v>353</v>
      </c>
      <c r="C7" s="186"/>
      <c r="D7" s="205">
        <v>-7503140.4475339996</v>
      </c>
      <c r="E7" s="205"/>
      <c r="F7" s="205">
        <v>-4560946.5</v>
      </c>
      <c r="G7" s="186"/>
      <c r="H7" s="200"/>
      <c r="I7" s="192">
        <v>-7502950.4499999993</v>
      </c>
      <c r="J7" s="192">
        <v>-5085724.4400000013</v>
      </c>
    </row>
    <row r="8" spans="1:10">
      <c r="A8" s="188">
        <v>2004</v>
      </c>
      <c r="B8" s="189" t="s">
        <v>354</v>
      </c>
      <c r="C8" s="186"/>
      <c r="D8" s="205">
        <v>-2362702.0572000002</v>
      </c>
      <c r="E8" s="205"/>
      <c r="F8" s="205">
        <v>-532259.93999999994</v>
      </c>
      <c r="G8" s="186"/>
      <c r="H8" s="200"/>
      <c r="I8" s="192">
        <v>-2362892.06</v>
      </c>
      <c r="J8" s="192">
        <v>0</v>
      </c>
    </row>
    <row r="9" spans="1:10">
      <c r="A9" s="188">
        <v>2005</v>
      </c>
      <c r="B9" s="190" t="s">
        <v>355</v>
      </c>
      <c r="C9" s="186"/>
      <c r="D9" s="205">
        <v>-1798895</v>
      </c>
      <c r="E9" s="205"/>
      <c r="F9" s="205">
        <v>-1850799</v>
      </c>
      <c r="G9" s="186"/>
      <c r="H9" s="200"/>
      <c r="I9" s="192">
        <v>-1798895</v>
      </c>
      <c r="J9" s="192">
        <v>-1850799</v>
      </c>
    </row>
    <row r="10" spans="1:10">
      <c r="A10" s="188">
        <v>2006</v>
      </c>
      <c r="B10" s="190" t="s">
        <v>356</v>
      </c>
      <c r="C10" s="186"/>
      <c r="D10" s="205">
        <v>-381777</v>
      </c>
      <c r="E10" s="205"/>
      <c r="F10" s="205">
        <v>-183339</v>
      </c>
      <c r="G10" s="186"/>
      <c r="H10" s="200"/>
      <c r="I10" s="192">
        <v>-381777</v>
      </c>
      <c r="J10" s="192">
        <v>-183339</v>
      </c>
    </row>
    <row r="11" spans="1:10">
      <c r="A11" s="188">
        <v>2007</v>
      </c>
      <c r="B11" s="189" t="s">
        <v>357</v>
      </c>
      <c r="C11" s="186"/>
      <c r="D11" s="205">
        <v>0</v>
      </c>
      <c r="E11" s="205"/>
      <c r="F11" s="205">
        <v>0</v>
      </c>
      <c r="G11" s="186"/>
      <c r="H11" s="200"/>
      <c r="I11" s="192">
        <v>0</v>
      </c>
      <c r="J11" s="192">
        <v>-7482</v>
      </c>
    </row>
    <row r="12" spans="1:10">
      <c r="A12" s="188">
        <v>2008</v>
      </c>
      <c r="B12" s="190" t="s">
        <v>312</v>
      </c>
      <c r="C12" s="186"/>
      <c r="D12" s="205">
        <v>-1946155.42</v>
      </c>
      <c r="E12" s="205"/>
      <c r="F12" s="205">
        <v>167112.54999999999</v>
      </c>
      <c r="G12" s="186"/>
      <c r="H12" s="200"/>
      <c r="I12" s="192">
        <v>-1946155.4300000002</v>
      </c>
      <c r="J12" s="192">
        <v>167112.54999999999</v>
      </c>
    </row>
    <row r="13" spans="1:10">
      <c r="A13" s="188">
        <v>2009</v>
      </c>
      <c r="B13" s="189" t="s">
        <v>358</v>
      </c>
      <c r="C13" s="186"/>
      <c r="D13" s="205">
        <v>-92909.563852599997</v>
      </c>
      <c r="E13" s="205"/>
      <c r="F13" s="205">
        <v>-55172.529200000004</v>
      </c>
      <c r="G13" s="186"/>
      <c r="H13" s="200"/>
      <c r="I13" s="192">
        <v>-92909.564300000013</v>
      </c>
      <c r="J13" s="192">
        <v>-55172.530000000006</v>
      </c>
    </row>
    <row r="14" spans="1:10">
      <c r="A14" s="188"/>
      <c r="B14" s="189"/>
      <c r="C14" s="186"/>
      <c r="D14" s="205"/>
      <c r="E14" s="205"/>
      <c r="F14" s="205"/>
      <c r="G14" s="186"/>
      <c r="H14" s="186"/>
      <c r="I14" s="192"/>
      <c r="J14" s="192"/>
    </row>
    <row r="15" spans="1:10">
      <c r="A15" s="188"/>
      <c r="B15" s="191" t="s">
        <v>359</v>
      </c>
      <c r="C15" s="186"/>
      <c r="D15" s="206">
        <v>-14079929.488586601</v>
      </c>
      <c r="E15" s="206"/>
      <c r="F15" s="206">
        <v>-7015404.4191999994</v>
      </c>
      <c r="G15" s="186"/>
      <c r="H15" s="204"/>
      <c r="I15" s="193">
        <v>-14079929.5043</v>
      </c>
      <c r="J15" s="193">
        <v>-7015404.4200000018</v>
      </c>
    </row>
    <row r="16" spans="1:10">
      <c r="A16" s="188"/>
      <c r="B16" s="189"/>
      <c r="C16" s="186"/>
      <c r="D16" s="205"/>
      <c r="E16" s="205"/>
      <c r="F16" s="205"/>
      <c r="G16" s="186"/>
      <c r="H16" s="200"/>
      <c r="I16" s="192"/>
      <c r="J16" s="192"/>
    </row>
    <row r="17" spans="1:10">
      <c r="A17" s="188">
        <v>2010</v>
      </c>
      <c r="B17" s="189" t="s">
        <v>360</v>
      </c>
      <c r="C17" s="186"/>
      <c r="D17" s="205">
        <v>0</v>
      </c>
      <c r="E17" s="205"/>
      <c r="F17" s="205">
        <v>0</v>
      </c>
      <c r="G17" s="186"/>
      <c r="H17" s="200"/>
      <c r="I17" s="192">
        <v>0</v>
      </c>
      <c r="J17" s="192">
        <v>0</v>
      </c>
    </row>
    <row r="18" spans="1:10">
      <c r="A18" s="188"/>
      <c r="B18" s="191" t="s">
        <v>361</v>
      </c>
      <c r="C18" s="186"/>
      <c r="D18" s="206">
        <v>-14079929.488586601</v>
      </c>
      <c r="E18" s="206"/>
      <c r="F18" s="206">
        <v>-7015404.4191999994</v>
      </c>
      <c r="G18" s="186"/>
      <c r="H18" s="204"/>
      <c r="I18" s="193">
        <v>-14079929.5043</v>
      </c>
      <c r="J18" s="193">
        <v>-7015404.4200000018</v>
      </c>
    </row>
    <row r="19" spans="1:10">
      <c r="A19" s="188"/>
      <c r="B19" s="191"/>
      <c r="C19" s="186"/>
      <c r="D19" s="205"/>
      <c r="E19" s="205"/>
      <c r="F19" s="205"/>
      <c r="G19" s="186"/>
      <c r="H19" s="200"/>
      <c r="I19" s="192"/>
      <c r="J19" s="192"/>
    </row>
    <row r="20" spans="1:10">
      <c r="A20" s="188"/>
      <c r="B20" s="189" t="s">
        <v>362</v>
      </c>
      <c r="C20" s="186"/>
      <c r="D20" s="205">
        <v>0</v>
      </c>
      <c r="E20" s="205"/>
      <c r="F20" s="205">
        <v>0</v>
      </c>
      <c r="G20" s="186"/>
      <c r="H20" s="200"/>
      <c r="I20" s="192">
        <v>0</v>
      </c>
      <c r="J20" s="192">
        <v>0</v>
      </c>
    </row>
    <row r="21" spans="1:10">
      <c r="A21" s="188"/>
      <c r="B21" s="191" t="s">
        <v>363</v>
      </c>
      <c r="C21" s="186"/>
      <c r="D21" s="207">
        <v>-14079929.488586601</v>
      </c>
      <c r="E21" s="207"/>
      <c r="F21" s="207">
        <v>-7015404.4191999994</v>
      </c>
      <c r="G21" s="186"/>
      <c r="H21" s="204"/>
      <c r="I21" s="194">
        <v>-14079929.5043</v>
      </c>
      <c r="J21" s="194">
        <v>-7015404.4200000018</v>
      </c>
    </row>
    <row r="22" spans="1:10">
      <c r="A22" s="186"/>
      <c r="B22" s="186"/>
      <c r="C22" s="186"/>
      <c r="D22" s="205"/>
      <c r="E22" s="205"/>
      <c r="F22" s="205"/>
      <c r="G22" s="186"/>
      <c r="H22" s="186"/>
      <c r="I22" s="192"/>
      <c r="J22" s="192"/>
    </row>
    <row r="23" spans="1:10">
      <c r="A23" s="186"/>
      <c r="B23" s="186"/>
      <c r="C23" s="186"/>
      <c r="D23" s="192"/>
      <c r="E23" s="192"/>
      <c r="F23" s="192"/>
      <c r="G23" s="186"/>
      <c r="H23" s="186"/>
      <c r="I23" s="192"/>
      <c r="J23" s="192"/>
    </row>
    <row r="24" spans="1:10">
      <c r="A24" s="186"/>
      <c r="B24" s="186"/>
      <c r="C24" s="186"/>
      <c r="D24" s="192"/>
      <c r="E24" s="192"/>
      <c r="F24" s="192"/>
      <c r="G24" s="186"/>
      <c r="H24" s="186"/>
      <c r="I24" s="192"/>
      <c r="J24" s="192"/>
    </row>
    <row r="25" spans="1:10">
      <c r="A25" s="186"/>
      <c r="B25" s="186"/>
      <c r="C25" s="186"/>
      <c r="D25" s="192"/>
      <c r="E25" s="192"/>
      <c r="F25" s="192"/>
      <c r="G25" s="186"/>
      <c r="H25" s="186"/>
      <c r="I25" s="186"/>
      <c r="J25" s="186"/>
    </row>
    <row r="26" spans="1:10">
      <c r="A26" s="186"/>
      <c r="B26" s="186"/>
      <c r="C26" s="186"/>
      <c r="D26" s="192"/>
      <c r="E26" s="192"/>
      <c r="F26" s="192"/>
      <c r="G26" s="186"/>
      <c r="H26" s="186"/>
      <c r="I26" s="186"/>
      <c r="J26" s="186"/>
    </row>
    <row r="27" spans="1:10">
      <c r="A27" s="186"/>
      <c r="B27" s="186"/>
      <c r="C27" s="186"/>
      <c r="D27" s="192"/>
      <c r="E27" s="192"/>
      <c r="F27" s="192"/>
      <c r="G27" s="186"/>
      <c r="H27" s="186"/>
      <c r="I27" s="186"/>
      <c r="J27" s="186"/>
    </row>
    <row r="28" spans="1:10">
      <c r="A28" s="186"/>
      <c r="B28" s="186"/>
      <c r="C28" s="186"/>
      <c r="D28" s="192"/>
      <c r="E28" s="192"/>
      <c r="F28" s="186"/>
      <c r="G28" s="186"/>
      <c r="H28" s="186"/>
      <c r="I28" s="186"/>
      <c r="J28" s="186"/>
    </row>
    <row r="29" spans="1:10">
      <c r="A29" s="186"/>
      <c r="B29" s="186"/>
      <c r="C29" s="186"/>
      <c r="D29" s="192"/>
      <c r="E29" s="192"/>
      <c r="F29" s="186"/>
      <c r="G29" s="186"/>
      <c r="H29" s="186"/>
      <c r="I29" s="186"/>
      <c r="J29" s="186"/>
    </row>
    <row r="30" spans="1:10">
      <c r="A30" s="186"/>
      <c r="B30" s="186"/>
      <c r="C30" s="186"/>
      <c r="D30" s="192"/>
      <c r="E30" s="192"/>
      <c r="F30" s="186"/>
      <c r="G30" s="186"/>
      <c r="H30" s="186"/>
      <c r="I30" s="186"/>
      <c r="J30" s="186"/>
    </row>
    <row r="31" spans="1:10">
      <c r="A31" s="186"/>
      <c r="B31" s="186"/>
      <c r="C31" s="186"/>
      <c r="D31" s="192"/>
      <c r="E31" s="192"/>
      <c r="F31" s="186"/>
      <c r="G31" s="186"/>
      <c r="H31" s="186"/>
      <c r="I31" s="186"/>
      <c r="J31" s="186"/>
    </row>
    <row r="32" spans="1:10">
      <c r="A32" s="186"/>
      <c r="B32" s="186"/>
      <c r="C32" s="186"/>
      <c r="D32" s="192"/>
      <c r="E32" s="192"/>
      <c r="F32" s="186"/>
      <c r="G32" s="186"/>
      <c r="H32" s="186"/>
      <c r="I32" s="186"/>
      <c r="J32" s="186"/>
    </row>
    <row r="33" spans="4:5">
      <c r="D33" s="192"/>
      <c r="E33" s="192"/>
    </row>
    <row r="34" spans="4:5">
      <c r="D34" s="192"/>
      <c r="E34" s="192"/>
    </row>
    <row r="35" spans="4:5">
      <c r="D35" s="192"/>
      <c r="E35" s="192"/>
    </row>
  </sheetData>
  <mergeCells count="2">
    <mergeCell ref="I3:J3"/>
    <mergeCell ref="D3:F3"/>
  </mergeCells>
  <pageMargins left="0.7" right="0.7" top="0.75" bottom="0.75" header="0.3" footer="0.3"/>
</worksheet>
</file>

<file path=xl/worksheets/sheet23.xml><?xml version="1.0" encoding="utf-8"?>
<worksheet xmlns="http://schemas.openxmlformats.org/spreadsheetml/2006/main" xmlns:r="http://schemas.openxmlformats.org/officeDocument/2006/relationships">
  <dimension ref="A1:J45"/>
  <sheetViews>
    <sheetView zoomScale="90" zoomScaleNormal="90" workbookViewId="0">
      <selection activeCell="F25" sqref="F25"/>
    </sheetView>
  </sheetViews>
  <sheetFormatPr defaultRowHeight="12.85"/>
  <cols>
    <col min="1" max="1" width="9" bestFit="1" customWidth="1"/>
    <col min="2" max="2" width="30.125" bestFit="1" customWidth="1"/>
    <col min="4" max="4" width="15" bestFit="1" customWidth="1"/>
    <col min="6" max="6" width="13.25" bestFit="1" customWidth="1"/>
    <col min="9" max="9" width="18.375" bestFit="1" customWidth="1"/>
    <col min="10" max="10" width="16.875" bestFit="1" customWidth="1"/>
  </cols>
  <sheetData>
    <row r="1" spans="1:10">
      <c r="A1" s="155"/>
      <c r="B1" s="155"/>
      <c r="C1" s="155"/>
      <c r="D1" s="155"/>
      <c r="E1" s="155"/>
      <c r="F1" s="155"/>
      <c r="G1" s="155"/>
      <c r="H1" s="155"/>
      <c r="I1" s="155"/>
      <c r="J1" s="155"/>
    </row>
    <row r="2" spans="1:10">
      <c r="A2" s="155"/>
      <c r="B2" s="155"/>
      <c r="C2" s="155"/>
      <c r="D2" s="155"/>
      <c r="E2" s="155"/>
      <c r="F2" s="155"/>
      <c r="G2" s="155"/>
      <c r="H2" s="155"/>
      <c r="I2" s="155"/>
      <c r="J2" s="155"/>
    </row>
    <row r="3" spans="1:10">
      <c r="A3" s="155"/>
      <c r="B3" s="155"/>
      <c r="C3" s="155"/>
      <c r="D3" s="155"/>
      <c r="E3" s="155"/>
      <c r="F3" s="155"/>
      <c r="G3" s="155"/>
      <c r="H3" s="155"/>
      <c r="I3" s="155"/>
      <c r="J3" s="155"/>
    </row>
    <row r="4" spans="1:10">
      <c r="A4" s="155"/>
      <c r="B4" s="155"/>
      <c r="C4" s="155"/>
      <c r="D4" s="155"/>
      <c r="E4" s="155"/>
      <c r="F4" s="155"/>
      <c r="G4" s="155"/>
      <c r="H4" s="155"/>
      <c r="I4" s="155"/>
      <c r="J4" s="155"/>
    </row>
    <row r="5" spans="1:10">
      <c r="A5" s="155"/>
      <c r="B5" s="155"/>
      <c r="C5" s="155"/>
      <c r="D5" s="680" t="s">
        <v>317</v>
      </c>
      <c r="E5" s="680"/>
      <c r="F5" s="680"/>
      <c r="G5" s="155"/>
      <c r="H5" s="155"/>
      <c r="I5" s="681" t="s">
        <v>318</v>
      </c>
      <c r="J5" s="681"/>
    </row>
    <row r="6" spans="1:10" ht="48.5">
      <c r="A6" s="156" t="s">
        <v>319</v>
      </c>
      <c r="B6" s="157" t="s">
        <v>266</v>
      </c>
      <c r="C6" s="155"/>
      <c r="D6" s="176">
        <v>2012</v>
      </c>
      <c r="E6" s="176"/>
      <c r="F6" s="177">
        <v>2011</v>
      </c>
      <c r="G6" s="178"/>
      <c r="H6" s="178"/>
      <c r="I6" s="177">
        <v>2012</v>
      </c>
      <c r="J6" s="177">
        <v>2011</v>
      </c>
    </row>
    <row r="7" spans="1:10">
      <c r="A7" s="158"/>
      <c r="B7" s="159" t="s">
        <v>320</v>
      </c>
      <c r="C7" s="155"/>
      <c r="D7" s="155"/>
      <c r="E7" s="155"/>
      <c r="F7" s="155"/>
      <c r="G7" s="155"/>
      <c r="H7" s="155"/>
      <c r="I7" s="155"/>
      <c r="J7" s="155"/>
    </row>
    <row r="8" spans="1:10">
      <c r="A8" s="160">
        <v>1001</v>
      </c>
      <c r="B8" s="161" t="s">
        <v>321</v>
      </c>
      <c r="C8" s="155"/>
      <c r="D8" s="172">
        <v>0</v>
      </c>
      <c r="E8" s="172"/>
      <c r="F8" s="172">
        <v>0</v>
      </c>
      <c r="G8" s="155"/>
      <c r="H8" s="155"/>
      <c r="I8" s="172">
        <v>0</v>
      </c>
      <c r="J8" s="172">
        <v>0</v>
      </c>
    </row>
    <row r="9" spans="1:10">
      <c r="A9" s="160">
        <v>1002</v>
      </c>
      <c r="B9" s="161" t="s">
        <v>322</v>
      </c>
      <c r="C9" s="155"/>
      <c r="D9" s="180">
        <v>1192878704.5929999</v>
      </c>
      <c r="E9" s="180"/>
      <c r="F9" s="180">
        <v>959167235.04000008</v>
      </c>
      <c r="G9" s="179"/>
      <c r="H9" s="155"/>
      <c r="I9" s="172">
        <v>980667390.57000005</v>
      </c>
      <c r="J9" s="172">
        <v>880323018.57000005</v>
      </c>
    </row>
    <row r="10" spans="1:10">
      <c r="A10" s="160">
        <v>1003</v>
      </c>
      <c r="B10" s="162" t="s">
        <v>323</v>
      </c>
      <c r="C10" s="155"/>
      <c r="D10" s="180">
        <v>0</v>
      </c>
      <c r="E10" s="180"/>
      <c r="F10" s="180">
        <v>0</v>
      </c>
      <c r="G10" s="179"/>
      <c r="H10" s="155"/>
      <c r="I10" s="172">
        <v>212211314.02000001</v>
      </c>
      <c r="J10" s="172">
        <v>78844216.469999984</v>
      </c>
    </row>
    <row r="11" spans="1:10">
      <c r="A11" s="160">
        <v>1004</v>
      </c>
      <c r="B11" s="162" t="s">
        <v>289</v>
      </c>
      <c r="C11" s="155"/>
      <c r="D11" s="180">
        <v>0</v>
      </c>
      <c r="E11" s="180"/>
      <c r="F11" s="180">
        <v>0</v>
      </c>
      <c r="G11" s="179"/>
      <c r="H11" s="155"/>
      <c r="I11" s="172">
        <v>203999381.5</v>
      </c>
      <c r="J11" s="172">
        <v>0</v>
      </c>
    </row>
    <row r="12" spans="1:10">
      <c r="A12" s="160">
        <v>1006</v>
      </c>
      <c r="B12" s="163" t="s">
        <v>324</v>
      </c>
      <c r="C12" s="155"/>
      <c r="D12" s="181">
        <v>1192878704.5929999</v>
      </c>
      <c r="E12" s="181"/>
      <c r="F12" s="181">
        <v>959167235.04000008</v>
      </c>
      <c r="G12" s="179"/>
      <c r="H12" s="155"/>
      <c r="I12" s="173">
        <v>1396878086.0900002</v>
      </c>
      <c r="J12" s="173">
        <v>959167235.04000008</v>
      </c>
    </row>
    <row r="13" spans="1:10">
      <c r="A13" s="160">
        <v>1010</v>
      </c>
      <c r="B13" s="161" t="s">
        <v>287</v>
      </c>
      <c r="C13" s="171"/>
      <c r="D13" s="210">
        <v>82518067.392966002</v>
      </c>
      <c r="E13" s="182"/>
      <c r="F13" s="182">
        <v>13939170.312000001</v>
      </c>
      <c r="G13" s="179"/>
      <c r="H13" s="155"/>
      <c r="I13" s="172">
        <v>82552479.390000001</v>
      </c>
      <c r="J13" s="172">
        <v>13939170.31000006</v>
      </c>
    </row>
    <row r="14" spans="1:10">
      <c r="A14" s="160">
        <v>1011</v>
      </c>
      <c r="B14" s="161" t="s">
        <v>286</v>
      </c>
      <c r="C14" s="155"/>
      <c r="D14" s="209">
        <v>196878124.04480001</v>
      </c>
      <c r="E14" s="180"/>
      <c r="F14" s="180">
        <v>61023.61</v>
      </c>
      <c r="G14" s="179"/>
      <c r="H14" s="155"/>
      <c r="I14" s="172">
        <v>196878124.03999999</v>
      </c>
      <c r="J14" s="172">
        <v>61023.61000000003</v>
      </c>
    </row>
    <row r="15" spans="1:10">
      <c r="A15" s="160">
        <v>1012</v>
      </c>
      <c r="B15" s="161" t="s">
        <v>288</v>
      </c>
      <c r="C15" s="155"/>
      <c r="D15" s="209">
        <v>34275</v>
      </c>
      <c r="E15" s="180"/>
      <c r="F15" s="180">
        <v>34918.660000000003</v>
      </c>
      <c r="G15" s="179"/>
      <c r="H15" s="155"/>
      <c r="I15" s="172">
        <v>34275</v>
      </c>
      <c r="J15" s="172">
        <v>34918.660000000069</v>
      </c>
    </row>
    <row r="16" spans="1:10">
      <c r="A16" s="160">
        <v>1013</v>
      </c>
      <c r="B16" s="161" t="s">
        <v>325</v>
      </c>
      <c r="C16" s="155"/>
      <c r="D16" s="209">
        <v>198287269.90649995</v>
      </c>
      <c r="E16" s="180"/>
      <c r="F16" s="180">
        <v>280759.5017999991</v>
      </c>
      <c r="G16" s="179"/>
      <c r="H16" s="155"/>
      <c r="I16" s="172">
        <v>198287269.91</v>
      </c>
      <c r="J16" s="172">
        <v>280759.50000000064</v>
      </c>
    </row>
    <row r="17" spans="1:10">
      <c r="A17" s="160"/>
      <c r="B17" s="163" t="s">
        <v>326</v>
      </c>
      <c r="C17" s="155"/>
      <c r="D17" s="181">
        <v>477752148.34426594</v>
      </c>
      <c r="E17" s="181"/>
      <c r="F17" s="181">
        <v>14315872.083799999</v>
      </c>
      <c r="G17" s="179"/>
      <c r="H17" s="155"/>
      <c r="I17" s="172">
        <v>477752148.34000003</v>
      </c>
      <c r="J17" s="172">
        <v>14315872.08000006</v>
      </c>
    </row>
    <row r="18" spans="1:10">
      <c r="A18" s="164"/>
      <c r="B18" s="165" t="s">
        <v>327</v>
      </c>
      <c r="C18" s="155"/>
      <c r="D18" s="183">
        <v>1670630852.9372659</v>
      </c>
      <c r="E18" s="183"/>
      <c r="F18" s="183">
        <v>973483107.12380004</v>
      </c>
      <c r="G18" s="179"/>
      <c r="H18" s="155"/>
      <c r="I18" s="175">
        <v>1874630234.4300003</v>
      </c>
      <c r="J18" s="175">
        <v>973483107.12000012</v>
      </c>
    </row>
    <row r="19" spans="1:10">
      <c r="A19" s="164"/>
      <c r="B19" s="166"/>
      <c r="C19" s="155"/>
      <c r="D19" s="180"/>
      <c r="E19" s="180"/>
      <c r="F19" s="180"/>
      <c r="G19" s="179"/>
      <c r="H19" s="155"/>
      <c r="I19" s="155"/>
      <c r="J19" s="155"/>
    </row>
    <row r="20" spans="1:10">
      <c r="A20" s="164"/>
      <c r="B20" s="167" t="s">
        <v>328</v>
      </c>
      <c r="C20" s="155"/>
      <c r="D20" s="180"/>
      <c r="E20" s="180"/>
      <c r="F20" s="180"/>
      <c r="G20" s="179"/>
      <c r="H20" s="155"/>
      <c r="I20" s="155"/>
      <c r="J20" s="172">
        <v>0</v>
      </c>
    </row>
    <row r="21" spans="1:10">
      <c r="A21" s="160">
        <v>1014</v>
      </c>
      <c r="B21" s="161" t="s">
        <v>329</v>
      </c>
      <c r="C21" s="155"/>
      <c r="D21" s="180">
        <v>1753608030</v>
      </c>
      <c r="E21" s="180"/>
      <c r="F21" s="180">
        <v>873225000</v>
      </c>
      <c r="G21" s="179"/>
      <c r="H21" s="155"/>
      <c r="I21" s="172">
        <v>1753608030</v>
      </c>
      <c r="J21" s="172">
        <v>873224999.99999988</v>
      </c>
    </row>
    <row r="22" spans="1:10">
      <c r="A22" s="160">
        <v>1015</v>
      </c>
      <c r="B22" s="161" t="s">
        <v>330</v>
      </c>
      <c r="C22" s="155"/>
      <c r="D22" s="180">
        <v>0</v>
      </c>
      <c r="E22" s="180"/>
      <c r="F22" s="180">
        <v>0</v>
      </c>
      <c r="G22" s="179"/>
      <c r="H22" s="155"/>
      <c r="I22" s="172">
        <v>0</v>
      </c>
      <c r="J22" s="172">
        <v>0</v>
      </c>
    </row>
    <row r="23" spans="1:10">
      <c r="A23" s="160">
        <v>1016</v>
      </c>
      <c r="B23" s="162" t="s">
        <v>331</v>
      </c>
      <c r="C23" s="155"/>
      <c r="D23" s="180">
        <v>0</v>
      </c>
      <c r="E23" s="180"/>
      <c r="F23" s="180">
        <v>0</v>
      </c>
      <c r="G23" s="179"/>
      <c r="H23" s="155"/>
      <c r="I23" s="172">
        <v>0</v>
      </c>
      <c r="J23" s="172">
        <v>0</v>
      </c>
    </row>
    <row r="24" spans="1:10">
      <c r="A24" s="160">
        <v>1017</v>
      </c>
      <c r="B24" s="162" t="s">
        <v>332</v>
      </c>
      <c r="C24" s="155"/>
      <c r="D24" s="180">
        <v>0</v>
      </c>
      <c r="E24" s="180"/>
      <c r="F24" s="180">
        <v>0</v>
      </c>
      <c r="G24" s="179"/>
      <c r="H24" s="155"/>
      <c r="I24" s="172">
        <v>0</v>
      </c>
      <c r="J24" s="172">
        <v>0</v>
      </c>
    </row>
    <row r="25" spans="1:10">
      <c r="A25" s="160">
        <v>1018</v>
      </c>
      <c r="B25" s="161" t="s">
        <v>292</v>
      </c>
      <c r="C25" s="155"/>
      <c r="D25" s="180">
        <v>-10077353.15</v>
      </c>
      <c r="E25" s="180"/>
      <c r="F25" s="180">
        <v>-3061948.73</v>
      </c>
      <c r="G25" s="179"/>
      <c r="H25" s="155"/>
      <c r="I25" s="172">
        <v>-10077353.15</v>
      </c>
      <c r="J25" s="172">
        <v>-3061948.73</v>
      </c>
    </row>
    <row r="26" spans="1:10">
      <c r="A26" s="160">
        <v>1019</v>
      </c>
      <c r="B26" s="161" t="s">
        <v>333</v>
      </c>
      <c r="C26" s="155"/>
      <c r="D26" s="180">
        <v>0</v>
      </c>
      <c r="E26" s="180"/>
      <c r="F26" s="180">
        <v>0</v>
      </c>
      <c r="G26" s="179"/>
      <c r="H26" s="155"/>
      <c r="I26" s="172">
        <v>0</v>
      </c>
      <c r="J26" s="172">
        <v>0</v>
      </c>
    </row>
    <row r="27" spans="1:10">
      <c r="A27" s="160">
        <v>1020</v>
      </c>
      <c r="B27" s="161" t="s">
        <v>334</v>
      </c>
      <c r="C27" s="155"/>
      <c r="D27" s="180">
        <v>-14079929.488586601</v>
      </c>
      <c r="E27" s="180"/>
      <c r="F27" s="180">
        <v>-7015404.4191999994</v>
      </c>
      <c r="G27" s="179"/>
      <c r="H27" s="155"/>
      <c r="I27" s="172">
        <v>-14079929.504299998</v>
      </c>
      <c r="J27" s="172">
        <v>-7015404.4192000004</v>
      </c>
    </row>
    <row r="28" spans="1:10">
      <c r="A28" s="160">
        <v>1021</v>
      </c>
      <c r="B28" s="161" t="s">
        <v>335</v>
      </c>
      <c r="C28" s="155"/>
      <c r="D28" s="180">
        <v>-203999381.5</v>
      </c>
      <c r="E28" s="180"/>
      <c r="F28" s="180">
        <v>0</v>
      </c>
      <c r="G28" s="179"/>
      <c r="H28" s="155"/>
      <c r="I28" s="155"/>
      <c r="J28" s="155"/>
    </row>
    <row r="29" spans="1:10">
      <c r="A29" s="155"/>
      <c r="B29" s="163" t="s">
        <v>336</v>
      </c>
      <c r="C29" s="155"/>
      <c r="D29" s="183">
        <v>1525451365.8614132</v>
      </c>
      <c r="E29" s="183"/>
      <c r="F29" s="183">
        <v>863147646.85080004</v>
      </c>
      <c r="G29" s="179"/>
      <c r="H29" s="155"/>
      <c r="I29" s="175">
        <v>1729450747.3456998</v>
      </c>
      <c r="J29" s="175">
        <v>863147646.85079992</v>
      </c>
    </row>
    <row r="30" spans="1:10">
      <c r="A30" s="160"/>
      <c r="B30" s="167" t="s">
        <v>337</v>
      </c>
      <c r="C30" s="155"/>
      <c r="D30" s="180"/>
      <c r="E30" s="180"/>
      <c r="F30" s="180">
        <v>0</v>
      </c>
      <c r="G30" s="179"/>
      <c r="H30" s="155"/>
      <c r="I30" s="155"/>
      <c r="J30" s="172">
        <v>0</v>
      </c>
    </row>
    <row r="31" spans="1:10">
      <c r="A31" s="160">
        <v>1022</v>
      </c>
      <c r="B31" s="161" t="s">
        <v>338</v>
      </c>
      <c r="C31" s="155"/>
      <c r="D31" s="180">
        <v>917759.39986075077</v>
      </c>
      <c r="E31" s="180"/>
      <c r="F31" s="180">
        <v>1220869.4791151297</v>
      </c>
      <c r="G31" s="179"/>
      <c r="H31" s="155"/>
      <c r="I31" s="172">
        <v>917759.39986075077</v>
      </c>
      <c r="J31" s="172">
        <v>1220869.4791151297</v>
      </c>
    </row>
    <row r="32" spans="1:10">
      <c r="A32" s="160">
        <v>1023</v>
      </c>
      <c r="B32" s="161" t="s">
        <v>339</v>
      </c>
      <c r="C32" s="155"/>
      <c r="D32" s="180">
        <v>92327</v>
      </c>
      <c r="E32" s="180"/>
      <c r="F32" s="180">
        <v>50055494.5</v>
      </c>
      <c r="G32" s="179"/>
      <c r="H32" s="155"/>
      <c r="I32" s="172">
        <v>92327</v>
      </c>
      <c r="J32" s="172">
        <v>50055494.500000067</v>
      </c>
    </row>
    <row r="33" spans="1:10">
      <c r="A33" s="160">
        <v>1024</v>
      </c>
      <c r="B33" s="161" t="s">
        <v>340</v>
      </c>
      <c r="C33" s="155"/>
      <c r="D33" s="180">
        <v>0</v>
      </c>
      <c r="E33" s="180"/>
      <c r="F33" s="180">
        <v>0</v>
      </c>
      <c r="G33" s="179"/>
      <c r="H33" s="155"/>
      <c r="I33" s="172">
        <v>0</v>
      </c>
      <c r="J33" s="172">
        <v>487427.99999999994</v>
      </c>
    </row>
    <row r="34" spans="1:10">
      <c r="A34" s="164"/>
      <c r="B34" s="167" t="s">
        <v>341</v>
      </c>
      <c r="C34" s="155"/>
      <c r="D34" s="181">
        <v>1010086.3998607508</v>
      </c>
      <c r="E34" s="181"/>
      <c r="F34" s="181">
        <v>51276363.979115129</v>
      </c>
      <c r="G34" s="179"/>
      <c r="H34" s="155"/>
      <c r="I34" s="173">
        <v>1010086.3998607508</v>
      </c>
      <c r="J34" s="173">
        <v>51763791.979115196</v>
      </c>
    </row>
    <row r="35" spans="1:10">
      <c r="A35" s="160"/>
      <c r="B35" s="167" t="s">
        <v>342</v>
      </c>
      <c r="C35" s="155"/>
      <c r="D35" s="180"/>
      <c r="E35" s="180"/>
      <c r="F35" s="180"/>
      <c r="G35" s="179"/>
      <c r="H35" s="155"/>
      <c r="I35" s="155"/>
      <c r="J35" s="172">
        <v>0</v>
      </c>
    </row>
    <row r="36" spans="1:10">
      <c r="A36" s="160">
        <v>1030</v>
      </c>
      <c r="B36" s="161" t="s">
        <v>338</v>
      </c>
      <c r="C36" s="155"/>
      <c r="D36" s="180">
        <v>308906.93426205189</v>
      </c>
      <c r="E36" s="180"/>
      <c r="F36" s="180">
        <v>284590.09751361591</v>
      </c>
      <c r="G36" s="179"/>
      <c r="H36" s="155"/>
      <c r="I36" s="172">
        <v>308906.93426205189</v>
      </c>
      <c r="J36" s="172">
        <v>284590.09751361591</v>
      </c>
    </row>
    <row r="37" spans="1:10">
      <c r="A37" s="160">
        <v>1032</v>
      </c>
      <c r="B37" s="162" t="s">
        <v>343</v>
      </c>
      <c r="C37" s="155"/>
      <c r="D37" s="180">
        <v>142940556.515315</v>
      </c>
      <c r="E37" s="180"/>
      <c r="F37" s="180">
        <v>58247364.459899999</v>
      </c>
      <c r="G37" s="179"/>
      <c r="H37" s="155"/>
      <c r="I37" s="172">
        <v>142940556.52000001</v>
      </c>
      <c r="J37" s="172">
        <v>58247364.459999934</v>
      </c>
    </row>
    <row r="38" spans="1:10">
      <c r="A38" s="160">
        <v>1033</v>
      </c>
      <c r="B38" s="161" t="s">
        <v>344</v>
      </c>
      <c r="C38" s="155"/>
      <c r="D38" s="180">
        <v>0</v>
      </c>
      <c r="E38" s="180"/>
      <c r="F38" s="180">
        <v>0</v>
      </c>
      <c r="G38" s="179"/>
      <c r="H38" s="155"/>
      <c r="I38" s="172">
        <v>0</v>
      </c>
      <c r="J38" s="172">
        <v>0</v>
      </c>
    </row>
    <row r="39" spans="1:10">
      <c r="A39" s="160">
        <v>1034</v>
      </c>
      <c r="B39" s="161" t="s">
        <v>345</v>
      </c>
      <c r="C39" s="155"/>
      <c r="D39" s="211">
        <v>885525</v>
      </c>
      <c r="E39" s="180"/>
      <c r="F39" s="180">
        <v>527142</v>
      </c>
      <c r="G39" s="179"/>
      <c r="H39" s="155"/>
      <c r="I39" s="172">
        <v>919937</v>
      </c>
      <c r="J39" s="172">
        <v>39714.000000000058</v>
      </c>
    </row>
    <row r="40" spans="1:10">
      <c r="A40" s="160">
        <v>1035</v>
      </c>
      <c r="B40" s="161" t="s">
        <v>346</v>
      </c>
      <c r="C40" s="155"/>
      <c r="D40" s="180">
        <v>0</v>
      </c>
      <c r="E40" s="180"/>
      <c r="F40" s="180">
        <v>0</v>
      </c>
      <c r="G40" s="179"/>
      <c r="H40" s="155"/>
      <c r="I40" s="172">
        <v>0</v>
      </c>
      <c r="J40" s="172">
        <v>0</v>
      </c>
    </row>
    <row r="41" spans="1:10">
      <c r="A41" s="164"/>
      <c r="B41" s="168" t="s">
        <v>347</v>
      </c>
      <c r="C41" s="155"/>
      <c r="D41" s="184">
        <v>144169400.44957703</v>
      </c>
      <c r="E41" s="184"/>
      <c r="F41" s="184">
        <v>59059096.557413615</v>
      </c>
      <c r="G41" s="179"/>
      <c r="H41" s="155"/>
      <c r="I41" s="173">
        <v>144169400.45426205</v>
      </c>
      <c r="J41" s="173">
        <v>58571668.55751355</v>
      </c>
    </row>
    <row r="42" spans="1:10">
      <c r="A42" s="164"/>
      <c r="B42" s="168" t="s">
        <v>348</v>
      </c>
      <c r="C42" s="155"/>
      <c r="D42" s="184">
        <v>145179486.84943777</v>
      </c>
      <c r="E42" s="184"/>
      <c r="F42" s="184">
        <v>110335460.53652874</v>
      </c>
      <c r="G42" s="179"/>
      <c r="H42" s="155"/>
      <c r="I42" s="173">
        <v>145179486.85412279</v>
      </c>
      <c r="J42" s="173">
        <v>110335460.53662875</v>
      </c>
    </row>
    <row r="43" spans="1:10">
      <c r="A43" s="164"/>
      <c r="B43" s="168" t="s">
        <v>349</v>
      </c>
      <c r="C43" s="155"/>
      <c r="D43" s="185">
        <v>1670630852.710851</v>
      </c>
      <c r="E43" s="185"/>
      <c r="F43" s="185">
        <v>973483107.38732874</v>
      </c>
      <c r="G43" s="179"/>
      <c r="H43" s="155"/>
      <c r="I43" s="175">
        <v>1874630234.1998227</v>
      </c>
      <c r="J43" s="175">
        <v>973483107.38742864</v>
      </c>
    </row>
    <row r="44" spans="1:10">
      <c r="A44" s="160"/>
      <c r="B44" s="169" t="s">
        <v>350</v>
      </c>
      <c r="C44" s="155"/>
      <c r="D44" s="155"/>
      <c r="E44" s="155"/>
      <c r="F44" s="155"/>
      <c r="G44" s="155"/>
      <c r="H44" s="155"/>
      <c r="I44" s="155"/>
      <c r="J44" s="155"/>
    </row>
    <row r="45" spans="1:10">
      <c r="A45" s="160"/>
      <c r="B45" s="170" t="s">
        <v>351</v>
      </c>
      <c r="C45" s="155"/>
      <c r="D45" s="174">
        <v>0.22641491889953613</v>
      </c>
      <c r="E45" s="174"/>
      <c r="F45" s="174">
        <v>-0.26352870464324951</v>
      </c>
      <c r="G45" s="155"/>
      <c r="H45" s="155"/>
      <c r="I45" s="172">
        <v>0.23017764091491699</v>
      </c>
      <c r="J45" s="172">
        <v>-0.26742851734161377</v>
      </c>
    </row>
  </sheetData>
  <mergeCells count="2">
    <mergeCell ref="D5:F5"/>
    <mergeCell ref="I5:J5"/>
  </mergeCells>
  <pageMargins left="0.7" right="0.7" top="0.75" bottom="0.75" header="0.3" footer="0.3"/>
</worksheet>
</file>

<file path=xl/worksheets/sheet24.xml><?xml version="1.0" encoding="utf-8"?>
<worksheet xmlns="http://schemas.openxmlformats.org/spreadsheetml/2006/main" xmlns:r="http://schemas.openxmlformats.org/officeDocument/2006/relationships">
  <dimension ref="A2:K45"/>
  <sheetViews>
    <sheetView workbookViewId="0">
      <selection activeCell="F25" sqref="F25"/>
    </sheetView>
  </sheetViews>
  <sheetFormatPr defaultColWidth="9.125" defaultRowHeight="12.85" outlineLevelCol="1"/>
  <cols>
    <col min="1" max="1" width="15" style="171" customWidth="1"/>
    <col min="2" max="2" width="21.375" style="186" customWidth="1"/>
    <col min="3" max="3" width="2.625" style="186" customWidth="1"/>
    <col min="4" max="4" width="20" style="192" customWidth="1" outlineLevel="1"/>
    <col min="5" max="5" width="18.375" style="192" customWidth="1" outlineLevel="1"/>
    <col min="6" max="6" width="1.625" style="192" customWidth="1"/>
    <col min="7" max="7" width="0.875" style="186" customWidth="1"/>
    <col min="8" max="8" width="17.375" style="186" bestFit="1" customWidth="1"/>
    <col min="9" max="9" width="13.375" style="186" bestFit="1" customWidth="1"/>
    <col min="10" max="10" width="2.25" style="186" customWidth="1"/>
    <col min="11" max="16384" width="9.125" style="186"/>
  </cols>
  <sheetData>
    <row r="2" spans="1:11">
      <c r="D2" s="192">
        <f>D3-D11</f>
        <v>772618.5</v>
      </c>
    </row>
    <row r="3" spans="1:11">
      <c r="D3" s="192">
        <v>204772000</v>
      </c>
    </row>
    <row r="5" spans="1:11">
      <c r="D5" s="681" t="s">
        <v>318</v>
      </c>
      <c r="E5" s="681"/>
      <c r="F5" s="213"/>
      <c r="H5" s="681" t="s">
        <v>368</v>
      </c>
      <c r="I5" s="681"/>
    </row>
    <row r="6" spans="1:11" ht="24.25">
      <c r="A6" s="156" t="s">
        <v>319</v>
      </c>
      <c r="B6" s="157" t="s">
        <v>266</v>
      </c>
      <c r="D6" s="196">
        <v>2012</v>
      </c>
      <c r="E6" s="196">
        <v>2011</v>
      </c>
      <c r="F6" s="215"/>
      <c r="H6" s="196">
        <v>2012</v>
      </c>
      <c r="I6" s="196">
        <v>2011</v>
      </c>
      <c r="K6" s="212"/>
    </row>
    <row r="7" spans="1:11">
      <c r="A7" s="158"/>
      <c r="B7" s="159" t="s">
        <v>320</v>
      </c>
    </row>
    <row r="8" spans="1:11">
      <c r="A8" s="160">
        <v>1001</v>
      </c>
      <c r="B8" s="161" t="s">
        <v>321</v>
      </c>
      <c r="D8" s="192">
        <v>0</v>
      </c>
      <c r="E8" s="192">
        <v>0</v>
      </c>
    </row>
    <row r="9" spans="1:11">
      <c r="A9" s="160">
        <v>1002</v>
      </c>
      <c r="B9" s="161" t="s">
        <v>322</v>
      </c>
      <c r="D9" s="192">
        <v>980667390.57000005</v>
      </c>
      <c r="E9" s="192">
        <v>880323018.57000005</v>
      </c>
      <c r="H9" s="192">
        <v>7025341.2892757365</v>
      </c>
      <c r="I9" s="192">
        <v>6336450.1444612397</v>
      </c>
    </row>
    <row r="10" spans="1:11">
      <c r="A10" s="160">
        <v>1003</v>
      </c>
      <c r="B10" s="162" t="s">
        <v>323</v>
      </c>
      <c r="D10" s="192">
        <v>212211314.02000001</v>
      </c>
      <c r="E10" s="192">
        <v>78844216.469999984</v>
      </c>
      <c r="H10" s="192">
        <v>1520247.252811806</v>
      </c>
      <c r="I10" s="192">
        <v>567510.37551284814</v>
      </c>
    </row>
    <row r="11" spans="1:11">
      <c r="A11" s="160">
        <v>1004</v>
      </c>
      <c r="B11" s="162" t="s">
        <v>289</v>
      </c>
      <c r="D11" s="192">
        <v>203999381.5</v>
      </c>
      <c r="E11" s="192">
        <v>0</v>
      </c>
      <c r="H11" s="192">
        <v>1461418.3071853283</v>
      </c>
      <c r="I11" s="192">
        <v>0</v>
      </c>
    </row>
    <row r="12" spans="1:11">
      <c r="A12" s="160">
        <v>1006</v>
      </c>
      <c r="B12" s="163" t="s">
        <v>324</v>
      </c>
      <c r="D12" s="193">
        <f>SUM(D8:D11)</f>
        <v>1396878086.0900002</v>
      </c>
      <c r="E12" s="193">
        <f>SUM(E8:E11)</f>
        <v>959167235.04000008</v>
      </c>
      <c r="F12" s="193"/>
      <c r="H12" s="193">
        <f>SUM(H8:H11)</f>
        <v>10007006.84927287</v>
      </c>
      <c r="I12" s="193">
        <f>SUM(I8:I11)</f>
        <v>6903960.5199740883</v>
      </c>
    </row>
    <row r="13" spans="1:11">
      <c r="A13" s="160">
        <v>1010</v>
      </c>
      <c r="B13" s="161" t="s">
        <v>287</v>
      </c>
      <c r="C13" s="171"/>
      <c r="D13" s="192">
        <v>82552479.390000001</v>
      </c>
      <c r="E13" s="192">
        <v>13939170.31000006</v>
      </c>
      <c r="H13" s="192">
        <v>591392.50225660868</v>
      </c>
      <c r="I13" s="192">
        <v>100332.32786295256</v>
      </c>
    </row>
    <row r="14" spans="1:11">
      <c r="A14" s="160">
        <v>1011</v>
      </c>
      <c r="B14" s="161" t="s">
        <v>286</v>
      </c>
      <c r="D14" s="192">
        <v>196878124.03999999</v>
      </c>
      <c r="E14" s="192">
        <v>61023.61000000003</v>
      </c>
      <c r="H14" s="192">
        <v>1410402.7798552904</v>
      </c>
      <c r="I14" s="192">
        <v>439.23997696681778</v>
      </c>
    </row>
    <row r="15" spans="1:11">
      <c r="A15" s="160">
        <v>1012</v>
      </c>
      <c r="B15" s="161" t="s">
        <v>288</v>
      </c>
      <c r="D15" s="192">
        <v>34275</v>
      </c>
      <c r="E15" s="192">
        <v>34918.660000000069</v>
      </c>
      <c r="H15" s="192">
        <v>245.54051149795831</v>
      </c>
      <c r="I15" s="192">
        <v>251.33995537320953</v>
      </c>
    </row>
    <row r="16" spans="1:11">
      <c r="A16" s="160">
        <v>1013</v>
      </c>
      <c r="B16" s="161" t="s">
        <v>325</v>
      </c>
      <c r="D16" s="192">
        <v>198287269.91</v>
      </c>
      <c r="E16" s="192">
        <v>280759.50000000064</v>
      </c>
      <c r="H16" s="192">
        <v>1420497.6711082456</v>
      </c>
      <c r="I16" s="192">
        <v>2020.8702224141653</v>
      </c>
    </row>
    <row r="17" spans="1:9">
      <c r="A17" s="160"/>
      <c r="B17" s="163" t="s">
        <v>326</v>
      </c>
      <c r="D17" s="192">
        <f>SUM(D13:D16)</f>
        <v>477752148.34000003</v>
      </c>
      <c r="E17" s="192">
        <f>SUM(E13:E16)</f>
        <v>14315872.08000006</v>
      </c>
      <c r="H17" s="192">
        <f>SUM(H13:H16)</f>
        <v>3422538.4937316426</v>
      </c>
      <c r="I17" s="192">
        <f>SUM(I13:I16)</f>
        <v>103043.77801770675</v>
      </c>
    </row>
    <row r="18" spans="1:9">
      <c r="A18" s="164"/>
      <c r="B18" s="165" t="s">
        <v>327</v>
      </c>
      <c r="D18" s="194">
        <f>D17+D12</f>
        <v>1874630234.4300003</v>
      </c>
      <c r="E18" s="194">
        <f>E17+E12</f>
        <v>973483107.12000012</v>
      </c>
      <c r="F18" s="194"/>
      <c r="H18" s="194">
        <f>H17+H12</f>
        <v>13429545.343004512</v>
      </c>
      <c r="I18" s="194">
        <f>I17+I12</f>
        <v>7007004.2979917955</v>
      </c>
    </row>
    <row r="19" spans="1:9">
      <c r="A19" s="164"/>
      <c r="B19" s="166"/>
      <c r="H19" s="192"/>
      <c r="I19" s="192"/>
    </row>
    <row r="20" spans="1:9">
      <c r="A20" s="164"/>
      <c r="B20" s="167" t="s">
        <v>328</v>
      </c>
      <c r="E20" s="192">
        <v>0</v>
      </c>
      <c r="H20" s="192"/>
      <c r="I20" s="192"/>
    </row>
    <row r="21" spans="1:9">
      <c r="A21" s="160">
        <v>1014</v>
      </c>
      <c r="B21" s="161" t="s">
        <v>329</v>
      </c>
      <c r="D21" s="192">
        <v>1753608030</v>
      </c>
      <c r="E21" s="192">
        <v>873224999.99999988</v>
      </c>
      <c r="H21" s="192">
        <v>12562562.003008811</v>
      </c>
      <c r="I21" s="192">
        <v>6285359.5335780606</v>
      </c>
    </row>
    <row r="22" spans="1:9">
      <c r="A22" s="160">
        <v>1015</v>
      </c>
      <c r="B22" s="161" t="s">
        <v>330</v>
      </c>
      <c r="D22" s="192">
        <v>0</v>
      </c>
      <c r="E22" s="192">
        <v>0</v>
      </c>
      <c r="H22" s="192">
        <v>0</v>
      </c>
      <c r="I22" s="192">
        <v>0</v>
      </c>
    </row>
    <row r="23" spans="1:9">
      <c r="A23" s="160">
        <v>1016</v>
      </c>
      <c r="B23" s="162" t="s">
        <v>331</v>
      </c>
      <c r="D23" s="192">
        <v>0</v>
      </c>
      <c r="E23" s="192">
        <v>0</v>
      </c>
      <c r="H23" s="192">
        <v>0</v>
      </c>
      <c r="I23" s="192">
        <v>0</v>
      </c>
    </row>
    <row r="24" spans="1:9">
      <c r="A24" s="160">
        <v>1017</v>
      </c>
      <c r="B24" s="162" t="s">
        <v>332</v>
      </c>
      <c r="D24" s="192">
        <v>0</v>
      </c>
      <c r="E24" s="192">
        <v>0</v>
      </c>
      <c r="H24" s="192">
        <v>111.21634787592234</v>
      </c>
      <c r="I24" s="192">
        <v>-540.83000000000004</v>
      </c>
    </row>
    <row r="25" spans="1:9">
      <c r="A25" s="160">
        <v>1018</v>
      </c>
      <c r="B25" s="161" t="s">
        <v>292</v>
      </c>
      <c r="D25" s="192">
        <v>-10077353.15</v>
      </c>
      <c r="E25" s="192">
        <v>-3061948.73</v>
      </c>
      <c r="H25" s="192">
        <v>-72002.302180234692</v>
      </c>
      <c r="I25" s="192">
        <v>-22039.507161880101</v>
      </c>
    </row>
    <row r="26" spans="1:9">
      <c r="A26" s="160">
        <v>1019</v>
      </c>
      <c r="B26" s="161" t="s">
        <v>333</v>
      </c>
      <c r="D26" s="192">
        <v>0</v>
      </c>
      <c r="E26" s="192">
        <v>0</v>
      </c>
      <c r="H26" s="192">
        <v>0</v>
      </c>
      <c r="I26" s="192">
        <v>0</v>
      </c>
    </row>
    <row r="27" spans="1:9">
      <c r="A27" s="160">
        <v>1020</v>
      </c>
      <c r="B27" s="161" t="s">
        <v>334</v>
      </c>
      <c r="D27" s="192">
        <v>-14079929.504299998</v>
      </c>
      <c r="E27" s="192">
        <v>-7015404.4192000004</v>
      </c>
      <c r="H27" s="192">
        <v>-101167.53549681208</v>
      </c>
      <c r="I27" s="192">
        <v>-49962.795018354598</v>
      </c>
    </row>
    <row r="28" spans="1:9">
      <c r="A28" s="160">
        <v>1021</v>
      </c>
      <c r="B28" s="161" t="s">
        <v>335</v>
      </c>
      <c r="H28" s="192"/>
      <c r="I28" s="192"/>
    </row>
    <row r="29" spans="1:9">
      <c r="B29" s="163" t="s">
        <v>336</v>
      </c>
      <c r="D29" s="194">
        <f>SUM(D21:D28)</f>
        <v>1729450747.3456998</v>
      </c>
      <c r="E29" s="194">
        <f>SUM(E20:E28)</f>
        <v>863147646.85079992</v>
      </c>
      <c r="F29" s="194"/>
      <c r="H29" s="194">
        <f>SUM(H21:H28)</f>
        <v>12389503.381679639</v>
      </c>
      <c r="I29" s="194">
        <f>SUM(I20:I28)</f>
        <v>6212816.4013978262</v>
      </c>
    </row>
    <row r="30" spans="1:9">
      <c r="A30" s="160"/>
      <c r="B30" s="167" t="s">
        <v>337</v>
      </c>
      <c r="E30" s="192">
        <v>0</v>
      </c>
      <c r="H30" s="192"/>
      <c r="I30" s="192"/>
    </row>
    <row r="31" spans="1:9">
      <c r="A31" s="160">
        <v>1022</v>
      </c>
      <c r="B31" s="161" t="s">
        <v>338</v>
      </c>
      <c r="D31" s="192">
        <v>917759.39986075077</v>
      </c>
      <c r="E31" s="192">
        <v>1220869.4791151297</v>
      </c>
      <c r="G31" s="174"/>
      <c r="H31" s="192">
        <v>6574.7001924260385</v>
      </c>
      <c r="I31" s="192">
        <v>8787.6591025345824</v>
      </c>
    </row>
    <row r="32" spans="1:9">
      <c r="A32" s="160">
        <v>1023</v>
      </c>
      <c r="B32" s="161" t="s">
        <v>339</v>
      </c>
      <c r="D32" s="192">
        <v>92327</v>
      </c>
      <c r="E32" s="192">
        <v>50055494.500000067</v>
      </c>
      <c r="H32" s="192">
        <v>661.41557418153161</v>
      </c>
      <c r="I32" s="192">
        <v>360292.91369754553</v>
      </c>
    </row>
    <row r="33" spans="1:9">
      <c r="A33" s="160">
        <v>1024</v>
      </c>
      <c r="B33" s="161" t="s">
        <v>340</v>
      </c>
      <c r="D33" s="192">
        <v>0</v>
      </c>
      <c r="E33" s="192">
        <v>487427.99999999994</v>
      </c>
      <c r="H33" s="192">
        <v>0</v>
      </c>
      <c r="I33" s="192">
        <v>3508.4431008421507</v>
      </c>
    </row>
    <row r="34" spans="1:9">
      <c r="A34" s="164"/>
      <c r="B34" s="167" t="s">
        <v>341</v>
      </c>
      <c r="D34" s="193">
        <f>SUM(D31:D32)</f>
        <v>1010086.3998607508</v>
      </c>
      <c r="E34" s="193">
        <f>SUM(E30:E33)</f>
        <v>51763791.979115196</v>
      </c>
      <c r="F34" s="193"/>
      <c r="H34" s="193">
        <f>SUM(H31:H32)</f>
        <v>7236.1157666075705</v>
      </c>
      <c r="I34" s="193">
        <f>SUM(I30:I33)</f>
        <v>372589.01590092224</v>
      </c>
    </row>
    <row r="35" spans="1:9">
      <c r="A35" s="160"/>
      <c r="B35" s="167" t="s">
        <v>342</v>
      </c>
      <c r="E35" s="192">
        <v>0</v>
      </c>
      <c r="H35" s="192"/>
      <c r="I35" s="192"/>
    </row>
    <row r="36" spans="1:9">
      <c r="A36" s="160">
        <v>1030</v>
      </c>
      <c r="B36" s="161" t="s">
        <v>338</v>
      </c>
      <c r="D36" s="192">
        <v>308906.93426205189</v>
      </c>
      <c r="E36" s="192">
        <v>284590.09751361591</v>
      </c>
      <c r="H36" s="192">
        <v>2212.9589101085458</v>
      </c>
      <c r="I36" s="192">
        <v>2048.4423631585396</v>
      </c>
    </row>
    <row r="37" spans="1:9">
      <c r="A37" s="160">
        <v>1032</v>
      </c>
      <c r="B37" s="162" t="s">
        <v>343</v>
      </c>
      <c r="D37" s="192">
        <v>142940556.52000001</v>
      </c>
      <c r="E37" s="192">
        <v>58247364.459999934</v>
      </c>
      <c r="H37" s="192">
        <v>1024002.8406046279</v>
      </c>
      <c r="I37" s="192">
        <v>419256.92406247748</v>
      </c>
    </row>
    <row r="38" spans="1:9">
      <c r="A38" s="160">
        <v>1033</v>
      </c>
      <c r="B38" s="161" t="s">
        <v>344</v>
      </c>
      <c r="D38" s="192">
        <v>0</v>
      </c>
      <c r="E38" s="192">
        <v>0</v>
      </c>
      <c r="H38" s="192">
        <v>0</v>
      </c>
      <c r="I38" s="192">
        <v>0</v>
      </c>
    </row>
    <row r="39" spans="1:9">
      <c r="A39" s="160">
        <v>1034</v>
      </c>
      <c r="B39" s="161" t="s">
        <v>345</v>
      </c>
      <c r="D39" s="192">
        <v>919937</v>
      </c>
      <c r="E39" s="192">
        <v>39714.000000000058</v>
      </c>
      <c r="H39" s="192">
        <v>6590.2786732573968</v>
      </c>
      <c r="I39" s="192">
        <v>285.85618656877563</v>
      </c>
    </row>
    <row r="40" spans="1:9">
      <c r="A40" s="160">
        <v>1035</v>
      </c>
      <c r="B40" s="161" t="s">
        <v>346</v>
      </c>
      <c r="D40" s="192">
        <v>0</v>
      </c>
      <c r="E40" s="192">
        <v>0</v>
      </c>
      <c r="H40" s="192">
        <v>0</v>
      </c>
      <c r="I40" s="192">
        <v>0</v>
      </c>
    </row>
    <row r="41" spans="1:9">
      <c r="A41" s="164"/>
      <c r="B41" s="168" t="s">
        <v>347</v>
      </c>
      <c r="D41" s="193">
        <f>SUM(D36:D40)</f>
        <v>144169400.45426205</v>
      </c>
      <c r="E41" s="193">
        <f>SUM(E36:E40)</f>
        <v>58571668.55751355</v>
      </c>
      <c r="F41" s="193"/>
      <c r="H41" s="193">
        <f>SUM(H36:H40)</f>
        <v>1032806.0781879938</v>
      </c>
      <c r="I41" s="193">
        <f>SUM(I36:I40)</f>
        <v>421591.22261220485</v>
      </c>
    </row>
    <row r="42" spans="1:9">
      <c r="A42" s="164"/>
      <c r="B42" s="168" t="s">
        <v>348</v>
      </c>
      <c r="D42" s="193">
        <f>D41+D34</f>
        <v>145179486.85412279</v>
      </c>
      <c r="E42" s="193">
        <f>E41+E34</f>
        <v>110335460.53662875</v>
      </c>
      <c r="F42" s="193"/>
      <c r="H42" s="193">
        <f>H41+H34</f>
        <v>1040042.1939546014</v>
      </c>
      <c r="I42" s="193">
        <f>I41+I34</f>
        <v>794180.23851312709</v>
      </c>
    </row>
    <row r="43" spans="1:9">
      <c r="A43" s="164"/>
      <c r="B43" s="168" t="s">
        <v>349</v>
      </c>
      <c r="D43" s="194">
        <f>D42+D29</f>
        <v>1874630234.1998227</v>
      </c>
      <c r="E43" s="194">
        <f>E42+E29</f>
        <v>973483107.38742864</v>
      </c>
      <c r="F43" s="193"/>
      <c r="H43" s="194">
        <f>H42+H29</f>
        <v>13429545.575634241</v>
      </c>
      <c r="I43" s="194">
        <f>I42+I29</f>
        <v>7006996.6399109531</v>
      </c>
    </row>
    <row r="44" spans="1:9">
      <c r="A44" s="160"/>
      <c r="B44" s="169" t="s">
        <v>350</v>
      </c>
      <c r="H44" s="192"/>
      <c r="I44" s="192"/>
    </row>
    <row r="45" spans="1:9">
      <c r="A45" s="160"/>
      <c r="B45" s="170" t="s">
        <v>351</v>
      </c>
      <c r="D45" s="216">
        <f>D18-D43</f>
        <v>0.23017764091491699</v>
      </c>
      <c r="E45" s="216">
        <f>E18-E43</f>
        <v>-0.26742851734161377</v>
      </c>
      <c r="H45" s="216">
        <f>H18-H43</f>
        <v>-0.23262972943484783</v>
      </c>
      <c r="I45" s="216">
        <f>I18-I43</f>
        <v>7.658080842345953</v>
      </c>
    </row>
  </sheetData>
  <autoFilter ref="A6:C45"/>
  <mergeCells count="2">
    <mergeCell ref="D5:E5"/>
    <mergeCell ref="H5:I5"/>
  </mergeCells>
  <pageMargins left="0.7" right="0.7" top="0.75" bottom="0.75" header="0.3" footer="0.3"/>
</worksheet>
</file>

<file path=xl/worksheets/sheet25.xml><?xml version="1.0" encoding="utf-8"?>
<worksheet xmlns="http://schemas.openxmlformats.org/spreadsheetml/2006/main" xmlns:r="http://schemas.openxmlformats.org/officeDocument/2006/relationships">
  <dimension ref="A2:M24"/>
  <sheetViews>
    <sheetView workbookViewId="0">
      <selection activeCell="F25" sqref="F25"/>
    </sheetView>
  </sheetViews>
  <sheetFormatPr defaultColWidth="9.125" defaultRowHeight="12.85"/>
  <cols>
    <col min="1" max="1" width="15.125" style="186" customWidth="1"/>
    <col min="2" max="2" width="17.25" style="186" customWidth="1"/>
    <col min="3" max="3" width="2.875" style="186" customWidth="1"/>
    <col min="4" max="4" width="2" style="171" customWidth="1"/>
    <col min="5" max="5" width="15.375" style="186" bestFit="1" customWidth="1"/>
    <col min="6" max="6" width="14.75" style="186" bestFit="1" customWidth="1"/>
    <col min="7" max="7" width="1.25" style="186" customWidth="1"/>
    <col min="8" max="8" width="9.75" style="131" hidden="1" customWidth="1"/>
    <col min="9" max="9" width="11.75" style="131" hidden="1" customWidth="1"/>
    <col min="10" max="10" width="14.75" style="192" bestFit="1" customWidth="1"/>
    <col min="11" max="11" width="2.875" style="192" customWidth="1"/>
    <col min="12" max="12" width="13.75" style="186" bestFit="1" customWidth="1"/>
    <col min="13" max="13" width="1.75" style="186" customWidth="1"/>
    <col min="14" max="16384" width="9.125" style="186"/>
  </cols>
  <sheetData>
    <row r="2" spans="1:13">
      <c r="D2" s="202"/>
      <c r="F2" s="192"/>
      <c r="J2" s="218"/>
      <c r="K2" s="218"/>
      <c r="L2" s="219"/>
      <c r="M2" s="217"/>
    </row>
    <row r="3" spans="1:13">
      <c r="D3" s="203"/>
      <c r="E3" s="678" t="s">
        <v>318</v>
      </c>
      <c r="F3" s="678"/>
      <c r="J3" s="678" t="s">
        <v>369</v>
      </c>
      <c r="K3" s="678"/>
      <c r="L3" s="678"/>
    </row>
    <row r="4" spans="1:13" s="199" customFormat="1" ht="24.25">
      <c r="A4" s="198" t="s">
        <v>319</v>
      </c>
      <c r="B4" s="197" t="s">
        <v>266</v>
      </c>
      <c r="D4" s="201"/>
      <c r="E4" s="196">
        <v>2012</v>
      </c>
      <c r="F4" s="196">
        <v>2011</v>
      </c>
      <c r="H4" s="214" t="s">
        <v>291</v>
      </c>
      <c r="I4" s="214" t="s">
        <v>291</v>
      </c>
      <c r="J4" s="196">
        <v>2012</v>
      </c>
      <c r="K4" s="196"/>
      <c r="L4" s="196">
        <v>2011</v>
      </c>
    </row>
    <row r="5" spans="1:13">
      <c r="A5" s="188">
        <v>2001</v>
      </c>
      <c r="B5" s="189" t="s">
        <v>352</v>
      </c>
      <c r="D5" s="200"/>
    </row>
    <row r="6" spans="1:13">
      <c r="A6" s="188">
        <f>A5+1</f>
        <v>2002</v>
      </c>
      <c r="B6" s="189" t="s">
        <v>293</v>
      </c>
      <c r="D6" s="200"/>
      <c r="E6" s="192">
        <v>5650</v>
      </c>
      <c r="F6" s="192">
        <v>0</v>
      </c>
      <c r="H6" s="131" t="e">
        <f>#REF!-E6</f>
        <v>#REF!</v>
      </c>
      <c r="I6" s="131" t="e">
        <f>#REF!-F6</f>
        <v>#REF!</v>
      </c>
      <c r="J6" s="211">
        <v>-40.440913320449503</v>
      </c>
      <c r="K6" s="211"/>
      <c r="L6" s="211">
        <v>0</v>
      </c>
    </row>
    <row r="7" spans="1:13">
      <c r="A7" s="188">
        <f t="shared" ref="A7:A12" si="0">A6+1</f>
        <v>2003</v>
      </c>
      <c r="B7" s="189" t="s">
        <v>353</v>
      </c>
      <c r="D7" s="200"/>
      <c r="E7" s="192">
        <v>-7502950.4499999993</v>
      </c>
      <c r="F7" s="192">
        <v>-5085724.4400000013</v>
      </c>
      <c r="H7" s="131" t="e">
        <f>#REF!-E7</f>
        <v>#REF!</v>
      </c>
      <c r="I7" s="131" t="e">
        <f>#REF!-F7</f>
        <v>#REF!</v>
      </c>
      <c r="J7" s="211">
        <v>53958.651018413657</v>
      </c>
      <c r="K7" s="211"/>
      <c r="L7" s="211">
        <v>32472.816214059341</v>
      </c>
    </row>
    <row r="8" spans="1:13">
      <c r="A8" s="188">
        <f t="shared" si="0"/>
        <v>2004</v>
      </c>
      <c r="B8" s="189" t="s">
        <v>354</v>
      </c>
      <c r="D8" s="200"/>
      <c r="E8" s="192">
        <v>-2362892.06</v>
      </c>
      <c r="F8" s="192">
        <v>0</v>
      </c>
      <c r="H8" s="131" t="e">
        <f>#REF!-E8</f>
        <v>#REF!</v>
      </c>
      <c r="I8" s="131" t="e">
        <f>#REF!-F8</f>
        <v>#REF!</v>
      </c>
      <c r="J8" s="211">
        <v>16962.232038177171</v>
      </c>
      <c r="K8" s="211"/>
      <c r="L8" s="211">
        <v>3806.6687334678909</v>
      </c>
    </row>
    <row r="9" spans="1:13">
      <c r="A9" s="188">
        <f t="shared" si="0"/>
        <v>2005</v>
      </c>
      <c r="B9" s="190" t="s">
        <v>355</v>
      </c>
      <c r="D9" s="200"/>
      <c r="E9" s="192">
        <v>-1798895</v>
      </c>
      <c r="F9" s="192">
        <v>-1850799</v>
      </c>
      <c r="H9" s="131" t="e">
        <f>#REF!-E9</f>
        <v>#REF!</v>
      </c>
      <c r="I9" s="131" t="e">
        <f>#REF!-F9</f>
        <v>#REF!</v>
      </c>
      <c r="J9" s="211">
        <v>12913.542979422233</v>
      </c>
      <c r="K9" s="211"/>
      <c r="L9" s="211">
        <v>13190.993064099906</v>
      </c>
    </row>
    <row r="10" spans="1:13">
      <c r="A10" s="188">
        <f t="shared" si="0"/>
        <v>2006</v>
      </c>
      <c r="B10" s="190" t="s">
        <v>356</v>
      </c>
      <c r="D10" s="200"/>
      <c r="E10" s="192">
        <v>-381777</v>
      </c>
      <c r="F10" s="192">
        <v>-183339</v>
      </c>
      <c r="H10" s="131" t="e">
        <f>#REF!-E10</f>
        <v>#REF!</v>
      </c>
      <c r="I10" s="131" t="e">
        <f>#REF!-F10</f>
        <v>#REF!</v>
      </c>
      <c r="J10" s="211">
        <v>2746.1095042962029</v>
      </c>
      <c r="K10" s="211"/>
      <c r="L10" s="211">
        <v>1308.7483280992576</v>
      </c>
    </row>
    <row r="11" spans="1:13">
      <c r="A11" s="188">
        <f t="shared" si="0"/>
        <v>2007</v>
      </c>
      <c r="B11" s="189" t="s">
        <v>357</v>
      </c>
      <c r="D11" s="200"/>
      <c r="E11" s="192">
        <v>0</v>
      </c>
      <c r="F11" s="192">
        <v>-7482</v>
      </c>
      <c r="H11" s="131" t="e">
        <f>#REF!-E11</f>
        <v>#REF!</v>
      </c>
      <c r="I11" s="131" t="e">
        <f>#REF!-F11</f>
        <v>#REF!</v>
      </c>
      <c r="J11" s="211">
        <v>0</v>
      </c>
      <c r="K11" s="211"/>
      <c r="L11" s="211">
        <v>0</v>
      </c>
    </row>
    <row r="12" spans="1:13">
      <c r="A12" s="188">
        <f t="shared" si="0"/>
        <v>2008</v>
      </c>
      <c r="B12" s="190" t="s">
        <v>312</v>
      </c>
      <c r="D12" s="200"/>
      <c r="E12" s="192">
        <v>-1946155.4300000002</v>
      </c>
      <c r="F12" s="192">
        <v>167112.54999999999</v>
      </c>
      <c r="H12" s="131" t="e">
        <f>#REF!-E12</f>
        <v>#REF!</v>
      </c>
      <c r="I12" s="131" t="e">
        <f>#REF!-F12</f>
        <v>#REF!</v>
      </c>
      <c r="J12" s="211">
        <v>13958.692489693332</v>
      </c>
      <c r="K12" s="211"/>
      <c r="L12" s="211">
        <v>-1176.8346628271231</v>
      </c>
    </row>
    <row r="13" spans="1:13">
      <c r="A13" s="188">
        <f>A12+1</f>
        <v>2009</v>
      </c>
      <c r="B13" s="189" t="s">
        <v>358</v>
      </c>
      <c r="D13" s="200"/>
      <c r="E13" s="192">
        <v>-92909.564300000013</v>
      </c>
      <c r="F13" s="192">
        <v>-55172.530000000006</v>
      </c>
      <c r="H13" s="131" t="e">
        <f>#REF!-E13</f>
        <v>#REF!</v>
      </c>
      <c r="I13" s="131" t="e">
        <f>#REF!-F13</f>
        <v>#REF!</v>
      </c>
      <c r="J13" s="211">
        <v>668.72897754532778</v>
      </c>
      <c r="K13" s="211"/>
      <c r="L13" s="211">
        <v>360.43668544064406</v>
      </c>
    </row>
    <row r="14" spans="1:13">
      <c r="A14" s="188"/>
      <c r="B14" s="189"/>
      <c r="E14" s="192"/>
      <c r="F14" s="192"/>
      <c r="H14" s="131" t="e">
        <f>#REF!-E14</f>
        <v>#REF!</v>
      </c>
      <c r="I14" s="131" t="e">
        <f>#REF!-F14</f>
        <v>#REF!</v>
      </c>
      <c r="J14" s="211"/>
      <c r="K14" s="211"/>
      <c r="L14" s="211"/>
    </row>
    <row r="15" spans="1:13">
      <c r="A15" s="188"/>
      <c r="B15" s="191" t="s">
        <v>359</v>
      </c>
      <c r="D15" s="204"/>
      <c r="E15" s="193">
        <f>SUM(E5:E14)</f>
        <v>-14079929.5043</v>
      </c>
      <c r="F15" s="193">
        <f>SUM(F5:F14)</f>
        <v>-7015404.4200000018</v>
      </c>
      <c r="H15" s="131" t="e">
        <f>#REF!-E15</f>
        <v>#REF!</v>
      </c>
      <c r="I15" s="131" t="e">
        <f>#REF!-F15</f>
        <v>#REF!</v>
      </c>
      <c r="J15" s="206">
        <f>SUM(J5:J14)</f>
        <v>101167.51609422747</v>
      </c>
      <c r="K15" s="206"/>
      <c r="L15" s="206">
        <f>SUM(L5:L14)</f>
        <v>49962.828362339926</v>
      </c>
    </row>
    <row r="16" spans="1:13">
      <c r="A16" s="188"/>
      <c r="B16" s="189"/>
      <c r="D16" s="200"/>
      <c r="E16" s="192"/>
      <c r="F16" s="192"/>
      <c r="H16" s="131" t="e">
        <f>#REF!-E16</f>
        <v>#REF!</v>
      </c>
      <c r="I16" s="131" t="e">
        <f>#REF!-F16</f>
        <v>#REF!</v>
      </c>
      <c r="J16" s="211"/>
      <c r="K16" s="211"/>
      <c r="L16" s="211"/>
    </row>
    <row r="17" spans="1:12">
      <c r="A17" s="188">
        <f>A13+1</f>
        <v>2010</v>
      </c>
      <c r="B17" s="189" t="s">
        <v>360</v>
      </c>
      <c r="D17" s="200"/>
      <c r="E17" s="192">
        <v>0</v>
      </c>
      <c r="F17" s="192">
        <v>0</v>
      </c>
      <c r="H17" s="131" t="e">
        <f>#REF!-E17</f>
        <v>#REF!</v>
      </c>
      <c r="I17" s="131" t="e">
        <f>#REF!-F17</f>
        <v>#REF!</v>
      </c>
      <c r="J17" s="211">
        <v>0</v>
      </c>
      <c r="K17" s="211"/>
      <c r="L17" s="211">
        <v>0</v>
      </c>
    </row>
    <row r="18" spans="1:12">
      <c r="A18" s="188"/>
      <c r="B18" s="191" t="s">
        <v>361</v>
      </c>
      <c r="D18" s="204"/>
      <c r="E18" s="193">
        <f>E17+E15</f>
        <v>-14079929.5043</v>
      </c>
      <c r="F18" s="193">
        <f>F17+F15</f>
        <v>-7015404.4200000018</v>
      </c>
      <c r="H18" s="131" t="e">
        <f>#REF!-E18</f>
        <v>#REF!</v>
      </c>
      <c r="I18" s="131" t="e">
        <f>#REF!-F18</f>
        <v>#REF!</v>
      </c>
      <c r="J18" s="206">
        <f>J17+J15</f>
        <v>101167.51609422747</v>
      </c>
      <c r="K18" s="206"/>
      <c r="L18" s="206">
        <f>L17+L15</f>
        <v>49962.828362339926</v>
      </c>
    </row>
    <row r="19" spans="1:12">
      <c r="A19" s="188"/>
      <c r="B19" s="191"/>
      <c r="D19" s="200"/>
      <c r="E19" s="192"/>
      <c r="F19" s="192"/>
      <c r="H19" s="131" t="e">
        <f>#REF!-E19</f>
        <v>#REF!</v>
      </c>
      <c r="I19" s="131" t="e">
        <f>#REF!-F19</f>
        <v>#REF!</v>
      </c>
      <c r="J19" s="211"/>
      <c r="K19" s="211"/>
      <c r="L19" s="211"/>
    </row>
    <row r="20" spans="1:12">
      <c r="A20" s="188"/>
      <c r="B20" s="189" t="s">
        <v>362</v>
      </c>
      <c r="D20" s="200"/>
      <c r="E20" s="192">
        <v>0</v>
      </c>
      <c r="F20" s="192">
        <v>0</v>
      </c>
      <c r="H20" s="131" t="e">
        <f>#REF!-E20</f>
        <v>#REF!</v>
      </c>
      <c r="I20" s="131" t="e">
        <f>#REF!-F20</f>
        <v>#REF!</v>
      </c>
      <c r="J20" s="211">
        <v>0</v>
      </c>
      <c r="K20" s="211"/>
      <c r="L20" s="211">
        <v>0</v>
      </c>
    </row>
    <row r="21" spans="1:12">
      <c r="A21" s="188"/>
      <c r="B21" s="191" t="s">
        <v>363</v>
      </c>
      <c r="D21" s="204"/>
      <c r="E21" s="194">
        <f>E20+E18</f>
        <v>-14079929.5043</v>
      </c>
      <c r="F21" s="194">
        <f>F20+F18</f>
        <v>-7015404.4200000018</v>
      </c>
      <c r="H21" s="131" t="e">
        <f>#REF!-E21</f>
        <v>#REF!</v>
      </c>
      <c r="I21" s="131" t="e">
        <f>#REF!-F21</f>
        <v>#REF!</v>
      </c>
      <c r="J21" s="207">
        <f>J20+J18</f>
        <v>101167.51609422747</v>
      </c>
      <c r="K21" s="207"/>
      <c r="L21" s="207">
        <f>L20+L18</f>
        <v>49962.828362339926</v>
      </c>
    </row>
    <row r="22" spans="1:12">
      <c r="E22" s="192"/>
      <c r="F22" s="192"/>
    </row>
    <row r="23" spans="1:12">
      <c r="E23" s="192"/>
      <c r="F23" s="192"/>
    </row>
    <row r="24" spans="1:12">
      <c r="E24" s="192"/>
      <c r="F24" s="192"/>
    </row>
  </sheetData>
  <mergeCells count="2">
    <mergeCell ref="E3:F3"/>
    <mergeCell ref="J3:L3"/>
  </mergeCells>
  <pageMargins left="0.7" right="0.7" top="0.75" bottom="0.75" header="0.3" footer="0.3"/>
</worksheet>
</file>

<file path=xl/worksheets/sheet26.xml><?xml version="1.0" encoding="utf-8"?>
<worksheet xmlns="http://schemas.openxmlformats.org/spreadsheetml/2006/main" xmlns:r="http://schemas.openxmlformats.org/officeDocument/2006/relationships">
  <dimension ref="A1:Y23"/>
  <sheetViews>
    <sheetView workbookViewId="0">
      <selection activeCell="O24" sqref="O24"/>
    </sheetView>
  </sheetViews>
  <sheetFormatPr defaultRowHeight="12.85"/>
  <cols>
    <col min="7" max="7" width="10.125" bestFit="1" customWidth="1"/>
    <col min="10" max="10" width="11.875" bestFit="1" customWidth="1"/>
    <col min="11" max="11" width="9.125" bestFit="1" customWidth="1"/>
    <col min="12" max="12" width="11.875" bestFit="1" customWidth="1"/>
    <col min="13" max="13" width="9.125" bestFit="1" customWidth="1"/>
    <col min="14" max="15" width="11.875" bestFit="1" customWidth="1"/>
  </cols>
  <sheetData>
    <row r="1" spans="1:16" ht="14.3">
      <c r="A1" s="639" t="s">
        <v>824</v>
      </c>
      <c r="B1" s="639" t="s">
        <v>590</v>
      </c>
      <c r="C1" s="639" t="s">
        <v>592</v>
      </c>
      <c r="D1" s="639" t="s">
        <v>825</v>
      </c>
      <c r="E1" s="639" t="s">
        <v>826</v>
      </c>
      <c r="F1" s="639" t="s">
        <v>827</v>
      </c>
      <c r="G1" s="639" t="s">
        <v>828</v>
      </c>
      <c r="H1" s="639" t="s">
        <v>829</v>
      </c>
      <c r="I1" s="639" t="s">
        <v>830</v>
      </c>
      <c r="J1" s="639" t="s">
        <v>831</v>
      </c>
      <c r="K1" s="639" t="s">
        <v>832</v>
      </c>
      <c r="L1" s="639" t="s">
        <v>833</v>
      </c>
      <c r="M1" s="639" t="s">
        <v>834</v>
      </c>
      <c r="N1" s="639" t="s">
        <v>835</v>
      </c>
      <c r="O1" s="639" t="s">
        <v>836</v>
      </c>
      <c r="P1" s="639" t="s">
        <v>837</v>
      </c>
    </row>
    <row r="2" spans="1:16" ht="14.3">
      <c r="A2" s="639"/>
      <c r="B2" s="639">
        <v>611</v>
      </c>
      <c r="C2" s="639" t="s">
        <v>153</v>
      </c>
      <c r="D2" s="639">
        <v>5</v>
      </c>
      <c r="E2" s="639"/>
      <c r="F2" s="639" t="s">
        <v>838</v>
      </c>
      <c r="G2" s="641">
        <v>202738</v>
      </c>
      <c r="H2" s="639">
        <v>0</v>
      </c>
      <c r="I2" s="639">
        <v>202738</v>
      </c>
      <c r="J2" s="639" t="s">
        <v>31</v>
      </c>
      <c r="K2" s="640" t="s">
        <v>839</v>
      </c>
      <c r="L2" s="639">
        <v>202738</v>
      </c>
      <c r="M2" s="639">
        <v>202738</v>
      </c>
      <c r="N2" s="639">
        <v>0</v>
      </c>
      <c r="O2" s="639" t="s">
        <v>840</v>
      </c>
      <c r="P2" s="639">
        <v>-202738</v>
      </c>
    </row>
    <row r="3" spans="1:16" ht="14.3">
      <c r="A3" s="639"/>
      <c r="B3" s="639">
        <v>618</v>
      </c>
      <c r="C3" s="639" t="s">
        <v>157</v>
      </c>
      <c r="D3" s="639">
        <v>5</v>
      </c>
      <c r="E3" s="639"/>
      <c r="F3" s="639" t="s">
        <v>841</v>
      </c>
      <c r="G3" s="641">
        <v>216000</v>
      </c>
      <c r="H3" s="639">
        <v>0</v>
      </c>
      <c r="I3" s="639">
        <v>216000</v>
      </c>
      <c r="J3" s="639" t="s">
        <v>31</v>
      </c>
      <c r="K3" s="640" t="s">
        <v>842</v>
      </c>
      <c r="L3" s="639">
        <v>216000</v>
      </c>
      <c r="M3" s="639">
        <v>216000</v>
      </c>
      <c r="N3" s="639">
        <v>0</v>
      </c>
      <c r="O3" s="639" t="s">
        <v>840</v>
      </c>
      <c r="P3" s="639">
        <v>-216000</v>
      </c>
    </row>
    <row r="4" spans="1:16" ht="14.3">
      <c r="A4" s="639"/>
      <c r="B4" s="639">
        <v>6276</v>
      </c>
      <c r="C4" s="639" t="s">
        <v>163</v>
      </c>
      <c r="D4" s="639">
        <v>5</v>
      </c>
      <c r="E4" s="639"/>
      <c r="F4" s="639" t="s">
        <v>843</v>
      </c>
      <c r="G4" s="641">
        <v>437500</v>
      </c>
      <c r="H4" s="639">
        <v>0</v>
      </c>
      <c r="I4" s="639">
        <v>437500</v>
      </c>
      <c r="J4" s="639" t="s">
        <v>31</v>
      </c>
      <c r="K4" s="640" t="s">
        <v>844</v>
      </c>
      <c r="L4" s="639">
        <v>437500</v>
      </c>
      <c r="M4" s="639">
        <v>437500</v>
      </c>
      <c r="N4" s="639">
        <v>0</v>
      </c>
      <c r="O4" s="639" t="s">
        <v>840</v>
      </c>
      <c r="P4" s="639">
        <v>-437500</v>
      </c>
    </row>
    <row r="5" spans="1:16" ht="14.3">
      <c r="A5" s="639"/>
      <c r="B5" s="639">
        <v>628</v>
      </c>
      <c r="C5" s="639" t="s">
        <v>165</v>
      </c>
      <c r="D5" s="639">
        <v>5</v>
      </c>
      <c r="E5" s="639"/>
      <c r="F5" s="639" t="s">
        <v>845</v>
      </c>
      <c r="G5" s="641">
        <v>51.755600000000001</v>
      </c>
      <c r="H5" s="639">
        <v>0</v>
      </c>
      <c r="I5" s="639">
        <v>51.755600000000001</v>
      </c>
      <c r="J5" s="639" t="s">
        <v>31</v>
      </c>
      <c r="K5" s="640" t="s">
        <v>846</v>
      </c>
      <c r="L5" s="639">
        <v>51.755600000000001</v>
      </c>
      <c r="M5" s="639">
        <v>51.755600000000001</v>
      </c>
      <c r="N5" s="639">
        <v>0</v>
      </c>
      <c r="O5" s="639" t="s">
        <v>840</v>
      </c>
      <c r="P5" s="639">
        <v>-51.755600000000001</v>
      </c>
    </row>
    <row r="6" spans="1:16" ht="14.3">
      <c r="A6" s="639"/>
      <c r="B6" s="639">
        <v>634</v>
      </c>
      <c r="C6" s="639" t="s">
        <v>167</v>
      </c>
      <c r="D6" s="639">
        <v>5</v>
      </c>
      <c r="E6" s="639"/>
      <c r="F6" s="639" t="s">
        <v>847</v>
      </c>
      <c r="G6" s="641">
        <v>18500</v>
      </c>
      <c r="H6" s="639">
        <v>0</v>
      </c>
      <c r="I6" s="639">
        <v>18500</v>
      </c>
      <c r="J6" s="639" t="s">
        <v>31</v>
      </c>
      <c r="K6" s="640" t="s">
        <v>848</v>
      </c>
      <c r="L6" s="639">
        <v>18500</v>
      </c>
      <c r="M6" s="639">
        <v>18500</v>
      </c>
      <c r="N6" s="639">
        <v>0</v>
      </c>
      <c r="O6" s="639" t="s">
        <v>840</v>
      </c>
      <c r="P6" s="639">
        <v>-18500</v>
      </c>
    </row>
    <row r="7" spans="1:16" ht="14.3">
      <c r="A7" s="639"/>
      <c r="B7" s="639">
        <v>641</v>
      </c>
      <c r="C7" s="639" t="s">
        <v>144</v>
      </c>
      <c r="D7" s="639">
        <v>5</v>
      </c>
      <c r="E7" s="639"/>
      <c r="F7" s="639" t="s">
        <v>849</v>
      </c>
      <c r="G7" s="641">
        <v>8891</v>
      </c>
      <c r="H7" s="639">
        <v>0</v>
      </c>
      <c r="I7" s="639">
        <v>8891</v>
      </c>
      <c r="J7" s="639" t="s">
        <v>31</v>
      </c>
      <c r="K7" s="640" t="s">
        <v>850</v>
      </c>
      <c r="L7" s="639">
        <v>8891</v>
      </c>
      <c r="M7" s="639">
        <v>8891</v>
      </c>
      <c r="N7" s="639">
        <v>0</v>
      </c>
      <c r="O7" s="639" t="s">
        <v>840</v>
      </c>
      <c r="P7" s="639">
        <v>-8891</v>
      </c>
    </row>
    <row r="8" spans="1:16" ht="14.3">
      <c r="A8" s="639"/>
      <c r="B8" s="639">
        <v>644</v>
      </c>
      <c r="C8" s="639" t="s">
        <v>146</v>
      </c>
      <c r="D8" s="639">
        <v>5</v>
      </c>
      <c r="E8" s="639"/>
      <c r="F8" s="639" t="s">
        <v>851</v>
      </c>
      <c r="G8" s="641">
        <v>25521</v>
      </c>
      <c r="H8" s="639">
        <v>0</v>
      </c>
      <c r="I8" s="639">
        <v>25521</v>
      </c>
      <c r="J8" s="639" t="s">
        <v>31</v>
      </c>
      <c r="K8" s="640" t="s">
        <v>850</v>
      </c>
      <c r="L8" s="639">
        <v>25521</v>
      </c>
      <c r="M8" s="639">
        <v>25521</v>
      </c>
      <c r="N8" s="639">
        <v>0</v>
      </c>
      <c r="O8" s="639" t="s">
        <v>840</v>
      </c>
      <c r="P8" s="639">
        <v>-25521</v>
      </c>
    </row>
    <row r="9" spans="1:16" ht="14.3">
      <c r="A9" s="639"/>
      <c r="B9" s="639">
        <v>654</v>
      </c>
      <c r="C9" s="639" t="s">
        <v>169</v>
      </c>
      <c r="D9" s="639">
        <v>5</v>
      </c>
      <c r="E9" s="639"/>
      <c r="F9" s="639" t="s">
        <v>852</v>
      </c>
      <c r="G9" s="641">
        <v>464370</v>
      </c>
      <c r="H9" s="639">
        <v>0</v>
      </c>
      <c r="I9" s="639">
        <v>464370</v>
      </c>
      <c r="J9" s="639" t="s">
        <v>31</v>
      </c>
      <c r="K9" s="640" t="s">
        <v>853</v>
      </c>
      <c r="L9" s="639">
        <v>464370</v>
      </c>
      <c r="M9" s="639">
        <v>464370</v>
      </c>
      <c r="N9" s="639">
        <v>0</v>
      </c>
      <c r="O9" s="639" t="s">
        <v>840</v>
      </c>
      <c r="P9" s="639">
        <v>-464370</v>
      </c>
    </row>
    <row r="10" spans="1:16" ht="14.3">
      <c r="A10" s="639"/>
      <c r="B10" s="639">
        <v>657</v>
      </c>
      <c r="C10" s="639" t="s">
        <v>798</v>
      </c>
      <c r="D10" s="639">
        <v>5</v>
      </c>
      <c r="E10" s="639"/>
      <c r="F10" s="639" t="s">
        <v>854</v>
      </c>
      <c r="G10" s="641">
        <v>30334</v>
      </c>
      <c r="H10" s="639">
        <v>0</v>
      </c>
      <c r="I10" s="639">
        <v>30334</v>
      </c>
      <c r="J10" s="639" t="s">
        <v>31</v>
      </c>
      <c r="K10" s="640" t="s">
        <v>848</v>
      </c>
      <c r="L10" s="639">
        <v>30334</v>
      </c>
      <c r="M10" s="639">
        <v>30334</v>
      </c>
      <c r="N10" s="639">
        <v>0</v>
      </c>
      <c r="O10" s="639" t="s">
        <v>840</v>
      </c>
      <c r="P10" s="639">
        <v>-30334</v>
      </c>
    </row>
    <row r="11" spans="1:16" ht="14.3">
      <c r="A11" s="639"/>
      <c r="B11" s="639">
        <v>658</v>
      </c>
      <c r="C11" s="639" t="s">
        <v>796</v>
      </c>
      <c r="D11" s="639">
        <v>5</v>
      </c>
      <c r="E11" s="639"/>
      <c r="F11" s="639" t="s">
        <v>855</v>
      </c>
      <c r="G11" s="641">
        <v>7790</v>
      </c>
      <c r="H11" s="639">
        <v>0</v>
      </c>
      <c r="I11" s="639">
        <v>7790</v>
      </c>
      <c r="J11" s="639" t="s">
        <v>31</v>
      </c>
      <c r="K11" s="640" t="s">
        <v>856</v>
      </c>
      <c r="L11" s="639">
        <v>7790</v>
      </c>
      <c r="M11" s="639">
        <v>7790</v>
      </c>
      <c r="N11" s="639">
        <v>0</v>
      </c>
      <c r="O11" s="639" t="s">
        <v>840</v>
      </c>
      <c r="P11" s="639">
        <v>-7790</v>
      </c>
    </row>
    <row r="12" spans="1:16">
      <c r="G12" s="179">
        <f>SUM(G2:G11)</f>
        <v>1411695.7556</v>
      </c>
    </row>
    <row r="18" spans="1:25" ht="14.3">
      <c r="A18" s="644" t="s">
        <v>824</v>
      </c>
      <c r="B18" s="644" t="s">
        <v>593</v>
      </c>
      <c r="C18" s="644" t="s">
        <v>590</v>
      </c>
      <c r="D18" s="644" t="s">
        <v>826</v>
      </c>
      <c r="E18" s="644" t="s">
        <v>857</v>
      </c>
      <c r="F18" s="644" t="s">
        <v>858</v>
      </c>
      <c r="G18" s="644" t="s">
        <v>859</v>
      </c>
      <c r="H18" s="644" t="s">
        <v>860</v>
      </c>
      <c r="I18" s="644" t="s">
        <v>861</v>
      </c>
      <c r="J18" s="644" t="s">
        <v>862</v>
      </c>
      <c r="K18" s="644" t="s">
        <v>863</v>
      </c>
      <c r="L18" s="644" t="s">
        <v>864</v>
      </c>
      <c r="M18" s="644" t="s">
        <v>865</v>
      </c>
      <c r="N18" s="644" t="s">
        <v>595</v>
      </c>
      <c r="O18" s="644" t="s">
        <v>866</v>
      </c>
      <c r="P18" s="644" t="s">
        <v>867</v>
      </c>
      <c r="Q18" s="644" t="s">
        <v>868</v>
      </c>
      <c r="R18" s="644" t="s">
        <v>869</v>
      </c>
      <c r="S18" s="644" t="s">
        <v>870</v>
      </c>
      <c r="T18" s="644" t="s">
        <v>871</v>
      </c>
      <c r="U18" s="644" t="s">
        <v>872</v>
      </c>
      <c r="V18" s="644" t="s">
        <v>873</v>
      </c>
      <c r="W18" s="644" t="s">
        <v>874</v>
      </c>
      <c r="X18" s="644" t="s">
        <v>875</v>
      </c>
      <c r="Y18" s="644" t="s">
        <v>876</v>
      </c>
    </row>
    <row r="19" spans="1:25" ht="14.3">
      <c r="A19" s="644"/>
      <c r="B19" s="644"/>
      <c r="C19" s="644" t="s">
        <v>877</v>
      </c>
      <c r="D19" s="644">
        <v>1</v>
      </c>
      <c r="E19" s="645" t="s">
        <v>878</v>
      </c>
      <c r="F19" s="644">
        <v>13</v>
      </c>
      <c r="G19" s="644"/>
      <c r="H19" s="644">
        <v>0</v>
      </c>
      <c r="I19" s="644">
        <v>0</v>
      </c>
      <c r="J19" s="647">
        <v>7506.65</v>
      </c>
      <c r="K19" s="647">
        <v>0</v>
      </c>
      <c r="L19" s="647">
        <v>7506.65</v>
      </c>
      <c r="M19" s="647">
        <v>0</v>
      </c>
      <c r="N19" s="647">
        <v>7506.65</v>
      </c>
      <c r="O19" s="647">
        <v>7506.65</v>
      </c>
      <c r="P19" s="644" t="s">
        <v>879</v>
      </c>
      <c r="Q19" s="644">
        <v>10168</v>
      </c>
      <c r="R19" s="644" t="s">
        <v>880</v>
      </c>
      <c r="S19" s="644" t="s">
        <v>39</v>
      </c>
      <c r="T19" s="646">
        <v>41640</v>
      </c>
      <c r="U19" s="644" t="s">
        <v>881</v>
      </c>
      <c r="V19" s="644">
        <v>2</v>
      </c>
      <c r="W19" s="644" t="s">
        <v>85</v>
      </c>
      <c r="X19" s="644">
        <v>82809239</v>
      </c>
      <c r="Y19" s="645" t="s">
        <v>878</v>
      </c>
    </row>
    <row r="20" spans="1:25" ht="14.3">
      <c r="A20" s="644"/>
      <c r="B20" s="644"/>
      <c r="C20" s="644" t="s">
        <v>877</v>
      </c>
      <c r="D20" s="644">
        <v>1</v>
      </c>
      <c r="E20" s="645" t="s">
        <v>882</v>
      </c>
      <c r="F20" s="644"/>
      <c r="G20" s="644"/>
      <c r="H20" s="644">
        <v>0</v>
      </c>
      <c r="I20" s="644">
        <v>0</v>
      </c>
      <c r="J20" s="647">
        <v>17500</v>
      </c>
      <c r="K20" s="647">
        <v>0</v>
      </c>
      <c r="L20" s="647">
        <v>17500</v>
      </c>
      <c r="M20" s="647">
        <v>0</v>
      </c>
      <c r="N20" s="647">
        <v>17500</v>
      </c>
      <c r="O20" s="647">
        <v>17500</v>
      </c>
      <c r="P20" s="644" t="s">
        <v>883</v>
      </c>
      <c r="Q20" s="644">
        <v>36</v>
      </c>
      <c r="R20" s="644" t="s">
        <v>884</v>
      </c>
      <c r="S20" s="644" t="s">
        <v>35</v>
      </c>
      <c r="T20" s="646">
        <v>41640</v>
      </c>
      <c r="U20" s="644" t="s">
        <v>881</v>
      </c>
      <c r="V20" s="644">
        <v>2</v>
      </c>
      <c r="W20" s="644" t="s">
        <v>85</v>
      </c>
      <c r="X20" s="644"/>
      <c r="Y20" s="645" t="s">
        <v>885</v>
      </c>
    </row>
    <row r="21" spans="1:25" ht="14.3">
      <c r="A21" s="644"/>
      <c r="B21" s="644"/>
      <c r="C21" s="644" t="s">
        <v>877</v>
      </c>
      <c r="D21" s="644">
        <v>1</v>
      </c>
      <c r="E21" s="645" t="s">
        <v>882</v>
      </c>
      <c r="F21" s="644"/>
      <c r="G21" s="644"/>
      <c r="H21" s="644">
        <v>0</v>
      </c>
      <c r="I21" s="644">
        <v>0</v>
      </c>
      <c r="J21" s="647">
        <v>33733</v>
      </c>
      <c r="K21" s="647">
        <v>0</v>
      </c>
      <c r="L21" s="647">
        <v>33733</v>
      </c>
      <c r="M21" s="647">
        <v>0</v>
      </c>
      <c r="N21" s="647">
        <v>33733</v>
      </c>
      <c r="O21" s="647">
        <v>33733</v>
      </c>
      <c r="P21" s="644" t="s">
        <v>883</v>
      </c>
      <c r="Q21" s="644">
        <v>36</v>
      </c>
      <c r="R21" s="644" t="s">
        <v>886</v>
      </c>
      <c r="S21" s="644" t="s">
        <v>35</v>
      </c>
      <c r="T21" s="646">
        <v>41640</v>
      </c>
      <c r="U21" s="644" t="s">
        <v>881</v>
      </c>
      <c r="V21" s="644">
        <v>2</v>
      </c>
      <c r="W21" s="644" t="s">
        <v>85</v>
      </c>
      <c r="X21" s="644"/>
      <c r="Y21" s="645" t="s">
        <v>885</v>
      </c>
    </row>
    <row r="22" spans="1:25" ht="14.3">
      <c r="A22" s="644"/>
      <c r="B22" s="644"/>
      <c r="C22" s="644" t="s">
        <v>877</v>
      </c>
      <c r="D22" s="644">
        <v>1</v>
      </c>
      <c r="E22" s="645" t="s">
        <v>882</v>
      </c>
      <c r="F22" s="644"/>
      <c r="G22" s="644"/>
      <c r="H22" s="644">
        <v>0</v>
      </c>
      <c r="I22" s="644">
        <v>0</v>
      </c>
      <c r="J22" s="647">
        <v>40000</v>
      </c>
      <c r="K22" s="647">
        <v>0</v>
      </c>
      <c r="L22" s="647">
        <v>40000</v>
      </c>
      <c r="M22" s="647">
        <v>0</v>
      </c>
      <c r="N22" s="647">
        <v>40000</v>
      </c>
      <c r="O22" s="647">
        <v>40000</v>
      </c>
      <c r="P22" s="644" t="s">
        <v>883</v>
      </c>
      <c r="Q22" s="644">
        <v>36</v>
      </c>
      <c r="R22" s="644" t="s">
        <v>887</v>
      </c>
      <c r="S22" s="644" t="s">
        <v>35</v>
      </c>
      <c r="T22" s="646">
        <v>41640</v>
      </c>
      <c r="U22" s="644" t="s">
        <v>881</v>
      </c>
      <c r="V22" s="644">
        <v>2</v>
      </c>
      <c r="W22" s="644" t="s">
        <v>85</v>
      </c>
      <c r="X22" s="644"/>
      <c r="Y22" s="645" t="s">
        <v>885</v>
      </c>
    </row>
    <row r="23" spans="1:25">
      <c r="O23" s="174">
        <f>SUM(O19:O22)</f>
        <v>98739.65</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dimension ref="A1:Z6"/>
  <sheetViews>
    <sheetView workbookViewId="0">
      <selection activeCell="O6" sqref="O6"/>
    </sheetView>
  </sheetViews>
  <sheetFormatPr defaultRowHeight="12.85"/>
  <cols>
    <col min="15" max="15" width="14.125" bestFit="1" customWidth="1"/>
  </cols>
  <sheetData>
    <row r="1" spans="1:26" ht="14.3">
      <c r="A1" s="648" t="s">
        <v>824</v>
      </c>
      <c r="B1" s="648" t="s">
        <v>593</v>
      </c>
      <c r="C1" s="648" t="s">
        <v>590</v>
      </c>
      <c r="D1" s="648" t="s">
        <v>826</v>
      </c>
      <c r="E1" s="648" t="s">
        <v>857</v>
      </c>
      <c r="F1" s="648" t="s">
        <v>858</v>
      </c>
      <c r="G1" s="648" t="s">
        <v>859</v>
      </c>
      <c r="H1" s="648" t="s">
        <v>860</v>
      </c>
      <c r="I1" s="648" t="s">
        <v>861</v>
      </c>
      <c r="J1" s="648" t="s">
        <v>862</v>
      </c>
      <c r="K1" s="648" t="s">
        <v>863</v>
      </c>
      <c r="L1" s="648" t="s">
        <v>864</v>
      </c>
      <c r="M1" s="648" t="s">
        <v>865</v>
      </c>
      <c r="N1" s="648" t="s">
        <v>595</v>
      </c>
      <c r="O1" s="648" t="s">
        <v>866</v>
      </c>
      <c r="P1" s="648" t="s">
        <v>867</v>
      </c>
      <c r="Q1" s="648" t="s">
        <v>868</v>
      </c>
      <c r="R1" s="648" t="s">
        <v>869</v>
      </c>
      <c r="S1" s="648" t="s">
        <v>870</v>
      </c>
      <c r="T1" s="648" t="s">
        <v>871</v>
      </c>
      <c r="U1" s="648" t="s">
        <v>872</v>
      </c>
      <c r="V1" s="648" t="s">
        <v>873</v>
      </c>
      <c r="W1" s="648" t="s">
        <v>874</v>
      </c>
      <c r="X1" s="648" t="s">
        <v>875</v>
      </c>
      <c r="Y1" s="648" t="s">
        <v>876</v>
      </c>
      <c r="Z1" s="648" t="s">
        <v>888</v>
      </c>
    </row>
    <row r="2" spans="1:26" ht="14.3">
      <c r="A2" s="648"/>
      <c r="B2" s="648"/>
      <c r="C2" s="648" t="s">
        <v>889</v>
      </c>
      <c r="D2" s="648">
        <v>1</v>
      </c>
      <c r="E2" s="649" t="s">
        <v>890</v>
      </c>
      <c r="F2" s="648"/>
      <c r="G2" s="648"/>
      <c r="H2" s="648">
        <v>0</v>
      </c>
      <c r="I2" s="648">
        <v>0</v>
      </c>
      <c r="J2" s="648">
        <v>0</v>
      </c>
      <c r="K2" s="648">
        <v>0</v>
      </c>
      <c r="L2" s="648">
        <v>0</v>
      </c>
      <c r="M2" s="648">
        <v>0</v>
      </c>
      <c r="N2" s="648">
        <v>0</v>
      </c>
      <c r="O2" s="648">
        <v>0</v>
      </c>
      <c r="P2" s="648"/>
      <c r="Q2" s="648">
        <v>0</v>
      </c>
      <c r="R2" s="648" t="s">
        <v>891</v>
      </c>
      <c r="S2" s="648"/>
      <c r="T2" s="648">
        <v>1</v>
      </c>
      <c r="U2" s="648"/>
      <c r="V2" s="648">
        <v>1</v>
      </c>
      <c r="W2" s="648" t="s">
        <v>85</v>
      </c>
      <c r="X2" s="648"/>
      <c r="Y2" s="649" t="s">
        <v>885</v>
      </c>
      <c r="Z2" s="648"/>
    </row>
    <row r="3" spans="1:26" ht="14.3">
      <c r="A3" s="648"/>
      <c r="B3" s="648"/>
      <c r="C3" s="648" t="s">
        <v>892</v>
      </c>
      <c r="D3" s="648">
        <v>1</v>
      </c>
      <c r="E3" s="649" t="s">
        <v>890</v>
      </c>
      <c r="F3" s="648"/>
      <c r="G3" s="648"/>
      <c r="H3" s="648">
        <v>0</v>
      </c>
      <c r="I3" s="648">
        <v>0</v>
      </c>
      <c r="J3" s="648">
        <v>0</v>
      </c>
      <c r="K3" s="648">
        <v>0</v>
      </c>
      <c r="L3" s="648">
        <v>0</v>
      </c>
      <c r="M3" s="648">
        <v>0</v>
      </c>
      <c r="N3" s="648">
        <v>0</v>
      </c>
      <c r="O3" s="648">
        <v>0</v>
      </c>
      <c r="P3" s="648"/>
      <c r="Q3" s="648">
        <v>0</v>
      </c>
      <c r="R3" s="648" t="s">
        <v>891</v>
      </c>
      <c r="S3" s="648"/>
      <c r="T3" s="648">
        <v>1</v>
      </c>
      <c r="U3" s="648"/>
      <c r="V3" s="648">
        <v>1</v>
      </c>
      <c r="W3" s="648" t="s">
        <v>85</v>
      </c>
      <c r="X3" s="648"/>
      <c r="Y3" s="649" t="s">
        <v>885</v>
      </c>
      <c r="Z3" s="648"/>
    </row>
    <row r="4" spans="1:26" ht="14.3">
      <c r="A4" s="648"/>
      <c r="B4" s="648"/>
      <c r="C4" s="648" t="s">
        <v>893</v>
      </c>
      <c r="D4" s="648">
        <v>1</v>
      </c>
      <c r="E4" s="649" t="s">
        <v>890</v>
      </c>
      <c r="F4" s="648"/>
      <c r="G4" s="648"/>
      <c r="H4" s="648">
        <v>-92327</v>
      </c>
      <c r="I4" s="648">
        <v>-92327</v>
      </c>
      <c r="J4" s="648">
        <v>0</v>
      </c>
      <c r="K4" s="648">
        <v>0</v>
      </c>
      <c r="L4" s="648">
        <v>0</v>
      </c>
      <c r="M4" s="648">
        <v>0</v>
      </c>
      <c r="N4" s="648">
        <v>-92327</v>
      </c>
      <c r="O4" s="648">
        <v>-92327</v>
      </c>
      <c r="P4" s="648"/>
      <c r="Q4" s="648">
        <v>0</v>
      </c>
      <c r="R4" s="648" t="s">
        <v>891</v>
      </c>
      <c r="S4" s="648"/>
      <c r="T4" s="648">
        <v>1</v>
      </c>
      <c r="U4" s="648"/>
      <c r="V4" s="648">
        <v>1</v>
      </c>
      <c r="W4" s="648" t="s">
        <v>85</v>
      </c>
      <c r="X4" s="648"/>
      <c r="Y4" s="649" t="s">
        <v>885</v>
      </c>
      <c r="Z4" s="648"/>
    </row>
    <row r="5" spans="1:26" ht="14.3">
      <c r="A5" s="648"/>
      <c r="B5" s="648"/>
      <c r="C5" s="648" t="s">
        <v>894</v>
      </c>
      <c r="D5" s="648">
        <v>1</v>
      </c>
      <c r="E5" s="649" t="s">
        <v>890</v>
      </c>
      <c r="F5" s="648"/>
      <c r="G5" s="648"/>
      <c r="H5" s="648">
        <v>-778960</v>
      </c>
      <c r="I5" s="648">
        <v>-778960</v>
      </c>
      <c r="J5" s="648">
        <v>0</v>
      </c>
      <c r="K5" s="648">
        <v>0</v>
      </c>
      <c r="L5" s="648">
        <v>0</v>
      </c>
      <c r="M5" s="648">
        <v>0</v>
      </c>
      <c r="N5" s="648">
        <v>-778960</v>
      </c>
      <c r="O5" s="648">
        <v>-778960</v>
      </c>
      <c r="P5" s="648"/>
      <c r="Q5" s="648">
        <v>0</v>
      </c>
      <c r="R5" s="648" t="s">
        <v>891</v>
      </c>
      <c r="S5" s="648"/>
      <c r="T5" s="648">
        <v>1</v>
      </c>
      <c r="U5" s="648"/>
      <c r="V5" s="648">
        <v>1</v>
      </c>
      <c r="W5" s="648" t="s">
        <v>85</v>
      </c>
      <c r="X5" s="648"/>
      <c r="Y5" s="649" t="s">
        <v>885</v>
      </c>
      <c r="Z5" s="648"/>
    </row>
    <row r="6" spans="1:26">
      <c r="O6" s="192">
        <f>SUM(O2:O5)</f>
        <v>-871287</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sheetPr filterMode="1"/>
  <dimension ref="A1:Z398"/>
  <sheetViews>
    <sheetView zoomScale="80" zoomScaleNormal="80" workbookViewId="0">
      <selection activeCell="M399" sqref="M399"/>
    </sheetView>
  </sheetViews>
  <sheetFormatPr defaultRowHeight="12.85"/>
  <cols>
    <col min="13" max="13" width="14.125" bestFit="1" customWidth="1"/>
  </cols>
  <sheetData>
    <row r="1" spans="1:26" ht="14.3">
      <c r="A1" s="650" t="s">
        <v>824</v>
      </c>
      <c r="B1" s="650" t="s">
        <v>593</v>
      </c>
      <c r="C1" s="650" t="s">
        <v>590</v>
      </c>
      <c r="D1" s="650" t="s">
        <v>826</v>
      </c>
      <c r="E1" s="650" t="s">
        <v>857</v>
      </c>
      <c r="F1" s="650" t="s">
        <v>858</v>
      </c>
      <c r="G1" s="650" t="s">
        <v>859</v>
      </c>
      <c r="H1" s="650" t="s">
        <v>860</v>
      </c>
      <c r="I1" s="650" t="s">
        <v>861</v>
      </c>
      <c r="J1" s="650" t="s">
        <v>862</v>
      </c>
      <c r="K1" s="650" t="s">
        <v>863</v>
      </c>
      <c r="L1" s="650" t="s">
        <v>864</v>
      </c>
      <c r="M1" s="650" t="s">
        <v>865</v>
      </c>
      <c r="N1" s="650" t="s">
        <v>595</v>
      </c>
      <c r="O1" s="650" t="s">
        <v>866</v>
      </c>
      <c r="P1" s="650" t="s">
        <v>867</v>
      </c>
      <c r="Q1" s="650" t="s">
        <v>868</v>
      </c>
      <c r="R1" s="650" t="s">
        <v>869</v>
      </c>
      <c r="S1" s="650" t="s">
        <v>870</v>
      </c>
      <c r="T1" s="650" t="s">
        <v>871</v>
      </c>
      <c r="U1" s="650" t="s">
        <v>872</v>
      </c>
      <c r="V1" s="650" t="s">
        <v>873</v>
      </c>
      <c r="W1" s="650" t="s">
        <v>874</v>
      </c>
      <c r="X1" s="650" t="s">
        <v>875</v>
      </c>
      <c r="Y1" s="650" t="s">
        <v>876</v>
      </c>
      <c r="Z1" s="650" t="s">
        <v>888</v>
      </c>
    </row>
    <row r="2" spans="1:26" ht="14.3" hidden="1">
      <c r="A2" s="650"/>
      <c r="B2" s="650"/>
      <c r="C2" s="650" t="s">
        <v>895</v>
      </c>
      <c r="D2" s="650">
        <v>1</v>
      </c>
      <c r="E2" s="651" t="s">
        <v>890</v>
      </c>
      <c r="F2" s="650"/>
      <c r="G2" s="650"/>
      <c r="H2" s="652">
        <v>-3.5015546018257698E-11</v>
      </c>
      <c r="I2" s="652">
        <v>-3.5015546018257698E-11</v>
      </c>
      <c r="J2" s="650">
        <v>0</v>
      </c>
      <c r="K2" s="650">
        <v>0</v>
      </c>
      <c r="L2" s="650">
        <v>0</v>
      </c>
      <c r="M2" s="650">
        <v>0</v>
      </c>
      <c r="N2" s="652">
        <v>-3.5015546018257698E-11</v>
      </c>
      <c r="O2" s="652">
        <v>-3.5015546018257698E-11</v>
      </c>
      <c r="P2" s="650"/>
      <c r="Q2" s="650">
        <v>0</v>
      </c>
      <c r="R2" s="650" t="s">
        <v>891</v>
      </c>
      <c r="S2" s="650"/>
      <c r="T2" s="650">
        <v>1</v>
      </c>
      <c r="U2" s="650" t="s">
        <v>153</v>
      </c>
      <c r="V2" s="650">
        <v>1</v>
      </c>
      <c r="W2" s="650" t="s">
        <v>85</v>
      </c>
      <c r="X2" s="650"/>
      <c r="Y2" s="651" t="s">
        <v>885</v>
      </c>
      <c r="Z2" s="650"/>
    </row>
    <row r="3" spans="1:26" ht="14.3" hidden="1">
      <c r="A3" s="650"/>
      <c r="B3" s="650"/>
      <c r="C3" s="650" t="s">
        <v>895</v>
      </c>
      <c r="D3" s="650">
        <v>1</v>
      </c>
      <c r="E3" s="651" t="s">
        <v>896</v>
      </c>
      <c r="F3" s="650">
        <v>2</v>
      </c>
      <c r="G3" s="650"/>
      <c r="H3" s="650">
        <v>0</v>
      </c>
      <c r="I3" s="650">
        <v>0</v>
      </c>
      <c r="J3" s="650">
        <v>13333.33</v>
      </c>
      <c r="K3" s="650">
        <v>0</v>
      </c>
      <c r="L3" s="650">
        <v>13333.33</v>
      </c>
      <c r="M3" s="650">
        <v>0</v>
      </c>
      <c r="N3" s="650">
        <v>13333.33</v>
      </c>
      <c r="O3" s="650">
        <v>13333.33</v>
      </c>
      <c r="P3" s="650" t="s">
        <v>879</v>
      </c>
      <c r="Q3" s="650">
        <v>10139</v>
      </c>
      <c r="R3" s="650" t="s">
        <v>897</v>
      </c>
      <c r="S3" s="650" t="s">
        <v>39</v>
      </c>
      <c r="T3" s="653">
        <v>41640</v>
      </c>
      <c r="U3" s="650" t="s">
        <v>153</v>
      </c>
      <c r="V3" s="650">
        <v>2</v>
      </c>
      <c r="W3" s="650" t="s">
        <v>85</v>
      </c>
      <c r="X3" s="650">
        <v>33</v>
      </c>
      <c r="Y3" s="651" t="s">
        <v>896</v>
      </c>
      <c r="Z3" s="650"/>
    </row>
    <row r="4" spans="1:26" ht="14.3" hidden="1">
      <c r="A4" s="650"/>
      <c r="B4" s="650"/>
      <c r="C4" s="650" t="s">
        <v>895</v>
      </c>
      <c r="D4" s="650">
        <v>1</v>
      </c>
      <c r="E4" s="651" t="s">
        <v>898</v>
      </c>
      <c r="F4" s="650">
        <v>20</v>
      </c>
      <c r="G4" s="650"/>
      <c r="H4" s="650">
        <v>0</v>
      </c>
      <c r="I4" s="650">
        <v>0</v>
      </c>
      <c r="J4" s="650">
        <v>14833.33</v>
      </c>
      <c r="K4" s="650">
        <v>0</v>
      </c>
      <c r="L4" s="650">
        <v>14833.33</v>
      </c>
      <c r="M4" s="650">
        <v>0</v>
      </c>
      <c r="N4" s="650">
        <v>14833.33</v>
      </c>
      <c r="O4" s="650">
        <v>14833.33</v>
      </c>
      <c r="P4" s="650" t="s">
        <v>879</v>
      </c>
      <c r="Q4" s="650">
        <v>10149</v>
      </c>
      <c r="R4" s="650" t="s">
        <v>899</v>
      </c>
      <c r="S4" s="650" t="s">
        <v>39</v>
      </c>
      <c r="T4" s="653">
        <v>41640</v>
      </c>
      <c r="U4" s="650" t="s">
        <v>153</v>
      </c>
      <c r="V4" s="650">
        <v>2</v>
      </c>
      <c r="W4" s="650" t="s">
        <v>85</v>
      </c>
      <c r="X4" s="650">
        <v>208</v>
      </c>
      <c r="Y4" s="651" t="s">
        <v>898</v>
      </c>
      <c r="Z4" s="650"/>
    </row>
    <row r="5" spans="1:26" ht="14.3" hidden="1">
      <c r="A5" s="650"/>
      <c r="B5" s="650"/>
      <c r="C5" s="650" t="s">
        <v>895</v>
      </c>
      <c r="D5" s="650">
        <v>1</v>
      </c>
      <c r="E5" s="651" t="s">
        <v>898</v>
      </c>
      <c r="F5" s="650">
        <v>20</v>
      </c>
      <c r="G5" s="650"/>
      <c r="H5" s="650">
        <v>0</v>
      </c>
      <c r="I5" s="650">
        <v>0</v>
      </c>
      <c r="J5" s="650">
        <v>200</v>
      </c>
      <c r="K5" s="650">
        <v>0</v>
      </c>
      <c r="L5" s="650">
        <v>200</v>
      </c>
      <c r="M5" s="650">
        <v>0</v>
      </c>
      <c r="N5" s="650">
        <v>200</v>
      </c>
      <c r="O5" s="650">
        <v>200</v>
      </c>
      <c r="P5" s="650" t="s">
        <v>879</v>
      </c>
      <c r="Q5" s="650">
        <v>10150</v>
      </c>
      <c r="R5" s="650" t="s">
        <v>899</v>
      </c>
      <c r="S5" s="650" t="s">
        <v>39</v>
      </c>
      <c r="T5" s="653">
        <v>41640</v>
      </c>
      <c r="U5" s="650" t="s">
        <v>153</v>
      </c>
      <c r="V5" s="650">
        <v>2</v>
      </c>
      <c r="W5" s="650" t="s">
        <v>85</v>
      </c>
      <c r="X5" s="650">
        <v>208</v>
      </c>
      <c r="Y5" s="651" t="s">
        <v>898</v>
      </c>
      <c r="Z5" s="650"/>
    </row>
    <row r="6" spans="1:26" ht="14.3" hidden="1">
      <c r="A6" s="650"/>
      <c r="B6" s="650"/>
      <c r="C6" s="650" t="s">
        <v>895</v>
      </c>
      <c r="D6" s="650">
        <v>1</v>
      </c>
      <c r="E6" s="651" t="s">
        <v>900</v>
      </c>
      <c r="F6" s="650">
        <v>27</v>
      </c>
      <c r="G6" s="650"/>
      <c r="H6" s="650">
        <v>0</v>
      </c>
      <c r="I6" s="650">
        <v>0</v>
      </c>
      <c r="J6" s="650">
        <v>5000</v>
      </c>
      <c r="K6" s="650">
        <v>0</v>
      </c>
      <c r="L6" s="650">
        <v>5000</v>
      </c>
      <c r="M6" s="650">
        <v>0</v>
      </c>
      <c r="N6" s="650">
        <v>5000</v>
      </c>
      <c r="O6" s="650">
        <v>5000</v>
      </c>
      <c r="P6" s="650" t="s">
        <v>879</v>
      </c>
      <c r="Q6" s="650">
        <v>10202</v>
      </c>
      <c r="R6" s="650" t="s">
        <v>901</v>
      </c>
      <c r="S6" s="650" t="s">
        <v>39</v>
      </c>
      <c r="T6" s="653">
        <v>41640</v>
      </c>
      <c r="U6" s="650" t="s">
        <v>153</v>
      </c>
      <c r="V6" s="650">
        <v>2</v>
      </c>
      <c r="W6" s="650" t="s">
        <v>85</v>
      </c>
      <c r="X6" s="650">
        <v>267</v>
      </c>
      <c r="Y6" s="651" t="s">
        <v>900</v>
      </c>
      <c r="Z6" s="650"/>
    </row>
    <row r="7" spans="1:26" ht="14.3" hidden="1">
      <c r="A7" s="650"/>
      <c r="B7" s="650"/>
      <c r="C7" s="650" t="s">
        <v>895</v>
      </c>
      <c r="D7" s="650">
        <v>1</v>
      </c>
      <c r="E7" s="651" t="s">
        <v>902</v>
      </c>
      <c r="F7" s="650">
        <v>20</v>
      </c>
      <c r="G7" s="650"/>
      <c r="H7" s="650">
        <v>0</v>
      </c>
      <c r="I7" s="650">
        <v>0</v>
      </c>
      <c r="J7" s="650">
        <v>5000</v>
      </c>
      <c r="K7" s="650">
        <v>0</v>
      </c>
      <c r="L7" s="650">
        <v>5000</v>
      </c>
      <c r="M7" s="650">
        <v>0</v>
      </c>
      <c r="N7" s="650">
        <v>5000</v>
      </c>
      <c r="O7" s="650">
        <v>5000</v>
      </c>
      <c r="P7" s="650" t="s">
        <v>879</v>
      </c>
      <c r="Q7" s="650">
        <v>10231</v>
      </c>
      <c r="R7" s="650" t="s">
        <v>899</v>
      </c>
      <c r="S7" s="650" t="s">
        <v>39</v>
      </c>
      <c r="T7" s="653">
        <v>41640</v>
      </c>
      <c r="U7" s="650" t="s">
        <v>153</v>
      </c>
      <c r="V7" s="650">
        <v>2</v>
      </c>
      <c r="W7" s="650" t="s">
        <v>85</v>
      </c>
      <c r="X7" s="650">
        <v>314</v>
      </c>
      <c r="Y7" s="651" t="s">
        <v>902</v>
      </c>
      <c r="Z7" s="650"/>
    </row>
    <row r="8" spans="1:26" ht="14.3" hidden="1">
      <c r="A8" s="650"/>
      <c r="B8" s="650"/>
      <c r="C8" s="650" t="s">
        <v>895</v>
      </c>
      <c r="D8" s="650">
        <v>1</v>
      </c>
      <c r="E8" s="651" t="s">
        <v>902</v>
      </c>
      <c r="F8" s="650">
        <v>20</v>
      </c>
      <c r="G8" s="650"/>
      <c r="H8" s="650">
        <v>0</v>
      </c>
      <c r="I8" s="650">
        <v>0</v>
      </c>
      <c r="J8" s="650">
        <v>1000</v>
      </c>
      <c r="K8" s="650">
        <v>0</v>
      </c>
      <c r="L8" s="650">
        <v>1000</v>
      </c>
      <c r="M8" s="650">
        <v>0</v>
      </c>
      <c r="N8" s="650">
        <v>1000</v>
      </c>
      <c r="O8" s="650">
        <v>1000</v>
      </c>
      <c r="P8" s="650" t="s">
        <v>879</v>
      </c>
      <c r="Q8" s="650">
        <v>10232</v>
      </c>
      <c r="R8" s="650" t="s">
        <v>899</v>
      </c>
      <c r="S8" s="650" t="s">
        <v>39</v>
      </c>
      <c r="T8" s="653">
        <v>41640</v>
      </c>
      <c r="U8" s="650" t="s">
        <v>153</v>
      </c>
      <c r="V8" s="650">
        <v>2</v>
      </c>
      <c r="W8" s="650" t="s">
        <v>85</v>
      </c>
      <c r="X8" s="650">
        <v>314</v>
      </c>
      <c r="Y8" s="651" t="s">
        <v>902</v>
      </c>
      <c r="Z8" s="650"/>
    </row>
    <row r="9" spans="1:26" ht="14.3" hidden="1">
      <c r="A9" s="650"/>
      <c r="B9" s="650"/>
      <c r="C9" s="650" t="s">
        <v>895</v>
      </c>
      <c r="D9" s="650">
        <v>1</v>
      </c>
      <c r="E9" s="651" t="s">
        <v>903</v>
      </c>
      <c r="F9" s="650">
        <v>39</v>
      </c>
      <c r="G9" s="650"/>
      <c r="H9" s="650">
        <v>0</v>
      </c>
      <c r="I9" s="650">
        <v>0</v>
      </c>
      <c r="J9" s="650">
        <v>23000</v>
      </c>
      <c r="K9" s="650">
        <v>0</v>
      </c>
      <c r="L9" s="650">
        <v>23000</v>
      </c>
      <c r="M9" s="650">
        <v>0</v>
      </c>
      <c r="N9" s="650">
        <v>23000</v>
      </c>
      <c r="O9" s="650">
        <v>23000</v>
      </c>
      <c r="P9" s="650" t="s">
        <v>879</v>
      </c>
      <c r="Q9" s="650">
        <v>10233</v>
      </c>
      <c r="R9" s="650" t="s">
        <v>904</v>
      </c>
      <c r="S9" s="650" t="s">
        <v>39</v>
      </c>
      <c r="T9" s="653">
        <v>41640</v>
      </c>
      <c r="U9" s="650" t="s">
        <v>153</v>
      </c>
      <c r="V9" s="650">
        <v>2</v>
      </c>
      <c r="W9" s="650" t="s">
        <v>85</v>
      </c>
      <c r="X9" s="650">
        <v>1054</v>
      </c>
      <c r="Y9" s="651" t="s">
        <v>903</v>
      </c>
      <c r="Z9" s="650"/>
    </row>
    <row r="10" spans="1:26" ht="14.3" hidden="1">
      <c r="A10" s="650"/>
      <c r="B10" s="650"/>
      <c r="C10" s="650" t="s">
        <v>895</v>
      </c>
      <c r="D10" s="650">
        <v>1</v>
      </c>
      <c r="E10" s="651" t="s">
        <v>903</v>
      </c>
      <c r="F10" s="650">
        <v>39</v>
      </c>
      <c r="G10" s="650"/>
      <c r="H10" s="650">
        <v>0</v>
      </c>
      <c r="I10" s="650">
        <v>0</v>
      </c>
      <c r="J10" s="650">
        <v>600</v>
      </c>
      <c r="K10" s="650">
        <v>0</v>
      </c>
      <c r="L10" s="650">
        <v>600</v>
      </c>
      <c r="M10" s="650">
        <v>0</v>
      </c>
      <c r="N10" s="650">
        <v>600</v>
      </c>
      <c r="O10" s="650">
        <v>600</v>
      </c>
      <c r="P10" s="650" t="s">
        <v>879</v>
      </c>
      <c r="Q10" s="650">
        <v>10234</v>
      </c>
      <c r="R10" s="650" t="s">
        <v>904</v>
      </c>
      <c r="S10" s="650" t="s">
        <v>39</v>
      </c>
      <c r="T10" s="653">
        <v>41640</v>
      </c>
      <c r="U10" s="650" t="s">
        <v>153</v>
      </c>
      <c r="V10" s="650">
        <v>2</v>
      </c>
      <c r="W10" s="650" t="s">
        <v>85</v>
      </c>
      <c r="X10" s="650">
        <v>1054</v>
      </c>
      <c r="Y10" s="651" t="s">
        <v>903</v>
      </c>
      <c r="Z10" s="650"/>
    </row>
    <row r="11" spans="1:26" ht="14.3" hidden="1">
      <c r="A11" s="650"/>
      <c r="B11" s="650"/>
      <c r="C11" s="650" t="s">
        <v>838</v>
      </c>
      <c r="D11" s="650">
        <v>1</v>
      </c>
      <c r="E11" s="651" t="s">
        <v>890</v>
      </c>
      <c r="F11" s="650"/>
      <c r="G11" s="650"/>
      <c r="H11" s="650">
        <v>0</v>
      </c>
      <c r="I11" s="650">
        <v>0</v>
      </c>
      <c r="J11" s="650">
        <v>0</v>
      </c>
      <c r="K11" s="650">
        <v>0</v>
      </c>
      <c r="L11" s="650">
        <v>0</v>
      </c>
      <c r="M11" s="650">
        <v>0</v>
      </c>
      <c r="N11" s="650">
        <v>0</v>
      </c>
      <c r="O11" s="650">
        <v>0</v>
      </c>
      <c r="P11" s="650"/>
      <c r="Q11" s="650">
        <v>0</v>
      </c>
      <c r="R11" s="650" t="s">
        <v>891</v>
      </c>
      <c r="S11" s="650"/>
      <c r="T11" s="650">
        <v>1</v>
      </c>
      <c r="U11" s="650" t="s">
        <v>905</v>
      </c>
      <c r="V11" s="650">
        <v>1</v>
      </c>
      <c r="W11" s="650" t="s">
        <v>85</v>
      </c>
      <c r="X11" s="650"/>
      <c r="Y11" s="651" t="s">
        <v>885</v>
      </c>
      <c r="Z11" s="650"/>
    </row>
    <row r="12" spans="1:26" ht="14.3" hidden="1">
      <c r="A12" s="650"/>
      <c r="B12" s="650"/>
      <c r="C12" s="650" t="s">
        <v>838</v>
      </c>
      <c r="D12" s="650">
        <v>1</v>
      </c>
      <c r="E12" s="651" t="s">
        <v>846</v>
      </c>
      <c r="F12" s="650">
        <v>30</v>
      </c>
      <c r="G12" s="650"/>
      <c r="H12" s="650">
        <v>0</v>
      </c>
      <c r="I12" s="650">
        <v>0</v>
      </c>
      <c r="J12" s="650">
        <v>83796</v>
      </c>
      <c r="K12" s="650">
        <v>0</v>
      </c>
      <c r="L12" s="650">
        <v>83796</v>
      </c>
      <c r="M12" s="650">
        <v>0</v>
      </c>
      <c r="N12" s="650">
        <v>83796</v>
      </c>
      <c r="O12" s="650">
        <v>83796</v>
      </c>
      <c r="P12" s="650" t="s">
        <v>879</v>
      </c>
      <c r="Q12" s="650">
        <v>10171</v>
      </c>
      <c r="R12" s="650" t="s">
        <v>906</v>
      </c>
      <c r="S12" s="650" t="s">
        <v>39</v>
      </c>
      <c r="T12" s="653">
        <v>41640</v>
      </c>
      <c r="U12" s="650" t="s">
        <v>905</v>
      </c>
      <c r="V12" s="650">
        <v>2</v>
      </c>
      <c r="W12" s="650" t="s">
        <v>85</v>
      </c>
      <c r="X12" s="650">
        <v>20</v>
      </c>
      <c r="Y12" s="651" t="s">
        <v>846</v>
      </c>
      <c r="Z12" s="650"/>
    </row>
    <row r="13" spans="1:26" ht="14.3" hidden="1">
      <c r="A13" s="650"/>
      <c r="B13" s="650"/>
      <c r="C13" s="650" t="s">
        <v>838</v>
      </c>
      <c r="D13" s="650">
        <v>1</v>
      </c>
      <c r="E13" s="651" t="s">
        <v>907</v>
      </c>
      <c r="F13" s="650">
        <v>30</v>
      </c>
      <c r="G13" s="650"/>
      <c r="H13" s="650">
        <v>0</v>
      </c>
      <c r="I13" s="650">
        <v>0</v>
      </c>
      <c r="J13" s="650">
        <v>42342</v>
      </c>
      <c r="K13" s="650">
        <v>0</v>
      </c>
      <c r="L13" s="650">
        <v>42342</v>
      </c>
      <c r="M13" s="650">
        <v>0</v>
      </c>
      <c r="N13" s="650">
        <v>42342</v>
      </c>
      <c r="O13" s="650">
        <v>42342</v>
      </c>
      <c r="P13" s="650" t="s">
        <v>879</v>
      </c>
      <c r="Q13" s="650">
        <v>10189</v>
      </c>
      <c r="R13" s="650" t="s">
        <v>906</v>
      </c>
      <c r="S13" s="650" t="s">
        <v>39</v>
      </c>
      <c r="T13" s="653">
        <v>41640</v>
      </c>
      <c r="U13" s="650" t="s">
        <v>905</v>
      </c>
      <c r="V13" s="650">
        <v>2</v>
      </c>
      <c r="W13" s="650" t="s">
        <v>85</v>
      </c>
      <c r="X13" s="650">
        <v>35</v>
      </c>
      <c r="Y13" s="651" t="s">
        <v>907</v>
      </c>
      <c r="Z13" s="650"/>
    </row>
    <row r="14" spans="1:26" ht="14.3" hidden="1">
      <c r="A14" s="650"/>
      <c r="B14" s="650"/>
      <c r="C14" s="650" t="s">
        <v>838</v>
      </c>
      <c r="D14" s="650">
        <v>1</v>
      </c>
      <c r="E14" s="651" t="s">
        <v>839</v>
      </c>
      <c r="F14" s="650">
        <v>2</v>
      </c>
      <c r="G14" s="650"/>
      <c r="H14" s="650">
        <v>0</v>
      </c>
      <c r="I14" s="650">
        <v>0</v>
      </c>
      <c r="J14" s="650">
        <v>76600</v>
      </c>
      <c r="K14" s="650">
        <v>0</v>
      </c>
      <c r="L14" s="650">
        <v>76600</v>
      </c>
      <c r="M14" s="650">
        <v>0</v>
      </c>
      <c r="N14" s="650">
        <v>76600</v>
      </c>
      <c r="O14" s="650">
        <v>76600</v>
      </c>
      <c r="P14" s="650" t="s">
        <v>879</v>
      </c>
      <c r="Q14" s="650">
        <v>10246</v>
      </c>
      <c r="R14" s="650" t="s">
        <v>897</v>
      </c>
      <c r="S14" s="650" t="s">
        <v>39</v>
      </c>
      <c r="T14" s="653">
        <v>41640</v>
      </c>
      <c r="U14" s="650" t="s">
        <v>905</v>
      </c>
      <c r="V14" s="650">
        <v>2</v>
      </c>
      <c r="W14" s="650" t="s">
        <v>85</v>
      </c>
      <c r="X14" s="650">
        <v>287</v>
      </c>
      <c r="Y14" s="651" t="s">
        <v>839</v>
      </c>
      <c r="Z14" s="650"/>
    </row>
    <row r="15" spans="1:26" ht="14.3" hidden="1">
      <c r="A15" s="650"/>
      <c r="B15" s="650"/>
      <c r="C15" s="650" t="s">
        <v>908</v>
      </c>
      <c r="D15" s="650">
        <v>1</v>
      </c>
      <c r="E15" s="651" t="s">
        <v>890</v>
      </c>
      <c r="F15" s="650"/>
      <c r="G15" s="650"/>
      <c r="H15" s="652">
        <v>7.2759576141834308E-12</v>
      </c>
      <c r="I15" s="652">
        <v>7.2759576141834308E-12</v>
      </c>
      <c r="J15" s="650">
        <v>0</v>
      </c>
      <c r="K15" s="650">
        <v>0</v>
      </c>
      <c r="L15" s="650">
        <v>0</v>
      </c>
      <c r="M15" s="650">
        <v>0</v>
      </c>
      <c r="N15" s="652">
        <v>7.2759576141834308E-12</v>
      </c>
      <c r="O15" s="652">
        <v>7.2759576141834308E-12</v>
      </c>
      <c r="P15" s="650"/>
      <c r="Q15" s="650">
        <v>0</v>
      </c>
      <c r="R15" s="650" t="s">
        <v>891</v>
      </c>
      <c r="S15" s="650"/>
      <c r="T15" s="650">
        <v>1</v>
      </c>
      <c r="U15" s="650"/>
      <c r="V15" s="650">
        <v>1</v>
      </c>
      <c r="W15" s="650" t="s">
        <v>85</v>
      </c>
      <c r="X15" s="650"/>
      <c r="Y15" s="651" t="s">
        <v>885</v>
      </c>
      <c r="Z15" s="650"/>
    </row>
    <row r="16" spans="1:26" ht="14.3" hidden="1">
      <c r="A16" s="650"/>
      <c r="B16" s="650"/>
      <c r="C16" s="650" t="s">
        <v>908</v>
      </c>
      <c r="D16" s="650">
        <v>1</v>
      </c>
      <c r="E16" s="651" t="s">
        <v>909</v>
      </c>
      <c r="F16" s="650">
        <v>8</v>
      </c>
      <c r="G16" s="650"/>
      <c r="H16" s="650">
        <v>0</v>
      </c>
      <c r="I16" s="650">
        <v>0</v>
      </c>
      <c r="J16" s="650">
        <v>18149.3</v>
      </c>
      <c r="K16" s="650">
        <v>0</v>
      </c>
      <c r="L16" s="650">
        <v>18149.3</v>
      </c>
      <c r="M16" s="650">
        <v>0</v>
      </c>
      <c r="N16" s="650">
        <v>18149.3</v>
      </c>
      <c r="O16" s="650">
        <v>18149.3</v>
      </c>
      <c r="P16" s="650" t="s">
        <v>879</v>
      </c>
      <c r="Q16" s="650">
        <v>10136</v>
      </c>
      <c r="R16" s="650" t="s">
        <v>910</v>
      </c>
      <c r="S16" s="650" t="s">
        <v>39</v>
      </c>
      <c r="T16" s="653">
        <v>41640</v>
      </c>
      <c r="U16" s="650"/>
      <c r="V16" s="650">
        <v>2</v>
      </c>
      <c r="W16" s="650" t="s">
        <v>85</v>
      </c>
      <c r="X16" s="650">
        <v>66</v>
      </c>
      <c r="Y16" s="651" t="s">
        <v>909</v>
      </c>
      <c r="Z16" s="650"/>
    </row>
    <row r="17" spans="3:25" ht="14.3" hidden="1">
      <c r="C17" s="650" t="s">
        <v>908</v>
      </c>
      <c r="D17" s="650">
        <v>1</v>
      </c>
      <c r="E17" s="651" t="s">
        <v>911</v>
      </c>
      <c r="F17" s="650">
        <v>8</v>
      </c>
      <c r="G17" s="650"/>
      <c r="H17" s="650">
        <v>0</v>
      </c>
      <c r="I17" s="650">
        <v>0</v>
      </c>
      <c r="J17" s="650">
        <v>18151.900000000001</v>
      </c>
      <c r="K17" s="650">
        <v>0</v>
      </c>
      <c r="L17" s="650">
        <v>18151.900000000001</v>
      </c>
      <c r="M17" s="650">
        <v>0</v>
      </c>
      <c r="N17" s="650">
        <v>18151.900000000001</v>
      </c>
      <c r="O17" s="650">
        <v>18151.900000000001</v>
      </c>
      <c r="P17" s="650" t="s">
        <v>879</v>
      </c>
      <c r="Q17" s="650">
        <v>10144</v>
      </c>
      <c r="R17" s="650" t="s">
        <v>910</v>
      </c>
      <c r="S17" s="650" t="s">
        <v>39</v>
      </c>
      <c r="T17" s="653">
        <v>41640</v>
      </c>
      <c r="U17" s="650"/>
      <c r="V17" s="650">
        <v>2</v>
      </c>
      <c r="W17" s="650" t="s">
        <v>85</v>
      </c>
      <c r="X17" s="650">
        <v>138</v>
      </c>
      <c r="Y17" s="651" t="s">
        <v>911</v>
      </c>
    </row>
    <row r="18" spans="3:25" ht="14.3" hidden="1">
      <c r="C18" s="650" t="s">
        <v>908</v>
      </c>
      <c r="D18" s="650">
        <v>1</v>
      </c>
      <c r="E18" s="651" t="s">
        <v>912</v>
      </c>
      <c r="F18" s="650">
        <v>8</v>
      </c>
      <c r="G18" s="650"/>
      <c r="H18" s="650">
        <v>0</v>
      </c>
      <c r="I18" s="650">
        <v>0</v>
      </c>
      <c r="J18" s="650">
        <v>18151.900000000001</v>
      </c>
      <c r="K18" s="650">
        <v>0</v>
      </c>
      <c r="L18" s="650">
        <v>18151.900000000001</v>
      </c>
      <c r="M18" s="650">
        <v>0</v>
      </c>
      <c r="N18" s="650">
        <v>18151.900000000001</v>
      </c>
      <c r="O18" s="650">
        <v>18151.900000000001</v>
      </c>
      <c r="P18" s="650" t="s">
        <v>879</v>
      </c>
      <c r="Q18" s="650">
        <v>10156</v>
      </c>
      <c r="R18" s="650" t="s">
        <v>910</v>
      </c>
      <c r="S18" s="650" t="s">
        <v>39</v>
      </c>
      <c r="T18" s="653">
        <v>41640</v>
      </c>
      <c r="U18" s="650"/>
      <c r="V18" s="650">
        <v>2</v>
      </c>
      <c r="W18" s="650" t="s">
        <v>85</v>
      </c>
      <c r="X18" s="650">
        <v>269</v>
      </c>
      <c r="Y18" s="651" t="s">
        <v>912</v>
      </c>
    </row>
    <row r="19" spans="3:25" ht="14.3" hidden="1">
      <c r="C19" s="650" t="s">
        <v>908</v>
      </c>
      <c r="D19" s="650">
        <v>1</v>
      </c>
      <c r="E19" s="651" t="s">
        <v>878</v>
      </c>
      <c r="F19" s="650">
        <v>8</v>
      </c>
      <c r="G19" s="650"/>
      <c r="H19" s="650">
        <v>0</v>
      </c>
      <c r="I19" s="650">
        <v>0</v>
      </c>
      <c r="J19" s="650">
        <v>18184.400000000001</v>
      </c>
      <c r="K19" s="650">
        <v>0</v>
      </c>
      <c r="L19" s="650">
        <v>18184.400000000001</v>
      </c>
      <c r="M19" s="650">
        <v>0</v>
      </c>
      <c r="N19" s="650">
        <v>18184.400000000001</v>
      </c>
      <c r="O19" s="650">
        <v>18184.400000000001</v>
      </c>
      <c r="P19" s="650" t="s">
        <v>879</v>
      </c>
      <c r="Q19" s="650">
        <v>10169</v>
      </c>
      <c r="R19" s="650" t="s">
        <v>910</v>
      </c>
      <c r="S19" s="650" t="s">
        <v>39</v>
      </c>
      <c r="T19" s="653">
        <v>41640</v>
      </c>
      <c r="U19" s="650"/>
      <c r="V19" s="650">
        <v>2</v>
      </c>
      <c r="W19" s="650" t="s">
        <v>85</v>
      </c>
      <c r="X19" s="650">
        <v>458</v>
      </c>
      <c r="Y19" s="651" t="s">
        <v>878</v>
      </c>
    </row>
    <row r="20" spans="3:25" ht="14.3" hidden="1">
      <c r="C20" s="650" t="s">
        <v>913</v>
      </c>
      <c r="D20" s="650">
        <v>1</v>
      </c>
      <c r="E20" s="651" t="s">
        <v>890</v>
      </c>
      <c r="F20" s="650"/>
      <c r="G20" s="650"/>
      <c r="H20" s="650">
        <v>0</v>
      </c>
      <c r="I20" s="650">
        <v>0</v>
      </c>
      <c r="J20" s="650">
        <v>0</v>
      </c>
      <c r="K20" s="650">
        <v>0</v>
      </c>
      <c r="L20" s="650">
        <v>0</v>
      </c>
      <c r="M20" s="650">
        <v>0</v>
      </c>
      <c r="N20" s="650">
        <v>0</v>
      </c>
      <c r="O20" s="650">
        <v>0</v>
      </c>
      <c r="P20" s="650"/>
      <c r="Q20" s="650">
        <v>0</v>
      </c>
      <c r="R20" s="650" t="s">
        <v>891</v>
      </c>
      <c r="S20" s="650"/>
      <c r="T20" s="650">
        <v>1</v>
      </c>
      <c r="U20" s="650"/>
      <c r="V20" s="650">
        <v>1</v>
      </c>
      <c r="W20" s="650" t="s">
        <v>85</v>
      </c>
      <c r="X20" s="650"/>
      <c r="Y20" s="651" t="s">
        <v>885</v>
      </c>
    </row>
    <row r="21" spans="3:25" ht="14.3" hidden="1">
      <c r="C21" s="650" t="s">
        <v>913</v>
      </c>
      <c r="D21" s="650">
        <v>1</v>
      </c>
      <c r="E21" s="651" t="s">
        <v>914</v>
      </c>
      <c r="F21" s="650">
        <v>8</v>
      </c>
      <c r="G21" s="650"/>
      <c r="H21" s="650">
        <v>0</v>
      </c>
      <c r="I21" s="650">
        <v>0</v>
      </c>
      <c r="J21" s="650">
        <v>18293.599999999999</v>
      </c>
      <c r="K21" s="650">
        <v>0</v>
      </c>
      <c r="L21" s="650">
        <v>18293.599999999999</v>
      </c>
      <c r="M21" s="650">
        <v>0</v>
      </c>
      <c r="N21" s="650">
        <v>18293.599999999999</v>
      </c>
      <c r="O21" s="650">
        <v>18293.599999999999</v>
      </c>
      <c r="P21" s="650" t="s">
        <v>879</v>
      </c>
      <c r="Q21" s="650">
        <v>10184</v>
      </c>
      <c r="R21" s="650" t="s">
        <v>910</v>
      </c>
      <c r="S21" s="650" t="s">
        <v>39</v>
      </c>
      <c r="T21" s="653">
        <v>41640</v>
      </c>
      <c r="U21" s="650"/>
      <c r="V21" s="650">
        <v>2</v>
      </c>
      <c r="W21" s="650" t="s">
        <v>85</v>
      </c>
      <c r="X21" s="650">
        <v>600</v>
      </c>
      <c r="Y21" s="651" t="s">
        <v>914</v>
      </c>
    </row>
    <row r="22" spans="3:25" ht="14.3" hidden="1">
      <c r="C22" s="650" t="s">
        <v>913</v>
      </c>
      <c r="D22" s="650">
        <v>1</v>
      </c>
      <c r="E22" s="651" t="s">
        <v>915</v>
      </c>
      <c r="F22" s="650">
        <v>8</v>
      </c>
      <c r="G22" s="650"/>
      <c r="H22" s="650">
        <v>0</v>
      </c>
      <c r="I22" s="650">
        <v>0</v>
      </c>
      <c r="J22" s="650">
        <v>18267.599999999999</v>
      </c>
      <c r="K22" s="650">
        <v>0</v>
      </c>
      <c r="L22" s="650">
        <v>18267.599999999999</v>
      </c>
      <c r="M22" s="650">
        <v>0</v>
      </c>
      <c r="N22" s="650">
        <v>18267.599999999999</v>
      </c>
      <c r="O22" s="650">
        <v>18267.599999999999</v>
      </c>
      <c r="P22" s="650" t="s">
        <v>879</v>
      </c>
      <c r="Q22" s="650">
        <v>10197</v>
      </c>
      <c r="R22" s="650" t="s">
        <v>910</v>
      </c>
      <c r="S22" s="650" t="s">
        <v>39</v>
      </c>
      <c r="T22" s="653">
        <v>41640</v>
      </c>
      <c r="U22" s="650"/>
      <c r="V22" s="650">
        <v>2</v>
      </c>
      <c r="W22" s="650" t="s">
        <v>85</v>
      </c>
      <c r="X22" s="650">
        <v>728</v>
      </c>
      <c r="Y22" s="651" t="s">
        <v>915</v>
      </c>
    </row>
    <row r="23" spans="3:25" ht="14.3" hidden="1">
      <c r="C23" s="650" t="s">
        <v>913</v>
      </c>
      <c r="D23" s="650">
        <v>1</v>
      </c>
      <c r="E23" s="651" t="s">
        <v>916</v>
      </c>
      <c r="F23" s="650">
        <v>8</v>
      </c>
      <c r="G23" s="650"/>
      <c r="H23" s="650">
        <v>0</v>
      </c>
      <c r="I23" s="650">
        <v>0</v>
      </c>
      <c r="J23" s="650">
        <v>18324.8</v>
      </c>
      <c r="K23" s="650">
        <v>0</v>
      </c>
      <c r="L23" s="650">
        <v>18324.8</v>
      </c>
      <c r="M23" s="650">
        <v>0</v>
      </c>
      <c r="N23" s="650">
        <v>18324.8</v>
      </c>
      <c r="O23" s="650">
        <v>18324.8</v>
      </c>
      <c r="P23" s="650" t="s">
        <v>879</v>
      </c>
      <c r="Q23" s="650">
        <v>10211</v>
      </c>
      <c r="R23" s="650" t="s">
        <v>910</v>
      </c>
      <c r="S23" s="650" t="s">
        <v>39</v>
      </c>
      <c r="T23" s="653">
        <v>41640</v>
      </c>
      <c r="U23" s="650"/>
      <c r="V23" s="650">
        <v>2</v>
      </c>
      <c r="W23" s="650" t="s">
        <v>85</v>
      </c>
      <c r="X23" s="650">
        <v>848</v>
      </c>
      <c r="Y23" s="651" t="s">
        <v>916</v>
      </c>
    </row>
    <row r="24" spans="3:25" ht="14.3" hidden="1">
      <c r="C24" s="650" t="s">
        <v>913</v>
      </c>
      <c r="D24" s="650">
        <v>1</v>
      </c>
      <c r="E24" s="651" t="s">
        <v>917</v>
      </c>
      <c r="F24" s="650">
        <v>8</v>
      </c>
      <c r="G24" s="650"/>
      <c r="H24" s="650">
        <v>0</v>
      </c>
      <c r="I24" s="650">
        <v>0</v>
      </c>
      <c r="J24" s="650">
        <v>18210.400000000001</v>
      </c>
      <c r="K24" s="650">
        <v>0</v>
      </c>
      <c r="L24" s="650">
        <v>18210.400000000001</v>
      </c>
      <c r="M24" s="650">
        <v>0</v>
      </c>
      <c r="N24" s="650">
        <v>18210.400000000001</v>
      </c>
      <c r="O24" s="650">
        <v>18210.400000000001</v>
      </c>
      <c r="P24" s="650" t="s">
        <v>879</v>
      </c>
      <c r="Q24" s="650">
        <v>10225</v>
      </c>
      <c r="R24" s="650" t="s">
        <v>910</v>
      </c>
      <c r="S24" s="650" t="s">
        <v>39</v>
      </c>
      <c r="T24" s="653">
        <v>41640</v>
      </c>
      <c r="U24" s="650"/>
      <c r="V24" s="650">
        <v>2</v>
      </c>
      <c r="W24" s="650" t="s">
        <v>85</v>
      </c>
      <c r="X24" s="650">
        <v>963</v>
      </c>
      <c r="Y24" s="651" t="s">
        <v>917</v>
      </c>
    </row>
    <row r="25" spans="3:25" ht="14.3" hidden="1">
      <c r="C25" s="650" t="s">
        <v>913</v>
      </c>
      <c r="D25" s="650">
        <v>1</v>
      </c>
      <c r="E25" s="651" t="s">
        <v>918</v>
      </c>
      <c r="F25" s="650">
        <v>8</v>
      </c>
      <c r="G25" s="650"/>
      <c r="H25" s="650">
        <v>0</v>
      </c>
      <c r="I25" s="650">
        <v>0</v>
      </c>
      <c r="J25" s="650">
        <v>18197.400000000001</v>
      </c>
      <c r="K25" s="650">
        <v>0</v>
      </c>
      <c r="L25" s="650">
        <v>18197.400000000001</v>
      </c>
      <c r="M25" s="650">
        <v>0</v>
      </c>
      <c r="N25" s="650">
        <v>18197.400000000001</v>
      </c>
      <c r="O25" s="650">
        <v>18197.400000000001</v>
      </c>
      <c r="P25" s="650" t="s">
        <v>879</v>
      </c>
      <c r="Q25" s="650">
        <v>10244</v>
      </c>
      <c r="R25" s="650" t="s">
        <v>910</v>
      </c>
      <c r="S25" s="650" t="s">
        <v>39</v>
      </c>
      <c r="T25" s="653">
        <v>41640</v>
      </c>
      <c r="U25" s="650"/>
      <c r="V25" s="650">
        <v>2</v>
      </c>
      <c r="W25" s="650" t="s">
        <v>85</v>
      </c>
      <c r="X25" s="650">
        <v>1078</v>
      </c>
      <c r="Y25" s="651" t="s">
        <v>918</v>
      </c>
    </row>
    <row r="26" spans="3:25" ht="14.3" hidden="1">
      <c r="C26" s="650" t="s">
        <v>913</v>
      </c>
      <c r="D26" s="650">
        <v>1</v>
      </c>
      <c r="E26" s="651" t="s">
        <v>919</v>
      </c>
      <c r="F26" s="650">
        <v>8</v>
      </c>
      <c r="G26" s="650"/>
      <c r="H26" s="650">
        <v>0</v>
      </c>
      <c r="I26" s="650">
        <v>0</v>
      </c>
      <c r="J26" s="650">
        <v>18382</v>
      </c>
      <c r="K26" s="650">
        <v>0</v>
      </c>
      <c r="L26" s="650">
        <v>18382</v>
      </c>
      <c r="M26" s="650">
        <v>0</v>
      </c>
      <c r="N26" s="650">
        <v>18382</v>
      </c>
      <c r="O26" s="650">
        <v>18382</v>
      </c>
      <c r="P26" s="650" t="s">
        <v>879</v>
      </c>
      <c r="Q26" s="650">
        <v>10260</v>
      </c>
      <c r="R26" s="650" t="s">
        <v>910</v>
      </c>
      <c r="S26" s="650" t="s">
        <v>39</v>
      </c>
      <c r="T26" s="653">
        <v>41640</v>
      </c>
      <c r="U26" s="650"/>
      <c r="V26" s="650">
        <v>2</v>
      </c>
      <c r="W26" s="650" t="s">
        <v>85</v>
      </c>
      <c r="X26" s="650">
        <v>1193</v>
      </c>
      <c r="Y26" s="651" t="s">
        <v>919</v>
      </c>
    </row>
    <row r="27" spans="3:25" ht="14.3" hidden="1">
      <c r="C27" s="650" t="s">
        <v>913</v>
      </c>
      <c r="D27" s="650">
        <v>1</v>
      </c>
      <c r="E27" s="651" t="s">
        <v>920</v>
      </c>
      <c r="F27" s="650">
        <v>8</v>
      </c>
      <c r="G27" s="650"/>
      <c r="H27" s="650">
        <v>0</v>
      </c>
      <c r="I27" s="650">
        <v>0</v>
      </c>
      <c r="J27" s="650">
        <v>18214.3</v>
      </c>
      <c r="K27" s="650">
        <v>0</v>
      </c>
      <c r="L27" s="650">
        <v>18214.3</v>
      </c>
      <c r="M27" s="650">
        <v>0</v>
      </c>
      <c r="N27" s="650">
        <v>18214.3</v>
      </c>
      <c r="O27" s="650">
        <v>18214.3</v>
      </c>
      <c r="P27" s="650" t="s">
        <v>879</v>
      </c>
      <c r="Q27" s="650">
        <v>10281</v>
      </c>
      <c r="R27" s="650" t="s">
        <v>910</v>
      </c>
      <c r="S27" s="650" t="s">
        <v>39</v>
      </c>
      <c r="T27" s="653">
        <v>41640</v>
      </c>
      <c r="U27" s="650"/>
      <c r="V27" s="650">
        <v>2</v>
      </c>
      <c r="W27" s="650" t="s">
        <v>85</v>
      </c>
      <c r="X27" s="650">
        <v>1305</v>
      </c>
      <c r="Y27" s="651" t="s">
        <v>920</v>
      </c>
    </row>
    <row r="28" spans="3:25" ht="14.3" hidden="1">
      <c r="C28" s="650" t="s">
        <v>913</v>
      </c>
      <c r="D28" s="650">
        <v>1</v>
      </c>
      <c r="E28" s="651" t="s">
        <v>921</v>
      </c>
      <c r="F28" s="650">
        <v>8</v>
      </c>
      <c r="G28" s="650"/>
      <c r="H28" s="650">
        <v>0</v>
      </c>
      <c r="I28" s="650">
        <v>0</v>
      </c>
      <c r="J28" s="650">
        <v>18233.8</v>
      </c>
      <c r="K28" s="650">
        <v>0</v>
      </c>
      <c r="L28" s="650">
        <v>18233.8</v>
      </c>
      <c r="M28" s="650">
        <v>0</v>
      </c>
      <c r="N28" s="650">
        <v>18233.8</v>
      </c>
      <c r="O28" s="650">
        <v>18233.8</v>
      </c>
      <c r="P28" s="650" t="s">
        <v>879</v>
      </c>
      <c r="Q28" s="650">
        <v>10293</v>
      </c>
      <c r="R28" s="650" t="s">
        <v>910</v>
      </c>
      <c r="S28" s="650" t="s">
        <v>39</v>
      </c>
      <c r="T28" s="653">
        <v>41640</v>
      </c>
      <c r="U28" s="650"/>
      <c r="V28" s="650">
        <v>2</v>
      </c>
      <c r="W28" s="650" t="s">
        <v>85</v>
      </c>
      <c r="X28" s="650">
        <v>1416</v>
      </c>
      <c r="Y28" s="651" t="s">
        <v>921</v>
      </c>
    </row>
    <row r="29" spans="3:25" ht="14.3" hidden="1">
      <c r="C29" s="650" t="s">
        <v>922</v>
      </c>
      <c r="D29" s="650">
        <v>1</v>
      </c>
      <c r="E29" s="651" t="s">
        <v>890</v>
      </c>
      <c r="F29" s="650"/>
      <c r="G29" s="650"/>
      <c r="H29" s="650">
        <v>-2.4659996852278701E-3</v>
      </c>
      <c r="I29" s="650">
        <v>-2.4659996852278701E-3</v>
      </c>
      <c r="J29" s="650">
        <v>0</v>
      </c>
      <c r="K29" s="650">
        <v>0</v>
      </c>
      <c r="L29" s="650">
        <v>0</v>
      </c>
      <c r="M29" s="650">
        <v>0</v>
      </c>
      <c r="N29" s="650">
        <v>-2.4659996852278701E-3</v>
      </c>
      <c r="O29" s="650">
        <v>-2.4659996852278701E-3</v>
      </c>
      <c r="P29" s="650"/>
      <c r="Q29" s="650">
        <v>0</v>
      </c>
      <c r="R29" s="650" t="s">
        <v>891</v>
      </c>
      <c r="S29" s="650"/>
      <c r="T29" s="650">
        <v>1</v>
      </c>
      <c r="U29" s="650" t="s">
        <v>157</v>
      </c>
      <c r="V29" s="650">
        <v>1</v>
      </c>
      <c r="W29" s="650" t="s">
        <v>85</v>
      </c>
      <c r="X29" s="650"/>
      <c r="Y29" s="651" t="s">
        <v>885</v>
      </c>
    </row>
    <row r="30" spans="3:25" ht="14.3" hidden="1">
      <c r="C30" s="650" t="s">
        <v>922</v>
      </c>
      <c r="D30" s="650">
        <v>1</v>
      </c>
      <c r="E30" s="651" t="s">
        <v>923</v>
      </c>
      <c r="F30" s="650" t="s">
        <v>924</v>
      </c>
      <c r="G30" s="650"/>
      <c r="H30" s="650">
        <v>0</v>
      </c>
      <c r="I30" s="650">
        <v>0</v>
      </c>
      <c r="J30" s="650">
        <v>4800</v>
      </c>
      <c r="K30" s="650">
        <v>0</v>
      </c>
      <c r="L30" s="650">
        <v>4800</v>
      </c>
      <c r="M30" s="650">
        <v>0</v>
      </c>
      <c r="N30" s="650">
        <v>4800</v>
      </c>
      <c r="O30" s="650">
        <v>4800</v>
      </c>
      <c r="P30" s="650" t="s">
        <v>925</v>
      </c>
      <c r="Q30" s="650">
        <v>45</v>
      </c>
      <c r="R30" s="650" t="s">
        <v>926</v>
      </c>
      <c r="S30" s="650" t="s">
        <v>676</v>
      </c>
      <c r="T30" s="653">
        <v>41640</v>
      </c>
      <c r="U30" s="650" t="s">
        <v>157</v>
      </c>
      <c r="V30" s="650">
        <v>2</v>
      </c>
      <c r="W30" s="650" t="s">
        <v>85</v>
      </c>
      <c r="X30" s="650"/>
      <c r="Y30" s="651" t="s">
        <v>885</v>
      </c>
    </row>
    <row r="31" spans="3:25" ht="14.3" hidden="1">
      <c r="C31" s="650" t="s">
        <v>922</v>
      </c>
      <c r="D31" s="650">
        <v>1</v>
      </c>
      <c r="E31" s="651" t="s">
        <v>927</v>
      </c>
      <c r="F31" s="650">
        <v>9</v>
      </c>
      <c r="G31" s="650"/>
      <c r="H31" s="650">
        <v>0</v>
      </c>
      <c r="I31" s="650">
        <v>0</v>
      </c>
      <c r="J31" s="650">
        <v>581500.46519999998</v>
      </c>
      <c r="K31" s="650">
        <v>0</v>
      </c>
      <c r="L31" s="650">
        <v>581500.46519999998</v>
      </c>
      <c r="M31" s="650">
        <v>0</v>
      </c>
      <c r="N31" s="650">
        <v>581500.46519999998</v>
      </c>
      <c r="O31" s="650">
        <v>581500.46519999998</v>
      </c>
      <c r="P31" s="650" t="s">
        <v>879</v>
      </c>
      <c r="Q31" s="650">
        <v>10140</v>
      </c>
      <c r="R31" s="650" t="s">
        <v>928</v>
      </c>
      <c r="S31" s="650" t="s">
        <v>39</v>
      </c>
      <c r="T31" s="653">
        <v>41640</v>
      </c>
      <c r="U31" s="650" t="s">
        <v>157</v>
      </c>
      <c r="V31" s="650">
        <v>2</v>
      </c>
      <c r="W31" s="650" t="s">
        <v>85</v>
      </c>
      <c r="X31" s="650">
        <v>127</v>
      </c>
      <c r="Y31" s="651" t="s">
        <v>927</v>
      </c>
    </row>
    <row r="32" spans="3:25" ht="14.3" hidden="1">
      <c r="C32" s="650" t="s">
        <v>922</v>
      </c>
      <c r="D32" s="650">
        <v>1</v>
      </c>
      <c r="E32" s="651" t="s">
        <v>927</v>
      </c>
      <c r="F32" s="650">
        <v>9</v>
      </c>
      <c r="G32" s="650"/>
      <c r="H32" s="650">
        <v>0</v>
      </c>
      <c r="I32" s="650">
        <v>0</v>
      </c>
      <c r="J32" s="650">
        <v>2842</v>
      </c>
      <c r="K32" s="650">
        <v>0</v>
      </c>
      <c r="L32" s="650">
        <v>2842</v>
      </c>
      <c r="M32" s="650">
        <v>0</v>
      </c>
      <c r="N32" s="650">
        <v>2842</v>
      </c>
      <c r="O32" s="650">
        <v>2842</v>
      </c>
      <c r="P32" s="650" t="s">
        <v>879</v>
      </c>
      <c r="Q32" s="650">
        <v>10141</v>
      </c>
      <c r="R32" s="650" t="s">
        <v>928</v>
      </c>
      <c r="S32" s="650" t="s">
        <v>39</v>
      </c>
      <c r="T32" s="653">
        <v>41640</v>
      </c>
      <c r="U32" s="650" t="s">
        <v>157</v>
      </c>
      <c r="V32" s="650">
        <v>2</v>
      </c>
      <c r="W32" s="650" t="s">
        <v>85</v>
      </c>
      <c r="X32" s="650">
        <v>128</v>
      </c>
      <c r="Y32" s="651" t="s">
        <v>927</v>
      </c>
    </row>
    <row r="33" spans="3:25" ht="14.3" hidden="1">
      <c r="C33" s="650" t="s">
        <v>922</v>
      </c>
      <c r="D33" s="650">
        <v>1</v>
      </c>
      <c r="E33" s="651" t="s">
        <v>929</v>
      </c>
      <c r="F33" s="650">
        <v>22</v>
      </c>
      <c r="G33" s="650"/>
      <c r="H33" s="650">
        <v>0</v>
      </c>
      <c r="I33" s="650">
        <v>0</v>
      </c>
      <c r="J33" s="650">
        <v>120000</v>
      </c>
      <c r="K33" s="650">
        <v>0</v>
      </c>
      <c r="L33" s="650">
        <v>120000</v>
      </c>
      <c r="M33" s="650">
        <v>0</v>
      </c>
      <c r="N33" s="650">
        <v>120000</v>
      </c>
      <c r="O33" s="650">
        <v>120000</v>
      </c>
      <c r="P33" s="650" t="s">
        <v>879</v>
      </c>
      <c r="Q33" s="650">
        <v>10142</v>
      </c>
      <c r="R33" s="650" t="s">
        <v>930</v>
      </c>
      <c r="S33" s="650" t="s">
        <v>39</v>
      </c>
      <c r="T33" s="653">
        <v>41640</v>
      </c>
      <c r="U33" s="650" t="s">
        <v>157</v>
      </c>
      <c r="V33" s="650">
        <v>2</v>
      </c>
      <c r="W33" s="650" t="s">
        <v>85</v>
      </c>
      <c r="X33" s="650">
        <v>22</v>
      </c>
      <c r="Y33" s="651" t="s">
        <v>929</v>
      </c>
    </row>
    <row r="34" spans="3:25" ht="14.3" hidden="1">
      <c r="C34" s="650" t="s">
        <v>922</v>
      </c>
      <c r="D34" s="650">
        <v>1</v>
      </c>
      <c r="E34" s="651" t="s">
        <v>911</v>
      </c>
      <c r="F34" s="650">
        <v>17</v>
      </c>
      <c r="G34" s="650"/>
      <c r="H34" s="650">
        <v>0</v>
      </c>
      <c r="I34" s="650">
        <v>0</v>
      </c>
      <c r="J34" s="650">
        <v>40000</v>
      </c>
      <c r="K34" s="650">
        <v>0</v>
      </c>
      <c r="L34" s="650">
        <v>40000</v>
      </c>
      <c r="M34" s="650">
        <v>0</v>
      </c>
      <c r="N34" s="650">
        <v>40000</v>
      </c>
      <c r="O34" s="650">
        <v>40000</v>
      </c>
      <c r="P34" s="650" t="s">
        <v>879</v>
      </c>
      <c r="Q34" s="650">
        <v>10146</v>
      </c>
      <c r="R34" s="650" t="s">
        <v>931</v>
      </c>
      <c r="S34" s="650" t="s">
        <v>39</v>
      </c>
      <c r="T34" s="653">
        <v>41640</v>
      </c>
      <c r="U34" s="650" t="s">
        <v>157</v>
      </c>
      <c r="V34" s="650">
        <v>2</v>
      </c>
      <c r="W34" s="650" t="s">
        <v>85</v>
      </c>
      <c r="X34" s="650">
        <v>44</v>
      </c>
      <c r="Y34" s="651" t="s">
        <v>911</v>
      </c>
    </row>
    <row r="35" spans="3:25" ht="14.3" hidden="1">
      <c r="C35" s="650" t="s">
        <v>922</v>
      </c>
      <c r="D35" s="650">
        <v>1</v>
      </c>
      <c r="E35" s="651" t="s">
        <v>932</v>
      </c>
      <c r="F35" s="650">
        <v>9</v>
      </c>
      <c r="G35" s="650"/>
      <c r="H35" s="650">
        <v>0</v>
      </c>
      <c r="I35" s="650">
        <v>0</v>
      </c>
      <c r="J35" s="650">
        <v>581959.63223400002</v>
      </c>
      <c r="K35" s="650">
        <v>0</v>
      </c>
      <c r="L35" s="650">
        <v>581959.63223400002</v>
      </c>
      <c r="M35" s="650">
        <v>0</v>
      </c>
      <c r="N35" s="650">
        <v>581959.63223400002</v>
      </c>
      <c r="O35" s="650">
        <v>581959.63223400002</v>
      </c>
      <c r="P35" s="650" t="s">
        <v>879</v>
      </c>
      <c r="Q35" s="650">
        <v>10147</v>
      </c>
      <c r="R35" s="650" t="s">
        <v>928</v>
      </c>
      <c r="S35" s="650" t="s">
        <v>39</v>
      </c>
      <c r="T35" s="653">
        <v>41640</v>
      </c>
      <c r="U35" s="650" t="s">
        <v>157</v>
      </c>
      <c r="V35" s="650">
        <v>2</v>
      </c>
      <c r="W35" s="650" t="s">
        <v>85</v>
      </c>
      <c r="X35" s="650">
        <v>145</v>
      </c>
      <c r="Y35" s="651" t="s">
        <v>932</v>
      </c>
    </row>
    <row r="36" spans="3:25" ht="14.3" hidden="1">
      <c r="C36" s="650" t="s">
        <v>922</v>
      </c>
      <c r="D36" s="650">
        <v>1</v>
      </c>
      <c r="E36" s="651" t="s">
        <v>932</v>
      </c>
      <c r="F36" s="650">
        <v>9</v>
      </c>
      <c r="G36" s="650"/>
      <c r="H36" s="650">
        <v>0</v>
      </c>
      <c r="I36" s="650">
        <v>0</v>
      </c>
      <c r="J36" s="650">
        <v>2877</v>
      </c>
      <c r="K36" s="650">
        <v>0</v>
      </c>
      <c r="L36" s="650">
        <v>2877</v>
      </c>
      <c r="M36" s="650">
        <v>0</v>
      </c>
      <c r="N36" s="650">
        <v>2877</v>
      </c>
      <c r="O36" s="650">
        <v>2877</v>
      </c>
      <c r="P36" s="650" t="s">
        <v>879</v>
      </c>
      <c r="Q36" s="650">
        <v>10148</v>
      </c>
      <c r="R36" s="650" t="s">
        <v>928</v>
      </c>
      <c r="S36" s="650" t="s">
        <v>39</v>
      </c>
      <c r="T36" s="653">
        <v>41640</v>
      </c>
      <c r="U36" s="650" t="s">
        <v>157</v>
      </c>
      <c r="V36" s="650">
        <v>2</v>
      </c>
      <c r="W36" s="650" t="s">
        <v>85</v>
      </c>
      <c r="X36" s="650">
        <v>146</v>
      </c>
      <c r="Y36" s="651" t="s">
        <v>932</v>
      </c>
    </row>
    <row r="37" spans="3:25" ht="14.3" hidden="1">
      <c r="C37" s="650" t="s">
        <v>922</v>
      </c>
      <c r="D37" s="650">
        <v>1</v>
      </c>
      <c r="E37" s="651" t="s">
        <v>933</v>
      </c>
      <c r="F37" s="650">
        <v>22</v>
      </c>
      <c r="G37" s="650"/>
      <c r="H37" s="650">
        <v>0</v>
      </c>
      <c r="I37" s="650">
        <v>0</v>
      </c>
      <c r="J37" s="650">
        <v>120000</v>
      </c>
      <c r="K37" s="650">
        <v>0</v>
      </c>
      <c r="L37" s="650">
        <v>120000</v>
      </c>
      <c r="M37" s="650">
        <v>0</v>
      </c>
      <c r="N37" s="650">
        <v>120000</v>
      </c>
      <c r="O37" s="650">
        <v>120000</v>
      </c>
      <c r="P37" s="650" t="s">
        <v>879</v>
      </c>
      <c r="Q37" s="650">
        <v>10151</v>
      </c>
      <c r="R37" s="650" t="s">
        <v>930</v>
      </c>
      <c r="S37" s="650" t="s">
        <v>39</v>
      </c>
      <c r="T37" s="653">
        <v>41640</v>
      </c>
      <c r="U37" s="650" t="s">
        <v>157</v>
      </c>
      <c r="V37" s="650">
        <v>2</v>
      </c>
      <c r="W37" s="650" t="s">
        <v>85</v>
      </c>
      <c r="X37" s="650">
        <v>59</v>
      </c>
      <c r="Y37" s="651" t="s">
        <v>933</v>
      </c>
    </row>
    <row r="38" spans="3:25" ht="14.3" hidden="1">
      <c r="C38" s="650" t="s">
        <v>922</v>
      </c>
      <c r="D38" s="650">
        <v>1</v>
      </c>
      <c r="E38" s="651" t="s">
        <v>934</v>
      </c>
      <c r="F38" s="650" t="s">
        <v>935</v>
      </c>
      <c r="G38" s="650"/>
      <c r="H38" s="650">
        <v>0</v>
      </c>
      <c r="I38" s="650">
        <v>0</v>
      </c>
      <c r="J38" s="650">
        <v>14300</v>
      </c>
      <c r="K38" s="650">
        <v>0</v>
      </c>
      <c r="L38" s="650">
        <v>14300</v>
      </c>
      <c r="M38" s="650">
        <v>0</v>
      </c>
      <c r="N38" s="650">
        <v>14300</v>
      </c>
      <c r="O38" s="650">
        <v>14300</v>
      </c>
      <c r="P38" s="650" t="s">
        <v>936</v>
      </c>
      <c r="Q38" s="650">
        <v>3</v>
      </c>
      <c r="R38" s="650" t="s">
        <v>937</v>
      </c>
      <c r="S38" s="650" t="s">
        <v>195</v>
      </c>
      <c r="T38" s="653">
        <v>41640</v>
      </c>
      <c r="U38" s="650" t="s">
        <v>157</v>
      </c>
      <c r="V38" s="650">
        <v>2</v>
      </c>
      <c r="W38" s="650" t="s">
        <v>85</v>
      </c>
      <c r="X38" s="650"/>
      <c r="Y38" s="651" t="s">
        <v>885</v>
      </c>
    </row>
    <row r="39" spans="3:25" ht="14.3" hidden="1">
      <c r="C39" s="650" t="s">
        <v>922</v>
      </c>
      <c r="D39" s="650">
        <v>1</v>
      </c>
      <c r="E39" s="651" t="s">
        <v>938</v>
      </c>
      <c r="F39" s="650">
        <v>22</v>
      </c>
      <c r="G39" s="650"/>
      <c r="H39" s="650">
        <v>0</v>
      </c>
      <c r="I39" s="650">
        <v>0</v>
      </c>
      <c r="J39" s="650">
        <v>120000</v>
      </c>
      <c r="K39" s="650">
        <v>0</v>
      </c>
      <c r="L39" s="650">
        <v>120000</v>
      </c>
      <c r="M39" s="650">
        <v>0</v>
      </c>
      <c r="N39" s="650">
        <v>120000</v>
      </c>
      <c r="O39" s="650">
        <v>120000</v>
      </c>
      <c r="P39" s="650" t="s">
        <v>879</v>
      </c>
      <c r="Q39" s="650">
        <v>10163</v>
      </c>
      <c r="R39" s="650" t="s">
        <v>930</v>
      </c>
      <c r="S39" s="650" t="s">
        <v>39</v>
      </c>
      <c r="T39" s="653">
        <v>41640</v>
      </c>
      <c r="U39" s="650" t="s">
        <v>157</v>
      </c>
      <c r="V39" s="650">
        <v>2</v>
      </c>
      <c r="W39" s="650" t="s">
        <v>85</v>
      </c>
      <c r="X39" s="650">
        <v>102</v>
      </c>
      <c r="Y39" s="651" t="s">
        <v>938</v>
      </c>
    </row>
    <row r="40" spans="3:25" ht="14.3" hidden="1">
      <c r="C40" s="650" t="s">
        <v>922</v>
      </c>
      <c r="D40" s="650">
        <v>1</v>
      </c>
      <c r="E40" s="651" t="s">
        <v>939</v>
      </c>
      <c r="F40" s="650">
        <v>32</v>
      </c>
      <c r="G40" s="650"/>
      <c r="H40" s="650">
        <v>0</v>
      </c>
      <c r="I40" s="650">
        <v>0</v>
      </c>
      <c r="J40" s="650">
        <v>105000</v>
      </c>
      <c r="K40" s="650">
        <v>0</v>
      </c>
      <c r="L40" s="650">
        <v>105000</v>
      </c>
      <c r="M40" s="650">
        <v>0</v>
      </c>
      <c r="N40" s="650">
        <v>105000</v>
      </c>
      <c r="O40" s="650">
        <v>105000</v>
      </c>
      <c r="P40" s="650" t="s">
        <v>879</v>
      </c>
      <c r="Q40" s="650">
        <v>10173</v>
      </c>
      <c r="R40" s="650" t="s">
        <v>940</v>
      </c>
      <c r="S40" s="650" t="s">
        <v>39</v>
      </c>
      <c r="T40" s="653">
        <v>41640</v>
      </c>
      <c r="U40" s="650" t="s">
        <v>157</v>
      </c>
      <c r="V40" s="650">
        <v>2</v>
      </c>
      <c r="W40" s="650" t="s">
        <v>85</v>
      </c>
      <c r="X40" s="650">
        <v>26</v>
      </c>
      <c r="Y40" s="651" t="s">
        <v>939</v>
      </c>
    </row>
    <row r="41" spans="3:25" ht="14.3" hidden="1">
      <c r="C41" s="650" t="s">
        <v>922</v>
      </c>
      <c r="D41" s="650">
        <v>1</v>
      </c>
      <c r="E41" s="651" t="s">
        <v>941</v>
      </c>
      <c r="F41" s="650">
        <v>22</v>
      </c>
      <c r="G41" s="650"/>
      <c r="H41" s="650">
        <v>0</v>
      </c>
      <c r="I41" s="650">
        <v>0</v>
      </c>
      <c r="J41" s="650">
        <v>120000</v>
      </c>
      <c r="K41" s="650">
        <v>0</v>
      </c>
      <c r="L41" s="650">
        <v>120000</v>
      </c>
      <c r="M41" s="650">
        <v>0</v>
      </c>
      <c r="N41" s="650">
        <v>120000</v>
      </c>
      <c r="O41" s="650">
        <v>120000</v>
      </c>
      <c r="P41" s="650" t="s">
        <v>879</v>
      </c>
      <c r="Q41" s="650">
        <v>10176</v>
      </c>
      <c r="R41" s="650" t="s">
        <v>930</v>
      </c>
      <c r="S41" s="650" t="s">
        <v>39</v>
      </c>
      <c r="T41" s="653">
        <v>41640</v>
      </c>
      <c r="U41" s="650" t="s">
        <v>157</v>
      </c>
      <c r="V41" s="650">
        <v>2</v>
      </c>
      <c r="W41" s="650" t="s">
        <v>85</v>
      </c>
      <c r="X41" s="650">
        <v>133</v>
      </c>
      <c r="Y41" s="651" t="s">
        <v>941</v>
      </c>
    </row>
    <row r="42" spans="3:25" ht="14.3" hidden="1">
      <c r="C42" s="650" t="s">
        <v>922</v>
      </c>
      <c r="D42" s="650">
        <v>1</v>
      </c>
      <c r="E42" s="651" t="s">
        <v>882</v>
      </c>
      <c r="F42" s="650">
        <v>22</v>
      </c>
      <c r="G42" s="650"/>
      <c r="H42" s="650">
        <v>0</v>
      </c>
      <c r="I42" s="650">
        <v>0</v>
      </c>
      <c r="J42" s="650">
        <v>120000</v>
      </c>
      <c r="K42" s="650">
        <v>0</v>
      </c>
      <c r="L42" s="650">
        <v>120000</v>
      </c>
      <c r="M42" s="650">
        <v>0</v>
      </c>
      <c r="N42" s="650">
        <v>120000</v>
      </c>
      <c r="O42" s="650">
        <v>120000</v>
      </c>
      <c r="P42" s="650" t="s">
        <v>879</v>
      </c>
      <c r="Q42" s="650">
        <v>10193</v>
      </c>
      <c r="R42" s="650" t="s">
        <v>930</v>
      </c>
      <c r="S42" s="650" t="s">
        <v>39</v>
      </c>
      <c r="T42" s="653">
        <v>41640</v>
      </c>
      <c r="U42" s="650" t="s">
        <v>157</v>
      </c>
      <c r="V42" s="650">
        <v>2</v>
      </c>
      <c r="W42" s="650" t="s">
        <v>85</v>
      </c>
      <c r="X42" s="650">
        <v>175</v>
      </c>
      <c r="Y42" s="651" t="s">
        <v>882</v>
      </c>
    </row>
    <row r="43" spans="3:25" ht="14.3" hidden="1">
      <c r="C43" s="650" t="s">
        <v>922</v>
      </c>
      <c r="D43" s="650">
        <v>1</v>
      </c>
      <c r="E43" s="651" t="s">
        <v>942</v>
      </c>
      <c r="F43" s="650">
        <v>32</v>
      </c>
      <c r="G43" s="650"/>
      <c r="H43" s="650">
        <v>0</v>
      </c>
      <c r="I43" s="650">
        <v>0</v>
      </c>
      <c r="J43" s="650">
        <v>105967.5</v>
      </c>
      <c r="K43" s="650">
        <v>0</v>
      </c>
      <c r="L43" s="650">
        <v>105967.5</v>
      </c>
      <c r="M43" s="650">
        <v>0</v>
      </c>
      <c r="N43" s="650">
        <v>105967.5</v>
      </c>
      <c r="O43" s="650">
        <v>105967.5</v>
      </c>
      <c r="P43" s="650" t="s">
        <v>879</v>
      </c>
      <c r="Q43" s="650">
        <v>10201</v>
      </c>
      <c r="R43" s="650" t="s">
        <v>940</v>
      </c>
      <c r="S43" s="650" t="s">
        <v>39</v>
      </c>
      <c r="T43" s="653">
        <v>41640</v>
      </c>
      <c r="U43" s="650" t="s">
        <v>157</v>
      </c>
      <c r="V43" s="650">
        <v>2</v>
      </c>
      <c r="W43" s="650" t="s">
        <v>85</v>
      </c>
      <c r="X43" s="650">
        <v>61</v>
      </c>
      <c r="Y43" s="651" t="s">
        <v>942</v>
      </c>
    </row>
    <row r="44" spans="3:25" ht="14.3" hidden="1">
      <c r="C44" s="650" t="s">
        <v>922</v>
      </c>
      <c r="D44" s="650">
        <v>1</v>
      </c>
      <c r="E44" s="651" t="s">
        <v>943</v>
      </c>
      <c r="F44" s="650">
        <v>9</v>
      </c>
      <c r="G44" s="650"/>
      <c r="H44" s="650">
        <v>0</v>
      </c>
      <c r="I44" s="650">
        <v>0</v>
      </c>
      <c r="J44" s="650">
        <v>3227</v>
      </c>
      <c r="K44" s="650">
        <v>0</v>
      </c>
      <c r="L44" s="650">
        <v>3227</v>
      </c>
      <c r="M44" s="650">
        <v>0</v>
      </c>
      <c r="N44" s="650">
        <v>3227</v>
      </c>
      <c r="O44" s="650">
        <v>3227</v>
      </c>
      <c r="P44" s="650" t="s">
        <v>879</v>
      </c>
      <c r="Q44" s="650">
        <v>10204</v>
      </c>
      <c r="R44" s="650" t="s">
        <v>928</v>
      </c>
      <c r="S44" s="650" t="s">
        <v>39</v>
      </c>
      <c r="T44" s="653">
        <v>41640</v>
      </c>
      <c r="U44" s="650" t="s">
        <v>157</v>
      </c>
      <c r="V44" s="650">
        <v>2</v>
      </c>
      <c r="W44" s="650" t="s">
        <v>85</v>
      </c>
      <c r="X44" s="650">
        <v>186</v>
      </c>
      <c r="Y44" s="651" t="s">
        <v>943</v>
      </c>
    </row>
    <row r="45" spans="3:25" ht="14.3" hidden="1">
      <c r="C45" s="650" t="s">
        <v>922</v>
      </c>
      <c r="D45" s="650">
        <v>1</v>
      </c>
      <c r="E45" s="651" t="s">
        <v>850</v>
      </c>
      <c r="F45" s="650">
        <v>22</v>
      </c>
      <c r="G45" s="650"/>
      <c r="H45" s="650">
        <v>0</v>
      </c>
      <c r="I45" s="650">
        <v>0</v>
      </c>
      <c r="J45" s="650">
        <v>120000</v>
      </c>
      <c r="K45" s="650">
        <v>0</v>
      </c>
      <c r="L45" s="650">
        <v>120000</v>
      </c>
      <c r="M45" s="650">
        <v>0</v>
      </c>
      <c r="N45" s="650">
        <v>120000</v>
      </c>
      <c r="O45" s="650">
        <v>120000</v>
      </c>
      <c r="P45" s="650" t="s">
        <v>879</v>
      </c>
      <c r="Q45" s="650">
        <v>10208</v>
      </c>
      <c r="R45" s="650" t="s">
        <v>930</v>
      </c>
      <c r="S45" s="650" t="s">
        <v>39</v>
      </c>
      <c r="T45" s="653">
        <v>41640</v>
      </c>
      <c r="U45" s="650" t="s">
        <v>157</v>
      </c>
      <c r="V45" s="650">
        <v>2</v>
      </c>
      <c r="W45" s="650" t="s">
        <v>85</v>
      </c>
      <c r="X45" s="650">
        <v>222</v>
      </c>
      <c r="Y45" s="651" t="s">
        <v>850</v>
      </c>
    </row>
    <row r="46" spans="3:25" ht="14.3" hidden="1">
      <c r="C46" s="650" t="s">
        <v>922</v>
      </c>
      <c r="D46" s="650">
        <v>1</v>
      </c>
      <c r="E46" s="651" t="s">
        <v>944</v>
      </c>
      <c r="F46" s="650">
        <v>22</v>
      </c>
      <c r="G46" s="650"/>
      <c r="H46" s="650">
        <v>0</v>
      </c>
      <c r="I46" s="650">
        <v>0</v>
      </c>
      <c r="J46" s="650">
        <v>120000</v>
      </c>
      <c r="K46" s="650">
        <v>0</v>
      </c>
      <c r="L46" s="650">
        <v>120000</v>
      </c>
      <c r="M46" s="650">
        <v>0</v>
      </c>
      <c r="N46" s="650">
        <v>120000</v>
      </c>
      <c r="O46" s="650">
        <v>120000</v>
      </c>
      <c r="P46" s="650" t="s">
        <v>879</v>
      </c>
      <c r="Q46" s="650">
        <v>10221</v>
      </c>
      <c r="R46" s="650" t="s">
        <v>930</v>
      </c>
      <c r="S46" s="650" t="s">
        <v>39</v>
      </c>
      <c r="T46" s="653">
        <v>41640</v>
      </c>
      <c r="U46" s="650" t="s">
        <v>157</v>
      </c>
      <c r="V46" s="650">
        <v>2</v>
      </c>
      <c r="W46" s="650" t="s">
        <v>85</v>
      </c>
      <c r="X46" s="650">
        <v>270</v>
      </c>
      <c r="Y46" s="651" t="s">
        <v>944</v>
      </c>
    </row>
    <row r="47" spans="3:25" ht="14.3" hidden="1">
      <c r="C47" s="650" t="s">
        <v>922</v>
      </c>
      <c r="D47" s="650">
        <v>1</v>
      </c>
      <c r="E47" s="651" t="s">
        <v>945</v>
      </c>
      <c r="F47" s="650">
        <v>22</v>
      </c>
      <c r="G47" s="650"/>
      <c r="H47" s="650">
        <v>0</v>
      </c>
      <c r="I47" s="650">
        <v>0</v>
      </c>
      <c r="J47" s="650">
        <v>120000</v>
      </c>
      <c r="K47" s="650">
        <v>0</v>
      </c>
      <c r="L47" s="650">
        <v>120000</v>
      </c>
      <c r="M47" s="650">
        <v>0</v>
      </c>
      <c r="N47" s="650">
        <v>120000</v>
      </c>
      <c r="O47" s="650">
        <v>120000</v>
      </c>
      <c r="P47" s="650" t="s">
        <v>879</v>
      </c>
      <c r="Q47" s="650">
        <v>10236</v>
      </c>
      <c r="R47" s="650" t="s">
        <v>930</v>
      </c>
      <c r="S47" s="650" t="s">
        <v>39</v>
      </c>
      <c r="T47" s="653">
        <v>41640</v>
      </c>
      <c r="U47" s="650" t="s">
        <v>157</v>
      </c>
      <c r="V47" s="650">
        <v>2</v>
      </c>
      <c r="W47" s="650" t="s">
        <v>85</v>
      </c>
      <c r="X47" s="650">
        <v>318</v>
      </c>
      <c r="Y47" s="651" t="s">
        <v>945</v>
      </c>
    </row>
    <row r="48" spans="3:25" ht="14.3" hidden="1">
      <c r="C48" s="650" t="s">
        <v>922</v>
      </c>
      <c r="D48" s="650">
        <v>1</v>
      </c>
      <c r="E48" s="651" t="s">
        <v>918</v>
      </c>
      <c r="F48" s="650">
        <v>40</v>
      </c>
      <c r="G48" s="650"/>
      <c r="H48" s="650">
        <v>0</v>
      </c>
      <c r="I48" s="650">
        <v>0</v>
      </c>
      <c r="J48" s="650">
        <v>166800</v>
      </c>
      <c r="K48" s="650">
        <v>0</v>
      </c>
      <c r="L48" s="650">
        <v>166800</v>
      </c>
      <c r="M48" s="650">
        <v>0</v>
      </c>
      <c r="N48" s="650">
        <v>166800</v>
      </c>
      <c r="O48" s="650">
        <v>166800</v>
      </c>
      <c r="P48" s="650" t="s">
        <v>879</v>
      </c>
      <c r="Q48" s="650">
        <v>10239</v>
      </c>
      <c r="R48" s="650" t="s">
        <v>946</v>
      </c>
      <c r="S48" s="650" t="s">
        <v>39</v>
      </c>
      <c r="T48" s="653">
        <v>41640</v>
      </c>
      <c r="U48" s="650" t="s">
        <v>157</v>
      </c>
      <c r="V48" s="650">
        <v>2</v>
      </c>
      <c r="W48" s="650" t="s">
        <v>85</v>
      </c>
      <c r="X48" s="650">
        <v>131</v>
      </c>
      <c r="Y48" s="651" t="s">
        <v>947</v>
      </c>
    </row>
    <row r="49" spans="3:25" ht="14.3" hidden="1">
      <c r="C49" s="650" t="s">
        <v>922</v>
      </c>
      <c r="D49" s="650">
        <v>1</v>
      </c>
      <c r="E49" s="651" t="s">
        <v>948</v>
      </c>
      <c r="F49" s="650">
        <v>11</v>
      </c>
      <c r="G49" s="650"/>
      <c r="H49" s="650">
        <v>0</v>
      </c>
      <c r="I49" s="650">
        <v>0</v>
      </c>
      <c r="J49" s="650">
        <v>167087.9</v>
      </c>
      <c r="K49" s="650">
        <v>0</v>
      </c>
      <c r="L49" s="650">
        <v>167087.9</v>
      </c>
      <c r="M49" s="650">
        <v>0</v>
      </c>
      <c r="N49" s="650">
        <v>167087.9</v>
      </c>
      <c r="O49" s="650">
        <v>167087.9</v>
      </c>
      <c r="P49" s="650" t="s">
        <v>879</v>
      </c>
      <c r="Q49" s="650">
        <v>10249</v>
      </c>
      <c r="R49" s="650" t="s">
        <v>949</v>
      </c>
      <c r="S49" s="650" t="s">
        <v>39</v>
      </c>
      <c r="T49" s="653">
        <v>41640</v>
      </c>
      <c r="U49" s="650" t="s">
        <v>157</v>
      </c>
      <c r="V49" s="650">
        <v>2</v>
      </c>
      <c r="W49" s="650" t="s">
        <v>85</v>
      </c>
      <c r="X49" s="650">
        <v>191</v>
      </c>
      <c r="Y49" s="651" t="s">
        <v>948</v>
      </c>
    </row>
    <row r="50" spans="3:25" ht="14.3" hidden="1">
      <c r="C50" s="650" t="s">
        <v>922</v>
      </c>
      <c r="D50" s="650">
        <v>1</v>
      </c>
      <c r="E50" s="651" t="s">
        <v>950</v>
      </c>
      <c r="F50" s="650">
        <v>45</v>
      </c>
      <c r="G50" s="650"/>
      <c r="H50" s="650">
        <v>0</v>
      </c>
      <c r="I50" s="650">
        <v>0</v>
      </c>
      <c r="J50" s="650">
        <v>306764</v>
      </c>
      <c r="K50" s="650">
        <v>0</v>
      </c>
      <c r="L50" s="650">
        <v>306764</v>
      </c>
      <c r="M50" s="650">
        <v>0</v>
      </c>
      <c r="N50" s="650">
        <v>306764</v>
      </c>
      <c r="O50" s="650">
        <v>306764</v>
      </c>
      <c r="P50" s="650" t="s">
        <v>879</v>
      </c>
      <c r="Q50" s="650">
        <v>10253</v>
      </c>
      <c r="R50" s="650" t="s">
        <v>951</v>
      </c>
      <c r="S50" s="650" t="s">
        <v>39</v>
      </c>
      <c r="T50" s="653">
        <v>41640</v>
      </c>
      <c r="U50" s="650" t="s">
        <v>157</v>
      </c>
      <c r="V50" s="650">
        <v>2</v>
      </c>
      <c r="W50" s="650" t="s">
        <v>85</v>
      </c>
      <c r="X50" s="650">
        <v>55</v>
      </c>
      <c r="Y50" s="651" t="s">
        <v>950</v>
      </c>
    </row>
    <row r="51" spans="3:25" ht="14.3" hidden="1">
      <c r="C51" s="650" t="s">
        <v>922</v>
      </c>
      <c r="D51" s="650">
        <v>1</v>
      </c>
      <c r="E51" s="651" t="s">
        <v>952</v>
      </c>
      <c r="F51" s="650">
        <v>22</v>
      </c>
      <c r="G51" s="650"/>
      <c r="H51" s="650">
        <v>0</v>
      </c>
      <c r="I51" s="650">
        <v>0</v>
      </c>
      <c r="J51" s="650">
        <v>120000</v>
      </c>
      <c r="K51" s="650">
        <v>0</v>
      </c>
      <c r="L51" s="650">
        <v>120000</v>
      </c>
      <c r="M51" s="650">
        <v>0</v>
      </c>
      <c r="N51" s="650">
        <v>120000</v>
      </c>
      <c r="O51" s="650">
        <v>120000</v>
      </c>
      <c r="P51" s="650" t="s">
        <v>879</v>
      </c>
      <c r="Q51" s="650">
        <v>10254</v>
      </c>
      <c r="R51" s="650" t="s">
        <v>930</v>
      </c>
      <c r="S51" s="650" t="s">
        <v>39</v>
      </c>
      <c r="T51" s="653">
        <v>41640</v>
      </c>
      <c r="U51" s="650" t="s">
        <v>157</v>
      </c>
      <c r="V51" s="650">
        <v>2</v>
      </c>
      <c r="W51" s="650" t="s">
        <v>85</v>
      </c>
      <c r="X51" s="650">
        <v>368</v>
      </c>
      <c r="Y51" s="651" t="s">
        <v>952</v>
      </c>
    </row>
    <row r="52" spans="3:25" ht="14.3" hidden="1">
      <c r="C52" s="650" t="s">
        <v>922</v>
      </c>
      <c r="D52" s="650">
        <v>1</v>
      </c>
      <c r="E52" s="651" t="s">
        <v>953</v>
      </c>
      <c r="F52" s="650">
        <v>48</v>
      </c>
      <c r="G52" s="650"/>
      <c r="H52" s="650">
        <v>0</v>
      </c>
      <c r="I52" s="650">
        <v>0</v>
      </c>
      <c r="J52" s="650">
        <v>5000</v>
      </c>
      <c r="K52" s="650">
        <v>0</v>
      </c>
      <c r="L52" s="650">
        <v>5000</v>
      </c>
      <c r="M52" s="650">
        <v>0</v>
      </c>
      <c r="N52" s="650">
        <v>5000</v>
      </c>
      <c r="O52" s="650">
        <v>5000</v>
      </c>
      <c r="P52" s="650" t="s">
        <v>879</v>
      </c>
      <c r="Q52" s="650">
        <v>10263</v>
      </c>
      <c r="R52" s="650" t="s">
        <v>954</v>
      </c>
      <c r="S52" s="650" t="s">
        <v>39</v>
      </c>
      <c r="T52" s="653">
        <v>41640</v>
      </c>
      <c r="U52" s="650" t="s">
        <v>157</v>
      </c>
      <c r="V52" s="650">
        <v>2</v>
      </c>
      <c r="W52" s="650" t="s">
        <v>85</v>
      </c>
      <c r="X52" s="650">
        <v>239</v>
      </c>
      <c r="Y52" s="651" t="s">
        <v>953</v>
      </c>
    </row>
    <row r="53" spans="3:25" ht="14.3" hidden="1">
      <c r="C53" s="650" t="s">
        <v>922</v>
      </c>
      <c r="D53" s="650">
        <v>1</v>
      </c>
      <c r="E53" s="651" t="s">
        <v>920</v>
      </c>
      <c r="F53" s="650">
        <v>61</v>
      </c>
      <c r="G53" s="650"/>
      <c r="H53" s="650">
        <v>0</v>
      </c>
      <c r="I53" s="650">
        <v>0</v>
      </c>
      <c r="J53" s="650">
        <v>4400</v>
      </c>
      <c r="K53" s="650">
        <v>0</v>
      </c>
      <c r="L53" s="650">
        <v>4400</v>
      </c>
      <c r="M53" s="650">
        <v>0</v>
      </c>
      <c r="N53" s="650">
        <v>4400</v>
      </c>
      <c r="O53" s="650">
        <v>4400</v>
      </c>
      <c r="P53" s="650" t="s">
        <v>879</v>
      </c>
      <c r="Q53" s="650">
        <v>10290</v>
      </c>
      <c r="R53" s="650" t="s">
        <v>955</v>
      </c>
      <c r="S53" s="650" t="s">
        <v>39</v>
      </c>
      <c r="T53" s="653">
        <v>41640</v>
      </c>
      <c r="U53" s="650" t="s">
        <v>157</v>
      </c>
      <c r="V53" s="650">
        <v>2</v>
      </c>
      <c r="W53" s="650" t="s">
        <v>85</v>
      </c>
      <c r="X53" s="650">
        <v>24</v>
      </c>
      <c r="Y53" s="651" t="s">
        <v>920</v>
      </c>
    </row>
    <row r="54" spans="3:25" ht="14.3" hidden="1">
      <c r="C54" s="650" t="s">
        <v>922</v>
      </c>
      <c r="D54" s="650">
        <v>1</v>
      </c>
      <c r="E54" s="651" t="s">
        <v>956</v>
      </c>
      <c r="F54" s="650">
        <v>60</v>
      </c>
      <c r="G54" s="650"/>
      <c r="H54" s="650">
        <v>0</v>
      </c>
      <c r="I54" s="650">
        <v>0</v>
      </c>
      <c r="J54" s="650">
        <v>36288</v>
      </c>
      <c r="K54" s="650">
        <v>0</v>
      </c>
      <c r="L54" s="650">
        <v>36288</v>
      </c>
      <c r="M54" s="650">
        <v>0</v>
      </c>
      <c r="N54" s="650">
        <v>36288</v>
      </c>
      <c r="O54" s="650">
        <v>36288</v>
      </c>
      <c r="P54" s="650" t="s">
        <v>879</v>
      </c>
      <c r="Q54" s="650">
        <v>10287</v>
      </c>
      <c r="R54" s="650" t="s">
        <v>957</v>
      </c>
      <c r="S54" s="650" t="s">
        <v>39</v>
      </c>
      <c r="T54" s="653">
        <v>41640</v>
      </c>
      <c r="U54" s="650" t="s">
        <v>157</v>
      </c>
      <c r="V54" s="650">
        <v>2</v>
      </c>
      <c r="W54" s="650" t="s">
        <v>85</v>
      </c>
      <c r="X54" s="650">
        <v>523</v>
      </c>
      <c r="Y54" s="651" t="s">
        <v>956</v>
      </c>
    </row>
    <row r="55" spans="3:25" ht="14.3" hidden="1">
      <c r="C55" s="650" t="s">
        <v>922</v>
      </c>
      <c r="D55" s="650">
        <v>1</v>
      </c>
      <c r="E55" s="651" t="s">
        <v>958</v>
      </c>
      <c r="F55" s="650">
        <v>59</v>
      </c>
      <c r="G55" s="650"/>
      <c r="H55" s="650">
        <v>0</v>
      </c>
      <c r="I55" s="650">
        <v>0</v>
      </c>
      <c r="J55" s="650">
        <v>180000</v>
      </c>
      <c r="K55" s="650">
        <v>0</v>
      </c>
      <c r="L55" s="650">
        <v>180000</v>
      </c>
      <c r="M55" s="650">
        <v>0</v>
      </c>
      <c r="N55" s="650">
        <v>180000</v>
      </c>
      <c r="O55" s="650">
        <v>180000</v>
      </c>
      <c r="P55" s="650" t="s">
        <v>879</v>
      </c>
      <c r="Q55" s="650">
        <v>10286</v>
      </c>
      <c r="R55" s="650" t="s">
        <v>959</v>
      </c>
      <c r="S55" s="650" t="s">
        <v>39</v>
      </c>
      <c r="T55" s="653">
        <v>41640</v>
      </c>
      <c r="U55" s="650" t="s">
        <v>157</v>
      </c>
      <c r="V55" s="650">
        <v>2</v>
      </c>
      <c r="W55" s="650" t="s">
        <v>85</v>
      </c>
      <c r="X55" s="650">
        <v>942</v>
      </c>
      <c r="Y55" s="651" t="s">
        <v>958</v>
      </c>
    </row>
    <row r="56" spans="3:25" ht="14.3" hidden="1">
      <c r="C56" s="650" t="s">
        <v>922</v>
      </c>
      <c r="D56" s="650">
        <v>1</v>
      </c>
      <c r="E56" s="651" t="s">
        <v>960</v>
      </c>
      <c r="F56" s="650">
        <v>59</v>
      </c>
      <c r="G56" s="650"/>
      <c r="H56" s="650">
        <v>0</v>
      </c>
      <c r="I56" s="650">
        <v>0</v>
      </c>
      <c r="J56" s="650">
        <v>180000</v>
      </c>
      <c r="K56" s="650">
        <v>0</v>
      </c>
      <c r="L56" s="650">
        <v>180000</v>
      </c>
      <c r="M56" s="650">
        <v>0</v>
      </c>
      <c r="N56" s="650">
        <v>180000</v>
      </c>
      <c r="O56" s="650">
        <v>180000</v>
      </c>
      <c r="P56" s="650" t="s">
        <v>879</v>
      </c>
      <c r="Q56" s="650">
        <v>10300</v>
      </c>
      <c r="R56" s="650" t="s">
        <v>959</v>
      </c>
      <c r="S56" s="650" t="s">
        <v>39</v>
      </c>
      <c r="T56" s="653">
        <v>41640</v>
      </c>
      <c r="U56" s="650" t="s">
        <v>157</v>
      </c>
      <c r="V56" s="650">
        <v>2</v>
      </c>
      <c r="W56" s="650" t="s">
        <v>85</v>
      </c>
      <c r="X56" s="650">
        <v>1029</v>
      </c>
      <c r="Y56" s="651" t="s">
        <v>960</v>
      </c>
    </row>
    <row r="57" spans="3:25" ht="14.3" hidden="1">
      <c r="C57" s="650" t="s">
        <v>961</v>
      </c>
      <c r="D57" s="650">
        <v>1</v>
      </c>
      <c r="E57" s="651" t="s">
        <v>890</v>
      </c>
      <c r="F57" s="650"/>
      <c r="G57" s="650"/>
      <c r="H57" s="650">
        <v>0</v>
      </c>
      <c r="I57" s="650">
        <v>0</v>
      </c>
      <c r="J57" s="650">
        <v>0</v>
      </c>
      <c r="K57" s="650">
        <v>0</v>
      </c>
      <c r="L57" s="650">
        <v>0</v>
      </c>
      <c r="M57" s="650">
        <v>0</v>
      </c>
      <c r="N57" s="650">
        <v>0</v>
      </c>
      <c r="O57" s="650">
        <v>0</v>
      </c>
      <c r="P57" s="650"/>
      <c r="Q57" s="650">
        <v>0</v>
      </c>
      <c r="R57" s="650" t="s">
        <v>891</v>
      </c>
      <c r="S57" s="650"/>
      <c r="T57" s="650">
        <v>1</v>
      </c>
      <c r="U57" s="650" t="s">
        <v>962</v>
      </c>
      <c r="V57" s="650">
        <v>1</v>
      </c>
      <c r="W57" s="650" t="s">
        <v>85</v>
      </c>
      <c r="X57" s="650"/>
      <c r="Y57" s="651" t="s">
        <v>885</v>
      </c>
    </row>
    <row r="58" spans="3:25" ht="14.3" hidden="1">
      <c r="C58" s="650" t="s">
        <v>961</v>
      </c>
      <c r="D58" s="650">
        <v>1</v>
      </c>
      <c r="E58" s="651" t="s">
        <v>963</v>
      </c>
      <c r="F58" s="650">
        <v>9</v>
      </c>
      <c r="G58" s="650"/>
      <c r="H58" s="650">
        <v>0</v>
      </c>
      <c r="I58" s="650">
        <v>0</v>
      </c>
      <c r="J58" s="650">
        <v>2860</v>
      </c>
      <c r="K58" s="650">
        <v>0</v>
      </c>
      <c r="L58" s="650">
        <v>2860</v>
      </c>
      <c r="M58" s="650">
        <v>0</v>
      </c>
      <c r="N58" s="650">
        <v>2860</v>
      </c>
      <c r="O58" s="650">
        <v>2860</v>
      </c>
      <c r="P58" s="650" t="s">
        <v>879</v>
      </c>
      <c r="Q58" s="650">
        <v>10160</v>
      </c>
      <c r="R58" s="650" t="s">
        <v>928</v>
      </c>
      <c r="S58" s="650" t="s">
        <v>39</v>
      </c>
      <c r="T58" s="653">
        <v>41640</v>
      </c>
      <c r="U58" s="650" t="s">
        <v>962</v>
      </c>
      <c r="V58" s="650">
        <v>2</v>
      </c>
      <c r="W58" s="650" t="s">
        <v>85</v>
      </c>
      <c r="X58" s="650">
        <v>150</v>
      </c>
      <c r="Y58" s="651" t="s">
        <v>963</v>
      </c>
    </row>
    <row r="59" spans="3:25" ht="14.3" hidden="1">
      <c r="C59" s="650" t="s">
        <v>961</v>
      </c>
      <c r="D59" s="650">
        <v>1</v>
      </c>
      <c r="E59" s="651" t="s">
        <v>963</v>
      </c>
      <c r="F59" s="650">
        <v>9</v>
      </c>
      <c r="G59" s="650"/>
      <c r="H59" s="650">
        <v>0</v>
      </c>
      <c r="I59" s="650">
        <v>0</v>
      </c>
      <c r="J59" s="650">
        <v>582958.79969999997</v>
      </c>
      <c r="K59" s="650">
        <v>0</v>
      </c>
      <c r="L59" s="650">
        <v>582958.79969999997</v>
      </c>
      <c r="M59" s="650">
        <v>0</v>
      </c>
      <c r="N59" s="650">
        <v>582958.79969999997</v>
      </c>
      <c r="O59" s="650">
        <v>582958.79969999997</v>
      </c>
      <c r="P59" s="650" t="s">
        <v>879</v>
      </c>
      <c r="Q59" s="650">
        <v>10161</v>
      </c>
      <c r="R59" s="650" t="s">
        <v>928</v>
      </c>
      <c r="S59" s="650" t="s">
        <v>39</v>
      </c>
      <c r="T59" s="653">
        <v>41640</v>
      </c>
      <c r="U59" s="650" t="s">
        <v>962</v>
      </c>
      <c r="V59" s="650">
        <v>2</v>
      </c>
      <c r="W59" s="650" t="s">
        <v>85</v>
      </c>
      <c r="X59" s="650">
        <v>149</v>
      </c>
      <c r="Y59" s="651" t="s">
        <v>963</v>
      </c>
    </row>
    <row r="60" spans="3:25" ht="14.3" hidden="1">
      <c r="C60" s="650" t="s">
        <v>961</v>
      </c>
      <c r="D60" s="650">
        <v>1</v>
      </c>
      <c r="E60" s="651" t="s">
        <v>941</v>
      </c>
      <c r="F60" s="650">
        <v>9</v>
      </c>
      <c r="G60" s="650"/>
      <c r="H60" s="650">
        <v>0</v>
      </c>
      <c r="I60" s="650">
        <v>0</v>
      </c>
      <c r="J60" s="650">
        <v>586333.80240000004</v>
      </c>
      <c r="K60" s="650">
        <v>0</v>
      </c>
      <c r="L60" s="650">
        <v>586333.80240000004</v>
      </c>
      <c r="M60" s="650">
        <v>0</v>
      </c>
      <c r="N60" s="650">
        <v>586333.80240000004</v>
      </c>
      <c r="O60" s="650">
        <v>586333.80240000004</v>
      </c>
      <c r="P60" s="650" t="s">
        <v>879</v>
      </c>
      <c r="Q60" s="650">
        <v>10181</v>
      </c>
      <c r="R60" s="650" t="s">
        <v>928</v>
      </c>
      <c r="S60" s="650" t="s">
        <v>39</v>
      </c>
      <c r="T60" s="653">
        <v>41640</v>
      </c>
      <c r="U60" s="650" t="s">
        <v>962</v>
      </c>
      <c r="V60" s="650">
        <v>2</v>
      </c>
      <c r="W60" s="650" t="s">
        <v>85</v>
      </c>
      <c r="X60" s="650">
        <v>162</v>
      </c>
      <c r="Y60" s="651" t="s">
        <v>941</v>
      </c>
    </row>
    <row r="61" spans="3:25" ht="14.3" hidden="1">
      <c r="C61" s="650" t="s">
        <v>961</v>
      </c>
      <c r="D61" s="650">
        <v>1</v>
      </c>
      <c r="E61" s="651" t="s">
        <v>941</v>
      </c>
      <c r="F61" s="650">
        <v>9</v>
      </c>
      <c r="G61" s="650"/>
      <c r="H61" s="650">
        <v>0</v>
      </c>
      <c r="I61" s="650">
        <v>0</v>
      </c>
      <c r="J61" s="650">
        <v>2929</v>
      </c>
      <c r="K61" s="650">
        <v>0</v>
      </c>
      <c r="L61" s="650">
        <v>2929</v>
      </c>
      <c r="M61" s="650">
        <v>0</v>
      </c>
      <c r="N61" s="650">
        <v>2929</v>
      </c>
      <c r="O61" s="650">
        <v>2929</v>
      </c>
      <c r="P61" s="650" t="s">
        <v>879</v>
      </c>
      <c r="Q61" s="650">
        <v>10182</v>
      </c>
      <c r="R61" s="650" t="s">
        <v>928</v>
      </c>
      <c r="S61" s="650" t="s">
        <v>39</v>
      </c>
      <c r="T61" s="653">
        <v>41640</v>
      </c>
      <c r="U61" s="650" t="s">
        <v>962</v>
      </c>
      <c r="V61" s="650">
        <v>2</v>
      </c>
      <c r="W61" s="650" t="s">
        <v>85</v>
      </c>
      <c r="X61" s="650">
        <v>163</v>
      </c>
      <c r="Y61" s="651" t="s">
        <v>941</v>
      </c>
    </row>
    <row r="62" spans="3:25" ht="14.3" hidden="1">
      <c r="C62" s="650" t="s">
        <v>961</v>
      </c>
      <c r="D62" s="650">
        <v>1</v>
      </c>
      <c r="E62" s="651" t="s">
        <v>964</v>
      </c>
      <c r="F62" s="650">
        <v>9</v>
      </c>
      <c r="G62" s="650"/>
      <c r="H62" s="650">
        <v>0</v>
      </c>
      <c r="I62" s="650">
        <v>0</v>
      </c>
      <c r="J62" s="650">
        <v>3196</v>
      </c>
      <c r="K62" s="650">
        <v>0</v>
      </c>
      <c r="L62" s="650">
        <v>3196</v>
      </c>
      <c r="M62" s="650">
        <v>0</v>
      </c>
      <c r="N62" s="650">
        <v>3196</v>
      </c>
      <c r="O62" s="650">
        <v>3196</v>
      </c>
      <c r="P62" s="650" t="s">
        <v>879</v>
      </c>
      <c r="Q62" s="650">
        <v>10187</v>
      </c>
      <c r="R62" s="650" t="s">
        <v>928</v>
      </c>
      <c r="S62" s="650" t="s">
        <v>39</v>
      </c>
      <c r="T62" s="653">
        <v>41640</v>
      </c>
      <c r="U62" s="650" t="s">
        <v>962</v>
      </c>
      <c r="V62" s="650">
        <v>2</v>
      </c>
      <c r="W62" s="650" t="s">
        <v>85</v>
      </c>
      <c r="X62" s="650">
        <v>173</v>
      </c>
      <c r="Y62" s="651" t="s">
        <v>964</v>
      </c>
    </row>
    <row r="63" spans="3:25" ht="14.3" hidden="1">
      <c r="C63" s="650" t="s">
        <v>961</v>
      </c>
      <c r="D63" s="650">
        <v>1</v>
      </c>
      <c r="E63" s="651" t="s">
        <v>964</v>
      </c>
      <c r="F63" s="650">
        <v>9</v>
      </c>
      <c r="G63" s="650"/>
      <c r="H63" s="650">
        <v>0</v>
      </c>
      <c r="I63" s="650">
        <v>0</v>
      </c>
      <c r="J63" s="650">
        <v>587755.35</v>
      </c>
      <c r="K63" s="650">
        <v>0</v>
      </c>
      <c r="L63" s="650">
        <v>587755.35</v>
      </c>
      <c r="M63" s="650">
        <v>0</v>
      </c>
      <c r="N63" s="650">
        <v>587755.35</v>
      </c>
      <c r="O63" s="650">
        <v>587755.35</v>
      </c>
      <c r="P63" s="650" t="s">
        <v>879</v>
      </c>
      <c r="Q63" s="650">
        <v>10188</v>
      </c>
      <c r="R63" s="650" t="s">
        <v>928</v>
      </c>
      <c r="S63" s="650" t="s">
        <v>39</v>
      </c>
      <c r="T63" s="653">
        <v>41640</v>
      </c>
      <c r="U63" s="650" t="s">
        <v>962</v>
      </c>
      <c r="V63" s="650">
        <v>2</v>
      </c>
      <c r="W63" s="650" t="s">
        <v>85</v>
      </c>
      <c r="X63" s="650">
        <v>172</v>
      </c>
      <c r="Y63" s="651" t="s">
        <v>964</v>
      </c>
    </row>
    <row r="64" spans="3:25" ht="14.3" hidden="1">
      <c r="C64" s="650" t="s">
        <v>961</v>
      </c>
      <c r="D64" s="650">
        <v>1</v>
      </c>
      <c r="E64" s="651" t="s">
        <v>943</v>
      </c>
      <c r="F64" s="650">
        <v>9</v>
      </c>
      <c r="G64" s="650"/>
      <c r="H64" s="650">
        <v>0</v>
      </c>
      <c r="I64" s="650">
        <v>0</v>
      </c>
      <c r="J64" s="650">
        <v>585796.86</v>
      </c>
      <c r="K64" s="650">
        <v>0</v>
      </c>
      <c r="L64" s="650">
        <v>585796.86</v>
      </c>
      <c r="M64" s="650">
        <v>0</v>
      </c>
      <c r="N64" s="650">
        <v>585796.86</v>
      </c>
      <c r="O64" s="650">
        <v>585796.86</v>
      </c>
      <c r="P64" s="650" t="s">
        <v>879</v>
      </c>
      <c r="Q64" s="650">
        <v>10203</v>
      </c>
      <c r="R64" s="650" t="s">
        <v>928</v>
      </c>
      <c r="S64" s="650" t="s">
        <v>39</v>
      </c>
      <c r="T64" s="653">
        <v>41640</v>
      </c>
      <c r="U64" s="650" t="s">
        <v>962</v>
      </c>
      <c r="V64" s="650">
        <v>2</v>
      </c>
      <c r="W64" s="650" t="s">
        <v>85</v>
      </c>
      <c r="X64" s="650">
        <v>185</v>
      </c>
      <c r="Y64" s="651" t="s">
        <v>943</v>
      </c>
    </row>
    <row r="65" spans="3:25" ht="14.3" hidden="1">
      <c r="C65" s="650" t="s">
        <v>961</v>
      </c>
      <c r="D65" s="650">
        <v>1</v>
      </c>
      <c r="E65" s="651" t="s">
        <v>965</v>
      </c>
      <c r="F65" s="650">
        <v>9</v>
      </c>
      <c r="G65" s="650"/>
      <c r="H65" s="650">
        <v>0</v>
      </c>
      <c r="I65" s="650">
        <v>0</v>
      </c>
      <c r="J65" s="650">
        <v>584505.09</v>
      </c>
      <c r="K65" s="650">
        <v>0</v>
      </c>
      <c r="L65" s="650">
        <v>584505.09</v>
      </c>
      <c r="M65" s="650">
        <v>0</v>
      </c>
      <c r="N65" s="650">
        <v>584505.09</v>
      </c>
      <c r="O65" s="650">
        <v>584505.09</v>
      </c>
      <c r="P65" s="650" t="s">
        <v>879</v>
      </c>
      <c r="Q65" s="650">
        <v>10218</v>
      </c>
      <c r="R65" s="650" t="s">
        <v>928</v>
      </c>
      <c r="S65" s="650" t="s">
        <v>39</v>
      </c>
      <c r="T65" s="653">
        <v>41640</v>
      </c>
      <c r="U65" s="650" t="s">
        <v>962</v>
      </c>
      <c r="V65" s="650">
        <v>2</v>
      </c>
      <c r="W65" s="650" t="s">
        <v>85</v>
      </c>
      <c r="X65" s="650">
        <v>196</v>
      </c>
      <c r="Y65" s="651" t="s">
        <v>965</v>
      </c>
    </row>
    <row r="66" spans="3:25" ht="14.3" hidden="1">
      <c r="C66" s="650" t="s">
        <v>961</v>
      </c>
      <c r="D66" s="650">
        <v>1</v>
      </c>
      <c r="E66" s="651" t="s">
        <v>965</v>
      </c>
      <c r="F66" s="650">
        <v>9</v>
      </c>
      <c r="G66" s="650"/>
      <c r="H66" s="650">
        <v>0</v>
      </c>
      <c r="I66" s="650">
        <v>0</v>
      </c>
      <c r="J66" s="650">
        <v>3226</v>
      </c>
      <c r="K66" s="650">
        <v>0</v>
      </c>
      <c r="L66" s="650">
        <v>3226</v>
      </c>
      <c r="M66" s="650">
        <v>0</v>
      </c>
      <c r="N66" s="650">
        <v>3226</v>
      </c>
      <c r="O66" s="650">
        <v>3226</v>
      </c>
      <c r="P66" s="650" t="s">
        <v>879</v>
      </c>
      <c r="Q66" s="650">
        <v>10219</v>
      </c>
      <c r="R66" s="650" t="s">
        <v>928</v>
      </c>
      <c r="S66" s="650" t="s">
        <v>39</v>
      </c>
      <c r="T66" s="653">
        <v>41640</v>
      </c>
      <c r="U66" s="650" t="s">
        <v>962</v>
      </c>
      <c r="V66" s="650">
        <v>2</v>
      </c>
      <c r="W66" s="650" t="s">
        <v>85</v>
      </c>
      <c r="X66" s="650">
        <v>197</v>
      </c>
      <c r="Y66" s="651" t="s">
        <v>965</v>
      </c>
    </row>
    <row r="67" spans="3:25" ht="14.3" hidden="1">
      <c r="C67" s="650" t="s">
        <v>961</v>
      </c>
      <c r="D67" s="650">
        <v>1</v>
      </c>
      <c r="E67" s="651" t="s">
        <v>966</v>
      </c>
      <c r="F67" s="650">
        <v>9</v>
      </c>
      <c r="G67" s="650"/>
      <c r="H67" s="650">
        <v>0</v>
      </c>
      <c r="I67" s="650">
        <v>0</v>
      </c>
      <c r="J67" s="650">
        <v>584333.80079999997</v>
      </c>
      <c r="K67" s="650">
        <v>0</v>
      </c>
      <c r="L67" s="650">
        <v>584333.80079999997</v>
      </c>
      <c r="M67" s="650">
        <v>0</v>
      </c>
      <c r="N67" s="650">
        <v>584333.80079999997</v>
      </c>
      <c r="O67" s="650">
        <v>584333.80079999997</v>
      </c>
      <c r="P67" s="650" t="s">
        <v>879</v>
      </c>
      <c r="Q67" s="650">
        <v>10237</v>
      </c>
      <c r="R67" s="650" t="s">
        <v>928</v>
      </c>
      <c r="S67" s="650" t="s">
        <v>39</v>
      </c>
      <c r="T67" s="653">
        <v>41640</v>
      </c>
      <c r="U67" s="650" t="s">
        <v>962</v>
      </c>
      <c r="V67" s="650">
        <v>2</v>
      </c>
      <c r="W67" s="650" t="s">
        <v>85</v>
      </c>
      <c r="X67" s="650">
        <v>211</v>
      </c>
      <c r="Y67" s="651" t="s">
        <v>966</v>
      </c>
    </row>
    <row r="68" spans="3:25" ht="14.3" hidden="1">
      <c r="C68" s="650" t="s">
        <v>961</v>
      </c>
      <c r="D68" s="650">
        <v>1</v>
      </c>
      <c r="E68" s="651" t="s">
        <v>966</v>
      </c>
      <c r="F68" s="650">
        <v>9</v>
      </c>
      <c r="G68" s="650"/>
      <c r="H68" s="650">
        <v>0</v>
      </c>
      <c r="I68" s="650">
        <v>0</v>
      </c>
      <c r="J68" s="650">
        <v>3152</v>
      </c>
      <c r="K68" s="650">
        <v>0</v>
      </c>
      <c r="L68" s="650">
        <v>3152</v>
      </c>
      <c r="M68" s="650">
        <v>0</v>
      </c>
      <c r="N68" s="650">
        <v>3152</v>
      </c>
      <c r="O68" s="650">
        <v>3152</v>
      </c>
      <c r="P68" s="650" t="s">
        <v>879</v>
      </c>
      <c r="Q68" s="650">
        <v>10238</v>
      </c>
      <c r="R68" s="650" t="s">
        <v>928</v>
      </c>
      <c r="S68" s="650" t="s">
        <v>39</v>
      </c>
      <c r="T68" s="653">
        <v>41640</v>
      </c>
      <c r="U68" s="650" t="s">
        <v>962</v>
      </c>
      <c r="V68" s="650">
        <v>2</v>
      </c>
      <c r="W68" s="650" t="s">
        <v>85</v>
      </c>
      <c r="X68" s="650">
        <v>212</v>
      </c>
      <c r="Y68" s="651" t="s">
        <v>966</v>
      </c>
    </row>
    <row r="69" spans="3:25" ht="14.3" hidden="1">
      <c r="C69" s="650" t="s">
        <v>961</v>
      </c>
      <c r="D69" s="650">
        <v>1</v>
      </c>
      <c r="E69" s="651" t="s">
        <v>967</v>
      </c>
      <c r="F69" s="650">
        <v>9</v>
      </c>
      <c r="G69" s="650"/>
      <c r="H69" s="650">
        <v>0</v>
      </c>
      <c r="I69" s="650">
        <v>0</v>
      </c>
      <c r="J69" s="650">
        <v>587338.65</v>
      </c>
      <c r="K69" s="650">
        <v>0</v>
      </c>
      <c r="L69" s="650">
        <v>587338.65</v>
      </c>
      <c r="M69" s="650">
        <v>0</v>
      </c>
      <c r="N69" s="650">
        <v>587338.65</v>
      </c>
      <c r="O69" s="650">
        <v>587338.65</v>
      </c>
      <c r="P69" s="650" t="s">
        <v>879</v>
      </c>
      <c r="Q69" s="650">
        <v>10250</v>
      </c>
      <c r="R69" s="650" t="s">
        <v>928</v>
      </c>
      <c r="S69" s="650" t="s">
        <v>39</v>
      </c>
      <c r="T69" s="653">
        <v>41640</v>
      </c>
      <c r="U69" s="650" t="s">
        <v>962</v>
      </c>
      <c r="V69" s="650">
        <v>2</v>
      </c>
      <c r="W69" s="650" t="s">
        <v>85</v>
      </c>
      <c r="X69" s="650">
        <v>224</v>
      </c>
      <c r="Y69" s="651" t="s">
        <v>967</v>
      </c>
    </row>
    <row r="70" spans="3:25" ht="14.3" hidden="1">
      <c r="C70" s="650" t="s">
        <v>961</v>
      </c>
      <c r="D70" s="650">
        <v>1</v>
      </c>
      <c r="E70" s="651" t="s">
        <v>967</v>
      </c>
      <c r="F70" s="650">
        <v>9</v>
      </c>
      <c r="G70" s="650"/>
      <c r="H70" s="650">
        <v>0</v>
      </c>
      <c r="I70" s="650">
        <v>0</v>
      </c>
      <c r="J70" s="650">
        <v>3149</v>
      </c>
      <c r="K70" s="650">
        <v>0</v>
      </c>
      <c r="L70" s="650">
        <v>3149</v>
      </c>
      <c r="M70" s="650">
        <v>0</v>
      </c>
      <c r="N70" s="650">
        <v>3149</v>
      </c>
      <c r="O70" s="650">
        <v>3149</v>
      </c>
      <c r="P70" s="650" t="s">
        <v>879</v>
      </c>
      <c r="Q70" s="650">
        <v>10251</v>
      </c>
      <c r="R70" s="650" t="s">
        <v>928</v>
      </c>
      <c r="S70" s="650" t="s">
        <v>39</v>
      </c>
      <c r="T70" s="653">
        <v>41640</v>
      </c>
      <c r="U70" s="650" t="s">
        <v>962</v>
      </c>
      <c r="V70" s="650">
        <v>2</v>
      </c>
      <c r="W70" s="650" t="s">
        <v>85</v>
      </c>
      <c r="X70" s="650">
        <v>225</v>
      </c>
      <c r="Y70" s="651" t="s">
        <v>967</v>
      </c>
    </row>
    <row r="71" spans="3:25" ht="14.3" hidden="1">
      <c r="C71" s="650" t="s">
        <v>961</v>
      </c>
      <c r="D71" s="650">
        <v>1</v>
      </c>
      <c r="E71" s="651" t="s">
        <v>968</v>
      </c>
      <c r="F71" s="650">
        <v>9</v>
      </c>
      <c r="G71" s="650"/>
      <c r="H71" s="650">
        <v>0</v>
      </c>
      <c r="I71" s="650">
        <v>0</v>
      </c>
      <c r="J71" s="650">
        <v>3151</v>
      </c>
      <c r="K71" s="650">
        <v>0</v>
      </c>
      <c r="L71" s="650">
        <v>3151</v>
      </c>
      <c r="M71" s="650">
        <v>0</v>
      </c>
      <c r="N71" s="650">
        <v>3151</v>
      </c>
      <c r="O71" s="650">
        <v>3151</v>
      </c>
      <c r="P71" s="650" t="s">
        <v>879</v>
      </c>
      <c r="Q71" s="650">
        <v>10266</v>
      </c>
      <c r="R71" s="650" t="s">
        <v>928</v>
      </c>
      <c r="S71" s="650" t="s">
        <v>39</v>
      </c>
      <c r="T71" s="653">
        <v>41640</v>
      </c>
      <c r="U71" s="650" t="s">
        <v>962</v>
      </c>
      <c r="V71" s="650">
        <v>2</v>
      </c>
      <c r="W71" s="650" t="s">
        <v>85</v>
      </c>
      <c r="X71" s="650">
        <v>240</v>
      </c>
      <c r="Y71" s="651" t="s">
        <v>968</v>
      </c>
    </row>
    <row r="72" spans="3:25" ht="14.3" hidden="1">
      <c r="C72" s="650" t="s">
        <v>961</v>
      </c>
      <c r="D72" s="650">
        <v>1</v>
      </c>
      <c r="E72" s="651" t="s">
        <v>968</v>
      </c>
      <c r="F72" s="650">
        <v>9</v>
      </c>
      <c r="G72" s="650"/>
      <c r="H72" s="650">
        <v>0</v>
      </c>
      <c r="I72" s="650">
        <v>0</v>
      </c>
      <c r="J72" s="650">
        <v>585130.14</v>
      </c>
      <c r="K72" s="650">
        <v>0</v>
      </c>
      <c r="L72" s="650">
        <v>585130.14</v>
      </c>
      <c r="M72" s="650">
        <v>0</v>
      </c>
      <c r="N72" s="650">
        <v>585130.14</v>
      </c>
      <c r="O72" s="650">
        <v>585130.14</v>
      </c>
      <c r="P72" s="650" t="s">
        <v>879</v>
      </c>
      <c r="Q72" s="650">
        <v>10267</v>
      </c>
      <c r="R72" s="650" t="s">
        <v>928</v>
      </c>
      <c r="S72" s="650" t="s">
        <v>39</v>
      </c>
      <c r="T72" s="653">
        <v>41640</v>
      </c>
      <c r="U72" s="650" t="s">
        <v>962</v>
      </c>
      <c r="V72" s="650">
        <v>2</v>
      </c>
      <c r="W72" s="650" t="s">
        <v>85</v>
      </c>
      <c r="X72" s="650">
        <v>239</v>
      </c>
      <c r="Y72" s="651" t="s">
        <v>968</v>
      </c>
    </row>
    <row r="73" spans="3:25" ht="14.3" hidden="1">
      <c r="C73" s="650" t="s">
        <v>961</v>
      </c>
      <c r="D73" s="650">
        <v>1</v>
      </c>
      <c r="E73" s="651" t="s">
        <v>969</v>
      </c>
      <c r="F73" s="650">
        <v>9</v>
      </c>
      <c r="G73" s="650"/>
      <c r="H73" s="650">
        <v>0</v>
      </c>
      <c r="I73" s="650">
        <v>0</v>
      </c>
      <c r="J73" s="650">
        <v>584046.72</v>
      </c>
      <c r="K73" s="650">
        <v>0</v>
      </c>
      <c r="L73" s="650">
        <v>584046.72</v>
      </c>
      <c r="M73" s="650">
        <v>0</v>
      </c>
      <c r="N73" s="650">
        <v>584046.72</v>
      </c>
      <c r="O73" s="650">
        <v>584046.72</v>
      </c>
      <c r="P73" s="650" t="s">
        <v>879</v>
      </c>
      <c r="Q73" s="650">
        <v>10284</v>
      </c>
      <c r="R73" s="650" t="s">
        <v>928</v>
      </c>
      <c r="S73" s="650" t="s">
        <v>39</v>
      </c>
      <c r="T73" s="653">
        <v>41640</v>
      </c>
      <c r="U73" s="650" t="s">
        <v>962</v>
      </c>
      <c r="V73" s="650">
        <v>2</v>
      </c>
      <c r="W73" s="650" t="s">
        <v>85</v>
      </c>
      <c r="X73" s="650">
        <v>251</v>
      </c>
      <c r="Y73" s="651" t="s">
        <v>969</v>
      </c>
    </row>
    <row r="74" spans="3:25" ht="14.3" hidden="1">
      <c r="C74" s="650" t="s">
        <v>961</v>
      </c>
      <c r="D74" s="650">
        <v>1</v>
      </c>
      <c r="E74" s="651" t="s">
        <v>969</v>
      </c>
      <c r="F74" s="650">
        <v>9</v>
      </c>
      <c r="G74" s="650"/>
      <c r="H74" s="650">
        <v>0</v>
      </c>
      <c r="I74" s="650">
        <v>0</v>
      </c>
      <c r="J74" s="650">
        <v>3146</v>
      </c>
      <c r="K74" s="650">
        <v>0</v>
      </c>
      <c r="L74" s="650">
        <v>3146</v>
      </c>
      <c r="M74" s="650">
        <v>0</v>
      </c>
      <c r="N74" s="650">
        <v>3146</v>
      </c>
      <c r="O74" s="650">
        <v>3146</v>
      </c>
      <c r="P74" s="650" t="s">
        <v>879</v>
      </c>
      <c r="Q74" s="650">
        <v>10285</v>
      </c>
      <c r="R74" s="650" t="s">
        <v>928</v>
      </c>
      <c r="S74" s="650" t="s">
        <v>39</v>
      </c>
      <c r="T74" s="653">
        <v>41640</v>
      </c>
      <c r="U74" s="650" t="s">
        <v>962</v>
      </c>
      <c r="V74" s="650">
        <v>2</v>
      </c>
      <c r="W74" s="650" t="s">
        <v>85</v>
      </c>
      <c r="X74" s="650">
        <v>252</v>
      </c>
      <c r="Y74" s="651" t="s">
        <v>969</v>
      </c>
    </row>
    <row r="75" spans="3:25" ht="14.3" hidden="1">
      <c r="C75" s="650" t="s">
        <v>961</v>
      </c>
      <c r="D75" s="650">
        <v>1</v>
      </c>
      <c r="E75" s="651" t="s">
        <v>970</v>
      </c>
      <c r="F75" s="650">
        <v>9</v>
      </c>
      <c r="G75" s="650"/>
      <c r="H75" s="650">
        <v>0</v>
      </c>
      <c r="I75" s="650">
        <v>0</v>
      </c>
      <c r="J75" s="650">
        <v>581879.88</v>
      </c>
      <c r="K75" s="650">
        <v>0</v>
      </c>
      <c r="L75" s="650">
        <v>581879.88</v>
      </c>
      <c r="M75" s="650">
        <v>0</v>
      </c>
      <c r="N75" s="650">
        <v>581879.88</v>
      </c>
      <c r="O75" s="650">
        <v>581879.88</v>
      </c>
      <c r="P75" s="650" t="s">
        <v>879</v>
      </c>
      <c r="Q75" s="650">
        <v>10294</v>
      </c>
      <c r="R75" s="650" t="s">
        <v>928</v>
      </c>
      <c r="S75" s="650" t="s">
        <v>39</v>
      </c>
      <c r="T75" s="653">
        <v>41640</v>
      </c>
      <c r="U75" s="650" t="s">
        <v>962</v>
      </c>
      <c r="V75" s="650">
        <v>2</v>
      </c>
      <c r="W75" s="650" t="s">
        <v>85</v>
      </c>
      <c r="X75" s="650">
        <v>263</v>
      </c>
      <c r="Y75" s="651" t="s">
        <v>970</v>
      </c>
    </row>
    <row r="76" spans="3:25" ht="14.3" hidden="1">
      <c r="C76" s="650" t="s">
        <v>961</v>
      </c>
      <c r="D76" s="650">
        <v>1</v>
      </c>
      <c r="E76" s="651" t="s">
        <v>970</v>
      </c>
      <c r="F76" s="650">
        <v>9</v>
      </c>
      <c r="G76" s="650"/>
      <c r="H76" s="650">
        <v>0</v>
      </c>
      <c r="I76" s="650">
        <v>0</v>
      </c>
      <c r="J76" s="650">
        <v>3146</v>
      </c>
      <c r="K76" s="650">
        <v>0</v>
      </c>
      <c r="L76" s="650">
        <v>3146</v>
      </c>
      <c r="M76" s="650">
        <v>0</v>
      </c>
      <c r="N76" s="650">
        <v>3146</v>
      </c>
      <c r="O76" s="650">
        <v>3146</v>
      </c>
      <c r="P76" s="650" t="s">
        <v>879</v>
      </c>
      <c r="Q76" s="650">
        <v>10295</v>
      </c>
      <c r="R76" s="650" t="s">
        <v>928</v>
      </c>
      <c r="S76" s="650" t="s">
        <v>39</v>
      </c>
      <c r="T76" s="653">
        <v>41640</v>
      </c>
      <c r="U76" s="650" t="s">
        <v>962</v>
      </c>
      <c r="V76" s="650">
        <v>2</v>
      </c>
      <c r="W76" s="650" t="s">
        <v>85</v>
      </c>
      <c r="X76" s="650">
        <v>264</v>
      </c>
      <c r="Y76" s="651" t="s">
        <v>970</v>
      </c>
    </row>
    <row r="77" spans="3:25" ht="14.3" hidden="1">
      <c r="C77" s="650" t="s">
        <v>841</v>
      </c>
      <c r="D77" s="650">
        <v>1</v>
      </c>
      <c r="E77" s="651" t="s">
        <v>890</v>
      </c>
      <c r="F77" s="650"/>
      <c r="G77" s="650"/>
      <c r="H77" s="650">
        <v>0</v>
      </c>
      <c r="I77" s="650">
        <v>0</v>
      </c>
      <c r="J77" s="650">
        <v>0</v>
      </c>
      <c r="K77" s="650">
        <v>0</v>
      </c>
      <c r="L77" s="650">
        <v>0</v>
      </c>
      <c r="M77" s="650">
        <v>0</v>
      </c>
      <c r="N77" s="650">
        <v>0</v>
      </c>
      <c r="O77" s="650">
        <v>0</v>
      </c>
      <c r="P77" s="650"/>
      <c r="Q77" s="650">
        <v>0</v>
      </c>
      <c r="R77" s="650" t="s">
        <v>891</v>
      </c>
      <c r="S77" s="650"/>
      <c r="T77" s="650">
        <v>1</v>
      </c>
      <c r="U77" s="650"/>
      <c r="V77" s="650">
        <v>1</v>
      </c>
      <c r="W77" s="650" t="s">
        <v>85</v>
      </c>
      <c r="X77" s="650"/>
      <c r="Y77" s="651" t="s">
        <v>885</v>
      </c>
    </row>
    <row r="78" spans="3:25" ht="14.3" hidden="1">
      <c r="C78" s="650" t="s">
        <v>841</v>
      </c>
      <c r="D78" s="650">
        <v>1</v>
      </c>
      <c r="E78" s="651" t="s">
        <v>968</v>
      </c>
      <c r="F78" s="650" t="s">
        <v>935</v>
      </c>
      <c r="G78" s="650"/>
      <c r="H78" s="650">
        <v>0</v>
      </c>
      <c r="I78" s="650">
        <v>0</v>
      </c>
      <c r="J78" s="650">
        <v>50000</v>
      </c>
      <c r="K78" s="650">
        <v>0</v>
      </c>
      <c r="L78" s="650">
        <v>50000</v>
      </c>
      <c r="M78" s="650">
        <v>0</v>
      </c>
      <c r="N78" s="650">
        <v>50000</v>
      </c>
      <c r="O78" s="650">
        <v>50000</v>
      </c>
      <c r="P78" s="650" t="s">
        <v>936</v>
      </c>
      <c r="Q78" s="650">
        <v>12</v>
      </c>
      <c r="R78" s="650" t="s">
        <v>971</v>
      </c>
      <c r="S78" s="650" t="s">
        <v>195</v>
      </c>
      <c r="T78" s="653">
        <v>41640</v>
      </c>
      <c r="U78" s="650"/>
      <c r="V78" s="650">
        <v>2</v>
      </c>
      <c r="W78" s="650" t="s">
        <v>85</v>
      </c>
      <c r="X78" s="650"/>
      <c r="Y78" s="651" t="s">
        <v>885</v>
      </c>
    </row>
    <row r="79" spans="3:25" ht="14.3" hidden="1">
      <c r="C79" s="650" t="s">
        <v>841</v>
      </c>
      <c r="D79" s="650">
        <v>1</v>
      </c>
      <c r="E79" s="651" t="s">
        <v>972</v>
      </c>
      <c r="F79" s="650">
        <v>17</v>
      </c>
      <c r="G79" s="650"/>
      <c r="H79" s="650">
        <v>0</v>
      </c>
      <c r="I79" s="650">
        <v>0</v>
      </c>
      <c r="J79" s="650">
        <v>36000</v>
      </c>
      <c r="K79" s="650">
        <v>0</v>
      </c>
      <c r="L79" s="650">
        <v>36000</v>
      </c>
      <c r="M79" s="650">
        <v>0</v>
      </c>
      <c r="N79" s="650">
        <v>36000</v>
      </c>
      <c r="O79" s="650">
        <v>36000</v>
      </c>
      <c r="P79" s="650" t="s">
        <v>879</v>
      </c>
      <c r="Q79" s="650">
        <v>10282</v>
      </c>
      <c r="R79" s="650" t="s">
        <v>931</v>
      </c>
      <c r="S79" s="650" t="s">
        <v>39</v>
      </c>
      <c r="T79" s="653">
        <v>41640</v>
      </c>
      <c r="U79" s="650"/>
      <c r="V79" s="650">
        <v>2</v>
      </c>
      <c r="W79" s="650" t="s">
        <v>85</v>
      </c>
      <c r="X79" s="650">
        <v>49</v>
      </c>
      <c r="Y79" s="651" t="s">
        <v>972</v>
      </c>
    </row>
    <row r="80" spans="3:25" ht="14.3" hidden="1">
      <c r="C80" s="650" t="s">
        <v>841</v>
      </c>
      <c r="D80" s="650">
        <v>1</v>
      </c>
      <c r="E80" s="651" t="s">
        <v>973</v>
      </c>
      <c r="F80" s="650" t="s">
        <v>935</v>
      </c>
      <c r="G80" s="650"/>
      <c r="H80" s="650">
        <v>0</v>
      </c>
      <c r="I80" s="650">
        <v>0</v>
      </c>
      <c r="J80" s="650">
        <v>80000</v>
      </c>
      <c r="K80" s="650">
        <v>0</v>
      </c>
      <c r="L80" s="650">
        <v>80000</v>
      </c>
      <c r="M80" s="650">
        <v>0</v>
      </c>
      <c r="N80" s="650">
        <v>80000</v>
      </c>
      <c r="O80" s="650">
        <v>80000</v>
      </c>
      <c r="P80" s="650" t="s">
        <v>936</v>
      </c>
      <c r="Q80" s="650">
        <v>15</v>
      </c>
      <c r="R80" s="650" t="s">
        <v>974</v>
      </c>
      <c r="S80" s="650" t="s">
        <v>195</v>
      </c>
      <c r="T80" s="653">
        <v>41640</v>
      </c>
      <c r="U80" s="650"/>
      <c r="V80" s="650">
        <v>2</v>
      </c>
      <c r="W80" s="650" t="s">
        <v>85</v>
      </c>
      <c r="X80" s="650"/>
      <c r="Y80" s="651" t="s">
        <v>885</v>
      </c>
    </row>
    <row r="81" spans="3:25" ht="14.3" hidden="1">
      <c r="C81" s="650" t="s">
        <v>841</v>
      </c>
      <c r="D81" s="650">
        <v>1</v>
      </c>
      <c r="E81" s="651" t="s">
        <v>842</v>
      </c>
      <c r="F81" s="650" t="s">
        <v>935</v>
      </c>
      <c r="G81" s="650"/>
      <c r="H81" s="650">
        <v>0</v>
      </c>
      <c r="I81" s="650">
        <v>0</v>
      </c>
      <c r="J81" s="650">
        <v>50000</v>
      </c>
      <c r="K81" s="650">
        <v>0</v>
      </c>
      <c r="L81" s="650">
        <v>50000</v>
      </c>
      <c r="M81" s="650">
        <v>0</v>
      </c>
      <c r="N81" s="650">
        <v>50000</v>
      </c>
      <c r="O81" s="650">
        <v>50000</v>
      </c>
      <c r="P81" s="650" t="s">
        <v>936</v>
      </c>
      <c r="Q81" s="650">
        <v>16</v>
      </c>
      <c r="R81" s="650" t="s">
        <v>975</v>
      </c>
      <c r="S81" s="650" t="s">
        <v>195</v>
      </c>
      <c r="T81" s="653">
        <v>41640</v>
      </c>
      <c r="U81" s="650"/>
      <c r="V81" s="650">
        <v>2</v>
      </c>
      <c r="W81" s="650" t="s">
        <v>85</v>
      </c>
      <c r="X81" s="650"/>
      <c r="Y81" s="651" t="s">
        <v>885</v>
      </c>
    </row>
    <row r="82" spans="3:25" ht="14.3" hidden="1">
      <c r="C82" s="650" t="s">
        <v>976</v>
      </c>
      <c r="D82" s="650">
        <v>1</v>
      </c>
      <c r="E82" s="651" t="s">
        <v>912</v>
      </c>
      <c r="F82" s="650">
        <v>28</v>
      </c>
      <c r="G82" s="650"/>
      <c r="H82" s="650">
        <v>0</v>
      </c>
      <c r="I82" s="650">
        <v>0</v>
      </c>
      <c r="J82" s="650">
        <v>53600</v>
      </c>
      <c r="K82" s="650">
        <v>0</v>
      </c>
      <c r="L82" s="650">
        <v>53600</v>
      </c>
      <c r="M82" s="650">
        <v>0</v>
      </c>
      <c r="N82" s="650">
        <v>53600</v>
      </c>
      <c r="O82" s="650">
        <v>53600</v>
      </c>
      <c r="P82" s="650" t="s">
        <v>879</v>
      </c>
      <c r="Q82" s="650">
        <v>10154</v>
      </c>
      <c r="R82" s="650" t="s">
        <v>977</v>
      </c>
      <c r="S82" s="650" t="s">
        <v>39</v>
      </c>
      <c r="T82" s="653">
        <v>41640</v>
      </c>
      <c r="U82" s="650" t="s">
        <v>793</v>
      </c>
      <c r="V82" s="650">
        <v>2</v>
      </c>
      <c r="W82" s="650" t="s">
        <v>85</v>
      </c>
      <c r="X82" s="650">
        <v>1327</v>
      </c>
      <c r="Y82" s="651" t="s">
        <v>978</v>
      </c>
    </row>
    <row r="83" spans="3:25" ht="14.3" hidden="1">
      <c r="C83" s="650" t="s">
        <v>976</v>
      </c>
      <c r="D83" s="650">
        <v>1</v>
      </c>
      <c r="E83" s="651" t="s">
        <v>979</v>
      </c>
      <c r="F83" s="650">
        <v>28</v>
      </c>
      <c r="G83" s="650"/>
      <c r="H83" s="650">
        <v>0</v>
      </c>
      <c r="I83" s="650">
        <v>0</v>
      </c>
      <c r="J83" s="650">
        <v>80400</v>
      </c>
      <c r="K83" s="650">
        <v>0</v>
      </c>
      <c r="L83" s="650">
        <v>80400</v>
      </c>
      <c r="M83" s="650">
        <v>0</v>
      </c>
      <c r="N83" s="650">
        <v>80400</v>
      </c>
      <c r="O83" s="650">
        <v>80400</v>
      </c>
      <c r="P83" s="650" t="s">
        <v>879</v>
      </c>
      <c r="Q83" s="650">
        <v>10159</v>
      </c>
      <c r="R83" s="650" t="s">
        <v>977</v>
      </c>
      <c r="S83" s="650" t="s">
        <v>39</v>
      </c>
      <c r="T83" s="653">
        <v>41640</v>
      </c>
      <c r="U83" s="650" t="s">
        <v>793</v>
      </c>
      <c r="V83" s="650">
        <v>2</v>
      </c>
      <c r="W83" s="650" t="s">
        <v>85</v>
      </c>
      <c r="X83" s="650">
        <v>1363</v>
      </c>
      <c r="Y83" s="651" t="s">
        <v>979</v>
      </c>
    </row>
    <row r="84" spans="3:25" ht="14.3" hidden="1">
      <c r="C84" s="650" t="s">
        <v>976</v>
      </c>
      <c r="D84" s="650">
        <v>1</v>
      </c>
      <c r="E84" s="651" t="s">
        <v>980</v>
      </c>
      <c r="F84" s="650">
        <v>28</v>
      </c>
      <c r="G84" s="650"/>
      <c r="H84" s="650">
        <v>0</v>
      </c>
      <c r="I84" s="650">
        <v>0</v>
      </c>
      <c r="J84" s="650">
        <v>32300</v>
      </c>
      <c r="K84" s="650">
        <v>0</v>
      </c>
      <c r="L84" s="650">
        <v>32300</v>
      </c>
      <c r="M84" s="650">
        <v>0</v>
      </c>
      <c r="N84" s="650">
        <v>32300</v>
      </c>
      <c r="O84" s="650">
        <v>32300</v>
      </c>
      <c r="P84" s="650" t="s">
        <v>879</v>
      </c>
      <c r="Q84" s="650">
        <v>10174</v>
      </c>
      <c r="R84" s="650" t="s">
        <v>977</v>
      </c>
      <c r="S84" s="650" t="s">
        <v>39</v>
      </c>
      <c r="T84" s="653">
        <v>41640</v>
      </c>
      <c r="U84" s="650" t="s">
        <v>793</v>
      </c>
      <c r="V84" s="650">
        <v>2</v>
      </c>
      <c r="W84" s="650" t="s">
        <v>85</v>
      </c>
      <c r="X84" s="650">
        <v>1418</v>
      </c>
      <c r="Y84" s="651" t="s">
        <v>980</v>
      </c>
    </row>
    <row r="85" spans="3:25" ht="14.3" hidden="1">
      <c r="C85" s="650" t="s">
        <v>976</v>
      </c>
      <c r="D85" s="650">
        <v>1</v>
      </c>
      <c r="E85" s="651" t="s">
        <v>980</v>
      </c>
      <c r="F85" s="650">
        <v>28</v>
      </c>
      <c r="G85" s="650"/>
      <c r="H85" s="650">
        <v>0</v>
      </c>
      <c r="I85" s="650">
        <v>0</v>
      </c>
      <c r="J85" s="650">
        <v>53600</v>
      </c>
      <c r="K85" s="650">
        <v>0</v>
      </c>
      <c r="L85" s="650">
        <v>53600</v>
      </c>
      <c r="M85" s="650">
        <v>0</v>
      </c>
      <c r="N85" s="650">
        <v>53600</v>
      </c>
      <c r="O85" s="650">
        <v>53600</v>
      </c>
      <c r="P85" s="650" t="s">
        <v>879</v>
      </c>
      <c r="Q85" s="650">
        <v>10175</v>
      </c>
      <c r="R85" s="650" t="s">
        <v>977</v>
      </c>
      <c r="S85" s="650" t="s">
        <v>39</v>
      </c>
      <c r="T85" s="653">
        <v>41640</v>
      </c>
      <c r="U85" s="650" t="s">
        <v>793</v>
      </c>
      <c r="V85" s="650">
        <v>2</v>
      </c>
      <c r="W85" s="650" t="s">
        <v>85</v>
      </c>
      <c r="X85" s="650">
        <v>1419</v>
      </c>
      <c r="Y85" s="651" t="s">
        <v>980</v>
      </c>
    </row>
    <row r="86" spans="3:25" ht="14.3" hidden="1">
      <c r="C86" s="650" t="s">
        <v>976</v>
      </c>
      <c r="D86" s="650">
        <v>1</v>
      </c>
      <c r="E86" s="651" t="s">
        <v>981</v>
      </c>
      <c r="F86" s="650">
        <v>28</v>
      </c>
      <c r="G86" s="650"/>
      <c r="H86" s="650">
        <v>0</v>
      </c>
      <c r="I86" s="650">
        <v>0</v>
      </c>
      <c r="J86" s="650">
        <v>80400</v>
      </c>
      <c r="K86" s="650">
        <v>0</v>
      </c>
      <c r="L86" s="650">
        <v>80400</v>
      </c>
      <c r="M86" s="650">
        <v>0</v>
      </c>
      <c r="N86" s="650">
        <v>80400</v>
      </c>
      <c r="O86" s="650">
        <v>80400</v>
      </c>
      <c r="P86" s="650" t="s">
        <v>879</v>
      </c>
      <c r="Q86" s="650">
        <v>10192</v>
      </c>
      <c r="R86" s="650" t="s">
        <v>977</v>
      </c>
      <c r="S86" s="650" t="s">
        <v>39</v>
      </c>
      <c r="T86" s="653">
        <v>41640</v>
      </c>
      <c r="U86" s="650" t="s">
        <v>793</v>
      </c>
      <c r="V86" s="650">
        <v>2</v>
      </c>
      <c r="W86" s="650" t="s">
        <v>85</v>
      </c>
      <c r="X86" s="650">
        <v>1448</v>
      </c>
      <c r="Y86" s="651" t="s">
        <v>981</v>
      </c>
    </row>
    <row r="87" spans="3:25" ht="14.3" hidden="1">
      <c r="C87" s="650" t="s">
        <v>976</v>
      </c>
      <c r="D87" s="650">
        <v>1</v>
      </c>
      <c r="E87" s="651" t="s">
        <v>982</v>
      </c>
      <c r="F87" s="650">
        <v>28</v>
      </c>
      <c r="G87" s="650"/>
      <c r="H87" s="650">
        <v>0</v>
      </c>
      <c r="I87" s="650">
        <v>0</v>
      </c>
      <c r="J87" s="650">
        <v>53600</v>
      </c>
      <c r="K87" s="650">
        <v>0</v>
      </c>
      <c r="L87" s="650">
        <v>53600</v>
      </c>
      <c r="M87" s="650">
        <v>0</v>
      </c>
      <c r="N87" s="650">
        <v>53600</v>
      </c>
      <c r="O87" s="650">
        <v>53600</v>
      </c>
      <c r="P87" s="650" t="s">
        <v>879</v>
      </c>
      <c r="Q87" s="650">
        <v>10207</v>
      </c>
      <c r="R87" s="650" t="s">
        <v>977</v>
      </c>
      <c r="S87" s="650" t="s">
        <v>39</v>
      </c>
      <c r="T87" s="653">
        <v>41640</v>
      </c>
      <c r="U87" s="650" t="s">
        <v>793</v>
      </c>
      <c r="V87" s="650">
        <v>2</v>
      </c>
      <c r="W87" s="650" t="s">
        <v>85</v>
      </c>
      <c r="X87" s="650">
        <v>1496</v>
      </c>
      <c r="Y87" s="651" t="s">
        <v>982</v>
      </c>
    </row>
    <row r="88" spans="3:25" ht="14.3" hidden="1">
      <c r="C88" s="650" t="s">
        <v>976</v>
      </c>
      <c r="D88" s="650">
        <v>1</v>
      </c>
      <c r="E88" s="651" t="s">
        <v>918</v>
      </c>
      <c r="F88" s="650">
        <v>41</v>
      </c>
      <c r="G88" s="650"/>
      <c r="H88" s="650">
        <v>0</v>
      </c>
      <c r="I88" s="650">
        <v>0</v>
      </c>
      <c r="J88" s="650">
        <v>623610.9</v>
      </c>
      <c r="K88" s="650">
        <v>0</v>
      </c>
      <c r="L88" s="650">
        <v>623610.9</v>
      </c>
      <c r="M88" s="650">
        <v>0</v>
      </c>
      <c r="N88" s="650">
        <v>623610.9</v>
      </c>
      <c r="O88" s="650">
        <v>623610.9</v>
      </c>
      <c r="P88" s="650" t="s">
        <v>879</v>
      </c>
      <c r="Q88" s="650">
        <v>10240</v>
      </c>
      <c r="R88" s="650" t="s">
        <v>983</v>
      </c>
      <c r="S88" s="650" t="s">
        <v>39</v>
      </c>
      <c r="T88" s="653">
        <v>41640</v>
      </c>
      <c r="U88" s="650" t="s">
        <v>793</v>
      </c>
      <c r="V88" s="650">
        <v>2</v>
      </c>
      <c r="W88" s="650" t="s">
        <v>85</v>
      </c>
      <c r="X88" s="650">
        <v>1220</v>
      </c>
      <c r="Y88" s="651" t="s">
        <v>945</v>
      </c>
    </row>
    <row r="89" spans="3:25" ht="14.3" hidden="1">
      <c r="C89" s="650" t="s">
        <v>976</v>
      </c>
      <c r="D89" s="650">
        <v>1</v>
      </c>
      <c r="E89" s="651" t="s">
        <v>918</v>
      </c>
      <c r="F89" s="650">
        <v>42</v>
      </c>
      <c r="G89" s="650"/>
      <c r="H89" s="650">
        <v>0</v>
      </c>
      <c r="I89" s="650">
        <v>0</v>
      </c>
      <c r="J89" s="650">
        <v>971040</v>
      </c>
      <c r="K89" s="650">
        <v>0</v>
      </c>
      <c r="L89" s="650">
        <v>971040</v>
      </c>
      <c r="M89" s="650">
        <v>0</v>
      </c>
      <c r="N89" s="650">
        <v>971040</v>
      </c>
      <c r="O89" s="650">
        <v>971040</v>
      </c>
      <c r="P89" s="650" t="s">
        <v>879</v>
      </c>
      <c r="Q89" s="650">
        <v>10241</v>
      </c>
      <c r="R89" s="650" t="s">
        <v>984</v>
      </c>
      <c r="S89" s="650" t="s">
        <v>39</v>
      </c>
      <c r="T89" s="653">
        <v>41640</v>
      </c>
      <c r="U89" s="650" t="s">
        <v>793</v>
      </c>
      <c r="V89" s="650">
        <v>2</v>
      </c>
      <c r="W89" s="650" t="s">
        <v>85</v>
      </c>
      <c r="X89" s="650">
        <v>1128</v>
      </c>
      <c r="Y89" s="651" t="s">
        <v>945</v>
      </c>
    </row>
    <row r="90" spans="3:25" ht="14.3" hidden="1">
      <c r="C90" s="650" t="s">
        <v>976</v>
      </c>
      <c r="D90" s="650">
        <v>1</v>
      </c>
      <c r="E90" s="651" t="s">
        <v>918</v>
      </c>
      <c r="F90" s="650">
        <v>43</v>
      </c>
      <c r="G90" s="650"/>
      <c r="H90" s="650">
        <v>0</v>
      </c>
      <c r="I90" s="650">
        <v>0</v>
      </c>
      <c r="J90" s="650">
        <v>449336</v>
      </c>
      <c r="K90" s="650">
        <v>0</v>
      </c>
      <c r="L90" s="650">
        <v>449336</v>
      </c>
      <c r="M90" s="650">
        <v>0</v>
      </c>
      <c r="N90" s="650">
        <v>449336</v>
      </c>
      <c r="O90" s="650">
        <v>449336</v>
      </c>
      <c r="P90" s="650" t="s">
        <v>879</v>
      </c>
      <c r="Q90" s="650">
        <v>10242</v>
      </c>
      <c r="R90" s="650" t="s">
        <v>985</v>
      </c>
      <c r="S90" s="650" t="s">
        <v>39</v>
      </c>
      <c r="T90" s="653">
        <v>41640</v>
      </c>
      <c r="U90" s="650" t="s">
        <v>793</v>
      </c>
      <c r="V90" s="650">
        <v>2</v>
      </c>
      <c r="W90" s="650" t="s">
        <v>85</v>
      </c>
      <c r="X90" s="650">
        <v>463</v>
      </c>
      <c r="Y90" s="651" t="s">
        <v>945</v>
      </c>
    </row>
    <row r="91" spans="3:25" ht="14.3" hidden="1">
      <c r="C91" s="650" t="s">
        <v>976</v>
      </c>
      <c r="D91" s="650">
        <v>1</v>
      </c>
      <c r="E91" s="651" t="s">
        <v>986</v>
      </c>
      <c r="F91" s="650">
        <v>44</v>
      </c>
      <c r="G91" s="650"/>
      <c r="H91" s="650">
        <v>0</v>
      </c>
      <c r="I91" s="650">
        <v>0</v>
      </c>
      <c r="J91" s="650">
        <v>524824</v>
      </c>
      <c r="K91" s="650">
        <v>0</v>
      </c>
      <c r="L91" s="650">
        <v>524824</v>
      </c>
      <c r="M91" s="650">
        <v>0</v>
      </c>
      <c r="N91" s="650">
        <v>524824</v>
      </c>
      <c r="O91" s="650">
        <v>524824</v>
      </c>
      <c r="P91" s="650" t="s">
        <v>879</v>
      </c>
      <c r="Q91" s="650">
        <v>10248</v>
      </c>
      <c r="R91" s="650" t="s">
        <v>987</v>
      </c>
      <c r="S91" s="650" t="s">
        <v>39</v>
      </c>
      <c r="T91" s="653">
        <v>41640</v>
      </c>
      <c r="U91" s="650" t="s">
        <v>793</v>
      </c>
      <c r="V91" s="650">
        <v>2</v>
      </c>
      <c r="W91" s="650" t="s">
        <v>85</v>
      </c>
      <c r="X91" s="650">
        <v>333</v>
      </c>
      <c r="Y91" s="651" t="s">
        <v>986</v>
      </c>
    </row>
    <row r="92" spans="3:25" ht="14.3" hidden="1">
      <c r="C92" s="650" t="s">
        <v>988</v>
      </c>
      <c r="D92" s="650">
        <v>1</v>
      </c>
      <c r="E92" s="651" t="s">
        <v>989</v>
      </c>
      <c r="F92" s="650">
        <v>33</v>
      </c>
      <c r="G92" s="650"/>
      <c r="H92" s="650">
        <v>0</v>
      </c>
      <c r="I92" s="650">
        <v>0</v>
      </c>
      <c r="J92" s="650">
        <v>185704</v>
      </c>
      <c r="K92" s="650">
        <v>0</v>
      </c>
      <c r="L92" s="650">
        <v>185704</v>
      </c>
      <c r="M92" s="650">
        <v>0</v>
      </c>
      <c r="N92" s="650">
        <v>185704</v>
      </c>
      <c r="O92" s="650">
        <v>185704</v>
      </c>
      <c r="P92" s="650" t="s">
        <v>879</v>
      </c>
      <c r="Q92" s="650">
        <v>10186</v>
      </c>
      <c r="R92" s="650" t="s">
        <v>990</v>
      </c>
      <c r="S92" s="650" t="s">
        <v>39</v>
      </c>
      <c r="T92" s="653">
        <v>41640</v>
      </c>
      <c r="U92" s="650"/>
      <c r="V92" s="650">
        <v>2</v>
      </c>
      <c r="W92" s="650" t="s">
        <v>85</v>
      </c>
      <c r="X92" s="650">
        <v>8</v>
      </c>
      <c r="Y92" s="651" t="s">
        <v>989</v>
      </c>
    </row>
    <row r="93" spans="3:25" ht="14.3" hidden="1">
      <c r="C93" s="650" t="s">
        <v>988</v>
      </c>
      <c r="D93" s="650">
        <v>1</v>
      </c>
      <c r="E93" s="651" t="s">
        <v>991</v>
      </c>
      <c r="F93" s="650">
        <v>33</v>
      </c>
      <c r="G93" s="650"/>
      <c r="H93" s="650">
        <v>0</v>
      </c>
      <c r="I93" s="650">
        <v>0</v>
      </c>
      <c r="J93" s="650">
        <v>74226</v>
      </c>
      <c r="K93" s="650">
        <v>0</v>
      </c>
      <c r="L93" s="650">
        <v>74226</v>
      </c>
      <c r="M93" s="650">
        <v>0</v>
      </c>
      <c r="N93" s="650">
        <v>74226</v>
      </c>
      <c r="O93" s="650">
        <v>74226</v>
      </c>
      <c r="P93" s="650" t="s">
        <v>879</v>
      </c>
      <c r="Q93" s="650">
        <v>10190</v>
      </c>
      <c r="R93" s="650" t="s">
        <v>990</v>
      </c>
      <c r="S93" s="650" t="s">
        <v>39</v>
      </c>
      <c r="T93" s="653">
        <v>41640</v>
      </c>
      <c r="U93" s="650"/>
      <c r="V93" s="650">
        <v>2</v>
      </c>
      <c r="W93" s="650" t="s">
        <v>85</v>
      </c>
      <c r="X93" s="650">
        <v>41</v>
      </c>
      <c r="Y93" s="651" t="s">
        <v>991</v>
      </c>
    </row>
    <row r="94" spans="3:25" ht="14.3" hidden="1">
      <c r="C94" s="650" t="s">
        <v>988</v>
      </c>
      <c r="D94" s="650">
        <v>1</v>
      </c>
      <c r="E94" s="651" t="s">
        <v>944</v>
      </c>
      <c r="F94" s="650">
        <v>33</v>
      </c>
      <c r="G94" s="650"/>
      <c r="H94" s="650">
        <v>0</v>
      </c>
      <c r="I94" s="650">
        <v>0</v>
      </c>
      <c r="J94" s="650">
        <v>31360</v>
      </c>
      <c r="K94" s="650">
        <v>0</v>
      </c>
      <c r="L94" s="650">
        <v>31360</v>
      </c>
      <c r="M94" s="650">
        <v>0</v>
      </c>
      <c r="N94" s="650">
        <v>31360</v>
      </c>
      <c r="O94" s="650">
        <v>31360</v>
      </c>
      <c r="P94" s="650" t="s">
        <v>879</v>
      </c>
      <c r="Q94" s="650">
        <v>10223</v>
      </c>
      <c r="R94" s="650" t="s">
        <v>990</v>
      </c>
      <c r="S94" s="650" t="s">
        <v>39</v>
      </c>
      <c r="T94" s="653">
        <v>41640</v>
      </c>
      <c r="U94" s="650"/>
      <c r="V94" s="650">
        <v>2</v>
      </c>
      <c r="W94" s="650" t="s">
        <v>85</v>
      </c>
      <c r="X94" s="650">
        <v>7</v>
      </c>
      <c r="Y94" s="651" t="s">
        <v>944</v>
      </c>
    </row>
    <row r="95" spans="3:25" ht="14.3" hidden="1">
      <c r="C95" s="650" t="s">
        <v>992</v>
      </c>
      <c r="D95" s="650">
        <v>1</v>
      </c>
      <c r="E95" s="651" t="s">
        <v>890</v>
      </c>
      <c r="F95" s="650"/>
      <c r="G95" s="650"/>
      <c r="H95" s="652">
        <v>2.7284841053187799E-12</v>
      </c>
      <c r="I95" s="652">
        <v>2.7284841053187799E-12</v>
      </c>
      <c r="J95" s="650">
        <v>0</v>
      </c>
      <c r="K95" s="650">
        <v>0</v>
      </c>
      <c r="L95" s="650">
        <v>0</v>
      </c>
      <c r="M95" s="650">
        <v>0</v>
      </c>
      <c r="N95" s="652">
        <v>2.7284841053187799E-12</v>
      </c>
      <c r="O95" s="652">
        <v>2.7284841053187799E-12</v>
      </c>
      <c r="P95" s="650"/>
      <c r="Q95" s="650">
        <v>0</v>
      </c>
      <c r="R95" s="650" t="s">
        <v>891</v>
      </c>
      <c r="S95" s="650"/>
      <c r="T95" s="650">
        <v>1</v>
      </c>
      <c r="U95" s="650" t="s">
        <v>159</v>
      </c>
      <c r="V95" s="650">
        <v>1</v>
      </c>
      <c r="W95" s="650" t="s">
        <v>85</v>
      </c>
      <c r="X95" s="650"/>
      <c r="Y95" s="651" t="s">
        <v>885</v>
      </c>
    </row>
    <row r="96" spans="3:25" ht="14.3" hidden="1">
      <c r="C96" s="650" t="s">
        <v>992</v>
      </c>
      <c r="D96" s="650">
        <v>1</v>
      </c>
      <c r="E96" s="651" t="s">
        <v>912</v>
      </c>
      <c r="F96" s="650">
        <v>13</v>
      </c>
      <c r="G96" s="650"/>
      <c r="H96" s="650">
        <v>0</v>
      </c>
      <c r="I96" s="650">
        <v>0</v>
      </c>
      <c r="J96" s="650">
        <v>4748.38</v>
      </c>
      <c r="K96" s="650">
        <v>0</v>
      </c>
      <c r="L96" s="650">
        <v>4748.38</v>
      </c>
      <c r="M96" s="650">
        <v>0</v>
      </c>
      <c r="N96" s="650">
        <v>4748.38</v>
      </c>
      <c r="O96" s="650">
        <v>4748.38</v>
      </c>
      <c r="P96" s="650" t="s">
        <v>879</v>
      </c>
      <c r="Q96" s="650">
        <v>10166</v>
      </c>
      <c r="R96" s="650" t="s">
        <v>880</v>
      </c>
      <c r="S96" s="650" t="s">
        <v>39</v>
      </c>
      <c r="T96" s="653">
        <v>41640</v>
      </c>
      <c r="U96" s="650" t="s">
        <v>159</v>
      </c>
      <c r="V96" s="650">
        <v>2</v>
      </c>
      <c r="W96" s="650" t="s">
        <v>85</v>
      </c>
      <c r="X96" s="650">
        <v>112623108</v>
      </c>
      <c r="Y96" s="651" t="s">
        <v>912</v>
      </c>
    </row>
    <row r="97" spans="3:25" ht="14.3" hidden="1">
      <c r="C97" s="650" t="s">
        <v>992</v>
      </c>
      <c r="D97" s="650">
        <v>1</v>
      </c>
      <c r="E97" s="651" t="s">
        <v>878</v>
      </c>
      <c r="F97" s="650">
        <v>13</v>
      </c>
      <c r="G97" s="650"/>
      <c r="H97" s="650">
        <v>0</v>
      </c>
      <c r="I97" s="650">
        <v>0</v>
      </c>
      <c r="J97" s="650">
        <v>6555.77</v>
      </c>
      <c r="K97" s="650">
        <v>0</v>
      </c>
      <c r="L97" s="650">
        <v>6555.77</v>
      </c>
      <c r="M97" s="650">
        <v>0</v>
      </c>
      <c r="N97" s="650">
        <v>6555.77</v>
      </c>
      <c r="O97" s="650">
        <v>6555.77</v>
      </c>
      <c r="P97" s="650" t="s">
        <v>879</v>
      </c>
      <c r="Q97" s="650">
        <v>10167</v>
      </c>
      <c r="R97" s="650" t="s">
        <v>880</v>
      </c>
      <c r="S97" s="650" t="s">
        <v>39</v>
      </c>
      <c r="T97" s="653">
        <v>41640</v>
      </c>
      <c r="U97" s="650" t="s">
        <v>159</v>
      </c>
      <c r="V97" s="650">
        <v>2</v>
      </c>
      <c r="W97" s="650" t="s">
        <v>85</v>
      </c>
      <c r="X97" s="650">
        <v>112651458</v>
      </c>
      <c r="Y97" s="651" t="s">
        <v>878</v>
      </c>
    </row>
    <row r="98" spans="3:25" ht="14.3" hidden="1">
      <c r="C98" s="650" t="s">
        <v>992</v>
      </c>
      <c r="D98" s="650">
        <v>1</v>
      </c>
      <c r="E98" s="651" t="s">
        <v>914</v>
      </c>
      <c r="F98" s="650">
        <v>13</v>
      </c>
      <c r="G98" s="650"/>
      <c r="H98" s="650">
        <v>0</v>
      </c>
      <c r="I98" s="650">
        <v>0</v>
      </c>
      <c r="J98" s="650">
        <v>6997.15</v>
      </c>
      <c r="K98" s="650">
        <v>0</v>
      </c>
      <c r="L98" s="650">
        <v>6997.15</v>
      </c>
      <c r="M98" s="650">
        <v>0</v>
      </c>
      <c r="N98" s="650">
        <v>6997.15</v>
      </c>
      <c r="O98" s="650">
        <v>6997.15</v>
      </c>
      <c r="P98" s="650" t="s">
        <v>879</v>
      </c>
      <c r="Q98" s="650">
        <v>10183</v>
      </c>
      <c r="R98" s="650" t="s">
        <v>880</v>
      </c>
      <c r="S98" s="650" t="s">
        <v>39</v>
      </c>
      <c r="T98" s="653">
        <v>41640</v>
      </c>
      <c r="U98" s="650" t="s">
        <v>159</v>
      </c>
      <c r="V98" s="650">
        <v>2</v>
      </c>
      <c r="W98" s="650" t="s">
        <v>85</v>
      </c>
      <c r="X98" s="650">
        <v>112676772</v>
      </c>
      <c r="Y98" s="651" t="s">
        <v>914</v>
      </c>
    </row>
    <row r="99" spans="3:25" ht="14.3" hidden="1">
      <c r="C99" s="650" t="s">
        <v>992</v>
      </c>
      <c r="D99" s="650">
        <v>1</v>
      </c>
      <c r="E99" s="651" t="s">
        <v>993</v>
      </c>
      <c r="F99" s="650">
        <v>13</v>
      </c>
      <c r="G99" s="650"/>
      <c r="H99" s="650">
        <v>0</v>
      </c>
      <c r="I99" s="650">
        <v>0</v>
      </c>
      <c r="J99" s="650">
        <v>10530.98</v>
      </c>
      <c r="K99" s="650">
        <v>0</v>
      </c>
      <c r="L99" s="650">
        <v>10530.98</v>
      </c>
      <c r="M99" s="650">
        <v>0</v>
      </c>
      <c r="N99" s="650">
        <v>10530.98</v>
      </c>
      <c r="O99" s="650">
        <v>10530.98</v>
      </c>
      <c r="P99" s="650" t="s">
        <v>879</v>
      </c>
      <c r="Q99" s="650">
        <v>10195</v>
      </c>
      <c r="R99" s="650" t="s">
        <v>880</v>
      </c>
      <c r="S99" s="650" t="s">
        <v>39</v>
      </c>
      <c r="T99" s="653">
        <v>41640</v>
      </c>
      <c r="U99" s="650" t="s">
        <v>159</v>
      </c>
      <c r="V99" s="650">
        <v>2</v>
      </c>
      <c r="W99" s="650" t="s">
        <v>85</v>
      </c>
      <c r="X99" s="650">
        <v>112699525</v>
      </c>
      <c r="Y99" s="651" t="s">
        <v>993</v>
      </c>
    </row>
    <row r="100" spans="3:25" ht="14.3" hidden="1">
      <c r="C100" s="650" t="s">
        <v>992</v>
      </c>
      <c r="D100" s="650">
        <v>1</v>
      </c>
      <c r="E100" s="651" t="s">
        <v>916</v>
      </c>
      <c r="F100" s="650">
        <v>13</v>
      </c>
      <c r="G100" s="650"/>
      <c r="H100" s="650">
        <v>0</v>
      </c>
      <c r="I100" s="650">
        <v>0</v>
      </c>
      <c r="J100" s="650">
        <v>8321.26</v>
      </c>
      <c r="K100" s="650">
        <v>0</v>
      </c>
      <c r="L100" s="650">
        <v>8321.26</v>
      </c>
      <c r="M100" s="650">
        <v>0</v>
      </c>
      <c r="N100" s="650">
        <v>8321.26</v>
      </c>
      <c r="O100" s="650">
        <v>8321.26</v>
      </c>
      <c r="P100" s="650" t="s">
        <v>879</v>
      </c>
      <c r="Q100" s="650">
        <v>10212</v>
      </c>
      <c r="R100" s="650" t="s">
        <v>880</v>
      </c>
      <c r="S100" s="650" t="s">
        <v>39</v>
      </c>
      <c r="T100" s="653">
        <v>41640</v>
      </c>
      <c r="U100" s="650" t="s">
        <v>159</v>
      </c>
      <c r="V100" s="650">
        <v>2</v>
      </c>
      <c r="W100" s="650" t="s">
        <v>85</v>
      </c>
      <c r="X100" s="650">
        <v>112729862</v>
      </c>
      <c r="Y100" s="651" t="s">
        <v>916</v>
      </c>
    </row>
    <row r="101" spans="3:25" ht="14.3" hidden="1">
      <c r="C101" s="650" t="s">
        <v>992</v>
      </c>
      <c r="D101" s="650">
        <v>1</v>
      </c>
      <c r="E101" s="651" t="s">
        <v>917</v>
      </c>
      <c r="F101" s="650">
        <v>13</v>
      </c>
      <c r="G101" s="650"/>
      <c r="H101" s="650">
        <v>0</v>
      </c>
      <c r="I101" s="650">
        <v>0</v>
      </c>
      <c r="J101" s="650">
        <v>11611.2</v>
      </c>
      <c r="K101" s="650">
        <v>0</v>
      </c>
      <c r="L101" s="650">
        <v>11611.2</v>
      </c>
      <c r="M101" s="650">
        <v>0</v>
      </c>
      <c r="N101" s="650">
        <v>11611.2</v>
      </c>
      <c r="O101" s="650">
        <v>11611.2</v>
      </c>
      <c r="P101" s="650" t="s">
        <v>879</v>
      </c>
      <c r="Q101" s="650">
        <v>10226</v>
      </c>
      <c r="R101" s="650" t="s">
        <v>880</v>
      </c>
      <c r="S101" s="650" t="s">
        <v>39</v>
      </c>
      <c r="T101" s="653">
        <v>41640</v>
      </c>
      <c r="U101" s="650" t="s">
        <v>159</v>
      </c>
      <c r="V101" s="650">
        <v>2</v>
      </c>
      <c r="W101" s="650" t="s">
        <v>85</v>
      </c>
      <c r="X101" s="650">
        <v>112751118</v>
      </c>
      <c r="Y101" s="651" t="s">
        <v>917</v>
      </c>
    </row>
    <row r="102" spans="3:25" ht="14.3" hidden="1">
      <c r="C102" s="650" t="s">
        <v>992</v>
      </c>
      <c r="D102" s="650">
        <v>1</v>
      </c>
      <c r="E102" s="651" t="s">
        <v>994</v>
      </c>
      <c r="F102" s="650">
        <v>13</v>
      </c>
      <c r="G102" s="650"/>
      <c r="H102" s="650">
        <v>0</v>
      </c>
      <c r="I102" s="650">
        <v>0</v>
      </c>
      <c r="J102" s="650">
        <v>14064.15</v>
      </c>
      <c r="K102" s="650">
        <v>0</v>
      </c>
      <c r="L102" s="650">
        <v>14064.15</v>
      </c>
      <c r="M102" s="650">
        <v>0</v>
      </c>
      <c r="N102" s="650">
        <v>14064.15</v>
      </c>
      <c r="O102" s="650">
        <v>14064.15</v>
      </c>
      <c r="P102" s="650" t="s">
        <v>879</v>
      </c>
      <c r="Q102" s="650">
        <v>10243</v>
      </c>
      <c r="R102" s="650" t="s">
        <v>880</v>
      </c>
      <c r="S102" s="650" t="s">
        <v>39</v>
      </c>
      <c r="T102" s="653">
        <v>41640</v>
      </c>
      <c r="U102" s="650" t="s">
        <v>159</v>
      </c>
      <c r="V102" s="650">
        <v>2</v>
      </c>
      <c r="W102" s="650" t="s">
        <v>85</v>
      </c>
      <c r="X102" s="650">
        <v>112777368</v>
      </c>
      <c r="Y102" s="651" t="s">
        <v>994</v>
      </c>
    </row>
    <row r="103" spans="3:25" ht="14.3" hidden="1">
      <c r="C103" s="650" t="s">
        <v>992</v>
      </c>
      <c r="D103" s="650">
        <v>1</v>
      </c>
      <c r="E103" s="651" t="s">
        <v>919</v>
      </c>
      <c r="F103" s="650">
        <v>13</v>
      </c>
      <c r="G103" s="650"/>
      <c r="H103" s="650">
        <v>0</v>
      </c>
      <c r="I103" s="650">
        <v>0</v>
      </c>
      <c r="J103" s="650">
        <v>10885.27</v>
      </c>
      <c r="K103" s="650">
        <v>0</v>
      </c>
      <c r="L103" s="650">
        <v>10885.27</v>
      </c>
      <c r="M103" s="650">
        <v>0</v>
      </c>
      <c r="N103" s="650">
        <v>10885.27</v>
      </c>
      <c r="O103" s="650">
        <v>10885.27</v>
      </c>
      <c r="P103" s="650" t="s">
        <v>879</v>
      </c>
      <c r="Q103" s="650">
        <v>10259</v>
      </c>
      <c r="R103" s="650" t="s">
        <v>880</v>
      </c>
      <c r="S103" s="650" t="s">
        <v>39</v>
      </c>
      <c r="T103" s="653">
        <v>41640</v>
      </c>
      <c r="U103" s="650" t="s">
        <v>159</v>
      </c>
      <c r="V103" s="650">
        <v>2</v>
      </c>
      <c r="W103" s="650" t="s">
        <v>85</v>
      </c>
      <c r="X103" s="650">
        <v>116727152</v>
      </c>
      <c r="Y103" s="651" t="s">
        <v>919</v>
      </c>
    </row>
    <row r="104" spans="3:25" ht="14.3" hidden="1">
      <c r="C104" s="650" t="s">
        <v>992</v>
      </c>
      <c r="D104" s="650">
        <v>1</v>
      </c>
      <c r="E104" s="651" t="s">
        <v>995</v>
      </c>
      <c r="F104" s="650" t="s">
        <v>935</v>
      </c>
      <c r="G104" s="650"/>
      <c r="H104" s="650">
        <v>0</v>
      </c>
      <c r="I104" s="650">
        <v>0</v>
      </c>
      <c r="J104" s="650">
        <v>3600</v>
      </c>
      <c r="K104" s="650">
        <v>0</v>
      </c>
      <c r="L104" s="650">
        <v>3600</v>
      </c>
      <c r="M104" s="650">
        <v>0</v>
      </c>
      <c r="N104" s="650">
        <v>3600</v>
      </c>
      <c r="O104" s="650">
        <v>3600</v>
      </c>
      <c r="P104" s="650" t="s">
        <v>936</v>
      </c>
      <c r="Q104" s="650">
        <v>10</v>
      </c>
      <c r="R104" s="650" t="s">
        <v>996</v>
      </c>
      <c r="S104" s="650" t="s">
        <v>195</v>
      </c>
      <c r="T104" s="653">
        <v>41640</v>
      </c>
      <c r="U104" s="650" t="s">
        <v>159</v>
      </c>
      <c r="V104" s="650">
        <v>2</v>
      </c>
      <c r="W104" s="650" t="s">
        <v>85</v>
      </c>
      <c r="X104" s="650"/>
      <c r="Y104" s="651" t="s">
        <v>885</v>
      </c>
    </row>
    <row r="105" spans="3:25" ht="14.3" hidden="1">
      <c r="C105" s="650" t="s">
        <v>992</v>
      </c>
      <c r="D105" s="650">
        <v>1</v>
      </c>
      <c r="E105" s="651" t="s">
        <v>920</v>
      </c>
      <c r="F105" s="650">
        <v>13</v>
      </c>
      <c r="G105" s="650"/>
      <c r="H105" s="650">
        <v>0</v>
      </c>
      <c r="I105" s="650">
        <v>0</v>
      </c>
      <c r="J105" s="650">
        <v>18715.29</v>
      </c>
      <c r="K105" s="650">
        <v>0</v>
      </c>
      <c r="L105" s="650">
        <v>18715.29</v>
      </c>
      <c r="M105" s="650">
        <v>0</v>
      </c>
      <c r="N105" s="650">
        <v>18715.29</v>
      </c>
      <c r="O105" s="650">
        <v>18715.29</v>
      </c>
      <c r="P105" s="650" t="s">
        <v>879</v>
      </c>
      <c r="Q105" s="650">
        <v>10280</v>
      </c>
      <c r="R105" s="650" t="s">
        <v>880</v>
      </c>
      <c r="S105" s="650" t="s">
        <v>39</v>
      </c>
      <c r="T105" s="653">
        <v>41640</v>
      </c>
      <c r="U105" s="650" t="s">
        <v>159</v>
      </c>
      <c r="V105" s="650">
        <v>2</v>
      </c>
      <c r="W105" s="650" t="s">
        <v>85</v>
      </c>
      <c r="X105" s="650">
        <v>116734092</v>
      </c>
      <c r="Y105" s="651" t="s">
        <v>920</v>
      </c>
    </row>
    <row r="106" spans="3:25" ht="14.3" hidden="1">
      <c r="C106" s="650" t="s">
        <v>992</v>
      </c>
      <c r="D106" s="650">
        <v>1</v>
      </c>
      <c r="E106" s="651" t="s">
        <v>997</v>
      </c>
      <c r="F106" s="650">
        <v>13</v>
      </c>
      <c r="G106" s="650"/>
      <c r="H106" s="650">
        <v>0</v>
      </c>
      <c r="I106" s="650">
        <v>0</v>
      </c>
      <c r="J106" s="650">
        <v>14130.78</v>
      </c>
      <c r="K106" s="650">
        <v>0</v>
      </c>
      <c r="L106" s="650">
        <v>14130.78</v>
      </c>
      <c r="M106" s="650">
        <v>0</v>
      </c>
      <c r="N106" s="650">
        <v>14130.78</v>
      </c>
      <c r="O106" s="650">
        <v>14130.78</v>
      </c>
      <c r="P106" s="650" t="s">
        <v>879</v>
      </c>
      <c r="Q106" s="650">
        <v>10291</v>
      </c>
      <c r="R106" s="650" t="s">
        <v>880</v>
      </c>
      <c r="S106" s="650" t="s">
        <v>39</v>
      </c>
      <c r="T106" s="653">
        <v>41640</v>
      </c>
      <c r="U106" s="650" t="s">
        <v>159</v>
      </c>
      <c r="V106" s="650">
        <v>2</v>
      </c>
      <c r="W106" s="650" t="s">
        <v>85</v>
      </c>
      <c r="X106" s="650">
        <v>116770053</v>
      </c>
      <c r="Y106" s="651" t="s">
        <v>997</v>
      </c>
    </row>
    <row r="107" spans="3:25" ht="14.3" hidden="1">
      <c r="C107" s="650" t="s">
        <v>998</v>
      </c>
      <c r="D107" s="650">
        <v>1</v>
      </c>
      <c r="E107" s="651" t="s">
        <v>890</v>
      </c>
      <c r="F107" s="650"/>
      <c r="G107" s="650"/>
      <c r="H107" s="652">
        <v>3.6379788070917101E-12</v>
      </c>
      <c r="I107" s="652">
        <v>3.6379788070917101E-12</v>
      </c>
      <c r="J107" s="650">
        <v>0</v>
      </c>
      <c r="K107" s="650">
        <v>0</v>
      </c>
      <c r="L107" s="650">
        <v>0</v>
      </c>
      <c r="M107" s="650">
        <v>0</v>
      </c>
      <c r="N107" s="652">
        <v>3.6379788070917101E-12</v>
      </c>
      <c r="O107" s="652">
        <v>3.6379788070917101E-12</v>
      </c>
      <c r="P107" s="650"/>
      <c r="Q107" s="650">
        <v>0</v>
      </c>
      <c r="R107" s="650" t="s">
        <v>891</v>
      </c>
      <c r="S107" s="650"/>
      <c r="T107" s="650">
        <v>1</v>
      </c>
      <c r="U107" s="650" t="s">
        <v>161</v>
      </c>
      <c r="V107" s="650">
        <v>1</v>
      </c>
      <c r="W107" s="650" t="s">
        <v>85</v>
      </c>
      <c r="X107" s="650"/>
      <c r="Y107" s="651" t="s">
        <v>885</v>
      </c>
    </row>
    <row r="108" spans="3:25" ht="14.3" hidden="1">
      <c r="C108" s="650" t="s">
        <v>998</v>
      </c>
      <c r="D108" s="650">
        <v>1</v>
      </c>
      <c r="E108" s="651" t="s">
        <v>929</v>
      </c>
      <c r="F108" s="650"/>
      <c r="G108" s="650"/>
      <c r="H108" s="650">
        <v>0</v>
      </c>
      <c r="I108" s="650">
        <v>0</v>
      </c>
      <c r="J108" s="650">
        <v>4897</v>
      </c>
      <c r="K108" s="650">
        <v>0</v>
      </c>
      <c r="L108" s="650">
        <v>4897</v>
      </c>
      <c r="M108" s="650">
        <v>0</v>
      </c>
      <c r="N108" s="650">
        <v>4897</v>
      </c>
      <c r="O108" s="650">
        <v>4897</v>
      </c>
      <c r="P108" s="650" t="s">
        <v>999</v>
      </c>
      <c r="Q108" s="650">
        <v>48</v>
      </c>
      <c r="R108" s="650" t="s">
        <v>1000</v>
      </c>
      <c r="S108" s="650" t="s">
        <v>118</v>
      </c>
      <c r="T108" s="653">
        <v>41640</v>
      </c>
      <c r="U108" s="650" t="s">
        <v>161</v>
      </c>
      <c r="V108" s="650">
        <v>2</v>
      </c>
      <c r="W108" s="650" t="s">
        <v>85</v>
      </c>
      <c r="X108" s="650"/>
      <c r="Y108" s="651" t="s">
        <v>885</v>
      </c>
    </row>
    <row r="109" spans="3:25" ht="14.3" hidden="1">
      <c r="C109" s="650" t="s">
        <v>998</v>
      </c>
      <c r="D109" s="650">
        <v>1</v>
      </c>
      <c r="E109" s="651" t="s">
        <v>933</v>
      </c>
      <c r="F109" s="650"/>
      <c r="G109" s="650"/>
      <c r="H109" s="650">
        <v>0</v>
      </c>
      <c r="I109" s="650">
        <v>0</v>
      </c>
      <c r="J109" s="650">
        <v>4897</v>
      </c>
      <c r="K109" s="650">
        <v>0</v>
      </c>
      <c r="L109" s="650">
        <v>4897</v>
      </c>
      <c r="M109" s="650">
        <v>0</v>
      </c>
      <c r="N109" s="650">
        <v>4897</v>
      </c>
      <c r="O109" s="650">
        <v>4897</v>
      </c>
      <c r="P109" s="650" t="s">
        <v>999</v>
      </c>
      <c r="Q109" s="650">
        <v>52</v>
      </c>
      <c r="R109" s="650" t="s">
        <v>1001</v>
      </c>
      <c r="S109" s="650" t="s">
        <v>118</v>
      </c>
      <c r="T109" s="653">
        <v>41640</v>
      </c>
      <c r="U109" s="650" t="s">
        <v>161</v>
      </c>
      <c r="V109" s="650">
        <v>2</v>
      </c>
      <c r="W109" s="650" t="s">
        <v>85</v>
      </c>
      <c r="X109" s="650"/>
      <c r="Y109" s="651" t="s">
        <v>885</v>
      </c>
    </row>
    <row r="110" spans="3:25" ht="14.3" hidden="1">
      <c r="C110" s="650" t="s">
        <v>998</v>
      </c>
      <c r="D110" s="650">
        <v>1</v>
      </c>
      <c r="E110" s="651" t="s">
        <v>938</v>
      </c>
      <c r="F110" s="650"/>
      <c r="G110" s="650"/>
      <c r="H110" s="650">
        <v>0</v>
      </c>
      <c r="I110" s="650">
        <v>0</v>
      </c>
      <c r="J110" s="650">
        <v>4897</v>
      </c>
      <c r="K110" s="650">
        <v>0</v>
      </c>
      <c r="L110" s="650">
        <v>4897</v>
      </c>
      <c r="M110" s="650">
        <v>0</v>
      </c>
      <c r="N110" s="650">
        <v>4897</v>
      </c>
      <c r="O110" s="650">
        <v>4897</v>
      </c>
      <c r="P110" s="650" t="s">
        <v>999</v>
      </c>
      <c r="Q110" s="650">
        <v>57</v>
      </c>
      <c r="R110" s="650" t="s">
        <v>1002</v>
      </c>
      <c r="S110" s="650" t="s">
        <v>118</v>
      </c>
      <c r="T110" s="653">
        <v>41640</v>
      </c>
      <c r="U110" s="650" t="s">
        <v>161</v>
      </c>
      <c r="V110" s="650">
        <v>2</v>
      </c>
      <c r="W110" s="650" t="s">
        <v>85</v>
      </c>
      <c r="X110" s="650"/>
      <c r="Y110" s="651" t="s">
        <v>885</v>
      </c>
    </row>
    <row r="111" spans="3:25" ht="14.3" hidden="1">
      <c r="C111" s="650" t="s">
        <v>998</v>
      </c>
      <c r="D111" s="650">
        <v>1</v>
      </c>
      <c r="E111" s="651" t="s">
        <v>941</v>
      </c>
      <c r="F111" s="650"/>
      <c r="G111" s="650"/>
      <c r="H111" s="650">
        <v>0</v>
      </c>
      <c r="I111" s="650">
        <v>0</v>
      </c>
      <c r="J111" s="650">
        <v>4897</v>
      </c>
      <c r="K111" s="650">
        <v>0</v>
      </c>
      <c r="L111" s="650">
        <v>4897</v>
      </c>
      <c r="M111" s="650">
        <v>0</v>
      </c>
      <c r="N111" s="650">
        <v>4897</v>
      </c>
      <c r="O111" s="650">
        <v>4897</v>
      </c>
      <c r="P111" s="650" t="s">
        <v>999</v>
      </c>
      <c r="Q111" s="650">
        <v>61</v>
      </c>
      <c r="R111" s="650" t="s">
        <v>1003</v>
      </c>
      <c r="S111" s="650" t="s">
        <v>118</v>
      </c>
      <c r="T111" s="653">
        <v>41640</v>
      </c>
      <c r="U111" s="650" t="s">
        <v>161</v>
      </c>
      <c r="V111" s="650">
        <v>2</v>
      </c>
      <c r="W111" s="650" t="s">
        <v>85</v>
      </c>
      <c r="X111" s="650"/>
      <c r="Y111" s="651" t="s">
        <v>885</v>
      </c>
    </row>
    <row r="112" spans="3:25" ht="14.3" hidden="1">
      <c r="C112" s="650" t="s">
        <v>998</v>
      </c>
      <c r="D112" s="650">
        <v>1</v>
      </c>
      <c r="E112" s="651" t="s">
        <v>882</v>
      </c>
      <c r="F112" s="650"/>
      <c r="G112" s="650"/>
      <c r="H112" s="650">
        <v>0</v>
      </c>
      <c r="I112" s="650">
        <v>0</v>
      </c>
      <c r="J112" s="650">
        <v>4897</v>
      </c>
      <c r="K112" s="650">
        <v>0</v>
      </c>
      <c r="L112" s="650">
        <v>4897</v>
      </c>
      <c r="M112" s="650">
        <v>0</v>
      </c>
      <c r="N112" s="650">
        <v>4897</v>
      </c>
      <c r="O112" s="650">
        <v>4897</v>
      </c>
      <c r="P112" s="650" t="s">
        <v>999</v>
      </c>
      <c r="Q112" s="650">
        <v>65</v>
      </c>
      <c r="R112" s="650" t="s">
        <v>1004</v>
      </c>
      <c r="S112" s="650" t="s">
        <v>118</v>
      </c>
      <c r="T112" s="653">
        <v>41640</v>
      </c>
      <c r="U112" s="650" t="s">
        <v>161</v>
      </c>
      <c r="V112" s="650">
        <v>2</v>
      </c>
      <c r="W112" s="650" t="s">
        <v>85</v>
      </c>
      <c r="X112" s="650"/>
      <c r="Y112" s="651" t="s">
        <v>885</v>
      </c>
    </row>
    <row r="113" spans="3:25" ht="14.3" hidden="1">
      <c r="C113" s="650" t="s">
        <v>998</v>
      </c>
      <c r="D113" s="650">
        <v>1</v>
      </c>
      <c r="E113" s="651" t="s">
        <v>850</v>
      </c>
      <c r="F113" s="650"/>
      <c r="G113" s="650"/>
      <c r="H113" s="650">
        <v>0</v>
      </c>
      <c r="I113" s="650">
        <v>0</v>
      </c>
      <c r="J113" s="650">
        <v>4897</v>
      </c>
      <c r="K113" s="650">
        <v>0</v>
      </c>
      <c r="L113" s="650">
        <v>4897</v>
      </c>
      <c r="M113" s="650">
        <v>0</v>
      </c>
      <c r="N113" s="650">
        <v>4897</v>
      </c>
      <c r="O113" s="650">
        <v>4897</v>
      </c>
      <c r="P113" s="650" t="s">
        <v>999</v>
      </c>
      <c r="Q113" s="650">
        <v>70</v>
      </c>
      <c r="R113" s="650" t="s">
        <v>1005</v>
      </c>
      <c r="S113" s="650" t="s">
        <v>118</v>
      </c>
      <c r="T113" s="653">
        <v>41640</v>
      </c>
      <c r="U113" s="650" t="s">
        <v>161</v>
      </c>
      <c r="V113" s="650">
        <v>2</v>
      </c>
      <c r="W113" s="650" t="s">
        <v>85</v>
      </c>
      <c r="X113" s="650"/>
      <c r="Y113" s="651" t="s">
        <v>885</v>
      </c>
    </row>
    <row r="114" spans="3:25" ht="14.3" hidden="1">
      <c r="C114" s="650" t="s">
        <v>998</v>
      </c>
      <c r="D114" s="650">
        <v>1</v>
      </c>
      <c r="E114" s="651" t="s">
        <v>944</v>
      </c>
      <c r="F114" s="650"/>
      <c r="G114" s="650"/>
      <c r="H114" s="650">
        <v>0</v>
      </c>
      <c r="I114" s="650">
        <v>0</v>
      </c>
      <c r="J114" s="650">
        <v>4893</v>
      </c>
      <c r="K114" s="650">
        <v>0</v>
      </c>
      <c r="L114" s="650">
        <v>4893</v>
      </c>
      <c r="M114" s="650">
        <v>0</v>
      </c>
      <c r="N114" s="650">
        <v>4893</v>
      </c>
      <c r="O114" s="650">
        <v>4893</v>
      </c>
      <c r="P114" s="650" t="s">
        <v>999</v>
      </c>
      <c r="Q114" s="650">
        <v>74</v>
      </c>
      <c r="R114" s="650" t="s">
        <v>1006</v>
      </c>
      <c r="S114" s="650" t="s">
        <v>118</v>
      </c>
      <c r="T114" s="653">
        <v>41640</v>
      </c>
      <c r="U114" s="650" t="s">
        <v>161</v>
      </c>
      <c r="V114" s="650">
        <v>2</v>
      </c>
      <c r="W114" s="650" t="s">
        <v>85</v>
      </c>
      <c r="X114" s="650"/>
      <c r="Y114" s="651" t="s">
        <v>885</v>
      </c>
    </row>
    <row r="115" spans="3:25" ht="14.3" hidden="1">
      <c r="C115" s="650" t="s">
        <v>998</v>
      </c>
      <c r="D115" s="650">
        <v>1</v>
      </c>
      <c r="E115" s="651" t="s">
        <v>945</v>
      </c>
      <c r="F115" s="650"/>
      <c r="G115" s="650"/>
      <c r="H115" s="650">
        <v>0</v>
      </c>
      <c r="I115" s="650">
        <v>0</v>
      </c>
      <c r="J115" s="650">
        <v>4893</v>
      </c>
      <c r="K115" s="650">
        <v>0</v>
      </c>
      <c r="L115" s="650">
        <v>4893</v>
      </c>
      <c r="M115" s="650">
        <v>0</v>
      </c>
      <c r="N115" s="650">
        <v>4893</v>
      </c>
      <c r="O115" s="650">
        <v>4893</v>
      </c>
      <c r="P115" s="650" t="s">
        <v>999</v>
      </c>
      <c r="Q115" s="650">
        <v>75</v>
      </c>
      <c r="R115" s="650" t="s">
        <v>1007</v>
      </c>
      <c r="S115" s="650" t="s">
        <v>118</v>
      </c>
      <c r="T115" s="653">
        <v>41640</v>
      </c>
      <c r="U115" s="650" t="s">
        <v>161</v>
      </c>
      <c r="V115" s="650">
        <v>2</v>
      </c>
      <c r="W115" s="650" t="s">
        <v>85</v>
      </c>
      <c r="X115" s="650"/>
      <c r="Y115" s="651" t="s">
        <v>885</v>
      </c>
    </row>
    <row r="116" spans="3:25" ht="14.3" hidden="1">
      <c r="C116" s="650" t="s">
        <v>998</v>
      </c>
      <c r="D116" s="650">
        <v>1</v>
      </c>
      <c r="E116" s="651" t="s">
        <v>952</v>
      </c>
      <c r="F116" s="650"/>
      <c r="G116" s="650"/>
      <c r="H116" s="650">
        <v>0</v>
      </c>
      <c r="I116" s="650">
        <v>0</v>
      </c>
      <c r="J116" s="650">
        <v>4893</v>
      </c>
      <c r="K116" s="650">
        <v>0</v>
      </c>
      <c r="L116" s="650">
        <v>4893</v>
      </c>
      <c r="M116" s="650">
        <v>0</v>
      </c>
      <c r="N116" s="650">
        <v>4893</v>
      </c>
      <c r="O116" s="650">
        <v>4893</v>
      </c>
      <c r="P116" s="650" t="s">
        <v>999</v>
      </c>
      <c r="Q116" s="650">
        <v>79</v>
      </c>
      <c r="R116" s="650" t="s">
        <v>1008</v>
      </c>
      <c r="S116" s="650" t="s">
        <v>118</v>
      </c>
      <c r="T116" s="653">
        <v>41640</v>
      </c>
      <c r="U116" s="650" t="s">
        <v>161</v>
      </c>
      <c r="V116" s="650">
        <v>2</v>
      </c>
      <c r="W116" s="650" t="s">
        <v>85</v>
      </c>
      <c r="X116" s="650"/>
      <c r="Y116" s="651" t="s">
        <v>885</v>
      </c>
    </row>
    <row r="117" spans="3:25" ht="14.3" hidden="1">
      <c r="C117" s="650" t="s">
        <v>998</v>
      </c>
      <c r="D117" s="650">
        <v>1</v>
      </c>
      <c r="E117" s="651" t="s">
        <v>1009</v>
      </c>
      <c r="F117" s="650"/>
      <c r="G117" s="650"/>
      <c r="H117" s="650">
        <v>0</v>
      </c>
      <c r="I117" s="650">
        <v>0</v>
      </c>
      <c r="J117" s="650">
        <v>4893</v>
      </c>
      <c r="K117" s="650">
        <v>0</v>
      </c>
      <c r="L117" s="650">
        <v>4893</v>
      </c>
      <c r="M117" s="650">
        <v>0</v>
      </c>
      <c r="N117" s="650">
        <v>4893</v>
      </c>
      <c r="O117" s="650">
        <v>4893</v>
      </c>
      <c r="P117" s="650" t="s">
        <v>999</v>
      </c>
      <c r="Q117" s="650">
        <v>87</v>
      </c>
      <c r="R117" s="650" t="s">
        <v>1010</v>
      </c>
      <c r="S117" s="650" t="s">
        <v>118</v>
      </c>
      <c r="T117" s="653">
        <v>41640</v>
      </c>
      <c r="U117" s="650" t="s">
        <v>161</v>
      </c>
      <c r="V117" s="650">
        <v>2</v>
      </c>
      <c r="W117" s="650" t="s">
        <v>85</v>
      </c>
      <c r="X117" s="650"/>
      <c r="Y117" s="651" t="s">
        <v>885</v>
      </c>
    </row>
    <row r="118" spans="3:25" ht="14.3" hidden="1">
      <c r="C118" s="650" t="s">
        <v>998</v>
      </c>
      <c r="D118" s="650">
        <v>1</v>
      </c>
      <c r="E118" s="651" t="s">
        <v>958</v>
      </c>
      <c r="F118" s="650"/>
      <c r="G118" s="650"/>
      <c r="H118" s="650">
        <v>0</v>
      </c>
      <c r="I118" s="650">
        <v>0</v>
      </c>
      <c r="J118" s="650">
        <v>4893</v>
      </c>
      <c r="K118" s="650">
        <v>0</v>
      </c>
      <c r="L118" s="650">
        <v>4893</v>
      </c>
      <c r="M118" s="650">
        <v>0</v>
      </c>
      <c r="N118" s="650">
        <v>4893</v>
      </c>
      <c r="O118" s="650">
        <v>4893</v>
      </c>
      <c r="P118" s="650" t="s">
        <v>999</v>
      </c>
      <c r="Q118" s="650">
        <v>90</v>
      </c>
      <c r="R118" s="650" t="s">
        <v>1011</v>
      </c>
      <c r="S118" s="650" t="s">
        <v>118</v>
      </c>
      <c r="T118" s="653">
        <v>41640</v>
      </c>
      <c r="U118" s="650" t="s">
        <v>161</v>
      </c>
      <c r="V118" s="650">
        <v>2</v>
      </c>
      <c r="W118" s="650" t="s">
        <v>85</v>
      </c>
      <c r="X118" s="650"/>
      <c r="Y118" s="651" t="s">
        <v>885</v>
      </c>
    </row>
    <row r="119" spans="3:25" ht="14.3" hidden="1">
      <c r="C119" s="650" t="s">
        <v>998</v>
      </c>
      <c r="D119" s="650">
        <v>1</v>
      </c>
      <c r="E119" s="651" t="s">
        <v>960</v>
      </c>
      <c r="F119" s="650"/>
      <c r="G119" s="650"/>
      <c r="H119" s="650">
        <v>0</v>
      </c>
      <c r="I119" s="650">
        <v>0</v>
      </c>
      <c r="J119" s="650">
        <v>4893</v>
      </c>
      <c r="K119" s="650">
        <v>0</v>
      </c>
      <c r="L119" s="650">
        <v>4893</v>
      </c>
      <c r="M119" s="650">
        <v>0</v>
      </c>
      <c r="N119" s="650">
        <v>4893</v>
      </c>
      <c r="O119" s="650">
        <v>4893</v>
      </c>
      <c r="P119" s="650" t="s">
        <v>999</v>
      </c>
      <c r="Q119" s="650">
        <v>94</v>
      </c>
      <c r="R119" s="650" t="s">
        <v>1012</v>
      </c>
      <c r="S119" s="650" t="s">
        <v>118</v>
      </c>
      <c r="T119" s="653">
        <v>41640</v>
      </c>
      <c r="U119" s="650" t="s">
        <v>161</v>
      </c>
      <c r="V119" s="650">
        <v>2</v>
      </c>
      <c r="W119" s="650" t="s">
        <v>85</v>
      </c>
      <c r="X119" s="650"/>
      <c r="Y119" s="651" t="s">
        <v>885</v>
      </c>
    </row>
    <row r="120" spans="3:25" ht="14.3" hidden="1">
      <c r="C120" s="650" t="s">
        <v>1013</v>
      </c>
      <c r="D120" s="650">
        <v>1</v>
      </c>
      <c r="E120" s="651" t="s">
        <v>890</v>
      </c>
      <c r="F120" s="650"/>
      <c r="G120" s="650"/>
      <c r="H120" s="650">
        <v>0</v>
      </c>
      <c r="I120" s="650">
        <v>0</v>
      </c>
      <c r="J120" s="650">
        <v>0</v>
      </c>
      <c r="K120" s="650">
        <v>0</v>
      </c>
      <c r="L120" s="650">
        <v>0</v>
      </c>
      <c r="M120" s="650">
        <v>0</v>
      </c>
      <c r="N120" s="650">
        <v>0</v>
      </c>
      <c r="O120" s="650">
        <v>0</v>
      </c>
      <c r="P120" s="650"/>
      <c r="Q120" s="650">
        <v>0</v>
      </c>
      <c r="R120" s="650" t="s">
        <v>891</v>
      </c>
      <c r="S120" s="650"/>
      <c r="T120" s="650">
        <v>1</v>
      </c>
      <c r="U120" s="650" t="s">
        <v>163</v>
      </c>
      <c r="V120" s="650">
        <v>1</v>
      </c>
      <c r="W120" s="650" t="s">
        <v>85</v>
      </c>
      <c r="X120" s="650"/>
      <c r="Y120" s="651" t="s">
        <v>885</v>
      </c>
    </row>
    <row r="121" spans="3:25" ht="14.3" hidden="1">
      <c r="C121" s="650" t="s">
        <v>1013</v>
      </c>
      <c r="D121" s="650">
        <v>1</v>
      </c>
      <c r="E121" s="651" t="s">
        <v>1014</v>
      </c>
      <c r="F121" s="650">
        <v>35</v>
      </c>
      <c r="G121" s="650"/>
      <c r="H121" s="650">
        <v>0</v>
      </c>
      <c r="I121" s="650">
        <v>0</v>
      </c>
      <c r="J121" s="650">
        <v>8178</v>
      </c>
      <c r="K121" s="650">
        <v>0</v>
      </c>
      <c r="L121" s="650">
        <v>8178</v>
      </c>
      <c r="M121" s="650">
        <v>0</v>
      </c>
      <c r="N121" s="650">
        <v>8178</v>
      </c>
      <c r="O121" s="650">
        <v>8178</v>
      </c>
      <c r="P121" s="650" t="s">
        <v>879</v>
      </c>
      <c r="Q121" s="650">
        <v>10199</v>
      </c>
      <c r="R121" s="650" t="s">
        <v>1015</v>
      </c>
      <c r="S121" s="650" t="s">
        <v>39</v>
      </c>
      <c r="T121" s="653">
        <v>41640</v>
      </c>
      <c r="U121" s="650" t="s">
        <v>163</v>
      </c>
      <c r="V121" s="650">
        <v>2</v>
      </c>
      <c r="W121" s="650" t="s">
        <v>85</v>
      </c>
      <c r="X121" s="650">
        <v>33</v>
      </c>
      <c r="Y121" s="651" t="s">
        <v>1014</v>
      </c>
    </row>
    <row r="122" spans="3:25" ht="14.3" hidden="1">
      <c r="C122" s="650" t="s">
        <v>1013</v>
      </c>
      <c r="D122" s="650">
        <v>1</v>
      </c>
      <c r="E122" s="651" t="s">
        <v>1016</v>
      </c>
      <c r="F122" s="650">
        <v>35</v>
      </c>
      <c r="G122" s="650"/>
      <c r="H122" s="650">
        <v>0</v>
      </c>
      <c r="I122" s="650">
        <v>0</v>
      </c>
      <c r="J122" s="650">
        <v>8874</v>
      </c>
      <c r="K122" s="650">
        <v>0</v>
      </c>
      <c r="L122" s="650">
        <v>8874</v>
      </c>
      <c r="M122" s="650">
        <v>0</v>
      </c>
      <c r="N122" s="650">
        <v>8874</v>
      </c>
      <c r="O122" s="650">
        <v>8874</v>
      </c>
      <c r="P122" s="650" t="s">
        <v>879</v>
      </c>
      <c r="Q122" s="650">
        <v>10215</v>
      </c>
      <c r="R122" s="650" t="s">
        <v>1015</v>
      </c>
      <c r="S122" s="650" t="s">
        <v>39</v>
      </c>
      <c r="T122" s="653">
        <v>41640</v>
      </c>
      <c r="U122" s="650" t="s">
        <v>163</v>
      </c>
      <c r="V122" s="650">
        <v>2</v>
      </c>
      <c r="W122" s="650" t="s">
        <v>85</v>
      </c>
      <c r="X122" s="650">
        <v>32</v>
      </c>
      <c r="Y122" s="651" t="s">
        <v>1016</v>
      </c>
    </row>
    <row r="123" spans="3:25" ht="14.3" hidden="1">
      <c r="C123" s="650" t="s">
        <v>1013</v>
      </c>
      <c r="D123" s="650">
        <v>1</v>
      </c>
      <c r="E123" s="651" t="s">
        <v>917</v>
      </c>
      <c r="F123" s="650">
        <v>35</v>
      </c>
      <c r="G123" s="650"/>
      <c r="H123" s="650">
        <v>0</v>
      </c>
      <c r="I123" s="650">
        <v>0</v>
      </c>
      <c r="J123" s="650">
        <v>8526</v>
      </c>
      <c r="K123" s="650">
        <v>0</v>
      </c>
      <c r="L123" s="650">
        <v>8526</v>
      </c>
      <c r="M123" s="650">
        <v>0</v>
      </c>
      <c r="N123" s="650">
        <v>8526</v>
      </c>
      <c r="O123" s="650">
        <v>8526</v>
      </c>
      <c r="P123" s="650" t="s">
        <v>879</v>
      </c>
      <c r="Q123" s="650">
        <v>10224</v>
      </c>
      <c r="R123" s="650" t="s">
        <v>1015</v>
      </c>
      <c r="S123" s="650" t="s">
        <v>39</v>
      </c>
      <c r="T123" s="653">
        <v>41640</v>
      </c>
      <c r="U123" s="650" t="s">
        <v>163</v>
      </c>
      <c r="V123" s="650">
        <v>2</v>
      </c>
      <c r="W123" s="650" t="s">
        <v>85</v>
      </c>
      <c r="X123" s="650">
        <v>3</v>
      </c>
      <c r="Y123" s="651" t="s">
        <v>965</v>
      </c>
    </row>
    <row r="124" spans="3:25" ht="14.3" hidden="1">
      <c r="C124" s="650" t="s">
        <v>1013</v>
      </c>
      <c r="D124" s="650">
        <v>1</v>
      </c>
      <c r="E124" s="651" t="s">
        <v>917</v>
      </c>
      <c r="F124" s="650">
        <v>35</v>
      </c>
      <c r="G124" s="650"/>
      <c r="H124" s="650">
        <v>0</v>
      </c>
      <c r="I124" s="650">
        <v>0</v>
      </c>
      <c r="J124" s="650">
        <v>25230</v>
      </c>
      <c r="K124" s="650">
        <v>0</v>
      </c>
      <c r="L124" s="650">
        <v>25230</v>
      </c>
      <c r="M124" s="650">
        <v>0</v>
      </c>
      <c r="N124" s="650">
        <v>25230</v>
      </c>
      <c r="O124" s="650">
        <v>25230</v>
      </c>
      <c r="P124" s="650" t="s">
        <v>879</v>
      </c>
      <c r="Q124" s="650">
        <v>10229</v>
      </c>
      <c r="R124" s="650" t="s">
        <v>1015</v>
      </c>
      <c r="S124" s="650" t="s">
        <v>39</v>
      </c>
      <c r="T124" s="653">
        <v>41640</v>
      </c>
      <c r="U124" s="650" t="s">
        <v>163</v>
      </c>
      <c r="V124" s="650">
        <v>2</v>
      </c>
      <c r="W124" s="650" t="s">
        <v>85</v>
      </c>
      <c r="X124" s="650">
        <v>28</v>
      </c>
      <c r="Y124" s="651" t="s">
        <v>917</v>
      </c>
    </row>
    <row r="125" spans="3:25" ht="14.3" hidden="1">
      <c r="C125" s="650" t="s">
        <v>1013</v>
      </c>
      <c r="D125" s="650">
        <v>1</v>
      </c>
      <c r="E125" s="651" t="s">
        <v>1017</v>
      </c>
      <c r="F125" s="650">
        <v>35</v>
      </c>
      <c r="G125" s="650"/>
      <c r="H125" s="650">
        <v>0</v>
      </c>
      <c r="I125" s="650">
        <v>0</v>
      </c>
      <c r="J125" s="650">
        <v>2262</v>
      </c>
      <c r="K125" s="650">
        <v>0</v>
      </c>
      <c r="L125" s="650">
        <v>2262</v>
      </c>
      <c r="M125" s="650">
        <v>0</v>
      </c>
      <c r="N125" s="650">
        <v>2262</v>
      </c>
      <c r="O125" s="650">
        <v>2262</v>
      </c>
      <c r="P125" s="650" t="s">
        <v>879</v>
      </c>
      <c r="Q125" s="650">
        <v>10247</v>
      </c>
      <c r="R125" s="650" t="s">
        <v>1015</v>
      </c>
      <c r="S125" s="650" t="s">
        <v>39</v>
      </c>
      <c r="T125" s="653">
        <v>41640</v>
      </c>
      <c r="U125" s="650" t="s">
        <v>163</v>
      </c>
      <c r="V125" s="650">
        <v>2</v>
      </c>
      <c r="W125" s="650" t="s">
        <v>85</v>
      </c>
      <c r="X125" s="650">
        <v>45</v>
      </c>
      <c r="Y125" s="651" t="s">
        <v>1017</v>
      </c>
    </row>
    <row r="126" spans="3:25" ht="14.3" hidden="1">
      <c r="C126" s="650" t="s">
        <v>1013</v>
      </c>
      <c r="D126" s="650">
        <v>1</v>
      </c>
      <c r="E126" s="651" t="s">
        <v>1018</v>
      </c>
      <c r="F126" s="650">
        <v>35</v>
      </c>
      <c r="G126" s="650"/>
      <c r="H126" s="650">
        <v>0</v>
      </c>
      <c r="I126" s="650">
        <v>0</v>
      </c>
      <c r="J126" s="650">
        <v>6786</v>
      </c>
      <c r="K126" s="650">
        <v>0</v>
      </c>
      <c r="L126" s="650">
        <v>6786</v>
      </c>
      <c r="M126" s="650">
        <v>0</v>
      </c>
      <c r="N126" s="650">
        <v>6786</v>
      </c>
      <c r="O126" s="650">
        <v>6786</v>
      </c>
      <c r="P126" s="650" t="s">
        <v>879</v>
      </c>
      <c r="Q126" s="650">
        <v>10252</v>
      </c>
      <c r="R126" s="650" t="s">
        <v>1015</v>
      </c>
      <c r="S126" s="650" t="s">
        <v>39</v>
      </c>
      <c r="T126" s="653">
        <v>41640</v>
      </c>
      <c r="U126" s="650" t="s">
        <v>163</v>
      </c>
      <c r="V126" s="650">
        <v>2</v>
      </c>
      <c r="W126" s="650" t="s">
        <v>85</v>
      </c>
      <c r="X126" s="650">
        <v>23</v>
      </c>
      <c r="Y126" s="651" t="s">
        <v>1018</v>
      </c>
    </row>
    <row r="127" spans="3:25" ht="14.3" hidden="1">
      <c r="C127" s="650" t="s">
        <v>1013</v>
      </c>
      <c r="D127" s="650">
        <v>1</v>
      </c>
      <c r="E127" s="651" t="s">
        <v>1019</v>
      </c>
      <c r="F127" s="650">
        <v>35</v>
      </c>
      <c r="G127" s="650"/>
      <c r="H127" s="650">
        <v>0</v>
      </c>
      <c r="I127" s="650">
        <v>0</v>
      </c>
      <c r="J127" s="650">
        <v>59856</v>
      </c>
      <c r="K127" s="650">
        <v>0</v>
      </c>
      <c r="L127" s="650">
        <v>59856</v>
      </c>
      <c r="M127" s="650">
        <v>0</v>
      </c>
      <c r="N127" s="650">
        <v>59856</v>
      </c>
      <c r="O127" s="650">
        <v>59856</v>
      </c>
      <c r="P127" s="650" t="s">
        <v>879</v>
      </c>
      <c r="Q127" s="650">
        <v>10274</v>
      </c>
      <c r="R127" s="650" t="s">
        <v>1015</v>
      </c>
      <c r="S127" s="650" t="s">
        <v>39</v>
      </c>
      <c r="T127" s="653">
        <v>41640</v>
      </c>
      <c r="U127" s="650" t="s">
        <v>163</v>
      </c>
      <c r="V127" s="650">
        <v>2</v>
      </c>
      <c r="W127" s="650" t="s">
        <v>85</v>
      </c>
      <c r="X127" s="650">
        <v>46</v>
      </c>
      <c r="Y127" s="651" t="s">
        <v>1019</v>
      </c>
    </row>
    <row r="128" spans="3:25" ht="14.3" hidden="1">
      <c r="C128" s="650" t="s">
        <v>1013</v>
      </c>
      <c r="D128" s="650">
        <v>1</v>
      </c>
      <c r="E128" s="651" t="s">
        <v>1020</v>
      </c>
      <c r="F128" s="650">
        <v>35</v>
      </c>
      <c r="G128" s="650"/>
      <c r="H128" s="650">
        <v>0</v>
      </c>
      <c r="I128" s="650">
        <v>0</v>
      </c>
      <c r="J128" s="650">
        <v>7830</v>
      </c>
      <c r="K128" s="650">
        <v>0</v>
      </c>
      <c r="L128" s="650">
        <v>7830</v>
      </c>
      <c r="M128" s="650">
        <v>0</v>
      </c>
      <c r="N128" s="650">
        <v>7830</v>
      </c>
      <c r="O128" s="650">
        <v>7830</v>
      </c>
      <c r="P128" s="650" t="s">
        <v>879</v>
      </c>
      <c r="Q128" s="650">
        <v>10275</v>
      </c>
      <c r="R128" s="650" t="s">
        <v>1015</v>
      </c>
      <c r="S128" s="650" t="s">
        <v>39</v>
      </c>
      <c r="T128" s="653">
        <v>41640</v>
      </c>
      <c r="U128" s="650" t="s">
        <v>163</v>
      </c>
      <c r="V128" s="650">
        <v>2</v>
      </c>
      <c r="W128" s="650" t="s">
        <v>85</v>
      </c>
      <c r="X128" s="650">
        <v>6</v>
      </c>
      <c r="Y128" s="651" t="s">
        <v>1020</v>
      </c>
    </row>
    <row r="129" spans="3:25" ht="14.3" hidden="1">
      <c r="C129" s="650" t="s">
        <v>1013</v>
      </c>
      <c r="D129" s="650">
        <v>1</v>
      </c>
      <c r="E129" s="651" t="s">
        <v>960</v>
      </c>
      <c r="F129" s="650"/>
      <c r="G129" s="650"/>
      <c r="H129" s="650">
        <v>0</v>
      </c>
      <c r="I129" s="650">
        <v>0</v>
      </c>
      <c r="J129" s="650">
        <v>10092</v>
      </c>
      <c r="K129" s="650">
        <v>0</v>
      </c>
      <c r="L129" s="650">
        <v>10092</v>
      </c>
      <c r="M129" s="650">
        <v>0</v>
      </c>
      <c r="N129" s="650">
        <v>10092</v>
      </c>
      <c r="O129" s="650">
        <v>10092</v>
      </c>
      <c r="P129" s="650" t="s">
        <v>883</v>
      </c>
      <c r="Q129" s="650">
        <v>47</v>
      </c>
      <c r="R129" s="650" t="s">
        <v>1021</v>
      </c>
      <c r="S129" s="650" t="s">
        <v>35</v>
      </c>
      <c r="T129" s="653">
        <v>41640</v>
      </c>
      <c r="U129" s="650" t="s">
        <v>163</v>
      </c>
      <c r="V129" s="650">
        <v>2</v>
      </c>
      <c r="W129" s="650" t="s">
        <v>85</v>
      </c>
      <c r="X129" s="650"/>
      <c r="Y129" s="651" t="s">
        <v>885</v>
      </c>
    </row>
    <row r="130" spans="3:25" ht="14.3" hidden="1">
      <c r="C130" s="650" t="s">
        <v>843</v>
      </c>
      <c r="D130" s="650">
        <v>1</v>
      </c>
      <c r="E130" s="651" t="s">
        <v>844</v>
      </c>
      <c r="F130" s="650">
        <v>37</v>
      </c>
      <c r="G130" s="650"/>
      <c r="H130" s="650">
        <v>0</v>
      </c>
      <c r="I130" s="650">
        <v>0</v>
      </c>
      <c r="J130" s="650">
        <v>437500</v>
      </c>
      <c r="K130" s="650">
        <v>0</v>
      </c>
      <c r="L130" s="650">
        <v>437500</v>
      </c>
      <c r="M130" s="650">
        <v>0</v>
      </c>
      <c r="N130" s="650">
        <v>437500</v>
      </c>
      <c r="O130" s="650">
        <v>437500</v>
      </c>
      <c r="P130" s="650" t="s">
        <v>879</v>
      </c>
      <c r="Q130" s="650">
        <v>10214</v>
      </c>
      <c r="R130" s="650" t="s">
        <v>1022</v>
      </c>
      <c r="S130" s="650" t="s">
        <v>39</v>
      </c>
      <c r="T130" s="653">
        <v>41640</v>
      </c>
      <c r="U130" s="650" t="s">
        <v>1023</v>
      </c>
      <c r="V130" s="650">
        <v>2</v>
      </c>
      <c r="W130" s="650" t="s">
        <v>85</v>
      </c>
      <c r="X130" s="650">
        <v>44</v>
      </c>
      <c r="Y130" s="651" t="s">
        <v>844</v>
      </c>
    </row>
    <row r="131" spans="3:25" ht="14.3" hidden="1">
      <c r="C131" s="650" t="s">
        <v>1024</v>
      </c>
      <c r="D131" s="650">
        <v>1</v>
      </c>
      <c r="E131" s="651" t="s">
        <v>1025</v>
      </c>
      <c r="F131" s="650">
        <v>36</v>
      </c>
      <c r="G131" s="650"/>
      <c r="H131" s="650">
        <v>0</v>
      </c>
      <c r="I131" s="650">
        <v>0</v>
      </c>
      <c r="J131" s="650">
        <v>17068.419999999998</v>
      </c>
      <c r="K131" s="650">
        <v>0</v>
      </c>
      <c r="L131" s="650">
        <v>17068.419999999998</v>
      </c>
      <c r="M131" s="650">
        <v>0</v>
      </c>
      <c r="N131" s="650">
        <v>17068.419999999998</v>
      </c>
      <c r="O131" s="650">
        <v>17068.419999999998</v>
      </c>
      <c r="P131" s="650" t="s">
        <v>879</v>
      </c>
      <c r="Q131" s="650">
        <v>10205</v>
      </c>
      <c r="R131" s="650" t="s">
        <v>1026</v>
      </c>
      <c r="S131" s="650" t="s">
        <v>39</v>
      </c>
      <c r="T131" s="653">
        <v>41640</v>
      </c>
      <c r="U131" s="650" t="s">
        <v>795</v>
      </c>
      <c r="V131" s="650">
        <v>2</v>
      </c>
      <c r="W131" s="650" t="s">
        <v>85</v>
      </c>
      <c r="X131" s="650">
        <v>74139702</v>
      </c>
      <c r="Y131" s="651" t="s">
        <v>1025</v>
      </c>
    </row>
    <row r="132" spans="3:25" ht="14.3" hidden="1">
      <c r="C132" s="650" t="s">
        <v>1024</v>
      </c>
      <c r="D132" s="650">
        <v>1</v>
      </c>
      <c r="E132" s="651" t="s">
        <v>917</v>
      </c>
      <c r="F132" s="650">
        <v>36</v>
      </c>
      <c r="G132" s="650"/>
      <c r="H132" s="650">
        <v>0</v>
      </c>
      <c r="I132" s="650">
        <v>0</v>
      </c>
      <c r="J132" s="650">
        <v>6152.4</v>
      </c>
      <c r="K132" s="650">
        <v>0</v>
      </c>
      <c r="L132" s="650">
        <v>6152.4</v>
      </c>
      <c r="M132" s="650">
        <v>0</v>
      </c>
      <c r="N132" s="650">
        <v>6152.4</v>
      </c>
      <c r="O132" s="650">
        <v>6152.4</v>
      </c>
      <c r="P132" s="650" t="s">
        <v>879</v>
      </c>
      <c r="Q132" s="650">
        <v>10228</v>
      </c>
      <c r="R132" s="650" t="s">
        <v>1026</v>
      </c>
      <c r="S132" s="650" t="s">
        <v>39</v>
      </c>
      <c r="T132" s="653">
        <v>41640</v>
      </c>
      <c r="U132" s="650" t="s">
        <v>795</v>
      </c>
      <c r="V132" s="650">
        <v>2</v>
      </c>
      <c r="W132" s="650" t="s">
        <v>85</v>
      </c>
      <c r="X132" s="650">
        <v>74140784</v>
      </c>
      <c r="Y132" s="651" t="s">
        <v>917</v>
      </c>
    </row>
    <row r="133" spans="3:25" ht="14.3" hidden="1">
      <c r="C133" s="650" t="s">
        <v>1024</v>
      </c>
      <c r="D133" s="650">
        <v>1</v>
      </c>
      <c r="E133" s="651" t="s">
        <v>919</v>
      </c>
      <c r="F133" s="650">
        <v>36</v>
      </c>
      <c r="G133" s="650"/>
      <c r="H133" s="650">
        <v>0</v>
      </c>
      <c r="I133" s="650">
        <v>0</v>
      </c>
      <c r="J133" s="650">
        <v>38335.199999999997</v>
      </c>
      <c r="K133" s="650">
        <v>0</v>
      </c>
      <c r="L133" s="650">
        <v>38335.199999999997</v>
      </c>
      <c r="M133" s="650">
        <v>0</v>
      </c>
      <c r="N133" s="650">
        <v>38335.199999999997</v>
      </c>
      <c r="O133" s="650">
        <v>38335.199999999997</v>
      </c>
      <c r="P133" s="650" t="s">
        <v>879</v>
      </c>
      <c r="Q133" s="650">
        <v>10257</v>
      </c>
      <c r="R133" s="650" t="s">
        <v>1026</v>
      </c>
      <c r="S133" s="650" t="s">
        <v>39</v>
      </c>
      <c r="T133" s="653">
        <v>41640</v>
      </c>
      <c r="U133" s="650" t="s">
        <v>795</v>
      </c>
      <c r="V133" s="650">
        <v>2</v>
      </c>
      <c r="W133" s="650" t="s">
        <v>85</v>
      </c>
      <c r="X133" s="650">
        <v>74141447</v>
      </c>
      <c r="Y133" s="651" t="s">
        <v>966</v>
      </c>
    </row>
    <row r="134" spans="3:25" ht="14.3" hidden="1">
      <c r="C134" s="650" t="s">
        <v>1027</v>
      </c>
      <c r="D134" s="650">
        <v>1</v>
      </c>
      <c r="E134" s="651" t="s">
        <v>890</v>
      </c>
      <c r="F134" s="650"/>
      <c r="G134" s="650"/>
      <c r="H134" s="650">
        <v>0</v>
      </c>
      <c r="I134" s="650">
        <v>0</v>
      </c>
      <c r="J134" s="650">
        <v>0</v>
      </c>
      <c r="K134" s="650">
        <v>0</v>
      </c>
      <c r="L134" s="650">
        <v>0</v>
      </c>
      <c r="M134" s="650">
        <v>0</v>
      </c>
      <c r="N134" s="650">
        <v>0</v>
      </c>
      <c r="O134" s="650">
        <v>0</v>
      </c>
      <c r="P134" s="650"/>
      <c r="Q134" s="650">
        <v>0</v>
      </c>
      <c r="R134" s="650" t="s">
        <v>891</v>
      </c>
      <c r="S134" s="650"/>
      <c r="T134" s="650">
        <v>1</v>
      </c>
      <c r="U134" s="650"/>
      <c r="V134" s="650">
        <v>1</v>
      </c>
      <c r="W134" s="650" t="s">
        <v>85</v>
      </c>
      <c r="X134" s="650"/>
      <c r="Y134" s="651" t="s">
        <v>885</v>
      </c>
    </row>
    <row r="135" spans="3:25" ht="14.3" hidden="1">
      <c r="C135" s="650" t="s">
        <v>1027</v>
      </c>
      <c r="D135" s="650">
        <v>1</v>
      </c>
      <c r="E135" s="651" t="s">
        <v>1028</v>
      </c>
      <c r="F135" s="650" t="s">
        <v>924</v>
      </c>
      <c r="G135" s="650"/>
      <c r="H135" s="650">
        <v>0</v>
      </c>
      <c r="I135" s="650">
        <v>0</v>
      </c>
      <c r="J135" s="650">
        <v>100</v>
      </c>
      <c r="K135" s="650">
        <v>0</v>
      </c>
      <c r="L135" s="650">
        <v>100</v>
      </c>
      <c r="M135" s="650">
        <v>0</v>
      </c>
      <c r="N135" s="650">
        <v>100</v>
      </c>
      <c r="O135" s="650">
        <v>100</v>
      </c>
      <c r="P135" s="650" t="s">
        <v>925</v>
      </c>
      <c r="Q135" s="650">
        <v>39</v>
      </c>
      <c r="R135" s="650" t="s">
        <v>1029</v>
      </c>
      <c r="S135" s="650" t="s">
        <v>676</v>
      </c>
      <c r="T135" s="653">
        <v>41640</v>
      </c>
      <c r="U135" s="650"/>
      <c r="V135" s="650">
        <v>2</v>
      </c>
      <c r="W135" s="650" t="s">
        <v>85</v>
      </c>
      <c r="X135" s="650"/>
      <c r="Y135" s="651" t="s">
        <v>885</v>
      </c>
    </row>
    <row r="136" spans="3:25" ht="14.3" hidden="1">
      <c r="C136" s="650" t="s">
        <v>1027</v>
      </c>
      <c r="D136" s="650">
        <v>1</v>
      </c>
      <c r="E136" s="651" t="s">
        <v>1028</v>
      </c>
      <c r="F136" s="650" t="s">
        <v>924</v>
      </c>
      <c r="G136" s="650"/>
      <c r="H136" s="650">
        <v>0</v>
      </c>
      <c r="I136" s="650">
        <v>0</v>
      </c>
      <c r="J136" s="650">
        <v>50</v>
      </c>
      <c r="K136" s="650">
        <v>0</v>
      </c>
      <c r="L136" s="650">
        <v>50</v>
      </c>
      <c r="M136" s="650">
        <v>0</v>
      </c>
      <c r="N136" s="650">
        <v>50</v>
      </c>
      <c r="O136" s="650">
        <v>50</v>
      </c>
      <c r="P136" s="650" t="s">
        <v>925</v>
      </c>
      <c r="Q136" s="650">
        <v>40</v>
      </c>
      <c r="R136" s="650" t="s">
        <v>1030</v>
      </c>
      <c r="S136" s="650" t="s">
        <v>676</v>
      </c>
      <c r="T136" s="653">
        <v>41640</v>
      </c>
      <c r="U136" s="650"/>
      <c r="V136" s="650">
        <v>2</v>
      </c>
      <c r="W136" s="650" t="s">
        <v>85</v>
      </c>
      <c r="X136" s="650"/>
      <c r="Y136" s="651" t="s">
        <v>885</v>
      </c>
    </row>
    <row r="137" spans="3:25" ht="14.3" hidden="1">
      <c r="C137" s="650" t="s">
        <v>1027</v>
      </c>
      <c r="D137" s="650">
        <v>1</v>
      </c>
      <c r="E137" s="651" t="s">
        <v>1028</v>
      </c>
      <c r="F137" s="650" t="s">
        <v>924</v>
      </c>
      <c r="G137" s="650"/>
      <c r="H137" s="650">
        <v>0</v>
      </c>
      <c r="I137" s="650">
        <v>0</v>
      </c>
      <c r="J137" s="650">
        <v>100</v>
      </c>
      <c r="K137" s="650">
        <v>0</v>
      </c>
      <c r="L137" s="650">
        <v>100</v>
      </c>
      <c r="M137" s="650">
        <v>0</v>
      </c>
      <c r="N137" s="650">
        <v>100</v>
      </c>
      <c r="O137" s="650">
        <v>100</v>
      </c>
      <c r="P137" s="650" t="s">
        <v>925</v>
      </c>
      <c r="Q137" s="650">
        <v>42</v>
      </c>
      <c r="R137" s="650" t="s">
        <v>1031</v>
      </c>
      <c r="S137" s="650" t="s">
        <v>676</v>
      </c>
      <c r="T137" s="653">
        <v>41640</v>
      </c>
      <c r="U137" s="650"/>
      <c r="V137" s="650">
        <v>2</v>
      </c>
      <c r="W137" s="650" t="s">
        <v>85</v>
      </c>
      <c r="X137" s="650"/>
      <c r="Y137" s="651" t="s">
        <v>885</v>
      </c>
    </row>
    <row r="138" spans="3:25" ht="14.3" hidden="1">
      <c r="C138" s="650" t="s">
        <v>1027</v>
      </c>
      <c r="D138" s="650">
        <v>1</v>
      </c>
      <c r="E138" s="651" t="s">
        <v>1028</v>
      </c>
      <c r="F138" s="650" t="s">
        <v>924</v>
      </c>
      <c r="G138" s="650"/>
      <c r="H138" s="650">
        <v>0</v>
      </c>
      <c r="I138" s="650">
        <v>0</v>
      </c>
      <c r="J138" s="650">
        <v>50</v>
      </c>
      <c r="K138" s="650">
        <v>0</v>
      </c>
      <c r="L138" s="650">
        <v>50</v>
      </c>
      <c r="M138" s="650">
        <v>0</v>
      </c>
      <c r="N138" s="650">
        <v>50</v>
      </c>
      <c r="O138" s="650">
        <v>50</v>
      </c>
      <c r="P138" s="650" t="s">
        <v>925</v>
      </c>
      <c r="Q138" s="650">
        <v>43</v>
      </c>
      <c r="R138" s="650" t="s">
        <v>1032</v>
      </c>
      <c r="S138" s="650" t="s">
        <v>676</v>
      </c>
      <c r="T138" s="653">
        <v>41640</v>
      </c>
      <c r="U138" s="650"/>
      <c r="V138" s="650">
        <v>2</v>
      </c>
      <c r="W138" s="650" t="s">
        <v>85</v>
      </c>
      <c r="X138" s="650"/>
      <c r="Y138" s="651" t="s">
        <v>885</v>
      </c>
    </row>
    <row r="139" spans="3:25" ht="14.3" hidden="1">
      <c r="C139" s="650" t="s">
        <v>1027</v>
      </c>
      <c r="D139" s="650">
        <v>1</v>
      </c>
      <c r="E139" s="651" t="s">
        <v>929</v>
      </c>
      <c r="F139" s="650" t="s">
        <v>924</v>
      </c>
      <c r="G139" s="650"/>
      <c r="H139" s="650">
        <v>0</v>
      </c>
      <c r="I139" s="650">
        <v>0</v>
      </c>
      <c r="J139" s="650">
        <v>500</v>
      </c>
      <c r="K139" s="650">
        <v>0</v>
      </c>
      <c r="L139" s="650">
        <v>500</v>
      </c>
      <c r="M139" s="650">
        <v>0</v>
      </c>
      <c r="N139" s="650">
        <v>500</v>
      </c>
      <c r="O139" s="650">
        <v>500</v>
      </c>
      <c r="P139" s="650" t="s">
        <v>925</v>
      </c>
      <c r="Q139" s="650">
        <v>46</v>
      </c>
      <c r="R139" s="650" t="s">
        <v>1033</v>
      </c>
      <c r="S139" s="650" t="s">
        <v>676</v>
      </c>
      <c r="T139" s="653">
        <v>41640</v>
      </c>
      <c r="U139" s="650"/>
      <c r="V139" s="650">
        <v>2</v>
      </c>
      <c r="W139" s="650" t="s">
        <v>85</v>
      </c>
      <c r="X139" s="650"/>
      <c r="Y139" s="651" t="s">
        <v>885</v>
      </c>
    </row>
    <row r="140" spans="3:25" ht="14.3" hidden="1">
      <c r="C140" s="650" t="s">
        <v>1027</v>
      </c>
      <c r="D140" s="650">
        <v>1</v>
      </c>
      <c r="E140" s="651" t="s">
        <v>1034</v>
      </c>
      <c r="F140" s="650" t="s">
        <v>924</v>
      </c>
      <c r="G140" s="650"/>
      <c r="H140" s="650">
        <v>0</v>
      </c>
      <c r="I140" s="650">
        <v>0</v>
      </c>
      <c r="J140" s="650">
        <v>100</v>
      </c>
      <c r="K140" s="650">
        <v>0</v>
      </c>
      <c r="L140" s="650">
        <v>100</v>
      </c>
      <c r="M140" s="650">
        <v>0</v>
      </c>
      <c r="N140" s="650">
        <v>100</v>
      </c>
      <c r="O140" s="650">
        <v>100</v>
      </c>
      <c r="P140" s="650" t="s">
        <v>925</v>
      </c>
      <c r="Q140" s="650">
        <v>48</v>
      </c>
      <c r="R140" s="650" t="s">
        <v>1035</v>
      </c>
      <c r="S140" s="650" t="s">
        <v>676</v>
      </c>
      <c r="T140" s="653">
        <v>41640</v>
      </c>
      <c r="U140" s="650"/>
      <c r="V140" s="650">
        <v>2</v>
      </c>
      <c r="W140" s="650" t="s">
        <v>85</v>
      </c>
      <c r="X140" s="650"/>
      <c r="Y140" s="651" t="s">
        <v>885</v>
      </c>
    </row>
    <row r="141" spans="3:25" ht="14.3" hidden="1">
      <c r="C141" s="650" t="s">
        <v>1027</v>
      </c>
      <c r="D141" s="650">
        <v>1</v>
      </c>
      <c r="E141" s="651" t="s">
        <v>1034</v>
      </c>
      <c r="F141" s="650" t="s">
        <v>924</v>
      </c>
      <c r="G141" s="650"/>
      <c r="H141" s="650">
        <v>0</v>
      </c>
      <c r="I141" s="650">
        <v>0</v>
      </c>
      <c r="J141" s="650">
        <v>50</v>
      </c>
      <c r="K141" s="650">
        <v>0</v>
      </c>
      <c r="L141" s="650">
        <v>50</v>
      </c>
      <c r="M141" s="650">
        <v>0</v>
      </c>
      <c r="N141" s="650">
        <v>50</v>
      </c>
      <c r="O141" s="650">
        <v>50</v>
      </c>
      <c r="P141" s="650" t="s">
        <v>925</v>
      </c>
      <c r="Q141" s="650">
        <v>49</v>
      </c>
      <c r="R141" s="650" t="s">
        <v>1036</v>
      </c>
      <c r="S141" s="650" t="s">
        <v>676</v>
      </c>
      <c r="T141" s="653">
        <v>41640</v>
      </c>
      <c r="U141" s="650"/>
      <c r="V141" s="650">
        <v>2</v>
      </c>
      <c r="W141" s="650" t="s">
        <v>85</v>
      </c>
      <c r="X141" s="650"/>
      <c r="Y141" s="651" t="s">
        <v>885</v>
      </c>
    </row>
    <row r="142" spans="3:25" ht="14.3" hidden="1">
      <c r="C142" s="650" t="s">
        <v>1027</v>
      </c>
      <c r="D142" s="650">
        <v>1</v>
      </c>
      <c r="E142" s="651" t="s">
        <v>1034</v>
      </c>
      <c r="F142" s="650" t="s">
        <v>924</v>
      </c>
      <c r="G142" s="650"/>
      <c r="H142" s="650">
        <v>0</v>
      </c>
      <c r="I142" s="650">
        <v>0</v>
      </c>
      <c r="J142" s="650">
        <v>100</v>
      </c>
      <c r="K142" s="650">
        <v>0</v>
      </c>
      <c r="L142" s="650">
        <v>100</v>
      </c>
      <c r="M142" s="650">
        <v>0</v>
      </c>
      <c r="N142" s="650">
        <v>100</v>
      </c>
      <c r="O142" s="650">
        <v>100</v>
      </c>
      <c r="P142" s="650" t="s">
        <v>925</v>
      </c>
      <c r="Q142" s="650">
        <v>51</v>
      </c>
      <c r="R142" s="650" t="s">
        <v>1037</v>
      </c>
      <c r="S142" s="650" t="s">
        <v>676</v>
      </c>
      <c r="T142" s="653">
        <v>41640</v>
      </c>
      <c r="U142" s="650"/>
      <c r="V142" s="650">
        <v>2</v>
      </c>
      <c r="W142" s="650" t="s">
        <v>85</v>
      </c>
      <c r="X142" s="650"/>
      <c r="Y142" s="651" t="s">
        <v>885</v>
      </c>
    </row>
    <row r="143" spans="3:25" ht="14.3" hidden="1">
      <c r="C143" s="650" t="s">
        <v>1027</v>
      </c>
      <c r="D143" s="650">
        <v>1</v>
      </c>
      <c r="E143" s="651" t="s">
        <v>1034</v>
      </c>
      <c r="F143" s="650" t="s">
        <v>924</v>
      </c>
      <c r="G143" s="650"/>
      <c r="H143" s="650">
        <v>0</v>
      </c>
      <c r="I143" s="650">
        <v>0</v>
      </c>
      <c r="J143" s="650">
        <v>50</v>
      </c>
      <c r="K143" s="650">
        <v>0</v>
      </c>
      <c r="L143" s="650">
        <v>50</v>
      </c>
      <c r="M143" s="650">
        <v>0</v>
      </c>
      <c r="N143" s="650">
        <v>50</v>
      </c>
      <c r="O143" s="650">
        <v>50</v>
      </c>
      <c r="P143" s="650" t="s">
        <v>925</v>
      </c>
      <c r="Q143" s="650">
        <v>52</v>
      </c>
      <c r="R143" s="650" t="s">
        <v>1038</v>
      </c>
      <c r="S143" s="650" t="s">
        <v>676</v>
      </c>
      <c r="T143" s="653">
        <v>41640</v>
      </c>
      <c r="U143" s="650"/>
      <c r="V143" s="650">
        <v>2</v>
      </c>
      <c r="W143" s="650" t="s">
        <v>85</v>
      </c>
      <c r="X143" s="650"/>
      <c r="Y143" s="651" t="s">
        <v>885</v>
      </c>
    </row>
    <row r="144" spans="3:25" ht="14.3" hidden="1">
      <c r="C144" s="650" t="s">
        <v>1027</v>
      </c>
      <c r="D144" s="650">
        <v>1</v>
      </c>
      <c r="E144" s="651" t="s">
        <v>933</v>
      </c>
      <c r="F144" s="650" t="s">
        <v>924</v>
      </c>
      <c r="G144" s="650"/>
      <c r="H144" s="650">
        <v>0</v>
      </c>
      <c r="I144" s="650">
        <v>0</v>
      </c>
      <c r="J144" s="650">
        <v>500</v>
      </c>
      <c r="K144" s="650">
        <v>0</v>
      </c>
      <c r="L144" s="650">
        <v>500</v>
      </c>
      <c r="M144" s="650">
        <v>0</v>
      </c>
      <c r="N144" s="650">
        <v>500</v>
      </c>
      <c r="O144" s="650">
        <v>500</v>
      </c>
      <c r="P144" s="650" t="s">
        <v>925</v>
      </c>
      <c r="Q144" s="650">
        <v>55</v>
      </c>
      <c r="R144" s="650" t="s">
        <v>1039</v>
      </c>
      <c r="S144" s="650" t="s">
        <v>676</v>
      </c>
      <c r="T144" s="653">
        <v>41640</v>
      </c>
      <c r="U144" s="650"/>
      <c r="V144" s="650">
        <v>2</v>
      </c>
      <c r="W144" s="650" t="s">
        <v>85</v>
      </c>
      <c r="X144" s="650"/>
      <c r="Y144" s="651" t="s">
        <v>885</v>
      </c>
    </row>
    <row r="145" spans="3:25" ht="14.3" hidden="1">
      <c r="C145" s="650" t="s">
        <v>1027</v>
      </c>
      <c r="D145" s="650">
        <v>1</v>
      </c>
      <c r="E145" s="651" t="s">
        <v>1040</v>
      </c>
      <c r="F145" s="650" t="s">
        <v>924</v>
      </c>
      <c r="G145" s="650"/>
      <c r="H145" s="650">
        <v>0</v>
      </c>
      <c r="I145" s="650">
        <v>0</v>
      </c>
      <c r="J145" s="650">
        <v>100</v>
      </c>
      <c r="K145" s="650">
        <v>0</v>
      </c>
      <c r="L145" s="650">
        <v>100</v>
      </c>
      <c r="M145" s="650">
        <v>0</v>
      </c>
      <c r="N145" s="650">
        <v>100</v>
      </c>
      <c r="O145" s="650">
        <v>100</v>
      </c>
      <c r="P145" s="650" t="s">
        <v>925</v>
      </c>
      <c r="Q145" s="650">
        <v>60</v>
      </c>
      <c r="R145" s="650" t="s">
        <v>1041</v>
      </c>
      <c r="S145" s="650" t="s">
        <v>676</v>
      </c>
      <c r="T145" s="653">
        <v>41640</v>
      </c>
      <c r="U145" s="650"/>
      <c r="V145" s="650">
        <v>2</v>
      </c>
      <c r="W145" s="650" t="s">
        <v>85</v>
      </c>
      <c r="X145" s="650"/>
      <c r="Y145" s="651" t="s">
        <v>885</v>
      </c>
    </row>
    <row r="146" spans="3:25" ht="14.3" hidden="1">
      <c r="C146" s="650" t="s">
        <v>1027</v>
      </c>
      <c r="D146" s="650">
        <v>1</v>
      </c>
      <c r="E146" s="651" t="s">
        <v>1040</v>
      </c>
      <c r="F146" s="650" t="s">
        <v>924</v>
      </c>
      <c r="G146" s="650"/>
      <c r="H146" s="650">
        <v>0</v>
      </c>
      <c r="I146" s="650">
        <v>0</v>
      </c>
      <c r="J146" s="650">
        <v>50</v>
      </c>
      <c r="K146" s="650">
        <v>0</v>
      </c>
      <c r="L146" s="650">
        <v>50</v>
      </c>
      <c r="M146" s="650">
        <v>0</v>
      </c>
      <c r="N146" s="650">
        <v>50</v>
      </c>
      <c r="O146" s="650">
        <v>50</v>
      </c>
      <c r="P146" s="650" t="s">
        <v>925</v>
      </c>
      <c r="Q146" s="650">
        <v>61</v>
      </c>
      <c r="R146" s="650" t="s">
        <v>1042</v>
      </c>
      <c r="S146" s="650" t="s">
        <v>676</v>
      </c>
      <c r="T146" s="653">
        <v>41640</v>
      </c>
      <c r="U146" s="650"/>
      <c r="V146" s="650">
        <v>2</v>
      </c>
      <c r="W146" s="650" t="s">
        <v>85</v>
      </c>
      <c r="X146" s="650"/>
      <c r="Y146" s="651" t="s">
        <v>885</v>
      </c>
    </row>
    <row r="147" spans="3:25" ht="14.3" hidden="1">
      <c r="C147" s="650" t="s">
        <v>1027</v>
      </c>
      <c r="D147" s="650">
        <v>1</v>
      </c>
      <c r="E147" s="651" t="s">
        <v>1040</v>
      </c>
      <c r="F147" s="650" t="s">
        <v>924</v>
      </c>
      <c r="G147" s="650"/>
      <c r="H147" s="650">
        <v>0</v>
      </c>
      <c r="I147" s="650">
        <v>0</v>
      </c>
      <c r="J147" s="650">
        <v>100</v>
      </c>
      <c r="K147" s="650">
        <v>0</v>
      </c>
      <c r="L147" s="650">
        <v>100</v>
      </c>
      <c r="M147" s="650">
        <v>0</v>
      </c>
      <c r="N147" s="650">
        <v>100</v>
      </c>
      <c r="O147" s="650">
        <v>100</v>
      </c>
      <c r="P147" s="650" t="s">
        <v>925</v>
      </c>
      <c r="Q147" s="650">
        <v>63</v>
      </c>
      <c r="R147" s="650" t="s">
        <v>1043</v>
      </c>
      <c r="S147" s="650" t="s">
        <v>676</v>
      </c>
      <c r="T147" s="653">
        <v>41640</v>
      </c>
      <c r="U147" s="650"/>
      <c r="V147" s="650">
        <v>2</v>
      </c>
      <c r="W147" s="650" t="s">
        <v>85</v>
      </c>
      <c r="X147" s="650"/>
      <c r="Y147" s="651" t="s">
        <v>885</v>
      </c>
    </row>
    <row r="148" spans="3:25" ht="14.3" hidden="1">
      <c r="C148" s="650" t="s">
        <v>1027</v>
      </c>
      <c r="D148" s="650">
        <v>1</v>
      </c>
      <c r="E148" s="651" t="s">
        <v>1040</v>
      </c>
      <c r="F148" s="650" t="s">
        <v>924</v>
      </c>
      <c r="G148" s="650"/>
      <c r="H148" s="650">
        <v>0</v>
      </c>
      <c r="I148" s="650">
        <v>0</v>
      </c>
      <c r="J148" s="650">
        <v>50</v>
      </c>
      <c r="K148" s="650">
        <v>0</v>
      </c>
      <c r="L148" s="650">
        <v>50</v>
      </c>
      <c r="M148" s="650">
        <v>0</v>
      </c>
      <c r="N148" s="650">
        <v>50</v>
      </c>
      <c r="O148" s="650">
        <v>50</v>
      </c>
      <c r="P148" s="650" t="s">
        <v>925</v>
      </c>
      <c r="Q148" s="650">
        <v>64</v>
      </c>
      <c r="R148" s="650" t="s">
        <v>1044</v>
      </c>
      <c r="S148" s="650" t="s">
        <v>676</v>
      </c>
      <c r="T148" s="653">
        <v>41640</v>
      </c>
      <c r="U148" s="650"/>
      <c r="V148" s="650">
        <v>2</v>
      </c>
      <c r="W148" s="650" t="s">
        <v>85</v>
      </c>
      <c r="X148" s="650"/>
      <c r="Y148" s="651" t="s">
        <v>885</v>
      </c>
    </row>
    <row r="149" spans="3:25" ht="14.3" hidden="1">
      <c r="C149" s="650" t="s">
        <v>1027</v>
      </c>
      <c r="D149" s="650">
        <v>1</v>
      </c>
      <c r="E149" s="651" t="s">
        <v>963</v>
      </c>
      <c r="F149" s="650" t="s">
        <v>1045</v>
      </c>
      <c r="G149" s="650"/>
      <c r="H149" s="650">
        <v>0</v>
      </c>
      <c r="I149" s="650">
        <v>0</v>
      </c>
      <c r="J149" s="650">
        <v>698.75</v>
      </c>
      <c r="K149" s="650">
        <v>0</v>
      </c>
      <c r="L149" s="650">
        <v>698.75</v>
      </c>
      <c r="M149" s="650">
        <v>0</v>
      </c>
      <c r="N149" s="650">
        <v>698.75</v>
      </c>
      <c r="O149" s="650">
        <v>698.75</v>
      </c>
      <c r="P149" s="650" t="s">
        <v>925</v>
      </c>
      <c r="Q149" s="650">
        <v>51</v>
      </c>
      <c r="R149" s="650" t="s">
        <v>1046</v>
      </c>
      <c r="S149" s="650" t="s">
        <v>676</v>
      </c>
      <c r="T149" s="653">
        <v>41640</v>
      </c>
      <c r="U149" s="650"/>
      <c r="V149" s="650">
        <v>2</v>
      </c>
      <c r="W149" s="650" t="s">
        <v>85</v>
      </c>
      <c r="X149" s="650"/>
      <c r="Y149" s="651" t="s">
        <v>885</v>
      </c>
    </row>
    <row r="150" spans="3:25" ht="14.3" hidden="1">
      <c r="C150" s="650" t="s">
        <v>1027</v>
      </c>
      <c r="D150" s="650">
        <v>1</v>
      </c>
      <c r="E150" s="651" t="s">
        <v>963</v>
      </c>
      <c r="F150" s="650" t="s">
        <v>924</v>
      </c>
      <c r="G150" s="650"/>
      <c r="H150" s="650">
        <v>0</v>
      </c>
      <c r="I150" s="650">
        <v>0</v>
      </c>
      <c r="J150" s="650">
        <v>500</v>
      </c>
      <c r="K150" s="650">
        <v>0</v>
      </c>
      <c r="L150" s="650">
        <v>500</v>
      </c>
      <c r="M150" s="650">
        <v>0</v>
      </c>
      <c r="N150" s="650">
        <v>500</v>
      </c>
      <c r="O150" s="650">
        <v>500</v>
      </c>
      <c r="P150" s="650" t="s">
        <v>925</v>
      </c>
      <c r="Q150" s="650">
        <v>65</v>
      </c>
      <c r="R150" s="650" t="s">
        <v>1047</v>
      </c>
      <c r="S150" s="650" t="s">
        <v>676</v>
      </c>
      <c r="T150" s="653">
        <v>41640</v>
      </c>
      <c r="U150" s="650"/>
      <c r="V150" s="650">
        <v>2</v>
      </c>
      <c r="W150" s="650" t="s">
        <v>85</v>
      </c>
      <c r="X150" s="650"/>
      <c r="Y150" s="651" t="s">
        <v>885</v>
      </c>
    </row>
    <row r="151" spans="3:25" ht="14.3" hidden="1">
      <c r="C151" s="650" t="s">
        <v>1027</v>
      </c>
      <c r="D151" s="650">
        <v>1</v>
      </c>
      <c r="E151" s="651" t="s">
        <v>1048</v>
      </c>
      <c r="F151" s="650" t="s">
        <v>1045</v>
      </c>
      <c r="G151" s="650"/>
      <c r="H151" s="650">
        <v>0</v>
      </c>
      <c r="I151" s="650">
        <v>0</v>
      </c>
      <c r="J151" s="650">
        <v>6989</v>
      </c>
      <c r="K151" s="650">
        <v>0</v>
      </c>
      <c r="L151" s="650">
        <v>6989</v>
      </c>
      <c r="M151" s="650">
        <v>0</v>
      </c>
      <c r="N151" s="650">
        <v>6989</v>
      </c>
      <c r="O151" s="650">
        <v>6989</v>
      </c>
      <c r="P151" s="650" t="s">
        <v>925</v>
      </c>
      <c r="Q151" s="650">
        <v>54</v>
      </c>
      <c r="R151" s="650" t="s">
        <v>1049</v>
      </c>
      <c r="S151" s="650" t="s">
        <v>676</v>
      </c>
      <c r="T151" s="653">
        <v>41640</v>
      </c>
      <c r="U151" s="650"/>
      <c r="V151" s="650">
        <v>2</v>
      </c>
      <c r="W151" s="650" t="s">
        <v>85</v>
      </c>
      <c r="X151" s="650"/>
      <c r="Y151" s="651" t="s">
        <v>885</v>
      </c>
    </row>
    <row r="152" spans="3:25" ht="14.3" hidden="1">
      <c r="C152" s="650" t="s">
        <v>1027</v>
      </c>
      <c r="D152" s="650">
        <v>1</v>
      </c>
      <c r="E152" s="651" t="s">
        <v>1050</v>
      </c>
      <c r="F152" s="650" t="s">
        <v>935</v>
      </c>
      <c r="G152" s="650"/>
      <c r="H152" s="650">
        <v>0</v>
      </c>
      <c r="I152" s="650">
        <v>0</v>
      </c>
      <c r="J152" s="650">
        <v>420</v>
      </c>
      <c r="K152" s="650">
        <v>0</v>
      </c>
      <c r="L152" s="650">
        <v>420</v>
      </c>
      <c r="M152" s="650">
        <v>0</v>
      </c>
      <c r="N152" s="650">
        <v>420</v>
      </c>
      <c r="O152" s="650">
        <v>420</v>
      </c>
      <c r="P152" s="650" t="s">
        <v>936</v>
      </c>
      <c r="Q152" s="650">
        <v>6</v>
      </c>
      <c r="R152" s="650" t="s">
        <v>1051</v>
      </c>
      <c r="S152" s="650" t="s">
        <v>195</v>
      </c>
      <c r="T152" s="653">
        <v>41640</v>
      </c>
      <c r="U152" s="650"/>
      <c r="V152" s="650">
        <v>2</v>
      </c>
      <c r="W152" s="650" t="s">
        <v>85</v>
      </c>
      <c r="X152" s="650"/>
      <c r="Y152" s="651" t="s">
        <v>885</v>
      </c>
    </row>
    <row r="153" spans="3:25" ht="14.3" hidden="1">
      <c r="C153" s="650" t="s">
        <v>1027</v>
      </c>
      <c r="D153" s="650">
        <v>1</v>
      </c>
      <c r="E153" s="651" t="s">
        <v>1052</v>
      </c>
      <c r="F153" s="650" t="s">
        <v>1053</v>
      </c>
      <c r="G153" s="650"/>
      <c r="H153" s="650">
        <v>0</v>
      </c>
      <c r="I153" s="650">
        <v>0</v>
      </c>
      <c r="J153" s="650">
        <v>2096.6999999999998</v>
      </c>
      <c r="K153" s="650">
        <v>0</v>
      </c>
      <c r="L153" s="650">
        <v>2096.6999999999998</v>
      </c>
      <c r="M153" s="650">
        <v>0</v>
      </c>
      <c r="N153" s="650">
        <v>2096.6999999999998</v>
      </c>
      <c r="O153" s="650">
        <v>2096.6999999999998</v>
      </c>
      <c r="P153" s="650" t="s">
        <v>925</v>
      </c>
      <c r="Q153" s="650">
        <v>45</v>
      </c>
      <c r="R153" s="650" t="s">
        <v>1054</v>
      </c>
      <c r="S153" s="650" t="s">
        <v>676</v>
      </c>
      <c r="T153" s="653">
        <v>41640</v>
      </c>
      <c r="U153" s="650"/>
      <c r="V153" s="650">
        <v>2</v>
      </c>
      <c r="W153" s="650" t="s">
        <v>85</v>
      </c>
      <c r="X153" s="650"/>
      <c r="Y153" s="651" t="s">
        <v>885</v>
      </c>
    </row>
    <row r="154" spans="3:25" ht="14.3" hidden="1">
      <c r="C154" s="650" t="s">
        <v>1027</v>
      </c>
      <c r="D154" s="650">
        <v>1</v>
      </c>
      <c r="E154" s="651" t="s">
        <v>1055</v>
      </c>
      <c r="F154" s="650" t="s">
        <v>924</v>
      </c>
      <c r="G154" s="650"/>
      <c r="H154" s="650">
        <v>0</v>
      </c>
      <c r="I154" s="650">
        <v>0</v>
      </c>
      <c r="J154" s="650">
        <v>100</v>
      </c>
      <c r="K154" s="650">
        <v>0</v>
      </c>
      <c r="L154" s="650">
        <v>100</v>
      </c>
      <c r="M154" s="650">
        <v>0</v>
      </c>
      <c r="N154" s="650">
        <v>100</v>
      </c>
      <c r="O154" s="650">
        <v>100</v>
      </c>
      <c r="P154" s="650" t="s">
        <v>925</v>
      </c>
      <c r="Q154" s="650">
        <v>73</v>
      </c>
      <c r="R154" s="650" t="s">
        <v>1056</v>
      </c>
      <c r="S154" s="650" t="s">
        <v>676</v>
      </c>
      <c r="T154" s="653">
        <v>41640</v>
      </c>
      <c r="U154" s="650"/>
      <c r="V154" s="650">
        <v>2</v>
      </c>
      <c r="W154" s="650" t="s">
        <v>85</v>
      </c>
      <c r="X154" s="650"/>
      <c r="Y154" s="651" t="s">
        <v>885</v>
      </c>
    </row>
    <row r="155" spans="3:25" ht="14.3" hidden="1">
      <c r="C155" s="650" t="s">
        <v>1027</v>
      </c>
      <c r="D155" s="650">
        <v>1</v>
      </c>
      <c r="E155" s="651" t="s">
        <v>1055</v>
      </c>
      <c r="F155" s="650" t="s">
        <v>924</v>
      </c>
      <c r="G155" s="650"/>
      <c r="H155" s="650">
        <v>0</v>
      </c>
      <c r="I155" s="650">
        <v>0</v>
      </c>
      <c r="J155" s="650">
        <v>50</v>
      </c>
      <c r="K155" s="650">
        <v>0</v>
      </c>
      <c r="L155" s="650">
        <v>50</v>
      </c>
      <c r="M155" s="650">
        <v>0</v>
      </c>
      <c r="N155" s="650">
        <v>50</v>
      </c>
      <c r="O155" s="650">
        <v>50</v>
      </c>
      <c r="P155" s="650" t="s">
        <v>925</v>
      </c>
      <c r="Q155" s="650">
        <v>74</v>
      </c>
      <c r="R155" s="650" t="s">
        <v>1057</v>
      </c>
      <c r="S155" s="650" t="s">
        <v>676</v>
      </c>
      <c r="T155" s="653">
        <v>41640</v>
      </c>
      <c r="U155" s="650"/>
      <c r="V155" s="650">
        <v>2</v>
      </c>
      <c r="W155" s="650" t="s">
        <v>85</v>
      </c>
      <c r="X155" s="650"/>
      <c r="Y155" s="651" t="s">
        <v>885</v>
      </c>
    </row>
    <row r="156" spans="3:25" ht="14.3" hidden="1">
      <c r="C156" s="650" t="s">
        <v>1027</v>
      </c>
      <c r="D156" s="650">
        <v>1</v>
      </c>
      <c r="E156" s="651" t="s">
        <v>1055</v>
      </c>
      <c r="F156" s="650" t="s">
        <v>924</v>
      </c>
      <c r="G156" s="650"/>
      <c r="H156" s="650">
        <v>0</v>
      </c>
      <c r="I156" s="650">
        <v>0</v>
      </c>
      <c r="J156" s="650">
        <v>100</v>
      </c>
      <c r="K156" s="650">
        <v>0</v>
      </c>
      <c r="L156" s="650">
        <v>100</v>
      </c>
      <c r="M156" s="650">
        <v>0</v>
      </c>
      <c r="N156" s="650">
        <v>100</v>
      </c>
      <c r="O156" s="650">
        <v>100</v>
      </c>
      <c r="P156" s="650" t="s">
        <v>925</v>
      </c>
      <c r="Q156" s="650">
        <v>76</v>
      </c>
      <c r="R156" s="650" t="s">
        <v>1058</v>
      </c>
      <c r="S156" s="650" t="s">
        <v>676</v>
      </c>
      <c r="T156" s="653">
        <v>41640</v>
      </c>
      <c r="U156" s="650"/>
      <c r="V156" s="650">
        <v>2</v>
      </c>
      <c r="W156" s="650" t="s">
        <v>85</v>
      </c>
      <c r="X156" s="650"/>
      <c r="Y156" s="651" t="s">
        <v>885</v>
      </c>
    </row>
    <row r="157" spans="3:25" ht="14.3" hidden="1">
      <c r="C157" s="650" t="s">
        <v>1027</v>
      </c>
      <c r="D157" s="650">
        <v>1</v>
      </c>
      <c r="E157" s="651" t="s">
        <v>1055</v>
      </c>
      <c r="F157" s="650" t="s">
        <v>924</v>
      </c>
      <c r="G157" s="650"/>
      <c r="H157" s="650">
        <v>0</v>
      </c>
      <c r="I157" s="650">
        <v>0</v>
      </c>
      <c r="J157" s="650">
        <v>50</v>
      </c>
      <c r="K157" s="650">
        <v>0</v>
      </c>
      <c r="L157" s="650">
        <v>50</v>
      </c>
      <c r="M157" s="650">
        <v>0</v>
      </c>
      <c r="N157" s="650">
        <v>50</v>
      </c>
      <c r="O157" s="650">
        <v>50</v>
      </c>
      <c r="P157" s="650" t="s">
        <v>925</v>
      </c>
      <c r="Q157" s="650">
        <v>77</v>
      </c>
      <c r="R157" s="650" t="s">
        <v>1059</v>
      </c>
      <c r="S157" s="650" t="s">
        <v>676</v>
      </c>
      <c r="T157" s="653">
        <v>41640</v>
      </c>
      <c r="U157" s="650"/>
      <c r="V157" s="650">
        <v>2</v>
      </c>
      <c r="W157" s="650" t="s">
        <v>85</v>
      </c>
      <c r="X157" s="650"/>
      <c r="Y157" s="651" t="s">
        <v>885</v>
      </c>
    </row>
    <row r="158" spans="3:25" ht="14.3" hidden="1">
      <c r="C158" s="650" t="s">
        <v>1027</v>
      </c>
      <c r="D158" s="650">
        <v>1</v>
      </c>
      <c r="E158" s="651" t="s">
        <v>1060</v>
      </c>
      <c r="F158" s="650" t="s">
        <v>924</v>
      </c>
      <c r="G158" s="650"/>
      <c r="H158" s="650">
        <v>0</v>
      </c>
      <c r="I158" s="650">
        <v>0</v>
      </c>
      <c r="J158" s="650">
        <v>50</v>
      </c>
      <c r="K158" s="650">
        <v>0</v>
      </c>
      <c r="L158" s="650">
        <v>50</v>
      </c>
      <c r="M158" s="650">
        <v>0</v>
      </c>
      <c r="N158" s="650">
        <v>50</v>
      </c>
      <c r="O158" s="650">
        <v>50</v>
      </c>
      <c r="P158" s="650" t="s">
        <v>925</v>
      </c>
      <c r="Q158" s="650">
        <v>79</v>
      </c>
      <c r="R158" s="650" t="s">
        <v>1061</v>
      </c>
      <c r="S158" s="650" t="s">
        <v>676</v>
      </c>
      <c r="T158" s="653">
        <v>41640</v>
      </c>
      <c r="U158" s="650"/>
      <c r="V158" s="650">
        <v>2</v>
      </c>
      <c r="W158" s="650" t="s">
        <v>85</v>
      </c>
      <c r="X158" s="650"/>
      <c r="Y158" s="651" t="s">
        <v>885</v>
      </c>
    </row>
    <row r="159" spans="3:25" ht="14.3" hidden="1">
      <c r="C159" s="650" t="s">
        <v>1027</v>
      </c>
      <c r="D159" s="650">
        <v>1</v>
      </c>
      <c r="E159" s="651" t="s">
        <v>1060</v>
      </c>
      <c r="F159" s="650" t="s">
        <v>924</v>
      </c>
      <c r="G159" s="650"/>
      <c r="H159" s="650">
        <v>0</v>
      </c>
      <c r="I159" s="650">
        <v>0</v>
      </c>
      <c r="J159" s="650">
        <v>50</v>
      </c>
      <c r="K159" s="650">
        <v>0</v>
      </c>
      <c r="L159" s="650">
        <v>50</v>
      </c>
      <c r="M159" s="650">
        <v>0</v>
      </c>
      <c r="N159" s="650">
        <v>50</v>
      </c>
      <c r="O159" s="650">
        <v>50</v>
      </c>
      <c r="P159" s="650" t="s">
        <v>925</v>
      </c>
      <c r="Q159" s="650">
        <v>81</v>
      </c>
      <c r="R159" s="650" t="s">
        <v>1062</v>
      </c>
      <c r="S159" s="650" t="s">
        <v>676</v>
      </c>
      <c r="T159" s="653">
        <v>41640</v>
      </c>
      <c r="U159" s="650"/>
      <c r="V159" s="650">
        <v>2</v>
      </c>
      <c r="W159" s="650" t="s">
        <v>85</v>
      </c>
      <c r="X159" s="650"/>
      <c r="Y159" s="651" t="s">
        <v>885</v>
      </c>
    </row>
    <row r="160" spans="3:25" ht="14.3" hidden="1">
      <c r="C160" s="650" t="s">
        <v>1027</v>
      </c>
      <c r="D160" s="650">
        <v>1</v>
      </c>
      <c r="E160" s="651" t="s">
        <v>1060</v>
      </c>
      <c r="F160" s="650" t="s">
        <v>924</v>
      </c>
      <c r="G160" s="650"/>
      <c r="H160" s="650">
        <v>0</v>
      </c>
      <c r="I160" s="650">
        <v>0</v>
      </c>
      <c r="J160" s="650">
        <v>50</v>
      </c>
      <c r="K160" s="650">
        <v>0</v>
      </c>
      <c r="L160" s="650">
        <v>50</v>
      </c>
      <c r="M160" s="650">
        <v>0</v>
      </c>
      <c r="N160" s="650">
        <v>50</v>
      </c>
      <c r="O160" s="650">
        <v>50</v>
      </c>
      <c r="P160" s="650" t="s">
        <v>925</v>
      </c>
      <c r="Q160" s="650">
        <v>83</v>
      </c>
      <c r="R160" s="650" t="s">
        <v>1063</v>
      </c>
      <c r="S160" s="650" t="s">
        <v>676</v>
      </c>
      <c r="T160" s="653">
        <v>41640</v>
      </c>
      <c r="U160" s="650"/>
      <c r="V160" s="650">
        <v>2</v>
      </c>
      <c r="W160" s="650" t="s">
        <v>85</v>
      </c>
      <c r="X160" s="650"/>
      <c r="Y160" s="651" t="s">
        <v>885</v>
      </c>
    </row>
    <row r="161" spans="3:26" ht="14.3" hidden="1">
      <c r="C161" s="650" t="s">
        <v>1027</v>
      </c>
      <c r="D161" s="650">
        <v>1</v>
      </c>
      <c r="E161" s="651" t="s">
        <v>941</v>
      </c>
      <c r="F161" s="650" t="s">
        <v>1045</v>
      </c>
      <c r="G161" s="650"/>
      <c r="H161" s="650">
        <v>0</v>
      </c>
      <c r="I161" s="650">
        <v>0</v>
      </c>
      <c r="J161" s="650">
        <v>698.9</v>
      </c>
      <c r="K161" s="650">
        <v>0</v>
      </c>
      <c r="L161" s="650">
        <v>698.9</v>
      </c>
      <c r="M161" s="650">
        <v>0</v>
      </c>
      <c r="N161" s="650">
        <v>698.9</v>
      </c>
      <c r="O161" s="650">
        <v>698.9</v>
      </c>
      <c r="P161" s="650" t="s">
        <v>925</v>
      </c>
      <c r="Q161" s="650">
        <v>59</v>
      </c>
      <c r="R161" s="650" t="s">
        <v>1064</v>
      </c>
      <c r="S161" s="650" t="s">
        <v>676</v>
      </c>
      <c r="T161" s="653">
        <v>41640</v>
      </c>
      <c r="U161" s="650"/>
      <c r="V161" s="650">
        <v>2</v>
      </c>
      <c r="W161" s="650" t="s">
        <v>85</v>
      </c>
      <c r="X161" s="650"/>
      <c r="Y161" s="651" t="s">
        <v>885</v>
      </c>
      <c r="Z161" s="650"/>
    </row>
    <row r="162" spans="3:26" ht="14.3" hidden="1">
      <c r="C162" s="650" t="s">
        <v>1027</v>
      </c>
      <c r="D162" s="650">
        <v>1</v>
      </c>
      <c r="E162" s="651" t="s">
        <v>941</v>
      </c>
      <c r="F162" s="650" t="s">
        <v>924</v>
      </c>
      <c r="G162" s="650"/>
      <c r="H162" s="650">
        <v>0</v>
      </c>
      <c r="I162" s="650">
        <v>0</v>
      </c>
      <c r="J162" s="650">
        <v>500</v>
      </c>
      <c r="K162" s="650">
        <v>0</v>
      </c>
      <c r="L162" s="650">
        <v>500</v>
      </c>
      <c r="M162" s="650">
        <v>0</v>
      </c>
      <c r="N162" s="650">
        <v>500</v>
      </c>
      <c r="O162" s="650">
        <v>500</v>
      </c>
      <c r="P162" s="650" t="s">
        <v>925</v>
      </c>
      <c r="Q162" s="650">
        <v>84</v>
      </c>
      <c r="R162" s="650" t="s">
        <v>1065</v>
      </c>
      <c r="S162" s="650" t="s">
        <v>676</v>
      </c>
      <c r="T162" s="653">
        <v>41640</v>
      </c>
      <c r="U162" s="650"/>
      <c r="V162" s="650">
        <v>2</v>
      </c>
      <c r="W162" s="650" t="s">
        <v>85</v>
      </c>
      <c r="X162" s="650"/>
      <c r="Y162" s="651" t="s">
        <v>885</v>
      </c>
      <c r="Z162" s="650"/>
    </row>
    <row r="163" spans="3:26" ht="14.3" hidden="1">
      <c r="C163" s="650" t="s">
        <v>1027</v>
      </c>
      <c r="D163" s="650">
        <v>1</v>
      </c>
      <c r="E163" s="651" t="s">
        <v>964</v>
      </c>
      <c r="F163" s="650" t="s">
        <v>1045</v>
      </c>
      <c r="G163" s="650"/>
      <c r="H163" s="650">
        <v>0</v>
      </c>
      <c r="I163" s="650">
        <v>0</v>
      </c>
      <c r="J163" s="650">
        <v>7014</v>
      </c>
      <c r="K163" s="650">
        <v>0</v>
      </c>
      <c r="L163" s="650">
        <v>7014</v>
      </c>
      <c r="M163" s="650">
        <v>0</v>
      </c>
      <c r="N163" s="650">
        <v>7014</v>
      </c>
      <c r="O163" s="650">
        <v>7014</v>
      </c>
      <c r="P163" s="650" t="s">
        <v>925</v>
      </c>
      <c r="Q163" s="650">
        <v>62</v>
      </c>
      <c r="R163" s="650" t="s">
        <v>1066</v>
      </c>
      <c r="S163" s="650" t="s">
        <v>676</v>
      </c>
      <c r="T163" s="653">
        <v>41640</v>
      </c>
      <c r="U163" s="650"/>
      <c r="V163" s="650">
        <v>2</v>
      </c>
      <c r="W163" s="650" t="s">
        <v>85</v>
      </c>
      <c r="X163" s="650"/>
      <c r="Y163" s="651" t="s">
        <v>885</v>
      </c>
      <c r="Z163" s="650"/>
    </row>
    <row r="164" spans="3:26" ht="14.3" hidden="1">
      <c r="C164" s="650" t="s">
        <v>1027</v>
      </c>
      <c r="D164" s="650">
        <v>1</v>
      </c>
      <c r="E164" s="651" t="s">
        <v>882</v>
      </c>
      <c r="F164" s="650" t="s">
        <v>1045</v>
      </c>
      <c r="G164" s="650"/>
      <c r="H164" s="650">
        <v>0</v>
      </c>
      <c r="I164" s="650">
        <v>0</v>
      </c>
      <c r="J164" s="650">
        <v>701.4</v>
      </c>
      <c r="K164" s="650">
        <v>0</v>
      </c>
      <c r="L164" s="650">
        <v>701.4</v>
      </c>
      <c r="M164" s="650">
        <v>0</v>
      </c>
      <c r="N164" s="650">
        <v>701.4</v>
      </c>
      <c r="O164" s="650">
        <v>701.4</v>
      </c>
      <c r="P164" s="650" t="s">
        <v>925</v>
      </c>
      <c r="Q164" s="650">
        <v>69</v>
      </c>
      <c r="R164" s="650" t="s">
        <v>1067</v>
      </c>
      <c r="S164" s="650" t="s">
        <v>676</v>
      </c>
      <c r="T164" s="653">
        <v>41640</v>
      </c>
      <c r="U164" s="650"/>
      <c r="V164" s="650">
        <v>2</v>
      </c>
      <c r="W164" s="650" t="s">
        <v>85</v>
      </c>
      <c r="X164" s="650"/>
      <c r="Y164" s="651" t="s">
        <v>885</v>
      </c>
      <c r="Z164" s="650"/>
    </row>
    <row r="165" spans="3:26" ht="14.3" hidden="1">
      <c r="C165" s="650" t="s">
        <v>1027</v>
      </c>
      <c r="D165" s="650">
        <v>1</v>
      </c>
      <c r="E165" s="651" t="s">
        <v>882</v>
      </c>
      <c r="F165" s="650" t="s">
        <v>924</v>
      </c>
      <c r="G165" s="650"/>
      <c r="H165" s="650">
        <v>0</v>
      </c>
      <c r="I165" s="650">
        <v>0</v>
      </c>
      <c r="J165" s="650">
        <v>500</v>
      </c>
      <c r="K165" s="650">
        <v>0</v>
      </c>
      <c r="L165" s="650">
        <v>500</v>
      </c>
      <c r="M165" s="650">
        <v>0</v>
      </c>
      <c r="N165" s="650">
        <v>500</v>
      </c>
      <c r="O165" s="650">
        <v>500</v>
      </c>
      <c r="P165" s="650" t="s">
        <v>925</v>
      </c>
      <c r="Q165" s="650">
        <v>87</v>
      </c>
      <c r="R165" s="650" t="s">
        <v>1068</v>
      </c>
      <c r="S165" s="650" t="s">
        <v>676</v>
      </c>
      <c r="T165" s="653">
        <v>41640</v>
      </c>
      <c r="U165" s="650"/>
      <c r="V165" s="650">
        <v>2</v>
      </c>
      <c r="W165" s="650" t="s">
        <v>85</v>
      </c>
      <c r="X165" s="650"/>
      <c r="Y165" s="651" t="s">
        <v>885</v>
      </c>
      <c r="Z165" s="650"/>
    </row>
    <row r="166" spans="3:26" ht="14.3" hidden="1">
      <c r="C166" s="650" t="s">
        <v>1027</v>
      </c>
      <c r="D166" s="650">
        <v>1</v>
      </c>
      <c r="E166" s="651" t="s">
        <v>915</v>
      </c>
      <c r="F166" s="650" t="s">
        <v>1053</v>
      </c>
      <c r="G166" s="650"/>
      <c r="H166" s="650">
        <v>0</v>
      </c>
      <c r="I166" s="650">
        <v>0</v>
      </c>
      <c r="J166" s="650">
        <v>2114.4</v>
      </c>
      <c r="K166" s="650">
        <v>0</v>
      </c>
      <c r="L166" s="650">
        <v>2114.4</v>
      </c>
      <c r="M166" s="650">
        <v>0</v>
      </c>
      <c r="N166" s="650">
        <v>2114.4</v>
      </c>
      <c r="O166" s="650">
        <v>2114.4</v>
      </c>
      <c r="P166" s="650" t="s">
        <v>925</v>
      </c>
      <c r="Q166" s="650">
        <v>53</v>
      </c>
      <c r="R166" s="650" t="s">
        <v>1069</v>
      </c>
      <c r="S166" s="650" t="s">
        <v>676</v>
      </c>
      <c r="T166" s="653">
        <v>41640</v>
      </c>
      <c r="U166" s="650"/>
      <c r="V166" s="650">
        <v>2</v>
      </c>
      <c r="W166" s="650" t="s">
        <v>85</v>
      </c>
      <c r="X166" s="650"/>
      <c r="Y166" s="651" t="s">
        <v>885</v>
      </c>
      <c r="Z166" s="650"/>
    </row>
    <row r="167" spans="3:26" ht="14.3" hidden="1">
      <c r="C167" s="650" t="s">
        <v>1027</v>
      </c>
      <c r="D167" s="650">
        <v>1</v>
      </c>
      <c r="E167" s="651" t="s">
        <v>1070</v>
      </c>
      <c r="F167" s="650" t="s">
        <v>924</v>
      </c>
      <c r="G167" s="650"/>
      <c r="H167" s="650">
        <v>0</v>
      </c>
      <c r="I167" s="650">
        <v>0</v>
      </c>
      <c r="J167" s="650">
        <v>1500</v>
      </c>
      <c r="K167" s="650">
        <v>0</v>
      </c>
      <c r="L167" s="650">
        <v>1500</v>
      </c>
      <c r="M167" s="650">
        <v>0</v>
      </c>
      <c r="N167" s="650">
        <v>1500</v>
      </c>
      <c r="O167" s="650">
        <v>1500</v>
      </c>
      <c r="P167" s="650" t="s">
        <v>925</v>
      </c>
      <c r="Q167" s="650">
        <v>90</v>
      </c>
      <c r="R167" s="650" t="s">
        <v>1071</v>
      </c>
      <c r="S167" s="650" t="s">
        <v>676</v>
      </c>
      <c r="T167" s="653">
        <v>41640</v>
      </c>
      <c r="U167" s="650"/>
      <c r="V167" s="650">
        <v>2</v>
      </c>
      <c r="W167" s="650" t="s">
        <v>85</v>
      </c>
      <c r="X167" s="650">
        <v>9</v>
      </c>
      <c r="Y167" s="651" t="s">
        <v>1072</v>
      </c>
      <c r="Z167" s="650">
        <v>0</v>
      </c>
    </row>
    <row r="168" spans="3:26" ht="14.3" hidden="1">
      <c r="C168" s="650" t="s">
        <v>1027</v>
      </c>
      <c r="D168" s="650">
        <v>1</v>
      </c>
      <c r="E168" s="651" t="s">
        <v>900</v>
      </c>
      <c r="F168" s="650" t="s">
        <v>924</v>
      </c>
      <c r="G168" s="650"/>
      <c r="H168" s="650">
        <v>0</v>
      </c>
      <c r="I168" s="650">
        <v>0</v>
      </c>
      <c r="J168" s="650">
        <v>100</v>
      </c>
      <c r="K168" s="650">
        <v>0</v>
      </c>
      <c r="L168" s="650">
        <v>100</v>
      </c>
      <c r="M168" s="650">
        <v>0</v>
      </c>
      <c r="N168" s="650">
        <v>100</v>
      </c>
      <c r="O168" s="650">
        <v>100</v>
      </c>
      <c r="P168" s="650" t="s">
        <v>925</v>
      </c>
      <c r="Q168" s="650">
        <v>92</v>
      </c>
      <c r="R168" s="650" t="s">
        <v>1073</v>
      </c>
      <c r="S168" s="650" t="s">
        <v>676</v>
      </c>
      <c r="T168" s="653">
        <v>41640</v>
      </c>
      <c r="U168" s="650"/>
      <c r="V168" s="650">
        <v>2</v>
      </c>
      <c r="W168" s="650" t="s">
        <v>85</v>
      </c>
      <c r="X168" s="650"/>
      <c r="Y168" s="651" t="s">
        <v>885</v>
      </c>
      <c r="Z168" s="650"/>
    </row>
    <row r="169" spans="3:26" ht="14.3" hidden="1">
      <c r="C169" s="650" t="s">
        <v>1027</v>
      </c>
      <c r="D169" s="650">
        <v>1</v>
      </c>
      <c r="E169" s="651" t="s">
        <v>900</v>
      </c>
      <c r="F169" s="650" t="s">
        <v>924</v>
      </c>
      <c r="G169" s="650"/>
      <c r="H169" s="650">
        <v>0</v>
      </c>
      <c r="I169" s="650">
        <v>0</v>
      </c>
      <c r="J169" s="650">
        <v>50</v>
      </c>
      <c r="K169" s="650">
        <v>0</v>
      </c>
      <c r="L169" s="650">
        <v>50</v>
      </c>
      <c r="M169" s="650">
        <v>0</v>
      </c>
      <c r="N169" s="650">
        <v>50</v>
      </c>
      <c r="O169" s="650">
        <v>50</v>
      </c>
      <c r="P169" s="650" t="s">
        <v>925</v>
      </c>
      <c r="Q169" s="650">
        <v>93</v>
      </c>
      <c r="R169" s="650" t="s">
        <v>1074</v>
      </c>
      <c r="S169" s="650" t="s">
        <v>676</v>
      </c>
      <c r="T169" s="653">
        <v>41640</v>
      </c>
      <c r="U169" s="650"/>
      <c r="V169" s="650">
        <v>2</v>
      </c>
      <c r="W169" s="650" t="s">
        <v>85</v>
      </c>
      <c r="X169" s="650"/>
      <c r="Y169" s="651" t="s">
        <v>885</v>
      </c>
      <c r="Z169" s="650"/>
    </row>
    <row r="170" spans="3:26" ht="14.3" hidden="1">
      <c r="C170" s="650" t="s">
        <v>1027</v>
      </c>
      <c r="D170" s="650">
        <v>1</v>
      </c>
      <c r="E170" s="651" t="s">
        <v>900</v>
      </c>
      <c r="F170" s="650" t="s">
        <v>924</v>
      </c>
      <c r="G170" s="650"/>
      <c r="H170" s="650">
        <v>0</v>
      </c>
      <c r="I170" s="650">
        <v>0</v>
      </c>
      <c r="J170" s="650">
        <v>100</v>
      </c>
      <c r="K170" s="650">
        <v>0</v>
      </c>
      <c r="L170" s="650">
        <v>100</v>
      </c>
      <c r="M170" s="650">
        <v>0</v>
      </c>
      <c r="N170" s="650">
        <v>100</v>
      </c>
      <c r="O170" s="650">
        <v>100</v>
      </c>
      <c r="P170" s="650" t="s">
        <v>925</v>
      </c>
      <c r="Q170" s="650">
        <v>95</v>
      </c>
      <c r="R170" s="650" t="s">
        <v>1075</v>
      </c>
      <c r="S170" s="650" t="s">
        <v>676</v>
      </c>
      <c r="T170" s="653">
        <v>41640</v>
      </c>
      <c r="U170" s="650"/>
      <c r="V170" s="650">
        <v>2</v>
      </c>
      <c r="W170" s="650" t="s">
        <v>85</v>
      </c>
      <c r="X170" s="650"/>
      <c r="Y170" s="651" t="s">
        <v>885</v>
      </c>
      <c r="Z170" s="650"/>
    </row>
    <row r="171" spans="3:26" ht="14.3" hidden="1">
      <c r="C171" s="650" t="s">
        <v>1027</v>
      </c>
      <c r="D171" s="650">
        <v>1</v>
      </c>
      <c r="E171" s="651" t="s">
        <v>900</v>
      </c>
      <c r="F171" s="650" t="s">
        <v>924</v>
      </c>
      <c r="G171" s="650"/>
      <c r="H171" s="650">
        <v>0</v>
      </c>
      <c r="I171" s="650">
        <v>0</v>
      </c>
      <c r="J171" s="650">
        <v>50</v>
      </c>
      <c r="K171" s="650">
        <v>0</v>
      </c>
      <c r="L171" s="650">
        <v>50</v>
      </c>
      <c r="M171" s="650">
        <v>0</v>
      </c>
      <c r="N171" s="650">
        <v>50</v>
      </c>
      <c r="O171" s="650">
        <v>50</v>
      </c>
      <c r="P171" s="650" t="s">
        <v>925</v>
      </c>
      <c r="Q171" s="650">
        <v>96</v>
      </c>
      <c r="R171" s="650" t="s">
        <v>1076</v>
      </c>
      <c r="S171" s="650" t="s">
        <v>676</v>
      </c>
      <c r="T171" s="653">
        <v>41640</v>
      </c>
      <c r="U171" s="650"/>
      <c r="V171" s="650">
        <v>2</v>
      </c>
      <c r="W171" s="650" t="s">
        <v>85</v>
      </c>
      <c r="X171" s="650"/>
      <c r="Y171" s="651" t="s">
        <v>885</v>
      </c>
      <c r="Z171" s="650"/>
    </row>
    <row r="172" spans="3:26" ht="14.3" hidden="1">
      <c r="C172" s="650" t="s">
        <v>1027</v>
      </c>
      <c r="D172" s="650">
        <v>1</v>
      </c>
      <c r="E172" s="651" t="s">
        <v>943</v>
      </c>
      <c r="F172" s="650" t="s">
        <v>1045</v>
      </c>
      <c r="G172" s="650"/>
      <c r="H172" s="650">
        <v>0</v>
      </c>
      <c r="I172" s="650">
        <v>0</v>
      </c>
      <c r="J172" s="650">
        <v>1409.6</v>
      </c>
      <c r="K172" s="650">
        <v>0</v>
      </c>
      <c r="L172" s="650">
        <v>1409.6</v>
      </c>
      <c r="M172" s="650">
        <v>0</v>
      </c>
      <c r="N172" s="650">
        <v>1409.6</v>
      </c>
      <c r="O172" s="650">
        <v>1409.6</v>
      </c>
      <c r="P172" s="650" t="s">
        <v>925</v>
      </c>
      <c r="Q172" s="650">
        <v>74</v>
      </c>
      <c r="R172" s="650" t="s">
        <v>1077</v>
      </c>
      <c r="S172" s="650" t="s">
        <v>676</v>
      </c>
      <c r="T172" s="653">
        <v>41640</v>
      </c>
      <c r="U172" s="650"/>
      <c r="V172" s="650">
        <v>2</v>
      </c>
      <c r="W172" s="650" t="s">
        <v>85</v>
      </c>
      <c r="X172" s="650"/>
      <c r="Y172" s="651" t="s">
        <v>885</v>
      </c>
      <c r="Z172" s="650"/>
    </row>
    <row r="173" spans="3:26" ht="14.3" hidden="1">
      <c r="C173" s="650" t="s">
        <v>1027</v>
      </c>
      <c r="D173" s="650">
        <v>1</v>
      </c>
      <c r="E173" s="651" t="s">
        <v>943</v>
      </c>
      <c r="F173" s="650" t="s">
        <v>1045</v>
      </c>
      <c r="G173" s="650"/>
      <c r="H173" s="650">
        <v>0</v>
      </c>
      <c r="I173" s="650">
        <v>0</v>
      </c>
      <c r="J173" s="650">
        <v>2819.2</v>
      </c>
      <c r="K173" s="650">
        <v>0</v>
      </c>
      <c r="L173" s="650">
        <v>2819.2</v>
      </c>
      <c r="M173" s="650">
        <v>0</v>
      </c>
      <c r="N173" s="650">
        <v>2819.2</v>
      </c>
      <c r="O173" s="650">
        <v>2819.2</v>
      </c>
      <c r="P173" s="650" t="s">
        <v>925</v>
      </c>
      <c r="Q173" s="650">
        <v>75</v>
      </c>
      <c r="R173" s="650" t="s">
        <v>1078</v>
      </c>
      <c r="S173" s="650" t="s">
        <v>676</v>
      </c>
      <c r="T173" s="653">
        <v>41640</v>
      </c>
      <c r="U173" s="650"/>
      <c r="V173" s="650">
        <v>2</v>
      </c>
      <c r="W173" s="650" t="s">
        <v>85</v>
      </c>
      <c r="X173" s="650"/>
      <c r="Y173" s="651" t="s">
        <v>885</v>
      </c>
      <c r="Z173" s="650"/>
    </row>
    <row r="174" spans="3:26" ht="14.3" hidden="1">
      <c r="C174" s="650" t="s">
        <v>1027</v>
      </c>
      <c r="D174" s="650">
        <v>1</v>
      </c>
      <c r="E174" s="651" t="s">
        <v>982</v>
      </c>
      <c r="F174" s="650" t="s">
        <v>1079</v>
      </c>
      <c r="G174" s="650"/>
      <c r="H174" s="650">
        <v>0</v>
      </c>
      <c r="I174" s="650">
        <v>0</v>
      </c>
      <c r="J174" s="650">
        <v>1.4</v>
      </c>
      <c r="K174" s="650">
        <v>0</v>
      </c>
      <c r="L174" s="650">
        <v>1.4</v>
      </c>
      <c r="M174" s="650">
        <v>0</v>
      </c>
      <c r="N174" s="650">
        <v>1.4</v>
      </c>
      <c r="O174" s="650">
        <v>1.4</v>
      </c>
      <c r="P174" s="650" t="s">
        <v>925</v>
      </c>
      <c r="Q174" s="650">
        <v>1</v>
      </c>
      <c r="R174" s="650" t="s">
        <v>1080</v>
      </c>
      <c r="S174" s="650" t="s">
        <v>676</v>
      </c>
      <c r="T174" s="653">
        <v>41640</v>
      </c>
      <c r="U174" s="650"/>
      <c r="V174" s="650">
        <v>2</v>
      </c>
      <c r="W174" s="650" t="s">
        <v>85</v>
      </c>
      <c r="X174" s="650"/>
      <c r="Y174" s="651" t="s">
        <v>885</v>
      </c>
      <c r="Z174" s="650"/>
    </row>
    <row r="175" spans="3:26" ht="14.3" hidden="1">
      <c r="C175" s="650" t="s">
        <v>1027</v>
      </c>
      <c r="D175" s="650">
        <v>1</v>
      </c>
      <c r="E175" s="651" t="s">
        <v>982</v>
      </c>
      <c r="F175" s="650" t="s">
        <v>1081</v>
      </c>
      <c r="G175" s="650"/>
      <c r="H175" s="650">
        <v>0</v>
      </c>
      <c r="I175" s="650">
        <v>0</v>
      </c>
      <c r="J175" s="650">
        <v>500</v>
      </c>
      <c r="K175" s="650">
        <v>0</v>
      </c>
      <c r="L175" s="650">
        <v>500</v>
      </c>
      <c r="M175" s="650">
        <v>0</v>
      </c>
      <c r="N175" s="650">
        <v>500</v>
      </c>
      <c r="O175" s="650">
        <v>500</v>
      </c>
      <c r="P175" s="650" t="s">
        <v>925</v>
      </c>
      <c r="Q175" s="650">
        <v>2</v>
      </c>
      <c r="R175" s="650" t="s">
        <v>1082</v>
      </c>
      <c r="S175" s="650" t="s">
        <v>676</v>
      </c>
      <c r="T175" s="653">
        <v>41640</v>
      </c>
      <c r="U175" s="650"/>
      <c r="V175" s="650">
        <v>2</v>
      </c>
      <c r="W175" s="650" t="s">
        <v>85</v>
      </c>
      <c r="X175" s="650"/>
      <c r="Y175" s="651" t="s">
        <v>885</v>
      </c>
      <c r="Z175" s="650"/>
    </row>
    <row r="176" spans="3:26" ht="14.3" hidden="1">
      <c r="C176" s="650" t="s">
        <v>1027</v>
      </c>
      <c r="D176" s="650">
        <v>1</v>
      </c>
      <c r="E176" s="651" t="s">
        <v>982</v>
      </c>
      <c r="F176" s="650" t="s">
        <v>1079</v>
      </c>
      <c r="G176" s="650"/>
      <c r="H176" s="650">
        <v>0</v>
      </c>
      <c r="I176" s="650">
        <v>0</v>
      </c>
      <c r="J176" s="650">
        <v>699.9</v>
      </c>
      <c r="K176" s="650">
        <v>0</v>
      </c>
      <c r="L176" s="650">
        <v>699.9</v>
      </c>
      <c r="M176" s="650">
        <v>0</v>
      </c>
      <c r="N176" s="650">
        <v>699.9</v>
      </c>
      <c r="O176" s="650">
        <v>699.9</v>
      </c>
      <c r="P176" s="650" t="s">
        <v>925</v>
      </c>
      <c r="Q176" s="650">
        <v>2</v>
      </c>
      <c r="R176" s="650" t="s">
        <v>1083</v>
      </c>
      <c r="S176" s="650" t="s">
        <v>676</v>
      </c>
      <c r="T176" s="653">
        <v>41640</v>
      </c>
      <c r="U176" s="650"/>
      <c r="V176" s="650">
        <v>2</v>
      </c>
      <c r="W176" s="650" t="s">
        <v>85</v>
      </c>
      <c r="X176" s="650"/>
      <c r="Y176" s="651" t="s">
        <v>885</v>
      </c>
      <c r="Z176" s="650"/>
    </row>
    <row r="177" spans="3:25" ht="14.3" hidden="1">
      <c r="C177" s="650" t="s">
        <v>1027</v>
      </c>
      <c r="D177" s="650">
        <v>1</v>
      </c>
      <c r="E177" s="651" t="s">
        <v>982</v>
      </c>
      <c r="F177" s="650" t="s">
        <v>1053</v>
      </c>
      <c r="G177" s="650"/>
      <c r="H177" s="650">
        <v>0</v>
      </c>
      <c r="I177" s="650">
        <v>0</v>
      </c>
      <c r="J177" s="650">
        <v>140.96</v>
      </c>
      <c r="K177" s="650">
        <v>0</v>
      </c>
      <c r="L177" s="650">
        <v>140.96</v>
      </c>
      <c r="M177" s="650">
        <v>0</v>
      </c>
      <c r="N177" s="650">
        <v>140.96</v>
      </c>
      <c r="O177" s="650">
        <v>140.96</v>
      </c>
      <c r="P177" s="650" t="s">
        <v>925</v>
      </c>
      <c r="Q177" s="650">
        <v>56</v>
      </c>
      <c r="R177" s="650" t="s">
        <v>1084</v>
      </c>
      <c r="S177" s="650" t="s">
        <v>676</v>
      </c>
      <c r="T177" s="653">
        <v>41640</v>
      </c>
      <c r="U177" s="650"/>
      <c r="V177" s="650">
        <v>2</v>
      </c>
      <c r="W177" s="650" t="s">
        <v>85</v>
      </c>
      <c r="X177" s="650"/>
      <c r="Y177" s="651" t="s">
        <v>885</v>
      </c>
    </row>
    <row r="178" spans="3:25" ht="14.3" hidden="1">
      <c r="C178" s="650" t="s">
        <v>1027</v>
      </c>
      <c r="D178" s="650">
        <v>1</v>
      </c>
      <c r="E178" s="651" t="s">
        <v>982</v>
      </c>
      <c r="F178" s="650" t="s">
        <v>1045</v>
      </c>
      <c r="G178" s="650"/>
      <c r="H178" s="650">
        <v>0</v>
      </c>
      <c r="I178" s="650">
        <v>0</v>
      </c>
      <c r="J178" s="650">
        <v>704.8</v>
      </c>
      <c r="K178" s="650">
        <v>0</v>
      </c>
      <c r="L178" s="650">
        <v>704.8</v>
      </c>
      <c r="M178" s="650">
        <v>0</v>
      </c>
      <c r="N178" s="650">
        <v>704.8</v>
      </c>
      <c r="O178" s="650">
        <v>704.8</v>
      </c>
      <c r="P178" s="650" t="s">
        <v>925</v>
      </c>
      <c r="Q178" s="650">
        <v>80</v>
      </c>
      <c r="R178" s="650" t="s">
        <v>1085</v>
      </c>
      <c r="S178" s="650" t="s">
        <v>676</v>
      </c>
      <c r="T178" s="653">
        <v>41640</v>
      </c>
      <c r="U178" s="650"/>
      <c r="V178" s="650">
        <v>2</v>
      </c>
      <c r="W178" s="650" t="s">
        <v>85</v>
      </c>
      <c r="X178" s="650"/>
      <c r="Y178" s="651" t="s">
        <v>885</v>
      </c>
    </row>
    <row r="179" spans="3:25" ht="14.3" hidden="1">
      <c r="C179" s="650" t="s">
        <v>1027</v>
      </c>
      <c r="D179" s="650">
        <v>1</v>
      </c>
      <c r="E179" s="651" t="s">
        <v>982</v>
      </c>
      <c r="F179" s="650" t="s">
        <v>924</v>
      </c>
      <c r="G179" s="650"/>
      <c r="H179" s="650">
        <v>0</v>
      </c>
      <c r="I179" s="650">
        <v>0</v>
      </c>
      <c r="J179" s="650">
        <v>500</v>
      </c>
      <c r="K179" s="650">
        <v>0</v>
      </c>
      <c r="L179" s="650">
        <v>500</v>
      </c>
      <c r="M179" s="650">
        <v>0</v>
      </c>
      <c r="N179" s="650">
        <v>500</v>
      </c>
      <c r="O179" s="650">
        <v>500</v>
      </c>
      <c r="P179" s="650" t="s">
        <v>925</v>
      </c>
      <c r="Q179" s="650">
        <v>98</v>
      </c>
      <c r="R179" s="650" t="s">
        <v>1086</v>
      </c>
      <c r="S179" s="650" t="s">
        <v>676</v>
      </c>
      <c r="T179" s="653">
        <v>41640</v>
      </c>
      <c r="U179" s="650"/>
      <c r="V179" s="650">
        <v>2</v>
      </c>
      <c r="W179" s="650" t="s">
        <v>85</v>
      </c>
      <c r="X179" s="650"/>
      <c r="Y179" s="651" t="s">
        <v>885</v>
      </c>
    </row>
    <row r="180" spans="3:25" ht="14.3" hidden="1">
      <c r="C180" s="650" t="s">
        <v>1027</v>
      </c>
      <c r="D180" s="650">
        <v>1</v>
      </c>
      <c r="E180" s="651" t="s">
        <v>982</v>
      </c>
      <c r="F180" s="650" t="s">
        <v>1087</v>
      </c>
      <c r="G180" s="650"/>
      <c r="H180" s="650">
        <v>0</v>
      </c>
      <c r="I180" s="650">
        <v>0</v>
      </c>
      <c r="J180" s="650">
        <v>150</v>
      </c>
      <c r="K180" s="650">
        <v>0</v>
      </c>
      <c r="L180" s="650">
        <v>150</v>
      </c>
      <c r="M180" s="650">
        <v>0</v>
      </c>
      <c r="N180" s="650">
        <v>150</v>
      </c>
      <c r="O180" s="650">
        <v>150</v>
      </c>
      <c r="P180" s="650" t="s">
        <v>925</v>
      </c>
      <c r="Q180" s="650">
        <v>102</v>
      </c>
      <c r="R180" s="650" t="s">
        <v>1088</v>
      </c>
      <c r="S180" s="650" t="s">
        <v>676</v>
      </c>
      <c r="T180" s="653">
        <v>41640</v>
      </c>
      <c r="U180" s="650"/>
      <c r="V180" s="650">
        <v>2</v>
      </c>
      <c r="W180" s="650" t="s">
        <v>85</v>
      </c>
      <c r="X180" s="650"/>
      <c r="Y180" s="651" t="s">
        <v>885</v>
      </c>
    </row>
    <row r="181" spans="3:25" ht="14.3" hidden="1">
      <c r="C181" s="650" t="s">
        <v>1027</v>
      </c>
      <c r="D181" s="650">
        <v>1</v>
      </c>
      <c r="E181" s="651" t="s">
        <v>1089</v>
      </c>
      <c r="F181" s="650" t="s">
        <v>1045</v>
      </c>
      <c r="G181" s="650"/>
      <c r="H181" s="650">
        <v>0</v>
      </c>
      <c r="I181" s="650">
        <v>0</v>
      </c>
      <c r="J181" s="650">
        <v>1409.6</v>
      </c>
      <c r="K181" s="650">
        <v>0</v>
      </c>
      <c r="L181" s="650">
        <v>1409.6</v>
      </c>
      <c r="M181" s="650">
        <v>0</v>
      </c>
      <c r="N181" s="650">
        <v>1409.6</v>
      </c>
      <c r="O181" s="650">
        <v>1409.6</v>
      </c>
      <c r="P181" s="650" t="s">
        <v>925</v>
      </c>
      <c r="Q181" s="650">
        <v>81</v>
      </c>
      <c r="R181" s="650" t="s">
        <v>1090</v>
      </c>
      <c r="S181" s="650" t="s">
        <v>676</v>
      </c>
      <c r="T181" s="653">
        <v>41640</v>
      </c>
      <c r="U181" s="650"/>
      <c r="V181" s="650">
        <v>2</v>
      </c>
      <c r="W181" s="650" t="s">
        <v>85</v>
      </c>
      <c r="X181" s="650"/>
      <c r="Y181" s="651" t="s">
        <v>885</v>
      </c>
    </row>
    <row r="182" spans="3:25" ht="14.3" hidden="1">
      <c r="C182" s="650" t="s">
        <v>1027</v>
      </c>
      <c r="D182" s="650">
        <v>1</v>
      </c>
      <c r="E182" s="651" t="s">
        <v>1091</v>
      </c>
      <c r="F182" s="650" t="s">
        <v>1053</v>
      </c>
      <c r="G182" s="650"/>
      <c r="H182" s="650">
        <v>0</v>
      </c>
      <c r="I182" s="650">
        <v>0</v>
      </c>
      <c r="J182" s="650">
        <v>4228.8</v>
      </c>
      <c r="K182" s="650">
        <v>0</v>
      </c>
      <c r="L182" s="650">
        <v>4228.8</v>
      </c>
      <c r="M182" s="650">
        <v>0</v>
      </c>
      <c r="N182" s="650">
        <v>4228.8</v>
      </c>
      <c r="O182" s="650">
        <v>4228.8</v>
      </c>
      <c r="P182" s="650" t="s">
        <v>925</v>
      </c>
      <c r="Q182" s="650">
        <v>58</v>
      </c>
      <c r="R182" s="650" t="s">
        <v>1092</v>
      </c>
      <c r="S182" s="650" t="s">
        <v>676</v>
      </c>
      <c r="T182" s="653">
        <v>41640</v>
      </c>
      <c r="U182" s="650"/>
      <c r="V182" s="650">
        <v>2</v>
      </c>
      <c r="W182" s="650" t="s">
        <v>85</v>
      </c>
      <c r="X182" s="650"/>
      <c r="Y182" s="651" t="s">
        <v>885</v>
      </c>
    </row>
    <row r="183" spans="3:25" ht="14.3" hidden="1">
      <c r="C183" s="650" t="s">
        <v>1027</v>
      </c>
      <c r="D183" s="650">
        <v>1</v>
      </c>
      <c r="E183" s="651" t="s">
        <v>944</v>
      </c>
      <c r="F183" s="650" t="s">
        <v>1081</v>
      </c>
      <c r="G183" s="650"/>
      <c r="H183" s="650">
        <v>0</v>
      </c>
      <c r="I183" s="650">
        <v>0</v>
      </c>
      <c r="J183" s="650">
        <v>500</v>
      </c>
      <c r="K183" s="650">
        <v>0</v>
      </c>
      <c r="L183" s="650">
        <v>500</v>
      </c>
      <c r="M183" s="650">
        <v>0</v>
      </c>
      <c r="N183" s="650">
        <v>500</v>
      </c>
      <c r="O183" s="650">
        <v>500</v>
      </c>
      <c r="P183" s="650" t="s">
        <v>925</v>
      </c>
      <c r="Q183" s="650">
        <v>3</v>
      </c>
      <c r="R183" s="650" t="s">
        <v>1093</v>
      </c>
      <c r="S183" s="650" t="s">
        <v>676</v>
      </c>
      <c r="T183" s="653">
        <v>41640</v>
      </c>
      <c r="U183" s="650"/>
      <c r="V183" s="650">
        <v>2</v>
      </c>
      <c r="W183" s="650" t="s">
        <v>85</v>
      </c>
      <c r="X183" s="650"/>
      <c r="Y183" s="651" t="s">
        <v>885</v>
      </c>
    </row>
    <row r="184" spans="3:25" ht="14.3" hidden="1">
      <c r="C184" s="650" t="s">
        <v>1027</v>
      </c>
      <c r="D184" s="650">
        <v>1</v>
      </c>
      <c r="E184" s="651" t="s">
        <v>944</v>
      </c>
      <c r="F184" s="650" t="s">
        <v>1079</v>
      </c>
      <c r="G184" s="650"/>
      <c r="H184" s="650">
        <v>0</v>
      </c>
      <c r="I184" s="650">
        <v>0</v>
      </c>
      <c r="J184" s="650">
        <v>699.9</v>
      </c>
      <c r="K184" s="650">
        <v>0</v>
      </c>
      <c r="L184" s="650">
        <v>699.9</v>
      </c>
      <c r="M184" s="650">
        <v>0</v>
      </c>
      <c r="N184" s="650">
        <v>699.9</v>
      </c>
      <c r="O184" s="650">
        <v>699.9</v>
      </c>
      <c r="P184" s="650" t="s">
        <v>925</v>
      </c>
      <c r="Q184" s="650">
        <v>3</v>
      </c>
      <c r="R184" s="650" t="s">
        <v>1094</v>
      </c>
      <c r="S184" s="650" t="s">
        <v>676</v>
      </c>
      <c r="T184" s="653">
        <v>41640</v>
      </c>
      <c r="U184" s="650"/>
      <c r="V184" s="650">
        <v>2</v>
      </c>
      <c r="W184" s="650" t="s">
        <v>85</v>
      </c>
      <c r="X184" s="650"/>
      <c r="Y184" s="651" t="s">
        <v>885</v>
      </c>
    </row>
    <row r="185" spans="3:25" ht="14.3" hidden="1">
      <c r="C185" s="650" t="s">
        <v>1027</v>
      </c>
      <c r="D185" s="650">
        <v>1</v>
      </c>
      <c r="E185" s="651" t="s">
        <v>944</v>
      </c>
      <c r="F185" s="650" t="s">
        <v>1053</v>
      </c>
      <c r="G185" s="650"/>
      <c r="H185" s="650">
        <v>0</v>
      </c>
      <c r="I185" s="650">
        <v>0</v>
      </c>
      <c r="J185" s="650">
        <v>140.96</v>
      </c>
      <c r="K185" s="650">
        <v>0</v>
      </c>
      <c r="L185" s="650">
        <v>140.96</v>
      </c>
      <c r="M185" s="650">
        <v>0</v>
      </c>
      <c r="N185" s="650">
        <v>140.96</v>
      </c>
      <c r="O185" s="650">
        <v>140.96</v>
      </c>
      <c r="P185" s="650" t="s">
        <v>925</v>
      </c>
      <c r="Q185" s="650">
        <v>60</v>
      </c>
      <c r="R185" s="650" t="s">
        <v>1095</v>
      </c>
      <c r="S185" s="650" t="s">
        <v>676</v>
      </c>
      <c r="T185" s="653">
        <v>41640</v>
      </c>
      <c r="U185" s="650"/>
      <c r="V185" s="650">
        <v>2</v>
      </c>
      <c r="W185" s="650" t="s">
        <v>85</v>
      </c>
      <c r="X185" s="650"/>
      <c r="Y185" s="651" t="s">
        <v>885</v>
      </c>
    </row>
    <row r="186" spans="3:25" ht="14.3" hidden="1">
      <c r="C186" s="650" t="s">
        <v>1027</v>
      </c>
      <c r="D186" s="650">
        <v>1</v>
      </c>
      <c r="E186" s="651" t="s">
        <v>944</v>
      </c>
      <c r="F186" s="650" t="s">
        <v>1045</v>
      </c>
      <c r="G186" s="650"/>
      <c r="H186" s="650">
        <v>0</v>
      </c>
      <c r="I186" s="650">
        <v>0</v>
      </c>
      <c r="J186" s="650">
        <v>704.8</v>
      </c>
      <c r="K186" s="650">
        <v>0</v>
      </c>
      <c r="L186" s="650">
        <v>704.8</v>
      </c>
      <c r="M186" s="650">
        <v>0</v>
      </c>
      <c r="N186" s="650">
        <v>704.8</v>
      </c>
      <c r="O186" s="650">
        <v>704.8</v>
      </c>
      <c r="P186" s="650" t="s">
        <v>925</v>
      </c>
      <c r="Q186" s="650">
        <v>84</v>
      </c>
      <c r="R186" s="650" t="s">
        <v>1096</v>
      </c>
      <c r="S186" s="650" t="s">
        <v>676</v>
      </c>
      <c r="T186" s="653">
        <v>41640</v>
      </c>
      <c r="U186" s="650"/>
      <c r="V186" s="650">
        <v>2</v>
      </c>
      <c r="W186" s="650" t="s">
        <v>85</v>
      </c>
      <c r="X186" s="650"/>
      <c r="Y186" s="651" t="s">
        <v>885</v>
      </c>
    </row>
    <row r="187" spans="3:25" ht="14.3" hidden="1">
      <c r="C187" s="650" t="s">
        <v>1027</v>
      </c>
      <c r="D187" s="650">
        <v>1</v>
      </c>
      <c r="E187" s="651" t="s">
        <v>944</v>
      </c>
      <c r="F187" s="650" t="s">
        <v>924</v>
      </c>
      <c r="G187" s="650"/>
      <c r="H187" s="650">
        <v>0</v>
      </c>
      <c r="I187" s="650">
        <v>0</v>
      </c>
      <c r="J187" s="650">
        <v>500</v>
      </c>
      <c r="K187" s="650">
        <v>0</v>
      </c>
      <c r="L187" s="650">
        <v>500</v>
      </c>
      <c r="M187" s="650">
        <v>0</v>
      </c>
      <c r="N187" s="650">
        <v>500</v>
      </c>
      <c r="O187" s="650">
        <v>500</v>
      </c>
      <c r="P187" s="650" t="s">
        <v>925</v>
      </c>
      <c r="Q187" s="650">
        <v>99</v>
      </c>
      <c r="R187" s="650" t="s">
        <v>1097</v>
      </c>
      <c r="S187" s="650" t="s">
        <v>676</v>
      </c>
      <c r="T187" s="653">
        <v>41640</v>
      </c>
      <c r="U187" s="650"/>
      <c r="V187" s="650">
        <v>2</v>
      </c>
      <c r="W187" s="650" t="s">
        <v>85</v>
      </c>
      <c r="X187" s="650"/>
      <c r="Y187" s="651" t="s">
        <v>885</v>
      </c>
    </row>
    <row r="188" spans="3:25" ht="14.3" hidden="1">
      <c r="C188" s="650" t="s">
        <v>1027</v>
      </c>
      <c r="D188" s="650">
        <v>1</v>
      </c>
      <c r="E188" s="651" t="s">
        <v>944</v>
      </c>
      <c r="F188" s="650" t="s">
        <v>1087</v>
      </c>
      <c r="G188" s="650"/>
      <c r="H188" s="650">
        <v>0</v>
      </c>
      <c r="I188" s="650">
        <v>0</v>
      </c>
      <c r="J188" s="650">
        <v>150</v>
      </c>
      <c r="K188" s="650">
        <v>0</v>
      </c>
      <c r="L188" s="650">
        <v>150</v>
      </c>
      <c r="M188" s="650">
        <v>0</v>
      </c>
      <c r="N188" s="650">
        <v>150</v>
      </c>
      <c r="O188" s="650">
        <v>150</v>
      </c>
      <c r="P188" s="650" t="s">
        <v>925</v>
      </c>
      <c r="Q188" s="650">
        <v>114</v>
      </c>
      <c r="R188" s="650" t="s">
        <v>1098</v>
      </c>
      <c r="S188" s="650" t="s">
        <v>676</v>
      </c>
      <c r="T188" s="653">
        <v>41640</v>
      </c>
      <c r="U188" s="650"/>
      <c r="V188" s="650">
        <v>2</v>
      </c>
      <c r="W188" s="650" t="s">
        <v>85</v>
      </c>
      <c r="X188" s="650"/>
      <c r="Y188" s="651" t="s">
        <v>885</v>
      </c>
    </row>
    <row r="189" spans="3:25" ht="14.3" hidden="1">
      <c r="C189" s="650" t="s">
        <v>1027</v>
      </c>
      <c r="D189" s="650">
        <v>1</v>
      </c>
      <c r="E189" s="651" t="s">
        <v>944</v>
      </c>
      <c r="F189" s="650" t="s">
        <v>1087</v>
      </c>
      <c r="G189" s="650"/>
      <c r="H189" s="650">
        <v>0</v>
      </c>
      <c r="I189" s="650">
        <v>0</v>
      </c>
      <c r="J189" s="650">
        <v>150</v>
      </c>
      <c r="K189" s="650">
        <v>0</v>
      </c>
      <c r="L189" s="650">
        <v>150</v>
      </c>
      <c r="M189" s="650">
        <v>0</v>
      </c>
      <c r="N189" s="650">
        <v>150</v>
      </c>
      <c r="O189" s="650">
        <v>150</v>
      </c>
      <c r="P189" s="650" t="s">
        <v>925</v>
      </c>
      <c r="Q189" s="650">
        <v>115</v>
      </c>
      <c r="R189" s="650" t="s">
        <v>1099</v>
      </c>
      <c r="S189" s="650" t="s">
        <v>676</v>
      </c>
      <c r="T189" s="653">
        <v>41640</v>
      </c>
      <c r="U189" s="650"/>
      <c r="V189" s="650">
        <v>2</v>
      </c>
      <c r="W189" s="650" t="s">
        <v>85</v>
      </c>
      <c r="X189" s="650"/>
      <c r="Y189" s="651" t="s">
        <v>885</v>
      </c>
    </row>
    <row r="190" spans="3:25" ht="14.3" hidden="1">
      <c r="C190" s="650" t="s">
        <v>1027</v>
      </c>
      <c r="D190" s="650">
        <v>1</v>
      </c>
      <c r="E190" s="651" t="s">
        <v>1100</v>
      </c>
      <c r="F190" s="650" t="s">
        <v>1053</v>
      </c>
      <c r="G190" s="650"/>
      <c r="H190" s="650">
        <v>0</v>
      </c>
      <c r="I190" s="650">
        <v>0</v>
      </c>
      <c r="J190" s="650">
        <v>701.55</v>
      </c>
      <c r="K190" s="650">
        <v>0</v>
      </c>
      <c r="L190" s="650">
        <v>701.55</v>
      </c>
      <c r="M190" s="650">
        <v>0</v>
      </c>
      <c r="N190" s="650">
        <v>701.55</v>
      </c>
      <c r="O190" s="650">
        <v>701.55</v>
      </c>
      <c r="P190" s="650" t="s">
        <v>925</v>
      </c>
      <c r="Q190" s="650">
        <v>62</v>
      </c>
      <c r="R190" s="650" t="s">
        <v>1101</v>
      </c>
      <c r="S190" s="650" t="s">
        <v>676</v>
      </c>
      <c r="T190" s="653">
        <v>41640</v>
      </c>
      <c r="U190" s="650"/>
      <c r="V190" s="650">
        <v>2</v>
      </c>
      <c r="W190" s="650" t="s">
        <v>85</v>
      </c>
      <c r="X190" s="650"/>
      <c r="Y190" s="651" t="s">
        <v>885</v>
      </c>
    </row>
    <row r="191" spans="3:25" ht="14.3" hidden="1">
      <c r="C191" s="650" t="s">
        <v>1027</v>
      </c>
      <c r="D191" s="650">
        <v>1</v>
      </c>
      <c r="E191" s="651" t="s">
        <v>1102</v>
      </c>
      <c r="F191" s="650" t="s">
        <v>1081</v>
      </c>
      <c r="G191" s="650"/>
      <c r="H191" s="650">
        <v>0</v>
      </c>
      <c r="I191" s="650">
        <v>0</v>
      </c>
      <c r="J191" s="650">
        <v>500</v>
      </c>
      <c r="K191" s="650">
        <v>0</v>
      </c>
      <c r="L191" s="650">
        <v>500</v>
      </c>
      <c r="M191" s="650">
        <v>0</v>
      </c>
      <c r="N191" s="650">
        <v>500</v>
      </c>
      <c r="O191" s="650">
        <v>500</v>
      </c>
      <c r="P191" s="650" t="s">
        <v>925</v>
      </c>
      <c r="Q191" s="650">
        <v>4</v>
      </c>
      <c r="R191" s="650" t="s">
        <v>1103</v>
      </c>
      <c r="S191" s="650" t="s">
        <v>676</v>
      </c>
      <c r="T191" s="653">
        <v>41640</v>
      </c>
      <c r="U191" s="650"/>
      <c r="V191" s="650">
        <v>2</v>
      </c>
      <c r="W191" s="650" t="s">
        <v>85</v>
      </c>
      <c r="X191" s="650"/>
      <c r="Y191" s="651" t="s">
        <v>885</v>
      </c>
    </row>
    <row r="192" spans="3:25" ht="14.3" hidden="1">
      <c r="C192" s="650" t="s">
        <v>1027</v>
      </c>
      <c r="D192" s="650">
        <v>1</v>
      </c>
      <c r="E192" s="651" t="s">
        <v>1102</v>
      </c>
      <c r="F192" s="650" t="s">
        <v>1079</v>
      </c>
      <c r="G192" s="650"/>
      <c r="H192" s="650">
        <v>0</v>
      </c>
      <c r="I192" s="650">
        <v>0</v>
      </c>
      <c r="J192" s="650">
        <v>699.9</v>
      </c>
      <c r="K192" s="650">
        <v>0</v>
      </c>
      <c r="L192" s="650">
        <v>699.9</v>
      </c>
      <c r="M192" s="650">
        <v>0</v>
      </c>
      <c r="N192" s="650">
        <v>699.9</v>
      </c>
      <c r="O192" s="650">
        <v>699.9</v>
      </c>
      <c r="P192" s="650" t="s">
        <v>925</v>
      </c>
      <c r="Q192" s="650">
        <v>4</v>
      </c>
      <c r="R192" s="650" t="s">
        <v>1104</v>
      </c>
      <c r="S192" s="650" t="s">
        <v>676</v>
      </c>
      <c r="T192" s="653">
        <v>41640</v>
      </c>
      <c r="U192" s="650"/>
      <c r="V192" s="650">
        <v>2</v>
      </c>
      <c r="W192" s="650" t="s">
        <v>85</v>
      </c>
      <c r="X192" s="650"/>
      <c r="Y192" s="651" t="s">
        <v>885</v>
      </c>
    </row>
    <row r="193" spans="3:26" ht="14.3" hidden="1">
      <c r="C193" s="650" t="s">
        <v>1027</v>
      </c>
      <c r="D193" s="650">
        <v>1</v>
      </c>
      <c r="E193" s="651" t="s">
        <v>1102</v>
      </c>
      <c r="F193" s="650" t="s">
        <v>1053</v>
      </c>
      <c r="G193" s="650"/>
      <c r="H193" s="650">
        <v>0</v>
      </c>
      <c r="I193" s="650">
        <v>0</v>
      </c>
      <c r="J193" s="650">
        <v>140.31</v>
      </c>
      <c r="K193" s="650">
        <v>0</v>
      </c>
      <c r="L193" s="650">
        <v>140.31</v>
      </c>
      <c r="M193" s="650">
        <v>0</v>
      </c>
      <c r="N193" s="650">
        <v>140.31</v>
      </c>
      <c r="O193" s="650">
        <v>140.31</v>
      </c>
      <c r="P193" s="650" t="s">
        <v>925</v>
      </c>
      <c r="Q193" s="650">
        <v>63</v>
      </c>
      <c r="R193" s="650" t="s">
        <v>1105</v>
      </c>
      <c r="S193" s="650" t="s">
        <v>676</v>
      </c>
      <c r="T193" s="653">
        <v>41640</v>
      </c>
      <c r="U193" s="650"/>
      <c r="V193" s="650">
        <v>2</v>
      </c>
      <c r="W193" s="650" t="s">
        <v>85</v>
      </c>
      <c r="X193" s="650"/>
      <c r="Y193" s="651" t="s">
        <v>885</v>
      </c>
      <c r="Z193" s="650"/>
    </row>
    <row r="194" spans="3:26" ht="14.3" hidden="1">
      <c r="C194" s="650" t="s">
        <v>1027</v>
      </c>
      <c r="D194" s="650">
        <v>1</v>
      </c>
      <c r="E194" s="651" t="s">
        <v>1102</v>
      </c>
      <c r="F194" s="650" t="s">
        <v>1045</v>
      </c>
      <c r="G194" s="650"/>
      <c r="H194" s="650">
        <v>0</v>
      </c>
      <c r="I194" s="650">
        <v>0</v>
      </c>
      <c r="J194" s="650">
        <v>704.8</v>
      </c>
      <c r="K194" s="650">
        <v>0</v>
      </c>
      <c r="L194" s="650">
        <v>704.8</v>
      </c>
      <c r="M194" s="650">
        <v>0</v>
      </c>
      <c r="N194" s="650">
        <v>704.8</v>
      </c>
      <c r="O194" s="650">
        <v>704.8</v>
      </c>
      <c r="P194" s="650" t="s">
        <v>925</v>
      </c>
      <c r="Q194" s="650">
        <v>86</v>
      </c>
      <c r="R194" s="650" t="s">
        <v>1106</v>
      </c>
      <c r="S194" s="650" t="s">
        <v>676</v>
      </c>
      <c r="T194" s="653">
        <v>41640</v>
      </c>
      <c r="U194" s="650"/>
      <c r="V194" s="650">
        <v>2</v>
      </c>
      <c r="W194" s="650" t="s">
        <v>85</v>
      </c>
      <c r="X194" s="650"/>
      <c r="Y194" s="651" t="s">
        <v>885</v>
      </c>
      <c r="Z194" s="650"/>
    </row>
    <row r="195" spans="3:26" ht="14.3" hidden="1">
      <c r="C195" s="650" t="s">
        <v>1027</v>
      </c>
      <c r="D195" s="650">
        <v>1</v>
      </c>
      <c r="E195" s="651" t="s">
        <v>1102</v>
      </c>
      <c r="F195" s="650" t="s">
        <v>924</v>
      </c>
      <c r="G195" s="650"/>
      <c r="H195" s="650">
        <v>0</v>
      </c>
      <c r="I195" s="650">
        <v>0</v>
      </c>
      <c r="J195" s="650">
        <v>500</v>
      </c>
      <c r="K195" s="650">
        <v>0</v>
      </c>
      <c r="L195" s="650">
        <v>500</v>
      </c>
      <c r="M195" s="650">
        <v>0</v>
      </c>
      <c r="N195" s="650">
        <v>500</v>
      </c>
      <c r="O195" s="650">
        <v>500</v>
      </c>
      <c r="P195" s="650" t="s">
        <v>925</v>
      </c>
      <c r="Q195" s="650">
        <v>101</v>
      </c>
      <c r="R195" s="650" t="s">
        <v>1107</v>
      </c>
      <c r="S195" s="650" t="s">
        <v>676</v>
      </c>
      <c r="T195" s="653">
        <v>41640</v>
      </c>
      <c r="U195" s="650"/>
      <c r="V195" s="650">
        <v>2</v>
      </c>
      <c r="W195" s="650" t="s">
        <v>85</v>
      </c>
      <c r="X195" s="650"/>
      <c r="Y195" s="651" t="s">
        <v>885</v>
      </c>
      <c r="Z195" s="650"/>
    </row>
    <row r="196" spans="3:26" ht="14.3" hidden="1">
      <c r="C196" s="650" t="s">
        <v>1027</v>
      </c>
      <c r="D196" s="650">
        <v>1</v>
      </c>
      <c r="E196" s="651" t="s">
        <v>1102</v>
      </c>
      <c r="F196" s="650" t="s">
        <v>1087</v>
      </c>
      <c r="G196" s="650"/>
      <c r="H196" s="650">
        <v>0</v>
      </c>
      <c r="I196" s="650">
        <v>0</v>
      </c>
      <c r="J196" s="650">
        <v>150</v>
      </c>
      <c r="K196" s="650">
        <v>0</v>
      </c>
      <c r="L196" s="650">
        <v>150</v>
      </c>
      <c r="M196" s="650">
        <v>0</v>
      </c>
      <c r="N196" s="650">
        <v>150</v>
      </c>
      <c r="O196" s="650">
        <v>150</v>
      </c>
      <c r="P196" s="650" t="s">
        <v>925</v>
      </c>
      <c r="Q196" s="650">
        <v>127</v>
      </c>
      <c r="R196" s="650" t="s">
        <v>1108</v>
      </c>
      <c r="S196" s="650" t="s">
        <v>676</v>
      </c>
      <c r="T196" s="653">
        <v>41640</v>
      </c>
      <c r="U196" s="650"/>
      <c r="V196" s="650">
        <v>2</v>
      </c>
      <c r="W196" s="650" t="s">
        <v>85</v>
      </c>
      <c r="X196" s="650"/>
      <c r="Y196" s="651" t="s">
        <v>885</v>
      </c>
      <c r="Z196" s="650"/>
    </row>
    <row r="197" spans="3:26" ht="14.3" hidden="1">
      <c r="C197" s="650" t="s">
        <v>1027</v>
      </c>
      <c r="D197" s="650">
        <v>1</v>
      </c>
      <c r="E197" s="651" t="s">
        <v>1109</v>
      </c>
      <c r="F197" s="650" t="s">
        <v>1079</v>
      </c>
      <c r="G197" s="650"/>
      <c r="H197" s="650">
        <v>0</v>
      </c>
      <c r="I197" s="650">
        <v>0</v>
      </c>
      <c r="J197" s="650">
        <v>280.02</v>
      </c>
      <c r="K197" s="650">
        <v>0</v>
      </c>
      <c r="L197" s="650">
        <v>280.02</v>
      </c>
      <c r="M197" s="650">
        <v>0</v>
      </c>
      <c r="N197" s="650">
        <v>280.02</v>
      </c>
      <c r="O197" s="650">
        <v>280.02</v>
      </c>
      <c r="P197" s="650" t="s">
        <v>925</v>
      </c>
      <c r="Q197" s="650">
        <v>5</v>
      </c>
      <c r="R197" s="650" t="s">
        <v>1110</v>
      </c>
      <c r="S197" s="650" t="s">
        <v>676</v>
      </c>
      <c r="T197" s="653">
        <v>41640</v>
      </c>
      <c r="U197" s="650"/>
      <c r="V197" s="650">
        <v>2</v>
      </c>
      <c r="W197" s="650" t="s">
        <v>85</v>
      </c>
      <c r="X197" s="650"/>
      <c r="Y197" s="651" t="s">
        <v>885</v>
      </c>
      <c r="Z197" s="650"/>
    </row>
    <row r="198" spans="3:26" ht="14.3" hidden="1">
      <c r="C198" s="650" t="s">
        <v>1027</v>
      </c>
      <c r="D198" s="650">
        <v>1</v>
      </c>
      <c r="E198" s="651" t="s">
        <v>1018</v>
      </c>
      <c r="F198" s="650" t="s">
        <v>1081</v>
      </c>
      <c r="G198" s="650"/>
      <c r="H198" s="650">
        <v>0</v>
      </c>
      <c r="I198" s="650">
        <v>0</v>
      </c>
      <c r="J198" s="650">
        <v>200</v>
      </c>
      <c r="K198" s="650">
        <v>0</v>
      </c>
      <c r="L198" s="650">
        <v>200</v>
      </c>
      <c r="M198" s="650">
        <v>0</v>
      </c>
      <c r="N198" s="650">
        <v>200</v>
      </c>
      <c r="O198" s="650">
        <v>200</v>
      </c>
      <c r="P198" s="650" t="s">
        <v>925</v>
      </c>
      <c r="Q198" s="650">
        <v>8</v>
      </c>
      <c r="R198" s="650" t="s">
        <v>1111</v>
      </c>
      <c r="S198" s="650" t="s">
        <v>676</v>
      </c>
      <c r="T198" s="653">
        <v>41640</v>
      </c>
      <c r="U198" s="650"/>
      <c r="V198" s="650">
        <v>2</v>
      </c>
      <c r="W198" s="650" t="s">
        <v>85</v>
      </c>
      <c r="X198" s="650"/>
      <c r="Y198" s="651" t="s">
        <v>885</v>
      </c>
      <c r="Z198" s="650"/>
    </row>
    <row r="199" spans="3:26" ht="14.3" hidden="1">
      <c r="C199" s="650" t="s">
        <v>1027</v>
      </c>
      <c r="D199" s="650">
        <v>1</v>
      </c>
      <c r="E199" s="651" t="s">
        <v>1018</v>
      </c>
      <c r="F199" s="650" t="s">
        <v>1079</v>
      </c>
      <c r="G199" s="650"/>
      <c r="H199" s="650">
        <v>0</v>
      </c>
      <c r="I199" s="650">
        <v>0</v>
      </c>
      <c r="J199" s="650">
        <v>280.02</v>
      </c>
      <c r="K199" s="650">
        <v>0</v>
      </c>
      <c r="L199" s="650">
        <v>280.02</v>
      </c>
      <c r="M199" s="650">
        <v>0</v>
      </c>
      <c r="N199" s="650">
        <v>280.02</v>
      </c>
      <c r="O199" s="650">
        <v>280.02</v>
      </c>
      <c r="P199" s="650" t="s">
        <v>925</v>
      </c>
      <c r="Q199" s="650">
        <v>9</v>
      </c>
      <c r="R199" s="650" t="s">
        <v>1112</v>
      </c>
      <c r="S199" s="650" t="s">
        <v>676</v>
      </c>
      <c r="T199" s="653">
        <v>41640</v>
      </c>
      <c r="U199" s="650"/>
      <c r="V199" s="650">
        <v>2</v>
      </c>
      <c r="W199" s="650" t="s">
        <v>85</v>
      </c>
      <c r="X199" s="650"/>
      <c r="Y199" s="651" t="s">
        <v>885</v>
      </c>
      <c r="Z199" s="650"/>
    </row>
    <row r="200" spans="3:26" ht="14.3" hidden="1">
      <c r="C200" s="650" t="s">
        <v>1027</v>
      </c>
      <c r="D200" s="650">
        <v>1</v>
      </c>
      <c r="E200" s="651" t="s">
        <v>952</v>
      </c>
      <c r="F200" s="650" t="s">
        <v>1081</v>
      </c>
      <c r="G200" s="650"/>
      <c r="H200" s="650">
        <v>0</v>
      </c>
      <c r="I200" s="650">
        <v>0</v>
      </c>
      <c r="J200" s="650">
        <v>500</v>
      </c>
      <c r="K200" s="650">
        <v>0</v>
      </c>
      <c r="L200" s="650">
        <v>500</v>
      </c>
      <c r="M200" s="650">
        <v>0</v>
      </c>
      <c r="N200" s="650">
        <v>500</v>
      </c>
      <c r="O200" s="650">
        <v>500</v>
      </c>
      <c r="P200" s="650" t="s">
        <v>925</v>
      </c>
      <c r="Q200" s="650">
        <v>11</v>
      </c>
      <c r="R200" s="650" t="s">
        <v>1113</v>
      </c>
      <c r="S200" s="650" t="s">
        <v>676</v>
      </c>
      <c r="T200" s="653">
        <v>41640</v>
      </c>
      <c r="U200" s="650"/>
      <c r="V200" s="650">
        <v>2</v>
      </c>
      <c r="W200" s="650" t="s">
        <v>85</v>
      </c>
      <c r="X200" s="650"/>
      <c r="Y200" s="651" t="s">
        <v>885</v>
      </c>
      <c r="Z200" s="650"/>
    </row>
    <row r="201" spans="3:26" ht="14.3" hidden="1">
      <c r="C201" s="650" t="s">
        <v>1027</v>
      </c>
      <c r="D201" s="650">
        <v>1</v>
      </c>
      <c r="E201" s="651" t="s">
        <v>952</v>
      </c>
      <c r="F201" s="650" t="s">
        <v>1079</v>
      </c>
      <c r="G201" s="650"/>
      <c r="H201" s="650">
        <v>0</v>
      </c>
      <c r="I201" s="650">
        <v>0</v>
      </c>
      <c r="J201" s="650">
        <v>700.05</v>
      </c>
      <c r="K201" s="650">
        <v>0</v>
      </c>
      <c r="L201" s="650">
        <v>700.05</v>
      </c>
      <c r="M201" s="650">
        <v>0</v>
      </c>
      <c r="N201" s="650">
        <v>700.05</v>
      </c>
      <c r="O201" s="650">
        <v>700.05</v>
      </c>
      <c r="P201" s="650" t="s">
        <v>925</v>
      </c>
      <c r="Q201" s="650">
        <v>12</v>
      </c>
      <c r="R201" s="650" t="s">
        <v>1114</v>
      </c>
      <c r="S201" s="650" t="s">
        <v>676</v>
      </c>
      <c r="T201" s="653">
        <v>41640</v>
      </c>
      <c r="U201" s="650"/>
      <c r="V201" s="650">
        <v>2</v>
      </c>
      <c r="W201" s="650" t="s">
        <v>85</v>
      </c>
      <c r="X201" s="650"/>
      <c r="Y201" s="651" t="s">
        <v>885</v>
      </c>
      <c r="Z201" s="650"/>
    </row>
    <row r="202" spans="3:26" ht="14.3" hidden="1">
      <c r="C202" s="650" t="s">
        <v>1027</v>
      </c>
      <c r="D202" s="650">
        <v>1</v>
      </c>
      <c r="E202" s="651" t="s">
        <v>952</v>
      </c>
      <c r="F202" s="650" t="s">
        <v>1053</v>
      </c>
      <c r="G202" s="650"/>
      <c r="H202" s="650">
        <v>0</v>
      </c>
      <c r="I202" s="650">
        <v>0</v>
      </c>
      <c r="J202" s="650">
        <v>700.05</v>
      </c>
      <c r="K202" s="650">
        <v>0</v>
      </c>
      <c r="L202" s="650">
        <v>700.05</v>
      </c>
      <c r="M202" s="650">
        <v>0</v>
      </c>
      <c r="N202" s="650">
        <v>700.05</v>
      </c>
      <c r="O202" s="650">
        <v>700.05</v>
      </c>
      <c r="P202" s="650" t="s">
        <v>925</v>
      </c>
      <c r="Q202" s="650">
        <v>67</v>
      </c>
      <c r="R202" s="650" t="s">
        <v>1115</v>
      </c>
      <c r="S202" s="650" t="s">
        <v>676</v>
      </c>
      <c r="T202" s="653">
        <v>41640</v>
      </c>
      <c r="U202" s="650"/>
      <c r="V202" s="650">
        <v>2</v>
      </c>
      <c r="W202" s="650" t="s">
        <v>85</v>
      </c>
      <c r="X202" s="650"/>
      <c r="Y202" s="651" t="s">
        <v>885</v>
      </c>
      <c r="Z202" s="650"/>
    </row>
    <row r="203" spans="3:26" ht="14.3" hidden="1">
      <c r="C203" s="650" t="s">
        <v>1027</v>
      </c>
      <c r="D203" s="650">
        <v>1</v>
      </c>
      <c r="E203" s="651" t="s">
        <v>952</v>
      </c>
      <c r="F203" s="650" t="s">
        <v>1053</v>
      </c>
      <c r="G203" s="650"/>
      <c r="H203" s="650">
        <v>0</v>
      </c>
      <c r="I203" s="650">
        <v>0</v>
      </c>
      <c r="J203" s="650">
        <v>140.01</v>
      </c>
      <c r="K203" s="650">
        <v>0</v>
      </c>
      <c r="L203" s="650">
        <v>140.01</v>
      </c>
      <c r="M203" s="650">
        <v>0</v>
      </c>
      <c r="N203" s="650">
        <v>140.01</v>
      </c>
      <c r="O203" s="650">
        <v>140.01</v>
      </c>
      <c r="P203" s="650" t="s">
        <v>925</v>
      </c>
      <c r="Q203" s="650">
        <v>68</v>
      </c>
      <c r="R203" s="650" t="s">
        <v>1116</v>
      </c>
      <c r="S203" s="650" t="s">
        <v>676</v>
      </c>
      <c r="T203" s="653">
        <v>41640</v>
      </c>
      <c r="U203" s="650"/>
      <c r="V203" s="650">
        <v>2</v>
      </c>
      <c r="W203" s="650" t="s">
        <v>85</v>
      </c>
      <c r="X203" s="650"/>
      <c r="Y203" s="651" t="s">
        <v>885</v>
      </c>
      <c r="Z203" s="650"/>
    </row>
    <row r="204" spans="3:26" ht="14.3" hidden="1">
      <c r="C204" s="650" t="s">
        <v>1027</v>
      </c>
      <c r="D204" s="650">
        <v>1</v>
      </c>
      <c r="E204" s="651" t="s">
        <v>952</v>
      </c>
      <c r="F204" s="650" t="s">
        <v>1045</v>
      </c>
      <c r="G204" s="650"/>
      <c r="H204" s="650">
        <v>0</v>
      </c>
      <c r="I204" s="650">
        <v>0</v>
      </c>
      <c r="J204" s="650">
        <v>701</v>
      </c>
      <c r="K204" s="650">
        <v>0</v>
      </c>
      <c r="L204" s="650">
        <v>701</v>
      </c>
      <c r="M204" s="650">
        <v>0</v>
      </c>
      <c r="N204" s="650">
        <v>701</v>
      </c>
      <c r="O204" s="650">
        <v>701</v>
      </c>
      <c r="P204" s="650" t="s">
        <v>925</v>
      </c>
      <c r="Q204" s="650">
        <v>88</v>
      </c>
      <c r="R204" s="650" t="s">
        <v>1117</v>
      </c>
      <c r="S204" s="650" t="s">
        <v>676</v>
      </c>
      <c r="T204" s="653">
        <v>41640</v>
      </c>
      <c r="U204" s="650"/>
      <c r="V204" s="650">
        <v>2</v>
      </c>
      <c r="W204" s="650" t="s">
        <v>85</v>
      </c>
      <c r="X204" s="650"/>
      <c r="Y204" s="651" t="s">
        <v>885</v>
      </c>
      <c r="Z204" s="650"/>
    </row>
    <row r="205" spans="3:26" ht="14.3" hidden="1">
      <c r="C205" s="650" t="s">
        <v>1027</v>
      </c>
      <c r="D205" s="650">
        <v>1</v>
      </c>
      <c r="E205" s="651" t="s">
        <v>952</v>
      </c>
      <c r="F205" s="650" t="s">
        <v>924</v>
      </c>
      <c r="G205" s="650"/>
      <c r="H205" s="650">
        <v>0</v>
      </c>
      <c r="I205" s="650">
        <v>0</v>
      </c>
      <c r="J205" s="650">
        <v>500</v>
      </c>
      <c r="K205" s="650">
        <v>0</v>
      </c>
      <c r="L205" s="650">
        <v>500</v>
      </c>
      <c r="M205" s="650">
        <v>0</v>
      </c>
      <c r="N205" s="650">
        <v>500</v>
      </c>
      <c r="O205" s="650">
        <v>500</v>
      </c>
      <c r="P205" s="650" t="s">
        <v>925</v>
      </c>
      <c r="Q205" s="650">
        <v>102</v>
      </c>
      <c r="R205" s="650" t="s">
        <v>1118</v>
      </c>
      <c r="S205" s="650" t="s">
        <v>676</v>
      </c>
      <c r="T205" s="653">
        <v>41640</v>
      </c>
      <c r="U205" s="650"/>
      <c r="V205" s="650">
        <v>2</v>
      </c>
      <c r="W205" s="650" t="s">
        <v>85</v>
      </c>
      <c r="X205" s="650"/>
      <c r="Y205" s="651" t="s">
        <v>885</v>
      </c>
      <c r="Z205" s="650"/>
    </row>
    <row r="206" spans="3:26" ht="14.3" hidden="1">
      <c r="C206" s="650" t="s">
        <v>1027</v>
      </c>
      <c r="D206" s="650">
        <v>1</v>
      </c>
      <c r="E206" s="651" t="s">
        <v>952</v>
      </c>
      <c r="F206" s="650" t="s">
        <v>1087</v>
      </c>
      <c r="G206" s="650"/>
      <c r="H206" s="650">
        <v>0</v>
      </c>
      <c r="I206" s="650">
        <v>0</v>
      </c>
      <c r="J206" s="650">
        <v>500</v>
      </c>
      <c r="K206" s="650">
        <v>0</v>
      </c>
      <c r="L206" s="650">
        <v>500</v>
      </c>
      <c r="M206" s="650">
        <v>0</v>
      </c>
      <c r="N206" s="650">
        <v>500</v>
      </c>
      <c r="O206" s="650">
        <v>500</v>
      </c>
      <c r="P206" s="650" t="s">
        <v>925</v>
      </c>
      <c r="Q206" s="650">
        <v>139</v>
      </c>
      <c r="R206" s="650" t="s">
        <v>1119</v>
      </c>
      <c r="S206" s="650" t="s">
        <v>676</v>
      </c>
      <c r="T206" s="653">
        <v>41640</v>
      </c>
      <c r="U206" s="650"/>
      <c r="V206" s="650">
        <v>2</v>
      </c>
      <c r="W206" s="650" t="s">
        <v>85</v>
      </c>
      <c r="X206" s="650">
        <v>55</v>
      </c>
      <c r="Y206" s="651" t="s">
        <v>950</v>
      </c>
      <c r="Z206" s="650">
        <v>0</v>
      </c>
    </row>
    <row r="207" spans="3:26" ht="14.3" hidden="1">
      <c r="C207" s="650" t="s">
        <v>1027</v>
      </c>
      <c r="D207" s="650">
        <v>1</v>
      </c>
      <c r="E207" s="651" t="s">
        <v>952</v>
      </c>
      <c r="F207" s="650" t="s">
        <v>1087</v>
      </c>
      <c r="G207" s="650"/>
      <c r="H207" s="650">
        <v>0</v>
      </c>
      <c r="I207" s="650">
        <v>0</v>
      </c>
      <c r="J207" s="650">
        <v>150</v>
      </c>
      <c r="K207" s="650">
        <v>0</v>
      </c>
      <c r="L207" s="650">
        <v>150</v>
      </c>
      <c r="M207" s="650">
        <v>0</v>
      </c>
      <c r="N207" s="650">
        <v>150</v>
      </c>
      <c r="O207" s="650">
        <v>150</v>
      </c>
      <c r="P207" s="650" t="s">
        <v>925</v>
      </c>
      <c r="Q207" s="650">
        <v>141</v>
      </c>
      <c r="R207" s="650" t="s">
        <v>1120</v>
      </c>
      <c r="S207" s="650" t="s">
        <v>676</v>
      </c>
      <c r="T207" s="653">
        <v>41640</v>
      </c>
      <c r="U207" s="650"/>
      <c r="V207" s="650">
        <v>2</v>
      </c>
      <c r="W207" s="650" t="s">
        <v>85</v>
      </c>
      <c r="X207" s="650"/>
      <c r="Y207" s="651" t="s">
        <v>885</v>
      </c>
      <c r="Z207" s="650"/>
    </row>
    <row r="208" spans="3:26" ht="14.3" hidden="1">
      <c r="C208" s="650" t="s">
        <v>1027</v>
      </c>
      <c r="D208" s="650">
        <v>1</v>
      </c>
      <c r="E208" s="651" t="s">
        <v>919</v>
      </c>
      <c r="F208" s="650" t="s">
        <v>1081</v>
      </c>
      <c r="G208" s="650"/>
      <c r="H208" s="650">
        <v>0</v>
      </c>
      <c r="I208" s="650">
        <v>0</v>
      </c>
      <c r="J208" s="650">
        <v>200</v>
      </c>
      <c r="K208" s="650">
        <v>0</v>
      </c>
      <c r="L208" s="650">
        <v>200</v>
      </c>
      <c r="M208" s="650">
        <v>0</v>
      </c>
      <c r="N208" s="650">
        <v>200</v>
      </c>
      <c r="O208" s="650">
        <v>200</v>
      </c>
      <c r="P208" s="650" t="s">
        <v>925</v>
      </c>
      <c r="Q208" s="650">
        <v>12</v>
      </c>
      <c r="R208" s="650" t="s">
        <v>1121</v>
      </c>
      <c r="S208" s="650" t="s">
        <v>676</v>
      </c>
      <c r="T208" s="653">
        <v>41640</v>
      </c>
      <c r="U208" s="650"/>
      <c r="V208" s="650">
        <v>2</v>
      </c>
      <c r="W208" s="650" t="s">
        <v>85</v>
      </c>
      <c r="X208" s="650"/>
      <c r="Y208" s="651" t="s">
        <v>885</v>
      </c>
      <c r="Z208" s="650"/>
    </row>
    <row r="209" spans="3:25" ht="14.3" hidden="1">
      <c r="C209" s="650" t="s">
        <v>1027</v>
      </c>
      <c r="D209" s="650">
        <v>1</v>
      </c>
      <c r="E209" s="651" t="s">
        <v>919</v>
      </c>
      <c r="F209" s="650" t="s">
        <v>1079</v>
      </c>
      <c r="G209" s="650"/>
      <c r="H209" s="650">
        <v>0</v>
      </c>
      <c r="I209" s="650">
        <v>0</v>
      </c>
      <c r="J209" s="650">
        <v>281.02</v>
      </c>
      <c r="K209" s="650">
        <v>0</v>
      </c>
      <c r="L209" s="650">
        <v>281.02</v>
      </c>
      <c r="M209" s="650">
        <v>0</v>
      </c>
      <c r="N209" s="650">
        <v>281.02</v>
      </c>
      <c r="O209" s="650">
        <v>281.02</v>
      </c>
      <c r="P209" s="650" t="s">
        <v>925</v>
      </c>
      <c r="Q209" s="650">
        <v>13</v>
      </c>
      <c r="R209" s="650" t="s">
        <v>1122</v>
      </c>
      <c r="S209" s="650" t="s">
        <v>676</v>
      </c>
      <c r="T209" s="653">
        <v>41640</v>
      </c>
      <c r="U209" s="650"/>
      <c r="V209" s="650">
        <v>2</v>
      </c>
      <c r="W209" s="650" t="s">
        <v>85</v>
      </c>
      <c r="X209" s="650"/>
      <c r="Y209" s="651" t="s">
        <v>885</v>
      </c>
    </row>
    <row r="210" spans="3:25" ht="14.3" hidden="1">
      <c r="C210" s="650" t="s">
        <v>1027</v>
      </c>
      <c r="D210" s="650">
        <v>1</v>
      </c>
      <c r="E210" s="651" t="s">
        <v>1123</v>
      </c>
      <c r="F210" s="650" t="s">
        <v>1053</v>
      </c>
      <c r="G210" s="650"/>
      <c r="H210" s="650">
        <v>0</v>
      </c>
      <c r="I210" s="650">
        <v>0</v>
      </c>
      <c r="J210" s="650">
        <v>702.55</v>
      </c>
      <c r="K210" s="650">
        <v>0</v>
      </c>
      <c r="L210" s="650">
        <v>702.55</v>
      </c>
      <c r="M210" s="650">
        <v>0</v>
      </c>
      <c r="N210" s="650">
        <v>702.55</v>
      </c>
      <c r="O210" s="650">
        <v>702.55</v>
      </c>
      <c r="P210" s="650" t="s">
        <v>925</v>
      </c>
      <c r="Q210" s="650">
        <v>70</v>
      </c>
      <c r="R210" s="650" t="s">
        <v>1124</v>
      </c>
      <c r="S210" s="650" t="s">
        <v>676</v>
      </c>
      <c r="T210" s="653">
        <v>41640</v>
      </c>
      <c r="U210" s="650"/>
      <c r="V210" s="650">
        <v>2</v>
      </c>
      <c r="W210" s="650" t="s">
        <v>85</v>
      </c>
      <c r="X210" s="650"/>
      <c r="Y210" s="651" t="s">
        <v>885</v>
      </c>
    </row>
    <row r="211" spans="3:25" ht="14.3" hidden="1">
      <c r="C211" s="650" t="s">
        <v>1027</v>
      </c>
      <c r="D211" s="650">
        <v>1</v>
      </c>
      <c r="E211" s="651" t="s">
        <v>1009</v>
      </c>
      <c r="F211" s="650" t="s">
        <v>1081</v>
      </c>
      <c r="G211" s="650"/>
      <c r="H211" s="650">
        <v>0</v>
      </c>
      <c r="I211" s="650">
        <v>0</v>
      </c>
      <c r="J211" s="650">
        <v>500</v>
      </c>
      <c r="K211" s="650">
        <v>0</v>
      </c>
      <c r="L211" s="650">
        <v>500</v>
      </c>
      <c r="M211" s="650">
        <v>0</v>
      </c>
      <c r="N211" s="650">
        <v>500</v>
      </c>
      <c r="O211" s="650">
        <v>500</v>
      </c>
      <c r="P211" s="650" t="s">
        <v>925</v>
      </c>
      <c r="Q211" s="650">
        <v>13</v>
      </c>
      <c r="R211" s="650" t="s">
        <v>1125</v>
      </c>
      <c r="S211" s="650" t="s">
        <v>676</v>
      </c>
      <c r="T211" s="653">
        <v>41640</v>
      </c>
      <c r="U211" s="650"/>
      <c r="V211" s="650">
        <v>2</v>
      </c>
      <c r="W211" s="650" t="s">
        <v>85</v>
      </c>
      <c r="X211" s="650"/>
      <c r="Y211" s="651" t="s">
        <v>885</v>
      </c>
    </row>
    <row r="212" spans="3:25" ht="14.3" hidden="1">
      <c r="C212" s="650" t="s">
        <v>1027</v>
      </c>
      <c r="D212" s="650">
        <v>1</v>
      </c>
      <c r="E212" s="651" t="s">
        <v>1009</v>
      </c>
      <c r="F212" s="650" t="s">
        <v>1079</v>
      </c>
      <c r="G212" s="650"/>
      <c r="H212" s="650">
        <v>0</v>
      </c>
      <c r="I212" s="650">
        <v>0</v>
      </c>
      <c r="J212" s="650">
        <v>702.55</v>
      </c>
      <c r="K212" s="650">
        <v>0</v>
      </c>
      <c r="L212" s="650">
        <v>702.55</v>
      </c>
      <c r="M212" s="650">
        <v>0</v>
      </c>
      <c r="N212" s="650">
        <v>702.55</v>
      </c>
      <c r="O212" s="650">
        <v>702.55</v>
      </c>
      <c r="P212" s="650" t="s">
        <v>925</v>
      </c>
      <c r="Q212" s="650">
        <v>14</v>
      </c>
      <c r="R212" s="650" t="s">
        <v>1126</v>
      </c>
      <c r="S212" s="650" t="s">
        <v>676</v>
      </c>
      <c r="T212" s="653">
        <v>41640</v>
      </c>
      <c r="U212" s="650"/>
      <c r="V212" s="650">
        <v>2</v>
      </c>
      <c r="W212" s="650" t="s">
        <v>85</v>
      </c>
      <c r="X212" s="650"/>
      <c r="Y212" s="651" t="s">
        <v>885</v>
      </c>
    </row>
    <row r="213" spans="3:25" ht="14.3" hidden="1">
      <c r="C213" s="650" t="s">
        <v>1027</v>
      </c>
      <c r="D213" s="650">
        <v>1</v>
      </c>
      <c r="E213" s="651" t="s">
        <v>1009</v>
      </c>
      <c r="F213" s="650" t="s">
        <v>1053</v>
      </c>
      <c r="G213" s="650"/>
      <c r="H213" s="650">
        <v>0</v>
      </c>
      <c r="I213" s="650">
        <v>0</v>
      </c>
      <c r="J213" s="650">
        <v>140.51</v>
      </c>
      <c r="K213" s="650">
        <v>0</v>
      </c>
      <c r="L213" s="650">
        <v>140.51</v>
      </c>
      <c r="M213" s="650">
        <v>0</v>
      </c>
      <c r="N213" s="650">
        <v>140.51</v>
      </c>
      <c r="O213" s="650">
        <v>140.51</v>
      </c>
      <c r="P213" s="650" t="s">
        <v>925</v>
      </c>
      <c r="Q213" s="650">
        <v>71</v>
      </c>
      <c r="R213" s="650" t="s">
        <v>1127</v>
      </c>
      <c r="S213" s="650" t="s">
        <v>676</v>
      </c>
      <c r="T213" s="653">
        <v>41640</v>
      </c>
      <c r="U213" s="650"/>
      <c r="V213" s="650">
        <v>2</v>
      </c>
      <c r="W213" s="650" t="s">
        <v>85</v>
      </c>
      <c r="X213" s="650"/>
      <c r="Y213" s="651" t="s">
        <v>885</v>
      </c>
    </row>
    <row r="214" spans="3:25" ht="14.3" hidden="1">
      <c r="C214" s="650" t="s">
        <v>1027</v>
      </c>
      <c r="D214" s="650">
        <v>1</v>
      </c>
      <c r="E214" s="651" t="s">
        <v>1009</v>
      </c>
      <c r="F214" s="650" t="s">
        <v>1045</v>
      </c>
      <c r="G214" s="650"/>
      <c r="H214" s="650">
        <v>0</v>
      </c>
      <c r="I214" s="650">
        <v>0</v>
      </c>
      <c r="J214" s="650">
        <v>702.55</v>
      </c>
      <c r="K214" s="650">
        <v>0</v>
      </c>
      <c r="L214" s="650">
        <v>702.55</v>
      </c>
      <c r="M214" s="650">
        <v>0</v>
      </c>
      <c r="N214" s="650">
        <v>702.55</v>
      </c>
      <c r="O214" s="650">
        <v>702.55</v>
      </c>
      <c r="P214" s="650" t="s">
        <v>925</v>
      </c>
      <c r="Q214" s="650">
        <v>89</v>
      </c>
      <c r="R214" s="650" t="s">
        <v>1128</v>
      </c>
      <c r="S214" s="650" t="s">
        <v>676</v>
      </c>
      <c r="T214" s="653">
        <v>41640</v>
      </c>
      <c r="U214" s="650"/>
      <c r="V214" s="650">
        <v>2</v>
      </c>
      <c r="W214" s="650" t="s">
        <v>85</v>
      </c>
      <c r="X214" s="650"/>
      <c r="Y214" s="651" t="s">
        <v>885</v>
      </c>
    </row>
    <row r="215" spans="3:25" ht="14.3" hidden="1">
      <c r="C215" s="650" t="s">
        <v>1027</v>
      </c>
      <c r="D215" s="650">
        <v>1</v>
      </c>
      <c r="E215" s="651" t="s">
        <v>1009</v>
      </c>
      <c r="F215" s="650" t="s">
        <v>924</v>
      </c>
      <c r="G215" s="650"/>
      <c r="H215" s="650">
        <v>0</v>
      </c>
      <c r="I215" s="650">
        <v>0</v>
      </c>
      <c r="J215" s="650">
        <v>500</v>
      </c>
      <c r="K215" s="650">
        <v>0</v>
      </c>
      <c r="L215" s="650">
        <v>500</v>
      </c>
      <c r="M215" s="650">
        <v>0</v>
      </c>
      <c r="N215" s="650">
        <v>500</v>
      </c>
      <c r="O215" s="650">
        <v>500</v>
      </c>
      <c r="P215" s="650" t="s">
        <v>925</v>
      </c>
      <c r="Q215" s="650">
        <v>105</v>
      </c>
      <c r="R215" s="650" t="s">
        <v>1129</v>
      </c>
      <c r="S215" s="650" t="s">
        <v>676</v>
      </c>
      <c r="T215" s="653">
        <v>41640</v>
      </c>
      <c r="U215" s="650"/>
      <c r="V215" s="650">
        <v>2</v>
      </c>
      <c r="W215" s="650" t="s">
        <v>85</v>
      </c>
      <c r="X215" s="650"/>
      <c r="Y215" s="651" t="s">
        <v>885</v>
      </c>
    </row>
    <row r="216" spans="3:25" ht="14.3" hidden="1">
      <c r="C216" s="650" t="s">
        <v>1027</v>
      </c>
      <c r="D216" s="650">
        <v>1</v>
      </c>
      <c r="E216" s="651" t="s">
        <v>1009</v>
      </c>
      <c r="F216" s="650" t="s">
        <v>1087</v>
      </c>
      <c r="G216" s="650"/>
      <c r="H216" s="650">
        <v>0</v>
      </c>
      <c r="I216" s="650">
        <v>0</v>
      </c>
      <c r="J216" s="650">
        <v>150</v>
      </c>
      <c r="K216" s="650">
        <v>0</v>
      </c>
      <c r="L216" s="650">
        <v>150</v>
      </c>
      <c r="M216" s="650">
        <v>0</v>
      </c>
      <c r="N216" s="650">
        <v>150</v>
      </c>
      <c r="O216" s="650">
        <v>150</v>
      </c>
      <c r="P216" s="650" t="s">
        <v>925</v>
      </c>
      <c r="Q216" s="650">
        <v>160</v>
      </c>
      <c r="R216" s="650" t="s">
        <v>1130</v>
      </c>
      <c r="S216" s="650" t="s">
        <v>676</v>
      </c>
      <c r="T216" s="653">
        <v>41640</v>
      </c>
      <c r="U216" s="650"/>
      <c r="V216" s="650">
        <v>2</v>
      </c>
      <c r="W216" s="650" t="s">
        <v>85</v>
      </c>
      <c r="X216" s="650"/>
      <c r="Y216" s="651" t="s">
        <v>885</v>
      </c>
    </row>
    <row r="217" spans="3:25" ht="14.3" hidden="1">
      <c r="C217" s="650" t="s">
        <v>1027</v>
      </c>
      <c r="D217" s="650">
        <v>1</v>
      </c>
      <c r="E217" s="651" t="s">
        <v>920</v>
      </c>
      <c r="F217" s="650" t="s">
        <v>1081</v>
      </c>
      <c r="G217" s="650"/>
      <c r="H217" s="650">
        <v>0</v>
      </c>
      <c r="I217" s="650">
        <v>0</v>
      </c>
      <c r="J217" s="650">
        <v>200</v>
      </c>
      <c r="K217" s="650">
        <v>0</v>
      </c>
      <c r="L217" s="650">
        <v>200</v>
      </c>
      <c r="M217" s="650">
        <v>0</v>
      </c>
      <c r="N217" s="650">
        <v>200</v>
      </c>
      <c r="O217" s="650">
        <v>200</v>
      </c>
      <c r="P217" s="650" t="s">
        <v>925</v>
      </c>
      <c r="Q217" s="650">
        <v>14</v>
      </c>
      <c r="R217" s="650" t="s">
        <v>1131</v>
      </c>
      <c r="S217" s="650" t="s">
        <v>676</v>
      </c>
      <c r="T217" s="653">
        <v>41640</v>
      </c>
      <c r="U217" s="650"/>
      <c r="V217" s="650">
        <v>2</v>
      </c>
      <c r="W217" s="650" t="s">
        <v>85</v>
      </c>
      <c r="X217" s="650"/>
      <c r="Y217" s="651" t="s">
        <v>885</v>
      </c>
    </row>
    <row r="218" spans="3:25" ht="14.3" hidden="1">
      <c r="C218" s="650" t="s">
        <v>1027</v>
      </c>
      <c r="D218" s="650">
        <v>1</v>
      </c>
      <c r="E218" s="651" t="s">
        <v>920</v>
      </c>
      <c r="F218" s="650" t="s">
        <v>1079</v>
      </c>
      <c r="G218" s="650"/>
      <c r="H218" s="650">
        <v>0</v>
      </c>
      <c r="I218" s="650">
        <v>0</v>
      </c>
      <c r="J218" s="650">
        <v>281.7</v>
      </c>
      <c r="K218" s="650">
        <v>0</v>
      </c>
      <c r="L218" s="650">
        <v>281.7</v>
      </c>
      <c r="M218" s="650">
        <v>0</v>
      </c>
      <c r="N218" s="650">
        <v>281.7</v>
      </c>
      <c r="O218" s="650">
        <v>281.7</v>
      </c>
      <c r="P218" s="650" t="s">
        <v>925</v>
      </c>
      <c r="Q218" s="650">
        <v>15</v>
      </c>
      <c r="R218" s="650" t="s">
        <v>1132</v>
      </c>
      <c r="S218" s="650" t="s">
        <v>676</v>
      </c>
      <c r="T218" s="653">
        <v>41640</v>
      </c>
      <c r="U218" s="650"/>
      <c r="V218" s="650">
        <v>2</v>
      </c>
      <c r="W218" s="650" t="s">
        <v>85</v>
      </c>
      <c r="X218" s="650"/>
      <c r="Y218" s="651" t="s">
        <v>885</v>
      </c>
    </row>
    <row r="219" spans="3:25" ht="14.3" hidden="1">
      <c r="C219" s="650" t="s">
        <v>1027</v>
      </c>
      <c r="D219" s="650">
        <v>1</v>
      </c>
      <c r="E219" s="651" t="s">
        <v>1133</v>
      </c>
      <c r="F219" s="650" t="s">
        <v>1079</v>
      </c>
      <c r="G219" s="650"/>
      <c r="H219" s="650">
        <v>0</v>
      </c>
      <c r="I219" s="650">
        <v>0</v>
      </c>
      <c r="J219" s="650">
        <v>704.25</v>
      </c>
      <c r="K219" s="650">
        <v>0</v>
      </c>
      <c r="L219" s="650">
        <v>704.25</v>
      </c>
      <c r="M219" s="650">
        <v>0</v>
      </c>
      <c r="N219" s="650">
        <v>704.25</v>
      </c>
      <c r="O219" s="650">
        <v>704.25</v>
      </c>
      <c r="P219" s="650" t="s">
        <v>925</v>
      </c>
      <c r="Q219" s="650">
        <v>18</v>
      </c>
      <c r="R219" s="650" t="s">
        <v>1134</v>
      </c>
      <c r="S219" s="650" t="s">
        <v>676</v>
      </c>
      <c r="T219" s="653">
        <v>41640</v>
      </c>
      <c r="U219" s="650"/>
      <c r="V219" s="650">
        <v>2</v>
      </c>
      <c r="W219" s="650" t="s">
        <v>85</v>
      </c>
      <c r="X219" s="650"/>
      <c r="Y219" s="651" t="s">
        <v>885</v>
      </c>
    </row>
    <row r="220" spans="3:25" ht="14.3" hidden="1">
      <c r="C220" s="650" t="s">
        <v>1027</v>
      </c>
      <c r="D220" s="650">
        <v>1</v>
      </c>
      <c r="E220" s="651" t="s">
        <v>1135</v>
      </c>
      <c r="F220" s="650" t="s">
        <v>1081</v>
      </c>
      <c r="G220" s="650"/>
      <c r="H220" s="650">
        <v>0</v>
      </c>
      <c r="I220" s="650">
        <v>0</v>
      </c>
      <c r="J220" s="650">
        <v>1000</v>
      </c>
      <c r="K220" s="650">
        <v>0</v>
      </c>
      <c r="L220" s="650">
        <v>1000</v>
      </c>
      <c r="M220" s="650">
        <v>0</v>
      </c>
      <c r="N220" s="650">
        <v>1000</v>
      </c>
      <c r="O220" s="650">
        <v>1000</v>
      </c>
      <c r="P220" s="650" t="s">
        <v>925</v>
      </c>
      <c r="Q220" s="650">
        <v>15</v>
      </c>
      <c r="R220" s="650" t="s">
        <v>1136</v>
      </c>
      <c r="S220" s="650" t="s">
        <v>676</v>
      </c>
      <c r="T220" s="653">
        <v>41640</v>
      </c>
      <c r="U220" s="650"/>
      <c r="V220" s="650">
        <v>2</v>
      </c>
      <c r="W220" s="650" t="s">
        <v>85</v>
      </c>
      <c r="X220" s="650"/>
      <c r="Y220" s="651" t="s">
        <v>885</v>
      </c>
    </row>
    <row r="221" spans="3:25" ht="14.3" hidden="1">
      <c r="C221" s="650" t="s">
        <v>1027</v>
      </c>
      <c r="D221" s="650">
        <v>1</v>
      </c>
      <c r="E221" s="651" t="s">
        <v>1137</v>
      </c>
      <c r="F221" s="650" t="s">
        <v>1087</v>
      </c>
      <c r="G221" s="650"/>
      <c r="H221" s="650">
        <v>0</v>
      </c>
      <c r="I221" s="650">
        <v>0</v>
      </c>
      <c r="J221" s="650">
        <v>700</v>
      </c>
      <c r="K221" s="650">
        <v>0</v>
      </c>
      <c r="L221" s="650">
        <v>700</v>
      </c>
      <c r="M221" s="650">
        <v>0</v>
      </c>
      <c r="N221" s="650">
        <v>700</v>
      </c>
      <c r="O221" s="650">
        <v>700</v>
      </c>
      <c r="P221" s="650" t="s">
        <v>925</v>
      </c>
      <c r="Q221" s="650">
        <v>174</v>
      </c>
      <c r="R221" s="650" t="s">
        <v>1138</v>
      </c>
      <c r="S221" s="650" t="s">
        <v>676</v>
      </c>
      <c r="T221" s="653">
        <v>41640</v>
      </c>
      <c r="U221" s="650"/>
      <c r="V221" s="650">
        <v>2</v>
      </c>
      <c r="W221" s="650" t="s">
        <v>85</v>
      </c>
      <c r="X221" s="650"/>
      <c r="Y221" s="651" t="s">
        <v>885</v>
      </c>
    </row>
    <row r="222" spans="3:25" ht="14.3" hidden="1">
      <c r="C222" s="650" t="s">
        <v>1027</v>
      </c>
      <c r="D222" s="650">
        <v>1</v>
      </c>
      <c r="E222" s="651" t="s">
        <v>1139</v>
      </c>
      <c r="F222" s="650" t="s">
        <v>1081</v>
      </c>
      <c r="G222" s="650"/>
      <c r="H222" s="650">
        <v>0</v>
      </c>
      <c r="I222" s="650">
        <v>0</v>
      </c>
      <c r="J222" s="650">
        <v>500</v>
      </c>
      <c r="K222" s="650">
        <v>0</v>
      </c>
      <c r="L222" s="650">
        <v>500</v>
      </c>
      <c r="M222" s="650">
        <v>0</v>
      </c>
      <c r="N222" s="650">
        <v>500</v>
      </c>
      <c r="O222" s="650">
        <v>500</v>
      </c>
      <c r="P222" s="650" t="s">
        <v>925</v>
      </c>
      <c r="Q222" s="650">
        <v>16</v>
      </c>
      <c r="R222" s="650" t="s">
        <v>1140</v>
      </c>
      <c r="S222" s="650" t="s">
        <v>676</v>
      </c>
      <c r="T222" s="653">
        <v>41640</v>
      </c>
      <c r="U222" s="650"/>
      <c r="V222" s="650">
        <v>2</v>
      </c>
      <c r="W222" s="650" t="s">
        <v>85</v>
      </c>
      <c r="X222" s="650"/>
      <c r="Y222" s="651" t="s">
        <v>885</v>
      </c>
    </row>
    <row r="223" spans="3:25" ht="14.3" hidden="1">
      <c r="C223" s="650" t="s">
        <v>1027</v>
      </c>
      <c r="D223" s="650">
        <v>1</v>
      </c>
      <c r="E223" s="651" t="s">
        <v>1139</v>
      </c>
      <c r="F223" s="650" t="s">
        <v>1053</v>
      </c>
      <c r="G223" s="650"/>
      <c r="H223" s="650">
        <v>0</v>
      </c>
      <c r="I223" s="650">
        <v>0</v>
      </c>
      <c r="J223" s="650">
        <v>140.85</v>
      </c>
      <c r="K223" s="650">
        <v>0</v>
      </c>
      <c r="L223" s="650">
        <v>140.85</v>
      </c>
      <c r="M223" s="650">
        <v>0</v>
      </c>
      <c r="N223" s="650">
        <v>140.85</v>
      </c>
      <c r="O223" s="650">
        <v>140.85</v>
      </c>
      <c r="P223" s="650" t="s">
        <v>925</v>
      </c>
      <c r="Q223" s="650">
        <v>73</v>
      </c>
      <c r="R223" s="650" t="s">
        <v>1141</v>
      </c>
      <c r="S223" s="650" t="s">
        <v>676</v>
      </c>
      <c r="T223" s="653">
        <v>41640</v>
      </c>
      <c r="U223" s="650"/>
      <c r="V223" s="650">
        <v>2</v>
      </c>
      <c r="W223" s="650" t="s">
        <v>85</v>
      </c>
      <c r="X223" s="650"/>
      <c r="Y223" s="651" t="s">
        <v>885</v>
      </c>
    </row>
    <row r="224" spans="3:25" ht="14.3" hidden="1">
      <c r="C224" s="650" t="s">
        <v>1027</v>
      </c>
      <c r="D224" s="650">
        <v>1</v>
      </c>
      <c r="E224" s="651" t="s">
        <v>1139</v>
      </c>
      <c r="F224" s="650" t="s">
        <v>1045</v>
      </c>
      <c r="G224" s="650"/>
      <c r="H224" s="650">
        <v>0</v>
      </c>
      <c r="I224" s="650">
        <v>0</v>
      </c>
      <c r="J224" s="650">
        <v>704.25</v>
      </c>
      <c r="K224" s="650">
        <v>0</v>
      </c>
      <c r="L224" s="650">
        <v>704.25</v>
      </c>
      <c r="M224" s="650">
        <v>0</v>
      </c>
      <c r="N224" s="650">
        <v>704.25</v>
      </c>
      <c r="O224" s="650">
        <v>704.25</v>
      </c>
      <c r="P224" s="650" t="s">
        <v>925</v>
      </c>
      <c r="Q224" s="650">
        <v>90</v>
      </c>
      <c r="R224" s="650" t="s">
        <v>1142</v>
      </c>
      <c r="S224" s="650" t="s">
        <v>676</v>
      </c>
      <c r="T224" s="653">
        <v>41640</v>
      </c>
      <c r="U224" s="650"/>
      <c r="V224" s="650">
        <v>2</v>
      </c>
      <c r="W224" s="650" t="s">
        <v>85</v>
      </c>
      <c r="X224" s="650"/>
      <c r="Y224" s="651" t="s">
        <v>885</v>
      </c>
    </row>
    <row r="225" spans="3:26" ht="14.3" hidden="1">
      <c r="C225" s="650" t="s">
        <v>1027</v>
      </c>
      <c r="D225" s="650">
        <v>1</v>
      </c>
      <c r="E225" s="651" t="s">
        <v>1139</v>
      </c>
      <c r="F225" s="650" t="s">
        <v>924</v>
      </c>
      <c r="G225" s="650"/>
      <c r="H225" s="650">
        <v>0</v>
      </c>
      <c r="I225" s="650">
        <v>0</v>
      </c>
      <c r="J225" s="650">
        <v>500</v>
      </c>
      <c r="K225" s="650">
        <v>0</v>
      </c>
      <c r="L225" s="650">
        <v>500</v>
      </c>
      <c r="M225" s="650">
        <v>0</v>
      </c>
      <c r="N225" s="650">
        <v>500</v>
      </c>
      <c r="O225" s="650">
        <v>500</v>
      </c>
      <c r="P225" s="650" t="s">
        <v>925</v>
      </c>
      <c r="Q225" s="650">
        <v>107</v>
      </c>
      <c r="R225" s="650" t="s">
        <v>1143</v>
      </c>
      <c r="S225" s="650" t="s">
        <v>676</v>
      </c>
      <c r="T225" s="653">
        <v>41640</v>
      </c>
      <c r="U225" s="650"/>
      <c r="V225" s="650">
        <v>2</v>
      </c>
      <c r="W225" s="650" t="s">
        <v>85</v>
      </c>
      <c r="X225" s="650"/>
      <c r="Y225" s="651" t="s">
        <v>885</v>
      </c>
      <c r="Z225" s="650"/>
    </row>
    <row r="226" spans="3:26" ht="14.3" hidden="1">
      <c r="C226" s="650" t="s">
        <v>1027</v>
      </c>
      <c r="D226" s="650">
        <v>1</v>
      </c>
      <c r="E226" s="651" t="s">
        <v>1139</v>
      </c>
      <c r="F226" s="650" t="s">
        <v>1087</v>
      </c>
      <c r="G226" s="650"/>
      <c r="H226" s="650">
        <v>0</v>
      </c>
      <c r="I226" s="650">
        <v>0</v>
      </c>
      <c r="J226" s="650">
        <v>150</v>
      </c>
      <c r="K226" s="650">
        <v>0</v>
      </c>
      <c r="L226" s="650">
        <v>150</v>
      </c>
      <c r="M226" s="650">
        <v>0</v>
      </c>
      <c r="N226" s="650">
        <v>150</v>
      </c>
      <c r="O226" s="650">
        <v>150</v>
      </c>
      <c r="P226" s="650" t="s">
        <v>925</v>
      </c>
      <c r="Q226" s="650">
        <v>178</v>
      </c>
      <c r="R226" s="650" t="s">
        <v>1144</v>
      </c>
      <c r="S226" s="650" t="s">
        <v>676</v>
      </c>
      <c r="T226" s="653">
        <v>41640</v>
      </c>
      <c r="U226" s="650"/>
      <c r="V226" s="650">
        <v>2</v>
      </c>
      <c r="W226" s="650" t="s">
        <v>85</v>
      </c>
      <c r="X226" s="650"/>
      <c r="Y226" s="651" t="s">
        <v>885</v>
      </c>
      <c r="Z226" s="650"/>
    </row>
    <row r="227" spans="3:26" ht="14.3" hidden="1">
      <c r="C227" s="650" t="s">
        <v>1027</v>
      </c>
      <c r="D227" s="650">
        <v>1</v>
      </c>
      <c r="E227" s="651" t="s">
        <v>921</v>
      </c>
      <c r="F227" s="650" t="s">
        <v>1081</v>
      </c>
      <c r="G227" s="650"/>
      <c r="H227" s="650">
        <v>0</v>
      </c>
      <c r="I227" s="650">
        <v>0</v>
      </c>
      <c r="J227" s="650">
        <v>200</v>
      </c>
      <c r="K227" s="650">
        <v>0</v>
      </c>
      <c r="L227" s="650">
        <v>200</v>
      </c>
      <c r="M227" s="650">
        <v>0</v>
      </c>
      <c r="N227" s="650">
        <v>200</v>
      </c>
      <c r="O227" s="650">
        <v>200</v>
      </c>
      <c r="P227" s="650" t="s">
        <v>925</v>
      </c>
      <c r="Q227" s="650">
        <v>17</v>
      </c>
      <c r="R227" s="650" t="s">
        <v>1145</v>
      </c>
      <c r="S227" s="650" t="s">
        <v>676</v>
      </c>
      <c r="T227" s="653">
        <v>41640</v>
      </c>
      <c r="U227" s="650"/>
      <c r="V227" s="650">
        <v>2</v>
      </c>
      <c r="W227" s="650" t="s">
        <v>85</v>
      </c>
      <c r="X227" s="650"/>
      <c r="Y227" s="651" t="s">
        <v>885</v>
      </c>
      <c r="Z227" s="650"/>
    </row>
    <row r="228" spans="3:26" ht="14.3" hidden="1">
      <c r="C228" s="650" t="s">
        <v>1027</v>
      </c>
      <c r="D228" s="650">
        <v>1</v>
      </c>
      <c r="E228" s="651" t="s">
        <v>921</v>
      </c>
      <c r="F228" s="650" t="s">
        <v>1079</v>
      </c>
      <c r="G228" s="650"/>
      <c r="H228" s="650">
        <v>0</v>
      </c>
      <c r="I228" s="650">
        <v>0</v>
      </c>
      <c r="J228" s="650">
        <v>280.22000000000003</v>
      </c>
      <c r="K228" s="650">
        <v>0</v>
      </c>
      <c r="L228" s="650">
        <v>280.22000000000003</v>
      </c>
      <c r="M228" s="650">
        <v>0</v>
      </c>
      <c r="N228" s="650">
        <v>280.22000000000003</v>
      </c>
      <c r="O228" s="650">
        <v>280.22000000000003</v>
      </c>
      <c r="P228" s="650" t="s">
        <v>925</v>
      </c>
      <c r="Q228" s="650">
        <v>19</v>
      </c>
      <c r="R228" s="650" t="s">
        <v>1146</v>
      </c>
      <c r="S228" s="650" t="s">
        <v>676</v>
      </c>
      <c r="T228" s="653">
        <v>41640</v>
      </c>
      <c r="U228" s="650"/>
      <c r="V228" s="650">
        <v>2</v>
      </c>
      <c r="W228" s="650" t="s">
        <v>85</v>
      </c>
      <c r="X228" s="650"/>
      <c r="Y228" s="651" t="s">
        <v>885</v>
      </c>
      <c r="Z228" s="650"/>
    </row>
    <row r="229" spans="3:26" ht="14.3" hidden="1">
      <c r="C229" s="650" t="s">
        <v>1027</v>
      </c>
      <c r="D229" s="650">
        <v>1</v>
      </c>
      <c r="E229" s="651" t="s">
        <v>1147</v>
      </c>
      <c r="F229" s="650" t="s">
        <v>1053</v>
      </c>
      <c r="G229" s="650"/>
      <c r="H229" s="650">
        <v>0</v>
      </c>
      <c r="I229" s="650">
        <v>0</v>
      </c>
      <c r="J229" s="650">
        <v>700.55</v>
      </c>
      <c r="K229" s="650">
        <v>0</v>
      </c>
      <c r="L229" s="650">
        <v>700.55</v>
      </c>
      <c r="M229" s="650">
        <v>0</v>
      </c>
      <c r="N229" s="650">
        <v>700.55</v>
      </c>
      <c r="O229" s="650">
        <v>700.55</v>
      </c>
      <c r="P229" s="650" t="s">
        <v>925</v>
      </c>
      <c r="Q229" s="650">
        <v>74</v>
      </c>
      <c r="R229" s="650" t="s">
        <v>1148</v>
      </c>
      <c r="S229" s="650" t="s">
        <v>676</v>
      </c>
      <c r="T229" s="653">
        <v>41640</v>
      </c>
      <c r="U229" s="650"/>
      <c r="V229" s="650">
        <v>2</v>
      </c>
      <c r="W229" s="650" t="s">
        <v>85</v>
      </c>
      <c r="X229" s="650"/>
      <c r="Y229" s="651" t="s">
        <v>885</v>
      </c>
      <c r="Z229" s="650"/>
    </row>
    <row r="230" spans="3:26" ht="14.3" hidden="1">
      <c r="C230" s="650" t="s">
        <v>1027</v>
      </c>
      <c r="D230" s="650">
        <v>1</v>
      </c>
      <c r="E230" s="651" t="s">
        <v>1147</v>
      </c>
      <c r="F230" s="650" t="s">
        <v>1045</v>
      </c>
      <c r="G230" s="650"/>
      <c r="H230" s="650">
        <v>0</v>
      </c>
      <c r="I230" s="650">
        <v>0</v>
      </c>
      <c r="J230" s="650">
        <v>7005.5</v>
      </c>
      <c r="K230" s="650">
        <v>0</v>
      </c>
      <c r="L230" s="650">
        <v>7005.5</v>
      </c>
      <c r="M230" s="650">
        <v>0</v>
      </c>
      <c r="N230" s="650">
        <v>7005.5</v>
      </c>
      <c r="O230" s="650">
        <v>7005.5</v>
      </c>
      <c r="P230" s="650" t="s">
        <v>925</v>
      </c>
      <c r="Q230" s="650">
        <v>91</v>
      </c>
      <c r="R230" s="650" t="s">
        <v>1149</v>
      </c>
      <c r="S230" s="650" t="s">
        <v>676</v>
      </c>
      <c r="T230" s="653">
        <v>41640</v>
      </c>
      <c r="U230" s="650"/>
      <c r="V230" s="650">
        <v>2</v>
      </c>
      <c r="W230" s="650" t="s">
        <v>85</v>
      </c>
      <c r="X230" s="650"/>
      <c r="Y230" s="651" t="s">
        <v>885</v>
      </c>
      <c r="Z230" s="650"/>
    </row>
    <row r="231" spans="3:26" ht="14.3" hidden="1">
      <c r="C231" s="650" t="s">
        <v>1027</v>
      </c>
      <c r="D231" s="650">
        <v>1</v>
      </c>
      <c r="E231" s="651" t="s">
        <v>1150</v>
      </c>
      <c r="F231" s="650" t="s">
        <v>1087</v>
      </c>
      <c r="G231" s="650"/>
      <c r="H231" s="650">
        <v>0</v>
      </c>
      <c r="I231" s="650">
        <v>0</v>
      </c>
      <c r="J231" s="650">
        <v>500</v>
      </c>
      <c r="K231" s="650">
        <v>0</v>
      </c>
      <c r="L231" s="650">
        <v>500</v>
      </c>
      <c r="M231" s="650">
        <v>0</v>
      </c>
      <c r="N231" s="650">
        <v>500</v>
      </c>
      <c r="O231" s="650">
        <v>500</v>
      </c>
      <c r="P231" s="650" t="s">
        <v>925</v>
      </c>
      <c r="Q231" s="650">
        <v>185</v>
      </c>
      <c r="R231" s="650" t="s">
        <v>1151</v>
      </c>
      <c r="S231" s="650" t="s">
        <v>676</v>
      </c>
      <c r="T231" s="653">
        <v>41640</v>
      </c>
      <c r="U231" s="650"/>
      <c r="V231" s="650">
        <v>2</v>
      </c>
      <c r="W231" s="650" t="s">
        <v>85</v>
      </c>
      <c r="X231" s="650">
        <v>44</v>
      </c>
      <c r="Y231" s="651" t="s">
        <v>1152</v>
      </c>
      <c r="Z231" s="650">
        <v>0</v>
      </c>
    </row>
    <row r="232" spans="3:26" ht="14.3" hidden="1">
      <c r="C232" s="650" t="s">
        <v>1027</v>
      </c>
      <c r="D232" s="650">
        <v>1</v>
      </c>
      <c r="E232" s="651" t="s">
        <v>1153</v>
      </c>
      <c r="F232" s="650" t="s">
        <v>1045</v>
      </c>
      <c r="G232" s="650"/>
      <c r="H232" s="650">
        <v>0</v>
      </c>
      <c r="I232" s="650">
        <v>0</v>
      </c>
      <c r="J232" s="650">
        <v>1401.1</v>
      </c>
      <c r="K232" s="650">
        <v>0</v>
      </c>
      <c r="L232" s="650">
        <v>1401.1</v>
      </c>
      <c r="M232" s="650">
        <v>0</v>
      </c>
      <c r="N232" s="650">
        <v>1401.1</v>
      </c>
      <c r="O232" s="650">
        <v>1401.1</v>
      </c>
      <c r="P232" s="650" t="s">
        <v>925</v>
      </c>
      <c r="Q232" s="650">
        <v>92</v>
      </c>
      <c r="R232" s="650" t="s">
        <v>1154</v>
      </c>
      <c r="S232" s="650" t="s">
        <v>676</v>
      </c>
      <c r="T232" s="653">
        <v>41640</v>
      </c>
      <c r="U232" s="650"/>
      <c r="V232" s="650">
        <v>2</v>
      </c>
      <c r="W232" s="650" t="s">
        <v>85</v>
      </c>
      <c r="X232" s="650"/>
      <c r="Y232" s="651" t="s">
        <v>885</v>
      </c>
      <c r="Z232" s="650"/>
    </row>
    <row r="233" spans="3:26" ht="14.3" hidden="1">
      <c r="C233" s="650" t="s">
        <v>1027</v>
      </c>
      <c r="D233" s="650">
        <v>1</v>
      </c>
      <c r="E233" s="651" t="s">
        <v>1153</v>
      </c>
      <c r="F233" s="650" t="s">
        <v>1045</v>
      </c>
      <c r="G233" s="650"/>
      <c r="H233" s="650">
        <v>0</v>
      </c>
      <c r="I233" s="650">
        <v>0</v>
      </c>
      <c r="J233" s="650">
        <v>2802.2</v>
      </c>
      <c r="K233" s="650">
        <v>0</v>
      </c>
      <c r="L233" s="650">
        <v>2802.2</v>
      </c>
      <c r="M233" s="650">
        <v>0</v>
      </c>
      <c r="N233" s="650">
        <v>2802.2</v>
      </c>
      <c r="O233" s="650">
        <v>2802.2</v>
      </c>
      <c r="P233" s="650" t="s">
        <v>925</v>
      </c>
      <c r="Q233" s="650">
        <v>93</v>
      </c>
      <c r="R233" s="650" t="s">
        <v>1155</v>
      </c>
      <c r="S233" s="650" t="s">
        <v>676</v>
      </c>
      <c r="T233" s="653">
        <v>41640</v>
      </c>
      <c r="U233" s="650"/>
      <c r="V233" s="650">
        <v>2</v>
      </c>
      <c r="W233" s="650" t="s">
        <v>85</v>
      </c>
      <c r="X233" s="650"/>
      <c r="Y233" s="651" t="s">
        <v>885</v>
      </c>
      <c r="Z233" s="650"/>
    </row>
    <row r="234" spans="3:26" ht="14.3" hidden="1">
      <c r="C234" s="650" t="s">
        <v>1027</v>
      </c>
      <c r="D234" s="650">
        <v>1</v>
      </c>
      <c r="E234" s="651" t="s">
        <v>1156</v>
      </c>
      <c r="F234" s="650" t="s">
        <v>1079</v>
      </c>
      <c r="G234" s="650"/>
      <c r="H234" s="650">
        <v>0</v>
      </c>
      <c r="I234" s="650">
        <v>0</v>
      </c>
      <c r="J234" s="650">
        <v>2802.2</v>
      </c>
      <c r="K234" s="650">
        <v>0</v>
      </c>
      <c r="L234" s="650">
        <v>2802.2</v>
      </c>
      <c r="M234" s="650">
        <v>0</v>
      </c>
      <c r="N234" s="650">
        <v>2802.2</v>
      </c>
      <c r="O234" s="650">
        <v>2802.2</v>
      </c>
      <c r="P234" s="650" t="s">
        <v>925</v>
      </c>
      <c r="Q234" s="650">
        <v>22</v>
      </c>
      <c r="R234" s="650" t="s">
        <v>1157</v>
      </c>
      <c r="S234" s="650" t="s">
        <v>676</v>
      </c>
      <c r="T234" s="653">
        <v>41640</v>
      </c>
      <c r="U234" s="650"/>
      <c r="V234" s="650">
        <v>2</v>
      </c>
      <c r="W234" s="650" t="s">
        <v>85</v>
      </c>
      <c r="X234" s="650"/>
      <c r="Y234" s="651" t="s">
        <v>885</v>
      </c>
      <c r="Z234" s="650"/>
    </row>
    <row r="235" spans="3:26" ht="14.3" hidden="1">
      <c r="C235" s="650" t="s">
        <v>1027</v>
      </c>
      <c r="D235" s="650">
        <v>1</v>
      </c>
      <c r="E235" s="651" t="s">
        <v>848</v>
      </c>
      <c r="F235" s="650" t="s">
        <v>924</v>
      </c>
      <c r="G235" s="650"/>
      <c r="H235" s="650">
        <v>0</v>
      </c>
      <c r="I235" s="650">
        <v>0</v>
      </c>
      <c r="J235" s="650">
        <v>50</v>
      </c>
      <c r="K235" s="650">
        <v>0</v>
      </c>
      <c r="L235" s="650">
        <v>50</v>
      </c>
      <c r="M235" s="650">
        <v>0</v>
      </c>
      <c r="N235" s="650">
        <v>50</v>
      </c>
      <c r="O235" s="650">
        <v>50</v>
      </c>
      <c r="P235" s="650" t="s">
        <v>925</v>
      </c>
      <c r="Q235" s="650">
        <v>109</v>
      </c>
      <c r="R235" s="650" t="s">
        <v>1158</v>
      </c>
      <c r="S235" s="650" t="s">
        <v>676</v>
      </c>
      <c r="T235" s="653">
        <v>41640</v>
      </c>
      <c r="U235" s="650"/>
      <c r="V235" s="650">
        <v>2</v>
      </c>
      <c r="W235" s="650" t="s">
        <v>85</v>
      </c>
      <c r="X235" s="650"/>
      <c r="Y235" s="651" t="s">
        <v>885</v>
      </c>
      <c r="Z235" s="650"/>
    </row>
    <row r="236" spans="3:26" ht="14.3" hidden="1">
      <c r="C236" s="650" t="s">
        <v>1027</v>
      </c>
      <c r="D236" s="650">
        <v>1</v>
      </c>
      <c r="E236" s="651" t="s">
        <v>1159</v>
      </c>
      <c r="F236" s="650" t="s">
        <v>1053</v>
      </c>
      <c r="G236" s="650"/>
      <c r="H236" s="650">
        <v>0</v>
      </c>
      <c r="I236" s="650">
        <v>0</v>
      </c>
      <c r="J236" s="650">
        <v>700.55</v>
      </c>
      <c r="K236" s="650">
        <v>0</v>
      </c>
      <c r="L236" s="650">
        <v>700.55</v>
      </c>
      <c r="M236" s="650">
        <v>0</v>
      </c>
      <c r="N236" s="650">
        <v>700.55</v>
      </c>
      <c r="O236" s="650">
        <v>700.55</v>
      </c>
      <c r="P236" s="650" t="s">
        <v>925</v>
      </c>
      <c r="Q236" s="650">
        <v>78</v>
      </c>
      <c r="R236" s="650" t="s">
        <v>1160</v>
      </c>
      <c r="S236" s="650" t="s">
        <v>676</v>
      </c>
      <c r="T236" s="653">
        <v>41640</v>
      </c>
      <c r="U236" s="650"/>
      <c r="V236" s="650">
        <v>2</v>
      </c>
      <c r="W236" s="650" t="s">
        <v>85</v>
      </c>
      <c r="X236" s="650"/>
      <c r="Y236" s="651" t="s">
        <v>885</v>
      </c>
      <c r="Z236" s="650"/>
    </row>
    <row r="237" spans="3:26" ht="14.3" hidden="1">
      <c r="C237" s="650" t="s">
        <v>1027</v>
      </c>
      <c r="D237" s="650">
        <v>1</v>
      </c>
      <c r="E237" s="651" t="s">
        <v>960</v>
      </c>
      <c r="F237" s="650" t="s">
        <v>1081</v>
      </c>
      <c r="G237" s="650"/>
      <c r="H237" s="650">
        <v>0</v>
      </c>
      <c r="I237" s="650">
        <v>0</v>
      </c>
      <c r="J237" s="650">
        <v>500</v>
      </c>
      <c r="K237" s="650">
        <v>0</v>
      </c>
      <c r="L237" s="650">
        <v>500</v>
      </c>
      <c r="M237" s="650">
        <v>0</v>
      </c>
      <c r="N237" s="650">
        <v>500</v>
      </c>
      <c r="O237" s="650">
        <v>500</v>
      </c>
      <c r="P237" s="650" t="s">
        <v>925</v>
      </c>
      <c r="Q237" s="650">
        <v>19</v>
      </c>
      <c r="R237" s="650" t="s">
        <v>1161</v>
      </c>
      <c r="S237" s="650" t="s">
        <v>676</v>
      </c>
      <c r="T237" s="653">
        <v>41640</v>
      </c>
      <c r="U237" s="650"/>
      <c r="V237" s="650">
        <v>2</v>
      </c>
      <c r="W237" s="650" t="s">
        <v>85</v>
      </c>
      <c r="X237" s="650"/>
      <c r="Y237" s="651" t="s">
        <v>885</v>
      </c>
      <c r="Z237" s="650"/>
    </row>
    <row r="238" spans="3:26" ht="14.3" hidden="1">
      <c r="C238" s="650" t="s">
        <v>1027</v>
      </c>
      <c r="D238" s="650">
        <v>1</v>
      </c>
      <c r="E238" s="651" t="s">
        <v>960</v>
      </c>
      <c r="F238" s="650" t="s">
        <v>1079</v>
      </c>
      <c r="G238" s="650"/>
      <c r="H238" s="650">
        <v>0</v>
      </c>
      <c r="I238" s="650">
        <v>0</v>
      </c>
      <c r="J238" s="650">
        <v>700.55</v>
      </c>
      <c r="K238" s="650">
        <v>0</v>
      </c>
      <c r="L238" s="650">
        <v>700.55</v>
      </c>
      <c r="M238" s="650">
        <v>0</v>
      </c>
      <c r="N238" s="650">
        <v>700.55</v>
      </c>
      <c r="O238" s="650">
        <v>700.55</v>
      </c>
      <c r="P238" s="650" t="s">
        <v>925</v>
      </c>
      <c r="Q238" s="650">
        <v>26</v>
      </c>
      <c r="R238" s="650" t="s">
        <v>1162</v>
      </c>
      <c r="S238" s="650" t="s">
        <v>676</v>
      </c>
      <c r="T238" s="653">
        <v>41640</v>
      </c>
      <c r="U238" s="650"/>
      <c r="V238" s="650">
        <v>2</v>
      </c>
      <c r="W238" s="650" t="s">
        <v>85</v>
      </c>
      <c r="X238" s="650"/>
      <c r="Y238" s="651" t="s">
        <v>885</v>
      </c>
      <c r="Z238" s="650"/>
    </row>
    <row r="239" spans="3:26" ht="14.3" hidden="1">
      <c r="C239" s="650" t="s">
        <v>1027</v>
      </c>
      <c r="D239" s="650">
        <v>1</v>
      </c>
      <c r="E239" s="651" t="s">
        <v>960</v>
      </c>
      <c r="F239" s="650" t="s">
        <v>1053</v>
      </c>
      <c r="G239" s="650"/>
      <c r="H239" s="650">
        <v>0</v>
      </c>
      <c r="I239" s="650">
        <v>0</v>
      </c>
      <c r="J239" s="650">
        <v>140.11000000000001</v>
      </c>
      <c r="K239" s="650">
        <v>0</v>
      </c>
      <c r="L239" s="650">
        <v>140.11000000000001</v>
      </c>
      <c r="M239" s="650">
        <v>0</v>
      </c>
      <c r="N239" s="650">
        <v>140.11000000000001</v>
      </c>
      <c r="O239" s="650">
        <v>140.11000000000001</v>
      </c>
      <c r="P239" s="650" t="s">
        <v>925</v>
      </c>
      <c r="Q239" s="650">
        <v>79</v>
      </c>
      <c r="R239" s="650" t="s">
        <v>1163</v>
      </c>
      <c r="S239" s="650" t="s">
        <v>676</v>
      </c>
      <c r="T239" s="653">
        <v>41640</v>
      </c>
      <c r="U239" s="650"/>
      <c r="V239" s="650">
        <v>2</v>
      </c>
      <c r="W239" s="650" t="s">
        <v>85</v>
      </c>
      <c r="X239" s="650"/>
      <c r="Y239" s="651" t="s">
        <v>885</v>
      </c>
      <c r="Z239" s="650"/>
    </row>
    <row r="240" spans="3:26" ht="14.3" hidden="1">
      <c r="C240" s="650" t="s">
        <v>1027</v>
      </c>
      <c r="D240" s="650">
        <v>1</v>
      </c>
      <c r="E240" s="651" t="s">
        <v>960</v>
      </c>
      <c r="F240" s="650" t="s">
        <v>1045</v>
      </c>
      <c r="G240" s="650"/>
      <c r="H240" s="650">
        <v>0</v>
      </c>
      <c r="I240" s="650">
        <v>0</v>
      </c>
      <c r="J240" s="650">
        <v>700.55</v>
      </c>
      <c r="K240" s="650">
        <v>0</v>
      </c>
      <c r="L240" s="650">
        <v>700.55</v>
      </c>
      <c r="M240" s="650">
        <v>0</v>
      </c>
      <c r="N240" s="650">
        <v>700.55</v>
      </c>
      <c r="O240" s="650">
        <v>700.55</v>
      </c>
      <c r="P240" s="650" t="s">
        <v>925</v>
      </c>
      <c r="Q240" s="650">
        <v>96</v>
      </c>
      <c r="R240" s="650" t="s">
        <v>1164</v>
      </c>
      <c r="S240" s="650" t="s">
        <v>676</v>
      </c>
      <c r="T240" s="653">
        <v>41640</v>
      </c>
      <c r="U240" s="650"/>
      <c r="V240" s="650">
        <v>2</v>
      </c>
      <c r="W240" s="650" t="s">
        <v>85</v>
      </c>
      <c r="X240" s="650"/>
      <c r="Y240" s="651" t="s">
        <v>885</v>
      </c>
      <c r="Z240" s="650"/>
    </row>
    <row r="241" spans="3:25" ht="14.3" hidden="1">
      <c r="C241" s="650" t="s">
        <v>1027</v>
      </c>
      <c r="D241" s="650">
        <v>1</v>
      </c>
      <c r="E241" s="651" t="s">
        <v>960</v>
      </c>
      <c r="F241" s="650" t="s">
        <v>924</v>
      </c>
      <c r="G241" s="650"/>
      <c r="H241" s="650">
        <v>0</v>
      </c>
      <c r="I241" s="650">
        <v>0</v>
      </c>
      <c r="J241" s="650">
        <v>500</v>
      </c>
      <c r="K241" s="650">
        <v>0</v>
      </c>
      <c r="L241" s="650">
        <v>500</v>
      </c>
      <c r="M241" s="650">
        <v>0</v>
      </c>
      <c r="N241" s="650">
        <v>500</v>
      </c>
      <c r="O241" s="650">
        <v>500</v>
      </c>
      <c r="P241" s="650" t="s">
        <v>925</v>
      </c>
      <c r="Q241" s="650">
        <v>113</v>
      </c>
      <c r="R241" s="650" t="s">
        <v>1165</v>
      </c>
      <c r="S241" s="650" t="s">
        <v>676</v>
      </c>
      <c r="T241" s="653">
        <v>41640</v>
      </c>
      <c r="U241" s="650"/>
      <c r="V241" s="650">
        <v>2</v>
      </c>
      <c r="W241" s="650" t="s">
        <v>85</v>
      </c>
      <c r="X241" s="650"/>
      <c r="Y241" s="651" t="s">
        <v>885</v>
      </c>
    </row>
    <row r="242" spans="3:25" ht="14.3" hidden="1">
      <c r="C242" s="650" t="s">
        <v>1027</v>
      </c>
      <c r="D242" s="650">
        <v>1</v>
      </c>
      <c r="E242" s="651" t="s">
        <v>960</v>
      </c>
      <c r="F242" s="650" t="s">
        <v>1087</v>
      </c>
      <c r="G242" s="650"/>
      <c r="H242" s="650">
        <v>0</v>
      </c>
      <c r="I242" s="650">
        <v>0</v>
      </c>
      <c r="J242" s="650">
        <v>150</v>
      </c>
      <c r="K242" s="650">
        <v>0</v>
      </c>
      <c r="L242" s="650">
        <v>150</v>
      </c>
      <c r="M242" s="650">
        <v>0</v>
      </c>
      <c r="N242" s="650">
        <v>150</v>
      </c>
      <c r="O242" s="650">
        <v>150</v>
      </c>
      <c r="P242" s="650" t="s">
        <v>925</v>
      </c>
      <c r="Q242" s="650">
        <v>191</v>
      </c>
      <c r="R242" s="650" t="s">
        <v>1166</v>
      </c>
      <c r="S242" s="650" t="s">
        <v>676</v>
      </c>
      <c r="T242" s="653">
        <v>41640</v>
      </c>
      <c r="U242" s="650"/>
      <c r="V242" s="650">
        <v>2</v>
      </c>
      <c r="W242" s="650" t="s">
        <v>85</v>
      </c>
      <c r="X242" s="650"/>
      <c r="Y242" s="651" t="s">
        <v>885</v>
      </c>
    </row>
    <row r="243" spans="3:25" ht="14.3" hidden="1">
      <c r="C243" s="650" t="s">
        <v>845</v>
      </c>
      <c r="D243" s="650">
        <v>1</v>
      </c>
      <c r="E243" s="651" t="s">
        <v>890</v>
      </c>
      <c r="F243" s="650"/>
      <c r="G243" s="650"/>
      <c r="H243" s="650">
        <v>-2.8000000000005798E-3</v>
      </c>
      <c r="I243" s="650">
        <v>-2.8000000000005798E-3</v>
      </c>
      <c r="J243" s="650">
        <v>0</v>
      </c>
      <c r="K243" s="650">
        <v>0</v>
      </c>
      <c r="L243" s="650">
        <v>0</v>
      </c>
      <c r="M243" s="650">
        <v>0</v>
      </c>
      <c r="N243" s="650">
        <v>-2.8000000000005798E-3</v>
      </c>
      <c r="O243" s="650">
        <v>-2.8000000000005798E-3</v>
      </c>
      <c r="P243" s="650"/>
      <c r="Q243" s="650">
        <v>0</v>
      </c>
      <c r="R243" s="650" t="s">
        <v>891</v>
      </c>
      <c r="S243" s="650"/>
      <c r="T243" s="650">
        <v>1</v>
      </c>
      <c r="U243" s="650"/>
      <c r="V243" s="650">
        <v>1</v>
      </c>
      <c r="W243" s="650" t="s">
        <v>85</v>
      </c>
      <c r="X243" s="650"/>
      <c r="Y243" s="651" t="s">
        <v>885</v>
      </c>
    </row>
    <row r="244" spans="3:25" ht="14.3" hidden="1">
      <c r="C244" s="650" t="s">
        <v>845</v>
      </c>
      <c r="D244" s="650">
        <v>1</v>
      </c>
      <c r="E244" s="651" t="s">
        <v>846</v>
      </c>
      <c r="F244" s="650">
        <v>14</v>
      </c>
      <c r="G244" s="650"/>
      <c r="H244" s="650">
        <v>0</v>
      </c>
      <c r="I244" s="650">
        <v>0</v>
      </c>
      <c r="J244" s="650">
        <v>51.755600000000001</v>
      </c>
      <c r="K244" s="650">
        <v>0</v>
      </c>
      <c r="L244" s="650">
        <v>51.755600000000001</v>
      </c>
      <c r="M244" s="650">
        <v>0</v>
      </c>
      <c r="N244" s="650">
        <v>51.755600000000001</v>
      </c>
      <c r="O244" s="650">
        <v>51.755600000000001</v>
      </c>
      <c r="P244" s="650" t="s">
        <v>879</v>
      </c>
      <c r="Q244" s="650">
        <v>10170</v>
      </c>
      <c r="R244" s="650" t="s">
        <v>1167</v>
      </c>
      <c r="S244" s="650" t="s">
        <v>39</v>
      </c>
      <c r="T244" s="653">
        <v>41640</v>
      </c>
      <c r="U244" s="650"/>
      <c r="V244" s="650">
        <v>2</v>
      </c>
      <c r="W244" s="650" t="s">
        <v>85</v>
      </c>
      <c r="X244" s="650">
        <v>5129</v>
      </c>
      <c r="Y244" s="651" t="s">
        <v>846</v>
      </c>
    </row>
    <row r="245" spans="3:25" ht="14.3" hidden="1">
      <c r="C245" s="650" t="s">
        <v>1168</v>
      </c>
      <c r="D245" s="650">
        <v>1</v>
      </c>
      <c r="E245" s="651" t="s">
        <v>890</v>
      </c>
      <c r="F245" s="650"/>
      <c r="G245" s="650"/>
      <c r="H245" s="650">
        <v>0</v>
      </c>
      <c r="I245" s="650">
        <v>0</v>
      </c>
      <c r="J245" s="650">
        <v>0</v>
      </c>
      <c r="K245" s="650">
        <v>0</v>
      </c>
      <c r="L245" s="650">
        <v>0</v>
      </c>
      <c r="M245" s="650">
        <v>0</v>
      </c>
      <c r="N245" s="650">
        <v>0</v>
      </c>
      <c r="O245" s="650">
        <v>0</v>
      </c>
      <c r="P245" s="650"/>
      <c r="Q245" s="650">
        <v>0</v>
      </c>
      <c r="R245" s="650" t="s">
        <v>891</v>
      </c>
      <c r="S245" s="650"/>
      <c r="T245" s="650">
        <v>1</v>
      </c>
      <c r="U245" s="650"/>
      <c r="V245" s="650">
        <v>1</v>
      </c>
      <c r="W245" s="650" t="s">
        <v>85</v>
      </c>
      <c r="X245" s="650"/>
      <c r="Y245" s="651" t="s">
        <v>885</v>
      </c>
    </row>
    <row r="246" spans="3:25" ht="14.3" hidden="1">
      <c r="C246" s="650" t="s">
        <v>1168</v>
      </c>
      <c r="D246" s="650">
        <v>1</v>
      </c>
      <c r="E246" s="651" t="s">
        <v>963</v>
      </c>
      <c r="F246" s="650" t="s">
        <v>1087</v>
      </c>
      <c r="G246" s="650"/>
      <c r="H246" s="650">
        <v>0</v>
      </c>
      <c r="I246" s="650">
        <v>0</v>
      </c>
      <c r="J246" s="650">
        <v>120</v>
      </c>
      <c r="K246" s="650">
        <v>0</v>
      </c>
      <c r="L246" s="650">
        <v>120</v>
      </c>
      <c r="M246" s="650">
        <v>0</v>
      </c>
      <c r="N246" s="650">
        <v>120</v>
      </c>
      <c r="O246" s="650">
        <v>120</v>
      </c>
      <c r="P246" s="650" t="s">
        <v>925</v>
      </c>
      <c r="Q246" s="650">
        <v>76</v>
      </c>
      <c r="R246" s="650" t="s">
        <v>1169</v>
      </c>
      <c r="S246" s="650" t="s">
        <v>676</v>
      </c>
      <c r="T246" s="653">
        <v>41640</v>
      </c>
      <c r="U246" s="650"/>
      <c r="V246" s="650">
        <v>2</v>
      </c>
      <c r="W246" s="650" t="s">
        <v>85</v>
      </c>
      <c r="X246" s="650"/>
      <c r="Y246" s="651" t="s">
        <v>885</v>
      </c>
    </row>
    <row r="247" spans="3:25" ht="14.3" hidden="1">
      <c r="C247" s="650" t="s">
        <v>1168</v>
      </c>
      <c r="D247" s="650">
        <v>1</v>
      </c>
      <c r="E247" s="651" t="s">
        <v>963</v>
      </c>
      <c r="F247" s="650" t="s">
        <v>1087</v>
      </c>
      <c r="G247" s="650"/>
      <c r="H247" s="650">
        <v>0</v>
      </c>
      <c r="I247" s="650">
        <v>0</v>
      </c>
      <c r="J247" s="650">
        <v>20000</v>
      </c>
      <c r="K247" s="650">
        <v>0</v>
      </c>
      <c r="L247" s="650">
        <v>20000</v>
      </c>
      <c r="M247" s="650">
        <v>0</v>
      </c>
      <c r="N247" s="650">
        <v>20000</v>
      </c>
      <c r="O247" s="650">
        <v>20000</v>
      </c>
      <c r="P247" s="650" t="s">
        <v>925</v>
      </c>
      <c r="Q247" s="650">
        <v>77</v>
      </c>
      <c r="R247" s="650" t="s">
        <v>1170</v>
      </c>
      <c r="S247" s="650" t="s">
        <v>676</v>
      </c>
      <c r="T247" s="653">
        <v>41640</v>
      </c>
      <c r="U247" s="650"/>
      <c r="V247" s="650">
        <v>2</v>
      </c>
      <c r="W247" s="650" t="s">
        <v>85</v>
      </c>
      <c r="X247" s="650"/>
      <c r="Y247" s="651" t="s">
        <v>885</v>
      </c>
    </row>
    <row r="248" spans="3:25" ht="14.3" hidden="1">
      <c r="C248" s="650" t="s">
        <v>1168</v>
      </c>
      <c r="D248" s="650">
        <v>1</v>
      </c>
      <c r="E248" s="651" t="s">
        <v>963</v>
      </c>
      <c r="F248" s="650" t="s">
        <v>1087</v>
      </c>
      <c r="G248" s="650"/>
      <c r="H248" s="650">
        <v>0</v>
      </c>
      <c r="I248" s="650">
        <v>0</v>
      </c>
      <c r="J248" s="650">
        <v>2000</v>
      </c>
      <c r="K248" s="650">
        <v>0</v>
      </c>
      <c r="L248" s="650">
        <v>2000</v>
      </c>
      <c r="M248" s="650">
        <v>0</v>
      </c>
      <c r="N248" s="650">
        <v>2000</v>
      </c>
      <c r="O248" s="650">
        <v>2000</v>
      </c>
      <c r="P248" s="650" t="s">
        <v>925</v>
      </c>
      <c r="Q248" s="650">
        <v>78</v>
      </c>
      <c r="R248" s="650" t="s">
        <v>1171</v>
      </c>
      <c r="S248" s="650" t="s">
        <v>676</v>
      </c>
      <c r="T248" s="653">
        <v>41640</v>
      </c>
      <c r="U248" s="650"/>
      <c r="V248" s="650">
        <v>2</v>
      </c>
      <c r="W248" s="650" t="s">
        <v>85</v>
      </c>
      <c r="X248" s="650"/>
      <c r="Y248" s="651" t="s">
        <v>885</v>
      </c>
    </row>
    <row r="249" spans="3:25" ht="14.3" hidden="1">
      <c r="C249" s="650" t="s">
        <v>1168</v>
      </c>
      <c r="D249" s="650">
        <v>1</v>
      </c>
      <c r="E249" s="651" t="s">
        <v>919</v>
      </c>
      <c r="F249" s="650" t="s">
        <v>1087</v>
      </c>
      <c r="G249" s="650"/>
      <c r="H249" s="650">
        <v>0</v>
      </c>
      <c r="I249" s="650">
        <v>0</v>
      </c>
      <c r="J249" s="650">
        <v>55000</v>
      </c>
      <c r="K249" s="650">
        <v>0</v>
      </c>
      <c r="L249" s="650">
        <v>55000</v>
      </c>
      <c r="M249" s="650">
        <v>0</v>
      </c>
      <c r="N249" s="650">
        <v>55000</v>
      </c>
      <c r="O249" s="650">
        <v>55000</v>
      </c>
      <c r="P249" s="650" t="s">
        <v>925</v>
      </c>
      <c r="Q249" s="650">
        <v>142</v>
      </c>
      <c r="R249" s="650" t="s">
        <v>1172</v>
      </c>
      <c r="S249" s="650" t="s">
        <v>676</v>
      </c>
      <c r="T249" s="653">
        <v>41640</v>
      </c>
      <c r="U249" s="650"/>
      <c r="V249" s="650">
        <v>2</v>
      </c>
      <c r="W249" s="650" t="s">
        <v>85</v>
      </c>
      <c r="X249" s="650"/>
      <c r="Y249" s="651" t="s">
        <v>885</v>
      </c>
    </row>
    <row r="250" spans="3:25" ht="14.3" hidden="1">
      <c r="C250" s="650" t="s">
        <v>1168</v>
      </c>
      <c r="D250" s="650">
        <v>1</v>
      </c>
      <c r="E250" s="651" t="s">
        <v>1123</v>
      </c>
      <c r="F250" s="650" t="s">
        <v>1087</v>
      </c>
      <c r="G250" s="650"/>
      <c r="H250" s="650">
        <v>0</v>
      </c>
      <c r="I250" s="650">
        <v>0</v>
      </c>
      <c r="J250" s="650">
        <v>318580</v>
      </c>
      <c r="K250" s="650">
        <v>0</v>
      </c>
      <c r="L250" s="650">
        <v>318580</v>
      </c>
      <c r="M250" s="650">
        <v>0</v>
      </c>
      <c r="N250" s="650">
        <v>318580</v>
      </c>
      <c r="O250" s="650">
        <v>318580</v>
      </c>
      <c r="P250" s="650" t="s">
        <v>925</v>
      </c>
      <c r="Q250" s="650">
        <v>157</v>
      </c>
      <c r="R250" s="650" t="s">
        <v>1173</v>
      </c>
      <c r="S250" s="650" t="s">
        <v>676</v>
      </c>
      <c r="T250" s="653">
        <v>41640</v>
      </c>
      <c r="U250" s="650"/>
      <c r="V250" s="650">
        <v>2</v>
      </c>
      <c r="W250" s="650" t="s">
        <v>85</v>
      </c>
      <c r="X250" s="650"/>
      <c r="Y250" s="651" t="s">
        <v>885</v>
      </c>
    </row>
    <row r="251" spans="3:25" ht="14.3" hidden="1">
      <c r="C251" s="650" t="s">
        <v>1168</v>
      </c>
      <c r="D251" s="650">
        <v>1</v>
      </c>
      <c r="E251" s="651" t="s">
        <v>1123</v>
      </c>
      <c r="F251" s="650" t="s">
        <v>1087</v>
      </c>
      <c r="G251" s="650"/>
      <c r="H251" s="650">
        <v>0</v>
      </c>
      <c r="I251" s="650">
        <v>0</v>
      </c>
      <c r="J251" s="650">
        <v>159290</v>
      </c>
      <c r="K251" s="650">
        <v>0</v>
      </c>
      <c r="L251" s="650">
        <v>159290</v>
      </c>
      <c r="M251" s="650">
        <v>0</v>
      </c>
      <c r="N251" s="650">
        <v>159290</v>
      </c>
      <c r="O251" s="650">
        <v>159290</v>
      </c>
      <c r="P251" s="650" t="s">
        <v>925</v>
      </c>
      <c r="Q251" s="650">
        <v>158</v>
      </c>
      <c r="R251" s="650" t="s">
        <v>1174</v>
      </c>
      <c r="S251" s="650" t="s">
        <v>676</v>
      </c>
      <c r="T251" s="653">
        <v>41640</v>
      </c>
      <c r="U251" s="650"/>
      <c r="V251" s="650">
        <v>2</v>
      </c>
      <c r="W251" s="650" t="s">
        <v>85</v>
      </c>
      <c r="X251" s="650"/>
      <c r="Y251" s="651" t="s">
        <v>885</v>
      </c>
    </row>
    <row r="252" spans="3:25" ht="14.3" hidden="1">
      <c r="C252" s="650" t="s">
        <v>847</v>
      </c>
      <c r="D252" s="650">
        <v>1</v>
      </c>
      <c r="E252" s="651" t="s">
        <v>848</v>
      </c>
      <c r="F252" s="650" t="s">
        <v>924</v>
      </c>
      <c r="G252" s="650"/>
      <c r="H252" s="650">
        <v>0</v>
      </c>
      <c r="I252" s="650">
        <v>0</v>
      </c>
      <c r="J252" s="650">
        <v>1500</v>
      </c>
      <c r="K252" s="650">
        <v>0</v>
      </c>
      <c r="L252" s="650">
        <v>1500</v>
      </c>
      <c r="M252" s="650">
        <v>0</v>
      </c>
      <c r="N252" s="650">
        <v>1500</v>
      </c>
      <c r="O252" s="650">
        <v>1500</v>
      </c>
      <c r="P252" s="650" t="s">
        <v>925</v>
      </c>
      <c r="Q252" s="650">
        <v>110</v>
      </c>
      <c r="R252" s="650" t="s">
        <v>1175</v>
      </c>
      <c r="S252" s="650" t="s">
        <v>676</v>
      </c>
      <c r="T252" s="653">
        <v>41640</v>
      </c>
      <c r="U252" s="650"/>
      <c r="V252" s="650">
        <v>2</v>
      </c>
      <c r="W252" s="650" t="s">
        <v>85</v>
      </c>
      <c r="X252" s="650"/>
      <c r="Y252" s="651" t="s">
        <v>885</v>
      </c>
    </row>
    <row r="253" spans="3:25" ht="14.3" hidden="1">
      <c r="C253" s="650" t="s">
        <v>847</v>
      </c>
      <c r="D253" s="650">
        <v>1</v>
      </c>
      <c r="E253" s="651" t="s">
        <v>848</v>
      </c>
      <c r="F253" s="650" t="s">
        <v>924</v>
      </c>
      <c r="G253" s="650"/>
      <c r="H253" s="650">
        <v>0</v>
      </c>
      <c r="I253" s="650">
        <v>0</v>
      </c>
      <c r="J253" s="650">
        <v>6000</v>
      </c>
      <c r="K253" s="650">
        <v>0</v>
      </c>
      <c r="L253" s="650">
        <v>6000</v>
      </c>
      <c r="M253" s="650">
        <v>0</v>
      </c>
      <c r="N253" s="650">
        <v>6000</v>
      </c>
      <c r="O253" s="650">
        <v>6000</v>
      </c>
      <c r="P253" s="650" t="s">
        <v>925</v>
      </c>
      <c r="Q253" s="650">
        <v>111</v>
      </c>
      <c r="R253" s="650" t="s">
        <v>1176</v>
      </c>
      <c r="S253" s="650" t="s">
        <v>676</v>
      </c>
      <c r="T253" s="653">
        <v>41640</v>
      </c>
      <c r="U253" s="650"/>
      <c r="V253" s="650">
        <v>2</v>
      </c>
      <c r="W253" s="650" t="s">
        <v>85</v>
      </c>
      <c r="X253" s="650"/>
      <c r="Y253" s="651" t="s">
        <v>885</v>
      </c>
    </row>
    <row r="254" spans="3:25" ht="14.3" hidden="1">
      <c r="C254" s="650" t="s">
        <v>847</v>
      </c>
      <c r="D254" s="650">
        <v>1</v>
      </c>
      <c r="E254" s="651" t="s">
        <v>848</v>
      </c>
      <c r="F254" s="650" t="s">
        <v>924</v>
      </c>
      <c r="G254" s="650"/>
      <c r="H254" s="650">
        <v>0</v>
      </c>
      <c r="I254" s="650">
        <v>0</v>
      </c>
      <c r="J254" s="650">
        <v>11000</v>
      </c>
      <c r="K254" s="650">
        <v>0</v>
      </c>
      <c r="L254" s="650">
        <v>11000</v>
      </c>
      <c r="M254" s="650">
        <v>0</v>
      </c>
      <c r="N254" s="650">
        <v>11000</v>
      </c>
      <c r="O254" s="650">
        <v>11000</v>
      </c>
      <c r="P254" s="650" t="s">
        <v>925</v>
      </c>
      <c r="Q254" s="650">
        <v>112</v>
      </c>
      <c r="R254" s="650" t="s">
        <v>1177</v>
      </c>
      <c r="S254" s="650" t="s">
        <v>676</v>
      </c>
      <c r="T254" s="653">
        <v>41640</v>
      </c>
      <c r="U254" s="650"/>
      <c r="V254" s="650">
        <v>2</v>
      </c>
      <c r="W254" s="650" t="s">
        <v>85</v>
      </c>
      <c r="X254" s="650"/>
      <c r="Y254" s="651" t="s">
        <v>885</v>
      </c>
    </row>
    <row r="255" spans="3:25" ht="14.3" hidden="1">
      <c r="C255" s="650" t="s">
        <v>1178</v>
      </c>
      <c r="D255" s="650">
        <v>1</v>
      </c>
      <c r="E255" s="651" t="s">
        <v>890</v>
      </c>
      <c r="F255" s="650"/>
      <c r="G255" s="650"/>
      <c r="H255" s="650">
        <v>0</v>
      </c>
      <c r="I255" s="650">
        <v>0</v>
      </c>
      <c r="J255" s="650">
        <v>0</v>
      </c>
      <c r="K255" s="650">
        <v>0</v>
      </c>
      <c r="L255" s="650">
        <v>0</v>
      </c>
      <c r="M255" s="650">
        <v>0</v>
      </c>
      <c r="N255" s="650">
        <v>0</v>
      </c>
      <c r="O255" s="650">
        <v>0</v>
      </c>
      <c r="P255" s="650"/>
      <c r="Q255" s="650">
        <v>0</v>
      </c>
      <c r="R255" s="650" t="s">
        <v>891</v>
      </c>
      <c r="S255" s="650"/>
      <c r="T255" s="650">
        <v>1</v>
      </c>
      <c r="U255" s="650" t="s">
        <v>144</v>
      </c>
      <c r="V255" s="650">
        <v>1</v>
      </c>
      <c r="W255" s="650" t="s">
        <v>85</v>
      </c>
      <c r="X255" s="650"/>
      <c r="Y255" s="651" t="s">
        <v>885</v>
      </c>
    </row>
    <row r="256" spans="3:25" ht="14.3" hidden="1">
      <c r="C256" s="650" t="s">
        <v>1178</v>
      </c>
      <c r="D256" s="650">
        <v>1</v>
      </c>
      <c r="E256" s="651" t="s">
        <v>929</v>
      </c>
      <c r="F256" s="650"/>
      <c r="G256" s="650"/>
      <c r="H256" s="650">
        <v>0</v>
      </c>
      <c r="I256" s="650">
        <v>0</v>
      </c>
      <c r="J256" s="650">
        <v>348526</v>
      </c>
      <c r="K256" s="650">
        <v>0</v>
      </c>
      <c r="L256" s="650">
        <v>348526</v>
      </c>
      <c r="M256" s="650">
        <v>0</v>
      </c>
      <c r="N256" s="650">
        <v>348526</v>
      </c>
      <c r="O256" s="650">
        <v>348526</v>
      </c>
      <c r="P256" s="650" t="s">
        <v>999</v>
      </c>
      <c r="Q256" s="650">
        <v>47</v>
      </c>
      <c r="R256" s="650" t="s">
        <v>1179</v>
      </c>
      <c r="S256" s="650" t="s">
        <v>118</v>
      </c>
      <c r="T256" s="653">
        <v>41640</v>
      </c>
      <c r="U256" s="650" t="s">
        <v>144</v>
      </c>
      <c r="V256" s="650">
        <v>2</v>
      </c>
      <c r="W256" s="650" t="s">
        <v>85</v>
      </c>
      <c r="X256" s="650"/>
      <c r="Y256" s="651" t="s">
        <v>885</v>
      </c>
    </row>
    <row r="257" spans="3:25" ht="14.3" hidden="1">
      <c r="C257" s="650" t="s">
        <v>1178</v>
      </c>
      <c r="D257" s="650">
        <v>1</v>
      </c>
      <c r="E257" s="651" t="s">
        <v>933</v>
      </c>
      <c r="F257" s="650"/>
      <c r="G257" s="650"/>
      <c r="H257" s="650">
        <v>0</v>
      </c>
      <c r="I257" s="650">
        <v>0</v>
      </c>
      <c r="J257" s="650">
        <v>555196</v>
      </c>
      <c r="K257" s="650">
        <v>0</v>
      </c>
      <c r="L257" s="650">
        <v>555196</v>
      </c>
      <c r="M257" s="650">
        <v>0</v>
      </c>
      <c r="N257" s="650">
        <v>555196</v>
      </c>
      <c r="O257" s="650">
        <v>555196</v>
      </c>
      <c r="P257" s="650" t="s">
        <v>999</v>
      </c>
      <c r="Q257" s="650">
        <v>51</v>
      </c>
      <c r="R257" s="650" t="s">
        <v>1180</v>
      </c>
      <c r="S257" s="650" t="s">
        <v>118</v>
      </c>
      <c r="T257" s="653">
        <v>41640</v>
      </c>
      <c r="U257" s="650" t="s">
        <v>144</v>
      </c>
      <c r="V257" s="650">
        <v>2</v>
      </c>
      <c r="W257" s="650" t="s">
        <v>85</v>
      </c>
      <c r="X257" s="650"/>
      <c r="Y257" s="651" t="s">
        <v>885</v>
      </c>
    </row>
    <row r="258" spans="3:25" ht="14.3" hidden="1">
      <c r="C258" s="650" t="s">
        <v>1178</v>
      </c>
      <c r="D258" s="650">
        <v>1</v>
      </c>
      <c r="E258" s="651" t="s">
        <v>938</v>
      </c>
      <c r="F258" s="650"/>
      <c r="G258" s="650"/>
      <c r="H258" s="650">
        <v>0</v>
      </c>
      <c r="I258" s="650">
        <v>0</v>
      </c>
      <c r="J258" s="650">
        <v>555196</v>
      </c>
      <c r="K258" s="650">
        <v>0</v>
      </c>
      <c r="L258" s="650">
        <v>555196</v>
      </c>
      <c r="M258" s="650">
        <v>0</v>
      </c>
      <c r="N258" s="650">
        <v>555196</v>
      </c>
      <c r="O258" s="650">
        <v>555196</v>
      </c>
      <c r="P258" s="650" t="s">
        <v>999</v>
      </c>
      <c r="Q258" s="650">
        <v>58</v>
      </c>
      <c r="R258" s="650" t="s">
        <v>1181</v>
      </c>
      <c r="S258" s="650" t="s">
        <v>118</v>
      </c>
      <c r="T258" s="653">
        <v>41640</v>
      </c>
      <c r="U258" s="650" t="s">
        <v>144</v>
      </c>
      <c r="V258" s="650">
        <v>2</v>
      </c>
      <c r="W258" s="650" t="s">
        <v>85</v>
      </c>
      <c r="X258" s="650"/>
      <c r="Y258" s="651" t="s">
        <v>885</v>
      </c>
    </row>
    <row r="259" spans="3:25" ht="14.3" hidden="1">
      <c r="C259" s="650" t="s">
        <v>1178</v>
      </c>
      <c r="D259" s="650">
        <v>1</v>
      </c>
      <c r="E259" s="651" t="s">
        <v>941</v>
      </c>
      <c r="F259" s="650"/>
      <c r="G259" s="650"/>
      <c r="H259" s="650">
        <v>0</v>
      </c>
      <c r="I259" s="650">
        <v>0</v>
      </c>
      <c r="J259" s="650">
        <v>555196</v>
      </c>
      <c r="K259" s="650">
        <v>0</v>
      </c>
      <c r="L259" s="650">
        <v>555196</v>
      </c>
      <c r="M259" s="650">
        <v>0</v>
      </c>
      <c r="N259" s="650">
        <v>555196</v>
      </c>
      <c r="O259" s="650">
        <v>555196</v>
      </c>
      <c r="P259" s="650" t="s">
        <v>999</v>
      </c>
      <c r="Q259" s="650">
        <v>62</v>
      </c>
      <c r="R259" s="650" t="s">
        <v>1182</v>
      </c>
      <c r="S259" s="650" t="s">
        <v>118</v>
      </c>
      <c r="T259" s="653">
        <v>41640</v>
      </c>
      <c r="U259" s="650" t="s">
        <v>144</v>
      </c>
      <c r="V259" s="650">
        <v>2</v>
      </c>
      <c r="W259" s="650" t="s">
        <v>85</v>
      </c>
      <c r="X259" s="650"/>
      <c r="Y259" s="651" t="s">
        <v>885</v>
      </c>
    </row>
    <row r="260" spans="3:25" ht="14.3" hidden="1">
      <c r="C260" s="650" t="s">
        <v>1178</v>
      </c>
      <c r="D260" s="650">
        <v>1</v>
      </c>
      <c r="E260" s="651" t="s">
        <v>882</v>
      </c>
      <c r="F260" s="650"/>
      <c r="G260" s="650"/>
      <c r="H260" s="650">
        <v>0</v>
      </c>
      <c r="I260" s="650">
        <v>0</v>
      </c>
      <c r="J260" s="650">
        <v>555196</v>
      </c>
      <c r="K260" s="650">
        <v>0</v>
      </c>
      <c r="L260" s="650">
        <v>555196</v>
      </c>
      <c r="M260" s="650">
        <v>0</v>
      </c>
      <c r="N260" s="650">
        <v>555196</v>
      </c>
      <c r="O260" s="650">
        <v>555196</v>
      </c>
      <c r="P260" s="650" t="s">
        <v>999</v>
      </c>
      <c r="Q260" s="650">
        <v>66</v>
      </c>
      <c r="R260" s="650" t="s">
        <v>1183</v>
      </c>
      <c r="S260" s="650" t="s">
        <v>118</v>
      </c>
      <c r="T260" s="653">
        <v>41640</v>
      </c>
      <c r="U260" s="650" t="s">
        <v>144</v>
      </c>
      <c r="V260" s="650">
        <v>2</v>
      </c>
      <c r="W260" s="650" t="s">
        <v>85</v>
      </c>
      <c r="X260" s="650"/>
      <c r="Y260" s="651" t="s">
        <v>885</v>
      </c>
    </row>
    <row r="261" spans="3:25" ht="14.3" hidden="1">
      <c r="C261" s="650" t="s">
        <v>1178</v>
      </c>
      <c r="D261" s="650">
        <v>1</v>
      </c>
      <c r="E261" s="651" t="s">
        <v>850</v>
      </c>
      <c r="F261" s="650"/>
      <c r="G261" s="650"/>
      <c r="H261" s="650">
        <v>0</v>
      </c>
      <c r="I261" s="650">
        <v>0</v>
      </c>
      <c r="J261" s="650">
        <v>640007</v>
      </c>
      <c r="K261" s="650">
        <v>0</v>
      </c>
      <c r="L261" s="650">
        <v>640007</v>
      </c>
      <c r="M261" s="650">
        <v>0</v>
      </c>
      <c r="N261" s="650">
        <v>640007</v>
      </c>
      <c r="O261" s="650">
        <v>640007</v>
      </c>
      <c r="P261" s="650" t="s">
        <v>999</v>
      </c>
      <c r="Q261" s="650">
        <v>69</v>
      </c>
      <c r="R261" s="650" t="s">
        <v>1184</v>
      </c>
      <c r="S261" s="650" t="s">
        <v>118</v>
      </c>
      <c r="T261" s="653">
        <v>41640</v>
      </c>
      <c r="U261" s="650" t="s">
        <v>144</v>
      </c>
      <c r="V261" s="650">
        <v>2</v>
      </c>
      <c r="W261" s="650" t="s">
        <v>85</v>
      </c>
      <c r="X261" s="650"/>
      <c r="Y261" s="651" t="s">
        <v>885</v>
      </c>
    </row>
    <row r="262" spans="3:25" ht="14.3" hidden="1">
      <c r="C262" s="650" t="s">
        <v>1178</v>
      </c>
      <c r="D262" s="650">
        <v>1</v>
      </c>
      <c r="E262" s="651" t="s">
        <v>944</v>
      </c>
      <c r="F262" s="650"/>
      <c r="G262" s="650"/>
      <c r="H262" s="650">
        <v>0</v>
      </c>
      <c r="I262" s="650">
        <v>0</v>
      </c>
      <c r="J262" s="650">
        <v>606401</v>
      </c>
      <c r="K262" s="650">
        <v>0</v>
      </c>
      <c r="L262" s="650">
        <v>606401</v>
      </c>
      <c r="M262" s="650">
        <v>0</v>
      </c>
      <c r="N262" s="650">
        <v>606401</v>
      </c>
      <c r="O262" s="650">
        <v>606401</v>
      </c>
      <c r="P262" s="650" t="s">
        <v>999</v>
      </c>
      <c r="Q262" s="650">
        <v>73</v>
      </c>
      <c r="R262" s="650" t="s">
        <v>1185</v>
      </c>
      <c r="S262" s="650" t="s">
        <v>118</v>
      </c>
      <c r="T262" s="653">
        <v>41640</v>
      </c>
      <c r="U262" s="650" t="s">
        <v>144</v>
      </c>
      <c r="V262" s="650">
        <v>2</v>
      </c>
      <c r="W262" s="650" t="s">
        <v>85</v>
      </c>
      <c r="X262" s="650"/>
      <c r="Y262" s="651" t="s">
        <v>885</v>
      </c>
    </row>
    <row r="263" spans="3:25" ht="14.3" hidden="1">
      <c r="C263" s="650" t="s">
        <v>1178</v>
      </c>
      <c r="D263" s="650">
        <v>1</v>
      </c>
      <c r="E263" s="651" t="s">
        <v>945</v>
      </c>
      <c r="F263" s="650"/>
      <c r="G263" s="650"/>
      <c r="H263" s="650">
        <v>0</v>
      </c>
      <c r="I263" s="650">
        <v>0</v>
      </c>
      <c r="J263" s="650">
        <v>607765</v>
      </c>
      <c r="K263" s="650">
        <v>0</v>
      </c>
      <c r="L263" s="650">
        <v>607765</v>
      </c>
      <c r="M263" s="650">
        <v>0</v>
      </c>
      <c r="N263" s="650">
        <v>607765</v>
      </c>
      <c r="O263" s="650">
        <v>607765</v>
      </c>
      <c r="P263" s="650" t="s">
        <v>999</v>
      </c>
      <c r="Q263" s="650">
        <v>76</v>
      </c>
      <c r="R263" s="650" t="s">
        <v>1186</v>
      </c>
      <c r="S263" s="650" t="s">
        <v>118</v>
      </c>
      <c r="T263" s="653">
        <v>41640</v>
      </c>
      <c r="U263" s="650" t="s">
        <v>144</v>
      </c>
      <c r="V263" s="650">
        <v>2</v>
      </c>
      <c r="W263" s="650" t="s">
        <v>85</v>
      </c>
      <c r="X263" s="650"/>
      <c r="Y263" s="651" t="s">
        <v>885</v>
      </c>
    </row>
    <row r="264" spans="3:25" ht="14.3" hidden="1">
      <c r="C264" s="650" t="s">
        <v>1178</v>
      </c>
      <c r="D264" s="650">
        <v>1</v>
      </c>
      <c r="E264" s="651" t="s">
        <v>952</v>
      </c>
      <c r="F264" s="650"/>
      <c r="G264" s="650"/>
      <c r="H264" s="650">
        <v>0</v>
      </c>
      <c r="I264" s="650">
        <v>0</v>
      </c>
      <c r="J264" s="650">
        <v>607765</v>
      </c>
      <c r="K264" s="650">
        <v>0</v>
      </c>
      <c r="L264" s="650">
        <v>607765</v>
      </c>
      <c r="M264" s="650">
        <v>0</v>
      </c>
      <c r="N264" s="650">
        <v>607765</v>
      </c>
      <c r="O264" s="650">
        <v>607765</v>
      </c>
      <c r="P264" s="650" t="s">
        <v>999</v>
      </c>
      <c r="Q264" s="650">
        <v>80</v>
      </c>
      <c r="R264" s="650" t="s">
        <v>1187</v>
      </c>
      <c r="S264" s="650" t="s">
        <v>118</v>
      </c>
      <c r="T264" s="653">
        <v>41640</v>
      </c>
      <c r="U264" s="650" t="s">
        <v>144</v>
      </c>
      <c r="V264" s="650">
        <v>2</v>
      </c>
      <c r="W264" s="650" t="s">
        <v>85</v>
      </c>
      <c r="X264" s="650"/>
      <c r="Y264" s="651" t="s">
        <v>885</v>
      </c>
    </row>
    <row r="265" spans="3:25" ht="14.3" hidden="1">
      <c r="C265" s="650" t="s">
        <v>1178</v>
      </c>
      <c r="D265" s="650">
        <v>1</v>
      </c>
      <c r="E265" s="651" t="s">
        <v>1009</v>
      </c>
      <c r="F265" s="650"/>
      <c r="G265" s="650"/>
      <c r="H265" s="650">
        <v>0</v>
      </c>
      <c r="I265" s="650">
        <v>0</v>
      </c>
      <c r="J265" s="650">
        <v>607765</v>
      </c>
      <c r="K265" s="650">
        <v>0</v>
      </c>
      <c r="L265" s="650">
        <v>607765</v>
      </c>
      <c r="M265" s="650">
        <v>0</v>
      </c>
      <c r="N265" s="650">
        <v>607765</v>
      </c>
      <c r="O265" s="650">
        <v>607765</v>
      </c>
      <c r="P265" s="650" t="s">
        <v>999</v>
      </c>
      <c r="Q265" s="650">
        <v>86</v>
      </c>
      <c r="R265" s="650" t="s">
        <v>1188</v>
      </c>
      <c r="S265" s="650" t="s">
        <v>118</v>
      </c>
      <c r="T265" s="653">
        <v>41640</v>
      </c>
      <c r="U265" s="650" t="s">
        <v>144</v>
      </c>
      <c r="V265" s="650">
        <v>2</v>
      </c>
      <c r="W265" s="650" t="s">
        <v>85</v>
      </c>
      <c r="X265" s="650"/>
      <c r="Y265" s="651" t="s">
        <v>885</v>
      </c>
    </row>
    <row r="266" spans="3:25" ht="14.3" hidden="1">
      <c r="C266" s="650" t="s">
        <v>1178</v>
      </c>
      <c r="D266" s="650">
        <v>1</v>
      </c>
      <c r="E266" s="651" t="s">
        <v>958</v>
      </c>
      <c r="F266" s="650"/>
      <c r="G266" s="650"/>
      <c r="H266" s="650">
        <v>0</v>
      </c>
      <c r="I266" s="650">
        <v>0</v>
      </c>
      <c r="J266" s="650">
        <v>607765</v>
      </c>
      <c r="K266" s="650">
        <v>0</v>
      </c>
      <c r="L266" s="650">
        <v>607765</v>
      </c>
      <c r="M266" s="650">
        <v>0</v>
      </c>
      <c r="N266" s="650">
        <v>607765</v>
      </c>
      <c r="O266" s="650">
        <v>607765</v>
      </c>
      <c r="P266" s="650" t="s">
        <v>999</v>
      </c>
      <c r="Q266" s="650">
        <v>89</v>
      </c>
      <c r="R266" s="650" t="s">
        <v>1189</v>
      </c>
      <c r="S266" s="650" t="s">
        <v>118</v>
      </c>
      <c r="T266" s="653">
        <v>41640</v>
      </c>
      <c r="U266" s="650" t="s">
        <v>144</v>
      </c>
      <c r="V266" s="650">
        <v>2</v>
      </c>
      <c r="W266" s="650" t="s">
        <v>85</v>
      </c>
      <c r="X266" s="650"/>
      <c r="Y266" s="651" t="s">
        <v>885</v>
      </c>
    </row>
    <row r="267" spans="3:25" ht="14.3" hidden="1">
      <c r="C267" s="650" t="s">
        <v>1178</v>
      </c>
      <c r="D267" s="650">
        <v>1</v>
      </c>
      <c r="E267" s="651" t="s">
        <v>960</v>
      </c>
      <c r="F267" s="650"/>
      <c r="G267" s="650"/>
      <c r="H267" s="650">
        <v>0</v>
      </c>
      <c r="I267" s="650">
        <v>0</v>
      </c>
      <c r="J267" s="650">
        <v>510926</v>
      </c>
      <c r="K267" s="650">
        <v>0</v>
      </c>
      <c r="L267" s="650">
        <v>510926</v>
      </c>
      <c r="M267" s="650">
        <v>0</v>
      </c>
      <c r="N267" s="650">
        <v>510926</v>
      </c>
      <c r="O267" s="650">
        <v>510926</v>
      </c>
      <c r="P267" s="650" t="s">
        <v>999</v>
      </c>
      <c r="Q267" s="650">
        <v>98</v>
      </c>
      <c r="R267" s="650" t="s">
        <v>1190</v>
      </c>
      <c r="S267" s="650" t="s">
        <v>118</v>
      </c>
      <c r="T267" s="653">
        <v>41640</v>
      </c>
      <c r="U267" s="650" t="s">
        <v>144</v>
      </c>
      <c r="V267" s="650">
        <v>2</v>
      </c>
      <c r="W267" s="650" t="s">
        <v>85</v>
      </c>
      <c r="X267" s="650"/>
      <c r="Y267" s="651" t="s">
        <v>885</v>
      </c>
    </row>
    <row r="268" spans="3:25" ht="14.3" hidden="1">
      <c r="C268" s="650" t="s">
        <v>849</v>
      </c>
      <c r="D268" s="650">
        <v>1</v>
      </c>
      <c r="E268" s="651" t="s">
        <v>850</v>
      </c>
      <c r="F268" s="650"/>
      <c r="G268" s="650"/>
      <c r="H268" s="650">
        <v>0</v>
      </c>
      <c r="I268" s="650">
        <v>0</v>
      </c>
      <c r="J268" s="650">
        <v>8891</v>
      </c>
      <c r="K268" s="650">
        <v>0</v>
      </c>
      <c r="L268" s="650">
        <v>8891</v>
      </c>
      <c r="M268" s="650">
        <v>0</v>
      </c>
      <c r="N268" s="650">
        <v>8891</v>
      </c>
      <c r="O268" s="650">
        <v>8891</v>
      </c>
      <c r="P268" s="650" t="s">
        <v>883</v>
      </c>
      <c r="Q268" s="650">
        <v>37</v>
      </c>
      <c r="R268" s="650" t="s">
        <v>1191</v>
      </c>
      <c r="S268" s="650" t="s">
        <v>35</v>
      </c>
      <c r="T268" s="653">
        <v>41640</v>
      </c>
      <c r="U268" s="650"/>
      <c r="V268" s="650">
        <v>2</v>
      </c>
      <c r="W268" s="650" t="s">
        <v>85</v>
      </c>
      <c r="X268" s="650"/>
      <c r="Y268" s="651" t="s">
        <v>885</v>
      </c>
    </row>
    <row r="269" spans="3:25" ht="14.3" hidden="1">
      <c r="C269" s="650" t="s">
        <v>1192</v>
      </c>
      <c r="D269" s="650">
        <v>1</v>
      </c>
      <c r="E269" s="651" t="s">
        <v>890</v>
      </c>
      <c r="F269" s="650"/>
      <c r="G269" s="650"/>
      <c r="H269" s="650">
        <v>0</v>
      </c>
      <c r="I269" s="650">
        <v>0</v>
      </c>
      <c r="J269" s="650">
        <v>0</v>
      </c>
      <c r="K269" s="650">
        <v>0</v>
      </c>
      <c r="L269" s="650">
        <v>0</v>
      </c>
      <c r="M269" s="650">
        <v>0</v>
      </c>
      <c r="N269" s="650">
        <v>0</v>
      </c>
      <c r="O269" s="650">
        <v>0</v>
      </c>
      <c r="P269" s="650"/>
      <c r="Q269" s="650">
        <v>0</v>
      </c>
      <c r="R269" s="650" t="s">
        <v>891</v>
      </c>
      <c r="S269" s="650"/>
      <c r="T269" s="650">
        <v>1</v>
      </c>
      <c r="U269" s="650" t="s">
        <v>146</v>
      </c>
      <c r="V269" s="650">
        <v>1</v>
      </c>
      <c r="W269" s="650" t="s">
        <v>85</v>
      </c>
      <c r="X269" s="650"/>
      <c r="Y269" s="651" t="s">
        <v>885</v>
      </c>
    </row>
    <row r="270" spans="3:25" ht="14.3" hidden="1">
      <c r="C270" s="650" t="s">
        <v>1192</v>
      </c>
      <c r="D270" s="650">
        <v>1</v>
      </c>
      <c r="E270" s="651" t="s">
        <v>929</v>
      </c>
      <c r="F270" s="650"/>
      <c r="G270" s="650"/>
      <c r="H270" s="650">
        <v>0</v>
      </c>
      <c r="I270" s="650">
        <v>0</v>
      </c>
      <c r="J270" s="650">
        <v>21707</v>
      </c>
      <c r="K270" s="650">
        <v>0</v>
      </c>
      <c r="L270" s="650">
        <v>21707</v>
      </c>
      <c r="M270" s="650">
        <v>0</v>
      </c>
      <c r="N270" s="650">
        <v>21707</v>
      </c>
      <c r="O270" s="650">
        <v>21707</v>
      </c>
      <c r="P270" s="650" t="s">
        <v>999</v>
      </c>
      <c r="Q270" s="650">
        <v>47</v>
      </c>
      <c r="R270" s="650" t="s">
        <v>1179</v>
      </c>
      <c r="S270" s="650" t="s">
        <v>118</v>
      </c>
      <c r="T270" s="653">
        <v>41640</v>
      </c>
      <c r="U270" s="650" t="s">
        <v>146</v>
      </c>
      <c r="V270" s="650">
        <v>2</v>
      </c>
      <c r="W270" s="650" t="s">
        <v>85</v>
      </c>
      <c r="X270" s="650"/>
      <c r="Y270" s="651" t="s">
        <v>885</v>
      </c>
    </row>
    <row r="271" spans="3:25" ht="14.3" hidden="1">
      <c r="C271" s="650" t="s">
        <v>1192</v>
      </c>
      <c r="D271" s="650">
        <v>1</v>
      </c>
      <c r="E271" s="651" t="s">
        <v>933</v>
      </c>
      <c r="F271" s="650"/>
      <c r="G271" s="650"/>
      <c r="H271" s="650">
        <v>0</v>
      </c>
      <c r="I271" s="650">
        <v>0</v>
      </c>
      <c r="J271" s="650">
        <v>43415</v>
      </c>
      <c r="K271" s="650">
        <v>0</v>
      </c>
      <c r="L271" s="650">
        <v>43415</v>
      </c>
      <c r="M271" s="650">
        <v>0</v>
      </c>
      <c r="N271" s="650">
        <v>43415</v>
      </c>
      <c r="O271" s="650">
        <v>43415</v>
      </c>
      <c r="P271" s="650" t="s">
        <v>999</v>
      </c>
      <c r="Q271" s="650">
        <v>51</v>
      </c>
      <c r="R271" s="650" t="s">
        <v>1180</v>
      </c>
      <c r="S271" s="650" t="s">
        <v>118</v>
      </c>
      <c r="T271" s="653">
        <v>41640</v>
      </c>
      <c r="U271" s="650" t="s">
        <v>146</v>
      </c>
      <c r="V271" s="650">
        <v>2</v>
      </c>
      <c r="W271" s="650" t="s">
        <v>85</v>
      </c>
      <c r="X271" s="650"/>
      <c r="Y271" s="651" t="s">
        <v>885</v>
      </c>
    </row>
    <row r="272" spans="3:25" ht="14.3" hidden="1">
      <c r="C272" s="650" t="s">
        <v>1192</v>
      </c>
      <c r="D272" s="650">
        <v>1</v>
      </c>
      <c r="E272" s="651" t="s">
        <v>938</v>
      </c>
      <c r="F272" s="650"/>
      <c r="G272" s="650"/>
      <c r="H272" s="650">
        <v>0</v>
      </c>
      <c r="I272" s="650">
        <v>0</v>
      </c>
      <c r="J272" s="650">
        <v>43415</v>
      </c>
      <c r="K272" s="650">
        <v>0</v>
      </c>
      <c r="L272" s="650">
        <v>43415</v>
      </c>
      <c r="M272" s="650">
        <v>0</v>
      </c>
      <c r="N272" s="650">
        <v>43415</v>
      </c>
      <c r="O272" s="650">
        <v>43415</v>
      </c>
      <c r="P272" s="650" t="s">
        <v>999</v>
      </c>
      <c r="Q272" s="650">
        <v>58</v>
      </c>
      <c r="R272" s="650" t="s">
        <v>1181</v>
      </c>
      <c r="S272" s="650" t="s">
        <v>118</v>
      </c>
      <c r="T272" s="653">
        <v>41640</v>
      </c>
      <c r="U272" s="650" t="s">
        <v>146</v>
      </c>
      <c r="V272" s="650">
        <v>2</v>
      </c>
      <c r="W272" s="650" t="s">
        <v>85</v>
      </c>
      <c r="X272" s="650"/>
      <c r="Y272" s="651" t="s">
        <v>885</v>
      </c>
    </row>
    <row r="273" spans="3:25" ht="14.3" hidden="1">
      <c r="C273" s="650" t="s">
        <v>1192</v>
      </c>
      <c r="D273" s="650">
        <v>1</v>
      </c>
      <c r="E273" s="651" t="s">
        <v>941</v>
      </c>
      <c r="F273" s="650"/>
      <c r="G273" s="650"/>
      <c r="H273" s="650">
        <v>0</v>
      </c>
      <c r="I273" s="650">
        <v>0</v>
      </c>
      <c r="J273" s="650">
        <v>43415</v>
      </c>
      <c r="K273" s="650">
        <v>0</v>
      </c>
      <c r="L273" s="650">
        <v>43415</v>
      </c>
      <c r="M273" s="650">
        <v>0</v>
      </c>
      <c r="N273" s="650">
        <v>43415</v>
      </c>
      <c r="O273" s="650">
        <v>43415</v>
      </c>
      <c r="P273" s="650" t="s">
        <v>999</v>
      </c>
      <c r="Q273" s="650">
        <v>62</v>
      </c>
      <c r="R273" s="650" t="s">
        <v>1182</v>
      </c>
      <c r="S273" s="650" t="s">
        <v>118</v>
      </c>
      <c r="T273" s="653">
        <v>41640</v>
      </c>
      <c r="U273" s="650" t="s">
        <v>146</v>
      </c>
      <c r="V273" s="650">
        <v>2</v>
      </c>
      <c r="W273" s="650" t="s">
        <v>85</v>
      </c>
      <c r="X273" s="650"/>
      <c r="Y273" s="651" t="s">
        <v>885</v>
      </c>
    </row>
    <row r="274" spans="3:25" ht="14.3" hidden="1">
      <c r="C274" s="650" t="s">
        <v>1192</v>
      </c>
      <c r="D274" s="650">
        <v>1</v>
      </c>
      <c r="E274" s="651" t="s">
        <v>882</v>
      </c>
      <c r="F274" s="650"/>
      <c r="G274" s="650"/>
      <c r="H274" s="650">
        <v>0</v>
      </c>
      <c r="I274" s="650">
        <v>0</v>
      </c>
      <c r="J274" s="650">
        <v>43415</v>
      </c>
      <c r="K274" s="650">
        <v>0</v>
      </c>
      <c r="L274" s="650">
        <v>43415</v>
      </c>
      <c r="M274" s="650">
        <v>0</v>
      </c>
      <c r="N274" s="650">
        <v>43415</v>
      </c>
      <c r="O274" s="650">
        <v>43415</v>
      </c>
      <c r="P274" s="650" t="s">
        <v>999</v>
      </c>
      <c r="Q274" s="650">
        <v>66</v>
      </c>
      <c r="R274" s="650" t="s">
        <v>1183</v>
      </c>
      <c r="S274" s="650" t="s">
        <v>118</v>
      </c>
      <c r="T274" s="653">
        <v>41640</v>
      </c>
      <c r="U274" s="650" t="s">
        <v>146</v>
      </c>
      <c r="V274" s="650">
        <v>2</v>
      </c>
      <c r="W274" s="650" t="s">
        <v>85</v>
      </c>
      <c r="X274" s="650"/>
      <c r="Y274" s="651" t="s">
        <v>885</v>
      </c>
    </row>
    <row r="275" spans="3:25" ht="14.3" hidden="1">
      <c r="C275" s="650" t="s">
        <v>1192</v>
      </c>
      <c r="D275" s="650">
        <v>1</v>
      </c>
      <c r="E275" s="651" t="s">
        <v>850</v>
      </c>
      <c r="F275" s="650"/>
      <c r="G275" s="650"/>
      <c r="H275" s="650">
        <v>0</v>
      </c>
      <c r="I275" s="650">
        <v>0</v>
      </c>
      <c r="J275" s="650">
        <v>45829</v>
      </c>
      <c r="K275" s="650">
        <v>0</v>
      </c>
      <c r="L275" s="650">
        <v>45829</v>
      </c>
      <c r="M275" s="650">
        <v>0</v>
      </c>
      <c r="N275" s="650">
        <v>45829</v>
      </c>
      <c r="O275" s="650">
        <v>45829</v>
      </c>
      <c r="P275" s="650" t="s">
        <v>999</v>
      </c>
      <c r="Q275" s="650">
        <v>69</v>
      </c>
      <c r="R275" s="650" t="s">
        <v>1184</v>
      </c>
      <c r="S275" s="650" t="s">
        <v>118</v>
      </c>
      <c r="T275" s="653">
        <v>41640</v>
      </c>
      <c r="U275" s="650" t="s">
        <v>146</v>
      </c>
      <c r="V275" s="650">
        <v>2</v>
      </c>
      <c r="W275" s="650" t="s">
        <v>85</v>
      </c>
      <c r="X275" s="650"/>
      <c r="Y275" s="651" t="s">
        <v>885</v>
      </c>
    </row>
    <row r="276" spans="3:25" ht="14.3" hidden="1">
      <c r="C276" s="650" t="s">
        <v>1192</v>
      </c>
      <c r="D276" s="650">
        <v>1</v>
      </c>
      <c r="E276" s="651" t="s">
        <v>944</v>
      </c>
      <c r="F276" s="650"/>
      <c r="G276" s="650"/>
      <c r="H276" s="650">
        <v>0</v>
      </c>
      <c r="I276" s="650">
        <v>0</v>
      </c>
      <c r="J276" s="650">
        <v>45829</v>
      </c>
      <c r="K276" s="650">
        <v>0</v>
      </c>
      <c r="L276" s="650">
        <v>45829</v>
      </c>
      <c r="M276" s="650">
        <v>0</v>
      </c>
      <c r="N276" s="650">
        <v>45829</v>
      </c>
      <c r="O276" s="650">
        <v>45829</v>
      </c>
      <c r="P276" s="650" t="s">
        <v>999</v>
      </c>
      <c r="Q276" s="650">
        <v>73</v>
      </c>
      <c r="R276" s="650" t="s">
        <v>1185</v>
      </c>
      <c r="S276" s="650" t="s">
        <v>118</v>
      </c>
      <c r="T276" s="653">
        <v>41640</v>
      </c>
      <c r="U276" s="650" t="s">
        <v>146</v>
      </c>
      <c r="V276" s="650">
        <v>2</v>
      </c>
      <c r="W276" s="650" t="s">
        <v>85</v>
      </c>
      <c r="X276" s="650"/>
      <c r="Y276" s="651" t="s">
        <v>885</v>
      </c>
    </row>
    <row r="277" spans="3:25" ht="14.3" hidden="1">
      <c r="C277" s="650" t="s">
        <v>1192</v>
      </c>
      <c r="D277" s="650">
        <v>1</v>
      </c>
      <c r="E277" s="651" t="s">
        <v>945</v>
      </c>
      <c r="F277" s="650"/>
      <c r="G277" s="650"/>
      <c r="H277" s="650">
        <v>0</v>
      </c>
      <c r="I277" s="650">
        <v>0</v>
      </c>
      <c r="J277" s="650">
        <v>47661</v>
      </c>
      <c r="K277" s="650">
        <v>0</v>
      </c>
      <c r="L277" s="650">
        <v>47661</v>
      </c>
      <c r="M277" s="650">
        <v>0</v>
      </c>
      <c r="N277" s="650">
        <v>47661</v>
      </c>
      <c r="O277" s="650">
        <v>47661</v>
      </c>
      <c r="P277" s="650" t="s">
        <v>999</v>
      </c>
      <c r="Q277" s="650">
        <v>76</v>
      </c>
      <c r="R277" s="650" t="s">
        <v>1186</v>
      </c>
      <c r="S277" s="650" t="s">
        <v>118</v>
      </c>
      <c r="T277" s="653">
        <v>41640</v>
      </c>
      <c r="U277" s="650" t="s">
        <v>146</v>
      </c>
      <c r="V277" s="650">
        <v>2</v>
      </c>
      <c r="W277" s="650" t="s">
        <v>85</v>
      </c>
      <c r="X277" s="650"/>
      <c r="Y277" s="651" t="s">
        <v>885</v>
      </c>
    </row>
    <row r="278" spans="3:25" ht="14.3" hidden="1">
      <c r="C278" s="650" t="s">
        <v>1192</v>
      </c>
      <c r="D278" s="650">
        <v>1</v>
      </c>
      <c r="E278" s="651" t="s">
        <v>952</v>
      </c>
      <c r="F278" s="650"/>
      <c r="G278" s="650"/>
      <c r="H278" s="650">
        <v>0</v>
      </c>
      <c r="I278" s="650">
        <v>0</v>
      </c>
      <c r="J278" s="650">
        <v>47661</v>
      </c>
      <c r="K278" s="650">
        <v>0</v>
      </c>
      <c r="L278" s="650">
        <v>47661</v>
      </c>
      <c r="M278" s="650">
        <v>0</v>
      </c>
      <c r="N278" s="650">
        <v>47661</v>
      </c>
      <c r="O278" s="650">
        <v>47661</v>
      </c>
      <c r="P278" s="650" t="s">
        <v>999</v>
      </c>
      <c r="Q278" s="650">
        <v>80</v>
      </c>
      <c r="R278" s="650" t="s">
        <v>1187</v>
      </c>
      <c r="S278" s="650" t="s">
        <v>118</v>
      </c>
      <c r="T278" s="653">
        <v>41640</v>
      </c>
      <c r="U278" s="650" t="s">
        <v>146</v>
      </c>
      <c r="V278" s="650">
        <v>2</v>
      </c>
      <c r="W278" s="650" t="s">
        <v>85</v>
      </c>
      <c r="X278" s="650"/>
      <c r="Y278" s="651" t="s">
        <v>885</v>
      </c>
    </row>
    <row r="279" spans="3:25" ht="14.3" hidden="1">
      <c r="C279" s="650" t="s">
        <v>1192</v>
      </c>
      <c r="D279" s="650">
        <v>1</v>
      </c>
      <c r="E279" s="651" t="s">
        <v>1009</v>
      </c>
      <c r="F279" s="650"/>
      <c r="G279" s="650"/>
      <c r="H279" s="650">
        <v>0</v>
      </c>
      <c r="I279" s="650">
        <v>0</v>
      </c>
      <c r="J279" s="650">
        <v>47661</v>
      </c>
      <c r="K279" s="650">
        <v>0</v>
      </c>
      <c r="L279" s="650">
        <v>47661</v>
      </c>
      <c r="M279" s="650">
        <v>0</v>
      </c>
      <c r="N279" s="650">
        <v>47661</v>
      </c>
      <c r="O279" s="650">
        <v>47661</v>
      </c>
      <c r="P279" s="650" t="s">
        <v>999</v>
      </c>
      <c r="Q279" s="650">
        <v>86</v>
      </c>
      <c r="R279" s="650" t="s">
        <v>1188</v>
      </c>
      <c r="S279" s="650" t="s">
        <v>118</v>
      </c>
      <c r="T279" s="653">
        <v>41640</v>
      </c>
      <c r="U279" s="650" t="s">
        <v>146</v>
      </c>
      <c r="V279" s="650">
        <v>2</v>
      </c>
      <c r="W279" s="650" t="s">
        <v>85</v>
      </c>
      <c r="X279" s="650"/>
      <c r="Y279" s="651" t="s">
        <v>885</v>
      </c>
    </row>
    <row r="280" spans="3:25" ht="14.3" hidden="1">
      <c r="C280" s="650" t="s">
        <v>1192</v>
      </c>
      <c r="D280" s="650">
        <v>1</v>
      </c>
      <c r="E280" s="651" t="s">
        <v>958</v>
      </c>
      <c r="F280" s="650"/>
      <c r="G280" s="650"/>
      <c r="H280" s="650">
        <v>0</v>
      </c>
      <c r="I280" s="650">
        <v>0</v>
      </c>
      <c r="J280" s="650">
        <v>47661</v>
      </c>
      <c r="K280" s="650">
        <v>0</v>
      </c>
      <c r="L280" s="650">
        <v>47661</v>
      </c>
      <c r="M280" s="650">
        <v>0</v>
      </c>
      <c r="N280" s="650">
        <v>47661</v>
      </c>
      <c r="O280" s="650">
        <v>47661</v>
      </c>
      <c r="P280" s="650" t="s">
        <v>999</v>
      </c>
      <c r="Q280" s="650">
        <v>89</v>
      </c>
      <c r="R280" s="650" t="s">
        <v>1189</v>
      </c>
      <c r="S280" s="650" t="s">
        <v>118</v>
      </c>
      <c r="T280" s="653">
        <v>41640</v>
      </c>
      <c r="U280" s="650" t="s">
        <v>146</v>
      </c>
      <c r="V280" s="650">
        <v>2</v>
      </c>
      <c r="W280" s="650" t="s">
        <v>85</v>
      </c>
      <c r="X280" s="650"/>
      <c r="Y280" s="651" t="s">
        <v>885</v>
      </c>
    </row>
    <row r="281" spans="3:25" ht="14.3" hidden="1">
      <c r="C281" s="650" t="s">
        <v>1192</v>
      </c>
      <c r="D281" s="650">
        <v>1</v>
      </c>
      <c r="E281" s="651" t="s">
        <v>960</v>
      </c>
      <c r="F281" s="650"/>
      <c r="G281" s="650"/>
      <c r="H281" s="650">
        <v>0</v>
      </c>
      <c r="I281" s="650">
        <v>0</v>
      </c>
      <c r="J281" s="650">
        <v>31773</v>
      </c>
      <c r="K281" s="650">
        <v>0</v>
      </c>
      <c r="L281" s="650">
        <v>31773</v>
      </c>
      <c r="M281" s="650">
        <v>0</v>
      </c>
      <c r="N281" s="650">
        <v>31773</v>
      </c>
      <c r="O281" s="650">
        <v>31773</v>
      </c>
      <c r="P281" s="650" t="s">
        <v>999</v>
      </c>
      <c r="Q281" s="650">
        <v>98</v>
      </c>
      <c r="R281" s="650" t="s">
        <v>1190</v>
      </c>
      <c r="S281" s="650" t="s">
        <v>118</v>
      </c>
      <c r="T281" s="653">
        <v>41640</v>
      </c>
      <c r="U281" s="650" t="s">
        <v>146</v>
      </c>
      <c r="V281" s="650">
        <v>2</v>
      </c>
      <c r="W281" s="650" t="s">
        <v>85</v>
      </c>
      <c r="X281" s="650"/>
      <c r="Y281" s="651" t="s">
        <v>885</v>
      </c>
    </row>
    <row r="282" spans="3:25" ht="14.3" hidden="1">
      <c r="C282" s="650" t="s">
        <v>851</v>
      </c>
      <c r="D282" s="650">
        <v>1</v>
      </c>
      <c r="E282" s="651" t="s">
        <v>850</v>
      </c>
      <c r="F282" s="650"/>
      <c r="G282" s="650"/>
      <c r="H282" s="650">
        <v>0</v>
      </c>
      <c r="I282" s="650">
        <v>0</v>
      </c>
      <c r="J282" s="650">
        <v>25521</v>
      </c>
      <c r="K282" s="650">
        <v>0</v>
      </c>
      <c r="L282" s="650">
        <v>25521</v>
      </c>
      <c r="M282" s="650">
        <v>0</v>
      </c>
      <c r="N282" s="650">
        <v>25521</v>
      </c>
      <c r="O282" s="650">
        <v>25521</v>
      </c>
      <c r="P282" s="650" t="s">
        <v>883</v>
      </c>
      <c r="Q282" s="650">
        <v>37</v>
      </c>
      <c r="R282" s="650" t="s">
        <v>1191</v>
      </c>
      <c r="S282" s="650" t="s">
        <v>35</v>
      </c>
      <c r="T282" s="653">
        <v>41640</v>
      </c>
      <c r="U282" s="650"/>
      <c r="V282" s="650">
        <v>2</v>
      </c>
      <c r="W282" s="650" t="s">
        <v>85</v>
      </c>
      <c r="X282" s="650"/>
      <c r="Y282" s="651" t="s">
        <v>885</v>
      </c>
    </row>
    <row r="283" spans="3:25" ht="14.3" hidden="1">
      <c r="C283" s="650" t="s">
        <v>1193</v>
      </c>
      <c r="D283" s="650">
        <v>1</v>
      </c>
      <c r="E283" s="651" t="s">
        <v>890</v>
      </c>
      <c r="F283" s="650"/>
      <c r="G283" s="650"/>
      <c r="H283" s="650">
        <v>0</v>
      </c>
      <c r="I283" s="650">
        <v>0</v>
      </c>
      <c r="J283" s="650">
        <v>0</v>
      </c>
      <c r="K283" s="650">
        <v>0</v>
      </c>
      <c r="L283" s="650">
        <v>0</v>
      </c>
      <c r="M283" s="650">
        <v>0</v>
      </c>
      <c r="N283" s="650">
        <v>0</v>
      </c>
      <c r="O283" s="650">
        <v>0</v>
      </c>
      <c r="P283" s="650"/>
      <c r="Q283" s="650">
        <v>0</v>
      </c>
      <c r="R283" s="650" t="s">
        <v>891</v>
      </c>
      <c r="S283" s="650"/>
      <c r="T283" s="650">
        <v>1</v>
      </c>
      <c r="U283" s="650" t="s">
        <v>169</v>
      </c>
      <c r="V283" s="650">
        <v>1</v>
      </c>
      <c r="W283" s="650" t="s">
        <v>85</v>
      </c>
      <c r="X283" s="650"/>
      <c r="Y283" s="651" t="s">
        <v>885</v>
      </c>
    </row>
    <row r="284" spans="3:25" ht="14.3" hidden="1">
      <c r="C284" s="650" t="s">
        <v>852</v>
      </c>
      <c r="D284" s="650">
        <v>1</v>
      </c>
      <c r="E284" s="651" t="s">
        <v>890</v>
      </c>
      <c r="F284" s="650"/>
      <c r="G284" s="650"/>
      <c r="H284" s="650">
        <v>0</v>
      </c>
      <c r="I284" s="650">
        <v>0</v>
      </c>
      <c r="J284" s="650">
        <v>0</v>
      </c>
      <c r="K284" s="650">
        <v>0</v>
      </c>
      <c r="L284" s="650">
        <v>0</v>
      </c>
      <c r="M284" s="650">
        <v>0</v>
      </c>
      <c r="N284" s="650">
        <v>0</v>
      </c>
      <c r="O284" s="650">
        <v>0</v>
      </c>
      <c r="P284" s="650"/>
      <c r="Q284" s="650">
        <v>0</v>
      </c>
      <c r="R284" s="650" t="s">
        <v>891</v>
      </c>
      <c r="S284" s="650"/>
      <c r="T284" s="650">
        <v>1</v>
      </c>
      <c r="U284" s="650" t="s">
        <v>1194</v>
      </c>
      <c r="V284" s="650">
        <v>1</v>
      </c>
      <c r="W284" s="650" t="s">
        <v>85</v>
      </c>
      <c r="X284" s="650"/>
      <c r="Y284" s="651" t="s">
        <v>885</v>
      </c>
    </row>
    <row r="285" spans="3:25" ht="14.3" hidden="1">
      <c r="C285" s="650" t="s">
        <v>852</v>
      </c>
      <c r="D285" s="650">
        <v>1</v>
      </c>
      <c r="E285" s="651" t="s">
        <v>1195</v>
      </c>
      <c r="F285" s="650" t="s">
        <v>935</v>
      </c>
      <c r="G285" s="650"/>
      <c r="H285" s="650">
        <v>0</v>
      </c>
      <c r="I285" s="650">
        <v>0</v>
      </c>
      <c r="J285" s="650">
        <v>25000</v>
      </c>
      <c r="K285" s="650">
        <v>0</v>
      </c>
      <c r="L285" s="650">
        <v>25000</v>
      </c>
      <c r="M285" s="650">
        <v>0</v>
      </c>
      <c r="N285" s="650">
        <v>25000</v>
      </c>
      <c r="O285" s="650">
        <v>25000</v>
      </c>
      <c r="P285" s="650" t="s">
        <v>936</v>
      </c>
      <c r="Q285" s="650">
        <v>2</v>
      </c>
      <c r="R285" s="650" t="s">
        <v>1196</v>
      </c>
      <c r="S285" s="650" t="s">
        <v>195</v>
      </c>
      <c r="T285" s="653">
        <v>41640</v>
      </c>
      <c r="U285" s="650" t="s">
        <v>1194</v>
      </c>
      <c r="V285" s="650">
        <v>2</v>
      </c>
      <c r="W285" s="650" t="s">
        <v>85</v>
      </c>
      <c r="X285" s="650"/>
      <c r="Y285" s="651" t="s">
        <v>885</v>
      </c>
    </row>
    <row r="286" spans="3:25" ht="14.3">
      <c r="C286" s="650" t="s">
        <v>852</v>
      </c>
      <c r="D286" s="650">
        <v>1</v>
      </c>
      <c r="E286" s="651" t="s">
        <v>1197</v>
      </c>
      <c r="F286" s="650">
        <v>7</v>
      </c>
      <c r="G286" s="650"/>
      <c r="H286" s="650">
        <v>0</v>
      </c>
      <c r="I286" s="650">
        <v>0</v>
      </c>
      <c r="J286" s="650">
        <v>246700</v>
      </c>
      <c r="K286" s="650">
        <v>0</v>
      </c>
      <c r="L286" s="650">
        <v>246700</v>
      </c>
      <c r="M286" s="650">
        <v>0</v>
      </c>
      <c r="N286" s="650">
        <v>246700</v>
      </c>
      <c r="O286" s="650">
        <v>246700</v>
      </c>
      <c r="P286" s="650" t="s">
        <v>879</v>
      </c>
      <c r="Q286" s="650">
        <v>10180</v>
      </c>
      <c r="R286" s="650" t="s">
        <v>1198</v>
      </c>
      <c r="S286" s="650" t="s">
        <v>39</v>
      </c>
      <c r="T286" s="653">
        <v>41640</v>
      </c>
      <c r="U286" s="650" t="s">
        <v>1194</v>
      </c>
      <c r="V286" s="650">
        <v>2</v>
      </c>
      <c r="W286" s="650" t="s">
        <v>85</v>
      </c>
      <c r="X286" s="650">
        <v>688</v>
      </c>
      <c r="Y286" s="651" t="s">
        <v>1197</v>
      </c>
    </row>
    <row r="287" spans="3:25" ht="14.3">
      <c r="C287" s="650" t="s">
        <v>852</v>
      </c>
      <c r="D287" s="650">
        <v>1</v>
      </c>
      <c r="E287" s="651" t="s">
        <v>1199</v>
      </c>
      <c r="F287" s="650">
        <v>7</v>
      </c>
      <c r="G287" s="650"/>
      <c r="H287" s="650">
        <v>0</v>
      </c>
      <c r="I287" s="650">
        <v>0</v>
      </c>
      <c r="J287" s="650">
        <v>85900</v>
      </c>
      <c r="K287" s="650">
        <v>0</v>
      </c>
      <c r="L287" s="650">
        <v>85900</v>
      </c>
      <c r="M287" s="650">
        <v>0</v>
      </c>
      <c r="N287" s="650">
        <v>85900</v>
      </c>
      <c r="O287" s="650">
        <v>85900</v>
      </c>
      <c r="P287" s="650" t="s">
        <v>879</v>
      </c>
      <c r="Q287" s="650">
        <v>10200</v>
      </c>
      <c r="R287" s="650" t="s">
        <v>1198</v>
      </c>
      <c r="S287" s="650" t="s">
        <v>39</v>
      </c>
      <c r="T287" s="653">
        <v>41640</v>
      </c>
      <c r="U287" s="650" t="s">
        <v>1194</v>
      </c>
      <c r="V287" s="650">
        <v>2</v>
      </c>
      <c r="W287" s="650" t="s">
        <v>85</v>
      </c>
      <c r="X287" s="650">
        <v>787</v>
      </c>
      <c r="Y287" s="651" t="s">
        <v>1199</v>
      </c>
    </row>
    <row r="288" spans="3:25" ht="14.3">
      <c r="C288" s="650" t="s">
        <v>852</v>
      </c>
      <c r="D288" s="650">
        <v>1</v>
      </c>
      <c r="E288" s="651" t="s">
        <v>850</v>
      </c>
      <c r="F288" s="650">
        <v>7</v>
      </c>
      <c r="G288" s="650"/>
      <c r="H288" s="650">
        <v>0</v>
      </c>
      <c r="I288" s="650">
        <v>0</v>
      </c>
      <c r="J288" s="650">
        <v>69900</v>
      </c>
      <c r="K288" s="650">
        <v>0</v>
      </c>
      <c r="L288" s="650">
        <v>69900</v>
      </c>
      <c r="M288" s="650">
        <v>0</v>
      </c>
      <c r="N288" s="650">
        <v>69900</v>
      </c>
      <c r="O288" s="650">
        <v>69900</v>
      </c>
      <c r="P288" s="650" t="s">
        <v>879</v>
      </c>
      <c r="Q288" s="650">
        <v>10210</v>
      </c>
      <c r="R288" s="650" t="s">
        <v>1198</v>
      </c>
      <c r="S288" s="650" t="s">
        <v>39</v>
      </c>
      <c r="T288" s="653">
        <v>41640</v>
      </c>
      <c r="U288" s="650" t="s">
        <v>1194</v>
      </c>
      <c r="V288" s="650">
        <v>2</v>
      </c>
      <c r="W288" s="650" t="s">
        <v>85</v>
      </c>
      <c r="X288" s="650">
        <v>412</v>
      </c>
      <c r="Y288" s="651" t="s">
        <v>850</v>
      </c>
    </row>
    <row r="289" spans="3:25" ht="14.3" hidden="1">
      <c r="C289" s="650" t="s">
        <v>852</v>
      </c>
      <c r="D289" s="650">
        <v>1</v>
      </c>
      <c r="E289" s="651" t="s">
        <v>853</v>
      </c>
      <c r="F289" s="650" t="s">
        <v>935</v>
      </c>
      <c r="G289" s="650"/>
      <c r="H289" s="650">
        <v>0</v>
      </c>
      <c r="I289" s="650">
        <v>0</v>
      </c>
      <c r="J289" s="650">
        <v>34600</v>
      </c>
      <c r="K289" s="650">
        <v>0</v>
      </c>
      <c r="L289" s="650">
        <v>34600</v>
      </c>
      <c r="M289" s="650">
        <v>0</v>
      </c>
      <c r="N289" s="650">
        <v>34600</v>
      </c>
      <c r="O289" s="650">
        <v>34600</v>
      </c>
      <c r="P289" s="650" t="s">
        <v>936</v>
      </c>
      <c r="Q289" s="650">
        <v>13</v>
      </c>
      <c r="R289" s="650" t="s">
        <v>1200</v>
      </c>
      <c r="S289" s="650" t="s">
        <v>195</v>
      </c>
      <c r="T289" s="653">
        <v>41640</v>
      </c>
      <c r="U289" s="650" t="s">
        <v>1194</v>
      </c>
      <c r="V289" s="650">
        <v>2</v>
      </c>
      <c r="W289" s="650" t="s">
        <v>85</v>
      </c>
      <c r="X289" s="650"/>
      <c r="Y289" s="651" t="s">
        <v>885</v>
      </c>
    </row>
    <row r="290" spans="3:25" ht="14.3" hidden="1">
      <c r="C290" s="650" t="s">
        <v>852</v>
      </c>
      <c r="D290" s="650">
        <v>1</v>
      </c>
      <c r="E290" s="651" t="s">
        <v>853</v>
      </c>
      <c r="F290" s="650" t="s">
        <v>935</v>
      </c>
      <c r="G290" s="650"/>
      <c r="H290" s="650">
        <v>0</v>
      </c>
      <c r="I290" s="650">
        <v>0</v>
      </c>
      <c r="J290" s="650">
        <v>2270</v>
      </c>
      <c r="K290" s="650">
        <v>0</v>
      </c>
      <c r="L290" s="650">
        <v>2270</v>
      </c>
      <c r="M290" s="650">
        <v>0</v>
      </c>
      <c r="N290" s="650">
        <v>2270</v>
      </c>
      <c r="O290" s="650">
        <v>2270</v>
      </c>
      <c r="P290" s="650" t="s">
        <v>936</v>
      </c>
      <c r="Q290" s="650">
        <v>14</v>
      </c>
      <c r="R290" s="650" t="s">
        <v>1201</v>
      </c>
      <c r="S290" s="650" t="s">
        <v>195</v>
      </c>
      <c r="T290" s="653">
        <v>41640</v>
      </c>
      <c r="U290" s="650" t="s">
        <v>1194</v>
      </c>
      <c r="V290" s="650">
        <v>2</v>
      </c>
      <c r="W290" s="650" t="s">
        <v>85</v>
      </c>
      <c r="X290" s="650"/>
      <c r="Y290" s="651" t="s">
        <v>885</v>
      </c>
    </row>
    <row r="291" spans="3:25" ht="14.3" hidden="1">
      <c r="C291" s="650" t="s">
        <v>1202</v>
      </c>
      <c r="D291" s="650">
        <v>1</v>
      </c>
      <c r="E291" s="651" t="s">
        <v>903</v>
      </c>
      <c r="F291" s="650" t="s">
        <v>935</v>
      </c>
      <c r="G291" s="650"/>
      <c r="H291" s="650">
        <v>0</v>
      </c>
      <c r="I291" s="650">
        <v>0</v>
      </c>
      <c r="J291" s="650">
        <v>720</v>
      </c>
      <c r="K291" s="650">
        <v>0</v>
      </c>
      <c r="L291" s="650">
        <v>720</v>
      </c>
      <c r="M291" s="650">
        <v>0</v>
      </c>
      <c r="N291" s="650">
        <v>720</v>
      </c>
      <c r="O291" s="650">
        <v>720</v>
      </c>
      <c r="P291" s="650" t="s">
        <v>936</v>
      </c>
      <c r="Q291" s="650">
        <v>7</v>
      </c>
      <c r="R291" s="650" t="s">
        <v>1203</v>
      </c>
      <c r="S291" s="650" t="s">
        <v>195</v>
      </c>
      <c r="T291" s="653">
        <v>41640</v>
      </c>
      <c r="U291" s="650"/>
      <c r="V291" s="650">
        <v>2</v>
      </c>
      <c r="W291" s="650" t="s">
        <v>85</v>
      </c>
      <c r="X291" s="650"/>
      <c r="Y291" s="651" t="s">
        <v>885</v>
      </c>
    </row>
    <row r="292" spans="3:25" ht="14.3" hidden="1">
      <c r="C292" s="650" t="s">
        <v>1202</v>
      </c>
      <c r="D292" s="650">
        <v>1</v>
      </c>
      <c r="E292" s="651" t="s">
        <v>953</v>
      </c>
      <c r="F292" s="650">
        <v>46</v>
      </c>
      <c r="G292" s="650"/>
      <c r="H292" s="650">
        <v>0</v>
      </c>
      <c r="I292" s="650">
        <v>0</v>
      </c>
      <c r="J292" s="650">
        <v>1000</v>
      </c>
      <c r="K292" s="650">
        <v>0</v>
      </c>
      <c r="L292" s="650">
        <v>1000</v>
      </c>
      <c r="M292" s="650">
        <v>0</v>
      </c>
      <c r="N292" s="650">
        <v>1000</v>
      </c>
      <c r="O292" s="650">
        <v>1000</v>
      </c>
      <c r="P292" s="650" t="s">
        <v>879</v>
      </c>
      <c r="Q292" s="650">
        <v>10261</v>
      </c>
      <c r="R292" s="650" t="s">
        <v>1204</v>
      </c>
      <c r="S292" s="650" t="s">
        <v>39</v>
      </c>
      <c r="T292" s="653">
        <v>41640</v>
      </c>
      <c r="U292" s="650"/>
      <c r="V292" s="650">
        <v>2</v>
      </c>
      <c r="W292" s="650" t="s">
        <v>85</v>
      </c>
      <c r="X292" s="650">
        <v>76</v>
      </c>
      <c r="Y292" s="651" t="s">
        <v>953</v>
      </c>
    </row>
    <row r="293" spans="3:25" ht="14.3" hidden="1">
      <c r="C293" s="650" t="s">
        <v>1205</v>
      </c>
      <c r="D293" s="650">
        <v>1</v>
      </c>
      <c r="E293" s="651" t="s">
        <v>890</v>
      </c>
      <c r="F293" s="650"/>
      <c r="G293" s="650"/>
      <c r="H293" s="650">
        <v>-60693</v>
      </c>
      <c r="I293" s="650">
        <v>-60693</v>
      </c>
      <c r="J293" s="650">
        <v>0</v>
      </c>
      <c r="K293" s="650">
        <v>0</v>
      </c>
      <c r="L293" s="650">
        <v>0</v>
      </c>
      <c r="M293" s="650">
        <v>0</v>
      </c>
      <c r="N293" s="650">
        <v>-60693</v>
      </c>
      <c r="O293" s="650">
        <v>-60693</v>
      </c>
      <c r="P293" s="650"/>
      <c r="Q293" s="650">
        <v>0</v>
      </c>
      <c r="R293" s="650" t="s">
        <v>891</v>
      </c>
      <c r="S293" s="650"/>
      <c r="T293" s="650">
        <v>1</v>
      </c>
      <c r="U293" s="650"/>
      <c r="V293" s="650">
        <v>1</v>
      </c>
      <c r="W293" s="650" t="s">
        <v>85</v>
      </c>
      <c r="X293" s="650"/>
      <c r="Y293" s="651" t="s">
        <v>885</v>
      </c>
    </row>
    <row r="294" spans="3:25" ht="14.3" hidden="1">
      <c r="C294" s="650" t="s">
        <v>854</v>
      </c>
      <c r="D294" s="650">
        <v>1</v>
      </c>
      <c r="E294" s="651" t="s">
        <v>890</v>
      </c>
      <c r="F294" s="650"/>
      <c r="G294" s="650"/>
      <c r="H294" s="650">
        <v>60693</v>
      </c>
      <c r="I294" s="650">
        <v>60693</v>
      </c>
      <c r="J294" s="650">
        <v>0</v>
      </c>
      <c r="K294" s="650">
        <v>0</v>
      </c>
      <c r="L294" s="650">
        <v>0</v>
      </c>
      <c r="M294" s="650">
        <v>0</v>
      </c>
      <c r="N294" s="650">
        <v>60693</v>
      </c>
      <c r="O294" s="650">
        <v>60693</v>
      </c>
      <c r="P294" s="650"/>
      <c r="Q294" s="650">
        <v>0</v>
      </c>
      <c r="R294" s="650" t="s">
        <v>891</v>
      </c>
      <c r="S294" s="650"/>
      <c r="T294" s="650">
        <v>1</v>
      </c>
      <c r="U294" s="650"/>
      <c r="V294" s="650">
        <v>1</v>
      </c>
      <c r="W294" s="650" t="s">
        <v>85</v>
      </c>
      <c r="X294" s="650"/>
      <c r="Y294" s="651" t="s">
        <v>885</v>
      </c>
    </row>
    <row r="295" spans="3:25" ht="14.3" hidden="1">
      <c r="C295" s="650" t="s">
        <v>854</v>
      </c>
      <c r="D295" s="650">
        <v>1</v>
      </c>
      <c r="E295" s="651" t="s">
        <v>1072</v>
      </c>
      <c r="F295" s="650" t="s">
        <v>1087</v>
      </c>
      <c r="G295" s="650"/>
      <c r="H295" s="650">
        <v>0</v>
      </c>
      <c r="I295" s="650">
        <v>0</v>
      </c>
      <c r="J295" s="650">
        <v>9863</v>
      </c>
      <c r="K295" s="650">
        <v>0</v>
      </c>
      <c r="L295" s="650">
        <v>9863</v>
      </c>
      <c r="M295" s="650">
        <v>0</v>
      </c>
      <c r="N295" s="650">
        <v>9863</v>
      </c>
      <c r="O295" s="650">
        <v>9863</v>
      </c>
      <c r="P295" s="650" t="s">
        <v>925</v>
      </c>
      <c r="Q295" s="650">
        <v>96</v>
      </c>
      <c r="R295" s="650" t="s">
        <v>1206</v>
      </c>
      <c r="S295" s="650" t="s">
        <v>676</v>
      </c>
      <c r="T295" s="653">
        <v>41640</v>
      </c>
      <c r="U295" s="650"/>
      <c r="V295" s="650">
        <v>2</v>
      </c>
      <c r="W295" s="650" t="s">
        <v>85</v>
      </c>
      <c r="X295" s="650"/>
      <c r="Y295" s="651" t="s">
        <v>885</v>
      </c>
    </row>
    <row r="296" spans="3:25" ht="14.3" hidden="1">
      <c r="C296" s="650" t="s">
        <v>854</v>
      </c>
      <c r="D296" s="650">
        <v>1</v>
      </c>
      <c r="E296" s="651" t="s">
        <v>1072</v>
      </c>
      <c r="F296" s="650" t="s">
        <v>1087</v>
      </c>
      <c r="G296" s="650"/>
      <c r="H296" s="650">
        <v>0</v>
      </c>
      <c r="I296" s="650">
        <v>0</v>
      </c>
      <c r="J296" s="650">
        <v>9583</v>
      </c>
      <c r="K296" s="650">
        <v>0</v>
      </c>
      <c r="L296" s="650">
        <v>9583</v>
      </c>
      <c r="M296" s="650">
        <v>0</v>
      </c>
      <c r="N296" s="650">
        <v>9583</v>
      </c>
      <c r="O296" s="650">
        <v>9583</v>
      </c>
      <c r="P296" s="650" t="s">
        <v>925</v>
      </c>
      <c r="Q296" s="650">
        <v>97</v>
      </c>
      <c r="R296" s="650" t="s">
        <v>1207</v>
      </c>
      <c r="S296" s="650" t="s">
        <v>676</v>
      </c>
      <c r="T296" s="653">
        <v>41640</v>
      </c>
      <c r="U296" s="650"/>
      <c r="V296" s="650">
        <v>2</v>
      </c>
      <c r="W296" s="650" t="s">
        <v>85</v>
      </c>
      <c r="X296" s="650"/>
      <c r="Y296" s="651" t="s">
        <v>885</v>
      </c>
    </row>
    <row r="297" spans="3:25" ht="14.3" hidden="1">
      <c r="C297" s="650" t="s">
        <v>854</v>
      </c>
      <c r="D297" s="650">
        <v>1</v>
      </c>
      <c r="E297" s="651" t="s">
        <v>848</v>
      </c>
      <c r="F297" s="650" t="s">
        <v>924</v>
      </c>
      <c r="G297" s="650"/>
      <c r="H297" s="650">
        <v>0</v>
      </c>
      <c r="I297" s="650">
        <v>0</v>
      </c>
      <c r="J297" s="650">
        <v>10888</v>
      </c>
      <c r="K297" s="650">
        <v>0</v>
      </c>
      <c r="L297" s="650">
        <v>10888</v>
      </c>
      <c r="M297" s="650">
        <v>0</v>
      </c>
      <c r="N297" s="650">
        <v>10888</v>
      </c>
      <c r="O297" s="650">
        <v>10888</v>
      </c>
      <c r="P297" s="650" t="s">
        <v>925</v>
      </c>
      <c r="Q297" s="650">
        <v>108</v>
      </c>
      <c r="R297" s="650" t="s">
        <v>1208</v>
      </c>
      <c r="S297" s="650" t="s">
        <v>676</v>
      </c>
      <c r="T297" s="653">
        <v>41640</v>
      </c>
      <c r="U297" s="650"/>
      <c r="V297" s="650">
        <v>2</v>
      </c>
      <c r="W297" s="650" t="s">
        <v>85</v>
      </c>
      <c r="X297" s="650"/>
      <c r="Y297" s="651" t="s">
        <v>885</v>
      </c>
    </row>
    <row r="298" spans="3:25" ht="14.3" hidden="1">
      <c r="C298" s="650" t="s">
        <v>1209</v>
      </c>
      <c r="D298" s="650">
        <v>1</v>
      </c>
      <c r="E298" s="651" t="s">
        <v>890</v>
      </c>
      <c r="F298" s="650"/>
      <c r="G298" s="650"/>
      <c r="H298" s="650">
        <v>0</v>
      </c>
      <c r="I298" s="650">
        <v>0</v>
      </c>
      <c r="J298" s="650">
        <v>0</v>
      </c>
      <c r="K298" s="650">
        <v>0</v>
      </c>
      <c r="L298" s="650">
        <v>0</v>
      </c>
      <c r="M298" s="650">
        <v>0</v>
      </c>
      <c r="N298" s="650">
        <v>0</v>
      </c>
      <c r="O298" s="650">
        <v>0</v>
      </c>
      <c r="P298" s="650"/>
      <c r="Q298" s="650">
        <v>0</v>
      </c>
      <c r="R298" s="650" t="s">
        <v>891</v>
      </c>
      <c r="S298" s="650"/>
      <c r="T298" s="650">
        <v>1</v>
      </c>
      <c r="U298" s="650"/>
      <c r="V298" s="650">
        <v>1</v>
      </c>
      <c r="W298" s="650" t="s">
        <v>85</v>
      </c>
      <c r="X298" s="650"/>
      <c r="Y298" s="651" t="s">
        <v>885</v>
      </c>
    </row>
    <row r="299" spans="3:25" ht="14.3" hidden="1">
      <c r="C299" s="650" t="s">
        <v>1209</v>
      </c>
      <c r="D299" s="650">
        <v>1</v>
      </c>
      <c r="E299" s="651" t="s">
        <v>850</v>
      </c>
      <c r="F299" s="650"/>
      <c r="G299" s="650"/>
      <c r="H299" s="650">
        <v>0</v>
      </c>
      <c r="I299" s="650">
        <v>0</v>
      </c>
      <c r="J299" s="650">
        <v>83</v>
      </c>
      <c r="K299" s="650">
        <v>0</v>
      </c>
      <c r="L299" s="650">
        <v>83</v>
      </c>
      <c r="M299" s="650">
        <v>0</v>
      </c>
      <c r="N299" s="650">
        <v>83</v>
      </c>
      <c r="O299" s="650">
        <v>83</v>
      </c>
      <c r="P299" s="650" t="s">
        <v>999</v>
      </c>
      <c r="Q299" s="650">
        <v>70</v>
      </c>
      <c r="R299" s="650" t="s">
        <v>1005</v>
      </c>
      <c r="S299" s="650" t="s">
        <v>118</v>
      </c>
      <c r="T299" s="653">
        <v>41640</v>
      </c>
      <c r="U299" s="650" t="s">
        <v>796</v>
      </c>
      <c r="V299" s="650">
        <v>2</v>
      </c>
      <c r="W299" s="650" t="s">
        <v>85</v>
      </c>
      <c r="X299" s="650"/>
      <c r="Y299" s="651" t="s">
        <v>885</v>
      </c>
    </row>
    <row r="300" spans="3:25" ht="14.3" hidden="1">
      <c r="C300" s="650" t="s">
        <v>1209</v>
      </c>
      <c r="D300" s="650">
        <v>1</v>
      </c>
      <c r="E300" s="651" t="s">
        <v>944</v>
      </c>
      <c r="F300" s="650"/>
      <c r="G300" s="650"/>
      <c r="H300" s="650">
        <v>0</v>
      </c>
      <c r="I300" s="650">
        <v>0</v>
      </c>
      <c r="J300" s="650">
        <v>83</v>
      </c>
      <c r="K300" s="650">
        <v>0</v>
      </c>
      <c r="L300" s="650">
        <v>83</v>
      </c>
      <c r="M300" s="650">
        <v>0</v>
      </c>
      <c r="N300" s="650">
        <v>83</v>
      </c>
      <c r="O300" s="650">
        <v>83</v>
      </c>
      <c r="P300" s="650" t="s">
        <v>999</v>
      </c>
      <c r="Q300" s="650">
        <v>74</v>
      </c>
      <c r="R300" s="650" t="s">
        <v>1006</v>
      </c>
      <c r="S300" s="650" t="s">
        <v>118</v>
      </c>
      <c r="T300" s="653">
        <v>41640</v>
      </c>
      <c r="U300" s="650" t="s">
        <v>796</v>
      </c>
      <c r="V300" s="650">
        <v>2</v>
      </c>
      <c r="W300" s="650" t="s">
        <v>85</v>
      </c>
      <c r="X300" s="650"/>
      <c r="Y300" s="651" t="s">
        <v>885</v>
      </c>
    </row>
    <row r="301" spans="3:25" ht="14.3" hidden="1">
      <c r="C301" s="650" t="s">
        <v>1209</v>
      </c>
      <c r="D301" s="650">
        <v>1</v>
      </c>
      <c r="E301" s="651" t="s">
        <v>945</v>
      </c>
      <c r="F301" s="650"/>
      <c r="G301" s="650"/>
      <c r="H301" s="650">
        <v>0</v>
      </c>
      <c r="I301" s="650">
        <v>0</v>
      </c>
      <c r="J301" s="650">
        <v>83</v>
      </c>
      <c r="K301" s="650">
        <v>0</v>
      </c>
      <c r="L301" s="650">
        <v>83</v>
      </c>
      <c r="M301" s="650">
        <v>0</v>
      </c>
      <c r="N301" s="650">
        <v>83</v>
      </c>
      <c r="O301" s="650">
        <v>83</v>
      </c>
      <c r="P301" s="650" t="s">
        <v>999</v>
      </c>
      <c r="Q301" s="650">
        <v>75</v>
      </c>
      <c r="R301" s="650" t="s">
        <v>1007</v>
      </c>
      <c r="S301" s="650" t="s">
        <v>118</v>
      </c>
      <c r="T301" s="653">
        <v>41640</v>
      </c>
      <c r="U301" s="650" t="s">
        <v>796</v>
      </c>
      <c r="V301" s="650">
        <v>2</v>
      </c>
      <c r="W301" s="650" t="s">
        <v>85</v>
      </c>
      <c r="X301" s="650"/>
      <c r="Y301" s="651" t="s">
        <v>885</v>
      </c>
    </row>
    <row r="302" spans="3:25" ht="14.3" hidden="1">
      <c r="C302" s="650" t="s">
        <v>1209</v>
      </c>
      <c r="D302" s="650">
        <v>1</v>
      </c>
      <c r="E302" s="651" t="s">
        <v>952</v>
      </c>
      <c r="F302" s="650"/>
      <c r="G302" s="650"/>
      <c r="H302" s="650">
        <v>0</v>
      </c>
      <c r="I302" s="650">
        <v>0</v>
      </c>
      <c r="J302" s="650">
        <v>83</v>
      </c>
      <c r="K302" s="650">
        <v>0</v>
      </c>
      <c r="L302" s="650">
        <v>83</v>
      </c>
      <c r="M302" s="650">
        <v>0</v>
      </c>
      <c r="N302" s="650">
        <v>83</v>
      </c>
      <c r="O302" s="650">
        <v>83</v>
      </c>
      <c r="P302" s="650" t="s">
        <v>999</v>
      </c>
      <c r="Q302" s="650">
        <v>79</v>
      </c>
      <c r="R302" s="650" t="s">
        <v>1008</v>
      </c>
      <c r="S302" s="650" t="s">
        <v>118</v>
      </c>
      <c r="T302" s="653">
        <v>41640</v>
      </c>
      <c r="U302" s="650" t="s">
        <v>796</v>
      </c>
      <c r="V302" s="650">
        <v>2</v>
      </c>
      <c r="W302" s="650" t="s">
        <v>85</v>
      </c>
      <c r="X302" s="650"/>
      <c r="Y302" s="651" t="s">
        <v>885</v>
      </c>
    </row>
    <row r="303" spans="3:25" ht="14.3" hidden="1">
      <c r="C303" s="650" t="s">
        <v>1209</v>
      </c>
      <c r="D303" s="650">
        <v>1</v>
      </c>
      <c r="E303" s="651" t="s">
        <v>1210</v>
      </c>
      <c r="F303" s="650">
        <v>55</v>
      </c>
      <c r="G303" s="650"/>
      <c r="H303" s="650">
        <v>0</v>
      </c>
      <c r="I303" s="650">
        <v>0</v>
      </c>
      <c r="J303" s="650">
        <v>1254180</v>
      </c>
      <c r="K303" s="650">
        <v>0</v>
      </c>
      <c r="L303" s="650">
        <v>1254180</v>
      </c>
      <c r="M303" s="650">
        <v>0</v>
      </c>
      <c r="N303" s="650">
        <v>1254180</v>
      </c>
      <c r="O303" s="650">
        <v>1254180</v>
      </c>
      <c r="P303" s="650" t="s">
        <v>879</v>
      </c>
      <c r="Q303" s="650">
        <v>10273</v>
      </c>
      <c r="R303" s="650" t="s">
        <v>1211</v>
      </c>
      <c r="S303" s="650" t="s">
        <v>39</v>
      </c>
      <c r="T303" s="653">
        <v>41640</v>
      </c>
      <c r="U303" s="650"/>
      <c r="V303" s="650">
        <v>2</v>
      </c>
      <c r="W303" s="650" t="s">
        <v>85</v>
      </c>
      <c r="X303" s="650">
        <v>661</v>
      </c>
      <c r="Y303" s="651" t="s">
        <v>1210</v>
      </c>
    </row>
    <row r="304" spans="3:25" ht="14.3" hidden="1">
      <c r="C304" s="650" t="s">
        <v>1209</v>
      </c>
      <c r="D304" s="650">
        <v>1</v>
      </c>
      <c r="E304" s="651" t="s">
        <v>1009</v>
      </c>
      <c r="F304" s="650"/>
      <c r="G304" s="650"/>
      <c r="H304" s="650">
        <v>0</v>
      </c>
      <c r="I304" s="650">
        <v>0</v>
      </c>
      <c r="J304" s="650">
        <v>83</v>
      </c>
      <c r="K304" s="650">
        <v>0</v>
      </c>
      <c r="L304" s="650">
        <v>83</v>
      </c>
      <c r="M304" s="650">
        <v>0</v>
      </c>
      <c r="N304" s="650">
        <v>83</v>
      </c>
      <c r="O304" s="650">
        <v>83</v>
      </c>
      <c r="P304" s="650" t="s">
        <v>999</v>
      </c>
      <c r="Q304" s="650">
        <v>87</v>
      </c>
      <c r="R304" s="650" t="s">
        <v>1010</v>
      </c>
      <c r="S304" s="650" t="s">
        <v>118</v>
      </c>
      <c r="T304" s="653">
        <v>41640</v>
      </c>
      <c r="U304" s="650" t="s">
        <v>796</v>
      </c>
      <c r="V304" s="650">
        <v>2</v>
      </c>
      <c r="W304" s="650" t="s">
        <v>85</v>
      </c>
      <c r="X304" s="650"/>
      <c r="Y304" s="651" t="s">
        <v>885</v>
      </c>
    </row>
    <row r="305" spans="3:25" ht="14.3" hidden="1">
      <c r="C305" s="650" t="s">
        <v>1209</v>
      </c>
      <c r="D305" s="650">
        <v>1</v>
      </c>
      <c r="E305" s="651" t="s">
        <v>958</v>
      </c>
      <c r="F305" s="650"/>
      <c r="G305" s="650"/>
      <c r="H305" s="650">
        <v>0</v>
      </c>
      <c r="I305" s="650">
        <v>0</v>
      </c>
      <c r="J305" s="650">
        <v>83</v>
      </c>
      <c r="K305" s="650">
        <v>0</v>
      </c>
      <c r="L305" s="650">
        <v>83</v>
      </c>
      <c r="M305" s="650">
        <v>0</v>
      </c>
      <c r="N305" s="650">
        <v>83</v>
      </c>
      <c r="O305" s="650">
        <v>83</v>
      </c>
      <c r="P305" s="650" t="s">
        <v>999</v>
      </c>
      <c r="Q305" s="650">
        <v>90</v>
      </c>
      <c r="R305" s="650" t="s">
        <v>1011</v>
      </c>
      <c r="S305" s="650" t="s">
        <v>118</v>
      </c>
      <c r="T305" s="653">
        <v>41640</v>
      </c>
      <c r="U305" s="650" t="s">
        <v>796</v>
      </c>
      <c r="V305" s="650">
        <v>2</v>
      </c>
      <c r="W305" s="650" t="s">
        <v>85</v>
      </c>
      <c r="X305" s="650"/>
      <c r="Y305" s="651" t="s">
        <v>885</v>
      </c>
    </row>
    <row r="306" spans="3:25" ht="14.3" hidden="1">
      <c r="C306" s="650" t="s">
        <v>1209</v>
      </c>
      <c r="D306" s="650">
        <v>1</v>
      </c>
      <c r="E306" s="651" t="s">
        <v>960</v>
      </c>
      <c r="F306" s="650"/>
      <c r="G306" s="650"/>
      <c r="H306" s="650">
        <v>0</v>
      </c>
      <c r="I306" s="650">
        <v>0</v>
      </c>
      <c r="J306" s="650">
        <v>83</v>
      </c>
      <c r="K306" s="650">
        <v>0</v>
      </c>
      <c r="L306" s="650">
        <v>83</v>
      </c>
      <c r="M306" s="650">
        <v>0</v>
      </c>
      <c r="N306" s="650">
        <v>83</v>
      </c>
      <c r="O306" s="650">
        <v>83</v>
      </c>
      <c r="P306" s="650" t="s">
        <v>999</v>
      </c>
      <c r="Q306" s="650">
        <v>94</v>
      </c>
      <c r="R306" s="650" t="s">
        <v>1012</v>
      </c>
      <c r="S306" s="650" t="s">
        <v>118</v>
      </c>
      <c r="T306" s="653">
        <v>41640</v>
      </c>
      <c r="U306" s="650" t="s">
        <v>796</v>
      </c>
      <c r="V306" s="650">
        <v>2</v>
      </c>
      <c r="W306" s="650" t="s">
        <v>85</v>
      </c>
      <c r="X306" s="650"/>
      <c r="Y306" s="651" t="s">
        <v>885</v>
      </c>
    </row>
    <row r="307" spans="3:25" ht="14.3" hidden="1">
      <c r="C307" s="650" t="s">
        <v>855</v>
      </c>
      <c r="D307" s="650">
        <v>1</v>
      </c>
      <c r="E307" s="651" t="s">
        <v>890</v>
      </c>
      <c r="F307" s="650"/>
      <c r="G307" s="650"/>
      <c r="H307" s="650">
        <v>0</v>
      </c>
      <c r="I307" s="650">
        <v>0</v>
      </c>
      <c r="J307" s="650">
        <v>0</v>
      </c>
      <c r="K307" s="650">
        <v>0</v>
      </c>
      <c r="L307" s="650">
        <v>0</v>
      </c>
      <c r="M307" s="650">
        <v>0</v>
      </c>
      <c r="N307" s="650">
        <v>0</v>
      </c>
      <c r="O307" s="650">
        <v>0</v>
      </c>
      <c r="P307" s="650"/>
      <c r="Q307" s="650">
        <v>0</v>
      </c>
      <c r="R307" s="650" t="s">
        <v>891</v>
      </c>
      <c r="S307" s="650"/>
      <c r="T307" s="650">
        <v>1</v>
      </c>
      <c r="U307" s="650" t="s">
        <v>1212</v>
      </c>
      <c r="V307" s="650">
        <v>1</v>
      </c>
      <c r="W307" s="650" t="s">
        <v>85</v>
      </c>
      <c r="X307" s="650"/>
      <c r="Y307" s="651" t="s">
        <v>885</v>
      </c>
    </row>
    <row r="308" spans="3:25" ht="14.3">
      <c r="C308" s="650" t="s">
        <v>855</v>
      </c>
      <c r="D308" s="650">
        <v>1</v>
      </c>
      <c r="E308" s="651" t="s">
        <v>856</v>
      </c>
      <c r="F308" s="650">
        <v>7</v>
      </c>
      <c r="G308" s="650"/>
      <c r="H308" s="650">
        <v>0</v>
      </c>
      <c r="I308" s="650">
        <v>0</v>
      </c>
      <c r="J308" s="650">
        <v>7790</v>
      </c>
      <c r="K308" s="650">
        <v>0</v>
      </c>
      <c r="L308" s="650">
        <v>7790</v>
      </c>
      <c r="M308" s="650">
        <v>0</v>
      </c>
      <c r="N308" s="650">
        <v>7790</v>
      </c>
      <c r="O308" s="650">
        <v>7790</v>
      </c>
      <c r="P308" s="650" t="s">
        <v>879</v>
      </c>
      <c r="Q308" s="650">
        <v>10220</v>
      </c>
      <c r="R308" s="650" t="s">
        <v>1198</v>
      </c>
      <c r="S308" s="650" t="s">
        <v>39</v>
      </c>
      <c r="T308" s="653">
        <v>41640</v>
      </c>
      <c r="U308" s="650" t="s">
        <v>1212</v>
      </c>
      <c r="V308" s="650">
        <v>2</v>
      </c>
      <c r="W308" s="650" t="s">
        <v>85</v>
      </c>
      <c r="X308" s="650">
        <v>958</v>
      </c>
      <c r="Y308" s="651" t="s">
        <v>856</v>
      </c>
    </row>
    <row r="309" spans="3:25" ht="14.3" hidden="1">
      <c r="C309" s="650" t="s">
        <v>1213</v>
      </c>
      <c r="D309" s="650">
        <v>1</v>
      </c>
      <c r="E309" s="651" t="s">
        <v>890</v>
      </c>
      <c r="F309" s="650"/>
      <c r="G309" s="650"/>
      <c r="H309" s="652">
        <v>1.45519152283669E-11</v>
      </c>
      <c r="I309" s="652">
        <v>1.45519152283669E-11</v>
      </c>
      <c r="J309" s="650">
        <v>0</v>
      </c>
      <c r="K309" s="650">
        <v>0</v>
      </c>
      <c r="L309" s="650">
        <v>0</v>
      </c>
      <c r="M309" s="650">
        <v>0</v>
      </c>
      <c r="N309" s="652">
        <v>1.45519152283669E-11</v>
      </c>
      <c r="O309" s="652">
        <v>1.45519152283669E-11</v>
      </c>
      <c r="P309" s="650"/>
      <c r="Q309" s="650">
        <v>0</v>
      </c>
      <c r="R309" s="650" t="s">
        <v>891</v>
      </c>
      <c r="S309" s="650"/>
      <c r="T309" s="650">
        <v>1</v>
      </c>
      <c r="U309" s="650" t="s">
        <v>1214</v>
      </c>
      <c r="V309" s="650">
        <v>1</v>
      </c>
      <c r="W309" s="650" t="s">
        <v>85</v>
      </c>
      <c r="X309" s="650"/>
      <c r="Y309" s="651" t="s">
        <v>885</v>
      </c>
    </row>
    <row r="310" spans="3:25" ht="14.3" hidden="1">
      <c r="C310" s="650" t="s">
        <v>1215</v>
      </c>
      <c r="D310" s="650">
        <v>1</v>
      </c>
      <c r="E310" s="651" t="s">
        <v>890</v>
      </c>
      <c r="F310" s="650"/>
      <c r="G310" s="650"/>
      <c r="H310" s="650">
        <v>0</v>
      </c>
      <c r="I310" s="650">
        <v>0</v>
      </c>
      <c r="J310" s="650">
        <v>0</v>
      </c>
      <c r="K310" s="650">
        <v>0</v>
      </c>
      <c r="L310" s="650">
        <v>0</v>
      </c>
      <c r="M310" s="650">
        <v>0</v>
      </c>
      <c r="N310" s="650">
        <v>0</v>
      </c>
      <c r="O310" s="650">
        <v>0</v>
      </c>
      <c r="P310" s="650"/>
      <c r="Q310" s="650">
        <v>0</v>
      </c>
      <c r="R310" s="650" t="s">
        <v>891</v>
      </c>
      <c r="S310" s="650"/>
      <c r="T310" s="650">
        <v>1</v>
      </c>
      <c r="U310" s="650"/>
      <c r="V310" s="650">
        <v>1</v>
      </c>
      <c r="W310" s="650" t="s">
        <v>85</v>
      </c>
      <c r="X310" s="650"/>
      <c r="Y310" s="651" t="s">
        <v>885</v>
      </c>
    </row>
    <row r="311" spans="3:25" ht="14.3" hidden="1">
      <c r="C311" s="650" t="s">
        <v>1215</v>
      </c>
      <c r="D311" s="650">
        <v>1</v>
      </c>
      <c r="E311" s="651" t="s">
        <v>982</v>
      </c>
      <c r="F311" s="650" t="s">
        <v>1081</v>
      </c>
      <c r="G311" s="650"/>
      <c r="H311" s="650">
        <v>0</v>
      </c>
      <c r="I311" s="650">
        <v>0</v>
      </c>
      <c r="J311" s="650">
        <v>0.68</v>
      </c>
      <c r="K311" s="650">
        <v>0</v>
      </c>
      <c r="L311" s="650">
        <v>0.68</v>
      </c>
      <c r="M311" s="650">
        <v>0</v>
      </c>
      <c r="N311" s="650">
        <v>0.68</v>
      </c>
      <c r="O311" s="650">
        <v>0.68</v>
      </c>
      <c r="P311" s="650" t="s">
        <v>925</v>
      </c>
      <c r="Q311" s="650">
        <v>1</v>
      </c>
      <c r="R311" s="650" t="s">
        <v>1216</v>
      </c>
      <c r="S311" s="650" t="s">
        <v>676</v>
      </c>
      <c r="T311" s="653">
        <v>41640</v>
      </c>
      <c r="U311" s="650"/>
      <c r="V311" s="650">
        <v>2</v>
      </c>
      <c r="W311" s="650" t="s">
        <v>85</v>
      </c>
      <c r="X311" s="650"/>
      <c r="Y311" s="651" t="s">
        <v>885</v>
      </c>
    </row>
    <row r="312" spans="3:25" ht="14.3" hidden="1">
      <c r="C312" s="650" t="s">
        <v>1215</v>
      </c>
      <c r="D312" s="650">
        <v>1</v>
      </c>
      <c r="E312" s="651" t="s">
        <v>952</v>
      </c>
      <c r="F312" s="650" t="s">
        <v>1081</v>
      </c>
      <c r="G312" s="650"/>
      <c r="H312" s="650">
        <v>0</v>
      </c>
      <c r="I312" s="650">
        <v>0</v>
      </c>
      <c r="J312" s="650">
        <v>52.78</v>
      </c>
      <c r="K312" s="650">
        <v>0</v>
      </c>
      <c r="L312" s="650">
        <v>52.78</v>
      </c>
      <c r="M312" s="650">
        <v>0</v>
      </c>
      <c r="N312" s="650">
        <v>52.78</v>
      </c>
      <c r="O312" s="650">
        <v>52.78</v>
      </c>
      <c r="P312" s="650" t="s">
        <v>925</v>
      </c>
      <c r="Q312" s="650">
        <v>9</v>
      </c>
      <c r="R312" s="650" t="s">
        <v>1217</v>
      </c>
      <c r="S312" s="650" t="s">
        <v>676</v>
      </c>
      <c r="T312" s="653">
        <v>41640</v>
      </c>
      <c r="U312" s="650"/>
      <c r="V312" s="650">
        <v>2</v>
      </c>
      <c r="W312" s="650" t="s">
        <v>85</v>
      </c>
      <c r="X312" s="650"/>
      <c r="Y312" s="651" t="s">
        <v>885</v>
      </c>
    </row>
    <row r="313" spans="3:25" ht="14.3" hidden="1">
      <c r="C313" s="650" t="s">
        <v>1215</v>
      </c>
      <c r="D313" s="650">
        <v>1</v>
      </c>
      <c r="E313" s="651" t="s">
        <v>952</v>
      </c>
      <c r="F313" s="650" t="s">
        <v>1079</v>
      </c>
      <c r="G313" s="650"/>
      <c r="H313" s="650">
        <v>0</v>
      </c>
      <c r="I313" s="650">
        <v>0</v>
      </c>
      <c r="J313" s="650">
        <v>68.599999999999994</v>
      </c>
      <c r="K313" s="650">
        <v>0</v>
      </c>
      <c r="L313" s="650">
        <v>68.599999999999994</v>
      </c>
      <c r="M313" s="650">
        <v>0</v>
      </c>
      <c r="N313" s="650">
        <v>68.599999999999994</v>
      </c>
      <c r="O313" s="650">
        <v>68.599999999999994</v>
      </c>
      <c r="P313" s="650" t="s">
        <v>925</v>
      </c>
      <c r="Q313" s="650">
        <v>11</v>
      </c>
      <c r="R313" s="650" t="s">
        <v>1218</v>
      </c>
      <c r="S313" s="650" t="s">
        <v>676</v>
      </c>
      <c r="T313" s="653">
        <v>41640</v>
      </c>
      <c r="U313" s="650"/>
      <c r="V313" s="650">
        <v>2</v>
      </c>
      <c r="W313" s="650" t="s">
        <v>85</v>
      </c>
      <c r="X313" s="650"/>
      <c r="Y313" s="651" t="s">
        <v>885</v>
      </c>
    </row>
    <row r="314" spans="3:25" ht="14.3" hidden="1">
      <c r="C314" s="650" t="s">
        <v>1219</v>
      </c>
      <c r="D314" s="650">
        <v>1</v>
      </c>
      <c r="E314" s="651" t="s">
        <v>952</v>
      </c>
      <c r="F314" s="650"/>
      <c r="G314" s="650"/>
      <c r="H314" s="650">
        <v>0</v>
      </c>
      <c r="I314" s="650">
        <v>0</v>
      </c>
      <c r="J314" s="650">
        <v>7671.14</v>
      </c>
      <c r="K314" s="650">
        <v>0</v>
      </c>
      <c r="L314" s="650">
        <v>7671.14</v>
      </c>
      <c r="M314" s="650">
        <v>0</v>
      </c>
      <c r="N314" s="650">
        <v>7671.14</v>
      </c>
      <c r="O314" s="650">
        <v>7671.14</v>
      </c>
      <c r="P314" s="650" t="s">
        <v>999</v>
      </c>
      <c r="Q314" s="650">
        <v>83</v>
      </c>
      <c r="R314" s="650" t="s">
        <v>1220</v>
      </c>
      <c r="S314" s="650" t="s">
        <v>118</v>
      </c>
      <c r="T314" s="653">
        <v>41640</v>
      </c>
      <c r="U314" s="650" t="s">
        <v>1221</v>
      </c>
      <c r="V314" s="650">
        <v>2</v>
      </c>
      <c r="W314" s="650" t="s">
        <v>85</v>
      </c>
      <c r="X314" s="650"/>
      <c r="Y314" s="651" t="s">
        <v>885</v>
      </c>
    </row>
    <row r="315" spans="3:25" ht="14.3" hidden="1">
      <c r="C315" s="650" t="s">
        <v>1219</v>
      </c>
      <c r="D315" s="650">
        <v>1</v>
      </c>
      <c r="E315" s="651" t="s">
        <v>1009</v>
      </c>
      <c r="F315" s="650"/>
      <c r="G315" s="650"/>
      <c r="H315" s="650">
        <v>0</v>
      </c>
      <c r="I315" s="650">
        <v>0</v>
      </c>
      <c r="J315" s="650">
        <v>17048.07</v>
      </c>
      <c r="K315" s="650">
        <v>0</v>
      </c>
      <c r="L315" s="650">
        <v>17048.07</v>
      </c>
      <c r="M315" s="650">
        <v>0</v>
      </c>
      <c r="N315" s="650">
        <v>17048.07</v>
      </c>
      <c r="O315" s="650">
        <v>17048.07</v>
      </c>
      <c r="P315" s="650" t="s">
        <v>999</v>
      </c>
      <c r="Q315" s="650">
        <v>88</v>
      </c>
      <c r="R315" s="650" t="s">
        <v>1222</v>
      </c>
      <c r="S315" s="650" t="s">
        <v>118</v>
      </c>
      <c r="T315" s="653">
        <v>41640</v>
      </c>
      <c r="U315" s="650" t="s">
        <v>1221</v>
      </c>
      <c r="V315" s="650">
        <v>2</v>
      </c>
      <c r="W315" s="650" t="s">
        <v>85</v>
      </c>
      <c r="X315" s="650"/>
      <c r="Y315" s="651" t="s">
        <v>885</v>
      </c>
    </row>
    <row r="316" spans="3:25" ht="14.3" hidden="1">
      <c r="C316" s="650" t="s">
        <v>1219</v>
      </c>
      <c r="D316" s="650">
        <v>1</v>
      </c>
      <c r="E316" s="651" t="s">
        <v>958</v>
      </c>
      <c r="F316" s="650"/>
      <c r="G316" s="650"/>
      <c r="H316" s="650">
        <v>0</v>
      </c>
      <c r="I316" s="650">
        <v>0</v>
      </c>
      <c r="J316" s="650">
        <v>16468.150000000001</v>
      </c>
      <c r="K316" s="650">
        <v>0</v>
      </c>
      <c r="L316" s="650">
        <v>16468.150000000001</v>
      </c>
      <c r="M316" s="650">
        <v>0</v>
      </c>
      <c r="N316" s="650">
        <v>16468.150000000001</v>
      </c>
      <c r="O316" s="650">
        <v>16468.150000000001</v>
      </c>
      <c r="P316" s="650" t="s">
        <v>999</v>
      </c>
      <c r="Q316" s="650">
        <v>93</v>
      </c>
      <c r="R316" s="650" t="s">
        <v>1223</v>
      </c>
      <c r="S316" s="650" t="s">
        <v>118</v>
      </c>
      <c r="T316" s="653">
        <v>41640</v>
      </c>
      <c r="U316" s="650" t="s">
        <v>1221</v>
      </c>
      <c r="V316" s="650">
        <v>2</v>
      </c>
      <c r="W316" s="650" t="s">
        <v>85</v>
      </c>
      <c r="X316" s="650"/>
      <c r="Y316" s="651" t="s">
        <v>885</v>
      </c>
    </row>
    <row r="317" spans="3:25" ht="14.3" hidden="1">
      <c r="C317" s="650" t="s">
        <v>1219</v>
      </c>
      <c r="D317" s="650">
        <v>1</v>
      </c>
      <c r="E317" s="651" t="s">
        <v>960</v>
      </c>
      <c r="F317" s="650"/>
      <c r="G317" s="650"/>
      <c r="H317" s="650">
        <v>0</v>
      </c>
      <c r="I317" s="650">
        <v>0</v>
      </c>
      <c r="J317" s="650">
        <v>17010.46</v>
      </c>
      <c r="K317" s="650">
        <v>0</v>
      </c>
      <c r="L317" s="650">
        <v>17010.46</v>
      </c>
      <c r="M317" s="650">
        <v>0</v>
      </c>
      <c r="N317" s="650">
        <v>17010.46</v>
      </c>
      <c r="O317" s="650">
        <v>17010.46</v>
      </c>
      <c r="P317" s="650" t="s">
        <v>999</v>
      </c>
      <c r="Q317" s="650">
        <v>97</v>
      </c>
      <c r="R317" s="650" t="s">
        <v>1224</v>
      </c>
      <c r="S317" s="650" t="s">
        <v>118</v>
      </c>
      <c r="T317" s="653">
        <v>41640</v>
      </c>
      <c r="U317" s="650" t="s">
        <v>1221</v>
      </c>
      <c r="V317" s="650">
        <v>2</v>
      </c>
      <c r="W317" s="650" t="s">
        <v>85</v>
      </c>
      <c r="X317" s="650"/>
      <c r="Y317" s="651" t="s">
        <v>885</v>
      </c>
    </row>
    <row r="318" spans="3:25" ht="14.3" hidden="1">
      <c r="C318" s="650" t="s">
        <v>1225</v>
      </c>
      <c r="D318" s="650">
        <v>1</v>
      </c>
      <c r="E318" s="651" t="s">
        <v>890</v>
      </c>
      <c r="F318" s="650"/>
      <c r="G318" s="650"/>
      <c r="H318" s="650">
        <v>-1.70409999736876E-3</v>
      </c>
      <c r="I318" s="650">
        <v>-1.70409999736876E-3</v>
      </c>
      <c r="J318" s="650">
        <v>0</v>
      </c>
      <c r="K318" s="650">
        <v>0</v>
      </c>
      <c r="L318" s="650">
        <v>0</v>
      </c>
      <c r="M318" s="650">
        <v>0</v>
      </c>
      <c r="N318" s="650">
        <v>-1.70409999736876E-3</v>
      </c>
      <c r="O318" s="650">
        <v>-1.70409999736876E-3</v>
      </c>
      <c r="P318" s="650"/>
      <c r="Q318" s="650">
        <v>0</v>
      </c>
      <c r="R318" s="650" t="s">
        <v>891</v>
      </c>
      <c r="S318" s="650"/>
      <c r="T318" s="650">
        <v>1</v>
      </c>
      <c r="U318" s="650"/>
      <c r="V318" s="650">
        <v>1</v>
      </c>
      <c r="W318" s="650" t="s">
        <v>85</v>
      </c>
      <c r="X318" s="650"/>
      <c r="Y318" s="651" t="s">
        <v>885</v>
      </c>
    </row>
    <row r="319" spans="3:25" ht="14.3" hidden="1">
      <c r="C319" s="650" t="s">
        <v>1225</v>
      </c>
      <c r="D319" s="650">
        <v>1</v>
      </c>
      <c r="E319" s="651" t="s">
        <v>909</v>
      </c>
      <c r="F319" s="650">
        <v>14</v>
      </c>
      <c r="G319" s="650"/>
      <c r="H319" s="650">
        <v>0</v>
      </c>
      <c r="I319" s="650">
        <v>0</v>
      </c>
      <c r="J319" s="650">
        <v>7921.7325000000001</v>
      </c>
      <c r="K319" s="650">
        <v>0</v>
      </c>
      <c r="L319" s="650">
        <v>7921.7325000000001</v>
      </c>
      <c r="M319" s="650">
        <v>0</v>
      </c>
      <c r="N319" s="650">
        <v>7921.7325000000001</v>
      </c>
      <c r="O319" s="650">
        <v>7921.7325000000001</v>
      </c>
      <c r="P319" s="650" t="s">
        <v>879</v>
      </c>
      <c r="Q319" s="650">
        <v>10137</v>
      </c>
      <c r="R319" s="650" t="s">
        <v>1167</v>
      </c>
      <c r="S319" s="650" t="s">
        <v>39</v>
      </c>
      <c r="T319" s="653">
        <v>41640</v>
      </c>
      <c r="U319" s="650"/>
      <c r="V319" s="650">
        <v>2</v>
      </c>
      <c r="W319" s="650" t="s">
        <v>85</v>
      </c>
      <c r="X319" s="650">
        <v>123105</v>
      </c>
      <c r="Y319" s="651" t="s">
        <v>909</v>
      </c>
    </row>
    <row r="320" spans="3:25" ht="14.3" hidden="1">
      <c r="C320" s="650" t="s">
        <v>1225</v>
      </c>
      <c r="D320" s="650">
        <v>1</v>
      </c>
      <c r="E320" s="651" t="s">
        <v>911</v>
      </c>
      <c r="F320" s="650">
        <v>14</v>
      </c>
      <c r="G320" s="650"/>
      <c r="H320" s="650">
        <v>0</v>
      </c>
      <c r="I320" s="650">
        <v>0</v>
      </c>
      <c r="J320" s="650">
        <v>7762.0432438999997</v>
      </c>
      <c r="K320" s="650">
        <v>0</v>
      </c>
      <c r="L320" s="650">
        <v>7762.0432438999997</v>
      </c>
      <c r="M320" s="650">
        <v>0</v>
      </c>
      <c r="N320" s="650">
        <v>7762.0432438999997</v>
      </c>
      <c r="O320" s="650">
        <v>7762.0432438999997</v>
      </c>
      <c r="P320" s="650" t="s">
        <v>879</v>
      </c>
      <c r="Q320" s="650">
        <v>10145</v>
      </c>
      <c r="R320" s="650" t="s">
        <v>1167</v>
      </c>
      <c r="S320" s="650" t="s">
        <v>39</v>
      </c>
      <c r="T320" s="653">
        <v>41640</v>
      </c>
      <c r="U320" s="650"/>
      <c r="V320" s="650">
        <v>2</v>
      </c>
      <c r="W320" s="650" t="s">
        <v>85</v>
      </c>
      <c r="X320" s="650">
        <v>194</v>
      </c>
      <c r="Y320" s="651" t="s">
        <v>911</v>
      </c>
    </row>
    <row r="321" spans="3:25" ht="14.3" hidden="1">
      <c r="C321" s="650" t="s">
        <v>1225</v>
      </c>
      <c r="D321" s="650">
        <v>1</v>
      </c>
      <c r="E321" s="651" t="s">
        <v>912</v>
      </c>
      <c r="F321" s="650">
        <v>14</v>
      </c>
      <c r="G321" s="650"/>
      <c r="H321" s="650">
        <v>0</v>
      </c>
      <c r="I321" s="650">
        <v>0</v>
      </c>
      <c r="J321" s="650">
        <v>7603.0904</v>
      </c>
      <c r="K321" s="650">
        <v>0</v>
      </c>
      <c r="L321" s="650">
        <v>7603.0904</v>
      </c>
      <c r="M321" s="650">
        <v>0</v>
      </c>
      <c r="N321" s="650">
        <v>7603.0904</v>
      </c>
      <c r="O321" s="650">
        <v>7603.0904</v>
      </c>
      <c r="P321" s="650" t="s">
        <v>879</v>
      </c>
      <c r="Q321" s="650">
        <v>10155</v>
      </c>
      <c r="R321" s="650" t="s">
        <v>1167</v>
      </c>
      <c r="S321" s="650" t="s">
        <v>39</v>
      </c>
      <c r="T321" s="653">
        <v>41640</v>
      </c>
      <c r="U321" s="650"/>
      <c r="V321" s="650">
        <v>2</v>
      </c>
      <c r="W321" s="650" t="s">
        <v>85</v>
      </c>
      <c r="X321" s="650">
        <v>2746</v>
      </c>
      <c r="Y321" s="651" t="s">
        <v>912</v>
      </c>
    </row>
    <row r="322" spans="3:25" ht="14.3" hidden="1">
      <c r="C322" s="650" t="s">
        <v>1225</v>
      </c>
      <c r="D322" s="650">
        <v>1</v>
      </c>
      <c r="E322" s="651" t="s">
        <v>846</v>
      </c>
      <c r="F322" s="650">
        <v>14</v>
      </c>
      <c r="G322" s="650"/>
      <c r="H322" s="650">
        <v>0</v>
      </c>
      <c r="I322" s="650">
        <v>0</v>
      </c>
      <c r="J322" s="650">
        <v>7452.8064000000004</v>
      </c>
      <c r="K322" s="650">
        <v>0</v>
      </c>
      <c r="L322" s="650">
        <v>7452.8064000000004</v>
      </c>
      <c r="M322" s="650">
        <v>0</v>
      </c>
      <c r="N322" s="650">
        <v>7452.8064000000004</v>
      </c>
      <c r="O322" s="650">
        <v>7452.8064000000004</v>
      </c>
      <c r="P322" s="650" t="s">
        <v>879</v>
      </c>
      <c r="Q322" s="650">
        <v>10170</v>
      </c>
      <c r="R322" s="650" t="s">
        <v>1167</v>
      </c>
      <c r="S322" s="650" t="s">
        <v>39</v>
      </c>
      <c r="T322" s="653">
        <v>41640</v>
      </c>
      <c r="U322" s="650"/>
      <c r="V322" s="650">
        <v>2</v>
      </c>
      <c r="W322" s="650" t="s">
        <v>85</v>
      </c>
      <c r="X322" s="650">
        <v>5129</v>
      </c>
      <c r="Y322" s="651" t="s">
        <v>846</v>
      </c>
    </row>
    <row r="323" spans="3:25" ht="14.3" hidden="1">
      <c r="C323" s="650" t="s">
        <v>1225</v>
      </c>
      <c r="D323" s="650">
        <v>1</v>
      </c>
      <c r="E323" s="651" t="s">
        <v>1226</v>
      </c>
      <c r="F323" s="650">
        <v>14</v>
      </c>
      <c r="G323" s="650"/>
      <c r="H323" s="650">
        <v>0</v>
      </c>
      <c r="I323" s="650">
        <v>0</v>
      </c>
      <c r="J323" s="650">
        <v>7334.3263999999999</v>
      </c>
      <c r="K323" s="650">
        <v>0</v>
      </c>
      <c r="L323" s="650">
        <v>7334.3263999999999</v>
      </c>
      <c r="M323" s="650">
        <v>0</v>
      </c>
      <c r="N323" s="650">
        <v>7334.3263999999999</v>
      </c>
      <c r="O323" s="650">
        <v>7334.3263999999999</v>
      </c>
      <c r="P323" s="650" t="s">
        <v>879</v>
      </c>
      <c r="Q323" s="650">
        <v>10185</v>
      </c>
      <c r="R323" s="650" t="s">
        <v>1167</v>
      </c>
      <c r="S323" s="650" t="s">
        <v>39</v>
      </c>
      <c r="T323" s="653">
        <v>41640</v>
      </c>
      <c r="U323" s="650"/>
      <c r="V323" s="650">
        <v>2</v>
      </c>
      <c r="W323" s="650" t="s">
        <v>85</v>
      </c>
      <c r="X323" s="650">
        <v>7790</v>
      </c>
      <c r="Y323" s="651" t="s">
        <v>1226</v>
      </c>
    </row>
    <row r="324" spans="3:25" ht="14.3" hidden="1">
      <c r="C324" s="650" t="s">
        <v>1225</v>
      </c>
      <c r="D324" s="650">
        <v>1</v>
      </c>
      <c r="E324" s="651" t="s">
        <v>915</v>
      </c>
      <c r="F324" s="650">
        <v>14</v>
      </c>
      <c r="G324" s="650"/>
      <c r="H324" s="650">
        <v>0</v>
      </c>
      <c r="I324" s="650">
        <v>0</v>
      </c>
      <c r="J324" s="650">
        <v>7153.1184999999996</v>
      </c>
      <c r="K324" s="650">
        <v>0</v>
      </c>
      <c r="L324" s="650">
        <v>7153.1184999999996</v>
      </c>
      <c r="M324" s="650">
        <v>0</v>
      </c>
      <c r="N324" s="650">
        <v>7153.1184999999996</v>
      </c>
      <c r="O324" s="650">
        <v>7153.1184999999996</v>
      </c>
      <c r="P324" s="650" t="s">
        <v>879</v>
      </c>
      <c r="Q324" s="650">
        <v>10196</v>
      </c>
      <c r="R324" s="650" t="s">
        <v>1167</v>
      </c>
      <c r="S324" s="650" t="s">
        <v>39</v>
      </c>
      <c r="T324" s="653">
        <v>41640</v>
      </c>
      <c r="U324" s="650"/>
      <c r="V324" s="650">
        <v>2</v>
      </c>
      <c r="W324" s="650" t="s">
        <v>85</v>
      </c>
      <c r="X324" s="650">
        <v>10278</v>
      </c>
      <c r="Y324" s="651" t="s">
        <v>915</v>
      </c>
    </row>
    <row r="325" spans="3:25" ht="14.3" hidden="1">
      <c r="C325" s="650" t="s">
        <v>1225</v>
      </c>
      <c r="D325" s="650">
        <v>1</v>
      </c>
      <c r="E325" s="651" t="s">
        <v>916</v>
      </c>
      <c r="F325" s="650">
        <v>14</v>
      </c>
      <c r="G325" s="650"/>
      <c r="H325" s="650">
        <v>0</v>
      </c>
      <c r="I325" s="650">
        <v>0</v>
      </c>
      <c r="J325" s="650">
        <v>7011.3504000000003</v>
      </c>
      <c r="K325" s="650">
        <v>0</v>
      </c>
      <c r="L325" s="650">
        <v>7011.3504000000003</v>
      </c>
      <c r="M325" s="650">
        <v>0</v>
      </c>
      <c r="N325" s="650">
        <v>7011.3504000000003</v>
      </c>
      <c r="O325" s="650">
        <v>7011.3504000000003</v>
      </c>
      <c r="P325" s="650" t="s">
        <v>879</v>
      </c>
      <c r="Q325" s="650">
        <v>10213</v>
      </c>
      <c r="R325" s="650" t="s">
        <v>1167</v>
      </c>
      <c r="S325" s="650" t="s">
        <v>39</v>
      </c>
      <c r="T325" s="653">
        <v>41640</v>
      </c>
      <c r="U325" s="650"/>
      <c r="V325" s="650">
        <v>2</v>
      </c>
      <c r="W325" s="650" t="s">
        <v>85</v>
      </c>
      <c r="X325" s="650">
        <v>12504</v>
      </c>
      <c r="Y325" s="651" t="s">
        <v>916</v>
      </c>
    </row>
    <row r="326" spans="3:25" ht="14.3" hidden="1">
      <c r="C326" s="650" t="s">
        <v>1225</v>
      </c>
      <c r="D326" s="650">
        <v>1</v>
      </c>
      <c r="E326" s="651" t="s">
        <v>917</v>
      </c>
      <c r="F326" s="650">
        <v>14</v>
      </c>
      <c r="G326" s="650"/>
      <c r="H326" s="650">
        <v>0</v>
      </c>
      <c r="I326" s="650">
        <v>0</v>
      </c>
      <c r="J326" s="650">
        <v>6806.71</v>
      </c>
      <c r="K326" s="650">
        <v>0</v>
      </c>
      <c r="L326" s="650">
        <v>6806.71</v>
      </c>
      <c r="M326" s="650">
        <v>0</v>
      </c>
      <c r="N326" s="650">
        <v>6806.71</v>
      </c>
      <c r="O326" s="650">
        <v>6806.71</v>
      </c>
      <c r="P326" s="650" t="s">
        <v>879</v>
      </c>
      <c r="Q326" s="650">
        <v>10227</v>
      </c>
      <c r="R326" s="650" t="s">
        <v>1167</v>
      </c>
      <c r="S326" s="650" t="s">
        <v>39</v>
      </c>
      <c r="T326" s="653">
        <v>41640</v>
      </c>
      <c r="U326" s="650"/>
      <c r="V326" s="650">
        <v>2</v>
      </c>
      <c r="W326" s="650" t="s">
        <v>85</v>
      </c>
      <c r="X326" s="650">
        <v>14886</v>
      </c>
      <c r="Y326" s="651" t="s">
        <v>917</v>
      </c>
    </row>
    <row r="327" spans="3:25" ht="14.3" hidden="1">
      <c r="C327" s="650" t="s">
        <v>1225</v>
      </c>
      <c r="D327" s="650">
        <v>1</v>
      </c>
      <c r="E327" s="651" t="s">
        <v>918</v>
      </c>
      <c r="F327" s="650">
        <v>14</v>
      </c>
      <c r="G327" s="650"/>
      <c r="H327" s="650">
        <v>0</v>
      </c>
      <c r="I327" s="650">
        <v>0</v>
      </c>
      <c r="J327" s="650">
        <v>6628.0529999999999</v>
      </c>
      <c r="K327" s="650">
        <v>0</v>
      </c>
      <c r="L327" s="650">
        <v>6628.0529999999999</v>
      </c>
      <c r="M327" s="650">
        <v>0</v>
      </c>
      <c r="N327" s="650">
        <v>6628.0529999999999</v>
      </c>
      <c r="O327" s="650">
        <v>6628.0529999999999</v>
      </c>
      <c r="P327" s="650" t="s">
        <v>879</v>
      </c>
      <c r="Q327" s="650">
        <v>10245</v>
      </c>
      <c r="R327" s="650" t="s">
        <v>1167</v>
      </c>
      <c r="S327" s="650" t="s">
        <v>39</v>
      </c>
      <c r="T327" s="653">
        <v>41640</v>
      </c>
      <c r="U327" s="650"/>
      <c r="V327" s="650">
        <v>2</v>
      </c>
      <c r="W327" s="650" t="s">
        <v>85</v>
      </c>
      <c r="X327" s="650">
        <v>17202</v>
      </c>
      <c r="Y327" s="651" t="s">
        <v>918</v>
      </c>
    </row>
    <row r="328" spans="3:25" ht="14.3" hidden="1">
      <c r="C328" s="650" t="s">
        <v>1225</v>
      </c>
      <c r="D328" s="650">
        <v>1</v>
      </c>
      <c r="E328" s="651" t="s">
        <v>919</v>
      </c>
      <c r="F328" s="650">
        <v>14</v>
      </c>
      <c r="G328" s="650"/>
      <c r="H328" s="650">
        <v>0</v>
      </c>
      <c r="I328" s="650">
        <v>0</v>
      </c>
      <c r="J328" s="650">
        <v>6522.8118000000004</v>
      </c>
      <c r="K328" s="650">
        <v>0</v>
      </c>
      <c r="L328" s="650">
        <v>6522.8118000000004</v>
      </c>
      <c r="M328" s="650">
        <v>0</v>
      </c>
      <c r="N328" s="650">
        <v>6522.8118000000004</v>
      </c>
      <c r="O328" s="650">
        <v>6522.8118000000004</v>
      </c>
      <c r="P328" s="650" t="s">
        <v>879</v>
      </c>
      <c r="Q328" s="650">
        <v>10258</v>
      </c>
      <c r="R328" s="650" t="s">
        <v>1167</v>
      </c>
      <c r="S328" s="650" t="s">
        <v>39</v>
      </c>
      <c r="T328" s="653">
        <v>41640</v>
      </c>
      <c r="U328" s="650"/>
      <c r="V328" s="650">
        <v>2</v>
      </c>
      <c r="W328" s="650" t="s">
        <v>85</v>
      </c>
      <c r="X328" s="650">
        <v>19594</v>
      </c>
      <c r="Y328" s="651" t="s">
        <v>919</v>
      </c>
    </row>
    <row r="329" spans="3:25" ht="14.3" hidden="1">
      <c r="C329" s="650" t="s">
        <v>1225</v>
      </c>
      <c r="D329" s="650">
        <v>1</v>
      </c>
      <c r="E329" s="651" t="s">
        <v>920</v>
      </c>
      <c r="F329" s="650">
        <v>14</v>
      </c>
      <c r="G329" s="650"/>
      <c r="H329" s="650">
        <v>0</v>
      </c>
      <c r="I329" s="650">
        <v>0</v>
      </c>
      <c r="J329" s="650">
        <v>6293.7412000000004</v>
      </c>
      <c r="K329" s="650">
        <v>0</v>
      </c>
      <c r="L329" s="650">
        <v>6293.7412000000004</v>
      </c>
      <c r="M329" s="650">
        <v>0</v>
      </c>
      <c r="N329" s="650">
        <v>6293.7412000000004</v>
      </c>
      <c r="O329" s="650">
        <v>6293.7412000000004</v>
      </c>
      <c r="P329" s="650" t="s">
        <v>879</v>
      </c>
      <c r="Q329" s="650">
        <v>10279</v>
      </c>
      <c r="R329" s="650" t="s">
        <v>1167</v>
      </c>
      <c r="S329" s="650" t="s">
        <v>39</v>
      </c>
      <c r="T329" s="653">
        <v>41640</v>
      </c>
      <c r="U329" s="650"/>
      <c r="V329" s="650">
        <v>2</v>
      </c>
      <c r="W329" s="650" t="s">
        <v>85</v>
      </c>
      <c r="X329" s="650">
        <v>114661829</v>
      </c>
      <c r="Y329" s="651" t="s">
        <v>920</v>
      </c>
    </row>
    <row r="330" spans="3:25" ht="14.3" hidden="1">
      <c r="C330" s="650" t="s">
        <v>1225</v>
      </c>
      <c r="D330" s="650">
        <v>1</v>
      </c>
      <c r="E330" s="651" t="s">
        <v>921</v>
      </c>
      <c r="F330" s="650">
        <v>14</v>
      </c>
      <c r="G330" s="650"/>
      <c r="H330" s="650">
        <v>0</v>
      </c>
      <c r="I330" s="650">
        <v>0</v>
      </c>
      <c r="J330" s="650">
        <v>6127.5225</v>
      </c>
      <c r="K330" s="650">
        <v>0</v>
      </c>
      <c r="L330" s="650">
        <v>6127.5225</v>
      </c>
      <c r="M330" s="650">
        <v>0</v>
      </c>
      <c r="N330" s="650">
        <v>6127.5225</v>
      </c>
      <c r="O330" s="650">
        <v>6127.5225</v>
      </c>
      <c r="P330" s="650" t="s">
        <v>879</v>
      </c>
      <c r="Q330" s="650">
        <v>10292</v>
      </c>
      <c r="R330" s="650" t="s">
        <v>1167</v>
      </c>
      <c r="S330" s="650" t="s">
        <v>39</v>
      </c>
      <c r="T330" s="653">
        <v>41640</v>
      </c>
      <c r="U330" s="650"/>
      <c r="V330" s="650">
        <v>2</v>
      </c>
      <c r="W330" s="650" t="s">
        <v>85</v>
      </c>
      <c r="X330" s="650">
        <v>24406</v>
      </c>
      <c r="Y330" s="651" t="s">
        <v>921</v>
      </c>
    </row>
    <row r="331" spans="3:25" ht="14.3" hidden="1">
      <c r="C331" s="650" t="s">
        <v>1227</v>
      </c>
      <c r="D331" s="650">
        <v>1</v>
      </c>
      <c r="E331" s="651" t="s">
        <v>890</v>
      </c>
      <c r="F331" s="650"/>
      <c r="G331" s="650"/>
      <c r="H331" s="650">
        <v>4.7567000001436099E-3</v>
      </c>
      <c r="I331" s="650">
        <v>4.7567000001436099E-3</v>
      </c>
      <c r="J331" s="650">
        <v>0</v>
      </c>
      <c r="K331" s="650">
        <v>0</v>
      </c>
      <c r="L331" s="650">
        <v>0</v>
      </c>
      <c r="M331" s="650">
        <v>0</v>
      </c>
      <c r="N331" s="650">
        <v>4.7567000001436099E-3</v>
      </c>
      <c r="O331" s="650">
        <v>4.7567000001436099E-3</v>
      </c>
      <c r="P331" s="650"/>
      <c r="Q331" s="650">
        <v>0</v>
      </c>
      <c r="R331" s="650" t="s">
        <v>891</v>
      </c>
      <c r="S331" s="650"/>
      <c r="T331" s="650">
        <v>1</v>
      </c>
      <c r="U331" s="650"/>
      <c r="V331" s="650">
        <v>1</v>
      </c>
      <c r="W331" s="650" t="s">
        <v>85</v>
      </c>
      <c r="X331" s="650"/>
      <c r="Y331" s="651" t="s">
        <v>885</v>
      </c>
    </row>
    <row r="332" spans="3:25" ht="14.3" hidden="1">
      <c r="C332" s="650" t="s">
        <v>1228</v>
      </c>
      <c r="D332" s="650">
        <v>1</v>
      </c>
      <c r="E332" s="651" t="s">
        <v>890</v>
      </c>
      <c r="F332" s="650"/>
      <c r="G332" s="650"/>
      <c r="H332" s="652">
        <v>-1.3369572116062001E-10</v>
      </c>
      <c r="I332" s="652">
        <v>-1.3369572116062001E-10</v>
      </c>
      <c r="J332" s="650">
        <v>0</v>
      </c>
      <c r="K332" s="650">
        <v>0</v>
      </c>
      <c r="L332" s="650">
        <v>0</v>
      </c>
      <c r="M332" s="650">
        <v>0</v>
      </c>
      <c r="N332" s="652">
        <v>-1.3369572116062001E-10</v>
      </c>
      <c r="O332" s="652">
        <v>-1.3369572116062001E-10</v>
      </c>
      <c r="P332" s="650"/>
      <c r="Q332" s="650">
        <v>0</v>
      </c>
      <c r="R332" s="650" t="s">
        <v>891</v>
      </c>
      <c r="S332" s="650"/>
      <c r="T332" s="650">
        <v>1</v>
      </c>
      <c r="U332" s="650"/>
      <c r="V332" s="650">
        <v>1</v>
      </c>
      <c r="W332" s="650" t="s">
        <v>85</v>
      </c>
      <c r="X332" s="650"/>
      <c r="Y332" s="651" t="s">
        <v>885</v>
      </c>
    </row>
    <row r="333" spans="3:25" ht="14.3" hidden="1">
      <c r="C333" s="650" t="s">
        <v>1228</v>
      </c>
      <c r="D333" s="650">
        <v>1</v>
      </c>
      <c r="E333" s="651" t="s">
        <v>933</v>
      </c>
      <c r="F333" s="650"/>
      <c r="G333" s="650"/>
      <c r="H333" s="650">
        <v>0</v>
      </c>
      <c r="I333" s="650">
        <v>0</v>
      </c>
      <c r="J333" s="650">
        <v>110502.17</v>
      </c>
      <c r="K333" s="650">
        <v>0</v>
      </c>
      <c r="L333" s="650">
        <v>110502.17</v>
      </c>
      <c r="M333" s="650">
        <v>0</v>
      </c>
      <c r="N333" s="650">
        <v>110502.17</v>
      </c>
      <c r="O333" s="650">
        <v>110502.17</v>
      </c>
      <c r="P333" s="650" t="s">
        <v>883</v>
      </c>
      <c r="Q333" s="650">
        <v>31</v>
      </c>
      <c r="R333" s="650"/>
      <c r="S333" s="650" t="s">
        <v>35</v>
      </c>
      <c r="T333" s="653">
        <v>41640</v>
      </c>
      <c r="U333" s="650"/>
      <c r="V333" s="650">
        <v>2</v>
      </c>
      <c r="W333" s="650" t="s">
        <v>85</v>
      </c>
      <c r="X333" s="650"/>
      <c r="Y333" s="651" t="s">
        <v>885</v>
      </c>
    </row>
    <row r="334" spans="3:25" ht="14.3" hidden="1">
      <c r="C334" s="650" t="s">
        <v>1228</v>
      </c>
      <c r="D334" s="650">
        <v>1</v>
      </c>
      <c r="E334" s="651" t="s">
        <v>938</v>
      </c>
      <c r="F334" s="650"/>
      <c r="G334" s="650"/>
      <c r="H334" s="650">
        <v>0</v>
      </c>
      <c r="I334" s="650">
        <v>0</v>
      </c>
      <c r="J334" s="650">
        <v>59223.54</v>
      </c>
      <c r="K334" s="650">
        <v>0</v>
      </c>
      <c r="L334" s="650">
        <v>59223.54</v>
      </c>
      <c r="M334" s="650">
        <v>0</v>
      </c>
      <c r="N334" s="650">
        <v>59223.54</v>
      </c>
      <c r="O334" s="650">
        <v>59223.54</v>
      </c>
      <c r="P334" s="650" t="s">
        <v>883</v>
      </c>
      <c r="Q334" s="650">
        <v>33</v>
      </c>
      <c r="R334" s="650"/>
      <c r="S334" s="650" t="s">
        <v>35</v>
      </c>
      <c r="T334" s="653">
        <v>41640</v>
      </c>
      <c r="U334" s="650"/>
      <c r="V334" s="650">
        <v>2</v>
      </c>
      <c r="W334" s="650" t="s">
        <v>85</v>
      </c>
      <c r="X334" s="650"/>
      <c r="Y334" s="651" t="s">
        <v>885</v>
      </c>
    </row>
    <row r="335" spans="3:25" ht="14.3" hidden="1">
      <c r="C335" s="650" t="s">
        <v>1228</v>
      </c>
      <c r="D335" s="650">
        <v>1</v>
      </c>
      <c r="E335" s="651" t="s">
        <v>941</v>
      </c>
      <c r="F335" s="650"/>
      <c r="G335" s="650"/>
      <c r="H335" s="650">
        <v>0</v>
      </c>
      <c r="I335" s="650">
        <v>0</v>
      </c>
      <c r="J335" s="650">
        <v>414367.54</v>
      </c>
      <c r="K335" s="650">
        <v>0</v>
      </c>
      <c r="L335" s="650">
        <v>414367.54</v>
      </c>
      <c r="M335" s="650">
        <v>0</v>
      </c>
      <c r="N335" s="650">
        <v>414367.54</v>
      </c>
      <c r="O335" s="650">
        <v>414367.54</v>
      </c>
      <c r="P335" s="650" t="s">
        <v>883</v>
      </c>
      <c r="Q335" s="650">
        <v>34</v>
      </c>
      <c r="R335" s="650"/>
      <c r="S335" s="650" t="s">
        <v>35</v>
      </c>
      <c r="T335" s="653">
        <v>41640</v>
      </c>
      <c r="U335" s="650"/>
      <c r="V335" s="650">
        <v>2</v>
      </c>
      <c r="W335" s="650" t="s">
        <v>85</v>
      </c>
      <c r="X335" s="650"/>
      <c r="Y335" s="651" t="s">
        <v>885</v>
      </c>
    </row>
    <row r="336" spans="3:25" ht="14.3" hidden="1">
      <c r="C336" s="650" t="s">
        <v>1228</v>
      </c>
      <c r="D336" s="650">
        <v>1</v>
      </c>
      <c r="E336" s="651" t="s">
        <v>850</v>
      </c>
      <c r="F336" s="650"/>
      <c r="G336" s="650"/>
      <c r="H336" s="650">
        <v>0</v>
      </c>
      <c r="I336" s="650">
        <v>0</v>
      </c>
      <c r="J336" s="650">
        <v>540000</v>
      </c>
      <c r="K336" s="650">
        <v>0</v>
      </c>
      <c r="L336" s="650">
        <v>540000</v>
      </c>
      <c r="M336" s="650">
        <v>0</v>
      </c>
      <c r="N336" s="650">
        <v>540000</v>
      </c>
      <c r="O336" s="650">
        <v>540000</v>
      </c>
      <c r="P336" s="650" t="s">
        <v>883</v>
      </c>
      <c r="Q336" s="650">
        <v>38</v>
      </c>
      <c r="R336" s="650" t="s">
        <v>1229</v>
      </c>
      <c r="S336" s="650" t="s">
        <v>35</v>
      </c>
      <c r="T336" s="653">
        <v>41640</v>
      </c>
      <c r="U336" s="650"/>
      <c r="V336" s="650">
        <v>2</v>
      </c>
      <c r="W336" s="650" t="s">
        <v>85</v>
      </c>
      <c r="X336" s="650"/>
      <c r="Y336" s="651" t="s">
        <v>885</v>
      </c>
    </row>
    <row r="337" spans="3:25" ht="14.3" hidden="1">
      <c r="C337" s="650" t="s">
        <v>1228</v>
      </c>
      <c r="D337" s="650">
        <v>1</v>
      </c>
      <c r="E337" s="651" t="s">
        <v>850</v>
      </c>
      <c r="F337" s="650"/>
      <c r="G337" s="650"/>
      <c r="H337" s="650">
        <v>0</v>
      </c>
      <c r="I337" s="650">
        <v>0</v>
      </c>
      <c r="J337" s="650">
        <v>181879.92</v>
      </c>
      <c r="K337" s="650">
        <v>0</v>
      </c>
      <c r="L337" s="650">
        <v>181879.92</v>
      </c>
      <c r="M337" s="650">
        <v>0</v>
      </c>
      <c r="N337" s="650">
        <v>181879.92</v>
      </c>
      <c r="O337" s="650">
        <v>181879.92</v>
      </c>
      <c r="P337" s="650" t="s">
        <v>883</v>
      </c>
      <c r="Q337" s="650">
        <v>39</v>
      </c>
      <c r="R337" s="650"/>
      <c r="S337" s="650" t="s">
        <v>35</v>
      </c>
      <c r="T337" s="653">
        <v>41640</v>
      </c>
      <c r="U337" s="650"/>
      <c r="V337" s="650">
        <v>2</v>
      </c>
      <c r="W337" s="650" t="s">
        <v>85</v>
      </c>
      <c r="X337" s="650"/>
      <c r="Y337" s="651" t="s">
        <v>885</v>
      </c>
    </row>
    <row r="338" spans="3:25" ht="14.3" hidden="1">
      <c r="C338" s="650" t="s">
        <v>1228</v>
      </c>
      <c r="D338" s="650">
        <v>1</v>
      </c>
      <c r="E338" s="651" t="s">
        <v>952</v>
      </c>
      <c r="F338" s="650"/>
      <c r="G338" s="650"/>
      <c r="H338" s="650">
        <v>0</v>
      </c>
      <c r="I338" s="650">
        <v>0</v>
      </c>
      <c r="J338" s="650">
        <v>132682.9</v>
      </c>
      <c r="K338" s="650">
        <v>0</v>
      </c>
      <c r="L338" s="650">
        <v>132682.9</v>
      </c>
      <c r="M338" s="650">
        <v>0</v>
      </c>
      <c r="N338" s="650">
        <v>132682.9</v>
      </c>
      <c r="O338" s="650">
        <v>132682.9</v>
      </c>
      <c r="P338" s="650" t="s">
        <v>883</v>
      </c>
      <c r="Q338" s="650">
        <v>44</v>
      </c>
      <c r="R338" s="650"/>
      <c r="S338" s="650" t="s">
        <v>35</v>
      </c>
      <c r="T338" s="653">
        <v>41640</v>
      </c>
      <c r="U338" s="650"/>
      <c r="V338" s="650">
        <v>2</v>
      </c>
      <c r="W338" s="650" t="s">
        <v>85</v>
      </c>
      <c r="X338" s="650"/>
      <c r="Y338" s="651" t="s">
        <v>885</v>
      </c>
    </row>
    <row r="339" spans="3:25" ht="14.3" hidden="1">
      <c r="C339" s="650" t="s">
        <v>1228</v>
      </c>
      <c r="D339" s="650">
        <v>1</v>
      </c>
      <c r="E339" s="651" t="s">
        <v>958</v>
      </c>
      <c r="F339" s="650"/>
      <c r="G339" s="650"/>
      <c r="H339" s="650">
        <v>0</v>
      </c>
      <c r="I339" s="650">
        <v>0</v>
      </c>
      <c r="J339" s="650">
        <v>484329.86</v>
      </c>
      <c r="K339" s="650">
        <v>0</v>
      </c>
      <c r="L339" s="650">
        <v>484329.86</v>
      </c>
      <c r="M339" s="650">
        <v>0</v>
      </c>
      <c r="N339" s="650">
        <v>484329.86</v>
      </c>
      <c r="O339" s="650">
        <v>484329.86</v>
      </c>
      <c r="P339" s="650" t="s">
        <v>883</v>
      </c>
      <c r="Q339" s="650">
        <v>46</v>
      </c>
      <c r="R339" s="650"/>
      <c r="S339" s="650" t="s">
        <v>35</v>
      </c>
      <c r="T339" s="653">
        <v>41640</v>
      </c>
      <c r="U339" s="650"/>
      <c r="V339" s="650">
        <v>2</v>
      </c>
      <c r="W339" s="650" t="s">
        <v>85</v>
      </c>
      <c r="X339" s="650"/>
      <c r="Y339" s="651" t="s">
        <v>885</v>
      </c>
    </row>
    <row r="340" spans="3:25" ht="14.3" hidden="1">
      <c r="C340" s="650" t="s">
        <v>1228</v>
      </c>
      <c r="D340" s="650">
        <v>1</v>
      </c>
      <c r="E340" s="651" t="s">
        <v>960</v>
      </c>
      <c r="F340" s="650"/>
      <c r="G340" s="650"/>
      <c r="H340" s="650">
        <v>0</v>
      </c>
      <c r="I340" s="650">
        <v>0</v>
      </c>
      <c r="J340" s="650">
        <v>2467.4699999999998</v>
      </c>
      <c r="K340" s="650">
        <v>0</v>
      </c>
      <c r="L340" s="650">
        <v>2467.4699999999998</v>
      </c>
      <c r="M340" s="650">
        <v>0</v>
      </c>
      <c r="N340" s="650">
        <v>2467.4699999999998</v>
      </c>
      <c r="O340" s="650">
        <v>2467.4699999999998</v>
      </c>
      <c r="P340" s="650" t="s">
        <v>883</v>
      </c>
      <c r="Q340" s="650">
        <v>48</v>
      </c>
      <c r="R340" s="650"/>
      <c r="S340" s="650" t="s">
        <v>35</v>
      </c>
      <c r="T340" s="653">
        <v>41640</v>
      </c>
      <c r="U340" s="650"/>
      <c r="V340" s="650">
        <v>2</v>
      </c>
      <c r="W340" s="650" t="s">
        <v>85</v>
      </c>
      <c r="X340" s="650"/>
      <c r="Y340" s="651" t="s">
        <v>885</v>
      </c>
    </row>
    <row r="341" spans="3:25" ht="14.3" hidden="1">
      <c r="C341" s="650" t="s">
        <v>1228</v>
      </c>
      <c r="D341" s="650">
        <v>1</v>
      </c>
      <c r="E341" s="651" t="s">
        <v>960</v>
      </c>
      <c r="F341" s="650"/>
      <c r="G341" s="650"/>
      <c r="H341" s="650">
        <v>0</v>
      </c>
      <c r="I341" s="650">
        <v>0</v>
      </c>
      <c r="J341" s="650">
        <v>282443.32</v>
      </c>
      <c r="K341" s="650">
        <v>0</v>
      </c>
      <c r="L341" s="650">
        <v>282443.32</v>
      </c>
      <c r="M341" s="650">
        <v>0</v>
      </c>
      <c r="N341" s="650">
        <v>282443.32</v>
      </c>
      <c r="O341" s="650">
        <v>282443.32</v>
      </c>
      <c r="P341" s="650" t="s">
        <v>883</v>
      </c>
      <c r="Q341" s="650">
        <v>49</v>
      </c>
      <c r="R341" s="650" t="s">
        <v>1230</v>
      </c>
      <c r="S341" s="650" t="s">
        <v>35</v>
      </c>
      <c r="T341" s="653">
        <v>41640</v>
      </c>
      <c r="U341" s="650"/>
      <c r="V341" s="650">
        <v>2</v>
      </c>
      <c r="W341" s="650" t="s">
        <v>85</v>
      </c>
      <c r="X341" s="650"/>
      <c r="Y341" s="651" t="s">
        <v>885</v>
      </c>
    </row>
    <row r="342" spans="3:25" ht="14.3" hidden="1">
      <c r="C342" s="650" t="s">
        <v>1231</v>
      </c>
      <c r="D342" s="650">
        <v>1</v>
      </c>
      <c r="E342" s="651" t="s">
        <v>890</v>
      </c>
      <c r="F342" s="650"/>
      <c r="G342" s="650"/>
      <c r="H342" s="650">
        <v>0</v>
      </c>
      <c r="I342" s="650">
        <v>0</v>
      </c>
      <c r="J342" s="650">
        <v>0</v>
      </c>
      <c r="K342" s="650">
        <v>0</v>
      </c>
      <c r="L342" s="650">
        <v>0</v>
      </c>
      <c r="M342" s="650">
        <v>0</v>
      </c>
      <c r="N342" s="650">
        <v>0</v>
      </c>
      <c r="O342" s="650">
        <v>0</v>
      </c>
      <c r="P342" s="650"/>
      <c r="Q342" s="650">
        <v>0</v>
      </c>
      <c r="R342" s="650" t="s">
        <v>891</v>
      </c>
      <c r="S342" s="650"/>
      <c r="T342" s="650">
        <v>1</v>
      </c>
      <c r="U342" s="650" t="s">
        <v>171</v>
      </c>
      <c r="V342" s="650">
        <v>1</v>
      </c>
      <c r="W342" s="650" t="s">
        <v>85</v>
      </c>
      <c r="X342" s="650"/>
      <c r="Y342" s="651" t="s">
        <v>885</v>
      </c>
    </row>
    <row r="343" spans="3:25" ht="14.3" hidden="1">
      <c r="C343" s="650" t="s">
        <v>1231</v>
      </c>
      <c r="D343" s="650">
        <v>1</v>
      </c>
      <c r="E343" s="651" t="s">
        <v>929</v>
      </c>
      <c r="F343" s="650"/>
      <c r="G343" s="650"/>
      <c r="H343" s="650">
        <v>0</v>
      </c>
      <c r="I343" s="650">
        <v>0</v>
      </c>
      <c r="J343" s="650">
        <v>27580</v>
      </c>
      <c r="K343" s="650">
        <v>0</v>
      </c>
      <c r="L343" s="650">
        <v>27580</v>
      </c>
      <c r="M343" s="650">
        <v>0</v>
      </c>
      <c r="N343" s="650">
        <v>27580</v>
      </c>
      <c r="O343" s="650">
        <v>27580</v>
      </c>
      <c r="P343" s="650" t="s">
        <v>999</v>
      </c>
      <c r="Q343" s="650">
        <v>49</v>
      </c>
      <c r="R343" s="650" t="s">
        <v>1232</v>
      </c>
      <c r="S343" s="650" t="s">
        <v>118</v>
      </c>
      <c r="T343" s="653">
        <v>41640</v>
      </c>
      <c r="U343" s="650" t="s">
        <v>171</v>
      </c>
      <c r="V343" s="650">
        <v>2</v>
      </c>
      <c r="W343" s="650" t="s">
        <v>85</v>
      </c>
      <c r="X343" s="650"/>
      <c r="Y343" s="651" t="s">
        <v>885</v>
      </c>
    </row>
    <row r="344" spans="3:25" ht="14.3" hidden="1">
      <c r="C344" s="650" t="s">
        <v>1231</v>
      </c>
      <c r="D344" s="650">
        <v>1</v>
      </c>
      <c r="E344" s="651" t="s">
        <v>933</v>
      </c>
      <c r="F344" s="650"/>
      <c r="G344" s="650"/>
      <c r="H344" s="650">
        <v>0</v>
      </c>
      <c r="I344" s="650">
        <v>0</v>
      </c>
      <c r="J344" s="650">
        <v>24911</v>
      </c>
      <c r="K344" s="650">
        <v>0</v>
      </c>
      <c r="L344" s="650">
        <v>24911</v>
      </c>
      <c r="M344" s="650">
        <v>0</v>
      </c>
      <c r="N344" s="650">
        <v>24911</v>
      </c>
      <c r="O344" s="650">
        <v>24911</v>
      </c>
      <c r="P344" s="650" t="s">
        <v>999</v>
      </c>
      <c r="Q344" s="650">
        <v>53</v>
      </c>
      <c r="R344" s="650" t="s">
        <v>1233</v>
      </c>
      <c r="S344" s="650" t="s">
        <v>118</v>
      </c>
      <c r="T344" s="653">
        <v>41640</v>
      </c>
      <c r="U344" s="650" t="s">
        <v>171</v>
      </c>
      <c r="V344" s="650">
        <v>2</v>
      </c>
      <c r="W344" s="650" t="s">
        <v>85</v>
      </c>
      <c r="X344" s="650"/>
      <c r="Y344" s="651" t="s">
        <v>885</v>
      </c>
    </row>
    <row r="345" spans="3:25" ht="14.3" hidden="1">
      <c r="C345" s="650" t="s">
        <v>1231</v>
      </c>
      <c r="D345" s="650">
        <v>1</v>
      </c>
      <c r="E345" s="651" t="s">
        <v>938</v>
      </c>
      <c r="F345" s="650"/>
      <c r="G345" s="650"/>
      <c r="H345" s="650">
        <v>0</v>
      </c>
      <c r="I345" s="650">
        <v>0</v>
      </c>
      <c r="J345" s="650">
        <v>27580</v>
      </c>
      <c r="K345" s="650">
        <v>0</v>
      </c>
      <c r="L345" s="650">
        <v>27580</v>
      </c>
      <c r="M345" s="650">
        <v>0</v>
      </c>
      <c r="N345" s="650">
        <v>27580</v>
      </c>
      <c r="O345" s="650">
        <v>27580</v>
      </c>
      <c r="P345" s="650" t="s">
        <v>999</v>
      </c>
      <c r="Q345" s="650">
        <v>56</v>
      </c>
      <c r="R345" s="650" t="s">
        <v>1234</v>
      </c>
      <c r="S345" s="650" t="s">
        <v>118</v>
      </c>
      <c r="T345" s="653">
        <v>41640</v>
      </c>
      <c r="U345" s="650" t="s">
        <v>171</v>
      </c>
      <c r="V345" s="650">
        <v>2</v>
      </c>
      <c r="W345" s="650" t="s">
        <v>85</v>
      </c>
      <c r="X345" s="650"/>
      <c r="Y345" s="651" t="s">
        <v>885</v>
      </c>
    </row>
    <row r="346" spans="3:25" ht="14.3" hidden="1">
      <c r="C346" s="650" t="s">
        <v>1231</v>
      </c>
      <c r="D346" s="650">
        <v>1</v>
      </c>
      <c r="E346" s="651" t="s">
        <v>941</v>
      </c>
      <c r="F346" s="650"/>
      <c r="G346" s="650"/>
      <c r="H346" s="650">
        <v>0</v>
      </c>
      <c r="I346" s="650">
        <v>0</v>
      </c>
      <c r="J346" s="650">
        <v>26691</v>
      </c>
      <c r="K346" s="650">
        <v>0</v>
      </c>
      <c r="L346" s="650">
        <v>26691</v>
      </c>
      <c r="M346" s="650">
        <v>0</v>
      </c>
      <c r="N346" s="650">
        <v>26691</v>
      </c>
      <c r="O346" s="650">
        <v>26691</v>
      </c>
      <c r="P346" s="650" t="s">
        <v>999</v>
      </c>
      <c r="Q346" s="650">
        <v>60</v>
      </c>
      <c r="R346" s="650" t="s">
        <v>1235</v>
      </c>
      <c r="S346" s="650" t="s">
        <v>118</v>
      </c>
      <c r="T346" s="653">
        <v>41640</v>
      </c>
      <c r="U346" s="650" t="s">
        <v>171</v>
      </c>
      <c r="V346" s="650">
        <v>2</v>
      </c>
      <c r="W346" s="650" t="s">
        <v>85</v>
      </c>
      <c r="X346" s="650"/>
      <c r="Y346" s="651" t="s">
        <v>885</v>
      </c>
    </row>
    <row r="347" spans="3:25" ht="14.3" hidden="1">
      <c r="C347" s="650" t="s">
        <v>1231</v>
      </c>
      <c r="D347" s="650">
        <v>1</v>
      </c>
      <c r="E347" s="651" t="s">
        <v>882</v>
      </c>
      <c r="F347" s="650"/>
      <c r="G347" s="650"/>
      <c r="H347" s="650">
        <v>0</v>
      </c>
      <c r="I347" s="650">
        <v>0</v>
      </c>
      <c r="J347" s="650">
        <v>27580</v>
      </c>
      <c r="K347" s="650">
        <v>0</v>
      </c>
      <c r="L347" s="650">
        <v>27580</v>
      </c>
      <c r="M347" s="650">
        <v>0</v>
      </c>
      <c r="N347" s="650">
        <v>27580</v>
      </c>
      <c r="O347" s="650">
        <v>27580</v>
      </c>
      <c r="P347" s="650" t="s">
        <v>999</v>
      </c>
      <c r="Q347" s="650">
        <v>64</v>
      </c>
      <c r="R347" s="650" t="s">
        <v>1236</v>
      </c>
      <c r="S347" s="650" t="s">
        <v>118</v>
      </c>
      <c r="T347" s="653">
        <v>41640</v>
      </c>
      <c r="U347" s="650" t="s">
        <v>171</v>
      </c>
      <c r="V347" s="650">
        <v>2</v>
      </c>
      <c r="W347" s="650" t="s">
        <v>85</v>
      </c>
      <c r="X347" s="650"/>
      <c r="Y347" s="651" t="s">
        <v>885</v>
      </c>
    </row>
    <row r="348" spans="3:25" ht="14.3" hidden="1">
      <c r="C348" s="650" t="s">
        <v>1231</v>
      </c>
      <c r="D348" s="650">
        <v>1</v>
      </c>
      <c r="E348" s="651" t="s">
        <v>850</v>
      </c>
      <c r="F348" s="650"/>
      <c r="G348" s="650"/>
      <c r="H348" s="650">
        <v>0</v>
      </c>
      <c r="I348" s="650">
        <v>0</v>
      </c>
      <c r="J348" s="650">
        <v>26691</v>
      </c>
      <c r="K348" s="650">
        <v>0</v>
      </c>
      <c r="L348" s="650">
        <v>26691</v>
      </c>
      <c r="M348" s="650">
        <v>0</v>
      </c>
      <c r="N348" s="650">
        <v>26691</v>
      </c>
      <c r="O348" s="650">
        <v>26691</v>
      </c>
      <c r="P348" s="650" t="s">
        <v>999</v>
      </c>
      <c r="Q348" s="650">
        <v>68</v>
      </c>
      <c r="R348" s="650" t="s">
        <v>1237</v>
      </c>
      <c r="S348" s="650" t="s">
        <v>118</v>
      </c>
      <c r="T348" s="653">
        <v>41640</v>
      </c>
      <c r="U348" s="650" t="s">
        <v>171</v>
      </c>
      <c r="V348" s="650">
        <v>2</v>
      </c>
      <c r="W348" s="650" t="s">
        <v>85</v>
      </c>
      <c r="X348" s="650"/>
      <c r="Y348" s="651" t="s">
        <v>885</v>
      </c>
    </row>
    <row r="349" spans="3:25" ht="14.3" hidden="1">
      <c r="C349" s="650" t="s">
        <v>1231</v>
      </c>
      <c r="D349" s="650">
        <v>1</v>
      </c>
      <c r="E349" s="651" t="s">
        <v>944</v>
      </c>
      <c r="F349" s="650"/>
      <c r="G349" s="650"/>
      <c r="H349" s="650">
        <v>0</v>
      </c>
      <c r="I349" s="650">
        <v>0</v>
      </c>
      <c r="J349" s="650">
        <v>27580</v>
      </c>
      <c r="K349" s="650">
        <v>0</v>
      </c>
      <c r="L349" s="650">
        <v>27580</v>
      </c>
      <c r="M349" s="650">
        <v>0</v>
      </c>
      <c r="N349" s="650">
        <v>27580</v>
      </c>
      <c r="O349" s="650">
        <v>27580</v>
      </c>
      <c r="P349" s="650" t="s">
        <v>999</v>
      </c>
      <c r="Q349" s="650">
        <v>72</v>
      </c>
      <c r="R349" s="650" t="s">
        <v>1238</v>
      </c>
      <c r="S349" s="650" t="s">
        <v>118</v>
      </c>
      <c r="T349" s="653">
        <v>41640</v>
      </c>
      <c r="U349" s="650" t="s">
        <v>171</v>
      </c>
      <c r="V349" s="650">
        <v>2</v>
      </c>
      <c r="W349" s="650" t="s">
        <v>85</v>
      </c>
      <c r="X349" s="650"/>
      <c r="Y349" s="651" t="s">
        <v>885</v>
      </c>
    </row>
    <row r="350" spans="3:25" ht="14.3" hidden="1">
      <c r="C350" s="650" t="s">
        <v>1231</v>
      </c>
      <c r="D350" s="650">
        <v>1</v>
      </c>
      <c r="E350" s="651" t="s">
        <v>945</v>
      </c>
      <c r="F350" s="650"/>
      <c r="G350" s="650"/>
      <c r="H350" s="650">
        <v>0</v>
      </c>
      <c r="I350" s="650">
        <v>0</v>
      </c>
      <c r="J350" s="650">
        <v>22064</v>
      </c>
      <c r="K350" s="650">
        <v>0</v>
      </c>
      <c r="L350" s="650">
        <v>22064</v>
      </c>
      <c r="M350" s="650">
        <v>0</v>
      </c>
      <c r="N350" s="650">
        <v>22064</v>
      </c>
      <c r="O350" s="650">
        <v>22064</v>
      </c>
      <c r="P350" s="650" t="s">
        <v>999</v>
      </c>
      <c r="Q350" s="650">
        <v>77</v>
      </c>
      <c r="R350" s="650" t="s">
        <v>1239</v>
      </c>
      <c r="S350" s="650" t="s">
        <v>118</v>
      </c>
      <c r="T350" s="653">
        <v>41640</v>
      </c>
      <c r="U350" s="650" t="s">
        <v>171</v>
      </c>
      <c r="V350" s="650">
        <v>2</v>
      </c>
      <c r="W350" s="650" t="s">
        <v>85</v>
      </c>
      <c r="X350" s="650"/>
      <c r="Y350" s="651" t="s">
        <v>885</v>
      </c>
    </row>
    <row r="351" spans="3:25" ht="14.3" hidden="1">
      <c r="C351" s="650" t="s">
        <v>1231</v>
      </c>
      <c r="D351" s="650">
        <v>1</v>
      </c>
      <c r="E351" s="651" t="s">
        <v>952</v>
      </c>
      <c r="F351" s="650"/>
      <c r="G351" s="650"/>
      <c r="H351" s="650">
        <v>0</v>
      </c>
      <c r="I351" s="650">
        <v>0</v>
      </c>
      <c r="J351" s="650">
        <v>21352</v>
      </c>
      <c r="K351" s="650">
        <v>0</v>
      </c>
      <c r="L351" s="650">
        <v>21352</v>
      </c>
      <c r="M351" s="650">
        <v>0</v>
      </c>
      <c r="N351" s="650">
        <v>21352</v>
      </c>
      <c r="O351" s="650">
        <v>21352</v>
      </c>
      <c r="P351" s="650" t="s">
        <v>999</v>
      </c>
      <c r="Q351" s="650">
        <v>81</v>
      </c>
      <c r="R351" s="650" t="s">
        <v>1240</v>
      </c>
      <c r="S351" s="650" t="s">
        <v>118</v>
      </c>
      <c r="T351" s="653">
        <v>41640</v>
      </c>
      <c r="U351" s="650" t="s">
        <v>171</v>
      </c>
      <c r="V351" s="650">
        <v>2</v>
      </c>
      <c r="W351" s="650" t="s">
        <v>85</v>
      </c>
      <c r="X351" s="650"/>
      <c r="Y351" s="651" t="s">
        <v>885</v>
      </c>
    </row>
    <row r="352" spans="3:25" ht="14.3" hidden="1">
      <c r="C352" s="650" t="s">
        <v>1231</v>
      </c>
      <c r="D352" s="650">
        <v>1</v>
      </c>
      <c r="E352" s="651" t="s">
        <v>1009</v>
      </c>
      <c r="F352" s="650"/>
      <c r="G352" s="650"/>
      <c r="H352" s="650">
        <v>0</v>
      </c>
      <c r="I352" s="650">
        <v>0</v>
      </c>
      <c r="J352" s="650">
        <v>22064</v>
      </c>
      <c r="K352" s="650">
        <v>0</v>
      </c>
      <c r="L352" s="650">
        <v>22064</v>
      </c>
      <c r="M352" s="650">
        <v>0</v>
      </c>
      <c r="N352" s="650">
        <v>22064</v>
      </c>
      <c r="O352" s="650">
        <v>22064</v>
      </c>
      <c r="P352" s="650" t="s">
        <v>999</v>
      </c>
      <c r="Q352" s="650">
        <v>85</v>
      </c>
      <c r="R352" s="650" t="s">
        <v>1241</v>
      </c>
      <c r="S352" s="650" t="s">
        <v>118</v>
      </c>
      <c r="T352" s="653">
        <v>41640</v>
      </c>
      <c r="U352" s="650" t="s">
        <v>171</v>
      </c>
      <c r="V352" s="650">
        <v>2</v>
      </c>
      <c r="W352" s="650" t="s">
        <v>85</v>
      </c>
      <c r="X352" s="650"/>
      <c r="Y352" s="651" t="s">
        <v>885</v>
      </c>
    </row>
    <row r="353" spans="3:25" ht="14.3" hidden="1">
      <c r="C353" s="650" t="s">
        <v>1231</v>
      </c>
      <c r="D353" s="650">
        <v>1</v>
      </c>
      <c r="E353" s="651" t="s">
        <v>958</v>
      </c>
      <c r="F353" s="650"/>
      <c r="G353" s="650"/>
      <c r="H353" s="650">
        <v>0</v>
      </c>
      <c r="I353" s="650">
        <v>0</v>
      </c>
      <c r="J353" s="650">
        <v>21352</v>
      </c>
      <c r="K353" s="650">
        <v>0</v>
      </c>
      <c r="L353" s="650">
        <v>21352</v>
      </c>
      <c r="M353" s="650">
        <v>0</v>
      </c>
      <c r="N353" s="650">
        <v>21352</v>
      </c>
      <c r="O353" s="650">
        <v>21352</v>
      </c>
      <c r="P353" s="650" t="s">
        <v>999</v>
      </c>
      <c r="Q353" s="650">
        <v>91</v>
      </c>
      <c r="R353" s="650" t="s">
        <v>1242</v>
      </c>
      <c r="S353" s="650" t="s">
        <v>118</v>
      </c>
      <c r="T353" s="653">
        <v>41640</v>
      </c>
      <c r="U353" s="650" t="s">
        <v>171</v>
      </c>
      <c r="V353" s="650">
        <v>2</v>
      </c>
      <c r="W353" s="650" t="s">
        <v>85</v>
      </c>
      <c r="X353" s="650"/>
      <c r="Y353" s="651" t="s">
        <v>885</v>
      </c>
    </row>
    <row r="354" spans="3:25" ht="14.3" hidden="1">
      <c r="C354" s="650" t="s">
        <v>1231</v>
      </c>
      <c r="D354" s="650">
        <v>1</v>
      </c>
      <c r="E354" s="651" t="s">
        <v>960</v>
      </c>
      <c r="F354" s="650"/>
      <c r="G354" s="650"/>
      <c r="H354" s="650">
        <v>0</v>
      </c>
      <c r="I354" s="650">
        <v>0</v>
      </c>
      <c r="J354" s="650">
        <v>22064</v>
      </c>
      <c r="K354" s="650">
        <v>0</v>
      </c>
      <c r="L354" s="650">
        <v>22064</v>
      </c>
      <c r="M354" s="650">
        <v>0</v>
      </c>
      <c r="N354" s="650">
        <v>22064</v>
      </c>
      <c r="O354" s="650">
        <v>22064</v>
      </c>
      <c r="P354" s="650" t="s">
        <v>999</v>
      </c>
      <c r="Q354" s="650">
        <v>95</v>
      </c>
      <c r="R354" s="650" t="s">
        <v>1243</v>
      </c>
      <c r="S354" s="650" t="s">
        <v>118</v>
      </c>
      <c r="T354" s="653">
        <v>41640</v>
      </c>
      <c r="U354" s="650" t="s">
        <v>171</v>
      </c>
      <c r="V354" s="650">
        <v>2</v>
      </c>
      <c r="W354" s="650" t="s">
        <v>85</v>
      </c>
      <c r="X354" s="650"/>
      <c r="Y354" s="651" t="s">
        <v>885</v>
      </c>
    </row>
    <row r="355" spans="3:25" ht="14.3" hidden="1">
      <c r="C355" s="650" t="s">
        <v>1244</v>
      </c>
      <c r="D355" s="650">
        <v>1</v>
      </c>
      <c r="E355" s="651" t="s">
        <v>890</v>
      </c>
      <c r="F355" s="650"/>
      <c r="G355" s="650"/>
      <c r="H355" s="650">
        <v>0</v>
      </c>
      <c r="I355" s="650">
        <v>0</v>
      </c>
      <c r="J355" s="650">
        <v>0</v>
      </c>
      <c r="K355" s="650">
        <v>0</v>
      </c>
      <c r="L355" s="650">
        <v>0</v>
      </c>
      <c r="M355" s="650">
        <v>0</v>
      </c>
      <c r="N355" s="650">
        <v>0</v>
      </c>
      <c r="O355" s="650">
        <v>0</v>
      </c>
      <c r="P355" s="650"/>
      <c r="Q355" s="650">
        <v>0</v>
      </c>
      <c r="R355" s="650" t="s">
        <v>891</v>
      </c>
      <c r="S355" s="650"/>
      <c r="T355" s="650">
        <v>1</v>
      </c>
      <c r="U355" s="650" t="s">
        <v>173</v>
      </c>
      <c r="V355" s="650">
        <v>1</v>
      </c>
      <c r="W355" s="650" t="s">
        <v>85</v>
      </c>
      <c r="X355" s="650"/>
      <c r="Y355" s="651" t="s">
        <v>885</v>
      </c>
    </row>
    <row r="356" spans="3:25" ht="14.3" hidden="1">
      <c r="C356" s="650" t="s">
        <v>1244</v>
      </c>
      <c r="D356" s="650">
        <v>1</v>
      </c>
      <c r="E356" s="651" t="s">
        <v>929</v>
      </c>
      <c r="F356" s="650"/>
      <c r="G356" s="650"/>
      <c r="H356" s="650">
        <v>0</v>
      </c>
      <c r="I356" s="650">
        <v>0</v>
      </c>
      <c r="J356" s="650">
        <v>680</v>
      </c>
      <c r="K356" s="650">
        <v>0</v>
      </c>
      <c r="L356" s="650">
        <v>680</v>
      </c>
      <c r="M356" s="650">
        <v>0</v>
      </c>
      <c r="N356" s="650">
        <v>680</v>
      </c>
      <c r="O356" s="650">
        <v>680</v>
      </c>
      <c r="P356" s="650" t="s">
        <v>999</v>
      </c>
      <c r="Q356" s="650">
        <v>49</v>
      </c>
      <c r="R356" s="650" t="s">
        <v>1232</v>
      </c>
      <c r="S356" s="650" t="s">
        <v>118</v>
      </c>
      <c r="T356" s="653">
        <v>41640</v>
      </c>
      <c r="U356" s="650" t="s">
        <v>173</v>
      </c>
      <c r="V356" s="650">
        <v>2</v>
      </c>
      <c r="W356" s="650" t="s">
        <v>85</v>
      </c>
      <c r="X356" s="650"/>
      <c r="Y356" s="651" t="s">
        <v>885</v>
      </c>
    </row>
    <row r="357" spans="3:25" ht="14.3" hidden="1">
      <c r="C357" s="650" t="s">
        <v>1244</v>
      </c>
      <c r="D357" s="650">
        <v>1</v>
      </c>
      <c r="E357" s="651" t="s">
        <v>933</v>
      </c>
      <c r="F357" s="650"/>
      <c r="G357" s="650"/>
      <c r="H357" s="650">
        <v>0</v>
      </c>
      <c r="I357" s="650">
        <v>0</v>
      </c>
      <c r="J357" s="650">
        <v>569</v>
      </c>
      <c r="K357" s="650">
        <v>0</v>
      </c>
      <c r="L357" s="650">
        <v>569</v>
      </c>
      <c r="M357" s="650">
        <v>0</v>
      </c>
      <c r="N357" s="650">
        <v>569</v>
      </c>
      <c r="O357" s="650">
        <v>569</v>
      </c>
      <c r="P357" s="650" t="s">
        <v>999</v>
      </c>
      <c r="Q357" s="650">
        <v>53</v>
      </c>
      <c r="R357" s="650" t="s">
        <v>1233</v>
      </c>
      <c r="S357" s="650" t="s">
        <v>118</v>
      </c>
      <c r="T357" s="653">
        <v>41640</v>
      </c>
      <c r="U357" s="650" t="s">
        <v>173</v>
      </c>
      <c r="V357" s="650">
        <v>2</v>
      </c>
      <c r="W357" s="650" t="s">
        <v>85</v>
      </c>
      <c r="X357" s="650"/>
      <c r="Y357" s="651" t="s">
        <v>885</v>
      </c>
    </row>
    <row r="358" spans="3:25" ht="14.3" hidden="1">
      <c r="C358" s="650" t="s">
        <v>1244</v>
      </c>
      <c r="D358" s="650">
        <v>1</v>
      </c>
      <c r="E358" s="651" t="s">
        <v>938</v>
      </c>
      <c r="F358" s="650"/>
      <c r="G358" s="650"/>
      <c r="H358" s="650">
        <v>0</v>
      </c>
      <c r="I358" s="650">
        <v>0</v>
      </c>
      <c r="J358" s="650">
        <v>630</v>
      </c>
      <c r="K358" s="650">
        <v>0</v>
      </c>
      <c r="L358" s="650">
        <v>630</v>
      </c>
      <c r="M358" s="650">
        <v>0</v>
      </c>
      <c r="N358" s="650">
        <v>630</v>
      </c>
      <c r="O358" s="650">
        <v>630</v>
      </c>
      <c r="P358" s="650" t="s">
        <v>999</v>
      </c>
      <c r="Q358" s="650">
        <v>56</v>
      </c>
      <c r="R358" s="650" t="s">
        <v>1234</v>
      </c>
      <c r="S358" s="650" t="s">
        <v>118</v>
      </c>
      <c r="T358" s="653">
        <v>41640</v>
      </c>
      <c r="U358" s="650" t="s">
        <v>173</v>
      </c>
      <c r="V358" s="650">
        <v>2</v>
      </c>
      <c r="W358" s="650" t="s">
        <v>85</v>
      </c>
      <c r="X358" s="650"/>
      <c r="Y358" s="651" t="s">
        <v>885</v>
      </c>
    </row>
    <row r="359" spans="3:25" ht="14.3" hidden="1">
      <c r="C359" s="650" t="s">
        <v>1244</v>
      </c>
      <c r="D359" s="650">
        <v>1</v>
      </c>
      <c r="E359" s="651" t="s">
        <v>941</v>
      </c>
      <c r="F359" s="650"/>
      <c r="G359" s="650"/>
      <c r="H359" s="650">
        <v>0</v>
      </c>
      <c r="I359" s="650">
        <v>0</v>
      </c>
      <c r="J359" s="650">
        <v>610</v>
      </c>
      <c r="K359" s="650">
        <v>0</v>
      </c>
      <c r="L359" s="650">
        <v>610</v>
      </c>
      <c r="M359" s="650">
        <v>0</v>
      </c>
      <c r="N359" s="650">
        <v>610</v>
      </c>
      <c r="O359" s="650">
        <v>610</v>
      </c>
      <c r="P359" s="650" t="s">
        <v>999</v>
      </c>
      <c r="Q359" s="650">
        <v>60</v>
      </c>
      <c r="R359" s="650" t="s">
        <v>1235</v>
      </c>
      <c r="S359" s="650" t="s">
        <v>118</v>
      </c>
      <c r="T359" s="653">
        <v>41640</v>
      </c>
      <c r="U359" s="650" t="s">
        <v>173</v>
      </c>
      <c r="V359" s="650">
        <v>2</v>
      </c>
      <c r="W359" s="650" t="s">
        <v>85</v>
      </c>
      <c r="X359" s="650"/>
      <c r="Y359" s="651" t="s">
        <v>885</v>
      </c>
    </row>
    <row r="360" spans="3:25" ht="14.3" hidden="1">
      <c r="C360" s="650" t="s">
        <v>1244</v>
      </c>
      <c r="D360" s="650">
        <v>1</v>
      </c>
      <c r="E360" s="651" t="s">
        <v>882</v>
      </c>
      <c r="F360" s="650"/>
      <c r="G360" s="650"/>
      <c r="H360" s="650">
        <v>0</v>
      </c>
      <c r="I360" s="650">
        <v>0</v>
      </c>
      <c r="J360" s="650">
        <v>632</v>
      </c>
      <c r="K360" s="650">
        <v>0</v>
      </c>
      <c r="L360" s="650">
        <v>632</v>
      </c>
      <c r="M360" s="650">
        <v>0</v>
      </c>
      <c r="N360" s="650">
        <v>632</v>
      </c>
      <c r="O360" s="650">
        <v>632</v>
      </c>
      <c r="P360" s="650" t="s">
        <v>999</v>
      </c>
      <c r="Q360" s="650">
        <v>64</v>
      </c>
      <c r="R360" s="650" t="s">
        <v>1236</v>
      </c>
      <c r="S360" s="650" t="s">
        <v>118</v>
      </c>
      <c r="T360" s="653">
        <v>41640</v>
      </c>
      <c r="U360" s="650" t="s">
        <v>173</v>
      </c>
      <c r="V360" s="650">
        <v>2</v>
      </c>
      <c r="W360" s="650" t="s">
        <v>85</v>
      </c>
      <c r="X360" s="650"/>
      <c r="Y360" s="651" t="s">
        <v>885</v>
      </c>
    </row>
    <row r="361" spans="3:25" ht="14.3" hidden="1">
      <c r="C361" s="650" t="s">
        <v>1244</v>
      </c>
      <c r="D361" s="650">
        <v>1</v>
      </c>
      <c r="E361" s="651" t="s">
        <v>850</v>
      </c>
      <c r="F361" s="650"/>
      <c r="G361" s="650"/>
      <c r="H361" s="650">
        <v>0</v>
      </c>
      <c r="I361" s="650">
        <v>0</v>
      </c>
      <c r="J361" s="650">
        <v>610</v>
      </c>
      <c r="K361" s="650">
        <v>0</v>
      </c>
      <c r="L361" s="650">
        <v>610</v>
      </c>
      <c r="M361" s="650">
        <v>0</v>
      </c>
      <c r="N361" s="650">
        <v>610</v>
      </c>
      <c r="O361" s="650">
        <v>610</v>
      </c>
      <c r="P361" s="650" t="s">
        <v>999</v>
      </c>
      <c r="Q361" s="650">
        <v>68</v>
      </c>
      <c r="R361" s="650" t="s">
        <v>1237</v>
      </c>
      <c r="S361" s="650" t="s">
        <v>118</v>
      </c>
      <c r="T361" s="653">
        <v>41640</v>
      </c>
      <c r="U361" s="650" t="s">
        <v>173</v>
      </c>
      <c r="V361" s="650">
        <v>2</v>
      </c>
      <c r="W361" s="650" t="s">
        <v>85</v>
      </c>
      <c r="X361" s="650"/>
      <c r="Y361" s="651" t="s">
        <v>885</v>
      </c>
    </row>
    <row r="362" spans="3:25" ht="14.3" hidden="1">
      <c r="C362" s="650" t="s">
        <v>1244</v>
      </c>
      <c r="D362" s="650">
        <v>1</v>
      </c>
      <c r="E362" s="651" t="s">
        <v>944</v>
      </c>
      <c r="F362" s="650"/>
      <c r="G362" s="650"/>
      <c r="H362" s="650">
        <v>0</v>
      </c>
      <c r="I362" s="650">
        <v>0</v>
      </c>
      <c r="J362" s="650">
        <v>630</v>
      </c>
      <c r="K362" s="650">
        <v>0</v>
      </c>
      <c r="L362" s="650">
        <v>630</v>
      </c>
      <c r="M362" s="650">
        <v>0</v>
      </c>
      <c r="N362" s="650">
        <v>630</v>
      </c>
      <c r="O362" s="650">
        <v>630</v>
      </c>
      <c r="P362" s="650" t="s">
        <v>999</v>
      </c>
      <c r="Q362" s="650">
        <v>72</v>
      </c>
      <c r="R362" s="650" t="s">
        <v>1238</v>
      </c>
      <c r="S362" s="650" t="s">
        <v>118</v>
      </c>
      <c r="T362" s="653">
        <v>41640</v>
      </c>
      <c r="U362" s="650" t="s">
        <v>173</v>
      </c>
      <c r="V362" s="650">
        <v>2</v>
      </c>
      <c r="W362" s="650" t="s">
        <v>85</v>
      </c>
      <c r="X362" s="650"/>
      <c r="Y362" s="651" t="s">
        <v>885</v>
      </c>
    </row>
    <row r="363" spans="3:25" ht="14.3" hidden="1">
      <c r="C363" s="650" t="s">
        <v>1244</v>
      </c>
      <c r="D363" s="650">
        <v>1</v>
      </c>
      <c r="E363" s="651" t="s">
        <v>945</v>
      </c>
      <c r="F363" s="650"/>
      <c r="G363" s="650"/>
      <c r="H363" s="650">
        <v>0</v>
      </c>
      <c r="I363" s="650">
        <v>0</v>
      </c>
      <c r="J363" s="650">
        <v>630</v>
      </c>
      <c r="K363" s="650">
        <v>0</v>
      </c>
      <c r="L363" s="650">
        <v>630</v>
      </c>
      <c r="M363" s="650">
        <v>0</v>
      </c>
      <c r="N363" s="650">
        <v>630</v>
      </c>
      <c r="O363" s="650">
        <v>630</v>
      </c>
      <c r="P363" s="650" t="s">
        <v>999</v>
      </c>
      <c r="Q363" s="650">
        <v>77</v>
      </c>
      <c r="R363" s="650" t="s">
        <v>1239</v>
      </c>
      <c r="S363" s="650" t="s">
        <v>118</v>
      </c>
      <c r="T363" s="653">
        <v>41640</v>
      </c>
      <c r="U363" s="650" t="s">
        <v>173</v>
      </c>
      <c r="V363" s="650">
        <v>2</v>
      </c>
      <c r="W363" s="650" t="s">
        <v>85</v>
      </c>
      <c r="X363" s="650"/>
      <c r="Y363" s="651" t="s">
        <v>885</v>
      </c>
    </row>
    <row r="364" spans="3:25" ht="14.3" hidden="1">
      <c r="C364" s="650" t="s">
        <v>1244</v>
      </c>
      <c r="D364" s="650">
        <v>1</v>
      </c>
      <c r="E364" s="651" t="s">
        <v>952</v>
      </c>
      <c r="F364" s="650"/>
      <c r="G364" s="650"/>
      <c r="H364" s="650">
        <v>0</v>
      </c>
      <c r="I364" s="650">
        <v>0</v>
      </c>
      <c r="J364" s="650">
        <v>610</v>
      </c>
      <c r="K364" s="650">
        <v>0</v>
      </c>
      <c r="L364" s="650">
        <v>610</v>
      </c>
      <c r="M364" s="650">
        <v>0</v>
      </c>
      <c r="N364" s="650">
        <v>610</v>
      </c>
      <c r="O364" s="650">
        <v>610</v>
      </c>
      <c r="P364" s="650" t="s">
        <v>999</v>
      </c>
      <c r="Q364" s="650">
        <v>81</v>
      </c>
      <c r="R364" s="650" t="s">
        <v>1240</v>
      </c>
      <c r="S364" s="650" t="s">
        <v>118</v>
      </c>
      <c r="T364" s="653">
        <v>41640</v>
      </c>
      <c r="U364" s="650" t="s">
        <v>173</v>
      </c>
      <c r="V364" s="650">
        <v>2</v>
      </c>
      <c r="W364" s="650" t="s">
        <v>85</v>
      </c>
      <c r="X364" s="650"/>
      <c r="Y364" s="651" t="s">
        <v>885</v>
      </c>
    </row>
    <row r="365" spans="3:25" ht="14.3" hidden="1">
      <c r="C365" s="650" t="s">
        <v>1244</v>
      </c>
      <c r="D365" s="650">
        <v>1</v>
      </c>
      <c r="E365" s="651" t="s">
        <v>1009</v>
      </c>
      <c r="F365" s="650"/>
      <c r="G365" s="650"/>
      <c r="H365" s="650">
        <v>0</v>
      </c>
      <c r="I365" s="650">
        <v>0</v>
      </c>
      <c r="J365" s="650">
        <v>630</v>
      </c>
      <c r="K365" s="650">
        <v>0</v>
      </c>
      <c r="L365" s="650">
        <v>630</v>
      </c>
      <c r="M365" s="650">
        <v>0</v>
      </c>
      <c r="N365" s="650">
        <v>630</v>
      </c>
      <c r="O365" s="650">
        <v>630</v>
      </c>
      <c r="P365" s="650" t="s">
        <v>999</v>
      </c>
      <c r="Q365" s="650">
        <v>85</v>
      </c>
      <c r="R365" s="650" t="s">
        <v>1241</v>
      </c>
      <c r="S365" s="650" t="s">
        <v>118</v>
      </c>
      <c r="T365" s="653">
        <v>41640</v>
      </c>
      <c r="U365" s="650" t="s">
        <v>173</v>
      </c>
      <c r="V365" s="650">
        <v>2</v>
      </c>
      <c r="W365" s="650" t="s">
        <v>85</v>
      </c>
      <c r="X365" s="650"/>
      <c r="Y365" s="651" t="s">
        <v>885</v>
      </c>
    </row>
    <row r="366" spans="3:25" ht="14.3" hidden="1">
      <c r="C366" s="650" t="s">
        <v>1244</v>
      </c>
      <c r="D366" s="650">
        <v>1</v>
      </c>
      <c r="E366" s="651" t="s">
        <v>958</v>
      </c>
      <c r="F366" s="650"/>
      <c r="G366" s="650"/>
      <c r="H366" s="650">
        <v>0</v>
      </c>
      <c r="I366" s="650">
        <v>0</v>
      </c>
      <c r="J366" s="650">
        <v>610</v>
      </c>
      <c r="K366" s="650">
        <v>0</v>
      </c>
      <c r="L366" s="650">
        <v>610</v>
      </c>
      <c r="M366" s="650">
        <v>0</v>
      </c>
      <c r="N366" s="650">
        <v>610</v>
      </c>
      <c r="O366" s="650">
        <v>610</v>
      </c>
      <c r="P366" s="650" t="s">
        <v>999</v>
      </c>
      <c r="Q366" s="650">
        <v>91</v>
      </c>
      <c r="R366" s="650" t="s">
        <v>1242</v>
      </c>
      <c r="S366" s="650" t="s">
        <v>118</v>
      </c>
      <c r="T366" s="653">
        <v>41640</v>
      </c>
      <c r="U366" s="650" t="s">
        <v>173</v>
      </c>
      <c r="V366" s="650">
        <v>2</v>
      </c>
      <c r="W366" s="650" t="s">
        <v>85</v>
      </c>
      <c r="X366" s="650"/>
      <c r="Y366" s="651" t="s">
        <v>885</v>
      </c>
    </row>
    <row r="367" spans="3:25" ht="14.3" hidden="1">
      <c r="C367" s="650" t="s">
        <v>1244</v>
      </c>
      <c r="D367" s="650">
        <v>1</v>
      </c>
      <c r="E367" s="651" t="s">
        <v>960</v>
      </c>
      <c r="F367" s="650"/>
      <c r="G367" s="650"/>
      <c r="H367" s="650">
        <v>0</v>
      </c>
      <c r="I367" s="650">
        <v>0</v>
      </c>
      <c r="J367" s="650">
        <v>630</v>
      </c>
      <c r="K367" s="650">
        <v>0</v>
      </c>
      <c r="L367" s="650">
        <v>630</v>
      </c>
      <c r="M367" s="650">
        <v>0</v>
      </c>
      <c r="N367" s="650">
        <v>630</v>
      </c>
      <c r="O367" s="650">
        <v>630</v>
      </c>
      <c r="P367" s="650" t="s">
        <v>999</v>
      </c>
      <c r="Q367" s="650">
        <v>95</v>
      </c>
      <c r="R367" s="650" t="s">
        <v>1243</v>
      </c>
      <c r="S367" s="650" t="s">
        <v>118</v>
      </c>
      <c r="T367" s="653">
        <v>41640</v>
      </c>
      <c r="U367" s="650" t="s">
        <v>173</v>
      </c>
      <c r="V367" s="650">
        <v>2</v>
      </c>
      <c r="W367" s="650" t="s">
        <v>85</v>
      </c>
      <c r="X367" s="650"/>
      <c r="Y367" s="651" t="s">
        <v>885</v>
      </c>
    </row>
    <row r="368" spans="3:25" ht="14.3" hidden="1">
      <c r="C368" s="650" t="s">
        <v>1245</v>
      </c>
      <c r="D368" s="650">
        <v>1</v>
      </c>
      <c r="E368" s="651" t="s">
        <v>890</v>
      </c>
      <c r="F368" s="650"/>
      <c r="G368" s="650"/>
      <c r="H368" s="650">
        <v>0</v>
      </c>
      <c r="I368" s="650">
        <v>0</v>
      </c>
      <c r="J368" s="650">
        <v>0</v>
      </c>
      <c r="K368" s="650">
        <v>0</v>
      </c>
      <c r="L368" s="650">
        <v>0</v>
      </c>
      <c r="M368" s="650">
        <v>0</v>
      </c>
      <c r="N368" s="650">
        <v>0</v>
      </c>
      <c r="O368" s="650">
        <v>0</v>
      </c>
      <c r="P368" s="650"/>
      <c r="Q368" s="650">
        <v>0</v>
      </c>
      <c r="R368" s="650" t="s">
        <v>891</v>
      </c>
      <c r="S368" s="650"/>
      <c r="T368" s="650">
        <v>1</v>
      </c>
      <c r="U368" s="650"/>
      <c r="V368" s="650">
        <v>1</v>
      </c>
      <c r="W368" s="650" t="s">
        <v>85</v>
      </c>
      <c r="X368" s="650"/>
      <c r="Y368" s="651" t="s">
        <v>885</v>
      </c>
    </row>
    <row r="369" spans="2:25" ht="14.3" hidden="1">
      <c r="B369" s="650"/>
      <c r="C369" s="650" t="s">
        <v>1246</v>
      </c>
      <c r="D369" s="650">
        <v>1</v>
      </c>
      <c r="E369" s="651" t="s">
        <v>890</v>
      </c>
      <c r="F369" s="650"/>
      <c r="G369" s="650"/>
      <c r="H369" s="652">
        <v>-4.4565240386873503E-11</v>
      </c>
      <c r="I369" s="652">
        <v>-4.4565240386873503E-11</v>
      </c>
      <c r="J369" s="650">
        <v>0</v>
      </c>
      <c r="K369" s="650">
        <v>0</v>
      </c>
      <c r="L369" s="650">
        <v>0</v>
      </c>
      <c r="M369" s="650">
        <v>0</v>
      </c>
      <c r="N369" s="652">
        <v>-4.4565240386873503E-11</v>
      </c>
      <c r="O369" s="652">
        <v>-4.4565240386873503E-11</v>
      </c>
      <c r="P369" s="650"/>
      <c r="Q369" s="650">
        <v>0</v>
      </c>
      <c r="R369" s="650" t="s">
        <v>891</v>
      </c>
      <c r="S369" s="650"/>
      <c r="T369" s="650">
        <v>1</v>
      </c>
      <c r="U369" s="650" t="s">
        <v>180</v>
      </c>
      <c r="V369" s="650">
        <v>1</v>
      </c>
      <c r="W369" s="650" t="s">
        <v>85</v>
      </c>
      <c r="X369" s="650"/>
      <c r="Y369" s="651" t="s">
        <v>885</v>
      </c>
    </row>
    <row r="370" spans="2:25" ht="14.3" hidden="1">
      <c r="B370" s="650"/>
      <c r="C370" s="650" t="s">
        <v>1246</v>
      </c>
      <c r="D370" s="650">
        <v>1</v>
      </c>
      <c r="E370" s="651" t="s">
        <v>929</v>
      </c>
      <c r="F370" s="650"/>
      <c r="G370" s="650"/>
      <c r="H370" s="650">
        <v>0</v>
      </c>
      <c r="I370" s="650">
        <v>0</v>
      </c>
      <c r="J370" s="650">
        <v>0</v>
      </c>
      <c r="K370" s="650">
        <v>2597.92</v>
      </c>
      <c r="L370" s="650">
        <v>0</v>
      </c>
      <c r="M370" s="650">
        <v>2597.92</v>
      </c>
      <c r="N370" s="650">
        <v>-2597.92</v>
      </c>
      <c r="O370" s="650">
        <v>-2597.92</v>
      </c>
      <c r="P370" s="650" t="s">
        <v>883</v>
      </c>
      <c r="Q370" s="650">
        <v>30</v>
      </c>
      <c r="R370" s="650"/>
      <c r="S370" s="650" t="s">
        <v>35</v>
      </c>
      <c r="T370" s="653">
        <v>41640</v>
      </c>
      <c r="U370" s="650" t="s">
        <v>180</v>
      </c>
      <c r="V370" s="650">
        <v>2</v>
      </c>
      <c r="W370" s="650" t="s">
        <v>85</v>
      </c>
      <c r="X370" s="650"/>
      <c r="Y370" s="651" t="s">
        <v>885</v>
      </c>
    </row>
    <row r="371" spans="2:25" ht="14.3" hidden="1">
      <c r="B371" s="650"/>
      <c r="C371" s="650" t="s">
        <v>1246</v>
      </c>
      <c r="D371" s="650">
        <v>1</v>
      </c>
      <c r="E371" s="651" t="s">
        <v>929</v>
      </c>
      <c r="F371" s="650"/>
      <c r="G371" s="650"/>
      <c r="H371" s="650">
        <v>0</v>
      </c>
      <c r="I371" s="650">
        <v>0</v>
      </c>
      <c r="J371" s="650">
        <v>0</v>
      </c>
      <c r="K371" s="650">
        <v>184470</v>
      </c>
      <c r="L371" s="650">
        <v>0</v>
      </c>
      <c r="M371" s="650">
        <v>184470</v>
      </c>
      <c r="N371" s="650">
        <v>-184470</v>
      </c>
      <c r="O371" s="650">
        <v>-184470</v>
      </c>
      <c r="P371" s="650" t="s">
        <v>883</v>
      </c>
      <c r="Q371" s="650">
        <v>32</v>
      </c>
      <c r="R371" s="650" t="s">
        <v>1247</v>
      </c>
      <c r="S371" s="650" t="s">
        <v>35</v>
      </c>
      <c r="T371" s="653">
        <v>41640</v>
      </c>
      <c r="U371" s="650" t="s">
        <v>180</v>
      </c>
      <c r="V371" s="650">
        <v>2</v>
      </c>
      <c r="W371" s="650" t="s">
        <v>85</v>
      </c>
      <c r="X371" s="650"/>
      <c r="Y371" s="651" t="s">
        <v>885</v>
      </c>
    </row>
    <row r="372" spans="2:25" ht="14.3" hidden="1">
      <c r="B372" s="650"/>
      <c r="C372" s="650" t="s">
        <v>1246</v>
      </c>
      <c r="D372" s="650">
        <v>1</v>
      </c>
      <c r="E372" s="651" t="s">
        <v>882</v>
      </c>
      <c r="F372" s="650"/>
      <c r="G372" s="650"/>
      <c r="H372" s="650">
        <v>0</v>
      </c>
      <c r="I372" s="650">
        <v>0</v>
      </c>
      <c r="J372" s="650">
        <v>0</v>
      </c>
      <c r="K372" s="650">
        <v>524729.76</v>
      </c>
      <c r="L372" s="650">
        <v>0</v>
      </c>
      <c r="M372" s="650">
        <v>524729.76</v>
      </c>
      <c r="N372" s="650">
        <v>-524729.76</v>
      </c>
      <c r="O372" s="650">
        <v>-524729.76</v>
      </c>
      <c r="P372" s="650" t="s">
        <v>883</v>
      </c>
      <c r="Q372" s="650">
        <v>35</v>
      </c>
      <c r="R372" s="650"/>
      <c r="S372" s="650" t="s">
        <v>35</v>
      </c>
      <c r="T372" s="653">
        <v>41640</v>
      </c>
      <c r="U372" s="650" t="s">
        <v>180</v>
      </c>
      <c r="V372" s="650">
        <v>2</v>
      </c>
      <c r="W372" s="650" t="s">
        <v>85</v>
      </c>
      <c r="X372" s="650"/>
      <c r="Y372" s="651" t="s">
        <v>885</v>
      </c>
    </row>
    <row r="373" spans="2:25" ht="14.3" hidden="1">
      <c r="B373" s="650"/>
      <c r="C373" s="650" t="s">
        <v>1246</v>
      </c>
      <c r="D373" s="650">
        <v>1</v>
      </c>
      <c r="E373" s="651" t="s">
        <v>850</v>
      </c>
      <c r="F373" s="650"/>
      <c r="G373" s="650"/>
      <c r="H373" s="650">
        <v>0</v>
      </c>
      <c r="I373" s="650">
        <v>0</v>
      </c>
      <c r="J373" s="650">
        <v>0</v>
      </c>
      <c r="K373" s="650">
        <v>90000</v>
      </c>
      <c r="L373" s="650">
        <v>0</v>
      </c>
      <c r="M373" s="650">
        <v>90000</v>
      </c>
      <c r="N373" s="650">
        <v>-90000</v>
      </c>
      <c r="O373" s="650">
        <v>-90000</v>
      </c>
      <c r="P373" s="650" t="s">
        <v>883</v>
      </c>
      <c r="Q373" s="650">
        <v>38</v>
      </c>
      <c r="R373" s="650" t="s">
        <v>1229</v>
      </c>
      <c r="S373" s="650" t="s">
        <v>35</v>
      </c>
      <c r="T373" s="653">
        <v>41640</v>
      </c>
      <c r="U373" s="650" t="s">
        <v>180</v>
      </c>
      <c r="V373" s="650">
        <v>2</v>
      </c>
      <c r="W373" s="650" t="s">
        <v>85</v>
      </c>
      <c r="X373" s="650"/>
      <c r="Y373" s="651" t="s">
        <v>885</v>
      </c>
    </row>
    <row r="374" spans="2:25" ht="14.3" hidden="1">
      <c r="B374" s="650"/>
      <c r="C374" s="650" t="s">
        <v>1246</v>
      </c>
      <c r="D374" s="650">
        <v>1</v>
      </c>
      <c r="E374" s="651" t="s">
        <v>850</v>
      </c>
      <c r="F374" s="650"/>
      <c r="G374" s="650"/>
      <c r="H374" s="650">
        <v>0</v>
      </c>
      <c r="I374" s="650">
        <v>0</v>
      </c>
      <c r="J374" s="650">
        <v>0</v>
      </c>
      <c r="K374" s="650">
        <v>299780</v>
      </c>
      <c r="L374" s="650">
        <v>0</v>
      </c>
      <c r="M374" s="650">
        <v>299780</v>
      </c>
      <c r="N374" s="650">
        <v>-299780</v>
      </c>
      <c r="O374" s="650">
        <v>-299780</v>
      </c>
      <c r="P374" s="650" t="s">
        <v>883</v>
      </c>
      <c r="Q374" s="650">
        <v>38</v>
      </c>
      <c r="R374" s="650" t="s">
        <v>1229</v>
      </c>
      <c r="S374" s="650" t="s">
        <v>35</v>
      </c>
      <c r="T374" s="653">
        <v>41640</v>
      </c>
      <c r="U374" s="650" t="s">
        <v>180</v>
      </c>
      <c r="V374" s="650">
        <v>2</v>
      </c>
      <c r="W374" s="650" t="s">
        <v>85</v>
      </c>
      <c r="X374" s="650"/>
      <c r="Y374" s="651" t="s">
        <v>885</v>
      </c>
    </row>
    <row r="375" spans="2:25" ht="14.3" hidden="1">
      <c r="B375" s="650"/>
      <c r="C375" s="650" t="s">
        <v>1246</v>
      </c>
      <c r="D375" s="650">
        <v>1</v>
      </c>
      <c r="E375" s="651" t="s">
        <v>944</v>
      </c>
      <c r="F375" s="650"/>
      <c r="G375" s="650"/>
      <c r="H375" s="650">
        <v>0</v>
      </c>
      <c r="I375" s="650">
        <v>0</v>
      </c>
      <c r="J375" s="650">
        <v>0</v>
      </c>
      <c r="K375" s="650">
        <v>173974.41</v>
      </c>
      <c r="L375" s="650">
        <v>0</v>
      </c>
      <c r="M375" s="650">
        <v>173974.41</v>
      </c>
      <c r="N375" s="650">
        <v>-173974.41</v>
      </c>
      <c r="O375" s="650">
        <v>-173974.41</v>
      </c>
      <c r="P375" s="650" t="s">
        <v>883</v>
      </c>
      <c r="Q375" s="650">
        <v>40</v>
      </c>
      <c r="R375" s="650"/>
      <c r="S375" s="650" t="s">
        <v>35</v>
      </c>
      <c r="T375" s="653">
        <v>41640</v>
      </c>
      <c r="U375" s="650" t="s">
        <v>180</v>
      </c>
      <c r="V375" s="650">
        <v>2</v>
      </c>
      <c r="W375" s="650" t="s">
        <v>85</v>
      </c>
      <c r="X375" s="650"/>
      <c r="Y375" s="651" t="s">
        <v>885</v>
      </c>
    </row>
    <row r="376" spans="2:25" ht="14.3" hidden="1">
      <c r="B376" s="650"/>
      <c r="C376" s="650" t="s">
        <v>1246</v>
      </c>
      <c r="D376" s="650">
        <v>1</v>
      </c>
      <c r="E376" s="651" t="s">
        <v>945</v>
      </c>
      <c r="F376" s="650"/>
      <c r="G376" s="650"/>
      <c r="H376" s="650">
        <v>0</v>
      </c>
      <c r="I376" s="650">
        <v>0</v>
      </c>
      <c r="J376" s="650">
        <v>0</v>
      </c>
      <c r="K376" s="650">
        <v>64542.32</v>
      </c>
      <c r="L376" s="650">
        <v>0</v>
      </c>
      <c r="M376" s="650">
        <v>64542.32</v>
      </c>
      <c r="N376" s="650">
        <v>-64542.32</v>
      </c>
      <c r="O376" s="650">
        <v>-64542.32</v>
      </c>
      <c r="P376" s="650" t="s">
        <v>883</v>
      </c>
      <c r="Q376" s="650">
        <v>41</v>
      </c>
      <c r="R376" s="650"/>
      <c r="S376" s="650" t="s">
        <v>35</v>
      </c>
      <c r="T376" s="653">
        <v>41640</v>
      </c>
      <c r="U376" s="650" t="s">
        <v>180</v>
      </c>
      <c r="V376" s="650">
        <v>2</v>
      </c>
      <c r="W376" s="650" t="s">
        <v>85</v>
      </c>
      <c r="X376" s="650"/>
      <c r="Y376" s="651" t="s">
        <v>885</v>
      </c>
    </row>
    <row r="377" spans="2:25" ht="14.3" hidden="1">
      <c r="B377" s="650"/>
      <c r="C377" s="650" t="s">
        <v>1246</v>
      </c>
      <c r="D377" s="650">
        <v>1</v>
      </c>
      <c r="E377" s="651" t="s">
        <v>1009</v>
      </c>
      <c r="F377" s="650"/>
      <c r="G377" s="650"/>
      <c r="H377" s="650">
        <v>0</v>
      </c>
      <c r="I377" s="650">
        <v>0</v>
      </c>
      <c r="J377" s="650">
        <v>0</v>
      </c>
      <c r="K377" s="650">
        <v>1263470.21</v>
      </c>
      <c r="L377" s="650">
        <v>0</v>
      </c>
      <c r="M377" s="650">
        <v>1263470.21</v>
      </c>
      <c r="N377" s="650">
        <v>-1263470.21</v>
      </c>
      <c r="O377" s="650">
        <v>-1263470.21</v>
      </c>
      <c r="P377" s="650" t="s">
        <v>883</v>
      </c>
      <c r="Q377" s="650">
        <v>45</v>
      </c>
      <c r="R377" s="650"/>
      <c r="S377" s="650" t="s">
        <v>35</v>
      </c>
      <c r="T377" s="653">
        <v>41640</v>
      </c>
      <c r="U377" s="650" t="s">
        <v>180</v>
      </c>
      <c r="V377" s="650">
        <v>2</v>
      </c>
      <c r="W377" s="650" t="s">
        <v>85</v>
      </c>
      <c r="X377" s="650"/>
      <c r="Y377" s="651" t="s">
        <v>885</v>
      </c>
    </row>
    <row r="378" spans="2:25" ht="14.3" hidden="1">
      <c r="B378" s="650"/>
      <c r="C378" s="650" t="s">
        <v>1248</v>
      </c>
      <c r="D378" s="650">
        <v>1</v>
      </c>
      <c r="E378" s="651" t="s">
        <v>890</v>
      </c>
      <c r="F378" s="650"/>
      <c r="G378" s="650"/>
      <c r="H378" s="650">
        <v>0</v>
      </c>
      <c r="I378" s="650">
        <v>0</v>
      </c>
      <c r="J378" s="650">
        <v>0</v>
      </c>
      <c r="K378" s="650">
        <v>0</v>
      </c>
      <c r="L378" s="650">
        <v>0</v>
      </c>
      <c r="M378" s="650">
        <v>0</v>
      </c>
      <c r="N378" s="650">
        <v>0</v>
      </c>
      <c r="O378" s="650">
        <v>0</v>
      </c>
      <c r="P378" s="650"/>
      <c r="Q378" s="650">
        <v>0</v>
      </c>
      <c r="R378" s="650" t="s">
        <v>891</v>
      </c>
      <c r="S378" s="650"/>
      <c r="T378" s="650">
        <v>1</v>
      </c>
      <c r="U378" s="650"/>
      <c r="V378" s="650">
        <v>1</v>
      </c>
      <c r="W378" s="650" t="s">
        <v>85</v>
      </c>
      <c r="X378" s="650"/>
      <c r="Y378" s="651" t="s">
        <v>885</v>
      </c>
    </row>
    <row r="379" spans="2:25" ht="14.3" hidden="1">
      <c r="B379" s="650"/>
      <c r="C379" s="650" t="s">
        <v>1248</v>
      </c>
      <c r="D379" s="650">
        <v>1</v>
      </c>
      <c r="E379" s="651" t="s">
        <v>952</v>
      </c>
      <c r="F379" s="650" t="s">
        <v>1081</v>
      </c>
      <c r="G379" s="650"/>
      <c r="H379" s="650">
        <v>0</v>
      </c>
      <c r="I379" s="650">
        <v>0</v>
      </c>
      <c r="J379" s="650">
        <v>0</v>
      </c>
      <c r="K379" s="650">
        <v>4.45</v>
      </c>
      <c r="L379" s="650">
        <v>0</v>
      </c>
      <c r="M379" s="650">
        <v>4.45</v>
      </c>
      <c r="N379" s="650">
        <v>-4.45</v>
      </c>
      <c r="O379" s="650">
        <v>-4.45</v>
      </c>
      <c r="P379" s="650" t="s">
        <v>1249</v>
      </c>
      <c r="Q379" s="650">
        <v>10</v>
      </c>
      <c r="R379" s="650" t="s">
        <v>1250</v>
      </c>
      <c r="S379" s="650" t="s">
        <v>676</v>
      </c>
      <c r="T379" s="653">
        <v>41640</v>
      </c>
      <c r="U379" s="650"/>
      <c r="V379" s="650">
        <v>2</v>
      </c>
      <c r="W379" s="650" t="s">
        <v>85</v>
      </c>
      <c r="X379" s="650"/>
      <c r="Y379" s="651" t="s">
        <v>885</v>
      </c>
    </row>
    <row r="380" spans="2:25" ht="14.3" hidden="1">
      <c r="B380" s="650"/>
      <c r="C380" s="650" t="s">
        <v>1248</v>
      </c>
      <c r="D380" s="650">
        <v>1</v>
      </c>
      <c r="E380" s="651" t="s">
        <v>952</v>
      </c>
      <c r="F380" s="650" t="s">
        <v>1079</v>
      </c>
      <c r="G380" s="650"/>
      <c r="H380" s="650">
        <v>0</v>
      </c>
      <c r="I380" s="650">
        <v>0</v>
      </c>
      <c r="J380" s="650">
        <v>0</v>
      </c>
      <c r="K380" s="650">
        <v>565.64</v>
      </c>
      <c r="L380" s="650">
        <v>0</v>
      </c>
      <c r="M380" s="650">
        <v>565.64</v>
      </c>
      <c r="N380" s="650">
        <v>-565.64</v>
      </c>
      <c r="O380" s="650">
        <v>-565.64</v>
      </c>
      <c r="P380" s="650" t="s">
        <v>1249</v>
      </c>
      <c r="Q380" s="650">
        <v>10</v>
      </c>
      <c r="R380" s="650" t="s">
        <v>1251</v>
      </c>
      <c r="S380" s="650" t="s">
        <v>676</v>
      </c>
      <c r="T380" s="653">
        <v>41640</v>
      </c>
      <c r="U380" s="650"/>
      <c r="V380" s="650">
        <v>2</v>
      </c>
      <c r="W380" s="650" t="s">
        <v>85</v>
      </c>
      <c r="X380" s="650"/>
      <c r="Y380" s="651" t="s">
        <v>885</v>
      </c>
    </row>
    <row r="381" spans="2:25" ht="14.3" hidden="1">
      <c r="B381" s="650"/>
      <c r="C381" s="650" t="s">
        <v>1248</v>
      </c>
      <c r="D381" s="650">
        <v>1</v>
      </c>
      <c r="E381" s="651" t="s">
        <v>960</v>
      </c>
      <c r="F381" s="650" t="s">
        <v>1081</v>
      </c>
      <c r="G381" s="650"/>
      <c r="H381" s="650">
        <v>0</v>
      </c>
      <c r="I381" s="650">
        <v>0</v>
      </c>
      <c r="J381" s="650">
        <v>25.74</v>
      </c>
      <c r="K381" s="650">
        <v>0</v>
      </c>
      <c r="L381" s="650">
        <v>25.74</v>
      </c>
      <c r="M381" s="650">
        <v>0</v>
      </c>
      <c r="N381" s="650">
        <v>25.74</v>
      </c>
      <c r="O381" s="650">
        <v>25.74</v>
      </c>
      <c r="P381" s="650" t="s">
        <v>925</v>
      </c>
      <c r="Q381" s="650">
        <v>18</v>
      </c>
      <c r="R381" s="650" t="s">
        <v>1252</v>
      </c>
      <c r="S381" s="650" t="s">
        <v>676</v>
      </c>
      <c r="T381" s="653">
        <v>41640</v>
      </c>
      <c r="U381" s="650"/>
      <c r="V381" s="650">
        <v>2</v>
      </c>
      <c r="W381" s="650" t="s">
        <v>85</v>
      </c>
      <c r="X381" s="650"/>
      <c r="Y381" s="651" t="s">
        <v>885</v>
      </c>
    </row>
    <row r="382" spans="2:25" ht="14.3" hidden="1">
      <c r="B382" s="650"/>
      <c r="C382" s="650" t="s">
        <v>1248</v>
      </c>
      <c r="D382" s="650">
        <v>1</v>
      </c>
      <c r="E382" s="651" t="s">
        <v>960</v>
      </c>
      <c r="F382" s="650" t="s">
        <v>1079</v>
      </c>
      <c r="G382" s="650"/>
      <c r="H382" s="650">
        <v>0</v>
      </c>
      <c r="I382" s="650">
        <v>0</v>
      </c>
      <c r="J382" s="650">
        <v>0</v>
      </c>
      <c r="K382" s="650">
        <v>1454.34</v>
      </c>
      <c r="L382" s="650">
        <v>0</v>
      </c>
      <c r="M382" s="650">
        <v>1454.34</v>
      </c>
      <c r="N382" s="650">
        <v>-1454.34</v>
      </c>
      <c r="O382" s="650">
        <v>-1454.34</v>
      </c>
      <c r="P382" s="650" t="s">
        <v>1249</v>
      </c>
      <c r="Q382" s="650">
        <v>25</v>
      </c>
      <c r="R382" s="650" t="s">
        <v>1253</v>
      </c>
      <c r="S382" s="650" t="s">
        <v>676</v>
      </c>
      <c r="T382" s="653">
        <v>41640</v>
      </c>
      <c r="U382" s="650"/>
      <c r="V382" s="650">
        <v>2</v>
      </c>
      <c r="W382" s="650" t="s">
        <v>85</v>
      </c>
      <c r="X382" s="650"/>
      <c r="Y382" s="651" t="s">
        <v>885</v>
      </c>
    </row>
    <row r="383" spans="2:25" ht="14.3" hidden="1">
      <c r="B383" s="650" t="s">
        <v>302</v>
      </c>
      <c r="C383" s="650" t="s">
        <v>1254</v>
      </c>
      <c r="D383" s="650">
        <v>1</v>
      </c>
      <c r="E383" s="651" t="s">
        <v>890</v>
      </c>
      <c r="F383" s="650"/>
      <c r="G383" s="650"/>
      <c r="H383" s="650">
        <v>0</v>
      </c>
      <c r="I383" s="650">
        <v>0</v>
      </c>
      <c r="J383" s="650">
        <v>0</v>
      </c>
      <c r="K383" s="650">
        <v>0</v>
      </c>
      <c r="L383" s="650">
        <v>0</v>
      </c>
      <c r="M383" s="650">
        <v>0</v>
      </c>
      <c r="N383" s="650">
        <v>0</v>
      </c>
      <c r="O383" s="650">
        <v>0</v>
      </c>
      <c r="P383" s="650"/>
      <c r="Q383" s="650">
        <v>0</v>
      </c>
      <c r="R383" s="650" t="s">
        <v>891</v>
      </c>
      <c r="S383" s="650"/>
      <c r="T383" s="650">
        <v>1</v>
      </c>
      <c r="U383" s="650"/>
      <c r="V383" s="650">
        <v>1</v>
      </c>
      <c r="W383" s="650" t="s">
        <v>642</v>
      </c>
      <c r="X383" s="650"/>
      <c r="Y383" s="651" t="s">
        <v>885</v>
      </c>
    </row>
    <row r="384" spans="2:25" ht="14.3" hidden="1">
      <c r="B384" s="650" t="s">
        <v>302</v>
      </c>
      <c r="C384" s="650" t="s">
        <v>1255</v>
      </c>
      <c r="D384" s="650">
        <v>1</v>
      </c>
      <c r="E384" s="651" t="s">
        <v>890</v>
      </c>
      <c r="F384" s="650"/>
      <c r="G384" s="650"/>
      <c r="H384" s="650">
        <v>0</v>
      </c>
      <c r="I384" s="652">
        <v>-2.2737367544323201E-13</v>
      </c>
      <c r="J384" s="650">
        <v>0</v>
      </c>
      <c r="K384" s="650">
        <v>0</v>
      </c>
      <c r="L384" s="650">
        <v>0</v>
      </c>
      <c r="M384" s="650">
        <v>0</v>
      </c>
      <c r="N384" s="650">
        <v>0</v>
      </c>
      <c r="O384" s="652">
        <v>-2.2737367544323201E-13</v>
      </c>
      <c r="P384" s="650"/>
      <c r="Q384" s="650">
        <v>0</v>
      </c>
      <c r="R384" s="650" t="s">
        <v>891</v>
      </c>
      <c r="S384" s="650"/>
      <c r="T384" s="650">
        <v>1</v>
      </c>
      <c r="U384" s="650"/>
      <c r="V384" s="650">
        <v>1</v>
      </c>
      <c r="W384" s="650" t="s">
        <v>642</v>
      </c>
      <c r="X384" s="650"/>
      <c r="Y384" s="651" t="s">
        <v>885</v>
      </c>
    </row>
    <row r="385" spans="2:25" ht="14.3" hidden="1">
      <c r="B385" s="650" t="s">
        <v>302</v>
      </c>
      <c r="C385" s="650" t="s">
        <v>1255</v>
      </c>
      <c r="D385" s="650">
        <v>1</v>
      </c>
      <c r="E385" s="651" t="s">
        <v>1256</v>
      </c>
      <c r="F385" s="650" t="s">
        <v>1045</v>
      </c>
      <c r="G385" s="650"/>
      <c r="H385" s="650">
        <v>0</v>
      </c>
      <c r="I385" s="650">
        <v>0</v>
      </c>
      <c r="J385" s="650">
        <v>53.4</v>
      </c>
      <c r="K385" s="650">
        <v>0</v>
      </c>
      <c r="L385" s="650">
        <v>7461.04</v>
      </c>
      <c r="M385" s="650">
        <v>0</v>
      </c>
      <c r="N385" s="650">
        <v>53.4</v>
      </c>
      <c r="O385" s="650">
        <v>7461.04</v>
      </c>
      <c r="P385" s="650" t="s">
        <v>925</v>
      </c>
      <c r="Q385" s="650">
        <v>38</v>
      </c>
      <c r="R385" s="650" t="s">
        <v>1257</v>
      </c>
      <c r="S385" s="650" t="s">
        <v>676</v>
      </c>
      <c r="T385" s="650" t="s">
        <v>1258</v>
      </c>
      <c r="U385" s="650"/>
      <c r="V385" s="650">
        <v>2</v>
      </c>
      <c r="W385" s="650" t="s">
        <v>642</v>
      </c>
      <c r="X385" s="650"/>
      <c r="Y385" s="651" t="s">
        <v>885</v>
      </c>
    </row>
    <row r="386" spans="2:25" ht="14.3" hidden="1">
      <c r="B386" s="650" t="s">
        <v>302</v>
      </c>
      <c r="C386" s="650" t="s">
        <v>1255</v>
      </c>
      <c r="D386" s="650">
        <v>1</v>
      </c>
      <c r="E386" s="651" t="s">
        <v>929</v>
      </c>
      <c r="F386" s="650" t="s">
        <v>1045</v>
      </c>
      <c r="G386" s="650"/>
      <c r="H386" s="650">
        <v>0</v>
      </c>
      <c r="I386" s="650">
        <v>0</v>
      </c>
      <c r="J386" s="650">
        <v>5</v>
      </c>
      <c r="K386" s="650">
        <v>0</v>
      </c>
      <c r="L386" s="650">
        <v>698.6</v>
      </c>
      <c r="M386" s="650">
        <v>0</v>
      </c>
      <c r="N386" s="650">
        <v>5</v>
      </c>
      <c r="O386" s="650">
        <v>698.6</v>
      </c>
      <c r="P386" s="650" t="s">
        <v>925</v>
      </c>
      <c r="Q386" s="650">
        <v>42</v>
      </c>
      <c r="R386" s="650" t="s">
        <v>1259</v>
      </c>
      <c r="S386" s="650" t="s">
        <v>676</v>
      </c>
      <c r="T386" s="650" t="s">
        <v>1258</v>
      </c>
      <c r="U386" s="650"/>
      <c r="V386" s="650">
        <v>2</v>
      </c>
      <c r="W386" s="650" t="s">
        <v>642</v>
      </c>
      <c r="X386" s="650"/>
      <c r="Y386" s="651" t="s">
        <v>885</v>
      </c>
    </row>
    <row r="387" spans="2:25" ht="14.3" hidden="1">
      <c r="B387" s="650" t="s">
        <v>302</v>
      </c>
      <c r="C387" s="650" t="s">
        <v>1255</v>
      </c>
      <c r="D387" s="650">
        <v>1</v>
      </c>
      <c r="E387" s="651" t="s">
        <v>933</v>
      </c>
      <c r="F387" s="650" t="s">
        <v>1045</v>
      </c>
      <c r="G387" s="650"/>
      <c r="H387" s="650">
        <v>0</v>
      </c>
      <c r="I387" s="650">
        <v>0</v>
      </c>
      <c r="J387" s="650">
        <v>5</v>
      </c>
      <c r="K387" s="650">
        <v>0</v>
      </c>
      <c r="L387" s="650">
        <v>697.45</v>
      </c>
      <c r="M387" s="650">
        <v>0</v>
      </c>
      <c r="N387" s="650">
        <v>5</v>
      </c>
      <c r="O387" s="650">
        <v>697.45</v>
      </c>
      <c r="P387" s="650" t="s">
        <v>925</v>
      </c>
      <c r="Q387" s="650">
        <v>47</v>
      </c>
      <c r="R387" s="650" t="s">
        <v>1260</v>
      </c>
      <c r="S387" s="650" t="s">
        <v>676</v>
      </c>
      <c r="T387" s="650" t="s">
        <v>1261</v>
      </c>
      <c r="U387" s="650"/>
      <c r="V387" s="650">
        <v>2</v>
      </c>
      <c r="W387" s="650" t="s">
        <v>642</v>
      </c>
      <c r="X387" s="650"/>
      <c r="Y387" s="651" t="s">
        <v>885</v>
      </c>
    </row>
    <row r="388" spans="2:25" ht="14.3" hidden="1">
      <c r="B388" s="650" t="s">
        <v>302</v>
      </c>
      <c r="C388" s="650" t="s">
        <v>1262</v>
      </c>
      <c r="D388" s="650">
        <v>1</v>
      </c>
      <c r="E388" s="651" t="s">
        <v>890</v>
      </c>
      <c r="F388" s="650"/>
      <c r="G388" s="650"/>
      <c r="H388" s="650">
        <v>0</v>
      </c>
      <c r="I388" s="652">
        <v>9.0949470177292804E-13</v>
      </c>
      <c r="J388" s="650">
        <v>0</v>
      </c>
      <c r="K388" s="650">
        <v>0</v>
      </c>
      <c r="L388" s="650">
        <v>0</v>
      </c>
      <c r="M388" s="650">
        <v>0</v>
      </c>
      <c r="N388" s="650">
        <v>0</v>
      </c>
      <c r="O388" s="652">
        <v>9.0949470177292804E-13</v>
      </c>
      <c r="P388" s="650"/>
      <c r="Q388" s="650">
        <v>0</v>
      </c>
      <c r="R388" s="650" t="s">
        <v>891</v>
      </c>
      <c r="S388" s="650"/>
      <c r="T388" s="650">
        <v>1</v>
      </c>
      <c r="U388" s="650"/>
      <c r="V388" s="650">
        <v>1</v>
      </c>
      <c r="W388" s="650" t="s">
        <v>642</v>
      </c>
      <c r="X388" s="650"/>
      <c r="Y388" s="651" t="s">
        <v>885</v>
      </c>
    </row>
    <row r="389" spans="2:25" ht="14.3" hidden="1">
      <c r="B389" s="650" t="s">
        <v>302</v>
      </c>
      <c r="C389" s="650" t="s">
        <v>1262</v>
      </c>
      <c r="D389" s="650">
        <v>1</v>
      </c>
      <c r="E389" s="651" t="s">
        <v>909</v>
      </c>
      <c r="F389" s="650" t="s">
        <v>1045</v>
      </c>
      <c r="G389" s="650"/>
      <c r="H389" s="650">
        <v>0</v>
      </c>
      <c r="I389" s="650">
        <v>0</v>
      </c>
      <c r="J389" s="650">
        <v>0</v>
      </c>
      <c r="K389" s="650">
        <v>54.43</v>
      </c>
      <c r="L389" s="650">
        <v>0</v>
      </c>
      <c r="M389" s="650">
        <v>7604.95</v>
      </c>
      <c r="N389" s="650">
        <v>-54.43</v>
      </c>
      <c r="O389" s="650">
        <v>-7604.95</v>
      </c>
      <c r="P389" s="650" t="s">
        <v>1249</v>
      </c>
      <c r="Q389" s="650">
        <v>33</v>
      </c>
      <c r="R389" s="650" t="s">
        <v>1263</v>
      </c>
      <c r="S389" s="650" t="s">
        <v>676</v>
      </c>
      <c r="T389" s="650" t="s">
        <v>1258</v>
      </c>
      <c r="U389" s="650"/>
      <c r="V389" s="650">
        <v>2</v>
      </c>
      <c r="W389" s="650" t="s">
        <v>642</v>
      </c>
      <c r="X389" s="650"/>
      <c r="Y389" s="651" t="s">
        <v>885</v>
      </c>
    </row>
    <row r="390" spans="2:25" ht="14.3" hidden="1">
      <c r="B390" s="650" t="s">
        <v>302</v>
      </c>
      <c r="C390" s="650" t="s">
        <v>1262</v>
      </c>
      <c r="D390" s="650">
        <v>1</v>
      </c>
      <c r="E390" s="651" t="s">
        <v>1264</v>
      </c>
      <c r="F390" s="650" t="s">
        <v>1045</v>
      </c>
      <c r="G390" s="650"/>
      <c r="H390" s="650">
        <v>0</v>
      </c>
      <c r="I390" s="650">
        <v>0</v>
      </c>
      <c r="J390" s="650">
        <v>0</v>
      </c>
      <c r="K390" s="650">
        <v>54.43</v>
      </c>
      <c r="L390" s="650">
        <v>0</v>
      </c>
      <c r="M390" s="650">
        <v>7604.95</v>
      </c>
      <c r="N390" s="650">
        <v>-54.43</v>
      </c>
      <c r="O390" s="650">
        <v>-7604.95</v>
      </c>
      <c r="P390" s="650" t="s">
        <v>1249</v>
      </c>
      <c r="Q390" s="650">
        <v>34</v>
      </c>
      <c r="R390" s="650" t="s">
        <v>1265</v>
      </c>
      <c r="S390" s="650" t="s">
        <v>676</v>
      </c>
      <c r="T390" s="650" t="s">
        <v>1258</v>
      </c>
      <c r="U390" s="650"/>
      <c r="V390" s="650">
        <v>2</v>
      </c>
      <c r="W390" s="650" t="s">
        <v>642</v>
      </c>
      <c r="X390" s="650"/>
      <c r="Y390" s="651" t="s">
        <v>885</v>
      </c>
    </row>
    <row r="391" spans="2:25" ht="14.3" hidden="1">
      <c r="B391" s="650" t="s">
        <v>302</v>
      </c>
      <c r="C391" s="650" t="s">
        <v>1262</v>
      </c>
      <c r="D391" s="650">
        <v>1</v>
      </c>
      <c r="E391" s="651" t="s">
        <v>896</v>
      </c>
      <c r="F391" s="650" t="s">
        <v>1045</v>
      </c>
      <c r="G391" s="650"/>
      <c r="H391" s="650">
        <v>0</v>
      </c>
      <c r="I391" s="650">
        <v>0</v>
      </c>
      <c r="J391" s="650">
        <v>0</v>
      </c>
      <c r="K391" s="650">
        <v>19.95</v>
      </c>
      <c r="L391" s="650">
        <v>0</v>
      </c>
      <c r="M391" s="650">
        <v>2787.41</v>
      </c>
      <c r="N391" s="650">
        <v>-19.95</v>
      </c>
      <c r="O391" s="650">
        <v>-2787.41</v>
      </c>
      <c r="P391" s="650" t="s">
        <v>1249</v>
      </c>
      <c r="Q391" s="650">
        <v>41</v>
      </c>
      <c r="R391" s="650" t="s">
        <v>1266</v>
      </c>
      <c r="S391" s="650" t="s">
        <v>676</v>
      </c>
      <c r="T391" s="650" t="s">
        <v>1258</v>
      </c>
      <c r="U391" s="650"/>
      <c r="V391" s="650">
        <v>2</v>
      </c>
      <c r="W391" s="650" t="s">
        <v>642</v>
      </c>
      <c r="X391" s="650"/>
      <c r="Y391" s="651" t="s">
        <v>885</v>
      </c>
    </row>
    <row r="392" spans="2:25" ht="14.3" hidden="1">
      <c r="B392" s="650" t="s">
        <v>302</v>
      </c>
      <c r="C392" s="650" t="s">
        <v>1262</v>
      </c>
      <c r="D392" s="650">
        <v>1</v>
      </c>
      <c r="E392" s="651" t="s">
        <v>1267</v>
      </c>
      <c r="F392" s="650" t="s">
        <v>1045</v>
      </c>
      <c r="G392" s="650"/>
      <c r="H392" s="650">
        <v>0</v>
      </c>
      <c r="I392" s="650">
        <v>0</v>
      </c>
      <c r="J392" s="650">
        <v>0</v>
      </c>
      <c r="K392" s="650">
        <v>19.95</v>
      </c>
      <c r="L392" s="650">
        <v>0</v>
      </c>
      <c r="M392" s="650">
        <v>2787.41</v>
      </c>
      <c r="N392" s="650">
        <v>-19.95</v>
      </c>
      <c r="O392" s="650">
        <v>-2787.41</v>
      </c>
      <c r="P392" s="650" t="s">
        <v>1249</v>
      </c>
      <c r="Q392" s="650">
        <v>43</v>
      </c>
      <c r="R392" s="650" t="s">
        <v>1268</v>
      </c>
      <c r="S392" s="650" t="s">
        <v>676</v>
      </c>
      <c r="T392" s="650" t="s">
        <v>1258</v>
      </c>
      <c r="U392" s="650"/>
      <c r="V392" s="650">
        <v>2</v>
      </c>
      <c r="W392" s="650" t="s">
        <v>642</v>
      </c>
      <c r="X392" s="650"/>
      <c r="Y392" s="651" t="s">
        <v>885</v>
      </c>
    </row>
    <row r="393" spans="2:25" ht="14.3" hidden="1">
      <c r="B393" s="650" t="s">
        <v>302</v>
      </c>
      <c r="C393" s="650" t="s">
        <v>1262</v>
      </c>
      <c r="D393" s="650">
        <v>1</v>
      </c>
      <c r="E393" s="651" t="s">
        <v>1269</v>
      </c>
      <c r="F393" s="650" t="s">
        <v>1045</v>
      </c>
      <c r="G393" s="650"/>
      <c r="H393" s="650">
        <v>0</v>
      </c>
      <c r="I393" s="650">
        <v>0</v>
      </c>
      <c r="J393" s="650">
        <v>0</v>
      </c>
      <c r="K393" s="650">
        <v>19.95</v>
      </c>
      <c r="L393" s="650">
        <v>0</v>
      </c>
      <c r="M393" s="650">
        <v>2782.83</v>
      </c>
      <c r="N393" s="650">
        <v>-19.95</v>
      </c>
      <c r="O393" s="650">
        <v>-2782.83</v>
      </c>
      <c r="P393" s="650" t="s">
        <v>1249</v>
      </c>
      <c r="Q393" s="650">
        <v>44</v>
      </c>
      <c r="R393" s="650" t="s">
        <v>1270</v>
      </c>
      <c r="S393" s="650" t="s">
        <v>676</v>
      </c>
      <c r="T393" s="650" t="s">
        <v>1261</v>
      </c>
      <c r="U393" s="650"/>
      <c r="V393" s="650">
        <v>2</v>
      </c>
      <c r="W393" s="650" t="s">
        <v>642</v>
      </c>
      <c r="X393" s="650"/>
      <c r="Y393" s="651" t="s">
        <v>885</v>
      </c>
    </row>
    <row r="397" spans="2:25">
      <c r="L397" s="186" t="s">
        <v>390</v>
      </c>
      <c r="M397">
        <f>SUM(O31,O32,O35,O36,O44,O58,O59,O60,O61,O62,O63,O64,O65,O66,O67,O68,O69,O70,O71,O72,O73,O74,O75,O76)</f>
        <v>7050440.1903339997</v>
      </c>
    </row>
    <row r="398" spans="2:25">
      <c r="L398" s="186" t="s">
        <v>589</v>
      </c>
      <c r="M398" s="192">
        <f>SUM(O286,O287,O288,O308)</f>
        <v>410290</v>
      </c>
    </row>
  </sheetData>
  <autoFilter ref="A1:Z393">
    <filterColumn colId="17">
      <customFilters>
        <customFilter val="*neptun*"/>
      </customFilters>
    </filterColumn>
  </autoFilter>
  <pageMargins left="0.7" right="0.7" top="0.75" bottom="0.75" header="0.3" footer="0.3"/>
</worksheet>
</file>

<file path=xl/worksheets/sheet29.xml><?xml version="1.0" encoding="utf-8"?>
<worksheet xmlns="http://schemas.openxmlformats.org/spreadsheetml/2006/main" xmlns:r="http://schemas.openxmlformats.org/officeDocument/2006/relationships">
  <dimension ref="A1:Z73"/>
  <sheetViews>
    <sheetView topLeftCell="A22" zoomScale="80" zoomScaleNormal="80" workbookViewId="0">
      <selection activeCell="A71" sqref="A71"/>
    </sheetView>
  </sheetViews>
  <sheetFormatPr defaultRowHeight="15.7"/>
  <cols>
    <col min="1" max="1" width="28.25" style="655" customWidth="1"/>
    <col min="2" max="2" width="9" style="655"/>
    <col min="3" max="3" width="12.875" style="655" customWidth="1"/>
    <col min="4" max="4" width="19.375" style="655" bestFit="1" customWidth="1"/>
    <col min="5" max="6" width="12.25" style="655" bestFit="1" customWidth="1"/>
    <col min="7" max="7" width="14.625" style="655" customWidth="1"/>
    <col min="8" max="8" width="12.25" style="655" bestFit="1" customWidth="1"/>
    <col min="9" max="9" width="19.375" style="655" bestFit="1" customWidth="1"/>
    <col min="10" max="10" width="9.125" style="655" bestFit="1" customWidth="1"/>
    <col min="11" max="11" width="11" style="655" bestFit="1" customWidth="1"/>
    <col min="12" max="12" width="9.125" style="655" bestFit="1" customWidth="1"/>
    <col min="13" max="14" width="11.875" style="655" bestFit="1" customWidth="1"/>
    <col min="15" max="15" width="14.25" style="655" bestFit="1" customWidth="1"/>
    <col min="16" max="16384" width="9" style="655"/>
  </cols>
  <sheetData>
    <row r="1" spans="1:26" ht="16.399999999999999">
      <c r="A1" s="654" t="s">
        <v>824</v>
      </c>
      <c r="B1" s="654" t="s">
        <v>593</v>
      </c>
      <c r="C1" s="654" t="s">
        <v>590</v>
      </c>
      <c r="D1" s="654" t="s">
        <v>826</v>
      </c>
      <c r="E1" s="654" t="s">
        <v>857</v>
      </c>
      <c r="F1" s="654" t="s">
        <v>858</v>
      </c>
      <c r="G1" s="654" t="s">
        <v>859</v>
      </c>
      <c r="H1" s="654" t="s">
        <v>860</v>
      </c>
      <c r="I1" s="654" t="s">
        <v>861</v>
      </c>
      <c r="J1" s="654" t="s">
        <v>862</v>
      </c>
      <c r="K1" s="654" t="s">
        <v>863</v>
      </c>
      <c r="L1" s="654" t="s">
        <v>864</v>
      </c>
      <c r="M1" s="654" t="s">
        <v>865</v>
      </c>
      <c r="N1" s="654" t="s">
        <v>595</v>
      </c>
      <c r="O1" s="654" t="s">
        <v>866</v>
      </c>
      <c r="P1" s="654" t="s">
        <v>867</v>
      </c>
      <c r="Q1" s="654" t="s">
        <v>868</v>
      </c>
      <c r="R1" s="654" t="s">
        <v>869</v>
      </c>
      <c r="S1" s="654" t="s">
        <v>870</v>
      </c>
      <c r="T1" s="654" t="s">
        <v>871</v>
      </c>
      <c r="U1" s="654" t="s">
        <v>872</v>
      </c>
      <c r="V1" s="654" t="s">
        <v>873</v>
      </c>
      <c r="W1" s="654" t="s">
        <v>874</v>
      </c>
      <c r="X1" s="654" t="s">
        <v>875</v>
      </c>
      <c r="Y1" s="654" t="s">
        <v>876</v>
      </c>
      <c r="Z1" s="654" t="s">
        <v>888</v>
      </c>
    </row>
    <row r="2" spans="1:26" ht="16.399999999999999">
      <c r="A2" s="654"/>
      <c r="B2" s="654"/>
      <c r="C2" s="654" t="s">
        <v>1272</v>
      </c>
      <c r="D2" s="654">
        <v>1</v>
      </c>
      <c r="E2" s="656" t="s">
        <v>890</v>
      </c>
      <c r="F2" s="654"/>
      <c r="G2" s="654"/>
      <c r="H2" s="657">
        <v>37311.800000000003</v>
      </c>
      <c r="I2" s="657">
        <v>37311.800000000003</v>
      </c>
      <c r="J2" s="657">
        <v>0</v>
      </c>
      <c r="K2" s="657">
        <v>0</v>
      </c>
      <c r="L2" s="657">
        <v>0</v>
      </c>
      <c r="M2" s="657">
        <v>0</v>
      </c>
      <c r="N2" s="657">
        <v>37311.800000000003</v>
      </c>
      <c r="O2" s="657">
        <v>37311.800000000003</v>
      </c>
      <c r="P2" s="654"/>
      <c r="Q2" s="654">
        <v>0</v>
      </c>
      <c r="R2" s="654" t="s">
        <v>891</v>
      </c>
      <c r="S2" s="654"/>
      <c r="T2" s="654">
        <v>1</v>
      </c>
      <c r="U2" s="654" t="s">
        <v>58</v>
      </c>
      <c r="V2" s="654">
        <v>1</v>
      </c>
      <c r="W2" s="654" t="s">
        <v>85</v>
      </c>
      <c r="X2" s="654"/>
      <c r="Y2" s="656" t="s">
        <v>885</v>
      </c>
      <c r="Z2" s="654"/>
    </row>
    <row r="3" spans="1:26" ht="16.399999999999999">
      <c r="A3" s="654"/>
      <c r="B3" s="654"/>
      <c r="C3" s="654" t="s">
        <v>1272</v>
      </c>
      <c r="D3" s="654">
        <v>1</v>
      </c>
      <c r="E3" s="656" t="s">
        <v>960</v>
      </c>
      <c r="F3" s="654"/>
      <c r="G3" s="654"/>
      <c r="H3" s="657">
        <v>0</v>
      </c>
      <c r="I3" s="657">
        <v>0</v>
      </c>
      <c r="J3" s="657">
        <v>0</v>
      </c>
      <c r="K3" s="657">
        <v>4893</v>
      </c>
      <c r="L3" s="657">
        <v>0</v>
      </c>
      <c r="M3" s="657">
        <v>4893</v>
      </c>
      <c r="N3" s="657">
        <v>-4893</v>
      </c>
      <c r="O3" s="657">
        <v>-4893</v>
      </c>
      <c r="P3" s="654" t="s">
        <v>999</v>
      </c>
      <c r="Q3" s="654">
        <v>94</v>
      </c>
      <c r="R3" s="654" t="s">
        <v>1012</v>
      </c>
      <c r="S3" s="654" t="s">
        <v>118</v>
      </c>
      <c r="T3" s="658">
        <v>41640</v>
      </c>
      <c r="U3" s="654" t="s">
        <v>58</v>
      </c>
      <c r="V3" s="654">
        <v>2</v>
      </c>
      <c r="W3" s="654" t="s">
        <v>85</v>
      </c>
      <c r="X3" s="654"/>
      <c r="Y3" s="656" t="s">
        <v>885</v>
      </c>
      <c r="Z3" s="654"/>
    </row>
    <row r="4" spans="1:26" ht="16.399999999999999">
      <c r="A4" s="654"/>
      <c r="B4" s="654"/>
      <c r="C4" s="654" t="s">
        <v>1272</v>
      </c>
      <c r="D4" s="654">
        <v>1</v>
      </c>
      <c r="E4" s="656" t="s">
        <v>960</v>
      </c>
      <c r="F4" s="654"/>
      <c r="G4" s="654"/>
      <c r="H4" s="657">
        <v>0</v>
      </c>
      <c r="I4" s="657">
        <v>0</v>
      </c>
      <c r="J4" s="657">
        <v>0</v>
      </c>
      <c r="K4" s="657">
        <v>83</v>
      </c>
      <c r="L4" s="657">
        <v>0</v>
      </c>
      <c r="M4" s="657">
        <v>83</v>
      </c>
      <c r="N4" s="657">
        <v>-83</v>
      </c>
      <c r="O4" s="657">
        <v>-83</v>
      </c>
      <c r="P4" s="654" t="s">
        <v>999</v>
      </c>
      <c r="Q4" s="654">
        <v>94</v>
      </c>
      <c r="R4" s="654" t="s">
        <v>1012</v>
      </c>
      <c r="S4" s="654" t="s">
        <v>118</v>
      </c>
      <c r="T4" s="658">
        <v>41640</v>
      </c>
      <c r="U4" s="654" t="s">
        <v>58</v>
      </c>
      <c r="V4" s="654">
        <v>2</v>
      </c>
      <c r="W4" s="654" t="s">
        <v>85</v>
      </c>
      <c r="X4" s="654"/>
      <c r="Y4" s="656" t="s">
        <v>885</v>
      </c>
      <c r="Z4" s="654"/>
    </row>
    <row r="5" spans="1:26" ht="16.399999999999999">
      <c r="A5" s="654"/>
      <c r="B5" s="654" t="s">
        <v>302</v>
      </c>
      <c r="C5" s="654" t="s">
        <v>1272</v>
      </c>
      <c r="D5" s="654">
        <v>1</v>
      </c>
      <c r="E5" s="656" t="s">
        <v>890</v>
      </c>
      <c r="F5" s="654"/>
      <c r="G5" s="654"/>
      <c r="H5" s="657">
        <v>-293.54000000000002</v>
      </c>
      <c r="I5" s="657">
        <v>-41187.360000000001</v>
      </c>
      <c r="J5" s="657">
        <v>0</v>
      </c>
      <c r="K5" s="657">
        <v>0</v>
      </c>
      <c r="L5" s="657">
        <v>0</v>
      </c>
      <c r="M5" s="657">
        <v>0</v>
      </c>
      <c r="N5" s="657">
        <v>-293.54000000000002</v>
      </c>
      <c r="O5" s="657">
        <v>-41187.360000000001</v>
      </c>
      <c r="P5" s="654"/>
      <c r="Q5" s="654">
        <v>0</v>
      </c>
      <c r="R5" s="654" t="s">
        <v>891</v>
      </c>
      <c r="S5" s="654"/>
      <c r="T5" s="654">
        <v>1</v>
      </c>
      <c r="U5" s="654" t="s">
        <v>58</v>
      </c>
      <c r="V5" s="654">
        <v>1</v>
      </c>
      <c r="W5" s="654" t="s">
        <v>85</v>
      </c>
      <c r="X5" s="654"/>
      <c r="Y5" s="656" t="s">
        <v>885</v>
      </c>
      <c r="Z5" s="654"/>
    </row>
    <row r="6" spans="1:26" ht="16.399999999999999">
      <c r="A6" s="654"/>
      <c r="B6" s="654" t="s">
        <v>302</v>
      </c>
      <c r="C6" s="654" t="s">
        <v>1272</v>
      </c>
      <c r="D6" s="654">
        <v>1</v>
      </c>
      <c r="E6" s="656" t="s">
        <v>960</v>
      </c>
      <c r="F6" s="654"/>
      <c r="G6" s="654"/>
      <c r="H6" s="657">
        <v>0</v>
      </c>
      <c r="I6" s="657">
        <v>0</v>
      </c>
      <c r="J6" s="657">
        <v>0</v>
      </c>
      <c r="K6" s="657">
        <v>121.33</v>
      </c>
      <c r="L6" s="657">
        <v>0</v>
      </c>
      <c r="M6" s="657">
        <v>17010.46</v>
      </c>
      <c r="N6" s="657">
        <v>-121.33</v>
      </c>
      <c r="O6" s="657">
        <v>-17010.46</v>
      </c>
      <c r="P6" s="654" t="s">
        <v>999</v>
      </c>
      <c r="Q6" s="654">
        <v>97</v>
      </c>
      <c r="R6" s="654" t="s">
        <v>1224</v>
      </c>
      <c r="S6" s="654" t="s">
        <v>118</v>
      </c>
      <c r="T6" s="654" t="s">
        <v>1273</v>
      </c>
      <c r="U6" s="654" t="s">
        <v>58</v>
      </c>
      <c r="V6" s="654">
        <v>2</v>
      </c>
      <c r="W6" s="654" t="s">
        <v>642</v>
      </c>
      <c r="X6" s="654"/>
      <c r="Y6" s="656" t="s">
        <v>885</v>
      </c>
      <c r="Z6" s="654"/>
    </row>
    <row r="7" spans="1:26" ht="16.399999999999999">
      <c r="A7" s="654"/>
      <c r="B7" s="654" t="s">
        <v>302</v>
      </c>
      <c r="C7" s="654" t="s">
        <v>1274</v>
      </c>
      <c r="D7" s="654">
        <v>1</v>
      </c>
      <c r="E7" s="656" t="s">
        <v>890</v>
      </c>
      <c r="F7" s="654"/>
      <c r="G7" s="654"/>
      <c r="H7" s="657">
        <v>10000</v>
      </c>
      <c r="I7" s="657">
        <v>1400100</v>
      </c>
      <c r="J7" s="657">
        <v>0</v>
      </c>
      <c r="K7" s="657">
        <v>0</v>
      </c>
      <c r="L7" s="657">
        <v>0</v>
      </c>
      <c r="M7" s="657">
        <v>0</v>
      </c>
      <c r="N7" s="657">
        <v>10000</v>
      </c>
      <c r="O7" s="657">
        <v>1400100</v>
      </c>
      <c r="P7" s="654"/>
      <c r="Q7" s="654">
        <v>0</v>
      </c>
      <c r="R7" s="654" t="s">
        <v>891</v>
      </c>
      <c r="S7" s="654"/>
      <c r="T7" s="654">
        <v>1</v>
      </c>
      <c r="U7" s="654" t="s">
        <v>1275</v>
      </c>
      <c r="V7" s="654">
        <v>1</v>
      </c>
      <c r="W7" s="654" t="s">
        <v>642</v>
      </c>
      <c r="X7" s="654"/>
      <c r="Y7" s="656" t="s">
        <v>885</v>
      </c>
      <c r="Z7" s="654"/>
    </row>
    <row r="8" spans="1:26" ht="16.399999999999999">
      <c r="A8" s="654"/>
      <c r="B8" s="654"/>
      <c r="C8" s="654"/>
      <c r="D8" s="654"/>
      <c r="E8" s="654"/>
      <c r="F8" s="654"/>
      <c r="G8" s="654"/>
      <c r="H8" s="657"/>
      <c r="I8" s="657"/>
      <c r="J8" s="657"/>
      <c r="K8" s="657"/>
      <c r="L8" s="657"/>
      <c r="M8" s="657"/>
      <c r="N8" s="657" t="s">
        <v>302</v>
      </c>
      <c r="O8" s="657">
        <v>1341902.18</v>
      </c>
      <c r="P8" s="654"/>
      <c r="Q8" s="654"/>
      <c r="R8" s="654"/>
      <c r="S8" s="654"/>
      <c r="T8" s="654"/>
      <c r="U8" s="654"/>
      <c r="V8" s="654"/>
      <c r="W8" s="654"/>
      <c r="X8" s="654"/>
      <c r="Y8" s="654"/>
      <c r="Z8" s="654"/>
    </row>
    <row r="9" spans="1:26">
      <c r="N9" s="655" t="s">
        <v>1276</v>
      </c>
      <c r="O9" s="659">
        <f>O2+O3+O4</f>
        <v>32335.800000000003</v>
      </c>
    </row>
    <row r="16" spans="1:26">
      <c r="A16" s="655" t="s">
        <v>1277</v>
      </c>
    </row>
    <row r="17" spans="1:9" ht="31.4">
      <c r="C17" s="667" t="s">
        <v>1290</v>
      </c>
      <c r="D17" s="667" t="s">
        <v>1291</v>
      </c>
      <c r="E17" s="667" t="s">
        <v>1292</v>
      </c>
      <c r="F17" s="667" t="s">
        <v>1278</v>
      </c>
      <c r="G17" s="667" t="s">
        <v>1291</v>
      </c>
      <c r="H17" s="667" t="s">
        <v>1279</v>
      </c>
      <c r="I17" s="667" t="s">
        <v>1291</v>
      </c>
    </row>
    <row r="18" spans="1:9">
      <c r="A18" s="655" t="s">
        <v>1280</v>
      </c>
      <c r="B18" s="655" t="s">
        <v>302</v>
      </c>
      <c r="C18" s="660">
        <v>2767.18</v>
      </c>
      <c r="D18" s="660">
        <v>387958.64</v>
      </c>
      <c r="E18" s="661">
        <f>D18/C18</f>
        <v>140.20000144551494</v>
      </c>
      <c r="F18" s="662">
        <f>E18*110%</f>
        <v>154.22000159006646</v>
      </c>
      <c r="G18" s="660">
        <f>C18*F18</f>
        <v>426754.50400000007</v>
      </c>
      <c r="H18" s="662">
        <f>E18*90%</f>
        <v>126.18000130096345</v>
      </c>
      <c r="I18" s="660">
        <f>C18*H18</f>
        <v>349162.77600000001</v>
      </c>
    </row>
    <row r="19" spans="1:9">
      <c r="A19" s="655" t="s">
        <v>1281</v>
      </c>
      <c r="B19" s="655" t="s">
        <v>302</v>
      </c>
      <c r="C19" s="660">
        <v>350.39</v>
      </c>
      <c r="D19" s="660">
        <v>49124.67</v>
      </c>
      <c r="E19" s="661">
        <f t="shared" ref="E19:E30" si="0">D19/C19</f>
        <v>140.19997716829818</v>
      </c>
      <c r="F19" s="662">
        <f t="shared" ref="F19:F31" si="1">E19*110%</f>
        <v>154.21997488512801</v>
      </c>
      <c r="G19" s="660">
        <f t="shared" ref="G19:G31" si="2">C19*F19</f>
        <v>54037.137000000002</v>
      </c>
      <c r="H19" s="662">
        <f t="shared" ref="H19:H31" si="3">E19*90%</f>
        <v>126.17997945146836</v>
      </c>
      <c r="I19" s="660">
        <f t="shared" ref="I19:I31" si="4">C19*H19</f>
        <v>44212.202999999994</v>
      </c>
    </row>
    <row r="20" spans="1:9">
      <c r="A20" s="655" t="s">
        <v>1302</v>
      </c>
      <c r="B20" s="655" t="s">
        <v>302</v>
      </c>
      <c r="C20" s="660">
        <v>18573.98</v>
      </c>
      <c r="D20" s="660">
        <v>2604071.9900000002</v>
      </c>
      <c r="E20" s="661">
        <f t="shared" si="0"/>
        <v>140.19999967696748</v>
      </c>
      <c r="F20" s="662">
        <f t="shared" si="1"/>
        <v>154.21999964466423</v>
      </c>
      <c r="G20" s="660">
        <f t="shared" si="2"/>
        <v>2864479.1890000002</v>
      </c>
      <c r="H20" s="662">
        <f t="shared" si="3"/>
        <v>126.17999970927073</v>
      </c>
      <c r="I20" s="660">
        <f t="shared" si="4"/>
        <v>2343664.7910000002</v>
      </c>
    </row>
    <row r="21" spans="1:9">
      <c r="A21" s="655" t="s">
        <v>625</v>
      </c>
      <c r="B21" s="655" t="s">
        <v>302</v>
      </c>
      <c r="C21" s="660">
        <v>-14608.13</v>
      </c>
      <c r="D21" s="660">
        <v>-2048059.8657</v>
      </c>
      <c r="E21" s="661">
        <f t="shared" si="0"/>
        <v>140.20000271766474</v>
      </c>
      <c r="F21" s="662">
        <f t="shared" si="1"/>
        <v>154.22000298943124</v>
      </c>
      <c r="G21" s="660">
        <f t="shared" si="2"/>
        <v>-2252865.8522700001</v>
      </c>
      <c r="H21" s="662">
        <f t="shared" si="3"/>
        <v>126.18000244589827</v>
      </c>
      <c r="I21" s="660">
        <f t="shared" si="4"/>
        <v>-1843253.8791299998</v>
      </c>
    </row>
    <row r="22" spans="1:9">
      <c r="A22" s="655" t="s">
        <v>1303</v>
      </c>
      <c r="B22" s="655" t="s">
        <v>302</v>
      </c>
      <c r="C22" s="660">
        <v>-7000</v>
      </c>
      <c r="D22" s="660">
        <v>-981400</v>
      </c>
      <c r="E22" s="661">
        <f t="shared" si="0"/>
        <v>140.19999999999999</v>
      </c>
      <c r="F22" s="662">
        <f t="shared" si="1"/>
        <v>154.22</v>
      </c>
      <c r="G22" s="660">
        <f t="shared" si="2"/>
        <v>-1079540</v>
      </c>
      <c r="H22" s="662">
        <f t="shared" si="3"/>
        <v>126.17999999999999</v>
      </c>
      <c r="I22" s="660">
        <f t="shared" si="4"/>
        <v>-883260</v>
      </c>
    </row>
    <row r="23" spans="1:9">
      <c r="A23" s="655" t="s">
        <v>390</v>
      </c>
      <c r="B23" s="655" t="s">
        <v>302</v>
      </c>
      <c r="C23" s="660">
        <v>-20000</v>
      </c>
      <c r="D23" s="660">
        <v>-2804000</v>
      </c>
      <c r="E23" s="661">
        <f t="shared" si="0"/>
        <v>140.19999999999999</v>
      </c>
      <c r="F23" s="662">
        <f t="shared" si="1"/>
        <v>154.22</v>
      </c>
      <c r="G23" s="660">
        <f t="shared" si="2"/>
        <v>-3084400</v>
      </c>
      <c r="H23" s="662">
        <f t="shared" si="3"/>
        <v>126.17999999999999</v>
      </c>
      <c r="I23" s="660">
        <f t="shared" si="4"/>
        <v>-2523600</v>
      </c>
    </row>
    <row r="24" spans="1:9">
      <c r="A24" s="655" t="s">
        <v>455</v>
      </c>
      <c r="B24" s="655" t="s">
        <v>302</v>
      </c>
      <c r="C24" s="660">
        <v>-662940.19999999902</v>
      </c>
      <c r="D24" s="660">
        <v>-92944252.883831993</v>
      </c>
      <c r="E24" s="661">
        <f t="shared" si="0"/>
        <v>140.20005557640363</v>
      </c>
      <c r="F24" s="662">
        <f t="shared" si="1"/>
        <v>154.22006113404402</v>
      </c>
      <c r="G24" s="660">
        <f t="shared" si="2"/>
        <v>-102238678.17221522</v>
      </c>
      <c r="H24" s="662">
        <f t="shared" si="3"/>
        <v>126.18005001876327</v>
      </c>
      <c r="I24" s="660">
        <f t="shared" si="4"/>
        <v>-83649827.595448807</v>
      </c>
    </row>
    <row r="25" spans="1:9">
      <c r="A25" s="655" t="s">
        <v>645</v>
      </c>
      <c r="B25" s="655" t="s">
        <v>302</v>
      </c>
      <c r="C25" s="660">
        <v>-1</v>
      </c>
      <c r="D25" s="660">
        <v>-140.20000000001201</v>
      </c>
      <c r="E25" s="661">
        <f t="shared" si="0"/>
        <v>140.20000000001201</v>
      </c>
      <c r="F25" s="662">
        <f t="shared" si="1"/>
        <v>154.22000000001321</v>
      </c>
      <c r="G25" s="660">
        <f t="shared" si="2"/>
        <v>-154.22000000001321</v>
      </c>
      <c r="H25" s="662">
        <f t="shared" si="3"/>
        <v>126.18000000001081</v>
      </c>
      <c r="I25" s="660">
        <f t="shared" si="4"/>
        <v>-126.18000000001081</v>
      </c>
    </row>
    <row r="26" spans="1:9">
      <c r="A26" s="655" t="s">
        <v>1282</v>
      </c>
      <c r="B26" s="655" t="s">
        <v>302</v>
      </c>
      <c r="C26" s="660">
        <v>0</v>
      </c>
      <c r="D26" s="660">
        <v>0</v>
      </c>
      <c r="E26" s="661">
        <v>140.19999999999999</v>
      </c>
      <c r="F26" s="662">
        <f t="shared" si="1"/>
        <v>154.22</v>
      </c>
      <c r="G26" s="660">
        <f t="shared" si="2"/>
        <v>0</v>
      </c>
      <c r="H26" s="662">
        <f t="shared" si="3"/>
        <v>126.17999999999999</v>
      </c>
      <c r="I26" s="660">
        <f t="shared" si="4"/>
        <v>0</v>
      </c>
    </row>
    <row r="27" spans="1:9">
      <c r="A27" s="655" t="s">
        <v>1283</v>
      </c>
      <c r="B27" s="655" t="s">
        <v>302</v>
      </c>
      <c r="C27" s="660">
        <v>-6574.65</v>
      </c>
      <c r="D27" s="660">
        <v>-921765.68</v>
      </c>
      <c r="E27" s="661">
        <f t="shared" si="0"/>
        <v>140.19996197516218</v>
      </c>
      <c r="F27" s="662">
        <f t="shared" si="1"/>
        <v>154.21995817267842</v>
      </c>
      <c r="G27" s="660">
        <f t="shared" si="2"/>
        <v>-1013942.2480000001</v>
      </c>
      <c r="H27" s="662">
        <f t="shared" si="3"/>
        <v>126.17996577764596</v>
      </c>
      <c r="I27" s="660">
        <f t="shared" si="4"/>
        <v>-829589.11199999996</v>
      </c>
    </row>
    <row r="28" spans="1:9">
      <c r="A28" s="655" t="s">
        <v>1304</v>
      </c>
      <c r="B28" s="655" t="s">
        <v>302</v>
      </c>
      <c r="C28" s="660">
        <v>-1801410.12</v>
      </c>
      <c r="D28" s="660">
        <v>-252557698.83000001</v>
      </c>
      <c r="E28" s="661">
        <f t="shared" ref="E28" si="5">D28/C28</f>
        <v>140.20000000333073</v>
      </c>
      <c r="F28" s="662">
        <f t="shared" si="1"/>
        <v>154.22000000366381</v>
      </c>
      <c r="G28" s="660">
        <f t="shared" si="2"/>
        <v>-277813468.71300006</v>
      </c>
      <c r="H28" s="662">
        <f t="shared" ref="H28" si="6">E28*90%</f>
        <v>126.18000000299766</v>
      </c>
      <c r="I28" s="660">
        <f t="shared" si="4"/>
        <v>-227301928.94700003</v>
      </c>
    </row>
    <row r="29" spans="1:9">
      <c r="A29" s="655" t="s">
        <v>275</v>
      </c>
      <c r="B29" s="655" t="s">
        <v>302</v>
      </c>
      <c r="C29" s="660">
        <v>0</v>
      </c>
      <c r="D29" s="660">
        <v>0</v>
      </c>
      <c r="E29" s="661">
        <v>140.19999999999999</v>
      </c>
      <c r="F29" s="662">
        <f t="shared" si="1"/>
        <v>154.22</v>
      </c>
      <c r="G29" s="660">
        <f t="shared" si="2"/>
        <v>0</v>
      </c>
      <c r="H29" s="662">
        <f t="shared" ref="H29" si="7">E29*90%</f>
        <v>126.17999999999999</v>
      </c>
      <c r="I29" s="660">
        <f t="shared" si="4"/>
        <v>0</v>
      </c>
    </row>
    <row r="30" spans="1:9">
      <c r="A30" s="655" t="s">
        <v>1284</v>
      </c>
      <c r="B30" s="655" t="s">
        <v>302</v>
      </c>
      <c r="C30" s="660">
        <v>-671998.27</v>
      </c>
      <c r="D30" s="660">
        <v>-94214157.450000003</v>
      </c>
      <c r="E30" s="661">
        <f t="shared" si="0"/>
        <v>140.1999999940476</v>
      </c>
      <c r="F30" s="662">
        <f t="shared" si="1"/>
        <v>154.21999999345238</v>
      </c>
      <c r="G30" s="660">
        <f t="shared" si="2"/>
        <v>-103635573.19500001</v>
      </c>
      <c r="H30" s="662">
        <f t="shared" si="3"/>
        <v>126.17999999464284</v>
      </c>
      <c r="I30" s="660">
        <f t="shared" si="4"/>
        <v>-84792741.704999998</v>
      </c>
    </row>
    <row r="31" spans="1:9">
      <c r="A31" s="655" t="s">
        <v>1285</v>
      </c>
      <c r="B31" s="655" t="s">
        <v>302</v>
      </c>
      <c r="C31" s="660">
        <v>0</v>
      </c>
      <c r="D31" s="660">
        <v>0</v>
      </c>
      <c r="E31" s="661">
        <v>140.19999999999999</v>
      </c>
      <c r="F31" s="662">
        <f t="shared" si="1"/>
        <v>154.22</v>
      </c>
      <c r="G31" s="660">
        <f t="shared" si="2"/>
        <v>0</v>
      </c>
      <c r="H31" s="662">
        <f t="shared" si="3"/>
        <v>126.17999999999999</v>
      </c>
      <c r="I31" s="660">
        <f t="shared" si="4"/>
        <v>0</v>
      </c>
    </row>
    <row r="32" spans="1:9" ht="16.399999999999999">
      <c r="A32" s="663" t="s">
        <v>290</v>
      </c>
      <c r="B32" s="663"/>
      <c r="C32" s="663"/>
      <c r="D32" s="664">
        <f>SUM(D18:D31)</f>
        <v>-443430319.609532</v>
      </c>
      <c r="E32" s="663"/>
      <c r="F32" s="663"/>
      <c r="G32" s="664">
        <f>SUM(G18:G31)</f>
        <v>-487773351.57048529</v>
      </c>
      <c r="H32" s="663"/>
      <c r="I32" s="664">
        <f>SUM(I18:I31)</f>
        <v>-399087287.64857882</v>
      </c>
    </row>
    <row r="33" spans="1:9">
      <c r="A33" s="655" t="s">
        <v>1286</v>
      </c>
      <c r="G33" s="665">
        <f>G32-D32</f>
        <v>-44343031.960953295</v>
      </c>
      <c r="I33" s="665">
        <f>I32-D32</f>
        <v>44343031.960953176</v>
      </c>
    </row>
    <row r="36" spans="1:9" ht="31.4">
      <c r="C36" s="667" t="s">
        <v>1287</v>
      </c>
      <c r="D36" s="667" t="s">
        <v>1288</v>
      </c>
      <c r="E36" s="667" t="s">
        <v>1289</v>
      </c>
      <c r="F36" s="667" t="s">
        <v>1278</v>
      </c>
      <c r="G36" s="667" t="s">
        <v>1288</v>
      </c>
      <c r="H36" s="667" t="s">
        <v>1279</v>
      </c>
      <c r="I36" s="667" t="s">
        <v>1288</v>
      </c>
    </row>
    <row r="37" spans="1:9">
      <c r="A37" s="655" t="s">
        <v>1280</v>
      </c>
      <c r="B37" s="655" t="s">
        <v>302</v>
      </c>
      <c r="C37" s="660">
        <v>395.67000000000701</v>
      </c>
      <c r="D37" s="660">
        <v>55231.585100001103</v>
      </c>
      <c r="E37" s="666">
        <f>D37/C37</f>
        <v>139.59002476811517</v>
      </c>
      <c r="F37" s="662">
        <f>E37*110%</f>
        <v>153.54902724492669</v>
      </c>
      <c r="G37" s="660">
        <f>C37*F37</f>
        <v>60754.74361000122</v>
      </c>
      <c r="H37" s="662">
        <f t="shared" ref="H37:H48" si="8">E37*90%</f>
        <v>125.63102229130365</v>
      </c>
      <c r="I37" s="660">
        <f t="shared" ref="I37:I48" si="9">C37*H37</f>
        <v>49708.426590001</v>
      </c>
    </row>
    <row r="38" spans="1:9">
      <c r="A38" s="655" t="s">
        <v>1281</v>
      </c>
      <c r="B38" s="655" t="s">
        <v>302</v>
      </c>
      <c r="C38" s="660">
        <v>509.44000999985298</v>
      </c>
      <c r="D38" s="660">
        <v>71112.736300009798</v>
      </c>
      <c r="E38" s="666">
        <f>D38/C38</f>
        <v>139.59001041168776</v>
      </c>
      <c r="F38" s="662">
        <f t="shared" ref="F38:F48" si="10">E38*110%</f>
        <v>153.54901145285655</v>
      </c>
      <c r="G38" s="660">
        <f t="shared" ref="G38:G48" si="11">C38*F38</f>
        <v>78224.009930010783</v>
      </c>
      <c r="H38" s="662">
        <f t="shared" si="8"/>
        <v>125.63100937051898</v>
      </c>
      <c r="I38" s="660">
        <f t="shared" si="9"/>
        <v>64001.462670008812</v>
      </c>
    </row>
    <row r="39" spans="1:9">
      <c r="A39" s="655" t="s">
        <v>625</v>
      </c>
      <c r="B39" s="655" t="s">
        <v>302</v>
      </c>
      <c r="C39" s="660">
        <v>-13048.13</v>
      </c>
      <c r="D39" s="660">
        <v>-1821388.4767</v>
      </c>
      <c r="E39" s="666">
        <f t="shared" ref="E39:E48" si="12">D39/C39</f>
        <v>139.59000076639336</v>
      </c>
      <c r="F39" s="662">
        <f t="shared" si="10"/>
        <v>153.5490008430327</v>
      </c>
      <c r="G39" s="660">
        <f t="shared" si="11"/>
        <v>-2003527.32437</v>
      </c>
      <c r="H39" s="662">
        <f t="shared" si="8"/>
        <v>125.63100068975403</v>
      </c>
      <c r="I39" s="660">
        <f t="shared" si="9"/>
        <v>-1639249.6290300002</v>
      </c>
    </row>
    <row r="40" spans="1:9">
      <c r="A40" s="655" t="s">
        <v>629</v>
      </c>
      <c r="B40" s="655" t="s">
        <v>302</v>
      </c>
      <c r="C40" s="660">
        <v>-756.8</v>
      </c>
      <c r="D40" s="660">
        <v>-105641.72199999999</v>
      </c>
      <c r="E40" s="666">
        <f t="shared" si="12"/>
        <v>139.59001321353065</v>
      </c>
      <c r="F40" s="662">
        <f t="shared" si="10"/>
        <v>153.54901453488372</v>
      </c>
      <c r="G40" s="660">
        <f t="shared" si="11"/>
        <v>-116205.8942</v>
      </c>
      <c r="H40" s="662">
        <f t="shared" si="8"/>
        <v>125.6310118921776</v>
      </c>
      <c r="I40" s="660">
        <f t="shared" si="9"/>
        <v>-95077.549799999993</v>
      </c>
    </row>
    <row r="41" spans="1:9">
      <c r="A41" s="655" t="s">
        <v>390</v>
      </c>
      <c r="B41" s="655" t="s">
        <v>302</v>
      </c>
      <c r="C41" s="660">
        <v>-5000</v>
      </c>
      <c r="D41" s="660">
        <v>-697950</v>
      </c>
      <c r="E41" s="666">
        <f t="shared" si="12"/>
        <v>139.59</v>
      </c>
      <c r="F41" s="662">
        <f t="shared" si="10"/>
        <v>153.54900000000001</v>
      </c>
      <c r="G41" s="660">
        <f t="shared" si="11"/>
        <v>-767745</v>
      </c>
      <c r="H41" s="662">
        <f t="shared" si="8"/>
        <v>125.631</v>
      </c>
      <c r="I41" s="660">
        <f t="shared" si="9"/>
        <v>-628155</v>
      </c>
    </row>
    <row r="42" spans="1:9">
      <c r="A42" s="655" t="s">
        <v>455</v>
      </c>
      <c r="B42" s="655" t="s">
        <v>302</v>
      </c>
      <c r="C42" s="660">
        <v>-713861.45</v>
      </c>
      <c r="D42" s="660">
        <v>-99647919.815500095</v>
      </c>
      <c r="E42" s="666">
        <f t="shared" si="12"/>
        <v>139.59000001400847</v>
      </c>
      <c r="F42" s="662">
        <f t="shared" si="10"/>
        <v>153.54900001540932</v>
      </c>
      <c r="G42" s="660">
        <f t="shared" si="11"/>
        <v>-109612711.79705012</v>
      </c>
      <c r="H42" s="662">
        <f t="shared" si="8"/>
        <v>125.63100001260763</v>
      </c>
      <c r="I42" s="660">
        <f t="shared" si="9"/>
        <v>-89683127.833950087</v>
      </c>
    </row>
    <row r="43" spans="1:9">
      <c r="A43" s="655" t="s">
        <v>645</v>
      </c>
      <c r="B43" s="655" t="s">
        <v>302</v>
      </c>
      <c r="C43" s="655">
        <v>-1</v>
      </c>
      <c r="D43" s="660">
        <v>-139.590000000011</v>
      </c>
      <c r="E43" s="666">
        <f t="shared" si="12"/>
        <v>139.590000000011</v>
      </c>
      <c r="F43" s="662">
        <f t="shared" si="10"/>
        <v>153.54900000001211</v>
      </c>
      <c r="G43" s="660">
        <f t="shared" si="11"/>
        <v>-153.54900000001211</v>
      </c>
      <c r="H43" s="662">
        <f t="shared" si="8"/>
        <v>125.63100000000991</v>
      </c>
      <c r="I43" s="660">
        <f t="shared" si="9"/>
        <v>-125.63100000000991</v>
      </c>
    </row>
    <row r="44" spans="1:9">
      <c r="A44" s="655" t="s">
        <v>1282</v>
      </c>
      <c r="B44" s="655" t="s">
        <v>302</v>
      </c>
      <c r="C44" s="660">
        <v>0</v>
      </c>
      <c r="D44" s="660">
        <v>0</v>
      </c>
      <c r="E44" s="660"/>
      <c r="F44" s="662">
        <f t="shared" si="10"/>
        <v>0</v>
      </c>
      <c r="G44" s="660">
        <f t="shared" si="11"/>
        <v>0</v>
      </c>
      <c r="H44" s="662">
        <f t="shared" si="8"/>
        <v>0</v>
      </c>
      <c r="I44" s="660">
        <f t="shared" si="9"/>
        <v>0</v>
      </c>
    </row>
    <row r="45" spans="1:9">
      <c r="A45" s="655" t="s">
        <v>1283</v>
      </c>
      <c r="B45" s="655" t="s">
        <v>302</v>
      </c>
      <c r="C45" s="660">
        <v>-8787.64</v>
      </c>
      <c r="D45" s="660">
        <v>-1226666.67</v>
      </c>
      <c r="E45" s="666">
        <f t="shared" si="12"/>
        <v>139.59000027311086</v>
      </c>
      <c r="F45" s="662">
        <f t="shared" si="10"/>
        <v>153.54900030042197</v>
      </c>
      <c r="G45" s="660">
        <f t="shared" si="11"/>
        <v>-1349333.3370000001</v>
      </c>
      <c r="H45" s="662">
        <f t="shared" si="8"/>
        <v>125.63100024579978</v>
      </c>
      <c r="I45" s="660">
        <f t="shared" si="9"/>
        <v>-1104000.003</v>
      </c>
    </row>
    <row r="46" spans="1:9">
      <c r="A46" s="655" t="s">
        <v>275</v>
      </c>
      <c r="B46" s="655" t="s">
        <v>302</v>
      </c>
      <c r="C46" s="660">
        <v>0</v>
      </c>
      <c r="D46" s="660">
        <v>0</v>
      </c>
      <c r="E46" s="666"/>
      <c r="F46" s="662">
        <f t="shared" si="10"/>
        <v>0</v>
      </c>
      <c r="G46" s="660">
        <f t="shared" si="11"/>
        <v>0</v>
      </c>
      <c r="H46" s="662">
        <f t="shared" si="8"/>
        <v>0</v>
      </c>
      <c r="I46" s="660">
        <f t="shared" si="9"/>
        <v>0</v>
      </c>
    </row>
    <row r="47" spans="1:9">
      <c r="A47" s="655" t="s">
        <v>1284</v>
      </c>
      <c r="B47" s="655" t="s">
        <v>302</v>
      </c>
      <c r="C47" s="660">
        <v>-167298.26999999999</v>
      </c>
      <c r="D47" s="660">
        <v>-23353165.5</v>
      </c>
      <c r="E47" s="666">
        <f t="shared" si="12"/>
        <v>139.58999994441066</v>
      </c>
      <c r="F47" s="662">
        <f t="shared" si="10"/>
        <v>153.54899993885175</v>
      </c>
      <c r="G47" s="660">
        <f t="shared" si="11"/>
        <v>-25688482.050000001</v>
      </c>
      <c r="H47" s="662">
        <f t="shared" si="8"/>
        <v>125.63099994996961</v>
      </c>
      <c r="I47" s="660">
        <f t="shared" si="9"/>
        <v>-21017848.949999999</v>
      </c>
    </row>
    <row r="48" spans="1:9">
      <c r="A48" s="655" t="s">
        <v>1285</v>
      </c>
      <c r="B48" s="655" t="s">
        <v>302</v>
      </c>
      <c r="C48" s="660">
        <v>1419000</v>
      </c>
      <c r="D48" s="660">
        <v>198078210</v>
      </c>
      <c r="E48" s="666">
        <f t="shared" si="12"/>
        <v>139.59</v>
      </c>
      <c r="F48" s="662">
        <f t="shared" si="10"/>
        <v>153.54900000000001</v>
      </c>
      <c r="G48" s="660">
        <f t="shared" si="11"/>
        <v>217886031</v>
      </c>
      <c r="H48" s="662">
        <f t="shared" si="8"/>
        <v>125.631</v>
      </c>
      <c r="I48" s="660">
        <f t="shared" si="9"/>
        <v>178270389</v>
      </c>
    </row>
    <row r="49" spans="1:9" ht="16.399999999999999">
      <c r="A49" s="663" t="s">
        <v>290</v>
      </c>
      <c r="B49" s="663"/>
      <c r="C49" s="663"/>
      <c r="D49" s="664">
        <f>SUM(D37:D48)</f>
        <v>71351682.547199905</v>
      </c>
      <c r="E49" s="663"/>
      <c r="F49" s="663"/>
      <c r="G49" s="664">
        <f>SUM(G37:G48)</f>
        <v>78486850.801919907</v>
      </c>
      <c r="I49" s="664">
        <f>SUM(I37:I48)</f>
        <v>64216514.292479917</v>
      </c>
    </row>
    <row r="50" spans="1:9">
      <c r="A50" s="655" t="s">
        <v>1286</v>
      </c>
      <c r="G50" s="665">
        <f>G49-D49</f>
        <v>7135168.2547200024</v>
      </c>
      <c r="I50" s="665">
        <f>I49-D49</f>
        <v>-7135168.2547199875</v>
      </c>
    </row>
    <row r="55" spans="1:9">
      <c r="A55" s="672" t="s">
        <v>1293</v>
      </c>
    </row>
    <row r="56" spans="1:9" s="186" customFormat="1" ht="51.35">
      <c r="A56" s="451"/>
      <c r="B56" s="668" t="s">
        <v>1294</v>
      </c>
      <c r="C56" s="451"/>
      <c r="D56" s="554" t="s">
        <v>1295</v>
      </c>
      <c r="E56" s="668" t="s">
        <v>1296</v>
      </c>
    </row>
    <row r="57" spans="1:9" s="186" customFormat="1" ht="12.85">
      <c r="A57" s="554">
        <v>2013</v>
      </c>
      <c r="B57" s="451"/>
      <c r="C57" s="451"/>
      <c r="D57" s="554" t="s">
        <v>435</v>
      </c>
      <c r="E57" s="554" t="s">
        <v>658</v>
      </c>
    </row>
    <row r="58" spans="1:9" s="186" customFormat="1" ht="12.85">
      <c r="A58" s="554" t="s">
        <v>1297</v>
      </c>
      <c r="B58" s="669" t="s">
        <v>1298</v>
      </c>
      <c r="C58" s="669"/>
      <c r="D58" s="451">
        <v>0</v>
      </c>
      <c r="E58" s="451">
        <v>0</v>
      </c>
    </row>
    <row r="59" spans="1:9" s="186" customFormat="1" ht="12.85">
      <c r="A59" s="554" t="s">
        <v>1297</v>
      </c>
      <c r="B59" s="669" t="s">
        <v>1299</v>
      </c>
      <c r="C59" s="669"/>
      <c r="D59" s="451">
        <v>0</v>
      </c>
      <c r="E59" s="451">
        <v>0</v>
      </c>
    </row>
    <row r="60" spans="1:9" s="186" customFormat="1" ht="12.85">
      <c r="A60" s="554"/>
      <c r="B60" s="451"/>
      <c r="C60" s="451"/>
      <c r="D60" s="451"/>
      <c r="E60" s="451"/>
    </row>
    <row r="61" spans="1:9" s="186" customFormat="1" ht="12.85">
      <c r="A61" s="554">
        <v>2012</v>
      </c>
      <c r="B61" s="451"/>
      <c r="C61" s="451"/>
      <c r="D61" s="451"/>
      <c r="E61" s="451"/>
    </row>
    <row r="62" spans="1:9" s="186" customFormat="1" ht="12.85">
      <c r="A62" s="554" t="s">
        <v>1297</v>
      </c>
      <c r="B62" s="669" t="s">
        <v>1298</v>
      </c>
      <c r="C62" s="669"/>
      <c r="D62" s="451">
        <v>0</v>
      </c>
      <c r="E62" s="451">
        <v>0</v>
      </c>
    </row>
    <row r="63" spans="1:9" s="186" customFormat="1" ht="12.85">
      <c r="A63" s="554" t="s">
        <v>1297</v>
      </c>
      <c r="B63" s="669" t="s">
        <v>1299</v>
      </c>
      <c r="C63" s="669"/>
      <c r="D63" s="451">
        <v>0</v>
      </c>
      <c r="E63" s="451">
        <v>0</v>
      </c>
    </row>
    <row r="64" spans="1:9" s="186" customFormat="1" ht="12.85"/>
    <row r="65" spans="1:1" s="186" customFormat="1" ht="12.85"/>
    <row r="66" spans="1:1" s="186" customFormat="1" ht="12.85"/>
    <row r="67" spans="1:1" s="186" customFormat="1" ht="14.3">
      <c r="A67" s="670"/>
    </row>
    <row r="68" spans="1:1" s="186" customFormat="1" ht="14.3">
      <c r="A68" s="670" t="s">
        <v>1300</v>
      </c>
    </row>
    <row r="69" spans="1:1" s="186" customFormat="1" ht="14.3">
      <c r="A69" s="671"/>
    </row>
    <row r="70" spans="1:1" s="186" customFormat="1" ht="14.3">
      <c r="A70" s="671"/>
    </row>
    <row r="71" spans="1:1" s="186" customFormat="1" ht="14.3">
      <c r="A71" s="670" t="s">
        <v>1306</v>
      </c>
    </row>
    <row r="72" spans="1:1" s="186" customFormat="1" ht="14.3">
      <c r="A72" s="671"/>
    </row>
    <row r="73" spans="1:1" s="186" customFormat="1" ht="14.3">
      <c r="A73" s="670" t="s">
        <v>1301</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sheetPr codeName="Sheet33">
    <tabColor rgb="FF7D7D7D"/>
    <pageSetUpPr fitToPage="1"/>
  </sheetPr>
  <dimension ref="A1:N11"/>
  <sheetViews>
    <sheetView showGridLines="0" workbookViewId="0">
      <pane ySplit="10" topLeftCell="A11" activePane="bottomLeft" state="frozen"/>
      <selection activeCell="A2" sqref="A2"/>
      <selection pane="bottomLeft" activeCell="G10" sqref="G10"/>
    </sheetView>
  </sheetViews>
  <sheetFormatPr defaultColWidth="11.375" defaultRowHeight="10.7" outlineLevelCol="1"/>
  <cols>
    <col min="1" max="1" width="7.75"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34</v>
      </c>
      <c r="D4" s="24"/>
      <c r="E4" s="25"/>
      <c r="F4" s="25"/>
      <c r="G4" s="25"/>
      <c r="H4" s="25"/>
      <c r="I4" s="25"/>
      <c r="J4" s="25"/>
      <c r="K4" s="26"/>
      <c r="L4" s="27"/>
      <c r="M4" s="28"/>
      <c r="N4" s="29"/>
    </row>
    <row r="5" spans="1:14" s="6" customFormat="1" ht="12.85">
      <c r="B5" s="30" t="s">
        <v>5</v>
      </c>
      <c r="C5" s="31" t="s">
        <v>37</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35</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36</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xl/worksheets/sheet30.xml><?xml version="1.0" encoding="utf-8"?>
<worksheet xmlns="http://schemas.openxmlformats.org/spreadsheetml/2006/main" xmlns:r="http://schemas.openxmlformats.org/officeDocument/2006/relationships">
  <dimension ref="A1:AD69"/>
  <sheetViews>
    <sheetView workbookViewId="0">
      <pane ySplit="1" topLeftCell="A2" activePane="bottomLeft" state="frozen"/>
      <selection pane="bottomLeft" activeCell="R67" sqref="R67"/>
    </sheetView>
  </sheetViews>
  <sheetFormatPr defaultColWidth="9.125" defaultRowHeight="10.7"/>
  <cols>
    <col min="1" max="1" width="16.875" style="113" bestFit="1" customWidth="1"/>
    <col min="2" max="2" width="38.875" style="113" bestFit="1" customWidth="1"/>
    <col min="3" max="3" width="11.75" style="113" bestFit="1" customWidth="1"/>
    <col min="4" max="4" width="19.625" style="113" bestFit="1" customWidth="1"/>
    <col min="5" max="5" width="13.75" style="115" bestFit="1" customWidth="1"/>
    <col min="6" max="7" width="13.75" style="115" customWidth="1"/>
    <col min="8" max="8" width="19" style="115" bestFit="1" customWidth="1"/>
    <col min="9" max="9" width="6.75" style="115" hidden="1" customWidth="1"/>
    <col min="10" max="10" width="12.25" style="115" bestFit="1" customWidth="1"/>
    <col min="11" max="11" width="12.25" style="115" customWidth="1"/>
    <col min="12" max="12" width="14.375" style="115" customWidth="1"/>
    <col min="13" max="14" width="12.25" style="115" customWidth="1"/>
    <col min="15" max="15" width="14" style="115" customWidth="1"/>
    <col min="16" max="18" width="12.25" style="115" customWidth="1"/>
    <col min="19" max="21" width="9.125" style="113"/>
    <col min="22" max="22" width="15.875" style="115" bestFit="1" customWidth="1"/>
    <col min="23" max="23" width="11.375" style="118" bestFit="1" customWidth="1"/>
    <col min="24" max="24" width="12.25" style="113" bestFit="1" customWidth="1"/>
    <col min="25" max="25" width="11.125" style="113" bestFit="1" customWidth="1"/>
    <col min="26" max="16384" width="9.125" style="113"/>
  </cols>
  <sheetData>
    <row r="1" spans="1:30" s="116" customFormat="1">
      <c r="A1" s="116" t="s">
        <v>260</v>
      </c>
      <c r="B1" s="116" t="s">
        <v>261</v>
      </c>
      <c r="C1" s="116" t="s">
        <v>262</v>
      </c>
      <c r="D1" s="116" t="s">
        <v>263</v>
      </c>
      <c r="E1" s="117" t="s">
        <v>10</v>
      </c>
      <c r="F1" s="117" t="s">
        <v>11</v>
      </c>
      <c r="G1" s="446" t="s">
        <v>12</v>
      </c>
      <c r="H1" s="117" t="s">
        <v>490</v>
      </c>
      <c r="I1" s="117" t="s">
        <v>13</v>
      </c>
      <c r="J1" s="418" t="s">
        <v>784</v>
      </c>
      <c r="K1" s="117" t="s">
        <v>11</v>
      </c>
      <c r="L1" s="447" t="s">
        <v>783</v>
      </c>
      <c r="M1" s="418" t="s">
        <v>817</v>
      </c>
      <c r="N1" s="117" t="s">
        <v>11</v>
      </c>
      <c r="O1" s="448" t="s">
        <v>818</v>
      </c>
      <c r="P1" s="117" t="s">
        <v>785</v>
      </c>
      <c r="Q1" s="117" t="s">
        <v>295</v>
      </c>
      <c r="R1" s="117" t="s">
        <v>296</v>
      </c>
      <c r="S1" s="116" t="s">
        <v>264</v>
      </c>
      <c r="T1" s="116" t="s">
        <v>265</v>
      </c>
      <c r="V1" s="117" t="s">
        <v>365</v>
      </c>
      <c r="W1" s="120" t="s">
        <v>316</v>
      </c>
      <c r="X1" s="117" t="s">
        <v>364</v>
      </c>
      <c r="Y1" s="120" t="s">
        <v>316</v>
      </c>
    </row>
    <row r="2" spans="1:30">
      <c r="A2" s="114" t="s">
        <v>120</v>
      </c>
      <c r="B2" s="113" t="s">
        <v>121</v>
      </c>
      <c r="C2" s="113" t="s">
        <v>119</v>
      </c>
      <c r="D2" s="113" t="s">
        <v>119</v>
      </c>
      <c r="E2" s="115">
        <v>1753608030</v>
      </c>
      <c r="G2" s="115">
        <f>SUM(E2:F2)</f>
        <v>1753608030</v>
      </c>
      <c r="J2" s="115">
        <v>-1753608030</v>
      </c>
      <c r="L2" s="115">
        <f>SUM(J2:K2)</f>
        <v>-1753608030</v>
      </c>
      <c r="M2" s="115">
        <v>-873225000</v>
      </c>
      <c r="O2" s="115">
        <f>SUM(M2:N2)</f>
        <v>-873225000</v>
      </c>
      <c r="P2" s="115" t="s">
        <v>472</v>
      </c>
      <c r="Q2" s="115" t="s">
        <v>472</v>
      </c>
      <c r="R2" s="115" t="s">
        <v>472</v>
      </c>
      <c r="S2" s="113" t="s">
        <v>118</v>
      </c>
      <c r="T2" s="113" t="s">
        <v>126</v>
      </c>
      <c r="V2" s="115">
        <f>VLOOKUP($A2,Sheet1!$A:$E,4,FALSE)</f>
        <v>-1753608030</v>
      </c>
      <c r="W2" s="119">
        <f>E2-V2</f>
        <v>3507216060</v>
      </c>
      <c r="X2" s="115">
        <f>VLOOKUP($A2,Sheet1!$A:$E,5,FALSE)</f>
        <v>-873225000</v>
      </c>
      <c r="Y2" s="119">
        <f>J2-X2</f>
        <v>-880383030</v>
      </c>
      <c r="AC2" s="627">
        <v>101</v>
      </c>
      <c r="AD2" s="113" t="b">
        <v>1</v>
      </c>
    </row>
    <row r="3" spans="1:30">
      <c r="A3" s="114" t="s">
        <v>122</v>
      </c>
      <c r="B3" s="113" t="s">
        <v>123</v>
      </c>
      <c r="C3" s="113" t="s">
        <v>119</v>
      </c>
      <c r="D3" s="113" t="s">
        <v>119</v>
      </c>
      <c r="E3" s="115">
        <v>-23547282.640000001</v>
      </c>
      <c r="G3" s="115">
        <f t="shared" ref="G3:G65" si="0">SUM(E3:F3)</f>
        <v>-23547282.640000001</v>
      </c>
      <c r="J3" s="115">
        <v>-4002576.3385866005</v>
      </c>
      <c r="L3" s="115">
        <f t="shared" ref="L3:L13" si="1">SUM(J3:K3)</f>
        <v>-4002576.3385866005</v>
      </c>
      <c r="M3" s="115">
        <v>-3953455.1991999201</v>
      </c>
      <c r="O3" s="115">
        <f t="shared" ref="O3:O13" si="2">SUM(M3:N3)</f>
        <v>-3953455.1991999201</v>
      </c>
      <c r="P3" s="115" t="s">
        <v>476</v>
      </c>
      <c r="Q3" s="115" t="s">
        <v>476</v>
      </c>
      <c r="R3" s="115" t="s">
        <v>476</v>
      </c>
      <c r="S3" s="113" t="s">
        <v>118</v>
      </c>
      <c r="T3" s="113" t="s">
        <v>126</v>
      </c>
      <c r="V3" s="115">
        <f>VLOOKUP($A3,Sheet1!$A:$E,4,FALSE)</f>
        <v>10077353</v>
      </c>
      <c r="W3" s="119">
        <f t="shared" ref="W3:W64" si="3">E3-V3</f>
        <v>-33624635.640000001</v>
      </c>
      <c r="X3" s="115">
        <f>VLOOKUP($A3,Sheet1!$A:$E,5,FALSE)</f>
        <v>3061949</v>
      </c>
      <c r="Y3" s="119">
        <f t="shared" ref="Y3:Y64" si="4">J3-X3</f>
        <v>-7064525.3385866005</v>
      </c>
      <c r="AC3" s="627">
        <v>108</v>
      </c>
      <c r="AD3" s="208" t="b">
        <v>1</v>
      </c>
    </row>
    <row r="4" spans="1:30" s="208" customFormat="1">
      <c r="A4" s="628">
        <v>110</v>
      </c>
      <c r="B4" s="208" t="s">
        <v>788</v>
      </c>
      <c r="C4" s="208" t="s">
        <v>119</v>
      </c>
      <c r="D4" s="208" t="s">
        <v>119</v>
      </c>
      <c r="E4" s="115">
        <v>-98739.65</v>
      </c>
      <c r="F4" s="115"/>
      <c r="G4" s="115">
        <f t="shared" si="0"/>
        <v>-98739.65</v>
      </c>
      <c r="H4" s="115"/>
      <c r="I4" s="115"/>
      <c r="J4" s="115"/>
      <c r="K4" s="115"/>
      <c r="L4" s="115"/>
      <c r="M4" s="115"/>
      <c r="N4" s="115"/>
      <c r="O4" s="115"/>
      <c r="P4" s="115" t="s">
        <v>477</v>
      </c>
      <c r="Q4" s="115"/>
      <c r="R4" s="115"/>
      <c r="V4" s="115"/>
      <c r="W4" s="119"/>
      <c r="X4" s="115"/>
      <c r="Y4" s="119"/>
      <c r="AC4" s="627">
        <v>110</v>
      </c>
      <c r="AD4" s="208" t="b">
        <v>1</v>
      </c>
    </row>
    <row r="5" spans="1:30">
      <c r="A5" s="114" t="s">
        <v>124</v>
      </c>
      <c r="B5" s="113" t="s">
        <v>125</v>
      </c>
      <c r="C5" s="113" t="s">
        <v>119</v>
      </c>
      <c r="D5" s="113" t="s">
        <v>119</v>
      </c>
      <c r="E5" s="115">
        <v>-23914254.2300645</v>
      </c>
      <c r="G5" s="115">
        <f t="shared" si="0"/>
        <v>-23914254.2300645</v>
      </c>
      <c r="J5" s="115">
        <v>14079929.4877866</v>
      </c>
      <c r="L5" s="115">
        <f t="shared" si="1"/>
        <v>14079929.4877866</v>
      </c>
      <c r="M5" s="115">
        <v>7015404.4192000004</v>
      </c>
      <c r="O5" s="115">
        <f t="shared" si="2"/>
        <v>7015404.4192000004</v>
      </c>
      <c r="P5" s="115" t="s">
        <v>478</v>
      </c>
      <c r="Q5" s="115" t="s">
        <v>476</v>
      </c>
      <c r="R5" s="115" t="s">
        <v>476</v>
      </c>
      <c r="S5" s="113" t="s">
        <v>118</v>
      </c>
      <c r="T5" s="113" t="s">
        <v>126</v>
      </c>
      <c r="V5" s="115">
        <f>VLOOKUP($A5,Sheet1!$A:$E,4,FALSE)</f>
        <v>0</v>
      </c>
      <c r="W5" s="119">
        <f t="shared" si="3"/>
        <v>-23914254.2300645</v>
      </c>
      <c r="X5" s="115">
        <f>VLOOKUP($A5,Sheet1!$A:$E,5,FALSE)</f>
        <v>0</v>
      </c>
      <c r="Y5" s="119">
        <f t="shared" si="4"/>
        <v>14079929.4877866</v>
      </c>
      <c r="AC5" s="114" t="s">
        <v>124</v>
      </c>
      <c r="AD5" s="208" t="b">
        <v>1</v>
      </c>
    </row>
    <row r="6" spans="1:30">
      <c r="A6" s="114" t="s">
        <v>72</v>
      </c>
      <c r="B6" s="113" t="s">
        <v>73</v>
      </c>
      <c r="C6" s="113" t="s">
        <v>266</v>
      </c>
      <c r="D6" s="113" t="s">
        <v>267</v>
      </c>
      <c r="E6" s="115">
        <v>979472789</v>
      </c>
      <c r="F6" s="115">
        <v>-5179399</v>
      </c>
      <c r="G6" s="115">
        <f t="shared" si="0"/>
        <v>974293390</v>
      </c>
      <c r="H6" s="115" t="s">
        <v>493</v>
      </c>
      <c r="J6" s="115">
        <v>979150149</v>
      </c>
      <c r="K6" s="115">
        <v>-5179399</v>
      </c>
      <c r="L6" s="115">
        <f t="shared" si="1"/>
        <v>973970750</v>
      </c>
      <c r="M6" s="115">
        <v>878424000</v>
      </c>
      <c r="O6" s="115">
        <f t="shared" si="2"/>
        <v>878424000</v>
      </c>
      <c r="P6" s="115" t="s">
        <v>458</v>
      </c>
      <c r="Q6" s="115" t="s">
        <v>458</v>
      </c>
      <c r="R6" s="115" t="s">
        <v>458</v>
      </c>
      <c r="S6" s="113" t="s">
        <v>71</v>
      </c>
      <c r="T6" s="113" t="s">
        <v>71</v>
      </c>
      <c r="V6" s="115">
        <f>VLOOKUP($A6,Sheet1!$A:$E,4,FALSE)</f>
        <v>979150149</v>
      </c>
      <c r="W6" s="119">
        <f t="shared" si="3"/>
        <v>322640</v>
      </c>
      <c r="X6" s="115">
        <f>VLOOKUP($A6,Sheet1!$A:$E,5,FALSE)</f>
        <v>878424000</v>
      </c>
      <c r="Y6" s="119">
        <f t="shared" si="4"/>
        <v>100726149</v>
      </c>
      <c r="AC6" s="627">
        <v>211</v>
      </c>
      <c r="AD6" s="208" t="b">
        <v>0</v>
      </c>
    </row>
    <row r="7" spans="1:30">
      <c r="A7" s="114" t="s">
        <v>74</v>
      </c>
      <c r="B7" s="113" t="s">
        <v>75</v>
      </c>
      <c r="C7" s="113" t="s">
        <v>266</v>
      </c>
      <c r="D7" s="113" t="s">
        <v>267</v>
      </c>
      <c r="E7" s="115">
        <v>2029599.57</v>
      </c>
      <c r="G7" s="115">
        <f t="shared" si="0"/>
        <v>2029599.57</v>
      </c>
      <c r="J7" s="115">
        <v>2029599.57</v>
      </c>
      <c r="L7" s="115">
        <f t="shared" si="1"/>
        <v>2029599.57</v>
      </c>
      <c r="M7" s="115">
        <v>2029599.57</v>
      </c>
      <c r="O7" s="115">
        <f t="shared" si="2"/>
        <v>2029599.57</v>
      </c>
      <c r="P7" s="115" t="s">
        <v>457</v>
      </c>
      <c r="Q7" s="115" t="s">
        <v>457</v>
      </c>
      <c r="R7" s="115" t="s">
        <v>457</v>
      </c>
      <c r="S7" s="113" t="s">
        <v>71</v>
      </c>
      <c r="T7" s="113" t="s">
        <v>71</v>
      </c>
      <c r="V7" s="115">
        <f>VLOOKUP($A7,Sheet1!$A:$E,4,FALSE)</f>
        <v>2029600</v>
      </c>
      <c r="W7" s="119">
        <f t="shared" si="3"/>
        <v>-0.42999999993480742</v>
      </c>
      <c r="X7" s="115">
        <f>VLOOKUP($A7,Sheet1!$A:$E,5,FALSE)</f>
        <v>2029600</v>
      </c>
      <c r="Y7" s="119">
        <f t="shared" si="4"/>
        <v>-0.42999999993480742</v>
      </c>
      <c r="AC7" s="627">
        <v>215</v>
      </c>
      <c r="AD7" s="208" t="b">
        <v>0</v>
      </c>
    </row>
    <row r="8" spans="1:30">
      <c r="A8" s="114" t="s">
        <v>76</v>
      </c>
      <c r="B8" s="113" t="s">
        <v>77</v>
      </c>
      <c r="C8" s="113" t="s">
        <v>266</v>
      </c>
      <c r="D8" s="113" t="s">
        <v>267</v>
      </c>
      <c r="E8" s="115">
        <v>52758</v>
      </c>
      <c r="G8" s="115">
        <f t="shared" si="0"/>
        <v>52758</v>
      </c>
      <c r="J8" s="115">
        <v>52758</v>
      </c>
      <c r="L8" s="115">
        <f t="shared" si="1"/>
        <v>52758</v>
      </c>
      <c r="M8" s="115">
        <v>52758</v>
      </c>
      <c r="O8" s="115">
        <f t="shared" si="2"/>
        <v>52758</v>
      </c>
      <c r="P8" s="115" t="s">
        <v>457</v>
      </c>
      <c r="Q8" s="115" t="s">
        <v>457</v>
      </c>
      <c r="R8" s="115" t="s">
        <v>457</v>
      </c>
      <c r="S8" s="113" t="s">
        <v>71</v>
      </c>
      <c r="T8" s="113" t="s">
        <v>71</v>
      </c>
      <c r="V8" s="115">
        <f>VLOOKUP($A8,Sheet1!$A:$E,4,FALSE)</f>
        <v>52758</v>
      </c>
      <c r="W8" s="119">
        <f t="shared" si="3"/>
        <v>0</v>
      </c>
      <c r="X8" s="115">
        <f>VLOOKUP($A8,Sheet1!$A:$E,5,FALSE)</f>
        <v>52758</v>
      </c>
      <c r="Y8" s="119">
        <f t="shared" si="4"/>
        <v>0</v>
      </c>
      <c r="AC8" s="627">
        <v>2182</v>
      </c>
      <c r="AD8" s="208" t="b">
        <v>0</v>
      </c>
    </row>
    <row r="9" spans="1:30" s="208" customFormat="1">
      <c r="A9" s="628">
        <v>2183</v>
      </c>
      <c r="B9" s="629" t="s">
        <v>792</v>
      </c>
      <c r="C9" s="208" t="s">
        <v>266</v>
      </c>
      <c r="D9" s="208" t="s">
        <v>267</v>
      </c>
      <c r="E9" s="115">
        <v>378095.29499999998</v>
      </c>
      <c r="F9" s="115"/>
      <c r="G9" s="115">
        <f t="shared" si="0"/>
        <v>378095.29499999998</v>
      </c>
      <c r="H9" s="115"/>
      <c r="I9" s="115"/>
      <c r="J9" s="115"/>
      <c r="K9" s="115"/>
      <c r="L9" s="115"/>
      <c r="M9" s="115"/>
      <c r="N9" s="115"/>
      <c r="O9" s="115"/>
      <c r="P9" s="115" t="s">
        <v>457</v>
      </c>
      <c r="Q9" s="115" t="s">
        <v>457</v>
      </c>
      <c r="R9" s="115" t="s">
        <v>457</v>
      </c>
      <c r="S9" s="208" t="s">
        <v>71</v>
      </c>
      <c r="T9" s="208" t="s">
        <v>71</v>
      </c>
      <c r="V9" s="115"/>
      <c r="W9" s="119"/>
      <c r="X9" s="115"/>
      <c r="Y9" s="119"/>
      <c r="AC9" s="627">
        <v>2183</v>
      </c>
    </row>
    <row r="10" spans="1:30">
      <c r="A10" s="114" t="s">
        <v>78</v>
      </c>
      <c r="B10" s="113" t="s">
        <v>79</v>
      </c>
      <c r="C10" s="113" t="s">
        <v>266</v>
      </c>
      <c r="D10" s="113" t="s">
        <v>267</v>
      </c>
      <c r="E10" s="115">
        <v>847469370.02380002</v>
      </c>
      <c r="F10" s="115">
        <f>-K6</f>
        <v>5179399</v>
      </c>
      <c r="G10" s="115">
        <f t="shared" si="0"/>
        <v>852648769.02380002</v>
      </c>
      <c r="H10" s="115" t="s">
        <v>493</v>
      </c>
      <c r="J10" s="115">
        <v>212211314.023</v>
      </c>
      <c r="K10" s="115">
        <f>-K6</f>
        <v>5179399</v>
      </c>
      <c r="L10" s="115">
        <f t="shared" si="1"/>
        <v>217390713.023</v>
      </c>
      <c r="M10" s="115">
        <v>78844216.469999999</v>
      </c>
      <c r="O10" s="115">
        <f t="shared" si="2"/>
        <v>78844216.469999999</v>
      </c>
      <c r="P10" s="115" t="s">
        <v>458</v>
      </c>
      <c r="Q10" s="115" t="s">
        <v>458</v>
      </c>
      <c r="R10" s="115" t="s">
        <v>458</v>
      </c>
      <c r="S10" s="113" t="s">
        <v>71</v>
      </c>
      <c r="T10" s="113" t="s">
        <v>71</v>
      </c>
      <c r="V10" s="115">
        <f>VLOOKUP($A10,Sheet1!$A:$E,4,FALSE)</f>
        <v>212211314</v>
      </c>
      <c r="W10" s="119">
        <f t="shared" si="3"/>
        <v>635258056.02380002</v>
      </c>
      <c r="X10" s="115">
        <f>VLOOKUP($A10,Sheet1!$A:$E,5,FALSE)</f>
        <v>78844216</v>
      </c>
      <c r="Y10" s="119">
        <f t="shared" si="4"/>
        <v>133367098.023</v>
      </c>
      <c r="AC10" s="627">
        <v>232</v>
      </c>
      <c r="AD10" s="208" t="b">
        <v>0</v>
      </c>
    </row>
    <row r="11" spans="1:30">
      <c r="A11" s="114" t="s">
        <v>80</v>
      </c>
      <c r="B11" s="113" t="s">
        <v>81</v>
      </c>
      <c r="C11" s="113" t="s">
        <v>266</v>
      </c>
      <c r="D11" s="113" t="s">
        <v>267</v>
      </c>
      <c r="E11" s="115">
        <v>-839546</v>
      </c>
      <c r="G11" s="115">
        <f t="shared" si="0"/>
        <v>-839546</v>
      </c>
      <c r="J11" s="115">
        <v>-542037</v>
      </c>
      <c r="L11" s="115">
        <f t="shared" si="1"/>
        <v>-542037</v>
      </c>
      <c r="M11" s="115">
        <v>-170151</v>
      </c>
      <c r="O11" s="115">
        <f t="shared" si="2"/>
        <v>-170151</v>
      </c>
      <c r="P11" s="115" t="s">
        <v>457</v>
      </c>
      <c r="Q11" s="115" t="s">
        <v>457</v>
      </c>
      <c r="R11" s="115" t="s">
        <v>457</v>
      </c>
      <c r="S11" s="113" t="s">
        <v>71</v>
      </c>
      <c r="T11" s="113" t="s">
        <v>71</v>
      </c>
      <c r="V11" s="115">
        <f>VLOOKUP($A11,Sheet1!$A:$E,4,FALSE)</f>
        <v>-542037</v>
      </c>
      <c r="W11" s="119">
        <f t="shared" si="3"/>
        <v>-297509</v>
      </c>
      <c r="X11" s="115">
        <f>VLOOKUP($A11,Sheet1!$A:$E,5,FALSE)</f>
        <v>-170151</v>
      </c>
      <c r="Y11" s="119">
        <f t="shared" si="4"/>
        <v>-371886</v>
      </c>
      <c r="AC11" s="627">
        <v>2815</v>
      </c>
      <c r="AD11" s="208" t="b">
        <v>0</v>
      </c>
    </row>
    <row r="12" spans="1:30">
      <c r="A12" s="114" t="s">
        <v>82</v>
      </c>
      <c r="B12" s="113" t="s">
        <v>83</v>
      </c>
      <c r="C12" s="113" t="s">
        <v>266</v>
      </c>
      <c r="D12" s="113" t="s">
        <v>267</v>
      </c>
      <c r="E12" s="115">
        <v>-30550</v>
      </c>
      <c r="G12" s="115">
        <f t="shared" si="0"/>
        <v>-30550</v>
      </c>
      <c r="J12" s="115">
        <v>-23079</v>
      </c>
      <c r="L12" s="115">
        <f t="shared" si="1"/>
        <v>-23079</v>
      </c>
      <c r="M12" s="115">
        <v>-13188</v>
      </c>
      <c r="O12" s="115">
        <f t="shared" si="2"/>
        <v>-13188</v>
      </c>
      <c r="P12" s="115" t="s">
        <v>457</v>
      </c>
      <c r="Q12" s="115" t="s">
        <v>457</v>
      </c>
      <c r="R12" s="115" t="s">
        <v>457</v>
      </c>
      <c r="S12" s="113" t="s">
        <v>71</v>
      </c>
      <c r="T12" s="113" t="s">
        <v>71</v>
      </c>
      <c r="V12" s="115">
        <f>VLOOKUP($A12,Sheet1!$A:$E,4,FALSE)</f>
        <v>-23079</v>
      </c>
      <c r="W12" s="119">
        <f t="shared" si="3"/>
        <v>-7471</v>
      </c>
      <c r="X12" s="115">
        <f>VLOOKUP($A12,Sheet1!$A:$E,5,FALSE)</f>
        <v>-13188</v>
      </c>
      <c r="Y12" s="119">
        <f t="shared" si="4"/>
        <v>-9891</v>
      </c>
      <c r="AC12" s="627">
        <v>28182</v>
      </c>
      <c r="AD12" s="208" t="b">
        <v>0</v>
      </c>
    </row>
    <row r="13" spans="1:30">
      <c r="A13" s="114" t="s">
        <v>93</v>
      </c>
      <c r="B13" s="113" t="s">
        <v>94</v>
      </c>
      <c r="C13" s="113" t="s">
        <v>268</v>
      </c>
      <c r="D13" s="113" t="s">
        <v>269</v>
      </c>
      <c r="E13" s="115">
        <v>152820004.80186799</v>
      </c>
      <c r="G13" s="115">
        <f t="shared" si="0"/>
        <v>152820004.80186799</v>
      </c>
      <c r="J13" s="115">
        <v>-142940556.515315</v>
      </c>
      <c r="L13" s="115">
        <f t="shared" si="1"/>
        <v>-142940556.515315</v>
      </c>
      <c r="M13" s="115">
        <v>-58247364.459899999</v>
      </c>
      <c r="O13" s="115">
        <f t="shared" si="2"/>
        <v>-58247364.459899999</v>
      </c>
      <c r="P13" s="115" t="s">
        <v>468</v>
      </c>
      <c r="Q13" s="115" t="s">
        <v>468</v>
      </c>
      <c r="R13" s="115" t="s">
        <v>468</v>
      </c>
      <c r="S13" s="113" t="s">
        <v>92</v>
      </c>
      <c r="T13" s="113" t="s">
        <v>92</v>
      </c>
      <c r="V13" s="115">
        <f>VLOOKUP($A13,Sheet1!$A:$E,4,FALSE)</f>
        <v>-142940557</v>
      </c>
      <c r="W13" s="119">
        <f t="shared" si="3"/>
        <v>295760561.80186796</v>
      </c>
      <c r="X13" s="115">
        <f>VLOOKUP($A13,Sheet1!$A:$E,5,FALSE)</f>
        <v>-58247364</v>
      </c>
      <c r="Y13" s="119">
        <f t="shared" si="4"/>
        <v>-84693192.515314996</v>
      </c>
      <c r="AC13" s="627">
        <v>401</v>
      </c>
      <c r="AD13" s="208" t="b">
        <v>0</v>
      </c>
    </row>
    <row r="14" spans="1:30" s="208" customFormat="1">
      <c r="A14" s="114"/>
      <c r="B14" s="208" t="s">
        <v>765</v>
      </c>
      <c r="C14" s="208" t="s">
        <v>268</v>
      </c>
      <c r="D14" s="208" t="s">
        <v>269</v>
      </c>
      <c r="E14" s="115"/>
      <c r="F14" s="115"/>
      <c r="G14" s="115">
        <f t="shared" si="0"/>
        <v>0</v>
      </c>
      <c r="H14" s="115"/>
      <c r="I14" s="115"/>
      <c r="J14" s="115"/>
      <c r="K14" s="115">
        <f>Kapitali!AD105</f>
        <v>-28710918.500000119</v>
      </c>
      <c r="L14" s="115">
        <f>SUM(J14:K14)</f>
        <v>-28710918.500000119</v>
      </c>
      <c r="M14" s="115"/>
      <c r="N14" s="115"/>
      <c r="O14" s="115"/>
      <c r="P14" s="115" t="s">
        <v>465</v>
      </c>
      <c r="Q14" s="115" t="s">
        <v>465</v>
      </c>
      <c r="R14" s="115"/>
      <c r="V14" s="115"/>
      <c r="W14" s="119"/>
      <c r="X14" s="115"/>
      <c r="Y14" s="119"/>
      <c r="AC14" s="114"/>
      <c r="AD14" s="208" t="b">
        <v>0</v>
      </c>
    </row>
    <row r="15" spans="1:30">
      <c r="A15" s="114" t="s">
        <v>100</v>
      </c>
      <c r="B15" s="113" t="s">
        <v>101</v>
      </c>
      <c r="C15" s="113" t="s">
        <v>268</v>
      </c>
      <c r="D15" s="113" t="s">
        <v>270</v>
      </c>
      <c r="E15" s="115">
        <v>10092</v>
      </c>
      <c r="G15" s="115">
        <f t="shared" si="0"/>
        <v>10092</v>
      </c>
      <c r="J15" s="115">
        <v>0</v>
      </c>
      <c r="L15" s="115">
        <f t="shared" ref="L15:L64" si="5">SUM(J15:K15)</f>
        <v>0</v>
      </c>
      <c r="M15" s="115">
        <v>61023.61</v>
      </c>
      <c r="O15" s="115">
        <f t="shared" ref="O15:O64" si="6">SUM(M15:N15)</f>
        <v>61023.61</v>
      </c>
      <c r="P15" s="115" t="s">
        <v>468</v>
      </c>
      <c r="Q15" s="115" t="s">
        <v>461</v>
      </c>
      <c r="R15" s="115" t="s">
        <v>461</v>
      </c>
      <c r="S15" s="113" t="s">
        <v>99</v>
      </c>
      <c r="T15" s="113" t="s">
        <v>99</v>
      </c>
      <c r="V15" s="115" t="str">
        <f>VLOOKUP($A15,Sheet1!$A:$E,4,FALSE)</f>
        <v xml:space="preserve"> -      </v>
      </c>
      <c r="W15" s="119">
        <v>0</v>
      </c>
      <c r="X15" s="115">
        <f>VLOOKUP($A15,Sheet1!$A:$E,5,FALSE)</f>
        <v>61024</v>
      </c>
      <c r="Y15" s="119">
        <f t="shared" si="4"/>
        <v>-61024</v>
      </c>
      <c r="AC15" s="627">
        <v>408</v>
      </c>
      <c r="AD15" s="208" t="b">
        <v>0</v>
      </c>
    </row>
    <row r="16" spans="1:30">
      <c r="A16" s="114" t="s">
        <v>47</v>
      </c>
      <c r="B16" s="113" t="s">
        <v>48</v>
      </c>
      <c r="C16" s="113" t="s">
        <v>266</v>
      </c>
      <c r="D16" s="113" t="s">
        <v>271</v>
      </c>
      <c r="E16" s="115">
        <v>17623918.555999901</v>
      </c>
      <c r="G16" s="115">
        <f t="shared" si="0"/>
        <v>17623918.555999901</v>
      </c>
      <c r="J16" s="115">
        <v>196878124.04480001</v>
      </c>
      <c r="L16" s="115">
        <f t="shared" si="5"/>
        <v>196878124.04480001</v>
      </c>
      <c r="M16" s="115">
        <v>0</v>
      </c>
      <c r="O16" s="115">
        <f t="shared" si="6"/>
        <v>0</v>
      </c>
      <c r="P16" s="115" t="s">
        <v>461</v>
      </c>
      <c r="Q16" s="115" t="s">
        <v>461</v>
      </c>
      <c r="R16" s="115" t="s">
        <v>461</v>
      </c>
      <c r="S16" s="113" t="s">
        <v>46</v>
      </c>
      <c r="T16" s="113" t="s">
        <v>46</v>
      </c>
      <c r="V16" s="115">
        <f>VLOOKUP($A16,Sheet1!$A:$E,4,FALSE)</f>
        <v>196878124</v>
      </c>
      <c r="W16" s="119">
        <f t="shared" si="3"/>
        <v>-179254205.4440001</v>
      </c>
      <c r="X16" s="115">
        <v>0</v>
      </c>
      <c r="Y16" s="119">
        <f t="shared" si="4"/>
        <v>196878124.04480001</v>
      </c>
      <c r="AC16" s="627">
        <v>409</v>
      </c>
      <c r="AD16" s="208" t="b">
        <v>0</v>
      </c>
    </row>
    <row r="17" spans="1:30">
      <c r="A17" s="114" t="s">
        <v>272</v>
      </c>
      <c r="B17" s="113" t="s">
        <v>273</v>
      </c>
      <c r="C17" s="113" t="s">
        <v>266</v>
      </c>
      <c r="D17" s="113" t="s">
        <v>271</v>
      </c>
      <c r="E17" s="115">
        <v>0</v>
      </c>
      <c r="G17" s="115">
        <f t="shared" si="0"/>
        <v>0</v>
      </c>
      <c r="J17" s="115">
        <v>0</v>
      </c>
      <c r="L17" s="115">
        <f t="shared" si="5"/>
        <v>0</v>
      </c>
      <c r="M17" s="115">
        <v>0</v>
      </c>
      <c r="O17" s="115">
        <f t="shared" si="6"/>
        <v>0</v>
      </c>
      <c r="P17" s="115" t="s">
        <v>461</v>
      </c>
      <c r="Q17" s="115" t="s">
        <v>461</v>
      </c>
      <c r="R17" s="115" t="s">
        <v>461</v>
      </c>
      <c r="S17" s="113" t="s">
        <v>46</v>
      </c>
      <c r="T17" s="113" t="s">
        <v>46</v>
      </c>
      <c r="V17" s="115">
        <v>0</v>
      </c>
      <c r="W17" s="119">
        <f t="shared" si="3"/>
        <v>0</v>
      </c>
      <c r="X17" s="115">
        <v>0</v>
      </c>
      <c r="Y17" s="119">
        <f t="shared" si="4"/>
        <v>0</v>
      </c>
      <c r="AC17" s="627">
        <v>419</v>
      </c>
      <c r="AD17" s="208" t="b">
        <v>0</v>
      </c>
    </row>
    <row r="18" spans="1:30">
      <c r="A18" s="114" t="s">
        <v>102</v>
      </c>
      <c r="B18" s="113" t="s">
        <v>103</v>
      </c>
      <c r="C18" s="208" t="s">
        <v>266</v>
      </c>
      <c r="D18" s="208" t="s">
        <v>271</v>
      </c>
      <c r="E18" s="115">
        <v>76249</v>
      </c>
      <c r="G18" s="115">
        <f t="shared" si="0"/>
        <v>76249</v>
      </c>
      <c r="J18" s="115">
        <v>-864000</v>
      </c>
      <c r="L18" s="115">
        <f t="shared" si="5"/>
        <v>-864000</v>
      </c>
      <c r="M18" s="115">
        <v>-487428</v>
      </c>
      <c r="O18" s="115">
        <f t="shared" si="6"/>
        <v>-487428</v>
      </c>
      <c r="P18" s="115" t="s">
        <v>460</v>
      </c>
      <c r="Q18" s="115" t="s">
        <v>470</v>
      </c>
      <c r="R18" s="115" t="s">
        <v>470</v>
      </c>
      <c r="S18" s="113" t="s">
        <v>99</v>
      </c>
      <c r="T18" s="113" t="s">
        <v>99</v>
      </c>
      <c r="V18" s="115">
        <f>VLOOKUP($A18,Sheet1!$A:$E,4,FALSE)</f>
        <v>-864000</v>
      </c>
      <c r="W18" s="119">
        <f t="shared" si="3"/>
        <v>940249</v>
      </c>
      <c r="X18" s="115">
        <f>VLOOKUP($A18,Sheet1!$A:$E,5,FALSE)</f>
        <v>-487428</v>
      </c>
      <c r="Y18" s="119">
        <f t="shared" si="4"/>
        <v>-376572</v>
      </c>
      <c r="AC18" s="627">
        <v>421</v>
      </c>
      <c r="AD18" s="208" t="b">
        <v>0</v>
      </c>
    </row>
    <row r="19" spans="1:30">
      <c r="A19" s="114" t="s">
        <v>104</v>
      </c>
      <c r="B19" s="113" t="s">
        <v>105</v>
      </c>
      <c r="C19" s="113" t="s">
        <v>268</v>
      </c>
      <c r="D19" s="113" t="s">
        <v>270</v>
      </c>
      <c r="E19" s="115">
        <v>53091</v>
      </c>
      <c r="G19" s="115">
        <f t="shared" si="0"/>
        <v>53091</v>
      </c>
      <c r="J19" s="115">
        <v>0</v>
      </c>
      <c r="K19" s="115">
        <f>-K20</f>
        <v>-34412</v>
      </c>
      <c r="L19" s="115">
        <f t="shared" si="5"/>
        <v>-34412</v>
      </c>
      <c r="M19" s="115">
        <v>-24470</v>
      </c>
      <c r="O19" s="115">
        <f t="shared" si="6"/>
        <v>-24470</v>
      </c>
      <c r="P19" s="115" t="s">
        <v>470</v>
      </c>
      <c r="Q19" s="115" t="s">
        <v>470</v>
      </c>
      <c r="R19" s="115" t="s">
        <v>470</v>
      </c>
      <c r="S19" s="113" t="s">
        <v>99</v>
      </c>
      <c r="T19" s="113" t="s">
        <v>99</v>
      </c>
      <c r="V19" s="115" t="str">
        <f>VLOOKUP($A19,Sheet1!$A:$E,4,FALSE)</f>
        <v xml:space="preserve"> -      </v>
      </c>
      <c r="W19" s="119">
        <v>0</v>
      </c>
      <c r="X19" s="115">
        <f>VLOOKUP($A19,Sheet1!$A:$E,5,FALSE)</f>
        <v>-24470</v>
      </c>
      <c r="Y19" s="119">
        <f t="shared" si="4"/>
        <v>24470</v>
      </c>
      <c r="AC19" s="627">
        <v>431</v>
      </c>
      <c r="AD19" s="208" t="b">
        <v>0</v>
      </c>
    </row>
    <row r="20" spans="1:30" s="208" customFormat="1">
      <c r="A20" s="114" t="s">
        <v>308</v>
      </c>
      <c r="B20" s="208" t="s">
        <v>105</v>
      </c>
      <c r="C20" s="208" t="s">
        <v>266</v>
      </c>
      <c r="D20" s="208" t="s">
        <v>271</v>
      </c>
      <c r="E20" s="115"/>
      <c r="F20" s="115"/>
      <c r="G20" s="115">
        <f t="shared" si="0"/>
        <v>0</v>
      </c>
      <c r="H20" s="115"/>
      <c r="I20" s="115"/>
      <c r="J20" s="115">
        <v>0</v>
      </c>
      <c r="K20" s="115">
        <v>34412</v>
      </c>
      <c r="L20" s="115">
        <f t="shared" si="5"/>
        <v>34412</v>
      </c>
      <c r="M20" s="115">
        <v>0</v>
      </c>
      <c r="N20" s="115"/>
      <c r="O20" s="115">
        <f t="shared" si="6"/>
        <v>0</v>
      </c>
      <c r="P20" s="115" t="s">
        <v>460</v>
      </c>
      <c r="Q20" s="115" t="s">
        <v>460</v>
      </c>
      <c r="R20" s="115" t="s">
        <v>470</v>
      </c>
      <c r="S20" s="208" t="s">
        <v>46</v>
      </c>
      <c r="T20" s="208" t="s">
        <v>99</v>
      </c>
      <c r="V20" s="115">
        <v>0</v>
      </c>
      <c r="W20" s="119">
        <f>E20-V20</f>
        <v>0</v>
      </c>
      <c r="X20" s="115">
        <f>VLOOKUP($A20,Sheet1!$A:$E,5,FALSE)</f>
        <v>0</v>
      </c>
      <c r="Y20" s="119">
        <f t="shared" si="4"/>
        <v>0</v>
      </c>
      <c r="AC20" s="114" t="s">
        <v>308</v>
      </c>
      <c r="AD20" s="208" t="b">
        <v>0</v>
      </c>
    </row>
    <row r="21" spans="1:30">
      <c r="A21" s="114" t="s">
        <v>106</v>
      </c>
      <c r="B21" s="113" t="s">
        <v>107</v>
      </c>
      <c r="C21" s="113" t="s">
        <v>268</v>
      </c>
      <c r="D21" s="113" t="s">
        <v>270</v>
      </c>
      <c r="E21" s="115">
        <v>51092</v>
      </c>
      <c r="G21" s="115">
        <f t="shared" si="0"/>
        <v>51092</v>
      </c>
      <c r="J21" s="115">
        <v>-21525</v>
      </c>
      <c r="L21" s="115">
        <f t="shared" si="5"/>
        <v>-21525</v>
      </c>
      <c r="M21" s="115">
        <v>-15244</v>
      </c>
      <c r="O21" s="115">
        <f t="shared" si="6"/>
        <v>-15244</v>
      </c>
      <c r="P21" s="115" t="s">
        <v>470</v>
      </c>
      <c r="Q21" s="115" t="s">
        <v>470</v>
      </c>
      <c r="R21" s="115" t="s">
        <v>470</v>
      </c>
      <c r="S21" s="113" t="s">
        <v>99</v>
      </c>
      <c r="T21" s="113" t="s">
        <v>99</v>
      </c>
      <c r="V21" s="115">
        <f>VLOOKUP($A21,Sheet1!$A:$E,4,FALSE)</f>
        <v>-21525</v>
      </c>
      <c r="W21" s="119">
        <f t="shared" si="3"/>
        <v>72617</v>
      </c>
      <c r="X21" s="115">
        <f>VLOOKUP($A21,Sheet1!$A:$E,5,FALSE)</f>
        <v>-15244</v>
      </c>
      <c r="Y21" s="119">
        <f t="shared" si="4"/>
        <v>-6281</v>
      </c>
      <c r="AC21" s="627">
        <v>442</v>
      </c>
      <c r="AD21" s="208" t="b">
        <v>0</v>
      </c>
    </row>
    <row r="22" spans="1:30">
      <c r="A22" s="114" t="s">
        <v>49</v>
      </c>
      <c r="B22" s="113" t="s">
        <v>50</v>
      </c>
      <c r="C22" s="113" t="s">
        <v>266</v>
      </c>
      <c r="D22" s="113" t="s">
        <v>271</v>
      </c>
      <c r="E22" s="115">
        <v>180000</v>
      </c>
      <c r="G22" s="115">
        <f t="shared" si="0"/>
        <v>180000</v>
      </c>
      <c r="J22" s="115">
        <v>180000</v>
      </c>
      <c r="L22" s="115">
        <f t="shared" si="5"/>
        <v>180000</v>
      </c>
      <c r="M22" s="115">
        <v>180000</v>
      </c>
      <c r="O22" s="115">
        <f t="shared" si="6"/>
        <v>180000</v>
      </c>
      <c r="P22" s="115" t="s">
        <v>460</v>
      </c>
      <c r="Q22" s="115" t="s">
        <v>460</v>
      </c>
      <c r="R22" s="115" t="s">
        <v>460</v>
      </c>
      <c r="S22" s="113" t="s">
        <v>46</v>
      </c>
      <c r="T22" s="113" t="s">
        <v>46</v>
      </c>
      <c r="V22" s="115">
        <f>VLOOKUP($A22,Sheet1!$A:$E,4,FALSE)</f>
        <v>180000</v>
      </c>
      <c r="W22" s="119">
        <f t="shared" si="3"/>
        <v>0</v>
      </c>
      <c r="X22" s="115">
        <f>VLOOKUP($A22,Sheet1!$A:$E,5,FALSE)</f>
        <v>180000</v>
      </c>
      <c r="Y22" s="119">
        <f t="shared" si="4"/>
        <v>0</v>
      </c>
      <c r="AC22" s="627">
        <v>444</v>
      </c>
      <c r="AD22" s="208" t="b">
        <v>0</v>
      </c>
    </row>
    <row r="23" spans="1:30">
      <c r="A23" s="114" t="s">
        <v>51</v>
      </c>
      <c r="B23" s="113" t="s">
        <v>52</v>
      </c>
      <c r="C23" s="113" t="s">
        <v>266</v>
      </c>
      <c r="D23" s="113" t="s">
        <v>271</v>
      </c>
      <c r="E23" s="115">
        <v>86625033.202132002</v>
      </c>
      <c r="G23" s="115">
        <f t="shared" si="0"/>
        <v>86625033.202132002</v>
      </c>
      <c r="J23" s="115">
        <v>82338067.392966002</v>
      </c>
      <c r="L23" s="115">
        <f t="shared" si="5"/>
        <v>82338067.392966002</v>
      </c>
      <c r="M23" s="115">
        <v>13759170.312000001</v>
      </c>
      <c r="O23" s="115">
        <f t="shared" si="6"/>
        <v>13759170.312000001</v>
      </c>
      <c r="P23" s="115" t="s">
        <v>460</v>
      </c>
      <c r="Q23" s="115" t="s">
        <v>460</v>
      </c>
      <c r="R23" s="115" t="s">
        <v>460</v>
      </c>
      <c r="S23" s="113" t="s">
        <v>46</v>
      </c>
      <c r="T23" s="113" t="s">
        <v>46</v>
      </c>
      <c r="V23" s="115">
        <f>VLOOKUP($A23,Sheet1!$A:$E,4,FALSE)</f>
        <v>82338067</v>
      </c>
      <c r="W23" s="119">
        <f t="shared" si="3"/>
        <v>4286966.2021320015</v>
      </c>
      <c r="X23" s="115">
        <f>VLOOKUP($A23,Sheet1!$A:$E,5,FALSE)</f>
        <v>13759170</v>
      </c>
      <c r="Y23" s="119">
        <f t="shared" si="4"/>
        <v>68578897.392966002</v>
      </c>
      <c r="AC23" s="627">
        <v>4456</v>
      </c>
      <c r="AD23" s="208" t="b">
        <v>0</v>
      </c>
    </row>
    <row r="24" spans="1:30" s="208" customFormat="1">
      <c r="A24" s="628">
        <v>4459</v>
      </c>
      <c r="B24" s="208" t="s">
        <v>790</v>
      </c>
      <c r="C24" s="208" t="s">
        <v>266</v>
      </c>
      <c r="D24" s="208" t="s">
        <v>271</v>
      </c>
      <c r="E24" s="115">
        <v>42049683</v>
      </c>
      <c r="F24" s="115"/>
      <c r="G24" s="115">
        <f t="shared" si="0"/>
        <v>42049683</v>
      </c>
      <c r="H24" s="115"/>
      <c r="I24" s="115"/>
      <c r="J24" s="115"/>
      <c r="K24" s="115"/>
      <c r="L24" s="115"/>
      <c r="M24" s="115"/>
      <c r="N24" s="115"/>
      <c r="O24" s="115"/>
      <c r="P24" s="115" t="s">
        <v>460</v>
      </c>
      <c r="Q24" s="115" t="s">
        <v>460</v>
      </c>
      <c r="R24" s="115" t="s">
        <v>460</v>
      </c>
      <c r="S24" s="208" t="s">
        <v>46</v>
      </c>
      <c r="T24" s="208" t="s">
        <v>46</v>
      </c>
      <c r="V24" s="115"/>
      <c r="W24" s="119"/>
      <c r="X24" s="115"/>
      <c r="Y24" s="119"/>
      <c r="AC24" s="627">
        <v>4459</v>
      </c>
    </row>
    <row r="25" spans="1:30">
      <c r="A25" s="114" t="s">
        <v>53</v>
      </c>
      <c r="B25" s="113" t="s">
        <v>54</v>
      </c>
      <c r="C25" s="113" t="s">
        <v>266</v>
      </c>
      <c r="D25" s="113" t="s">
        <v>271</v>
      </c>
      <c r="E25" s="115">
        <v>-133267287.55</v>
      </c>
      <c r="F25" s="115">
        <v>-29648012.449999999</v>
      </c>
      <c r="G25" s="115">
        <f t="shared" si="0"/>
        <v>-162915300</v>
      </c>
      <c r="J25" s="115">
        <v>203999381.5</v>
      </c>
      <c r="K25" s="115">
        <f>-Kapitali!AD104</f>
        <v>29320918.500000119</v>
      </c>
      <c r="L25" s="115">
        <f t="shared" si="5"/>
        <v>233320300.00000012</v>
      </c>
      <c r="M25" s="115">
        <v>-871287</v>
      </c>
      <c r="O25" s="115">
        <f t="shared" si="6"/>
        <v>-871287</v>
      </c>
      <c r="P25" s="115" t="s">
        <v>479</v>
      </c>
      <c r="Q25" s="115" t="s">
        <v>479</v>
      </c>
      <c r="R25" s="115" t="s">
        <v>465</v>
      </c>
      <c r="S25" s="208" t="s">
        <v>46</v>
      </c>
      <c r="T25" s="208" t="s">
        <v>46</v>
      </c>
      <c r="V25" s="115">
        <f>VLOOKUP($A25,Sheet1!$A:$E,4,FALSE)</f>
        <v>203999382</v>
      </c>
      <c r="W25" s="119">
        <f t="shared" si="3"/>
        <v>-337266669.55000001</v>
      </c>
      <c r="X25" s="115">
        <f>VLOOKUP($A25,Sheet1!$A:$E,5,FALSE)</f>
        <v>-871287</v>
      </c>
      <c r="Y25" s="119">
        <f t="shared" si="4"/>
        <v>204870668.5</v>
      </c>
      <c r="AC25" s="627">
        <v>455</v>
      </c>
      <c r="AD25" s="208" t="b">
        <v>0</v>
      </c>
    </row>
    <row r="26" spans="1:30" s="208" customFormat="1">
      <c r="A26" s="114"/>
      <c r="E26" s="115"/>
      <c r="F26" s="115">
        <v>29648012.449999999</v>
      </c>
      <c r="G26" s="115">
        <f t="shared" si="0"/>
        <v>29648012.449999999</v>
      </c>
      <c r="H26" s="115"/>
      <c r="I26" s="115"/>
      <c r="J26" s="115"/>
      <c r="K26" s="115"/>
      <c r="L26" s="115"/>
      <c r="M26" s="115"/>
      <c r="N26" s="115"/>
      <c r="O26" s="115"/>
      <c r="P26" s="115" t="s">
        <v>465</v>
      </c>
      <c r="Q26" s="115" t="s">
        <v>465</v>
      </c>
      <c r="R26" s="115" t="s">
        <v>465</v>
      </c>
      <c r="S26" s="208" t="s">
        <v>46</v>
      </c>
      <c r="T26" s="208" t="s">
        <v>46</v>
      </c>
      <c r="V26" s="115"/>
      <c r="W26" s="119"/>
      <c r="X26" s="115"/>
      <c r="Y26" s="119"/>
      <c r="AC26" s="627"/>
    </row>
    <row r="27" spans="1:30">
      <c r="A27" s="114" t="s">
        <v>108</v>
      </c>
      <c r="B27" s="113" t="s">
        <v>109</v>
      </c>
      <c r="C27" s="113" t="s">
        <v>268</v>
      </c>
      <c r="D27" s="113" t="s">
        <v>270</v>
      </c>
      <c r="E27" s="115">
        <v>921765.68252819998</v>
      </c>
      <c r="F27" s="115">
        <v>-335174.49603265192</v>
      </c>
      <c r="G27" s="115">
        <f t="shared" si="0"/>
        <v>586591.18649554811</v>
      </c>
      <c r="H27" s="115" t="s">
        <v>492</v>
      </c>
      <c r="J27" s="115">
        <v>-1226666.5597371999</v>
      </c>
      <c r="K27" s="115">
        <f>-K28</f>
        <v>308906.934262052</v>
      </c>
      <c r="L27" s="115">
        <f t="shared" si="5"/>
        <v>-917759.62547514797</v>
      </c>
      <c r="M27" s="115">
        <v>-1505459.3130999999</v>
      </c>
      <c r="N27" s="115">
        <f>-N28</f>
        <v>284590.09751361603</v>
      </c>
      <c r="O27" s="115">
        <f t="shared" si="6"/>
        <v>-1220869.2155863838</v>
      </c>
      <c r="P27" s="115" t="s">
        <v>464</v>
      </c>
      <c r="Q27" s="115" t="s">
        <v>464</v>
      </c>
      <c r="R27" s="115" t="s">
        <v>464</v>
      </c>
      <c r="S27" s="113" t="s">
        <v>99</v>
      </c>
      <c r="T27" s="113" t="s">
        <v>99</v>
      </c>
      <c r="V27" s="115">
        <f>VLOOKUP($A27,Sheet1!$A:$E,4,FALSE)</f>
        <v>-1226667</v>
      </c>
      <c r="W27" s="119">
        <f t="shared" si="3"/>
        <v>2148432.6825282001</v>
      </c>
      <c r="X27" s="115">
        <f>VLOOKUP($A27,Sheet1!$A:$E,5,FALSE)</f>
        <v>-1505459</v>
      </c>
      <c r="Y27" s="119">
        <f t="shared" si="4"/>
        <v>278792.44026280008</v>
      </c>
      <c r="AC27" s="627">
        <v>460</v>
      </c>
      <c r="AD27" s="208" t="b">
        <v>0</v>
      </c>
    </row>
    <row r="28" spans="1:30" s="208" customFormat="1">
      <c r="A28" s="114"/>
      <c r="B28" s="208" t="s">
        <v>491</v>
      </c>
      <c r="C28" s="208" t="s">
        <v>268</v>
      </c>
      <c r="D28" s="208" t="s">
        <v>270</v>
      </c>
      <c r="E28" s="115"/>
      <c r="F28" s="115">
        <v>335174.49603265192</v>
      </c>
      <c r="G28" s="115">
        <f t="shared" si="0"/>
        <v>335174.49603265192</v>
      </c>
      <c r="H28" s="115" t="s">
        <v>492</v>
      </c>
      <c r="I28" s="115"/>
      <c r="J28" s="115"/>
      <c r="K28" s="115">
        <v>-308906.934262052</v>
      </c>
      <c r="L28" s="115">
        <f t="shared" si="5"/>
        <v>-308906.934262052</v>
      </c>
      <c r="M28" s="115"/>
      <c r="N28" s="115">
        <v>-284590.09751361603</v>
      </c>
      <c r="O28" s="115">
        <f t="shared" si="6"/>
        <v>-284590.09751361603</v>
      </c>
      <c r="P28" s="115" t="s">
        <v>467</v>
      </c>
      <c r="Q28" s="115" t="s">
        <v>467</v>
      </c>
      <c r="R28" s="115" t="s">
        <v>467</v>
      </c>
      <c r="S28" s="208" t="s">
        <v>99</v>
      </c>
      <c r="T28" s="208" t="s">
        <v>99</v>
      </c>
      <c r="V28" s="115"/>
      <c r="W28" s="119"/>
      <c r="X28" s="115"/>
      <c r="Y28" s="119"/>
      <c r="AC28" s="114"/>
      <c r="AD28" s="208" t="b">
        <v>0</v>
      </c>
    </row>
    <row r="29" spans="1:30" s="208" customFormat="1">
      <c r="A29" s="628">
        <v>468</v>
      </c>
      <c r="B29" s="208" t="s">
        <v>789</v>
      </c>
      <c r="C29" s="208" t="s">
        <v>268</v>
      </c>
      <c r="D29" s="208" t="s">
        <v>270</v>
      </c>
      <c r="E29" s="115">
        <v>252557698.83000001</v>
      </c>
      <c r="F29" s="115">
        <v>-5729840.7070228616</v>
      </c>
      <c r="G29" s="115">
        <f t="shared" si="0"/>
        <v>246827858.12297714</v>
      </c>
      <c r="H29" s="115" t="s">
        <v>799</v>
      </c>
      <c r="I29" s="115"/>
      <c r="J29" s="115"/>
      <c r="K29" s="115"/>
      <c r="L29" s="115"/>
      <c r="M29" s="115"/>
      <c r="N29" s="115"/>
      <c r="O29" s="115"/>
      <c r="P29" s="115" t="s">
        <v>464</v>
      </c>
      <c r="Q29" s="115" t="s">
        <v>464</v>
      </c>
      <c r="R29" s="115" t="s">
        <v>464</v>
      </c>
      <c r="S29" s="208" t="s">
        <v>99</v>
      </c>
      <c r="T29" s="208" t="s">
        <v>99</v>
      </c>
      <c r="V29" s="115"/>
      <c r="W29" s="119"/>
      <c r="X29" s="115"/>
      <c r="Y29" s="119"/>
      <c r="AC29" s="627">
        <v>468</v>
      </c>
    </row>
    <row r="30" spans="1:30" s="208" customFormat="1">
      <c r="A30" s="114"/>
      <c r="C30" s="208" t="s">
        <v>268</v>
      </c>
      <c r="D30" s="208" t="s">
        <v>270</v>
      </c>
      <c r="E30" s="115"/>
      <c r="F30" s="115">
        <v>5729840.7070228616</v>
      </c>
      <c r="G30" s="115">
        <f t="shared" si="0"/>
        <v>5729840.7070228616</v>
      </c>
      <c r="H30" s="115" t="s">
        <v>799</v>
      </c>
      <c r="I30" s="115"/>
      <c r="J30" s="115"/>
      <c r="K30" s="115"/>
      <c r="L30" s="115"/>
      <c r="M30" s="115"/>
      <c r="N30" s="115"/>
      <c r="O30" s="115"/>
      <c r="P30" s="115" t="s">
        <v>467</v>
      </c>
      <c r="Q30" s="115" t="s">
        <v>467</v>
      </c>
      <c r="R30" s="115" t="s">
        <v>467</v>
      </c>
      <c r="S30" s="208" t="s">
        <v>99</v>
      </c>
      <c r="T30" s="208" t="s">
        <v>99</v>
      </c>
      <c r="V30" s="115"/>
      <c r="W30" s="119"/>
      <c r="X30" s="115"/>
      <c r="Y30" s="119"/>
      <c r="AC30" s="114"/>
    </row>
    <row r="31" spans="1:30">
      <c r="A31" s="114" t="s">
        <v>274</v>
      </c>
      <c r="B31" s="113" t="s">
        <v>275</v>
      </c>
      <c r="C31" s="113" t="s">
        <v>268</v>
      </c>
      <c r="D31" s="113" t="s">
        <v>270</v>
      </c>
      <c r="E31" s="115">
        <v>0</v>
      </c>
      <c r="G31" s="115">
        <f t="shared" si="0"/>
        <v>0</v>
      </c>
      <c r="J31" s="115">
        <v>0</v>
      </c>
      <c r="L31" s="115">
        <f t="shared" si="5"/>
        <v>0</v>
      </c>
      <c r="M31" s="115">
        <v>0</v>
      </c>
      <c r="O31" s="115">
        <f t="shared" si="6"/>
        <v>0</v>
      </c>
      <c r="S31" s="113" t="s">
        <v>99</v>
      </c>
      <c r="T31" s="113" t="s">
        <v>99</v>
      </c>
      <c r="V31" s="115">
        <v>0</v>
      </c>
      <c r="W31" s="119">
        <f t="shared" si="3"/>
        <v>0</v>
      </c>
      <c r="X31" s="115">
        <v>0</v>
      </c>
      <c r="Y31" s="119">
        <f t="shared" si="4"/>
        <v>0</v>
      </c>
      <c r="AC31" s="627">
        <v>466</v>
      </c>
      <c r="AD31" s="208" t="b">
        <v>0</v>
      </c>
    </row>
    <row r="32" spans="1:30">
      <c r="A32" s="114" t="s">
        <v>55</v>
      </c>
      <c r="B32" s="113" t="s">
        <v>56</v>
      </c>
      <c r="C32" s="113" t="s">
        <v>266</v>
      </c>
      <c r="D32" s="113" t="s">
        <v>271</v>
      </c>
      <c r="E32" s="115">
        <v>0</v>
      </c>
      <c r="G32" s="115">
        <f t="shared" si="0"/>
        <v>0</v>
      </c>
      <c r="J32" s="115">
        <v>-92327</v>
      </c>
      <c r="L32" s="115">
        <f t="shared" si="5"/>
        <v>-92327</v>
      </c>
      <c r="M32" s="115">
        <v>-49184207.5</v>
      </c>
      <c r="O32" s="115">
        <f t="shared" si="6"/>
        <v>-49184207.5</v>
      </c>
      <c r="P32" s="115" t="s">
        <v>465</v>
      </c>
      <c r="Q32" s="115" t="s">
        <v>465</v>
      </c>
      <c r="R32" s="115" t="s">
        <v>465</v>
      </c>
      <c r="S32" s="113" t="s">
        <v>46</v>
      </c>
      <c r="T32" s="113" t="s">
        <v>46</v>
      </c>
      <c r="V32" s="115">
        <f>VLOOKUP($A32,Sheet1!$A:$E,4,FALSE)</f>
        <v>-92327</v>
      </c>
      <c r="W32" s="119">
        <f t="shared" si="3"/>
        <v>92327</v>
      </c>
      <c r="X32" s="115">
        <f>VLOOKUP($A32,Sheet1!$A:$E,5,FALSE)</f>
        <v>-49184208</v>
      </c>
      <c r="Y32" s="119">
        <f t="shared" si="4"/>
        <v>49091881</v>
      </c>
      <c r="AC32" s="627">
        <v>467</v>
      </c>
      <c r="AD32" s="208" t="b">
        <v>0</v>
      </c>
    </row>
    <row r="33" spans="1:30" s="208" customFormat="1">
      <c r="A33" s="628">
        <v>484</v>
      </c>
      <c r="B33" s="208" t="s">
        <v>791</v>
      </c>
      <c r="C33" s="208" t="s">
        <v>268</v>
      </c>
      <c r="D33" s="208" t="s">
        <v>270</v>
      </c>
      <c r="E33" s="115">
        <v>628694.67000000097</v>
      </c>
      <c r="F33" s="115"/>
      <c r="G33" s="115">
        <f t="shared" si="0"/>
        <v>628694.67000000097</v>
      </c>
      <c r="H33" s="115"/>
      <c r="I33" s="115"/>
      <c r="J33" s="115"/>
      <c r="K33" s="115"/>
      <c r="L33" s="115"/>
      <c r="M33" s="115"/>
      <c r="N33" s="115"/>
      <c r="O33" s="115"/>
      <c r="P33" s="115" t="s">
        <v>467</v>
      </c>
      <c r="Q33" s="115" t="s">
        <v>467</v>
      </c>
      <c r="R33" s="115" t="s">
        <v>467</v>
      </c>
      <c r="S33" s="208" t="s">
        <v>99</v>
      </c>
      <c r="T33" s="208" t="s">
        <v>99</v>
      </c>
      <c r="V33" s="115"/>
      <c r="W33" s="119"/>
      <c r="X33" s="115"/>
      <c r="Y33" s="119"/>
      <c r="AC33" s="627">
        <v>484</v>
      </c>
    </row>
    <row r="34" spans="1:30">
      <c r="A34" s="114" t="s">
        <v>57</v>
      </c>
      <c r="B34" s="113" t="s">
        <v>58</v>
      </c>
      <c r="C34" s="113" t="s">
        <v>266</v>
      </c>
      <c r="D34" s="113" t="s">
        <v>271</v>
      </c>
      <c r="E34" s="115">
        <v>1374237.98</v>
      </c>
      <c r="G34" s="115">
        <f t="shared" si="0"/>
        <v>1374237.98</v>
      </c>
      <c r="J34" s="115">
        <v>34275</v>
      </c>
      <c r="L34" s="115">
        <f t="shared" si="5"/>
        <v>34275</v>
      </c>
      <c r="M34" s="115">
        <v>34918.660000000003</v>
      </c>
      <c r="O34" s="115">
        <f t="shared" si="6"/>
        <v>34918.660000000003</v>
      </c>
      <c r="P34" s="115" t="s">
        <v>462</v>
      </c>
      <c r="Q34" s="115" t="s">
        <v>462</v>
      </c>
      <c r="R34" s="115" t="s">
        <v>462</v>
      </c>
      <c r="S34" s="113" t="s">
        <v>46</v>
      </c>
      <c r="T34" s="113" t="s">
        <v>46</v>
      </c>
      <c r="V34" s="115">
        <f>VLOOKUP($A34,Sheet1!$A:$E,4,FALSE)</f>
        <v>34275</v>
      </c>
      <c r="W34" s="119">
        <f t="shared" si="3"/>
        <v>1339962.98</v>
      </c>
      <c r="X34" s="115">
        <f>VLOOKUP($A34,Sheet1!$A:$E,5,FALSE)</f>
        <v>34919</v>
      </c>
      <c r="Y34" s="119">
        <f t="shared" si="4"/>
        <v>-644</v>
      </c>
      <c r="AC34" s="627">
        <v>486</v>
      </c>
      <c r="AD34" s="208" t="b">
        <v>0</v>
      </c>
    </row>
    <row r="35" spans="1:30">
      <c r="A35" s="114" t="s">
        <v>20</v>
      </c>
      <c r="B35" s="113" t="s">
        <v>21</v>
      </c>
      <c r="C35" s="113" t="s">
        <v>266</v>
      </c>
      <c r="D35" s="113" t="s">
        <v>276</v>
      </c>
      <c r="E35" s="115">
        <v>312387.029999992</v>
      </c>
      <c r="G35" s="115">
        <f t="shared" si="0"/>
        <v>312387.029999992</v>
      </c>
      <c r="J35" s="115">
        <v>82375.989999997095</v>
      </c>
      <c r="L35" s="115">
        <f t="shared" si="5"/>
        <v>82375.989999997095</v>
      </c>
      <c r="M35" s="115">
        <v>68081.269999999102</v>
      </c>
      <c r="O35" s="115">
        <f t="shared" si="6"/>
        <v>68081.269999999102</v>
      </c>
      <c r="P35" s="115" t="s">
        <v>463</v>
      </c>
      <c r="Q35" s="115" t="s">
        <v>463</v>
      </c>
      <c r="R35" s="115" t="s">
        <v>463</v>
      </c>
      <c r="S35" s="113" t="s">
        <v>19</v>
      </c>
      <c r="T35" s="113" t="s">
        <v>19</v>
      </c>
      <c r="V35" s="115">
        <f>VLOOKUP($A35,Sheet1!$A:$E,4,FALSE)</f>
        <v>82376</v>
      </c>
      <c r="W35" s="119">
        <f t="shared" si="3"/>
        <v>230011.029999992</v>
      </c>
      <c r="X35" s="115">
        <f>VLOOKUP($A35,Sheet1!$A:$E,5,FALSE)</f>
        <v>68081</v>
      </c>
      <c r="Y35" s="119">
        <f t="shared" si="4"/>
        <v>14294.989999997095</v>
      </c>
      <c r="AC35" s="627">
        <v>5121</v>
      </c>
      <c r="AD35" s="208" t="b">
        <v>0</v>
      </c>
    </row>
    <row r="36" spans="1:30">
      <c r="A36" s="114" t="s">
        <v>23</v>
      </c>
      <c r="B36" s="113" t="s">
        <v>24</v>
      </c>
      <c r="C36" s="113" t="s">
        <v>266</v>
      </c>
      <c r="D36" s="113" t="s">
        <v>276</v>
      </c>
      <c r="E36" s="115">
        <v>3041152.0574000399</v>
      </c>
      <c r="G36" s="115">
        <f t="shared" si="0"/>
        <v>3041152.0574000399</v>
      </c>
      <c r="J36" s="115">
        <v>126344.326499943</v>
      </c>
      <c r="L36" s="115">
        <f t="shared" si="5"/>
        <v>126344.326499943</v>
      </c>
      <c r="M36" s="115">
        <v>175178.23180000001</v>
      </c>
      <c r="O36" s="115">
        <f t="shared" si="6"/>
        <v>175178.23180000001</v>
      </c>
      <c r="P36" s="115" t="s">
        <v>463</v>
      </c>
      <c r="Q36" s="115" t="s">
        <v>463</v>
      </c>
      <c r="R36" s="115" t="s">
        <v>463</v>
      </c>
      <c r="S36" s="113" t="s">
        <v>19</v>
      </c>
      <c r="T36" s="113" t="s">
        <v>19</v>
      </c>
      <c r="V36" s="115">
        <f>VLOOKUP($A36,Sheet1!$A:$E,4,FALSE)</f>
        <v>126344</v>
      </c>
      <c r="W36" s="119">
        <f t="shared" si="3"/>
        <v>2914808.0574000399</v>
      </c>
      <c r="X36" s="115">
        <f>VLOOKUP($A36,Sheet1!$A:$E,5,FALSE)</f>
        <v>175178</v>
      </c>
      <c r="Y36" s="119">
        <f t="shared" si="4"/>
        <v>-48833.673500057004</v>
      </c>
      <c r="AC36" s="627">
        <v>5122</v>
      </c>
      <c r="AD36" s="208" t="b">
        <v>0</v>
      </c>
    </row>
    <row r="37" spans="1:30">
      <c r="A37" s="114" t="s">
        <v>25</v>
      </c>
      <c r="B37" s="113" t="s">
        <v>26</v>
      </c>
      <c r="C37" s="113" t="s">
        <v>266</v>
      </c>
      <c r="D37" s="113" t="s">
        <v>276</v>
      </c>
      <c r="E37" s="115">
        <v>7588</v>
      </c>
      <c r="G37" s="115">
        <f t="shared" si="0"/>
        <v>7588</v>
      </c>
      <c r="J37" s="115">
        <v>200</v>
      </c>
      <c r="L37" s="115">
        <f t="shared" si="5"/>
        <v>200</v>
      </c>
      <c r="M37" s="115">
        <v>37500</v>
      </c>
      <c r="O37" s="115">
        <f t="shared" si="6"/>
        <v>37500</v>
      </c>
      <c r="P37" s="115" t="s">
        <v>463</v>
      </c>
      <c r="Q37" s="115" t="s">
        <v>463</v>
      </c>
      <c r="R37" s="115" t="s">
        <v>463</v>
      </c>
      <c r="S37" s="113" t="s">
        <v>19</v>
      </c>
      <c r="T37" s="113" t="s">
        <v>19</v>
      </c>
      <c r="V37" s="115">
        <f>VLOOKUP($A37,Sheet1!$A:$E,4,FALSE)</f>
        <v>200</v>
      </c>
      <c r="W37" s="119">
        <f t="shared" si="3"/>
        <v>7388</v>
      </c>
      <c r="X37" s="115">
        <f>VLOOKUP($A37,Sheet1!$A:$E,5,FALSE)</f>
        <v>37500</v>
      </c>
      <c r="Y37" s="119">
        <f t="shared" si="4"/>
        <v>-37300</v>
      </c>
      <c r="AC37" s="627">
        <v>5311</v>
      </c>
      <c r="AD37" s="208" t="b">
        <v>0</v>
      </c>
    </row>
    <row r="38" spans="1:30">
      <c r="A38" s="114" t="s">
        <v>27</v>
      </c>
      <c r="B38" s="113" t="s">
        <v>24</v>
      </c>
      <c r="C38" s="113" t="s">
        <v>266</v>
      </c>
      <c r="D38" s="113" t="s">
        <v>276</v>
      </c>
      <c r="E38" s="115">
        <v>140.20000000001201</v>
      </c>
      <c r="G38" s="115">
        <f t="shared" si="0"/>
        <v>140.20000000001201</v>
      </c>
      <c r="J38" s="115">
        <v>139.58999999996701</v>
      </c>
      <c r="L38" s="115">
        <f t="shared" si="5"/>
        <v>139.58999999996701</v>
      </c>
      <c r="M38" s="115">
        <v>0</v>
      </c>
      <c r="O38" s="115">
        <f t="shared" si="6"/>
        <v>0</v>
      </c>
      <c r="P38" s="115" t="s">
        <v>463</v>
      </c>
      <c r="Q38" s="115" t="s">
        <v>463</v>
      </c>
      <c r="R38" s="115" t="s">
        <v>463</v>
      </c>
      <c r="S38" s="113" t="s">
        <v>19</v>
      </c>
      <c r="T38" s="113" t="s">
        <v>19</v>
      </c>
      <c r="V38" s="115">
        <f>VLOOKUP($A38,Sheet1!$A:$E,4,FALSE)</f>
        <v>140</v>
      </c>
      <c r="W38" s="119">
        <f t="shared" si="3"/>
        <v>0.20000000001201101</v>
      </c>
      <c r="X38" s="115">
        <v>0</v>
      </c>
      <c r="Y38" s="119">
        <f t="shared" si="4"/>
        <v>139.58999999996701</v>
      </c>
      <c r="AC38" s="627">
        <v>5312</v>
      </c>
      <c r="AD38" s="208" t="b">
        <v>0</v>
      </c>
    </row>
    <row r="39" spans="1:30">
      <c r="A39" s="114" t="s">
        <v>277</v>
      </c>
      <c r="B39" s="113" t="s">
        <v>278</v>
      </c>
      <c r="C39" s="113" t="s">
        <v>266</v>
      </c>
      <c r="D39" s="113" t="s">
        <v>276</v>
      </c>
      <c r="E39" s="115">
        <v>0</v>
      </c>
      <c r="G39" s="115">
        <f t="shared" si="0"/>
        <v>0</v>
      </c>
      <c r="J39" s="115">
        <v>0</v>
      </c>
      <c r="L39" s="115">
        <f t="shared" si="5"/>
        <v>0</v>
      </c>
      <c r="M39" s="115">
        <v>0</v>
      </c>
      <c r="O39" s="115">
        <f t="shared" si="6"/>
        <v>0</v>
      </c>
      <c r="P39" s="115" t="s">
        <v>463</v>
      </c>
      <c r="Q39" s="115" t="s">
        <v>463</v>
      </c>
      <c r="R39" s="115" t="s">
        <v>463</v>
      </c>
      <c r="S39" s="113" t="s">
        <v>19</v>
      </c>
      <c r="T39" s="113" t="s">
        <v>19</v>
      </c>
      <c r="V39" s="115" t="str">
        <f>VLOOKUP($A39,Sheet1!$A:$E,4,FALSE)</f>
        <v xml:space="preserve"> -      </v>
      </c>
      <c r="W39" s="119">
        <v>0</v>
      </c>
      <c r="X39" s="115">
        <v>0</v>
      </c>
      <c r="Y39" s="119">
        <f t="shared" si="4"/>
        <v>0</v>
      </c>
      <c r="AC39" s="627">
        <v>581</v>
      </c>
      <c r="AD39" s="208" t="b">
        <v>0</v>
      </c>
    </row>
    <row r="40" spans="1:30">
      <c r="A40" s="114" t="s">
        <v>28</v>
      </c>
      <c r="B40" s="113" t="s">
        <v>29</v>
      </c>
      <c r="C40" s="113" t="s">
        <v>266</v>
      </c>
      <c r="D40" s="113" t="s">
        <v>276</v>
      </c>
      <c r="E40" s="115">
        <v>0</v>
      </c>
      <c r="G40" s="115">
        <f t="shared" si="0"/>
        <v>0</v>
      </c>
      <c r="J40" s="115">
        <v>198078210</v>
      </c>
      <c r="L40" s="115">
        <f t="shared" si="5"/>
        <v>198078210</v>
      </c>
      <c r="M40" s="115">
        <v>0</v>
      </c>
      <c r="O40" s="115">
        <f t="shared" si="6"/>
        <v>0</v>
      </c>
      <c r="P40" s="115" t="s">
        <v>463</v>
      </c>
      <c r="Q40" s="115" t="s">
        <v>463</v>
      </c>
      <c r="R40" s="115" t="s">
        <v>463</v>
      </c>
      <c r="S40" s="113" t="s">
        <v>19</v>
      </c>
      <c r="T40" s="113" t="s">
        <v>19</v>
      </c>
      <c r="V40" s="115">
        <f>VLOOKUP($A40,Sheet1!$A:$E,4,FALSE)</f>
        <v>198078210</v>
      </c>
      <c r="W40" s="119">
        <f t="shared" si="3"/>
        <v>-198078210</v>
      </c>
      <c r="X40" s="115">
        <v>0</v>
      </c>
      <c r="Y40" s="119">
        <f t="shared" si="4"/>
        <v>198078210</v>
      </c>
      <c r="AC40" s="627">
        <v>591</v>
      </c>
      <c r="AD40" s="208" t="b">
        <v>0</v>
      </c>
    </row>
    <row r="41" spans="1:30">
      <c r="A41" s="114" t="s">
        <v>152</v>
      </c>
      <c r="B41" s="113" t="s">
        <v>153</v>
      </c>
      <c r="C41" s="113" t="s">
        <v>279</v>
      </c>
      <c r="D41" s="113" t="s">
        <v>280</v>
      </c>
      <c r="E41" s="115">
        <v>-265704.66000000003</v>
      </c>
      <c r="G41" s="115">
        <f t="shared" si="0"/>
        <v>-265704.66000000003</v>
      </c>
      <c r="J41" s="115">
        <v>404115.35</v>
      </c>
      <c r="L41" s="115">
        <f t="shared" si="5"/>
        <v>404115.35</v>
      </c>
      <c r="M41" s="115">
        <v>34767.1</v>
      </c>
      <c r="O41" s="115">
        <f t="shared" si="6"/>
        <v>34767.1</v>
      </c>
      <c r="P41" s="115" t="s">
        <v>482</v>
      </c>
      <c r="Q41" s="115" t="s">
        <v>482</v>
      </c>
      <c r="R41" s="115" t="s">
        <v>482</v>
      </c>
      <c r="S41" s="113" t="s">
        <v>151</v>
      </c>
      <c r="T41" s="113" t="s">
        <v>151</v>
      </c>
      <c r="V41" s="115">
        <f>VLOOKUP($A41,Sheet1!$A:$E,4,FALSE)</f>
        <v>404115</v>
      </c>
      <c r="W41" s="119">
        <f t="shared" si="3"/>
        <v>-669819.66</v>
      </c>
      <c r="X41" s="115">
        <f>VLOOKUP($A41,Sheet1!$A:$E,5,FALSE)</f>
        <v>34767</v>
      </c>
      <c r="Y41" s="119">
        <f t="shared" si="4"/>
        <v>369348.35</v>
      </c>
      <c r="AC41" s="627">
        <v>611</v>
      </c>
      <c r="AD41" s="208" t="b">
        <v>0</v>
      </c>
    </row>
    <row r="42" spans="1:30">
      <c r="A42" s="114" t="s">
        <v>154</v>
      </c>
      <c r="B42" s="642" t="s">
        <v>155</v>
      </c>
      <c r="C42" s="113" t="s">
        <v>279</v>
      </c>
      <c r="D42" s="113" t="s">
        <v>280</v>
      </c>
      <c r="E42" s="115">
        <v>-218761.4</v>
      </c>
      <c r="G42" s="115">
        <f t="shared" si="0"/>
        <v>-218761.4</v>
      </c>
      <c r="J42" s="115">
        <v>217189.7</v>
      </c>
      <c r="L42" s="115">
        <f t="shared" si="5"/>
        <v>217189.7</v>
      </c>
      <c r="M42" s="115">
        <v>183146.6</v>
      </c>
      <c r="O42" s="115">
        <f t="shared" si="6"/>
        <v>183146.6</v>
      </c>
      <c r="P42" s="115" t="s">
        <v>483</v>
      </c>
      <c r="Q42" s="115" t="s">
        <v>483</v>
      </c>
      <c r="R42" s="115" t="s">
        <v>483</v>
      </c>
      <c r="S42" s="113" t="s">
        <v>151</v>
      </c>
      <c r="T42" s="113" t="s">
        <v>151</v>
      </c>
      <c r="V42" s="115">
        <f>VLOOKUP($A42,Sheet1!$A:$E,4,FALSE)</f>
        <v>217190</v>
      </c>
      <c r="W42" s="119">
        <f t="shared" si="3"/>
        <v>-435951.4</v>
      </c>
      <c r="X42" s="115">
        <f>VLOOKUP($A42,Sheet1!$A:$E,5,FALSE)</f>
        <v>183147</v>
      </c>
      <c r="Y42" s="119">
        <f t="shared" si="4"/>
        <v>34042.700000000012</v>
      </c>
      <c r="AC42" s="627">
        <v>613</v>
      </c>
      <c r="AD42" s="208" t="b">
        <v>0</v>
      </c>
    </row>
    <row r="43" spans="1:30">
      <c r="A43" s="114" t="s">
        <v>156</v>
      </c>
      <c r="B43" s="113" t="s">
        <v>157</v>
      </c>
      <c r="C43" s="113" t="s">
        <v>279</v>
      </c>
      <c r="D43" s="113" t="s">
        <v>280</v>
      </c>
      <c r="E43" s="115">
        <v>-9662847.5903340001</v>
      </c>
      <c r="G43" s="115">
        <f t="shared" si="0"/>
        <v>-9662847.5903340001</v>
      </c>
      <c r="J43" s="115">
        <v>7099025.0975339999</v>
      </c>
      <c r="L43" s="115">
        <f t="shared" si="5"/>
        <v>7099025.0975339999</v>
      </c>
      <c r="M43" s="115">
        <v>4526179.4000000004</v>
      </c>
      <c r="O43" s="115">
        <f t="shared" si="6"/>
        <v>4526179.4000000004</v>
      </c>
      <c r="P43" s="115" t="s">
        <v>482</v>
      </c>
      <c r="Q43" s="115" t="s">
        <v>482</v>
      </c>
      <c r="R43" s="115" t="s">
        <v>482</v>
      </c>
      <c r="S43" s="113" t="s">
        <v>151</v>
      </c>
      <c r="T43" s="113" t="s">
        <v>151</v>
      </c>
      <c r="V43" s="115">
        <f>VLOOKUP($A43,Sheet1!$A:$E,4,FALSE)</f>
        <v>7099025</v>
      </c>
      <c r="W43" s="119">
        <f t="shared" si="3"/>
        <v>-16761872.590334</v>
      </c>
      <c r="X43" s="115">
        <f>VLOOKUP($A43,Sheet1!$A:$E,5,FALSE)</f>
        <v>4526179</v>
      </c>
      <c r="Y43" s="119">
        <f t="shared" si="4"/>
        <v>2572846.0975339999</v>
      </c>
      <c r="AC43" s="627">
        <v>618</v>
      </c>
      <c r="AD43" s="208" t="b">
        <v>0</v>
      </c>
    </row>
    <row r="44" spans="1:30" s="208" customFormat="1">
      <c r="A44" s="628">
        <v>623</v>
      </c>
      <c r="B44" s="643" t="s">
        <v>793</v>
      </c>
      <c r="C44" s="208" t="s">
        <v>279</v>
      </c>
      <c r="D44" s="208" t="s">
        <v>280</v>
      </c>
      <c r="E44" s="115">
        <v>-2922710.9</v>
      </c>
      <c r="F44" s="115"/>
      <c r="G44" s="115">
        <f t="shared" si="0"/>
        <v>-2922710.9</v>
      </c>
      <c r="H44" s="115"/>
      <c r="I44" s="115"/>
      <c r="J44" s="115"/>
      <c r="K44" s="115"/>
      <c r="L44" s="115"/>
      <c r="M44" s="115"/>
      <c r="N44" s="115"/>
      <c r="O44" s="115"/>
      <c r="P44" s="115" t="s">
        <v>483</v>
      </c>
      <c r="Q44" s="115"/>
      <c r="R44" s="115"/>
      <c r="V44" s="115"/>
      <c r="W44" s="119"/>
      <c r="X44" s="115"/>
      <c r="Y44" s="119"/>
      <c r="AC44" s="627">
        <v>623</v>
      </c>
    </row>
    <row r="45" spans="1:30" s="208" customFormat="1">
      <c r="A45" s="628">
        <v>625</v>
      </c>
      <c r="B45" s="643" t="s">
        <v>794</v>
      </c>
      <c r="C45" s="208" t="s">
        <v>279</v>
      </c>
      <c r="D45" s="208" t="s">
        <v>280</v>
      </c>
      <c r="E45" s="115">
        <v>-291290</v>
      </c>
      <c r="F45" s="115"/>
      <c r="G45" s="115">
        <f t="shared" si="0"/>
        <v>-291290</v>
      </c>
      <c r="H45" s="115"/>
      <c r="I45" s="115"/>
      <c r="J45" s="115"/>
      <c r="K45" s="115"/>
      <c r="L45" s="115"/>
      <c r="M45" s="115"/>
      <c r="N45" s="115"/>
      <c r="O45" s="115"/>
      <c r="P45" s="115" t="s">
        <v>483</v>
      </c>
      <c r="Q45" s="115"/>
      <c r="R45" s="115"/>
      <c r="V45" s="115"/>
      <c r="W45" s="119"/>
      <c r="X45" s="115"/>
      <c r="Y45" s="119"/>
      <c r="AC45" s="627">
        <v>625</v>
      </c>
    </row>
    <row r="46" spans="1:30">
      <c r="A46" s="114" t="s">
        <v>158</v>
      </c>
      <c r="B46" s="642" t="s">
        <v>159</v>
      </c>
      <c r="C46" s="113" t="s">
        <v>279</v>
      </c>
      <c r="D46" s="113" t="s">
        <v>280</v>
      </c>
      <c r="E46" s="115">
        <v>-110160.23000000001</v>
      </c>
      <c r="G46" s="115">
        <f t="shared" si="0"/>
        <v>-110160.23000000001</v>
      </c>
      <c r="J46" s="115">
        <v>6064.67</v>
      </c>
      <c r="L46" s="115">
        <f t="shared" si="5"/>
        <v>6064.67</v>
      </c>
      <c r="M46" s="115">
        <v>48990.44</v>
      </c>
      <c r="O46" s="115">
        <f t="shared" si="6"/>
        <v>48990.44</v>
      </c>
      <c r="P46" s="115" t="s">
        <v>483</v>
      </c>
      <c r="Q46" s="115" t="s">
        <v>483</v>
      </c>
      <c r="R46" s="115" t="s">
        <v>483</v>
      </c>
      <c r="S46" s="113" t="s">
        <v>151</v>
      </c>
      <c r="T46" s="113" t="s">
        <v>151</v>
      </c>
      <c r="V46" s="115">
        <f>VLOOKUP($A46,Sheet1!$A:$E,4,FALSE)</f>
        <v>6065</v>
      </c>
      <c r="W46" s="119">
        <f t="shared" si="3"/>
        <v>-116225.23000000001</v>
      </c>
      <c r="X46" s="115">
        <f>VLOOKUP($A46,Sheet1!$A:$E,5,FALSE)</f>
        <v>48990</v>
      </c>
      <c r="Y46" s="119">
        <f t="shared" si="4"/>
        <v>-42925.33</v>
      </c>
      <c r="AC46" s="627">
        <v>626</v>
      </c>
      <c r="AD46" s="208" t="b">
        <v>0</v>
      </c>
    </row>
    <row r="47" spans="1:30">
      <c r="A47" s="114" t="s">
        <v>160</v>
      </c>
      <c r="B47" s="642" t="s">
        <v>161</v>
      </c>
      <c r="C47" s="113" t="s">
        <v>279</v>
      </c>
      <c r="D47" s="113" t="s">
        <v>280</v>
      </c>
      <c r="E47" s="115">
        <v>-58740</v>
      </c>
      <c r="G47" s="115">
        <f t="shared" si="0"/>
        <v>-58740</v>
      </c>
      <c r="J47" s="115">
        <v>59403.66</v>
      </c>
      <c r="L47" s="115">
        <f t="shared" si="5"/>
        <v>59403.66</v>
      </c>
      <c r="M47" s="115">
        <v>40141.9</v>
      </c>
      <c r="O47" s="115">
        <f t="shared" si="6"/>
        <v>40141.9</v>
      </c>
      <c r="P47" s="115" t="s">
        <v>483</v>
      </c>
      <c r="Q47" s="115" t="s">
        <v>483</v>
      </c>
      <c r="R47" s="115" t="s">
        <v>483</v>
      </c>
      <c r="S47" s="113" t="s">
        <v>151</v>
      </c>
      <c r="T47" s="113" t="s">
        <v>151</v>
      </c>
      <c r="V47" s="115">
        <f>VLOOKUP($A47,Sheet1!$A:$E,4,FALSE)</f>
        <v>59404</v>
      </c>
      <c r="W47" s="119">
        <f t="shared" si="3"/>
        <v>-118144</v>
      </c>
      <c r="X47" s="115">
        <f>VLOOKUP($A47,Sheet1!$A:$E,5,FALSE)</f>
        <v>40142</v>
      </c>
      <c r="Y47" s="119">
        <f t="shared" si="4"/>
        <v>19261.660000000003</v>
      </c>
      <c r="AC47" s="627">
        <v>6273</v>
      </c>
      <c r="AD47" s="208" t="b">
        <v>0</v>
      </c>
    </row>
    <row r="48" spans="1:30">
      <c r="A48" s="114" t="s">
        <v>162</v>
      </c>
      <c r="B48" s="642" t="s">
        <v>163</v>
      </c>
      <c r="C48" s="113" t="s">
        <v>279</v>
      </c>
      <c r="D48" s="113" t="s">
        <v>280</v>
      </c>
      <c r="E48" s="115">
        <v>-575134</v>
      </c>
      <c r="G48" s="115">
        <f t="shared" si="0"/>
        <v>-575134</v>
      </c>
      <c r="J48" s="115">
        <v>55328</v>
      </c>
      <c r="L48" s="115">
        <f t="shared" si="5"/>
        <v>55328</v>
      </c>
      <c r="M48" s="115">
        <v>60312</v>
      </c>
      <c r="O48" s="115">
        <f t="shared" si="6"/>
        <v>60312</v>
      </c>
      <c r="P48" s="115" t="s">
        <v>483</v>
      </c>
      <c r="Q48" s="115" t="s">
        <v>483</v>
      </c>
      <c r="R48" s="115" t="s">
        <v>483</v>
      </c>
      <c r="S48" s="113" t="s">
        <v>151</v>
      </c>
      <c r="T48" s="113" t="s">
        <v>151</v>
      </c>
      <c r="V48" s="115">
        <f>VLOOKUP($A48,Sheet1!$A:$E,4,FALSE)</f>
        <v>55328</v>
      </c>
      <c r="W48" s="119">
        <f t="shared" si="3"/>
        <v>-630462</v>
      </c>
      <c r="X48" s="115">
        <f>VLOOKUP($A48,Sheet1!$A:$E,5,FALSE)</f>
        <v>60312</v>
      </c>
      <c r="Y48" s="119">
        <f t="shared" si="4"/>
        <v>-4984</v>
      </c>
      <c r="AC48" s="627">
        <v>6276</v>
      </c>
      <c r="AD48" s="208" t="b">
        <v>0</v>
      </c>
    </row>
    <row r="49" spans="1:30" s="208" customFormat="1">
      <c r="A49" s="628">
        <v>6277</v>
      </c>
      <c r="B49" s="643" t="s">
        <v>795</v>
      </c>
      <c r="C49" s="208" t="s">
        <v>279</v>
      </c>
      <c r="D49" s="208" t="s">
        <v>280</v>
      </c>
      <c r="E49" s="115">
        <v>-61556.02</v>
      </c>
      <c r="F49" s="115"/>
      <c r="G49" s="115">
        <f t="shared" si="0"/>
        <v>-61556.02</v>
      </c>
      <c r="H49" s="115"/>
      <c r="I49" s="115"/>
      <c r="J49" s="115"/>
      <c r="K49" s="115"/>
      <c r="L49" s="115"/>
      <c r="M49" s="115"/>
      <c r="N49" s="115"/>
      <c r="O49" s="115"/>
      <c r="P49" s="115" t="s">
        <v>483</v>
      </c>
      <c r="Q49" s="115"/>
      <c r="R49" s="115"/>
      <c r="V49" s="115"/>
      <c r="W49" s="119"/>
      <c r="X49" s="115"/>
      <c r="Y49" s="119"/>
      <c r="AC49" s="627">
        <v>6277</v>
      </c>
    </row>
    <row r="50" spans="1:30">
      <c r="A50" s="114" t="s">
        <v>164</v>
      </c>
      <c r="B50" s="642" t="s">
        <v>165</v>
      </c>
      <c r="C50" s="113" t="s">
        <v>279</v>
      </c>
      <c r="D50" s="113" t="s">
        <v>280</v>
      </c>
      <c r="E50" s="115">
        <v>-86643.385599999994</v>
      </c>
      <c r="G50" s="115">
        <f t="shared" si="0"/>
        <v>-86643.385599999994</v>
      </c>
      <c r="J50" s="115">
        <v>18171.0272</v>
      </c>
      <c r="L50" s="115">
        <f t="shared" si="5"/>
        <v>18171.0272</v>
      </c>
      <c r="M50" s="115">
        <v>7482</v>
      </c>
      <c r="O50" s="115">
        <f t="shared" si="6"/>
        <v>7482</v>
      </c>
      <c r="P50" s="115" t="s">
        <v>483</v>
      </c>
      <c r="Q50" s="115" t="s">
        <v>483</v>
      </c>
      <c r="R50" s="115" t="s">
        <v>483</v>
      </c>
      <c r="S50" s="113" t="s">
        <v>151</v>
      </c>
      <c r="T50" s="113" t="s">
        <v>151</v>
      </c>
      <c r="V50" s="115">
        <f>VLOOKUP($A50,Sheet1!$A:$E,4,FALSE)</f>
        <v>18171</v>
      </c>
      <c r="W50" s="119">
        <f t="shared" si="3"/>
        <v>-104814.38559999999</v>
      </c>
      <c r="X50" s="115">
        <f>VLOOKUP($A50,Sheet1!$A:$E,5,FALSE)</f>
        <v>7482</v>
      </c>
      <c r="Y50" s="119">
        <f t="shared" si="4"/>
        <v>10689.0272</v>
      </c>
      <c r="AC50" s="627">
        <v>628</v>
      </c>
      <c r="AD50" s="208" t="b">
        <v>0</v>
      </c>
    </row>
    <row r="51" spans="1:30">
      <c r="A51" s="114" t="s">
        <v>166</v>
      </c>
      <c r="B51" s="642" t="s">
        <v>167</v>
      </c>
      <c r="C51" s="113" t="s">
        <v>279</v>
      </c>
      <c r="D51" s="113" t="s">
        <v>280</v>
      </c>
      <c r="E51" s="115">
        <v>-573490</v>
      </c>
      <c r="G51" s="115">
        <f t="shared" si="0"/>
        <v>-573490</v>
      </c>
      <c r="J51" s="115">
        <v>22120</v>
      </c>
      <c r="L51" s="115">
        <f t="shared" si="5"/>
        <v>22120</v>
      </c>
      <c r="M51" s="115">
        <v>22120</v>
      </c>
      <c r="O51" s="115">
        <f t="shared" si="6"/>
        <v>22120</v>
      </c>
      <c r="P51" s="115" t="s">
        <v>483</v>
      </c>
      <c r="Q51" s="115" t="s">
        <v>483</v>
      </c>
      <c r="R51" s="115" t="s">
        <v>483</v>
      </c>
      <c r="S51" s="113" t="s">
        <v>151</v>
      </c>
      <c r="T51" s="113" t="s">
        <v>151</v>
      </c>
      <c r="V51" s="115">
        <f>VLOOKUP($A51,Sheet1!$A:$E,4,FALSE)</f>
        <v>22120</v>
      </c>
      <c r="W51" s="119">
        <f t="shared" si="3"/>
        <v>-595610</v>
      </c>
      <c r="X51" s="115">
        <f>VLOOKUP($A51,Sheet1!$A:$E,5,FALSE)</f>
        <v>22120</v>
      </c>
      <c r="Y51" s="119">
        <f t="shared" si="4"/>
        <v>0</v>
      </c>
      <c r="AC51" s="627">
        <v>634</v>
      </c>
      <c r="AD51" s="208" t="b">
        <v>0</v>
      </c>
    </row>
    <row r="52" spans="1:30">
      <c r="A52" s="114" t="s">
        <v>143</v>
      </c>
      <c r="B52" s="113" t="s">
        <v>144</v>
      </c>
      <c r="C52" s="113" t="s">
        <v>279</v>
      </c>
      <c r="D52" s="113" t="s">
        <v>280</v>
      </c>
      <c r="E52" s="115">
        <v>-6766595</v>
      </c>
      <c r="G52" s="115">
        <f t="shared" si="0"/>
        <v>-6766595</v>
      </c>
      <c r="J52" s="115">
        <v>1730205</v>
      </c>
      <c r="L52" s="115">
        <f t="shared" si="5"/>
        <v>1730205</v>
      </c>
      <c r="M52" s="115">
        <v>1678653</v>
      </c>
      <c r="O52" s="115">
        <f t="shared" si="6"/>
        <v>1678653</v>
      </c>
      <c r="P52" s="115" t="s">
        <v>484</v>
      </c>
      <c r="Q52" s="115" t="s">
        <v>484</v>
      </c>
      <c r="R52" s="115" t="s">
        <v>484</v>
      </c>
      <c r="S52" s="113" t="s">
        <v>142</v>
      </c>
      <c r="T52" s="113" t="s">
        <v>142</v>
      </c>
      <c r="V52" s="115">
        <f>VLOOKUP($A52,Sheet1!$A:$E,4,FALSE)</f>
        <v>1730205</v>
      </c>
      <c r="W52" s="119">
        <f t="shared" si="3"/>
        <v>-8496800</v>
      </c>
      <c r="X52" s="115">
        <f>VLOOKUP($A52,Sheet1!$A:$E,5,FALSE)</f>
        <v>1678653</v>
      </c>
      <c r="Y52" s="119">
        <f t="shared" si="4"/>
        <v>51552</v>
      </c>
      <c r="AC52" s="627">
        <v>641</v>
      </c>
      <c r="AD52" s="208" t="b">
        <v>0</v>
      </c>
    </row>
    <row r="53" spans="1:30">
      <c r="A53" s="114" t="s">
        <v>145</v>
      </c>
      <c r="B53" s="113" t="s">
        <v>146</v>
      </c>
      <c r="C53" s="113" t="s">
        <v>279</v>
      </c>
      <c r="D53" s="113" t="s">
        <v>280</v>
      </c>
      <c r="E53" s="115">
        <v>-534963</v>
      </c>
      <c r="G53" s="115">
        <f t="shared" si="0"/>
        <v>-534963</v>
      </c>
      <c r="J53" s="115">
        <v>68690</v>
      </c>
      <c r="L53" s="115">
        <f t="shared" si="5"/>
        <v>68690</v>
      </c>
      <c r="M53" s="115">
        <v>172146</v>
      </c>
      <c r="O53" s="115">
        <f t="shared" si="6"/>
        <v>172146</v>
      </c>
      <c r="P53" s="115" t="s">
        <v>484</v>
      </c>
      <c r="Q53" s="115" t="s">
        <v>484</v>
      </c>
      <c r="R53" s="115" t="s">
        <v>484</v>
      </c>
      <c r="S53" s="113" t="s">
        <v>142</v>
      </c>
      <c r="T53" s="113" t="s">
        <v>142</v>
      </c>
      <c r="V53" s="115">
        <f>VLOOKUP($A53,Sheet1!$A:$E,4,FALSE)</f>
        <v>68690</v>
      </c>
      <c r="W53" s="119">
        <f t="shared" si="3"/>
        <v>-603653</v>
      </c>
      <c r="X53" s="115">
        <f>VLOOKUP($A53,Sheet1!$A:$E,5,FALSE)</f>
        <v>172146</v>
      </c>
      <c r="Y53" s="119">
        <f t="shared" si="4"/>
        <v>-103456</v>
      </c>
      <c r="AC53" s="627">
        <v>644</v>
      </c>
      <c r="AD53" s="208" t="b">
        <v>0</v>
      </c>
    </row>
    <row r="54" spans="1:30">
      <c r="A54" s="114" t="s">
        <v>168</v>
      </c>
      <c r="B54" s="642" t="s">
        <v>169</v>
      </c>
      <c r="C54" s="113" t="s">
        <v>279</v>
      </c>
      <c r="D54" s="113" t="s">
        <v>280</v>
      </c>
      <c r="E54" s="115">
        <v>-464370</v>
      </c>
      <c r="G54" s="115">
        <f t="shared" si="0"/>
        <v>-464370</v>
      </c>
      <c r="J54" s="115">
        <v>1984425</v>
      </c>
      <c r="L54" s="115">
        <f t="shared" si="5"/>
        <v>1984425</v>
      </c>
      <c r="M54" s="115">
        <v>170067</v>
      </c>
      <c r="O54" s="115">
        <f t="shared" si="6"/>
        <v>170067</v>
      </c>
      <c r="P54" s="115" t="s">
        <v>483</v>
      </c>
      <c r="Q54" s="115" t="s">
        <v>483</v>
      </c>
      <c r="R54" s="115" t="s">
        <v>483</v>
      </c>
      <c r="S54" s="113" t="s">
        <v>151</v>
      </c>
      <c r="T54" s="113" t="s">
        <v>151</v>
      </c>
      <c r="V54" s="115">
        <f>VLOOKUP($A54,Sheet1!$A:$E,4,FALSE)</f>
        <v>1984425</v>
      </c>
      <c r="W54" s="119">
        <f t="shared" si="3"/>
        <v>-2448795</v>
      </c>
      <c r="X54" s="115">
        <f>VLOOKUP($A54,Sheet1!$A:$E,5,FALSE)</f>
        <v>170067</v>
      </c>
      <c r="Y54" s="119">
        <f t="shared" si="4"/>
        <v>1814358</v>
      </c>
      <c r="AC54" s="627">
        <v>654</v>
      </c>
      <c r="AD54" s="208" t="b">
        <v>0</v>
      </c>
    </row>
    <row r="55" spans="1:30" s="208" customFormat="1">
      <c r="A55" s="628">
        <v>655</v>
      </c>
      <c r="B55" s="643" t="s">
        <v>797</v>
      </c>
      <c r="C55" s="208" t="s">
        <v>279</v>
      </c>
      <c r="D55" s="208" t="s">
        <v>280</v>
      </c>
      <c r="E55" s="115">
        <v>-1720</v>
      </c>
      <c r="F55" s="115"/>
      <c r="G55" s="115">
        <f t="shared" si="0"/>
        <v>-1720</v>
      </c>
      <c r="H55" s="115"/>
      <c r="I55" s="115"/>
      <c r="J55" s="115"/>
      <c r="K55" s="115"/>
      <c r="L55" s="115"/>
      <c r="M55" s="115"/>
      <c r="N55" s="115"/>
      <c r="O55" s="115"/>
      <c r="P55" s="115" t="s">
        <v>483</v>
      </c>
      <c r="Q55" s="115"/>
      <c r="R55" s="115"/>
      <c r="V55" s="115"/>
      <c r="W55" s="119"/>
      <c r="X55" s="115"/>
      <c r="Y55" s="119"/>
      <c r="AC55" s="627">
        <v>655</v>
      </c>
    </row>
    <row r="56" spans="1:30" s="208" customFormat="1">
      <c r="A56" s="628">
        <v>657</v>
      </c>
      <c r="B56" s="643" t="s">
        <v>798</v>
      </c>
      <c r="C56" s="208" t="s">
        <v>279</v>
      </c>
      <c r="D56" s="208" t="s">
        <v>280</v>
      </c>
      <c r="E56" s="115">
        <v>-30334</v>
      </c>
      <c r="F56" s="115"/>
      <c r="G56" s="115">
        <f t="shared" si="0"/>
        <v>-30334</v>
      </c>
      <c r="H56" s="115"/>
      <c r="I56" s="115"/>
      <c r="J56" s="115"/>
      <c r="K56" s="115"/>
      <c r="L56" s="115"/>
      <c r="M56" s="115"/>
      <c r="N56" s="115"/>
      <c r="O56" s="115"/>
      <c r="P56" s="115" t="s">
        <v>483</v>
      </c>
      <c r="Q56" s="115"/>
      <c r="R56" s="115"/>
      <c r="V56" s="115"/>
      <c r="W56" s="119"/>
      <c r="X56" s="115"/>
      <c r="Y56" s="119"/>
      <c r="AC56" s="627">
        <v>657</v>
      </c>
    </row>
    <row r="57" spans="1:30" s="208" customFormat="1">
      <c r="A57" s="628">
        <v>658</v>
      </c>
      <c r="B57" s="643" t="s">
        <v>796</v>
      </c>
      <c r="C57" s="208" t="s">
        <v>279</v>
      </c>
      <c r="D57" s="208" t="s">
        <v>280</v>
      </c>
      <c r="E57" s="115">
        <v>-1262551</v>
      </c>
      <c r="F57" s="115"/>
      <c r="G57" s="115">
        <f t="shared" si="0"/>
        <v>-1262551</v>
      </c>
      <c r="H57" s="115"/>
      <c r="I57" s="115"/>
      <c r="J57" s="115"/>
      <c r="K57" s="115"/>
      <c r="L57" s="115"/>
      <c r="M57" s="115"/>
      <c r="N57" s="115"/>
      <c r="O57" s="115"/>
      <c r="P57" s="115" t="s">
        <v>483</v>
      </c>
      <c r="Q57" s="115"/>
      <c r="R57" s="115"/>
      <c r="V57" s="115"/>
      <c r="W57" s="119"/>
      <c r="X57" s="115"/>
      <c r="Y57" s="119"/>
      <c r="AC57" s="627">
        <v>658</v>
      </c>
    </row>
    <row r="58" spans="1:30">
      <c r="A58" s="114" t="s">
        <v>175</v>
      </c>
      <c r="B58" s="113" t="s">
        <v>176</v>
      </c>
      <c r="C58" s="113" t="s">
        <v>279</v>
      </c>
      <c r="D58" s="113" t="s">
        <v>281</v>
      </c>
      <c r="E58" s="115">
        <v>-142937.18634389999</v>
      </c>
      <c r="G58" s="115">
        <f t="shared" si="0"/>
        <v>-142937.18634389999</v>
      </c>
      <c r="J58" s="115">
        <v>108133.76385259999</v>
      </c>
      <c r="L58" s="115">
        <f t="shared" si="5"/>
        <v>108133.76385259999</v>
      </c>
      <c r="M58" s="115">
        <v>55278.869200000001</v>
      </c>
      <c r="O58" s="115">
        <f t="shared" si="6"/>
        <v>55278.869200000001</v>
      </c>
      <c r="P58" s="115" t="s">
        <v>488</v>
      </c>
      <c r="Q58" s="115" t="s">
        <v>488</v>
      </c>
      <c r="R58" s="115" t="s">
        <v>488</v>
      </c>
      <c r="S58" s="113" t="s">
        <v>174</v>
      </c>
      <c r="T58" s="113" t="s">
        <v>174</v>
      </c>
      <c r="V58" s="115">
        <f>VLOOKUP($A58,Sheet1!$A:$E,4,FALSE)</f>
        <v>108134</v>
      </c>
      <c r="W58" s="119">
        <f t="shared" si="3"/>
        <v>-251071.18634389999</v>
      </c>
      <c r="X58" s="115">
        <f>VLOOKUP($A58,Sheet1!$A:$E,5,FALSE)</f>
        <v>55279</v>
      </c>
      <c r="Y58" s="119">
        <f t="shared" si="4"/>
        <v>52854.763852599994</v>
      </c>
      <c r="AC58" s="627">
        <v>667</v>
      </c>
      <c r="AD58" s="208" t="b">
        <v>0</v>
      </c>
    </row>
    <row r="59" spans="1:30">
      <c r="A59" s="114" t="s">
        <v>177</v>
      </c>
      <c r="B59" s="113" t="s">
        <v>178</v>
      </c>
      <c r="C59" s="113" t="s">
        <v>279</v>
      </c>
      <c r="D59" s="113" t="s">
        <v>281</v>
      </c>
      <c r="E59" s="115">
        <v>-2207896.7199999997</v>
      </c>
      <c r="G59" s="115">
        <f t="shared" si="0"/>
        <v>-2207896.7199999997</v>
      </c>
      <c r="J59" s="115">
        <v>2150549.86</v>
      </c>
      <c r="K59" s="115">
        <f>-(K25+K14)</f>
        <v>-610000</v>
      </c>
      <c r="L59" s="115">
        <f t="shared" si="5"/>
        <v>1540549.8599999999</v>
      </c>
      <c r="M59" s="115">
        <v>166443</v>
      </c>
      <c r="O59" s="115">
        <f t="shared" si="6"/>
        <v>166443</v>
      </c>
      <c r="P59" s="115" t="s">
        <v>487</v>
      </c>
      <c r="Q59" s="115" t="s">
        <v>487</v>
      </c>
      <c r="R59" s="115" t="s">
        <v>487</v>
      </c>
      <c r="S59" s="113" t="s">
        <v>174</v>
      </c>
      <c r="T59" s="113" t="s">
        <v>174</v>
      </c>
      <c r="V59" s="115">
        <f>VLOOKUP($A59,Sheet1!$A:$E,4,FALSE)</f>
        <v>2150550</v>
      </c>
      <c r="W59" s="119">
        <f t="shared" si="3"/>
        <v>-4358446.72</v>
      </c>
      <c r="X59" s="115">
        <f>VLOOKUP($A59,Sheet1!$A:$E,5,FALSE)</f>
        <v>166443</v>
      </c>
      <c r="Y59" s="119">
        <f t="shared" si="4"/>
        <v>1984106.8599999999</v>
      </c>
      <c r="AC59" s="627">
        <v>669</v>
      </c>
      <c r="AD59" s="208" t="b">
        <v>0</v>
      </c>
    </row>
    <row r="60" spans="1:30">
      <c r="A60" s="114" t="s">
        <v>170</v>
      </c>
      <c r="B60" s="113" t="s">
        <v>171</v>
      </c>
      <c r="C60" s="113" t="s">
        <v>279</v>
      </c>
      <c r="D60" s="113" t="s">
        <v>280</v>
      </c>
      <c r="E60" s="115">
        <v>-297509</v>
      </c>
      <c r="G60" s="115">
        <f t="shared" si="0"/>
        <v>-297509</v>
      </c>
      <c r="J60" s="115">
        <v>371886</v>
      </c>
      <c r="L60" s="115">
        <f t="shared" si="5"/>
        <v>371886</v>
      </c>
      <c r="M60" s="115">
        <v>170151</v>
      </c>
      <c r="O60" s="115">
        <f t="shared" si="6"/>
        <v>170151</v>
      </c>
      <c r="P60" s="115" t="s">
        <v>485</v>
      </c>
      <c r="Q60" s="115" t="s">
        <v>485</v>
      </c>
      <c r="R60" s="115" t="s">
        <v>485</v>
      </c>
      <c r="S60" s="113" t="s">
        <v>151</v>
      </c>
      <c r="T60" s="113" t="s">
        <v>151</v>
      </c>
      <c r="V60" s="115">
        <f>VLOOKUP($A60,Sheet1!$A:$E,4,FALSE)</f>
        <v>371886</v>
      </c>
      <c r="W60" s="119">
        <f t="shared" si="3"/>
        <v>-669395</v>
      </c>
      <c r="X60" s="115">
        <f>VLOOKUP($A60,Sheet1!$A:$E,5,FALSE)</f>
        <v>170151</v>
      </c>
      <c r="Y60" s="119">
        <f t="shared" si="4"/>
        <v>201735</v>
      </c>
      <c r="AC60" s="627">
        <v>6815</v>
      </c>
      <c r="AD60" s="208" t="b">
        <v>0</v>
      </c>
    </row>
    <row r="61" spans="1:30">
      <c r="A61" s="114" t="s">
        <v>172</v>
      </c>
      <c r="B61" s="113" t="s">
        <v>173</v>
      </c>
      <c r="C61" s="113" t="s">
        <v>279</v>
      </c>
      <c r="D61" s="113" t="s">
        <v>280</v>
      </c>
      <c r="E61" s="115">
        <v>-7471</v>
      </c>
      <c r="G61" s="115">
        <f t="shared" si="0"/>
        <v>-7471</v>
      </c>
      <c r="J61" s="115">
        <v>9891</v>
      </c>
      <c r="L61" s="115">
        <f t="shared" si="5"/>
        <v>9891</v>
      </c>
      <c r="M61" s="115">
        <v>13188</v>
      </c>
      <c r="O61" s="115">
        <f t="shared" si="6"/>
        <v>13188</v>
      </c>
      <c r="P61" s="115" t="s">
        <v>485</v>
      </c>
      <c r="Q61" s="115" t="s">
        <v>485</v>
      </c>
      <c r="R61" s="115" t="s">
        <v>485</v>
      </c>
      <c r="S61" s="113" t="s">
        <v>151</v>
      </c>
      <c r="T61" s="113" t="s">
        <v>151</v>
      </c>
      <c r="V61" s="115">
        <f>VLOOKUP($A61,Sheet1!$A:$E,4,FALSE)</f>
        <v>9891</v>
      </c>
      <c r="W61" s="119">
        <f t="shared" si="3"/>
        <v>-17362</v>
      </c>
      <c r="X61" s="115">
        <f>VLOOKUP($A61,Sheet1!$A:$E,5,FALSE)</f>
        <v>13188</v>
      </c>
      <c r="Y61" s="119">
        <f t="shared" si="4"/>
        <v>-3297</v>
      </c>
      <c r="AC61" s="627">
        <v>6818</v>
      </c>
      <c r="AD61" s="208" t="b">
        <v>0</v>
      </c>
    </row>
    <row r="62" spans="1:30">
      <c r="A62" s="114" t="s">
        <v>132</v>
      </c>
      <c r="B62" s="113" t="s">
        <v>133</v>
      </c>
      <c r="C62" s="113" t="s">
        <v>282</v>
      </c>
      <c r="D62" s="113" t="s">
        <v>283</v>
      </c>
      <c r="E62" s="115">
        <v>0</v>
      </c>
      <c r="G62" s="115">
        <f t="shared" si="0"/>
        <v>0</v>
      </c>
      <c r="J62" s="115">
        <v>-5650</v>
      </c>
      <c r="L62" s="115">
        <f t="shared" si="5"/>
        <v>-5650</v>
      </c>
      <c r="M62" s="115">
        <v>0</v>
      </c>
      <c r="O62" s="115">
        <f t="shared" si="6"/>
        <v>0</v>
      </c>
      <c r="P62" s="115" t="s">
        <v>481</v>
      </c>
      <c r="Q62" s="115" t="s">
        <v>481</v>
      </c>
      <c r="R62" s="115" t="s">
        <v>481</v>
      </c>
      <c r="S62" s="113" t="s">
        <v>131</v>
      </c>
      <c r="T62" s="113" t="s">
        <v>131</v>
      </c>
      <c r="V62" s="115">
        <f>VLOOKUP($A62,Sheet1!$A:$E,4,FALSE)</f>
        <v>-5650</v>
      </c>
      <c r="W62" s="119">
        <f t="shared" si="3"/>
        <v>5650</v>
      </c>
      <c r="X62" s="115">
        <v>0</v>
      </c>
      <c r="Y62" s="119">
        <f t="shared" si="4"/>
        <v>-5650</v>
      </c>
      <c r="AC62" s="627">
        <v>715</v>
      </c>
      <c r="AD62" s="208" t="b">
        <v>0</v>
      </c>
    </row>
    <row r="63" spans="1:30">
      <c r="A63" s="114" t="s">
        <v>179</v>
      </c>
      <c r="B63" s="113" t="s">
        <v>180</v>
      </c>
      <c r="C63" s="113" t="s">
        <v>279</v>
      </c>
      <c r="D63" s="113" t="s">
        <v>281</v>
      </c>
      <c r="E63" s="115">
        <v>2603564.62</v>
      </c>
      <c r="G63" s="115">
        <f t="shared" si="0"/>
        <v>2603564.62</v>
      </c>
      <c r="J63" s="115">
        <v>-204394.44</v>
      </c>
      <c r="L63" s="115">
        <f t="shared" si="5"/>
        <v>-204394.44</v>
      </c>
      <c r="M63" s="115">
        <v>-333556.03999999998</v>
      </c>
      <c r="O63" s="115">
        <f t="shared" si="6"/>
        <v>-333556.03999999998</v>
      </c>
      <c r="P63" s="115" t="s">
        <v>487</v>
      </c>
      <c r="Q63" s="115" t="s">
        <v>487</v>
      </c>
      <c r="R63" s="115" t="s">
        <v>487</v>
      </c>
      <c r="S63" s="113" t="s">
        <v>174</v>
      </c>
      <c r="T63" s="113" t="s">
        <v>174</v>
      </c>
      <c r="V63" s="115">
        <f>VLOOKUP($A63,Sheet1!$A:$E,4,FALSE)</f>
        <v>-204394</v>
      </c>
      <c r="W63" s="119">
        <f t="shared" si="3"/>
        <v>2807958.62</v>
      </c>
      <c r="X63" s="115">
        <f>VLOOKUP($A63,Sheet1!$A:$E,5,FALSE)</f>
        <v>-333556</v>
      </c>
      <c r="Y63" s="119">
        <f t="shared" si="4"/>
        <v>129161.56</v>
      </c>
      <c r="AC63" s="627">
        <v>766</v>
      </c>
      <c r="AD63" s="208" t="b">
        <v>0</v>
      </c>
    </row>
    <row r="64" spans="1:30">
      <c r="A64" s="114" t="s">
        <v>181</v>
      </c>
      <c r="B64" s="113" t="s">
        <v>182</v>
      </c>
      <c r="C64" s="113" t="s">
        <v>279</v>
      </c>
      <c r="D64" s="113" t="s">
        <v>281</v>
      </c>
      <c r="E64" s="115">
        <v>25566.240000000002</v>
      </c>
      <c r="G64" s="115">
        <f t="shared" si="0"/>
        <v>25566.240000000002</v>
      </c>
      <c r="J64" s="115">
        <v>-15224.2</v>
      </c>
      <c r="L64" s="115">
        <f t="shared" si="5"/>
        <v>-15224.2</v>
      </c>
      <c r="M64" s="115">
        <v>-106.34</v>
      </c>
      <c r="O64" s="115">
        <f t="shared" si="6"/>
        <v>-106.34</v>
      </c>
      <c r="P64" s="115" t="s">
        <v>488</v>
      </c>
      <c r="Q64" s="115" t="s">
        <v>488</v>
      </c>
      <c r="R64" s="115" t="s">
        <v>488</v>
      </c>
      <c r="S64" s="113" t="s">
        <v>174</v>
      </c>
      <c r="T64" s="113" t="s">
        <v>174</v>
      </c>
      <c r="V64" s="115">
        <f>VLOOKUP($A64,Sheet1!$A:$E,4,FALSE)</f>
        <v>-15224</v>
      </c>
      <c r="W64" s="119">
        <f t="shared" si="3"/>
        <v>40790.240000000005</v>
      </c>
      <c r="X64" s="115">
        <f>VLOOKUP($A64,Sheet1!$A:$E,5,FALSE)</f>
        <v>-106</v>
      </c>
      <c r="Y64" s="119">
        <f t="shared" si="4"/>
        <v>-15118.2</v>
      </c>
      <c r="AC64" s="627">
        <v>767</v>
      </c>
      <c r="AD64" s="208" t="b">
        <v>0</v>
      </c>
    </row>
    <row r="65" spans="5:24">
      <c r="G65" s="115">
        <f t="shared" si="0"/>
        <v>0</v>
      </c>
    </row>
    <row r="66" spans="5:24">
      <c r="E66" s="115">
        <f>SUM(E2:E64)</f>
        <v>3935731555.596386</v>
      </c>
      <c r="F66" s="115">
        <f>SUM(F2:F64)</f>
        <v>0</v>
      </c>
      <c r="G66" s="115">
        <f>SUM(G2:G64)</f>
        <v>3935731555.5963864</v>
      </c>
      <c r="J66" s="115">
        <f>SUM(J2:J64)</f>
        <v>5.0117887440137565E-7</v>
      </c>
      <c r="K66" s="115">
        <f>SUM(K2:K64)</f>
        <v>0</v>
      </c>
      <c r="L66" s="115">
        <f>SUM(L2:L64)</f>
        <v>5.3098119678907096E-7</v>
      </c>
      <c r="M66" s="115">
        <f>SUM(M2:M64)</f>
        <v>1.6149130033227266E-8</v>
      </c>
      <c r="O66" s="115">
        <f>SUM(O2:O64)</f>
        <v>1.6149130033227266E-8</v>
      </c>
      <c r="V66" s="115">
        <f>SUM(V2:V64)</f>
        <v>1</v>
      </c>
      <c r="X66" s="115">
        <f>SUM(X2:X64)</f>
        <v>0</v>
      </c>
    </row>
    <row r="68" spans="5:24">
      <c r="E68" s="115">
        <f>SUM(E41:E64)</f>
        <v>-23914254.2322779</v>
      </c>
      <c r="J68" s="115">
        <f>SUM(J41:J64)</f>
        <v>14079929.488586601</v>
      </c>
      <c r="M68" s="115">
        <f>SUM(M41:M64)</f>
        <v>7015403.9292000011</v>
      </c>
    </row>
    <row r="69" spans="5:24">
      <c r="E69" s="115">
        <f>E68-E5</f>
        <v>-2.2133998572826385E-3</v>
      </c>
    </row>
  </sheetData>
  <autoFilter ref="A1:T66">
    <filterColumn colId="3"/>
    <filterColumn colId="5"/>
    <filterColumn colId="6"/>
    <filterColumn colId="10"/>
    <filterColumn colId="11"/>
    <filterColumn colId="12"/>
    <filterColumn colId="13"/>
    <filterColumn colId="14"/>
    <filterColumn colId="15"/>
    <filterColumn colId="16"/>
    <filterColumn colId="17"/>
  </autoFilter>
  <pageMargins left="0.7" right="0.7" top="0.75" bottom="0.75" header="0.3" footer="0.3"/>
  <pageSetup paperSize="9" orientation="portrait" horizontalDpi="300" verticalDpi="300" r:id="rId1"/>
</worksheet>
</file>

<file path=xl/worksheets/sheet31.xml><?xml version="1.0" encoding="utf-8"?>
<worksheet xmlns="http://schemas.openxmlformats.org/spreadsheetml/2006/main" xmlns:r="http://schemas.openxmlformats.org/officeDocument/2006/relationships">
  <sheetPr>
    <tabColor rgb="FFFF0000"/>
  </sheetPr>
  <dimension ref="A2:Y81"/>
  <sheetViews>
    <sheetView tabSelected="1" topLeftCell="B1" zoomScale="90" zoomScaleNormal="90" workbookViewId="0">
      <selection activeCell="B5" sqref="B5"/>
    </sheetView>
  </sheetViews>
  <sheetFormatPr defaultColWidth="9.125" defaultRowHeight="12.85"/>
  <cols>
    <col min="1" max="1" width="9.125" style="396"/>
    <col min="2" max="2" width="30.125" style="396" bestFit="1" customWidth="1"/>
    <col min="3" max="3" width="7.625" style="546" bestFit="1" customWidth="1"/>
    <col min="4" max="4" width="19.25" style="396" customWidth="1"/>
    <col min="5" max="5" width="2.125" style="396" customWidth="1"/>
    <col min="6" max="6" width="17.875" style="396" customWidth="1"/>
    <col min="7" max="7" width="2.125" style="396" customWidth="1"/>
    <col min="8" max="8" width="16.875" style="515" hidden="1" customWidth="1"/>
    <col min="9" max="9" width="9.125" style="396" hidden="1" customWidth="1"/>
    <col min="10" max="10" width="9.625" style="396" hidden="1" customWidth="1"/>
    <col min="11" max="11" width="19.25" style="396" hidden="1" customWidth="1"/>
    <col min="12" max="12" width="2.125" style="396" hidden="1" customWidth="1"/>
    <col min="13" max="13" width="17.875" style="396" hidden="1" customWidth="1"/>
    <col min="14" max="14" width="2.125" style="396" hidden="1" customWidth="1"/>
    <col min="15" max="15" width="16.875" style="515" hidden="1" customWidth="1"/>
    <col min="16" max="17" width="0" style="396" hidden="1" customWidth="1"/>
    <col min="18" max="18" width="12.625" style="396" hidden="1" customWidth="1"/>
    <col min="19" max="19" width="0" style="396" hidden="1" customWidth="1"/>
    <col min="20" max="20" width="12.625" style="396" hidden="1" customWidth="1"/>
    <col min="21" max="21" width="0" style="396" hidden="1" customWidth="1"/>
    <col min="22" max="22" width="12.625" style="396" hidden="1" customWidth="1"/>
    <col min="23" max="23" width="0" style="396" hidden="1" customWidth="1"/>
    <col min="24" max="24" width="12.625" style="396" hidden="1" customWidth="1"/>
    <col min="25" max="27" width="0" style="396" hidden="1" customWidth="1"/>
    <col min="28" max="16384" width="9.125" style="396"/>
  </cols>
  <sheetData>
    <row r="2" spans="1:25">
      <c r="I2" s="396" t="s">
        <v>450</v>
      </c>
      <c r="K2" s="396">
        <v>140.19999999999999</v>
      </c>
      <c r="M2" s="396">
        <v>139.59</v>
      </c>
      <c r="O2" s="515">
        <v>138.93</v>
      </c>
    </row>
    <row r="3" spans="1:25">
      <c r="I3" s="396" t="s">
        <v>495</v>
      </c>
      <c r="K3" s="396">
        <v>140.28</v>
      </c>
      <c r="M3" s="396">
        <v>139.16999999999999</v>
      </c>
      <c r="O3" s="515">
        <v>140.41</v>
      </c>
    </row>
    <row r="5" spans="1:25" ht="25.7">
      <c r="C5" s="674" t="s">
        <v>1340</v>
      </c>
      <c r="D5" s="409" t="s">
        <v>1312</v>
      </c>
      <c r="E5" s="407"/>
      <c r="F5" s="409" t="s">
        <v>1313</v>
      </c>
      <c r="G5" s="407"/>
      <c r="H5" s="619" t="s">
        <v>786</v>
      </c>
      <c r="K5" s="409" t="s">
        <v>581</v>
      </c>
      <c r="L5" s="407"/>
      <c r="M5" s="409" t="s">
        <v>452</v>
      </c>
      <c r="N5" s="407"/>
      <c r="O5" s="619" t="s">
        <v>786</v>
      </c>
      <c r="R5" s="682" t="s">
        <v>787</v>
      </c>
      <c r="S5" s="682"/>
      <c r="T5" s="682" t="s">
        <v>739</v>
      </c>
      <c r="U5" s="682"/>
      <c r="V5" s="682" t="s">
        <v>787</v>
      </c>
      <c r="W5" s="682"/>
      <c r="X5" s="682" t="s">
        <v>739</v>
      </c>
      <c r="Y5" s="682"/>
    </row>
    <row r="6" spans="1:25">
      <c r="D6" s="410" t="s">
        <v>1341</v>
      </c>
      <c r="E6" s="408"/>
      <c r="F6" s="410" t="s">
        <v>1341</v>
      </c>
      <c r="G6" s="408"/>
      <c r="H6" s="620" t="s">
        <v>435</v>
      </c>
      <c r="K6" s="410" t="s">
        <v>441</v>
      </c>
      <c r="L6" s="408"/>
      <c r="M6" s="410" t="s">
        <v>441</v>
      </c>
      <c r="N6" s="408"/>
      <c r="O6" s="620" t="s">
        <v>441</v>
      </c>
      <c r="R6" s="533" t="s">
        <v>435</v>
      </c>
      <c r="S6" s="533" t="s">
        <v>740</v>
      </c>
      <c r="T6" s="533" t="s">
        <v>435</v>
      </c>
      <c r="U6" s="533" t="s">
        <v>740</v>
      </c>
      <c r="V6" s="533" t="s">
        <v>441</v>
      </c>
      <c r="W6" s="533" t="s">
        <v>740</v>
      </c>
      <c r="X6" s="533" t="s">
        <v>441</v>
      </c>
      <c r="Y6" s="533" t="s">
        <v>740</v>
      </c>
    </row>
    <row r="7" spans="1:25">
      <c r="B7" s="397" t="s">
        <v>1314</v>
      </c>
      <c r="D7" s="412"/>
      <c r="E7" s="412"/>
      <c r="F7" s="412"/>
      <c r="G7" s="412"/>
      <c r="H7" s="414"/>
      <c r="I7" s="412"/>
      <c r="J7" s="412"/>
      <c r="K7" s="412"/>
      <c r="L7" s="412"/>
      <c r="M7" s="412"/>
      <c r="N7" s="412"/>
      <c r="O7" s="414"/>
      <c r="R7" s="534"/>
      <c r="S7" s="534"/>
      <c r="T7" s="534"/>
      <c r="U7" s="534"/>
      <c r="V7" s="534"/>
      <c r="W7" s="534"/>
      <c r="X7" s="534"/>
      <c r="Y7" s="534"/>
    </row>
    <row r="8" spans="1:25">
      <c r="B8" s="398" t="s">
        <v>1315</v>
      </c>
      <c r="D8" s="412"/>
      <c r="E8" s="412"/>
      <c r="F8" s="412"/>
      <c r="G8" s="412"/>
      <c r="H8" s="414"/>
      <c r="I8" s="412"/>
      <c r="J8" s="412"/>
      <c r="K8" s="412"/>
      <c r="L8" s="412"/>
      <c r="M8" s="412"/>
      <c r="N8" s="412"/>
      <c r="O8" s="414"/>
      <c r="R8" s="534"/>
      <c r="S8" s="534"/>
      <c r="T8" s="534"/>
      <c r="U8" s="534"/>
      <c r="V8" s="534"/>
      <c r="W8" s="534"/>
      <c r="X8" s="534"/>
      <c r="Y8" s="534"/>
    </row>
    <row r="9" spans="1:25" hidden="1">
      <c r="A9" s="396" t="s">
        <v>456</v>
      </c>
      <c r="B9" s="399" t="s">
        <v>321</v>
      </c>
      <c r="D9" s="412">
        <f>SUMIF('TB Data'!$P:$P,$A9,'TB Data'!$G:$G)</f>
        <v>0</v>
      </c>
      <c r="E9" s="412"/>
      <c r="F9" s="412">
        <f>SUMIF('TB Data'!$Q:$Q,$A9,'TB Data'!$L:$L)</f>
        <v>0</v>
      </c>
      <c r="G9" s="412"/>
      <c r="H9" s="414">
        <f>SUMIF('TB Data'!$R:$R,$A9,'TB Data'!$O:$O)</f>
        <v>0</v>
      </c>
      <c r="I9" s="412"/>
      <c r="J9" s="412"/>
      <c r="K9" s="412">
        <f>D9/$K$2</f>
        <v>0</v>
      </c>
      <c r="L9" s="412"/>
      <c r="M9" s="412">
        <f>F9/$M$2</f>
        <v>0</v>
      </c>
      <c r="N9" s="412"/>
      <c r="O9" s="414">
        <f>H9/$O$2</f>
        <v>0</v>
      </c>
      <c r="R9" s="535">
        <f>F9-D9</f>
        <v>0</v>
      </c>
      <c r="S9" s="534"/>
      <c r="T9" s="535">
        <f>H9-F9</f>
        <v>0</v>
      </c>
      <c r="U9" s="534"/>
      <c r="V9" s="535">
        <f>M9-K9</f>
        <v>0</v>
      </c>
      <c r="W9" s="534"/>
      <c r="X9" s="535">
        <f>O9-M9</f>
        <v>0</v>
      </c>
      <c r="Y9" s="534"/>
    </row>
    <row r="10" spans="1:25">
      <c r="A10" s="396" t="s">
        <v>457</v>
      </c>
      <c r="B10" s="399" t="s">
        <v>1316</v>
      </c>
      <c r="C10" s="546">
        <v>6</v>
      </c>
      <c r="D10" s="412">
        <f>SUMIF('TB Data'!$P:$P,$A10,'TB Data'!$G:$G)</f>
        <v>1590356.8650000002</v>
      </c>
      <c r="E10" s="412"/>
      <c r="F10" s="412">
        <f>SUMIF('TB Data'!$Q:$Q,$A10,'TB Data'!$L:$L)</f>
        <v>1517241.57</v>
      </c>
      <c r="G10" s="412"/>
      <c r="H10" s="414">
        <f>SUMIF('TB Data'!$R:$R,$A10,'TB Data'!$O:$O)</f>
        <v>1899018.57</v>
      </c>
      <c r="I10" s="412"/>
      <c r="J10" s="412"/>
      <c r="K10" s="412">
        <f>D10/$K$2</f>
        <v>11343.486911554925</v>
      </c>
      <c r="L10" s="412"/>
      <c r="M10" s="412">
        <f>F10/$M$2</f>
        <v>10869.271222866968</v>
      </c>
      <c r="N10" s="412"/>
      <c r="O10" s="414">
        <f>H10/$O$2</f>
        <v>13668.887713236882</v>
      </c>
      <c r="R10" s="535">
        <f t="shared" ref="R10:R17" si="0">F10-D10</f>
        <v>-73115.295000000158</v>
      </c>
      <c r="S10" s="534" t="s">
        <v>726</v>
      </c>
      <c r="T10" s="535">
        <f t="shared" ref="T10:T17" si="1">H10-F10</f>
        <v>381777</v>
      </c>
      <c r="U10" s="534" t="s">
        <v>726</v>
      </c>
      <c r="V10" s="535">
        <f t="shared" ref="V10:V17" si="2">M10-K10</f>
        <v>-474.21568868795657</v>
      </c>
      <c r="W10" s="534" t="s">
        <v>726</v>
      </c>
      <c r="X10" s="535">
        <f t="shared" ref="X10:X17" si="3">O10-M10</f>
        <v>2799.6164903699137</v>
      </c>
      <c r="Y10" s="534" t="s">
        <v>726</v>
      </c>
    </row>
    <row r="11" spans="1:25">
      <c r="A11" s="396" t="s">
        <v>458</v>
      </c>
      <c r="B11" s="400" t="s">
        <v>1317</v>
      </c>
      <c r="C11" s="546">
        <v>7</v>
      </c>
      <c r="D11" s="412">
        <f>SUMIF('TB Data'!$P:$P,$A11,'TB Data'!$G:$G)</f>
        <v>1826942159.0237999</v>
      </c>
      <c r="E11" s="412"/>
      <c r="F11" s="412">
        <f>SUMIF('TB Data'!$Q:$Q,$A11,'TB Data'!$L:$L)</f>
        <v>1191361463.023</v>
      </c>
      <c r="G11" s="412"/>
      <c r="H11" s="414">
        <f>SUMIF('TB Data'!$R:$R,$A11,'TB Data'!$O:$O)</f>
        <v>957268216.47000003</v>
      </c>
      <c r="I11" s="412"/>
      <c r="J11" s="412"/>
      <c r="K11" s="412">
        <f>D11/$K$2</f>
        <v>13030971.177059915</v>
      </c>
      <c r="L11" s="412"/>
      <c r="M11" s="412">
        <f>F11/$M$2</f>
        <v>8534719.270886166</v>
      </c>
      <c r="N11" s="412"/>
      <c r="O11" s="414">
        <f>H11/$O$2</f>
        <v>6890291.6322608506</v>
      </c>
      <c r="R11" s="535">
        <f t="shared" si="0"/>
        <v>-635580696.00079989</v>
      </c>
      <c r="S11" s="534" t="s">
        <v>727</v>
      </c>
      <c r="T11" s="535">
        <f t="shared" si="1"/>
        <v>-234093246.55299997</v>
      </c>
      <c r="U11" s="534" t="s">
        <v>727</v>
      </c>
      <c r="V11" s="535">
        <f t="shared" si="2"/>
        <v>-4496251.9061737489</v>
      </c>
      <c r="W11" s="534" t="s">
        <v>727</v>
      </c>
      <c r="X11" s="535">
        <f t="shared" si="3"/>
        <v>-1644427.6386253154</v>
      </c>
      <c r="Y11" s="534" t="s">
        <v>727</v>
      </c>
    </row>
    <row r="12" spans="1:25" hidden="1">
      <c r="A12" s="396" t="s">
        <v>459</v>
      </c>
      <c r="B12" s="400" t="s">
        <v>289</v>
      </c>
      <c r="D12" s="415">
        <f>SUMIF('TB Data'!$P:$P,$A12,'TB Data'!$G:$G)</f>
        <v>0</v>
      </c>
      <c r="E12" s="412"/>
      <c r="F12" s="415">
        <f>SUMIF('TB Data'!$Q:$Q,$A12,'TB Data'!$L:$L)</f>
        <v>0</v>
      </c>
      <c r="G12" s="412"/>
      <c r="H12" s="621">
        <f>SUMIF('TB Data'!$R:$R,$A12,'TB Data'!$O:$O)</f>
        <v>0</v>
      </c>
      <c r="I12" s="412"/>
      <c r="J12" s="412"/>
      <c r="K12" s="415">
        <f>D12/$K$2</f>
        <v>0</v>
      </c>
      <c r="L12" s="412"/>
      <c r="M12" s="415">
        <f>F12/$M$2</f>
        <v>0</v>
      </c>
      <c r="N12" s="412"/>
      <c r="O12" s="621">
        <f>H12/$O$2</f>
        <v>0</v>
      </c>
      <c r="R12" s="535">
        <f t="shared" si="0"/>
        <v>0</v>
      </c>
      <c r="S12" s="534"/>
      <c r="T12" s="535">
        <f t="shared" si="1"/>
        <v>0</v>
      </c>
      <c r="U12" s="534"/>
      <c r="V12" s="535">
        <f t="shared" si="2"/>
        <v>0</v>
      </c>
      <c r="W12" s="534"/>
      <c r="X12" s="535">
        <f t="shared" si="3"/>
        <v>0</v>
      </c>
      <c r="Y12" s="534"/>
    </row>
    <row r="13" spans="1:25">
      <c r="B13" s="401" t="s">
        <v>1318</v>
      </c>
      <c r="D13" s="417">
        <f>SUBTOTAL(9,D9:D12)</f>
        <v>1828532515.8887999</v>
      </c>
      <c r="E13" s="413"/>
      <c r="F13" s="417">
        <f>SUBTOTAL(9,F9:F12)</f>
        <v>1192878704.5929999</v>
      </c>
      <c r="G13" s="413"/>
      <c r="H13" s="622">
        <f>SUBTOTAL(9,H9:H12)</f>
        <v>959167235.04000008</v>
      </c>
      <c r="I13" s="412"/>
      <c r="J13" s="412"/>
      <c r="K13" s="417">
        <f>SUBTOTAL(9,K9:K12)</f>
        <v>13042314.663971471</v>
      </c>
      <c r="L13" s="413"/>
      <c r="M13" s="417">
        <f>SUBTOTAL(9,M9:M12)</f>
        <v>8545588.5421090331</v>
      </c>
      <c r="N13" s="413"/>
      <c r="O13" s="622">
        <f>SUBTOTAL(9,O9:O12)</f>
        <v>6903960.5199740874</v>
      </c>
      <c r="R13" s="534"/>
      <c r="S13" s="534"/>
      <c r="T13" s="534"/>
      <c r="U13" s="534"/>
      <c r="V13" s="534"/>
      <c r="W13" s="534"/>
      <c r="X13" s="534"/>
      <c r="Y13" s="534"/>
    </row>
    <row r="14" spans="1:25">
      <c r="A14" s="396" t="s">
        <v>460</v>
      </c>
      <c r="B14" s="399" t="s">
        <v>1319</v>
      </c>
      <c r="C14" s="546">
        <v>8</v>
      </c>
      <c r="D14" s="412">
        <f>SUMIF('TB Data'!$P:$P,$A14,'TB Data'!$G:$G)</f>
        <v>128930965.202132</v>
      </c>
      <c r="E14" s="412"/>
      <c r="F14" s="412">
        <f>SUMIF('TB Data'!$Q:$Q,$A14,'TB Data'!$L:$L)</f>
        <v>82552479.392966002</v>
      </c>
      <c r="G14" s="412"/>
      <c r="H14" s="414">
        <f>SUMIF('TB Data'!$R:$R,$A14,'TB Data'!$O:$O)</f>
        <v>13939170.312000001</v>
      </c>
      <c r="I14" s="412"/>
      <c r="J14" s="412"/>
      <c r="K14" s="412">
        <f>D14/$K$2</f>
        <v>919621.72041463631</v>
      </c>
      <c r="L14" s="412"/>
      <c r="M14" s="412">
        <f>F14/$M$2</f>
        <v>591392.50227785658</v>
      </c>
      <c r="N14" s="412"/>
      <c r="O14" s="414">
        <f>H14/$O$2</f>
        <v>100332.3278773483</v>
      </c>
      <c r="R14" s="535">
        <f t="shared" si="0"/>
        <v>-46378485.809165999</v>
      </c>
      <c r="S14" s="534" t="s">
        <v>719</v>
      </c>
      <c r="T14" s="535">
        <f t="shared" si="1"/>
        <v>-68613309.080965996</v>
      </c>
      <c r="U14" s="534" t="s">
        <v>719</v>
      </c>
      <c r="V14" s="535">
        <f t="shared" si="2"/>
        <v>-328229.21813677973</v>
      </c>
      <c r="W14" s="534" t="s">
        <v>719</v>
      </c>
      <c r="X14" s="535">
        <f t="shared" si="3"/>
        <v>-491060.17440050829</v>
      </c>
      <c r="Y14" s="534" t="s">
        <v>719</v>
      </c>
    </row>
    <row r="15" spans="1:25">
      <c r="A15" s="396" t="s">
        <v>461</v>
      </c>
      <c r="B15" s="399" t="s">
        <v>1320</v>
      </c>
      <c r="C15" s="546">
        <v>9</v>
      </c>
      <c r="D15" s="412">
        <f>SUMIF('TB Data'!$P:$P,$A15,'TB Data'!$G:$G)</f>
        <v>17623918.555999901</v>
      </c>
      <c r="E15" s="412"/>
      <c r="F15" s="412">
        <f>SUMIF('TB Data'!$Q:$Q,$A15,'TB Data'!$L:$L)</f>
        <v>196878124.04480001</v>
      </c>
      <c r="G15" s="412"/>
      <c r="H15" s="414">
        <f>SUMIF('TB Data'!$R:$R,$A15,'TB Data'!$O:$O)</f>
        <v>61023.61</v>
      </c>
      <c r="I15" s="412"/>
      <c r="J15" s="412"/>
      <c r="K15" s="412">
        <f>D15/$K$2</f>
        <v>125705.55318116906</v>
      </c>
      <c r="L15" s="412"/>
      <c r="M15" s="412">
        <f>F15/$M$2</f>
        <v>1410402.779889677</v>
      </c>
      <c r="N15" s="412"/>
      <c r="O15" s="414">
        <f>H15/$O$2</f>
        <v>439.23997696681778</v>
      </c>
      <c r="R15" s="535">
        <f t="shared" si="0"/>
        <v>179254205.48880011</v>
      </c>
      <c r="S15" s="534" t="s">
        <v>719</v>
      </c>
      <c r="T15" s="535">
        <f t="shared" si="1"/>
        <v>-196817100.4348</v>
      </c>
      <c r="U15" s="534" t="s">
        <v>719</v>
      </c>
      <c r="V15" s="535">
        <f t="shared" si="2"/>
        <v>1284697.2267085079</v>
      </c>
      <c r="W15" s="534" t="s">
        <v>719</v>
      </c>
      <c r="X15" s="535">
        <f t="shared" si="3"/>
        <v>-1409963.5399127102</v>
      </c>
      <c r="Y15" s="534" t="s">
        <v>719</v>
      </c>
    </row>
    <row r="16" spans="1:25">
      <c r="A16" s="396" t="s">
        <v>462</v>
      </c>
      <c r="B16" s="399" t="s">
        <v>1321</v>
      </c>
      <c r="C16" s="546">
        <v>10</v>
      </c>
      <c r="D16" s="412">
        <f>SUMIF('TB Data'!$P:$P,$A16,'TB Data'!$G:$G)</f>
        <v>1374237.98</v>
      </c>
      <c r="E16" s="412"/>
      <c r="F16" s="412">
        <f>SUMIF('TB Data'!$Q:$Q,$A16,'TB Data'!$L:$L)</f>
        <v>34275</v>
      </c>
      <c r="G16" s="412"/>
      <c r="H16" s="414">
        <f>SUMIF('TB Data'!$R:$R,$A16,'TB Data'!$O:$O)</f>
        <v>34918.660000000003</v>
      </c>
      <c r="I16" s="412"/>
      <c r="J16" s="412"/>
      <c r="K16" s="412">
        <f>D16/$K$2</f>
        <v>9801.9827389443653</v>
      </c>
      <c r="L16" s="412"/>
      <c r="M16" s="412">
        <f>F16/$M$2</f>
        <v>245.54051149795831</v>
      </c>
      <c r="N16" s="412"/>
      <c r="O16" s="414">
        <f>H16/$O$2</f>
        <v>251.33995537320953</v>
      </c>
      <c r="R16" s="535">
        <f t="shared" si="0"/>
        <v>-1339962.98</v>
      </c>
      <c r="S16" s="534" t="s">
        <v>719</v>
      </c>
      <c r="T16" s="535">
        <f t="shared" si="1"/>
        <v>643.66000000000349</v>
      </c>
      <c r="U16" s="534" t="s">
        <v>719</v>
      </c>
      <c r="V16" s="535">
        <f t="shared" si="2"/>
        <v>-9556.4422274464068</v>
      </c>
      <c r="W16" s="534" t="s">
        <v>719</v>
      </c>
      <c r="X16" s="535">
        <f t="shared" si="3"/>
        <v>5.7994438752512281</v>
      </c>
      <c r="Y16" s="534" t="s">
        <v>719</v>
      </c>
    </row>
    <row r="17" spans="1:25">
      <c r="A17" s="396" t="s">
        <v>463</v>
      </c>
      <c r="B17" s="399" t="s">
        <v>1322</v>
      </c>
      <c r="C17" s="546">
        <v>11</v>
      </c>
      <c r="D17" s="415">
        <f>SUMIF('TB Data'!$P:$P,$A17,'TB Data'!$G:$G)</f>
        <v>3361267.2874000319</v>
      </c>
      <c r="E17" s="412"/>
      <c r="F17" s="415">
        <f>SUMIF('TB Data'!$Q:$Q,$A17,'TB Data'!$L:$L)</f>
        <v>198287269.90649995</v>
      </c>
      <c r="G17" s="412"/>
      <c r="H17" s="621">
        <f>SUMIF('TB Data'!$R:$R,$A17,'TB Data'!$O:$O)</f>
        <v>280759.5017999991</v>
      </c>
      <c r="I17" s="412"/>
      <c r="J17" s="412"/>
      <c r="K17" s="415">
        <f>D17/$K$2</f>
        <v>23974.802335235607</v>
      </c>
      <c r="L17" s="412"/>
      <c r="M17" s="415">
        <f>F17/$M$2</f>
        <v>1420497.6710831719</v>
      </c>
      <c r="N17" s="412"/>
      <c r="O17" s="621">
        <f>H17/$O$2</f>
        <v>2020.8702353703238</v>
      </c>
      <c r="R17" s="535">
        <f t="shared" si="0"/>
        <v>194926002.61909992</v>
      </c>
      <c r="S17" s="534"/>
      <c r="T17" s="535">
        <f t="shared" si="1"/>
        <v>-198006510.40469995</v>
      </c>
      <c r="U17" s="534"/>
      <c r="V17" s="535">
        <f t="shared" si="2"/>
        <v>1396522.8687479363</v>
      </c>
      <c r="W17" s="534"/>
      <c r="X17" s="535">
        <f t="shared" si="3"/>
        <v>-1418476.8008478016</v>
      </c>
      <c r="Y17" s="534"/>
    </row>
    <row r="18" spans="1:25">
      <c r="B18" s="401" t="s">
        <v>1323</v>
      </c>
      <c r="D18" s="413">
        <f>SUBTOTAL(9,D14:D17)</f>
        <v>151290389.02553192</v>
      </c>
      <c r="E18" s="412"/>
      <c r="F18" s="413">
        <f>SUBTOTAL(9,F14:F17)</f>
        <v>477752148.34426594</v>
      </c>
      <c r="G18" s="412"/>
      <c r="H18" s="623">
        <f>SUBTOTAL(9,H14:H17)</f>
        <v>14315872.083799999</v>
      </c>
      <c r="I18" s="412"/>
      <c r="J18" s="412"/>
      <c r="K18" s="413">
        <f>SUBTOTAL(9,K14:K17)</f>
        <v>1079104.0586699853</v>
      </c>
      <c r="L18" s="412"/>
      <c r="M18" s="413">
        <f>SUBTOTAL(9,M14:M17)</f>
        <v>3422538.4937622035</v>
      </c>
      <c r="N18" s="412"/>
      <c r="O18" s="623">
        <f>SUBTOTAL(9,O14:O17)</f>
        <v>103043.77804505866</v>
      </c>
      <c r="R18" s="534"/>
      <c r="S18" s="534"/>
      <c r="T18" s="534"/>
      <c r="U18" s="534"/>
      <c r="V18" s="534"/>
      <c r="W18" s="534"/>
      <c r="X18" s="534"/>
      <c r="Y18" s="534"/>
    </row>
    <row r="19" spans="1:25" ht="13.55" thickBot="1">
      <c r="B19" s="402" t="s">
        <v>1324</v>
      </c>
      <c r="D19" s="416">
        <f>SUBTOTAL(9,D9:D18)</f>
        <v>1979822904.9143319</v>
      </c>
      <c r="E19" s="412"/>
      <c r="F19" s="416">
        <f>SUBTOTAL(9,F9:F18)</f>
        <v>1670630852.9372659</v>
      </c>
      <c r="G19" s="412"/>
      <c r="H19" s="624">
        <f>SUBTOTAL(9,H9:H18)</f>
        <v>973483107.12380004</v>
      </c>
      <c r="I19" s="412"/>
      <c r="J19" s="412"/>
      <c r="K19" s="416">
        <f>SUBTOTAL(9,K9:K18)</f>
        <v>14121418.722641457</v>
      </c>
      <c r="L19" s="412"/>
      <c r="M19" s="416">
        <f>SUBTOTAL(9,M9:M18)</f>
        <v>11968127.035871238</v>
      </c>
      <c r="N19" s="412"/>
      <c r="O19" s="624">
        <f>SUBTOTAL(9,O9:O18)</f>
        <v>7007004.2980191465</v>
      </c>
      <c r="R19" s="534"/>
      <c r="S19" s="534"/>
      <c r="T19" s="534"/>
      <c r="U19" s="534"/>
      <c r="V19" s="534"/>
      <c r="W19" s="534"/>
      <c r="X19" s="534"/>
      <c r="Y19" s="534"/>
    </row>
    <row r="20" spans="1:25" ht="13.55" thickTop="1">
      <c r="B20" s="403"/>
      <c r="D20" s="412"/>
      <c r="E20" s="412"/>
      <c r="F20" s="412"/>
      <c r="G20" s="412"/>
      <c r="H20" s="414"/>
      <c r="I20" s="412"/>
      <c r="J20" s="412"/>
      <c r="K20" s="412"/>
      <c r="L20" s="412"/>
      <c r="M20" s="412"/>
      <c r="N20" s="412"/>
      <c r="O20" s="414"/>
      <c r="R20" s="534"/>
      <c r="S20" s="534"/>
      <c r="T20" s="534"/>
      <c r="U20" s="534"/>
      <c r="V20" s="534"/>
      <c r="W20" s="534"/>
      <c r="X20" s="534"/>
      <c r="Y20" s="534"/>
    </row>
    <row r="21" spans="1:25">
      <c r="B21" s="404" t="s">
        <v>1325</v>
      </c>
      <c r="D21" s="412"/>
      <c r="E21" s="412"/>
      <c r="F21" s="412"/>
      <c r="G21" s="412"/>
      <c r="H21" s="414"/>
      <c r="I21" s="412"/>
      <c r="J21" s="412"/>
      <c r="K21" s="412"/>
      <c r="L21" s="412"/>
      <c r="M21" s="412"/>
      <c r="N21" s="412"/>
      <c r="O21" s="414"/>
      <c r="R21" s="534"/>
      <c r="S21" s="534"/>
      <c r="T21" s="534"/>
      <c r="U21" s="534"/>
      <c r="V21" s="534"/>
      <c r="W21" s="534"/>
      <c r="X21" s="534"/>
      <c r="Y21" s="534"/>
    </row>
    <row r="22" spans="1:25">
      <c r="A22" s="396" t="s">
        <v>472</v>
      </c>
      <c r="B22" s="399" t="s">
        <v>1326</v>
      </c>
      <c r="C22" s="546">
        <v>16</v>
      </c>
      <c r="D22" s="412">
        <f>SUMIF('TB Data'!$P:$P,$A22,'TB Data'!$G:$G)</f>
        <v>1753608030</v>
      </c>
      <c r="E22" s="412"/>
      <c r="F22" s="412">
        <f>-SUMIF('TB Data'!$Q:$Q,$A22,'TB Data'!$L:$L)</f>
        <v>1753608030</v>
      </c>
      <c r="G22" s="412"/>
      <c r="H22" s="414">
        <f>-SUMIF('TB Data'!$R:$R,$A22,'TB Data'!$O:$O)</f>
        <v>873225000</v>
      </c>
      <c r="I22" s="412"/>
      <c r="J22" s="412"/>
      <c r="K22" s="412">
        <f>D22/139.83</f>
        <v>12540999.999999998</v>
      </c>
      <c r="L22" s="412"/>
      <c r="M22" s="412">
        <f>'T01-Equity Rec'!F94</f>
        <v>12540999.980533525</v>
      </c>
      <c r="N22" s="412"/>
      <c r="O22" s="414">
        <f>'T01-Equity Rec'!F86</f>
        <v>6250720.9805335253</v>
      </c>
      <c r="R22" s="535">
        <f>D22-F22</f>
        <v>0</v>
      </c>
      <c r="S22" s="534" t="s">
        <v>732</v>
      </c>
      <c r="T22" s="535">
        <f>F22-H22</f>
        <v>880383030</v>
      </c>
      <c r="U22" s="534" t="s">
        <v>732</v>
      </c>
      <c r="V22" s="535">
        <f>K22-M22</f>
        <v>1.9466472789645195E-2</v>
      </c>
      <c r="W22" s="534" t="s">
        <v>732</v>
      </c>
      <c r="X22" s="535">
        <f>M22-O22</f>
        <v>6290279</v>
      </c>
      <c r="Y22" s="534" t="s">
        <v>732</v>
      </c>
    </row>
    <row r="23" spans="1:25" hidden="1">
      <c r="A23" s="396" t="s">
        <v>473</v>
      </c>
      <c r="B23" s="399" t="s">
        <v>330</v>
      </c>
      <c r="D23" s="412">
        <f>SUMIF('TB Data'!$P:$P,$A23,'TB Data'!$G:$G)</f>
        <v>0</v>
      </c>
      <c r="E23" s="412"/>
      <c r="F23" s="412">
        <f>-SUMIF('TB Data'!$Q:$Q,$A23,'TB Data'!$L:$L)</f>
        <v>0</v>
      </c>
      <c r="G23" s="412"/>
      <c r="H23" s="414">
        <f>-SUMIF('TB Data'!$R:$R,$A23,'TB Data'!$O:$O)</f>
        <v>0</v>
      </c>
      <c r="I23" s="412"/>
      <c r="J23" s="412"/>
      <c r="K23" s="412">
        <f>-SUMIF('TB Data'!$P:$P,$A23,'TB Data'!$G:$G)</f>
        <v>0</v>
      </c>
      <c r="L23" s="412"/>
      <c r="M23" s="412">
        <f>-SUMIF('TB Data'!$Q:$Q,$A23,'TB Data'!$L:$L)</f>
        <v>0</v>
      </c>
      <c r="N23" s="412"/>
      <c r="O23" s="414">
        <f>-SUMIF('TB Data'!$R:$R,$A23,'TB Data'!$O:$O)</f>
        <v>0</v>
      </c>
      <c r="R23" s="535">
        <f t="shared" ref="R23:R30" si="4">D23-F23</f>
        <v>0</v>
      </c>
      <c r="S23" s="534"/>
      <c r="T23" s="535">
        <f t="shared" ref="T23:T30" si="5">F23-H23</f>
        <v>0</v>
      </c>
      <c r="U23" s="534"/>
      <c r="V23" s="535">
        <f t="shared" ref="V23:V30" si="6">K23-M23</f>
        <v>0</v>
      </c>
      <c r="W23" s="534"/>
      <c r="X23" s="535">
        <f t="shared" ref="X23:X27" si="7">M23-O23</f>
        <v>0</v>
      </c>
      <c r="Y23" s="534"/>
    </row>
    <row r="24" spans="1:25" hidden="1">
      <c r="A24" s="396" t="s">
        <v>474</v>
      </c>
      <c r="B24" s="400" t="s">
        <v>331</v>
      </c>
      <c r="D24" s="412">
        <f>SUMIF('TB Data'!$P:$P,$A24,'TB Data'!$G:$G)</f>
        <v>0</v>
      </c>
      <c r="E24" s="412"/>
      <c r="F24" s="412">
        <f>-SUMIF('TB Data'!$Q:$Q,$A24,'TB Data'!$L:$L)</f>
        <v>0</v>
      </c>
      <c r="G24" s="412"/>
      <c r="H24" s="414">
        <f>-SUMIF('TB Data'!$R:$R,$A24,'TB Data'!$O:$O)</f>
        <v>0</v>
      </c>
      <c r="I24" s="412"/>
      <c r="J24" s="412"/>
      <c r="K24" s="412">
        <f>-SUMIF('TB Data'!$P:$P,$A24,'TB Data'!$G:$G)</f>
        <v>0</v>
      </c>
      <c r="L24" s="412"/>
      <c r="M24" s="412">
        <f>-SUMIF('TB Data'!$Q:$Q,$A24,'TB Data'!$L:$L)</f>
        <v>0</v>
      </c>
      <c r="N24" s="412"/>
      <c r="O24" s="414">
        <f>-SUMIF('TB Data'!$R:$R,$A24,'TB Data'!$O:$O)</f>
        <v>0</v>
      </c>
      <c r="R24" s="535">
        <f t="shared" si="4"/>
        <v>0</v>
      </c>
      <c r="S24" s="534"/>
      <c r="T24" s="535">
        <f t="shared" si="5"/>
        <v>0</v>
      </c>
      <c r="U24" s="534"/>
      <c r="V24" s="535">
        <f t="shared" si="6"/>
        <v>0</v>
      </c>
      <c r="W24" s="534"/>
      <c r="X24" s="535">
        <f t="shared" si="7"/>
        <v>0</v>
      </c>
      <c r="Y24" s="534"/>
    </row>
    <row r="25" spans="1:25" hidden="1">
      <c r="A25" s="396" t="s">
        <v>475</v>
      </c>
      <c r="B25" s="400" t="s">
        <v>332</v>
      </c>
      <c r="D25" s="412">
        <f>SUMIF('TB Data'!$P:$P,$A25,'TB Data'!$G:$G)</f>
        <v>0</v>
      </c>
      <c r="E25" s="412"/>
      <c r="F25" s="412">
        <f>-SUMIF('TB Data'!$Q:$Q,$A25,'TB Data'!$L:$L)</f>
        <v>0</v>
      </c>
      <c r="G25" s="412"/>
      <c r="H25" s="414">
        <f>-SUMIF('TB Data'!$R:$R,$A25,'TB Data'!$O:$O)</f>
        <v>0</v>
      </c>
      <c r="I25" s="412"/>
      <c r="J25" s="412"/>
      <c r="K25" s="412">
        <v>-34379</v>
      </c>
      <c r="L25" s="412"/>
      <c r="M25" s="412">
        <v>10195.355374202099</v>
      </c>
      <c r="N25" s="412"/>
      <c r="O25" s="414">
        <v>34106</v>
      </c>
      <c r="R25" s="535">
        <f t="shared" si="4"/>
        <v>0</v>
      </c>
      <c r="S25" s="534"/>
      <c r="T25" s="535">
        <f t="shared" si="5"/>
        <v>0</v>
      </c>
      <c r="U25" s="534"/>
      <c r="V25" s="535">
        <f t="shared" si="6"/>
        <v>-44574.355374202103</v>
      </c>
      <c r="W25" s="534" t="s">
        <v>741</v>
      </c>
      <c r="X25" s="535">
        <f t="shared" si="7"/>
        <v>-23910.644625797901</v>
      </c>
      <c r="Y25" s="534" t="s">
        <v>741</v>
      </c>
    </row>
    <row r="26" spans="1:25" hidden="1">
      <c r="A26" s="396" t="s">
        <v>476</v>
      </c>
      <c r="B26" s="399" t="s">
        <v>292</v>
      </c>
      <c r="D26" s="412">
        <f>SUMIF('TB Data'!$P:$P,$A26,'TB Data'!$G:$G)</f>
        <v>-23547282.640000001</v>
      </c>
      <c r="E26" s="412"/>
      <c r="F26" s="412">
        <f>-SUMIF('TB Data'!$Q:$Q,$A26,'TB Data'!$L:$L)</f>
        <v>-10077353.1492</v>
      </c>
      <c r="G26" s="412"/>
      <c r="H26" s="414">
        <f>-SUMIF('TB Data'!$R:$R,$A26,'TB Data'!$O:$O)</f>
        <v>-3061949.2200000803</v>
      </c>
      <c r="I26" s="412"/>
      <c r="J26" s="412"/>
      <c r="K26" s="412">
        <f>SUM(M26:M28)</f>
        <v>-168790.8107004328</v>
      </c>
      <c r="L26" s="412"/>
      <c r="M26" s="412">
        <f>H26/O2+O28</f>
        <v>-72003.216473324967</v>
      </c>
      <c r="N26" s="412"/>
      <c r="O26" s="414">
        <f>H26/$O$2</f>
        <v>-22039.510688836683</v>
      </c>
      <c r="R26" s="535">
        <f t="shared" si="4"/>
        <v>-13469929.490800001</v>
      </c>
      <c r="S26" s="534" t="s">
        <v>712</v>
      </c>
      <c r="T26" s="535">
        <f t="shared" si="5"/>
        <v>-7015403.9291999191</v>
      </c>
      <c r="U26" s="534" t="s">
        <v>712</v>
      </c>
      <c r="V26" s="535">
        <f t="shared" si="6"/>
        <v>-96787.594227107838</v>
      </c>
      <c r="W26" s="534" t="s">
        <v>712</v>
      </c>
      <c r="X26" s="535">
        <f t="shared" si="7"/>
        <v>-49963.70578448828</v>
      </c>
      <c r="Y26" s="534" t="s">
        <v>712</v>
      </c>
    </row>
    <row r="27" spans="1:25" hidden="1">
      <c r="A27" s="396" t="s">
        <v>477</v>
      </c>
      <c r="B27" s="399" t="s">
        <v>805</v>
      </c>
      <c r="D27" s="412">
        <f>SUMIF('TB Data'!$P:$P,$A27,'TB Data'!$G:$G)+98740</f>
        <v>0.35000000000582077</v>
      </c>
      <c r="E27" s="412"/>
      <c r="F27" s="412">
        <f>-SUMIF('TB Data'!$Q:$Q,$A27,'TB Data'!$L:$L)</f>
        <v>0</v>
      </c>
      <c r="G27" s="412"/>
      <c r="H27" s="414">
        <f>-SUMIF('TB Data'!$R:$R,$A27,'TB Data'!$O:$O)</f>
        <v>0</v>
      </c>
      <c r="I27" s="412"/>
      <c r="J27" s="412"/>
      <c r="K27" s="412">
        <f>SUMIF('TB Data'!$P:$P,$A27,'TB Data'!$G:$G)/K2</f>
        <v>-704.27710413694729</v>
      </c>
      <c r="L27" s="412"/>
      <c r="M27" s="412">
        <f>-SUMIF('TB Data'!$Q:$Q,$A27,'TB Data'!$L:$L)</f>
        <v>0</v>
      </c>
      <c r="N27" s="412"/>
      <c r="O27" s="414">
        <f>-SUMIF('TB Data'!$R:$R,$A27,'TB Data'!$O:$O)</f>
        <v>0</v>
      </c>
      <c r="R27" s="535">
        <f t="shared" si="4"/>
        <v>0.35000000000582077</v>
      </c>
      <c r="S27" s="534"/>
      <c r="T27" s="535">
        <f t="shared" si="5"/>
        <v>0</v>
      </c>
      <c r="U27" s="534"/>
      <c r="V27" s="535">
        <f t="shared" si="6"/>
        <v>-704.27710413694729</v>
      </c>
      <c r="W27" s="534"/>
      <c r="X27" s="535">
        <f t="shared" si="7"/>
        <v>0</v>
      </c>
      <c r="Y27" s="534"/>
    </row>
    <row r="28" spans="1:25" hidden="1">
      <c r="A28" s="396" t="s">
        <v>478</v>
      </c>
      <c r="B28" s="399" t="s">
        <v>334</v>
      </c>
      <c r="D28" s="412">
        <f>SUMIF('TB Data'!$P:$P,$A28,'TB Data'!$G:$G)-98740</f>
        <v>-24012994.2300645</v>
      </c>
      <c r="E28" s="412"/>
      <c r="F28" s="412">
        <f>-SUMIF('TB Data'!$Q:$Q,$A28,'TB Data'!$L:$L)+F68</f>
        <v>-13469929.488586601</v>
      </c>
      <c r="G28" s="412"/>
      <c r="H28" s="414">
        <f>-SUMIF('TB Data'!$R:$R,$A28,'TB Data'!$O:$O)+H68</f>
        <v>-7015403.9291999992</v>
      </c>
      <c r="I28" s="412"/>
      <c r="J28" s="412"/>
      <c r="K28" s="412">
        <f>K68</f>
        <v>-171179.02931478404</v>
      </c>
      <c r="L28" s="412"/>
      <c r="M28" s="412">
        <f>M68</f>
        <v>-96787.594227107853</v>
      </c>
      <c r="N28" s="412"/>
      <c r="O28" s="414">
        <f>O68</f>
        <v>-49963.705784488287</v>
      </c>
      <c r="R28" s="535">
        <f t="shared" si="4"/>
        <v>-10543064.741477899</v>
      </c>
      <c r="S28" s="534" t="s">
        <v>712</v>
      </c>
      <c r="T28" s="535">
        <f t="shared" si="5"/>
        <v>-6454525.5593866017</v>
      </c>
      <c r="U28" s="534" t="s">
        <v>712</v>
      </c>
      <c r="V28" s="535">
        <f t="shared" si="6"/>
        <v>-74391.435087676189</v>
      </c>
      <c r="W28" s="534" t="s">
        <v>712</v>
      </c>
      <c r="X28" s="535">
        <f>M28-O28</f>
        <v>-46823.888442619565</v>
      </c>
      <c r="Y28" s="534" t="s">
        <v>712</v>
      </c>
    </row>
    <row r="29" spans="1:25">
      <c r="B29" s="399" t="s">
        <v>1327</v>
      </c>
      <c r="D29" s="412">
        <f>D26+D28</f>
        <v>-47560276.870064497</v>
      </c>
      <c r="E29" s="412"/>
      <c r="F29" s="412">
        <f>F26+F28</f>
        <v>-23547282.637786601</v>
      </c>
      <c r="G29" s="412"/>
      <c r="H29" s="414">
        <f>H26+H28</f>
        <v>-10077353.14920008</v>
      </c>
      <c r="I29" s="412"/>
      <c r="J29" s="412"/>
      <c r="K29" s="412">
        <f>K26+K28</f>
        <v>-339969.84001521685</v>
      </c>
      <c r="L29" s="412"/>
      <c r="M29" s="412">
        <f>M26+M28</f>
        <v>-168790.8107004328</v>
      </c>
      <c r="N29" s="412"/>
      <c r="O29" s="414">
        <f>O26+O28</f>
        <v>-72003.216473324967</v>
      </c>
      <c r="R29" s="535"/>
      <c r="S29" s="534"/>
      <c r="T29" s="535"/>
      <c r="U29" s="534"/>
      <c r="V29" s="535"/>
      <c r="W29" s="534"/>
      <c r="X29" s="535"/>
      <c r="Y29" s="534"/>
    </row>
    <row r="30" spans="1:25">
      <c r="A30" s="396" t="s">
        <v>479</v>
      </c>
      <c r="B30" s="399" t="s">
        <v>1328</v>
      </c>
      <c r="D30" s="415">
        <f>SUMIF('TB Data'!$P:$P,$A30,'TB Data'!$G:$G)</f>
        <v>-162915300</v>
      </c>
      <c r="E30" s="412"/>
      <c r="F30" s="415">
        <f>-SUMIF('TB Data'!$Q:$Q,$A30,'TB Data'!$L:$L)</f>
        <v>-233320300.00000012</v>
      </c>
      <c r="G30" s="412"/>
      <c r="H30" s="621">
        <f>-SUMIF('TB Data'!$R:$R,$A30,'TB Data'!$O:$O)</f>
        <v>0</v>
      </c>
      <c r="I30" s="412"/>
      <c r="J30" s="412"/>
      <c r="K30" s="415">
        <f>D30/140.4442</f>
        <v>-1160000.1993674356</v>
      </c>
      <c r="L30" s="412"/>
      <c r="M30" s="415">
        <f>F30/140.5544</f>
        <v>-1659999.971541269</v>
      </c>
      <c r="N30" s="412"/>
      <c r="O30" s="621">
        <f>-SUMIF('TB Data'!$R:$R,$A30,'TB Data'!$O:$O)</f>
        <v>0</v>
      </c>
      <c r="R30" s="535">
        <f t="shared" si="4"/>
        <v>70405000.000000119</v>
      </c>
      <c r="S30" s="534" t="s">
        <v>732</v>
      </c>
      <c r="T30" s="535">
        <f t="shared" si="5"/>
        <v>-233320300.00000012</v>
      </c>
      <c r="U30" s="534" t="s">
        <v>732</v>
      </c>
      <c r="V30" s="535">
        <f t="shared" si="6"/>
        <v>499999.77217383333</v>
      </c>
      <c r="W30" s="534" t="s">
        <v>732</v>
      </c>
      <c r="X30" s="535">
        <f>M30-O30</f>
        <v>-1659999.971541269</v>
      </c>
      <c r="Y30" s="534" t="s">
        <v>732</v>
      </c>
    </row>
    <row r="31" spans="1:25">
      <c r="B31" s="401" t="s">
        <v>1329</v>
      </c>
      <c r="D31" s="417">
        <f>SUBTOTAL(9,D22:D30)-D29</f>
        <v>1543132453.4799354</v>
      </c>
      <c r="E31" s="412"/>
      <c r="F31" s="417">
        <f>SUBTOTAL(9,F22:F30)-F29</f>
        <v>1496740447.3622134</v>
      </c>
      <c r="G31" s="412"/>
      <c r="H31" s="622">
        <f>SUBTOTAL(9,H22:H30)-H29</f>
        <v>863147646.85079992</v>
      </c>
      <c r="I31" s="412"/>
      <c r="J31" s="412"/>
      <c r="K31" s="417">
        <f>SUBTOTAL(9,K22:K30)-K29</f>
        <v>11005946.683513207</v>
      </c>
      <c r="L31" s="412"/>
      <c r="M31" s="417">
        <f>SUBTOTAL(9,M22:M30)-M29</f>
        <v>10722404.553666027</v>
      </c>
      <c r="N31" s="412"/>
      <c r="O31" s="622">
        <f>SUBTOTAL(9,O22:O30)-O29</f>
        <v>6212823.7640602002</v>
      </c>
      <c r="R31" s="534"/>
      <c r="S31" s="534"/>
      <c r="T31" s="534"/>
      <c r="U31" s="534"/>
      <c r="V31" s="534"/>
      <c r="W31" s="534"/>
      <c r="X31" s="534"/>
      <c r="Y31" s="534"/>
    </row>
    <row r="32" spans="1:25">
      <c r="B32" s="404" t="s">
        <v>1330</v>
      </c>
      <c r="D32" s="412"/>
      <c r="E32" s="412"/>
      <c r="F32" s="412"/>
      <c r="G32" s="412"/>
      <c r="H32" s="414"/>
      <c r="I32" s="412"/>
      <c r="J32" s="412"/>
      <c r="K32" s="412"/>
      <c r="L32" s="412"/>
      <c r="M32" s="412"/>
      <c r="N32" s="412"/>
      <c r="O32" s="414"/>
      <c r="R32" s="534"/>
      <c r="S32" s="534"/>
      <c r="T32" s="534"/>
      <c r="U32" s="534"/>
      <c r="V32" s="534"/>
      <c r="W32" s="534"/>
      <c r="X32" s="534"/>
      <c r="Y32" s="534"/>
    </row>
    <row r="33" spans="1:25">
      <c r="A33" s="396" t="s">
        <v>464</v>
      </c>
      <c r="B33" s="399" t="s">
        <v>1331</v>
      </c>
      <c r="C33" s="546">
        <v>12</v>
      </c>
      <c r="D33" s="412">
        <f>SUMIF('TB Data'!$P:$P,$A33,'TB Data'!$G:$G)</f>
        <v>247414449.30947268</v>
      </c>
      <c r="E33" s="412"/>
      <c r="F33" s="412">
        <f>-SUMIF('TB Data'!$Q:$Q,$A33,'TB Data'!$L:$L)</f>
        <v>917759.62547514797</v>
      </c>
      <c r="G33" s="412"/>
      <c r="H33" s="414">
        <f>-SUMIF('TB Data'!$R:$R,$A33,'TB Data'!$O:$O)</f>
        <v>1220869.2155863838</v>
      </c>
      <c r="I33" s="412"/>
      <c r="J33" s="412"/>
      <c r="K33" s="412">
        <f>D33/$K$2+0.2</f>
        <v>1764725.2307380363</v>
      </c>
      <c r="L33" s="412"/>
      <c r="M33" s="412">
        <f>F33/$M$2</f>
        <v>6574.6803171799411</v>
      </c>
      <c r="N33" s="412"/>
      <c r="O33" s="414">
        <f>H33/$O$2</f>
        <v>8787.65720568908</v>
      </c>
      <c r="R33" s="535">
        <f t="shared" ref="R33:R35" si="8">D33-F33</f>
        <v>246496689.68399754</v>
      </c>
      <c r="S33" s="534" t="s">
        <v>734</v>
      </c>
      <c r="T33" s="535">
        <f t="shared" ref="T33:T35" si="9">F33-H33</f>
        <v>-303109.59011123586</v>
      </c>
      <c r="U33" s="534" t="s">
        <v>734</v>
      </c>
      <c r="V33" s="535">
        <f t="shared" ref="V33:V35" si="10">K33-M33</f>
        <v>1758150.5504208563</v>
      </c>
      <c r="W33" s="534" t="s">
        <v>734</v>
      </c>
      <c r="X33" s="535">
        <f t="shared" ref="X33:X35" si="11">M33-O33</f>
        <v>-2212.9768885091389</v>
      </c>
      <c r="Y33" s="534" t="s">
        <v>734</v>
      </c>
    </row>
    <row r="34" spans="1:25">
      <c r="A34" s="396" t="s">
        <v>465</v>
      </c>
      <c r="B34" s="399" t="s">
        <v>1332</v>
      </c>
      <c r="C34" s="546">
        <v>13</v>
      </c>
      <c r="D34" s="412">
        <f>SUMIF('TB Data'!$P:$P,$A34,'TB Data'!$G:$G)</f>
        <v>29648012.449999999</v>
      </c>
      <c r="E34" s="412"/>
      <c r="F34" s="412">
        <f>-SUMIF('TB Data'!$Q:$Q,$A34,'TB Data'!$L:$L)</f>
        <v>28803245.500000119</v>
      </c>
      <c r="G34" s="412"/>
      <c r="H34" s="414">
        <f>-SUMIF('TB Data'!$R:$R,$A34,'TB Data'!$O:$O)</f>
        <v>50055494.5</v>
      </c>
      <c r="I34" s="412"/>
      <c r="J34" s="412"/>
      <c r="K34" s="412">
        <f>D34/$K$2</f>
        <v>211469.41833095578</v>
      </c>
      <c r="L34" s="412"/>
      <c r="M34" s="412">
        <f>F34/$M$2</f>
        <v>206341.75442367018</v>
      </c>
      <c r="N34" s="412"/>
      <c r="O34" s="414">
        <f>H34/$O$2</f>
        <v>360292.91369754553</v>
      </c>
      <c r="R34" s="535">
        <f t="shared" si="8"/>
        <v>844766.94999988005</v>
      </c>
      <c r="S34" s="534" t="s">
        <v>721</v>
      </c>
      <c r="T34" s="535">
        <f t="shared" si="9"/>
        <v>-21252248.999999881</v>
      </c>
      <c r="U34" s="534" t="s">
        <v>721</v>
      </c>
      <c r="V34" s="535">
        <f t="shared" si="10"/>
        <v>5127.6639072856051</v>
      </c>
      <c r="W34" s="534" t="s">
        <v>721</v>
      </c>
      <c r="X34" s="535">
        <f t="shared" si="11"/>
        <v>-153951.15927387535</v>
      </c>
      <c r="Y34" s="534" t="s">
        <v>721</v>
      </c>
    </row>
    <row r="35" spans="1:25" hidden="1">
      <c r="A35" s="396" t="s">
        <v>466</v>
      </c>
      <c r="B35" s="399" t="s">
        <v>340</v>
      </c>
      <c r="D35" s="415">
        <f>-SUMIF('TB Data'!$P:$P,$A35,'TB Data'!$G:$G)</f>
        <v>0</v>
      </c>
      <c r="E35" s="412"/>
      <c r="F35" s="415">
        <f>-SUMIF('TB Data'!$Q:$Q,$A35,'TB Data'!$L:$L)</f>
        <v>0</v>
      </c>
      <c r="G35" s="412"/>
      <c r="H35" s="621">
        <f>-SUMIF('TB Data'!$R:$R,$A35,'TB Data'!$O:$O)</f>
        <v>0</v>
      </c>
      <c r="I35" s="412"/>
      <c r="J35" s="412"/>
      <c r="K35" s="415">
        <f>D35/$K$2</f>
        <v>0</v>
      </c>
      <c r="L35" s="412"/>
      <c r="M35" s="415">
        <f>F35/$M$2</f>
        <v>0</v>
      </c>
      <c r="N35" s="412"/>
      <c r="O35" s="621">
        <f>H35/$O$2</f>
        <v>0</v>
      </c>
      <c r="R35" s="535">
        <f t="shared" si="8"/>
        <v>0</v>
      </c>
      <c r="S35" s="534"/>
      <c r="T35" s="535">
        <f t="shared" si="9"/>
        <v>0</v>
      </c>
      <c r="U35" s="534"/>
      <c r="V35" s="535">
        <f t="shared" si="10"/>
        <v>0</v>
      </c>
      <c r="W35" s="534"/>
      <c r="X35" s="535">
        <f t="shared" si="11"/>
        <v>0</v>
      </c>
      <c r="Y35" s="534"/>
    </row>
    <row r="36" spans="1:25">
      <c r="B36" s="404" t="s">
        <v>1333</v>
      </c>
      <c r="D36" s="417">
        <f>SUBTOTAL(9,D33:D35)</f>
        <v>277062461.75947267</v>
      </c>
      <c r="E36" s="412"/>
      <c r="F36" s="417">
        <f>SUBTOTAL(9,F33:F35)</f>
        <v>29721005.125475269</v>
      </c>
      <c r="G36" s="412"/>
      <c r="H36" s="622">
        <f>SUBTOTAL(9,H33:H35)</f>
        <v>51276363.715586387</v>
      </c>
      <c r="I36" s="412"/>
      <c r="J36" s="631"/>
      <c r="K36" s="417">
        <f>SUBTOTAL(9,K33:K35)</f>
        <v>1976194.6490689921</v>
      </c>
      <c r="L36" s="412"/>
      <c r="M36" s="417">
        <f>SUBTOTAL(9,M33:M35)</f>
        <v>212916.43474085012</v>
      </c>
      <c r="N36" s="412"/>
      <c r="O36" s="622">
        <f>SUBTOTAL(9,O33:O35)</f>
        <v>369080.57090323459</v>
      </c>
      <c r="R36" s="534"/>
      <c r="S36" s="534"/>
      <c r="T36" s="534"/>
      <c r="U36" s="534"/>
      <c r="V36" s="534"/>
      <c r="W36" s="534"/>
      <c r="X36" s="534"/>
      <c r="Y36" s="534"/>
    </row>
    <row r="37" spans="1:25">
      <c r="B37" s="404" t="s">
        <v>1334</v>
      </c>
      <c r="D37" s="412"/>
      <c r="E37" s="412"/>
      <c r="F37" s="412"/>
      <c r="G37" s="412"/>
      <c r="H37" s="414"/>
      <c r="I37" s="412"/>
      <c r="J37" s="412"/>
      <c r="K37" s="412"/>
      <c r="L37" s="412"/>
      <c r="M37" s="412"/>
      <c r="N37" s="412"/>
      <c r="O37" s="414"/>
      <c r="R37" s="534"/>
      <c r="S37" s="534"/>
      <c r="T37" s="534"/>
      <c r="U37" s="534"/>
      <c r="V37" s="534"/>
      <c r="W37" s="534"/>
      <c r="X37" s="534"/>
      <c r="Y37" s="534"/>
    </row>
    <row r="38" spans="1:25">
      <c r="A38" s="396" t="s">
        <v>467</v>
      </c>
      <c r="B38" s="399" t="s">
        <v>1331</v>
      </c>
      <c r="C38" s="546">
        <v>12</v>
      </c>
      <c r="D38" s="412">
        <f>SUMIF('TB Data'!$P:$P,$A38,'TB Data'!$G:$G)</f>
        <v>6693709.8730555139</v>
      </c>
      <c r="E38" s="412"/>
      <c r="F38" s="412">
        <f>-SUMIF('TB Data'!$Q:$Q,$A38,'TB Data'!$L:$L)</f>
        <v>308906.934262052</v>
      </c>
      <c r="G38" s="412"/>
      <c r="H38" s="414">
        <f>-SUMIF('TB Data'!$R:$R,$A38,'TB Data'!$O:$O)</f>
        <v>284590.09751361603</v>
      </c>
      <c r="I38" s="412"/>
      <c r="J38" s="412"/>
      <c r="K38" s="412">
        <f>D38/$K$2</f>
        <v>47744.007653748318</v>
      </c>
      <c r="L38" s="412"/>
      <c r="M38" s="412">
        <f>F38/$M$2</f>
        <v>2212.9589101085462</v>
      </c>
      <c r="N38" s="412"/>
      <c r="O38" s="414">
        <f>H38/$O$2</f>
        <v>2048.4423631585405</v>
      </c>
      <c r="R38" s="535">
        <f t="shared" ref="R38:R42" si="12">D38-F38</f>
        <v>6384802.9387934618</v>
      </c>
      <c r="S38" s="534" t="s">
        <v>734</v>
      </c>
      <c r="T38" s="535">
        <f t="shared" ref="T38:T42" si="13">F38-H38</f>
        <v>24316.836748435977</v>
      </c>
      <c r="U38" s="534" t="s">
        <v>734</v>
      </c>
      <c r="V38" s="535">
        <f t="shared" ref="V38:V42" si="14">K38-M38</f>
        <v>45531.048743639774</v>
      </c>
      <c r="W38" s="534" t="s">
        <v>734</v>
      </c>
      <c r="X38" s="535">
        <f t="shared" ref="X38:X42" si="15">M38-O38</f>
        <v>164.5165469500057</v>
      </c>
      <c r="Y38" s="534" t="s">
        <v>734</v>
      </c>
    </row>
    <row r="39" spans="1:25">
      <c r="A39" s="396" t="s">
        <v>468</v>
      </c>
      <c r="B39" s="400" t="s">
        <v>1335</v>
      </c>
      <c r="C39" s="546">
        <v>14</v>
      </c>
      <c r="D39" s="412">
        <f>SUMIF('TB Data'!$P:$P,$A39,'TB Data'!$G:$G)</f>
        <v>152830096.80186799</v>
      </c>
      <c r="E39" s="412"/>
      <c r="F39" s="412">
        <f>-SUMIF('TB Data'!$Q:$Q,$A39,'TB Data'!$L:$L)</f>
        <v>142940556.515315</v>
      </c>
      <c r="G39" s="412"/>
      <c r="H39" s="414">
        <f>-SUMIF('TB Data'!$R:$R,$A39,'TB Data'!$O:$O)</f>
        <v>58247364.459899999</v>
      </c>
      <c r="I39" s="412"/>
      <c r="J39" s="412"/>
      <c r="K39" s="412">
        <f>D39/$K$2</f>
        <v>1090086.2824669615</v>
      </c>
      <c r="L39" s="412"/>
      <c r="M39" s="412">
        <f>F39/$M$2</f>
        <v>1024002.8405710652</v>
      </c>
      <c r="N39" s="412"/>
      <c r="O39" s="414">
        <f>H39/$O$2</f>
        <v>419256.92406175769</v>
      </c>
      <c r="R39" s="535">
        <f t="shared" si="12"/>
        <v>9889540.2865529954</v>
      </c>
      <c r="S39" s="534" t="s">
        <v>720</v>
      </c>
      <c r="T39" s="535">
        <f t="shared" si="13"/>
        <v>84693192.055415004</v>
      </c>
      <c r="U39" s="534" t="s">
        <v>720</v>
      </c>
      <c r="V39" s="535">
        <f t="shared" si="14"/>
        <v>66083.441895896336</v>
      </c>
      <c r="W39" s="534" t="s">
        <v>720</v>
      </c>
      <c r="X39" s="535">
        <f t="shared" si="15"/>
        <v>604745.91650930746</v>
      </c>
      <c r="Y39" s="534" t="s">
        <v>720</v>
      </c>
    </row>
    <row r="40" spans="1:25" hidden="1">
      <c r="A40" s="396" t="s">
        <v>469</v>
      </c>
      <c r="B40" s="399" t="s">
        <v>344</v>
      </c>
      <c r="D40" s="412">
        <f>-SUMIF('TB Data'!$P:$P,$A40,'TB Data'!$G:$G)</f>
        <v>0</v>
      </c>
      <c r="E40" s="412"/>
      <c r="F40" s="412">
        <f>-SUMIF('TB Data'!$Q:$Q,$A40,'TB Data'!$L:$L)</f>
        <v>0</v>
      </c>
      <c r="G40" s="412"/>
      <c r="H40" s="414">
        <f>-SUMIF('TB Data'!$R:$R,$A40,'TB Data'!$O:$O)</f>
        <v>0</v>
      </c>
      <c r="I40" s="412"/>
      <c r="J40" s="412"/>
      <c r="K40" s="412">
        <f>D40/$K$2</f>
        <v>0</v>
      </c>
      <c r="L40" s="412"/>
      <c r="M40" s="412">
        <f>F40/$M$2</f>
        <v>0</v>
      </c>
      <c r="N40" s="412"/>
      <c r="O40" s="414">
        <f>H40/$O$2</f>
        <v>0</v>
      </c>
      <c r="R40" s="535">
        <f t="shared" si="12"/>
        <v>0</v>
      </c>
      <c r="S40" s="534"/>
      <c r="T40" s="535">
        <f t="shared" si="13"/>
        <v>0</v>
      </c>
      <c r="U40" s="534"/>
      <c r="V40" s="535">
        <f t="shared" si="14"/>
        <v>0</v>
      </c>
      <c r="W40" s="534"/>
      <c r="X40" s="535">
        <f t="shared" si="15"/>
        <v>0</v>
      </c>
      <c r="Y40" s="534"/>
    </row>
    <row r="41" spans="1:25">
      <c r="A41" s="396" t="s">
        <v>470</v>
      </c>
      <c r="B41" s="399" t="s">
        <v>1336</v>
      </c>
      <c r="C41" s="546">
        <v>15</v>
      </c>
      <c r="D41" s="412">
        <f>SUMIF('TB Data'!$P:$P,$A41,'TB Data'!$G:$G)</f>
        <v>104183</v>
      </c>
      <c r="E41" s="412"/>
      <c r="F41" s="412">
        <f>-SUMIF('TB Data'!$Q:$Q,$A41,'TB Data'!$L:$L)</f>
        <v>919937</v>
      </c>
      <c r="G41" s="412"/>
      <c r="H41" s="414">
        <f>-SUMIF('TB Data'!$R:$R,$A41,'TB Data'!$O:$O)</f>
        <v>527142</v>
      </c>
      <c r="I41" s="412"/>
      <c r="J41" s="412"/>
      <c r="K41" s="412">
        <f>D41/$K$2</f>
        <v>743.10271041369481</v>
      </c>
      <c r="L41" s="412"/>
      <c r="M41" s="412">
        <f>F41/$M$2</f>
        <v>6590.2786732573968</v>
      </c>
      <c r="N41" s="412"/>
      <c r="O41" s="414">
        <f>H41/$O$2</f>
        <v>3794.2992874109264</v>
      </c>
      <c r="R41" s="535">
        <f t="shared" si="12"/>
        <v>-815754</v>
      </c>
      <c r="S41" s="534" t="s">
        <v>721</v>
      </c>
      <c r="T41" s="535">
        <f t="shared" si="13"/>
        <v>392795</v>
      </c>
      <c r="U41" s="534" t="s">
        <v>721</v>
      </c>
      <c r="V41" s="535">
        <f t="shared" si="14"/>
        <v>-5847.1759628437021</v>
      </c>
      <c r="W41" s="534" t="s">
        <v>721</v>
      </c>
      <c r="X41" s="535">
        <f t="shared" si="15"/>
        <v>2795.9793858464704</v>
      </c>
      <c r="Y41" s="534" t="s">
        <v>721</v>
      </c>
    </row>
    <row r="42" spans="1:25" hidden="1">
      <c r="A42" s="396" t="s">
        <v>471</v>
      </c>
      <c r="B42" s="399" t="s">
        <v>346</v>
      </c>
      <c r="D42" s="415">
        <f>-SUMIF('TB Data'!$P:$P,$A42,'TB Data'!$G:$G)</f>
        <v>0</v>
      </c>
      <c r="E42" s="412"/>
      <c r="F42" s="415">
        <f>-SUMIF('TB Data'!$Q:$Q,$A42,'TB Data'!$L:$L)</f>
        <v>0</v>
      </c>
      <c r="G42" s="412"/>
      <c r="H42" s="621">
        <f>-SUMIF('TB Data'!$R:$R,$A42,'TB Data'!$O:$O)</f>
        <v>0</v>
      </c>
      <c r="I42" s="412"/>
      <c r="J42" s="412"/>
      <c r="K42" s="415">
        <f>D42/$K$2</f>
        <v>0</v>
      </c>
      <c r="L42" s="412"/>
      <c r="M42" s="415">
        <f>F42/$M$2</f>
        <v>0</v>
      </c>
      <c r="N42" s="412"/>
      <c r="O42" s="621">
        <f>H42/$O$2</f>
        <v>0</v>
      </c>
      <c r="R42" s="535">
        <f t="shared" si="12"/>
        <v>0</v>
      </c>
      <c r="S42" s="534"/>
      <c r="T42" s="535">
        <f t="shared" si="13"/>
        <v>0</v>
      </c>
      <c r="U42" s="534"/>
      <c r="V42" s="535">
        <f t="shared" si="14"/>
        <v>0</v>
      </c>
      <c r="W42" s="534"/>
      <c r="X42" s="535">
        <f t="shared" si="15"/>
        <v>0</v>
      </c>
      <c r="Y42" s="534"/>
    </row>
    <row r="43" spans="1:25">
      <c r="B43" s="405" t="s">
        <v>1337</v>
      </c>
      <c r="D43" s="417">
        <f>SUBTOTAL(9,D38:D42)</f>
        <v>159627989.67492351</v>
      </c>
      <c r="E43" s="412"/>
      <c r="F43" s="417">
        <f>SUBTOTAL(9,F38:F42)</f>
        <v>144169400.44957703</v>
      </c>
      <c r="G43" s="412"/>
      <c r="H43" s="622">
        <f>SUBTOTAL(9,H38:H42)</f>
        <v>59059096.557413615</v>
      </c>
      <c r="I43" s="412"/>
      <c r="J43" s="412"/>
      <c r="K43" s="417">
        <f>SUBTOTAL(9,K38:K42)</f>
        <v>1138573.3928311237</v>
      </c>
      <c r="L43" s="412"/>
      <c r="M43" s="417">
        <f>SUBTOTAL(9,M38:M42)</f>
        <v>1032806.0781544312</v>
      </c>
      <c r="N43" s="412"/>
      <c r="O43" s="622">
        <f>SUBTOTAL(9,O38:O42)</f>
        <v>425099.66571232717</v>
      </c>
    </row>
    <row r="44" spans="1:25">
      <c r="B44" s="405" t="s">
        <v>1338</v>
      </c>
      <c r="D44" s="417">
        <f>SUBTOTAL(9,D33:D43)</f>
        <v>436690451.43439615</v>
      </c>
      <c r="E44" s="412"/>
      <c r="F44" s="417">
        <f>SUBTOTAL(9,F33:F43)</f>
        <v>173890405.57505232</v>
      </c>
      <c r="G44" s="412"/>
      <c r="H44" s="622">
        <f>SUBTOTAL(9,H33:H43)</f>
        <v>110335460.273</v>
      </c>
      <c r="I44" s="412"/>
      <c r="J44" s="412"/>
      <c r="K44" s="417">
        <f>SUBTOTAL(9,K33:K43)</f>
        <v>3114768.041900116</v>
      </c>
      <c r="L44" s="412"/>
      <c r="M44" s="417">
        <f>SUBTOTAL(9,M33:M43)</f>
        <v>1245722.5128952812</v>
      </c>
      <c r="N44" s="412"/>
      <c r="O44" s="622">
        <f>SUBTOTAL(9,O33:O43)</f>
        <v>794180.23661556176</v>
      </c>
    </row>
    <row r="45" spans="1:25" ht="13.55" thickBot="1">
      <c r="B45" s="405" t="s">
        <v>1339</v>
      </c>
      <c r="D45" s="416">
        <f>D44+D31</f>
        <v>1979822904.9143314</v>
      </c>
      <c r="E45" s="412"/>
      <c r="F45" s="416">
        <f>F44+F31</f>
        <v>1670630852.9372656</v>
      </c>
      <c r="G45" s="412"/>
      <c r="H45" s="624">
        <f>H44+H31</f>
        <v>973483107.12379992</v>
      </c>
      <c r="I45" s="412"/>
      <c r="J45" s="412"/>
      <c r="K45" s="416">
        <f>K44+K31</f>
        <v>14120714.725413322</v>
      </c>
      <c r="L45" s="412"/>
      <c r="M45" s="416">
        <f>M44+M31</f>
        <v>11968127.066561308</v>
      </c>
      <c r="N45" s="412"/>
      <c r="O45" s="624">
        <f>O44+O31</f>
        <v>7007004.0006757621</v>
      </c>
    </row>
    <row r="46" spans="1:25" ht="13.55" thickTop="1">
      <c r="D46" s="412"/>
      <c r="E46" s="412"/>
      <c r="F46" s="412"/>
      <c r="G46" s="412"/>
      <c r="H46" s="414"/>
      <c r="I46" s="412"/>
      <c r="J46" s="412"/>
      <c r="K46" s="412"/>
      <c r="L46" s="412"/>
      <c r="M46" s="412"/>
      <c r="N46" s="412"/>
      <c r="O46" s="414"/>
    </row>
    <row r="47" spans="1:25">
      <c r="D47" s="414">
        <f>D45-D19</f>
        <v>0</v>
      </c>
      <c r="E47" s="414"/>
      <c r="F47" s="414">
        <f>F45-F19</f>
        <v>0</v>
      </c>
      <c r="G47" s="414"/>
      <c r="H47" s="414">
        <f>H45-H19</f>
        <v>0</v>
      </c>
      <c r="I47" s="412"/>
      <c r="J47" s="412"/>
      <c r="K47" s="414">
        <f>K45-K19</f>
        <v>-703.99722813442349</v>
      </c>
      <c r="L47" s="414"/>
      <c r="M47" s="414">
        <f>M45-M19</f>
        <v>3.0690070241689682E-2</v>
      </c>
      <c r="N47" s="414"/>
      <c r="O47" s="414">
        <f>O45-O19</f>
        <v>-0.29734338447451591</v>
      </c>
    </row>
    <row r="48" spans="1:25">
      <c r="D48" s="412"/>
      <c r="E48" s="412"/>
      <c r="F48" s="412"/>
      <c r="G48" s="412"/>
      <c r="H48" s="414"/>
      <c r="I48" s="412"/>
      <c r="J48" s="412"/>
      <c r="K48" s="412"/>
      <c r="L48" s="412"/>
      <c r="M48" s="412"/>
      <c r="N48" s="412"/>
      <c r="O48" s="414"/>
    </row>
    <row r="49" spans="1:15">
      <c r="D49" s="412"/>
      <c r="E49" s="412"/>
      <c r="F49" s="412"/>
      <c r="G49" s="412"/>
      <c r="H49" s="414"/>
      <c r="I49" s="412"/>
      <c r="J49" s="412"/>
      <c r="K49" s="412"/>
      <c r="L49" s="412"/>
      <c r="M49" s="412"/>
      <c r="N49" s="412"/>
      <c r="O49" s="414"/>
    </row>
    <row r="50" spans="1:15">
      <c r="D50" s="412"/>
      <c r="E50" s="412"/>
      <c r="F50" s="412"/>
      <c r="G50" s="412"/>
      <c r="H50" s="414"/>
      <c r="I50" s="412"/>
      <c r="J50" s="412"/>
      <c r="K50" s="412"/>
      <c r="L50" s="412"/>
      <c r="M50" s="412"/>
      <c r="N50" s="412"/>
      <c r="O50" s="414"/>
    </row>
    <row r="51" spans="1:15">
      <c r="C51" s="674" t="s">
        <v>1340</v>
      </c>
      <c r="D51" s="409" t="s">
        <v>1312</v>
      </c>
      <c r="E51" s="407"/>
      <c r="F51" s="409" t="s">
        <v>1313</v>
      </c>
      <c r="G51" s="412"/>
      <c r="H51" s="625" t="s">
        <v>453</v>
      </c>
      <c r="I51" s="412"/>
      <c r="J51" s="412"/>
      <c r="K51" s="409" t="s">
        <v>581</v>
      </c>
      <c r="L51" s="407"/>
      <c r="M51" s="409" t="s">
        <v>452</v>
      </c>
      <c r="N51" s="412"/>
      <c r="O51" s="625" t="s">
        <v>453</v>
      </c>
    </row>
    <row r="52" spans="1:15">
      <c r="D52" s="410" t="s">
        <v>1341</v>
      </c>
      <c r="E52" s="408"/>
      <c r="F52" s="410" t="s">
        <v>1341</v>
      </c>
      <c r="G52" s="412"/>
      <c r="H52" s="620" t="s">
        <v>435</v>
      </c>
      <c r="I52" s="412"/>
      <c r="J52" s="412"/>
      <c r="K52" s="410" t="s">
        <v>441</v>
      </c>
      <c r="L52" s="408"/>
      <c r="M52" s="410" t="s">
        <v>441</v>
      </c>
      <c r="N52" s="412"/>
      <c r="O52" s="620" t="s">
        <v>441</v>
      </c>
    </row>
    <row r="53" spans="1:15">
      <c r="D53" s="412"/>
      <c r="E53" s="412"/>
      <c r="F53" s="412"/>
      <c r="G53" s="412"/>
      <c r="H53" s="414"/>
      <c r="I53" s="412"/>
      <c r="J53" s="412"/>
      <c r="K53" s="412"/>
      <c r="L53" s="412"/>
      <c r="M53" s="412"/>
      <c r="N53" s="412"/>
      <c r="O53" s="414"/>
    </row>
    <row r="54" spans="1:15">
      <c r="A54" s="396" t="s">
        <v>480</v>
      </c>
      <c r="B54" s="396" t="s">
        <v>1342</v>
      </c>
      <c r="D54" s="412">
        <f>-SUMIF('TB Data'!$P:$P,$A54,'TB Data'!$G:$G)</f>
        <v>0</v>
      </c>
      <c r="E54" s="412"/>
      <c r="F54" s="412">
        <f>-SUMIF('TB Data'!$Q:$Q,$A54,'TB Data'!$L:$L)</f>
        <v>0</v>
      </c>
      <c r="G54" s="412"/>
      <c r="H54" s="414">
        <f>-SUMIF('TB Data'!$R:$R,$A54,'TB Data'!$O:$O)</f>
        <v>0</v>
      </c>
      <c r="I54" s="412"/>
      <c r="J54" s="412"/>
      <c r="K54" s="412">
        <f>D54/$K$3</f>
        <v>0</v>
      </c>
      <c r="L54" s="412"/>
      <c r="M54" s="412">
        <f>F54/$M$3</f>
        <v>0</v>
      </c>
      <c r="N54" s="412"/>
      <c r="O54" s="626">
        <f>H54/$O$3</f>
        <v>0</v>
      </c>
    </row>
    <row r="55" spans="1:15">
      <c r="A55" s="396" t="s">
        <v>481</v>
      </c>
      <c r="B55" s="396" t="s">
        <v>133</v>
      </c>
      <c r="D55" s="412">
        <f>-SUMIF('TB Data'!$P:$P,$A55,'TB Data'!$G:$G)</f>
        <v>0</v>
      </c>
      <c r="E55" s="412"/>
      <c r="F55" s="412">
        <f>-SUMIF('TB Data'!$Q:$Q,$A55,'TB Data'!$L:$L)</f>
        <v>5650</v>
      </c>
      <c r="G55" s="412"/>
      <c r="H55" s="414">
        <f>-SUMIF('TB Data'!$R:$R,$A55,'TB Data'!$O:$O)</f>
        <v>0</v>
      </c>
      <c r="I55" s="412"/>
      <c r="J55" s="412"/>
      <c r="K55" s="415">
        <f t="shared" ref="K55:K64" si="16">D55/$K$3</f>
        <v>0</v>
      </c>
      <c r="L55" s="412"/>
      <c r="M55" s="415">
        <f t="shared" ref="M55:M64" si="17">F55/$M$3</f>
        <v>40.597829992096003</v>
      </c>
      <c r="N55" s="412"/>
      <c r="O55" s="621">
        <f t="shared" ref="O55:O64" si="18">H55/$O$3</f>
        <v>0</v>
      </c>
    </row>
    <row r="56" spans="1:15">
      <c r="B56" s="406" t="s">
        <v>1343</v>
      </c>
      <c r="D56" s="412"/>
      <c r="E56" s="412"/>
      <c r="F56" s="412"/>
      <c r="G56" s="412"/>
      <c r="H56" s="414"/>
      <c r="I56" s="412"/>
      <c r="J56" s="412"/>
      <c r="K56" s="413">
        <f>SUM(K54:K55)</f>
        <v>0</v>
      </c>
      <c r="L56" s="412"/>
      <c r="M56" s="413">
        <f>SUM(M54:M55)</f>
        <v>40.597829992096003</v>
      </c>
      <c r="N56" s="412"/>
      <c r="O56" s="623">
        <f>SUM(O54:O55)</f>
        <v>0</v>
      </c>
    </row>
    <row r="57" spans="1:15">
      <c r="D57" s="412"/>
      <c r="E57" s="412"/>
      <c r="F57" s="412"/>
      <c r="G57" s="412"/>
      <c r="H57" s="414"/>
      <c r="I57" s="412"/>
      <c r="J57" s="412"/>
      <c r="K57" s="412"/>
      <c r="L57" s="412"/>
      <c r="M57" s="412"/>
      <c r="N57" s="412"/>
      <c r="O57" s="414"/>
    </row>
    <row r="58" spans="1:15">
      <c r="A58" s="396" t="s">
        <v>482</v>
      </c>
      <c r="B58" s="396" t="s">
        <v>1344</v>
      </c>
      <c r="C58" s="546">
        <v>17</v>
      </c>
      <c r="D58" s="412">
        <f>SUMIF('TB Data'!$P:$P,$A58,'TB Data'!$G:$G)</f>
        <v>-9928552.2503340002</v>
      </c>
      <c r="E58" s="412"/>
      <c r="F58" s="412">
        <f>-SUMIF('TB Data'!$Q:$Q,$A58,'TB Data'!$L:$L)</f>
        <v>-7503140.4475339996</v>
      </c>
      <c r="G58" s="412"/>
      <c r="H58" s="414">
        <f>-SUMIF('TB Data'!$R:$R,$A58,'TB Data'!$O:$O)</f>
        <v>-4560946.5</v>
      </c>
      <c r="I58" s="412"/>
      <c r="J58" s="412"/>
      <c r="K58" s="412">
        <f t="shared" si="16"/>
        <v>-70776.677005517544</v>
      </c>
      <c r="L58" s="412"/>
      <c r="M58" s="412">
        <f t="shared" si="17"/>
        <v>-53913.49031784149</v>
      </c>
      <c r="N58" s="412"/>
      <c r="O58" s="414">
        <f t="shared" si="18"/>
        <v>-32483.060323338796</v>
      </c>
    </row>
    <row r="59" spans="1:15">
      <c r="A59" s="396" t="s">
        <v>483</v>
      </c>
      <c r="B59" s="396" t="s">
        <v>1345</v>
      </c>
      <c r="C59" s="546">
        <v>18</v>
      </c>
      <c r="D59" s="412">
        <f>SUMIF('TB Data'!$P:$P,$A59,'TB Data'!$G:$G)-98740</f>
        <v>-6756200.9355999995</v>
      </c>
      <c r="E59" s="412"/>
      <c r="F59" s="412">
        <f>-SUMIF('TB Data'!$Q:$Q,$A59,'TB Data'!$L:$L)</f>
        <v>-2362702.0572000002</v>
      </c>
      <c r="G59" s="412"/>
      <c r="H59" s="414">
        <f>-SUMIF('TB Data'!$R:$R,$A59,'TB Data'!$O:$O)</f>
        <v>-532259.93999999994</v>
      </c>
      <c r="I59" s="412"/>
      <c r="J59" s="412"/>
      <c r="K59" s="412">
        <f t="shared" si="16"/>
        <v>-48162.253604220125</v>
      </c>
      <c r="L59" s="412"/>
      <c r="M59" s="412">
        <f t="shared" si="17"/>
        <v>-16977.093175253289</v>
      </c>
      <c r="N59" s="412"/>
      <c r="O59" s="414">
        <f t="shared" si="18"/>
        <v>-3790.7552168648954</v>
      </c>
    </row>
    <row r="60" spans="1:15">
      <c r="A60" s="396" t="s">
        <v>484</v>
      </c>
      <c r="B60" s="396" t="s">
        <v>1346</v>
      </c>
      <c r="C60" s="546">
        <v>19</v>
      </c>
      <c r="D60" s="412">
        <f>SUMIF('TB Data'!$P:$P,$A60,'TB Data'!$G:$G)</f>
        <v>-7301558</v>
      </c>
      <c r="E60" s="412"/>
      <c r="F60" s="412">
        <f>-SUMIF('TB Data'!$Q:$Q,$A60,'TB Data'!$L:$L)</f>
        <v>-1798895</v>
      </c>
      <c r="G60" s="412"/>
      <c r="H60" s="414">
        <f>-SUMIF('TB Data'!$R:$R,$A60,'TB Data'!$O:$O)</f>
        <v>-1850799</v>
      </c>
      <c r="I60" s="412"/>
      <c r="J60" s="412"/>
      <c r="K60" s="412">
        <f t="shared" si="16"/>
        <v>-52049.885942400913</v>
      </c>
      <c r="L60" s="412"/>
      <c r="M60" s="412">
        <f t="shared" si="17"/>
        <v>-12925.882014802042</v>
      </c>
      <c r="N60" s="412"/>
      <c r="O60" s="414">
        <f t="shared" si="18"/>
        <v>-13181.390214372195</v>
      </c>
    </row>
    <row r="61" spans="1:15">
      <c r="A61" s="396" t="s">
        <v>485</v>
      </c>
      <c r="B61" s="396" t="s">
        <v>1347</v>
      </c>
      <c r="D61" s="412">
        <f>SUMIF('TB Data'!$P:$P,$A61,'TB Data'!$G:$G)</f>
        <v>-304980</v>
      </c>
      <c r="E61" s="412"/>
      <c r="F61" s="412">
        <f>-SUMIF('TB Data'!$Q:$Q,$A61,'TB Data'!$L:$L)</f>
        <v>-381777</v>
      </c>
      <c r="G61" s="412"/>
      <c r="H61" s="414">
        <f>-SUMIF('TB Data'!$R:$R,$A61,'TB Data'!$O:$O)</f>
        <v>-183339</v>
      </c>
      <c r="I61" s="412"/>
      <c r="J61" s="412"/>
      <c r="K61" s="412">
        <f t="shared" si="16"/>
        <v>-2174.0804106073565</v>
      </c>
      <c r="L61" s="412"/>
      <c r="M61" s="412">
        <f t="shared" si="17"/>
        <v>-2743.2420780340594</v>
      </c>
      <c r="N61" s="412"/>
      <c r="O61" s="414">
        <f t="shared" si="18"/>
        <v>-1305.7403318851934</v>
      </c>
    </row>
    <row r="62" spans="1:15">
      <c r="A62" s="396" t="s">
        <v>486</v>
      </c>
      <c r="B62" s="396" t="s">
        <v>1348</v>
      </c>
      <c r="D62" s="412">
        <f>SUMIF('TB Data'!$P:$P,$A62,'TB Data'!$G:$G)</f>
        <v>0</v>
      </c>
      <c r="E62" s="412"/>
      <c r="F62" s="412">
        <f>-SUMIF('TB Data'!$Q:$Q,$A62,'TB Data'!$L:$L)</f>
        <v>0</v>
      </c>
      <c r="G62" s="412"/>
      <c r="H62" s="414">
        <f>-SUMIF('TB Data'!$R:$R,$A62,'TB Data'!$O:$O)</f>
        <v>0</v>
      </c>
      <c r="I62" s="412"/>
      <c r="J62" s="412"/>
      <c r="K62" s="412">
        <f t="shared" si="16"/>
        <v>0</v>
      </c>
      <c r="L62" s="412"/>
      <c r="M62" s="412">
        <f t="shared" si="17"/>
        <v>0</v>
      </c>
      <c r="N62" s="412"/>
      <c r="O62" s="414">
        <f t="shared" si="18"/>
        <v>0</v>
      </c>
    </row>
    <row r="63" spans="1:15">
      <c r="A63" s="396" t="s">
        <v>487</v>
      </c>
      <c r="B63" s="396" t="s">
        <v>1369</v>
      </c>
      <c r="C63" s="546">
        <v>20</v>
      </c>
      <c r="D63" s="412">
        <f>SUMIF('TB Data'!$P:$P,$A63,'TB Data'!$G:$G)</f>
        <v>395667.90000000037</v>
      </c>
      <c r="E63" s="412"/>
      <c r="F63" s="412">
        <f>-SUMIF('TB Data'!$Q:$Q,$A63,'TB Data'!$L:$L)</f>
        <v>-1336155.42</v>
      </c>
      <c r="G63" s="412"/>
      <c r="H63" s="414">
        <f>-SUMIF('TB Data'!$R:$R,$A63,'TB Data'!$O:$O)</f>
        <v>167113.03999999998</v>
      </c>
      <c r="I63" s="412"/>
      <c r="J63" s="412"/>
      <c r="K63" s="412">
        <f t="shared" si="16"/>
        <v>2820.5581693755371</v>
      </c>
      <c r="L63" s="412"/>
      <c r="M63" s="412">
        <f t="shared" si="17"/>
        <v>-9600.8868290579867</v>
      </c>
      <c r="N63" s="412"/>
      <c r="O63" s="414">
        <f t="shared" si="18"/>
        <v>1190.179047076419</v>
      </c>
    </row>
    <row r="64" spans="1:15">
      <c r="A64" s="396" t="s">
        <v>488</v>
      </c>
      <c r="B64" s="396" t="s">
        <v>1349</v>
      </c>
      <c r="C64" s="546">
        <v>21</v>
      </c>
      <c r="D64" s="415">
        <f>SUMIF('TB Data'!$P:$P,$A64,'TB Data'!$G:$G)</f>
        <v>-117370.94634389998</v>
      </c>
      <c r="E64" s="412"/>
      <c r="F64" s="415">
        <f>-SUMIF('TB Data'!$Q:$Q,$A64,'TB Data'!$L:$L)</f>
        <v>-92909.563852599997</v>
      </c>
      <c r="G64" s="412"/>
      <c r="H64" s="621">
        <f>-SUMIF('TB Data'!$R:$R,$A64,'TB Data'!$O:$O)</f>
        <v>-55172.529200000004</v>
      </c>
      <c r="I64" s="412"/>
      <c r="J64" s="412"/>
      <c r="K64" s="415">
        <f t="shared" si="16"/>
        <v>-836.69052141360123</v>
      </c>
      <c r="L64" s="412"/>
      <c r="M64" s="415">
        <f t="shared" si="17"/>
        <v>-667.59764211108723</v>
      </c>
      <c r="N64" s="412"/>
      <c r="O64" s="621">
        <f t="shared" si="18"/>
        <v>-392.93874510362514</v>
      </c>
    </row>
    <row r="65" spans="1:15">
      <c r="B65" s="406" t="s">
        <v>1350</v>
      </c>
      <c r="D65" s="413">
        <f>SUBTOTAL(9,D54:D64)</f>
        <v>-24012994.2322779</v>
      </c>
      <c r="E65" s="412"/>
      <c r="F65" s="413">
        <f>SUBTOTAL(9,F54:F64)</f>
        <v>-13469929.488586601</v>
      </c>
      <c r="G65" s="412"/>
      <c r="H65" s="623">
        <f>SUBTOTAL(9,H54:H64)</f>
        <v>-7015403.9291999992</v>
      </c>
      <c r="I65" s="412"/>
      <c r="J65" s="412"/>
      <c r="K65" s="413">
        <f>SUBTOTAL(9,K56:K64)</f>
        <v>-171179.02931478404</v>
      </c>
      <c r="L65" s="412"/>
      <c r="M65" s="413">
        <f>SUBTOTAL(9,M56:M64)</f>
        <v>-96787.594227107853</v>
      </c>
      <c r="N65" s="412"/>
      <c r="O65" s="623">
        <f>SUBTOTAL(9,O56:O64)</f>
        <v>-49963.705784488287</v>
      </c>
    </row>
    <row r="66" spans="1:15">
      <c r="D66" s="412"/>
      <c r="E66" s="412"/>
      <c r="F66" s="412"/>
      <c r="G66" s="412"/>
      <c r="H66" s="414"/>
      <c r="I66" s="412"/>
      <c r="J66" s="412"/>
      <c r="K66" s="412"/>
      <c r="L66" s="412"/>
      <c r="M66" s="412"/>
      <c r="N66" s="412"/>
      <c r="O66" s="414"/>
    </row>
    <row r="67" spans="1:15">
      <c r="A67" s="396" t="s">
        <v>489</v>
      </c>
      <c r="B67" s="396" t="s">
        <v>1351</v>
      </c>
      <c r="C67" s="546">
        <v>22</v>
      </c>
      <c r="D67" s="412">
        <f>-SUMIF('TB Data'!$P:$P,$A67,'TB Data'!$G:$G)</f>
        <v>0</v>
      </c>
      <c r="E67" s="412"/>
      <c r="F67" s="412">
        <f>-SUMIF('TB Data'!$Q:$Q,$A67,'TB Data'!$L:$L)</f>
        <v>0</v>
      </c>
      <c r="G67" s="412"/>
      <c r="H67" s="414">
        <f>-SUMIF('TB Data'!$R:$R,$A67,'TB Data'!$O:$O)</f>
        <v>0</v>
      </c>
      <c r="I67" s="412"/>
      <c r="J67" s="412"/>
      <c r="K67" s="412">
        <f t="shared" ref="K67" si="19">D67/$K$3</f>
        <v>0</v>
      </c>
      <c r="L67" s="412"/>
      <c r="M67" s="412">
        <f t="shared" ref="M67" si="20">F67/$M$3</f>
        <v>0</v>
      </c>
      <c r="N67" s="412"/>
      <c r="O67" s="414">
        <f t="shared" ref="O67" si="21">H67/$O$3</f>
        <v>0</v>
      </c>
    </row>
    <row r="68" spans="1:15">
      <c r="B68" s="406" t="s">
        <v>1352</v>
      </c>
      <c r="D68" s="417">
        <f>SUBTOTAL(9,D54:D67)</f>
        <v>-24012994.2322779</v>
      </c>
      <c r="E68" s="412"/>
      <c r="F68" s="417">
        <f>SUBTOTAL(9,F54:F67)</f>
        <v>-13469929.488586601</v>
      </c>
      <c r="G68" s="412"/>
      <c r="H68" s="622">
        <f>SUBTOTAL(9,H54:H67)</f>
        <v>-7015403.9291999992</v>
      </c>
      <c r="I68" s="412"/>
      <c r="J68" s="412"/>
      <c r="K68" s="417">
        <f>SUM(K65:K67)</f>
        <v>-171179.02931478404</v>
      </c>
      <c r="L68" s="412"/>
      <c r="M68" s="417">
        <f>SUM(M65:M67)</f>
        <v>-96787.594227107853</v>
      </c>
      <c r="N68" s="412"/>
      <c r="O68" s="622">
        <f>SUM(O65:O67)</f>
        <v>-49963.705784488287</v>
      </c>
    </row>
    <row r="69" spans="1:15">
      <c r="D69" s="412"/>
      <c r="E69" s="412"/>
      <c r="F69" s="412"/>
      <c r="G69" s="412"/>
      <c r="H69" s="414"/>
      <c r="I69" s="412"/>
      <c r="J69" s="412"/>
      <c r="K69" s="412"/>
      <c r="L69" s="412"/>
      <c r="M69" s="412"/>
      <c r="N69" s="412"/>
      <c r="O69" s="414"/>
    </row>
    <row r="70" spans="1:15">
      <c r="B70" s="396" t="s">
        <v>1353</v>
      </c>
      <c r="D70" s="412">
        <f>-SUMIF('TB Data'!$P:$P,$A70,'TB Data'!$G:$G)</f>
        <v>0</v>
      </c>
      <c r="E70" s="412"/>
      <c r="F70" s="412">
        <f>-SUMIF('TB Data'!$Q:$Q,$A70,'TB Data'!$L:$L)</f>
        <v>0</v>
      </c>
      <c r="G70" s="412"/>
      <c r="H70" s="414">
        <f>-SUMIF('TB Data'!$R:$R,$A70,'TB Data'!$O:$O)</f>
        <v>0</v>
      </c>
      <c r="I70" s="412"/>
      <c r="J70" s="412"/>
      <c r="K70" s="412">
        <f>(K25-M25)</f>
        <v>-44574.355374202103</v>
      </c>
      <c r="L70" s="412"/>
      <c r="M70" s="412">
        <f>(M25-O25)</f>
        <v>-23910.644625797901</v>
      </c>
      <c r="N70" s="412"/>
      <c r="O70" s="414">
        <v>34132</v>
      </c>
    </row>
    <row r="71" spans="1:15" ht="13.55" thickBot="1">
      <c r="B71" s="406" t="s">
        <v>1354</v>
      </c>
      <c r="D71" s="416">
        <f>SUBTOTAL(9,D54:D70)</f>
        <v>-24012994.2322779</v>
      </c>
      <c r="E71" s="412"/>
      <c r="F71" s="416">
        <f>SUBTOTAL(9,F54:F70)</f>
        <v>-13469929.488586601</v>
      </c>
      <c r="G71" s="412"/>
      <c r="H71" s="624">
        <f>SUBTOTAL(9,H54:H70)</f>
        <v>-7015403.9291999992</v>
      </c>
      <c r="I71" s="412"/>
      <c r="J71" s="412"/>
      <c r="K71" s="416">
        <f>SUM(K68:K70)</f>
        <v>-215753.38468898615</v>
      </c>
      <c r="L71" s="412"/>
      <c r="M71" s="416">
        <f>SUM(M68:M70)</f>
        <v>-120698.23885290575</v>
      </c>
      <c r="N71" s="412"/>
      <c r="O71" s="624">
        <f>SUM(O68:O70)</f>
        <v>-15831.705784488287</v>
      </c>
    </row>
    <row r="72" spans="1:15" ht="13.55" thickTop="1">
      <c r="D72" s="412"/>
      <c r="E72" s="412"/>
      <c r="F72" s="412"/>
      <c r="G72" s="412"/>
      <c r="H72" s="414"/>
      <c r="I72" s="412"/>
      <c r="J72" s="412"/>
      <c r="K72" s="412"/>
      <c r="L72" s="412"/>
      <c r="M72" s="412"/>
      <c r="N72" s="412"/>
      <c r="O72" s="414"/>
    </row>
    <row r="73" spans="1:15">
      <c r="D73" s="412"/>
      <c r="E73" s="412"/>
      <c r="F73" s="412"/>
      <c r="G73" s="412"/>
      <c r="H73" s="414"/>
      <c r="I73" s="412"/>
      <c r="J73" s="412"/>
      <c r="K73" s="412"/>
      <c r="L73" s="412"/>
      <c r="M73" s="412"/>
      <c r="N73" s="412"/>
      <c r="O73" s="414"/>
    </row>
    <row r="74" spans="1:15">
      <c r="D74" s="412"/>
      <c r="E74" s="412"/>
      <c r="F74" s="412"/>
      <c r="G74" s="412"/>
      <c r="H74" s="414"/>
      <c r="I74" s="412"/>
      <c r="J74" s="412"/>
      <c r="K74" s="412"/>
      <c r="L74" s="412"/>
      <c r="M74" s="412"/>
      <c r="N74" s="412"/>
      <c r="O74" s="414"/>
    </row>
    <row r="75" spans="1:15">
      <c r="D75" s="412"/>
      <c r="E75" s="412"/>
      <c r="F75" s="412"/>
      <c r="G75" s="412"/>
      <c r="H75" s="414"/>
      <c r="I75" s="412"/>
      <c r="J75" s="412"/>
      <c r="K75" s="412"/>
      <c r="L75" s="412"/>
      <c r="M75" s="412"/>
      <c r="N75" s="412"/>
      <c r="O75" s="414"/>
    </row>
    <row r="76" spans="1:15">
      <c r="D76" s="412"/>
      <c r="E76" s="412"/>
      <c r="F76" s="412"/>
      <c r="G76" s="412"/>
      <c r="H76" s="414"/>
      <c r="I76" s="412"/>
      <c r="J76" s="412"/>
      <c r="K76" s="412"/>
      <c r="L76" s="412"/>
      <c r="M76" s="412"/>
      <c r="N76" s="412"/>
      <c r="O76" s="414"/>
    </row>
    <row r="77" spans="1:15">
      <c r="D77" s="412"/>
      <c r="E77" s="412"/>
      <c r="F77" s="412"/>
      <c r="G77" s="412"/>
      <c r="H77" s="414"/>
      <c r="I77" s="412"/>
      <c r="J77" s="412"/>
      <c r="K77" s="412"/>
      <c r="L77" s="412"/>
      <c r="M77" s="412"/>
      <c r="N77" s="412"/>
      <c r="O77" s="414"/>
    </row>
    <row r="78" spans="1:15">
      <c r="D78" s="412"/>
      <c r="E78" s="412"/>
      <c r="F78" s="412"/>
      <c r="G78" s="412"/>
      <c r="H78" s="414"/>
      <c r="I78" s="412"/>
      <c r="J78" s="412"/>
      <c r="K78" s="412"/>
      <c r="L78" s="412"/>
      <c r="M78" s="412"/>
      <c r="N78" s="412"/>
      <c r="O78" s="414"/>
    </row>
    <row r="79" spans="1:15">
      <c r="D79" s="412"/>
      <c r="E79" s="412"/>
      <c r="F79" s="412"/>
      <c r="G79" s="412"/>
      <c r="H79" s="414"/>
      <c r="I79" s="412"/>
      <c r="J79" s="412"/>
      <c r="K79" s="412"/>
      <c r="L79" s="412"/>
      <c r="M79" s="412"/>
      <c r="N79" s="412"/>
      <c r="O79" s="414"/>
    </row>
    <row r="80" spans="1:15">
      <c r="D80" s="412"/>
      <c r="E80" s="412"/>
      <c r="F80" s="412"/>
      <c r="G80" s="412"/>
      <c r="H80" s="414"/>
      <c r="I80" s="412"/>
      <c r="J80" s="412"/>
      <c r="K80" s="412"/>
      <c r="L80" s="412"/>
      <c r="M80" s="412"/>
      <c r="N80" s="412"/>
      <c r="O80" s="414"/>
    </row>
    <row r="81" spans="4:15">
      <c r="D81" s="412"/>
      <c r="E81" s="412"/>
      <c r="F81" s="412"/>
      <c r="G81" s="412"/>
      <c r="H81" s="414"/>
      <c r="I81" s="412"/>
      <c r="J81" s="412"/>
      <c r="K81" s="412"/>
      <c r="L81" s="412"/>
      <c r="M81" s="412"/>
      <c r="N81" s="412"/>
      <c r="O81" s="414"/>
    </row>
  </sheetData>
  <mergeCells count="4">
    <mergeCell ref="R5:S5"/>
    <mergeCell ref="T5:U5"/>
    <mergeCell ref="V5:W5"/>
    <mergeCell ref="X5:Y5"/>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sheetPr>
    <tabColor rgb="FFFF0000"/>
  </sheetPr>
  <dimension ref="B3:AN107"/>
  <sheetViews>
    <sheetView workbookViewId="0">
      <selection activeCell="B24" sqref="B24"/>
    </sheetView>
  </sheetViews>
  <sheetFormatPr defaultColWidth="9.125" defaultRowHeight="12.85"/>
  <cols>
    <col min="1" max="1" width="9.125" style="396"/>
    <col min="2" max="2" width="29.875" style="424" customWidth="1"/>
    <col min="3" max="3" width="2.125" style="424" customWidth="1"/>
    <col min="4" max="4" width="20" style="424" customWidth="1"/>
    <col min="5" max="5" width="1.375" style="424" customWidth="1"/>
    <col min="6" max="6" width="15.875" style="424" customWidth="1"/>
    <col min="7" max="7" width="1.375" style="424" customWidth="1"/>
    <col min="8" max="8" width="17.375" style="424" customWidth="1"/>
    <col min="9" max="9" width="1.375" style="424" customWidth="1"/>
    <col min="10" max="10" width="16.125" style="424" customWidth="1"/>
    <col min="11" max="11" width="1.375" style="424" customWidth="1"/>
    <col min="12" max="13" width="15.125" style="396" hidden="1" customWidth="1"/>
    <col min="14" max="15" width="9.125" style="396" customWidth="1"/>
    <col min="16" max="16" width="9.125" style="396" hidden="1" customWidth="1"/>
    <col min="17" max="17" width="13.625" style="396" hidden="1" customWidth="1"/>
    <col min="18" max="18" width="1.375" style="424" hidden="1" customWidth="1"/>
    <col min="19" max="19" width="12.625" style="396" hidden="1" customWidth="1"/>
    <col min="20" max="20" width="1.375" style="424" hidden="1" customWidth="1"/>
    <col min="21" max="21" width="15" style="396" hidden="1" customWidth="1"/>
    <col min="22" max="22" width="1.375" style="424" hidden="1" customWidth="1"/>
    <col min="23" max="23" width="14.875" style="396" hidden="1" customWidth="1"/>
    <col min="24" max="24" width="1.375" style="424" hidden="1" customWidth="1"/>
    <col min="25" max="25" width="15" style="396" hidden="1" customWidth="1"/>
    <col min="26" max="26" width="1.375" style="396" hidden="1" customWidth="1"/>
    <col min="27" max="27" width="13.625" style="396" hidden="1" customWidth="1"/>
    <col min="28" max="28" width="13.25" style="396" hidden="1" customWidth="1"/>
    <col min="29" max="29" width="19.25" style="396" hidden="1" customWidth="1"/>
    <col min="30" max="30" width="11.875" style="396" hidden="1" customWidth="1"/>
    <col min="31" max="31" width="0" style="396" hidden="1" customWidth="1"/>
    <col min="32" max="32" width="11.625" style="396" hidden="1" customWidth="1"/>
    <col min="33" max="35" width="0" style="396" hidden="1" customWidth="1"/>
    <col min="36" max="36" width="13.625" style="396" hidden="1" customWidth="1"/>
    <col min="37" max="37" width="14.875" style="396" hidden="1" customWidth="1"/>
    <col min="38" max="38" width="13.625" style="396" hidden="1" customWidth="1"/>
    <col min="39" max="39" width="0" style="396" hidden="1" customWidth="1"/>
    <col min="40" max="16384" width="9.125" style="396"/>
  </cols>
  <sheetData>
    <row r="3" spans="2:30" ht="13.55" thickBot="1"/>
    <row r="4" spans="2:30">
      <c r="P4" s="561"/>
      <c r="Q4" s="562"/>
      <c r="R4" s="563"/>
      <c r="S4" s="562"/>
      <c r="T4" s="563"/>
      <c r="U4" s="562"/>
      <c r="V4" s="563"/>
      <c r="W4" s="562"/>
      <c r="X4" s="563"/>
      <c r="Y4" s="562"/>
      <c r="Z4" s="564"/>
    </row>
    <row r="5" spans="2:30" ht="25.7">
      <c r="B5" s="419"/>
      <c r="C5" s="419"/>
      <c r="D5" s="432" t="s">
        <v>1355</v>
      </c>
      <c r="E5" s="432"/>
      <c r="F5" s="432" t="s">
        <v>1328</v>
      </c>
      <c r="G5" s="432"/>
      <c r="H5" s="432" t="s">
        <v>1327</v>
      </c>
      <c r="I5" s="432"/>
      <c r="J5" s="432" t="s">
        <v>290</v>
      </c>
      <c r="K5" s="432"/>
      <c r="P5" s="565"/>
      <c r="Q5" s="432" t="s">
        <v>499</v>
      </c>
      <c r="R5" s="432"/>
      <c r="S5" s="432" t="s">
        <v>335</v>
      </c>
      <c r="T5" s="432"/>
      <c r="U5" s="432" t="s">
        <v>497</v>
      </c>
      <c r="V5" s="432"/>
      <c r="W5" s="432" t="s">
        <v>290</v>
      </c>
      <c r="X5" s="432"/>
      <c r="Y5" s="610" t="s">
        <v>671</v>
      </c>
      <c r="Z5" s="567"/>
    </row>
    <row r="6" spans="2:30">
      <c r="B6" s="419"/>
      <c r="C6" s="419"/>
      <c r="D6" s="410" t="s">
        <v>1341</v>
      </c>
      <c r="E6" s="410"/>
      <c r="F6" s="410" t="s">
        <v>1341</v>
      </c>
      <c r="G6" s="410"/>
      <c r="H6" s="410" t="s">
        <v>1341</v>
      </c>
      <c r="I6" s="410"/>
      <c r="J6" s="410" t="s">
        <v>1341</v>
      </c>
      <c r="K6" s="410"/>
      <c r="P6" s="565"/>
      <c r="Q6" s="410" t="s">
        <v>435</v>
      </c>
      <c r="R6" s="410"/>
      <c r="S6" s="410" t="s">
        <v>435</v>
      </c>
      <c r="T6" s="410"/>
      <c r="U6" s="410" t="s">
        <v>435</v>
      </c>
      <c r="V6" s="410"/>
      <c r="W6" s="410" t="s">
        <v>435</v>
      </c>
      <c r="X6" s="410"/>
      <c r="Y6" s="451"/>
      <c r="Z6" s="567"/>
    </row>
    <row r="7" spans="2:30">
      <c r="B7" s="419"/>
      <c r="C7" s="419"/>
      <c r="D7" s="425"/>
      <c r="E7" s="425"/>
      <c r="F7" s="425"/>
      <c r="G7" s="425"/>
      <c r="H7" s="425"/>
      <c r="I7" s="425"/>
      <c r="J7" s="425"/>
      <c r="K7" s="425"/>
      <c r="P7" s="565"/>
      <c r="Q7" s="568"/>
      <c r="R7" s="568"/>
      <c r="S7" s="568"/>
      <c r="T7" s="568"/>
      <c r="U7" s="568"/>
      <c r="V7" s="568"/>
      <c r="W7" s="568"/>
      <c r="X7" s="568"/>
      <c r="Y7" s="451"/>
      <c r="Z7" s="567"/>
    </row>
    <row r="8" spans="2:30" ht="13.55" thickBot="1">
      <c r="B8" s="429" t="s">
        <v>1356</v>
      </c>
      <c r="C8" s="420"/>
      <c r="D8" s="421">
        <v>873225000</v>
      </c>
      <c r="E8" s="430"/>
      <c r="F8" s="421">
        <v>0</v>
      </c>
      <c r="G8" s="430"/>
      <c r="H8" s="421">
        <f>'Bilanc dhe Fitim Humbje'!F26</f>
        <v>-10077353.1492</v>
      </c>
      <c r="I8" s="430"/>
      <c r="J8" s="421">
        <f>SUM(D8:H8)</f>
        <v>863147646.85080004</v>
      </c>
      <c r="K8" s="430"/>
      <c r="P8" s="565"/>
      <c r="Q8" s="421">
        <f>ROUND(D8,0)</f>
        <v>873225000</v>
      </c>
      <c r="R8" s="430"/>
      <c r="S8" s="421">
        <f>ROUND(F8,0)</f>
        <v>0</v>
      </c>
      <c r="T8" s="430"/>
      <c r="U8" s="421">
        <f>ROUND(H8,0)</f>
        <v>-10077353</v>
      </c>
      <c r="V8" s="430"/>
      <c r="W8" s="421">
        <f>SUM(Q8:U8)</f>
        <v>863147647</v>
      </c>
      <c r="X8" s="430"/>
      <c r="Y8" s="609">
        <f>'Bilanc dhe Fitim Humbje'!H31-W8</f>
        <v>-0.14920008182525635</v>
      </c>
      <c r="Z8" s="567"/>
    </row>
    <row r="9" spans="2:30" ht="13.55" thickTop="1">
      <c r="B9" s="419" t="s">
        <v>1357</v>
      </c>
      <c r="C9" s="419"/>
      <c r="D9" s="423">
        <v>0</v>
      </c>
      <c r="E9" s="430"/>
      <c r="F9" s="423">
        <v>0</v>
      </c>
      <c r="G9" s="430"/>
      <c r="H9" s="422">
        <f>'Bilanc dhe Fitim Humbje'!F68</f>
        <v>-13469929.488586601</v>
      </c>
      <c r="I9" s="430"/>
      <c r="J9" s="423">
        <f>SUM(D9:H9)</f>
        <v>-13469929.488586601</v>
      </c>
      <c r="K9" s="430"/>
      <c r="P9" s="565"/>
      <c r="Q9" s="569">
        <v>0</v>
      </c>
      <c r="R9" s="430"/>
      <c r="S9" s="569">
        <v>0</v>
      </c>
      <c r="T9" s="430"/>
      <c r="U9" s="433">
        <f>'Bilanc dhe Fitim Humbje'!F68</f>
        <v>-13469929.488586601</v>
      </c>
      <c r="V9" s="430"/>
      <c r="W9" s="569">
        <f>SUM(Q9:U9)</f>
        <v>-13469929.488586601</v>
      </c>
      <c r="X9" s="430"/>
      <c r="Y9" s="529"/>
      <c r="Z9" s="567"/>
    </row>
    <row r="10" spans="2:30">
      <c r="B10" s="419" t="s">
        <v>1353</v>
      </c>
      <c r="C10" s="419"/>
      <c r="D10" s="426">
        <v>0</v>
      </c>
      <c r="E10" s="430"/>
      <c r="F10" s="426">
        <v>0</v>
      </c>
      <c r="G10" s="430"/>
      <c r="H10" s="427">
        <v>0</v>
      </c>
      <c r="I10" s="430"/>
      <c r="J10" s="426">
        <f>SUM(D10:H10)</f>
        <v>0</v>
      </c>
      <c r="K10" s="430"/>
      <c r="P10" s="565"/>
      <c r="Q10" s="426">
        <v>0</v>
      </c>
      <c r="R10" s="430"/>
      <c r="S10" s="426">
        <v>0</v>
      </c>
      <c r="T10" s="430"/>
      <c r="U10" s="427">
        <v>0</v>
      </c>
      <c r="V10" s="430"/>
      <c r="W10" s="426">
        <v>0</v>
      </c>
      <c r="X10" s="430"/>
      <c r="Y10" s="529"/>
      <c r="Z10" s="567"/>
    </row>
    <row r="11" spans="2:30">
      <c r="B11" s="675" t="s">
        <v>1358</v>
      </c>
      <c r="C11" s="419"/>
      <c r="D11" s="428">
        <v>0</v>
      </c>
      <c r="E11" s="430"/>
      <c r="F11" s="428">
        <f t="shared" ref="F11" si="0">SUM(F8:F10)</f>
        <v>0</v>
      </c>
      <c r="G11" s="430"/>
      <c r="H11" s="428">
        <f>SUM(H9:H10)</f>
        <v>-13469929.488586601</v>
      </c>
      <c r="I11" s="430"/>
      <c r="J11" s="428">
        <f>SUM(J9:J10)</f>
        <v>-13469929.488586601</v>
      </c>
      <c r="K11" s="430"/>
      <c r="P11" s="565"/>
      <c r="Q11" s="570">
        <f>SUM(Q9:Q10)</f>
        <v>0</v>
      </c>
      <c r="R11" s="430"/>
      <c r="S11" s="570">
        <f>SUM(S9:S10)</f>
        <v>0</v>
      </c>
      <c r="T11" s="430"/>
      <c r="U11" s="570">
        <f>SUM(U9:U10)</f>
        <v>-13469929.488586601</v>
      </c>
      <c r="V11" s="430"/>
      <c r="W11" s="570">
        <f>SUM(W9:W10)</f>
        <v>-13469929.488586601</v>
      </c>
      <c r="X11" s="430"/>
      <c r="Y11" s="609">
        <f>'Bilanc dhe Fitim Humbje'!F28-W11</f>
        <v>0</v>
      </c>
      <c r="Z11" s="567"/>
    </row>
    <row r="12" spans="2:30">
      <c r="B12" s="419"/>
      <c r="C12" s="419"/>
      <c r="D12" s="422"/>
      <c r="E12" s="430"/>
      <c r="F12" s="423"/>
      <c r="G12" s="430"/>
      <c r="H12" s="423"/>
      <c r="I12" s="430"/>
      <c r="J12" s="423"/>
      <c r="K12" s="430"/>
      <c r="P12" s="565"/>
      <c r="Q12" s="433"/>
      <c r="R12" s="430"/>
      <c r="S12" s="569"/>
      <c r="T12" s="430"/>
      <c r="U12" s="569"/>
      <c r="V12" s="430"/>
      <c r="W12" s="569"/>
      <c r="X12" s="430"/>
      <c r="Y12" s="529"/>
      <c r="Z12" s="567"/>
    </row>
    <row r="13" spans="2:30">
      <c r="B13" s="419" t="s">
        <v>1359</v>
      </c>
      <c r="C13" s="419"/>
      <c r="D13" s="422">
        <f>'T01-Equity Rec'!F75</f>
        <v>880383030</v>
      </c>
      <c r="E13" s="430"/>
      <c r="F13" s="423">
        <v>0</v>
      </c>
      <c r="G13" s="430"/>
      <c r="H13" s="423">
        <v>0</v>
      </c>
      <c r="I13" s="430"/>
      <c r="J13" s="423">
        <f t="shared" ref="J13:J14" si="1">SUM(D13:H13)</f>
        <v>880383030</v>
      </c>
      <c r="K13" s="430"/>
      <c r="P13" s="565"/>
      <c r="Q13" s="433">
        <f>Y69</f>
        <v>880383030</v>
      </c>
      <c r="R13" s="430"/>
      <c r="S13" s="569">
        <v>0</v>
      </c>
      <c r="T13" s="430"/>
      <c r="U13" s="569">
        <v>0</v>
      </c>
      <c r="V13" s="430"/>
      <c r="W13" s="569">
        <f>SUM(Q13:U13)</f>
        <v>880383030</v>
      </c>
      <c r="X13" s="430"/>
      <c r="Y13" s="529"/>
      <c r="Z13" s="567"/>
      <c r="AC13" s="396">
        <v>873837500.00000012</v>
      </c>
      <c r="AD13" s="431">
        <f>AC13-Q13</f>
        <v>-6545529.9999998808</v>
      </c>
    </row>
    <row r="14" spans="2:30">
      <c r="B14" s="419" t="s">
        <v>1360</v>
      </c>
      <c r="C14" s="419"/>
      <c r="D14" s="423">
        <v>0</v>
      </c>
      <c r="E14" s="430"/>
      <c r="F14" s="423">
        <f>'Bilanc dhe Fitim Humbje'!F30</f>
        <v>-233320300.00000012</v>
      </c>
      <c r="G14" s="430"/>
      <c r="H14" s="423">
        <v>0</v>
      </c>
      <c r="I14" s="430"/>
      <c r="J14" s="423">
        <f t="shared" si="1"/>
        <v>-233320300.00000012</v>
      </c>
      <c r="K14" s="430"/>
      <c r="P14" s="565"/>
      <c r="Q14" s="569">
        <v>0</v>
      </c>
      <c r="R14" s="430"/>
      <c r="S14" s="569">
        <f>-AC69</f>
        <v>-233320300</v>
      </c>
      <c r="T14" s="430"/>
      <c r="U14" s="569">
        <v>0</v>
      </c>
      <c r="V14" s="430"/>
      <c r="W14" s="569">
        <f>SUM(Q14:U14)</f>
        <v>-233320300</v>
      </c>
      <c r="X14" s="430"/>
      <c r="Y14" s="529"/>
      <c r="Z14" s="567"/>
    </row>
    <row r="15" spans="2:30" ht="13.55" thickBot="1">
      <c r="B15" s="429" t="s">
        <v>1361</v>
      </c>
      <c r="C15" s="420"/>
      <c r="D15" s="421">
        <f>SUM(D11:D14)+D8</f>
        <v>1753608030</v>
      </c>
      <c r="E15" s="430"/>
      <c r="F15" s="421">
        <f t="shared" ref="F15" si="2">SUM(F11:F14)</f>
        <v>-233320300.00000012</v>
      </c>
      <c r="G15" s="430"/>
      <c r="H15" s="421">
        <f>SUM(H11:H14)+H8</f>
        <v>-23547282.637786601</v>
      </c>
      <c r="I15" s="430"/>
      <c r="J15" s="421">
        <f>SUM(J11:J14)+J8</f>
        <v>1496740447.3622134</v>
      </c>
      <c r="K15" s="430"/>
      <c r="L15" s="537">
        <f>'Bilanc dhe Fitim Humbje'!F31</f>
        <v>1496740447.3622134</v>
      </c>
      <c r="M15" s="537">
        <f>J15-L15</f>
        <v>0</v>
      </c>
      <c r="P15" s="565"/>
      <c r="Q15" s="421">
        <f>Q8+Q11+SUM(Q13:Q14)</f>
        <v>1753608030</v>
      </c>
      <c r="R15" s="430"/>
      <c r="S15" s="421">
        <f>S8+S11+SUM(S13:S14)</f>
        <v>-233320300</v>
      </c>
      <c r="T15" s="430"/>
      <c r="U15" s="421">
        <f>U8+U11+SUM(U13:U14)</f>
        <v>-23547282.488586601</v>
      </c>
      <c r="V15" s="430"/>
      <c r="W15" s="421">
        <f>W8+W11+SUM(W13:W14)</f>
        <v>1496740447.5114136</v>
      </c>
      <c r="X15" s="430"/>
      <c r="Y15" s="609">
        <f>'Bilanc dhe Fitim Humbje'!F31-W15</f>
        <v>-0.1492002010345459</v>
      </c>
      <c r="Z15" s="567"/>
    </row>
    <row r="16" spans="2:30" ht="13.55" thickTop="1">
      <c r="B16" s="429"/>
      <c r="C16" s="420"/>
      <c r="D16" s="430"/>
      <c r="E16" s="430"/>
      <c r="F16" s="430"/>
      <c r="G16" s="430"/>
      <c r="H16" s="430"/>
      <c r="I16" s="430"/>
      <c r="J16" s="430"/>
      <c r="K16" s="430"/>
      <c r="L16" s="537"/>
      <c r="M16" s="537"/>
      <c r="P16" s="565"/>
      <c r="Q16" s="430"/>
      <c r="R16" s="430"/>
      <c r="S16" s="430"/>
      <c r="T16" s="430"/>
      <c r="U16" s="430"/>
      <c r="V16" s="430"/>
      <c r="W16" s="430"/>
      <c r="X16" s="430"/>
      <c r="Y16" s="529"/>
      <c r="Z16" s="567"/>
    </row>
    <row r="17" spans="2:32">
      <c r="B17" s="419" t="s">
        <v>1357</v>
      </c>
      <c r="C17" s="420"/>
      <c r="D17" s="430">
        <v>0</v>
      </c>
      <c r="E17" s="430"/>
      <c r="F17" s="430">
        <v>0</v>
      </c>
      <c r="G17" s="430"/>
      <c r="H17" s="430">
        <f>'Bilanc dhe Fitim Humbje'!D68</f>
        <v>-24012994.2322779</v>
      </c>
      <c r="I17" s="430"/>
      <c r="J17" s="430">
        <f t="shared" ref="J17:J18" si="3">SUM(D17:H17)</f>
        <v>-24012994.2322779</v>
      </c>
      <c r="K17" s="430"/>
      <c r="L17" s="537"/>
      <c r="M17" s="537"/>
      <c r="P17" s="565"/>
      <c r="Q17" s="430">
        <v>0</v>
      </c>
      <c r="R17" s="430"/>
      <c r="S17" s="430">
        <v>0</v>
      </c>
      <c r="T17" s="430"/>
      <c r="U17" s="430">
        <f>'Bilanc dhe Fitim Humbje'!D68</f>
        <v>-24012994.2322779</v>
      </c>
      <c r="V17" s="430"/>
      <c r="W17" s="430">
        <f t="shared" ref="W17:W18" si="4">SUM(Q17:U17)</f>
        <v>-24012994.2322779</v>
      </c>
      <c r="X17" s="430"/>
      <c r="Y17" s="529"/>
      <c r="Z17" s="567"/>
    </row>
    <row r="18" spans="2:32">
      <c r="B18" s="419" t="s">
        <v>1353</v>
      </c>
      <c r="C18" s="420"/>
      <c r="D18" s="426">
        <v>0</v>
      </c>
      <c r="E18" s="430"/>
      <c r="F18" s="426">
        <v>0</v>
      </c>
      <c r="G18" s="430"/>
      <c r="H18" s="427">
        <f>+'Bilanc dhe Fitim Humbje'!D27</f>
        <v>0.35000000000582077</v>
      </c>
      <c r="I18" s="430"/>
      <c r="J18" s="426">
        <f t="shared" si="3"/>
        <v>0.35000000000582077</v>
      </c>
      <c r="K18" s="430"/>
      <c r="L18" s="537"/>
      <c r="M18" s="537"/>
      <c r="P18" s="565"/>
      <c r="Q18" s="426">
        <v>0</v>
      </c>
      <c r="R18" s="430"/>
      <c r="S18" s="426">
        <v>0</v>
      </c>
      <c r="T18" s="430"/>
      <c r="U18" s="427">
        <f>H18</f>
        <v>0.35000000000582077</v>
      </c>
      <c r="V18" s="430"/>
      <c r="W18" s="426">
        <f t="shared" si="4"/>
        <v>0.35000000000582077</v>
      </c>
      <c r="X18" s="430"/>
      <c r="Y18" s="529"/>
      <c r="Z18" s="567"/>
    </row>
    <row r="19" spans="2:32">
      <c r="B19" s="675" t="s">
        <v>1358</v>
      </c>
      <c r="C19" s="420"/>
      <c r="D19" s="428">
        <f>SUM(D15:D18)</f>
        <v>1753608030</v>
      </c>
      <c r="E19" s="430"/>
      <c r="F19" s="428">
        <f>SUM(F15:F18)</f>
        <v>-233320300.00000012</v>
      </c>
      <c r="G19" s="430"/>
      <c r="H19" s="428">
        <f>SUM(H15:H18)</f>
        <v>-47560276.520064496</v>
      </c>
      <c r="I19" s="430"/>
      <c r="J19" s="428">
        <f>SUM(J15:J18)</f>
        <v>1472727453.4799354</v>
      </c>
      <c r="K19" s="430"/>
      <c r="L19" s="537"/>
      <c r="M19" s="537"/>
      <c r="P19" s="565"/>
      <c r="Q19" s="570">
        <f>SUM(Q17:Q18)</f>
        <v>0</v>
      </c>
      <c r="R19" s="430"/>
      <c r="S19" s="570">
        <f>SUM(S17:S18)</f>
        <v>0</v>
      </c>
      <c r="T19" s="430"/>
      <c r="U19" s="570">
        <f>SUM(U17:U18)</f>
        <v>-24012993.882277898</v>
      </c>
      <c r="V19" s="430"/>
      <c r="W19" s="570">
        <f>SUM(W17:W18)</f>
        <v>-24012993.882277898</v>
      </c>
      <c r="X19" s="430"/>
      <c r="Y19" s="609">
        <f>'Bilanc dhe Fitim Humbje'!D28+'Bilanc dhe Fitim Humbje'!D27-W19</f>
        <v>2.2133998572826385E-3</v>
      </c>
      <c r="Z19" s="567"/>
    </row>
    <row r="20" spans="2:32">
      <c r="B20" s="419"/>
      <c r="C20" s="420"/>
      <c r="D20" s="430"/>
      <c r="E20" s="430"/>
      <c r="F20" s="430"/>
      <c r="G20" s="430"/>
      <c r="H20" s="430"/>
      <c r="I20" s="430"/>
      <c r="J20" s="430"/>
      <c r="K20" s="430"/>
      <c r="L20" s="537"/>
      <c r="M20" s="537"/>
      <c r="P20" s="565"/>
      <c r="Q20" s="430"/>
      <c r="R20" s="430"/>
      <c r="S20" s="430"/>
      <c r="T20" s="430"/>
      <c r="U20" s="430"/>
      <c r="V20" s="430"/>
      <c r="W20" s="430"/>
      <c r="X20" s="430"/>
      <c r="Y20" s="529"/>
      <c r="Z20" s="567"/>
    </row>
    <row r="21" spans="2:32">
      <c r="B21" s="419" t="s">
        <v>1359</v>
      </c>
      <c r="C21" s="419"/>
      <c r="D21" s="423"/>
      <c r="E21" s="430"/>
      <c r="F21" s="423">
        <v>0</v>
      </c>
      <c r="G21" s="430"/>
      <c r="H21" s="423">
        <v>0</v>
      </c>
      <c r="I21" s="430"/>
      <c r="J21" s="423">
        <f t="shared" ref="J21:J22" si="5">SUM(D21:H21)</f>
        <v>0</v>
      </c>
      <c r="K21" s="430"/>
      <c r="L21" s="537"/>
      <c r="M21" s="537"/>
      <c r="P21" s="565"/>
      <c r="Q21" s="569"/>
      <c r="R21" s="430"/>
      <c r="S21" s="569">
        <v>0</v>
      </c>
      <c r="T21" s="430"/>
      <c r="U21" s="569">
        <v>0</v>
      </c>
      <c r="V21" s="430"/>
      <c r="W21" s="569">
        <f t="shared" ref="W21:W22" si="6">SUM(Q21:U21)</f>
        <v>0</v>
      </c>
      <c r="X21" s="430"/>
      <c r="Y21" s="529"/>
      <c r="Z21" s="567"/>
      <c r="AC21" s="406" t="s">
        <v>764</v>
      </c>
    </row>
    <row r="22" spans="2:32">
      <c r="B22" s="419" t="s">
        <v>1360</v>
      </c>
      <c r="C22" s="419"/>
      <c r="D22" s="423">
        <v>0</v>
      </c>
      <c r="E22" s="430"/>
      <c r="F22" s="423">
        <f>(500000*139.89+460000)</f>
        <v>70405000</v>
      </c>
      <c r="G22" s="430"/>
      <c r="H22" s="423">
        <v>0</v>
      </c>
      <c r="I22" s="430"/>
      <c r="J22" s="423">
        <f t="shared" si="5"/>
        <v>70405000</v>
      </c>
      <c r="K22" s="430"/>
      <c r="L22" s="537"/>
      <c r="M22" s="537"/>
      <c r="P22" s="565"/>
      <c r="Q22" s="569">
        <v>0</v>
      </c>
      <c r="R22" s="430"/>
      <c r="S22" s="569">
        <v>70405000</v>
      </c>
      <c r="T22" s="430"/>
      <c r="U22" s="569">
        <v>0</v>
      </c>
      <c r="V22" s="430"/>
      <c r="W22" s="569">
        <f t="shared" si="6"/>
        <v>70405000</v>
      </c>
      <c r="X22" s="430"/>
      <c r="Y22" s="529"/>
      <c r="Z22" s="567"/>
      <c r="AB22" s="408" t="s">
        <v>413</v>
      </c>
      <c r="AC22" s="604">
        <f>S22-F22</f>
        <v>0</v>
      </c>
      <c r="AF22" s="431">
        <f>-AK61-F22</f>
        <v>-303725300.00000012</v>
      </c>
    </row>
    <row r="23" spans="2:32" ht="13.55" thickBot="1">
      <c r="B23" s="429" t="s">
        <v>1362</v>
      </c>
      <c r="C23" s="420"/>
      <c r="D23" s="421">
        <f>SUM(D19:D22)</f>
        <v>1753608030</v>
      </c>
      <c r="E23" s="430"/>
      <c r="F23" s="421">
        <f>SUM(F19:F22)</f>
        <v>-162915300.00000012</v>
      </c>
      <c r="G23" s="430"/>
      <c r="H23" s="421">
        <f t="shared" ref="H23:J23" si="7">SUM(H19:H22)</f>
        <v>-47560276.520064496</v>
      </c>
      <c r="I23" s="430"/>
      <c r="J23" s="421">
        <f t="shared" si="7"/>
        <v>1543132453.4799354</v>
      </c>
      <c r="K23" s="430"/>
      <c r="L23" s="537">
        <f>'Bilanc dhe Fitim Humbje'!D31</f>
        <v>1543132453.4799354</v>
      </c>
      <c r="M23" s="537">
        <f>J23-L23</f>
        <v>0</v>
      </c>
      <c r="P23" s="565"/>
      <c r="Q23" s="421">
        <f>Q15+Q19+SUM(Q21:Q22)</f>
        <v>1753608030</v>
      </c>
      <c r="R23" s="430"/>
      <c r="S23" s="421">
        <f>S15+S19+SUM(S21:S22)</f>
        <v>-162915300</v>
      </c>
      <c r="T23" s="430"/>
      <c r="U23" s="421">
        <f>U15+U19+SUM(U21:U22)</f>
        <v>-47560276.370864496</v>
      </c>
      <c r="V23" s="430"/>
      <c r="W23" s="421">
        <f>W15+W19+SUM(W21:W22)</f>
        <v>1543132453.6291356</v>
      </c>
      <c r="X23" s="430"/>
      <c r="Y23" s="609">
        <f>'Bilanc dhe Fitim Humbje'!D31-W23</f>
        <v>-0.1492002010345459</v>
      </c>
      <c r="Z23" s="567"/>
    </row>
    <row r="24" spans="2:32" ht="14.3" thickTop="1" thickBot="1">
      <c r="E24" s="430"/>
      <c r="F24" s="630"/>
      <c r="G24" s="430"/>
      <c r="I24" s="430"/>
      <c r="K24" s="430"/>
      <c r="P24" s="571"/>
      <c r="Q24" s="572"/>
      <c r="R24" s="608"/>
      <c r="S24" s="572"/>
      <c r="T24" s="608"/>
      <c r="U24" s="572"/>
      <c r="V24" s="608"/>
      <c r="W24" s="572"/>
      <c r="X24" s="608"/>
      <c r="Y24" s="572"/>
      <c r="Z24" s="574"/>
    </row>
    <row r="25" spans="2:32">
      <c r="F25" s="630"/>
    </row>
    <row r="26" spans="2:32" ht="13.55" thickBot="1"/>
    <row r="27" spans="2:32">
      <c r="P27" s="561"/>
      <c r="Q27" s="562"/>
      <c r="R27" s="563"/>
      <c r="S27" s="562"/>
      <c r="T27" s="563"/>
      <c r="U27" s="562"/>
      <c r="V27" s="563"/>
      <c r="W27" s="562"/>
      <c r="X27" s="563"/>
      <c r="Y27" s="562"/>
      <c r="Z27" s="564"/>
    </row>
    <row r="28" spans="2:32" ht="38.5" hidden="1">
      <c r="B28" s="419"/>
      <c r="C28" s="419"/>
      <c r="D28" s="432" t="s">
        <v>499</v>
      </c>
      <c r="E28" s="432"/>
      <c r="F28" s="432" t="s">
        <v>335</v>
      </c>
      <c r="G28" s="432"/>
      <c r="H28" s="432" t="s">
        <v>502</v>
      </c>
      <c r="J28" s="432" t="s">
        <v>497</v>
      </c>
      <c r="K28" s="432"/>
      <c r="L28" s="432" t="s">
        <v>290</v>
      </c>
      <c r="P28" s="565"/>
      <c r="Q28" s="432" t="s">
        <v>499</v>
      </c>
      <c r="R28" s="432"/>
      <c r="S28" s="432" t="s">
        <v>335</v>
      </c>
      <c r="T28" s="432"/>
      <c r="U28" s="432" t="s">
        <v>502</v>
      </c>
      <c r="V28" s="566"/>
      <c r="W28" s="432" t="s">
        <v>497</v>
      </c>
      <c r="X28" s="432"/>
      <c r="Y28" s="432" t="s">
        <v>290</v>
      </c>
      <c r="Z28" s="567"/>
      <c r="AA28" s="611" t="s">
        <v>671</v>
      </c>
    </row>
    <row r="29" spans="2:32" hidden="1">
      <c r="B29" s="419"/>
      <c r="C29" s="419"/>
      <c r="D29" s="410" t="s">
        <v>441</v>
      </c>
      <c r="E29" s="410"/>
      <c r="F29" s="410" t="s">
        <v>441</v>
      </c>
      <c r="G29" s="410"/>
      <c r="H29" s="410" t="s">
        <v>441</v>
      </c>
      <c r="J29" s="410" t="s">
        <v>441</v>
      </c>
      <c r="K29" s="410"/>
      <c r="L29" s="410" t="s">
        <v>441</v>
      </c>
      <c r="P29" s="565"/>
      <c r="Q29" s="410" t="s">
        <v>441</v>
      </c>
      <c r="R29" s="410"/>
      <c r="S29" s="410" t="s">
        <v>441</v>
      </c>
      <c r="T29" s="410"/>
      <c r="U29" s="410" t="s">
        <v>441</v>
      </c>
      <c r="V29" s="566"/>
      <c r="W29" s="410" t="s">
        <v>441</v>
      </c>
      <c r="X29" s="410"/>
      <c r="Y29" s="410" t="s">
        <v>441</v>
      </c>
      <c r="Z29" s="567"/>
    </row>
    <row r="30" spans="2:32" hidden="1">
      <c r="B30" s="419"/>
      <c r="C30" s="419"/>
      <c r="D30" s="425"/>
      <c r="E30" s="425"/>
      <c r="F30" s="425"/>
      <c r="G30" s="425"/>
      <c r="H30" s="425"/>
      <c r="J30" s="425"/>
      <c r="K30" s="425"/>
      <c r="L30" s="425"/>
      <c r="P30" s="565"/>
      <c r="Q30" s="568"/>
      <c r="R30" s="568"/>
      <c r="S30" s="568"/>
      <c r="T30" s="568"/>
      <c r="U30" s="568"/>
      <c r="V30" s="566"/>
      <c r="W30" s="568"/>
      <c r="X30" s="568"/>
      <c r="Y30" s="568"/>
      <c r="Z30" s="567"/>
    </row>
    <row r="31" spans="2:32" ht="13.55" hidden="1" thickBot="1">
      <c r="B31" s="429" t="s">
        <v>800</v>
      </c>
      <c r="C31" s="420"/>
      <c r="D31" s="421">
        <f>'Bilanc dhe Fitim Humbje'!O22</f>
        <v>6250720.9805335253</v>
      </c>
      <c r="E31" s="430"/>
      <c r="F31" s="421">
        <v>0</v>
      </c>
      <c r="G31" s="430"/>
      <c r="H31" s="421">
        <f>'Bilanc dhe Fitim Humbje'!O25</f>
        <v>34106</v>
      </c>
      <c r="J31" s="421">
        <f>('Bilanc dhe Fitim Humbje'!O26+'Bilanc dhe Fitim Humbje'!O28)+1</f>
        <v>-72002.216473324967</v>
      </c>
      <c r="K31" s="430"/>
      <c r="L31" s="421">
        <f>SUM(D31:J31)</f>
        <v>6212824.7640602002</v>
      </c>
      <c r="N31" s="396">
        <f>'Bilanc dhe Fitim Humbje'!O31</f>
        <v>6212823.7640602002</v>
      </c>
      <c r="O31" s="431">
        <f>L31-N31</f>
        <v>1</v>
      </c>
      <c r="P31" s="565"/>
      <c r="Q31" s="421">
        <f>D31</f>
        <v>6250720.9805335253</v>
      </c>
      <c r="R31" s="430"/>
      <c r="S31" s="421">
        <f>F31</f>
        <v>0</v>
      </c>
      <c r="T31" s="430"/>
      <c r="U31" s="421">
        <f>H31</f>
        <v>34106</v>
      </c>
      <c r="V31" s="566"/>
      <c r="W31" s="421">
        <f>J31</f>
        <v>-72002.216473324967</v>
      </c>
      <c r="X31" s="430"/>
      <c r="Y31" s="421">
        <f>SUM(Q31:W31)</f>
        <v>6212824.7640602002</v>
      </c>
      <c r="Z31" s="567"/>
      <c r="AA31" s="612">
        <f>'Bilanc dhe Fitim Humbje'!O31-Y31</f>
        <v>-1</v>
      </c>
    </row>
    <row r="32" spans="2:32" ht="13.55" hidden="1" thickTop="1">
      <c r="B32" s="419" t="s">
        <v>496</v>
      </c>
      <c r="C32" s="419"/>
      <c r="D32" s="423">
        <v>0</v>
      </c>
      <c r="E32" s="430"/>
      <c r="F32" s="423">
        <v>0</v>
      </c>
      <c r="G32" s="430"/>
      <c r="H32" s="423">
        <v>0</v>
      </c>
      <c r="J32" s="422">
        <f>'Bilanc dhe Fitim Humbje'!M68</f>
        <v>-96787.594227107853</v>
      </c>
      <c r="K32" s="430"/>
      <c r="L32" s="423">
        <f>SUM(D32:J32)</f>
        <v>-96787.594227107853</v>
      </c>
      <c r="P32" s="565"/>
      <c r="Q32" s="569">
        <v>0</v>
      </c>
      <c r="R32" s="430"/>
      <c r="S32" s="569">
        <v>0</v>
      </c>
      <c r="T32" s="430"/>
      <c r="U32" s="569">
        <v>0</v>
      </c>
      <c r="V32" s="566"/>
      <c r="W32" s="433">
        <f>J32</f>
        <v>-96787.594227107853</v>
      </c>
      <c r="X32" s="430"/>
      <c r="Y32" s="569">
        <f>SUM(Q32:W32)</f>
        <v>-96787.594227107853</v>
      </c>
      <c r="Z32" s="567"/>
      <c r="AA32" s="515"/>
    </row>
    <row r="33" spans="2:29" hidden="1">
      <c r="B33" s="419" t="s">
        <v>362</v>
      </c>
      <c r="C33" s="419"/>
      <c r="D33" s="426">
        <v>0</v>
      </c>
      <c r="E33" s="430"/>
      <c r="F33" s="426">
        <v>0</v>
      </c>
      <c r="G33" s="430"/>
      <c r="H33" s="426">
        <f>'Bilanc dhe Fitim Humbje'!M70</f>
        <v>-23910.644625797901</v>
      </c>
      <c r="J33" s="427">
        <v>0</v>
      </c>
      <c r="K33" s="430"/>
      <c r="L33" s="426">
        <f>SUM(D33:J33)</f>
        <v>-23910.644625797901</v>
      </c>
      <c r="P33" s="565"/>
      <c r="Q33" s="426">
        <v>0</v>
      </c>
      <c r="R33" s="430"/>
      <c r="S33" s="426">
        <v>0</v>
      </c>
      <c r="T33" s="430"/>
      <c r="U33" s="426">
        <f>H33</f>
        <v>-23910.644625797901</v>
      </c>
      <c r="V33" s="566"/>
      <c r="W33" s="427">
        <v>0</v>
      </c>
      <c r="X33" s="430"/>
      <c r="Y33" s="426">
        <f t="shared" ref="Y33" si="8">SUM(Q33:W33)</f>
        <v>-23910.644625797901</v>
      </c>
      <c r="Z33" s="567"/>
      <c r="AA33" s="515"/>
    </row>
    <row r="34" spans="2:29" hidden="1">
      <c r="B34" s="419" t="s">
        <v>363</v>
      </c>
      <c r="C34" s="419"/>
      <c r="D34" s="428">
        <f>SUM(D32:D33)</f>
        <v>0</v>
      </c>
      <c r="E34" s="430"/>
      <c r="F34" s="428">
        <f>SUM(F32:F33)</f>
        <v>0</v>
      </c>
      <c r="G34" s="430"/>
      <c r="H34" s="428">
        <f>SUM(H32:H33)</f>
        <v>-23910.644625797901</v>
      </c>
      <c r="J34" s="555">
        <f>SUM(J32:J33)</f>
        <v>-96787.594227107853</v>
      </c>
      <c r="K34" s="430"/>
      <c r="L34" s="428">
        <f>SUM(L32:L33)</f>
        <v>-120698.23885290575</v>
      </c>
      <c r="P34" s="565"/>
      <c r="Q34" s="570">
        <f>SUM(Q32:Q33)</f>
        <v>0</v>
      </c>
      <c r="R34" s="430"/>
      <c r="S34" s="570">
        <f>SUM(S32:S33)</f>
        <v>0</v>
      </c>
      <c r="T34" s="430"/>
      <c r="U34" s="570">
        <f>SUM(U32:U33)</f>
        <v>-23910.644625797901</v>
      </c>
      <c r="V34" s="566"/>
      <c r="W34" s="570">
        <f>SUM(W32:W33)</f>
        <v>-96787.594227107853</v>
      </c>
      <c r="X34" s="430"/>
      <c r="Y34" s="570">
        <f>SUM(Y32:Y33)</f>
        <v>-120698.23885290575</v>
      </c>
      <c r="Z34" s="567"/>
      <c r="AA34" s="612">
        <f>'Bilanc dhe Fitim Humbje'!M71-Y34</f>
        <v>0</v>
      </c>
    </row>
    <row r="35" spans="2:29" hidden="1">
      <c r="B35" s="419"/>
      <c r="C35" s="419"/>
      <c r="D35" s="422"/>
      <c r="E35" s="430"/>
      <c r="F35" s="423"/>
      <c r="G35" s="430"/>
      <c r="H35" s="423"/>
      <c r="J35" s="423"/>
      <c r="K35" s="430"/>
      <c r="L35" s="423"/>
      <c r="P35" s="565"/>
      <c r="Q35" s="433"/>
      <c r="R35" s="430"/>
      <c r="S35" s="569"/>
      <c r="T35" s="430"/>
      <c r="U35" s="569"/>
      <c r="V35" s="566"/>
      <c r="W35" s="569"/>
      <c r="X35" s="430"/>
      <c r="Y35" s="569"/>
      <c r="Z35" s="567"/>
      <c r="AA35" s="515"/>
    </row>
    <row r="36" spans="2:29" hidden="1">
      <c r="B36" s="419" t="s">
        <v>498</v>
      </c>
      <c r="C36" s="419"/>
      <c r="D36" s="422">
        <f>'T01-Equity Rec'!F78</f>
        <v>6290279</v>
      </c>
      <c r="E36" s="430"/>
      <c r="F36" s="423">
        <v>0</v>
      </c>
      <c r="G36" s="430"/>
      <c r="H36" s="423">
        <v>0</v>
      </c>
      <c r="J36" s="423">
        <v>0</v>
      </c>
      <c r="K36" s="430"/>
      <c r="L36" s="423">
        <f>SUM(D36:J36)</f>
        <v>6290279</v>
      </c>
      <c r="P36" s="565"/>
      <c r="Q36" s="433">
        <v>6290279</v>
      </c>
      <c r="R36" s="430"/>
      <c r="S36" s="569">
        <v>0</v>
      </c>
      <c r="T36" s="430"/>
      <c r="U36" s="569">
        <v>0</v>
      </c>
      <c r="V36" s="566"/>
      <c r="W36" s="569">
        <v>0</v>
      </c>
      <c r="X36" s="430"/>
      <c r="Y36" s="569">
        <f t="shared" ref="Y36:Y37" si="9">SUM(Q36:W36)</f>
        <v>6290279</v>
      </c>
      <c r="Z36" s="567"/>
      <c r="AA36" s="515"/>
    </row>
    <row r="37" spans="2:29" hidden="1">
      <c r="B37" s="419" t="s">
        <v>500</v>
      </c>
      <c r="C37" s="419"/>
      <c r="D37" s="423">
        <v>0</v>
      </c>
      <c r="E37" s="430"/>
      <c r="F37" s="423">
        <f>S37</f>
        <v>-1660000</v>
      </c>
      <c r="G37" s="430"/>
      <c r="H37" s="423">
        <v>0</v>
      </c>
      <c r="J37" s="423">
        <v>0</v>
      </c>
      <c r="K37" s="430"/>
      <c r="L37" s="423">
        <f>SUM(D37:J37)</f>
        <v>-1660000</v>
      </c>
      <c r="P37" s="565"/>
      <c r="Q37" s="569">
        <v>0</v>
      </c>
      <c r="R37" s="430"/>
      <c r="S37" s="569">
        <f>-U69</f>
        <v>-1660000</v>
      </c>
      <c r="T37" s="430"/>
      <c r="U37" s="569">
        <v>0</v>
      </c>
      <c r="V37" s="566"/>
      <c r="W37" s="569">
        <v>0</v>
      </c>
      <c r="X37" s="430"/>
      <c r="Y37" s="569">
        <f t="shared" si="9"/>
        <v>-1660000</v>
      </c>
      <c r="Z37" s="567"/>
      <c r="AA37" s="515"/>
    </row>
    <row r="38" spans="2:29" ht="13.55" hidden="1" thickBot="1">
      <c r="B38" s="429" t="s">
        <v>501</v>
      </c>
      <c r="C38" s="420"/>
      <c r="D38" s="421">
        <f>SUM(D34:D37)+D31</f>
        <v>12540999.980533525</v>
      </c>
      <c r="E38" s="430"/>
      <c r="F38" s="421">
        <f>SUM(F34:F37)+F31</f>
        <v>-1660000</v>
      </c>
      <c r="G38" s="430"/>
      <c r="H38" s="421">
        <f>SUM(H34:H37)+H31</f>
        <v>10195.355374202099</v>
      </c>
      <c r="J38" s="421">
        <f>SUM(J34:J37)+J31</f>
        <v>-168789.8107004328</v>
      </c>
      <c r="K38" s="430"/>
      <c r="L38" s="421">
        <f>SUM(L34:L37)+L31</f>
        <v>10722405.525207294</v>
      </c>
      <c r="M38" s="431">
        <f>L38-'Bilanc dhe Fitim Humbje'!M31</f>
        <v>0.97154126688838005</v>
      </c>
      <c r="N38" s="396">
        <f>'Bilanc dhe Fitim Humbje'!M31</f>
        <v>10722404.553666027</v>
      </c>
      <c r="O38" s="431">
        <f>L38-N38</f>
        <v>0.97154126688838005</v>
      </c>
      <c r="P38" s="565"/>
      <c r="Q38" s="421">
        <f>SUM(Q34:Q37)+Q31</f>
        <v>12540999.980533525</v>
      </c>
      <c r="R38" s="430"/>
      <c r="S38" s="421">
        <f>SUM(S34:S37)+S31</f>
        <v>-1660000</v>
      </c>
      <c r="T38" s="430"/>
      <c r="U38" s="421">
        <f>SUM(U34:U37)+U31</f>
        <v>10195.355374202099</v>
      </c>
      <c r="V38" s="566"/>
      <c r="W38" s="421">
        <f>SUM(W34:W37)+W31</f>
        <v>-168789.8107004328</v>
      </c>
      <c r="X38" s="430"/>
      <c r="Y38" s="421">
        <f>SUM(Y34:Y37)+Y31</f>
        <v>10722405.525207294</v>
      </c>
      <c r="Z38" s="567"/>
      <c r="AA38" s="612">
        <f>'Bilanc dhe Fitim Humbje'!M31-Y38</f>
        <v>-0.97154126688838005</v>
      </c>
    </row>
    <row r="39" spans="2:29" ht="13.55" hidden="1" thickTop="1">
      <c r="B39" s="429"/>
      <c r="C39" s="420"/>
      <c r="D39" s="430"/>
      <c r="E39" s="430"/>
      <c r="F39" s="430"/>
      <c r="G39" s="430"/>
      <c r="H39" s="430"/>
      <c r="J39" s="430"/>
      <c r="K39" s="430"/>
      <c r="L39" s="430"/>
      <c r="P39" s="565"/>
      <c r="Q39" s="430"/>
      <c r="R39" s="430"/>
      <c r="S39" s="430"/>
      <c r="T39" s="430"/>
      <c r="U39" s="430"/>
      <c r="V39" s="566"/>
      <c r="W39" s="430"/>
      <c r="X39" s="430"/>
      <c r="Y39" s="430"/>
      <c r="Z39" s="567"/>
      <c r="AA39" s="515"/>
    </row>
    <row r="40" spans="2:29" hidden="1">
      <c r="B40" s="419" t="s">
        <v>496</v>
      </c>
      <c r="C40" s="420"/>
      <c r="D40" s="430">
        <v>0</v>
      </c>
      <c r="E40" s="430"/>
      <c r="F40" s="430">
        <v>0</v>
      </c>
      <c r="G40" s="430"/>
      <c r="H40" s="430">
        <v>0</v>
      </c>
      <c r="J40" s="433">
        <f>'Bilanc dhe Fitim Humbje'!K68</f>
        <v>-171179.02931478404</v>
      </c>
      <c r="K40" s="430"/>
      <c r="L40" s="433">
        <f>SUM(D40:J40)</f>
        <v>-171179.02931478404</v>
      </c>
      <c r="P40" s="565"/>
      <c r="Q40" s="430">
        <v>0</v>
      </c>
      <c r="R40" s="430"/>
      <c r="S40" s="430">
        <v>0</v>
      </c>
      <c r="T40" s="430"/>
      <c r="U40" s="430">
        <v>0</v>
      </c>
      <c r="V40" s="566"/>
      <c r="W40" s="433">
        <f>J40</f>
        <v>-171179.02931478404</v>
      </c>
      <c r="X40" s="430"/>
      <c r="Y40" s="433">
        <f t="shared" ref="Y40:Y41" si="10">SUM(Q40:W40)</f>
        <v>-171179.02931478404</v>
      </c>
      <c r="Z40" s="567"/>
      <c r="AA40" s="515"/>
    </row>
    <row r="41" spans="2:29" hidden="1">
      <c r="B41" s="419" t="s">
        <v>362</v>
      </c>
      <c r="C41" s="420"/>
      <c r="D41" s="426">
        <v>0</v>
      </c>
      <c r="E41" s="430"/>
      <c r="F41" s="426">
        <v>0</v>
      </c>
      <c r="G41" s="430"/>
      <c r="H41" s="426">
        <f>'Bilanc dhe Fitim Humbje'!K70</f>
        <v>-44574.355374202103</v>
      </c>
      <c r="J41" s="427">
        <f>'Bilanc dhe Fitim Humbje'!K27</f>
        <v>-704.27710413694729</v>
      </c>
      <c r="K41" s="430"/>
      <c r="L41" s="426">
        <f>SUM(D41:J41)</f>
        <v>-45278.632478339052</v>
      </c>
      <c r="P41" s="565"/>
      <c r="Q41" s="426">
        <v>0</v>
      </c>
      <c r="R41" s="430"/>
      <c r="S41" s="426">
        <v>0</v>
      </c>
      <c r="T41" s="430"/>
      <c r="U41" s="426">
        <f>'Bilanc dhe Fitim Humbje'!K70</f>
        <v>-44574.355374202103</v>
      </c>
      <c r="V41" s="566"/>
      <c r="W41" s="427">
        <f>'Bilanc dhe Fitim Humbje'!K27</f>
        <v>-704.27710413694729</v>
      </c>
      <c r="X41" s="430"/>
      <c r="Y41" s="426">
        <f t="shared" si="10"/>
        <v>-45278.632478339052</v>
      </c>
      <c r="Z41" s="567"/>
      <c r="AA41" s="515"/>
    </row>
    <row r="42" spans="2:29" hidden="1">
      <c r="B42" s="419" t="s">
        <v>363</v>
      </c>
      <c r="C42" s="420"/>
      <c r="D42" s="428">
        <f>SUM(D40:D41)</f>
        <v>0</v>
      </c>
      <c r="E42" s="430"/>
      <c r="F42" s="428">
        <f>SUM(F40:F41)</f>
        <v>0</v>
      </c>
      <c r="G42" s="430"/>
      <c r="H42" s="428">
        <f>SUM(H40:H41)</f>
        <v>-44574.355374202103</v>
      </c>
      <c r="J42" s="428">
        <f>SUM(J40:J41)</f>
        <v>-171883.30641892098</v>
      </c>
      <c r="K42" s="430"/>
      <c r="L42" s="428">
        <f>SUM(L40:L41)</f>
        <v>-216457.66179312309</v>
      </c>
      <c r="P42" s="565"/>
      <c r="Q42" s="570">
        <f>SUM(Q40:Q41)</f>
        <v>0</v>
      </c>
      <c r="R42" s="430"/>
      <c r="S42" s="570">
        <f>SUM(S40:S41)</f>
        <v>0</v>
      </c>
      <c r="T42" s="430"/>
      <c r="U42" s="570">
        <f>SUM(U40:U41)</f>
        <v>-44574.355374202103</v>
      </c>
      <c r="V42" s="566"/>
      <c r="W42" s="570">
        <f>SUM(W40:W41)</f>
        <v>-171883.30641892098</v>
      </c>
      <c r="X42" s="430"/>
      <c r="Y42" s="570">
        <f>SUM(Y40:Y41)</f>
        <v>-216457.66179312309</v>
      </c>
      <c r="Z42" s="567"/>
      <c r="AA42" s="612">
        <f>'Bilanc dhe Fitim Humbje'!K71+'Bilanc dhe Fitim Humbje'!K27-Y42</f>
        <v>0</v>
      </c>
    </row>
    <row r="43" spans="2:29" hidden="1">
      <c r="B43" s="419"/>
      <c r="C43" s="420"/>
      <c r="D43" s="430"/>
      <c r="E43" s="430"/>
      <c r="F43" s="430"/>
      <c r="G43" s="430"/>
      <c r="H43" s="430"/>
      <c r="J43" s="430"/>
      <c r="K43" s="430"/>
      <c r="L43" s="430"/>
      <c r="P43" s="565"/>
      <c r="Q43" s="430"/>
      <c r="R43" s="430"/>
      <c r="S43" s="430"/>
      <c r="T43" s="430"/>
      <c r="U43" s="430"/>
      <c r="V43" s="566"/>
      <c r="W43" s="430"/>
      <c r="X43" s="430"/>
      <c r="Y43" s="430"/>
      <c r="Z43" s="567"/>
      <c r="AA43" s="515"/>
    </row>
    <row r="44" spans="2:29" hidden="1">
      <c r="B44" s="419" t="s">
        <v>498</v>
      </c>
      <c r="C44" s="419"/>
      <c r="D44" s="423">
        <v>0</v>
      </c>
      <c r="E44" s="430"/>
      <c r="F44" s="423">
        <v>0</v>
      </c>
      <c r="G44" s="430"/>
      <c r="H44" s="423">
        <v>0</v>
      </c>
      <c r="J44" s="423">
        <v>0</v>
      </c>
      <c r="K44" s="430"/>
      <c r="L44" s="423">
        <f>SUM(D44:J44)</f>
        <v>0</v>
      </c>
      <c r="P44" s="565"/>
      <c r="Q44" s="569"/>
      <c r="R44" s="430"/>
      <c r="S44" s="569">
        <v>0</v>
      </c>
      <c r="T44" s="430"/>
      <c r="U44" s="569">
        <v>0</v>
      </c>
      <c r="V44" s="566"/>
      <c r="W44" s="569">
        <v>0</v>
      </c>
      <c r="X44" s="430"/>
      <c r="Y44" s="569">
        <f t="shared" ref="Y44:Y45" si="11">SUM(Q44:W44)</f>
        <v>0</v>
      </c>
      <c r="Z44" s="567"/>
      <c r="AA44" s="515"/>
      <c r="AB44" s="431"/>
      <c r="AC44" s="406"/>
    </row>
    <row r="45" spans="2:29" hidden="1">
      <c r="B45" s="419" t="s">
        <v>500</v>
      </c>
      <c r="C45" s="419"/>
      <c r="D45" s="423">
        <v>0</v>
      </c>
      <c r="E45" s="430"/>
      <c r="F45" s="423">
        <f>S45</f>
        <v>500000</v>
      </c>
      <c r="G45" s="430"/>
      <c r="H45" s="423">
        <v>0</v>
      </c>
      <c r="J45" s="423">
        <v>0</v>
      </c>
      <c r="K45" s="430"/>
      <c r="L45" s="423">
        <f>SUM(D45:J45)</f>
        <v>500000</v>
      </c>
      <c r="P45" s="565"/>
      <c r="Q45" s="569">
        <v>0</v>
      </c>
      <c r="R45" s="430"/>
      <c r="S45" s="569">
        <f>U69-U81</f>
        <v>500000</v>
      </c>
      <c r="T45" s="430"/>
      <c r="U45" s="569">
        <v>0</v>
      </c>
      <c r="V45" s="566"/>
      <c r="W45" s="569">
        <v>0</v>
      </c>
      <c r="X45" s="430"/>
      <c r="Y45" s="569">
        <f t="shared" si="11"/>
        <v>500000</v>
      </c>
      <c r="Z45" s="567"/>
      <c r="AA45" s="515"/>
      <c r="AB45" s="408"/>
      <c r="AC45" s="604"/>
    </row>
    <row r="46" spans="2:29" ht="13.55" hidden="1" thickBot="1">
      <c r="B46" s="429" t="s">
        <v>801</v>
      </c>
      <c r="C46" s="420"/>
      <c r="D46" s="421">
        <f>SUM(D42:D45)+D38</f>
        <v>12540999.980533525</v>
      </c>
      <c r="E46" s="430"/>
      <c r="F46" s="421">
        <f>SUM(F42:F45)+F38</f>
        <v>-1160000</v>
      </c>
      <c r="G46" s="430"/>
      <c r="H46" s="421">
        <f>SUM(H42:H45)+H38</f>
        <v>-34379</v>
      </c>
      <c r="J46" s="421">
        <f>SUM(J42:J45)+J38</f>
        <v>-340673.11711935379</v>
      </c>
      <c r="K46" s="430"/>
      <c r="L46" s="421">
        <f>SUM(L42:L45)+L38</f>
        <v>11005947.86341417</v>
      </c>
      <c r="M46" s="431">
        <f>L46-'Bilanc dhe Fitim Humbje'!K31</f>
        <v>1.1799009628593922</v>
      </c>
      <c r="N46" s="396">
        <f>'Bilanc dhe Fitim Humbje'!K31</f>
        <v>11005946.683513207</v>
      </c>
      <c r="O46" s="431">
        <f>L46-N46</f>
        <v>1.1799009628593922</v>
      </c>
      <c r="P46" s="565"/>
      <c r="Q46" s="421">
        <f>SUM(Q42:Q45)+Q38</f>
        <v>12540999.980533525</v>
      </c>
      <c r="R46" s="430"/>
      <c r="S46" s="421">
        <f>SUM(S42:S45)+S38</f>
        <v>-1160000</v>
      </c>
      <c r="T46" s="430"/>
      <c r="U46" s="421">
        <f>SUM(U42:U45)+U38</f>
        <v>-34379</v>
      </c>
      <c r="V46" s="566"/>
      <c r="W46" s="421">
        <f>SUM(W42:W45)+W38</f>
        <v>-340673.11711935379</v>
      </c>
      <c r="X46" s="430"/>
      <c r="Y46" s="421">
        <f>SUM(Y42:Y45)+Y38</f>
        <v>11005947.86341417</v>
      </c>
      <c r="Z46" s="567"/>
      <c r="AA46" s="612">
        <f>'Bilanc dhe Fitim Humbje'!K31-Y46</f>
        <v>-1.1799009628593922</v>
      </c>
    </row>
    <row r="47" spans="2:29" ht="14.3" hidden="1" thickTop="1" thickBot="1">
      <c r="P47" s="571"/>
      <c r="Q47" s="572"/>
      <c r="R47" s="573"/>
      <c r="S47" s="572"/>
      <c r="T47" s="573"/>
      <c r="U47" s="572"/>
      <c r="V47" s="573"/>
      <c r="W47" s="572"/>
      <c r="X47" s="573"/>
      <c r="Y47" s="572"/>
      <c r="Z47" s="574"/>
      <c r="AA47" s="515"/>
    </row>
    <row r="48" spans="2:29" ht="13.55" hidden="1" thickBot="1">
      <c r="D48" s="421">
        <f>ROUND(D31,0)</f>
        <v>6250721</v>
      </c>
      <c r="E48" s="430">
        <f t="shared" ref="E48:J48" si="12">ROUND(E31,0)</f>
        <v>0</v>
      </c>
      <c r="F48" s="421">
        <f t="shared" si="12"/>
        <v>0</v>
      </c>
      <c r="G48" s="430">
        <f t="shared" si="12"/>
        <v>0</v>
      </c>
      <c r="H48" s="421">
        <f t="shared" si="12"/>
        <v>34106</v>
      </c>
      <c r="I48" s="424">
        <f t="shared" si="12"/>
        <v>0</v>
      </c>
      <c r="J48" s="421">
        <f t="shared" si="12"/>
        <v>-72002</v>
      </c>
      <c r="K48" s="430">
        <f t="shared" ref="K48" si="13">ROUND(K38,0)</f>
        <v>0</v>
      </c>
      <c r="L48" s="421">
        <f>SUM(D48:J48)</f>
        <v>6212825</v>
      </c>
      <c r="R48" s="430">
        <f t="shared" ref="R48" si="14">ROUND(R31,0)</f>
        <v>0</v>
      </c>
      <c r="T48" s="430">
        <f t="shared" ref="T48" si="15">ROUND(T31,0)</f>
        <v>0</v>
      </c>
      <c r="V48" s="430">
        <f t="shared" ref="V48" si="16">ROUND(V31,0)</f>
        <v>0</v>
      </c>
      <c r="X48" s="430">
        <f t="shared" ref="X48" si="17">ROUND(X31,0)</f>
        <v>0</v>
      </c>
    </row>
    <row r="49" spans="4:40" ht="13.55" hidden="1" thickTop="1">
      <c r="D49" s="423">
        <f t="shared" ref="D49:I49" si="18">ROUND(D32,0)</f>
        <v>0</v>
      </c>
      <c r="E49" s="430">
        <f t="shared" si="18"/>
        <v>0</v>
      </c>
      <c r="F49" s="423">
        <f t="shared" si="18"/>
        <v>0</v>
      </c>
      <c r="G49" s="430">
        <f t="shared" si="18"/>
        <v>0</v>
      </c>
      <c r="H49" s="423">
        <f t="shared" si="18"/>
        <v>0</v>
      </c>
      <c r="I49" s="424">
        <f t="shared" si="18"/>
        <v>0</v>
      </c>
      <c r="J49" s="422">
        <f>ROUND(J32,0)</f>
        <v>-96788</v>
      </c>
      <c r="K49" s="430">
        <f t="shared" ref="K49" si="19">ROUND(K39,0)</f>
        <v>0</v>
      </c>
      <c r="L49" s="423">
        <f>SUM(D49:J49)</f>
        <v>-96788</v>
      </c>
      <c r="R49" s="430">
        <f t="shared" ref="R49" si="20">ROUND(R32,0)</f>
        <v>0</v>
      </c>
      <c r="T49" s="430">
        <f t="shared" ref="T49" si="21">ROUND(T32,0)</f>
        <v>0</v>
      </c>
      <c r="V49" s="430">
        <f t="shared" ref="V49" si="22">ROUND(V32,0)</f>
        <v>0</v>
      </c>
      <c r="X49" s="430">
        <f t="shared" ref="X49" si="23">ROUND(X32,0)</f>
        <v>0</v>
      </c>
      <c r="Y49" s="431">
        <v>1194288030</v>
      </c>
    </row>
    <row r="50" spans="4:40" hidden="1">
      <c r="D50" s="426">
        <f t="shared" ref="D50:J50" si="24">ROUND(D33,0)</f>
        <v>0</v>
      </c>
      <c r="E50" s="430">
        <f t="shared" si="24"/>
        <v>0</v>
      </c>
      <c r="F50" s="426">
        <f t="shared" si="24"/>
        <v>0</v>
      </c>
      <c r="G50" s="430">
        <f t="shared" si="24"/>
        <v>0</v>
      </c>
      <c r="H50" s="426">
        <f t="shared" si="24"/>
        <v>-23911</v>
      </c>
      <c r="I50" s="424">
        <f t="shared" si="24"/>
        <v>0</v>
      </c>
      <c r="J50" s="427">
        <f t="shared" si="24"/>
        <v>0</v>
      </c>
      <c r="K50" s="430">
        <f t="shared" ref="K50:K62" si="25">ROUND(K40,0)</f>
        <v>0</v>
      </c>
      <c r="L50" s="426">
        <f>SUM(D50:J50)</f>
        <v>-23911</v>
      </c>
      <c r="O50" s="408" t="s">
        <v>763</v>
      </c>
      <c r="Q50" s="410" t="s">
        <v>290</v>
      </c>
      <c r="R50" s="598">
        <f t="shared" ref="R50" si="26">ROUND(R33,0)</f>
        <v>0</v>
      </c>
      <c r="S50" s="410" t="s">
        <v>757</v>
      </c>
      <c r="T50" s="599"/>
      <c r="U50" s="598" t="s">
        <v>758</v>
      </c>
      <c r="V50" s="430">
        <f t="shared" ref="V50" si="27">ROUND(V33,0)</f>
        <v>0</v>
      </c>
      <c r="X50" s="430">
        <f t="shared" ref="X50" si="28">ROUND(X33,0)</f>
        <v>0</v>
      </c>
      <c r="Y50" s="410" t="s">
        <v>290</v>
      </c>
      <c r="Z50" s="598">
        <f t="shared" ref="Z50" si="29">ROUND(Z33,0)</f>
        <v>0</v>
      </c>
      <c r="AA50" s="410" t="s">
        <v>757</v>
      </c>
      <c r="AB50" s="599"/>
      <c r="AC50" s="598" t="s">
        <v>758</v>
      </c>
    </row>
    <row r="51" spans="4:40" hidden="1">
      <c r="D51" s="428">
        <f>SUM(D49:D50)</f>
        <v>0</v>
      </c>
      <c r="E51" s="430"/>
      <c r="F51" s="428">
        <f>SUM(F49:F50)</f>
        <v>0</v>
      </c>
      <c r="G51" s="430"/>
      <c r="H51" s="428">
        <f>SUM(H49:H50)</f>
        <v>-23911</v>
      </c>
      <c r="J51" s="555">
        <f>SUM(J49:J50)</f>
        <v>-96788</v>
      </c>
      <c r="K51" s="430"/>
      <c r="L51" s="428">
        <f>SUM(L49:L50)</f>
        <v>-120699</v>
      </c>
      <c r="O51" s="396" t="s">
        <v>754</v>
      </c>
      <c r="P51" s="396" t="s">
        <v>302</v>
      </c>
      <c r="Q51" s="556">
        <f>SUM(Q52:Q53)</f>
        <v>8581279</v>
      </c>
      <c r="R51" s="430"/>
      <c r="S51" s="556">
        <f>SUM(S52:S53)</f>
        <v>7421279</v>
      </c>
      <c r="T51" s="556"/>
      <c r="U51" s="556">
        <f>SUM(U52:U53)</f>
        <v>1160000</v>
      </c>
      <c r="V51" s="430"/>
      <c r="W51" s="407" t="s">
        <v>413</v>
      </c>
      <c r="X51" s="430"/>
      <c r="Y51" s="556">
        <f>SUM(Y52:Y53)</f>
        <v>1194288030</v>
      </c>
      <c r="Z51" s="430"/>
      <c r="AA51" s="556">
        <f>SUM(AA52:AA53)</f>
        <v>1031372730</v>
      </c>
      <c r="AB51" s="556"/>
      <c r="AC51" s="556">
        <f>SUM(AC52:AC53)</f>
        <v>162915300</v>
      </c>
      <c r="AF51" s="396">
        <f>Y51/Q51</f>
        <v>139.173662807141</v>
      </c>
      <c r="AJ51" s="556">
        <f>SUM(AJ52:AJ53)</f>
        <v>1031372729.9999999</v>
      </c>
      <c r="AK51" s="556">
        <f>SUM(AK52:AK53)</f>
        <v>162915300.00000012</v>
      </c>
      <c r="AL51" s="556">
        <f>SUM(AL52:AL53)</f>
        <v>1194288030</v>
      </c>
    </row>
    <row r="52" spans="4:40" hidden="1">
      <c r="D52" s="422"/>
      <c r="E52" s="430"/>
      <c r="F52" s="423"/>
      <c r="G52" s="430"/>
      <c r="H52" s="423"/>
      <c r="J52" s="423"/>
      <c r="K52" s="430"/>
      <c r="L52" s="423"/>
      <c r="O52" s="407" t="s">
        <v>755</v>
      </c>
      <c r="P52" s="396" t="s">
        <v>302</v>
      </c>
      <c r="Q52" s="431">
        <f>SUM(S52:U52)</f>
        <v>7450279</v>
      </c>
      <c r="R52" s="430"/>
      <c r="S52" s="431">
        <f>Q36</f>
        <v>6290279</v>
      </c>
      <c r="T52" s="430"/>
      <c r="U52" s="431">
        <v>1160000</v>
      </c>
      <c r="V52" s="430"/>
      <c r="W52" s="407" t="s">
        <v>413</v>
      </c>
      <c r="X52" s="430"/>
      <c r="Y52" s="431">
        <f t="shared" ref="Y52:Y53" si="30">SUM(AA52:AC52)</f>
        <v>1036040300</v>
      </c>
      <c r="Z52" s="430"/>
      <c r="AA52" s="431">
        <f>'T01-Equity Rec'!C84-100000</f>
        <v>873125000</v>
      </c>
      <c r="AB52" s="430"/>
      <c r="AC52" s="431">
        <f>U52*139.83+712500</f>
        <v>162915300</v>
      </c>
      <c r="AE52" s="396">
        <v>-185037619.06</v>
      </c>
      <c r="AF52" s="431">
        <f>AE52/S53</f>
        <v>-163.60532189213086</v>
      </c>
      <c r="AG52" s="396">
        <f>AA52/S52</f>
        <v>138.80544885210975</v>
      </c>
      <c r="AJ52" s="431">
        <f>AA52</f>
        <v>873125000</v>
      </c>
      <c r="AK52" s="431">
        <v>162915300.00000012</v>
      </c>
      <c r="AL52" s="431">
        <f>SUM(AJ52:AK52)</f>
        <v>1036040300.0000001</v>
      </c>
      <c r="AN52" s="431"/>
    </row>
    <row r="53" spans="4:40" hidden="1">
      <c r="D53" s="422">
        <f>ROUND(D36,0)</f>
        <v>6290279</v>
      </c>
      <c r="E53" s="430">
        <f t="shared" ref="E53:J54" si="31">ROUND(E36,0)</f>
        <v>0</v>
      </c>
      <c r="F53" s="423">
        <f t="shared" si="31"/>
        <v>0</v>
      </c>
      <c r="G53" s="430">
        <f t="shared" si="31"/>
        <v>0</v>
      </c>
      <c r="H53" s="423">
        <f t="shared" si="31"/>
        <v>0</v>
      </c>
      <c r="I53" s="424">
        <f t="shared" si="31"/>
        <v>0</v>
      </c>
      <c r="J53" s="423">
        <f t="shared" si="31"/>
        <v>0</v>
      </c>
      <c r="K53" s="430">
        <f t="shared" si="25"/>
        <v>0</v>
      </c>
      <c r="L53" s="423">
        <f t="shared" ref="L53:L54" si="32">SUM(D53:J53)</f>
        <v>6290279</v>
      </c>
      <c r="O53" s="407" t="s">
        <v>756</v>
      </c>
      <c r="P53" s="396" t="s">
        <v>302</v>
      </c>
      <c r="Q53" s="431">
        <f>SUM(S53:U53)</f>
        <v>1131000</v>
      </c>
      <c r="R53" s="430">
        <f t="shared" ref="R53" si="33">ROUND(R36,0)</f>
        <v>0</v>
      </c>
      <c r="S53" s="431">
        <f>1131000</f>
        <v>1131000</v>
      </c>
      <c r="T53" s="430">
        <f t="shared" ref="T53" si="34">ROUND(T36,0)</f>
        <v>0</v>
      </c>
      <c r="U53" s="431">
        <v>0</v>
      </c>
      <c r="V53" s="430">
        <f t="shared" ref="V53" si="35">ROUND(V36,0)</f>
        <v>0</v>
      </c>
      <c r="W53" s="407" t="s">
        <v>413</v>
      </c>
      <c r="X53" s="430">
        <f t="shared" ref="X53" si="36">ROUND(X36,0)</f>
        <v>0</v>
      </c>
      <c r="Y53" s="431">
        <f t="shared" si="30"/>
        <v>158247730</v>
      </c>
      <c r="Z53" s="430"/>
      <c r="AA53" s="431">
        <f>321163030-AC52</f>
        <v>158247730</v>
      </c>
      <c r="AB53" s="430"/>
      <c r="AC53" s="431">
        <v>0</v>
      </c>
      <c r="AE53" s="431">
        <f>S53+U52</f>
        <v>2291000</v>
      </c>
      <c r="AF53" s="396">
        <f>AA53/AE53</f>
        <v>69.073649061545183</v>
      </c>
      <c r="AG53" s="396">
        <f>AA53/S53</f>
        <v>139.91841732979665</v>
      </c>
      <c r="AJ53" s="431">
        <f>AL53</f>
        <v>158247729.99999988</v>
      </c>
      <c r="AK53" s="431">
        <v>0</v>
      </c>
      <c r="AL53" s="431">
        <f>Y49-AL52</f>
        <v>158247729.99999988</v>
      </c>
    </row>
    <row r="54" spans="4:40" hidden="1">
      <c r="D54" s="423">
        <f>ROUND(D37,0)</f>
        <v>0</v>
      </c>
      <c r="E54" s="430">
        <f t="shared" si="31"/>
        <v>0</v>
      </c>
      <c r="F54" s="423">
        <f t="shared" si="31"/>
        <v>-1660000</v>
      </c>
      <c r="G54" s="430">
        <f t="shared" si="31"/>
        <v>0</v>
      </c>
      <c r="H54" s="423">
        <f t="shared" si="31"/>
        <v>0</v>
      </c>
      <c r="I54" s="424">
        <f t="shared" si="31"/>
        <v>0</v>
      </c>
      <c r="J54" s="423">
        <f t="shared" si="31"/>
        <v>0</v>
      </c>
      <c r="K54" s="430">
        <f t="shared" si="25"/>
        <v>0</v>
      </c>
      <c r="L54" s="423">
        <f t="shared" si="32"/>
        <v>-1660000</v>
      </c>
      <c r="R54" s="430">
        <f t="shared" ref="R54" si="37">ROUND(R37,0)</f>
        <v>0</v>
      </c>
      <c r="T54" s="430">
        <f t="shared" ref="T54" si="38">ROUND(T37,0)</f>
        <v>0</v>
      </c>
      <c r="V54" s="430">
        <f t="shared" ref="V54" si="39">ROUND(V37,0)</f>
        <v>0</v>
      </c>
      <c r="X54" s="430">
        <f t="shared" ref="X54" si="40">ROUND(X37,0)</f>
        <v>0</v>
      </c>
      <c r="Z54" s="430"/>
      <c r="AB54" s="430"/>
    </row>
    <row r="55" spans="4:40" ht="13.55" hidden="1" thickBot="1">
      <c r="D55" s="421">
        <f>SUM(D53:D54,D48,D51)</f>
        <v>12541000</v>
      </c>
      <c r="E55" s="430">
        <f t="shared" ref="E55:I55" si="41">ROUND(E38,0)</f>
        <v>0</v>
      </c>
      <c r="F55" s="421">
        <f>SUM(F53:F54,F48,F51)</f>
        <v>-1660000</v>
      </c>
      <c r="G55" s="430">
        <f t="shared" si="41"/>
        <v>0</v>
      </c>
      <c r="H55" s="421">
        <f>SUM(H53:H54,H48,H51)</f>
        <v>10195</v>
      </c>
      <c r="I55" s="424">
        <f t="shared" si="41"/>
        <v>0</v>
      </c>
      <c r="J55" s="421">
        <f>SUM(J53:J54,J48,J51)</f>
        <v>-168790</v>
      </c>
      <c r="K55" s="430">
        <f>SUM(K53:K54,K48,K51)</f>
        <v>0</v>
      </c>
      <c r="L55" s="421">
        <f>SUM(L53:L54,L48,L51)</f>
        <v>10722405</v>
      </c>
      <c r="O55" s="396" t="s">
        <v>391</v>
      </c>
      <c r="P55" s="396" t="s">
        <v>302</v>
      </c>
      <c r="Q55" s="556">
        <v>2000000</v>
      </c>
      <c r="R55" s="430">
        <f t="shared" ref="R55" si="42">ROUND(R38,0)</f>
        <v>0</v>
      </c>
      <c r="S55" s="556">
        <f>S56</f>
        <v>1750000</v>
      </c>
      <c r="T55" s="430"/>
      <c r="U55" s="556">
        <f>U56</f>
        <v>250000</v>
      </c>
      <c r="V55" s="430">
        <f t="shared" ref="V55" si="43">ROUND(V38,0)</f>
        <v>0</v>
      </c>
      <c r="W55" s="407" t="s">
        <v>413</v>
      </c>
      <c r="X55" s="430">
        <f t="shared" ref="X55" si="44">ROUND(X38,0)</f>
        <v>0</v>
      </c>
      <c r="Y55" s="556">
        <f>Y56</f>
        <v>279660000</v>
      </c>
      <c r="Z55" s="430"/>
      <c r="AA55" s="556">
        <f>AA56</f>
        <v>244142500</v>
      </c>
      <c r="AB55" s="430"/>
      <c r="AC55" s="556">
        <f>AC56</f>
        <v>35517500</v>
      </c>
      <c r="AK55" s="431">
        <f>AC55</f>
        <v>35517500</v>
      </c>
    </row>
    <row r="56" spans="4:40" ht="13.55" hidden="1" thickTop="1">
      <c r="D56" s="430"/>
      <c r="E56" s="430"/>
      <c r="F56" s="430"/>
      <c r="G56" s="430"/>
      <c r="H56" s="430"/>
      <c r="J56" s="430"/>
      <c r="K56" s="430"/>
      <c r="L56" s="430"/>
      <c r="O56" s="407" t="s">
        <v>756</v>
      </c>
      <c r="P56" s="396" t="s">
        <v>302</v>
      </c>
      <c r="Q56" s="431">
        <f>Q55</f>
        <v>2000000</v>
      </c>
      <c r="R56" s="430"/>
      <c r="S56" s="431">
        <v>1750000</v>
      </c>
      <c r="T56" s="430"/>
      <c r="U56" s="431">
        <f>Q56-S56</f>
        <v>250000</v>
      </c>
      <c r="V56" s="430"/>
      <c r="W56" s="407" t="s">
        <v>413</v>
      </c>
      <c r="X56" s="430"/>
      <c r="Y56" s="431">
        <v>279660000</v>
      </c>
      <c r="Z56" s="430"/>
      <c r="AA56" s="431">
        <v>244142500</v>
      </c>
      <c r="AB56" s="430"/>
      <c r="AC56" s="431">
        <f>Y56-AA56</f>
        <v>35517500</v>
      </c>
      <c r="AF56" s="396">
        <f>Y56/Q56</f>
        <v>139.83000000000001</v>
      </c>
    </row>
    <row r="57" spans="4:40" hidden="1">
      <c r="D57" s="430">
        <f>ROUND(D40,0)</f>
        <v>0</v>
      </c>
      <c r="E57" s="430">
        <f t="shared" ref="E57:J57" si="45">ROUND(E40,0)</f>
        <v>0</v>
      </c>
      <c r="F57" s="430">
        <f t="shared" si="45"/>
        <v>0</v>
      </c>
      <c r="G57" s="430">
        <f t="shared" si="45"/>
        <v>0</v>
      </c>
      <c r="H57" s="430">
        <f t="shared" si="45"/>
        <v>0</v>
      </c>
      <c r="I57" s="424">
        <f t="shared" si="45"/>
        <v>0</v>
      </c>
      <c r="J57" s="433">
        <f t="shared" si="45"/>
        <v>-171179</v>
      </c>
      <c r="K57" s="430">
        <f t="shared" si="25"/>
        <v>0</v>
      </c>
      <c r="L57" s="433">
        <f t="shared" ref="L57:L58" si="46">SUM(D57:J57)</f>
        <v>-171179</v>
      </c>
      <c r="R57" s="430">
        <f t="shared" ref="R57" si="47">ROUND(R40,0)</f>
        <v>0</v>
      </c>
      <c r="T57" s="430">
        <f t="shared" ref="T57" si="48">ROUND(T40,0)</f>
        <v>0</v>
      </c>
      <c r="V57" s="430">
        <f t="shared" ref="V57" si="49">ROUND(V40,0)</f>
        <v>0</v>
      </c>
      <c r="X57" s="430">
        <f t="shared" ref="X57" si="50">ROUND(X40,0)</f>
        <v>0</v>
      </c>
      <c r="Z57" s="430"/>
      <c r="AB57" s="430"/>
    </row>
    <row r="58" spans="4:40" hidden="1">
      <c r="D58" s="426">
        <f>ROUND(D41,0)</f>
        <v>0</v>
      </c>
      <c r="E58" s="430">
        <f t="shared" ref="E58:J58" si="51">ROUND(E41,0)</f>
        <v>0</v>
      </c>
      <c r="F58" s="426">
        <f t="shared" si="51"/>
        <v>0</v>
      </c>
      <c r="G58" s="430">
        <f t="shared" si="51"/>
        <v>0</v>
      </c>
      <c r="H58" s="426">
        <f t="shared" si="51"/>
        <v>-44574</v>
      </c>
      <c r="I58" s="424">
        <f t="shared" si="51"/>
        <v>0</v>
      </c>
      <c r="J58" s="427">
        <f t="shared" si="51"/>
        <v>-704</v>
      </c>
      <c r="K58" s="430">
        <f t="shared" si="25"/>
        <v>0</v>
      </c>
      <c r="L58" s="426">
        <f t="shared" si="46"/>
        <v>-45278</v>
      </c>
      <c r="O58" s="396" t="s">
        <v>392</v>
      </c>
      <c r="P58" s="396" t="s">
        <v>302</v>
      </c>
      <c r="Q58" s="556">
        <v>2000000</v>
      </c>
      <c r="R58" s="430">
        <f t="shared" ref="R58:R59" si="52">ROUND(R41,0)</f>
        <v>0</v>
      </c>
      <c r="S58" s="556">
        <f>S59</f>
        <v>1750000</v>
      </c>
      <c r="T58" s="430"/>
      <c r="U58" s="556">
        <f>U59</f>
        <v>250000</v>
      </c>
      <c r="V58" s="430">
        <f t="shared" ref="V58:V59" si="53">ROUND(V41,0)</f>
        <v>0</v>
      </c>
      <c r="W58" s="407" t="s">
        <v>413</v>
      </c>
      <c r="X58" s="430">
        <f t="shared" ref="X58:X59" si="54">ROUND(X41,0)</f>
        <v>0</v>
      </c>
      <c r="Y58" s="556">
        <f>Y59</f>
        <v>279660000</v>
      </c>
      <c r="Z58" s="430"/>
      <c r="AA58" s="556">
        <f>AA59</f>
        <v>244772500</v>
      </c>
      <c r="AB58" s="430"/>
      <c r="AC58" s="556">
        <f>AC59</f>
        <v>34887500</v>
      </c>
      <c r="AK58" s="431">
        <f>AC58</f>
        <v>34887500</v>
      </c>
    </row>
    <row r="59" spans="4:40" hidden="1">
      <c r="D59" s="428">
        <f>SUM(D57:D58)</f>
        <v>0</v>
      </c>
      <c r="E59" s="430">
        <f t="shared" ref="E59" si="55">ROUND(E42,0)</f>
        <v>0</v>
      </c>
      <c r="F59" s="428">
        <f t="shared" ref="F59:L59" si="56">SUM(F57:F58)</f>
        <v>0</v>
      </c>
      <c r="G59" s="430">
        <f t="shared" si="56"/>
        <v>0</v>
      </c>
      <c r="H59" s="428">
        <f t="shared" si="56"/>
        <v>-44574</v>
      </c>
      <c r="I59" s="424">
        <f t="shared" si="56"/>
        <v>0</v>
      </c>
      <c r="J59" s="428">
        <f t="shared" si="56"/>
        <v>-171883</v>
      </c>
      <c r="K59" s="430">
        <f t="shared" si="56"/>
        <v>0</v>
      </c>
      <c r="L59" s="428">
        <f t="shared" si="56"/>
        <v>-216457</v>
      </c>
      <c r="O59" s="407" t="s">
        <v>756</v>
      </c>
      <c r="P59" s="396" t="s">
        <v>302</v>
      </c>
      <c r="Q59" s="431">
        <f>Q58</f>
        <v>2000000</v>
      </c>
      <c r="R59" s="430">
        <f t="shared" si="52"/>
        <v>0</v>
      </c>
      <c r="S59" s="431">
        <v>1750000</v>
      </c>
      <c r="T59" s="430"/>
      <c r="U59" s="431">
        <f>Q59-S59</f>
        <v>250000</v>
      </c>
      <c r="V59" s="430">
        <f t="shared" si="53"/>
        <v>0</v>
      </c>
      <c r="W59" s="407" t="s">
        <v>413</v>
      </c>
      <c r="X59" s="430">
        <f t="shared" si="54"/>
        <v>0</v>
      </c>
      <c r="Y59" s="431">
        <v>279660000</v>
      </c>
      <c r="Z59" s="430"/>
      <c r="AA59" s="431">
        <v>244772500</v>
      </c>
      <c r="AB59" s="430"/>
      <c r="AC59" s="431">
        <f>Y59-AA59</f>
        <v>34887500</v>
      </c>
      <c r="AF59" s="396">
        <f>Y59/Q59</f>
        <v>139.83000000000001</v>
      </c>
    </row>
    <row r="60" spans="4:40" hidden="1">
      <c r="D60" s="430"/>
      <c r="E60" s="430"/>
      <c r="F60" s="430"/>
      <c r="G60" s="430"/>
      <c r="H60" s="430"/>
      <c r="J60" s="430"/>
      <c r="K60" s="430"/>
      <c r="L60" s="430"/>
      <c r="R60" s="430"/>
      <c r="T60" s="430"/>
      <c r="V60" s="430"/>
      <c r="X60" s="430"/>
      <c r="Z60" s="430"/>
      <c r="AB60" s="430"/>
    </row>
    <row r="61" spans="4:40" hidden="1">
      <c r="D61" s="423">
        <f t="shared" ref="D61:J61" si="57">ROUND(D44,0)</f>
        <v>0</v>
      </c>
      <c r="E61" s="430">
        <f t="shared" si="57"/>
        <v>0</v>
      </c>
      <c r="F61" s="423">
        <f t="shared" si="57"/>
        <v>0</v>
      </c>
      <c r="G61" s="430">
        <f t="shared" si="57"/>
        <v>0</v>
      </c>
      <c r="H61" s="423">
        <f t="shared" si="57"/>
        <v>0</v>
      </c>
      <c r="I61" s="424">
        <f t="shared" si="57"/>
        <v>0</v>
      </c>
      <c r="J61" s="423">
        <f t="shared" si="57"/>
        <v>0</v>
      </c>
      <c r="K61" s="430">
        <f t="shared" si="25"/>
        <v>0</v>
      </c>
      <c r="L61" s="423">
        <f t="shared" ref="L61:L62" si="58">SUM(D61:J61)</f>
        <v>0</v>
      </c>
      <c r="M61" s="575"/>
      <c r="N61" s="576"/>
      <c r="O61" s="577" t="s">
        <v>759</v>
      </c>
      <c r="P61" s="578" t="s">
        <v>302</v>
      </c>
      <c r="Q61" s="579">
        <f>Q51+Q55+Q58</f>
        <v>12581279</v>
      </c>
      <c r="R61" s="580">
        <f t="shared" ref="R61" si="59">ROUND(R44,0)</f>
        <v>0</v>
      </c>
      <c r="S61" s="579">
        <f>SUM(S62:S63)</f>
        <v>10921279</v>
      </c>
      <c r="T61" s="580"/>
      <c r="U61" s="581">
        <f>SUM(U62:U63)</f>
        <v>1660000</v>
      </c>
      <c r="V61" s="430">
        <f t="shared" ref="V61" si="60">ROUND(V44,0)</f>
        <v>0</v>
      </c>
      <c r="W61" s="407" t="s">
        <v>413</v>
      </c>
      <c r="X61" s="430">
        <f t="shared" ref="X61" si="61">ROUND(X44,0)</f>
        <v>0</v>
      </c>
      <c r="Y61" s="600">
        <f>Y51+Y55+Y58</f>
        <v>1753608030</v>
      </c>
      <c r="Z61" s="580">
        <f t="shared" ref="Z61:Z62" si="62">ROUND(Z44,0)</f>
        <v>0</v>
      </c>
      <c r="AA61" s="579">
        <f>SUM(AA62:AA63)</f>
        <v>1520287730</v>
      </c>
      <c r="AB61" s="580"/>
      <c r="AC61" s="581">
        <f>SUM(AC62:AC63)</f>
        <v>233320300</v>
      </c>
      <c r="AK61" s="556">
        <f>AK51+AK55+AK58</f>
        <v>233320300.00000012</v>
      </c>
    </row>
    <row r="62" spans="4:40" hidden="1">
      <c r="D62" s="423">
        <f t="shared" ref="D62:J62" si="63">ROUND(D45,0)</f>
        <v>0</v>
      </c>
      <c r="E62" s="430">
        <f t="shared" si="63"/>
        <v>0</v>
      </c>
      <c r="F62" s="423">
        <f t="shared" si="63"/>
        <v>500000</v>
      </c>
      <c r="G62" s="430">
        <f t="shared" si="63"/>
        <v>0</v>
      </c>
      <c r="H62" s="423">
        <f t="shared" si="63"/>
        <v>0</v>
      </c>
      <c r="I62" s="424">
        <f t="shared" si="63"/>
        <v>0</v>
      </c>
      <c r="J62" s="423">
        <f t="shared" si="63"/>
        <v>0</v>
      </c>
      <c r="K62" s="430">
        <f t="shared" si="25"/>
        <v>0</v>
      </c>
      <c r="L62" s="423">
        <f t="shared" si="58"/>
        <v>500000</v>
      </c>
      <c r="M62" s="582"/>
      <c r="N62" s="451"/>
      <c r="O62" s="554" t="s">
        <v>755</v>
      </c>
      <c r="P62" s="451" t="s">
        <v>302</v>
      </c>
      <c r="Q62" s="583">
        <f>Q52</f>
        <v>7450279</v>
      </c>
      <c r="R62" s="430">
        <f t="shared" ref="R62" si="64">ROUND(R45,0)</f>
        <v>0</v>
      </c>
      <c r="S62" s="583">
        <f>S52</f>
        <v>6290279</v>
      </c>
      <c r="T62" s="430">
        <f t="shared" ref="T62" si="65">ROUND(T45,0)</f>
        <v>0</v>
      </c>
      <c r="U62" s="584">
        <f>U52</f>
        <v>1160000</v>
      </c>
      <c r="V62" s="430">
        <f t="shared" ref="V62" si="66">ROUND(V45,0)</f>
        <v>0</v>
      </c>
      <c r="W62" s="407" t="s">
        <v>413</v>
      </c>
      <c r="X62" s="430">
        <f t="shared" ref="X62" si="67">ROUND(X45,0)</f>
        <v>0</v>
      </c>
      <c r="Y62" s="601">
        <f>Y52</f>
        <v>1036040300</v>
      </c>
      <c r="Z62" s="430">
        <f t="shared" si="62"/>
        <v>0</v>
      </c>
      <c r="AA62" s="583">
        <f>AA52</f>
        <v>873125000</v>
      </c>
      <c r="AB62" s="430">
        <f>ROUND(AC45,0)</f>
        <v>0</v>
      </c>
      <c r="AC62" s="584">
        <f>AC52</f>
        <v>162915300</v>
      </c>
    </row>
    <row r="63" spans="4:40" ht="13.55" hidden="1" thickBot="1">
      <c r="D63" s="421">
        <f>SUM(D61:D62,D59,D55)</f>
        <v>12541000</v>
      </c>
      <c r="E63" s="430"/>
      <c r="F63" s="421">
        <f>SUM(F61:F62,F59,F55)</f>
        <v>-1160000</v>
      </c>
      <c r="G63" s="430"/>
      <c r="H63" s="421">
        <f>SUM(H61:H62,H59,H55)</f>
        <v>-34379</v>
      </c>
      <c r="J63" s="421">
        <f>SUM(J61:J62,J59,J55)</f>
        <v>-340673</v>
      </c>
      <c r="K63" s="430"/>
      <c r="L63" s="421">
        <f>SUM(L61:L62,L59,L55)</f>
        <v>11005948</v>
      </c>
      <c r="M63" s="585"/>
      <c r="N63" s="586"/>
      <c r="O63" s="587" t="s">
        <v>756</v>
      </c>
      <c r="P63" s="586" t="s">
        <v>302</v>
      </c>
      <c r="Q63" s="588">
        <f>Q53+Q56+Q59</f>
        <v>5131000</v>
      </c>
      <c r="R63" s="589"/>
      <c r="S63" s="588">
        <f>S53+S56+S59</f>
        <v>4631000</v>
      </c>
      <c r="T63" s="589"/>
      <c r="U63" s="590">
        <f>U53+U56+U59</f>
        <v>500000</v>
      </c>
      <c r="V63" s="430"/>
      <c r="W63" s="407" t="s">
        <v>413</v>
      </c>
      <c r="X63" s="430"/>
      <c r="Y63" s="602">
        <f>Y53+Y56+Y59</f>
        <v>717567730</v>
      </c>
      <c r="Z63" s="589"/>
      <c r="AA63" s="588">
        <f>AA53+AA56+AA59</f>
        <v>647162730</v>
      </c>
      <c r="AB63" s="589"/>
      <c r="AC63" s="590">
        <f>AC53+AC56+AC59</f>
        <v>70405000</v>
      </c>
    </row>
    <row r="64" spans="4:40" ht="13.55" hidden="1" thickTop="1"/>
    <row r="65" spans="13:32" hidden="1">
      <c r="M65" s="557"/>
      <c r="N65" s="557"/>
      <c r="O65" s="558" t="s">
        <v>762</v>
      </c>
      <c r="P65" s="559" t="s">
        <v>302</v>
      </c>
      <c r="Q65" s="560">
        <f>Q66</f>
        <v>6291000</v>
      </c>
      <c r="R65" s="557"/>
      <c r="S65" s="560">
        <f>S66</f>
        <v>6291000</v>
      </c>
      <c r="T65" s="557"/>
      <c r="U65" s="560">
        <f>U66</f>
        <v>0</v>
      </c>
      <c r="W65" s="407" t="s">
        <v>413</v>
      </c>
      <c r="Y65" s="560">
        <f>Y66</f>
        <v>873225000</v>
      </c>
      <c r="Z65" s="557"/>
      <c r="AA65" s="560">
        <f>AA66</f>
        <v>873225000</v>
      </c>
      <c r="AB65" s="557"/>
      <c r="AC65" s="560">
        <f>AC66</f>
        <v>0</v>
      </c>
    </row>
    <row r="66" spans="13:32" hidden="1">
      <c r="O66" s="396" t="s">
        <v>754</v>
      </c>
      <c r="P66" s="396" t="s">
        <v>302</v>
      </c>
      <c r="Q66" s="431">
        <f>S52+721</f>
        <v>6291000</v>
      </c>
      <c r="S66" s="431">
        <f>Q66</f>
        <v>6291000</v>
      </c>
      <c r="U66" s="431">
        <f>Q66-S66</f>
        <v>0</v>
      </c>
      <c r="W66" s="407" t="s">
        <v>413</v>
      </c>
      <c r="Y66" s="431">
        <f>AA52+100000</f>
        <v>873225000</v>
      </c>
      <c r="Z66" s="424"/>
      <c r="AA66" s="431">
        <f>Y66</f>
        <v>873225000</v>
      </c>
      <c r="AB66" s="424"/>
      <c r="AC66" s="431">
        <f>Y66-AA66</f>
        <v>0</v>
      </c>
    </row>
    <row r="67" spans="13:32" hidden="1"/>
    <row r="68" spans="13:32" hidden="1"/>
    <row r="69" spans="13:32" hidden="1">
      <c r="O69" s="408" t="s">
        <v>760</v>
      </c>
      <c r="P69" s="406" t="s">
        <v>302</v>
      </c>
      <c r="Q69" s="556">
        <f>SUM(Q70:Q72)</f>
        <v>6290279</v>
      </c>
      <c r="S69" s="556">
        <f>SUM(S70:S72)</f>
        <v>4630279</v>
      </c>
      <c r="U69" s="556">
        <f>SUM(U70:U72)</f>
        <v>1660000</v>
      </c>
      <c r="W69" s="407" t="s">
        <v>413</v>
      </c>
      <c r="Y69" s="556">
        <f>SUM(Y70:Y72)</f>
        <v>880383030</v>
      </c>
      <c r="Z69" s="424"/>
      <c r="AA69" s="556">
        <f>SUM(AA70:AA72)</f>
        <v>647062730</v>
      </c>
      <c r="AB69" s="424"/>
      <c r="AC69" s="556">
        <f>SUM(AC70:AC72)</f>
        <v>233320300</v>
      </c>
    </row>
    <row r="70" spans="13:32" hidden="1">
      <c r="O70" s="396" t="s">
        <v>754</v>
      </c>
      <c r="P70" s="396" t="s">
        <v>302</v>
      </c>
      <c r="Q70" s="431">
        <f>SUM(S70:U70)</f>
        <v>2290279</v>
      </c>
      <c r="S70" s="431">
        <f>S51-S66</f>
        <v>1130279</v>
      </c>
      <c r="U70" s="431">
        <f>U51-U66</f>
        <v>1160000</v>
      </c>
      <c r="W70" s="407" t="s">
        <v>413</v>
      </c>
      <c r="Y70" s="431">
        <f>SUM(AA70:AC70)</f>
        <v>321063030</v>
      </c>
      <c r="Z70" s="424"/>
      <c r="AA70" s="431">
        <f>AA51-AA66</f>
        <v>158147730</v>
      </c>
      <c r="AB70" s="424"/>
      <c r="AC70" s="431">
        <f>AC51-AC66</f>
        <v>162915300</v>
      </c>
    </row>
    <row r="71" spans="13:32" hidden="1">
      <c r="O71" s="396" t="s">
        <v>391</v>
      </c>
      <c r="P71" s="396" t="s">
        <v>302</v>
      </c>
      <c r="Q71" s="431">
        <f>SUM(S71:U71)</f>
        <v>2000000</v>
      </c>
      <c r="S71" s="431">
        <f>S55</f>
        <v>1750000</v>
      </c>
      <c r="U71" s="431">
        <f>U55</f>
        <v>250000</v>
      </c>
      <c r="W71" s="407" t="s">
        <v>413</v>
      </c>
      <c r="Y71" s="431">
        <f>SUM(AA71:AC71)</f>
        <v>279660000</v>
      </c>
      <c r="Z71" s="424"/>
      <c r="AA71" s="431">
        <f>AA55</f>
        <v>244142500</v>
      </c>
      <c r="AB71" s="424"/>
      <c r="AC71" s="431">
        <f>AC55</f>
        <v>35517500</v>
      </c>
    </row>
    <row r="72" spans="13:32" hidden="1">
      <c r="O72" s="396" t="s">
        <v>392</v>
      </c>
      <c r="P72" s="396" t="s">
        <v>302</v>
      </c>
      <c r="Q72" s="431">
        <f>SUM(S72:U72)</f>
        <v>2000000</v>
      </c>
      <c r="S72" s="431">
        <f>S58</f>
        <v>1750000</v>
      </c>
      <c r="U72" s="431">
        <f>U58</f>
        <v>250000</v>
      </c>
      <c r="W72" s="407" t="s">
        <v>413</v>
      </c>
      <c r="Y72" s="431">
        <f>SUM(AA72:AC72)</f>
        <v>279660000</v>
      </c>
      <c r="Z72" s="424"/>
      <c r="AA72" s="431">
        <f>AA58</f>
        <v>244772500</v>
      </c>
      <c r="AB72" s="424"/>
      <c r="AC72" s="431">
        <f>AC58</f>
        <v>34887500</v>
      </c>
    </row>
    <row r="73" spans="13:32" hidden="1"/>
    <row r="74" spans="13:32" hidden="1">
      <c r="M74" s="591"/>
      <c r="N74" s="592"/>
      <c r="O74" s="593" t="s">
        <v>761</v>
      </c>
      <c r="P74" s="594" t="s">
        <v>302</v>
      </c>
      <c r="Q74" s="595">
        <f>SUM(Q75:Q77)</f>
        <v>12581279</v>
      </c>
      <c r="R74" s="592"/>
      <c r="S74" s="595">
        <f>SUM(S75:S77)</f>
        <v>10921279</v>
      </c>
      <c r="T74" s="592"/>
      <c r="U74" s="596">
        <f>SUM(U75:U77)</f>
        <v>1660000</v>
      </c>
      <c r="W74" s="407" t="s">
        <v>413</v>
      </c>
      <c r="Y74" s="603">
        <f>SUM(Y75:Y77)</f>
        <v>1753608030</v>
      </c>
      <c r="Z74" s="592"/>
      <c r="AA74" s="595">
        <f>SUM(AA75:AA77)</f>
        <v>1520287730</v>
      </c>
      <c r="AB74" s="592"/>
      <c r="AC74" s="596">
        <f>SUM(AC75:AC77)</f>
        <v>233320300</v>
      </c>
      <c r="AF74" s="396">
        <f>AC74/U74</f>
        <v>140.55439759036145</v>
      </c>
    </row>
    <row r="75" spans="13:32" hidden="1">
      <c r="M75" s="582"/>
      <c r="N75" s="451"/>
      <c r="O75" s="451" t="s">
        <v>754</v>
      </c>
      <c r="P75" s="451" t="s">
        <v>302</v>
      </c>
      <c r="Q75" s="583">
        <f>Q66+Q70</f>
        <v>8581279</v>
      </c>
      <c r="R75" s="566"/>
      <c r="S75" s="583">
        <f>S66+S70</f>
        <v>7421279</v>
      </c>
      <c r="T75" s="566"/>
      <c r="U75" s="584">
        <f>U66+U70</f>
        <v>1160000</v>
      </c>
      <c r="W75" s="407" t="s">
        <v>413</v>
      </c>
      <c r="Y75" s="601">
        <f>Y66+Y70</f>
        <v>1194288030</v>
      </c>
      <c r="Z75" s="566"/>
      <c r="AA75" s="583">
        <f>AA66+AA70</f>
        <v>1031372730</v>
      </c>
      <c r="AB75" s="566"/>
      <c r="AC75" s="584">
        <f>AC66+AC70</f>
        <v>162915300</v>
      </c>
      <c r="AF75" s="396">
        <f>AC75/U75</f>
        <v>140.44422413793103</v>
      </c>
    </row>
    <row r="76" spans="13:32" hidden="1">
      <c r="M76" s="582"/>
      <c r="N76" s="451"/>
      <c r="O76" s="451" t="s">
        <v>391</v>
      </c>
      <c r="P76" s="451" t="s">
        <v>302</v>
      </c>
      <c r="Q76" s="583">
        <f>Q71</f>
        <v>2000000</v>
      </c>
      <c r="R76" s="566"/>
      <c r="S76" s="583">
        <f>S71</f>
        <v>1750000</v>
      </c>
      <c r="T76" s="566"/>
      <c r="U76" s="584">
        <f>U71</f>
        <v>250000</v>
      </c>
      <c r="W76" s="407" t="s">
        <v>413</v>
      </c>
      <c r="Y76" s="601">
        <f>Y71</f>
        <v>279660000</v>
      </c>
      <c r="Z76" s="566"/>
      <c r="AA76" s="583">
        <f>AA71</f>
        <v>244142500</v>
      </c>
      <c r="AB76" s="566"/>
      <c r="AC76" s="584">
        <f>AC71</f>
        <v>35517500</v>
      </c>
      <c r="AF76" s="396">
        <f>AC76/U76</f>
        <v>142.07</v>
      </c>
    </row>
    <row r="77" spans="13:32" hidden="1">
      <c r="M77" s="585"/>
      <c r="N77" s="586"/>
      <c r="O77" s="586" t="s">
        <v>392</v>
      </c>
      <c r="P77" s="586" t="s">
        <v>302</v>
      </c>
      <c r="Q77" s="588">
        <f>Q72</f>
        <v>2000000</v>
      </c>
      <c r="R77" s="597"/>
      <c r="S77" s="588">
        <f>S72</f>
        <v>1750000</v>
      </c>
      <c r="T77" s="597"/>
      <c r="U77" s="590">
        <f>U72</f>
        <v>250000</v>
      </c>
      <c r="W77" s="407" t="s">
        <v>413</v>
      </c>
      <c r="Y77" s="602">
        <f>Y72</f>
        <v>279660000</v>
      </c>
      <c r="Z77" s="597"/>
      <c r="AA77" s="588">
        <f>AA72</f>
        <v>244772500</v>
      </c>
      <c r="AB77" s="597"/>
      <c r="AC77" s="590">
        <f>AC72</f>
        <v>34887500</v>
      </c>
      <c r="AF77" s="396">
        <f>AC77/U77</f>
        <v>139.55000000000001</v>
      </c>
    </row>
    <row r="78" spans="13:32" hidden="1"/>
    <row r="79" spans="13:32" hidden="1"/>
    <row r="80" spans="13:32" hidden="1">
      <c r="AC80" s="431">
        <v>203999381.5</v>
      </c>
    </row>
    <row r="81" spans="13:37" hidden="1">
      <c r="M81" s="591"/>
      <c r="N81" s="592"/>
      <c r="O81" s="593" t="s">
        <v>802</v>
      </c>
      <c r="P81" s="594" t="s">
        <v>302</v>
      </c>
      <c r="Q81" s="595">
        <f>SUM(Q82:Q84)</f>
        <v>12581279</v>
      </c>
      <c r="R81" s="592"/>
      <c r="S81" s="595">
        <f>SUM(S82:S84)</f>
        <v>11421279</v>
      </c>
      <c r="T81" s="592"/>
      <c r="U81" s="596">
        <f>SUM(U82:U84)</f>
        <v>1160000</v>
      </c>
      <c r="AC81" s="431">
        <f>AC74-AC80</f>
        <v>29320918.5</v>
      </c>
    </row>
    <row r="82" spans="13:37" hidden="1">
      <c r="M82" s="582"/>
      <c r="N82" s="451"/>
      <c r="O82" s="451" t="s">
        <v>754</v>
      </c>
      <c r="P82" s="451" t="s">
        <v>302</v>
      </c>
      <c r="Q82" s="583">
        <f>Q75</f>
        <v>8581279</v>
      </c>
      <c r="R82" s="566"/>
      <c r="S82" s="583">
        <f>S75</f>
        <v>7421279</v>
      </c>
      <c r="T82" s="566"/>
      <c r="U82" s="584">
        <f>Q82-S82</f>
        <v>1160000</v>
      </c>
    </row>
    <row r="83" spans="13:37" hidden="1">
      <c r="M83" s="582"/>
      <c r="N83" s="451"/>
      <c r="O83" s="451" t="s">
        <v>391</v>
      </c>
      <c r="P83" s="451" t="s">
        <v>302</v>
      </c>
      <c r="Q83" s="583">
        <f>Q76</f>
        <v>2000000</v>
      </c>
      <c r="R83" s="566"/>
      <c r="S83" s="583">
        <f>S76+250000</f>
        <v>2000000</v>
      </c>
      <c r="T83" s="566"/>
      <c r="U83" s="584">
        <f t="shared" ref="U83:U84" si="68">Q83-S83</f>
        <v>0</v>
      </c>
      <c r="AA83" s="408" t="s">
        <v>766</v>
      </c>
      <c r="AC83" s="605">
        <f>'TB Data'!G25</f>
        <v>-162915300</v>
      </c>
      <c r="AK83" s="605">
        <f>'TB Data'!E25</f>
        <v>-133267287.55</v>
      </c>
    </row>
    <row r="84" spans="13:37" hidden="1">
      <c r="M84" s="585"/>
      <c r="N84" s="586"/>
      <c r="O84" s="586" t="s">
        <v>392</v>
      </c>
      <c r="P84" s="586" t="s">
        <v>302</v>
      </c>
      <c r="Q84" s="588">
        <f>Q77</f>
        <v>2000000</v>
      </c>
      <c r="R84" s="597"/>
      <c r="S84" s="588">
        <f>S77+250000</f>
        <v>2000000</v>
      </c>
      <c r="T84" s="597"/>
      <c r="U84" s="590">
        <f t="shared" si="68"/>
        <v>0</v>
      </c>
      <c r="AA84" s="408" t="s">
        <v>767</v>
      </c>
      <c r="AC84" s="605">
        <f>AC74</f>
        <v>233320300</v>
      </c>
      <c r="AK84" s="605">
        <f>AK61-AK83</f>
        <v>366587587.55000013</v>
      </c>
    </row>
    <row r="85" spans="13:37" ht="13.55" hidden="1" thickTop="1">
      <c r="AA85" s="606" t="s">
        <v>768</v>
      </c>
      <c r="AC85" s="607">
        <f>AC83-AC84</f>
        <v>-396235600</v>
      </c>
      <c r="AK85" s="605">
        <f>AK84-AC81</f>
        <v>337266669.05000013</v>
      </c>
    </row>
    <row r="86" spans="13:37" hidden="1"/>
    <row r="87" spans="13:37" hidden="1"/>
    <row r="88" spans="13:37" hidden="1">
      <c r="AK88" s="605">
        <v>367635114.99000013</v>
      </c>
    </row>
    <row r="89" spans="13:37" hidden="1"/>
    <row r="90" spans="13:37">
      <c r="AK90" s="396">
        <v>-620000</v>
      </c>
    </row>
    <row r="91" spans="13:37">
      <c r="AK91" s="396">
        <v>10000</v>
      </c>
    </row>
    <row r="92" spans="13:37">
      <c r="AK92" s="396">
        <f>SUM(AK90:AK91)</f>
        <v>-610000</v>
      </c>
    </row>
    <row r="95" spans="13:37">
      <c r="AK95" s="605">
        <f>AK88+AK92</f>
        <v>367025114.99000013</v>
      </c>
    </row>
    <row r="102" spans="25:31">
      <c r="Y102" s="408" t="s">
        <v>776</v>
      </c>
    </row>
    <row r="103" spans="25:31" ht="25.7">
      <c r="AA103" s="618" t="s">
        <v>782</v>
      </c>
      <c r="AB103" s="512"/>
      <c r="AC103" s="618" t="s">
        <v>781</v>
      </c>
      <c r="AD103" s="618" t="s">
        <v>778</v>
      </c>
    </row>
    <row r="104" spans="25:31">
      <c r="Y104" s="408" t="s">
        <v>777</v>
      </c>
      <c r="AA104" s="556">
        <f>AK61</f>
        <v>233320300.00000012</v>
      </c>
      <c r="AB104" s="406"/>
      <c r="AC104" s="556">
        <f>SUM(AC105:AC107)</f>
        <v>203999381.5</v>
      </c>
      <c r="AD104" s="556">
        <f>SUM(AD105:AD107)</f>
        <v>-29320918.500000119</v>
      </c>
    </row>
    <row r="105" spans="25:31">
      <c r="Y105" s="396" t="s">
        <v>769</v>
      </c>
      <c r="AA105" s="431">
        <f>AK52</f>
        <v>162915300.00000012</v>
      </c>
      <c r="AC105" s="431">
        <v>134204381.5</v>
      </c>
      <c r="AD105" s="431">
        <f>AC105-AA105</f>
        <v>-28710918.500000119</v>
      </c>
      <c r="AE105" s="396" t="s">
        <v>779</v>
      </c>
    </row>
    <row r="106" spans="25:31">
      <c r="Y106" s="396" t="s">
        <v>391</v>
      </c>
      <c r="AA106" s="431">
        <f>AK55</f>
        <v>35517500</v>
      </c>
      <c r="AC106" s="431">
        <v>34897500</v>
      </c>
      <c r="AD106" s="431">
        <f>AC106-AA106</f>
        <v>-620000</v>
      </c>
      <c r="AE106" s="396" t="s">
        <v>780</v>
      </c>
    </row>
    <row r="107" spans="25:31">
      <c r="Y107" s="396" t="s">
        <v>392</v>
      </c>
      <c r="AA107" s="431">
        <f>AK58</f>
        <v>34887500</v>
      </c>
      <c r="AC107" s="431">
        <v>34897500</v>
      </c>
      <c r="AD107" s="431">
        <f>AC107-AA107</f>
        <v>10000</v>
      </c>
      <c r="AE107" s="396" t="s">
        <v>780</v>
      </c>
    </row>
  </sheetData>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sheetPr>
    <tabColor rgb="FFFF0000"/>
  </sheetPr>
  <dimension ref="A5:AB43"/>
  <sheetViews>
    <sheetView zoomScale="90" zoomScaleNormal="90" workbookViewId="0">
      <selection activeCell="B40" sqref="B40"/>
    </sheetView>
  </sheetViews>
  <sheetFormatPr defaultColWidth="9.125" defaultRowHeight="12.85" outlineLevelCol="1"/>
  <cols>
    <col min="1" max="1" width="9.125" style="396"/>
    <col min="2" max="2" width="46.75" style="396" customWidth="1"/>
    <col min="3" max="3" width="7.25" style="546" customWidth="1"/>
    <col min="4" max="4" width="17" style="396" hidden="1" customWidth="1" outlineLevel="1"/>
    <col min="5" max="5" width="13.75" style="396" hidden="1" customWidth="1" outlineLevel="1"/>
    <col min="6" max="6" width="14.125" style="396" hidden="1" customWidth="1" outlineLevel="1"/>
    <col min="7" max="7" width="10.75" style="396" hidden="1" customWidth="1" outlineLevel="1"/>
    <col min="8" max="8" width="18.375" style="396" customWidth="1" collapsed="1"/>
    <col min="9" max="9" width="1.75" style="396" customWidth="1"/>
    <col min="10" max="10" width="17" style="396" hidden="1" customWidth="1" outlineLevel="1"/>
    <col min="11" max="11" width="11.875" style="396" hidden="1" customWidth="1" outlineLevel="1"/>
    <col min="12" max="12" width="14.125" style="396" hidden="1" customWidth="1" outlineLevel="1"/>
    <col min="13" max="13" width="16.625" style="396" hidden="1" customWidth="1" outlineLevel="1"/>
    <col min="14" max="14" width="10.75" style="396" hidden="1" customWidth="1" outlineLevel="1"/>
    <col min="15" max="15" width="18.375" style="396" customWidth="1" collapsed="1"/>
    <col min="16" max="16" width="9.125" style="396" hidden="1" customWidth="1"/>
    <col min="17" max="17" width="17" style="396" hidden="1" customWidth="1" outlineLevel="1"/>
    <col min="18" max="18" width="11.875" style="396" hidden="1" customWidth="1" outlineLevel="1"/>
    <col min="19" max="19" width="14.125" style="396" hidden="1" customWidth="1" outlineLevel="1"/>
    <col min="20" max="20" width="10.75" style="396" hidden="1" customWidth="1" outlineLevel="1"/>
    <col min="21" max="21" width="15.375" style="396" hidden="1" customWidth="1" collapsed="1"/>
    <col min="22" max="22" width="1.75" style="396" hidden="1" customWidth="1"/>
    <col min="23" max="23" width="17" style="396" hidden="1" customWidth="1" outlineLevel="1"/>
    <col min="24" max="24" width="11.875" style="396" hidden="1" customWidth="1" outlineLevel="1"/>
    <col min="25" max="25" width="14.125" style="396" hidden="1" customWidth="1" outlineLevel="1"/>
    <col min="26" max="26" width="16.625" style="396" hidden="1" customWidth="1" outlineLevel="1"/>
    <col min="27" max="27" width="10.75" style="396" hidden="1" customWidth="1" outlineLevel="1"/>
    <col min="28" max="28" width="15.375" style="396" hidden="1" customWidth="1" collapsed="1"/>
    <col min="29" max="16384" width="9.125" style="396"/>
  </cols>
  <sheetData>
    <row r="5" spans="1:28">
      <c r="H5" s="408" t="s">
        <v>413</v>
      </c>
      <c r="I5" s="407"/>
      <c r="J5" s="407"/>
      <c r="K5" s="407"/>
      <c r="L5" s="407"/>
      <c r="M5" s="407"/>
      <c r="N5" s="407"/>
      <c r="O5" s="408" t="s">
        <v>413</v>
      </c>
      <c r="P5" s="407"/>
      <c r="Q5" s="407"/>
      <c r="R5" s="407"/>
      <c r="S5" s="407"/>
      <c r="T5" s="407"/>
      <c r="U5" s="408" t="s">
        <v>302</v>
      </c>
      <c r="V5" s="407"/>
      <c r="W5" s="407"/>
      <c r="X5" s="407"/>
      <c r="Y5" s="407"/>
      <c r="Z5" s="407"/>
      <c r="AA5" s="407"/>
      <c r="AB5" s="408" t="s">
        <v>302</v>
      </c>
    </row>
    <row r="6" spans="1:28" ht="25.7">
      <c r="C6" s="674" t="s">
        <v>1363</v>
      </c>
      <c r="D6" s="536" t="s">
        <v>745</v>
      </c>
      <c r="E6" s="396" t="s">
        <v>742</v>
      </c>
      <c r="F6" s="396" t="s">
        <v>743</v>
      </c>
      <c r="G6" s="396" t="s">
        <v>744</v>
      </c>
      <c r="H6" s="411" t="s">
        <v>1364</v>
      </c>
      <c r="I6" s="407"/>
      <c r="J6" s="550" t="s">
        <v>745</v>
      </c>
      <c r="K6" s="407" t="s">
        <v>742</v>
      </c>
      <c r="L6" s="407" t="s">
        <v>743</v>
      </c>
      <c r="M6" s="407" t="s">
        <v>746</v>
      </c>
      <c r="N6" s="407" t="s">
        <v>744</v>
      </c>
      <c r="O6" s="411" t="s">
        <v>1365</v>
      </c>
      <c r="P6" s="407"/>
      <c r="Q6" s="550" t="s">
        <v>745</v>
      </c>
      <c r="R6" s="407" t="s">
        <v>742</v>
      </c>
      <c r="S6" s="407" t="s">
        <v>743</v>
      </c>
      <c r="T6" s="407" t="s">
        <v>744</v>
      </c>
      <c r="U6" s="411" t="s">
        <v>803</v>
      </c>
      <c r="V6" s="407"/>
      <c r="W6" s="550" t="s">
        <v>745</v>
      </c>
      <c r="X6" s="407" t="s">
        <v>742</v>
      </c>
      <c r="Y6" s="407" t="s">
        <v>743</v>
      </c>
      <c r="Z6" s="407" t="s">
        <v>746</v>
      </c>
      <c r="AA6" s="407" t="s">
        <v>744</v>
      </c>
      <c r="AB6" s="411" t="s">
        <v>804</v>
      </c>
    </row>
    <row r="7" spans="1:28">
      <c r="C7" s="547"/>
      <c r="D7" s="536"/>
      <c r="H7" s="552" t="s">
        <v>1341</v>
      </c>
      <c r="I7" s="407"/>
      <c r="J7" s="550"/>
      <c r="K7" s="407"/>
      <c r="L7" s="407"/>
      <c r="M7" s="407"/>
      <c r="N7" s="407"/>
      <c r="O7" s="552" t="s">
        <v>1341</v>
      </c>
      <c r="P7" s="407"/>
      <c r="Q7" s="550"/>
      <c r="R7" s="407"/>
      <c r="S7" s="407"/>
      <c r="T7" s="407"/>
      <c r="U7" s="552" t="s">
        <v>441</v>
      </c>
      <c r="V7" s="407"/>
      <c r="W7" s="550"/>
      <c r="X7" s="407"/>
      <c r="Y7" s="407"/>
      <c r="Z7" s="407"/>
      <c r="AA7" s="407"/>
      <c r="AB7" s="552" t="s">
        <v>441</v>
      </c>
    </row>
    <row r="8" spans="1:28">
      <c r="B8" s="406" t="s">
        <v>1366</v>
      </c>
      <c r="C8" s="547"/>
    </row>
    <row r="9" spans="1:28">
      <c r="A9" s="396" t="s">
        <v>712</v>
      </c>
      <c r="B9" s="396" t="s">
        <v>1367</v>
      </c>
      <c r="D9" s="537">
        <f>SUMIF('Bilanc dhe Fitim Humbje'!$S$7:$S$45,$A9,'Bilanc dhe Fitim Humbje'!$R$7:$R$45)</f>
        <v>-24012994.2322779</v>
      </c>
      <c r="E9" s="537"/>
      <c r="F9" s="537"/>
      <c r="G9" s="537"/>
      <c r="H9" s="433">
        <f t="shared" ref="H9:H20" si="0">SUM(D9:G9)</f>
        <v>-24012994.2322779</v>
      </c>
      <c r="J9" s="537">
        <f>SUMIF('Bilanc dhe Fitim Humbje'!$U$7:$U$45,$A9,'Bilanc dhe Fitim Humbje'!$T$7:$T$45)</f>
        <v>-13469929.488586521</v>
      </c>
      <c r="K9" s="537"/>
      <c r="L9" s="537"/>
      <c r="M9" s="537"/>
      <c r="N9" s="537"/>
      <c r="O9" s="433">
        <f>SUM(J9:N9)</f>
        <v>-13469929.488586521</v>
      </c>
      <c r="Q9" s="537">
        <f>SUMIF('Bilanc dhe Fitim Humbje'!$W$7:$W$45,$A9,'Bilanc dhe Fitim Humbje'!$V$7:$V$45)</f>
        <v>-171179.02931478404</v>
      </c>
      <c r="R9" s="537"/>
      <c r="S9" s="537"/>
      <c r="T9" s="537"/>
      <c r="U9" s="433">
        <f>SUM(Q9:T9)</f>
        <v>-171179.02931478404</v>
      </c>
      <c r="V9" s="433"/>
      <c r="W9" s="433">
        <f>SUMIF('Bilanc dhe Fitim Humbje'!$Y$7:$Y$45,$A9,'Bilanc dhe Fitim Humbje'!$X$7:$X$45)</f>
        <v>-96787.594227107853</v>
      </c>
      <c r="X9" s="433"/>
      <c r="Y9" s="433"/>
      <c r="Z9" s="433"/>
      <c r="AA9" s="433"/>
      <c r="AB9" s="433">
        <f>SUM(W9:AA9)</f>
        <v>-96787.594227107853</v>
      </c>
    </row>
    <row r="10" spans="1:28" ht="25.7">
      <c r="A10" s="396" t="s">
        <v>713</v>
      </c>
      <c r="B10" s="676" t="s">
        <v>1368</v>
      </c>
      <c r="H10" s="433">
        <f t="shared" si="0"/>
        <v>0</v>
      </c>
      <c r="O10" s="433"/>
      <c r="U10" s="433">
        <f t="shared" ref="U10:U20" si="1">SUM(Q10:T10)</f>
        <v>0</v>
      </c>
      <c r="V10" s="433"/>
      <c r="W10" s="433"/>
      <c r="X10" s="433"/>
      <c r="Y10" s="433"/>
      <c r="Z10" s="433"/>
      <c r="AA10" s="433"/>
      <c r="AB10" s="433"/>
    </row>
    <row r="11" spans="1:28" hidden="1">
      <c r="B11" s="461" t="s">
        <v>805</v>
      </c>
      <c r="D11" s="537">
        <f>'Bilanc dhe Fitim Humbje'!D27</f>
        <v>0.35000000000582077</v>
      </c>
      <c r="H11" s="433">
        <f>'Bilanc dhe Fitim Humbje'!D27</f>
        <v>0.35000000000582077</v>
      </c>
      <c r="O11" s="433"/>
      <c r="Q11" s="537">
        <f>'Bilanc dhe Fitim Humbje'!V27</f>
        <v>-704.27710413694729</v>
      </c>
      <c r="U11" s="433">
        <f>SUM(Q11:T11)</f>
        <v>-704.27710413694729</v>
      </c>
      <c r="V11" s="433"/>
      <c r="W11" s="433"/>
      <c r="X11" s="433"/>
      <c r="Y11" s="433"/>
      <c r="Z11" s="433"/>
      <c r="AA11" s="433"/>
      <c r="AB11" s="433"/>
    </row>
    <row r="12" spans="1:28">
      <c r="A12" s="396" t="s">
        <v>714</v>
      </c>
      <c r="B12" s="461" t="s">
        <v>1369</v>
      </c>
      <c r="C12" s="546">
        <v>20</v>
      </c>
      <c r="D12" s="537">
        <f>SUMIF('Bilanc dhe Fitim Humbje'!$S$7:$S$45,$A12,'Bilanc dhe Fitim Humbje'!$R$7:$R$45)</f>
        <v>0</v>
      </c>
      <c r="E12" s="537"/>
      <c r="F12" s="537">
        <f>-'Bilanc dhe Fitim Humbje'!D63</f>
        <v>-395667.90000000037</v>
      </c>
      <c r="G12" s="537"/>
      <c r="H12" s="433">
        <f t="shared" si="0"/>
        <v>-395667.90000000037</v>
      </c>
      <c r="J12" s="537">
        <f>SUMIF('Bilanc dhe Fitim Humbje'!$U$7:$U$45,$A12,'Bilanc dhe Fitim Humbje'!$T$7:$T$45)</f>
        <v>0</v>
      </c>
      <c r="K12" s="537"/>
      <c r="L12" s="537">
        <f>-'Bilanc dhe Fitim Humbje'!F63</f>
        <v>1336155.42</v>
      </c>
      <c r="M12" s="537"/>
      <c r="N12" s="537"/>
      <c r="O12" s="433">
        <f t="shared" ref="O12:O20" si="2">SUM(J12:N12)</f>
        <v>1336155.42</v>
      </c>
      <c r="Q12" s="537">
        <f>SUMIF('Bilanc dhe Fitim Humbje'!$W$7:$W$45,$A12,'Bilanc dhe Fitim Humbje'!$V$7:$V$45)</f>
        <v>0</v>
      </c>
      <c r="R12" s="537"/>
      <c r="S12" s="537">
        <f>-'Bilanc dhe Fitim Humbje'!K63</f>
        <v>-2820.5581693755371</v>
      </c>
      <c r="T12" s="537"/>
      <c r="U12" s="433">
        <f t="shared" si="1"/>
        <v>-2820.5581693755371</v>
      </c>
      <c r="V12" s="433"/>
      <c r="W12" s="433">
        <f>SUMIF('Bilanc dhe Fitim Humbje'!$Y$7:$Y$45,$A12,'Bilanc dhe Fitim Humbje'!$X$7:$X$45)</f>
        <v>0</v>
      </c>
      <c r="X12" s="433"/>
      <c r="Y12" s="433">
        <f>-'Bilanc dhe Fitim Humbje'!M63</f>
        <v>9600.8868290579867</v>
      </c>
      <c r="Z12" s="433"/>
      <c r="AA12" s="433"/>
      <c r="AB12" s="433">
        <f>SUM(W12:AA12)</f>
        <v>9600.8868290579867</v>
      </c>
    </row>
    <row r="13" spans="1:28">
      <c r="A13" s="396" t="s">
        <v>715</v>
      </c>
      <c r="B13" s="461" t="s">
        <v>1347</v>
      </c>
      <c r="C13" s="546">
        <v>6</v>
      </c>
      <c r="D13" s="537">
        <f>SUMIF('Bilanc dhe Fitim Humbje'!$S$7:$S$45,$A13,'Bilanc dhe Fitim Humbje'!$R$7:$R$45)</f>
        <v>0</v>
      </c>
      <c r="E13" s="537">
        <f>-'IFRS FS NOTES 31.12.2013'!I25</f>
        <v>304980</v>
      </c>
      <c r="F13" s="537"/>
      <c r="G13" s="537"/>
      <c r="H13" s="433">
        <f t="shared" si="0"/>
        <v>304980</v>
      </c>
      <c r="J13" s="537">
        <f>SUMIF('Bilanc dhe Fitim Humbje'!$U$7:$U$45,$A13,'Bilanc dhe Fitim Humbje'!$T$7:$T$45)</f>
        <v>0</v>
      </c>
      <c r="K13" s="537">
        <f>-'IFRS FS NOTES 31.12.2013'!I21</f>
        <v>381777</v>
      </c>
      <c r="L13" s="537"/>
      <c r="M13" s="537"/>
      <c r="N13" s="537"/>
      <c r="O13" s="433">
        <f t="shared" si="2"/>
        <v>381777</v>
      </c>
      <c r="Q13" s="537">
        <f>SUMIF('Bilanc dhe Fitim Humbje'!$W$7:$W$45,$A13,'Bilanc dhe Fitim Humbje'!$V$7:$V$45)</f>
        <v>0</v>
      </c>
      <c r="R13" s="537">
        <f>-'IFRS FS NOTES 31.12.2013'!X25</f>
        <v>2184.8269933376318</v>
      </c>
      <c r="S13" s="537"/>
      <c r="T13" s="537"/>
      <c r="U13" s="433">
        <f t="shared" si="1"/>
        <v>2184.8269933376318</v>
      </c>
      <c r="V13" s="433"/>
      <c r="W13" s="433">
        <f>SUMIF('Bilanc dhe Fitim Humbje'!$Y$7:$Y$45,$A13,'Bilanc dhe Fitim Humbje'!$X$7:$X$45)</f>
        <v>0</v>
      </c>
      <c r="X13" s="433">
        <f>-'IFRS FS NOTES 31.12.2013'!X21</f>
        <v>2747.9809976247029</v>
      </c>
      <c r="Y13" s="433"/>
      <c r="Z13" s="433"/>
      <c r="AA13" s="433"/>
      <c r="AB13" s="433">
        <f t="shared" ref="AB13:AB20" si="3">SUM(W13:AA13)</f>
        <v>2747.9809976247029</v>
      </c>
    </row>
    <row r="14" spans="1:28">
      <c r="A14" s="396" t="s">
        <v>716</v>
      </c>
      <c r="B14" s="461" t="s">
        <v>1370</v>
      </c>
      <c r="C14" s="546">
        <v>21</v>
      </c>
      <c r="D14" s="537">
        <f>SUMIF('Bilanc dhe Fitim Humbje'!$S$7:$S$45,$A14,'Bilanc dhe Fitim Humbje'!$R$7:$R$45)</f>
        <v>0</v>
      </c>
      <c r="E14" s="537"/>
      <c r="F14" s="537"/>
      <c r="G14" s="537">
        <f>-'Bilanc dhe Fitim Humbje'!D64</f>
        <v>117370.94634389998</v>
      </c>
      <c r="H14" s="433">
        <f t="shared" si="0"/>
        <v>117370.94634389998</v>
      </c>
      <c r="J14" s="537">
        <f>SUMIF('Bilanc dhe Fitim Humbje'!$U$7:$U$45,$A14,'Bilanc dhe Fitim Humbje'!$T$7:$T$45)</f>
        <v>0</v>
      </c>
      <c r="K14" s="537"/>
      <c r="L14" s="537"/>
      <c r="M14" s="537"/>
      <c r="N14" s="537">
        <f>-'Bilanc dhe Fitim Humbje'!F64</f>
        <v>92909.563852599997</v>
      </c>
      <c r="O14" s="433">
        <f t="shared" si="2"/>
        <v>92909.563852599997</v>
      </c>
      <c r="Q14" s="537">
        <f>SUMIF('Bilanc dhe Fitim Humbje'!$W$7:$W$45,$A14,'Bilanc dhe Fitim Humbje'!$V$7:$V$45)</f>
        <v>0</v>
      </c>
      <c r="R14" s="537"/>
      <c r="S14" s="537"/>
      <c r="T14" s="537">
        <f>-'Bilanc dhe Fitim Humbje'!K64</f>
        <v>836.69052141360123</v>
      </c>
      <c r="U14" s="433">
        <f t="shared" si="1"/>
        <v>836.69052141360123</v>
      </c>
      <c r="V14" s="433"/>
      <c r="W14" s="433">
        <f>SUMIF('Bilanc dhe Fitim Humbje'!$Y$7:$Y$45,$A14,'Bilanc dhe Fitim Humbje'!$X$7:$X$45)</f>
        <v>0</v>
      </c>
      <c r="X14" s="433"/>
      <c r="Y14" s="433"/>
      <c r="Z14" s="433"/>
      <c r="AA14" s="433">
        <f>-'Bilanc dhe Fitim Humbje'!M64</f>
        <v>667.59764211108723</v>
      </c>
      <c r="AB14" s="433">
        <f t="shared" si="3"/>
        <v>667.59764211108723</v>
      </c>
    </row>
    <row r="15" spans="1:28">
      <c r="A15" s="396" t="s">
        <v>717</v>
      </c>
      <c r="B15" s="406" t="s">
        <v>1371</v>
      </c>
      <c r="C15" s="547"/>
      <c r="H15" s="433">
        <f t="shared" si="0"/>
        <v>0</v>
      </c>
      <c r="O15" s="433"/>
      <c r="U15" s="433"/>
      <c r="V15" s="433"/>
      <c r="W15" s="433"/>
      <c r="X15" s="433"/>
      <c r="Y15" s="433"/>
      <c r="Z15" s="433"/>
      <c r="AA15" s="433"/>
      <c r="AB15" s="433"/>
    </row>
    <row r="16" spans="1:28" hidden="1">
      <c r="A16" s="396" t="s">
        <v>718</v>
      </c>
      <c r="B16" s="461" t="s">
        <v>709</v>
      </c>
      <c r="D16" s="537">
        <f>SUMIF('Bilanc dhe Fitim Humbje'!$S$7:$S$45,$A16,'Bilanc dhe Fitim Humbje'!$R$7:$R$45)</f>
        <v>0</v>
      </c>
      <c r="E16" s="537"/>
      <c r="F16" s="537"/>
      <c r="G16" s="537"/>
      <c r="H16" s="433">
        <f t="shared" si="0"/>
        <v>0</v>
      </c>
      <c r="J16" s="537">
        <f>SUMIF('Bilanc dhe Fitim Humbje'!$U$7:$U$45,$A16,'Bilanc dhe Fitim Humbje'!$T$7:$T$45)</f>
        <v>0</v>
      </c>
      <c r="K16" s="537"/>
      <c r="L16" s="537"/>
      <c r="M16" s="537"/>
      <c r="N16" s="537"/>
      <c r="O16" s="433">
        <f t="shared" si="2"/>
        <v>0</v>
      </c>
      <c r="Q16" s="537">
        <f>SUMIF('Bilanc dhe Fitim Humbje'!$W$7:$W$45,$A16,'Bilanc dhe Fitim Humbje'!$V$7:$V$45)</f>
        <v>0</v>
      </c>
      <c r="R16" s="537"/>
      <c r="S16" s="537"/>
      <c r="T16" s="537"/>
      <c r="U16" s="433">
        <f t="shared" si="1"/>
        <v>0</v>
      </c>
      <c r="V16" s="433"/>
      <c r="W16" s="433">
        <f>SUMIF('Bilanc dhe Fitim Humbje'!$Y$7:$Y$45,$A16,'Bilanc dhe Fitim Humbje'!$X$7:$X$45)</f>
        <v>0</v>
      </c>
      <c r="X16" s="433"/>
      <c r="Y16" s="433"/>
      <c r="Z16" s="433"/>
      <c r="AA16" s="433"/>
      <c r="AB16" s="433">
        <f t="shared" si="3"/>
        <v>0</v>
      </c>
    </row>
    <row r="17" spans="1:28">
      <c r="A17" s="396" t="s">
        <v>719</v>
      </c>
      <c r="B17" s="461" t="s">
        <v>1372</v>
      </c>
      <c r="C17" s="546" t="s">
        <v>1311</v>
      </c>
      <c r="D17" s="537">
        <f>SUMIF('Bilanc dhe Fitim Humbje'!$S$7:$S$45,$A17,'Bilanc dhe Fitim Humbje'!$R$7:$R$45)</f>
        <v>131535756.6996341</v>
      </c>
      <c r="E17" s="537"/>
      <c r="F17" s="537"/>
      <c r="G17" s="537"/>
      <c r="H17" s="433">
        <f t="shared" si="0"/>
        <v>131535756.6996341</v>
      </c>
      <c r="J17" s="537">
        <f>SUMIF('Bilanc dhe Fitim Humbje'!$U$7:$U$45,$A17,'Bilanc dhe Fitim Humbje'!$T$7:$T$45)</f>
        <v>-265429765.855766</v>
      </c>
      <c r="K17" s="537"/>
      <c r="L17" s="537"/>
      <c r="M17" s="537"/>
      <c r="N17" s="537"/>
      <c r="O17" s="433">
        <f t="shared" si="2"/>
        <v>-265429765.855766</v>
      </c>
      <c r="Q17" s="537">
        <f>SUMIF('Bilanc dhe Fitim Humbje'!$W$7:$W$45,$A17,'Bilanc dhe Fitim Humbje'!$V$7:$V$45)</f>
        <v>946911.56634428177</v>
      </c>
      <c r="R17" s="537"/>
      <c r="S17" s="537"/>
      <c r="T17" s="537"/>
      <c r="U17" s="433">
        <f t="shared" si="1"/>
        <v>946911.56634428177</v>
      </c>
      <c r="V17" s="433"/>
      <c r="W17" s="433">
        <f>SUMIF('Bilanc dhe Fitim Humbje'!$Y$7:$Y$45,$A17,'Bilanc dhe Fitim Humbje'!$X$7:$X$45)</f>
        <v>-1901017.9148693432</v>
      </c>
      <c r="X17" s="433"/>
      <c r="Y17" s="433"/>
      <c r="Z17" s="433"/>
      <c r="AA17" s="433"/>
      <c r="AB17" s="433">
        <f t="shared" si="3"/>
        <v>-1901017.9148693432</v>
      </c>
    </row>
    <row r="18" spans="1:28">
      <c r="A18" s="396" t="s">
        <v>720</v>
      </c>
      <c r="B18" s="461" t="s">
        <v>1373</v>
      </c>
      <c r="C18" s="546">
        <v>14</v>
      </c>
      <c r="D18" s="537">
        <f>SUMIF('Bilanc dhe Fitim Humbje'!$S$7:$S$45,$A18,'Bilanc dhe Fitim Humbje'!$R$7:$R$45)</f>
        <v>9889540.2865529954</v>
      </c>
      <c r="E18" s="537"/>
      <c r="F18" s="537">
        <f>-F12</f>
        <v>395667.90000000037</v>
      </c>
      <c r="G18" s="537"/>
      <c r="H18" s="433">
        <f t="shared" si="0"/>
        <v>10285208.186552996</v>
      </c>
      <c r="J18" s="537">
        <f>SUMIF('Bilanc dhe Fitim Humbje'!$U$7:$U$45,$A18,'Bilanc dhe Fitim Humbje'!$T$7:$T$45)</f>
        <v>84693192.055415004</v>
      </c>
      <c r="K18" s="537"/>
      <c r="L18" s="537">
        <f>-L12</f>
        <v>-1336155.42</v>
      </c>
      <c r="M18" s="537"/>
      <c r="N18" s="537"/>
      <c r="O18" s="433">
        <f t="shared" si="2"/>
        <v>83357036.635415003</v>
      </c>
      <c r="Q18" s="537">
        <f>SUMIF('Bilanc dhe Fitim Humbje'!$W$7:$W$45,$A18,'Bilanc dhe Fitim Humbje'!$V$7:$V$45)</f>
        <v>66083.441895896336</v>
      </c>
      <c r="R18" s="537"/>
      <c r="S18" s="537">
        <f>-S12</f>
        <v>2820.5581693755371</v>
      </c>
      <c r="T18" s="537"/>
      <c r="U18" s="433">
        <f t="shared" si="1"/>
        <v>68904.000065271874</v>
      </c>
      <c r="V18" s="433"/>
      <c r="W18" s="433">
        <f>SUMIF('Bilanc dhe Fitim Humbje'!$Y$7:$Y$45,$A18,'Bilanc dhe Fitim Humbje'!$X$7:$X$45)</f>
        <v>604745.91650930746</v>
      </c>
      <c r="X18" s="433"/>
      <c r="Y18" s="433">
        <f>-Y12</f>
        <v>-9600.8868290579867</v>
      </c>
      <c r="Z18" s="433"/>
      <c r="AA18" s="433"/>
      <c r="AB18" s="433">
        <f t="shared" si="3"/>
        <v>595145.02968024951</v>
      </c>
    </row>
    <row r="19" spans="1:28">
      <c r="A19" s="396" t="s">
        <v>721</v>
      </c>
      <c r="B19" s="461" t="s">
        <v>1374</v>
      </c>
      <c r="C19" s="546">
        <v>15</v>
      </c>
      <c r="D19" s="537">
        <f>SUMIF('Bilanc dhe Fitim Humbje'!$S$7:$S$45,$A19,'Bilanc dhe Fitim Humbje'!$R$7:$R$45)</f>
        <v>29012.949999880046</v>
      </c>
      <c r="E19" s="537"/>
      <c r="F19" s="537"/>
      <c r="G19" s="537"/>
      <c r="H19" s="433">
        <f t="shared" si="0"/>
        <v>29012.949999880046</v>
      </c>
      <c r="J19" s="537">
        <f>SUMIF('Bilanc dhe Fitim Humbje'!$U$7:$U$45,$A19,'Bilanc dhe Fitim Humbje'!$T$7:$T$45)</f>
        <v>-20859453.999999881</v>
      </c>
      <c r="K19" s="537"/>
      <c r="L19" s="537"/>
      <c r="M19" s="537"/>
      <c r="N19" s="537"/>
      <c r="O19" s="433">
        <f t="shared" si="2"/>
        <v>-20859453.999999881</v>
      </c>
      <c r="Q19" s="537">
        <f>SUMIF('Bilanc dhe Fitim Humbje'!$W$7:$W$45,$A19,'Bilanc dhe Fitim Humbje'!$V$7:$V$45)</f>
        <v>-719.51205555809702</v>
      </c>
      <c r="R19" s="537"/>
      <c r="S19" s="537"/>
      <c r="T19" s="537"/>
      <c r="U19" s="433">
        <f>SUM(Q19:T19)</f>
        <v>-719.51205555809702</v>
      </c>
      <c r="V19" s="433"/>
      <c r="W19" s="433">
        <f>SUMIF('Bilanc dhe Fitim Humbje'!$Y$7:$Y$45,$A19,'Bilanc dhe Fitim Humbje'!$X$7:$X$45)</f>
        <v>-151155.17988802888</v>
      </c>
      <c r="X19" s="433"/>
      <c r="Y19" s="433"/>
      <c r="Z19" s="433"/>
      <c r="AA19" s="433"/>
      <c r="AB19" s="433">
        <f t="shared" si="3"/>
        <v>-151155.17988802888</v>
      </c>
    </row>
    <row r="20" spans="1:28">
      <c r="A20" s="396" t="s">
        <v>722</v>
      </c>
      <c r="B20" s="461" t="s">
        <v>1375</v>
      </c>
      <c r="C20" s="546">
        <v>21</v>
      </c>
      <c r="D20" s="537">
        <f>SUMIF('Bilanc dhe Fitim Humbje'!$S$7:$S$45,$A20,'Bilanc dhe Fitim Humbje'!$R$7:$R$45)</f>
        <v>0</v>
      </c>
      <c r="E20" s="537"/>
      <c r="F20" s="537"/>
      <c r="G20" s="537">
        <f>-G14</f>
        <v>-117370.94634389998</v>
      </c>
      <c r="H20" s="433">
        <f t="shared" si="0"/>
        <v>-117370.94634389998</v>
      </c>
      <c r="J20" s="537">
        <f>SUMIF('Bilanc dhe Fitim Humbje'!$U$7:$U$45,$A20,'Bilanc dhe Fitim Humbje'!$T$7:$T$45)</f>
        <v>0</v>
      </c>
      <c r="K20" s="537"/>
      <c r="L20" s="537"/>
      <c r="M20" s="537"/>
      <c r="N20" s="537">
        <f>-N14</f>
        <v>-92909.563852599997</v>
      </c>
      <c r="O20" s="433">
        <f t="shared" si="2"/>
        <v>-92909.563852599997</v>
      </c>
      <c r="Q20" s="537">
        <f>SUMIF('Bilanc dhe Fitim Humbje'!$W$7:$W$45,$A20,'Bilanc dhe Fitim Humbje'!$V$7:$V$45)</f>
        <v>0</v>
      </c>
      <c r="R20" s="537"/>
      <c r="S20" s="537"/>
      <c r="T20" s="537">
        <f>-T14</f>
        <v>-836.69052141360123</v>
      </c>
      <c r="U20" s="433">
        <f t="shared" si="1"/>
        <v>-836.69052141360123</v>
      </c>
      <c r="V20" s="433"/>
      <c r="W20" s="433">
        <f>SUMIF('Bilanc dhe Fitim Humbje'!$Y$7:$Y$45,$A20,'Bilanc dhe Fitim Humbje'!$X$7:$X$45)</f>
        <v>0</v>
      </c>
      <c r="X20" s="433"/>
      <c r="Y20" s="433"/>
      <c r="Z20" s="433"/>
      <c r="AA20" s="433">
        <f>-AA14</f>
        <v>-667.59764211108723</v>
      </c>
      <c r="AB20" s="433">
        <f t="shared" si="3"/>
        <v>-667.59764211108723</v>
      </c>
    </row>
    <row r="21" spans="1:28" ht="25.7">
      <c r="A21" s="396" t="s">
        <v>723</v>
      </c>
      <c r="B21" s="677" t="s">
        <v>1376</v>
      </c>
      <c r="C21" s="551"/>
      <c r="D21" s="538">
        <f>SUM(D9:D20)</f>
        <v>117441316.05390908</v>
      </c>
      <c r="E21" s="538"/>
      <c r="F21" s="538"/>
      <c r="G21" s="538"/>
      <c r="H21" s="614">
        <f>SUM(H9:H20)</f>
        <v>117746296.05390909</v>
      </c>
      <c r="J21" s="538">
        <f>SUM(J9:J20)</f>
        <v>-215065957.28893742</v>
      </c>
      <c r="K21" s="538"/>
      <c r="L21" s="538"/>
      <c r="M21" s="538"/>
      <c r="N21" s="538"/>
      <c r="O21" s="614">
        <f>SUM(O9:O20)</f>
        <v>-214684180.28893739</v>
      </c>
      <c r="Q21" s="538">
        <f>SUM(Q9:Q20)</f>
        <v>840392.18976569897</v>
      </c>
      <c r="R21" s="538"/>
      <c r="S21" s="538"/>
      <c r="T21" s="538"/>
      <c r="U21" s="614">
        <f>SUM(U9:U20)</f>
        <v>842577.01675903657</v>
      </c>
      <c r="V21" s="430"/>
      <c r="W21" s="430">
        <f>SUM(W9:W20)</f>
        <v>-1544214.7724751725</v>
      </c>
      <c r="X21" s="430"/>
      <c r="Y21" s="430"/>
      <c r="Z21" s="430"/>
      <c r="AA21" s="430"/>
      <c r="AB21" s="614">
        <f>SUM(AB9:AB20)</f>
        <v>-1541466.7914775477</v>
      </c>
    </row>
    <row r="22" spans="1:28">
      <c r="A22" s="396" t="s">
        <v>724</v>
      </c>
      <c r="B22" s="406"/>
      <c r="C22" s="547"/>
      <c r="H22" s="433"/>
      <c r="O22" s="433"/>
      <c r="U22" s="433"/>
      <c r="V22" s="433"/>
      <c r="W22" s="433"/>
      <c r="X22" s="433"/>
      <c r="Y22" s="433"/>
      <c r="Z22" s="433"/>
      <c r="AA22" s="433"/>
      <c r="AB22" s="433"/>
    </row>
    <row r="23" spans="1:28">
      <c r="A23" s="396" t="s">
        <v>725</v>
      </c>
      <c r="B23" s="406" t="s">
        <v>1377</v>
      </c>
      <c r="C23" s="547"/>
      <c r="H23" s="433"/>
      <c r="O23" s="433"/>
      <c r="U23" s="433"/>
      <c r="V23" s="433"/>
      <c r="W23" s="433"/>
      <c r="X23" s="433"/>
      <c r="Y23" s="433"/>
      <c r="Z23" s="433"/>
      <c r="AA23" s="433"/>
      <c r="AB23" s="433"/>
    </row>
    <row r="24" spans="1:28">
      <c r="A24" s="396" t="s">
        <v>726</v>
      </c>
      <c r="B24" s="396" t="s">
        <v>1378</v>
      </c>
      <c r="C24" s="546">
        <v>6</v>
      </c>
      <c r="D24" s="537">
        <f>SUMIF('Bilanc dhe Fitim Humbje'!$S$7:$S$45,$A24,'Bilanc dhe Fitim Humbje'!$R$7:$R$45)</f>
        <v>-73115.295000000158</v>
      </c>
      <c r="E24" s="537">
        <f>-E13</f>
        <v>-304980</v>
      </c>
      <c r="F24" s="537"/>
      <c r="G24" s="537"/>
      <c r="H24" s="433">
        <f>SUM(D24:G24)</f>
        <v>-378095.29500000016</v>
      </c>
      <c r="J24" s="537">
        <f>SUMIF('Bilanc dhe Fitim Humbje'!$U$7:$U$45,$A24,'Bilanc dhe Fitim Humbje'!$T$7:$T$45)</f>
        <v>381777</v>
      </c>
      <c r="K24" s="537">
        <v>-381777</v>
      </c>
      <c r="L24" s="537"/>
      <c r="M24" s="537"/>
      <c r="N24" s="537"/>
      <c r="O24" s="433">
        <f t="shared" ref="O24:O26" si="4">SUM(J24:N24)</f>
        <v>0</v>
      </c>
      <c r="Q24" s="537">
        <f>SUMIF('Bilanc dhe Fitim Humbje'!$W$7:$W$45,$A24,'Bilanc dhe Fitim Humbje'!$V$7:$V$45)</f>
        <v>-474.21568868795657</v>
      </c>
      <c r="R24" s="537">
        <f>-R13</f>
        <v>-2184.8269933376318</v>
      </c>
      <c r="S24" s="537"/>
      <c r="T24" s="537"/>
      <c r="U24" s="433">
        <f t="shared" ref="U24:U26" si="5">SUM(Q24:T24)</f>
        <v>-2659.0426820255884</v>
      </c>
      <c r="V24" s="433"/>
      <c r="W24" s="433">
        <f>SUMIF('Bilanc dhe Fitim Humbje'!$Y$7:$Y$45,$A24,'Bilanc dhe Fitim Humbje'!$X$7:$X$45)</f>
        <v>2799.6164903699137</v>
      </c>
      <c r="X24" s="433">
        <f>-X13</f>
        <v>-2747.9809976247029</v>
      </c>
      <c r="Y24" s="433"/>
      <c r="Z24" s="433"/>
      <c r="AA24" s="433"/>
      <c r="AB24" s="433">
        <f t="shared" ref="AB24:AB26" si="6">SUM(W24:AA24)</f>
        <v>51.63549274521074</v>
      </c>
    </row>
    <row r="25" spans="1:28">
      <c r="A25" s="396" t="s">
        <v>727</v>
      </c>
      <c r="B25" s="396" t="s">
        <v>1379</v>
      </c>
      <c r="C25" s="546">
        <v>7</v>
      </c>
      <c r="D25" s="537">
        <f>SUMIF('Bilanc dhe Fitim Humbje'!$S$7:$S$45,$A25,'Bilanc dhe Fitim Humbje'!$R$7:$R$45)</f>
        <v>-635580696.00079989</v>
      </c>
      <c r="E25" s="537">
        <f>+'TB Data'!E33</f>
        <v>628694.67000000097</v>
      </c>
      <c r="F25" s="537"/>
      <c r="G25" s="537"/>
      <c r="H25" s="433">
        <f>SUM(D25:G25)</f>
        <v>-634952001.33079994</v>
      </c>
      <c r="J25" s="537">
        <f>SUMIF('Bilanc dhe Fitim Humbje'!$U$7:$U$45,$A25,'Bilanc dhe Fitim Humbje'!$T$7:$T$45)</f>
        <v>-234093246.55299997</v>
      </c>
      <c r="K25" s="537"/>
      <c r="L25" s="537"/>
      <c r="M25" s="537"/>
      <c r="N25" s="537"/>
      <c r="O25" s="433">
        <f t="shared" si="4"/>
        <v>-234093246.55299997</v>
      </c>
      <c r="Q25" s="537">
        <f>SUMIF('Bilanc dhe Fitim Humbje'!$W$7:$W$45,$A25,'Bilanc dhe Fitim Humbje'!$V$7:$V$45)</f>
        <v>-4496251.9061737489</v>
      </c>
      <c r="R25" s="537">
        <f>E25/140.2</f>
        <v>4484.2701141226889</v>
      </c>
      <c r="S25" s="537"/>
      <c r="T25" s="537"/>
      <c r="U25" s="433">
        <f t="shared" si="5"/>
        <v>-4491767.636059626</v>
      </c>
      <c r="V25" s="433"/>
      <c r="W25" s="433">
        <f>SUMIF('Bilanc dhe Fitim Humbje'!$Y$7:$Y$45,$A25,'Bilanc dhe Fitim Humbje'!$X$7:$X$45)</f>
        <v>-1644427.6386253154</v>
      </c>
      <c r="X25" s="433"/>
      <c r="Y25" s="433"/>
      <c r="Z25" s="433"/>
      <c r="AA25" s="433"/>
      <c r="AB25" s="433">
        <f t="shared" si="6"/>
        <v>-1644427.6386253154</v>
      </c>
    </row>
    <row r="26" spans="1:28" hidden="1">
      <c r="A26" s="396" t="s">
        <v>728</v>
      </c>
      <c r="B26" s="396" t="s">
        <v>710</v>
      </c>
      <c r="D26" s="537">
        <f>SUMIF('Bilanc dhe Fitim Humbje'!$S$7:$S$45,$A26,'Bilanc dhe Fitim Humbje'!$R$7:$R$45)</f>
        <v>0</v>
      </c>
      <c r="E26" s="537"/>
      <c r="F26" s="537"/>
      <c r="G26" s="537"/>
      <c r="H26" s="433">
        <f>SUM(D26:G26)</f>
        <v>0</v>
      </c>
      <c r="J26" s="537">
        <f>SUMIF('Bilanc dhe Fitim Humbje'!$U$7:$U$45,$A26,'Bilanc dhe Fitim Humbje'!$T$7:$T$45)</f>
        <v>0</v>
      </c>
      <c r="K26" s="537"/>
      <c r="L26" s="537"/>
      <c r="M26" s="537"/>
      <c r="N26" s="537"/>
      <c r="O26" s="433">
        <f t="shared" si="4"/>
        <v>0</v>
      </c>
      <c r="Q26" s="537">
        <f>SUMIF('Bilanc dhe Fitim Humbje'!$W$7:$W$45,$A26,'Bilanc dhe Fitim Humbje'!$V$7:$V$45)</f>
        <v>0</v>
      </c>
      <c r="R26" s="537"/>
      <c r="S26" s="537"/>
      <c r="T26" s="537"/>
      <c r="U26" s="433">
        <f t="shared" si="5"/>
        <v>0</v>
      </c>
      <c r="V26" s="433"/>
      <c r="W26" s="433">
        <f>SUMIF('Bilanc dhe Fitim Humbje'!$Y$7:$Y$45,$A26,'Bilanc dhe Fitim Humbje'!$X$7:$X$45)</f>
        <v>0</v>
      </c>
      <c r="X26" s="433"/>
      <c r="Y26" s="433"/>
      <c r="Z26" s="433"/>
      <c r="AA26" s="433"/>
      <c r="AB26" s="433">
        <f t="shared" si="6"/>
        <v>0</v>
      </c>
    </row>
    <row r="27" spans="1:28">
      <c r="A27" s="396" t="s">
        <v>729</v>
      </c>
      <c r="B27" s="548" t="s">
        <v>1380</v>
      </c>
      <c r="C27" s="551"/>
      <c r="D27" s="538">
        <f>SUM(D24:D26)</f>
        <v>-635653811.29579985</v>
      </c>
      <c r="E27" s="538"/>
      <c r="F27" s="538"/>
      <c r="G27" s="538"/>
      <c r="H27" s="614">
        <f>SUM(H24:H26)</f>
        <v>-635330096.62579989</v>
      </c>
      <c r="J27" s="538">
        <f>SUM(J24:J26)</f>
        <v>-233711469.55299997</v>
      </c>
      <c r="K27" s="538"/>
      <c r="L27" s="538"/>
      <c r="M27" s="538"/>
      <c r="N27" s="538"/>
      <c r="O27" s="614">
        <f>SUM(O24:O26)</f>
        <v>-234093246.55299997</v>
      </c>
      <c r="Q27" s="538">
        <f>SUM(Q24:Q26)</f>
        <v>-4496726.1218624366</v>
      </c>
      <c r="R27" s="538"/>
      <c r="S27" s="538"/>
      <c r="T27" s="538"/>
      <c r="U27" s="614">
        <f>SUM(U24:U26)</f>
        <v>-4494426.6787416516</v>
      </c>
      <c r="V27" s="430"/>
      <c r="W27" s="430">
        <f>SUM(W24:W26)</f>
        <v>-1641628.0221349455</v>
      </c>
      <c r="X27" s="430"/>
      <c r="Y27" s="430"/>
      <c r="Z27" s="430"/>
      <c r="AA27" s="430"/>
      <c r="AB27" s="614">
        <f>SUM(AB24:AB26)</f>
        <v>-1644376.0031325701</v>
      </c>
    </row>
    <row r="28" spans="1:28">
      <c r="A28" s="396" t="s">
        <v>730</v>
      </c>
      <c r="H28" s="433"/>
      <c r="O28" s="433"/>
      <c r="U28" s="433"/>
      <c r="V28" s="433"/>
      <c r="W28" s="433"/>
      <c r="X28" s="433"/>
      <c r="Y28" s="433"/>
      <c r="Z28" s="433"/>
      <c r="AA28" s="433"/>
      <c r="AB28" s="433"/>
    </row>
    <row r="29" spans="1:28">
      <c r="A29" s="396" t="s">
        <v>731</v>
      </c>
      <c r="B29" s="406" t="s">
        <v>1381</v>
      </c>
      <c r="C29" s="547"/>
      <c r="H29" s="433"/>
      <c r="O29" s="433"/>
      <c r="U29" s="433"/>
      <c r="V29" s="433"/>
      <c r="W29" s="433"/>
      <c r="X29" s="433"/>
      <c r="Y29" s="433"/>
      <c r="Z29" s="433"/>
      <c r="AA29" s="433"/>
      <c r="AB29" s="433"/>
    </row>
    <row r="30" spans="1:28">
      <c r="A30" s="396" t="s">
        <v>732</v>
      </c>
      <c r="B30" s="396" t="s">
        <v>1382</v>
      </c>
      <c r="C30" s="546">
        <v>16</v>
      </c>
      <c r="D30" s="537">
        <f>SUMIF('Bilanc dhe Fitim Humbje'!$S$7:$S$45,$A30,'Bilanc dhe Fitim Humbje'!$R$7:$R$45)</f>
        <v>70405000.000000119</v>
      </c>
      <c r="E30" s="537"/>
      <c r="F30" s="537"/>
      <c r="G30" s="537"/>
      <c r="H30" s="433">
        <f>SUM(D30:G30)</f>
        <v>70405000.000000119</v>
      </c>
      <c r="J30" s="537">
        <f>SUMIF('Bilanc dhe Fitim Humbje'!$U$7:$U$45,$A30,'Bilanc dhe Fitim Humbje'!$T$7:$T$45)</f>
        <v>647062729.99999988</v>
      </c>
      <c r="K30" s="537"/>
      <c r="L30" s="537"/>
      <c r="M30" s="537"/>
      <c r="N30" s="537"/>
      <c r="O30" s="433">
        <f t="shared" ref="O30:O33" si="7">SUM(J30:N30)</f>
        <v>647062729.99999988</v>
      </c>
      <c r="Q30" s="537">
        <f>SUMIF('Bilanc dhe Fitim Humbje'!$W$7:$W$45,$A30,'Bilanc dhe Fitim Humbje'!$V$7:$V$45)</f>
        <v>499999.79164030612</v>
      </c>
      <c r="R30" s="537"/>
      <c r="S30" s="537"/>
      <c r="T30" s="537"/>
      <c r="U30" s="433">
        <f t="shared" ref="U30:U33" si="8">SUM(Q30:T30)</f>
        <v>499999.79164030612</v>
      </c>
      <c r="V30" s="433"/>
      <c r="W30" s="433">
        <f>SUMIF('Bilanc dhe Fitim Humbje'!$Y$7:$Y$45,$A30,'Bilanc dhe Fitim Humbje'!$X$7:$X$45)</f>
        <v>4630279.0284587312</v>
      </c>
      <c r="X30" s="433"/>
      <c r="Y30" s="433"/>
      <c r="Z30" s="433"/>
      <c r="AA30" s="433"/>
      <c r="AB30" s="433">
        <f t="shared" ref="AB30:AB33" si="9">SUM(W30:AA30)</f>
        <v>4630279.0284587312</v>
      </c>
    </row>
    <row r="31" spans="1:28" hidden="1">
      <c r="A31" s="396" t="s">
        <v>733</v>
      </c>
      <c r="B31" s="396" t="s">
        <v>711</v>
      </c>
      <c r="D31" s="537">
        <f>SUMIF('Bilanc dhe Fitim Humbje'!$S$7:$S$45,$A31,'Bilanc dhe Fitim Humbje'!$R$7:$R$45)</f>
        <v>0</v>
      </c>
      <c r="E31" s="537"/>
      <c r="F31" s="537"/>
      <c r="G31" s="537"/>
      <c r="H31" s="433">
        <f t="shared" ref="H31:H33" si="10">SUM(D31:G31)</f>
        <v>0</v>
      </c>
      <c r="J31" s="537">
        <f>SUMIF('Bilanc dhe Fitim Humbje'!$U$7:$U$45,$A31,'Bilanc dhe Fitim Humbje'!$T$7:$T$45)</f>
        <v>0</v>
      </c>
      <c r="K31" s="537"/>
      <c r="L31" s="537"/>
      <c r="M31" s="537"/>
      <c r="N31" s="537"/>
      <c r="O31" s="433">
        <f t="shared" si="7"/>
        <v>0</v>
      </c>
      <c r="Q31" s="537">
        <f>SUMIF('Bilanc dhe Fitim Humbje'!$W$7:$W$45,$A31,'Bilanc dhe Fitim Humbje'!$V$7:$V$45)</f>
        <v>0</v>
      </c>
      <c r="R31" s="537"/>
      <c r="S31" s="537"/>
      <c r="T31" s="537"/>
      <c r="U31" s="433">
        <f t="shared" si="8"/>
        <v>0</v>
      </c>
      <c r="V31" s="433"/>
      <c r="W31" s="433">
        <f>SUMIF('Bilanc dhe Fitim Humbje'!$Y$7:$Y$45,$A31,'Bilanc dhe Fitim Humbje'!$X$7:$X$45)</f>
        <v>0</v>
      </c>
      <c r="X31" s="433"/>
      <c r="Y31" s="433"/>
      <c r="Z31" s="433"/>
      <c r="AA31" s="433"/>
      <c r="AB31" s="433">
        <f t="shared" si="9"/>
        <v>0</v>
      </c>
    </row>
    <row r="32" spans="1:28">
      <c r="B32" s="396" t="s">
        <v>1383</v>
      </c>
      <c r="C32" s="546">
        <v>12</v>
      </c>
      <c r="D32" s="537">
        <f>SUMIF('Bilanc dhe Fitim Humbje'!$S$7:$S$45,$A32,'Bilanc dhe Fitim Humbje'!$R$7:$R$45)</f>
        <v>0</v>
      </c>
      <c r="E32" s="537">
        <f>'TB Data'!E29</f>
        <v>252557698.83000001</v>
      </c>
      <c r="F32" s="537"/>
      <c r="G32" s="537"/>
      <c r="H32" s="433">
        <f t="shared" si="10"/>
        <v>252557698.83000001</v>
      </c>
      <c r="J32" s="537"/>
      <c r="K32" s="537"/>
      <c r="L32" s="537"/>
      <c r="M32" s="537"/>
      <c r="N32" s="537"/>
      <c r="O32" s="433"/>
      <c r="Q32" s="537"/>
      <c r="R32" s="537">
        <f>E32/140.2</f>
        <v>1801410.1200427962</v>
      </c>
      <c r="S32" s="537"/>
      <c r="T32" s="537"/>
      <c r="U32" s="433">
        <f t="shared" si="8"/>
        <v>1801410.1200427962</v>
      </c>
      <c r="V32" s="433"/>
      <c r="W32" s="433"/>
      <c r="X32" s="433"/>
      <c r="Y32" s="433"/>
      <c r="Z32" s="433"/>
      <c r="AA32" s="433"/>
      <c r="AB32" s="433"/>
    </row>
    <row r="33" spans="1:28">
      <c r="A33" s="396" t="s">
        <v>734</v>
      </c>
      <c r="B33" s="396" t="s">
        <v>1384</v>
      </c>
      <c r="C33" s="546">
        <v>12</v>
      </c>
      <c r="D33" s="537">
        <f>SUMIF('Bilanc dhe Fitim Humbje'!$S$7:$S$45,$A33,'Bilanc dhe Fitim Humbje'!$R$7:$R$45)</f>
        <v>252881492.62279099</v>
      </c>
      <c r="E33" s="537">
        <f>-E32-'TB Data'!E33</f>
        <v>-253186393.5</v>
      </c>
      <c r="F33" s="537"/>
      <c r="G33" s="537"/>
      <c r="H33" s="433">
        <f t="shared" si="10"/>
        <v>-304900.87720900774</v>
      </c>
      <c r="J33" s="537">
        <f>SUMIF('Bilanc dhe Fitim Humbje'!$U$7:$U$45,$A33,'Bilanc dhe Fitim Humbje'!$T$7:$T$45)</f>
        <v>-278792.75336279988</v>
      </c>
      <c r="K33" s="537"/>
      <c r="L33" s="537"/>
      <c r="M33" s="537"/>
      <c r="N33" s="537"/>
      <c r="O33" s="433">
        <f t="shared" si="7"/>
        <v>-278792.75336279988</v>
      </c>
      <c r="Q33" s="537">
        <f>SUMIF('Bilanc dhe Fitim Humbje'!$W$7:$W$45,$A33,'Bilanc dhe Fitim Humbje'!$V$7:$V$45)</f>
        <v>1803681.5991644962</v>
      </c>
      <c r="R33" s="537">
        <f>E33/140.2</f>
        <v>-1805894.3901569189</v>
      </c>
      <c r="S33" s="537"/>
      <c r="T33" s="537"/>
      <c r="U33" s="433">
        <f t="shared" si="8"/>
        <v>-2212.7909924227279</v>
      </c>
      <c r="V33" s="433"/>
      <c r="W33" s="433">
        <f>SUMIF('Bilanc dhe Fitim Humbje'!$Y$7:$Y$45,$A33,'Bilanc dhe Fitim Humbje'!$X$7:$X$45)</f>
        <v>-2048.4603415591332</v>
      </c>
      <c r="X33" s="433"/>
      <c r="Y33" s="433"/>
      <c r="Z33" s="433"/>
      <c r="AA33" s="433"/>
      <c r="AB33" s="433">
        <f t="shared" si="9"/>
        <v>-2048.4603415591332</v>
      </c>
    </row>
    <row r="34" spans="1:28">
      <c r="A34" s="396" t="s">
        <v>735</v>
      </c>
      <c r="B34" s="548" t="s">
        <v>1385</v>
      </c>
      <c r="C34" s="551"/>
      <c r="D34" s="538">
        <f>SUM(D30:D33)</f>
        <v>323286492.62279111</v>
      </c>
      <c r="E34" s="538"/>
      <c r="F34" s="538"/>
      <c r="G34" s="538"/>
      <c r="H34" s="614">
        <f>SUM(H30:H33)</f>
        <v>322657797.95279115</v>
      </c>
      <c r="J34" s="538">
        <f>SUM(J30:J33)</f>
        <v>646783937.24663711</v>
      </c>
      <c r="K34" s="538"/>
      <c r="L34" s="538"/>
      <c r="M34" s="538"/>
      <c r="N34" s="538"/>
      <c r="O34" s="614">
        <f>SUM(O30:O33)</f>
        <v>646783937.24663711</v>
      </c>
      <c r="Q34" s="538">
        <f>SUM(Q30:Q33)</f>
        <v>2303681.3908048021</v>
      </c>
      <c r="R34" s="538"/>
      <c r="S34" s="538"/>
      <c r="T34" s="538"/>
      <c r="U34" s="614">
        <f>SUM(U30:U33)</f>
        <v>2299197.1206906792</v>
      </c>
      <c r="V34" s="430"/>
      <c r="W34" s="430">
        <f>SUM(W30:W33)</f>
        <v>4628230.5681171725</v>
      </c>
      <c r="X34" s="430"/>
      <c r="Y34" s="430"/>
      <c r="Z34" s="430"/>
      <c r="AA34" s="430"/>
      <c r="AB34" s="614">
        <f>SUM(AB30:AB33)</f>
        <v>4628230.5681171725</v>
      </c>
    </row>
    <row r="35" spans="1:28">
      <c r="A35" s="396" t="s">
        <v>736</v>
      </c>
      <c r="H35" s="433"/>
      <c r="O35" s="433"/>
      <c r="U35" s="433"/>
      <c r="V35" s="433"/>
      <c r="W35" s="433"/>
      <c r="X35" s="433"/>
      <c r="Y35" s="433"/>
      <c r="Z35" s="433"/>
      <c r="AA35" s="433"/>
      <c r="AB35" s="433"/>
    </row>
    <row r="36" spans="1:28">
      <c r="A36" s="396" t="s">
        <v>737</v>
      </c>
      <c r="B36" s="406" t="s">
        <v>1386</v>
      </c>
      <c r="C36" s="547"/>
      <c r="D36" s="537">
        <f>D21+D27+D34</f>
        <v>-194926002.61909968</v>
      </c>
      <c r="E36" s="537"/>
      <c r="F36" s="537"/>
      <c r="G36" s="537"/>
      <c r="H36" s="433">
        <f>H21+H27+H34</f>
        <v>-194926002.61909968</v>
      </c>
      <c r="I36" s="406"/>
      <c r="J36" s="539">
        <f>J21+J27+J34</f>
        <v>198006510.40469968</v>
      </c>
      <c r="K36" s="539"/>
      <c r="L36" s="539"/>
      <c r="M36" s="539"/>
      <c r="N36" s="539"/>
      <c r="O36" s="433">
        <f>O21+O27+O34</f>
        <v>198006510.40469974</v>
      </c>
      <c r="Q36" s="537">
        <f>Q21+Q27+Q34</f>
        <v>-1352652.5412919354</v>
      </c>
      <c r="R36" s="537"/>
      <c r="S36" s="537"/>
      <c r="T36" s="537"/>
      <c r="U36" s="433">
        <f>U21+U27+U34</f>
        <v>-1352652.5412919358</v>
      </c>
      <c r="V36" s="433"/>
      <c r="W36" s="433">
        <f>W21+W27+W34</f>
        <v>1442387.7735070544</v>
      </c>
      <c r="X36" s="433"/>
      <c r="Y36" s="433"/>
      <c r="Z36" s="433"/>
      <c r="AA36" s="433"/>
      <c r="AB36" s="433">
        <f>AB21+AB27+AB34</f>
        <v>1442387.7735070549</v>
      </c>
    </row>
    <row r="37" spans="1:28">
      <c r="A37" s="396" t="s">
        <v>738</v>
      </c>
      <c r="B37" s="396" t="s">
        <v>1387</v>
      </c>
      <c r="C37" s="546">
        <v>11</v>
      </c>
      <c r="D37" s="537">
        <f>'Bilanc dhe Fitim Humbje'!F17</f>
        <v>198287269.90649995</v>
      </c>
      <c r="E37" s="537"/>
      <c r="F37" s="537"/>
      <c r="G37" s="537"/>
      <c r="H37" s="433">
        <f>D37</f>
        <v>198287269.90649995</v>
      </c>
      <c r="J37" s="537">
        <f>'Bilanc dhe Fitim Humbje'!H17</f>
        <v>280759.5017999991</v>
      </c>
      <c r="K37" s="537"/>
      <c r="L37" s="537"/>
      <c r="M37" s="537"/>
      <c r="N37" s="537"/>
      <c r="O37" s="433">
        <f>J37</f>
        <v>280759.5017999991</v>
      </c>
      <c r="Q37" s="537">
        <f>'Bilanc dhe Fitim Humbje'!M17</f>
        <v>1420497.6710831719</v>
      </c>
      <c r="R37" s="537"/>
      <c r="S37" s="537"/>
      <c r="T37" s="537"/>
      <c r="U37" s="433">
        <f t="shared" ref="U37:U38" si="11">SUM(Q37:T37)</f>
        <v>1420497.6710831719</v>
      </c>
      <c r="V37" s="433"/>
      <c r="W37" s="433">
        <f>'Bilanc dhe Fitim Humbje'!O17</f>
        <v>2020.8702353703238</v>
      </c>
      <c r="X37" s="433"/>
      <c r="Y37" s="433"/>
      <c r="Z37" s="433"/>
      <c r="AA37" s="433"/>
      <c r="AB37" s="433">
        <f>W37</f>
        <v>2020.8702353703238</v>
      </c>
    </row>
    <row r="38" spans="1:28" hidden="1">
      <c r="A38" s="396" t="s">
        <v>741</v>
      </c>
      <c r="B38" s="396" t="s">
        <v>747</v>
      </c>
      <c r="D38" s="537"/>
      <c r="E38" s="537"/>
      <c r="F38" s="537"/>
      <c r="G38" s="537"/>
      <c r="H38" s="433"/>
      <c r="J38" s="537"/>
      <c r="K38" s="537"/>
      <c r="L38" s="537"/>
      <c r="M38" s="537"/>
      <c r="N38" s="537"/>
      <c r="O38" s="433"/>
      <c r="Q38" s="537">
        <f>SUMIF('Bilanc dhe Fitim Humbje'!$W$7:$W$45,$A38,'Bilanc dhe Fitim Humbje'!$V$7:$V$45)</f>
        <v>-44574.355374202103</v>
      </c>
      <c r="R38" s="537"/>
      <c r="S38" s="537"/>
      <c r="T38" s="537"/>
      <c r="U38" s="433">
        <f t="shared" si="11"/>
        <v>-44574.355374202103</v>
      </c>
      <c r="V38" s="433"/>
      <c r="W38" s="433">
        <f>SUMIF('Bilanc dhe Fitim Humbje'!$Y$7:$Y$45,$A38,'Bilanc dhe Fitim Humbje'!$X$7:$X$45)</f>
        <v>-23910.644625797901</v>
      </c>
      <c r="X38" s="433"/>
      <c r="Y38" s="433"/>
      <c r="Z38" s="433"/>
      <c r="AA38" s="433"/>
      <c r="AB38" s="433">
        <f>W38</f>
        <v>-23910.644625797901</v>
      </c>
    </row>
    <row r="39" spans="1:28" ht="13.55" thickBot="1">
      <c r="A39" s="396" t="s">
        <v>748</v>
      </c>
      <c r="B39" s="549" t="s">
        <v>1388</v>
      </c>
      <c r="C39" s="551"/>
      <c r="D39" s="539">
        <f>SUM(D36:D37)</f>
        <v>3361267.2874002755</v>
      </c>
      <c r="E39" s="539"/>
      <c r="F39" s="539"/>
      <c r="G39" s="539"/>
      <c r="H39" s="421">
        <f>SUM(H36:H37)</f>
        <v>3361267.2874002755</v>
      </c>
      <c r="I39" s="406"/>
      <c r="J39" s="539">
        <f>SUM(J36:J37)</f>
        <v>198287269.90649968</v>
      </c>
      <c r="K39" s="539"/>
      <c r="L39" s="539"/>
      <c r="M39" s="539"/>
      <c r="N39" s="539"/>
      <c r="O39" s="421">
        <f>SUM(O36:O37)</f>
        <v>198287269.90649974</v>
      </c>
      <c r="P39" s="406"/>
      <c r="Q39" s="539">
        <f>SUM(Q36:Q38)</f>
        <v>23270.774417034379</v>
      </c>
      <c r="R39" s="539"/>
      <c r="S39" s="539"/>
      <c r="T39" s="539"/>
      <c r="U39" s="421">
        <f>SUM(U36:U38)</f>
        <v>23270.774417033914</v>
      </c>
      <c r="V39" s="430"/>
      <c r="W39" s="430">
        <f>SUM(W36:W38)</f>
        <v>1420497.9991166268</v>
      </c>
      <c r="X39" s="430"/>
      <c r="Y39" s="430"/>
      <c r="Z39" s="430"/>
      <c r="AA39" s="430"/>
      <c r="AB39" s="421">
        <f>SUM(AB36:AB38)</f>
        <v>1420497.9991166273</v>
      </c>
    </row>
    <row r="40" spans="1:28" ht="13.55" thickTop="1">
      <c r="D40" s="537"/>
      <c r="E40" s="537"/>
      <c r="F40" s="537"/>
      <c r="G40" s="537"/>
      <c r="H40" s="433"/>
      <c r="J40" s="537"/>
      <c r="K40" s="537"/>
      <c r="L40" s="537"/>
      <c r="M40" s="537"/>
      <c r="N40" s="537"/>
      <c r="O40" s="433"/>
      <c r="Q40" s="537"/>
      <c r="R40" s="537"/>
      <c r="S40" s="537"/>
      <c r="T40" s="537"/>
      <c r="U40" s="433"/>
      <c r="V40" s="433"/>
      <c r="W40" s="433"/>
      <c r="X40" s="433"/>
      <c r="Y40" s="433"/>
      <c r="Z40" s="433"/>
      <c r="AA40" s="433"/>
      <c r="AB40" s="433"/>
    </row>
    <row r="41" spans="1:28" hidden="1">
      <c r="B41" s="396" t="s">
        <v>22</v>
      </c>
      <c r="D41" s="537">
        <f>'Bilanc dhe Fitim Humbje'!D17</f>
        <v>3361267.2874000319</v>
      </c>
      <c r="E41" s="537"/>
      <c r="F41" s="537"/>
      <c r="G41" s="537"/>
      <c r="H41" s="433">
        <f>D41</f>
        <v>3361267.2874000319</v>
      </c>
      <c r="J41" s="537">
        <f>'Bilanc dhe Fitim Humbje'!F17</f>
        <v>198287269.90649995</v>
      </c>
      <c r="K41" s="537"/>
      <c r="L41" s="537"/>
      <c r="M41" s="537"/>
      <c r="N41" s="537"/>
      <c r="O41" s="433">
        <f>J41</f>
        <v>198287269.90649995</v>
      </c>
      <c r="Q41" s="537">
        <f>'Bilanc dhe Fitim Humbje'!K17</f>
        <v>23974.802335235607</v>
      </c>
      <c r="R41" s="537"/>
      <c r="S41" s="537"/>
      <c r="T41" s="537"/>
      <c r="U41" s="433">
        <f>Q41</f>
        <v>23974.802335235607</v>
      </c>
      <c r="V41" s="433"/>
      <c r="W41" s="433">
        <f>'Bilanc dhe Fitim Humbje'!M17</f>
        <v>1420497.6710831719</v>
      </c>
      <c r="X41" s="433"/>
      <c r="Y41" s="433"/>
      <c r="Z41" s="433"/>
      <c r="AA41" s="433"/>
      <c r="AB41" s="433">
        <f>W41</f>
        <v>1420497.6710831719</v>
      </c>
    </row>
    <row r="42" spans="1:28" hidden="1">
      <c r="B42" s="396" t="s">
        <v>402</v>
      </c>
      <c r="D42" s="537">
        <f>D39-D41</f>
        <v>2.4354085326194763E-7</v>
      </c>
      <c r="E42" s="537"/>
      <c r="F42" s="537"/>
      <c r="G42" s="537"/>
      <c r="H42" s="433">
        <f>H39-H41</f>
        <v>2.4354085326194763E-7</v>
      </c>
      <c r="J42" s="537">
        <f>J39-J41</f>
        <v>-2.6822090148925781E-7</v>
      </c>
      <c r="K42" s="537"/>
      <c r="L42" s="537"/>
      <c r="M42" s="537"/>
      <c r="N42" s="537"/>
      <c r="O42" s="433">
        <f>O39-O41</f>
        <v>0</v>
      </c>
      <c r="Q42" s="537">
        <f>Q39-Q41</f>
        <v>-704.02791820122729</v>
      </c>
      <c r="R42" s="537"/>
      <c r="S42" s="537"/>
      <c r="T42" s="537"/>
      <c r="U42" s="433">
        <f>U39-U41</f>
        <v>-704.02791820169296</v>
      </c>
      <c r="V42" s="433"/>
      <c r="W42" s="433">
        <f>W39-W41</f>
        <v>0.32803345494903624</v>
      </c>
      <c r="X42" s="433"/>
      <c r="Y42" s="433"/>
      <c r="Z42" s="433"/>
      <c r="AA42" s="433"/>
      <c r="AB42" s="433">
        <f>AB39-AB41</f>
        <v>0.32803345541469753</v>
      </c>
    </row>
    <row r="43" spans="1:28">
      <c r="D43" s="537"/>
      <c r="E43" s="537"/>
      <c r="F43" s="537"/>
      <c r="G43" s="537"/>
      <c r="J43" s="537"/>
      <c r="K43" s="537"/>
      <c r="L43" s="537"/>
      <c r="M43" s="537"/>
      <c r="N43" s="537"/>
      <c r="Q43" s="537"/>
      <c r="R43" s="537"/>
      <c r="S43" s="537"/>
      <c r="T43" s="537"/>
      <c r="W43" s="537"/>
      <c r="X43" s="537"/>
      <c r="Y43" s="537"/>
      <c r="Z43" s="537"/>
      <c r="AA43" s="537"/>
    </row>
  </sheetData>
  <pageMargins left="0.7" right="0.7" top="0.75" bottom="0.75" header="0.3" footer="0.3"/>
  <pageSetup orientation="portrait" r:id="rId1"/>
  <legacyDrawing r:id="rId2"/>
</worksheet>
</file>

<file path=xl/worksheets/sheet34.xml><?xml version="1.0" encoding="utf-8"?>
<worksheet xmlns="http://schemas.openxmlformats.org/spreadsheetml/2006/main" xmlns:r="http://schemas.openxmlformats.org/officeDocument/2006/relationships">
  <dimension ref="A4:E28"/>
  <sheetViews>
    <sheetView workbookViewId="0">
      <selection activeCell="I36" sqref="I36"/>
    </sheetView>
  </sheetViews>
  <sheetFormatPr defaultRowHeight="14.3"/>
  <cols>
    <col min="1" max="1" width="9" style="693"/>
    <col min="2" max="2" width="17.125" style="693" bestFit="1" customWidth="1"/>
    <col min="3" max="4" width="9.5" style="693" customWidth="1"/>
    <col min="5" max="5" width="12.875" style="693" customWidth="1"/>
    <col min="6" max="257" width="9" style="693"/>
    <col min="258" max="258" width="17.125" style="693" bestFit="1" customWidth="1"/>
    <col min="259" max="261" width="9.5" style="693" customWidth="1"/>
    <col min="262" max="513" width="9" style="693"/>
    <col min="514" max="514" width="17.125" style="693" bestFit="1" customWidth="1"/>
    <col min="515" max="517" width="9.5" style="693" customWidth="1"/>
    <col min="518" max="769" width="9" style="693"/>
    <col min="770" max="770" width="17.125" style="693" bestFit="1" customWidth="1"/>
    <col min="771" max="773" width="9.5" style="693" customWidth="1"/>
    <col min="774" max="1025" width="9" style="693"/>
    <col min="1026" max="1026" width="17.125" style="693" bestFit="1" customWidth="1"/>
    <col min="1027" max="1029" width="9.5" style="693" customWidth="1"/>
    <col min="1030" max="1281" width="9" style="693"/>
    <col min="1282" max="1282" width="17.125" style="693" bestFit="1" customWidth="1"/>
    <col min="1283" max="1285" width="9.5" style="693" customWidth="1"/>
    <col min="1286" max="1537" width="9" style="693"/>
    <col min="1538" max="1538" width="17.125" style="693" bestFit="1" customWidth="1"/>
    <col min="1539" max="1541" width="9.5" style="693" customWidth="1"/>
    <col min="1542" max="1793" width="9" style="693"/>
    <col min="1794" max="1794" width="17.125" style="693" bestFit="1" customWidth="1"/>
    <col min="1795" max="1797" width="9.5" style="693" customWidth="1"/>
    <col min="1798" max="2049" width="9" style="693"/>
    <col min="2050" max="2050" width="17.125" style="693" bestFit="1" customWidth="1"/>
    <col min="2051" max="2053" width="9.5" style="693" customWidth="1"/>
    <col min="2054" max="2305" width="9" style="693"/>
    <col min="2306" max="2306" width="17.125" style="693" bestFit="1" customWidth="1"/>
    <col min="2307" max="2309" width="9.5" style="693" customWidth="1"/>
    <col min="2310" max="2561" width="9" style="693"/>
    <col min="2562" max="2562" width="17.125" style="693" bestFit="1" customWidth="1"/>
    <col min="2563" max="2565" width="9.5" style="693" customWidth="1"/>
    <col min="2566" max="2817" width="9" style="693"/>
    <col min="2818" max="2818" width="17.125" style="693" bestFit="1" customWidth="1"/>
    <col min="2819" max="2821" width="9.5" style="693" customWidth="1"/>
    <col min="2822" max="3073" width="9" style="693"/>
    <col min="3074" max="3074" width="17.125" style="693" bestFit="1" customWidth="1"/>
    <col min="3075" max="3077" width="9.5" style="693" customWidth="1"/>
    <col min="3078" max="3329" width="9" style="693"/>
    <col min="3330" max="3330" width="17.125" style="693" bestFit="1" customWidth="1"/>
    <col min="3331" max="3333" width="9.5" style="693" customWidth="1"/>
    <col min="3334" max="3585" width="9" style="693"/>
    <col min="3586" max="3586" width="17.125" style="693" bestFit="1" customWidth="1"/>
    <col min="3587" max="3589" width="9.5" style="693" customWidth="1"/>
    <col min="3590" max="3841" width="9" style="693"/>
    <col min="3842" max="3842" width="17.125" style="693" bestFit="1" customWidth="1"/>
    <col min="3843" max="3845" width="9.5" style="693" customWidth="1"/>
    <col min="3846" max="4097" width="9" style="693"/>
    <col min="4098" max="4098" width="17.125" style="693" bestFit="1" customWidth="1"/>
    <col min="4099" max="4101" width="9.5" style="693" customWidth="1"/>
    <col min="4102" max="4353" width="9" style="693"/>
    <col min="4354" max="4354" width="17.125" style="693" bestFit="1" customWidth="1"/>
    <col min="4355" max="4357" width="9.5" style="693" customWidth="1"/>
    <col min="4358" max="4609" width="9" style="693"/>
    <col min="4610" max="4610" width="17.125" style="693" bestFit="1" customWidth="1"/>
    <col min="4611" max="4613" width="9.5" style="693" customWidth="1"/>
    <col min="4614" max="4865" width="9" style="693"/>
    <col min="4866" max="4866" width="17.125" style="693" bestFit="1" customWidth="1"/>
    <col min="4867" max="4869" width="9.5" style="693" customWidth="1"/>
    <col min="4870" max="5121" width="9" style="693"/>
    <col min="5122" max="5122" width="17.125" style="693" bestFit="1" customWidth="1"/>
    <col min="5123" max="5125" width="9.5" style="693" customWidth="1"/>
    <col min="5126" max="5377" width="9" style="693"/>
    <col min="5378" max="5378" width="17.125" style="693" bestFit="1" customWidth="1"/>
    <col min="5379" max="5381" width="9.5" style="693" customWidth="1"/>
    <col min="5382" max="5633" width="9" style="693"/>
    <col min="5634" max="5634" width="17.125" style="693" bestFit="1" customWidth="1"/>
    <col min="5635" max="5637" width="9.5" style="693" customWidth="1"/>
    <col min="5638" max="5889" width="9" style="693"/>
    <col min="5890" max="5890" width="17.125" style="693" bestFit="1" customWidth="1"/>
    <col min="5891" max="5893" width="9.5" style="693" customWidth="1"/>
    <col min="5894" max="6145" width="9" style="693"/>
    <col min="6146" max="6146" width="17.125" style="693" bestFit="1" customWidth="1"/>
    <col min="6147" max="6149" width="9.5" style="693" customWidth="1"/>
    <col min="6150" max="6401" width="9" style="693"/>
    <col min="6402" max="6402" width="17.125" style="693" bestFit="1" customWidth="1"/>
    <col min="6403" max="6405" width="9.5" style="693" customWidth="1"/>
    <col min="6406" max="6657" width="9" style="693"/>
    <col min="6658" max="6658" width="17.125" style="693" bestFit="1" customWidth="1"/>
    <col min="6659" max="6661" width="9.5" style="693" customWidth="1"/>
    <col min="6662" max="6913" width="9" style="693"/>
    <col min="6914" max="6914" width="17.125" style="693" bestFit="1" customWidth="1"/>
    <col min="6915" max="6917" width="9.5" style="693" customWidth="1"/>
    <col min="6918" max="7169" width="9" style="693"/>
    <col min="7170" max="7170" width="17.125" style="693" bestFit="1" customWidth="1"/>
    <col min="7171" max="7173" width="9.5" style="693" customWidth="1"/>
    <col min="7174" max="7425" width="9" style="693"/>
    <col min="7426" max="7426" width="17.125" style="693" bestFit="1" customWidth="1"/>
    <col min="7427" max="7429" width="9.5" style="693" customWidth="1"/>
    <col min="7430" max="7681" width="9" style="693"/>
    <col min="7682" max="7682" width="17.125" style="693" bestFit="1" customWidth="1"/>
    <col min="7683" max="7685" width="9.5" style="693" customWidth="1"/>
    <col min="7686" max="7937" width="9" style="693"/>
    <col min="7938" max="7938" width="17.125" style="693" bestFit="1" customWidth="1"/>
    <col min="7939" max="7941" width="9.5" style="693" customWidth="1"/>
    <col min="7942" max="8193" width="9" style="693"/>
    <col min="8194" max="8194" width="17.125" style="693" bestFit="1" customWidth="1"/>
    <col min="8195" max="8197" width="9.5" style="693" customWidth="1"/>
    <col min="8198" max="8449" width="9" style="693"/>
    <col min="8450" max="8450" width="17.125" style="693" bestFit="1" customWidth="1"/>
    <col min="8451" max="8453" width="9.5" style="693" customWidth="1"/>
    <col min="8454" max="8705" width="9" style="693"/>
    <col min="8706" max="8706" width="17.125" style="693" bestFit="1" customWidth="1"/>
    <col min="8707" max="8709" width="9.5" style="693" customWidth="1"/>
    <col min="8710" max="8961" width="9" style="693"/>
    <col min="8962" max="8962" width="17.125" style="693" bestFit="1" customWidth="1"/>
    <col min="8963" max="8965" width="9.5" style="693" customWidth="1"/>
    <col min="8966" max="9217" width="9" style="693"/>
    <col min="9218" max="9218" width="17.125" style="693" bestFit="1" customWidth="1"/>
    <col min="9219" max="9221" width="9.5" style="693" customWidth="1"/>
    <col min="9222" max="9473" width="9" style="693"/>
    <col min="9474" max="9474" width="17.125" style="693" bestFit="1" customWidth="1"/>
    <col min="9475" max="9477" width="9.5" style="693" customWidth="1"/>
    <col min="9478" max="9729" width="9" style="693"/>
    <col min="9730" max="9730" width="17.125" style="693" bestFit="1" customWidth="1"/>
    <col min="9731" max="9733" width="9.5" style="693" customWidth="1"/>
    <col min="9734" max="9985" width="9" style="693"/>
    <col min="9986" max="9986" width="17.125" style="693" bestFit="1" customWidth="1"/>
    <col min="9987" max="9989" width="9.5" style="693" customWidth="1"/>
    <col min="9990" max="10241" width="9" style="693"/>
    <col min="10242" max="10242" width="17.125" style="693" bestFit="1" customWidth="1"/>
    <col min="10243" max="10245" width="9.5" style="693" customWidth="1"/>
    <col min="10246" max="10497" width="9" style="693"/>
    <col min="10498" max="10498" width="17.125" style="693" bestFit="1" customWidth="1"/>
    <col min="10499" max="10501" width="9.5" style="693" customWidth="1"/>
    <col min="10502" max="10753" width="9" style="693"/>
    <col min="10754" max="10754" width="17.125" style="693" bestFit="1" customWidth="1"/>
    <col min="10755" max="10757" width="9.5" style="693" customWidth="1"/>
    <col min="10758" max="11009" width="9" style="693"/>
    <col min="11010" max="11010" width="17.125" style="693" bestFit="1" customWidth="1"/>
    <col min="11011" max="11013" width="9.5" style="693" customWidth="1"/>
    <col min="11014" max="11265" width="9" style="693"/>
    <col min="11266" max="11266" width="17.125" style="693" bestFit="1" customWidth="1"/>
    <col min="11267" max="11269" width="9.5" style="693" customWidth="1"/>
    <col min="11270" max="11521" width="9" style="693"/>
    <col min="11522" max="11522" width="17.125" style="693" bestFit="1" customWidth="1"/>
    <col min="11523" max="11525" width="9.5" style="693" customWidth="1"/>
    <col min="11526" max="11777" width="9" style="693"/>
    <col min="11778" max="11778" width="17.125" style="693" bestFit="1" customWidth="1"/>
    <col min="11779" max="11781" width="9.5" style="693" customWidth="1"/>
    <col min="11782" max="12033" width="9" style="693"/>
    <col min="12034" max="12034" width="17.125" style="693" bestFit="1" customWidth="1"/>
    <col min="12035" max="12037" width="9.5" style="693" customWidth="1"/>
    <col min="12038" max="12289" width="9" style="693"/>
    <col min="12290" max="12290" width="17.125" style="693" bestFit="1" customWidth="1"/>
    <col min="12291" max="12293" width="9.5" style="693" customWidth="1"/>
    <col min="12294" max="12545" width="9" style="693"/>
    <col min="12546" max="12546" width="17.125" style="693" bestFit="1" customWidth="1"/>
    <col min="12547" max="12549" width="9.5" style="693" customWidth="1"/>
    <col min="12550" max="12801" width="9" style="693"/>
    <col min="12802" max="12802" width="17.125" style="693" bestFit="1" customWidth="1"/>
    <col min="12803" max="12805" width="9.5" style="693" customWidth="1"/>
    <col min="12806" max="13057" width="9" style="693"/>
    <col min="13058" max="13058" width="17.125" style="693" bestFit="1" customWidth="1"/>
    <col min="13059" max="13061" width="9.5" style="693" customWidth="1"/>
    <col min="13062" max="13313" width="9" style="693"/>
    <col min="13314" max="13314" width="17.125" style="693" bestFit="1" customWidth="1"/>
    <col min="13315" max="13317" width="9.5" style="693" customWidth="1"/>
    <col min="13318" max="13569" width="9" style="693"/>
    <col min="13570" max="13570" width="17.125" style="693" bestFit="1" customWidth="1"/>
    <col min="13571" max="13573" width="9.5" style="693" customWidth="1"/>
    <col min="13574" max="13825" width="9" style="693"/>
    <col min="13826" max="13826" width="17.125" style="693" bestFit="1" customWidth="1"/>
    <col min="13827" max="13829" width="9.5" style="693" customWidth="1"/>
    <col min="13830" max="14081" width="9" style="693"/>
    <col min="14082" max="14082" width="17.125" style="693" bestFit="1" customWidth="1"/>
    <col min="14083" max="14085" width="9.5" style="693" customWidth="1"/>
    <col min="14086" max="14337" width="9" style="693"/>
    <col min="14338" max="14338" width="17.125" style="693" bestFit="1" customWidth="1"/>
    <col min="14339" max="14341" width="9.5" style="693" customWidth="1"/>
    <col min="14342" max="14593" width="9" style="693"/>
    <col min="14594" max="14594" width="17.125" style="693" bestFit="1" customWidth="1"/>
    <col min="14595" max="14597" width="9.5" style="693" customWidth="1"/>
    <col min="14598" max="14849" width="9" style="693"/>
    <col min="14850" max="14850" width="17.125" style="693" bestFit="1" customWidth="1"/>
    <col min="14851" max="14853" width="9.5" style="693" customWidth="1"/>
    <col min="14854" max="15105" width="9" style="693"/>
    <col min="15106" max="15106" width="17.125" style="693" bestFit="1" customWidth="1"/>
    <col min="15107" max="15109" width="9.5" style="693" customWidth="1"/>
    <col min="15110" max="15361" width="9" style="693"/>
    <col min="15362" max="15362" width="17.125" style="693" bestFit="1" customWidth="1"/>
    <col min="15363" max="15365" width="9.5" style="693" customWidth="1"/>
    <col min="15366" max="15617" width="9" style="693"/>
    <col min="15618" max="15618" width="17.125" style="693" bestFit="1" customWidth="1"/>
    <col min="15619" max="15621" width="9.5" style="693" customWidth="1"/>
    <col min="15622" max="15873" width="9" style="693"/>
    <col min="15874" max="15874" width="17.125" style="693" bestFit="1" customWidth="1"/>
    <col min="15875" max="15877" width="9.5" style="693" customWidth="1"/>
    <col min="15878" max="16129" width="9" style="693"/>
    <col min="16130" max="16130" width="17.125" style="693" bestFit="1" customWidth="1"/>
    <col min="16131" max="16133" width="9.5" style="693" customWidth="1"/>
    <col min="16134" max="16384" width="9" style="693"/>
  </cols>
  <sheetData>
    <row r="4" spans="1:5">
      <c r="A4" s="694" t="s">
        <v>1389</v>
      </c>
      <c r="B4" s="695" t="s">
        <v>2</v>
      </c>
    </row>
    <row r="5" spans="1:5">
      <c r="A5" s="696" t="s">
        <v>1390</v>
      </c>
      <c r="B5" s="695" t="s">
        <v>1391</v>
      </c>
    </row>
    <row r="7" spans="1:5">
      <c r="A7" s="697" t="s">
        <v>1392</v>
      </c>
      <c r="B7" s="697" t="s">
        <v>1393</v>
      </c>
      <c r="C7" s="697" t="s">
        <v>1394</v>
      </c>
      <c r="D7" s="697" t="s">
        <v>1395</v>
      </c>
      <c r="E7" s="697" t="s">
        <v>1396</v>
      </c>
    </row>
    <row r="8" spans="1:5">
      <c r="A8" s="697">
        <v>1</v>
      </c>
      <c r="B8" s="697" t="s">
        <v>1397</v>
      </c>
      <c r="C8" s="697" t="s">
        <v>1398</v>
      </c>
      <c r="D8" s="697" t="s">
        <v>1399</v>
      </c>
      <c r="E8" s="698">
        <f>'IFRS FS NOTES 31.12.2013'!C12</f>
        <v>2029599.57</v>
      </c>
    </row>
    <row r="9" spans="1:5">
      <c r="A9" s="697">
        <v>2</v>
      </c>
      <c r="B9" s="699"/>
      <c r="C9" s="699"/>
      <c r="D9" s="699"/>
      <c r="E9" s="699"/>
    </row>
    <row r="10" spans="1:5">
      <c r="A10" s="697">
        <v>3</v>
      </c>
      <c r="B10" s="699"/>
      <c r="C10" s="699"/>
      <c r="D10" s="699"/>
      <c r="E10" s="699"/>
    </row>
    <row r="11" spans="1:5">
      <c r="A11" s="697">
        <v>4</v>
      </c>
      <c r="B11" s="699"/>
      <c r="C11" s="699"/>
      <c r="D11" s="699"/>
      <c r="E11" s="699"/>
    </row>
    <row r="12" spans="1:5">
      <c r="A12" s="697">
        <v>5</v>
      </c>
      <c r="B12" s="699"/>
      <c r="C12" s="699"/>
      <c r="D12" s="699"/>
      <c r="E12" s="699"/>
    </row>
    <row r="13" spans="1:5">
      <c r="A13" s="697">
        <v>6</v>
      </c>
      <c r="B13" s="699"/>
      <c r="C13" s="699"/>
      <c r="D13" s="699"/>
      <c r="E13" s="699"/>
    </row>
    <row r="14" spans="1:5">
      <c r="A14" s="697">
        <v>7</v>
      </c>
      <c r="B14" s="699"/>
      <c r="C14" s="699"/>
      <c r="D14" s="699"/>
      <c r="E14" s="699"/>
    </row>
    <row r="15" spans="1:5">
      <c r="A15" s="697">
        <v>8</v>
      </c>
      <c r="B15" s="699"/>
      <c r="C15" s="699"/>
      <c r="D15" s="699"/>
      <c r="E15" s="699"/>
    </row>
    <row r="16" spans="1:5">
      <c r="A16" s="697">
        <v>9</v>
      </c>
      <c r="B16" s="699"/>
      <c r="C16" s="699"/>
      <c r="D16" s="699"/>
      <c r="E16" s="699"/>
    </row>
    <row r="17" spans="1:5">
      <c r="A17" s="697">
        <v>10</v>
      </c>
      <c r="B17" s="699"/>
      <c r="C17" s="699"/>
      <c r="D17" s="699"/>
      <c r="E17" s="699"/>
    </row>
    <row r="18" spans="1:5">
      <c r="A18" s="697">
        <v>11</v>
      </c>
      <c r="B18" s="699"/>
      <c r="C18" s="699"/>
      <c r="D18" s="699"/>
      <c r="E18" s="699"/>
    </row>
    <row r="19" spans="1:5">
      <c r="A19" s="697">
        <v>12</v>
      </c>
      <c r="B19" s="699"/>
      <c r="C19" s="699"/>
      <c r="D19" s="699"/>
      <c r="E19" s="699"/>
    </row>
    <row r="20" spans="1:5">
      <c r="A20" s="697">
        <v>13</v>
      </c>
      <c r="B20" s="699"/>
      <c r="C20" s="699"/>
      <c r="D20" s="699"/>
      <c r="E20" s="699"/>
    </row>
    <row r="21" spans="1:5">
      <c r="A21" s="697">
        <v>14</v>
      </c>
      <c r="B21" s="699"/>
      <c r="C21" s="699"/>
      <c r="D21" s="699"/>
      <c r="E21" s="699"/>
    </row>
    <row r="22" spans="1:5">
      <c r="A22" s="697" t="s">
        <v>1400</v>
      </c>
      <c r="B22" s="699"/>
      <c r="C22" s="699"/>
      <c r="D22" s="699"/>
      <c r="E22" s="699"/>
    </row>
    <row r="23" spans="1:5">
      <c r="A23" s="699"/>
      <c r="B23" s="699"/>
      <c r="C23" s="699"/>
      <c r="D23" s="699"/>
      <c r="E23" s="699"/>
    </row>
    <row r="24" spans="1:5">
      <c r="A24" s="699"/>
      <c r="B24" s="699"/>
      <c r="C24" s="699"/>
      <c r="D24" s="699"/>
      <c r="E24" s="699"/>
    </row>
    <row r="25" spans="1:5">
      <c r="A25" s="699"/>
      <c r="B25" s="699"/>
      <c r="C25" s="699"/>
      <c r="D25" s="699"/>
      <c r="E25" s="699"/>
    </row>
    <row r="27" spans="1:5" ht="15.7">
      <c r="C27" s="700" t="s">
        <v>1401</v>
      </c>
      <c r="D27" s="700"/>
      <c r="E27" s="700"/>
    </row>
    <row r="28" spans="1:5" ht="17.149999999999999">
      <c r="C28" s="701" t="s">
        <v>1402</v>
      </c>
      <c r="D28" s="701"/>
      <c r="E28" s="701"/>
    </row>
  </sheetData>
  <mergeCells count="2">
    <mergeCell ref="C27:E27"/>
    <mergeCell ref="C28:E28"/>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dimension ref="A1:I54"/>
  <sheetViews>
    <sheetView topLeftCell="A17" workbookViewId="0">
      <selection activeCell="J53" sqref="J53"/>
    </sheetView>
  </sheetViews>
  <sheetFormatPr defaultColWidth="14" defaultRowHeight="14.3"/>
  <cols>
    <col min="1" max="1" width="4.5" style="693" customWidth="1"/>
    <col min="2" max="2" width="18.5" style="693" customWidth="1"/>
    <col min="3" max="3" width="8.25" style="693" customWidth="1"/>
    <col min="4" max="4" width="14" style="693" bestFit="1" customWidth="1"/>
    <col min="5" max="5" width="12.25" style="693" bestFit="1" customWidth="1"/>
    <col min="6" max="6" width="10.5" style="693" customWidth="1"/>
    <col min="7" max="7" width="14" style="693" bestFit="1" customWidth="1"/>
    <col min="8" max="249" width="8" style="693" customWidth="1"/>
    <col min="250" max="250" width="4.5" style="693" customWidth="1"/>
    <col min="251" max="251" width="18.5" style="693" customWidth="1"/>
    <col min="252" max="252" width="8.25" style="693" customWidth="1"/>
    <col min="253" max="253" width="14" style="693" bestFit="1" customWidth="1"/>
    <col min="254" max="254" width="11.75" style="693" customWidth="1"/>
    <col min="255" max="255" width="10.5" style="693" customWidth="1"/>
    <col min="256" max="256" width="14" style="693"/>
    <col min="257" max="257" width="4.5" style="693" customWidth="1"/>
    <col min="258" max="258" width="18.5" style="693" customWidth="1"/>
    <col min="259" max="259" width="8.25" style="693" customWidth="1"/>
    <col min="260" max="260" width="14" style="693" bestFit="1" customWidth="1"/>
    <col min="261" max="261" width="12.25" style="693" bestFit="1" customWidth="1"/>
    <col min="262" max="262" width="10.5" style="693" customWidth="1"/>
    <col min="263" max="263" width="14" style="693" bestFit="1" customWidth="1"/>
    <col min="264" max="505" width="8" style="693" customWidth="1"/>
    <col min="506" max="506" width="4.5" style="693" customWidth="1"/>
    <col min="507" max="507" width="18.5" style="693" customWidth="1"/>
    <col min="508" max="508" width="8.25" style="693" customWidth="1"/>
    <col min="509" max="509" width="14" style="693" bestFit="1" customWidth="1"/>
    <col min="510" max="510" width="11.75" style="693" customWidth="1"/>
    <col min="511" max="511" width="10.5" style="693" customWidth="1"/>
    <col min="512" max="512" width="14" style="693"/>
    <col min="513" max="513" width="4.5" style="693" customWidth="1"/>
    <col min="514" max="514" width="18.5" style="693" customWidth="1"/>
    <col min="515" max="515" width="8.25" style="693" customWidth="1"/>
    <col min="516" max="516" width="14" style="693" bestFit="1" customWidth="1"/>
    <col min="517" max="517" width="12.25" style="693" bestFit="1" customWidth="1"/>
    <col min="518" max="518" width="10.5" style="693" customWidth="1"/>
    <col min="519" max="519" width="14" style="693" bestFit="1" customWidth="1"/>
    <col min="520" max="761" width="8" style="693" customWidth="1"/>
    <col min="762" max="762" width="4.5" style="693" customWidth="1"/>
    <col min="763" max="763" width="18.5" style="693" customWidth="1"/>
    <col min="764" max="764" width="8.25" style="693" customWidth="1"/>
    <col min="765" max="765" width="14" style="693" bestFit="1" customWidth="1"/>
    <col min="766" max="766" width="11.75" style="693" customWidth="1"/>
    <col min="767" max="767" width="10.5" style="693" customWidth="1"/>
    <col min="768" max="768" width="14" style="693"/>
    <col min="769" max="769" width="4.5" style="693" customWidth="1"/>
    <col min="770" max="770" width="18.5" style="693" customWidth="1"/>
    <col min="771" max="771" width="8.25" style="693" customWidth="1"/>
    <col min="772" max="772" width="14" style="693" bestFit="1" customWidth="1"/>
    <col min="773" max="773" width="12.25" style="693" bestFit="1" customWidth="1"/>
    <col min="774" max="774" width="10.5" style="693" customWidth="1"/>
    <col min="775" max="775" width="14" style="693" bestFit="1" customWidth="1"/>
    <col min="776" max="1017" width="8" style="693" customWidth="1"/>
    <col min="1018" max="1018" width="4.5" style="693" customWidth="1"/>
    <col min="1019" max="1019" width="18.5" style="693" customWidth="1"/>
    <col min="1020" max="1020" width="8.25" style="693" customWidth="1"/>
    <col min="1021" max="1021" width="14" style="693" bestFit="1" customWidth="1"/>
    <col min="1022" max="1022" width="11.75" style="693" customWidth="1"/>
    <col min="1023" max="1023" width="10.5" style="693" customWidth="1"/>
    <col min="1024" max="1024" width="14" style="693"/>
    <col min="1025" max="1025" width="4.5" style="693" customWidth="1"/>
    <col min="1026" max="1026" width="18.5" style="693" customWidth="1"/>
    <col min="1027" max="1027" width="8.25" style="693" customWidth="1"/>
    <col min="1028" max="1028" width="14" style="693" bestFit="1" customWidth="1"/>
    <col min="1029" max="1029" width="12.25" style="693" bestFit="1" customWidth="1"/>
    <col min="1030" max="1030" width="10.5" style="693" customWidth="1"/>
    <col min="1031" max="1031" width="14" style="693" bestFit="1" customWidth="1"/>
    <col min="1032" max="1273" width="8" style="693" customWidth="1"/>
    <col min="1274" max="1274" width="4.5" style="693" customWidth="1"/>
    <col min="1275" max="1275" width="18.5" style="693" customWidth="1"/>
    <col min="1276" max="1276" width="8.25" style="693" customWidth="1"/>
    <col min="1277" max="1277" width="14" style="693" bestFit="1" customWidth="1"/>
    <col min="1278" max="1278" width="11.75" style="693" customWidth="1"/>
    <col min="1279" max="1279" width="10.5" style="693" customWidth="1"/>
    <col min="1280" max="1280" width="14" style="693"/>
    <col min="1281" max="1281" width="4.5" style="693" customWidth="1"/>
    <col min="1282" max="1282" width="18.5" style="693" customWidth="1"/>
    <col min="1283" max="1283" width="8.25" style="693" customWidth="1"/>
    <col min="1284" max="1284" width="14" style="693" bestFit="1" customWidth="1"/>
    <col min="1285" max="1285" width="12.25" style="693" bestFit="1" customWidth="1"/>
    <col min="1286" max="1286" width="10.5" style="693" customWidth="1"/>
    <col min="1287" max="1287" width="14" style="693" bestFit="1" customWidth="1"/>
    <col min="1288" max="1529" width="8" style="693" customWidth="1"/>
    <col min="1530" max="1530" width="4.5" style="693" customWidth="1"/>
    <col min="1531" max="1531" width="18.5" style="693" customWidth="1"/>
    <col min="1532" max="1532" width="8.25" style="693" customWidth="1"/>
    <col min="1533" max="1533" width="14" style="693" bestFit="1" customWidth="1"/>
    <col min="1534" max="1534" width="11.75" style="693" customWidth="1"/>
    <col min="1535" max="1535" width="10.5" style="693" customWidth="1"/>
    <col min="1536" max="1536" width="14" style="693"/>
    <col min="1537" max="1537" width="4.5" style="693" customWidth="1"/>
    <col min="1538" max="1538" width="18.5" style="693" customWidth="1"/>
    <col min="1539" max="1539" width="8.25" style="693" customWidth="1"/>
    <col min="1540" max="1540" width="14" style="693" bestFit="1" customWidth="1"/>
    <col min="1541" max="1541" width="12.25" style="693" bestFit="1" customWidth="1"/>
    <col min="1542" max="1542" width="10.5" style="693" customWidth="1"/>
    <col min="1543" max="1543" width="14" style="693" bestFit="1" customWidth="1"/>
    <col min="1544" max="1785" width="8" style="693" customWidth="1"/>
    <col min="1786" max="1786" width="4.5" style="693" customWidth="1"/>
    <col min="1787" max="1787" width="18.5" style="693" customWidth="1"/>
    <col min="1788" max="1788" width="8.25" style="693" customWidth="1"/>
    <col min="1789" max="1789" width="14" style="693" bestFit="1" customWidth="1"/>
    <col min="1790" max="1790" width="11.75" style="693" customWidth="1"/>
    <col min="1791" max="1791" width="10.5" style="693" customWidth="1"/>
    <col min="1792" max="1792" width="14" style="693"/>
    <col min="1793" max="1793" width="4.5" style="693" customWidth="1"/>
    <col min="1794" max="1794" width="18.5" style="693" customWidth="1"/>
    <col min="1795" max="1795" width="8.25" style="693" customWidth="1"/>
    <col min="1796" max="1796" width="14" style="693" bestFit="1" customWidth="1"/>
    <col min="1797" max="1797" width="12.25" style="693" bestFit="1" customWidth="1"/>
    <col min="1798" max="1798" width="10.5" style="693" customWidth="1"/>
    <col min="1799" max="1799" width="14" style="693" bestFit="1" customWidth="1"/>
    <col min="1800" max="2041" width="8" style="693" customWidth="1"/>
    <col min="2042" max="2042" width="4.5" style="693" customWidth="1"/>
    <col min="2043" max="2043" width="18.5" style="693" customWidth="1"/>
    <col min="2044" max="2044" width="8.25" style="693" customWidth="1"/>
    <col min="2045" max="2045" width="14" style="693" bestFit="1" customWidth="1"/>
    <col min="2046" max="2046" width="11.75" style="693" customWidth="1"/>
    <col min="2047" max="2047" width="10.5" style="693" customWidth="1"/>
    <col min="2048" max="2048" width="14" style="693"/>
    <col min="2049" max="2049" width="4.5" style="693" customWidth="1"/>
    <col min="2050" max="2050" width="18.5" style="693" customWidth="1"/>
    <col min="2051" max="2051" width="8.25" style="693" customWidth="1"/>
    <col min="2052" max="2052" width="14" style="693" bestFit="1" customWidth="1"/>
    <col min="2053" max="2053" width="12.25" style="693" bestFit="1" customWidth="1"/>
    <col min="2054" max="2054" width="10.5" style="693" customWidth="1"/>
    <col min="2055" max="2055" width="14" style="693" bestFit="1" customWidth="1"/>
    <col min="2056" max="2297" width="8" style="693" customWidth="1"/>
    <col min="2298" max="2298" width="4.5" style="693" customWidth="1"/>
    <col min="2299" max="2299" width="18.5" style="693" customWidth="1"/>
    <col min="2300" max="2300" width="8.25" style="693" customWidth="1"/>
    <col min="2301" max="2301" width="14" style="693" bestFit="1" customWidth="1"/>
    <col min="2302" max="2302" width="11.75" style="693" customWidth="1"/>
    <col min="2303" max="2303" width="10.5" style="693" customWidth="1"/>
    <col min="2304" max="2304" width="14" style="693"/>
    <col min="2305" max="2305" width="4.5" style="693" customWidth="1"/>
    <col min="2306" max="2306" width="18.5" style="693" customWidth="1"/>
    <col min="2307" max="2307" width="8.25" style="693" customWidth="1"/>
    <col min="2308" max="2308" width="14" style="693" bestFit="1" customWidth="1"/>
    <col min="2309" max="2309" width="12.25" style="693" bestFit="1" customWidth="1"/>
    <col min="2310" max="2310" width="10.5" style="693" customWidth="1"/>
    <col min="2311" max="2311" width="14" style="693" bestFit="1" customWidth="1"/>
    <col min="2312" max="2553" width="8" style="693" customWidth="1"/>
    <col min="2554" max="2554" width="4.5" style="693" customWidth="1"/>
    <col min="2555" max="2555" width="18.5" style="693" customWidth="1"/>
    <col min="2556" max="2556" width="8.25" style="693" customWidth="1"/>
    <col min="2557" max="2557" width="14" style="693" bestFit="1" customWidth="1"/>
    <col min="2558" max="2558" width="11.75" style="693" customWidth="1"/>
    <col min="2559" max="2559" width="10.5" style="693" customWidth="1"/>
    <col min="2560" max="2560" width="14" style="693"/>
    <col min="2561" max="2561" width="4.5" style="693" customWidth="1"/>
    <col min="2562" max="2562" width="18.5" style="693" customWidth="1"/>
    <col min="2563" max="2563" width="8.25" style="693" customWidth="1"/>
    <col min="2564" max="2564" width="14" style="693" bestFit="1" customWidth="1"/>
    <col min="2565" max="2565" width="12.25" style="693" bestFit="1" customWidth="1"/>
    <col min="2566" max="2566" width="10.5" style="693" customWidth="1"/>
    <col min="2567" max="2567" width="14" style="693" bestFit="1" customWidth="1"/>
    <col min="2568" max="2809" width="8" style="693" customWidth="1"/>
    <col min="2810" max="2810" width="4.5" style="693" customWidth="1"/>
    <col min="2811" max="2811" width="18.5" style="693" customWidth="1"/>
    <col min="2812" max="2812" width="8.25" style="693" customWidth="1"/>
    <col min="2813" max="2813" width="14" style="693" bestFit="1" customWidth="1"/>
    <col min="2814" max="2814" width="11.75" style="693" customWidth="1"/>
    <col min="2815" max="2815" width="10.5" style="693" customWidth="1"/>
    <col min="2816" max="2816" width="14" style="693"/>
    <col min="2817" max="2817" width="4.5" style="693" customWidth="1"/>
    <col min="2818" max="2818" width="18.5" style="693" customWidth="1"/>
    <col min="2819" max="2819" width="8.25" style="693" customWidth="1"/>
    <col min="2820" max="2820" width="14" style="693" bestFit="1" customWidth="1"/>
    <col min="2821" max="2821" width="12.25" style="693" bestFit="1" customWidth="1"/>
    <col min="2822" max="2822" width="10.5" style="693" customWidth="1"/>
    <col min="2823" max="2823" width="14" style="693" bestFit="1" customWidth="1"/>
    <col min="2824" max="3065" width="8" style="693" customWidth="1"/>
    <col min="3066" max="3066" width="4.5" style="693" customWidth="1"/>
    <col min="3067" max="3067" width="18.5" style="693" customWidth="1"/>
    <col min="3068" max="3068" width="8.25" style="693" customWidth="1"/>
    <col min="3069" max="3069" width="14" style="693" bestFit="1" customWidth="1"/>
    <col min="3070" max="3070" width="11.75" style="693" customWidth="1"/>
    <col min="3071" max="3071" width="10.5" style="693" customWidth="1"/>
    <col min="3072" max="3072" width="14" style="693"/>
    <col min="3073" max="3073" width="4.5" style="693" customWidth="1"/>
    <col min="3074" max="3074" width="18.5" style="693" customWidth="1"/>
    <col min="3075" max="3075" width="8.25" style="693" customWidth="1"/>
    <col min="3076" max="3076" width="14" style="693" bestFit="1" customWidth="1"/>
    <col min="3077" max="3077" width="12.25" style="693" bestFit="1" customWidth="1"/>
    <col min="3078" max="3078" width="10.5" style="693" customWidth="1"/>
    <col min="3079" max="3079" width="14" style="693" bestFit="1" customWidth="1"/>
    <col min="3080" max="3321" width="8" style="693" customWidth="1"/>
    <col min="3322" max="3322" width="4.5" style="693" customWidth="1"/>
    <col min="3323" max="3323" width="18.5" style="693" customWidth="1"/>
    <col min="3324" max="3324" width="8.25" style="693" customWidth="1"/>
    <col min="3325" max="3325" width="14" style="693" bestFit="1" customWidth="1"/>
    <col min="3326" max="3326" width="11.75" style="693" customWidth="1"/>
    <col min="3327" max="3327" width="10.5" style="693" customWidth="1"/>
    <col min="3328" max="3328" width="14" style="693"/>
    <col min="3329" max="3329" width="4.5" style="693" customWidth="1"/>
    <col min="3330" max="3330" width="18.5" style="693" customWidth="1"/>
    <col min="3331" max="3331" width="8.25" style="693" customWidth="1"/>
    <col min="3332" max="3332" width="14" style="693" bestFit="1" customWidth="1"/>
    <col min="3333" max="3333" width="12.25" style="693" bestFit="1" customWidth="1"/>
    <col min="3334" max="3334" width="10.5" style="693" customWidth="1"/>
    <col min="3335" max="3335" width="14" style="693" bestFit="1" customWidth="1"/>
    <col min="3336" max="3577" width="8" style="693" customWidth="1"/>
    <col min="3578" max="3578" width="4.5" style="693" customWidth="1"/>
    <col min="3579" max="3579" width="18.5" style="693" customWidth="1"/>
    <col min="3580" max="3580" width="8.25" style="693" customWidth="1"/>
    <col min="3581" max="3581" width="14" style="693" bestFit="1" customWidth="1"/>
    <col min="3582" max="3582" width="11.75" style="693" customWidth="1"/>
    <col min="3583" max="3583" width="10.5" style="693" customWidth="1"/>
    <col min="3584" max="3584" width="14" style="693"/>
    <col min="3585" max="3585" width="4.5" style="693" customWidth="1"/>
    <col min="3586" max="3586" width="18.5" style="693" customWidth="1"/>
    <col min="3587" max="3587" width="8.25" style="693" customWidth="1"/>
    <col min="3588" max="3588" width="14" style="693" bestFit="1" customWidth="1"/>
    <col min="3589" max="3589" width="12.25" style="693" bestFit="1" customWidth="1"/>
    <col min="3590" max="3590" width="10.5" style="693" customWidth="1"/>
    <col min="3591" max="3591" width="14" style="693" bestFit="1" customWidth="1"/>
    <col min="3592" max="3833" width="8" style="693" customWidth="1"/>
    <col min="3834" max="3834" width="4.5" style="693" customWidth="1"/>
    <col min="3835" max="3835" width="18.5" style="693" customWidth="1"/>
    <col min="3836" max="3836" width="8.25" style="693" customWidth="1"/>
    <col min="3837" max="3837" width="14" style="693" bestFit="1" customWidth="1"/>
    <col min="3838" max="3838" width="11.75" style="693" customWidth="1"/>
    <col min="3839" max="3839" width="10.5" style="693" customWidth="1"/>
    <col min="3840" max="3840" width="14" style="693"/>
    <col min="3841" max="3841" width="4.5" style="693" customWidth="1"/>
    <col min="3842" max="3842" width="18.5" style="693" customWidth="1"/>
    <col min="3843" max="3843" width="8.25" style="693" customWidth="1"/>
    <col min="3844" max="3844" width="14" style="693" bestFit="1" customWidth="1"/>
    <col min="3845" max="3845" width="12.25" style="693" bestFit="1" customWidth="1"/>
    <col min="3846" max="3846" width="10.5" style="693" customWidth="1"/>
    <col min="3847" max="3847" width="14" style="693" bestFit="1" customWidth="1"/>
    <col min="3848" max="4089" width="8" style="693" customWidth="1"/>
    <col min="4090" max="4090" width="4.5" style="693" customWidth="1"/>
    <col min="4091" max="4091" width="18.5" style="693" customWidth="1"/>
    <col min="4092" max="4092" width="8.25" style="693" customWidth="1"/>
    <col min="4093" max="4093" width="14" style="693" bestFit="1" customWidth="1"/>
    <col min="4094" max="4094" width="11.75" style="693" customWidth="1"/>
    <col min="4095" max="4095" width="10.5" style="693" customWidth="1"/>
    <col min="4096" max="4096" width="14" style="693"/>
    <col min="4097" max="4097" width="4.5" style="693" customWidth="1"/>
    <col min="4098" max="4098" width="18.5" style="693" customWidth="1"/>
    <col min="4099" max="4099" width="8.25" style="693" customWidth="1"/>
    <col min="4100" max="4100" width="14" style="693" bestFit="1" customWidth="1"/>
    <col min="4101" max="4101" width="12.25" style="693" bestFit="1" customWidth="1"/>
    <col min="4102" max="4102" width="10.5" style="693" customWidth="1"/>
    <col min="4103" max="4103" width="14" style="693" bestFit="1" customWidth="1"/>
    <col min="4104" max="4345" width="8" style="693" customWidth="1"/>
    <col min="4346" max="4346" width="4.5" style="693" customWidth="1"/>
    <col min="4347" max="4347" width="18.5" style="693" customWidth="1"/>
    <col min="4348" max="4348" width="8.25" style="693" customWidth="1"/>
    <col min="4349" max="4349" width="14" style="693" bestFit="1" customWidth="1"/>
    <col min="4350" max="4350" width="11.75" style="693" customWidth="1"/>
    <col min="4351" max="4351" width="10.5" style="693" customWidth="1"/>
    <col min="4352" max="4352" width="14" style="693"/>
    <col min="4353" max="4353" width="4.5" style="693" customWidth="1"/>
    <col min="4354" max="4354" width="18.5" style="693" customWidth="1"/>
    <col min="4355" max="4355" width="8.25" style="693" customWidth="1"/>
    <col min="4356" max="4356" width="14" style="693" bestFit="1" customWidth="1"/>
    <col min="4357" max="4357" width="12.25" style="693" bestFit="1" customWidth="1"/>
    <col min="4358" max="4358" width="10.5" style="693" customWidth="1"/>
    <col min="4359" max="4359" width="14" style="693" bestFit="1" customWidth="1"/>
    <col min="4360" max="4601" width="8" style="693" customWidth="1"/>
    <col min="4602" max="4602" width="4.5" style="693" customWidth="1"/>
    <col min="4603" max="4603" width="18.5" style="693" customWidth="1"/>
    <col min="4604" max="4604" width="8.25" style="693" customWidth="1"/>
    <col min="4605" max="4605" width="14" style="693" bestFit="1" customWidth="1"/>
    <col min="4606" max="4606" width="11.75" style="693" customWidth="1"/>
    <col min="4607" max="4607" width="10.5" style="693" customWidth="1"/>
    <col min="4608" max="4608" width="14" style="693"/>
    <col min="4609" max="4609" width="4.5" style="693" customWidth="1"/>
    <col min="4610" max="4610" width="18.5" style="693" customWidth="1"/>
    <col min="4611" max="4611" width="8.25" style="693" customWidth="1"/>
    <col min="4612" max="4612" width="14" style="693" bestFit="1" customWidth="1"/>
    <col min="4613" max="4613" width="12.25" style="693" bestFit="1" customWidth="1"/>
    <col min="4614" max="4614" width="10.5" style="693" customWidth="1"/>
    <col min="4615" max="4615" width="14" style="693" bestFit="1" customWidth="1"/>
    <col min="4616" max="4857" width="8" style="693" customWidth="1"/>
    <col min="4858" max="4858" width="4.5" style="693" customWidth="1"/>
    <col min="4859" max="4859" width="18.5" style="693" customWidth="1"/>
    <col min="4860" max="4860" width="8.25" style="693" customWidth="1"/>
    <col min="4861" max="4861" width="14" style="693" bestFit="1" customWidth="1"/>
    <col min="4862" max="4862" width="11.75" style="693" customWidth="1"/>
    <col min="4863" max="4863" width="10.5" style="693" customWidth="1"/>
    <col min="4864" max="4864" width="14" style="693"/>
    <col min="4865" max="4865" width="4.5" style="693" customWidth="1"/>
    <col min="4866" max="4866" width="18.5" style="693" customWidth="1"/>
    <col min="4867" max="4867" width="8.25" style="693" customWidth="1"/>
    <col min="4868" max="4868" width="14" style="693" bestFit="1" customWidth="1"/>
    <col min="4869" max="4869" width="12.25" style="693" bestFit="1" customWidth="1"/>
    <col min="4870" max="4870" width="10.5" style="693" customWidth="1"/>
    <col min="4871" max="4871" width="14" style="693" bestFit="1" customWidth="1"/>
    <col min="4872" max="5113" width="8" style="693" customWidth="1"/>
    <col min="5114" max="5114" width="4.5" style="693" customWidth="1"/>
    <col min="5115" max="5115" width="18.5" style="693" customWidth="1"/>
    <col min="5116" max="5116" width="8.25" style="693" customWidth="1"/>
    <col min="5117" max="5117" width="14" style="693" bestFit="1" customWidth="1"/>
    <col min="5118" max="5118" width="11.75" style="693" customWidth="1"/>
    <col min="5119" max="5119" width="10.5" style="693" customWidth="1"/>
    <col min="5120" max="5120" width="14" style="693"/>
    <col min="5121" max="5121" width="4.5" style="693" customWidth="1"/>
    <col min="5122" max="5122" width="18.5" style="693" customWidth="1"/>
    <col min="5123" max="5123" width="8.25" style="693" customWidth="1"/>
    <col min="5124" max="5124" width="14" style="693" bestFit="1" customWidth="1"/>
    <col min="5125" max="5125" width="12.25" style="693" bestFit="1" customWidth="1"/>
    <col min="5126" max="5126" width="10.5" style="693" customWidth="1"/>
    <col min="5127" max="5127" width="14" style="693" bestFit="1" customWidth="1"/>
    <col min="5128" max="5369" width="8" style="693" customWidth="1"/>
    <col min="5370" max="5370" width="4.5" style="693" customWidth="1"/>
    <col min="5371" max="5371" width="18.5" style="693" customWidth="1"/>
    <col min="5372" max="5372" width="8.25" style="693" customWidth="1"/>
    <col min="5373" max="5373" width="14" style="693" bestFit="1" customWidth="1"/>
    <col min="5374" max="5374" width="11.75" style="693" customWidth="1"/>
    <col min="5375" max="5375" width="10.5" style="693" customWidth="1"/>
    <col min="5376" max="5376" width="14" style="693"/>
    <col min="5377" max="5377" width="4.5" style="693" customWidth="1"/>
    <col min="5378" max="5378" width="18.5" style="693" customWidth="1"/>
    <col min="5379" max="5379" width="8.25" style="693" customWidth="1"/>
    <col min="5380" max="5380" width="14" style="693" bestFit="1" customWidth="1"/>
    <col min="5381" max="5381" width="12.25" style="693" bestFit="1" customWidth="1"/>
    <col min="5382" max="5382" width="10.5" style="693" customWidth="1"/>
    <col min="5383" max="5383" width="14" style="693" bestFit="1" customWidth="1"/>
    <col min="5384" max="5625" width="8" style="693" customWidth="1"/>
    <col min="5626" max="5626" width="4.5" style="693" customWidth="1"/>
    <col min="5627" max="5627" width="18.5" style="693" customWidth="1"/>
    <col min="5628" max="5628" width="8.25" style="693" customWidth="1"/>
    <col min="5629" max="5629" width="14" style="693" bestFit="1" customWidth="1"/>
    <col min="5630" max="5630" width="11.75" style="693" customWidth="1"/>
    <col min="5631" max="5631" width="10.5" style="693" customWidth="1"/>
    <col min="5632" max="5632" width="14" style="693"/>
    <col min="5633" max="5633" width="4.5" style="693" customWidth="1"/>
    <col min="5634" max="5634" width="18.5" style="693" customWidth="1"/>
    <col min="5635" max="5635" width="8.25" style="693" customWidth="1"/>
    <col min="5636" max="5636" width="14" style="693" bestFit="1" customWidth="1"/>
    <col min="5637" max="5637" width="12.25" style="693" bestFit="1" customWidth="1"/>
    <col min="5638" max="5638" width="10.5" style="693" customWidth="1"/>
    <col min="5639" max="5639" width="14" style="693" bestFit="1" customWidth="1"/>
    <col min="5640" max="5881" width="8" style="693" customWidth="1"/>
    <col min="5882" max="5882" width="4.5" style="693" customWidth="1"/>
    <col min="5883" max="5883" width="18.5" style="693" customWidth="1"/>
    <col min="5884" max="5884" width="8.25" style="693" customWidth="1"/>
    <col min="5885" max="5885" width="14" style="693" bestFit="1" customWidth="1"/>
    <col min="5886" max="5886" width="11.75" style="693" customWidth="1"/>
    <col min="5887" max="5887" width="10.5" style="693" customWidth="1"/>
    <col min="5888" max="5888" width="14" style="693"/>
    <col min="5889" max="5889" width="4.5" style="693" customWidth="1"/>
    <col min="5890" max="5890" width="18.5" style="693" customWidth="1"/>
    <col min="5891" max="5891" width="8.25" style="693" customWidth="1"/>
    <col min="5892" max="5892" width="14" style="693" bestFit="1" customWidth="1"/>
    <col min="5893" max="5893" width="12.25" style="693" bestFit="1" customWidth="1"/>
    <col min="5894" max="5894" width="10.5" style="693" customWidth="1"/>
    <col min="5895" max="5895" width="14" style="693" bestFit="1" customWidth="1"/>
    <col min="5896" max="6137" width="8" style="693" customWidth="1"/>
    <col min="6138" max="6138" width="4.5" style="693" customWidth="1"/>
    <col min="6139" max="6139" width="18.5" style="693" customWidth="1"/>
    <col min="6140" max="6140" width="8.25" style="693" customWidth="1"/>
    <col min="6141" max="6141" width="14" style="693" bestFit="1" customWidth="1"/>
    <col min="6142" max="6142" width="11.75" style="693" customWidth="1"/>
    <col min="6143" max="6143" width="10.5" style="693" customWidth="1"/>
    <col min="6144" max="6144" width="14" style="693"/>
    <col min="6145" max="6145" width="4.5" style="693" customWidth="1"/>
    <col min="6146" max="6146" width="18.5" style="693" customWidth="1"/>
    <col min="6147" max="6147" width="8.25" style="693" customWidth="1"/>
    <col min="6148" max="6148" width="14" style="693" bestFit="1" customWidth="1"/>
    <col min="6149" max="6149" width="12.25" style="693" bestFit="1" customWidth="1"/>
    <col min="6150" max="6150" width="10.5" style="693" customWidth="1"/>
    <col min="6151" max="6151" width="14" style="693" bestFit="1" customWidth="1"/>
    <col min="6152" max="6393" width="8" style="693" customWidth="1"/>
    <col min="6394" max="6394" width="4.5" style="693" customWidth="1"/>
    <col min="6395" max="6395" width="18.5" style="693" customWidth="1"/>
    <col min="6396" max="6396" width="8.25" style="693" customWidth="1"/>
    <col min="6397" max="6397" width="14" style="693" bestFit="1" customWidth="1"/>
    <col min="6398" max="6398" width="11.75" style="693" customWidth="1"/>
    <col min="6399" max="6399" width="10.5" style="693" customWidth="1"/>
    <col min="6400" max="6400" width="14" style="693"/>
    <col min="6401" max="6401" width="4.5" style="693" customWidth="1"/>
    <col min="6402" max="6402" width="18.5" style="693" customWidth="1"/>
    <col min="6403" max="6403" width="8.25" style="693" customWidth="1"/>
    <col min="6404" max="6404" width="14" style="693" bestFit="1" customWidth="1"/>
    <col min="6405" max="6405" width="12.25" style="693" bestFit="1" customWidth="1"/>
    <col min="6406" max="6406" width="10.5" style="693" customWidth="1"/>
    <col min="6407" max="6407" width="14" style="693" bestFit="1" customWidth="1"/>
    <col min="6408" max="6649" width="8" style="693" customWidth="1"/>
    <col min="6650" max="6650" width="4.5" style="693" customWidth="1"/>
    <col min="6651" max="6651" width="18.5" style="693" customWidth="1"/>
    <col min="6652" max="6652" width="8.25" style="693" customWidth="1"/>
    <col min="6653" max="6653" width="14" style="693" bestFit="1" customWidth="1"/>
    <col min="6654" max="6654" width="11.75" style="693" customWidth="1"/>
    <col min="6655" max="6655" width="10.5" style="693" customWidth="1"/>
    <col min="6656" max="6656" width="14" style="693"/>
    <col min="6657" max="6657" width="4.5" style="693" customWidth="1"/>
    <col min="6658" max="6658" width="18.5" style="693" customWidth="1"/>
    <col min="6659" max="6659" width="8.25" style="693" customWidth="1"/>
    <col min="6660" max="6660" width="14" style="693" bestFit="1" customWidth="1"/>
    <col min="6661" max="6661" width="12.25" style="693" bestFit="1" customWidth="1"/>
    <col min="6662" max="6662" width="10.5" style="693" customWidth="1"/>
    <col min="6663" max="6663" width="14" style="693" bestFit="1" customWidth="1"/>
    <col min="6664" max="6905" width="8" style="693" customWidth="1"/>
    <col min="6906" max="6906" width="4.5" style="693" customWidth="1"/>
    <col min="6907" max="6907" width="18.5" style="693" customWidth="1"/>
    <col min="6908" max="6908" width="8.25" style="693" customWidth="1"/>
    <col min="6909" max="6909" width="14" style="693" bestFit="1" customWidth="1"/>
    <col min="6910" max="6910" width="11.75" style="693" customWidth="1"/>
    <col min="6911" max="6911" width="10.5" style="693" customWidth="1"/>
    <col min="6912" max="6912" width="14" style="693"/>
    <col min="6913" max="6913" width="4.5" style="693" customWidth="1"/>
    <col min="6914" max="6914" width="18.5" style="693" customWidth="1"/>
    <col min="6915" max="6915" width="8.25" style="693" customWidth="1"/>
    <col min="6916" max="6916" width="14" style="693" bestFit="1" customWidth="1"/>
    <col min="6917" max="6917" width="12.25" style="693" bestFit="1" customWidth="1"/>
    <col min="6918" max="6918" width="10.5" style="693" customWidth="1"/>
    <col min="6919" max="6919" width="14" style="693" bestFit="1" customWidth="1"/>
    <col min="6920" max="7161" width="8" style="693" customWidth="1"/>
    <col min="7162" max="7162" width="4.5" style="693" customWidth="1"/>
    <col min="7163" max="7163" width="18.5" style="693" customWidth="1"/>
    <col min="7164" max="7164" width="8.25" style="693" customWidth="1"/>
    <col min="7165" max="7165" width="14" style="693" bestFit="1" customWidth="1"/>
    <col min="7166" max="7166" width="11.75" style="693" customWidth="1"/>
    <col min="7167" max="7167" width="10.5" style="693" customWidth="1"/>
    <col min="7168" max="7168" width="14" style="693"/>
    <col min="7169" max="7169" width="4.5" style="693" customWidth="1"/>
    <col min="7170" max="7170" width="18.5" style="693" customWidth="1"/>
    <col min="7171" max="7171" width="8.25" style="693" customWidth="1"/>
    <col min="7172" max="7172" width="14" style="693" bestFit="1" customWidth="1"/>
    <col min="7173" max="7173" width="12.25" style="693" bestFit="1" customWidth="1"/>
    <col min="7174" max="7174" width="10.5" style="693" customWidth="1"/>
    <col min="7175" max="7175" width="14" style="693" bestFit="1" customWidth="1"/>
    <col min="7176" max="7417" width="8" style="693" customWidth="1"/>
    <col min="7418" max="7418" width="4.5" style="693" customWidth="1"/>
    <col min="7419" max="7419" width="18.5" style="693" customWidth="1"/>
    <col min="7420" max="7420" width="8.25" style="693" customWidth="1"/>
    <col min="7421" max="7421" width="14" style="693" bestFit="1" customWidth="1"/>
    <col min="7422" max="7422" width="11.75" style="693" customWidth="1"/>
    <col min="7423" max="7423" width="10.5" style="693" customWidth="1"/>
    <col min="7424" max="7424" width="14" style="693"/>
    <col min="7425" max="7425" width="4.5" style="693" customWidth="1"/>
    <col min="7426" max="7426" width="18.5" style="693" customWidth="1"/>
    <col min="7427" max="7427" width="8.25" style="693" customWidth="1"/>
    <col min="7428" max="7428" width="14" style="693" bestFit="1" customWidth="1"/>
    <col min="7429" max="7429" width="12.25" style="693" bestFit="1" customWidth="1"/>
    <col min="7430" max="7430" width="10.5" style="693" customWidth="1"/>
    <col min="7431" max="7431" width="14" style="693" bestFit="1" customWidth="1"/>
    <col min="7432" max="7673" width="8" style="693" customWidth="1"/>
    <col min="7674" max="7674" width="4.5" style="693" customWidth="1"/>
    <col min="7675" max="7675" width="18.5" style="693" customWidth="1"/>
    <col min="7676" max="7676" width="8.25" style="693" customWidth="1"/>
    <col min="7677" max="7677" width="14" style="693" bestFit="1" customWidth="1"/>
    <col min="7678" max="7678" width="11.75" style="693" customWidth="1"/>
    <col min="7679" max="7679" width="10.5" style="693" customWidth="1"/>
    <col min="7680" max="7680" width="14" style="693"/>
    <col min="7681" max="7681" width="4.5" style="693" customWidth="1"/>
    <col min="7682" max="7682" width="18.5" style="693" customWidth="1"/>
    <col min="7683" max="7683" width="8.25" style="693" customWidth="1"/>
    <col min="7684" max="7684" width="14" style="693" bestFit="1" customWidth="1"/>
    <col min="7685" max="7685" width="12.25" style="693" bestFit="1" customWidth="1"/>
    <col min="7686" max="7686" width="10.5" style="693" customWidth="1"/>
    <col min="7687" max="7687" width="14" style="693" bestFit="1" customWidth="1"/>
    <col min="7688" max="7929" width="8" style="693" customWidth="1"/>
    <col min="7930" max="7930" width="4.5" style="693" customWidth="1"/>
    <col min="7931" max="7931" width="18.5" style="693" customWidth="1"/>
    <col min="7932" max="7932" width="8.25" style="693" customWidth="1"/>
    <col min="7933" max="7933" width="14" style="693" bestFit="1" customWidth="1"/>
    <col min="7934" max="7934" width="11.75" style="693" customWidth="1"/>
    <col min="7935" max="7935" width="10.5" style="693" customWidth="1"/>
    <col min="7936" max="7936" width="14" style="693"/>
    <col min="7937" max="7937" width="4.5" style="693" customWidth="1"/>
    <col min="7938" max="7938" width="18.5" style="693" customWidth="1"/>
    <col min="7939" max="7939" width="8.25" style="693" customWidth="1"/>
    <col min="7940" max="7940" width="14" style="693" bestFit="1" customWidth="1"/>
    <col min="7941" max="7941" width="12.25" style="693" bestFit="1" customWidth="1"/>
    <col min="7942" max="7942" width="10.5" style="693" customWidth="1"/>
    <col min="7943" max="7943" width="14" style="693" bestFit="1" customWidth="1"/>
    <col min="7944" max="8185" width="8" style="693" customWidth="1"/>
    <col min="8186" max="8186" width="4.5" style="693" customWidth="1"/>
    <col min="8187" max="8187" width="18.5" style="693" customWidth="1"/>
    <col min="8188" max="8188" width="8.25" style="693" customWidth="1"/>
    <col min="8189" max="8189" width="14" style="693" bestFit="1" customWidth="1"/>
    <col min="8190" max="8190" width="11.75" style="693" customWidth="1"/>
    <col min="8191" max="8191" width="10.5" style="693" customWidth="1"/>
    <col min="8192" max="8192" width="14" style="693"/>
    <col min="8193" max="8193" width="4.5" style="693" customWidth="1"/>
    <col min="8194" max="8194" width="18.5" style="693" customWidth="1"/>
    <col min="8195" max="8195" width="8.25" style="693" customWidth="1"/>
    <col min="8196" max="8196" width="14" style="693" bestFit="1" customWidth="1"/>
    <col min="8197" max="8197" width="12.25" style="693" bestFit="1" customWidth="1"/>
    <col min="8198" max="8198" width="10.5" style="693" customWidth="1"/>
    <col min="8199" max="8199" width="14" style="693" bestFit="1" customWidth="1"/>
    <col min="8200" max="8441" width="8" style="693" customWidth="1"/>
    <col min="8442" max="8442" width="4.5" style="693" customWidth="1"/>
    <col min="8443" max="8443" width="18.5" style="693" customWidth="1"/>
    <col min="8444" max="8444" width="8.25" style="693" customWidth="1"/>
    <col min="8445" max="8445" width="14" style="693" bestFit="1" customWidth="1"/>
    <col min="8446" max="8446" width="11.75" style="693" customWidth="1"/>
    <col min="8447" max="8447" width="10.5" style="693" customWidth="1"/>
    <col min="8448" max="8448" width="14" style="693"/>
    <col min="8449" max="8449" width="4.5" style="693" customWidth="1"/>
    <col min="8450" max="8450" width="18.5" style="693" customWidth="1"/>
    <col min="8451" max="8451" width="8.25" style="693" customWidth="1"/>
    <col min="8452" max="8452" width="14" style="693" bestFit="1" customWidth="1"/>
    <col min="8453" max="8453" width="12.25" style="693" bestFit="1" customWidth="1"/>
    <col min="8454" max="8454" width="10.5" style="693" customWidth="1"/>
    <col min="8455" max="8455" width="14" style="693" bestFit="1" customWidth="1"/>
    <col min="8456" max="8697" width="8" style="693" customWidth="1"/>
    <col min="8698" max="8698" width="4.5" style="693" customWidth="1"/>
    <col min="8699" max="8699" width="18.5" style="693" customWidth="1"/>
    <col min="8700" max="8700" width="8.25" style="693" customWidth="1"/>
    <col min="8701" max="8701" width="14" style="693" bestFit="1" customWidth="1"/>
    <col min="8702" max="8702" width="11.75" style="693" customWidth="1"/>
    <col min="8703" max="8703" width="10.5" style="693" customWidth="1"/>
    <col min="8704" max="8704" width="14" style="693"/>
    <col min="8705" max="8705" width="4.5" style="693" customWidth="1"/>
    <col min="8706" max="8706" width="18.5" style="693" customWidth="1"/>
    <col min="8707" max="8707" width="8.25" style="693" customWidth="1"/>
    <col min="8708" max="8708" width="14" style="693" bestFit="1" customWidth="1"/>
    <col min="8709" max="8709" width="12.25" style="693" bestFit="1" customWidth="1"/>
    <col min="8710" max="8710" width="10.5" style="693" customWidth="1"/>
    <col min="8711" max="8711" width="14" style="693" bestFit="1" customWidth="1"/>
    <col min="8712" max="8953" width="8" style="693" customWidth="1"/>
    <col min="8954" max="8954" width="4.5" style="693" customWidth="1"/>
    <col min="8955" max="8955" width="18.5" style="693" customWidth="1"/>
    <col min="8956" max="8956" width="8.25" style="693" customWidth="1"/>
    <col min="8957" max="8957" width="14" style="693" bestFit="1" customWidth="1"/>
    <col min="8958" max="8958" width="11.75" style="693" customWidth="1"/>
    <col min="8959" max="8959" width="10.5" style="693" customWidth="1"/>
    <col min="8960" max="8960" width="14" style="693"/>
    <col min="8961" max="8961" width="4.5" style="693" customWidth="1"/>
    <col min="8962" max="8962" width="18.5" style="693" customWidth="1"/>
    <col min="8963" max="8963" width="8.25" style="693" customWidth="1"/>
    <col min="8964" max="8964" width="14" style="693" bestFit="1" customWidth="1"/>
    <col min="8965" max="8965" width="12.25" style="693" bestFit="1" customWidth="1"/>
    <col min="8966" max="8966" width="10.5" style="693" customWidth="1"/>
    <col min="8967" max="8967" width="14" style="693" bestFit="1" customWidth="1"/>
    <col min="8968" max="9209" width="8" style="693" customWidth="1"/>
    <col min="9210" max="9210" width="4.5" style="693" customWidth="1"/>
    <col min="9211" max="9211" width="18.5" style="693" customWidth="1"/>
    <col min="9212" max="9212" width="8.25" style="693" customWidth="1"/>
    <col min="9213" max="9213" width="14" style="693" bestFit="1" customWidth="1"/>
    <col min="9214" max="9214" width="11.75" style="693" customWidth="1"/>
    <col min="9215" max="9215" width="10.5" style="693" customWidth="1"/>
    <col min="9216" max="9216" width="14" style="693"/>
    <col min="9217" max="9217" width="4.5" style="693" customWidth="1"/>
    <col min="9218" max="9218" width="18.5" style="693" customWidth="1"/>
    <col min="9219" max="9219" width="8.25" style="693" customWidth="1"/>
    <col min="9220" max="9220" width="14" style="693" bestFit="1" customWidth="1"/>
    <col min="9221" max="9221" width="12.25" style="693" bestFit="1" customWidth="1"/>
    <col min="9222" max="9222" width="10.5" style="693" customWidth="1"/>
    <col min="9223" max="9223" width="14" style="693" bestFit="1" customWidth="1"/>
    <col min="9224" max="9465" width="8" style="693" customWidth="1"/>
    <col min="9466" max="9466" width="4.5" style="693" customWidth="1"/>
    <col min="9467" max="9467" width="18.5" style="693" customWidth="1"/>
    <col min="9468" max="9468" width="8.25" style="693" customWidth="1"/>
    <col min="9469" max="9469" width="14" style="693" bestFit="1" customWidth="1"/>
    <col min="9470" max="9470" width="11.75" style="693" customWidth="1"/>
    <col min="9471" max="9471" width="10.5" style="693" customWidth="1"/>
    <col min="9472" max="9472" width="14" style="693"/>
    <col min="9473" max="9473" width="4.5" style="693" customWidth="1"/>
    <col min="9474" max="9474" width="18.5" style="693" customWidth="1"/>
    <col min="9475" max="9475" width="8.25" style="693" customWidth="1"/>
    <col min="9476" max="9476" width="14" style="693" bestFit="1" customWidth="1"/>
    <col min="9477" max="9477" width="12.25" style="693" bestFit="1" customWidth="1"/>
    <col min="9478" max="9478" width="10.5" style="693" customWidth="1"/>
    <col min="9479" max="9479" width="14" style="693" bestFit="1" customWidth="1"/>
    <col min="9480" max="9721" width="8" style="693" customWidth="1"/>
    <col min="9722" max="9722" width="4.5" style="693" customWidth="1"/>
    <col min="9723" max="9723" width="18.5" style="693" customWidth="1"/>
    <col min="9724" max="9724" width="8.25" style="693" customWidth="1"/>
    <col min="9725" max="9725" width="14" style="693" bestFit="1" customWidth="1"/>
    <col min="9726" max="9726" width="11.75" style="693" customWidth="1"/>
    <col min="9727" max="9727" width="10.5" style="693" customWidth="1"/>
    <col min="9728" max="9728" width="14" style="693"/>
    <col min="9729" max="9729" width="4.5" style="693" customWidth="1"/>
    <col min="9730" max="9730" width="18.5" style="693" customWidth="1"/>
    <col min="9731" max="9731" width="8.25" style="693" customWidth="1"/>
    <col min="9732" max="9732" width="14" style="693" bestFit="1" customWidth="1"/>
    <col min="9733" max="9733" width="12.25" style="693" bestFit="1" customWidth="1"/>
    <col min="9734" max="9734" width="10.5" style="693" customWidth="1"/>
    <col min="9735" max="9735" width="14" style="693" bestFit="1" customWidth="1"/>
    <col min="9736" max="9977" width="8" style="693" customWidth="1"/>
    <col min="9978" max="9978" width="4.5" style="693" customWidth="1"/>
    <col min="9979" max="9979" width="18.5" style="693" customWidth="1"/>
    <col min="9980" max="9980" width="8.25" style="693" customWidth="1"/>
    <col min="9981" max="9981" width="14" style="693" bestFit="1" customWidth="1"/>
    <col min="9982" max="9982" width="11.75" style="693" customWidth="1"/>
    <col min="9983" max="9983" width="10.5" style="693" customWidth="1"/>
    <col min="9984" max="9984" width="14" style="693"/>
    <col min="9985" max="9985" width="4.5" style="693" customWidth="1"/>
    <col min="9986" max="9986" width="18.5" style="693" customWidth="1"/>
    <col min="9987" max="9987" width="8.25" style="693" customWidth="1"/>
    <col min="9988" max="9988" width="14" style="693" bestFit="1" customWidth="1"/>
    <col min="9989" max="9989" width="12.25" style="693" bestFit="1" customWidth="1"/>
    <col min="9990" max="9990" width="10.5" style="693" customWidth="1"/>
    <col min="9991" max="9991" width="14" style="693" bestFit="1" customWidth="1"/>
    <col min="9992" max="10233" width="8" style="693" customWidth="1"/>
    <col min="10234" max="10234" width="4.5" style="693" customWidth="1"/>
    <col min="10235" max="10235" width="18.5" style="693" customWidth="1"/>
    <col min="10236" max="10236" width="8.25" style="693" customWidth="1"/>
    <col min="10237" max="10237" width="14" style="693" bestFit="1" customWidth="1"/>
    <col min="10238" max="10238" width="11.75" style="693" customWidth="1"/>
    <col min="10239" max="10239" width="10.5" style="693" customWidth="1"/>
    <col min="10240" max="10240" width="14" style="693"/>
    <col min="10241" max="10241" width="4.5" style="693" customWidth="1"/>
    <col min="10242" max="10242" width="18.5" style="693" customWidth="1"/>
    <col min="10243" max="10243" width="8.25" style="693" customWidth="1"/>
    <col min="10244" max="10244" width="14" style="693" bestFit="1" customWidth="1"/>
    <col min="10245" max="10245" width="12.25" style="693" bestFit="1" customWidth="1"/>
    <col min="10246" max="10246" width="10.5" style="693" customWidth="1"/>
    <col min="10247" max="10247" width="14" style="693" bestFit="1" customWidth="1"/>
    <col min="10248" max="10489" width="8" style="693" customWidth="1"/>
    <col min="10490" max="10490" width="4.5" style="693" customWidth="1"/>
    <col min="10491" max="10491" width="18.5" style="693" customWidth="1"/>
    <col min="10492" max="10492" width="8.25" style="693" customWidth="1"/>
    <col min="10493" max="10493" width="14" style="693" bestFit="1" customWidth="1"/>
    <col min="10494" max="10494" width="11.75" style="693" customWidth="1"/>
    <col min="10495" max="10495" width="10.5" style="693" customWidth="1"/>
    <col min="10496" max="10496" width="14" style="693"/>
    <col min="10497" max="10497" width="4.5" style="693" customWidth="1"/>
    <col min="10498" max="10498" width="18.5" style="693" customWidth="1"/>
    <col min="10499" max="10499" width="8.25" style="693" customWidth="1"/>
    <col min="10500" max="10500" width="14" style="693" bestFit="1" customWidth="1"/>
    <col min="10501" max="10501" width="12.25" style="693" bestFit="1" customWidth="1"/>
    <col min="10502" max="10502" width="10.5" style="693" customWidth="1"/>
    <col min="10503" max="10503" width="14" style="693" bestFit="1" customWidth="1"/>
    <col min="10504" max="10745" width="8" style="693" customWidth="1"/>
    <col min="10746" max="10746" width="4.5" style="693" customWidth="1"/>
    <col min="10747" max="10747" width="18.5" style="693" customWidth="1"/>
    <col min="10748" max="10748" width="8.25" style="693" customWidth="1"/>
    <col min="10749" max="10749" width="14" style="693" bestFit="1" customWidth="1"/>
    <col min="10750" max="10750" width="11.75" style="693" customWidth="1"/>
    <col min="10751" max="10751" width="10.5" style="693" customWidth="1"/>
    <col min="10752" max="10752" width="14" style="693"/>
    <col min="10753" max="10753" width="4.5" style="693" customWidth="1"/>
    <col min="10754" max="10754" width="18.5" style="693" customWidth="1"/>
    <col min="10755" max="10755" width="8.25" style="693" customWidth="1"/>
    <col min="10756" max="10756" width="14" style="693" bestFit="1" customWidth="1"/>
    <col min="10757" max="10757" width="12.25" style="693" bestFit="1" customWidth="1"/>
    <col min="10758" max="10758" width="10.5" style="693" customWidth="1"/>
    <col min="10759" max="10759" width="14" style="693" bestFit="1" customWidth="1"/>
    <col min="10760" max="11001" width="8" style="693" customWidth="1"/>
    <col min="11002" max="11002" width="4.5" style="693" customWidth="1"/>
    <col min="11003" max="11003" width="18.5" style="693" customWidth="1"/>
    <col min="11004" max="11004" width="8.25" style="693" customWidth="1"/>
    <col min="11005" max="11005" width="14" style="693" bestFit="1" customWidth="1"/>
    <col min="11006" max="11006" width="11.75" style="693" customWidth="1"/>
    <col min="11007" max="11007" width="10.5" style="693" customWidth="1"/>
    <col min="11008" max="11008" width="14" style="693"/>
    <col min="11009" max="11009" width="4.5" style="693" customWidth="1"/>
    <col min="11010" max="11010" width="18.5" style="693" customWidth="1"/>
    <col min="11011" max="11011" width="8.25" style="693" customWidth="1"/>
    <col min="11012" max="11012" width="14" style="693" bestFit="1" customWidth="1"/>
    <col min="11013" max="11013" width="12.25" style="693" bestFit="1" customWidth="1"/>
    <col min="11014" max="11014" width="10.5" style="693" customWidth="1"/>
    <col min="11015" max="11015" width="14" style="693" bestFit="1" customWidth="1"/>
    <col min="11016" max="11257" width="8" style="693" customWidth="1"/>
    <col min="11258" max="11258" width="4.5" style="693" customWidth="1"/>
    <col min="11259" max="11259" width="18.5" style="693" customWidth="1"/>
    <col min="11260" max="11260" width="8.25" style="693" customWidth="1"/>
    <col min="11261" max="11261" width="14" style="693" bestFit="1" customWidth="1"/>
    <col min="11262" max="11262" width="11.75" style="693" customWidth="1"/>
    <col min="11263" max="11263" width="10.5" style="693" customWidth="1"/>
    <col min="11264" max="11264" width="14" style="693"/>
    <col min="11265" max="11265" width="4.5" style="693" customWidth="1"/>
    <col min="11266" max="11266" width="18.5" style="693" customWidth="1"/>
    <col min="11267" max="11267" width="8.25" style="693" customWidth="1"/>
    <col min="11268" max="11268" width="14" style="693" bestFit="1" customWidth="1"/>
    <col min="11269" max="11269" width="12.25" style="693" bestFit="1" customWidth="1"/>
    <col min="11270" max="11270" width="10.5" style="693" customWidth="1"/>
    <col min="11271" max="11271" width="14" style="693" bestFit="1" customWidth="1"/>
    <col min="11272" max="11513" width="8" style="693" customWidth="1"/>
    <col min="11514" max="11514" width="4.5" style="693" customWidth="1"/>
    <col min="11515" max="11515" width="18.5" style="693" customWidth="1"/>
    <col min="11516" max="11516" width="8.25" style="693" customWidth="1"/>
    <col min="11517" max="11517" width="14" style="693" bestFit="1" customWidth="1"/>
    <col min="11518" max="11518" width="11.75" style="693" customWidth="1"/>
    <col min="11519" max="11519" width="10.5" style="693" customWidth="1"/>
    <col min="11520" max="11520" width="14" style="693"/>
    <col min="11521" max="11521" width="4.5" style="693" customWidth="1"/>
    <col min="11522" max="11522" width="18.5" style="693" customWidth="1"/>
    <col min="11523" max="11523" width="8.25" style="693" customWidth="1"/>
    <col min="11524" max="11524" width="14" style="693" bestFit="1" customWidth="1"/>
    <col min="11525" max="11525" width="12.25" style="693" bestFit="1" customWidth="1"/>
    <col min="11526" max="11526" width="10.5" style="693" customWidth="1"/>
    <col min="11527" max="11527" width="14" style="693" bestFit="1" customWidth="1"/>
    <col min="11528" max="11769" width="8" style="693" customWidth="1"/>
    <col min="11770" max="11770" width="4.5" style="693" customWidth="1"/>
    <col min="11771" max="11771" width="18.5" style="693" customWidth="1"/>
    <col min="11772" max="11772" width="8.25" style="693" customWidth="1"/>
    <col min="11773" max="11773" width="14" style="693" bestFit="1" customWidth="1"/>
    <col min="11774" max="11774" width="11.75" style="693" customWidth="1"/>
    <col min="11775" max="11775" width="10.5" style="693" customWidth="1"/>
    <col min="11776" max="11776" width="14" style="693"/>
    <col min="11777" max="11777" width="4.5" style="693" customWidth="1"/>
    <col min="11778" max="11778" width="18.5" style="693" customWidth="1"/>
    <col min="11779" max="11779" width="8.25" style="693" customWidth="1"/>
    <col min="11780" max="11780" width="14" style="693" bestFit="1" customWidth="1"/>
    <col min="11781" max="11781" width="12.25" style="693" bestFit="1" customWidth="1"/>
    <col min="11782" max="11782" width="10.5" style="693" customWidth="1"/>
    <col min="11783" max="11783" width="14" style="693" bestFit="1" customWidth="1"/>
    <col min="11784" max="12025" width="8" style="693" customWidth="1"/>
    <col min="12026" max="12026" width="4.5" style="693" customWidth="1"/>
    <col min="12027" max="12027" width="18.5" style="693" customWidth="1"/>
    <col min="12028" max="12028" width="8.25" style="693" customWidth="1"/>
    <col min="12029" max="12029" width="14" style="693" bestFit="1" customWidth="1"/>
    <col min="12030" max="12030" width="11.75" style="693" customWidth="1"/>
    <col min="12031" max="12031" width="10.5" style="693" customWidth="1"/>
    <col min="12032" max="12032" width="14" style="693"/>
    <col min="12033" max="12033" width="4.5" style="693" customWidth="1"/>
    <col min="12034" max="12034" width="18.5" style="693" customWidth="1"/>
    <col min="12035" max="12035" width="8.25" style="693" customWidth="1"/>
    <col min="12036" max="12036" width="14" style="693" bestFit="1" customWidth="1"/>
    <col min="12037" max="12037" width="12.25" style="693" bestFit="1" customWidth="1"/>
    <col min="12038" max="12038" width="10.5" style="693" customWidth="1"/>
    <col min="12039" max="12039" width="14" style="693" bestFit="1" customWidth="1"/>
    <col min="12040" max="12281" width="8" style="693" customWidth="1"/>
    <col min="12282" max="12282" width="4.5" style="693" customWidth="1"/>
    <col min="12283" max="12283" width="18.5" style="693" customWidth="1"/>
    <col min="12284" max="12284" width="8.25" style="693" customWidth="1"/>
    <col min="12285" max="12285" width="14" style="693" bestFit="1" customWidth="1"/>
    <col min="12286" max="12286" width="11.75" style="693" customWidth="1"/>
    <col min="12287" max="12287" width="10.5" style="693" customWidth="1"/>
    <col min="12288" max="12288" width="14" style="693"/>
    <col min="12289" max="12289" width="4.5" style="693" customWidth="1"/>
    <col min="12290" max="12290" width="18.5" style="693" customWidth="1"/>
    <col min="12291" max="12291" width="8.25" style="693" customWidth="1"/>
    <col min="12292" max="12292" width="14" style="693" bestFit="1" customWidth="1"/>
    <col min="12293" max="12293" width="12.25" style="693" bestFit="1" customWidth="1"/>
    <col min="12294" max="12294" width="10.5" style="693" customWidth="1"/>
    <col min="12295" max="12295" width="14" style="693" bestFit="1" customWidth="1"/>
    <col min="12296" max="12537" width="8" style="693" customWidth="1"/>
    <col min="12538" max="12538" width="4.5" style="693" customWidth="1"/>
    <col min="12539" max="12539" width="18.5" style="693" customWidth="1"/>
    <col min="12540" max="12540" width="8.25" style="693" customWidth="1"/>
    <col min="12541" max="12541" width="14" style="693" bestFit="1" customWidth="1"/>
    <col min="12542" max="12542" width="11.75" style="693" customWidth="1"/>
    <col min="12543" max="12543" width="10.5" style="693" customWidth="1"/>
    <col min="12544" max="12544" width="14" style="693"/>
    <col min="12545" max="12545" width="4.5" style="693" customWidth="1"/>
    <col min="12546" max="12546" width="18.5" style="693" customWidth="1"/>
    <col min="12547" max="12547" width="8.25" style="693" customWidth="1"/>
    <col min="12548" max="12548" width="14" style="693" bestFit="1" customWidth="1"/>
    <col min="12549" max="12549" width="12.25" style="693" bestFit="1" customWidth="1"/>
    <col min="12550" max="12550" width="10.5" style="693" customWidth="1"/>
    <col min="12551" max="12551" width="14" style="693" bestFit="1" customWidth="1"/>
    <col min="12552" max="12793" width="8" style="693" customWidth="1"/>
    <col min="12794" max="12794" width="4.5" style="693" customWidth="1"/>
    <col min="12795" max="12795" width="18.5" style="693" customWidth="1"/>
    <col min="12796" max="12796" width="8.25" style="693" customWidth="1"/>
    <col min="12797" max="12797" width="14" style="693" bestFit="1" customWidth="1"/>
    <col min="12798" max="12798" width="11.75" style="693" customWidth="1"/>
    <col min="12799" max="12799" width="10.5" style="693" customWidth="1"/>
    <col min="12800" max="12800" width="14" style="693"/>
    <col min="12801" max="12801" width="4.5" style="693" customWidth="1"/>
    <col min="12802" max="12802" width="18.5" style="693" customWidth="1"/>
    <col min="12803" max="12803" width="8.25" style="693" customWidth="1"/>
    <col min="12804" max="12804" width="14" style="693" bestFit="1" customWidth="1"/>
    <col min="12805" max="12805" width="12.25" style="693" bestFit="1" customWidth="1"/>
    <col min="12806" max="12806" width="10.5" style="693" customWidth="1"/>
    <col min="12807" max="12807" width="14" style="693" bestFit="1" customWidth="1"/>
    <col min="12808" max="13049" width="8" style="693" customWidth="1"/>
    <col min="13050" max="13050" width="4.5" style="693" customWidth="1"/>
    <col min="13051" max="13051" width="18.5" style="693" customWidth="1"/>
    <col min="13052" max="13052" width="8.25" style="693" customWidth="1"/>
    <col min="13053" max="13053" width="14" style="693" bestFit="1" customWidth="1"/>
    <col min="13054" max="13054" width="11.75" style="693" customWidth="1"/>
    <col min="13055" max="13055" width="10.5" style="693" customWidth="1"/>
    <col min="13056" max="13056" width="14" style="693"/>
    <col min="13057" max="13057" width="4.5" style="693" customWidth="1"/>
    <col min="13058" max="13058" width="18.5" style="693" customWidth="1"/>
    <col min="13059" max="13059" width="8.25" style="693" customWidth="1"/>
    <col min="13060" max="13060" width="14" style="693" bestFit="1" customWidth="1"/>
    <col min="13061" max="13061" width="12.25" style="693" bestFit="1" customWidth="1"/>
    <col min="13062" max="13062" width="10.5" style="693" customWidth="1"/>
    <col min="13063" max="13063" width="14" style="693" bestFit="1" customWidth="1"/>
    <col min="13064" max="13305" width="8" style="693" customWidth="1"/>
    <col min="13306" max="13306" width="4.5" style="693" customWidth="1"/>
    <col min="13307" max="13307" width="18.5" style="693" customWidth="1"/>
    <col min="13308" max="13308" width="8.25" style="693" customWidth="1"/>
    <col min="13309" max="13309" width="14" style="693" bestFit="1" customWidth="1"/>
    <col min="13310" max="13310" width="11.75" style="693" customWidth="1"/>
    <col min="13311" max="13311" width="10.5" style="693" customWidth="1"/>
    <col min="13312" max="13312" width="14" style="693"/>
    <col min="13313" max="13313" width="4.5" style="693" customWidth="1"/>
    <col min="13314" max="13314" width="18.5" style="693" customWidth="1"/>
    <col min="13315" max="13315" width="8.25" style="693" customWidth="1"/>
    <col min="13316" max="13316" width="14" style="693" bestFit="1" customWidth="1"/>
    <col min="13317" max="13317" width="12.25" style="693" bestFit="1" customWidth="1"/>
    <col min="13318" max="13318" width="10.5" style="693" customWidth="1"/>
    <col min="13319" max="13319" width="14" style="693" bestFit="1" customWidth="1"/>
    <col min="13320" max="13561" width="8" style="693" customWidth="1"/>
    <col min="13562" max="13562" width="4.5" style="693" customWidth="1"/>
    <col min="13563" max="13563" width="18.5" style="693" customWidth="1"/>
    <col min="13564" max="13564" width="8.25" style="693" customWidth="1"/>
    <col min="13565" max="13565" width="14" style="693" bestFit="1" customWidth="1"/>
    <col min="13566" max="13566" width="11.75" style="693" customWidth="1"/>
    <col min="13567" max="13567" width="10.5" style="693" customWidth="1"/>
    <col min="13568" max="13568" width="14" style="693"/>
    <col min="13569" max="13569" width="4.5" style="693" customWidth="1"/>
    <col min="13570" max="13570" width="18.5" style="693" customWidth="1"/>
    <col min="13571" max="13571" width="8.25" style="693" customWidth="1"/>
    <col min="13572" max="13572" width="14" style="693" bestFit="1" customWidth="1"/>
    <col min="13573" max="13573" width="12.25" style="693" bestFit="1" customWidth="1"/>
    <col min="13574" max="13574" width="10.5" style="693" customWidth="1"/>
    <col min="13575" max="13575" width="14" style="693" bestFit="1" customWidth="1"/>
    <col min="13576" max="13817" width="8" style="693" customWidth="1"/>
    <col min="13818" max="13818" width="4.5" style="693" customWidth="1"/>
    <col min="13819" max="13819" width="18.5" style="693" customWidth="1"/>
    <col min="13820" max="13820" width="8.25" style="693" customWidth="1"/>
    <col min="13821" max="13821" width="14" style="693" bestFit="1" customWidth="1"/>
    <col min="13822" max="13822" width="11.75" style="693" customWidth="1"/>
    <col min="13823" max="13823" width="10.5" style="693" customWidth="1"/>
    <col min="13824" max="13824" width="14" style="693"/>
    <col min="13825" max="13825" width="4.5" style="693" customWidth="1"/>
    <col min="13826" max="13826" width="18.5" style="693" customWidth="1"/>
    <col min="13827" max="13827" width="8.25" style="693" customWidth="1"/>
    <col min="13828" max="13828" width="14" style="693" bestFit="1" customWidth="1"/>
    <col min="13829" max="13829" width="12.25" style="693" bestFit="1" customWidth="1"/>
    <col min="13830" max="13830" width="10.5" style="693" customWidth="1"/>
    <col min="13831" max="13831" width="14" style="693" bestFit="1" customWidth="1"/>
    <col min="13832" max="14073" width="8" style="693" customWidth="1"/>
    <col min="14074" max="14074" width="4.5" style="693" customWidth="1"/>
    <col min="14075" max="14075" width="18.5" style="693" customWidth="1"/>
    <col min="14076" max="14076" width="8.25" style="693" customWidth="1"/>
    <col min="14077" max="14077" width="14" style="693" bestFit="1" customWidth="1"/>
    <col min="14078" max="14078" width="11.75" style="693" customWidth="1"/>
    <col min="14079" max="14079" width="10.5" style="693" customWidth="1"/>
    <col min="14080" max="14080" width="14" style="693"/>
    <col min="14081" max="14081" width="4.5" style="693" customWidth="1"/>
    <col min="14082" max="14082" width="18.5" style="693" customWidth="1"/>
    <col min="14083" max="14083" width="8.25" style="693" customWidth="1"/>
    <col min="14084" max="14084" width="14" style="693" bestFit="1" customWidth="1"/>
    <col min="14085" max="14085" width="12.25" style="693" bestFit="1" customWidth="1"/>
    <col min="14086" max="14086" width="10.5" style="693" customWidth="1"/>
    <col min="14087" max="14087" width="14" style="693" bestFit="1" customWidth="1"/>
    <col min="14088" max="14329" width="8" style="693" customWidth="1"/>
    <col min="14330" max="14330" width="4.5" style="693" customWidth="1"/>
    <col min="14331" max="14331" width="18.5" style="693" customWidth="1"/>
    <col min="14332" max="14332" width="8.25" style="693" customWidth="1"/>
    <col min="14333" max="14333" width="14" style="693" bestFit="1" customWidth="1"/>
    <col min="14334" max="14334" width="11.75" style="693" customWidth="1"/>
    <col min="14335" max="14335" width="10.5" style="693" customWidth="1"/>
    <col min="14336" max="14336" width="14" style="693"/>
    <col min="14337" max="14337" width="4.5" style="693" customWidth="1"/>
    <col min="14338" max="14338" width="18.5" style="693" customWidth="1"/>
    <col min="14339" max="14339" width="8.25" style="693" customWidth="1"/>
    <col min="14340" max="14340" width="14" style="693" bestFit="1" customWidth="1"/>
    <col min="14341" max="14341" width="12.25" style="693" bestFit="1" customWidth="1"/>
    <col min="14342" max="14342" width="10.5" style="693" customWidth="1"/>
    <col min="14343" max="14343" width="14" style="693" bestFit="1" customWidth="1"/>
    <col min="14344" max="14585" width="8" style="693" customWidth="1"/>
    <col min="14586" max="14586" width="4.5" style="693" customWidth="1"/>
    <col min="14587" max="14587" width="18.5" style="693" customWidth="1"/>
    <col min="14588" max="14588" width="8.25" style="693" customWidth="1"/>
    <col min="14589" max="14589" width="14" style="693" bestFit="1" customWidth="1"/>
    <col min="14590" max="14590" width="11.75" style="693" customWidth="1"/>
    <col min="14591" max="14591" width="10.5" style="693" customWidth="1"/>
    <col min="14592" max="14592" width="14" style="693"/>
    <col min="14593" max="14593" width="4.5" style="693" customWidth="1"/>
    <col min="14594" max="14594" width="18.5" style="693" customWidth="1"/>
    <col min="14595" max="14595" width="8.25" style="693" customWidth="1"/>
    <col min="14596" max="14596" width="14" style="693" bestFit="1" customWidth="1"/>
    <col min="14597" max="14597" width="12.25" style="693" bestFit="1" customWidth="1"/>
    <col min="14598" max="14598" width="10.5" style="693" customWidth="1"/>
    <col min="14599" max="14599" width="14" style="693" bestFit="1" customWidth="1"/>
    <col min="14600" max="14841" width="8" style="693" customWidth="1"/>
    <col min="14842" max="14842" width="4.5" style="693" customWidth="1"/>
    <col min="14843" max="14843" width="18.5" style="693" customWidth="1"/>
    <col min="14844" max="14844" width="8.25" style="693" customWidth="1"/>
    <col min="14845" max="14845" width="14" style="693" bestFit="1" customWidth="1"/>
    <col min="14846" max="14846" width="11.75" style="693" customWidth="1"/>
    <col min="14847" max="14847" width="10.5" style="693" customWidth="1"/>
    <col min="14848" max="14848" width="14" style="693"/>
    <col min="14849" max="14849" width="4.5" style="693" customWidth="1"/>
    <col min="14850" max="14850" width="18.5" style="693" customWidth="1"/>
    <col min="14851" max="14851" width="8.25" style="693" customWidth="1"/>
    <col min="14852" max="14852" width="14" style="693" bestFit="1" customWidth="1"/>
    <col min="14853" max="14853" width="12.25" style="693" bestFit="1" customWidth="1"/>
    <col min="14854" max="14854" width="10.5" style="693" customWidth="1"/>
    <col min="14855" max="14855" width="14" style="693" bestFit="1" customWidth="1"/>
    <col min="14856" max="15097" width="8" style="693" customWidth="1"/>
    <col min="15098" max="15098" width="4.5" style="693" customWidth="1"/>
    <col min="15099" max="15099" width="18.5" style="693" customWidth="1"/>
    <col min="15100" max="15100" width="8.25" style="693" customWidth="1"/>
    <col min="15101" max="15101" width="14" style="693" bestFit="1" customWidth="1"/>
    <col min="15102" max="15102" width="11.75" style="693" customWidth="1"/>
    <col min="15103" max="15103" width="10.5" style="693" customWidth="1"/>
    <col min="15104" max="15104" width="14" style="693"/>
    <col min="15105" max="15105" width="4.5" style="693" customWidth="1"/>
    <col min="15106" max="15106" width="18.5" style="693" customWidth="1"/>
    <col min="15107" max="15107" width="8.25" style="693" customWidth="1"/>
    <col min="15108" max="15108" width="14" style="693" bestFit="1" customWidth="1"/>
    <col min="15109" max="15109" width="12.25" style="693" bestFit="1" customWidth="1"/>
    <col min="15110" max="15110" width="10.5" style="693" customWidth="1"/>
    <col min="15111" max="15111" width="14" style="693" bestFit="1" customWidth="1"/>
    <col min="15112" max="15353" width="8" style="693" customWidth="1"/>
    <col min="15354" max="15354" width="4.5" style="693" customWidth="1"/>
    <col min="15355" max="15355" width="18.5" style="693" customWidth="1"/>
    <col min="15356" max="15356" width="8.25" style="693" customWidth="1"/>
    <col min="15357" max="15357" width="14" style="693" bestFit="1" customWidth="1"/>
    <col min="15358" max="15358" width="11.75" style="693" customWidth="1"/>
    <col min="15359" max="15359" width="10.5" style="693" customWidth="1"/>
    <col min="15360" max="15360" width="14" style="693"/>
    <col min="15361" max="15361" width="4.5" style="693" customWidth="1"/>
    <col min="15362" max="15362" width="18.5" style="693" customWidth="1"/>
    <col min="15363" max="15363" width="8.25" style="693" customWidth="1"/>
    <col min="15364" max="15364" width="14" style="693" bestFit="1" customWidth="1"/>
    <col min="15365" max="15365" width="12.25" style="693" bestFit="1" customWidth="1"/>
    <col min="15366" max="15366" width="10.5" style="693" customWidth="1"/>
    <col min="15367" max="15367" width="14" style="693" bestFit="1" customWidth="1"/>
    <col min="15368" max="15609" width="8" style="693" customWidth="1"/>
    <col min="15610" max="15610" width="4.5" style="693" customWidth="1"/>
    <col min="15611" max="15611" width="18.5" style="693" customWidth="1"/>
    <col min="15612" max="15612" width="8.25" style="693" customWidth="1"/>
    <col min="15613" max="15613" width="14" style="693" bestFit="1" customWidth="1"/>
    <col min="15614" max="15614" width="11.75" style="693" customWidth="1"/>
    <col min="15615" max="15615" width="10.5" style="693" customWidth="1"/>
    <col min="15616" max="15616" width="14" style="693"/>
    <col min="15617" max="15617" width="4.5" style="693" customWidth="1"/>
    <col min="15618" max="15618" width="18.5" style="693" customWidth="1"/>
    <col min="15619" max="15619" width="8.25" style="693" customWidth="1"/>
    <col min="15620" max="15620" width="14" style="693" bestFit="1" customWidth="1"/>
    <col min="15621" max="15621" width="12.25" style="693" bestFit="1" customWidth="1"/>
    <col min="15622" max="15622" width="10.5" style="693" customWidth="1"/>
    <col min="15623" max="15623" width="14" style="693" bestFit="1" customWidth="1"/>
    <col min="15624" max="15865" width="8" style="693" customWidth="1"/>
    <col min="15866" max="15866" width="4.5" style="693" customWidth="1"/>
    <col min="15867" max="15867" width="18.5" style="693" customWidth="1"/>
    <col min="15868" max="15868" width="8.25" style="693" customWidth="1"/>
    <col min="15869" max="15869" width="14" style="693" bestFit="1" customWidth="1"/>
    <col min="15870" max="15870" width="11.75" style="693" customWidth="1"/>
    <col min="15871" max="15871" width="10.5" style="693" customWidth="1"/>
    <col min="15872" max="15872" width="14" style="693"/>
    <col min="15873" max="15873" width="4.5" style="693" customWidth="1"/>
    <col min="15874" max="15874" width="18.5" style="693" customWidth="1"/>
    <col min="15875" max="15875" width="8.25" style="693" customWidth="1"/>
    <col min="15876" max="15876" width="14" style="693" bestFit="1" customWidth="1"/>
    <col min="15877" max="15877" width="12.25" style="693" bestFit="1" customWidth="1"/>
    <col min="15878" max="15878" width="10.5" style="693" customWidth="1"/>
    <col min="15879" max="15879" width="14" style="693" bestFit="1" customWidth="1"/>
    <col min="15880" max="16121" width="8" style="693" customWidth="1"/>
    <col min="16122" max="16122" width="4.5" style="693" customWidth="1"/>
    <col min="16123" max="16123" width="18.5" style="693" customWidth="1"/>
    <col min="16124" max="16124" width="8.25" style="693" customWidth="1"/>
    <col min="16125" max="16125" width="14" style="693" bestFit="1" customWidth="1"/>
    <col min="16126" max="16126" width="11.75" style="693" customWidth="1"/>
    <col min="16127" max="16127" width="10.5" style="693" customWidth="1"/>
    <col min="16128" max="16128" width="14" style="693"/>
    <col min="16129" max="16129" width="4.5" style="693" customWidth="1"/>
    <col min="16130" max="16130" width="18.5" style="693" customWidth="1"/>
    <col min="16131" max="16131" width="8.25" style="693" customWidth="1"/>
    <col min="16132" max="16132" width="14" style="693" bestFit="1" customWidth="1"/>
    <col min="16133" max="16133" width="12.25" style="693" bestFit="1" customWidth="1"/>
    <col min="16134" max="16134" width="10.5" style="693" customWidth="1"/>
    <col min="16135" max="16135" width="14" style="693" bestFit="1" customWidth="1"/>
    <col min="16136" max="16377" width="8" style="693" customWidth="1"/>
    <col min="16378" max="16378" width="4.5" style="693" customWidth="1"/>
    <col min="16379" max="16379" width="18.5" style="693" customWidth="1"/>
    <col min="16380" max="16380" width="8.25" style="693" customWidth="1"/>
    <col min="16381" max="16381" width="14" style="693" bestFit="1" customWidth="1"/>
    <col min="16382" max="16382" width="11.75" style="693" customWidth="1"/>
    <col min="16383" max="16383" width="10.5" style="693" customWidth="1"/>
    <col min="16384" max="16384" width="14" style="693"/>
  </cols>
  <sheetData>
    <row r="1" spans="1:8">
      <c r="B1" s="702" t="s">
        <v>1403</v>
      </c>
      <c r="C1" s="695" t="s">
        <v>2</v>
      </c>
    </row>
    <row r="2" spans="1:8">
      <c r="B2" s="702" t="s">
        <v>1404</v>
      </c>
      <c r="C2" s="695" t="s">
        <v>1391</v>
      </c>
    </row>
    <row r="3" spans="1:8">
      <c r="B3" s="702"/>
    </row>
    <row r="4" spans="1:8" ht="15.7">
      <c r="B4" s="703" t="s">
        <v>1416</v>
      </c>
      <c r="C4" s="703"/>
      <c r="D4" s="703"/>
      <c r="E4" s="703"/>
      <c r="F4" s="703"/>
      <c r="G4" s="703"/>
    </row>
    <row r="6" spans="1:8">
      <c r="A6" s="704" t="s">
        <v>1405</v>
      </c>
      <c r="B6" s="705" t="s">
        <v>1406</v>
      </c>
      <c r="C6" s="704" t="s">
        <v>1407</v>
      </c>
      <c r="D6" s="706" t="s">
        <v>1408</v>
      </c>
      <c r="E6" s="704" t="s">
        <v>1409</v>
      </c>
      <c r="F6" s="704" t="s">
        <v>1410</v>
      </c>
      <c r="G6" s="706" t="s">
        <v>1408</v>
      </c>
    </row>
    <row r="7" spans="1:8">
      <c r="A7" s="707"/>
      <c r="B7" s="708"/>
      <c r="C7" s="707"/>
      <c r="D7" s="709">
        <v>41275</v>
      </c>
      <c r="E7" s="707"/>
      <c r="F7" s="707"/>
      <c r="G7" s="709">
        <v>41639</v>
      </c>
      <c r="H7" s="710"/>
    </row>
    <row r="8" spans="1:8">
      <c r="A8" s="697">
        <v>1</v>
      </c>
      <c r="B8" s="711" t="s">
        <v>73</v>
      </c>
      <c r="C8" s="697"/>
      <c r="D8" s="712">
        <f>'IFRS FS NOTES 31.12.2013'!C46</f>
        <v>973970750</v>
      </c>
      <c r="E8" s="712">
        <f>'IFRS FS NOTES 31.12.2013'!C47</f>
        <v>322640</v>
      </c>
      <c r="F8" s="712"/>
      <c r="G8" s="712">
        <f t="shared" ref="G8:G16" si="0">D8+E8-F8</f>
        <v>974293390</v>
      </c>
      <c r="H8" s="710"/>
    </row>
    <row r="9" spans="1:8">
      <c r="A9" s="697">
        <v>2</v>
      </c>
      <c r="B9" s="711" t="s">
        <v>1411</v>
      </c>
      <c r="C9" s="697"/>
      <c r="D9" s="713">
        <f>'IFRS FS NOTES 31.12.2013'!E46</f>
        <v>217390713.023</v>
      </c>
      <c r="E9" s="713">
        <f>'IFRS FS NOTES 31.12.2013'!E47</f>
        <v>635258056.00080001</v>
      </c>
      <c r="F9" s="713"/>
      <c r="G9" s="713">
        <f t="shared" si="0"/>
        <v>852648769.02380002</v>
      </c>
      <c r="H9" s="714"/>
    </row>
    <row r="10" spans="1:8">
      <c r="A10" s="697">
        <v>3</v>
      </c>
      <c r="B10" s="711" t="s">
        <v>1412</v>
      </c>
      <c r="C10" s="697"/>
      <c r="D10" s="713"/>
      <c r="E10" s="713"/>
      <c r="F10" s="713"/>
      <c r="G10" s="713">
        <f t="shared" si="0"/>
        <v>0</v>
      </c>
      <c r="H10" s="714"/>
    </row>
    <row r="11" spans="1:8">
      <c r="A11" s="697">
        <v>4</v>
      </c>
      <c r="B11" s="711" t="s">
        <v>75</v>
      </c>
      <c r="C11" s="697"/>
      <c r="D11" s="713">
        <f>'IFRS FS NOTES 31.12.2013'!C12</f>
        <v>2029599.57</v>
      </c>
      <c r="E11" s="713">
        <v>0</v>
      </c>
      <c r="F11" s="713"/>
      <c r="G11" s="713">
        <f t="shared" si="0"/>
        <v>2029599.57</v>
      </c>
      <c r="H11" s="714"/>
    </row>
    <row r="12" spans="1:8">
      <c r="A12" s="697">
        <v>5</v>
      </c>
      <c r="B12" s="711" t="s">
        <v>1413</v>
      </c>
      <c r="C12" s="697"/>
      <c r="D12" s="713">
        <f>'IFRS FS NOTES 31.12.2013'!E12</f>
        <v>52758</v>
      </c>
      <c r="E12" s="715">
        <v>0</v>
      </c>
      <c r="F12" s="713"/>
      <c r="G12" s="713">
        <f t="shared" si="0"/>
        <v>52758</v>
      </c>
      <c r="H12" s="714"/>
    </row>
    <row r="13" spans="1:8">
      <c r="A13" s="697">
        <v>6</v>
      </c>
      <c r="B13" s="711" t="s">
        <v>792</v>
      </c>
      <c r="C13" s="697"/>
      <c r="D13" s="713">
        <v>0</v>
      </c>
      <c r="E13" s="713">
        <f>'IFRS FS NOTES 31.12.2013'!G13</f>
        <v>378095.29499999998</v>
      </c>
      <c r="F13" s="713"/>
      <c r="G13" s="713">
        <f t="shared" si="0"/>
        <v>378095.29499999998</v>
      </c>
      <c r="H13" s="714"/>
    </row>
    <row r="14" spans="1:8">
      <c r="A14" s="697">
        <v>7</v>
      </c>
      <c r="B14" s="699"/>
      <c r="C14" s="697"/>
      <c r="D14" s="713"/>
      <c r="E14" s="713"/>
      <c r="F14" s="713"/>
      <c r="G14" s="713">
        <f t="shared" si="0"/>
        <v>0</v>
      </c>
      <c r="H14" s="710"/>
    </row>
    <row r="15" spans="1:8">
      <c r="A15" s="697">
        <v>8</v>
      </c>
      <c r="B15" s="699"/>
      <c r="C15" s="697"/>
      <c r="D15" s="713"/>
      <c r="E15" s="713"/>
      <c r="F15" s="713"/>
      <c r="G15" s="713">
        <f t="shared" si="0"/>
        <v>0</v>
      </c>
      <c r="H15" s="710"/>
    </row>
    <row r="16" spans="1:8" ht="15" thickBot="1">
      <c r="A16" s="716">
        <v>9</v>
      </c>
      <c r="B16" s="717"/>
      <c r="C16" s="716"/>
      <c r="D16" s="718"/>
      <c r="E16" s="718"/>
      <c r="F16" s="718"/>
      <c r="G16" s="718">
        <f t="shared" si="0"/>
        <v>0</v>
      </c>
      <c r="H16" s="710"/>
    </row>
    <row r="17" spans="1:7" ht="15" thickBot="1">
      <c r="A17" s="719"/>
      <c r="B17" s="720" t="s">
        <v>1414</v>
      </c>
      <c r="C17" s="721"/>
      <c r="D17" s="722">
        <f>SUM(D8:D16)</f>
        <v>1193443820.5929999</v>
      </c>
      <c r="E17" s="722">
        <f>SUM(E8:E16)</f>
        <v>635958791.29579997</v>
      </c>
      <c r="F17" s="722">
        <f>SUM(F8:F16)</f>
        <v>0</v>
      </c>
      <c r="G17" s="723">
        <f>SUM(G8:G16)</f>
        <v>1829402611.8887999</v>
      </c>
    </row>
    <row r="20" spans="1:7" ht="15.7">
      <c r="B20" s="703" t="s">
        <v>1417</v>
      </c>
      <c r="C20" s="703"/>
      <c r="D20" s="703"/>
      <c r="E20" s="703"/>
      <c r="F20" s="703"/>
      <c r="G20" s="703"/>
    </row>
    <row r="22" spans="1:7">
      <c r="A22" s="704" t="s">
        <v>1405</v>
      </c>
      <c r="B22" s="705" t="s">
        <v>1406</v>
      </c>
      <c r="C22" s="704" t="s">
        <v>1407</v>
      </c>
      <c r="D22" s="706" t="s">
        <v>1408</v>
      </c>
      <c r="E22" s="704" t="s">
        <v>1409</v>
      </c>
      <c r="F22" s="704" t="s">
        <v>1410</v>
      </c>
      <c r="G22" s="706" t="s">
        <v>1408</v>
      </c>
    </row>
    <row r="23" spans="1:7">
      <c r="A23" s="707"/>
      <c r="B23" s="708"/>
      <c r="C23" s="707"/>
      <c r="D23" s="709">
        <v>41275</v>
      </c>
      <c r="E23" s="707"/>
      <c r="F23" s="707"/>
      <c r="G23" s="709">
        <v>41639</v>
      </c>
    </row>
    <row r="24" spans="1:7">
      <c r="A24" s="697">
        <v>1</v>
      </c>
      <c r="B24" s="711" t="s">
        <v>73</v>
      </c>
      <c r="C24" s="724"/>
      <c r="D24" s="712"/>
      <c r="E24" s="712"/>
      <c r="F24" s="712"/>
      <c r="G24" s="712">
        <f t="shared" ref="G24:G29" si="1">D24+E24-F24</f>
        <v>0</v>
      </c>
    </row>
    <row r="25" spans="1:7">
      <c r="A25" s="697">
        <v>2</v>
      </c>
      <c r="B25" s="711" t="s">
        <v>1411</v>
      </c>
      <c r="C25" s="724"/>
      <c r="D25" s="712"/>
      <c r="E25" s="712"/>
      <c r="F25" s="712"/>
      <c r="G25" s="712">
        <f t="shared" si="1"/>
        <v>0</v>
      </c>
    </row>
    <row r="26" spans="1:7">
      <c r="A26" s="697">
        <v>3</v>
      </c>
      <c r="B26" s="711" t="s">
        <v>1415</v>
      </c>
      <c r="C26" s="724"/>
      <c r="D26" s="712"/>
      <c r="E26" s="698"/>
      <c r="F26" s="712"/>
      <c r="G26" s="712">
        <f t="shared" si="1"/>
        <v>0</v>
      </c>
    </row>
    <row r="27" spans="1:7">
      <c r="A27" s="697">
        <v>4</v>
      </c>
      <c r="B27" s="711" t="s">
        <v>75</v>
      </c>
      <c r="C27" s="724"/>
      <c r="D27" s="712">
        <f>'IFRS FS NOTES 31.12.2013'!C24</f>
        <v>-542037</v>
      </c>
      <c r="E27" s="712">
        <f>'IFRS FS NOTES 31.12.2013'!C25</f>
        <v>-297509</v>
      </c>
      <c r="F27" s="712"/>
      <c r="G27" s="712">
        <f t="shared" si="1"/>
        <v>-839546</v>
      </c>
    </row>
    <row r="28" spans="1:7">
      <c r="A28" s="697">
        <v>5</v>
      </c>
      <c r="B28" s="711" t="s">
        <v>1413</v>
      </c>
      <c r="C28" s="724"/>
      <c r="D28" s="712">
        <f>'IFRS FS NOTES 31.12.2013'!E24</f>
        <v>-23079</v>
      </c>
      <c r="E28" s="698">
        <f>'IFRS FS NOTES 31.12.2013'!E25</f>
        <v>-7471</v>
      </c>
      <c r="F28" s="712"/>
      <c r="G28" s="712">
        <f t="shared" si="1"/>
        <v>-30550</v>
      </c>
    </row>
    <row r="29" spans="1:7">
      <c r="A29" s="697">
        <v>6</v>
      </c>
      <c r="B29" s="711" t="s">
        <v>792</v>
      </c>
      <c r="C29" s="724"/>
      <c r="D29" s="712"/>
      <c r="E29" s="712"/>
      <c r="F29" s="712"/>
      <c r="G29" s="712">
        <f t="shared" si="1"/>
        <v>0</v>
      </c>
    </row>
    <row r="30" spans="1:7">
      <c r="A30" s="697">
        <v>7</v>
      </c>
      <c r="B30" s="699"/>
      <c r="C30" s="724"/>
      <c r="D30" s="712"/>
      <c r="E30" s="712"/>
      <c r="F30" s="712"/>
      <c r="G30" s="725"/>
    </row>
    <row r="31" spans="1:7">
      <c r="A31" s="697">
        <v>8</v>
      </c>
      <c r="B31" s="699"/>
      <c r="C31" s="697"/>
      <c r="D31" s="725"/>
      <c r="E31" s="725"/>
      <c r="F31" s="725"/>
      <c r="G31" s="725"/>
    </row>
    <row r="32" spans="1:7" ht="15" thickBot="1">
      <c r="A32" s="716">
        <v>9</v>
      </c>
      <c r="B32" s="717"/>
      <c r="C32" s="716"/>
      <c r="D32" s="726"/>
      <c r="E32" s="726"/>
      <c r="F32" s="726"/>
      <c r="G32" s="726">
        <f>D32+E32-F32</f>
        <v>0</v>
      </c>
    </row>
    <row r="33" spans="1:8" ht="15" thickBot="1">
      <c r="A33" s="719"/>
      <c r="B33" s="720" t="s">
        <v>1414</v>
      </c>
      <c r="C33" s="721"/>
      <c r="D33" s="722">
        <f>SUM(D24:D32)</f>
        <v>-565116</v>
      </c>
      <c r="E33" s="722">
        <f>SUM(E24:E32)</f>
        <v>-304980</v>
      </c>
      <c r="F33" s="722">
        <f>SUM(F24:F32)</f>
        <v>0</v>
      </c>
      <c r="G33" s="723">
        <f>SUM(G24:G32)</f>
        <v>-870096</v>
      </c>
      <c r="H33" s="727"/>
    </row>
    <row r="34" spans="1:8">
      <c r="G34" s="727"/>
    </row>
    <row r="36" spans="1:8" ht="15.7">
      <c r="B36" s="703" t="s">
        <v>1418</v>
      </c>
      <c r="C36" s="703"/>
      <c r="D36" s="703"/>
      <c r="E36" s="703"/>
      <c r="F36" s="703"/>
      <c r="G36" s="703"/>
    </row>
    <row r="38" spans="1:8">
      <c r="A38" s="704" t="s">
        <v>1405</v>
      </c>
      <c r="B38" s="705" t="s">
        <v>1406</v>
      </c>
      <c r="C38" s="704" t="s">
        <v>1407</v>
      </c>
      <c r="D38" s="706" t="s">
        <v>1408</v>
      </c>
      <c r="E38" s="704" t="s">
        <v>1409</v>
      </c>
      <c r="F38" s="704" t="s">
        <v>1410</v>
      </c>
      <c r="G38" s="706" t="s">
        <v>1408</v>
      </c>
    </row>
    <row r="39" spans="1:8">
      <c r="A39" s="707"/>
      <c r="B39" s="708"/>
      <c r="C39" s="707"/>
      <c r="D39" s="709">
        <v>41275</v>
      </c>
      <c r="E39" s="707"/>
      <c r="F39" s="707"/>
      <c r="G39" s="709">
        <v>41639</v>
      </c>
    </row>
    <row r="40" spans="1:8">
      <c r="A40" s="697">
        <v>1</v>
      </c>
      <c r="B40" s="728" t="s">
        <v>73</v>
      </c>
      <c r="C40" s="724"/>
      <c r="D40" s="712">
        <f>D8+D24</f>
        <v>973970750</v>
      </c>
      <c r="E40" s="712">
        <f t="shared" ref="E40:F40" si="2">E8+E24</f>
        <v>322640</v>
      </c>
      <c r="F40" s="712">
        <f t="shared" si="2"/>
        <v>0</v>
      </c>
      <c r="G40" s="712">
        <f t="shared" ref="G40:G48" si="3">D40+E40-F40</f>
        <v>974293390</v>
      </c>
    </row>
    <row r="41" spans="1:8">
      <c r="A41" s="697">
        <v>2</v>
      </c>
      <c r="B41" s="711" t="s">
        <v>1411</v>
      </c>
      <c r="C41" s="724"/>
      <c r="D41" s="712">
        <f t="shared" ref="D41:F41" si="4">D9+D25</f>
        <v>217390713.023</v>
      </c>
      <c r="E41" s="712">
        <f t="shared" si="4"/>
        <v>635258056.00080001</v>
      </c>
      <c r="F41" s="712">
        <f t="shared" si="4"/>
        <v>0</v>
      </c>
      <c r="G41" s="712">
        <f t="shared" si="3"/>
        <v>852648769.02380002</v>
      </c>
    </row>
    <row r="42" spans="1:8">
      <c r="A42" s="697">
        <v>3</v>
      </c>
      <c r="B42" s="711" t="s">
        <v>1415</v>
      </c>
      <c r="C42" s="724"/>
      <c r="D42" s="712">
        <f t="shared" ref="D42:F42" si="5">D10+D26</f>
        <v>0</v>
      </c>
      <c r="E42" s="712">
        <f t="shared" si="5"/>
        <v>0</v>
      </c>
      <c r="F42" s="712">
        <f t="shared" si="5"/>
        <v>0</v>
      </c>
      <c r="G42" s="712">
        <f t="shared" si="3"/>
        <v>0</v>
      </c>
    </row>
    <row r="43" spans="1:8">
      <c r="A43" s="697">
        <v>4</v>
      </c>
      <c r="B43" s="711" t="s">
        <v>75</v>
      </c>
      <c r="C43" s="724"/>
      <c r="D43" s="712">
        <f t="shared" ref="D43:F43" si="6">D11+D27</f>
        <v>1487562.57</v>
      </c>
      <c r="E43" s="712">
        <f t="shared" si="6"/>
        <v>-297509</v>
      </c>
      <c r="F43" s="712">
        <f t="shared" si="6"/>
        <v>0</v>
      </c>
      <c r="G43" s="712">
        <f t="shared" si="3"/>
        <v>1190053.57</v>
      </c>
    </row>
    <row r="44" spans="1:8">
      <c r="A44" s="697">
        <v>5</v>
      </c>
      <c r="B44" s="711" t="s">
        <v>1413</v>
      </c>
      <c r="C44" s="724"/>
      <c r="D44" s="712">
        <f t="shared" ref="D44:F44" si="7">D12+D28</f>
        <v>29679</v>
      </c>
      <c r="E44" s="712">
        <f>E12+E28</f>
        <v>-7471</v>
      </c>
      <c r="F44" s="712">
        <f t="shared" si="7"/>
        <v>0</v>
      </c>
      <c r="G44" s="712">
        <f>D44+E44+F44</f>
        <v>22208</v>
      </c>
    </row>
    <row r="45" spans="1:8">
      <c r="A45" s="697">
        <v>6</v>
      </c>
      <c r="B45" s="711" t="s">
        <v>792</v>
      </c>
      <c r="C45" s="724"/>
      <c r="D45" s="712">
        <f t="shared" ref="D45:F45" si="8">D13+D29</f>
        <v>0</v>
      </c>
      <c r="E45" s="712">
        <f t="shared" si="8"/>
        <v>378095.29499999998</v>
      </c>
      <c r="F45" s="712">
        <f t="shared" si="8"/>
        <v>0</v>
      </c>
      <c r="G45" s="712">
        <f t="shared" si="3"/>
        <v>378095.29499999998</v>
      </c>
    </row>
    <row r="46" spans="1:8">
      <c r="A46" s="697">
        <v>7</v>
      </c>
      <c r="B46" s="711"/>
      <c r="C46" s="724"/>
      <c r="D46" s="712">
        <f t="shared" ref="D46:F46" si="9">D14+D30</f>
        <v>0</v>
      </c>
      <c r="E46" s="712">
        <f t="shared" si="9"/>
        <v>0</v>
      </c>
      <c r="F46" s="712">
        <f t="shared" si="9"/>
        <v>0</v>
      </c>
      <c r="G46" s="712">
        <f t="shared" si="3"/>
        <v>0</v>
      </c>
    </row>
    <row r="47" spans="1:8">
      <c r="A47" s="697">
        <v>8</v>
      </c>
      <c r="B47" s="699"/>
      <c r="C47" s="724"/>
      <c r="D47" s="712"/>
      <c r="E47" s="712"/>
      <c r="F47" s="712"/>
      <c r="G47" s="712">
        <f t="shared" si="3"/>
        <v>0</v>
      </c>
    </row>
    <row r="48" spans="1:8" ht="15" thickBot="1">
      <c r="A48" s="716">
        <v>9</v>
      </c>
      <c r="B48" s="717"/>
      <c r="C48" s="729"/>
      <c r="D48" s="718"/>
      <c r="E48" s="718"/>
      <c r="F48" s="718"/>
      <c r="G48" s="718">
        <f t="shared" si="3"/>
        <v>0</v>
      </c>
    </row>
    <row r="49" spans="1:9" ht="15" thickBot="1">
      <c r="A49" s="719"/>
      <c r="B49" s="720" t="s">
        <v>1414</v>
      </c>
      <c r="C49" s="721"/>
      <c r="D49" s="722">
        <f>SUM(D40:D48)</f>
        <v>1192878704.5929999</v>
      </c>
      <c r="E49" s="722">
        <f>SUM(E40:E48)</f>
        <v>635653811.29579997</v>
      </c>
      <c r="F49" s="722">
        <f>SUM(F40:F48)</f>
        <v>0</v>
      </c>
      <c r="G49" s="723">
        <f>SUM(G40:G48)</f>
        <v>1828532515.8887999</v>
      </c>
      <c r="I49" s="732">
        <f>G49-'Bilanc dhe Fitim Humbje'!D10-'Bilanc dhe Fitim Humbje'!D11</f>
        <v>0</v>
      </c>
    </row>
    <row r="50" spans="1:9" s="710" customFormat="1" hidden="1">
      <c r="F50" s="730"/>
      <c r="G50" s="731"/>
    </row>
    <row r="51" spans="1:9" hidden="1">
      <c r="D51" s="732"/>
      <c r="G51" s="732"/>
    </row>
    <row r="52" spans="1:9" hidden="1">
      <c r="D52" s="732"/>
      <c r="G52" s="732"/>
    </row>
    <row r="53" spans="1:9" ht="15.7">
      <c r="E53" s="700" t="s">
        <v>1401</v>
      </c>
      <c r="F53" s="700"/>
      <c r="G53" s="700"/>
    </row>
    <row r="54" spans="1:9" ht="17.149999999999999">
      <c r="E54" s="701" t="s">
        <v>1402</v>
      </c>
      <c r="F54" s="701"/>
      <c r="G54" s="701"/>
    </row>
  </sheetData>
  <mergeCells count="20">
    <mergeCell ref="E53:G53"/>
    <mergeCell ref="E54:G54"/>
    <mergeCell ref="B36:G36"/>
    <mergeCell ref="A38:A39"/>
    <mergeCell ref="B38:B39"/>
    <mergeCell ref="C38:C39"/>
    <mergeCell ref="E38:E39"/>
    <mergeCell ref="F38:F39"/>
    <mergeCell ref="B20:G20"/>
    <mergeCell ref="A22:A23"/>
    <mergeCell ref="B22:B23"/>
    <mergeCell ref="C22:C23"/>
    <mergeCell ref="E22:E23"/>
    <mergeCell ref="F22:F23"/>
    <mergeCell ref="B4:G4"/>
    <mergeCell ref="A6:A7"/>
    <mergeCell ref="B6:B7"/>
    <mergeCell ref="C6:C7"/>
    <mergeCell ref="E6:E7"/>
    <mergeCell ref="F6:F7"/>
  </mergeCells>
  <pageMargins left="0.24" right="0.7" top="0.42" bottom="0.59" header="0.3" footer="0.3"/>
  <pageSetup paperSize="9" orientation="portrait" r:id="rId1"/>
</worksheet>
</file>

<file path=xl/worksheets/sheet36.xml><?xml version="1.0" encoding="utf-8"?>
<worksheet xmlns="http://schemas.openxmlformats.org/spreadsheetml/2006/main" xmlns:r="http://schemas.openxmlformats.org/officeDocument/2006/relationships">
  <sheetPr>
    <tabColor rgb="FFFF0000"/>
  </sheetPr>
  <dimension ref="A1:AF416"/>
  <sheetViews>
    <sheetView zoomScale="90" zoomScaleNormal="90" workbookViewId="0">
      <selection activeCell="R38" sqref="R38"/>
    </sheetView>
  </sheetViews>
  <sheetFormatPr defaultColWidth="9.125" defaultRowHeight="12.85"/>
  <cols>
    <col min="1" max="1" width="9.125" style="396"/>
    <col min="2" max="2" width="34.375" style="396" bestFit="1" customWidth="1"/>
    <col min="3" max="3" width="17.625" style="396" bestFit="1" customWidth="1"/>
    <col min="4" max="4" width="2" style="451" customWidth="1"/>
    <col min="5" max="5" width="19.125" style="396" customWidth="1"/>
    <col min="6" max="6" width="2" style="451" customWidth="1"/>
    <col min="7" max="7" width="16.25" style="396" bestFit="1" customWidth="1"/>
    <col min="8" max="8" width="2" style="451" customWidth="1"/>
    <col min="9" max="9" width="19.25" style="396" customWidth="1"/>
    <col min="10" max="10" width="2" style="451" customWidth="1"/>
    <col min="11" max="11" width="20.125" style="396" customWidth="1"/>
    <col min="12" max="12" width="2" style="451" customWidth="1"/>
    <col min="13" max="13" width="12.625" style="396" bestFit="1" customWidth="1"/>
    <col min="14" max="14" width="9.125" style="396"/>
    <col min="15" max="15" width="3" style="396" customWidth="1"/>
    <col min="16" max="16" width="9.125" style="396"/>
    <col min="17" max="17" width="25.75" style="396" customWidth="1"/>
    <col min="18" max="18" width="18.125" style="396" bestFit="1" customWidth="1"/>
    <col min="19" max="19" width="2" style="451" customWidth="1"/>
    <col min="20" max="20" width="15.875" style="396" bestFit="1" customWidth="1"/>
    <col min="21" max="21" width="2" style="451" customWidth="1"/>
    <col min="22" max="22" width="15.375" style="396" bestFit="1" customWidth="1"/>
    <col min="23" max="23" width="2" style="451" customWidth="1"/>
    <col min="24" max="24" width="14.125" style="451" customWidth="1"/>
    <col min="25" max="25" width="2" style="451" customWidth="1"/>
    <col min="26" max="26" width="17.25" style="396" customWidth="1"/>
    <col min="27" max="27" width="2" style="451" customWidth="1"/>
    <col min="28" max="28" width="17.375" style="396" customWidth="1"/>
    <col min="29" max="29" width="2" style="451" customWidth="1"/>
    <col min="30" max="30" width="11.5" style="396" customWidth="1"/>
    <col min="31" max="31" width="10.625" style="396" bestFit="1" customWidth="1"/>
    <col min="32" max="16384" width="9.125" style="396"/>
  </cols>
  <sheetData>
    <row r="1" spans="1:29">
      <c r="O1" s="540"/>
    </row>
    <row r="2" spans="1:29">
      <c r="O2" s="540"/>
    </row>
    <row r="3" spans="1:29">
      <c r="A3" s="445" t="s">
        <v>514</v>
      </c>
      <c r="O3" s="540"/>
      <c r="P3" s="445" t="s">
        <v>514</v>
      </c>
    </row>
    <row r="4" spans="1:29">
      <c r="O4" s="540"/>
    </row>
    <row r="5" spans="1:29" ht="25.7">
      <c r="C5" s="437" t="s">
        <v>510</v>
      </c>
      <c r="D5" s="452"/>
      <c r="E5" s="437" t="s">
        <v>509</v>
      </c>
      <c r="F5" s="452"/>
      <c r="G5" s="437" t="s">
        <v>808</v>
      </c>
      <c r="H5" s="452"/>
      <c r="I5" s="437" t="s">
        <v>290</v>
      </c>
      <c r="J5" s="452"/>
      <c r="L5" s="452"/>
      <c r="O5" s="540"/>
      <c r="R5" s="437" t="s">
        <v>510</v>
      </c>
      <c r="S5" s="452"/>
      <c r="T5" s="437" t="s">
        <v>509</v>
      </c>
      <c r="U5" s="452"/>
      <c r="V5" s="437" t="s">
        <v>808</v>
      </c>
      <c r="W5" s="452"/>
      <c r="X5" s="437" t="s">
        <v>290</v>
      </c>
      <c r="Y5" s="452"/>
      <c r="AA5" s="452"/>
      <c r="AC5" s="452"/>
    </row>
    <row r="6" spans="1:29">
      <c r="C6" s="408" t="s">
        <v>435</v>
      </c>
      <c r="D6" s="453"/>
      <c r="E6" s="408" t="s">
        <v>435</v>
      </c>
      <c r="F6" s="453"/>
      <c r="G6" s="408" t="s">
        <v>435</v>
      </c>
      <c r="H6" s="453"/>
      <c r="I6" s="408" t="s">
        <v>435</v>
      </c>
      <c r="J6" s="453"/>
      <c r="L6" s="453"/>
      <c r="O6" s="540"/>
      <c r="R6" s="408" t="s">
        <v>441</v>
      </c>
      <c r="S6" s="453"/>
      <c r="T6" s="408" t="s">
        <v>441</v>
      </c>
      <c r="U6" s="453"/>
      <c r="V6" s="408" t="s">
        <v>441</v>
      </c>
      <c r="W6" s="453"/>
      <c r="X6" s="408" t="s">
        <v>441</v>
      </c>
      <c r="Y6" s="453"/>
      <c r="AA6" s="453"/>
      <c r="AC6" s="453"/>
    </row>
    <row r="7" spans="1:29">
      <c r="B7" s="434" t="s">
        <v>508</v>
      </c>
      <c r="C7" s="439"/>
      <c r="D7" s="439"/>
      <c r="E7" s="439"/>
      <c r="F7" s="439"/>
      <c r="G7" s="439"/>
      <c r="H7" s="439"/>
      <c r="I7" s="439"/>
      <c r="J7" s="439"/>
      <c r="L7" s="439"/>
      <c r="O7" s="540"/>
      <c r="Q7" s="434" t="s">
        <v>508</v>
      </c>
      <c r="R7" s="439"/>
      <c r="S7" s="439"/>
      <c r="T7" s="439"/>
      <c r="U7" s="439"/>
      <c r="V7" s="439"/>
      <c r="W7" s="439"/>
      <c r="X7" s="439"/>
      <c r="Y7" s="439"/>
      <c r="Z7" s="439"/>
      <c r="AA7" s="439"/>
      <c r="AC7" s="439"/>
    </row>
    <row r="8" spans="1:29">
      <c r="B8" s="434" t="s">
        <v>806</v>
      </c>
      <c r="C8" s="441">
        <f>'TB Data'!O7</f>
        <v>2029599.57</v>
      </c>
      <c r="D8" s="440"/>
      <c r="E8" s="441">
        <f>'TB Data'!O8</f>
        <v>52758</v>
      </c>
      <c r="F8" s="440"/>
      <c r="G8" s="441"/>
      <c r="H8" s="440"/>
      <c r="I8" s="441">
        <f>SUM(C8:G8)</f>
        <v>2082357.57</v>
      </c>
      <c r="J8" s="440"/>
      <c r="L8" s="440"/>
      <c r="O8" s="540"/>
      <c r="Q8" s="434" t="s">
        <v>806</v>
      </c>
      <c r="R8" s="441">
        <f>C8/$Z$8</f>
        <v>14608.792701360397</v>
      </c>
      <c r="S8" s="440"/>
      <c r="T8" s="441">
        <f>E8/$Z$8</f>
        <v>379.74519542215501</v>
      </c>
      <c r="U8" s="440"/>
      <c r="V8" s="441">
        <f>G8/$Z$8</f>
        <v>0</v>
      </c>
      <c r="W8" s="440"/>
      <c r="X8" s="441">
        <f>SUM(R8:V8)</f>
        <v>14988.537896782551</v>
      </c>
      <c r="Y8" s="440"/>
      <c r="Z8" s="543">
        <v>138.93</v>
      </c>
      <c r="AA8" s="440"/>
      <c r="AC8" s="440"/>
    </row>
    <row r="9" spans="1:29">
      <c r="B9" s="435" t="s">
        <v>503</v>
      </c>
      <c r="C9" s="439">
        <v>0</v>
      </c>
      <c r="D9" s="439"/>
      <c r="E9" s="439">
        <v>0</v>
      </c>
      <c r="F9" s="439"/>
      <c r="G9" s="439">
        <f t="shared" ref="G9:G16" si="0">SUM(C9:E9)</f>
        <v>0</v>
      </c>
      <c r="H9" s="439"/>
      <c r="I9" s="439">
        <f t="shared" ref="I9:I34" si="1">SUM(C9:G9)</f>
        <v>0</v>
      </c>
      <c r="J9" s="439"/>
      <c r="L9" s="439"/>
      <c r="O9" s="540"/>
      <c r="Q9" s="435" t="s">
        <v>503</v>
      </c>
      <c r="R9" s="439">
        <f>C9/$Z9</f>
        <v>0</v>
      </c>
      <c r="S9" s="439"/>
      <c r="T9" s="439">
        <f>E9/$Z9</f>
        <v>0</v>
      </c>
      <c r="U9" s="439"/>
      <c r="V9" s="439"/>
      <c r="W9" s="439"/>
      <c r="X9" s="439">
        <f t="shared" ref="X9:X34" si="2">SUM(R9:V9)</f>
        <v>0</v>
      </c>
      <c r="Y9" s="439"/>
      <c r="Z9" s="543">
        <v>138.93</v>
      </c>
      <c r="AA9" s="439"/>
      <c r="AC9" s="439"/>
    </row>
    <row r="10" spans="1:29">
      <c r="B10" s="435" t="s">
        <v>504</v>
      </c>
      <c r="C10" s="439">
        <v>0</v>
      </c>
      <c r="D10" s="439"/>
      <c r="E10" s="439">
        <v>0</v>
      </c>
      <c r="F10" s="439"/>
      <c r="G10" s="439">
        <f t="shared" si="0"/>
        <v>0</v>
      </c>
      <c r="H10" s="439"/>
      <c r="I10" s="439">
        <f t="shared" si="1"/>
        <v>0</v>
      </c>
      <c r="J10" s="439"/>
      <c r="L10" s="439"/>
      <c r="O10" s="540"/>
      <c r="Q10" s="435" t="s">
        <v>504</v>
      </c>
      <c r="R10" s="439">
        <f>C10/$Z10</f>
        <v>0</v>
      </c>
      <c r="S10" s="439"/>
      <c r="T10" s="439">
        <f>E10/$Z10</f>
        <v>0</v>
      </c>
      <c r="U10" s="439"/>
      <c r="V10" s="439"/>
      <c r="W10" s="439"/>
      <c r="X10" s="439">
        <f t="shared" si="2"/>
        <v>0</v>
      </c>
      <c r="Y10" s="439"/>
      <c r="Z10" s="543">
        <v>138.93</v>
      </c>
      <c r="AA10" s="439"/>
      <c r="AC10" s="439"/>
    </row>
    <row r="11" spans="1:29">
      <c r="B11" s="436" t="s">
        <v>505</v>
      </c>
      <c r="C11" s="439">
        <v>0</v>
      </c>
      <c r="D11" s="439"/>
      <c r="E11" s="439">
        <v>0</v>
      </c>
      <c r="F11" s="439"/>
      <c r="G11" s="439">
        <f t="shared" si="0"/>
        <v>0</v>
      </c>
      <c r="H11" s="439"/>
      <c r="I11" s="439">
        <f t="shared" si="1"/>
        <v>0</v>
      </c>
      <c r="J11" s="439"/>
      <c r="L11" s="439"/>
      <c r="O11" s="540"/>
      <c r="Q11" s="436" t="s">
        <v>1309</v>
      </c>
      <c r="R11" s="439">
        <f>R12-SUM(R8:R10)</f>
        <v>-69.072305916597543</v>
      </c>
      <c r="S11" s="439"/>
      <c r="T11" s="439">
        <f>T12-SUM(T8:T10)</f>
        <v>-1.795485557551558</v>
      </c>
      <c r="U11" s="439"/>
      <c r="V11" s="439"/>
      <c r="W11" s="439"/>
      <c r="X11" s="439">
        <f t="shared" si="2"/>
        <v>-70.867791474149101</v>
      </c>
      <c r="Y11" s="439"/>
      <c r="Z11" s="439"/>
      <c r="AA11" s="439"/>
      <c r="AC11" s="439"/>
    </row>
    <row r="12" spans="1:29">
      <c r="B12" s="434" t="s">
        <v>507</v>
      </c>
      <c r="C12" s="441">
        <f>SUM(C8:C11)</f>
        <v>2029599.57</v>
      </c>
      <c r="D12" s="440"/>
      <c r="E12" s="441">
        <f t="shared" ref="E12:G12" si="3">SUM(E8:E11)</f>
        <v>52758</v>
      </c>
      <c r="F12" s="440"/>
      <c r="G12" s="441">
        <f t="shared" si="3"/>
        <v>0</v>
      </c>
      <c r="H12" s="440"/>
      <c r="I12" s="441">
        <f t="shared" si="1"/>
        <v>2082357.57</v>
      </c>
      <c r="J12" s="440"/>
      <c r="L12" s="440"/>
      <c r="O12" s="540"/>
      <c r="Q12" s="434" t="s">
        <v>507</v>
      </c>
      <c r="R12" s="441">
        <f>C12/$Z12</f>
        <v>14539.720395443799</v>
      </c>
      <c r="S12" s="440"/>
      <c r="T12" s="441">
        <f>E12/$Z12</f>
        <v>377.94970986460345</v>
      </c>
      <c r="U12" s="440"/>
      <c r="V12" s="441">
        <f>G12/$Z12</f>
        <v>0</v>
      </c>
      <c r="W12" s="440"/>
      <c r="X12" s="441">
        <f t="shared" si="2"/>
        <v>14917.670105308403</v>
      </c>
      <c r="Y12" s="440"/>
      <c r="Z12" s="543">
        <v>139.59</v>
      </c>
      <c r="AA12" s="440"/>
      <c r="AC12" s="440"/>
    </row>
    <row r="13" spans="1:29">
      <c r="B13" s="435" t="s">
        <v>503</v>
      </c>
      <c r="C13" s="439">
        <f>'TB Data'!G7-'TB Data'!L7</f>
        <v>0</v>
      </c>
      <c r="D13" s="439"/>
      <c r="E13" s="439">
        <v>0</v>
      </c>
      <c r="F13" s="439"/>
      <c r="G13" s="439">
        <f>'TB Data'!G9</f>
        <v>378095.29499999998</v>
      </c>
      <c r="H13" s="439"/>
      <c r="I13" s="439">
        <f t="shared" si="1"/>
        <v>378095.29499999998</v>
      </c>
      <c r="J13" s="439"/>
      <c r="L13" s="439"/>
      <c r="O13" s="540"/>
      <c r="Q13" s="435" t="s">
        <v>503</v>
      </c>
      <c r="R13" s="439">
        <f t="shared" ref="R13:R15" si="4">C13/$Z13</f>
        <v>0</v>
      </c>
      <c r="S13" s="439"/>
      <c r="T13" s="439">
        <f>E13/$Z13</f>
        <v>0</v>
      </c>
      <c r="U13" s="439"/>
      <c r="V13" s="439">
        <f>G13/$Z13</f>
        <v>2696.8280670470758</v>
      </c>
      <c r="W13" s="439"/>
      <c r="X13" s="439">
        <f t="shared" si="2"/>
        <v>2696.8280670470758</v>
      </c>
      <c r="Y13" s="439"/>
      <c r="Z13" s="543">
        <v>140.19999999999999</v>
      </c>
      <c r="AA13" s="439"/>
      <c r="AC13" s="439"/>
    </row>
    <row r="14" spans="1:29">
      <c r="B14" s="435" t="s">
        <v>504</v>
      </c>
      <c r="C14" s="439">
        <v>0</v>
      </c>
      <c r="D14" s="439"/>
      <c r="E14" s="439">
        <v>0</v>
      </c>
      <c r="F14" s="439"/>
      <c r="G14" s="439">
        <f t="shared" si="0"/>
        <v>0</v>
      </c>
      <c r="H14" s="439"/>
      <c r="I14" s="439">
        <f t="shared" si="1"/>
        <v>0</v>
      </c>
      <c r="J14" s="439"/>
      <c r="L14" s="439"/>
      <c r="O14" s="540"/>
      <c r="Q14" s="435" t="s">
        <v>504</v>
      </c>
      <c r="R14" s="439">
        <f t="shared" si="4"/>
        <v>0</v>
      </c>
      <c r="S14" s="439"/>
      <c r="T14" s="439">
        <f t="shared" ref="T14:T15" si="5">E14/$Z14</f>
        <v>0</v>
      </c>
      <c r="U14" s="439"/>
      <c r="V14" s="439"/>
      <c r="W14" s="439"/>
      <c r="X14" s="439">
        <f t="shared" si="2"/>
        <v>0</v>
      </c>
      <c r="Y14" s="439"/>
      <c r="Z14" s="543">
        <v>140.19999999999999</v>
      </c>
      <c r="AA14" s="439"/>
      <c r="AC14" s="439"/>
    </row>
    <row r="15" spans="1:29">
      <c r="B15" s="435" t="s">
        <v>506</v>
      </c>
      <c r="C15" s="439">
        <v>0</v>
      </c>
      <c r="D15" s="439"/>
      <c r="E15" s="439">
        <v>0</v>
      </c>
      <c r="F15" s="439"/>
      <c r="G15" s="439">
        <f t="shared" si="0"/>
        <v>0</v>
      </c>
      <c r="H15" s="439"/>
      <c r="I15" s="439">
        <f t="shared" si="1"/>
        <v>0</v>
      </c>
      <c r="J15" s="439"/>
      <c r="L15" s="439"/>
      <c r="O15" s="540"/>
      <c r="Q15" s="435" t="s">
        <v>506</v>
      </c>
      <c r="R15" s="439">
        <f t="shared" si="4"/>
        <v>0</v>
      </c>
      <c r="S15" s="439"/>
      <c r="T15" s="439">
        <f t="shared" si="5"/>
        <v>0</v>
      </c>
      <c r="U15" s="439"/>
      <c r="V15" s="439"/>
      <c r="W15" s="439"/>
      <c r="X15" s="439">
        <f t="shared" si="2"/>
        <v>0</v>
      </c>
      <c r="Y15" s="439"/>
      <c r="Z15" s="543">
        <v>140.19999999999999</v>
      </c>
      <c r="AA15" s="439"/>
      <c r="AC15" s="439"/>
    </row>
    <row r="16" spans="1:29">
      <c r="B16" s="436" t="s">
        <v>505</v>
      </c>
      <c r="C16" s="439">
        <v>0</v>
      </c>
      <c r="D16" s="439"/>
      <c r="E16" s="439">
        <v>0</v>
      </c>
      <c r="F16" s="439"/>
      <c r="G16" s="439">
        <f t="shared" si="0"/>
        <v>0</v>
      </c>
      <c r="H16" s="439"/>
      <c r="I16" s="439">
        <f t="shared" si="1"/>
        <v>0</v>
      </c>
      <c r="J16" s="439"/>
      <c r="L16" s="439"/>
      <c r="O16" s="540"/>
      <c r="Q16" s="436" t="s">
        <v>1309</v>
      </c>
      <c r="R16" s="439">
        <f>R17-SUM(R12:R15)</f>
        <v>-63.261265629247646</v>
      </c>
      <c r="S16" s="439"/>
      <c r="T16" s="439">
        <f>T17-SUM(T12:T15)</f>
        <v>-1.6444316905663072</v>
      </c>
      <c r="U16" s="439"/>
      <c r="V16" s="439"/>
      <c r="W16" s="439"/>
      <c r="X16" s="439">
        <f t="shared" si="2"/>
        <v>-64.905697319813953</v>
      </c>
      <c r="Y16" s="439"/>
      <c r="Z16" s="439"/>
      <c r="AA16" s="439"/>
      <c r="AC16" s="439"/>
    </row>
    <row r="17" spans="2:29" ht="13.55" thickBot="1">
      <c r="B17" s="434" t="s">
        <v>807</v>
      </c>
      <c r="C17" s="442">
        <f>SUM(C12:C16)</f>
        <v>2029599.57</v>
      </c>
      <c r="D17" s="440"/>
      <c r="E17" s="442">
        <f t="shared" ref="E17:G17" si="6">SUM(E12:E16)</f>
        <v>52758</v>
      </c>
      <c r="F17" s="440"/>
      <c r="G17" s="442">
        <f t="shared" si="6"/>
        <v>378095.29499999998</v>
      </c>
      <c r="H17" s="440"/>
      <c r="I17" s="442">
        <f t="shared" si="1"/>
        <v>2460452.8650000002</v>
      </c>
      <c r="J17" s="440"/>
      <c r="L17" s="440"/>
      <c r="O17" s="540"/>
      <c r="Q17" s="434" t="s">
        <v>807</v>
      </c>
      <c r="R17" s="442">
        <f>C17/$Z17</f>
        <v>14476.459129814551</v>
      </c>
      <c r="S17" s="440"/>
      <c r="T17" s="442">
        <f>E17/$Z17</f>
        <v>376.30527817403714</v>
      </c>
      <c r="U17" s="440"/>
      <c r="V17" s="442">
        <f>G17/$Z17</f>
        <v>2696.8280670470758</v>
      </c>
      <c r="W17" s="440"/>
      <c r="X17" s="442">
        <f t="shared" si="2"/>
        <v>17549.592475035664</v>
      </c>
      <c r="Y17" s="440"/>
      <c r="Z17" s="543">
        <v>140.19999999999999</v>
      </c>
      <c r="AA17" s="440"/>
      <c r="AC17" s="440"/>
    </row>
    <row r="18" spans="2:29" ht="13.55" thickTop="1">
      <c r="C18" s="439"/>
      <c r="D18" s="439"/>
      <c r="E18" s="439"/>
      <c r="F18" s="439"/>
      <c r="G18" s="439"/>
      <c r="H18" s="439"/>
      <c r="I18" s="439">
        <f t="shared" si="1"/>
        <v>0</v>
      </c>
      <c r="J18" s="439"/>
      <c r="L18" s="439"/>
      <c r="O18" s="540"/>
      <c r="R18" s="439"/>
      <c r="S18" s="439"/>
      <c r="T18" s="439"/>
      <c r="U18" s="439"/>
      <c r="V18" s="439"/>
      <c r="W18" s="439"/>
      <c r="X18" s="439">
        <f t="shared" si="2"/>
        <v>0</v>
      </c>
      <c r="Y18" s="439"/>
      <c r="Z18" s="439"/>
      <c r="AA18" s="439"/>
      <c r="AC18" s="439"/>
    </row>
    <row r="19" spans="2:29">
      <c r="B19" s="434" t="s">
        <v>511</v>
      </c>
      <c r="C19" s="439"/>
      <c r="D19" s="439"/>
      <c r="E19" s="439"/>
      <c r="F19" s="439"/>
      <c r="G19" s="439"/>
      <c r="H19" s="439"/>
      <c r="I19" s="439">
        <f t="shared" si="1"/>
        <v>0</v>
      </c>
      <c r="J19" s="439"/>
      <c r="L19" s="439"/>
      <c r="O19" s="540"/>
      <c r="Q19" s="434" t="s">
        <v>511</v>
      </c>
      <c r="R19" s="439"/>
      <c r="S19" s="439"/>
      <c r="T19" s="439"/>
      <c r="U19" s="439"/>
      <c r="V19" s="439"/>
      <c r="W19" s="439"/>
      <c r="X19" s="439">
        <f t="shared" si="2"/>
        <v>0</v>
      </c>
      <c r="Y19" s="439"/>
      <c r="Z19" s="439"/>
      <c r="AA19" s="439"/>
      <c r="AC19" s="439"/>
    </row>
    <row r="20" spans="2:29">
      <c r="B20" s="434" t="s">
        <v>806</v>
      </c>
      <c r="C20" s="441">
        <f>'TB Data'!O11</f>
        <v>-170151</v>
      </c>
      <c r="D20" s="440"/>
      <c r="E20" s="441">
        <f>'TB Data'!O12</f>
        <v>-13188</v>
      </c>
      <c r="F20" s="440"/>
      <c r="G20" s="441"/>
      <c r="H20" s="440"/>
      <c r="I20" s="441">
        <f t="shared" si="1"/>
        <v>-183339</v>
      </c>
      <c r="J20" s="440"/>
      <c r="L20" s="440"/>
      <c r="O20" s="540"/>
      <c r="Q20" s="434" t="s">
        <v>806</v>
      </c>
      <c r="R20" s="441">
        <f>C20/$Z20</f>
        <v>-1224.7246814942775</v>
      </c>
      <c r="S20" s="440"/>
      <c r="T20" s="441">
        <f>E20/$Z20</f>
        <v>-94.925502051392783</v>
      </c>
      <c r="U20" s="440"/>
      <c r="V20" s="441">
        <f>G20/$Z20</f>
        <v>0</v>
      </c>
      <c r="W20" s="440"/>
      <c r="X20" s="441">
        <f t="shared" si="2"/>
        <v>-1319.6501835456704</v>
      </c>
      <c r="Y20" s="440"/>
      <c r="Z20" s="543">
        <v>138.93</v>
      </c>
      <c r="AA20" s="440"/>
      <c r="AC20" s="440"/>
    </row>
    <row r="21" spans="2:29">
      <c r="B21" s="435" t="s">
        <v>512</v>
      </c>
      <c r="C21" s="439">
        <f>'TB Data'!J11-'TB Data'!M11</f>
        <v>-371886</v>
      </c>
      <c r="D21" s="439"/>
      <c r="E21" s="439">
        <f>'TB Data'!J12-'TB Data'!M12</f>
        <v>-9891</v>
      </c>
      <c r="F21" s="439"/>
      <c r="G21" s="439"/>
      <c r="H21" s="439"/>
      <c r="I21" s="439">
        <f t="shared" si="1"/>
        <v>-381777</v>
      </c>
      <c r="J21" s="439"/>
      <c r="L21" s="439"/>
      <c r="O21" s="540"/>
      <c r="Q21" s="435" t="s">
        <v>512</v>
      </c>
      <c r="R21" s="439">
        <f t="shared" ref="R21:R22" si="7">C21/$Z21</f>
        <v>-2676.7868710861585</v>
      </c>
      <c r="S21" s="439"/>
      <c r="T21" s="439">
        <f t="shared" ref="T21:T22" si="8">E21/$Z21</f>
        <v>-71.19412653854458</v>
      </c>
      <c r="U21" s="439"/>
      <c r="V21" s="439"/>
      <c r="W21" s="439"/>
      <c r="X21" s="439">
        <f t="shared" si="2"/>
        <v>-2747.9809976247029</v>
      </c>
      <c r="Y21" s="439"/>
      <c r="Z21" s="543">
        <v>138.93</v>
      </c>
      <c r="AA21" s="439"/>
      <c r="AC21" s="439"/>
    </row>
    <row r="22" spans="2:29">
      <c r="B22" s="438" t="s">
        <v>504</v>
      </c>
      <c r="C22" s="439">
        <v>0</v>
      </c>
      <c r="D22" s="439"/>
      <c r="E22" s="439">
        <v>0</v>
      </c>
      <c r="F22" s="439"/>
      <c r="G22" s="439">
        <f t="shared" ref="G22:G23" si="9">SUM(C22:E22)</f>
        <v>0</v>
      </c>
      <c r="H22" s="439"/>
      <c r="I22" s="439">
        <f t="shared" si="1"/>
        <v>0</v>
      </c>
      <c r="J22" s="439"/>
      <c r="L22" s="439"/>
      <c r="O22" s="540"/>
      <c r="Q22" s="438" t="s">
        <v>504</v>
      </c>
      <c r="R22" s="439">
        <f t="shared" si="7"/>
        <v>0</v>
      </c>
      <c r="S22" s="439"/>
      <c r="T22" s="439">
        <f t="shared" si="8"/>
        <v>0</v>
      </c>
      <c r="U22" s="439"/>
      <c r="V22" s="439"/>
      <c r="W22" s="439"/>
      <c r="X22" s="439">
        <f t="shared" si="2"/>
        <v>0</v>
      </c>
      <c r="Y22" s="439"/>
      <c r="Z22" s="543">
        <v>138.93</v>
      </c>
      <c r="AA22" s="439"/>
      <c r="AC22" s="439"/>
    </row>
    <row r="23" spans="2:29">
      <c r="B23" s="436" t="s">
        <v>505</v>
      </c>
      <c r="C23" s="439">
        <v>0</v>
      </c>
      <c r="D23" s="439"/>
      <c r="E23" s="439">
        <v>0</v>
      </c>
      <c r="F23" s="439"/>
      <c r="G23" s="439">
        <f t="shared" si="9"/>
        <v>0</v>
      </c>
      <c r="H23" s="439"/>
      <c r="I23" s="439">
        <f t="shared" si="1"/>
        <v>0</v>
      </c>
      <c r="J23" s="439"/>
      <c r="L23" s="439"/>
      <c r="O23" s="540"/>
      <c r="Q23" s="436" t="s">
        <v>1309</v>
      </c>
      <c r="R23" s="439">
        <f>R24-SUM(R20:R22)</f>
        <v>18.446863132767703</v>
      </c>
      <c r="S23" s="439"/>
      <c r="T23" s="439">
        <f>T24-SUM(T20:T22)</f>
        <v>0.78543559616989</v>
      </c>
      <c r="U23" s="439"/>
      <c r="V23" s="439"/>
      <c r="W23" s="439"/>
      <c r="X23" s="439">
        <f t="shared" si="2"/>
        <v>19.232298728937593</v>
      </c>
      <c r="Y23" s="439"/>
      <c r="Z23" s="439"/>
      <c r="AA23" s="439"/>
      <c r="AC23" s="439"/>
    </row>
    <row r="24" spans="2:29">
      <c r="B24" s="434" t="s">
        <v>507</v>
      </c>
      <c r="C24" s="441">
        <f>SUM(C20:C23)</f>
        <v>-542037</v>
      </c>
      <c r="D24" s="440"/>
      <c r="E24" s="441">
        <f t="shared" ref="E24" si="10">SUM(E20:E23)</f>
        <v>-23079</v>
      </c>
      <c r="F24" s="440"/>
      <c r="G24" s="441">
        <f t="shared" ref="G24" si="11">SUM(G20:G23)</f>
        <v>0</v>
      </c>
      <c r="H24" s="440"/>
      <c r="I24" s="441">
        <f t="shared" si="1"/>
        <v>-565116</v>
      </c>
      <c r="J24" s="440"/>
      <c r="K24" s="439"/>
      <c r="L24" s="440"/>
      <c r="O24" s="540"/>
      <c r="Q24" s="434" t="s">
        <v>507</v>
      </c>
      <c r="R24" s="441">
        <f>C24/$Z24</f>
        <v>-3883.0646894476681</v>
      </c>
      <c r="S24" s="440"/>
      <c r="T24" s="441">
        <f>E24/$Z24</f>
        <v>-165.33419299376746</v>
      </c>
      <c r="U24" s="440"/>
      <c r="V24" s="441">
        <f>G24/$Z24</f>
        <v>0</v>
      </c>
      <c r="W24" s="440"/>
      <c r="X24" s="441">
        <f t="shared" si="2"/>
        <v>-4048.3988824414355</v>
      </c>
      <c r="Y24" s="440"/>
      <c r="Z24" s="543">
        <v>139.59</v>
      </c>
      <c r="AA24" s="440"/>
      <c r="AC24" s="440"/>
    </row>
    <row r="25" spans="2:29">
      <c r="B25" s="435" t="s">
        <v>512</v>
      </c>
      <c r="C25" s="439">
        <f>'TB Data'!G11-'TB Data'!L11</f>
        <v>-297509</v>
      </c>
      <c r="D25" s="439"/>
      <c r="E25" s="439">
        <f>'TB Data'!G12-'TB Data'!L12</f>
        <v>-7471</v>
      </c>
      <c r="F25" s="439"/>
      <c r="G25" s="439"/>
      <c r="H25" s="439"/>
      <c r="I25" s="439">
        <f t="shared" si="1"/>
        <v>-304980</v>
      </c>
      <c r="J25" s="439"/>
      <c r="L25" s="439"/>
      <c r="O25" s="540"/>
      <c r="Q25" s="435" t="s">
        <v>512</v>
      </c>
      <c r="R25" s="439">
        <f t="shared" ref="R25:R27" si="12">C25/$Z25</f>
        <v>-2131.3059674761803</v>
      </c>
      <c r="S25" s="439"/>
      <c r="T25" s="439">
        <f t="shared" ref="T25:T27" si="13">E25/$Z25</f>
        <v>-53.521025861451392</v>
      </c>
      <c r="U25" s="439"/>
      <c r="V25" s="439"/>
      <c r="W25" s="439"/>
      <c r="X25" s="439">
        <f t="shared" si="2"/>
        <v>-2184.8269933376318</v>
      </c>
      <c r="Y25" s="439"/>
      <c r="Z25" s="543">
        <v>139.59</v>
      </c>
      <c r="AA25" s="439"/>
      <c r="AC25" s="439"/>
    </row>
    <row r="26" spans="2:29">
      <c r="B26" s="438" t="s">
        <v>504</v>
      </c>
      <c r="C26" s="439">
        <v>0</v>
      </c>
      <c r="D26" s="439"/>
      <c r="E26" s="439">
        <v>0</v>
      </c>
      <c r="F26" s="439"/>
      <c r="G26" s="439">
        <f t="shared" ref="G26:G28" si="14">SUM(C26:E26)</f>
        <v>0</v>
      </c>
      <c r="H26" s="439"/>
      <c r="I26" s="439">
        <f t="shared" si="1"/>
        <v>0</v>
      </c>
      <c r="J26" s="439"/>
      <c r="L26" s="439"/>
      <c r="O26" s="540"/>
      <c r="Q26" s="438" t="s">
        <v>504</v>
      </c>
      <c r="R26" s="439">
        <f t="shared" si="12"/>
        <v>0</v>
      </c>
      <c r="S26" s="439"/>
      <c r="T26" s="439">
        <f t="shared" si="13"/>
        <v>0</v>
      </c>
      <c r="U26" s="439"/>
      <c r="V26" s="439"/>
      <c r="W26" s="439"/>
      <c r="X26" s="439">
        <f t="shared" si="2"/>
        <v>0</v>
      </c>
      <c r="Y26" s="439"/>
      <c r="Z26" s="543">
        <v>139.59</v>
      </c>
      <c r="AA26" s="439"/>
      <c r="AC26" s="439"/>
    </row>
    <row r="27" spans="2:29">
      <c r="B27" s="435" t="s">
        <v>506</v>
      </c>
      <c r="C27" s="439">
        <v>0</v>
      </c>
      <c r="D27" s="439"/>
      <c r="E27" s="439">
        <v>0</v>
      </c>
      <c r="F27" s="439"/>
      <c r="G27" s="439">
        <f t="shared" si="14"/>
        <v>0</v>
      </c>
      <c r="H27" s="439"/>
      <c r="I27" s="439">
        <f t="shared" si="1"/>
        <v>0</v>
      </c>
      <c r="J27" s="439"/>
      <c r="L27" s="439"/>
      <c r="O27" s="540"/>
      <c r="Q27" s="435" t="s">
        <v>506</v>
      </c>
      <c r="R27" s="439">
        <f t="shared" si="12"/>
        <v>0</v>
      </c>
      <c r="S27" s="439"/>
      <c r="T27" s="439">
        <f t="shared" si="13"/>
        <v>0</v>
      </c>
      <c r="U27" s="439"/>
      <c r="V27" s="439"/>
      <c r="W27" s="439"/>
      <c r="X27" s="439">
        <f t="shared" si="2"/>
        <v>0</v>
      </c>
      <c r="Y27" s="439"/>
      <c r="Z27" s="543">
        <v>139.59</v>
      </c>
      <c r="AA27" s="439"/>
      <c r="AC27" s="439"/>
    </row>
    <row r="28" spans="2:29">
      <c r="B28" s="436" t="s">
        <v>505</v>
      </c>
      <c r="C28" s="439">
        <v>0</v>
      </c>
      <c r="D28" s="439"/>
      <c r="E28" s="439">
        <v>0</v>
      </c>
      <c r="F28" s="439"/>
      <c r="G28" s="439">
        <f t="shared" si="14"/>
        <v>0</v>
      </c>
      <c r="H28" s="439"/>
      <c r="I28" s="439">
        <f t="shared" si="1"/>
        <v>0</v>
      </c>
      <c r="J28" s="439"/>
      <c r="L28" s="439"/>
      <c r="O28" s="540"/>
      <c r="Q28" s="436" t="s">
        <v>1309</v>
      </c>
      <c r="R28" s="439">
        <f>R29-SUM(R24:R27)</f>
        <v>26.168089163505101</v>
      </c>
      <c r="S28" s="439"/>
      <c r="T28" s="439">
        <f>T29-SUM(T24:T27)</f>
        <v>0.95222313481940546</v>
      </c>
      <c r="U28" s="439"/>
      <c r="V28" s="439"/>
      <c r="W28" s="439"/>
      <c r="X28" s="439">
        <f t="shared" si="2"/>
        <v>27.120312298324507</v>
      </c>
      <c r="Y28" s="439"/>
      <c r="Z28" s="439"/>
      <c r="AA28" s="439"/>
      <c r="AC28" s="439"/>
    </row>
    <row r="29" spans="2:29" ht="13.55" thickBot="1">
      <c r="B29" s="434" t="s">
        <v>807</v>
      </c>
      <c r="C29" s="442">
        <f>SUM(C24:C28)</f>
        <v>-839546</v>
      </c>
      <c r="D29" s="440"/>
      <c r="E29" s="442">
        <f t="shared" ref="E29:G29" si="15">SUM(E24:E28)</f>
        <v>-30550</v>
      </c>
      <c r="F29" s="440"/>
      <c r="G29" s="442">
        <f t="shared" si="15"/>
        <v>0</v>
      </c>
      <c r="H29" s="440"/>
      <c r="I29" s="442">
        <f t="shared" si="1"/>
        <v>-870096</v>
      </c>
      <c r="J29" s="440"/>
      <c r="L29" s="440"/>
      <c r="O29" s="540"/>
      <c r="Q29" s="434" t="s">
        <v>807</v>
      </c>
      <c r="R29" s="442">
        <f>C29/$Z29</f>
        <v>-5988.2025677603433</v>
      </c>
      <c r="S29" s="440"/>
      <c r="T29" s="442">
        <f>E29/$Z29</f>
        <v>-217.90299572039945</v>
      </c>
      <c r="U29" s="440"/>
      <c r="V29" s="442">
        <f>G29/$Z29</f>
        <v>0</v>
      </c>
      <c r="W29" s="440"/>
      <c r="X29" s="442">
        <f t="shared" si="2"/>
        <v>-6206.1055634807426</v>
      </c>
      <c r="Y29" s="440"/>
      <c r="Z29" s="543">
        <v>140.19999999999999</v>
      </c>
      <c r="AA29" s="440"/>
      <c r="AC29" s="440"/>
    </row>
    <row r="30" spans="2:29" ht="13.55" thickTop="1">
      <c r="C30" s="439"/>
      <c r="D30" s="439"/>
      <c r="E30" s="439"/>
      <c r="F30" s="439"/>
      <c r="G30" s="439"/>
      <c r="H30" s="439"/>
      <c r="I30" s="439">
        <f t="shared" si="1"/>
        <v>0</v>
      </c>
      <c r="J30" s="439"/>
      <c r="L30" s="439"/>
      <c r="O30" s="540"/>
      <c r="R30" s="439"/>
      <c r="S30" s="439"/>
      <c r="T30" s="439"/>
      <c r="U30" s="439"/>
      <c r="V30" s="439"/>
      <c r="W30" s="439"/>
      <c r="X30" s="439">
        <f t="shared" si="2"/>
        <v>0</v>
      </c>
      <c r="Y30" s="439"/>
      <c r="Z30" s="439"/>
      <c r="AA30" s="439"/>
      <c r="AC30" s="439"/>
    </row>
    <row r="31" spans="2:29">
      <c r="B31" s="434" t="s">
        <v>513</v>
      </c>
      <c r="C31" s="439"/>
      <c r="D31" s="439"/>
      <c r="E31" s="439"/>
      <c r="F31" s="439"/>
      <c r="G31" s="439"/>
      <c r="H31" s="439"/>
      <c r="I31" s="439">
        <f t="shared" si="1"/>
        <v>0</v>
      </c>
      <c r="J31" s="439"/>
      <c r="K31" s="449" t="s">
        <v>284</v>
      </c>
      <c r="L31" s="439"/>
      <c r="O31" s="540"/>
      <c r="Q31" s="434" t="s">
        <v>513</v>
      </c>
      <c r="R31" s="439"/>
      <c r="S31" s="439"/>
      <c r="T31" s="439"/>
      <c r="U31" s="439"/>
      <c r="V31" s="439"/>
      <c r="W31" s="439"/>
      <c r="X31" s="439">
        <f t="shared" si="2"/>
        <v>0</v>
      </c>
      <c r="Y31" s="439"/>
      <c r="Z31" s="449" t="s">
        <v>284</v>
      </c>
      <c r="AA31" s="439"/>
      <c r="AC31" s="439"/>
    </row>
    <row r="32" spans="2:29">
      <c r="B32" s="434" t="s">
        <v>806</v>
      </c>
      <c r="C32" s="443">
        <f>C8+C20</f>
        <v>1859448.57</v>
      </c>
      <c r="D32" s="440"/>
      <c r="E32" s="443">
        <f>E8+E20</f>
        <v>39570</v>
      </c>
      <c r="F32" s="440"/>
      <c r="G32" s="443">
        <f>G8+G20</f>
        <v>0</v>
      </c>
      <c r="H32" s="440"/>
      <c r="I32" s="443">
        <f t="shared" si="1"/>
        <v>1899018.57</v>
      </c>
      <c r="J32" s="440"/>
      <c r="K32" s="439">
        <f>'Bilanc dhe Fitim Humbje'!H10</f>
        <v>1899018.57</v>
      </c>
      <c r="L32" s="440"/>
      <c r="O32" s="540"/>
      <c r="Q32" s="434" t="s">
        <v>806</v>
      </c>
      <c r="R32" s="443">
        <f>R8+R20</f>
        <v>13384.068019866119</v>
      </c>
      <c r="S32" s="440"/>
      <c r="T32" s="443">
        <f>T8+T20</f>
        <v>284.81969337076225</v>
      </c>
      <c r="U32" s="440"/>
      <c r="V32" s="443">
        <f>V8+V20</f>
        <v>0</v>
      </c>
      <c r="W32" s="440"/>
      <c r="X32" s="443">
        <f t="shared" si="2"/>
        <v>13668.887713236882</v>
      </c>
      <c r="Y32" s="440"/>
      <c r="Z32" s="439">
        <f>'Bilanc dhe Fitim Humbje'!O10</f>
        <v>13668.887713236882</v>
      </c>
      <c r="AA32" s="440"/>
      <c r="AB32" s="513">
        <f>X32-Z32</f>
        <v>0</v>
      </c>
      <c r="AC32" s="440"/>
    </row>
    <row r="33" spans="1:29">
      <c r="B33" s="434" t="s">
        <v>507</v>
      </c>
      <c r="C33" s="440">
        <f>C12+C24</f>
        <v>1487562.57</v>
      </c>
      <c r="D33" s="440"/>
      <c r="E33" s="440">
        <f>E12+E24</f>
        <v>29679</v>
      </c>
      <c r="F33" s="440"/>
      <c r="G33" s="440">
        <f>G12+G24</f>
        <v>0</v>
      </c>
      <c r="H33" s="440"/>
      <c r="I33" s="440">
        <f t="shared" si="1"/>
        <v>1517241.57</v>
      </c>
      <c r="J33" s="440"/>
      <c r="K33" s="439">
        <f>'Bilanc dhe Fitim Humbje'!F10</f>
        <v>1517241.57</v>
      </c>
      <c r="L33" s="440"/>
      <c r="O33" s="540"/>
      <c r="Q33" s="434" t="s">
        <v>507</v>
      </c>
      <c r="R33" s="440">
        <f>R12+R24</f>
        <v>10656.655705996131</v>
      </c>
      <c r="S33" s="440"/>
      <c r="T33" s="440">
        <f>T12+T24</f>
        <v>212.61551687083599</v>
      </c>
      <c r="U33" s="440"/>
      <c r="V33" s="440">
        <f>V12+V24</f>
        <v>0</v>
      </c>
      <c r="W33" s="440"/>
      <c r="X33" s="440">
        <f t="shared" si="2"/>
        <v>10869.271222866966</v>
      </c>
      <c r="Y33" s="440"/>
      <c r="Z33" s="439">
        <f>'Bilanc dhe Fitim Humbje'!M10</f>
        <v>10869.271222866968</v>
      </c>
      <c r="AA33" s="440"/>
      <c r="AB33" s="513">
        <f t="shared" ref="AB33:AB34" si="16">X33-Z33</f>
        <v>0</v>
      </c>
      <c r="AC33" s="440"/>
    </row>
    <row r="34" spans="1:29" ht="13.55" thickBot="1">
      <c r="B34" s="434" t="s">
        <v>807</v>
      </c>
      <c r="C34" s="442">
        <f>C17+C29</f>
        <v>1190053.57</v>
      </c>
      <c r="D34" s="440"/>
      <c r="E34" s="442">
        <f>E17+E29</f>
        <v>22208</v>
      </c>
      <c r="F34" s="440"/>
      <c r="G34" s="442">
        <f>G17+G29</f>
        <v>378095.29499999998</v>
      </c>
      <c r="H34" s="440"/>
      <c r="I34" s="442">
        <f t="shared" si="1"/>
        <v>1590356.865</v>
      </c>
      <c r="J34" s="440"/>
      <c r="K34" s="439">
        <f>'Bilanc dhe Fitim Humbje'!D10</f>
        <v>1590356.8650000002</v>
      </c>
      <c r="L34" s="440"/>
      <c r="O34" s="540"/>
      <c r="Q34" s="434" t="s">
        <v>807</v>
      </c>
      <c r="R34" s="442">
        <f>R17+R29</f>
        <v>8488.2565620542082</v>
      </c>
      <c r="S34" s="440"/>
      <c r="T34" s="442">
        <f>T17+T29</f>
        <v>158.4022824536377</v>
      </c>
      <c r="U34" s="440"/>
      <c r="V34" s="442">
        <f>V17+V29</f>
        <v>2696.8280670470758</v>
      </c>
      <c r="W34" s="440"/>
      <c r="X34" s="442">
        <f t="shared" si="2"/>
        <v>11343.486911554921</v>
      </c>
      <c r="Y34" s="440"/>
      <c r="Z34" s="439">
        <f>'Bilanc dhe Fitim Humbje'!K10</f>
        <v>11343.486911554925</v>
      </c>
      <c r="AA34" s="440"/>
      <c r="AB34" s="513">
        <f t="shared" si="16"/>
        <v>0</v>
      </c>
      <c r="AC34" s="440"/>
    </row>
    <row r="35" spans="1:29" ht="13.55" thickTop="1">
      <c r="C35" s="439"/>
      <c r="D35" s="439"/>
      <c r="E35" s="439"/>
      <c r="F35" s="439"/>
      <c r="G35" s="439"/>
      <c r="H35" s="439"/>
      <c r="I35" s="439"/>
      <c r="J35" s="439"/>
      <c r="L35" s="439"/>
      <c r="O35" s="540"/>
      <c r="R35" s="439"/>
      <c r="S35" s="439"/>
      <c r="T35" s="439"/>
      <c r="U35" s="439"/>
      <c r="V35" s="439"/>
      <c r="W35" s="439"/>
      <c r="X35" s="439"/>
      <c r="Y35" s="439"/>
      <c r="Z35" s="439"/>
      <c r="AA35" s="439"/>
      <c r="AC35" s="439"/>
    </row>
    <row r="36" spans="1:29">
      <c r="C36" s="439"/>
      <c r="D36" s="439"/>
      <c r="E36" s="439"/>
      <c r="F36" s="439"/>
      <c r="G36" s="439"/>
      <c r="H36" s="439"/>
      <c r="I36" s="439"/>
      <c r="J36" s="439"/>
      <c r="L36" s="439"/>
      <c r="O36" s="540"/>
      <c r="R36" s="439"/>
      <c r="S36" s="439"/>
      <c r="T36" s="439"/>
      <c r="U36" s="439"/>
      <c r="V36" s="439"/>
      <c r="W36" s="439"/>
      <c r="X36" s="439"/>
      <c r="Y36" s="439"/>
      <c r="Z36" s="439"/>
      <c r="AA36" s="439"/>
      <c r="AC36" s="439"/>
    </row>
    <row r="37" spans="1:29">
      <c r="A37" s="445" t="s">
        <v>515</v>
      </c>
      <c r="O37" s="540"/>
      <c r="P37" s="445" t="s">
        <v>515</v>
      </c>
    </row>
    <row r="38" spans="1:29">
      <c r="O38" s="540"/>
    </row>
    <row r="39" spans="1:29" ht="25.7">
      <c r="C39" s="437" t="s">
        <v>451</v>
      </c>
      <c r="D39" s="452"/>
      <c r="E39" s="437" t="s">
        <v>516</v>
      </c>
      <c r="F39" s="452"/>
      <c r="G39" s="437" t="s">
        <v>290</v>
      </c>
      <c r="H39" s="452"/>
      <c r="J39" s="452"/>
      <c r="L39" s="452"/>
      <c r="O39" s="540"/>
      <c r="R39" s="437" t="s">
        <v>451</v>
      </c>
      <c r="S39" s="452"/>
      <c r="T39" s="437" t="s">
        <v>516</v>
      </c>
      <c r="U39" s="452"/>
      <c r="V39" s="437" t="s">
        <v>290</v>
      </c>
      <c r="W39" s="452"/>
      <c r="X39" s="452"/>
      <c r="Y39" s="452"/>
      <c r="AA39" s="452"/>
      <c r="AC39" s="452"/>
    </row>
    <row r="40" spans="1:29">
      <c r="C40" s="408" t="s">
        <v>435</v>
      </c>
      <c r="D40" s="453"/>
      <c r="E40" s="408" t="s">
        <v>435</v>
      </c>
      <c r="F40" s="453"/>
      <c r="G40" s="408" t="s">
        <v>435</v>
      </c>
      <c r="H40" s="453"/>
      <c r="J40" s="453"/>
      <c r="L40" s="453"/>
      <c r="O40" s="540"/>
      <c r="R40" s="408" t="s">
        <v>441</v>
      </c>
      <c r="S40" s="453"/>
      <c r="T40" s="408" t="s">
        <v>441</v>
      </c>
      <c r="U40" s="453"/>
      <c r="V40" s="408" t="s">
        <v>441</v>
      </c>
      <c r="W40" s="453"/>
      <c r="X40" s="453"/>
      <c r="Y40" s="453"/>
      <c r="AA40" s="453"/>
      <c r="AC40" s="453"/>
    </row>
    <row r="41" spans="1:29">
      <c r="B41" s="434" t="s">
        <v>508</v>
      </c>
      <c r="O41" s="540"/>
      <c r="Q41" s="434" t="s">
        <v>508</v>
      </c>
    </row>
    <row r="42" spans="1:29">
      <c r="B42" s="434" t="s">
        <v>806</v>
      </c>
      <c r="C42" s="441">
        <f>'TB Data'!O6</f>
        <v>878424000</v>
      </c>
      <c r="D42" s="440"/>
      <c r="E42" s="441">
        <f>'TB Data'!O10</f>
        <v>78844216.469999999</v>
      </c>
      <c r="F42" s="440"/>
      <c r="G42" s="441">
        <f>SUM(C42:E42)</f>
        <v>957268216.47000003</v>
      </c>
      <c r="H42" s="440"/>
      <c r="I42" s="439"/>
      <c r="J42" s="440"/>
      <c r="L42" s="440"/>
      <c r="O42" s="540"/>
      <c r="Q42" s="434" t="s">
        <v>806</v>
      </c>
      <c r="R42" s="441">
        <f>C42/$Z42</f>
        <v>6322781.256748002</v>
      </c>
      <c r="S42" s="440"/>
      <c r="T42" s="441">
        <f>E42/$Z42</f>
        <v>567510.37551284814</v>
      </c>
      <c r="U42" s="440"/>
      <c r="V42" s="441">
        <f>SUM(R42:T42)</f>
        <v>6890291.6322608497</v>
      </c>
      <c r="W42" s="440"/>
      <c r="X42" s="440"/>
      <c r="Y42" s="440"/>
      <c r="Z42" s="543">
        <v>138.93</v>
      </c>
      <c r="AA42" s="440"/>
      <c r="AC42" s="440"/>
    </row>
    <row r="43" spans="1:29">
      <c r="B43" s="435" t="s">
        <v>503</v>
      </c>
      <c r="C43" s="439">
        <f>'TB Data'!L6-'TB Data'!O6</f>
        <v>95546750</v>
      </c>
      <c r="D43" s="439"/>
      <c r="E43" s="439">
        <f>'TB Data'!L10-'TB Data'!O10</f>
        <v>138546496.553</v>
      </c>
      <c r="F43" s="439"/>
      <c r="G43" s="439">
        <f t="shared" ref="G43:G50" si="17">SUM(C43:E43)</f>
        <v>234093246.553</v>
      </c>
      <c r="H43" s="439"/>
      <c r="I43" s="439">
        <f>Kapitali!Q13</f>
        <v>880383030</v>
      </c>
      <c r="J43" s="439"/>
      <c r="K43" s="465">
        <f>C43-I43</f>
        <v>-784836280</v>
      </c>
      <c r="L43" s="439"/>
      <c r="O43" s="540"/>
      <c r="Q43" s="435" t="s">
        <v>503</v>
      </c>
      <c r="R43" s="439">
        <f>C43/$Z43</f>
        <v>687733.03102281725</v>
      </c>
      <c r="S43" s="439"/>
      <c r="T43" s="439">
        <f>E43/$Z43</f>
        <v>997239.5922622903</v>
      </c>
      <c r="U43" s="439"/>
      <c r="V43" s="439">
        <f t="shared" ref="V43:V49" si="18">SUM(R43:T43)</f>
        <v>1684972.6232851075</v>
      </c>
      <c r="W43" s="439"/>
      <c r="X43" s="439"/>
      <c r="Y43" s="439"/>
      <c r="Z43" s="543">
        <v>138.93</v>
      </c>
      <c r="AA43" s="439"/>
      <c r="AC43" s="439"/>
    </row>
    <row r="44" spans="1:29">
      <c r="B44" s="435" t="s">
        <v>504</v>
      </c>
      <c r="C44" s="439"/>
      <c r="D44" s="439"/>
      <c r="E44" s="439"/>
      <c r="F44" s="439"/>
      <c r="G44" s="439">
        <f t="shared" si="17"/>
        <v>0</v>
      </c>
      <c r="H44" s="439"/>
      <c r="I44" s="439"/>
      <c r="J44" s="439"/>
      <c r="L44" s="439"/>
      <c r="O44" s="540"/>
      <c r="Q44" s="435" t="s">
        <v>504</v>
      </c>
      <c r="R44" s="439">
        <f t="shared" ref="R44" si="19">C44/$Z44</f>
        <v>0</v>
      </c>
      <c r="S44" s="439"/>
      <c r="T44" s="439">
        <f t="shared" ref="T44" si="20">E44/$Z44</f>
        <v>0</v>
      </c>
      <c r="U44" s="439"/>
      <c r="V44" s="439">
        <f t="shared" si="18"/>
        <v>0</v>
      </c>
      <c r="W44" s="439"/>
      <c r="X44" s="439"/>
      <c r="Y44" s="439"/>
      <c r="Z44" s="543">
        <v>138.93</v>
      </c>
      <c r="AA44" s="439"/>
      <c r="AC44" s="439"/>
    </row>
    <row r="45" spans="1:29">
      <c r="B45" s="436" t="s">
        <v>505</v>
      </c>
      <c r="C45" s="439"/>
      <c r="D45" s="439"/>
      <c r="E45" s="439"/>
      <c r="F45" s="439"/>
      <c r="G45" s="439">
        <f t="shared" si="17"/>
        <v>0</v>
      </c>
      <c r="H45" s="439"/>
      <c r="I45" s="439"/>
      <c r="J45" s="439"/>
      <c r="L45" s="439"/>
      <c r="O45" s="540"/>
      <c r="Q45" s="436" t="s">
        <v>505</v>
      </c>
      <c r="R45" s="439">
        <f>R46-SUM(R42:R44)</f>
        <v>-33146.639658490196</v>
      </c>
      <c r="S45" s="439"/>
      <c r="T45" s="439">
        <f>T46-SUM(T42:T44)</f>
        <v>-7398.3450013010297</v>
      </c>
      <c r="U45" s="439"/>
      <c r="V45" s="439">
        <f t="shared" si="18"/>
        <v>-40544.984659791226</v>
      </c>
      <c r="W45" s="439"/>
      <c r="X45" s="439"/>
      <c r="Y45" s="439"/>
      <c r="Z45" s="439"/>
      <c r="AA45" s="439"/>
      <c r="AC45" s="439"/>
    </row>
    <row r="46" spans="1:29">
      <c r="B46" s="434" t="s">
        <v>507</v>
      </c>
      <c r="C46" s="441">
        <f>SUM(C42:C45)</f>
        <v>973970750</v>
      </c>
      <c r="D46" s="440"/>
      <c r="E46" s="441">
        <f t="shared" ref="E46:G46" si="21">SUM(E42:E45)</f>
        <v>217390713.023</v>
      </c>
      <c r="F46" s="440"/>
      <c r="G46" s="441">
        <f t="shared" si="21"/>
        <v>1191361463.023</v>
      </c>
      <c r="H46" s="440"/>
      <c r="I46" s="439"/>
      <c r="J46" s="440"/>
      <c r="L46" s="440"/>
      <c r="O46" s="540"/>
      <c r="Q46" s="434" t="s">
        <v>507</v>
      </c>
      <c r="R46" s="441">
        <f>C46/$Z46</f>
        <v>6977367.6481123287</v>
      </c>
      <c r="S46" s="440"/>
      <c r="T46" s="441">
        <f>E46/$Z46</f>
        <v>1557351.6227738375</v>
      </c>
      <c r="U46" s="440"/>
      <c r="V46" s="441">
        <f>SUM(R46:T46)</f>
        <v>8534719.270886166</v>
      </c>
      <c r="W46" s="440"/>
      <c r="X46" s="440"/>
      <c r="Y46" s="440"/>
      <c r="Z46" s="543">
        <v>139.59</v>
      </c>
      <c r="AA46" s="440"/>
      <c r="AC46" s="440"/>
    </row>
    <row r="47" spans="1:29">
      <c r="B47" s="435" t="s">
        <v>503</v>
      </c>
      <c r="C47" s="439">
        <f>'TB Data'!G6-'TB Data'!L6</f>
        <v>322640</v>
      </c>
      <c r="D47" s="439"/>
      <c r="E47" s="439">
        <f>'TB Data'!G10-'TB Data'!L10</f>
        <v>635258056.00080001</v>
      </c>
      <c r="F47" s="439"/>
      <c r="G47" s="439">
        <f t="shared" si="17"/>
        <v>635580696.00080001</v>
      </c>
      <c r="H47" s="439"/>
      <c r="I47" s="439"/>
      <c r="J47" s="439"/>
      <c r="L47" s="439"/>
      <c r="O47" s="540"/>
      <c r="Q47" s="435" t="s">
        <v>503</v>
      </c>
      <c r="R47" s="439">
        <f t="shared" ref="R47:R49" si="22">C47/$Z47</f>
        <v>2301.2838801711841</v>
      </c>
      <c r="S47" s="439"/>
      <c r="T47" s="439">
        <f t="shared" ref="T47:T49" si="23">E47/$Z47</f>
        <v>4531084.5649129823</v>
      </c>
      <c r="U47" s="439"/>
      <c r="V47" s="439">
        <f t="shared" si="18"/>
        <v>4533385.8487931537</v>
      </c>
      <c r="W47" s="439"/>
      <c r="X47" s="439"/>
      <c r="Y47" s="439"/>
      <c r="Z47" s="543">
        <v>140.19999999999999</v>
      </c>
      <c r="AA47" s="439"/>
      <c r="AC47" s="439"/>
    </row>
    <row r="48" spans="1:29">
      <c r="B48" s="435" t="s">
        <v>504</v>
      </c>
      <c r="C48" s="439"/>
      <c r="D48" s="439"/>
      <c r="E48" s="439"/>
      <c r="F48" s="439"/>
      <c r="G48" s="439">
        <f t="shared" si="17"/>
        <v>0</v>
      </c>
      <c r="H48" s="439"/>
      <c r="I48" s="439"/>
      <c r="J48" s="439"/>
      <c r="L48" s="439"/>
      <c r="O48" s="540"/>
      <c r="Q48" s="435" t="s">
        <v>504</v>
      </c>
      <c r="R48" s="439">
        <f t="shared" si="22"/>
        <v>0</v>
      </c>
      <c r="S48" s="439"/>
      <c r="T48" s="439">
        <f t="shared" si="23"/>
        <v>0</v>
      </c>
      <c r="U48" s="439"/>
      <c r="V48" s="439">
        <f t="shared" si="18"/>
        <v>0</v>
      </c>
      <c r="W48" s="439"/>
      <c r="X48" s="439"/>
      <c r="Y48" s="439"/>
      <c r="Z48" s="543">
        <v>140.19999999999999</v>
      </c>
      <c r="AA48" s="439"/>
      <c r="AC48" s="439"/>
    </row>
    <row r="49" spans="2:29" hidden="1">
      <c r="B49" s="435" t="s">
        <v>506</v>
      </c>
      <c r="C49" s="439"/>
      <c r="D49" s="439"/>
      <c r="E49" s="439"/>
      <c r="F49" s="439"/>
      <c r="G49" s="439">
        <f t="shared" si="17"/>
        <v>0</v>
      </c>
      <c r="H49" s="439"/>
      <c r="I49" s="439"/>
      <c r="J49" s="439"/>
      <c r="L49" s="439"/>
      <c r="O49" s="540"/>
      <c r="Q49" s="435" t="s">
        <v>506</v>
      </c>
      <c r="R49" s="439">
        <f t="shared" si="22"/>
        <v>0</v>
      </c>
      <c r="S49" s="439"/>
      <c r="T49" s="439">
        <f t="shared" si="23"/>
        <v>0</v>
      </c>
      <c r="U49" s="439"/>
      <c r="V49" s="439">
        <f t="shared" si="18"/>
        <v>0</v>
      </c>
      <c r="W49" s="439"/>
      <c r="X49" s="439"/>
      <c r="Y49" s="439"/>
      <c r="Z49" s="543">
        <v>139.59</v>
      </c>
      <c r="AA49" s="439"/>
      <c r="AC49" s="439"/>
    </row>
    <row r="50" spans="2:29">
      <c r="B50" s="436" t="s">
        <v>505</v>
      </c>
      <c r="C50" s="439"/>
      <c r="D50" s="439"/>
      <c r="E50" s="439"/>
      <c r="F50" s="439"/>
      <c r="G50" s="439">
        <f t="shared" si="17"/>
        <v>0</v>
      </c>
      <c r="H50" s="439"/>
      <c r="I50" s="439"/>
      <c r="J50" s="439"/>
      <c r="L50" s="439"/>
      <c r="O50" s="540"/>
      <c r="Q50" s="436" t="s">
        <v>505</v>
      </c>
      <c r="R50" s="439">
        <f>R51-SUM(R46:R49)</f>
        <v>-30359.019011044875</v>
      </c>
      <c r="S50" s="439"/>
      <c r="T50" s="439">
        <f>T51-SUM(T46:T49)-1</f>
        <v>-6777.9236083598807</v>
      </c>
      <c r="U50" s="439"/>
      <c r="V50" s="439">
        <f>SUM(R50:T50)</f>
        <v>-37136.942619404756</v>
      </c>
      <c r="W50" s="439"/>
      <c r="X50" s="439"/>
      <c r="Y50" s="439"/>
      <c r="Z50" s="439"/>
      <c r="AA50" s="439"/>
      <c r="AC50" s="439"/>
    </row>
    <row r="51" spans="2:29" ht="13.55" thickBot="1">
      <c r="B51" s="434" t="s">
        <v>807</v>
      </c>
      <c r="C51" s="442">
        <f>SUM(C46:C50)</f>
        <v>974293390</v>
      </c>
      <c r="D51" s="440"/>
      <c r="E51" s="442">
        <f t="shared" ref="E51:G51" si="24">SUM(E46:E50)</f>
        <v>852648769.02380002</v>
      </c>
      <c r="F51" s="440"/>
      <c r="G51" s="442">
        <f t="shared" si="24"/>
        <v>1826942159.0237999</v>
      </c>
      <c r="H51" s="440"/>
      <c r="I51" s="439"/>
      <c r="J51" s="440"/>
      <c r="L51" s="440"/>
      <c r="O51" s="540"/>
      <c r="Q51" s="434" t="s">
        <v>807</v>
      </c>
      <c r="R51" s="442">
        <f>C51/$Z51-1</f>
        <v>6949309.9129814552</v>
      </c>
      <c r="S51" s="440"/>
      <c r="T51" s="442">
        <f>E51/$Z51-1</f>
        <v>6081659.2640784597</v>
      </c>
      <c r="U51" s="440"/>
      <c r="V51" s="442">
        <f>SUM(R51:T51)+2</f>
        <v>13030971.177059915</v>
      </c>
      <c r="W51" s="440"/>
      <c r="X51" s="440"/>
      <c r="Y51" s="440"/>
      <c r="Z51" s="543">
        <v>140.19999999999999</v>
      </c>
      <c r="AA51" s="440"/>
      <c r="AC51" s="440"/>
    </row>
    <row r="52" spans="2:29" ht="13.55" thickTop="1">
      <c r="C52" s="439"/>
      <c r="D52" s="439"/>
      <c r="E52" s="439"/>
      <c r="F52" s="439"/>
      <c r="G52" s="439"/>
      <c r="H52" s="439"/>
      <c r="I52" s="439"/>
      <c r="J52" s="439"/>
      <c r="L52" s="439"/>
      <c r="O52" s="540"/>
      <c r="R52" s="439"/>
      <c r="S52" s="439"/>
      <c r="T52" s="439"/>
      <c r="U52" s="439"/>
      <c r="V52" s="439"/>
      <c r="W52" s="439"/>
      <c r="X52" s="439"/>
      <c r="Y52" s="439"/>
      <c r="Z52" s="439"/>
      <c r="AA52" s="439"/>
      <c r="AC52" s="439"/>
    </row>
    <row r="53" spans="2:29">
      <c r="B53" s="434" t="s">
        <v>511</v>
      </c>
      <c r="C53" s="439"/>
      <c r="D53" s="439"/>
      <c r="E53" s="439"/>
      <c r="F53" s="439"/>
      <c r="G53" s="439"/>
      <c r="H53" s="439"/>
      <c r="I53" s="439"/>
      <c r="J53" s="439"/>
      <c r="L53" s="439"/>
      <c r="O53" s="540"/>
      <c r="Q53" s="434" t="s">
        <v>511</v>
      </c>
      <c r="R53" s="439"/>
      <c r="S53" s="439"/>
      <c r="T53" s="439"/>
      <c r="U53" s="439"/>
      <c r="V53" s="439"/>
      <c r="W53" s="439"/>
      <c r="X53" s="439"/>
      <c r="Y53" s="439"/>
      <c r="Z53" s="439"/>
      <c r="AA53" s="439"/>
      <c r="AC53" s="439"/>
    </row>
    <row r="54" spans="2:29">
      <c r="B54" s="434" t="s">
        <v>806</v>
      </c>
      <c r="C54" s="441">
        <v>0</v>
      </c>
      <c r="D54" s="440"/>
      <c r="E54" s="441">
        <v>0</v>
      </c>
      <c r="F54" s="440"/>
      <c r="G54" s="441">
        <f t="shared" ref="G54:G62" si="25">SUM(C54:E54)</f>
        <v>0</v>
      </c>
      <c r="H54" s="440"/>
      <c r="I54" s="439"/>
      <c r="J54" s="440"/>
      <c r="L54" s="440"/>
      <c r="O54" s="540"/>
      <c r="Q54" s="434" t="s">
        <v>806</v>
      </c>
      <c r="R54" s="441">
        <f t="shared" ref="R54:R56" si="26">C54/$Z54</f>
        <v>0</v>
      </c>
      <c r="S54" s="440"/>
      <c r="T54" s="441">
        <f t="shared" ref="T54:T56" si="27">E54/$Z54</f>
        <v>0</v>
      </c>
      <c r="U54" s="440"/>
      <c r="V54" s="441">
        <f t="shared" ref="V54:V63" si="28">SUM(R54:T54)</f>
        <v>0</v>
      </c>
      <c r="W54" s="440"/>
      <c r="X54" s="440"/>
      <c r="Y54" s="440"/>
      <c r="Z54" s="543">
        <v>138.93</v>
      </c>
      <c r="AA54" s="440"/>
      <c r="AC54" s="440"/>
    </row>
    <row r="55" spans="2:29">
      <c r="B55" s="435" t="s">
        <v>512</v>
      </c>
      <c r="C55" s="439">
        <v>0</v>
      </c>
      <c r="D55" s="439"/>
      <c r="E55" s="439">
        <v>0</v>
      </c>
      <c r="F55" s="439"/>
      <c r="G55" s="439">
        <f t="shared" si="25"/>
        <v>0</v>
      </c>
      <c r="H55" s="439"/>
      <c r="I55" s="439"/>
      <c r="J55" s="439"/>
      <c r="L55" s="439"/>
      <c r="O55" s="540"/>
      <c r="Q55" s="435" t="s">
        <v>512</v>
      </c>
      <c r="R55" s="439">
        <f t="shared" si="26"/>
        <v>0</v>
      </c>
      <c r="S55" s="439"/>
      <c r="T55" s="439">
        <f t="shared" si="27"/>
        <v>0</v>
      </c>
      <c r="U55" s="439"/>
      <c r="V55" s="439">
        <f t="shared" si="28"/>
        <v>0</v>
      </c>
      <c r="W55" s="439"/>
      <c r="X55" s="439"/>
      <c r="Y55" s="439"/>
      <c r="Z55" s="543">
        <v>138.93</v>
      </c>
      <c r="AA55" s="439"/>
      <c r="AC55" s="439"/>
    </row>
    <row r="56" spans="2:29">
      <c r="B56" s="438" t="s">
        <v>504</v>
      </c>
      <c r="C56" s="439">
        <v>0</v>
      </c>
      <c r="D56" s="439"/>
      <c r="E56" s="439">
        <v>0</v>
      </c>
      <c r="F56" s="439"/>
      <c r="G56" s="439">
        <f t="shared" si="25"/>
        <v>0</v>
      </c>
      <c r="H56" s="439"/>
      <c r="I56" s="439"/>
      <c r="J56" s="439"/>
      <c r="L56" s="439"/>
      <c r="O56" s="540"/>
      <c r="Q56" s="438" t="s">
        <v>504</v>
      </c>
      <c r="R56" s="439">
        <f t="shared" si="26"/>
        <v>0</v>
      </c>
      <c r="S56" s="439"/>
      <c r="T56" s="439">
        <f t="shared" si="27"/>
        <v>0</v>
      </c>
      <c r="U56" s="439"/>
      <c r="V56" s="439">
        <f t="shared" si="28"/>
        <v>0</v>
      </c>
      <c r="W56" s="439"/>
      <c r="X56" s="439"/>
      <c r="Y56" s="439"/>
      <c r="Z56" s="543">
        <v>138.93</v>
      </c>
      <c r="AA56" s="439"/>
      <c r="AC56" s="439"/>
    </row>
    <row r="57" spans="2:29">
      <c r="B57" s="436" t="s">
        <v>505</v>
      </c>
      <c r="C57" s="439">
        <v>0</v>
      </c>
      <c r="D57" s="439"/>
      <c r="E57" s="439">
        <v>0</v>
      </c>
      <c r="F57" s="439"/>
      <c r="G57" s="439">
        <f t="shared" si="25"/>
        <v>0</v>
      </c>
      <c r="H57" s="439"/>
      <c r="I57" s="439"/>
      <c r="J57" s="439"/>
      <c r="L57" s="439"/>
      <c r="O57" s="540"/>
      <c r="Q57" s="436" t="s">
        <v>505</v>
      </c>
      <c r="R57" s="439">
        <f>R58-SUM(R54:R56)</f>
        <v>0</v>
      </c>
      <c r="S57" s="439"/>
      <c r="T57" s="439">
        <f>T58-SUM(T54:T56)</f>
        <v>0</v>
      </c>
      <c r="U57" s="439"/>
      <c r="V57" s="439">
        <f t="shared" si="28"/>
        <v>0</v>
      </c>
      <c r="W57" s="439"/>
      <c r="X57" s="439"/>
      <c r="Y57" s="439"/>
      <c r="Z57" s="439"/>
      <c r="AA57" s="439"/>
      <c r="AC57" s="439"/>
    </row>
    <row r="58" spans="2:29">
      <c r="B58" s="434" t="s">
        <v>507</v>
      </c>
      <c r="C58" s="441">
        <f>SUM(C54:C57)</f>
        <v>0</v>
      </c>
      <c r="D58" s="440"/>
      <c r="E58" s="441">
        <f t="shared" ref="E58:G58" si="29">SUM(E54:E57)</f>
        <v>0</v>
      </c>
      <c r="F58" s="440"/>
      <c r="G58" s="441">
        <f t="shared" si="29"/>
        <v>0</v>
      </c>
      <c r="H58" s="440"/>
      <c r="I58" s="439"/>
      <c r="J58" s="440"/>
      <c r="L58" s="440"/>
      <c r="O58" s="540"/>
      <c r="Q58" s="434" t="s">
        <v>507</v>
      </c>
      <c r="R58" s="441">
        <f t="shared" ref="R58:R61" si="30">C58/$Z58</f>
        <v>0</v>
      </c>
      <c r="S58" s="440"/>
      <c r="T58" s="441">
        <f t="shared" ref="T58:T61" si="31">E58/$Z58</f>
        <v>0</v>
      </c>
      <c r="U58" s="440"/>
      <c r="V58" s="441">
        <f t="shared" si="28"/>
        <v>0</v>
      </c>
      <c r="W58" s="440"/>
      <c r="X58" s="440"/>
      <c r="Y58" s="440"/>
      <c r="Z58" s="543">
        <v>139.59</v>
      </c>
      <c r="AA58" s="440"/>
      <c r="AC58" s="440"/>
    </row>
    <row r="59" spans="2:29">
      <c r="B59" s="435" t="s">
        <v>512</v>
      </c>
      <c r="C59" s="439">
        <v>0</v>
      </c>
      <c r="D59" s="439"/>
      <c r="E59" s="439">
        <v>0</v>
      </c>
      <c r="F59" s="439"/>
      <c r="G59" s="439">
        <f t="shared" si="25"/>
        <v>0</v>
      </c>
      <c r="H59" s="439"/>
      <c r="I59" s="439"/>
      <c r="J59" s="439"/>
      <c r="L59" s="439"/>
      <c r="O59" s="540"/>
      <c r="Q59" s="435" t="s">
        <v>512</v>
      </c>
      <c r="R59" s="439">
        <f t="shared" si="30"/>
        <v>0</v>
      </c>
      <c r="S59" s="439"/>
      <c r="T59" s="439">
        <f t="shared" si="31"/>
        <v>0</v>
      </c>
      <c r="U59" s="439"/>
      <c r="V59" s="439">
        <f t="shared" si="28"/>
        <v>0</v>
      </c>
      <c r="W59" s="439"/>
      <c r="X59" s="439"/>
      <c r="Y59" s="439"/>
      <c r="Z59" s="543">
        <v>140.19999999999999</v>
      </c>
      <c r="AA59" s="439"/>
      <c r="AC59" s="439"/>
    </row>
    <row r="60" spans="2:29">
      <c r="B60" s="438" t="s">
        <v>504</v>
      </c>
      <c r="C60" s="439">
        <v>0</v>
      </c>
      <c r="D60" s="439"/>
      <c r="E60" s="439">
        <v>0</v>
      </c>
      <c r="F60" s="439"/>
      <c r="G60" s="439">
        <f t="shared" si="25"/>
        <v>0</v>
      </c>
      <c r="H60" s="439"/>
      <c r="I60" s="439"/>
      <c r="J60" s="439"/>
      <c r="L60" s="439"/>
      <c r="O60" s="540"/>
      <c r="Q60" s="438" t="s">
        <v>504</v>
      </c>
      <c r="R60" s="439">
        <f t="shared" si="30"/>
        <v>0</v>
      </c>
      <c r="S60" s="439"/>
      <c r="T60" s="439">
        <f t="shared" si="31"/>
        <v>0</v>
      </c>
      <c r="U60" s="439"/>
      <c r="V60" s="439">
        <f t="shared" si="28"/>
        <v>0</v>
      </c>
      <c r="W60" s="439"/>
      <c r="X60" s="439"/>
      <c r="Y60" s="439"/>
      <c r="Z60" s="543">
        <v>140.19999999999999</v>
      </c>
      <c r="AA60" s="439"/>
      <c r="AC60" s="439"/>
    </row>
    <row r="61" spans="2:29">
      <c r="B61" s="435" t="s">
        <v>506</v>
      </c>
      <c r="C61" s="439">
        <v>0</v>
      </c>
      <c r="D61" s="439"/>
      <c r="E61" s="439">
        <v>0</v>
      </c>
      <c r="F61" s="439"/>
      <c r="G61" s="439">
        <f t="shared" si="25"/>
        <v>0</v>
      </c>
      <c r="H61" s="439"/>
      <c r="I61" s="439"/>
      <c r="J61" s="439"/>
      <c r="L61" s="439"/>
      <c r="O61" s="540"/>
      <c r="Q61" s="435" t="s">
        <v>506</v>
      </c>
      <c r="R61" s="439">
        <f t="shared" si="30"/>
        <v>0</v>
      </c>
      <c r="S61" s="439"/>
      <c r="T61" s="439">
        <f t="shared" si="31"/>
        <v>0</v>
      </c>
      <c r="U61" s="439"/>
      <c r="V61" s="439">
        <f t="shared" si="28"/>
        <v>0</v>
      </c>
      <c r="W61" s="439"/>
      <c r="X61" s="439"/>
      <c r="Y61" s="439"/>
      <c r="Z61" s="543">
        <v>139.59</v>
      </c>
      <c r="AA61" s="439"/>
      <c r="AC61" s="439"/>
    </row>
    <row r="62" spans="2:29">
      <c r="B62" s="436" t="s">
        <v>505</v>
      </c>
      <c r="C62" s="439">
        <v>0</v>
      </c>
      <c r="D62" s="439"/>
      <c r="E62" s="439">
        <v>0</v>
      </c>
      <c r="F62" s="439"/>
      <c r="G62" s="439">
        <f t="shared" si="25"/>
        <v>0</v>
      </c>
      <c r="H62" s="439"/>
      <c r="I62" s="439"/>
      <c r="J62" s="439"/>
      <c r="L62" s="439"/>
      <c r="O62" s="540"/>
      <c r="Q62" s="436" t="s">
        <v>505</v>
      </c>
      <c r="R62" s="439">
        <f>R63-SUM(R58:R61)</f>
        <v>0</v>
      </c>
      <c r="S62" s="439"/>
      <c r="T62" s="439">
        <f>T63-SUM(T58:T61)</f>
        <v>0</v>
      </c>
      <c r="U62" s="439"/>
      <c r="V62" s="439">
        <f t="shared" si="28"/>
        <v>0</v>
      </c>
      <c r="W62" s="439"/>
      <c r="X62" s="439"/>
      <c r="Y62" s="439"/>
      <c r="Z62" s="439"/>
      <c r="AA62" s="439"/>
      <c r="AC62" s="439"/>
    </row>
    <row r="63" spans="2:29" ht="13.55" thickBot="1">
      <c r="B63" s="434" t="s">
        <v>807</v>
      </c>
      <c r="C63" s="442">
        <f>SUM(C58:C62)</f>
        <v>0</v>
      </c>
      <c r="D63" s="440"/>
      <c r="E63" s="442">
        <f t="shared" ref="E63:G63" si="32">SUM(E58:E62)</f>
        <v>0</v>
      </c>
      <c r="F63" s="440"/>
      <c r="G63" s="442">
        <f t="shared" si="32"/>
        <v>0</v>
      </c>
      <c r="H63" s="440"/>
      <c r="I63" s="439"/>
      <c r="J63" s="440"/>
      <c r="L63" s="440"/>
      <c r="O63" s="540"/>
      <c r="Q63" s="434" t="s">
        <v>807</v>
      </c>
      <c r="R63" s="442">
        <f t="shared" ref="R63" si="33">C63/$Z63</f>
        <v>0</v>
      </c>
      <c r="S63" s="440"/>
      <c r="T63" s="442">
        <f t="shared" ref="T63" si="34">E63/$Z63</f>
        <v>0</v>
      </c>
      <c r="U63" s="440"/>
      <c r="V63" s="442">
        <f t="shared" si="28"/>
        <v>0</v>
      </c>
      <c r="W63" s="440"/>
      <c r="X63" s="440"/>
      <c r="Y63" s="440"/>
      <c r="Z63" s="543">
        <v>140.19999999999999</v>
      </c>
      <c r="AA63" s="440"/>
      <c r="AC63" s="440"/>
    </row>
    <row r="64" spans="2:29" ht="13.55" thickTop="1">
      <c r="C64" s="439"/>
      <c r="D64" s="439"/>
      <c r="E64" s="439"/>
      <c r="F64" s="439"/>
      <c r="G64" s="439"/>
      <c r="H64" s="439"/>
      <c r="I64" s="439"/>
      <c r="J64" s="439"/>
      <c r="L64" s="439"/>
      <c r="O64" s="540"/>
      <c r="R64" s="439"/>
      <c r="S64" s="439"/>
      <c r="T64" s="439"/>
      <c r="U64" s="439"/>
      <c r="V64" s="439"/>
      <c r="W64" s="439"/>
      <c r="X64" s="439"/>
      <c r="Y64" s="439"/>
      <c r="Z64" s="439"/>
      <c r="AA64" s="439"/>
      <c r="AC64" s="439"/>
    </row>
    <row r="65" spans="1:29">
      <c r="B65" s="434" t="s">
        <v>513</v>
      </c>
      <c r="C65" s="439"/>
      <c r="D65" s="439"/>
      <c r="E65" s="439"/>
      <c r="F65" s="439"/>
      <c r="G65" s="439"/>
      <c r="H65" s="439"/>
      <c r="I65" s="449" t="s">
        <v>284</v>
      </c>
      <c r="J65" s="439"/>
      <c r="L65" s="439"/>
      <c r="O65" s="540"/>
      <c r="Q65" s="434" t="s">
        <v>513</v>
      </c>
      <c r="R65" s="439"/>
      <c r="S65" s="439"/>
      <c r="T65" s="439"/>
      <c r="U65" s="439"/>
      <c r="V65" s="439"/>
      <c r="W65" s="439"/>
      <c r="X65" s="439"/>
      <c r="Y65" s="439"/>
      <c r="Z65" s="449" t="s">
        <v>284</v>
      </c>
      <c r="AA65" s="439"/>
      <c r="AC65" s="439"/>
    </row>
    <row r="66" spans="1:29">
      <c r="B66" s="434" t="s">
        <v>806</v>
      </c>
      <c r="C66" s="443">
        <f>C42+C54</f>
        <v>878424000</v>
      </c>
      <c r="D66" s="440"/>
      <c r="E66" s="443">
        <f>E42+E54</f>
        <v>78844216.469999999</v>
      </c>
      <c r="F66" s="440"/>
      <c r="G66" s="443">
        <f>G42+G54</f>
        <v>957268216.47000003</v>
      </c>
      <c r="H66" s="440"/>
      <c r="I66" s="439">
        <f>'Bilanc dhe Fitim Humbje'!H11</f>
        <v>957268216.47000003</v>
      </c>
      <c r="J66" s="440"/>
      <c r="L66" s="440"/>
      <c r="O66" s="540"/>
      <c r="Q66" s="434" t="s">
        <v>806</v>
      </c>
      <c r="R66" s="443">
        <f>R42+R54</f>
        <v>6322781.256748002</v>
      </c>
      <c r="S66" s="440"/>
      <c r="T66" s="443">
        <f>T42+T54</f>
        <v>567510.37551284814</v>
      </c>
      <c r="U66" s="440"/>
      <c r="V66" s="443">
        <f>V42+V54</f>
        <v>6890291.6322608497</v>
      </c>
      <c r="W66" s="440"/>
      <c r="X66" s="440"/>
      <c r="Y66" s="440"/>
      <c r="Z66" s="439">
        <f>'Bilanc dhe Fitim Humbje'!O11</f>
        <v>6890291.6322608506</v>
      </c>
      <c r="AA66" s="440"/>
      <c r="AB66" s="513">
        <f>V66-Z66</f>
        <v>0</v>
      </c>
      <c r="AC66" s="440"/>
    </row>
    <row r="67" spans="1:29">
      <c r="B67" s="434" t="s">
        <v>507</v>
      </c>
      <c r="C67" s="440">
        <f>C46+C58</f>
        <v>973970750</v>
      </c>
      <c r="D67" s="440"/>
      <c r="E67" s="440">
        <f>E46+E58</f>
        <v>217390713.023</v>
      </c>
      <c r="F67" s="440"/>
      <c r="G67" s="440">
        <f>G46+G58</f>
        <v>1191361463.023</v>
      </c>
      <c r="H67" s="440"/>
      <c r="I67" s="439">
        <f>'Bilanc dhe Fitim Humbje'!F11</f>
        <v>1191361463.023</v>
      </c>
      <c r="J67" s="440"/>
      <c r="L67" s="440"/>
      <c r="O67" s="540"/>
      <c r="Q67" s="434" t="s">
        <v>507</v>
      </c>
      <c r="R67" s="440">
        <f>R46+R58</f>
        <v>6977367.6481123287</v>
      </c>
      <c r="S67" s="440"/>
      <c r="T67" s="440">
        <f>T46+T58</f>
        <v>1557351.6227738375</v>
      </c>
      <c r="U67" s="440"/>
      <c r="V67" s="440">
        <f>V46+V58</f>
        <v>8534719.270886166</v>
      </c>
      <c r="W67" s="440"/>
      <c r="X67" s="440"/>
      <c r="Y67" s="440"/>
      <c r="Z67" s="439">
        <f>'Bilanc dhe Fitim Humbje'!M11</f>
        <v>8534719.270886166</v>
      </c>
      <c r="AA67" s="440"/>
      <c r="AB67" s="513">
        <f>V67-Z67</f>
        <v>0</v>
      </c>
      <c r="AC67" s="440"/>
    </row>
    <row r="68" spans="1:29" ht="13.55" thickBot="1">
      <c r="B68" s="434" t="s">
        <v>807</v>
      </c>
      <c r="C68" s="442">
        <f>C51+C63</f>
        <v>974293390</v>
      </c>
      <c r="D68" s="440"/>
      <c r="E68" s="442">
        <f>E51+E63</f>
        <v>852648769.02380002</v>
      </c>
      <c r="F68" s="440"/>
      <c r="G68" s="442">
        <f>G51+G63</f>
        <v>1826942159.0237999</v>
      </c>
      <c r="H68" s="440"/>
      <c r="I68" s="439">
        <f>'Bilanc dhe Fitim Humbje'!D11</f>
        <v>1826942159.0237999</v>
      </c>
      <c r="J68" s="440"/>
      <c r="L68" s="440"/>
      <c r="O68" s="540"/>
      <c r="Q68" s="434" t="s">
        <v>807</v>
      </c>
      <c r="R68" s="442">
        <f>R51+R63</f>
        <v>6949309.9129814552</v>
      </c>
      <c r="S68" s="440"/>
      <c r="T68" s="442">
        <f>T51+T63</f>
        <v>6081659.2640784597</v>
      </c>
      <c r="U68" s="440"/>
      <c r="V68" s="442">
        <f>V51+V63</f>
        <v>13030971.177059915</v>
      </c>
      <c r="W68" s="440"/>
      <c r="X68" s="440"/>
      <c r="Y68" s="440"/>
      <c r="Z68" s="439">
        <f>'Bilanc dhe Fitim Humbje'!K11</f>
        <v>13030971.177059915</v>
      </c>
      <c r="AA68" s="440"/>
      <c r="AB68" s="513">
        <f>V68-Z68</f>
        <v>0</v>
      </c>
      <c r="AC68" s="440"/>
    </row>
    <row r="69" spans="1:29" ht="13.55" thickTop="1">
      <c r="C69" s="439"/>
      <c r="D69" s="439"/>
      <c r="E69" s="439"/>
      <c r="F69" s="439"/>
      <c r="G69" s="439"/>
      <c r="H69" s="439"/>
      <c r="I69" s="439"/>
      <c r="J69" s="439"/>
      <c r="L69" s="439"/>
      <c r="O69" s="540"/>
      <c r="R69" s="439"/>
      <c r="S69" s="439"/>
      <c r="T69" s="439"/>
      <c r="U69" s="439"/>
      <c r="V69" s="439"/>
      <c r="W69" s="439"/>
      <c r="X69" s="439"/>
      <c r="Y69" s="439"/>
      <c r="Z69" s="439"/>
      <c r="AA69" s="439"/>
      <c r="AC69" s="439"/>
    </row>
    <row r="70" spans="1:29">
      <c r="C70" s="439"/>
      <c r="D70" s="439"/>
      <c r="E70" s="439"/>
      <c r="F70" s="439"/>
      <c r="G70" s="439"/>
      <c r="H70" s="439"/>
      <c r="I70" s="439"/>
      <c r="J70" s="439"/>
      <c r="L70" s="439"/>
      <c r="O70" s="540"/>
      <c r="R70" s="439"/>
      <c r="S70" s="439"/>
      <c r="T70" s="439"/>
      <c r="U70" s="439"/>
      <c r="V70" s="439"/>
      <c r="W70" s="439"/>
      <c r="X70" s="439"/>
      <c r="Y70" s="439"/>
      <c r="Z70" s="439"/>
      <c r="AA70" s="439"/>
      <c r="AC70" s="439"/>
    </row>
    <row r="71" spans="1:29">
      <c r="A71" s="445" t="s">
        <v>517</v>
      </c>
      <c r="C71" s="439"/>
      <c r="D71" s="439"/>
      <c r="E71" s="439"/>
      <c r="F71" s="439"/>
      <c r="G71" s="439"/>
      <c r="H71" s="439"/>
      <c r="I71" s="439"/>
      <c r="J71" s="439"/>
      <c r="L71" s="439"/>
      <c r="O71" s="540"/>
      <c r="P71" s="445" t="s">
        <v>517</v>
      </c>
      <c r="R71" s="439"/>
      <c r="S71" s="439"/>
      <c r="T71" s="439"/>
      <c r="U71" s="439"/>
      <c r="V71" s="439"/>
      <c r="W71" s="439"/>
      <c r="X71" s="439"/>
      <c r="Y71" s="439"/>
      <c r="Z71" s="439"/>
      <c r="AA71" s="439"/>
      <c r="AC71" s="439"/>
    </row>
    <row r="72" spans="1:29">
      <c r="C72" s="439"/>
      <c r="D72" s="439"/>
      <c r="E72" s="439"/>
      <c r="F72" s="439"/>
      <c r="G72" s="439"/>
      <c r="H72" s="439"/>
      <c r="I72" s="439"/>
      <c r="J72" s="439"/>
      <c r="L72" s="439"/>
      <c r="O72" s="540"/>
      <c r="R72" s="543">
        <f>'Bilanc dhe Fitim Humbje'!K2</f>
        <v>140.19999999999999</v>
      </c>
      <c r="S72" s="439"/>
      <c r="T72" s="543">
        <f>'Bilanc dhe Fitim Humbje'!M2</f>
        <v>139.59</v>
      </c>
      <c r="U72" s="439"/>
      <c r="V72" s="543">
        <f>'Bilanc dhe Fitim Humbje'!O2</f>
        <v>138.93</v>
      </c>
      <c r="W72" s="439"/>
      <c r="X72" s="439"/>
      <c r="Y72" s="439"/>
      <c r="Z72" s="439"/>
      <c r="AA72" s="439"/>
      <c r="AC72" s="439"/>
    </row>
    <row r="73" spans="1:29" ht="25.7">
      <c r="C73" s="632" t="s">
        <v>581</v>
      </c>
      <c r="D73" s="633"/>
      <c r="E73" s="632" t="s">
        <v>452</v>
      </c>
      <c r="F73" s="439"/>
      <c r="G73" s="526" t="s">
        <v>809</v>
      </c>
      <c r="H73" s="439"/>
      <c r="I73" s="439"/>
      <c r="J73" s="439"/>
      <c r="L73" s="439"/>
      <c r="O73" s="540"/>
      <c r="R73" s="637" t="s">
        <v>581</v>
      </c>
      <c r="S73" s="455"/>
      <c r="T73" s="637" t="s">
        <v>452</v>
      </c>
      <c r="U73" s="439"/>
      <c r="V73" s="526" t="s">
        <v>1308</v>
      </c>
      <c r="W73" s="439"/>
      <c r="X73" s="439"/>
      <c r="Y73" s="439"/>
      <c r="Z73" s="439"/>
      <c r="AA73" s="439"/>
      <c r="AC73" s="439"/>
    </row>
    <row r="74" spans="1:29">
      <c r="C74" s="458" t="s">
        <v>435</v>
      </c>
      <c r="D74" s="456"/>
      <c r="E74" s="458" t="s">
        <v>435</v>
      </c>
      <c r="G74" s="458" t="s">
        <v>435</v>
      </c>
      <c r="O74" s="540"/>
      <c r="R74" s="458" t="s">
        <v>441</v>
      </c>
      <c r="S74" s="456"/>
      <c r="T74" s="458" t="s">
        <v>441</v>
      </c>
      <c r="V74" s="458" t="s">
        <v>441</v>
      </c>
    </row>
    <row r="75" spans="1:29">
      <c r="B75" s="396" t="s">
        <v>518</v>
      </c>
      <c r="C75" s="439">
        <f>'TB Data'!G23+'TB Data'!G24</f>
        <v>128674716.202132</v>
      </c>
      <c r="D75" s="439"/>
      <c r="E75" s="439">
        <f>'TB Data'!L23</f>
        <v>82338067.392966002</v>
      </c>
      <c r="F75" s="439"/>
      <c r="G75" s="439">
        <f>'TB Data'!O23</f>
        <v>13759170.312000001</v>
      </c>
      <c r="O75" s="540"/>
      <c r="Q75" s="396" t="s">
        <v>518</v>
      </c>
      <c r="R75" s="439">
        <f>C75/R$72</f>
        <v>917793.98147027113</v>
      </c>
      <c r="S75" s="439"/>
      <c r="T75" s="439">
        <f>E75/T$72</f>
        <v>589856.48966950353</v>
      </c>
      <c r="U75" s="439"/>
      <c r="V75" s="439">
        <f>G75/V$72</f>
        <v>99036.71137983157</v>
      </c>
    </row>
    <row r="76" spans="1:29">
      <c r="B76" s="396" t="s">
        <v>775</v>
      </c>
      <c r="C76" s="439">
        <f>'TB Data'!G20</f>
        <v>0</v>
      </c>
      <c r="D76" s="439"/>
      <c r="E76" s="439">
        <f>'TB Data'!L20</f>
        <v>34412</v>
      </c>
      <c r="F76" s="439"/>
      <c r="G76" s="439">
        <v>0</v>
      </c>
      <c r="O76" s="540"/>
      <c r="Q76" s="396" t="s">
        <v>775</v>
      </c>
      <c r="R76" s="439">
        <f>C76/R$72</f>
        <v>0</v>
      </c>
      <c r="S76" s="439"/>
      <c r="T76" s="439">
        <f>E76/T$72</f>
        <v>246.52195716025503</v>
      </c>
      <c r="U76" s="439"/>
      <c r="V76" s="439">
        <f>G76/V$72</f>
        <v>0</v>
      </c>
    </row>
    <row r="77" spans="1:29">
      <c r="B77" s="396" t="s">
        <v>814</v>
      </c>
      <c r="C77" s="439">
        <f>'TB Data'!G18</f>
        <v>76249</v>
      </c>
      <c r="D77" s="439"/>
      <c r="E77" s="439"/>
      <c r="F77" s="439"/>
      <c r="G77" s="439"/>
      <c r="O77" s="540"/>
      <c r="Q77" s="396" t="s">
        <v>814</v>
      </c>
      <c r="R77" s="439">
        <f>C77/R$72</f>
        <v>543.85877318116979</v>
      </c>
      <c r="S77" s="439"/>
      <c r="T77" s="439">
        <f>E77/T$72</f>
        <v>0</v>
      </c>
      <c r="U77" s="439"/>
      <c r="V77" s="439">
        <f>G77/V$72</f>
        <v>0</v>
      </c>
    </row>
    <row r="78" spans="1:29">
      <c r="B78" s="396" t="s">
        <v>519</v>
      </c>
      <c r="C78" s="439">
        <f>'TB Data'!G22</f>
        <v>180000</v>
      </c>
      <c r="D78" s="439"/>
      <c r="E78" s="439">
        <f>'TB Data'!L22</f>
        <v>180000</v>
      </c>
      <c r="F78" s="439"/>
      <c r="G78" s="439">
        <f>'TB Data'!O22</f>
        <v>180000</v>
      </c>
      <c r="O78" s="540"/>
      <c r="Q78" s="396" t="s">
        <v>519</v>
      </c>
      <c r="R78" s="439">
        <f>C78/R$72</f>
        <v>1283.8801711840229</v>
      </c>
      <c r="S78" s="439"/>
      <c r="T78" s="439">
        <f>E78/T$72</f>
        <v>1289.4906511927788</v>
      </c>
      <c r="U78" s="439"/>
      <c r="V78" s="439">
        <f>G78/V$72</f>
        <v>1295.6164975167351</v>
      </c>
    </row>
    <row r="79" spans="1:29" ht="13.55" thickBot="1">
      <c r="C79" s="442">
        <f>SUM(C75:C78)</f>
        <v>128930965.202132</v>
      </c>
      <c r="D79" s="440"/>
      <c r="E79" s="442">
        <f>SUM(E75:E78)</f>
        <v>82552479.392966002</v>
      </c>
      <c r="F79" s="439"/>
      <c r="G79" s="442">
        <f>SUM(G75:G78)</f>
        <v>13939170.312000001</v>
      </c>
      <c r="O79" s="540"/>
      <c r="R79" s="442">
        <f>SUM(R75:R78)</f>
        <v>919621.72041463642</v>
      </c>
      <c r="S79" s="440"/>
      <c r="T79" s="442">
        <f>SUM(T75:T78)</f>
        <v>591392.50227785646</v>
      </c>
      <c r="U79" s="439"/>
      <c r="V79" s="442">
        <f>SUM(V75:V78)</f>
        <v>100332.3278773483</v>
      </c>
    </row>
    <row r="80" spans="1:29" ht="13.55" thickTop="1">
      <c r="B80" s="406" t="s">
        <v>284</v>
      </c>
      <c r="C80" s="440">
        <f>'Bilanc dhe Fitim Humbje'!D14</f>
        <v>128930965.202132</v>
      </c>
      <c r="D80" s="440"/>
      <c r="E80" s="440">
        <f>'Bilanc dhe Fitim Humbje'!F14</f>
        <v>82552479.392966002</v>
      </c>
      <c r="F80" s="439"/>
      <c r="G80" s="440">
        <f>'Bilanc dhe Fitim Humbje'!H14</f>
        <v>13939170.312000001</v>
      </c>
      <c r="O80" s="540"/>
      <c r="Q80" s="406" t="s">
        <v>284</v>
      </c>
      <c r="R80" s="440">
        <f>'Bilanc dhe Fitim Humbje'!K14</f>
        <v>919621.72041463631</v>
      </c>
      <c r="S80" s="440"/>
      <c r="T80" s="440">
        <f>'Bilanc dhe Fitim Humbje'!M14</f>
        <v>591392.50227785658</v>
      </c>
      <c r="U80" s="439"/>
      <c r="V80" s="440">
        <f>'Bilanc dhe Fitim Humbje'!O14</f>
        <v>100332.3278773483</v>
      </c>
    </row>
    <row r="81" spans="1:22">
      <c r="B81" s="459" t="s">
        <v>402</v>
      </c>
      <c r="C81" s="444">
        <f>C79-C80</f>
        <v>0</v>
      </c>
      <c r="D81" s="444"/>
      <c r="E81" s="444">
        <f>E79-E80</f>
        <v>0</v>
      </c>
      <c r="F81" s="439"/>
      <c r="G81" s="444">
        <f>G79-G80</f>
        <v>0</v>
      </c>
      <c r="O81" s="540"/>
      <c r="Q81" s="459" t="s">
        <v>402</v>
      </c>
      <c r="R81" s="444">
        <f>R79-R80</f>
        <v>0</v>
      </c>
      <c r="S81" s="444"/>
      <c r="T81" s="444">
        <f>T79-T80</f>
        <v>0</v>
      </c>
      <c r="U81" s="439"/>
      <c r="V81" s="444">
        <f>V79-V80</f>
        <v>0</v>
      </c>
    </row>
    <row r="82" spans="1:22">
      <c r="O82" s="540"/>
    </row>
    <row r="83" spans="1:22">
      <c r="O83" s="540"/>
    </row>
    <row r="84" spans="1:22">
      <c r="A84" s="445" t="s">
        <v>520</v>
      </c>
      <c r="O84" s="540"/>
      <c r="P84" s="445" t="s">
        <v>520</v>
      </c>
    </row>
    <row r="85" spans="1:22">
      <c r="O85" s="540"/>
    </row>
    <row r="86" spans="1:22" ht="25.7">
      <c r="C86" s="632" t="s">
        <v>581</v>
      </c>
      <c r="D86" s="633"/>
      <c r="E86" s="632" t="s">
        <v>452</v>
      </c>
      <c r="F86" s="439"/>
      <c r="G86" s="526" t="s">
        <v>809</v>
      </c>
      <c r="O86" s="540"/>
      <c r="R86" s="637" t="s">
        <v>581</v>
      </c>
      <c r="S86" s="455"/>
      <c r="T86" s="637" t="s">
        <v>452</v>
      </c>
      <c r="U86" s="439"/>
      <c r="V86" s="526" t="s">
        <v>1308</v>
      </c>
    </row>
    <row r="87" spans="1:22">
      <c r="C87" s="458" t="s">
        <v>435</v>
      </c>
      <c r="D87" s="456"/>
      <c r="E87" s="458" t="s">
        <v>435</v>
      </c>
      <c r="G87" s="458" t="s">
        <v>435</v>
      </c>
      <c r="O87" s="540"/>
      <c r="R87" s="458" t="s">
        <v>441</v>
      </c>
      <c r="S87" s="456"/>
      <c r="T87" s="458" t="s">
        <v>441</v>
      </c>
      <c r="V87" s="458" t="s">
        <v>441</v>
      </c>
    </row>
    <row r="88" spans="1:22">
      <c r="B88" s="396" t="s">
        <v>700</v>
      </c>
      <c r="C88" s="439">
        <f>'TB Data'!G16</f>
        <v>17623918.555999901</v>
      </c>
      <c r="D88" s="439"/>
      <c r="E88" s="439">
        <f>'TB Data'!L16</f>
        <v>196878124.04480001</v>
      </c>
      <c r="G88" s="439">
        <f>'TB Data'!O16</f>
        <v>0</v>
      </c>
      <c r="O88" s="540"/>
      <c r="Q88" s="396" t="s">
        <v>700</v>
      </c>
      <c r="R88" s="439">
        <f t="shared" ref="R88:R89" si="35">C88/R$72</f>
        <v>125705.55318116906</v>
      </c>
      <c r="S88" s="439"/>
      <c r="T88" s="439">
        <f t="shared" ref="T88:T89" si="36">E88/T$72</f>
        <v>1410402.779889677</v>
      </c>
      <c r="V88" s="439">
        <f t="shared" ref="V88:V89" si="37">G88/V$72</f>
        <v>0</v>
      </c>
    </row>
    <row r="89" spans="1:22">
      <c r="B89" s="396" t="s">
        <v>521</v>
      </c>
      <c r="C89" s="439">
        <v>0</v>
      </c>
      <c r="D89" s="439"/>
      <c r="E89" s="439">
        <f>'TB Data'!L15</f>
        <v>0</v>
      </c>
      <c r="G89" s="439">
        <f>'TB Data'!O15</f>
        <v>61023.61</v>
      </c>
      <c r="O89" s="540"/>
      <c r="Q89" s="396" t="s">
        <v>521</v>
      </c>
      <c r="R89" s="439">
        <f t="shared" si="35"/>
        <v>0</v>
      </c>
      <c r="S89" s="439"/>
      <c r="T89" s="439">
        <f t="shared" si="36"/>
        <v>0</v>
      </c>
      <c r="V89" s="439">
        <f t="shared" si="37"/>
        <v>439.23997696681778</v>
      </c>
    </row>
    <row r="90" spans="1:22" ht="13.55" thickBot="1">
      <c r="C90" s="442">
        <f>SUM(C88:C89)</f>
        <v>17623918.555999901</v>
      </c>
      <c r="D90" s="440"/>
      <c r="E90" s="442">
        <f>SUM(E88:E89)</f>
        <v>196878124.04480001</v>
      </c>
      <c r="G90" s="442">
        <f>SUM(G88:G89)</f>
        <v>61023.61</v>
      </c>
      <c r="O90" s="540"/>
      <c r="R90" s="442">
        <f>SUM(R88:R89)</f>
        <v>125705.55318116906</v>
      </c>
      <c r="S90" s="440"/>
      <c r="T90" s="442">
        <f>SUM(T88:T89)</f>
        <v>1410402.779889677</v>
      </c>
      <c r="V90" s="442">
        <f>SUM(V88:V89)</f>
        <v>439.23997696681778</v>
      </c>
    </row>
    <row r="91" spans="1:22" ht="13.55" thickTop="1">
      <c r="B91" s="406" t="s">
        <v>284</v>
      </c>
      <c r="C91" s="440">
        <f>'Bilanc dhe Fitim Humbje'!D15</f>
        <v>17623918.555999901</v>
      </c>
      <c r="D91" s="440"/>
      <c r="E91" s="440">
        <f>'Bilanc dhe Fitim Humbje'!F15</f>
        <v>196878124.04480001</v>
      </c>
      <c r="G91" s="440">
        <f>'Bilanc dhe Fitim Humbje'!H15</f>
        <v>61023.61</v>
      </c>
      <c r="O91" s="540"/>
      <c r="Q91" s="406" t="s">
        <v>284</v>
      </c>
      <c r="R91" s="440">
        <f>'Bilanc dhe Fitim Humbje'!K15</f>
        <v>125705.55318116906</v>
      </c>
      <c r="S91" s="440"/>
      <c r="T91" s="440">
        <f>'Bilanc dhe Fitim Humbje'!M15</f>
        <v>1410402.779889677</v>
      </c>
      <c r="V91" s="440">
        <f>'Bilanc dhe Fitim Humbje'!O15</f>
        <v>439.23997696681778</v>
      </c>
    </row>
    <row r="92" spans="1:22">
      <c r="B92" s="459" t="s">
        <v>402</v>
      </c>
      <c r="C92" s="444">
        <f>C90-C91</f>
        <v>0</v>
      </c>
      <c r="D92" s="444"/>
      <c r="E92" s="444">
        <f>E90-E91</f>
        <v>0</v>
      </c>
      <c r="G92" s="444">
        <f>G90-G91</f>
        <v>0</v>
      </c>
      <c r="O92" s="540"/>
      <c r="Q92" s="459" t="s">
        <v>402</v>
      </c>
      <c r="R92" s="444">
        <f>R90-R91</f>
        <v>0</v>
      </c>
      <c r="S92" s="444"/>
      <c r="T92" s="444">
        <f>T90-T91</f>
        <v>0</v>
      </c>
      <c r="V92" s="444">
        <f>V90-V91</f>
        <v>0</v>
      </c>
    </row>
    <row r="93" spans="1:22">
      <c r="O93" s="540"/>
    </row>
    <row r="94" spans="1:22">
      <c r="O94" s="540"/>
    </row>
    <row r="95" spans="1:22">
      <c r="A95" s="445" t="s">
        <v>522</v>
      </c>
      <c r="O95" s="540"/>
      <c r="P95" s="445" t="s">
        <v>522</v>
      </c>
    </row>
    <row r="96" spans="1:22">
      <c r="O96" s="540"/>
    </row>
    <row r="97" spans="2:29" ht="25.7">
      <c r="C97" s="632" t="s">
        <v>581</v>
      </c>
      <c r="D97" s="633"/>
      <c r="E97" s="632" t="s">
        <v>452</v>
      </c>
      <c r="F97" s="439"/>
      <c r="G97" s="526" t="s">
        <v>809</v>
      </c>
      <c r="O97" s="540"/>
      <c r="R97" s="637" t="s">
        <v>581</v>
      </c>
      <c r="S97" s="455"/>
      <c r="T97" s="637" t="s">
        <v>452</v>
      </c>
      <c r="U97" s="439"/>
      <c r="V97" s="526" t="s">
        <v>1308</v>
      </c>
    </row>
    <row r="98" spans="2:29">
      <c r="C98" s="458" t="s">
        <v>435</v>
      </c>
      <c r="D98" s="456"/>
      <c r="E98" s="458" t="s">
        <v>435</v>
      </c>
      <c r="G98" s="458" t="s">
        <v>435</v>
      </c>
      <c r="O98" s="540"/>
      <c r="R98" s="458" t="s">
        <v>441</v>
      </c>
      <c r="S98" s="456"/>
      <c r="T98" s="458" t="s">
        <v>441</v>
      </c>
      <c r="V98" s="458" t="s">
        <v>441</v>
      </c>
    </row>
    <row r="99" spans="2:29">
      <c r="B99" s="396" t="s">
        <v>523</v>
      </c>
      <c r="O99" s="540"/>
      <c r="Q99" s="396" t="s">
        <v>523</v>
      </c>
    </row>
    <row r="100" spans="2:29">
      <c r="B100" s="462" t="s">
        <v>524</v>
      </c>
      <c r="C100" s="439">
        <f>'TB Data'!G37</f>
        <v>7588</v>
      </c>
      <c r="D100" s="439"/>
      <c r="E100" s="439">
        <f>'TB Data'!L37</f>
        <v>200</v>
      </c>
      <c r="F100" s="439"/>
      <c r="G100" s="439">
        <f>'TB Data'!O37</f>
        <v>37500</v>
      </c>
      <c r="H100" s="439"/>
      <c r="I100" s="439"/>
      <c r="J100" s="439"/>
      <c r="L100" s="439"/>
      <c r="O100" s="540"/>
      <c r="Q100" s="462" t="s">
        <v>524</v>
      </c>
      <c r="R100" s="439">
        <f t="shared" ref="R100:R101" si="38">C100/R$72</f>
        <v>54.122681883024256</v>
      </c>
      <c r="S100" s="439"/>
      <c r="T100" s="439">
        <f t="shared" ref="T100:T101" si="39">E100/T$72</f>
        <v>1.4327673902141986</v>
      </c>
      <c r="U100" s="439"/>
      <c r="V100" s="439">
        <f t="shared" ref="V100:V101" si="40">G100/V$72</f>
        <v>269.9201036493198</v>
      </c>
      <c r="W100" s="439"/>
      <c r="X100" s="439"/>
      <c r="Y100" s="439"/>
      <c r="Z100" s="439"/>
      <c r="AA100" s="439"/>
      <c r="AC100" s="439"/>
    </row>
    <row r="101" spans="2:29">
      <c r="B101" s="462" t="s">
        <v>525</v>
      </c>
      <c r="C101" s="439">
        <f>'TB Data'!G38</f>
        <v>140.20000000001201</v>
      </c>
      <c r="D101" s="439"/>
      <c r="E101" s="439">
        <f>'TB Data'!L38</f>
        <v>139.58999999996701</v>
      </c>
      <c r="F101" s="439"/>
      <c r="G101" s="439">
        <f>'TB Data'!O38</f>
        <v>0</v>
      </c>
      <c r="H101" s="439"/>
      <c r="I101" s="439"/>
      <c r="J101" s="439"/>
      <c r="L101" s="439"/>
      <c r="O101" s="540"/>
      <c r="Q101" s="462" t="s">
        <v>525</v>
      </c>
      <c r="R101" s="439">
        <f t="shared" si="38"/>
        <v>1.0000000000000857</v>
      </c>
      <c r="S101" s="439"/>
      <c r="T101" s="439">
        <f t="shared" si="39"/>
        <v>0.99999999999976363</v>
      </c>
      <c r="U101" s="439"/>
      <c r="V101" s="439">
        <f t="shared" si="40"/>
        <v>0</v>
      </c>
      <c r="W101" s="439"/>
      <c r="X101" s="439"/>
      <c r="Y101" s="439"/>
      <c r="Z101" s="439"/>
      <c r="AA101" s="439"/>
      <c r="AC101" s="439"/>
    </row>
    <row r="102" spans="2:29">
      <c r="B102" s="406" t="s">
        <v>529</v>
      </c>
      <c r="C102" s="441">
        <f>SUM(C100:C101)</f>
        <v>7728.2000000000116</v>
      </c>
      <c r="D102" s="440"/>
      <c r="E102" s="441">
        <f>SUM(E100:E101)</f>
        <v>339.58999999996701</v>
      </c>
      <c r="F102" s="439"/>
      <c r="G102" s="441">
        <f>SUM(G100:G101)</f>
        <v>37500</v>
      </c>
      <c r="H102" s="439"/>
      <c r="I102" s="439"/>
      <c r="J102" s="439"/>
      <c r="L102" s="439"/>
      <c r="O102" s="540"/>
      <c r="Q102" s="406" t="s">
        <v>529</v>
      </c>
      <c r="R102" s="441">
        <f>SUM(R100:R101)</f>
        <v>55.122681883024342</v>
      </c>
      <c r="S102" s="440"/>
      <c r="T102" s="441">
        <f>SUM(T100:T101)</f>
        <v>2.4327673902139622</v>
      </c>
      <c r="U102" s="439"/>
      <c r="V102" s="441">
        <f>SUM(V100:V101)</f>
        <v>269.9201036493198</v>
      </c>
      <c r="W102" s="439"/>
      <c r="X102" s="439"/>
      <c r="Y102" s="439"/>
      <c r="Z102" s="439"/>
      <c r="AA102" s="439"/>
      <c r="AC102" s="439"/>
    </row>
    <row r="103" spans="2:29">
      <c r="B103" s="396" t="s">
        <v>526</v>
      </c>
      <c r="C103" s="439"/>
      <c r="D103" s="439"/>
      <c r="E103" s="439"/>
      <c r="F103" s="439"/>
      <c r="G103" s="439"/>
      <c r="H103" s="439"/>
      <c r="I103" s="439"/>
      <c r="J103" s="439"/>
      <c r="L103" s="439"/>
      <c r="O103" s="540"/>
      <c r="Q103" s="396" t="s">
        <v>526</v>
      </c>
      <c r="R103" s="439"/>
      <c r="S103" s="439"/>
      <c r="T103" s="439"/>
      <c r="U103" s="439"/>
      <c r="V103" s="439"/>
      <c r="W103" s="439"/>
      <c r="X103" s="439"/>
      <c r="Y103" s="439"/>
      <c r="Z103" s="439"/>
      <c r="AA103" s="439"/>
      <c r="AC103" s="439"/>
    </row>
    <row r="104" spans="2:29">
      <c r="B104" s="461" t="s">
        <v>528</v>
      </c>
      <c r="C104" s="439"/>
      <c r="D104" s="439"/>
      <c r="E104" s="439"/>
      <c r="F104" s="439"/>
      <c r="G104" s="439"/>
      <c r="H104" s="439"/>
      <c r="I104" s="439"/>
      <c r="J104" s="439"/>
      <c r="L104" s="439"/>
      <c r="O104" s="540"/>
      <c r="Q104" s="461" t="s">
        <v>528</v>
      </c>
      <c r="R104" s="439"/>
      <c r="S104" s="439"/>
      <c r="T104" s="439"/>
      <c r="U104" s="439"/>
      <c r="V104" s="439"/>
      <c r="W104" s="439"/>
      <c r="X104" s="439"/>
      <c r="Y104" s="439"/>
      <c r="Z104" s="439"/>
      <c r="AA104" s="439"/>
      <c r="AC104" s="439"/>
    </row>
    <row r="105" spans="2:29">
      <c r="B105" s="462" t="s">
        <v>524</v>
      </c>
      <c r="C105" s="439">
        <f>'TB Data'!G35</f>
        <v>312387.029999992</v>
      </c>
      <c r="D105" s="439"/>
      <c r="E105" s="439">
        <f>'TB Data'!L35</f>
        <v>82375.989999997095</v>
      </c>
      <c r="F105" s="439"/>
      <c r="G105" s="439">
        <f>'TB Data'!O35</f>
        <v>68081.269999999102</v>
      </c>
      <c r="H105" s="439"/>
      <c r="I105" s="439"/>
      <c r="J105" s="439"/>
      <c r="L105" s="439"/>
      <c r="O105" s="540"/>
      <c r="Q105" s="462" t="s">
        <v>524</v>
      </c>
      <c r="R105" s="439">
        <f t="shared" ref="R105:R106" si="41">C105/R$72</f>
        <v>2228.1528530669902</v>
      </c>
      <c r="S105" s="439"/>
      <c r="T105" s="439">
        <f t="shared" ref="T105:T106" si="42">E105/T$72</f>
        <v>590.12816104303386</v>
      </c>
      <c r="U105" s="439"/>
      <c r="V105" s="439">
        <f t="shared" ref="V105:V106" si="43">G105/V$72</f>
        <v>490.04009213272224</v>
      </c>
      <c r="W105" s="439"/>
      <c r="X105" s="439"/>
      <c r="Y105" s="439"/>
      <c r="Z105" s="439"/>
      <c r="AA105" s="439"/>
      <c r="AC105" s="439"/>
    </row>
    <row r="106" spans="2:29">
      <c r="B106" s="462" t="s">
        <v>525</v>
      </c>
      <c r="C106" s="463">
        <f>'TB Data'!G36</f>
        <v>3041152.0574000399</v>
      </c>
      <c r="D106" s="439"/>
      <c r="E106" s="463">
        <f>'TB Data'!L36</f>
        <v>126344.326499943</v>
      </c>
      <c r="F106" s="439"/>
      <c r="G106" s="463">
        <f>'TB Data'!O36</f>
        <v>175178.23180000001</v>
      </c>
      <c r="H106" s="439"/>
      <c r="I106" s="439"/>
      <c r="J106" s="439"/>
      <c r="L106" s="439"/>
      <c r="O106" s="540"/>
      <c r="Q106" s="462" t="s">
        <v>525</v>
      </c>
      <c r="R106" s="463">
        <f t="shared" si="41"/>
        <v>21691.526800285592</v>
      </c>
      <c r="S106" s="439"/>
      <c r="T106" s="463">
        <f t="shared" si="42"/>
        <v>905.11015473846976</v>
      </c>
      <c r="U106" s="439"/>
      <c r="V106" s="463">
        <f t="shared" si="43"/>
        <v>1260.910039588282</v>
      </c>
      <c r="W106" s="439"/>
      <c r="X106" s="439"/>
      <c r="Y106" s="439"/>
      <c r="Z106" s="439"/>
      <c r="AA106" s="439"/>
      <c r="AC106" s="439"/>
    </row>
    <row r="107" spans="2:29">
      <c r="C107" s="440">
        <f>SUM(C105:C106)</f>
        <v>3353539.0874000317</v>
      </c>
      <c r="D107" s="440"/>
      <c r="E107" s="440">
        <f>SUM(E105:E106)</f>
        <v>208720.31649994009</v>
      </c>
      <c r="F107" s="439"/>
      <c r="G107" s="440">
        <f>SUM(G105:G106)</f>
        <v>243259.5017999991</v>
      </c>
      <c r="H107" s="439"/>
      <c r="I107" s="439"/>
      <c r="J107" s="439"/>
      <c r="L107" s="439"/>
      <c r="O107" s="540"/>
      <c r="R107" s="440">
        <f>SUM(R105:R106)</f>
        <v>23919.679653352581</v>
      </c>
      <c r="S107" s="440"/>
      <c r="T107" s="440">
        <f>SUM(T105:T106)</f>
        <v>1495.2383157815036</v>
      </c>
      <c r="U107" s="439"/>
      <c r="V107" s="440">
        <f>SUM(V105:V106)</f>
        <v>1750.9501317210043</v>
      </c>
      <c r="W107" s="439"/>
      <c r="X107" s="439"/>
      <c r="Y107" s="439"/>
      <c r="Z107" s="439"/>
      <c r="AA107" s="439"/>
      <c r="AC107" s="439"/>
    </row>
    <row r="108" spans="2:29">
      <c r="B108" s="461" t="s">
        <v>527</v>
      </c>
      <c r="C108" s="439"/>
      <c r="D108" s="439"/>
      <c r="E108" s="439"/>
      <c r="F108" s="439"/>
      <c r="G108" s="439"/>
      <c r="H108" s="439"/>
      <c r="I108" s="439"/>
      <c r="J108" s="439"/>
      <c r="L108" s="439"/>
      <c r="O108" s="540"/>
      <c r="Q108" s="461" t="s">
        <v>527</v>
      </c>
      <c r="R108" s="439"/>
      <c r="S108" s="439"/>
      <c r="T108" s="439"/>
      <c r="U108" s="439"/>
      <c r="V108" s="439"/>
      <c r="W108" s="439"/>
      <c r="X108" s="439"/>
      <c r="Y108" s="439"/>
      <c r="Z108" s="439"/>
      <c r="AA108" s="439"/>
      <c r="AC108" s="439"/>
    </row>
    <row r="109" spans="2:29">
      <c r="B109" s="462" t="s">
        <v>524</v>
      </c>
      <c r="C109" s="439">
        <f>'TB Data'!G40</f>
        <v>0</v>
      </c>
      <c r="D109" s="439"/>
      <c r="E109" s="439">
        <f>'TB Data'!L40</f>
        <v>198078210</v>
      </c>
      <c r="F109" s="439"/>
      <c r="G109" s="439">
        <f>'TB Data'!O40</f>
        <v>0</v>
      </c>
      <c r="H109" s="439"/>
      <c r="I109" s="439"/>
      <c r="J109" s="439"/>
      <c r="L109" s="439"/>
      <c r="O109" s="540"/>
      <c r="Q109" s="462" t="s">
        <v>524</v>
      </c>
      <c r="R109" s="439">
        <f t="shared" ref="R109:R110" si="44">C109/R$72</f>
        <v>0</v>
      </c>
      <c r="S109" s="439"/>
      <c r="T109" s="439">
        <f t="shared" ref="T109:T110" si="45">E109/T$72</f>
        <v>1419000</v>
      </c>
      <c r="U109" s="439"/>
      <c r="V109" s="439">
        <f t="shared" ref="V109:V110" si="46">G109/V$72</f>
        <v>0</v>
      </c>
      <c r="W109" s="439"/>
      <c r="X109" s="439"/>
      <c r="Y109" s="439"/>
      <c r="Z109" s="439"/>
      <c r="AA109" s="439"/>
      <c r="AC109" s="439"/>
    </row>
    <row r="110" spans="2:29">
      <c r="B110" s="462" t="s">
        <v>525</v>
      </c>
      <c r="C110" s="463">
        <v>0</v>
      </c>
      <c r="D110" s="439"/>
      <c r="E110" s="463">
        <v>0</v>
      </c>
      <c r="F110" s="439"/>
      <c r="G110" s="463">
        <v>0</v>
      </c>
      <c r="H110" s="439"/>
      <c r="I110" s="439"/>
      <c r="J110" s="439"/>
      <c r="L110" s="439"/>
      <c r="O110" s="540"/>
      <c r="Q110" s="462" t="s">
        <v>525</v>
      </c>
      <c r="R110" s="463">
        <f t="shared" si="44"/>
        <v>0</v>
      </c>
      <c r="S110" s="439"/>
      <c r="T110" s="463">
        <f t="shared" si="45"/>
        <v>0</v>
      </c>
      <c r="U110" s="439"/>
      <c r="V110" s="463">
        <f t="shared" si="46"/>
        <v>0</v>
      </c>
      <c r="W110" s="439"/>
      <c r="X110" s="439"/>
      <c r="Y110" s="439"/>
      <c r="Z110" s="439"/>
      <c r="AA110" s="439"/>
      <c r="AC110" s="439"/>
    </row>
    <row r="111" spans="2:29">
      <c r="C111" s="440">
        <f>SUM(C109:C110)</f>
        <v>0</v>
      </c>
      <c r="D111" s="440"/>
      <c r="E111" s="440">
        <f>SUM(E109:E110)</f>
        <v>198078210</v>
      </c>
      <c r="F111" s="439"/>
      <c r="G111" s="440">
        <f>SUM(G109:G110)</f>
        <v>0</v>
      </c>
      <c r="H111" s="439"/>
      <c r="I111" s="439"/>
      <c r="J111" s="439"/>
      <c r="L111" s="439"/>
      <c r="O111" s="540"/>
      <c r="R111" s="440">
        <f>SUM(R109:R110)</f>
        <v>0</v>
      </c>
      <c r="S111" s="440"/>
      <c r="T111" s="440">
        <f>SUM(T109:T110)</f>
        <v>1419000</v>
      </c>
      <c r="U111" s="439"/>
      <c r="V111" s="440">
        <f>SUM(V109:V110)</f>
        <v>0</v>
      </c>
      <c r="W111" s="439"/>
      <c r="X111" s="439"/>
      <c r="Y111" s="439"/>
      <c r="Z111" s="439"/>
      <c r="AA111" s="439"/>
      <c r="AC111" s="439"/>
    </row>
    <row r="112" spans="2:29">
      <c r="B112" s="406" t="s">
        <v>530</v>
      </c>
      <c r="C112" s="441">
        <f>C107+C111</f>
        <v>3353539.0874000317</v>
      </c>
      <c r="D112" s="440"/>
      <c r="E112" s="441">
        <f>E107+E111</f>
        <v>198286930.31649995</v>
      </c>
      <c r="F112" s="439"/>
      <c r="G112" s="441">
        <f>G107+G111</f>
        <v>243259.5017999991</v>
      </c>
      <c r="H112" s="439"/>
      <c r="I112" s="439"/>
      <c r="J112" s="439"/>
      <c r="L112" s="439"/>
      <c r="O112" s="540"/>
      <c r="Q112" s="406" t="s">
        <v>530</v>
      </c>
      <c r="R112" s="441">
        <f>R107+R111</f>
        <v>23919.679653352581</v>
      </c>
      <c r="S112" s="440"/>
      <c r="T112" s="441">
        <f>T107+T111</f>
        <v>1420495.2383157816</v>
      </c>
      <c r="U112" s="439"/>
      <c r="V112" s="441">
        <f>V107+V111</f>
        <v>1750.9501317210043</v>
      </c>
      <c r="W112" s="439"/>
      <c r="X112" s="439"/>
      <c r="Y112" s="439"/>
      <c r="Z112" s="439"/>
      <c r="AA112" s="439"/>
      <c r="AC112" s="439"/>
    </row>
    <row r="113" spans="1:29" ht="13.55" thickBot="1">
      <c r="B113" s="406" t="s">
        <v>290</v>
      </c>
      <c r="C113" s="442">
        <f>C112+C102</f>
        <v>3361267.2874000319</v>
      </c>
      <c r="D113" s="440"/>
      <c r="E113" s="442">
        <f>E112+E102</f>
        <v>198287269.90649995</v>
      </c>
      <c r="F113" s="439"/>
      <c r="G113" s="442">
        <f>G112+G102</f>
        <v>280759.5017999991</v>
      </c>
      <c r="H113" s="439"/>
      <c r="I113" s="439"/>
      <c r="J113" s="439"/>
      <c r="L113" s="439"/>
      <c r="O113" s="540"/>
      <c r="Q113" s="406" t="s">
        <v>290</v>
      </c>
      <c r="R113" s="442">
        <f>R112+R102</f>
        <v>23974.802335235607</v>
      </c>
      <c r="S113" s="440"/>
      <c r="T113" s="442">
        <f>T112+T102</f>
        <v>1420497.6710831719</v>
      </c>
      <c r="U113" s="439"/>
      <c r="V113" s="442">
        <f>V112+V102</f>
        <v>2020.8702353703241</v>
      </c>
      <c r="W113" s="439"/>
      <c r="X113" s="439"/>
      <c r="Y113" s="439"/>
      <c r="Z113" s="439"/>
      <c r="AA113" s="439"/>
      <c r="AC113" s="439"/>
    </row>
    <row r="114" spans="1:29" ht="13.55" thickTop="1">
      <c r="B114" s="406" t="s">
        <v>284</v>
      </c>
      <c r="C114" s="440">
        <f>'Bilanc dhe Fitim Humbje'!D17</f>
        <v>3361267.2874000319</v>
      </c>
      <c r="D114" s="440"/>
      <c r="E114" s="440">
        <f>'Bilanc dhe Fitim Humbje'!F17</f>
        <v>198287269.90649995</v>
      </c>
      <c r="G114" s="440">
        <f>'Bilanc dhe Fitim Humbje'!H17</f>
        <v>280759.5017999991</v>
      </c>
      <c r="O114" s="540"/>
      <c r="Q114" s="406" t="s">
        <v>284</v>
      </c>
      <c r="R114" s="440">
        <f>'Bilanc dhe Fitim Humbje'!K17</f>
        <v>23974.802335235607</v>
      </c>
      <c r="S114" s="440"/>
      <c r="T114" s="440">
        <f>'Bilanc dhe Fitim Humbje'!M17</f>
        <v>1420497.6710831719</v>
      </c>
      <c r="V114" s="440">
        <f>'Bilanc dhe Fitim Humbje'!O17</f>
        <v>2020.8702353703238</v>
      </c>
    </row>
    <row r="115" spans="1:29">
      <c r="B115" s="459" t="s">
        <v>402</v>
      </c>
      <c r="C115" s="444">
        <f>C113-C114</f>
        <v>0</v>
      </c>
      <c r="D115" s="444"/>
      <c r="E115" s="444">
        <f>E113-E114</f>
        <v>0</v>
      </c>
      <c r="G115" s="444">
        <f>G113-G114</f>
        <v>0</v>
      </c>
      <c r="O115" s="540"/>
      <c r="Q115" s="459" t="s">
        <v>402</v>
      </c>
      <c r="R115" s="444">
        <f>R113-R114</f>
        <v>0</v>
      </c>
      <c r="S115" s="444"/>
      <c r="T115" s="444">
        <f>T113-T114</f>
        <v>0</v>
      </c>
      <c r="V115" s="444">
        <f>V113-V114</f>
        <v>0</v>
      </c>
    </row>
    <row r="116" spans="1:29">
      <c r="O116" s="540"/>
    </row>
    <row r="117" spans="1:29">
      <c r="O117" s="540"/>
    </row>
    <row r="118" spans="1:29">
      <c r="A118" s="445" t="s">
        <v>531</v>
      </c>
      <c r="O118" s="540"/>
      <c r="P118" s="445" t="s">
        <v>531</v>
      </c>
    </row>
    <row r="119" spans="1:29">
      <c r="O119" s="540"/>
    </row>
    <row r="120" spans="1:29" ht="25.7">
      <c r="C120" s="632" t="s">
        <v>581</v>
      </c>
      <c r="D120" s="633"/>
      <c r="E120" s="632" t="s">
        <v>452</v>
      </c>
      <c r="F120" s="439"/>
      <c r="G120" s="526" t="s">
        <v>809</v>
      </c>
      <c r="O120" s="540"/>
      <c r="R120" s="637" t="s">
        <v>581</v>
      </c>
      <c r="S120" s="455"/>
      <c r="T120" s="637" t="s">
        <v>452</v>
      </c>
      <c r="U120" s="439"/>
      <c r="V120" s="526" t="s">
        <v>1308</v>
      </c>
    </row>
    <row r="121" spans="1:29">
      <c r="C121" s="458" t="s">
        <v>435</v>
      </c>
      <c r="D121" s="456"/>
      <c r="E121" s="458" t="s">
        <v>435</v>
      </c>
      <c r="G121" s="458" t="s">
        <v>435</v>
      </c>
      <c r="O121" s="540"/>
      <c r="R121" s="458" t="s">
        <v>441</v>
      </c>
      <c r="S121" s="456"/>
      <c r="T121" s="458" t="s">
        <v>441</v>
      </c>
      <c r="V121" s="458" t="s">
        <v>441</v>
      </c>
    </row>
    <row r="122" spans="1:29">
      <c r="O122" s="540"/>
    </row>
    <row r="123" spans="1:29">
      <c r="B123" s="406" t="s">
        <v>532</v>
      </c>
      <c r="C123" s="439"/>
      <c r="D123" s="439"/>
      <c r="E123" s="439"/>
      <c r="F123" s="439"/>
      <c r="G123" s="439"/>
      <c r="H123" s="439"/>
      <c r="J123" s="439"/>
      <c r="L123" s="439"/>
      <c r="O123" s="540"/>
      <c r="Q123" s="406" t="s">
        <v>532</v>
      </c>
      <c r="R123" s="439"/>
      <c r="S123" s="439"/>
      <c r="T123" s="439"/>
      <c r="U123" s="439"/>
      <c r="V123" s="439"/>
      <c r="W123" s="439"/>
      <c r="X123" s="439"/>
      <c r="Y123" s="439"/>
      <c r="AA123" s="439"/>
      <c r="AC123" s="439"/>
    </row>
    <row r="124" spans="1:29">
      <c r="B124" s="396" t="s">
        <v>815</v>
      </c>
      <c r="C124" s="439">
        <f>'TB Data'!G30</f>
        <v>5729840.7070228616</v>
      </c>
      <c r="D124" s="439"/>
      <c r="E124" s="439"/>
      <c r="F124" s="439"/>
      <c r="G124" s="439"/>
      <c r="H124" s="439"/>
      <c r="J124" s="439"/>
      <c r="L124" s="439"/>
      <c r="O124" s="540"/>
      <c r="Q124" s="396" t="s">
        <v>815</v>
      </c>
      <c r="R124" s="439">
        <f t="shared" ref="R124:R125" si="47">C124/R$72</f>
        <v>40869.049265498303</v>
      </c>
      <c r="S124" s="439"/>
      <c r="T124" s="439">
        <f t="shared" ref="T124:T125" si="48">E124/T$72</f>
        <v>0</v>
      </c>
      <c r="U124" s="439"/>
      <c r="V124" s="439">
        <f t="shared" ref="V124:V125" si="49">G124/V$72</f>
        <v>0</v>
      </c>
      <c r="W124" s="439"/>
      <c r="X124" s="439"/>
      <c r="Y124" s="439"/>
      <c r="AA124" s="439"/>
      <c r="AC124" s="439"/>
    </row>
    <row r="125" spans="1:29">
      <c r="B125" s="396" t="s">
        <v>816</v>
      </c>
      <c r="C125" s="439">
        <f>'TB Data'!G33</f>
        <v>628694.67000000097</v>
      </c>
      <c r="D125" s="439"/>
      <c r="E125" s="439"/>
      <c r="F125" s="439"/>
      <c r="G125" s="439"/>
      <c r="H125" s="439"/>
      <c r="J125" s="439"/>
      <c r="L125" s="439"/>
      <c r="O125" s="540"/>
      <c r="Q125" s="396" t="s">
        <v>816</v>
      </c>
      <c r="R125" s="439">
        <f t="shared" si="47"/>
        <v>4484.2701141226889</v>
      </c>
      <c r="S125" s="439"/>
      <c r="T125" s="439">
        <f t="shared" si="48"/>
        <v>0</v>
      </c>
      <c r="U125" s="439"/>
      <c r="V125" s="439">
        <f t="shared" si="49"/>
        <v>0</v>
      </c>
      <c r="W125" s="439"/>
      <c r="X125" s="439"/>
      <c r="Y125" s="439"/>
      <c r="AA125" s="439"/>
      <c r="AC125" s="439"/>
    </row>
    <row r="126" spans="1:29">
      <c r="B126" s="396" t="s">
        <v>533</v>
      </c>
      <c r="C126" s="463">
        <f>'TB Data'!G28</f>
        <v>335174.49603265192</v>
      </c>
      <c r="D126" s="439"/>
      <c r="E126" s="463">
        <f>-'TB Data'!L28</f>
        <v>308906.934262052</v>
      </c>
      <c r="F126" s="439"/>
      <c r="G126" s="463">
        <f>-'TB Data'!O28</f>
        <v>284590.09751361603</v>
      </c>
      <c r="H126" s="439"/>
      <c r="J126" s="439"/>
      <c r="L126" s="439"/>
      <c r="O126" s="540"/>
      <c r="Q126" s="396" t="s">
        <v>533</v>
      </c>
      <c r="R126" s="463">
        <f t="shared" ref="R126" si="50">C126/R$72</f>
        <v>2390.6882741273321</v>
      </c>
      <c r="S126" s="439"/>
      <c r="T126" s="463">
        <f t="shared" ref="T126" si="51">E126/T$72</f>
        <v>2212.9589101085462</v>
      </c>
      <c r="U126" s="439"/>
      <c r="V126" s="463">
        <f t="shared" ref="V126" si="52">G126/V$72</f>
        <v>2048.4423631585405</v>
      </c>
      <c r="W126" s="439"/>
      <c r="X126" s="439"/>
      <c r="Y126" s="439"/>
      <c r="AA126" s="439"/>
      <c r="AC126" s="439"/>
    </row>
    <row r="127" spans="1:29">
      <c r="C127" s="440">
        <f>SUM(C124:C126)</f>
        <v>6693709.8730555139</v>
      </c>
      <c r="D127" s="440"/>
      <c r="E127" s="440">
        <f>E126</f>
        <v>308906.934262052</v>
      </c>
      <c r="F127" s="439"/>
      <c r="G127" s="440">
        <f>G126</f>
        <v>284590.09751361603</v>
      </c>
      <c r="H127" s="439"/>
      <c r="J127" s="439"/>
      <c r="L127" s="439"/>
      <c r="O127" s="540"/>
      <c r="R127" s="440">
        <f>SUM(R124:R126)</f>
        <v>47744.007653748318</v>
      </c>
      <c r="S127" s="440"/>
      <c r="T127" s="440">
        <f>SUM(T124:T126)</f>
        <v>2212.9589101085462</v>
      </c>
      <c r="U127" s="439"/>
      <c r="V127" s="440">
        <f>SUM(V124:V126)</f>
        <v>2048.4423631585405</v>
      </c>
      <c r="W127" s="439"/>
      <c r="X127" s="439"/>
      <c r="Y127" s="439"/>
      <c r="AA127" s="439"/>
      <c r="AC127" s="439"/>
    </row>
    <row r="128" spans="1:29">
      <c r="C128" s="439"/>
      <c r="D128" s="439"/>
      <c r="E128" s="439"/>
      <c r="F128" s="439"/>
      <c r="G128" s="439"/>
      <c r="H128" s="439"/>
      <c r="J128" s="439"/>
      <c r="L128" s="439"/>
      <c r="O128" s="540"/>
      <c r="R128" s="439"/>
      <c r="S128" s="439"/>
      <c r="T128" s="439"/>
      <c r="U128" s="439"/>
      <c r="V128" s="439"/>
      <c r="W128" s="439"/>
      <c r="X128" s="439"/>
      <c r="Y128" s="439"/>
      <c r="AA128" s="439"/>
      <c r="AC128" s="439"/>
    </row>
    <row r="129" spans="1:29">
      <c r="B129" s="406" t="s">
        <v>534</v>
      </c>
      <c r="C129" s="439"/>
      <c r="D129" s="439"/>
      <c r="E129" s="439"/>
      <c r="F129" s="439"/>
      <c r="G129" s="439"/>
      <c r="H129" s="439"/>
      <c r="J129" s="439"/>
      <c r="L129" s="439"/>
      <c r="O129" s="540"/>
      <c r="Q129" s="406" t="s">
        <v>534</v>
      </c>
      <c r="R129" s="439"/>
      <c r="S129" s="439"/>
      <c r="T129" s="439"/>
      <c r="U129" s="439"/>
      <c r="V129" s="439"/>
      <c r="W129" s="439"/>
      <c r="X129" s="439"/>
      <c r="Y129" s="439"/>
      <c r="AA129" s="439"/>
      <c r="AC129" s="439"/>
    </row>
    <row r="130" spans="1:29">
      <c r="B130" s="396" t="s">
        <v>815</v>
      </c>
      <c r="C130" s="439">
        <f>'TB Data'!G29</f>
        <v>246827858.12297714</v>
      </c>
      <c r="D130" s="439"/>
      <c r="E130" s="439"/>
      <c r="F130" s="439"/>
      <c r="G130" s="439"/>
      <c r="H130" s="439"/>
      <c r="J130" s="439"/>
      <c r="L130" s="439"/>
      <c r="O130" s="540"/>
      <c r="Q130" s="396" t="s">
        <v>815</v>
      </c>
      <c r="R130" s="439">
        <f t="shared" ref="R130" si="53">C130/R$72</f>
        <v>1760541.070777298</v>
      </c>
      <c r="S130" s="439"/>
      <c r="T130" s="439">
        <f t="shared" ref="T130" si="54">E130/T$72</f>
        <v>0</v>
      </c>
      <c r="U130" s="439"/>
      <c r="V130" s="439">
        <f t="shared" ref="V130" si="55">G130/V$72</f>
        <v>0</v>
      </c>
      <c r="W130" s="439"/>
      <c r="X130" s="439"/>
      <c r="Y130" s="439"/>
      <c r="AA130" s="439"/>
      <c r="AC130" s="439"/>
    </row>
    <row r="131" spans="1:29">
      <c r="B131" s="396" t="s">
        <v>533</v>
      </c>
      <c r="C131" s="463">
        <f>'TB Data'!G27</f>
        <v>586591.18649554811</v>
      </c>
      <c r="D131" s="439"/>
      <c r="E131" s="463">
        <f>-'TB Data'!L27</f>
        <v>917759.62547514797</v>
      </c>
      <c r="F131" s="439"/>
      <c r="G131" s="463">
        <f>-'TB Data'!O27</f>
        <v>1220869.2155863838</v>
      </c>
      <c r="H131" s="439"/>
      <c r="J131" s="439"/>
      <c r="L131" s="439"/>
      <c r="O131" s="540"/>
      <c r="Q131" s="396" t="s">
        <v>533</v>
      </c>
      <c r="R131" s="463">
        <f t="shared" ref="R131" si="56">C131/R$72</f>
        <v>4183.9599607385744</v>
      </c>
      <c r="S131" s="439"/>
      <c r="T131" s="463">
        <f t="shared" ref="T131" si="57">E131/T$72</f>
        <v>6574.6803171799411</v>
      </c>
      <c r="U131" s="439"/>
      <c r="V131" s="463">
        <f t="shared" ref="V131" si="58">G131/V$72</f>
        <v>8787.65720568908</v>
      </c>
      <c r="W131" s="439"/>
      <c r="X131" s="439"/>
      <c r="Y131" s="439"/>
      <c r="AA131" s="439"/>
      <c r="AC131" s="439"/>
    </row>
    <row r="132" spans="1:29">
      <c r="C132" s="440">
        <f>SUM(C130:C131)</f>
        <v>247414449.30947268</v>
      </c>
      <c r="D132" s="439"/>
      <c r="E132" s="440">
        <f>E131</f>
        <v>917759.62547514797</v>
      </c>
      <c r="F132" s="439"/>
      <c r="G132" s="440">
        <f>G131</f>
        <v>1220869.2155863838</v>
      </c>
      <c r="H132" s="439"/>
      <c r="J132" s="439"/>
      <c r="L132" s="439"/>
      <c r="O132" s="540"/>
      <c r="R132" s="440">
        <f>SUM(R130:R131)</f>
        <v>1764725.0307380366</v>
      </c>
      <c r="S132" s="439"/>
      <c r="T132" s="440">
        <f>SUM(T130:T131)</f>
        <v>6574.6803171799411</v>
      </c>
      <c r="U132" s="439"/>
      <c r="V132" s="440">
        <f>SUM(V130:V131)</f>
        <v>8787.65720568908</v>
      </c>
      <c r="W132" s="439"/>
      <c r="X132" s="439"/>
      <c r="Y132" s="439"/>
      <c r="AA132" s="439"/>
      <c r="AC132" s="439"/>
    </row>
    <row r="133" spans="1:29" ht="13.55" thickBot="1">
      <c r="B133" s="406" t="s">
        <v>535</v>
      </c>
      <c r="C133" s="442">
        <f>C127+C132</f>
        <v>254108159.1825282</v>
      </c>
      <c r="D133" s="440"/>
      <c r="E133" s="442">
        <f>E127+E132</f>
        <v>1226666.5597371999</v>
      </c>
      <c r="F133" s="440"/>
      <c r="G133" s="442">
        <f>G127+G132</f>
        <v>1505459.3130999999</v>
      </c>
      <c r="H133" s="439"/>
      <c r="J133" s="439"/>
      <c r="L133" s="439"/>
      <c r="O133" s="540"/>
      <c r="Q133" s="406" t="s">
        <v>535</v>
      </c>
      <c r="R133" s="442">
        <f>R127+R132</f>
        <v>1812469.038391785</v>
      </c>
      <c r="S133" s="440"/>
      <c r="T133" s="442">
        <f>T127+T132</f>
        <v>8787.6392272884877</v>
      </c>
      <c r="U133" s="440"/>
      <c r="V133" s="442">
        <f>V127+V132</f>
        <v>10836.099568847621</v>
      </c>
      <c r="W133" s="439"/>
      <c r="X133" s="439"/>
      <c r="Y133" s="439"/>
      <c r="AA133" s="439"/>
      <c r="AC133" s="439"/>
    </row>
    <row r="134" spans="1:29" ht="13.55" thickTop="1">
      <c r="B134" s="406" t="s">
        <v>284</v>
      </c>
      <c r="C134" s="440">
        <f>'Bilanc dhe Fitim Humbje'!D33+'Bilanc dhe Fitim Humbje'!D38</f>
        <v>254108159.1825282</v>
      </c>
      <c r="D134" s="440"/>
      <c r="E134" s="440">
        <f>'Bilanc dhe Fitim Humbje'!F33+'Bilanc dhe Fitim Humbje'!F38</f>
        <v>1226666.5597371999</v>
      </c>
      <c r="F134" s="439"/>
      <c r="G134" s="440">
        <f>'Bilanc dhe Fitim Humbje'!H33+'Bilanc dhe Fitim Humbje'!H38</f>
        <v>1505459.3130999999</v>
      </c>
      <c r="H134" s="439"/>
      <c r="J134" s="439"/>
      <c r="L134" s="439"/>
      <c r="O134" s="540"/>
      <c r="Q134" s="406" t="s">
        <v>284</v>
      </c>
      <c r="R134" s="440">
        <f>'Bilanc dhe Fitim Humbje'!K33+'Bilanc dhe Fitim Humbje'!K38</f>
        <v>1812469.2383917847</v>
      </c>
      <c r="S134" s="440"/>
      <c r="T134" s="440">
        <f>'Bilanc dhe Fitim Humbje'!M33+'Bilanc dhe Fitim Humbje'!M38</f>
        <v>8787.6392272884877</v>
      </c>
      <c r="U134" s="439"/>
      <c r="V134" s="440">
        <f>'Bilanc dhe Fitim Humbje'!O33+'Bilanc dhe Fitim Humbje'!O38</f>
        <v>10836.099568847621</v>
      </c>
      <c r="W134" s="439"/>
      <c r="X134" s="439"/>
      <c r="Y134" s="439"/>
      <c r="AA134" s="439"/>
      <c r="AC134" s="439"/>
    </row>
    <row r="135" spans="1:29">
      <c r="B135" s="459" t="s">
        <v>402</v>
      </c>
      <c r="C135" s="444">
        <f>C133-C134</f>
        <v>0</v>
      </c>
      <c r="D135" s="444"/>
      <c r="E135" s="444">
        <f>E133-E134</f>
        <v>0</v>
      </c>
      <c r="F135" s="439"/>
      <c r="G135" s="444">
        <f>G133-G134</f>
        <v>0</v>
      </c>
      <c r="H135" s="439"/>
      <c r="J135" s="439"/>
      <c r="L135" s="439"/>
      <c r="O135" s="540"/>
      <c r="Q135" s="459" t="s">
        <v>402</v>
      </c>
      <c r="R135" s="444">
        <f>R133-R134</f>
        <v>-0.19999999972060323</v>
      </c>
      <c r="S135" s="444"/>
      <c r="T135" s="444">
        <f>T133-T134</f>
        <v>0</v>
      </c>
      <c r="U135" s="439"/>
      <c r="V135" s="444">
        <f>V133-V134</f>
        <v>0</v>
      </c>
      <c r="W135" s="439"/>
      <c r="X135" s="439"/>
      <c r="Y135" s="439"/>
      <c r="AA135" s="439"/>
      <c r="AC135" s="439"/>
    </row>
    <row r="136" spans="1:29">
      <c r="O136" s="540"/>
    </row>
    <row r="137" spans="1:29">
      <c r="O137" s="540"/>
    </row>
    <row r="138" spans="1:29">
      <c r="A138" s="445" t="s">
        <v>536</v>
      </c>
      <c r="O138" s="540"/>
      <c r="P138" s="445" t="s">
        <v>536</v>
      </c>
    </row>
    <row r="139" spans="1:29">
      <c r="O139" s="540"/>
    </row>
    <row r="140" spans="1:29" ht="25.7">
      <c r="C140" s="632" t="s">
        <v>581</v>
      </c>
      <c r="D140" s="633"/>
      <c r="E140" s="632" t="s">
        <v>452</v>
      </c>
      <c r="F140" s="439"/>
      <c r="G140" s="526" t="s">
        <v>809</v>
      </c>
      <c r="O140" s="540"/>
      <c r="R140" s="637" t="s">
        <v>581</v>
      </c>
      <c r="S140" s="455"/>
      <c r="T140" s="637" t="s">
        <v>452</v>
      </c>
      <c r="U140" s="439"/>
      <c r="V140" s="526" t="s">
        <v>1308</v>
      </c>
    </row>
    <row r="141" spans="1:29">
      <c r="C141" s="458" t="s">
        <v>435</v>
      </c>
      <c r="D141" s="456"/>
      <c r="E141" s="458" t="s">
        <v>435</v>
      </c>
      <c r="G141" s="458" t="s">
        <v>435</v>
      </c>
      <c r="O141" s="540"/>
      <c r="R141" s="458" t="s">
        <v>441</v>
      </c>
      <c r="S141" s="456"/>
      <c r="T141" s="458" t="s">
        <v>441</v>
      </c>
      <c r="V141" s="458" t="s">
        <v>441</v>
      </c>
    </row>
    <row r="142" spans="1:29">
      <c r="B142" s="396" t="s">
        <v>537</v>
      </c>
      <c r="C142" s="439">
        <f>-'TB Data'!G32</f>
        <v>0</v>
      </c>
      <c r="D142" s="439"/>
      <c r="E142" s="439">
        <f>-'TB Data'!L32</f>
        <v>92327</v>
      </c>
      <c r="F142" s="439"/>
      <c r="G142" s="439">
        <f>-'TB Data'!O32</f>
        <v>49184207.5</v>
      </c>
      <c r="O142" s="540"/>
      <c r="Q142" s="396" t="s">
        <v>537</v>
      </c>
      <c r="R142" s="439">
        <f t="shared" ref="R142:R143" si="59">C142/R$72</f>
        <v>0</v>
      </c>
      <c r="S142" s="439"/>
      <c r="T142" s="439">
        <f t="shared" ref="T142:T143" si="60">E142/T$72</f>
        <v>661.41557418153161</v>
      </c>
      <c r="U142" s="439"/>
      <c r="V142" s="439">
        <f t="shared" ref="V142:V143" si="61">G142/V$72</f>
        <v>354021.50363492407</v>
      </c>
    </row>
    <row r="143" spans="1:29">
      <c r="B143" s="396" t="s">
        <v>540</v>
      </c>
      <c r="C143" s="439">
        <f>'TB Data'!G26</f>
        <v>29648012.449999999</v>
      </c>
      <c r="D143" s="439"/>
      <c r="E143" s="439">
        <f>-'TB Data'!L14</f>
        <v>28710918.500000119</v>
      </c>
      <c r="F143" s="439"/>
      <c r="G143" s="439">
        <f>-'TB Data'!O25</f>
        <v>871287</v>
      </c>
      <c r="O143" s="540"/>
      <c r="Q143" s="396" t="s">
        <v>540</v>
      </c>
      <c r="R143" s="439">
        <f t="shared" si="59"/>
        <v>211469.41833095578</v>
      </c>
      <c r="S143" s="439"/>
      <c r="T143" s="439">
        <f t="shared" si="60"/>
        <v>205680.33884948865</v>
      </c>
      <c r="U143" s="439"/>
      <c r="V143" s="439">
        <f t="shared" si="61"/>
        <v>6271.410062621464</v>
      </c>
    </row>
    <row r="144" spans="1:29" ht="13.55" thickBot="1">
      <c r="B144" s="406"/>
      <c r="C144" s="442">
        <f>SUM(C142:C143)</f>
        <v>29648012.449999999</v>
      </c>
      <c r="D144" s="440"/>
      <c r="E144" s="442">
        <f>SUM(E142:E143)</f>
        <v>28803245.500000119</v>
      </c>
      <c r="F144" s="439"/>
      <c r="G144" s="442">
        <f>SUM(G142:G143)</f>
        <v>50055494.5</v>
      </c>
      <c r="O144" s="540"/>
      <c r="Q144" s="406"/>
      <c r="R144" s="442">
        <f>SUM(R142:R143)</f>
        <v>211469.41833095578</v>
      </c>
      <c r="S144" s="440"/>
      <c r="T144" s="442">
        <f>SUM(T142:T143)</f>
        <v>206341.75442367018</v>
      </c>
      <c r="U144" s="439"/>
      <c r="V144" s="442">
        <f>SUM(V142:V143)</f>
        <v>360292.91369754553</v>
      </c>
    </row>
    <row r="145" spans="1:22" ht="13.55" thickTop="1">
      <c r="B145" s="406" t="s">
        <v>284</v>
      </c>
      <c r="C145" s="440">
        <f>'Bilanc dhe Fitim Humbje'!D34</f>
        <v>29648012.449999999</v>
      </c>
      <c r="D145" s="440"/>
      <c r="E145" s="440">
        <f>'Bilanc dhe Fitim Humbje'!F34</f>
        <v>28803245.500000119</v>
      </c>
      <c r="F145" s="439"/>
      <c r="G145" s="440">
        <f>'Bilanc dhe Fitim Humbje'!H34</f>
        <v>50055494.5</v>
      </c>
      <c r="O145" s="540"/>
      <c r="Q145" s="406" t="s">
        <v>284</v>
      </c>
      <c r="R145" s="440">
        <f>'Bilanc dhe Fitim Humbje'!K34</f>
        <v>211469.41833095578</v>
      </c>
      <c r="S145" s="440"/>
      <c r="T145" s="440">
        <f>'Bilanc dhe Fitim Humbje'!M34</f>
        <v>206341.75442367018</v>
      </c>
      <c r="U145" s="439"/>
      <c r="V145" s="440">
        <f>'Bilanc dhe Fitim Humbje'!O34</f>
        <v>360292.91369754553</v>
      </c>
    </row>
    <row r="146" spans="1:22">
      <c r="B146" s="459" t="s">
        <v>402</v>
      </c>
      <c r="C146" s="444">
        <f>C144-C145</f>
        <v>0</v>
      </c>
      <c r="D146" s="444"/>
      <c r="E146" s="444">
        <f>E144-E145</f>
        <v>0</v>
      </c>
      <c r="F146" s="439"/>
      <c r="G146" s="444">
        <f>G144-G145</f>
        <v>0</v>
      </c>
      <c r="O146" s="540"/>
      <c r="Q146" s="459" t="s">
        <v>402</v>
      </c>
      <c r="R146" s="444">
        <f>R144-R145</f>
        <v>0</v>
      </c>
      <c r="S146" s="444"/>
      <c r="T146" s="444">
        <f>T144-T145</f>
        <v>0</v>
      </c>
      <c r="U146" s="439"/>
      <c r="V146" s="444">
        <f>V144-V145</f>
        <v>0</v>
      </c>
    </row>
    <row r="147" spans="1:22">
      <c r="O147" s="540"/>
    </row>
    <row r="148" spans="1:22">
      <c r="O148" s="540"/>
    </row>
    <row r="149" spans="1:22">
      <c r="A149" s="445" t="s">
        <v>539</v>
      </c>
      <c r="O149" s="540"/>
      <c r="P149" s="445" t="s">
        <v>539</v>
      </c>
    </row>
    <row r="150" spans="1:22">
      <c r="O150" s="540"/>
    </row>
    <row r="151" spans="1:22" ht="25.7">
      <c r="C151" s="632" t="s">
        <v>581</v>
      </c>
      <c r="D151" s="633"/>
      <c r="E151" s="632" t="s">
        <v>452</v>
      </c>
      <c r="F151" s="439"/>
      <c r="G151" s="526" t="s">
        <v>809</v>
      </c>
      <c r="O151" s="540"/>
      <c r="R151" s="637" t="s">
        <v>581</v>
      </c>
      <c r="S151" s="455"/>
      <c r="T151" s="637" t="s">
        <v>452</v>
      </c>
      <c r="U151" s="439"/>
      <c r="V151" s="526" t="s">
        <v>1308</v>
      </c>
    </row>
    <row r="152" spans="1:22">
      <c r="C152" s="458" t="s">
        <v>435</v>
      </c>
      <c r="D152" s="456"/>
      <c r="E152" s="458" t="s">
        <v>435</v>
      </c>
      <c r="G152" s="458" t="s">
        <v>435</v>
      </c>
      <c r="O152" s="540"/>
      <c r="R152" s="458" t="s">
        <v>441</v>
      </c>
      <c r="S152" s="456"/>
      <c r="T152" s="458" t="s">
        <v>441</v>
      </c>
      <c r="V152" s="458" t="s">
        <v>441</v>
      </c>
    </row>
    <row r="153" spans="1:22">
      <c r="B153" s="396" t="s">
        <v>538</v>
      </c>
      <c r="C153" s="439">
        <f>C165</f>
        <v>141213367.50953197</v>
      </c>
      <c r="D153" s="439"/>
      <c r="E153" s="439">
        <f>E165</f>
        <v>141730317.12</v>
      </c>
      <c r="G153" s="439">
        <f>G165</f>
        <v>58042082.200000003</v>
      </c>
      <c r="O153" s="540"/>
      <c r="Q153" s="396" t="s">
        <v>538</v>
      </c>
      <c r="R153" s="439">
        <f t="shared" ref="R153:R154" si="62">C153/R$72</f>
        <v>1007228.0136200569</v>
      </c>
      <c r="S153" s="439"/>
      <c r="T153" s="439">
        <f t="shared" ref="T153:T154" si="63">E153/T$72</f>
        <v>1015332.8828712659</v>
      </c>
      <c r="V153" s="439">
        <f t="shared" ref="V153:V154" si="64">G153/V$72</f>
        <v>417779.32915856905</v>
      </c>
    </row>
    <row r="154" spans="1:22">
      <c r="B154" s="396" t="s">
        <v>541</v>
      </c>
      <c r="C154" s="439">
        <f>'TB Data'!G13+'TB Data'!G15-C153</f>
        <v>11616729.292336017</v>
      </c>
      <c r="D154" s="439"/>
      <c r="E154" s="439">
        <f>-'TB Data'!L13-E153</f>
        <v>1210239.3953149915</v>
      </c>
      <c r="G154" s="439">
        <f>-'TB Data'!O13-G153</f>
        <v>205282.25989999622</v>
      </c>
      <c r="O154" s="540"/>
      <c r="Q154" s="396" t="s">
        <v>541</v>
      </c>
      <c r="R154" s="439">
        <f t="shared" si="62"/>
        <v>82858.268846904553</v>
      </c>
      <c r="S154" s="439"/>
      <c r="T154" s="439">
        <f t="shared" si="63"/>
        <v>8669.9576997993518</v>
      </c>
      <c r="V154" s="439">
        <f t="shared" si="64"/>
        <v>1477.5949031886289</v>
      </c>
    </row>
    <row r="155" spans="1:22" ht="13.55" thickBot="1">
      <c r="B155" s="406"/>
      <c r="C155" s="442">
        <f>SUM(C153:C154)</f>
        <v>152830096.80186799</v>
      </c>
      <c r="D155" s="440"/>
      <c r="E155" s="442">
        <f>SUM(E153:E154)</f>
        <v>142940556.515315</v>
      </c>
      <c r="G155" s="442">
        <f>SUM(G153:G154)</f>
        <v>58247364.459899999</v>
      </c>
      <c r="O155" s="540"/>
      <c r="Q155" s="406"/>
      <c r="R155" s="442">
        <f>SUM(R153:R154)</f>
        <v>1090086.2824669615</v>
      </c>
      <c r="S155" s="440"/>
      <c r="T155" s="442">
        <f>SUM(T153:T154)</f>
        <v>1024002.8405710652</v>
      </c>
      <c r="V155" s="442">
        <f>SUM(V153:V154)</f>
        <v>419256.92406175769</v>
      </c>
    </row>
    <row r="156" spans="1:22" ht="13.55" thickTop="1">
      <c r="B156" s="406" t="s">
        <v>284</v>
      </c>
      <c r="C156" s="440">
        <f>'Bilanc dhe Fitim Humbje'!D39</f>
        <v>152830096.80186799</v>
      </c>
      <c r="D156" s="440"/>
      <c r="E156" s="440">
        <f>'Bilanc dhe Fitim Humbje'!F39</f>
        <v>142940556.515315</v>
      </c>
      <c r="G156" s="440">
        <f>'Bilanc dhe Fitim Humbje'!H39</f>
        <v>58247364.459899999</v>
      </c>
      <c r="O156" s="540"/>
      <c r="Q156" s="406" t="s">
        <v>284</v>
      </c>
      <c r="R156" s="440">
        <f>'Bilanc dhe Fitim Humbje'!K39</f>
        <v>1090086.2824669615</v>
      </c>
      <c r="S156" s="440"/>
      <c r="T156" s="440">
        <f>'Bilanc dhe Fitim Humbje'!M39</f>
        <v>1024002.8405710652</v>
      </c>
      <c r="V156" s="440">
        <f>'Bilanc dhe Fitim Humbje'!O39</f>
        <v>419256.92406175769</v>
      </c>
    </row>
    <row r="157" spans="1:22">
      <c r="B157" s="459" t="s">
        <v>402</v>
      </c>
      <c r="C157" s="444">
        <f>C155-C156</f>
        <v>0</v>
      </c>
      <c r="D157" s="444"/>
      <c r="E157" s="444">
        <f>E155-E156</f>
        <v>0</v>
      </c>
      <c r="G157" s="444">
        <f>G155-G156</f>
        <v>0</v>
      </c>
      <c r="O157" s="540"/>
      <c r="Q157" s="459" t="s">
        <v>402</v>
      </c>
      <c r="R157" s="444">
        <f>R155-R156</f>
        <v>0</v>
      </c>
      <c r="S157" s="444"/>
      <c r="T157" s="444">
        <f>T155-T156</f>
        <v>0</v>
      </c>
      <c r="V157" s="444">
        <f>V155-V156</f>
        <v>0</v>
      </c>
    </row>
    <row r="158" spans="1:22">
      <c r="B158" s="459"/>
      <c r="C158" s="444"/>
      <c r="D158" s="444"/>
      <c r="E158" s="444"/>
      <c r="O158" s="540"/>
      <c r="Q158" s="459"/>
      <c r="R158" s="444"/>
      <c r="S158" s="444"/>
      <c r="T158" s="444"/>
    </row>
    <row r="159" spans="1:22" ht="25.7">
      <c r="B159" s="459"/>
      <c r="C159" s="632" t="s">
        <v>581</v>
      </c>
      <c r="D159" s="633"/>
      <c r="E159" s="632" t="s">
        <v>452</v>
      </c>
      <c r="F159" s="439"/>
      <c r="G159" s="526" t="s">
        <v>809</v>
      </c>
      <c r="O159" s="540"/>
      <c r="Q159" s="459"/>
      <c r="R159" s="637" t="s">
        <v>581</v>
      </c>
      <c r="S159" s="455"/>
      <c r="T159" s="637" t="s">
        <v>452</v>
      </c>
      <c r="U159" s="439"/>
      <c r="V159" s="526" t="s">
        <v>1308</v>
      </c>
    </row>
    <row r="160" spans="1:22">
      <c r="B160" s="459"/>
      <c r="C160" s="458" t="s">
        <v>435</v>
      </c>
      <c r="D160" s="456"/>
      <c r="E160" s="458" t="s">
        <v>435</v>
      </c>
      <c r="G160" s="458" t="s">
        <v>435</v>
      </c>
      <c r="O160" s="540"/>
      <c r="Q160" s="459"/>
      <c r="R160" s="458" t="s">
        <v>435</v>
      </c>
      <c r="S160" s="456"/>
      <c r="T160" s="458" t="s">
        <v>435</v>
      </c>
      <c r="V160" s="458" t="s">
        <v>435</v>
      </c>
    </row>
    <row r="161" spans="1:22">
      <c r="B161" s="396" t="s">
        <v>455</v>
      </c>
      <c r="C161" s="439">
        <v>92944252.883831993</v>
      </c>
      <c r="D161" s="439"/>
      <c r="E161" s="439">
        <v>99647919.819999993</v>
      </c>
      <c r="G161" s="522">
        <v>0</v>
      </c>
      <c r="O161" s="540"/>
      <c r="Q161" s="396" t="s">
        <v>455</v>
      </c>
      <c r="R161" s="439">
        <f t="shared" ref="R161:R164" si="65">C161/R$72</f>
        <v>662940.46279480739</v>
      </c>
      <c r="S161" s="439"/>
      <c r="T161" s="439">
        <f t="shared" ref="T161:T164" si="66">E161/T$72</f>
        <v>713861.4501038756</v>
      </c>
      <c r="V161" s="522">
        <f t="shared" ref="V161:V164" si="67">G161/V$72</f>
        <v>0</v>
      </c>
    </row>
    <row r="162" spans="1:22">
      <c r="B162" s="396" t="s">
        <v>542</v>
      </c>
      <c r="C162" s="439">
        <v>45446720.625699997</v>
      </c>
      <c r="D162" s="439"/>
      <c r="E162" s="439">
        <v>41809213.299999997</v>
      </c>
      <c r="G162" s="522">
        <v>52822992.200000003</v>
      </c>
      <c r="O162" s="540"/>
      <c r="Q162" s="396" t="s">
        <v>542</v>
      </c>
      <c r="R162" s="439">
        <f t="shared" si="65"/>
        <v>324156.3525370899</v>
      </c>
      <c r="S162" s="439"/>
      <c r="T162" s="439">
        <f t="shared" si="66"/>
        <v>299514.38713374879</v>
      </c>
      <c r="V162" s="522">
        <f t="shared" si="67"/>
        <v>380213.00079176563</v>
      </c>
    </row>
    <row r="163" spans="1:22">
      <c r="B163" s="396" t="s">
        <v>390</v>
      </c>
      <c r="C163" s="439">
        <v>2822394</v>
      </c>
      <c r="D163" s="439"/>
      <c r="E163" s="439">
        <v>3284</v>
      </c>
      <c r="G163" s="522">
        <v>5016690</v>
      </c>
      <c r="O163" s="540"/>
      <c r="Q163" s="396" t="s">
        <v>390</v>
      </c>
      <c r="R163" s="439">
        <f t="shared" si="65"/>
        <v>20131.198288159772</v>
      </c>
      <c r="S163" s="439"/>
      <c r="T163" s="439">
        <f t="shared" si="66"/>
        <v>23.526040547317141</v>
      </c>
      <c r="V163" s="522">
        <f t="shared" si="67"/>
        <v>36109.47959404016</v>
      </c>
    </row>
    <row r="164" spans="1:22">
      <c r="B164" s="396" t="s">
        <v>589</v>
      </c>
      <c r="C164" s="439">
        <v>0</v>
      </c>
      <c r="D164" s="439"/>
      <c r="E164" s="439">
        <v>269900</v>
      </c>
      <c r="G164" s="522">
        <v>202400</v>
      </c>
      <c r="O164" s="540"/>
      <c r="Q164" s="396" t="s">
        <v>589</v>
      </c>
      <c r="R164" s="439">
        <f t="shared" si="65"/>
        <v>0</v>
      </c>
      <c r="S164" s="439"/>
      <c r="T164" s="439">
        <f t="shared" si="66"/>
        <v>1933.5195930940611</v>
      </c>
      <c r="V164" s="522">
        <f t="shared" si="67"/>
        <v>1456.8487727632621</v>
      </c>
    </row>
    <row r="165" spans="1:22" ht="13.55" thickBot="1">
      <c r="C165" s="442">
        <f>SUM(C161:C164)</f>
        <v>141213367.50953197</v>
      </c>
      <c r="D165" s="440"/>
      <c r="E165" s="442">
        <f>SUM(E161:E164)</f>
        <v>141730317.12</v>
      </c>
      <c r="G165" s="442">
        <f>SUM(G161:G164)</f>
        <v>58042082.200000003</v>
      </c>
      <c r="O165" s="540"/>
      <c r="R165" s="442">
        <f>SUM(R161:R164)</f>
        <v>1007228.013620057</v>
      </c>
      <c r="S165" s="440"/>
      <c r="T165" s="442">
        <f>SUM(T161:T164)</f>
        <v>1015332.8828712658</v>
      </c>
      <c r="V165" s="442">
        <f>SUM(V161:V164)</f>
        <v>417779.32915856905</v>
      </c>
    </row>
    <row r="166" spans="1:22" ht="13.55" thickTop="1">
      <c r="C166" s="439"/>
      <c r="D166" s="439"/>
      <c r="E166" s="439"/>
      <c r="O166" s="540"/>
      <c r="R166" s="439"/>
      <c r="S166" s="439"/>
      <c r="T166" s="439"/>
    </row>
    <row r="167" spans="1:22">
      <c r="O167" s="540"/>
    </row>
    <row r="168" spans="1:22">
      <c r="A168" s="445" t="s">
        <v>543</v>
      </c>
      <c r="O168" s="540"/>
      <c r="P168" s="445" t="s">
        <v>543</v>
      </c>
    </row>
    <row r="169" spans="1:22">
      <c r="O169" s="540"/>
    </row>
    <row r="170" spans="1:22" ht="25.7">
      <c r="C170" s="632" t="s">
        <v>581</v>
      </c>
      <c r="D170" s="633"/>
      <c r="E170" s="632" t="s">
        <v>452</v>
      </c>
      <c r="F170" s="439"/>
      <c r="G170" s="526" t="s">
        <v>809</v>
      </c>
      <c r="O170" s="540"/>
      <c r="R170" s="637" t="s">
        <v>581</v>
      </c>
      <c r="S170" s="455"/>
      <c r="T170" s="637" t="s">
        <v>452</v>
      </c>
      <c r="U170" s="439"/>
      <c r="V170" s="526" t="s">
        <v>1308</v>
      </c>
    </row>
    <row r="171" spans="1:22">
      <c r="C171" s="458" t="s">
        <v>435</v>
      </c>
      <c r="D171" s="456"/>
      <c r="E171" s="458" t="s">
        <v>435</v>
      </c>
      <c r="G171" s="458" t="s">
        <v>435</v>
      </c>
      <c r="O171" s="540"/>
      <c r="R171" s="458" t="s">
        <v>441</v>
      </c>
      <c r="S171" s="456"/>
      <c r="T171" s="458" t="s">
        <v>441</v>
      </c>
      <c r="V171" s="458" t="s">
        <v>441</v>
      </c>
    </row>
    <row r="172" spans="1:22">
      <c r="B172" s="396" t="s">
        <v>544</v>
      </c>
      <c r="C172" s="439">
        <v>0</v>
      </c>
      <c r="D172" s="439"/>
      <c r="E172" s="439">
        <f>-'TB Data'!L18</f>
        <v>864000</v>
      </c>
      <c r="G172" s="439">
        <f>-'TB Data'!O18</f>
        <v>487428</v>
      </c>
      <c r="O172" s="540"/>
      <c r="Q172" s="396" t="s">
        <v>544</v>
      </c>
      <c r="R172" s="439">
        <f t="shared" ref="R172:R174" si="68">C172/R$72</f>
        <v>0</v>
      </c>
      <c r="S172" s="439"/>
      <c r="T172" s="439">
        <f t="shared" ref="T172:T174" si="69">E172/T$72</f>
        <v>6189.5551257253383</v>
      </c>
      <c r="V172" s="439">
        <f t="shared" ref="V172:V174" si="70">G172/V$72</f>
        <v>3508.4431008421507</v>
      </c>
    </row>
    <row r="173" spans="1:22">
      <c r="B173" s="396" t="s">
        <v>545</v>
      </c>
      <c r="C173" s="439">
        <f>('TB Data'!G19)</f>
        <v>53091</v>
      </c>
      <c r="D173" s="439"/>
      <c r="E173" s="439">
        <f>-('TB Data'!L19)</f>
        <v>34412</v>
      </c>
      <c r="G173" s="439">
        <f>-('TB Data'!O19+'TB Data'!O20)</f>
        <v>24470</v>
      </c>
      <c r="O173" s="540"/>
      <c r="Q173" s="396" t="s">
        <v>545</v>
      </c>
      <c r="R173" s="439">
        <f t="shared" si="68"/>
        <v>378.68045649072758</v>
      </c>
      <c r="S173" s="439"/>
      <c r="T173" s="439">
        <f t="shared" si="69"/>
        <v>246.52195716025503</v>
      </c>
      <c r="V173" s="439">
        <f t="shared" si="70"/>
        <v>176.13186496796948</v>
      </c>
    </row>
    <row r="174" spans="1:22">
      <c r="B174" s="396" t="s">
        <v>546</v>
      </c>
      <c r="C174" s="439">
        <f>'TB Data'!G21</f>
        <v>51092</v>
      </c>
      <c r="D174" s="439"/>
      <c r="E174" s="439">
        <f>-'TB Data'!L21</f>
        <v>21525</v>
      </c>
      <c r="G174" s="439">
        <f>-'TB Data'!O21</f>
        <v>15244</v>
      </c>
      <c r="O174" s="540"/>
      <c r="Q174" s="396" t="s">
        <v>546</v>
      </c>
      <c r="R174" s="439">
        <f t="shared" si="68"/>
        <v>364.42225392296723</v>
      </c>
      <c r="S174" s="439"/>
      <c r="T174" s="439">
        <f t="shared" si="69"/>
        <v>154.20159037180312</v>
      </c>
      <c r="V174" s="439">
        <f t="shared" si="70"/>
        <v>109.72432160080615</v>
      </c>
    </row>
    <row r="175" spans="1:22" ht="13.55" thickBot="1">
      <c r="B175" s="406"/>
      <c r="C175" s="442">
        <f>SUM(C172:C174)</f>
        <v>104183</v>
      </c>
      <c r="D175" s="440"/>
      <c r="E175" s="442">
        <f>SUM(E172:E174)</f>
        <v>919937</v>
      </c>
      <c r="G175" s="442">
        <f>SUM(G172:G174)</f>
        <v>527142</v>
      </c>
      <c r="O175" s="540"/>
      <c r="Q175" s="406"/>
      <c r="R175" s="442">
        <f>SUM(R172:R174)</f>
        <v>743.10271041369481</v>
      </c>
      <c r="S175" s="440"/>
      <c r="T175" s="442">
        <f>SUM(T172:T174)</f>
        <v>6590.2786732573959</v>
      </c>
      <c r="V175" s="442">
        <f>SUM(V172:V174)</f>
        <v>3794.2992874109264</v>
      </c>
    </row>
    <row r="176" spans="1:22" ht="13.55" thickTop="1">
      <c r="B176" s="406" t="s">
        <v>284</v>
      </c>
      <c r="C176" s="440">
        <f>'Bilanc dhe Fitim Humbje'!D41</f>
        <v>104183</v>
      </c>
      <c r="D176" s="440"/>
      <c r="E176" s="440">
        <f>'Bilanc dhe Fitim Humbje'!F41</f>
        <v>919937</v>
      </c>
      <c r="G176" s="440">
        <f>'Bilanc dhe Fitim Humbje'!H41</f>
        <v>527142</v>
      </c>
      <c r="O176" s="540"/>
      <c r="Q176" s="406" t="s">
        <v>284</v>
      </c>
      <c r="R176" s="440">
        <f>'Bilanc dhe Fitim Humbje'!K41</f>
        <v>743.10271041369481</v>
      </c>
      <c r="S176" s="440"/>
      <c r="T176" s="440">
        <f>'Bilanc dhe Fitim Humbje'!M41</f>
        <v>6590.2786732573968</v>
      </c>
      <c r="V176" s="440">
        <f>'Bilanc dhe Fitim Humbje'!O41</f>
        <v>3794.2992874109264</v>
      </c>
    </row>
    <row r="177" spans="1:30">
      <c r="B177" s="459" t="s">
        <v>402</v>
      </c>
      <c r="C177" s="444">
        <f>C175-C176</f>
        <v>0</v>
      </c>
      <c r="D177" s="444"/>
      <c r="E177" s="444">
        <f>E175-E176</f>
        <v>0</v>
      </c>
      <c r="G177" s="444">
        <f>G175-G176</f>
        <v>0</v>
      </c>
      <c r="O177" s="540"/>
      <c r="Q177" s="459" t="s">
        <v>402</v>
      </c>
      <c r="R177" s="444">
        <f>R175-R176</f>
        <v>0</v>
      </c>
      <c r="S177" s="444"/>
      <c r="T177" s="444">
        <f>T175-T176</f>
        <v>0</v>
      </c>
      <c r="V177" s="444">
        <f>V175-V176</f>
        <v>0</v>
      </c>
    </row>
    <row r="178" spans="1:30">
      <c r="O178" s="540"/>
    </row>
    <row r="179" spans="1:30">
      <c r="O179" s="540"/>
    </row>
    <row r="180" spans="1:30">
      <c r="A180" s="445" t="s">
        <v>701</v>
      </c>
      <c r="C180" s="683" t="s">
        <v>581</v>
      </c>
      <c r="D180" s="683"/>
      <c r="E180" s="683"/>
      <c r="F180" s="683"/>
      <c r="G180" s="683"/>
      <c r="I180" s="683" t="s">
        <v>452</v>
      </c>
      <c r="J180" s="683"/>
      <c r="K180" s="683"/>
      <c r="L180" s="683"/>
      <c r="M180" s="683"/>
      <c r="O180" s="540"/>
      <c r="P180" s="445" t="s">
        <v>701</v>
      </c>
      <c r="R180" s="683" t="s">
        <v>581</v>
      </c>
      <c r="S180" s="683"/>
      <c r="T180" s="683"/>
      <c r="U180" s="683"/>
      <c r="V180" s="683"/>
      <c r="Z180" s="683" t="s">
        <v>452</v>
      </c>
      <c r="AA180" s="683"/>
      <c r="AB180" s="683"/>
      <c r="AC180" s="683"/>
      <c r="AD180" s="683"/>
    </row>
    <row r="181" spans="1:30">
      <c r="E181" s="684" t="s">
        <v>770</v>
      </c>
      <c r="F181" s="684"/>
      <c r="G181" s="684"/>
      <c r="J181" s="613"/>
      <c r="K181" s="684" t="s">
        <v>770</v>
      </c>
      <c r="L181" s="684"/>
      <c r="M181" s="684"/>
      <c r="O181" s="540"/>
      <c r="T181" s="684" t="s">
        <v>770</v>
      </c>
      <c r="U181" s="684"/>
      <c r="V181" s="684"/>
      <c r="AA181" s="613"/>
      <c r="AB181" s="684" t="s">
        <v>770</v>
      </c>
      <c r="AC181" s="684"/>
      <c r="AD181" s="684"/>
    </row>
    <row r="182" spans="1:30" ht="25.7">
      <c r="B182" s="406" t="s">
        <v>704</v>
      </c>
      <c r="C182" s="411" t="s">
        <v>703</v>
      </c>
      <c r="D182" s="464"/>
      <c r="E182" s="411" t="s">
        <v>771</v>
      </c>
      <c r="G182" s="411" t="s">
        <v>772</v>
      </c>
      <c r="I182" s="411" t="s">
        <v>703</v>
      </c>
      <c r="J182" s="464"/>
      <c r="K182" s="411" t="s">
        <v>771</v>
      </c>
      <c r="M182" s="411" t="s">
        <v>772</v>
      </c>
      <c r="O182" s="540"/>
      <c r="Q182" s="406" t="s">
        <v>704</v>
      </c>
      <c r="R182" s="411" t="s">
        <v>703</v>
      </c>
      <c r="S182" s="464"/>
      <c r="T182" s="411" t="s">
        <v>771</v>
      </c>
      <c r="V182" s="411" t="s">
        <v>772</v>
      </c>
      <c r="Z182" s="411" t="s">
        <v>703</v>
      </c>
      <c r="AA182" s="464"/>
      <c r="AB182" s="411" t="s">
        <v>771</v>
      </c>
      <c r="AD182" s="411" t="s">
        <v>772</v>
      </c>
    </row>
    <row r="183" spans="1:30">
      <c r="C183" s="458" t="s">
        <v>367</v>
      </c>
      <c r="E183" s="458" t="s">
        <v>435</v>
      </c>
      <c r="G183" s="458" t="s">
        <v>435</v>
      </c>
      <c r="I183" s="458" t="s">
        <v>367</v>
      </c>
      <c r="K183" s="458" t="s">
        <v>435</v>
      </c>
      <c r="M183" s="458" t="s">
        <v>435</v>
      </c>
      <c r="O183" s="540"/>
      <c r="R183" s="458" t="s">
        <v>367</v>
      </c>
      <c r="T183" s="458" t="s">
        <v>441</v>
      </c>
      <c r="V183" s="458" t="s">
        <v>441</v>
      </c>
      <c r="Z183" s="458" t="s">
        <v>367</v>
      </c>
      <c r="AB183" s="458" t="s">
        <v>441</v>
      </c>
      <c r="AD183" s="458" t="s">
        <v>441</v>
      </c>
    </row>
    <row r="184" spans="1:30">
      <c r="B184" s="396" t="s">
        <v>769</v>
      </c>
      <c r="C184" s="527">
        <v>0.64410000000000001</v>
      </c>
      <c r="D184" s="439"/>
      <c r="E184" s="439">
        <f>Kapitali!AA75</f>
        <v>1031372730</v>
      </c>
      <c r="G184" s="439">
        <f>Kapitali!AC75</f>
        <v>162915300</v>
      </c>
      <c r="I184" s="527">
        <v>0.64410000000000001</v>
      </c>
      <c r="J184" s="439"/>
      <c r="K184" s="439">
        <f>Kapitali!AA75</f>
        <v>1031372730</v>
      </c>
      <c r="M184" s="439">
        <f>Kapitali!AC75</f>
        <v>162915300</v>
      </c>
      <c r="O184" s="540"/>
      <c r="Q184" s="396" t="s">
        <v>769</v>
      </c>
      <c r="R184" s="527">
        <v>0.64410000000000001</v>
      </c>
      <c r="S184" s="439"/>
      <c r="T184" s="439">
        <v>7381000</v>
      </c>
      <c r="V184" s="439">
        <f>Kapitali!U75</f>
        <v>1160000</v>
      </c>
      <c r="Z184" s="527">
        <v>0.64410000000000001</v>
      </c>
      <c r="AA184" s="439"/>
      <c r="AB184" s="439">
        <v>7381000</v>
      </c>
      <c r="AD184" s="439">
        <f>Kapitali!U75</f>
        <v>1160000</v>
      </c>
    </row>
    <row r="185" spans="1:30">
      <c r="B185" s="396" t="s">
        <v>391</v>
      </c>
      <c r="C185" s="527">
        <v>0.18490000000000001</v>
      </c>
      <c r="D185" s="439"/>
      <c r="E185" s="439">
        <f>Kapitali!AA76+Kapitali!AC76</f>
        <v>279660000</v>
      </c>
      <c r="G185" s="439"/>
      <c r="I185" s="527">
        <v>0.18490000000000001</v>
      </c>
      <c r="J185" s="439"/>
      <c r="K185" s="439">
        <f>Kapitali!AA76</f>
        <v>244142500</v>
      </c>
      <c r="M185" s="439">
        <f>Kapitali!AC76</f>
        <v>35517500</v>
      </c>
      <c r="O185" s="540"/>
      <c r="Q185" s="396" t="s">
        <v>391</v>
      </c>
      <c r="R185" s="527">
        <v>0.18490000000000001</v>
      </c>
      <c r="S185" s="439"/>
      <c r="T185" s="439">
        <f>Kapitali!S76+Kapitali!U76</f>
        <v>2000000</v>
      </c>
      <c r="V185" s="439"/>
      <c r="Z185" s="527">
        <v>0.18490000000000001</v>
      </c>
      <c r="AA185" s="439"/>
      <c r="AB185" s="439">
        <f>Kapitali!S76</f>
        <v>1750000</v>
      </c>
      <c r="AD185" s="439">
        <f>Kapitali!U76</f>
        <v>250000</v>
      </c>
    </row>
    <row r="186" spans="1:30">
      <c r="B186" s="396" t="s">
        <v>702</v>
      </c>
      <c r="C186" s="527">
        <v>0.17100000000000001</v>
      </c>
      <c r="D186" s="439"/>
      <c r="E186" s="439">
        <f>Kapitali!AA77+Kapitali!AC77</f>
        <v>279660000</v>
      </c>
      <c r="G186" s="439"/>
      <c r="I186" s="527">
        <v>0.17100000000000001</v>
      </c>
      <c r="J186" s="439"/>
      <c r="K186" s="439">
        <f>Kapitali!AA77</f>
        <v>244772500</v>
      </c>
      <c r="M186" s="439">
        <f>Kapitali!AC77</f>
        <v>34887500</v>
      </c>
      <c r="O186" s="540"/>
      <c r="Q186" s="396" t="s">
        <v>702</v>
      </c>
      <c r="R186" s="527">
        <v>0.17100000000000001</v>
      </c>
      <c r="S186" s="439"/>
      <c r="T186" s="439">
        <f>Kapitali!S77+Kapitali!U77</f>
        <v>2000000</v>
      </c>
      <c r="V186" s="439"/>
      <c r="Z186" s="527">
        <v>0.17100000000000001</v>
      </c>
      <c r="AA186" s="439"/>
      <c r="AB186" s="439">
        <f>Kapitali!S77</f>
        <v>1750000</v>
      </c>
      <c r="AD186" s="439">
        <f>Kapitali!U77</f>
        <v>250000</v>
      </c>
    </row>
    <row r="187" spans="1:30" hidden="1">
      <c r="B187" s="396" t="s">
        <v>446</v>
      </c>
      <c r="C187" s="527">
        <v>0</v>
      </c>
      <c r="D187" s="439"/>
      <c r="E187" s="439">
        <v>0</v>
      </c>
      <c r="G187" s="439">
        <v>0</v>
      </c>
      <c r="I187" s="527">
        <v>0</v>
      </c>
      <c r="J187" s="439"/>
      <c r="K187" s="439"/>
      <c r="M187" s="439">
        <v>0</v>
      </c>
      <c r="O187" s="540"/>
      <c r="Q187" s="396" t="s">
        <v>446</v>
      </c>
      <c r="R187" s="527">
        <v>0</v>
      </c>
      <c r="S187" s="439"/>
      <c r="T187" s="439">
        <v>0</v>
      </c>
      <c r="V187" s="439">
        <v>0</v>
      </c>
      <c r="Z187" s="527">
        <v>0</v>
      </c>
      <c r="AA187" s="439"/>
      <c r="AB187" s="439"/>
      <c r="AD187" s="439">
        <v>0</v>
      </c>
    </row>
    <row r="188" spans="1:30" ht="13.55" thickBot="1">
      <c r="B188" s="406" t="s">
        <v>290</v>
      </c>
      <c r="C188" s="528">
        <f>SUM(C184:C187)</f>
        <v>1</v>
      </c>
      <c r="D188" s="440"/>
      <c r="E188" s="442">
        <f>SUM(E184:E187)</f>
        <v>1590692730</v>
      </c>
      <c r="G188" s="442">
        <f>SUM(G184:G187)</f>
        <v>162915300</v>
      </c>
      <c r="I188" s="528">
        <f>SUM(I184:I187)</f>
        <v>1</v>
      </c>
      <c r="J188" s="440"/>
      <c r="K188" s="442">
        <f>SUM(K184:K187)</f>
        <v>1520287730</v>
      </c>
      <c r="M188" s="442">
        <f>SUM(M184:M187)</f>
        <v>233320300</v>
      </c>
      <c r="O188" s="540"/>
      <c r="Q188" s="406" t="s">
        <v>290</v>
      </c>
      <c r="R188" s="528">
        <f>SUM(R184:R187)</f>
        <v>1</v>
      </c>
      <c r="S188" s="440"/>
      <c r="T188" s="442">
        <f>SUM(T184:T187)</f>
        <v>11381000</v>
      </c>
      <c r="V188" s="442">
        <f>SUM(V184:V187)</f>
        <v>1160000</v>
      </c>
      <c r="Z188" s="528">
        <f>SUM(Z184:Z187)</f>
        <v>1</v>
      </c>
      <c r="AA188" s="440"/>
      <c r="AB188" s="442">
        <f>SUM(AB184:AB187)</f>
        <v>10881000</v>
      </c>
      <c r="AD188" s="442">
        <f>SUM(AD184:AD187)</f>
        <v>1660000</v>
      </c>
    </row>
    <row r="189" spans="1:30" ht="13.55" thickTop="1">
      <c r="E189" s="465">
        <f>Kapitali!D23</f>
        <v>1753608030</v>
      </c>
      <c r="G189" s="465"/>
      <c r="K189" s="465">
        <f>Kapitali!D15</f>
        <v>1753608030</v>
      </c>
      <c r="M189" s="465"/>
      <c r="O189" s="540"/>
      <c r="T189" s="465">
        <f>'Bilanc dhe Fitim Humbje'!K22</f>
        <v>12540999.999999998</v>
      </c>
      <c r="V189" s="465"/>
      <c r="AB189" s="465">
        <f>'Bilanc dhe Fitim Humbje'!M22</f>
        <v>12540999.980533525</v>
      </c>
      <c r="AD189" s="465"/>
    </row>
    <row r="190" spans="1:30">
      <c r="E190" s="513">
        <f>E188+G188-E189</f>
        <v>0</v>
      </c>
      <c r="F190" s="529"/>
      <c r="G190" s="515"/>
      <c r="H190" s="529"/>
      <c r="I190" s="513"/>
      <c r="J190" s="529"/>
      <c r="K190" s="513">
        <f>K188+M188-K189</f>
        <v>0</v>
      </c>
      <c r="O190" s="540"/>
      <c r="T190" s="513">
        <f>T188+V188-T189</f>
        <v>0</v>
      </c>
      <c r="Z190" s="465"/>
      <c r="AB190" s="513">
        <f>AB188+AD188-AB189</f>
        <v>1.9466474652290344E-2</v>
      </c>
    </row>
    <row r="191" spans="1:30" ht="25.7">
      <c r="B191" s="406" t="s">
        <v>704</v>
      </c>
      <c r="C191" s="411" t="s">
        <v>810</v>
      </c>
      <c r="E191" s="411" t="s">
        <v>771</v>
      </c>
      <c r="G191" s="411" t="s">
        <v>772</v>
      </c>
      <c r="I191" s="465"/>
      <c r="O191" s="540"/>
      <c r="Q191" s="406" t="s">
        <v>704</v>
      </c>
      <c r="R191" s="411" t="s">
        <v>810</v>
      </c>
      <c r="T191" s="411" t="s">
        <v>771</v>
      </c>
      <c r="V191" s="411" t="s">
        <v>772</v>
      </c>
      <c r="Z191" s="465"/>
    </row>
    <row r="192" spans="1:30">
      <c r="C192" s="458" t="s">
        <v>435</v>
      </c>
      <c r="E192" s="458" t="s">
        <v>435</v>
      </c>
      <c r="G192" s="458" t="s">
        <v>435</v>
      </c>
      <c r="I192" s="465"/>
      <c r="O192" s="540"/>
      <c r="R192" s="458" t="s">
        <v>441</v>
      </c>
      <c r="T192" s="458" t="s">
        <v>441</v>
      </c>
      <c r="V192" s="458" t="s">
        <v>441</v>
      </c>
      <c r="Z192" s="465"/>
    </row>
    <row r="193" spans="2:26">
      <c r="B193" s="396" t="s">
        <v>769</v>
      </c>
      <c r="C193" s="439">
        <f>Kapitali!Y70</f>
        <v>321063030</v>
      </c>
      <c r="D193" s="439"/>
      <c r="E193" s="439">
        <f>Kapitali!AA70</f>
        <v>158147730</v>
      </c>
      <c r="F193" s="439"/>
      <c r="G193" s="439">
        <f>Kapitali!AC70</f>
        <v>162915300</v>
      </c>
      <c r="I193" s="465"/>
      <c r="O193" s="540"/>
      <c r="Q193" s="396" t="s">
        <v>769</v>
      </c>
      <c r="R193" s="439">
        <f>'T01-Equity Rec'!C78</f>
        <v>2290279</v>
      </c>
      <c r="S193" s="439"/>
      <c r="T193" s="439">
        <f>Kapitali!S70</f>
        <v>1130279</v>
      </c>
      <c r="U193" s="439"/>
      <c r="V193" s="439">
        <f>Kapitali!U70</f>
        <v>1160000</v>
      </c>
      <c r="Z193" s="465"/>
    </row>
    <row r="194" spans="2:26">
      <c r="B194" s="396" t="s">
        <v>391</v>
      </c>
      <c r="C194" s="439">
        <f>Kapitali!Y71</f>
        <v>279660000</v>
      </c>
      <c r="D194" s="439"/>
      <c r="E194" s="439">
        <f>Kapitali!AA71+Kapitali!AC71</f>
        <v>279660000</v>
      </c>
      <c r="F194" s="439"/>
      <c r="G194" s="439"/>
      <c r="I194" s="465"/>
      <c r="O194" s="540"/>
      <c r="Q194" s="396" t="s">
        <v>391</v>
      </c>
      <c r="R194" s="439">
        <f>'T01-Equity Rec'!D78</f>
        <v>2000000</v>
      </c>
      <c r="S194" s="439"/>
      <c r="T194" s="439">
        <f>Kapitali!S71+Kapitali!U71</f>
        <v>2000000</v>
      </c>
      <c r="U194" s="439"/>
      <c r="V194" s="439"/>
      <c r="Z194" s="465"/>
    </row>
    <row r="195" spans="2:26">
      <c r="B195" s="396" t="s">
        <v>702</v>
      </c>
      <c r="C195" s="439">
        <f>Kapitali!Y72</f>
        <v>279660000</v>
      </c>
      <c r="D195" s="439"/>
      <c r="E195" s="439">
        <f>Kapitali!AA72+Kapitali!AC72</f>
        <v>279660000</v>
      </c>
      <c r="F195" s="439"/>
      <c r="G195" s="439"/>
      <c r="I195" s="465"/>
      <c r="O195" s="540"/>
      <c r="Q195" s="396" t="s">
        <v>702</v>
      </c>
      <c r="R195" s="439">
        <f>'T01-Equity Rec'!E78</f>
        <v>2000000</v>
      </c>
      <c r="S195" s="439"/>
      <c r="T195" s="439">
        <f>Kapitali!S72+Kapitali!U72</f>
        <v>2000000</v>
      </c>
      <c r="U195" s="439"/>
      <c r="V195" s="439"/>
      <c r="Z195" s="465"/>
    </row>
    <row r="196" spans="2:26" ht="15" thickBot="1">
      <c r="B196" s="406" t="s">
        <v>290</v>
      </c>
      <c r="C196" s="442">
        <f>SUM(C193:C195)</f>
        <v>880383030</v>
      </c>
      <c r="D196" s="530"/>
      <c r="E196" s="442">
        <f>SUM(E193:E195)</f>
        <v>717467730</v>
      </c>
      <c r="F196" s="531"/>
      <c r="G196" s="442">
        <f>SUM(G193:G195)</f>
        <v>162915300</v>
      </c>
      <c r="I196" s="465"/>
      <c r="O196" s="540"/>
      <c r="Q196" s="406" t="s">
        <v>290</v>
      </c>
      <c r="R196" s="442">
        <f>SUM(R193:R195)</f>
        <v>6290279</v>
      </c>
      <c r="S196" s="530"/>
      <c r="T196" s="442">
        <f>SUM(T193:T195)</f>
        <v>5130279</v>
      </c>
      <c r="U196" s="531"/>
      <c r="V196" s="442">
        <f>SUM(V193:V195)</f>
        <v>1160000</v>
      </c>
      <c r="Z196" s="465"/>
    </row>
    <row r="197" spans="2:26" ht="13.55" thickTop="1">
      <c r="B197" s="406"/>
      <c r="C197" s="465">
        <f>Kapitali!Y69-C196</f>
        <v>0</v>
      </c>
      <c r="E197" s="465"/>
      <c r="I197" s="465"/>
      <c r="O197" s="540"/>
      <c r="Q197" s="406"/>
      <c r="R197" s="513">
        <f>Kapitali!Q69-R196</f>
        <v>0</v>
      </c>
      <c r="S197" s="513"/>
      <c r="T197" s="513"/>
      <c r="U197" s="513"/>
      <c r="V197" s="513"/>
      <c r="Z197" s="465"/>
    </row>
    <row r="198" spans="2:26">
      <c r="B198" s="406"/>
      <c r="C198" s="685" t="s">
        <v>811</v>
      </c>
      <c r="D198" s="685"/>
      <c r="E198" s="685"/>
      <c r="F198" s="685"/>
      <c r="G198" s="685"/>
      <c r="I198" s="465"/>
      <c r="O198" s="540"/>
      <c r="Q198" s="406"/>
      <c r="R198" s="685" t="s">
        <v>811</v>
      </c>
      <c r="S198" s="685"/>
      <c r="T198" s="685"/>
      <c r="U198" s="685"/>
      <c r="V198" s="685"/>
      <c r="Z198" s="465"/>
    </row>
    <row r="199" spans="2:26" ht="25.7">
      <c r="B199" s="406" t="s">
        <v>704</v>
      </c>
      <c r="C199" s="526" t="s">
        <v>751</v>
      </c>
      <c r="D199" s="554"/>
      <c r="E199" s="526" t="s">
        <v>454</v>
      </c>
      <c r="F199" s="554"/>
      <c r="G199" s="526" t="s">
        <v>750</v>
      </c>
      <c r="I199" s="465"/>
      <c r="O199" s="540"/>
      <c r="Q199" s="406" t="s">
        <v>704</v>
      </c>
      <c r="R199" s="526" t="s">
        <v>751</v>
      </c>
      <c r="S199" s="554"/>
      <c r="T199" s="526" t="s">
        <v>454</v>
      </c>
      <c r="U199" s="554"/>
      <c r="V199" s="526" t="s">
        <v>750</v>
      </c>
      <c r="Z199" s="465"/>
    </row>
    <row r="200" spans="2:26">
      <c r="C200" s="410" t="s">
        <v>366</v>
      </c>
      <c r="D200" s="554"/>
      <c r="E200" s="410" t="s">
        <v>366</v>
      </c>
      <c r="F200" s="554"/>
      <c r="G200" s="410" t="s">
        <v>367</v>
      </c>
      <c r="I200" s="465"/>
      <c r="O200" s="540"/>
      <c r="R200" s="410" t="s">
        <v>441</v>
      </c>
      <c r="S200" s="554"/>
      <c r="T200" s="410" t="s">
        <v>441</v>
      </c>
      <c r="U200" s="554"/>
      <c r="V200" s="410" t="s">
        <v>367</v>
      </c>
      <c r="Z200" s="465"/>
    </row>
    <row r="201" spans="2:26">
      <c r="B201" s="396" t="s">
        <v>769</v>
      </c>
      <c r="C201" s="439">
        <f>Kapitali!Y53</f>
        <v>158247730</v>
      </c>
      <c r="D201" s="439"/>
      <c r="E201" s="439">
        <f>Kapitali!Y62</f>
        <v>1036040300</v>
      </c>
      <c r="G201" s="553">
        <f>C184</f>
        <v>0.64410000000000001</v>
      </c>
      <c r="I201" s="465"/>
      <c r="O201" s="540"/>
      <c r="Q201" s="396" t="s">
        <v>769</v>
      </c>
      <c r="R201" s="439">
        <f>Kapitali!Q53</f>
        <v>1131000</v>
      </c>
      <c r="S201" s="439"/>
      <c r="T201" s="439">
        <f>Kapitali!Q52-40279</f>
        <v>7410000</v>
      </c>
      <c r="V201" s="553">
        <f>R184</f>
        <v>0.64410000000000001</v>
      </c>
      <c r="Z201" s="465"/>
    </row>
    <row r="202" spans="2:26">
      <c r="B202" s="396" t="s">
        <v>391</v>
      </c>
      <c r="C202" s="439">
        <f>Kapitali!Y56</f>
        <v>279660000</v>
      </c>
      <c r="D202" s="439"/>
      <c r="E202" s="439">
        <v>0</v>
      </c>
      <c r="G202" s="553">
        <f>C185</f>
        <v>0.18490000000000001</v>
      </c>
      <c r="I202" s="465"/>
      <c r="O202" s="540"/>
      <c r="Q202" s="396" t="s">
        <v>391</v>
      </c>
      <c r="R202" s="439">
        <f>Kapitali!Q56</f>
        <v>2000000</v>
      </c>
      <c r="S202" s="439"/>
      <c r="T202" s="439">
        <v>0</v>
      </c>
      <c r="V202" s="553">
        <f>R185</f>
        <v>0.18490000000000001</v>
      </c>
      <c r="Z202" s="465"/>
    </row>
    <row r="203" spans="2:26">
      <c r="B203" s="396" t="s">
        <v>702</v>
      </c>
      <c r="C203" s="439">
        <f>Kapitali!Y59</f>
        <v>279660000</v>
      </c>
      <c r="D203" s="439"/>
      <c r="E203" s="439">
        <v>0</v>
      </c>
      <c r="G203" s="553">
        <f>C186</f>
        <v>0.17100000000000001</v>
      </c>
      <c r="I203" s="465"/>
      <c r="O203" s="540"/>
      <c r="Q203" s="396" t="s">
        <v>702</v>
      </c>
      <c r="R203" s="439">
        <f>Kapitali!Q59</f>
        <v>2000000</v>
      </c>
      <c r="S203" s="439"/>
      <c r="T203" s="439">
        <v>0</v>
      </c>
      <c r="V203" s="553">
        <f>R186</f>
        <v>0.17100000000000001</v>
      </c>
      <c r="Z203" s="465"/>
    </row>
    <row r="204" spans="2:26" ht="15" thickBot="1">
      <c r="B204" s="406" t="s">
        <v>290</v>
      </c>
      <c r="C204" s="442">
        <f>SUM(C201:C203)</f>
        <v>717567730</v>
      </c>
      <c r="D204" s="530"/>
      <c r="E204" s="442">
        <f>SUM(E201:E203)</f>
        <v>1036040300</v>
      </c>
      <c r="G204" s="528">
        <f>SUM(G200:G203)</f>
        <v>1</v>
      </c>
      <c r="I204" s="465"/>
      <c r="O204" s="540"/>
      <c r="Q204" s="406" t="s">
        <v>290</v>
      </c>
      <c r="R204" s="442">
        <f>SUM(R201:R203)</f>
        <v>5131000</v>
      </c>
      <c r="S204" s="530"/>
      <c r="T204" s="442">
        <f>SUM(T201:T203)</f>
        <v>7410000</v>
      </c>
      <c r="V204" s="528">
        <f>SUM(V201:V203)</f>
        <v>1</v>
      </c>
      <c r="Z204" s="465"/>
    </row>
    <row r="205" spans="2:26" ht="13.55" thickTop="1">
      <c r="B205" s="406"/>
      <c r="E205" s="465"/>
      <c r="I205" s="465"/>
      <c r="O205" s="540"/>
      <c r="Q205" s="406"/>
      <c r="R205" s="465"/>
      <c r="S205" s="465"/>
      <c r="T205" s="465"/>
      <c r="U205" s="465"/>
      <c r="V205" s="465"/>
      <c r="Z205" s="465"/>
    </row>
    <row r="206" spans="2:26">
      <c r="B206" s="406"/>
      <c r="E206" s="465">
        <f>E204+C204</f>
        <v>1753608030</v>
      </c>
      <c r="I206" s="465"/>
      <c r="O206" s="540"/>
      <c r="Q206" s="406"/>
      <c r="R206" s="465"/>
      <c r="S206" s="465"/>
      <c r="T206" s="465">
        <f>T204+R204</f>
        <v>12541000</v>
      </c>
      <c r="U206" s="465"/>
      <c r="V206" s="465"/>
      <c r="Z206" s="465"/>
    </row>
    <row r="207" spans="2:26">
      <c r="B207" s="406"/>
      <c r="E207" s="465">
        <f>Kapitali!Y61-E206</f>
        <v>0</v>
      </c>
      <c r="I207" s="465"/>
      <c r="O207" s="540"/>
      <c r="Q207" s="406"/>
      <c r="R207" s="465"/>
      <c r="S207" s="465"/>
      <c r="T207" s="513"/>
      <c r="U207" s="465"/>
      <c r="V207" s="465"/>
      <c r="Z207" s="465"/>
    </row>
    <row r="208" spans="2:26">
      <c r="B208" s="406"/>
      <c r="E208" s="465"/>
      <c r="I208" s="465"/>
      <c r="O208" s="540"/>
      <c r="Q208" s="406"/>
      <c r="R208" s="465"/>
      <c r="S208" s="465"/>
      <c r="T208" s="465">
        <f>T206-T189</f>
        <v>0</v>
      </c>
      <c r="U208" s="465"/>
      <c r="V208" s="465"/>
      <c r="Z208" s="465"/>
    </row>
    <row r="209" spans="1:26">
      <c r="B209" s="406"/>
      <c r="E209" s="465"/>
      <c r="I209" s="465"/>
      <c r="O209" s="540"/>
      <c r="Q209" s="406"/>
      <c r="R209" s="465"/>
      <c r="S209" s="465"/>
      <c r="T209" s="465"/>
      <c r="U209" s="465"/>
      <c r="V209" s="465"/>
      <c r="Z209" s="465"/>
    </row>
    <row r="210" spans="1:26">
      <c r="B210" s="406"/>
      <c r="E210" s="465"/>
      <c r="I210" s="465"/>
      <c r="O210" s="540"/>
      <c r="Q210" s="406"/>
      <c r="T210" s="465"/>
      <c r="Z210" s="465"/>
    </row>
    <row r="211" spans="1:26">
      <c r="A211" s="406" t="s">
        <v>547</v>
      </c>
      <c r="E211" s="513"/>
      <c r="F211" s="529"/>
      <c r="G211" s="515"/>
      <c r="H211" s="529"/>
      <c r="I211" s="513">
        <f>K188-K189</f>
        <v>-233320300</v>
      </c>
      <c r="O211" s="540"/>
      <c r="P211" s="406" t="s">
        <v>547</v>
      </c>
      <c r="T211" s="513"/>
      <c r="U211" s="529"/>
      <c r="V211" s="515"/>
      <c r="W211" s="529"/>
      <c r="X211" s="529"/>
      <c r="Y211" s="529"/>
      <c r="Z211" s="513"/>
    </row>
    <row r="212" spans="1:26">
      <c r="O212" s="540"/>
      <c r="R212" s="396">
        <f>'Bilanc dhe Fitim Humbje'!K3</f>
        <v>140.28</v>
      </c>
      <c r="T212" s="396">
        <f>'Bilanc dhe Fitim Humbje'!M3</f>
        <v>139.16999999999999</v>
      </c>
    </row>
    <row r="213" spans="1:26" ht="25.7">
      <c r="C213" s="632" t="s">
        <v>581</v>
      </c>
      <c r="D213" s="633"/>
      <c r="E213" s="632" t="s">
        <v>452</v>
      </c>
      <c r="O213" s="540"/>
      <c r="R213" s="526" t="s">
        <v>812</v>
      </c>
      <c r="S213" s="455"/>
      <c r="T213" s="526" t="s">
        <v>705</v>
      </c>
    </row>
    <row r="214" spans="1:26">
      <c r="C214" s="458" t="s">
        <v>435</v>
      </c>
      <c r="D214" s="456"/>
      <c r="E214" s="458" t="s">
        <v>435</v>
      </c>
      <c r="O214" s="540"/>
      <c r="R214" s="458" t="s">
        <v>441</v>
      </c>
      <c r="S214" s="456"/>
      <c r="T214" s="458" t="s">
        <v>441</v>
      </c>
    </row>
    <row r="215" spans="1:26">
      <c r="B215" s="396" t="s">
        <v>548</v>
      </c>
      <c r="C215" s="439">
        <f>-'TB Data'!G62</f>
        <v>0</v>
      </c>
      <c r="D215" s="439"/>
      <c r="E215" s="439">
        <f>-'TB Data'!L62</f>
        <v>5650</v>
      </c>
      <c r="O215" s="540"/>
      <c r="Q215" s="396" t="s">
        <v>548</v>
      </c>
      <c r="R215" s="439">
        <f>C215/R$212</f>
        <v>0</v>
      </c>
      <c r="S215" s="439"/>
      <c r="T215" s="439">
        <f>E215/T$212</f>
        <v>40.597829992096003</v>
      </c>
    </row>
    <row r="216" spans="1:26" ht="13.55" thickBot="1">
      <c r="B216" s="406" t="s">
        <v>284</v>
      </c>
      <c r="C216" s="442">
        <f>C215</f>
        <v>0</v>
      </c>
      <c r="D216" s="440"/>
      <c r="E216" s="442">
        <f>E215</f>
        <v>5650</v>
      </c>
      <c r="O216" s="540"/>
      <c r="Q216" s="406" t="s">
        <v>284</v>
      </c>
      <c r="R216" s="442">
        <f>R215</f>
        <v>0</v>
      </c>
      <c r="S216" s="440"/>
      <c r="T216" s="442">
        <f>T215</f>
        <v>40.597829992096003</v>
      </c>
    </row>
    <row r="217" spans="1:26" ht="13.55" thickTop="1">
      <c r="B217" s="459" t="s">
        <v>402</v>
      </c>
      <c r="C217" s="440">
        <f>'Bilanc dhe Fitim Humbje'!D55</f>
        <v>0</v>
      </c>
      <c r="D217" s="440"/>
      <c r="E217" s="440">
        <f>'Bilanc dhe Fitim Humbje'!F55</f>
        <v>5650</v>
      </c>
      <c r="O217" s="540"/>
      <c r="Q217" s="459" t="s">
        <v>402</v>
      </c>
      <c r="R217" s="440">
        <f>'Bilanc dhe Fitim Humbje'!K55</f>
        <v>0</v>
      </c>
      <c r="S217" s="440"/>
      <c r="T217" s="440">
        <f>'Bilanc dhe Fitim Humbje'!M55</f>
        <v>40.597829992096003</v>
      </c>
    </row>
    <row r="218" spans="1:26">
      <c r="B218" s="459"/>
      <c r="C218" s="444">
        <f>C216-C217</f>
        <v>0</v>
      </c>
      <c r="D218" s="444"/>
      <c r="E218" s="444">
        <f>E216-E217</f>
        <v>0</v>
      </c>
      <c r="O218" s="540"/>
      <c r="Q218" s="459"/>
      <c r="R218" s="444">
        <f>R216-R217</f>
        <v>0</v>
      </c>
      <c r="S218" s="444"/>
      <c r="T218" s="444">
        <f>T216-T217</f>
        <v>0</v>
      </c>
    </row>
    <row r="219" spans="1:26">
      <c r="O219" s="540"/>
    </row>
    <row r="220" spans="1:26">
      <c r="A220" s="445" t="s">
        <v>749</v>
      </c>
      <c r="O220" s="540"/>
      <c r="P220" s="445" t="s">
        <v>749</v>
      </c>
    </row>
    <row r="221" spans="1:26">
      <c r="O221" s="540"/>
    </row>
    <row r="222" spans="1:26" ht="25.7">
      <c r="C222" s="526" t="s">
        <v>812</v>
      </c>
      <c r="D222" s="455"/>
      <c r="E222" s="526" t="s">
        <v>705</v>
      </c>
      <c r="O222" s="540"/>
      <c r="R222" s="526" t="s">
        <v>812</v>
      </c>
      <c r="S222" s="455"/>
      <c r="T222" s="526" t="s">
        <v>705</v>
      </c>
    </row>
    <row r="223" spans="1:26">
      <c r="C223" s="458" t="s">
        <v>435</v>
      </c>
      <c r="D223" s="456"/>
      <c r="E223" s="458" t="s">
        <v>435</v>
      </c>
      <c r="O223" s="540"/>
      <c r="R223" s="458" t="s">
        <v>441</v>
      </c>
      <c r="S223" s="456"/>
      <c r="T223" s="458" t="s">
        <v>441</v>
      </c>
    </row>
    <row r="224" spans="1:26">
      <c r="B224" s="396" t="s">
        <v>549</v>
      </c>
      <c r="C224" s="439">
        <f>-'TB Data'!G41</f>
        <v>265704.66000000003</v>
      </c>
      <c r="D224" s="439"/>
      <c r="E224" s="439">
        <f>'TB Data'!L41</f>
        <v>404115.35</v>
      </c>
      <c r="O224" s="540"/>
      <c r="Q224" s="396" t="s">
        <v>549</v>
      </c>
      <c r="R224" s="439">
        <f t="shared" ref="R224:R225" si="71">C224/R$212</f>
        <v>1894.1022241231824</v>
      </c>
      <c r="S224" s="439"/>
      <c r="T224" s="439">
        <f t="shared" ref="T224:T225" si="72">E224/T$212</f>
        <v>2903.7533232736941</v>
      </c>
    </row>
    <row r="225" spans="1:20">
      <c r="B225" s="396" t="s">
        <v>565</v>
      </c>
      <c r="C225" s="439">
        <f>-'TB Data'!G43</f>
        <v>9662847.5903340001</v>
      </c>
      <c r="D225" s="439"/>
      <c r="E225" s="439">
        <f>'TB Data'!L43</f>
        <v>7099025.0975339999</v>
      </c>
      <c r="O225" s="540"/>
      <c r="Q225" s="396" t="s">
        <v>565</v>
      </c>
      <c r="R225" s="439">
        <f t="shared" si="71"/>
        <v>68882.57478139436</v>
      </c>
      <c r="S225" s="439"/>
      <c r="T225" s="439">
        <f t="shared" si="72"/>
        <v>51009.7369945678</v>
      </c>
    </row>
    <row r="226" spans="1:20" ht="13.55" thickBot="1">
      <c r="B226" s="406"/>
      <c r="C226" s="442">
        <f>SUM(C224:C225)</f>
        <v>9928552.2503340002</v>
      </c>
      <c r="D226" s="440"/>
      <c r="E226" s="442">
        <f>SUM(E224:E225)</f>
        <v>7503140.4475339996</v>
      </c>
      <c r="O226" s="540"/>
      <c r="Q226" s="406"/>
      <c r="R226" s="442">
        <f>SUM(R224:R225)</f>
        <v>70776.677005517544</v>
      </c>
      <c r="S226" s="440"/>
      <c r="T226" s="442">
        <f>SUM(T224:T225)</f>
        <v>53913.490317841497</v>
      </c>
    </row>
    <row r="227" spans="1:20" ht="13.55" thickTop="1">
      <c r="B227" s="406" t="s">
        <v>284</v>
      </c>
      <c r="C227" s="440">
        <f>'Bilanc dhe Fitim Humbje'!D58</f>
        <v>-9928552.2503340002</v>
      </c>
      <c r="D227" s="440"/>
      <c r="E227" s="440">
        <f>'Bilanc dhe Fitim Humbje'!F58</f>
        <v>-7503140.4475339996</v>
      </c>
      <c r="O227" s="540"/>
      <c r="Q227" s="406" t="s">
        <v>284</v>
      </c>
      <c r="R227" s="440">
        <f>'Bilanc dhe Fitim Humbje'!K58</f>
        <v>-70776.677005517544</v>
      </c>
      <c r="S227" s="440"/>
      <c r="T227" s="440">
        <f>'Bilanc dhe Fitim Humbje'!M58</f>
        <v>-53913.49031784149</v>
      </c>
    </row>
    <row r="228" spans="1:20">
      <c r="B228" s="459" t="s">
        <v>402</v>
      </c>
      <c r="C228" s="444">
        <f>C226+C227</f>
        <v>0</v>
      </c>
      <c r="D228" s="444"/>
      <c r="E228" s="444">
        <f>E226+E227</f>
        <v>0</v>
      </c>
      <c r="O228" s="540"/>
      <c r="Q228" s="459" t="s">
        <v>402</v>
      </c>
      <c r="R228" s="444">
        <f>R226+R227</f>
        <v>0</v>
      </c>
      <c r="S228" s="444"/>
      <c r="T228" s="444">
        <f>T226+T227</f>
        <v>0</v>
      </c>
    </row>
    <row r="229" spans="1:20">
      <c r="O229" s="540"/>
    </row>
    <row r="230" spans="1:20">
      <c r="O230" s="540"/>
    </row>
    <row r="231" spans="1:20">
      <c r="A231" s="445" t="s">
        <v>550</v>
      </c>
      <c r="O231" s="540"/>
      <c r="P231" s="445" t="s">
        <v>550</v>
      </c>
    </row>
    <row r="232" spans="1:20">
      <c r="O232" s="540"/>
    </row>
    <row r="233" spans="1:20" ht="25.7">
      <c r="C233" s="526" t="s">
        <v>812</v>
      </c>
      <c r="D233" s="455"/>
      <c r="E233" s="526" t="s">
        <v>705</v>
      </c>
      <c r="O233" s="540"/>
      <c r="R233" s="526" t="s">
        <v>812</v>
      </c>
      <c r="S233" s="455"/>
      <c r="T233" s="526" t="s">
        <v>705</v>
      </c>
    </row>
    <row r="234" spans="1:20">
      <c r="C234" s="458" t="s">
        <v>435</v>
      </c>
      <c r="D234" s="456"/>
      <c r="E234" s="458" t="s">
        <v>435</v>
      </c>
      <c r="O234" s="540"/>
      <c r="R234" s="458" t="s">
        <v>441</v>
      </c>
      <c r="S234" s="456"/>
      <c r="T234" s="458" t="s">
        <v>441</v>
      </c>
    </row>
    <row r="235" spans="1:20">
      <c r="B235" s="396" t="s">
        <v>551</v>
      </c>
      <c r="C235" s="439">
        <f>-'TB Data'!G42</f>
        <v>218761.4</v>
      </c>
      <c r="D235" s="439"/>
      <c r="E235" s="439">
        <f>'TB Data'!L42</f>
        <v>217189.7</v>
      </c>
      <c r="O235" s="540"/>
      <c r="Q235" s="396" t="s">
        <v>551</v>
      </c>
      <c r="R235" s="439">
        <f t="shared" ref="R235" si="73">C235/R$212</f>
        <v>1559.4625035642998</v>
      </c>
      <c r="S235" s="439"/>
      <c r="T235" s="439">
        <f t="shared" ref="T235" si="74">E235/T$212</f>
        <v>1560.6071710857227</v>
      </c>
    </row>
    <row r="236" spans="1:20">
      <c r="B236" s="396" t="s">
        <v>566</v>
      </c>
      <c r="C236" s="439">
        <f>-'TB Data'!G46</f>
        <v>110160.23000000001</v>
      </c>
      <c r="D236" s="439"/>
      <c r="E236" s="439">
        <f>'TB Data'!L46</f>
        <v>6064.67</v>
      </c>
      <c r="O236" s="540"/>
      <c r="Q236" s="396" t="s">
        <v>566</v>
      </c>
      <c r="R236" s="439">
        <f t="shared" ref="R236:R246" si="75">C236/R$212</f>
        <v>785.2882092956944</v>
      </c>
      <c r="S236" s="439"/>
      <c r="T236" s="439">
        <f t="shared" ref="T236:T246" si="76">E236/T$212</f>
        <v>43.577423295250419</v>
      </c>
    </row>
    <row r="237" spans="1:20">
      <c r="B237" s="396" t="s">
        <v>820</v>
      </c>
      <c r="C237" s="439">
        <f>-'TB Data'!G44</f>
        <v>2922710.9</v>
      </c>
      <c r="D237" s="439"/>
      <c r="E237" s="439">
        <v>0</v>
      </c>
      <c r="O237" s="540"/>
      <c r="Q237" s="396" t="s">
        <v>820</v>
      </c>
      <c r="R237" s="439">
        <f t="shared" si="75"/>
        <v>20834.836755061304</v>
      </c>
      <c r="S237" s="439"/>
      <c r="T237" s="439">
        <f t="shared" si="76"/>
        <v>0</v>
      </c>
    </row>
    <row r="238" spans="1:20">
      <c r="B238" s="396" t="s">
        <v>555</v>
      </c>
      <c r="C238" s="439">
        <f>-'TB Data'!G47</f>
        <v>58740</v>
      </c>
      <c r="D238" s="439"/>
      <c r="E238" s="439">
        <f>'TB Data'!L47</f>
        <v>59403.66</v>
      </c>
      <c r="O238" s="540"/>
      <c r="Q238" s="396" t="s">
        <v>555</v>
      </c>
      <c r="R238" s="439">
        <f t="shared" si="75"/>
        <v>418.73396065012832</v>
      </c>
      <c r="S238" s="439"/>
      <c r="T238" s="439">
        <f t="shared" si="76"/>
        <v>426.84242293597765</v>
      </c>
    </row>
    <row r="239" spans="1:20">
      <c r="B239" s="396" t="s">
        <v>552</v>
      </c>
      <c r="C239" s="439">
        <f>-'TB Data'!G48</f>
        <v>575134</v>
      </c>
      <c r="D239" s="439"/>
      <c r="E239" s="439">
        <f>'TB Data'!L48</f>
        <v>55328</v>
      </c>
      <c r="O239" s="540"/>
      <c r="Q239" s="396" t="s">
        <v>552</v>
      </c>
      <c r="R239" s="439">
        <f t="shared" si="75"/>
        <v>4099.9001996007983</v>
      </c>
      <c r="S239" s="439"/>
      <c r="T239" s="439">
        <f t="shared" si="76"/>
        <v>397.55694474383853</v>
      </c>
    </row>
    <row r="240" spans="1:20">
      <c r="B240" s="396" t="s">
        <v>819</v>
      </c>
      <c r="C240" s="439">
        <f>-'TB Data'!G49</f>
        <v>61556.02</v>
      </c>
      <c r="D240" s="439"/>
      <c r="E240" s="439">
        <v>0</v>
      </c>
      <c r="O240" s="540"/>
      <c r="Q240" s="396" t="s">
        <v>1310</v>
      </c>
      <c r="R240" s="439">
        <f t="shared" si="75"/>
        <v>438.80824066153406</v>
      </c>
      <c r="S240" s="439"/>
      <c r="T240" s="439">
        <f t="shared" si="76"/>
        <v>0</v>
      </c>
    </row>
    <row r="241" spans="1:20">
      <c r="B241" s="396" t="s">
        <v>823</v>
      </c>
      <c r="C241" s="439">
        <f>-'TB Data'!G55</f>
        <v>1720</v>
      </c>
      <c r="D241" s="439"/>
      <c r="E241" s="439">
        <v>0</v>
      </c>
      <c r="O241" s="540"/>
      <c r="Q241" s="396" t="s">
        <v>823</v>
      </c>
      <c r="R241" s="439">
        <f t="shared" si="75"/>
        <v>12.261191901910465</v>
      </c>
      <c r="S241" s="439"/>
      <c r="T241" s="439">
        <f t="shared" si="76"/>
        <v>0</v>
      </c>
    </row>
    <row r="242" spans="1:20">
      <c r="B242" s="396" t="s">
        <v>553</v>
      </c>
      <c r="C242" s="439">
        <f>-'TB Data'!G50</f>
        <v>86643.385599999994</v>
      </c>
      <c r="D242" s="439"/>
      <c r="E242" s="439">
        <f>'TB Data'!L50</f>
        <v>18171.0272</v>
      </c>
      <c r="O242" s="540"/>
      <c r="Q242" s="396" t="s">
        <v>553</v>
      </c>
      <c r="R242" s="439">
        <f t="shared" si="75"/>
        <v>617.64603364699167</v>
      </c>
      <c r="S242" s="439"/>
      <c r="T242" s="439">
        <f t="shared" si="76"/>
        <v>130.56712797298269</v>
      </c>
    </row>
    <row r="243" spans="1:20">
      <c r="B243" s="396" t="s">
        <v>554</v>
      </c>
      <c r="C243" s="439">
        <f>-'TB Data'!G51</f>
        <v>573490</v>
      </c>
      <c r="D243" s="439"/>
      <c r="E243" s="439">
        <f>'TB Data'!L51</f>
        <v>22120</v>
      </c>
      <c r="O243" s="540"/>
      <c r="Q243" s="396" t="s">
        <v>554</v>
      </c>
      <c r="R243" s="439">
        <f t="shared" si="75"/>
        <v>4088.1807812945535</v>
      </c>
      <c r="S243" s="439"/>
      <c r="T243" s="439">
        <f t="shared" si="76"/>
        <v>158.94230078321479</v>
      </c>
    </row>
    <row r="244" spans="1:20">
      <c r="B244" s="396" t="s">
        <v>822</v>
      </c>
      <c r="C244" s="439">
        <f>-'TB Data'!G56</f>
        <v>30334</v>
      </c>
      <c r="D244" s="439"/>
      <c r="E244" s="439">
        <v>0</v>
      </c>
      <c r="O244" s="540"/>
      <c r="Q244" s="396" t="s">
        <v>822</v>
      </c>
      <c r="R244" s="439">
        <f t="shared" si="75"/>
        <v>216.2389506700884</v>
      </c>
      <c r="S244" s="439"/>
      <c r="T244" s="439">
        <f t="shared" si="76"/>
        <v>0</v>
      </c>
    </row>
    <row r="245" spans="1:20">
      <c r="B245" s="396" t="s">
        <v>821</v>
      </c>
      <c r="C245" s="439">
        <f>-'TB Data'!G45</f>
        <v>291290</v>
      </c>
      <c r="D245" s="439"/>
      <c r="E245" s="439">
        <v>0</v>
      </c>
      <c r="O245" s="540"/>
      <c r="Q245" s="396" t="s">
        <v>821</v>
      </c>
      <c r="R245" s="439">
        <f t="shared" si="75"/>
        <v>2076.4898773880809</v>
      </c>
      <c r="S245" s="439"/>
      <c r="T245" s="439">
        <f t="shared" si="76"/>
        <v>0</v>
      </c>
    </row>
    <row r="246" spans="1:20">
      <c r="B246" s="396" t="s">
        <v>556</v>
      </c>
      <c r="C246" s="439">
        <f>-'TB Data'!G54-'TB Data'!G57</f>
        <v>1726921</v>
      </c>
      <c r="D246" s="439"/>
      <c r="E246" s="439">
        <f>'TB Data'!L54</f>
        <v>1984425</v>
      </c>
      <c r="O246" s="540"/>
      <c r="Q246" s="396" t="s">
        <v>556</v>
      </c>
      <c r="R246" s="439">
        <f t="shared" si="75"/>
        <v>12310.528942115769</v>
      </c>
      <c r="S246" s="439"/>
      <c r="T246" s="439">
        <f t="shared" si="76"/>
        <v>14258.999784436302</v>
      </c>
    </row>
    <row r="247" spans="1:20" ht="13.55" thickBot="1">
      <c r="B247" s="406"/>
      <c r="C247" s="442">
        <f>SUM(C235:C246)</f>
        <v>6657460.9355999995</v>
      </c>
      <c r="D247" s="440"/>
      <c r="E247" s="442">
        <f>SUM(E235:E246)</f>
        <v>2362702.0572000002</v>
      </c>
      <c r="O247" s="540"/>
      <c r="Q247" s="406"/>
      <c r="R247" s="442">
        <f>SUM(R235:R246)</f>
        <v>47458.375645851149</v>
      </c>
      <c r="S247" s="440"/>
      <c r="T247" s="442">
        <f>SUM(T235:T246)</f>
        <v>16977.093175253289</v>
      </c>
    </row>
    <row r="248" spans="1:20" ht="13.55" thickTop="1">
      <c r="B248" s="406" t="s">
        <v>284</v>
      </c>
      <c r="C248" s="440">
        <f>'Bilanc dhe Fitim Humbje'!D59</f>
        <v>-6756200.9355999995</v>
      </c>
      <c r="D248" s="440"/>
      <c r="E248" s="440">
        <f>'Bilanc dhe Fitim Humbje'!F59</f>
        <v>-2362702.0572000002</v>
      </c>
      <c r="O248" s="540"/>
      <c r="Q248" s="406" t="s">
        <v>284</v>
      </c>
      <c r="R248" s="440">
        <f>'Bilanc dhe Fitim Humbje'!K59</f>
        <v>-48162.253604220125</v>
      </c>
      <c r="S248" s="440"/>
      <c r="T248" s="440">
        <f>'Bilanc dhe Fitim Humbje'!M59</f>
        <v>-16977.093175253289</v>
      </c>
    </row>
    <row r="249" spans="1:20">
      <c r="B249" s="459" t="s">
        <v>402</v>
      </c>
      <c r="C249" s="444">
        <f>C247+C248</f>
        <v>-98740</v>
      </c>
      <c r="D249" s="444"/>
      <c r="E249" s="444">
        <f>E247+E248</f>
        <v>0</v>
      </c>
      <c r="O249" s="540"/>
      <c r="Q249" s="459" t="s">
        <v>402</v>
      </c>
      <c r="R249" s="444">
        <f>R247+R248</f>
        <v>-703.87795836897567</v>
      </c>
      <c r="S249" s="444"/>
      <c r="T249" s="444">
        <f>T247+T248</f>
        <v>0</v>
      </c>
    </row>
    <row r="250" spans="1:20">
      <c r="O250" s="540"/>
    </row>
    <row r="251" spans="1:20">
      <c r="O251" s="540"/>
    </row>
    <row r="252" spans="1:20">
      <c r="A252" s="445" t="s">
        <v>557</v>
      </c>
      <c r="O252" s="540"/>
      <c r="P252" s="445" t="s">
        <v>557</v>
      </c>
    </row>
    <row r="253" spans="1:20">
      <c r="O253" s="540"/>
    </row>
    <row r="254" spans="1:20" ht="25.7">
      <c r="C254" s="526" t="s">
        <v>812</v>
      </c>
      <c r="D254" s="455"/>
      <c r="E254" s="526" t="s">
        <v>705</v>
      </c>
      <c r="O254" s="540"/>
      <c r="R254" s="526" t="s">
        <v>812</v>
      </c>
      <c r="S254" s="455"/>
      <c r="T254" s="526" t="s">
        <v>705</v>
      </c>
    </row>
    <row r="255" spans="1:20">
      <c r="C255" s="458" t="s">
        <v>435</v>
      </c>
      <c r="D255" s="456"/>
      <c r="E255" s="458" t="s">
        <v>435</v>
      </c>
      <c r="O255" s="540"/>
      <c r="R255" s="458" t="s">
        <v>441</v>
      </c>
      <c r="S255" s="456"/>
      <c r="T255" s="458" t="s">
        <v>441</v>
      </c>
    </row>
    <row r="256" spans="1:20">
      <c r="B256" s="396" t="s">
        <v>567</v>
      </c>
      <c r="C256" s="439">
        <f>-'TB Data'!G52</f>
        <v>6766595</v>
      </c>
      <c r="D256" s="439"/>
      <c r="E256" s="439">
        <f>'TB Data'!L52</f>
        <v>1730205</v>
      </c>
      <c r="O256" s="540"/>
      <c r="Q256" s="396" t="s">
        <v>567</v>
      </c>
      <c r="R256" s="439">
        <f t="shared" ref="R256:R257" si="77">C256/R$212</f>
        <v>48236.34873110921</v>
      </c>
      <c r="S256" s="439"/>
      <c r="T256" s="439">
        <f t="shared" ref="T256:T257" si="78">E256/T$212</f>
        <v>12432.312998491056</v>
      </c>
    </row>
    <row r="257" spans="1:20">
      <c r="B257" s="396" t="s">
        <v>558</v>
      </c>
      <c r="C257" s="439">
        <f>-'TB Data'!G53</f>
        <v>534963</v>
      </c>
      <c r="D257" s="439"/>
      <c r="E257" s="439">
        <f>'TB Data'!L53</f>
        <v>68690</v>
      </c>
      <c r="O257" s="540"/>
      <c r="Q257" s="396" t="s">
        <v>558</v>
      </c>
      <c r="R257" s="439">
        <f t="shared" si="77"/>
        <v>3813.5372112917021</v>
      </c>
      <c r="S257" s="439"/>
      <c r="T257" s="439">
        <f t="shared" si="78"/>
        <v>493.56901631098663</v>
      </c>
    </row>
    <row r="258" spans="1:20" ht="13.55" thickBot="1">
      <c r="B258" s="406"/>
      <c r="C258" s="442">
        <f>SUM(C256:C257)</f>
        <v>7301558</v>
      </c>
      <c r="D258" s="440"/>
      <c r="E258" s="442">
        <f>SUM(E256:E257)</f>
        <v>1798895</v>
      </c>
      <c r="O258" s="540"/>
      <c r="Q258" s="406"/>
      <c r="R258" s="442">
        <f>SUM(R256:R257)</f>
        <v>52049.885942400913</v>
      </c>
      <c r="S258" s="440"/>
      <c r="T258" s="442">
        <f>SUM(T256:T257)</f>
        <v>12925.882014802042</v>
      </c>
    </row>
    <row r="259" spans="1:20" ht="13.55" thickTop="1">
      <c r="B259" s="406" t="s">
        <v>284</v>
      </c>
      <c r="C259" s="440">
        <f>'Bilanc dhe Fitim Humbje'!D60</f>
        <v>-7301558</v>
      </c>
      <c r="D259" s="440"/>
      <c r="E259" s="440">
        <f>'Bilanc dhe Fitim Humbje'!F60</f>
        <v>-1798895</v>
      </c>
      <c r="O259" s="540"/>
      <c r="Q259" s="406" t="s">
        <v>284</v>
      </c>
      <c r="R259" s="440">
        <f>'Bilanc dhe Fitim Humbje'!K60</f>
        <v>-52049.885942400913</v>
      </c>
      <c r="S259" s="440"/>
      <c r="T259" s="440">
        <f>'Bilanc dhe Fitim Humbje'!M60</f>
        <v>-12925.882014802042</v>
      </c>
    </row>
    <row r="260" spans="1:20">
      <c r="B260" s="459" t="s">
        <v>402</v>
      </c>
      <c r="C260" s="444">
        <f>C258+C259</f>
        <v>0</v>
      </c>
      <c r="D260" s="444"/>
      <c r="E260" s="444">
        <f>E258+E259</f>
        <v>0</v>
      </c>
      <c r="O260" s="540"/>
      <c r="Q260" s="459" t="s">
        <v>402</v>
      </c>
      <c r="R260" s="444">
        <f>R258+R259</f>
        <v>0</v>
      </c>
      <c r="S260" s="444"/>
      <c r="T260" s="444">
        <f>T258+T259</f>
        <v>0</v>
      </c>
    </row>
    <row r="261" spans="1:20">
      <c r="O261" s="540"/>
    </row>
    <row r="262" spans="1:20">
      <c r="O262" s="540"/>
    </row>
    <row r="263" spans="1:20">
      <c r="A263" s="445" t="s">
        <v>559</v>
      </c>
      <c r="O263" s="540"/>
      <c r="P263" s="445" t="s">
        <v>559</v>
      </c>
    </row>
    <row r="264" spans="1:20">
      <c r="O264" s="540"/>
    </row>
    <row r="265" spans="1:20" ht="25.7">
      <c r="C265" s="526" t="s">
        <v>812</v>
      </c>
      <c r="D265" s="455"/>
      <c r="E265" s="526" t="s">
        <v>705</v>
      </c>
      <c r="O265" s="540"/>
      <c r="R265" s="526" t="s">
        <v>812</v>
      </c>
      <c r="S265" s="455"/>
      <c r="T265" s="526" t="s">
        <v>705</v>
      </c>
    </row>
    <row r="266" spans="1:20">
      <c r="C266" s="458" t="s">
        <v>435</v>
      </c>
      <c r="D266" s="456"/>
      <c r="E266" s="458" t="s">
        <v>435</v>
      </c>
      <c r="O266" s="540"/>
      <c r="R266" s="458" t="s">
        <v>441</v>
      </c>
      <c r="S266" s="456"/>
      <c r="T266" s="458" t="s">
        <v>441</v>
      </c>
    </row>
    <row r="267" spans="1:20">
      <c r="B267" s="396" t="s">
        <v>560</v>
      </c>
      <c r="C267" s="439">
        <f>'TB Data'!G63</f>
        <v>2603564.62</v>
      </c>
      <c r="D267" s="439"/>
      <c r="E267" s="439">
        <f>-'TB Data'!L63</f>
        <v>204394.44</v>
      </c>
      <c r="O267" s="540"/>
      <c r="Q267" s="396" t="s">
        <v>560</v>
      </c>
      <c r="R267" s="439">
        <f t="shared" ref="R267:R268" si="79">C267/R$212</f>
        <v>18559.770601653836</v>
      </c>
      <c r="S267" s="439"/>
      <c r="T267" s="439">
        <f t="shared" ref="T267:T268" si="80">E267/T$212</f>
        <v>1468.6673852123304</v>
      </c>
    </row>
    <row r="268" spans="1:20">
      <c r="B268" s="396" t="s">
        <v>561</v>
      </c>
      <c r="C268" s="439">
        <f>'TB Data'!G59</f>
        <v>-2207896.7199999997</v>
      </c>
      <c r="D268" s="439"/>
      <c r="E268" s="439">
        <f>-'TB Data'!L59</f>
        <v>-1540549.8599999999</v>
      </c>
      <c r="O268" s="540"/>
      <c r="Q268" s="396" t="s">
        <v>561</v>
      </c>
      <c r="R268" s="439">
        <f t="shared" si="79"/>
        <v>-15739.212432278298</v>
      </c>
      <c r="S268" s="439"/>
      <c r="T268" s="439">
        <f t="shared" si="80"/>
        <v>-11069.554214270316</v>
      </c>
    </row>
    <row r="269" spans="1:20" ht="13.55" thickBot="1">
      <c r="B269" s="406"/>
      <c r="C269" s="442">
        <f>SUM(C267:C268)</f>
        <v>395667.90000000037</v>
      </c>
      <c r="D269" s="440"/>
      <c r="E269" s="442">
        <f>SUM(E267:E268)</f>
        <v>-1336155.42</v>
      </c>
      <c r="O269" s="540"/>
      <c r="Q269" s="406"/>
      <c r="R269" s="442">
        <f>SUM(R267:R268)</f>
        <v>2820.5581693755375</v>
      </c>
      <c r="S269" s="440"/>
      <c r="T269" s="442">
        <f>SUM(T267:T268)</f>
        <v>-9600.8868290579849</v>
      </c>
    </row>
    <row r="270" spans="1:20" ht="13.55" thickTop="1">
      <c r="B270" s="406" t="s">
        <v>284</v>
      </c>
      <c r="C270" s="440">
        <f>'Bilanc dhe Fitim Humbje'!D63</f>
        <v>395667.90000000037</v>
      </c>
      <c r="D270" s="440"/>
      <c r="E270" s="440">
        <f>'Bilanc dhe Fitim Humbje'!F63</f>
        <v>-1336155.42</v>
      </c>
      <c r="O270" s="540"/>
      <c r="Q270" s="406" t="s">
        <v>284</v>
      </c>
      <c r="R270" s="440">
        <f>'Bilanc dhe Fitim Humbje'!K63</f>
        <v>2820.5581693755371</v>
      </c>
      <c r="S270" s="440"/>
      <c r="T270" s="440">
        <f>'Bilanc dhe Fitim Humbje'!M63</f>
        <v>-9600.8868290579867</v>
      </c>
    </row>
    <row r="271" spans="1:20">
      <c r="B271" s="459" t="s">
        <v>402</v>
      </c>
      <c r="C271" s="444">
        <f>C269-C270</f>
        <v>0</v>
      </c>
      <c r="D271" s="444"/>
      <c r="E271" s="444">
        <f>E269-E270</f>
        <v>0</v>
      </c>
      <c r="O271" s="540"/>
      <c r="Q271" s="459" t="s">
        <v>402</v>
      </c>
      <c r="R271" s="444">
        <f>R269-R270</f>
        <v>0</v>
      </c>
      <c r="S271" s="444"/>
      <c r="T271" s="444">
        <f>T269-T270</f>
        <v>0</v>
      </c>
    </row>
    <row r="272" spans="1:20">
      <c r="O272" s="540"/>
    </row>
    <row r="273" spans="1:24">
      <c r="O273" s="540"/>
    </row>
    <row r="274" spans="1:24">
      <c r="A274" s="445" t="s">
        <v>562</v>
      </c>
      <c r="O274" s="540"/>
      <c r="P274" s="445" t="s">
        <v>562</v>
      </c>
    </row>
    <row r="275" spans="1:24">
      <c r="O275" s="540"/>
    </row>
    <row r="276" spans="1:24" ht="25.7">
      <c r="C276" s="526" t="s">
        <v>812</v>
      </c>
      <c r="D276" s="455"/>
      <c r="E276" s="526" t="s">
        <v>705</v>
      </c>
      <c r="O276" s="540"/>
      <c r="R276" s="526" t="s">
        <v>812</v>
      </c>
      <c r="S276" s="455"/>
      <c r="T276" s="526" t="s">
        <v>705</v>
      </c>
    </row>
    <row r="277" spans="1:24">
      <c r="C277" s="458" t="s">
        <v>435</v>
      </c>
      <c r="D277" s="456"/>
      <c r="E277" s="458" t="s">
        <v>435</v>
      </c>
      <c r="O277" s="540"/>
      <c r="R277" s="458" t="s">
        <v>441</v>
      </c>
      <c r="S277" s="456"/>
      <c r="T277" s="458" t="s">
        <v>441</v>
      </c>
    </row>
    <row r="278" spans="1:24">
      <c r="B278" s="396" t="s">
        <v>563</v>
      </c>
      <c r="C278" s="439">
        <f>'TB Data'!G64</f>
        <v>25566.240000000002</v>
      </c>
      <c r="D278" s="439"/>
      <c r="E278" s="439">
        <f>-'TB Data'!L64</f>
        <v>15224.2</v>
      </c>
      <c r="O278" s="540"/>
      <c r="Q278" s="396" t="s">
        <v>563</v>
      </c>
      <c r="R278" s="439">
        <f t="shared" ref="R278:R279" si="81">C278/R$212</f>
        <v>182.25149700598803</v>
      </c>
      <c r="S278" s="439"/>
      <c r="T278" s="439">
        <f t="shared" ref="T278:T279" si="82">E278/T$212</f>
        <v>109.39282891427752</v>
      </c>
    </row>
    <row r="279" spans="1:24">
      <c r="B279" s="396" t="s">
        <v>209</v>
      </c>
      <c r="C279" s="439">
        <f>'TB Data'!G58</f>
        <v>-142937.18634389999</v>
      </c>
      <c r="D279" s="439"/>
      <c r="E279" s="439">
        <f>-'TB Data'!L58</f>
        <v>-108133.76385259999</v>
      </c>
      <c r="O279" s="540"/>
      <c r="Q279" s="396" t="s">
        <v>209</v>
      </c>
      <c r="R279" s="439">
        <f t="shared" si="81"/>
        <v>-1018.9420184195893</v>
      </c>
      <c r="S279" s="439"/>
      <c r="T279" s="439">
        <f t="shared" si="82"/>
        <v>-776.99047102536474</v>
      </c>
    </row>
    <row r="280" spans="1:24" ht="13.55" thickBot="1">
      <c r="B280" s="406"/>
      <c r="C280" s="442">
        <f>SUM(C278:C279)</f>
        <v>-117370.94634389998</v>
      </c>
      <c r="D280" s="440"/>
      <c r="E280" s="442">
        <f>SUM(E278:E279)</f>
        <v>-92909.563852599997</v>
      </c>
      <c r="O280" s="540"/>
      <c r="Q280" s="406"/>
      <c r="R280" s="442">
        <f>SUM(R278:R279)</f>
        <v>-836.69052141360135</v>
      </c>
      <c r="S280" s="440"/>
      <c r="T280" s="442">
        <f>SUM(T278:T279)</f>
        <v>-667.59764211108723</v>
      </c>
    </row>
    <row r="281" spans="1:24" ht="13.55" thickTop="1">
      <c r="B281" s="406" t="s">
        <v>284</v>
      </c>
      <c r="C281" s="440">
        <f>'Bilanc dhe Fitim Humbje'!D64</f>
        <v>-117370.94634389998</v>
      </c>
      <c r="D281" s="440"/>
      <c r="E281" s="440">
        <f>'Bilanc dhe Fitim Humbje'!F64</f>
        <v>-92909.563852599997</v>
      </c>
      <c r="I281" s="465"/>
      <c r="O281" s="540"/>
      <c r="Q281" s="406" t="s">
        <v>284</v>
      </c>
      <c r="R281" s="440">
        <f>'Bilanc dhe Fitim Humbje'!K64</f>
        <v>-836.69052141360123</v>
      </c>
      <c r="S281" s="440"/>
      <c r="T281" s="440">
        <f>'Bilanc dhe Fitim Humbje'!M64</f>
        <v>-667.59764211108723</v>
      </c>
    </row>
    <row r="282" spans="1:24">
      <c r="B282" s="459" t="s">
        <v>402</v>
      </c>
      <c r="C282" s="444">
        <f>C280-C281</f>
        <v>0</v>
      </c>
      <c r="D282" s="444"/>
      <c r="E282" s="444">
        <f>E280-E281</f>
        <v>0</v>
      </c>
      <c r="I282" s="465"/>
      <c r="O282" s="540"/>
      <c r="Q282" s="459" t="s">
        <v>402</v>
      </c>
      <c r="R282" s="444">
        <f>R280-R281</f>
        <v>0</v>
      </c>
      <c r="S282" s="444"/>
      <c r="T282" s="444">
        <f>T280-T281</f>
        <v>0</v>
      </c>
    </row>
    <row r="283" spans="1:24">
      <c r="O283" s="540"/>
    </row>
    <row r="284" spans="1:24">
      <c r="O284" s="540"/>
    </row>
    <row r="285" spans="1:24">
      <c r="A285" s="445" t="s">
        <v>564</v>
      </c>
      <c r="O285" s="540"/>
      <c r="P285" s="445" t="s">
        <v>564</v>
      </c>
    </row>
    <row r="286" spans="1:24">
      <c r="O286" s="540"/>
      <c r="R286" s="396">
        <f>'Bilanc dhe Fitim Humbje'!K3</f>
        <v>140.28</v>
      </c>
      <c r="T286" s="396">
        <f>'Bilanc dhe Fitim Humbje'!M3</f>
        <v>139.16999999999999</v>
      </c>
      <c r="V286" s="396">
        <f>'Bilanc dhe Fitim Humbje'!O3</f>
        <v>140.41</v>
      </c>
      <c r="X286" s="396">
        <v>138.05000000000001</v>
      </c>
    </row>
    <row r="287" spans="1:24">
      <c r="C287" s="636" t="s">
        <v>581</v>
      </c>
      <c r="D287" s="634"/>
      <c r="E287" s="636" t="s">
        <v>452</v>
      </c>
      <c r="F287" s="635"/>
      <c r="G287" s="636" t="s">
        <v>453</v>
      </c>
      <c r="H287" s="635"/>
      <c r="I287" s="636" t="s">
        <v>494</v>
      </c>
      <c r="O287" s="540"/>
      <c r="R287" s="637" t="s">
        <v>581</v>
      </c>
      <c r="S287" s="455"/>
      <c r="T287" s="637" t="s">
        <v>452</v>
      </c>
      <c r="V287" s="637" t="s">
        <v>453</v>
      </c>
      <c r="X287" s="637" t="s">
        <v>494</v>
      </c>
    </row>
    <row r="288" spans="1:24">
      <c r="C288" s="458" t="s">
        <v>435</v>
      </c>
      <c r="D288" s="456"/>
      <c r="E288" s="458" t="s">
        <v>435</v>
      </c>
      <c r="G288" s="458" t="s">
        <v>435</v>
      </c>
      <c r="I288" s="458" t="s">
        <v>435</v>
      </c>
      <c r="O288" s="540"/>
      <c r="R288" s="458" t="s">
        <v>441</v>
      </c>
      <c r="S288" s="456"/>
      <c r="T288" s="458" t="s">
        <v>441</v>
      </c>
      <c r="V288" s="458" t="s">
        <v>441</v>
      </c>
      <c r="X288" s="458" t="s">
        <v>441</v>
      </c>
    </row>
    <row r="289" spans="2:29">
      <c r="B289" s="396" t="s">
        <v>568</v>
      </c>
      <c r="C289" s="439">
        <f>'Bilanc dhe Fitim Humbje'!D65</f>
        <v>-24012994.2322779</v>
      </c>
      <c r="D289" s="439"/>
      <c r="E289" s="439">
        <f>'Bilanc dhe Fitim Humbje'!F65</f>
        <v>-13469929.488586601</v>
      </c>
      <c r="F289" s="439"/>
      <c r="G289" s="439">
        <f>'Bilanc dhe Fitim Humbje'!H65</f>
        <v>-7015403.9291999992</v>
      </c>
      <c r="H289" s="439"/>
      <c r="I289" s="439">
        <v>-2195320</v>
      </c>
      <c r="J289" s="439"/>
      <c r="L289" s="439"/>
      <c r="O289" s="540"/>
      <c r="Q289" s="396" t="s">
        <v>568</v>
      </c>
      <c r="R289" s="439">
        <f>C289/R$286</f>
        <v>-171179.02931478401</v>
      </c>
      <c r="S289" s="439"/>
      <c r="T289" s="439">
        <f>E289/T$286</f>
        <v>-96787.594227107867</v>
      </c>
      <c r="U289" s="439"/>
      <c r="V289" s="439">
        <f>G289/V$286</f>
        <v>-49963.70578448828</v>
      </c>
      <c r="W289" s="439"/>
      <c r="X289" s="439">
        <f>I289/X$286</f>
        <v>-15902.354219485693</v>
      </c>
      <c r="Y289" s="439"/>
      <c r="AA289" s="439"/>
      <c r="AC289" s="439"/>
    </row>
    <row r="290" spans="2:29">
      <c r="B290" s="396" t="s">
        <v>569</v>
      </c>
      <c r="C290" s="463">
        <f>'Shp te panjohura 2013'!G12</f>
        <v>1411695.7556</v>
      </c>
      <c r="D290" s="439"/>
      <c r="E290" s="463">
        <f>2223090+'Shp te panjohura 2013'!O23</f>
        <v>2321829.65</v>
      </c>
      <c r="F290" s="439"/>
      <c r="G290" s="463">
        <v>266479</v>
      </c>
      <c r="H290" s="439"/>
      <c r="I290" s="463">
        <v>0</v>
      </c>
      <c r="J290" s="439"/>
      <c r="L290" s="439"/>
      <c r="O290" s="540"/>
      <c r="Q290" s="396" t="s">
        <v>569</v>
      </c>
      <c r="R290" s="463">
        <f>C290/R$286</f>
        <v>10063.414282862846</v>
      </c>
      <c r="S290" s="439"/>
      <c r="T290" s="463">
        <f>E290/T$286</f>
        <v>16683.406265718186</v>
      </c>
      <c r="U290" s="439"/>
      <c r="V290" s="463">
        <f>G290/V$286</f>
        <v>1897.8634000427321</v>
      </c>
      <c r="W290" s="439"/>
      <c r="X290" s="463">
        <f>I290/X$286</f>
        <v>0</v>
      </c>
      <c r="Y290" s="439"/>
      <c r="AA290" s="439"/>
      <c r="AC290" s="439"/>
    </row>
    <row r="291" spans="2:29">
      <c r="B291" s="406" t="s">
        <v>570</v>
      </c>
      <c r="C291" s="440">
        <f>SUM(C289:C290)</f>
        <v>-22601298.476677898</v>
      </c>
      <c r="D291" s="439"/>
      <c r="E291" s="440">
        <f>SUM(E289:E290)</f>
        <v>-11148099.8385866</v>
      </c>
      <c r="F291" s="439"/>
      <c r="G291" s="440">
        <f>SUM(G289:G290)</f>
        <v>-6748924.9291999992</v>
      </c>
      <c r="H291" s="439"/>
      <c r="I291" s="440">
        <f>SUM(I289:I290)</f>
        <v>-2195320</v>
      </c>
      <c r="J291" s="439"/>
      <c r="L291" s="439"/>
      <c r="O291" s="540"/>
      <c r="Q291" s="406" t="s">
        <v>570</v>
      </c>
      <c r="R291" s="440">
        <f>SUM(R289:R290)</f>
        <v>-161115.61503192116</v>
      </c>
      <c r="S291" s="439"/>
      <c r="T291" s="440">
        <f>SUM(T289:T290)</f>
        <v>-80104.187961389689</v>
      </c>
      <c r="U291" s="439"/>
      <c r="V291" s="440">
        <f>SUM(V289:V290)</f>
        <v>-48065.842384445546</v>
      </c>
      <c r="W291" s="439"/>
      <c r="X291" s="440">
        <f>SUM(X289:X290)</f>
        <v>-15902.354219485693</v>
      </c>
      <c r="Y291" s="439"/>
      <c r="AA291" s="439"/>
      <c r="AC291" s="439"/>
    </row>
    <row r="292" spans="2:29">
      <c r="B292" s="396" t="s">
        <v>571</v>
      </c>
      <c r="C292" s="439">
        <v>0</v>
      </c>
      <c r="D292" s="439"/>
      <c r="E292" s="439">
        <v>0</v>
      </c>
      <c r="F292" s="439"/>
      <c r="G292" s="439">
        <v>0</v>
      </c>
      <c r="H292" s="439"/>
      <c r="I292" s="439">
        <v>0</v>
      </c>
      <c r="J292" s="439"/>
      <c r="L292" s="439"/>
      <c r="O292" s="540"/>
      <c r="Q292" s="396" t="s">
        <v>571</v>
      </c>
      <c r="R292" s="439">
        <v>0</v>
      </c>
      <c r="S292" s="439"/>
      <c r="T292" s="439">
        <v>0</v>
      </c>
      <c r="U292" s="439"/>
      <c r="V292" s="439">
        <v>0</v>
      </c>
      <c r="W292" s="439"/>
      <c r="X292" s="439">
        <v>0</v>
      </c>
      <c r="Y292" s="439"/>
      <c r="AA292" s="439"/>
      <c r="AC292" s="439"/>
    </row>
    <row r="293" spans="2:29" ht="13.55" thickBot="1">
      <c r="B293" s="406" t="s">
        <v>360</v>
      </c>
      <c r="C293" s="468">
        <f>C291*0%</f>
        <v>0</v>
      </c>
      <c r="D293" s="439"/>
      <c r="E293" s="468">
        <f>E291*0%</f>
        <v>0</v>
      </c>
      <c r="F293" s="439"/>
      <c r="G293" s="468">
        <f>G291*0%</f>
        <v>0</v>
      </c>
      <c r="H293" s="439"/>
      <c r="I293" s="468">
        <f>I291*0%</f>
        <v>0</v>
      </c>
      <c r="J293" s="439"/>
      <c r="L293" s="439"/>
      <c r="O293" s="540"/>
      <c r="Q293" s="406" t="s">
        <v>360</v>
      </c>
      <c r="R293" s="468">
        <f>R291*0%</f>
        <v>0</v>
      </c>
      <c r="S293" s="439"/>
      <c r="T293" s="468">
        <f>T291*0%</f>
        <v>0</v>
      </c>
      <c r="U293" s="439"/>
      <c r="V293" s="468">
        <f>V291*0%</f>
        <v>0</v>
      </c>
      <c r="W293" s="439"/>
      <c r="X293" s="468">
        <f>X291*0%</f>
        <v>0</v>
      </c>
      <c r="Y293" s="439"/>
      <c r="AA293" s="439"/>
      <c r="AC293" s="439"/>
    </row>
    <row r="294" spans="2:29" ht="13.55" thickTop="1">
      <c r="B294" s="406"/>
      <c r="C294" s="439"/>
      <c r="D294" s="439"/>
      <c r="E294" s="439"/>
      <c r="F294" s="439"/>
      <c r="G294" s="439"/>
      <c r="H294" s="439"/>
      <c r="I294" s="439"/>
      <c r="J294" s="439"/>
      <c r="L294" s="439"/>
      <c r="O294" s="540"/>
      <c r="Q294" s="406"/>
      <c r="R294" s="439"/>
      <c r="S294" s="439"/>
      <c r="T294" s="439"/>
      <c r="U294" s="439"/>
      <c r="V294" s="439"/>
      <c r="W294" s="439"/>
      <c r="X294" s="439"/>
      <c r="Y294" s="439"/>
      <c r="AA294" s="439"/>
      <c r="AC294" s="439"/>
    </row>
    <row r="295" spans="2:29">
      <c r="B295" s="406" t="s">
        <v>573</v>
      </c>
      <c r="C295" s="440">
        <f>C291</f>
        <v>-22601298.476677898</v>
      </c>
      <c r="D295" s="440"/>
      <c r="E295" s="440">
        <f>E291</f>
        <v>-11148099.8385866</v>
      </c>
      <c r="F295" s="439"/>
      <c r="G295" s="440">
        <f>G291</f>
        <v>-6748924.9291999992</v>
      </c>
      <c r="H295" s="439"/>
      <c r="I295" s="440">
        <f>I291</f>
        <v>-2195320</v>
      </c>
      <c r="J295" s="439"/>
      <c r="L295" s="439"/>
      <c r="O295" s="540"/>
      <c r="Q295" s="406" t="s">
        <v>573</v>
      </c>
      <c r="R295" s="440">
        <f>R291</f>
        <v>-161115.61503192116</v>
      </c>
      <c r="S295" s="440"/>
      <c r="T295" s="440">
        <f>T291</f>
        <v>-80104.187961389689</v>
      </c>
      <c r="U295" s="439"/>
      <c r="V295" s="440"/>
      <c r="W295" s="439"/>
      <c r="X295" s="440"/>
      <c r="Y295" s="439"/>
      <c r="AA295" s="439"/>
      <c r="AC295" s="439"/>
    </row>
    <row r="296" spans="2:29">
      <c r="B296" s="406" t="s">
        <v>574</v>
      </c>
      <c r="C296" s="440">
        <f>E296+C295</f>
        <v>-42693643.244464502</v>
      </c>
      <c r="D296" s="440"/>
      <c r="E296" s="440">
        <f>G296+E295</f>
        <v>-20092344.7677866</v>
      </c>
      <c r="F296" s="439"/>
      <c r="G296" s="440">
        <f>I296+G295</f>
        <v>-8944244.9291999992</v>
      </c>
      <c r="H296" s="439"/>
      <c r="I296" s="440">
        <f>I295</f>
        <v>-2195320</v>
      </c>
      <c r="J296" s="439"/>
      <c r="L296" s="439"/>
      <c r="O296" s="540"/>
      <c r="Q296" s="406" t="s">
        <v>574</v>
      </c>
      <c r="R296" s="440">
        <f>T296+R295</f>
        <v>-241219.80299331085</v>
      </c>
      <c r="S296" s="440"/>
      <c r="T296" s="440">
        <f>V296+T295</f>
        <v>-80104.187961389689</v>
      </c>
      <c r="U296" s="439"/>
      <c r="V296" s="440">
        <f>X296+V295</f>
        <v>0</v>
      </c>
      <c r="W296" s="439"/>
      <c r="X296" s="440">
        <f>X295</f>
        <v>0</v>
      </c>
      <c r="Y296" s="439"/>
      <c r="AA296" s="439"/>
      <c r="AC296" s="439"/>
    </row>
    <row r="297" spans="2:29">
      <c r="B297" s="406"/>
      <c r="C297" s="439"/>
      <c r="D297" s="439"/>
      <c r="E297" s="439"/>
      <c r="F297" s="439"/>
      <c r="G297" s="439"/>
      <c r="H297" s="439"/>
      <c r="I297" s="439"/>
      <c r="J297" s="439"/>
      <c r="L297" s="439"/>
      <c r="O297" s="540"/>
      <c r="Q297" s="406"/>
      <c r="R297" s="439"/>
      <c r="S297" s="439"/>
      <c r="T297" s="439"/>
      <c r="U297" s="439"/>
      <c r="V297" s="439"/>
      <c r="W297" s="439"/>
      <c r="X297" s="439"/>
      <c r="Y297" s="439"/>
      <c r="Z297" s="439"/>
      <c r="AA297" s="439"/>
      <c r="AC297" s="439"/>
    </row>
    <row r="298" spans="2:29">
      <c r="O298" s="540"/>
    </row>
    <row r="299" spans="2:29" ht="25.7">
      <c r="B299" s="467" t="s">
        <v>572</v>
      </c>
      <c r="C299" s="466" t="s">
        <v>578</v>
      </c>
      <c r="D299" s="466"/>
      <c r="E299" s="466" t="s">
        <v>579</v>
      </c>
      <c r="F299" s="466"/>
      <c r="G299" s="466" t="s">
        <v>580</v>
      </c>
      <c r="O299" s="540"/>
      <c r="Q299" s="467" t="s">
        <v>572</v>
      </c>
      <c r="R299" s="466" t="s">
        <v>578</v>
      </c>
      <c r="S299" s="466"/>
      <c r="T299" s="466" t="s">
        <v>579</v>
      </c>
      <c r="U299" s="466"/>
      <c r="V299" s="466" t="s">
        <v>580</v>
      </c>
    </row>
    <row r="300" spans="2:29">
      <c r="B300" s="396" t="s">
        <v>575</v>
      </c>
      <c r="C300" s="439">
        <f>-I295</f>
        <v>2195320</v>
      </c>
      <c r="D300" s="439"/>
      <c r="E300" s="439">
        <v>0</v>
      </c>
      <c r="G300" s="460" t="s">
        <v>452</v>
      </c>
      <c r="O300" s="540"/>
      <c r="Q300" s="396" t="s">
        <v>575</v>
      </c>
      <c r="R300" s="439">
        <f>-X291</f>
        <v>15902.354219485693</v>
      </c>
      <c r="S300" s="439"/>
      <c r="T300" s="439">
        <v>0</v>
      </c>
      <c r="V300" s="460" t="s">
        <v>452</v>
      </c>
    </row>
    <row r="301" spans="2:29">
      <c r="B301" s="396" t="s">
        <v>576</v>
      </c>
      <c r="C301" s="439">
        <f>-G291</f>
        <v>6748924.9291999992</v>
      </c>
      <c r="D301" s="439"/>
      <c r="E301" s="439">
        <v>0</v>
      </c>
      <c r="G301" s="460" t="s">
        <v>581</v>
      </c>
      <c r="O301" s="540"/>
      <c r="Q301" s="396" t="s">
        <v>576</v>
      </c>
      <c r="R301" s="439">
        <f>-V291</f>
        <v>48065.842384445546</v>
      </c>
      <c r="S301" s="439"/>
      <c r="T301" s="439">
        <v>0</v>
      </c>
      <c r="V301" s="460" t="s">
        <v>581</v>
      </c>
    </row>
    <row r="302" spans="2:29">
      <c r="B302" s="396" t="s">
        <v>577</v>
      </c>
      <c r="C302" s="439">
        <f>-E291</f>
        <v>11148099.8385866</v>
      </c>
      <c r="D302" s="439"/>
      <c r="E302" s="439">
        <f>C302</f>
        <v>11148099.8385866</v>
      </c>
      <c r="G302" s="460" t="s">
        <v>582</v>
      </c>
      <c r="O302" s="540"/>
      <c r="Q302" s="396" t="s">
        <v>577</v>
      </c>
      <c r="R302" s="439">
        <f>-T291</f>
        <v>80104.187961389689</v>
      </c>
      <c r="S302" s="439"/>
      <c r="T302" s="439">
        <f>T301+R302</f>
        <v>80104.187961389689</v>
      </c>
      <c r="V302" s="460" t="s">
        <v>582</v>
      </c>
    </row>
    <row r="303" spans="2:29">
      <c r="B303" s="396" t="s">
        <v>813</v>
      </c>
      <c r="C303" s="439">
        <f>-C291</f>
        <v>22601298.476677898</v>
      </c>
      <c r="D303" s="439"/>
      <c r="E303" s="439">
        <f>E302+C303</f>
        <v>33749398.315264501</v>
      </c>
      <c r="G303" s="460" t="s">
        <v>583</v>
      </c>
      <c r="O303" s="540"/>
      <c r="Q303" s="396" t="s">
        <v>813</v>
      </c>
      <c r="R303" s="439">
        <f>-R291</f>
        <v>161115.61503192116</v>
      </c>
      <c r="S303" s="439"/>
      <c r="T303" s="439">
        <f>T302+R303</f>
        <v>241219.80299331085</v>
      </c>
      <c r="V303" s="460" t="s">
        <v>583</v>
      </c>
    </row>
    <row r="304" spans="2:29">
      <c r="C304" s="439"/>
      <c r="D304" s="439"/>
      <c r="E304" s="439"/>
      <c r="O304" s="540"/>
      <c r="R304" s="439"/>
      <c r="S304" s="439"/>
      <c r="T304" s="439"/>
    </row>
    <row r="305" spans="1:31">
      <c r="C305" s="439"/>
      <c r="D305" s="439"/>
      <c r="E305" s="439"/>
      <c r="O305" s="540"/>
      <c r="R305" s="439"/>
      <c r="S305" s="439"/>
      <c r="T305" s="439"/>
    </row>
    <row r="306" spans="1:31">
      <c r="A306" s="406" t="s">
        <v>584</v>
      </c>
      <c r="C306" s="439"/>
      <c r="D306" s="439"/>
      <c r="E306" s="439"/>
      <c r="O306" s="540"/>
      <c r="P306" s="406" t="s">
        <v>584</v>
      </c>
      <c r="R306" s="439"/>
      <c r="S306" s="439"/>
      <c r="T306" s="439"/>
    </row>
    <row r="307" spans="1:31">
      <c r="A307" s="406"/>
      <c r="C307" s="439"/>
      <c r="D307" s="439"/>
      <c r="E307" s="439"/>
      <c r="O307" s="540"/>
      <c r="P307" s="406"/>
      <c r="R307" s="439"/>
      <c r="S307" s="439"/>
      <c r="T307" s="439"/>
    </row>
    <row r="308" spans="1:31">
      <c r="B308" s="511" t="s">
        <v>581</v>
      </c>
      <c r="C308" s="514" t="s">
        <v>542</v>
      </c>
      <c r="D308" s="469"/>
      <c r="E308" s="457" t="s">
        <v>455</v>
      </c>
      <c r="F308" s="470"/>
      <c r="G308" s="457" t="s">
        <v>390</v>
      </c>
      <c r="H308" s="470"/>
      <c r="I308" s="457" t="s">
        <v>589</v>
      </c>
      <c r="J308" s="396"/>
      <c r="K308" s="457" t="s">
        <v>446</v>
      </c>
      <c r="L308" s="456"/>
      <c r="M308" s="457" t="s">
        <v>290</v>
      </c>
      <c r="O308" s="540"/>
      <c r="Q308" s="511" t="s">
        <v>581</v>
      </c>
      <c r="R308" s="514" t="s">
        <v>542</v>
      </c>
      <c r="S308" s="469"/>
      <c r="T308" s="457" t="s">
        <v>455</v>
      </c>
      <c r="U308" s="470"/>
      <c r="V308" s="457" t="s">
        <v>390</v>
      </c>
      <c r="W308" s="470"/>
      <c r="X308" s="457" t="s">
        <v>589</v>
      </c>
      <c r="Y308" s="470"/>
      <c r="Z308" s="457" t="s">
        <v>446</v>
      </c>
      <c r="AA308" s="396"/>
      <c r="AB308" s="457" t="s">
        <v>290</v>
      </c>
      <c r="AC308" s="456"/>
    </row>
    <row r="309" spans="1:31">
      <c r="C309" s="458" t="s">
        <v>435</v>
      </c>
      <c r="D309" s="456"/>
      <c r="E309" s="458" t="s">
        <v>435</v>
      </c>
      <c r="F309" s="456"/>
      <c r="G309" s="458" t="s">
        <v>435</v>
      </c>
      <c r="H309" s="456"/>
      <c r="I309" s="458" t="s">
        <v>435</v>
      </c>
      <c r="K309" s="458" t="s">
        <v>435</v>
      </c>
      <c r="L309" s="456"/>
      <c r="M309" s="458" t="s">
        <v>435</v>
      </c>
      <c r="O309" s="540"/>
      <c r="R309" s="458" t="s">
        <v>441</v>
      </c>
      <c r="S309" s="456"/>
      <c r="T309" s="458" t="s">
        <v>441</v>
      </c>
      <c r="U309" s="456"/>
      <c r="V309" s="458" t="s">
        <v>441</v>
      </c>
      <c r="W309" s="456"/>
      <c r="X309" s="458" t="s">
        <v>441</v>
      </c>
      <c r="Y309" s="456"/>
      <c r="Z309" s="458" t="s">
        <v>441</v>
      </c>
      <c r="AB309" s="458" t="s">
        <v>441</v>
      </c>
      <c r="AC309" s="456"/>
    </row>
    <row r="310" spans="1:31">
      <c r="O310" s="540"/>
      <c r="X310" s="396"/>
      <c r="Y310" s="396"/>
      <c r="AA310" s="396"/>
    </row>
    <row r="311" spans="1:31">
      <c r="B311" s="396" t="s">
        <v>585</v>
      </c>
      <c r="C311" s="439">
        <v>0</v>
      </c>
      <c r="D311" s="439"/>
      <c r="E311" s="439">
        <v>0</v>
      </c>
      <c r="F311" s="439"/>
      <c r="G311" s="439">
        <v>0</v>
      </c>
      <c r="H311" s="439"/>
      <c r="I311" s="439">
        <v>0</v>
      </c>
      <c r="J311" s="439"/>
      <c r="K311" s="439">
        <v>0</v>
      </c>
      <c r="L311" s="439"/>
      <c r="M311" s="440">
        <f>SUM(C311:K311)</f>
        <v>0</v>
      </c>
      <c r="N311" s="439"/>
      <c r="O311" s="541"/>
      <c r="Q311" s="396" t="s">
        <v>585</v>
      </c>
      <c r="R311" s="439">
        <f>C311/$AE311</f>
        <v>0</v>
      </c>
      <c r="S311" s="439"/>
      <c r="T311" s="439">
        <f>E311/$AE311</f>
        <v>0</v>
      </c>
      <c r="U311" s="439"/>
      <c r="V311" s="439">
        <f>G311/$AE311</f>
        <v>0</v>
      </c>
      <c r="W311" s="439"/>
      <c r="X311" s="439">
        <f>I311/$AE311</f>
        <v>0</v>
      </c>
      <c r="Y311" s="439"/>
      <c r="Z311" s="439">
        <f>K311/$AE311</f>
        <v>0</v>
      </c>
      <c r="AA311" s="439"/>
      <c r="AB311" s="440">
        <f>SUM(R311:Z311)</f>
        <v>0</v>
      </c>
      <c r="AC311" s="439"/>
      <c r="AE311" s="396">
        <f>'Bilanc dhe Fitim Humbje'!K2</f>
        <v>140.19999999999999</v>
      </c>
    </row>
    <row r="312" spans="1:31">
      <c r="B312" s="396" t="s">
        <v>538</v>
      </c>
      <c r="C312" s="439">
        <f>C162</f>
        <v>45446720.625699997</v>
      </c>
      <c r="D312" s="439"/>
      <c r="E312" s="439">
        <f>C161</f>
        <v>92944252.883831993</v>
      </c>
      <c r="F312" s="439"/>
      <c r="G312" s="439">
        <f>C163+'Bilanc dhe Fitim Humbje'!D34</f>
        <v>32470406.449999999</v>
      </c>
      <c r="H312" s="439"/>
      <c r="I312" s="439">
        <f>C164</f>
        <v>0</v>
      </c>
      <c r="J312" s="439"/>
      <c r="K312" s="439">
        <v>0</v>
      </c>
      <c r="L312" s="439"/>
      <c r="M312" s="440">
        <f>SUM(C312:K312)</f>
        <v>170861379.95953196</v>
      </c>
      <c r="N312" s="439"/>
      <c r="O312" s="541"/>
      <c r="Q312" s="396" t="s">
        <v>538</v>
      </c>
      <c r="R312" s="439">
        <f>C312/$AE312</f>
        <v>324156.3525370899</v>
      </c>
      <c r="S312" s="439"/>
      <c r="T312" s="439">
        <f>E312/$AE312</f>
        <v>662940.46279480739</v>
      </c>
      <c r="U312" s="439"/>
      <c r="V312" s="439">
        <f>G312/$AE312</f>
        <v>231600.61661911555</v>
      </c>
      <c r="W312" s="439"/>
      <c r="X312" s="439">
        <f>I312/$AE312</f>
        <v>0</v>
      </c>
      <c r="Y312" s="439"/>
      <c r="Z312" s="439">
        <f>K312/$AE312</f>
        <v>0</v>
      </c>
      <c r="AA312" s="439"/>
      <c r="AB312" s="440">
        <f>SUM(R312:Z312)</f>
        <v>1218697.4319510127</v>
      </c>
      <c r="AC312" s="439"/>
      <c r="AE312" s="396">
        <f>'Bilanc dhe Fitim Humbje'!K2</f>
        <v>140.19999999999999</v>
      </c>
    </row>
    <row r="313" spans="1:31">
      <c r="B313" s="406" t="s">
        <v>586</v>
      </c>
      <c r="C313" s="441">
        <f>C311-C312</f>
        <v>-45446720.625699997</v>
      </c>
      <c r="D313" s="439"/>
      <c r="E313" s="441">
        <f>E311-E312</f>
        <v>-92944252.883831993</v>
      </c>
      <c r="F313" s="439"/>
      <c r="G313" s="441">
        <f>G311-G312</f>
        <v>-32470406.449999999</v>
      </c>
      <c r="H313" s="439"/>
      <c r="I313" s="441">
        <f>I311-I312</f>
        <v>0</v>
      </c>
      <c r="J313" s="439"/>
      <c r="K313" s="441">
        <f>K311-K312</f>
        <v>0</v>
      </c>
      <c r="L313" s="439"/>
      <c r="M313" s="441">
        <f>M311-M312</f>
        <v>-170861379.95953196</v>
      </c>
      <c r="N313" s="439"/>
      <c r="O313" s="541"/>
      <c r="Q313" s="406" t="s">
        <v>586</v>
      </c>
      <c r="R313" s="441">
        <f>R311-R312</f>
        <v>-324156.3525370899</v>
      </c>
      <c r="S313" s="439"/>
      <c r="T313" s="441">
        <f>T311-T312</f>
        <v>-662940.46279480739</v>
      </c>
      <c r="U313" s="439"/>
      <c r="V313" s="441">
        <f>V311-V312</f>
        <v>-231600.61661911555</v>
      </c>
      <c r="W313" s="439"/>
      <c r="X313" s="441">
        <f>X311-X312</f>
        <v>0</v>
      </c>
      <c r="Y313" s="441"/>
      <c r="Z313" s="441">
        <f>Z311-Z312</f>
        <v>0</v>
      </c>
      <c r="AA313" s="441"/>
      <c r="AB313" s="441">
        <f>SUM(R313:Z313)</f>
        <v>-1218697.4319510127</v>
      </c>
      <c r="AC313" s="439"/>
    </row>
    <row r="314" spans="1:31">
      <c r="C314" s="439"/>
      <c r="D314" s="439"/>
      <c r="E314" s="439"/>
      <c r="F314" s="439"/>
      <c r="G314" s="439"/>
      <c r="H314" s="439"/>
      <c r="I314" s="439"/>
      <c r="J314" s="439"/>
      <c r="K314" s="439"/>
      <c r="L314" s="439"/>
      <c r="M314" s="439"/>
      <c r="N314" s="439"/>
      <c r="O314" s="541"/>
      <c r="R314" s="439"/>
      <c r="S314" s="439"/>
      <c r="T314" s="439"/>
      <c r="U314" s="439"/>
      <c r="V314" s="439"/>
      <c r="W314" s="439"/>
      <c r="X314" s="439"/>
      <c r="Y314" s="439"/>
      <c r="Z314" s="439"/>
      <c r="AA314" s="439"/>
      <c r="AB314" s="440">
        <f t="shared" ref="AB314:AB316" si="83">SUM(R314:Z314)</f>
        <v>0</v>
      </c>
      <c r="AC314" s="439"/>
    </row>
    <row r="315" spans="1:31">
      <c r="B315" s="396" t="s">
        <v>587</v>
      </c>
      <c r="C315" s="439">
        <v>0</v>
      </c>
      <c r="D315" s="439"/>
      <c r="E315" s="439">
        <v>0</v>
      </c>
      <c r="F315" s="439"/>
      <c r="G315" s="439">
        <f>'6-7'!M397</f>
        <v>7050440.1903339997</v>
      </c>
      <c r="H315" s="439"/>
      <c r="I315" s="439">
        <v>0</v>
      </c>
      <c r="J315" s="439"/>
      <c r="K315" s="439">
        <v>0</v>
      </c>
      <c r="L315" s="439"/>
      <c r="M315" s="440">
        <f>SUM(C315:K315)</f>
        <v>7050440.1903339997</v>
      </c>
      <c r="N315" s="439"/>
      <c r="O315" s="541"/>
      <c r="Q315" s="396" t="s">
        <v>587</v>
      </c>
      <c r="R315" s="439">
        <f>C315/$AE315</f>
        <v>0</v>
      </c>
      <c r="S315" s="439"/>
      <c r="T315" s="439">
        <f>E315/$AE315</f>
        <v>0</v>
      </c>
      <c r="U315" s="439"/>
      <c r="V315" s="439">
        <f>G315/$AE315</f>
        <v>50259.767538736807</v>
      </c>
      <c r="W315" s="439"/>
      <c r="X315" s="439">
        <f>I315/$AE315</f>
        <v>0</v>
      </c>
      <c r="Y315" s="439"/>
      <c r="Z315" s="439">
        <f>I315/$AE315</f>
        <v>0</v>
      </c>
      <c r="AA315" s="439"/>
      <c r="AB315" s="440">
        <f t="shared" si="83"/>
        <v>50259.767538736807</v>
      </c>
      <c r="AC315" s="439"/>
      <c r="AE315" s="396">
        <f>'Bilanc dhe Fitim Humbje'!K3</f>
        <v>140.28</v>
      </c>
    </row>
    <row r="316" spans="1:31">
      <c r="B316" s="396" t="s">
        <v>1271</v>
      </c>
      <c r="C316" s="439"/>
      <c r="D316" s="439"/>
      <c r="E316" s="439"/>
      <c r="F316" s="439"/>
      <c r="G316" s="439"/>
      <c r="H316" s="439"/>
      <c r="I316" s="439">
        <f>'6-7'!M398</f>
        <v>410290</v>
      </c>
      <c r="J316" s="439"/>
      <c r="K316" s="439"/>
      <c r="L316" s="439"/>
      <c r="M316" s="440">
        <f>SUM(C316:K316)</f>
        <v>410290</v>
      </c>
      <c r="N316" s="439"/>
      <c r="O316" s="541"/>
      <c r="Q316" s="396" t="s">
        <v>1271</v>
      </c>
      <c r="R316" s="439">
        <f>C316/$AE316</f>
        <v>0</v>
      </c>
      <c r="S316" s="439"/>
      <c r="T316" s="439">
        <f>E316/$AE316</f>
        <v>0</v>
      </c>
      <c r="U316" s="439"/>
      <c r="V316" s="439">
        <f>G316/$AE316</f>
        <v>0</v>
      </c>
      <c r="W316" s="439"/>
      <c r="X316" s="439">
        <f>I316/$AE316</f>
        <v>2924.7932706016536</v>
      </c>
      <c r="Y316" s="439"/>
      <c r="Z316" s="439">
        <f>Z315</f>
        <v>0</v>
      </c>
      <c r="AA316" s="439"/>
      <c r="AB316" s="440">
        <f t="shared" si="83"/>
        <v>2924.7932706016536</v>
      </c>
      <c r="AC316" s="439"/>
      <c r="AE316" s="396">
        <f>'Bilanc dhe Fitim Humbje'!K3</f>
        <v>140.28</v>
      </c>
    </row>
    <row r="317" spans="1:31">
      <c r="B317" s="406" t="s">
        <v>588</v>
      </c>
      <c r="C317" s="441">
        <f>C315</f>
        <v>0</v>
      </c>
      <c r="D317" s="439"/>
      <c r="E317" s="441">
        <f>E315</f>
        <v>0</v>
      </c>
      <c r="F317" s="439"/>
      <c r="G317" s="441">
        <f>G315</f>
        <v>7050440.1903339997</v>
      </c>
      <c r="H317" s="439"/>
      <c r="I317" s="441">
        <f>I315+I316</f>
        <v>410290</v>
      </c>
      <c r="J317" s="439"/>
      <c r="K317" s="441">
        <f>K315</f>
        <v>0</v>
      </c>
      <c r="L317" s="439"/>
      <c r="M317" s="441">
        <f>M315+M316</f>
        <v>7460730.1903339997</v>
      </c>
      <c r="N317" s="439"/>
      <c r="O317" s="541"/>
      <c r="Q317" s="406" t="s">
        <v>588</v>
      </c>
      <c r="R317" s="441">
        <f>R315</f>
        <v>0</v>
      </c>
      <c r="S317" s="439"/>
      <c r="T317" s="441">
        <f>T315</f>
        <v>0</v>
      </c>
      <c r="U317" s="439"/>
      <c r="V317" s="441">
        <f>V315</f>
        <v>50259.767538736807</v>
      </c>
      <c r="W317" s="439"/>
      <c r="X317" s="441">
        <f>X315+X316</f>
        <v>2924.7932706016536</v>
      </c>
      <c r="Y317" s="441"/>
      <c r="Z317" s="441"/>
      <c r="AA317" s="441"/>
      <c r="AB317" s="441">
        <f>SUM(R317:Z317)</f>
        <v>53184.560809338458</v>
      </c>
      <c r="AC317" s="439"/>
    </row>
    <row r="318" spans="1:31">
      <c r="C318" s="439"/>
      <c r="D318" s="439"/>
      <c r="E318" s="439"/>
      <c r="F318" s="439"/>
      <c r="G318" s="439"/>
      <c r="H318" s="439"/>
      <c r="I318" s="439"/>
      <c r="J318" s="439"/>
      <c r="K318" s="439"/>
      <c r="L318" s="439"/>
      <c r="M318" s="439"/>
      <c r="N318" s="439"/>
      <c r="O318" s="541"/>
      <c r="R318" s="439"/>
      <c r="S318" s="439"/>
      <c r="T318" s="439"/>
      <c r="U318" s="439"/>
      <c r="V318" s="439"/>
      <c r="W318" s="439"/>
      <c r="X318" s="439"/>
      <c r="Y318" s="439"/>
      <c r="Z318" s="439"/>
      <c r="AA318" s="439"/>
      <c r="AB318" s="439"/>
      <c r="AC318" s="439"/>
      <c r="AD318" s="439"/>
    </row>
    <row r="319" spans="1:31">
      <c r="C319" s="439"/>
      <c r="D319" s="439"/>
      <c r="E319" s="439"/>
      <c r="F319" s="439"/>
      <c r="G319" s="439"/>
      <c r="H319" s="439"/>
      <c r="I319" s="439"/>
      <c r="J319" s="439"/>
      <c r="K319" s="439"/>
      <c r="L319" s="439"/>
      <c r="M319" s="439"/>
      <c r="N319" s="439"/>
      <c r="O319" s="541"/>
      <c r="R319" s="439"/>
      <c r="S319" s="439"/>
      <c r="T319" s="439"/>
      <c r="U319" s="439"/>
      <c r="V319" s="439"/>
      <c r="W319" s="439"/>
      <c r="X319" s="439"/>
      <c r="Y319" s="439"/>
      <c r="Z319" s="439"/>
      <c r="AA319" s="439"/>
      <c r="AB319" s="439"/>
      <c r="AC319" s="439"/>
      <c r="AD319" s="439"/>
    </row>
    <row r="320" spans="1:31">
      <c r="B320" s="511" t="s">
        <v>452</v>
      </c>
      <c r="C320" s="514" t="s">
        <v>542</v>
      </c>
      <c r="D320" s="469"/>
      <c r="E320" s="457" t="s">
        <v>390</v>
      </c>
      <c r="F320" s="470"/>
      <c r="G320" s="457" t="s">
        <v>390</v>
      </c>
      <c r="H320" s="470"/>
      <c r="I320" s="457" t="s">
        <v>589</v>
      </c>
      <c r="J320" s="396"/>
      <c r="K320" s="457" t="s">
        <v>446</v>
      </c>
      <c r="L320" s="456"/>
      <c r="M320" s="457" t="s">
        <v>290</v>
      </c>
      <c r="N320" s="439"/>
      <c r="O320" s="541"/>
      <c r="Q320" s="511" t="s">
        <v>452</v>
      </c>
      <c r="R320" s="514" t="s">
        <v>542</v>
      </c>
      <c r="S320" s="469"/>
      <c r="T320" s="457" t="s">
        <v>455</v>
      </c>
      <c r="V320" s="457" t="s">
        <v>390</v>
      </c>
      <c r="W320" s="470"/>
      <c r="X320" s="457" t="s">
        <v>589</v>
      </c>
      <c r="Y320" s="470"/>
      <c r="Z320" s="457" t="s">
        <v>446</v>
      </c>
      <c r="AA320" s="396"/>
      <c r="AB320" s="457" t="s">
        <v>290</v>
      </c>
      <c r="AC320" s="456"/>
    </row>
    <row r="321" spans="1:31">
      <c r="C321" s="458" t="s">
        <v>435</v>
      </c>
      <c r="D321" s="456"/>
      <c r="E321" s="458" t="s">
        <v>435</v>
      </c>
      <c r="F321" s="456"/>
      <c r="G321" s="458" t="s">
        <v>435</v>
      </c>
      <c r="H321" s="456"/>
      <c r="I321" s="458" t="s">
        <v>435</v>
      </c>
      <c r="K321" s="458" t="s">
        <v>435</v>
      </c>
      <c r="L321" s="456"/>
      <c r="M321" s="458" t="s">
        <v>435</v>
      </c>
      <c r="O321" s="540"/>
      <c r="R321" s="458" t="s">
        <v>441</v>
      </c>
      <c r="S321" s="456"/>
      <c r="T321" s="458" t="s">
        <v>441</v>
      </c>
      <c r="V321" s="458" t="s">
        <v>441</v>
      </c>
      <c r="W321" s="456"/>
      <c r="X321" s="458" t="s">
        <v>441</v>
      </c>
      <c r="Y321" s="456"/>
      <c r="Z321" s="458" t="s">
        <v>441</v>
      </c>
      <c r="AB321" s="458" t="s">
        <v>441</v>
      </c>
      <c r="AC321" s="456"/>
    </row>
    <row r="322" spans="1:31">
      <c r="O322" s="540"/>
      <c r="U322" s="396"/>
      <c r="W322" s="396"/>
      <c r="X322" s="396"/>
      <c r="Y322" s="396"/>
      <c r="AA322" s="396"/>
    </row>
    <row r="323" spans="1:31">
      <c r="B323" s="396" t="s">
        <v>585</v>
      </c>
      <c r="C323" s="439">
        <v>0</v>
      </c>
      <c r="D323" s="439"/>
      <c r="E323" s="439">
        <v>0</v>
      </c>
      <c r="F323" s="439"/>
      <c r="G323" s="439">
        <v>0</v>
      </c>
      <c r="H323" s="439"/>
      <c r="I323" s="439">
        <v>0</v>
      </c>
      <c r="K323" s="439">
        <v>0</v>
      </c>
      <c r="L323" s="439"/>
      <c r="M323" s="440">
        <f>SUM(C323:I323)</f>
        <v>0</v>
      </c>
      <c r="O323" s="540"/>
      <c r="Q323" s="396" t="s">
        <v>585</v>
      </c>
      <c r="R323" s="439">
        <f t="shared" ref="R323:R324" si="84">C323/$AE323</f>
        <v>0</v>
      </c>
      <c r="S323" s="439"/>
      <c r="T323" s="439">
        <f>E323/$AE323</f>
        <v>0</v>
      </c>
      <c r="U323" s="439"/>
      <c r="V323" s="439">
        <f>G323/$AE323</f>
        <v>0</v>
      </c>
      <c r="W323" s="439"/>
      <c r="X323" s="439">
        <f>I323/$AE323</f>
        <v>0</v>
      </c>
      <c r="Y323" s="439"/>
      <c r="Z323" s="439">
        <f>K323/$AE323</f>
        <v>0</v>
      </c>
      <c r="AA323" s="439"/>
      <c r="AB323" s="440">
        <f>M323/$AE323</f>
        <v>0</v>
      </c>
      <c r="AC323" s="439"/>
      <c r="AE323" s="396">
        <f>'Bilanc dhe Fitim Humbje'!M2</f>
        <v>139.59</v>
      </c>
    </row>
    <row r="324" spans="1:31">
      <c r="B324" s="396" t="s">
        <v>538</v>
      </c>
      <c r="C324" s="439">
        <f>-'PBC_Trade Pay 2012'!V41</f>
        <v>41809213.299999997</v>
      </c>
      <c r="D324" s="439"/>
      <c r="E324" s="439">
        <f>-'PBC_Trade Pay 2012'!W32</f>
        <v>99647919.819999993</v>
      </c>
      <c r="F324" s="439"/>
      <c r="G324" s="439">
        <f>-('PBC_Trade Pay 2012'!W9+'PBC_Trade Pay 2012'!W26)+E143</f>
        <v>29412152.500000119</v>
      </c>
      <c r="H324" s="439"/>
      <c r="I324" s="439">
        <f>-'PBC_Trade Pay 2012'!W7</f>
        <v>269900</v>
      </c>
      <c r="K324" s="439">
        <f>-SM_RLP!O6</f>
        <v>871287</v>
      </c>
      <c r="L324" s="439"/>
      <c r="M324" s="440">
        <f>SUM(C324:K324)</f>
        <v>172010472.62000012</v>
      </c>
      <c r="O324" s="540"/>
      <c r="Q324" s="396" t="s">
        <v>538</v>
      </c>
      <c r="R324" s="439">
        <f t="shared" si="84"/>
        <v>299514.38713374879</v>
      </c>
      <c r="S324" s="439"/>
      <c r="T324" s="439">
        <f>E324/$AE324</f>
        <v>713861.4501038756</v>
      </c>
      <c r="U324" s="439"/>
      <c r="V324" s="439">
        <f>G324/$AE324</f>
        <v>210703.86489003594</v>
      </c>
      <c r="W324" s="439"/>
      <c r="X324" s="439">
        <f>I324/$AE324</f>
        <v>1933.5195930940611</v>
      </c>
      <c r="Y324" s="439"/>
      <c r="Z324" s="439">
        <f>K324/$AE324</f>
        <v>6241.7580055877925</v>
      </c>
      <c r="AA324" s="439"/>
      <c r="AB324" s="440">
        <f>M324/$AE324</f>
        <v>1232254.9797263423</v>
      </c>
      <c r="AC324" s="439"/>
      <c r="AE324" s="396">
        <f>'Bilanc dhe Fitim Humbje'!M2</f>
        <v>139.59</v>
      </c>
    </row>
    <row r="325" spans="1:31">
      <c r="B325" s="406" t="s">
        <v>586</v>
      </c>
      <c r="C325" s="441">
        <f>C323-C324</f>
        <v>-41809213.299999997</v>
      </c>
      <c r="D325" s="439"/>
      <c r="E325" s="441">
        <f>E323-E324</f>
        <v>-99647919.819999993</v>
      </c>
      <c r="F325" s="439"/>
      <c r="G325" s="441">
        <f>G323-G324</f>
        <v>-29412152.500000119</v>
      </c>
      <c r="H325" s="439"/>
      <c r="I325" s="441">
        <f>I323-I324</f>
        <v>-269900</v>
      </c>
      <c r="K325" s="441">
        <f>K323-K324</f>
        <v>-871287</v>
      </c>
      <c r="L325" s="439"/>
      <c r="M325" s="441">
        <f>M323-M324</f>
        <v>-172010472.62000012</v>
      </c>
      <c r="O325" s="540"/>
      <c r="Q325" s="406" t="s">
        <v>586</v>
      </c>
      <c r="R325" s="441">
        <f>R323-R324</f>
        <v>-299514.38713374879</v>
      </c>
      <c r="S325" s="439"/>
      <c r="T325" s="441">
        <f>T323-T324</f>
        <v>-713861.4501038756</v>
      </c>
      <c r="U325" s="441"/>
      <c r="V325" s="441">
        <f>V323-V324</f>
        <v>-210703.86489003594</v>
      </c>
      <c r="W325" s="441"/>
      <c r="X325" s="441">
        <f>X323-X324</f>
        <v>-1933.5195930940611</v>
      </c>
      <c r="Y325" s="441"/>
      <c r="Z325" s="441">
        <f>Z323-Z324</f>
        <v>-6241.7580055877925</v>
      </c>
      <c r="AA325" s="441"/>
      <c r="AB325" s="441">
        <f>AB323-AB324</f>
        <v>-1232254.9797263423</v>
      </c>
      <c r="AC325" s="439"/>
    </row>
    <row r="326" spans="1:31">
      <c r="C326" s="439"/>
      <c r="D326" s="439"/>
      <c r="E326" s="439"/>
      <c r="F326" s="439"/>
      <c r="G326" s="439"/>
      <c r="H326" s="439"/>
      <c r="I326" s="439"/>
      <c r="K326" s="439"/>
      <c r="L326" s="439"/>
      <c r="M326" s="439"/>
      <c r="O326" s="540"/>
      <c r="R326" s="439"/>
      <c r="S326" s="439"/>
      <c r="T326" s="439"/>
      <c r="U326" s="439"/>
      <c r="V326" s="439"/>
      <c r="W326" s="439"/>
      <c r="X326" s="439"/>
      <c r="Y326" s="439"/>
      <c r="Z326" s="439"/>
      <c r="AA326" s="439"/>
      <c r="AB326" s="440"/>
      <c r="AC326" s="439"/>
    </row>
    <row r="327" spans="1:31">
      <c r="B327" s="396" t="s">
        <v>587</v>
      </c>
      <c r="C327" s="439">
        <v>0</v>
      </c>
      <c r="D327" s="439"/>
      <c r="E327" s="439"/>
      <c r="F327" s="439"/>
      <c r="G327" s="439">
        <v>7633823</v>
      </c>
      <c r="H327" s="439"/>
      <c r="I327" s="439">
        <v>0</v>
      </c>
      <c r="K327" s="439">
        <v>0</v>
      </c>
      <c r="L327" s="439"/>
      <c r="M327" s="440">
        <f>SUM(C327:K327)</f>
        <v>7633823</v>
      </c>
      <c r="O327" s="540"/>
      <c r="Q327" s="396" t="s">
        <v>587</v>
      </c>
      <c r="R327" s="439">
        <f>C327/$AE327</f>
        <v>0</v>
      </c>
      <c r="S327" s="439"/>
      <c r="T327" s="439">
        <f>E327/$AE327</f>
        <v>0</v>
      </c>
      <c r="U327" s="439"/>
      <c r="V327" s="439">
        <f>G327/$AE327</f>
        <v>54852.504131637572</v>
      </c>
      <c r="W327" s="439"/>
      <c r="X327" s="439">
        <f>I327/$AE327</f>
        <v>0</v>
      </c>
      <c r="Y327" s="439"/>
      <c r="Z327" s="439">
        <f>K327/$AE327</f>
        <v>0</v>
      </c>
      <c r="AA327" s="439"/>
      <c r="AB327" s="440">
        <f>M327/$AE327</f>
        <v>54852.504131637572</v>
      </c>
      <c r="AC327" s="439"/>
      <c r="AE327" s="396">
        <f>'Bilanc dhe Fitim Humbje'!M3</f>
        <v>139.16999999999999</v>
      </c>
    </row>
    <row r="328" spans="1:31">
      <c r="B328" s="406" t="s">
        <v>588</v>
      </c>
      <c r="C328" s="441">
        <f>C327</f>
        <v>0</v>
      </c>
      <c r="D328" s="439"/>
      <c r="E328" s="441">
        <f>E327</f>
        <v>0</v>
      </c>
      <c r="F328" s="439"/>
      <c r="G328" s="441">
        <f>G327</f>
        <v>7633823</v>
      </c>
      <c r="H328" s="439"/>
      <c r="I328" s="441">
        <f>I327</f>
        <v>0</v>
      </c>
      <c r="K328" s="441">
        <f>K327</f>
        <v>0</v>
      </c>
      <c r="L328" s="439"/>
      <c r="M328" s="441">
        <f>M327</f>
        <v>7633823</v>
      </c>
      <c r="O328" s="540"/>
      <c r="Q328" s="406" t="s">
        <v>588</v>
      </c>
      <c r="R328" s="441">
        <f>R327</f>
        <v>0</v>
      </c>
      <c r="S328" s="439"/>
      <c r="T328" s="441">
        <f>T327</f>
        <v>0</v>
      </c>
      <c r="U328" s="441"/>
      <c r="V328" s="441">
        <f>V327</f>
        <v>54852.504131637572</v>
      </c>
      <c r="W328" s="441"/>
      <c r="X328" s="441">
        <f>X327</f>
        <v>0</v>
      </c>
      <c r="Y328" s="441"/>
      <c r="Z328" s="441">
        <f>Z327</f>
        <v>0</v>
      </c>
      <c r="AA328" s="441"/>
      <c r="AB328" s="441">
        <f>AB327</f>
        <v>54852.504131637572</v>
      </c>
      <c r="AC328" s="439"/>
    </row>
    <row r="329" spans="1:31">
      <c r="C329" s="439"/>
      <c r="D329" s="439"/>
      <c r="E329" s="439"/>
      <c r="F329" s="439"/>
      <c r="G329" s="439"/>
      <c r="H329" s="439"/>
      <c r="I329" s="439"/>
      <c r="J329" s="439"/>
      <c r="K329" s="439"/>
      <c r="L329" s="439"/>
      <c r="M329" s="439"/>
      <c r="O329" s="540"/>
      <c r="R329" s="439"/>
      <c r="S329" s="439"/>
      <c r="T329" s="439"/>
      <c r="U329" s="439"/>
      <c r="V329" s="439"/>
      <c r="W329" s="439"/>
      <c r="X329" s="439"/>
      <c r="Y329" s="439"/>
      <c r="Z329" s="439"/>
      <c r="AA329" s="439"/>
      <c r="AB329" s="439"/>
      <c r="AC329" s="439"/>
      <c r="AD329" s="439"/>
    </row>
    <row r="330" spans="1:31">
      <c r="O330" s="540"/>
    </row>
    <row r="331" spans="1:31">
      <c r="A331" s="406" t="s">
        <v>651</v>
      </c>
      <c r="O331" s="540"/>
      <c r="P331" s="406" t="s">
        <v>651</v>
      </c>
    </row>
    <row r="332" spans="1:31">
      <c r="O332" s="540"/>
    </row>
    <row r="333" spans="1:31">
      <c r="A333" s="510" t="s">
        <v>706</v>
      </c>
      <c r="O333" s="540"/>
      <c r="P333" s="510" t="s">
        <v>706</v>
      </c>
      <c r="R333" s="396">
        <f>'Bilanc dhe Fitim Humbje'!K2</f>
        <v>140.19999999999999</v>
      </c>
      <c r="T333" s="396">
        <f>'Bilanc dhe Fitim Humbje'!M2</f>
        <v>139.59</v>
      </c>
    </row>
    <row r="334" spans="1:31">
      <c r="C334" s="637" t="s">
        <v>581</v>
      </c>
      <c r="D334" s="455"/>
      <c r="E334" s="637" t="s">
        <v>452</v>
      </c>
      <c r="O334" s="540"/>
      <c r="R334" s="637" t="s">
        <v>581</v>
      </c>
      <c r="S334" s="455"/>
      <c r="T334" s="637" t="s">
        <v>452</v>
      </c>
    </row>
    <row r="335" spans="1:31">
      <c r="C335" s="458" t="s">
        <v>435</v>
      </c>
      <c r="D335" s="456"/>
      <c r="E335" s="458" t="s">
        <v>435</v>
      </c>
      <c r="O335" s="540"/>
      <c r="R335" s="458" t="s">
        <v>441</v>
      </c>
      <c r="S335" s="456"/>
      <c r="T335" s="458" t="s">
        <v>441</v>
      </c>
    </row>
    <row r="336" spans="1:31">
      <c r="B336" s="532" t="s">
        <v>707</v>
      </c>
      <c r="C336" s="439">
        <f>'Bilanc dhe Fitim Humbje'!D14+'Bilanc dhe Fitim Humbje'!D16</f>
        <v>130305203.18213201</v>
      </c>
      <c r="D336" s="439"/>
      <c r="E336" s="439">
        <f>'Bilanc dhe Fitim Humbje'!F14+'Bilanc dhe Fitim Humbje'!F16</f>
        <v>82586754.392966002</v>
      </c>
      <c r="F336" s="439"/>
      <c r="O336" s="540"/>
      <c r="Q336" s="532" t="s">
        <v>707</v>
      </c>
      <c r="R336" s="439">
        <f>C336/R$333</f>
        <v>929423.70315358066</v>
      </c>
      <c r="S336" s="439"/>
      <c r="T336" s="439">
        <f>E336/T$333</f>
        <v>591638.04278935457</v>
      </c>
      <c r="U336" s="439"/>
    </row>
    <row r="337" spans="1:32">
      <c r="B337" s="532" t="s">
        <v>708</v>
      </c>
      <c r="C337" s="439">
        <f>'Bilanc dhe Fitim Humbje'!D17</f>
        <v>3361267.2874000319</v>
      </c>
      <c r="D337" s="439"/>
      <c r="E337" s="439">
        <f>'Bilanc dhe Fitim Humbje'!F17</f>
        <v>198287269.90649995</v>
      </c>
      <c r="F337" s="439"/>
      <c r="O337" s="540"/>
      <c r="Q337" s="532" t="s">
        <v>708</v>
      </c>
      <c r="R337" s="439">
        <f>C337/R$333</f>
        <v>23974.802335235607</v>
      </c>
      <c r="S337" s="439"/>
      <c r="T337" s="439">
        <f>E337/T$333</f>
        <v>1420497.6710831719</v>
      </c>
      <c r="U337" s="439"/>
    </row>
    <row r="338" spans="1:32" ht="13.55" thickBot="1">
      <c r="B338" s="406" t="s">
        <v>290</v>
      </c>
      <c r="C338" s="442">
        <f>SUM(C336:C337)</f>
        <v>133666470.46953204</v>
      </c>
      <c r="D338" s="440"/>
      <c r="E338" s="442">
        <f>SUM(E336:E337)</f>
        <v>280874024.29946595</v>
      </c>
      <c r="F338" s="439"/>
      <c r="O338" s="540"/>
      <c r="Q338" s="406" t="s">
        <v>290</v>
      </c>
      <c r="R338" s="442">
        <f>SUM(R336:R337)</f>
        <v>953398.5054888163</v>
      </c>
      <c r="S338" s="440"/>
      <c r="T338" s="442">
        <f>SUM(T336:T337)</f>
        <v>2012135.7138725263</v>
      </c>
      <c r="U338" s="439"/>
    </row>
    <row r="339" spans="1:32" ht="13.55" thickTop="1">
      <c r="C339" s="439"/>
      <c r="D339" s="439"/>
      <c r="E339" s="439"/>
      <c r="F339" s="439"/>
      <c r="O339" s="540"/>
      <c r="R339" s="439"/>
      <c r="S339" s="439"/>
      <c r="T339" s="439"/>
      <c r="U339" s="439"/>
    </row>
    <row r="340" spans="1:32">
      <c r="O340" s="540"/>
    </row>
    <row r="341" spans="1:32">
      <c r="O341" s="540"/>
    </row>
    <row r="342" spans="1:32">
      <c r="O342" s="540"/>
    </row>
    <row r="343" spans="1:32">
      <c r="O343" s="540"/>
    </row>
    <row r="344" spans="1:32">
      <c r="O344" s="540"/>
    </row>
    <row r="345" spans="1:32">
      <c r="A345" s="510" t="s">
        <v>652</v>
      </c>
      <c r="O345" s="540"/>
      <c r="P345" s="510" t="s">
        <v>652</v>
      </c>
    </row>
    <row r="346" spans="1:32">
      <c r="C346" s="457" t="s">
        <v>653</v>
      </c>
      <c r="D346" s="457"/>
      <c r="E346" s="457" t="s">
        <v>654</v>
      </c>
      <c r="F346" s="457"/>
      <c r="G346" s="457" t="s">
        <v>655</v>
      </c>
      <c r="H346" s="457"/>
      <c r="I346" s="457" t="s">
        <v>656</v>
      </c>
      <c r="J346" s="457"/>
      <c r="K346" s="457" t="s">
        <v>657</v>
      </c>
      <c r="O346" s="540"/>
      <c r="R346" s="457" t="s">
        <v>653</v>
      </c>
      <c r="S346" s="457"/>
      <c r="T346" s="457" t="s">
        <v>654</v>
      </c>
      <c r="U346" s="457"/>
      <c r="V346" s="457" t="s">
        <v>655</v>
      </c>
      <c r="W346" s="457"/>
      <c r="X346" s="457" t="s">
        <v>656</v>
      </c>
      <c r="Y346" s="457"/>
      <c r="Z346" s="457" t="s">
        <v>657</v>
      </c>
      <c r="AA346" s="457"/>
    </row>
    <row r="347" spans="1:32">
      <c r="C347" s="458" t="s">
        <v>658</v>
      </c>
      <c r="D347" s="512"/>
      <c r="E347" s="458" t="s">
        <v>658</v>
      </c>
      <c r="F347" s="512"/>
      <c r="G347" s="458" t="s">
        <v>658</v>
      </c>
      <c r="H347" s="512"/>
      <c r="I347" s="458" t="s">
        <v>658</v>
      </c>
      <c r="J347" s="512"/>
      <c r="K347" s="458" t="s">
        <v>658</v>
      </c>
      <c r="M347" s="449" t="s">
        <v>284</v>
      </c>
      <c r="N347" s="450" t="s">
        <v>402</v>
      </c>
      <c r="O347" s="540"/>
      <c r="R347" s="458" t="s">
        <v>441</v>
      </c>
      <c r="S347" s="512"/>
      <c r="T347" s="458" t="s">
        <v>441</v>
      </c>
      <c r="U347" s="512"/>
      <c r="V347" s="458" t="s">
        <v>441</v>
      </c>
      <c r="W347" s="512"/>
      <c r="X347" s="458" t="s">
        <v>441</v>
      </c>
      <c r="Y347" s="512"/>
      <c r="Z347" s="458" t="s">
        <v>441</v>
      </c>
      <c r="AA347" s="512"/>
      <c r="AD347" s="449" t="s">
        <v>284</v>
      </c>
      <c r="AE347" s="450" t="s">
        <v>402</v>
      </c>
    </row>
    <row r="348" spans="1:32">
      <c r="B348" s="511" t="s">
        <v>581</v>
      </c>
      <c r="C348" s="406"/>
      <c r="E348" s="406"/>
      <c r="G348" s="406"/>
      <c r="I348" s="406"/>
      <c r="K348" s="406"/>
      <c r="O348" s="540"/>
      <c r="Q348" s="511" t="s">
        <v>581</v>
      </c>
      <c r="R348" s="406"/>
      <c r="T348" s="406"/>
      <c r="V348" s="406"/>
      <c r="X348" s="406"/>
      <c r="Z348" s="406"/>
    </row>
    <row r="349" spans="1:32">
      <c r="B349" s="406" t="s">
        <v>659</v>
      </c>
      <c r="C349" s="439"/>
      <c r="D349" s="439"/>
      <c r="E349" s="439"/>
      <c r="F349" s="439"/>
      <c r="G349" s="439"/>
      <c r="H349" s="439"/>
      <c r="I349" s="439"/>
      <c r="J349" s="439"/>
      <c r="K349" s="439"/>
      <c r="L349" s="439"/>
      <c r="M349" s="439"/>
      <c r="O349" s="540"/>
      <c r="Q349" s="406" t="s">
        <v>659</v>
      </c>
      <c r="R349" s="439"/>
      <c r="S349" s="439"/>
      <c r="T349" s="439"/>
      <c r="U349" s="439"/>
      <c r="V349" s="439"/>
      <c r="W349" s="439"/>
      <c r="X349" s="439"/>
      <c r="Y349" s="439"/>
      <c r="Z349" s="439"/>
      <c r="AA349" s="439"/>
      <c r="AC349" s="439"/>
      <c r="AD349" s="439"/>
    </row>
    <row r="350" spans="1:32">
      <c r="B350" s="396" t="s">
        <v>538</v>
      </c>
      <c r="C350" s="440">
        <f t="shared" ref="C350:C353" si="85">SUM(E350:K350)</f>
        <v>141213367.50953197</v>
      </c>
      <c r="D350" s="439"/>
      <c r="E350" s="439">
        <f>C153-I350</f>
        <v>97814706.749531984</v>
      </c>
      <c r="F350" s="439"/>
      <c r="G350" s="439">
        <v>0</v>
      </c>
      <c r="H350" s="439"/>
      <c r="I350" s="439">
        <v>43398660.759999998</v>
      </c>
      <c r="J350" s="439"/>
      <c r="K350" s="439">
        <v>0</v>
      </c>
      <c r="L350" s="439"/>
      <c r="M350" s="439">
        <f>C153</f>
        <v>141213367.50953197</v>
      </c>
      <c r="N350" s="513">
        <f>M350-C350</f>
        <v>0</v>
      </c>
      <c r="O350" s="540"/>
      <c r="Q350" s="396" t="s">
        <v>538</v>
      </c>
      <c r="R350" s="440">
        <f>SUM(T350:AA350)</f>
        <v>1007228.013620057</v>
      </c>
      <c r="S350" s="439"/>
      <c r="T350" s="439">
        <f>E350/$AF350</f>
        <v>697679.79136613407</v>
      </c>
      <c r="U350" s="439"/>
      <c r="V350" s="439">
        <f>G350/$AF350</f>
        <v>0</v>
      </c>
      <c r="W350" s="439"/>
      <c r="X350" s="439">
        <f>I350/$AF350</f>
        <v>309548.22225392296</v>
      </c>
      <c r="Y350" s="439"/>
      <c r="Z350" s="439">
        <f>K350/$AF350</f>
        <v>0</v>
      </c>
      <c r="AA350" s="439"/>
      <c r="AC350" s="439"/>
      <c r="AD350" s="439">
        <f>R153</f>
        <v>1007228.0136200569</v>
      </c>
      <c r="AE350" s="513">
        <f>AD350-R350</f>
        <v>0</v>
      </c>
      <c r="AF350" s="396">
        <f>'Bilanc dhe Fitim Humbje'!K2</f>
        <v>140.19999999999999</v>
      </c>
    </row>
    <row r="351" spans="1:32">
      <c r="B351" s="396" t="s">
        <v>660</v>
      </c>
      <c r="C351" s="440">
        <f t="shared" si="85"/>
        <v>11616729.292336017</v>
      </c>
      <c r="D351" s="439"/>
      <c r="E351" s="439">
        <f>C154</f>
        <v>11616729.292336017</v>
      </c>
      <c r="F351" s="439"/>
      <c r="G351" s="439">
        <v>0</v>
      </c>
      <c r="H351" s="439"/>
      <c r="I351" s="439">
        <v>0</v>
      </c>
      <c r="J351" s="439"/>
      <c r="K351" s="439">
        <v>0</v>
      </c>
      <c r="L351" s="439"/>
      <c r="M351" s="439">
        <f>C154</f>
        <v>11616729.292336017</v>
      </c>
      <c r="N351" s="513">
        <f t="shared" ref="N351:N353" si="86">M351-C351</f>
        <v>0</v>
      </c>
      <c r="O351" s="540"/>
      <c r="Q351" s="396" t="s">
        <v>660</v>
      </c>
      <c r="R351" s="440">
        <f>SUM(T351:AA351)</f>
        <v>82858.268846904553</v>
      </c>
      <c r="S351" s="439"/>
      <c r="T351" s="439">
        <f>E351/$AF351</f>
        <v>82858.268846904553</v>
      </c>
      <c r="U351" s="439"/>
      <c r="V351" s="439">
        <f>G351/$AF351</f>
        <v>0</v>
      </c>
      <c r="W351" s="439"/>
      <c r="X351" s="439">
        <f>I351/$AF351</f>
        <v>0</v>
      </c>
      <c r="Y351" s="439"/>
      <c r="Z351" s="439">
        <f>K351/$AF351</f>
        <v>0</v>
      </c>
      <c r="AA351" s="439"/>
      <c r="AC351" s="439"/>
      <c r="AD351" s="439">
        <f>R154</f>
        <v>82858.268846904553</v>
      </c>
      <c r="AE351" s="513">
        <f t="shared" ref="AE351:AE353" si="87">AD351-R351</f>
        <v>0</v>
      </c>
      <c r="AF351" s="396">
        <f>AF350</f>
        <v>140.19999999999999</v>
      </c>
    </row>
    <row r="352" spans="1:32">
      <c r="B352" s="396" t="s">
        <v>339</v>
      </c>
      <c r="C352" s="440">
        <f t="shared" si="85"/>
        <v>29648012.449999999</v>
      </c>
      <c r="D352" s="439"/>
      <c r="E352" s="439">
        <v>0</v>
      </c>
      <c r="F352" s="439"/>
      <c r="G352" s="439">
        <v>0</v>
      </c>
      <c r="H352" s="439"/>
      <c r="I352" s="439">
        <f>'Bilanc dhe Fitim Humbje'!D34</f>
        <v>29648012.449999999</v>
      </c>
      <c r="J352" s="439"/>
      <c r="K352" s="439">
        <v>0</v>
      </c>
      <c r="L352" s="439"/>
      <c r="M352" s="439">
        <f>'Bilanc dhe Fitim Humbje'!D34</f>
        <v>29648012.449999999</v>
      </c>
      <c r="N352" s="513">
        <f t="shared" si="86"/>
        <v>0</v>
      </c>
      <c r="O352" s="540"/>
      <c r="Q352" s="396" t="s">
        <v>339</v>
      </c>
      <c r="R352" s="440">
        <f>SUM(T352:AA352)</f>
        <v>211469.41833095578</v>
      </c>
      <c r="S352" s="439"/>
      <c r="T352" s="439">
        <f>E352/$AF352</f>
        <v>0</v>
      </c>
      <c r="U352" s="439"/>
      <c r="V352" s="439">
        <f>G352/$AF352</f>
        <v>0</v>
      </c>
      <c r="W352" s="439"/>
      <c r="X352" s="439">
        <f>I352/$AF352</f>
        <v>211469.41833095578</v>
      </c>
      <c r="Y352" s="439"/>
      <c r="Z352" s="439">
        <f>K352/$AF352</f>
        <v>0</v>
      </c>
      <c r="AA352" s="439"/>
      <c r="AC352" s="439"/>
      <c r="AD352" s="439">
        <f>'Bilanc dhe Fitim Humbje'!K34</f>
        <v>211469.41833095578</v>
      </c>
      <c r="AE352" s="513">
        <f t="shared" si="87"/>
        <v>0</v>
      </c>
      <c r="AF352" s="396">
        <f t="shared" ref="AF352:AF353" si="88">AF351</f>
        <v>140.19999999999999</v>
      </c>
    </row>
    <row r="353" spans="1:32">
      <c r="B353" s="396" t="s">
        <v>661</v>
      </c>
      <c r="C353" s="440">
        <f t="shared" si="85"/>
        <v>254108159.1825282</v>
      </c>
      <c r="D353" s="439"/>
      <c r="E353" s="439">
        <v>0</v>
      </c>
      <c r="F353" s="439"/>
      <c r="G353" s="439">
        <v>0</v>
      </c>
      <c r="H353" s="439"/>
      <c r="I353" s="439">
        <f>C127</f>
        <v>6693709.8730555139</v>
      </c>
      <c r="J353" s="439"/>
      <c r="K353" s="439">
        <f>C132</f>
        <v>247414449.30947268</v>
      </c>
      <c r="L353" s="439"/>
      <c r="M353" s="439">
        <f>C133</f>
        <v>254108159.1825282</v>
      </c>
      <c r="N353" s="513">
        <f t="shared" si="86"/>
        <v>0</v>
      </c>
      <c r="O353" s="540"/>
      <c r="Q353" s="396" t="s">
        <v>661</v>
      </c>
      <c r="R353" s="440">
        <f>SUM(T353:AA353)</f>
        <v>1812469.0383917848</v>
      </c>
      <c r="S353" s="439"/>
      <c r="T353" s="439">
        <f>E353/$AF353</f>
        <v>0</v>
      </c>
      <c r="U353" s="439"/>
      <c r="V353" s="439">
        <f>G353/$AF353</f>
        <v>0</v>
      </c>
      <c r="W353" s="439"/>
      <c r="X353" s="439">
        <f>I353/$AF353</f>
        <v>47744.007653748318</v>
      </c>
      <c r="Y353" s="439"/>
      <c r="Z353" s="439">
        <f>K353/$AF353</f>
        <v>1764725.0307380364</v>
      </c>
      <c r="AA353" s="439"/>
      <c r="AC353" s="439"/>
      <c r="AD353" s="439">
        <f>R133</f>
        <v>1812469.038391785</v>
      </c>
      <c r="AE353" s="513">
        <f t="shared" si="87"/>
        <v>0</v>
      </c>
      <c r="AF353" s="396">
        <f t="shared" si="88"/>
        <v>140.19999999999999</v>
      </c>
    </row>
    <row r="354" spans="1:32" ht="13.55" thickBot="1">
      <c r="C354" s="442">
        <f>SUM(C350:C353)</f>
        <v>436586268.43439615</v>
      </c>
      <c r="D354" s="440"/>
      <c r="E354" s="442">
        <f>SUM(E350:E353)</f>
        <v>109431436.041868</v>
      </c>
      <c r="F354" s="440"/>
      <c r="G354" s="442">
        <f>SUM(G350:G353)</f>
        <v>0</v>
      </c>
      <c r="H354" s="440"/>
      <c r="I354" s="442">
        <f>SUM(I350:I353)</f>
        <v>79740383.083055511</v>
      </c>
      <c r="J354" s="440"/>
      <c r="K354" s="442">
        <f>SUM(K350:K353)</f>
        <v>247414449.30947268</v>
      </c>
      <c r="L354" s="439"/>
      <c r="M354" s="439"/>
      <c r="N354" s="515"/>
      <c r="O354" s="540"/>
      <c r="R354" s="442">
        <f>SUM(R350:R353)</f>
        <v>3114024.7391897021</v>
      </c>
      <c r="S354" s="440"/>
      <c r="T354" s="442">
        <f>SUM(T350:T353)</f>
        <v>780538.06021303858</v>
      </c>
      <c r="U354" s="440"/>
      <c r="V354" s="442">
        <f>SUM(V350:V353)</f>
        <v>0</v>
      </c>
      <c r="W354" s="440"/>
      <c r="X354" s="442">
        <f>SUM(X350:X353)</f>
        <v>568761.64823862701</v>
      </c>
      <c r="Y354" s="440"/>
      <c r="Z354" s="442">
        <f>SUM(Z350:Z353)</f>
        <v>1764725.0307380364</v>
      </c>
      <c r="AA354" s="440"/>
      <c r="AC354" s="439"/>
      <c r="AD354" s="439"/>
      <c r="AE354" s="515"/>
    </row>
    <row r="355" spans="1:32" ht="13.55" thickTop="1">
      <c r="C355" s="439"/>
      <c r="D355" s="439"/>
      <c r="E355" s="439"/>
      <c r="F355" s="439"/>
      <c r="G355" s="439"/>
      <c r="H355" s="439"/>
      <c r="I355" s="439"/>
      <c r="J355" s="439"/>
      <c r="K355" s="439"/>
      <c r="L355" s="439"/>
      <c r="M355" s="439"/>
      <c r="N355" s="515"/>
      <c r="O355" s="540"/>
      <c r="R355" s="439"/>
      <c r="S355" s="439"/>
      <c r="T355" s="439"/>
      <c r="U355" s="439"/>
      <c r="V355" s="439"/>
      <c r="W355" s="439"/>
      <c r="X355" s="439"/>
      <c r="Y355" s="439"/>
      <c r="Z355" s="439"/>
      <c r="AA355" s="439"/>
      <c r="AC355" s="439"/>
      <c r="AD355" s="439"/>
      <c r="AE355" s="515"/>
    </row>
    <row r="356" spans="1:32">
      <c r="B356" s="511" t="s">
        <v>452</v>
      </c>
      <c r="C356" s="439"/>
      <c r="D356" s="439"/>
      <c r="E356" s="439"/>
      <c r="F356" s="439"/>
      <c r="G356" s="439"/>
      <c r="H356" s="439"/>
      <c r="I356" s="439"/>
      <c r="J356" s="439"/>
      <c r="K356" s="439"/>
      <c r="L356" s="439"/>
      <c r="M356" s="439"/>
      <c r="N356" s="515"/>
      <c r="O356" s="540"/>
      <c r="Q356" s="511" t="s">
        <v>452</v>
      </c>
      <c r="R356" s="439"/>
      <c r="S356" s="439"/>
      <c r="T356" s="439"/>
      <c r="U356" s="439"/>
      <c r="V356" s="439"/>
      <c r="W356" s="439"/>
      <c r="X356" s="439"/>
      <c r="Y356" s="439"/>
      <c r="Z356" s="439"/>
      <c r="AA356" s="439"/>
      <c r="AC356" s="439"/>
      <c r="AD356" s="439"/>
      <c r="AE356" s="515"/>
    </row>
    <row r="357" spans="1:32">
      <c r="B357" s="406" t="s">
        <v>659</v>
      </c>
      <c r="C357" s="439"/>
      <c r="D357" s="439"/>
      <c r="E357" s="439"/>
      <c r="F357" s="439"/>
      <c r="G357" s="439"/>
      <c r="H357" s="439"/>
      <c r="I357" s="439"/>
      <c r="J357" s="439"/>
      <c r="K357" s="439"/>
      <c r="L357" s="439"/>
      <c r="M357" s="439"/>
      <c r="N357" s="515"/>
      <c r="O357" s="540"/>
      <c r="Q357" s="406" t="s">
        <v>659</v>
      </c>
      <c r="R357" s="439"/>
      <c r="S357" s="439"/>
      <c r="T357" s="439"/>
      <c r="U357" s="439"/>
      <c r="V357" s="439"/>
      <c r="W357" s="439"/>
      <c r="X357" s="439"/>
      <c r="Y357" s="439"/>
      <c r="Z357" s="439"/>
      <c r="AA357" s="439"/>
      <c r="AC357" s="439"/>
      <c r="AD357" s="439"/>
      <c r="AE357" s="515"/>
    </row>
    <row r="358" spans="1:32">
      <c r="B358" s="396" t="s">
        <v>538</v>
      </c>
      <c r="C358" s="440">
        <f t="shared" ref="C358:C361" si="89">SUM(E358:K358)</f>
        <v>141730317.12</v>
      </c>
      <c r="D358" s="439"/>
      <c r="E358" s="439">
        <f>E153-I358</f>
        <v>100118783.31550828</v>
      </c>
      <c r="F358" s="439"/>
      <c r="G358" s="439">
        <v>0</v>
      </c>
      <c r="H358" s="439"/>
      <c r="I358" s="439">
        <v>41611533.804491721</v>
      </c>
      <c r="J358" s="439"/>
      <c r="K358" s="439">
        <v>0</v>
      </c>
      <c r="L358" s="439"/>
      <c r="M358" s="439">
        <f>E153</f>
        <v>141730317.12</v>
      </c>
      <c r="N358" s="513">
        <f t="shared" ref="N358:N361" si="90">M358-C358</f>
        <v>0</v>
      </c>
      <c r="O358" s="540"/>
      <c r="Q358" s="396" t="s">
        <v>538</v>
      </c>
      <c r="R358" s="440">
        <f>SUM(T358:AA358)</f>
        <v>1015332.8828712658</v>
      </c>
      <c r="S358" s="439"/>
      <c r="T358" s="439">
        <f t="shared" ref="T358:T361" si="91">E358/$AF358</f>
        <v>717234.63941190823</v>
      </c>
      <c r="U358" s="439"/>
      <c r="V358" s="439">
        <f t="shared" ref="V358:V361" si="92">G358/$AF358</f>
        <v>0</v>
      </c>
      <c r="W358" s="439"/>
      <c r="X358" s="439">
        <f>I358/$AF358</f>
        <v>298098.24345935753</v>
      </c>
      <c r="Y358" s="439"/>
      <c r="Z358" s="439">
        <f>K358/$AF358</f>
        <v>0</v>
      </c>
      <c r="AA358" s="439"/>
      <c r="AC358" s="439"/>
      <c r="AD358" s="439">
        <f>T153</f>
        <v>1015332.8828712659</v>
      </c>
      <c r="AE358" s="513">
        <f t="shared" ref="AE358:AE361" si="93">AD358-R358</f>
        <v>0</v>
      </c>
      <c r="AF358" s="396">
        <f>'Bilanc dhe Fitim Humbje'!M2</f>
        <v>139.59</v>
      </c>
    </row>
    <row r="359" spans="1:32">
      <c r="B359" s="396" t="s">
        <v>660</v>
      </c>
      <c r="C359" s="440">
        <f t="shared" si="89"/>
        <v>1210239.3953149915</v>
      </c>
      <c r="D359" s="439"/>
      <c r="E359" s="439">
        <f>E154</f>
        <v>1210239.3953149915</v>
      </c>
      <c r="F359" s="439"/>
      <c r="G359" s="439">
        <v>0</v>
      </c>
      <c r="H359" s="439"/>
      <c r="I359" s="439">
        <v>0</v>
      </c>
      <c r="J359" s="439"/>
      <c r="K359" s="439">
        <v>0</v>
      </c>
      <c r="L359" s="439"/>
      <c r="M359" s="439">
        <f>E154</f>
        <v>1210239.3953149915</v>
      </c>
      <c r="N359" s="513">
        <f t="shared" si="90"/>
        <v>0</v>
      </c>
      <c r="O359" s="540"/>
      <c r="Q359" s="396" t="s">
        <v>660</v>
      </c>
      <c r="R359" s="440">
        <f>SUM(T359:AA359)</f>
        <v>8669.9576997993518</v>
      </c>
      <c r="S359" s="439"/>
      <c r="T359" s="439">
        <f>E359/$AF359</f>
        <v>8669.9576997993518</v>
      </c>
      <c r="U359" s="439"/>
      <c r="V359" s="439">
        <f t="shared" si="92"/>
        <v>0</v>
      </c>
      <c r="W359" s="439"/>
      <c r="X359" s="439">
        <f>I359/$AF359</f>
        <v>0</v>
      </c>
      <c r="Y359" s="439"/>
      <c r="Z359" s="439">
        <f>K359/$AF359</f>
        <v>0</v>
      </c>
      <c r="AA359" s="439"/>
      <c r="AC359" s="439"/>
      <c r="AD359" s="439">
        <f>T154</f>
        <v>8669.9576997993518</v>
      </c>
      <c r="AE359" s="513">
        <f t="shared" si="93"/>
        <v>0</v>
      </c>
      <c r="AF359" s="396">
        <f>AF358</f>
        <v>139.59</v>
      </c>
    </row>
    <row r="360" spans="1:32">
      <c r="B360" s="396" t="s">
        <v>339</v>
      </c>
      <c r="C360" s="440">
        <f t="shared" si="89"/>
        <v>28803245.500000119</v>
      </c>
      <c r="D360" s="439"/>
      <c r="E360" s="439">
        <f>'Bilanc dhe Fitim Humbje'!F34</f>
        <v>28803245.500000119</v>
      </c>
      <c r="F360" s="439"/>
      <c r="G360" s="439">
        <v>0</v>
      </c>
      <c r="H360" s="439"/>
      <c r="I360" s="454">
        <v>0</v>
      </c>
      <c r="J360" s="439"/>
      <c r="K360" s="439">
        <v>0</v>
      </c>
      <c r="L360" s="439"/>
      <c r="M360" s="439">
        <f>'Bilanc dhe Fitim Humbje'!F34</f>
        <v>28803245.500000119</v>
      </c>
      <c r="N360" s="513">
        <f t="shared" si="90"/>
        <v>0</v>
      </c>
      <c r="O360" s="540"/>
      <c r="Q360" s="396" t="s">
        <v>339</v>
      </c>
      <c r="R360" s="440">
        <f>SUM(T360:AA360)</f>
        <v>206341.75442367018</v>
      </c>
      <c r="S360" s="439"/>
      <c r="T360" s="439">
        <f t="shared" si="91"/>
        <v>206341.75442367018</v>
      </c>
      <c r="U360" s="439"/>
      <c r="V360" s="439">
        <f>G360/$AF360</f>
        <v>0</v>
      </c>
      <c r="W360" s="439"/>
      <c r="X360" s="454">
        <f>I360/$AF360</f>
        <v>0</v>
      </c>
      <c r="Y360" s="439"/>
      <c r="Z360" s="439">
        <f>K360/$AF360</f>
        <v>0</v>
      </c>
      <c r="AA360" s="439"/>
      <c r="AC360" s="439"/>
      <c r="AD360" s="439">
        <f>'Bilanc dhe Fitim Humbje'!M34</f>
        <v>206341.75442367018</v>
      </c>
      <c r="AE360" s="513">
        <f t="shared" si="93"/>
        <v>0</v>
      </c>
      <c r="AF360" s="396">
        <f t="shared" ref="AF360:AF361" si="94">AF359</f>
        <v>139.59</v>
      </c>
    </row>
    <row r="361" spans="1:32">
      <c r="B361" s="396" t="s">
        <v>661</v>
      </c>
      <c r="C361" s="440">
        <f t="shared" si="89"/>
        <v>1226666.5597371999</v>
      </c>
      <c r="D361" s="439"/>
      <c r="E361" s="439">
        <v>0</v>
      </c>
      <c r="F361" s="439"/>
      <c r="G361" s="439">
        <v>0</v>
      </c>
      <c r="H361" s="439"/>
      <c r="I361" s="439">
        <f>E127</f>
        <v>308906.934262052</v>
      </c>
      <c r="J361" s="439"/>
      <c r="K361" s="439">
        <f>E132</f>
        <v>917759.62547514797</v>
      </c>
      <c r="L361" s="439"/>
      <c r="M361" s="439">
        <f>E133</f>
        <v>1226666.5597371999</v>
      </c>
      <c r="N361" s="513">
        <f t="shared" si="90"/>
        <v>0</v>
      </c>
      <c r="O361" s="540"/>
      <c r="Q361" s="396" t="s">
        <v>661</v>
      </c>
      <c r="R361" s="440">
        <f>SUM(T361:AA361)</f>
        <v>8787.6392272884877</v>
      </c>
      <c r="S361" s="439"/>
      <c r="T361" s="439">
        <f t="shared" si="91"/>
        <v>0</v>
      </c>
      <c r="U361" s="439"/>
      <c r="V361" s="439">
        <f t="shared" si="92"/>
        <v>0</v>
      </c>
      <c r="W361" s="439"/>
      <c r="X361" s="439">
        <f>I361/$AF361</f>
        <v>2212.9589101085462</v>
      </c>
      <c r="Y361" s="439"/>
      <c r="Z361" s="439">
        <f>K361/$AF361</f>
        <v>6574.6803171799411</v>
      </c>
      <c r="AA361" s="439"/>
      <c r="AC361" s="439"/>
      <c r="AD361" s="439">
        <f>T133</f>
        <v>8787.6392272884877</v>
      </c>
      <c r="AE361" s="513">
        <f t="shared" si="93"/>
        <v>0</v>
      </c>
      <c r="AF361" s="396">
        <f t="shared" si="94"/>
        <v>139.59</v>
      </c>
    </row>
    <row r="362" spans="1:32" ht="13.55" thickBot="1">
      <c r="C362" s="442">
        <f>SUM(C358:C361)</f>
        <v>172970468.57505232</v>
      </c>
      <c r="D362" s="440"/>
      <c r="E362" s="442">
        <f>SUM(E358:E361)</f>
        <v>130132268.21082339</v>
      </c>
      <c r="F362" s="440"/>
      <c r="G362" s="442">
        <f>SUM(G358:G361)</f>
        <v>0</v>
      </c>
      <c r="H362" s="440"/>
      <c r="I362" s="442">
        <f>SUM(I358:I361)</f>
        <v>41920440.738753773</v>
      </c>
      <c r="J362" s="440"/>
      <c r="K362" s="442">
        <f>SUM(K358:K361)</f>
        <v>917759.62547514797</v>
      </c>
      <c r="L362" s="439"/>
      <c r="M362" s="439"/>
      <c r="O362" s="540"/>
      <c r="R362" s="442">
        <f>SUM(R358:R361)</f>
        <v>1239132.2342220237</v>
      </c>
      <c r="S362" s="440"/>
      <c r="T362" s="442">
        <f>SUM(T358:T361)</f>
        <v>932246.35153537779</v>
      </c>
      <c r="U362" s="440"/>
      <c r="V362" s="442">
        <f>SUM(V358:V361)</f>
        <v>0</v>
      </c>
      <c r="W362" s="440"/>
      <c r="X362" s="442">
        <f>SUM(X358:X361)</f>
        <v>300311.20236946607</v>
      </c>
      <c r="Y362" s="440"/>
      <c r="Z362" s="442">
        <f>SUM(Z358:Z361)</f>
        <v>6574.6803171799411</v>
      </c>
      <c r="AA362" s="440"/>
      <c r="AC362" s="439"/>
      <c r="AD362" s="439"/>
    </row>
    <row r="363" spans="1:32" ht="13.55" thickTop="1">
      <c r="C363" s="439"/>
      <c r="D363" s="439"/>
      <c r="E363" s="439"/>
      <c r="F363" s="439"/>
      <c r="G363" s="439"/>
      <c r="H363" s="439"/>
      <c r="I363" s="439"/>
      <c r="J363" s="439"/>
      <c r="K363" s="439"/>
      <c r="L363" s="439"/>
      <c r="M363" s="439"/>
      <c r="O363" s="540"/>
      <c r="R363" s="439"/>
      <c r="S363" s="439"/>
      <c r="T363" s="439"/>
      <c r="U363" s="439"/>
      <c r="V363" s="439"/>
      <c r="W363" s="439"/>
      <c r="X363" s="439"/>
      <c r="Y363" s="439"/>
      <c r="Z363" s="439"/>
      <c r="AA363" s="439"/>
      <c r="AB363" s="439"/>
      <c r="AC363" s="439"/>
      <c r="AD363" s="439"/>
    </row>
    <row r="364" spans="1:32">
      <c r="C364" s="439"/>
      <c r="D364" s="439"/>
      <c r="E364" s="439"/>
      <c r="F364" s="439"/>
      <c r="G364" s="439"/>
      <c r="H364" s="439"/>
      <c r="I364" s="439"/>
      <c r="J364" s="439"/>
      <c r="K364" s="439"/>
      <c r="L364" s="439"/>
      <c r="M364" s="439"/>
      <c r="O364" s="540"/>
      <c r="R364" s="439"/>
      <c r="S364" s="439"/>
      <c r="T364" s="439"/>
      <c r="U364" s="439"/>
      <c r="V364" s="439"/>
      <c r="W364" s="439"/>
      <c r="X364" s="439"/>
      <c r="Y364" s="439"/>
      <c r="Z364" s="439"/>
      <c r="AA364" s="439"/>
      <c r="AB364" s="439"/>
      <c r="AC364" s="439"/>
      <c r="AD364" s="439"/>
    </row>
    <row r="365" spans="1:32">
      <c r="A365" s="510" t="s">
        <v>662</v>
      </c>
      <c r="C365" s="439"/>
      <c r="D365" s="439"/>
      <c r="E365" s="439"/>
      <c r="F365" s="439"/>
      <c r="G365" s="439"/>
      <c r="H365" s="439"/>
      <c r="I365" s="439"/>
      <c r="J365" s="439"/>
      <c r="K365" s="439"/>
      <c r="L365" s="439"/>
      <c r="M365" s="439"/>
      <c r="O365" s="540"/>
      <c r="P365" s="510" t="s">
        <v>662</v>
      </c>
      <c r="R365" s="439"/>
      <c r="S365" s="439"/>
      <c r="T365" s="439"/>
      <c r="U365" s="439"/>
      <c r="V365" s="439"/>
      <c r="W365" s="439"/>
      <c r="X365" s="439"/>
      <c r="Y365" s="439"/>
      <c r="Z365" s="439"/>
      <c r="AA365" s="439"/>
      <c r="AB365" s="439"/>
      <c r="AC365" s="439"/>
      <c r="AD365" s="439"/>
    </row>
    <row r="366" spans="1:32">
      <c r="C366" s="457" t="s">
        <v>653</v>
      </c>
      <c r="D366" s="457"/>
      <c r="E366" s="457" t="s">
        <v>413</v>
      </c>
      <c r="F366" s="457"/>
      <c r="G366" s="457" t="s">
        <v>302</v>
      </c>
      <c r="H366" s="439"/>
      <c r="I366" s="439"/>
      <c r="J366" s="439"/>
      <c r="K366" s="439"/>
      <c r="L366" s="439"/>
      <c r="M366" s="439"/>
      <c r="O366" s="540"/>
      <c r="R366" s="457" t="s">
        <v>653</v>
      </c>
      <c r="S366" s="457"/>
      <c r="T366" s="457" t="s">
        <v>413</v>
      </c>
      <c r="U366" s="457"/>
      <c r="V366" s="457" t="s">
        <v>302</v>
      </c>
      <c r="W366" s="439"/>
      <c r="X366" s="439"/>
      <c r="Y366" s="439"/>
      <c r="Z366" s="439"/>
      <c r="AA366" s="439"/>
      <c r="AB366" s="439"/>
      <c r="AC366" s="439"/>
      <c r="AD366" s="439"/>
    </row>
    <row r="367" spans="1:32">
      <c r="C367" s="458" t="s">
        <v>658</v>
      </c>
      <c r="D367" s="512"/>
      <c r="E367" s="458" t="s">
        <v>658</v>
      </c>
      <c r="F367" s="512"/>
      <c r="G367" s="458" t="s">
        <v>658</v>
      </c>
      <c r="H367" s="439"/>
      <c r="I367" s="449" t="s">
        <v>284</v>
      </c>
      <c r="J367" s="449"/>
      <c r="K367" s="450" t="s">
        <v>402</v>
      </c>
      <c r="L367" s="439"/>
      <c r="M367" s="439"/>
      <c r="O367" s="540"/>
      <c r="R367" s="458" t="s">
        <v>441</v>
      </c>
      <c r="S367" s="512"/>
      <c r="T367" s="458" t="s">
        <v>441</v>
      </c>
      <c r="U367" s="512"/>
      <c r="V367" s="458" t="s">
        <v>441</v>
      </c>
      <c r="W367" s="439"/>
      <c r="X367" s="439"/>
      <c r="Y367" s="439"/>
      <c r="Z367" s="449" t="s">
        <v>284</v>
      </c>
      <c r="AA367" s="449"/>
      <c r="AB367" s="450" t="s">
        <v>402</v>
      </c>
      <c r="AC367" s="439"/>
      <c r="AD367" s="439"/>
    </row>
    <row r="368" spans="1:32">
      <c r="B368" s="511" t="s">
        <v>581</v>
      </c>
      <c r="C368" s="470"/>
      <c r="D368" s="456"/>
      <c r="E368" s="470"/>
      <c r="F368" s="456"/>
      <c r="G368" s="470"/>
      <c r="H368" s="439"/>
      <c r="I368" s="439"/>
      <c r="J368" s="439"/>
      <c r="K368" s="439"/>
      <c r="L368" s="439"/>
      <c r="M368" s="439"/>
      <c r="O368" s="540"/>
      <c r="Q368" s="511" t="s">
        <v>581</v>
      </c>
      <c r="R368" s="470"/>
      <c r="S368" s="456"/>
      <c r="T368" s="470"/>
      <c r="U368" s="456"/>
      <c r="V368" s="470"/>
      <c r="W368" s="439"/>
      <c r="X368" s="439"/>
      <c r="Y368" s="439"/>
      <c r="Z368" s="439"/>
      <c r="AA368" s="439"/>
      <c r="AB368" s="439"/>
      <c r="AC368" s="439"/>
      <c r="AD368" s="439"/>
    </row>
    <row r="369" spans="2:30">
      <c r="B369" s="396" t="s">
        <v>287</v>
      </c>
      <c r="C369" s="440">
        <f>SUM(E369:G369)</f>
        <v>128930965.202132</v>
      </c>
      <c r="D369" s="439"/>
      <c r="E369" s="439">
        <f>C79</f>
        <v>128930965.202132</v>
      </c>
      <c r="F369" s="439"/>
      <c r="G369" s="439">
        <v>0</v>
      </c>
      <c r="H369" s="439"/>
      <c r="I369" s="439">
        <f>'Bilanc dhe Fitim Humbje'!D14</f>
        <v>128930965.202132</v>
      </c>
      <c r="J369" s="439"/>
      <c r="K369" s="513">
        <f>I369-C369</f>
        <v>0</v>
      </c>
      <c r="O369" s="540"/>
      <c r="Q369" s="396" t="s">
        <v>287</v>
      </c>
      <c r="R369" s="440">
        <f>SUM(T369:V369)</f>
        <v>919621.72041463631</v>
      </c>
      <c r="S369" s="439"/>
      <c r="T369" s="439">
        <f>E369/$AD369</f>
        <v>919621.72041463631</v>
      </c>
      <c r="U369" s="439"/>
      <c r="V369" s="439">
        <f>G369/$AD369</f>
        <v>0</v>
      </c>
      <c r="W369" s="439"/>
      <c r="X369" s="439"/>
      <c r="Y369" s="439"/>
      <c r="Z369" s="439">
        <f>'Bilanc dhe Fitim Humbje'!K14</f>
        <v>919621.72041463631</v>
      </c>
      <c r="AA369" s="439"/>
      <c r="AB369" s="513">
        <f>Z369-R369</f>
        <v>0</v>
      </c>
      <c r="AD369" s="396">
        <f>'Bilanc dhe Fitim Humbje'!K2</f>
        <v>140.19999999999999</v>
      </c>
    </row>
    <row r="370" spans="2:30">
      <c r="B370" s="396" t="s">
        <v>286</v>
      </c>
      <c r="C370" s="440">
        <f t="shared" ref="C370:C376" si="95">SUM(E370:G370)</f>
        <v>17623918.555999901</v>
      </c>
      <c r="D370" s="439"/>
      <c r="E370" s="439">
        <v>0</v>
      </c>
      <c r="F370" s="439"/>
      <c r="G370" s="439">
        <f>'Bilanc dhe Fitim Humbje'!D15</f>
        <v>17623918.555999901</v>
      </c>
      <c r="H370" s="439"/>
      <c r="I370" s="439">
        <f>'Bilanc dhe Fitim Humbje'!D15</f>
        <v>17623918.555999901</v>
      </c>
      <c r="J370" s="439"/>
      <c r="K370" s="513">
        <f>I370-C370</f>
        <v>0</v>
      </c>
      <c r="O370" s="540"/>
      <c r="Q370" s="396" t="s">
        <v>286</v>
      </c>
      <c r="R370" s="440">
        <f t="shared" ref="R370:R376" si="96">SUM(T370:V370)</f>
        <v>125705.55318116906</v>
      </c>
      <c r="S370" s="439"/>
      <c r="T370" s="439">
        <f t="shared" ref="T370:T376" si="97">E370/$AD370</f>
        <v>0</v>
      </c>
      <c r="U370" s="439"/>
      <c r="V370" s="439">
        <f t="shared" ref="V370:V376" si="98">G370/$AD370</f>
        <v>125705.55318116906</v>
      </c>
      <c r="W370" s="439"/>
      <c r="X370" s="439"/>
      <c r="Y370" s="439"/>
      <c r="Z370" s="439">
        <f>'Bilanc dhe Fitim Humbje'!K15</f>
        <v>125705.55318116906</v>
      </c>
      <c r="AA370" s="439"/>
      <c r="AB370" s="513">
        <f>Z370-R370</f>
        <v>0</v>
      </c>
      <c r="AD370" s="396">
        <f>AD369</f>
        <v>140.19999999999999</v>
      </c>
    </row>
    <row r="371" spans="2:30">
      <c r="B371" s="396" t="s">
        <v>288</v>
      </c>
      <c r="C371" s="440">
        <f t="shared" si="95"/>
        <v>1374237.98</v>
      </c>
      <c r="D371" s="439"/>
      <c r="E371" s="439">
        <f>'Rrisku i kembimit'!O9</f>
        <v>32335.800000000003</v>
      </c>
      <c r="F371" s="439"/>
      <c r="G371" s="396">
        <f>'Rrisku i kembimit'!O8</f>
        <v>1341902.18</v>
      </c>
      <c r="H371" s="439"/>
      <c r="I371" s="439">
        <f>'Bilanc dhe Fitim Humbje'!D16</f>
        <v>1374237.98</v>
      </c>
      <c r="J371" s="439"/>
      <c r="K371" s="513">
        <f>I371-C371</f>
        <v>0</v>
      </c>
      <c r="O371" s="540"/>
      <c r="Q371" s="396" t="s">
        <v>288</v>
      </c>
      <c r="R371" s="440">
        <f t="shared" si="96"/>
        <v>9801.9827389443653</v>
      </c>
      <c r="S371" s="439"/>
      <c r="T371" s="439">
        <f t="shared" si="97"/>
        <v>230.64051355206851</v>
      </c>
      <c r="U371" s="439"/>
      <c r="V371" s="396">
        <f t="shared" si="98"/>
        <v>9571.3422253922963</v>
      </c>
      <c r="W371" s="439"/>
      <c r="X371" s="439"/>
      <c r="Y371" s="439"/>
      <c r="Z371" s="439">
        <f>'Bilanc dhe Fitim Humbje'!K16</f>
        <v>9801.9827389443653</v>
      </c>
      <c r="AA371" s="439"/>
      <c r="AB371" s="513">
        <f>Z371-R371</f>
        <v>0</v>
      </c>
      <c r="AD371" s="396">
        <f t="shared" ref="AD371:AD376" si="99">AD370</f>
        <v>140.19999999999999</v>
      </c>
    </row>
    <row r="372" spans="2:30">
      <c r="B372" s="396" t="s">
        <v>325</v>
      </c>
      <c r="C372" s="440">
        <f t="shared" si="95"/>
        <v>3361267.2874000319</v>
      </c>
      <c r="D372" s="439"/>
      <c r="E372" s="439">
        <f>C100+C105+C109</f>
        <v>319975.029999992</v>
      </c>
      <c r="F372" s="439"/>
      <c r="G372" s="465">
        <f>C101+C106+C110</f>
        <v>3041292.25740004</v>
      </c>
      <c r="H372" s="439"/>
      <c r="I372" s="439">
        <f>'Bilanc dhe Fitim Humbje'!D17</f>
        <v>3361267.2874000319</v>
      </c>
      <c r="J372" s="439"/>
      <c r="K372" s="513">
        <f>I372-C372</f>
        <v>0</v>
      </c>
      <c r="O372" s="540"/>
      <c r="Q372" s="396" t="s">
        <v>325</v>
      </c>
      <c r="R372" s="440">
        <f t="shared" si="96"/>
        <v>23974.80233523561</v>
      </c>
      <c r="S372" s="439"/>
      <c r="T372" s="439">
        <f t="shared" si="97"/>
        <v>2282.2755349500144</v>
      </c>
      <c r="U372" s="439"/>
      <c r="V372" s="465">
        <f t="shared" si="98"/>
        <v>21692.526800285596</v>
      </c>
      <c r="W372" s="439"/>
      <c r="X372" s="439"/>
      <c r="Y372" s="439"/>
      <c r="Z372" s="439">
        <f>'Bilanc dhe Fitim Humbje'!K17</f>
        <v>23974.802335235607</v>
      </c>
      <c r="AA372" s="439"/>
      <c r="AB372" s="513">
        <f>Z372-R372</f>
        <v>0</v>
      </c>
      <c r="AD372" s="396">
        <f t="shared" si="99"/>
        <v>140.19999999999999</v>
      </c>
    </row>
    <row r="373" spans="2:30">
      <c r="B373" s="396" t="s">
        <v>338</v>
      </c>
      <c r="C373" s="440">
        <f t="shared" si="95"/>
        <v>-254108159.1825282</v>
      </c>
      <c r="D373" s="439"/>
      <c r="E373" s="439">
        <v>0</v>
      </c>
      <c r="F373" s="439"/>
      <c r="G373" s="439">
        <f>-C133</f>
        <v>-254108159.1825282</v>
      </c>
      <c r="H373" s="439"/>
      <c r="I373" s="439">
        <f>'Bilanc dhe Fitim Humbje'!D33+'Bilanc dhe Fitim Humbje'!D38</f>
        <v>254108159.1825282</v>
      </c>
      <c r="J373" s="439"/>
      <c r="K373" s="513">
        <f>I373+C373</f>
        <v>0</v>
      </c>
      <c r="O373" s="540"/>
      <c r="Q373" s="396" t="s">
        <v>338</v>
      </c>
      <c r="R373" s="440">
        <f t="shared" si="96"/>
        <v>-1812469.0383917848</v>
      </c>
      <c r="S373" s="439"/>
      <c r="T373" s="439">
        <f t="shared" si="97"/>
        <v>0</v>
      </c>
      <c r="U373" s="439"/>
      <c r="V373" s="439">
        <f t="shared" si="98"/>
        <v>-1812469.0383917848</v>
      </c>
      <c r="W373" s="439"/>
      <c r="X373" s="439"/>
      <c r="Y373" s="439"/>
      <c r="Z373" s="439">
        <f>'Bilanc dhe Fitim Humbje'!K33+'Bilanc dhe Fitim Humbje'!K38</f>
        <v>1812469.2383917847</v>
      </c>
      <c r="AA373" s="439"/>
      <c r="AB373" s="513">
        <f>Z373+R373</f>
        <v>0.19999999995343387</v>
      </c>
      <c r="AD373" s="396">
        <f t="shared" si="99"/>
        <v>140.19999999999999</v>
      </c>
    </row>
    <row r="374" spans="2:30">
      <c r="B374" s="396" t="s">
        <v>339</v>
      </c>
      <c r="C374" s="440">
        <f t="shared" si="95"/>
        <v>-29648012.449999999</v>
      </c>
      <c r="D374" s="439"/>
      <c r="E374" s="439">
        <v>0</v>
      </c>
      <c r="F374" s="439"/>
      <c r="G374" s="465">
        <f>-C144</f>
        <v>-29648012.449999999</v>
      </c>
      <c r="H374" s="439"/>
      <c r="I374" s="439">
        <f>'Bilanc dhe Fitim Humbje'!D34</f>
        <v>29648012.449999999</v>
      </c>
      <c r="J374" s="439"/>
      <c r="K374" s="513">
        <f t="shared" ref="K374:K376" si="100">I374+C374</f>
        <v>0</v>
      </c>
      <c r="O374" s="540"/>
      <c r="Q374" s="396" t="s">
        <v>339</v>
      </c>
      <c r="R374" s="440">
        <f t="shared" si="96"/>
        <v>-211469.41833095578</v>
      </c>
      <c r="S374" s="439"/>
      <c r="T374" s="439">
        <f t="shared" si="97"/>
        <v>0</v>
      </c>
      <c r="U374" s="439"/>
      <c r="V374" s="396">
        <f t="shared" si="98"/>
        <v>-211469.41833095578</v>
      </c>
      <c r="W374" s="439"/>
      <c r="X374" s="439"/>
      <c r="Y374" s="439"/>
      <c r="Z374" s="439">
        <f>'Bilanc dhe Fitim Humbje'!K34</f>
        <v>211469.41833095578</v>
      </c>
      <c r="AA374" s="439"/>
      <c r="AB374" s="513">
        <f t="shared" ref="AB374:AB376" si="101">Z374+R374</f>
        <v>0</v>
      </c>
      <c r="AD374" s="396">
        <f t="shared" si="99"/>
        <v>140.19999999999999</v>
      </c>
    </row>
    <row r="375" spans="2:30">
      <c r="B375" s="396" t="s">
        <v>343</v>
      </c>
      <c r="C375" s="440">
        <f t="shared" si="95"/>
        <v>-152830096.37057838</v>
      </c>
      <c r="D375" s="439"/>
      <c r="E375" s="439">
        <v>-54052280.460000001</v>
      </c>
      <c r="F375" s="439"/>
      <c r="G375" s="439">
        <v>-98777815.910578385</v>
      </c>
      <c r="H375" s="439"/>
      <c r="I375" s="439">
        <f>'Bilanc dhe Fitim Humbje'!D39</f>
        <v>152830096.80186799</v>
      </c>
      <c r="J375" s="439"/>
      <c r="K375" s="513">
        <f t="shared" si="100"/>
        <v>0.43128961324691772</v>
      </c>
      <c r="O375" s="540"/>
      <c r="Q375" s="396" t="s">
        <v>343</v>
      </c>
      <c r="R375" s="440">
        <f t="shared" si="96"/>
        <v>-1090086.279390716</v>
      </c>
      <c r="S375" s="439"/>
      <c r="T375" s="439">
        <f t="shared" si="97"/>
        <v>-385536.95049928676</v>
      </c>
      <c r="U375" s="439"/>
      <c r="V375" s="439">
        <f t="shared" si="98"/>
        <v>-704549.32889142935</v>
      </c>
      <c r="W375" s="439"/>
      <c r="X375" s="439"/>
      <c r="Y375" s="439"/>
      <c r="Z375" s="439">
        <f>'Bilanc dhe Fitim Humbje'!K39</f>
        <v>1090086.2824669615</v>
      </c>
      <c r="AA375" s="439"/>
      <c r="AB375" s="513">
        <f t="shared" si="101"/>
        <v>3.0762455426156521E-3</v>
      </c>
      <c r="AD375" s="396">
        <f t="shared" si="99"/>
        <v>140.19999999999999</v>
      </c>
    </row>
    <row r="376" spans="2:30">
      <c r="B376" s="396" t="s">
        <v>345</v>
      </c>
      <c r="C376" s="440">
        <f t="shared" si="95"/>
        <v>-104183</v>
      </c>
      <c r="D376" s="439"/>
      <c r="E376" s="439">
        <f>-C175</f>
        <v>-104183</v>
      </c>
      <c r="F376" s="439"/>
      <c r="H376" s="439"/>
      <c r="I376" s="439">
        <f>'Bilanc dhe Fitim Humbje'!D41</f>
        <v>104183</v>
      </c>
      <c r="J376" s="439"/>
      <c r="K376" s="513">
        <f t="shared" si="100"/>
        <v>0</v>
      </c>
      <c r="O376" s="540"/>
      <c r="Q376" s="396" t="s">
        <v>345</v>
      </c>
      <c r="R376" s="440">
        <f t="shared" si="96"/>
        <v>-743.10271041369481</v>
      </c>
      <c r="S376" s="439"/>
      <c r="T376" s="439">
        <f t="shared" si="97"/>
        <v>-743.10271041369481</v>
      </c>
      <c r="U376" s="439"/>
      <c r="V376" s="396">
        <f t="shared" si="98"/>
        <v>0</v>
      </c>
      <c r="W376" s="439"/>
      <c r="X376" s="439"/>
      <c r="Y376" s="439"/>
      <c r="Z376" s="439">
        <f>'Bilanc dhe Fitim Humbje'!K41</f>
        <v>743.10271041369481</v>
      </c>
      <c r="AA376" s="439"/>
      <c r="AB376" s="513">
        <f t="shared" si="101"/>
        <v>0</v>
      </c>
      <c r="AD376" s="396">
        <f t="shared" si="99"/>
        <v>140.19999999999999</v>
      </c>
    </row>
    <row r="377" spans="2:30" ht="13.55" thickBot="1">
      <c r="C377" s="442">
        <f>SUM(C369:C376)</f>
        <v>-285400061.97757465</v>
      </c>
      <c r="D377" s="440"/>
      <c r="E377" s="442">
        <f>SUM(E369:E376)</f>
        <v>75126812.572131991</v>
      </c>
      <c r="F377" s="440"/>
      <c r="G377" s="442">
        <f>SUM(G369:G376)</f>
        <v>-360526874.54970664</v>
      </c>
      <c r="H377" s="439"/>
      <c r="I377" s="439"/>
      <c r="J377" s="439"/>
      <c r="O377" s="540"/>
      <c r="R377" s="442">
        <f>SUM(R369:R376)</f>
        <v>-2035663.780153885</v>
      </c>
      <c r="S377" s="440"/>
      <c r="T377" s="442">
        <f>SUM(T369:T376)</f>
        <v>535854.58325343789</v>
      </c>
      <c r="U377" s="440"/>
      <c r="V377" s="442">
        <f>SUM(V369:V376)</f>
        <v>-2571518.3634073231</v>
      </c>
      <c r="W377" s="439"/>
      <c r="X377" s="439"/>
      <c r="Y377" s="439"/>
      <c r="Z377" s="439"/>
      <c r="AA377" s="439"/>
    </row>
    <row r="378" spans="2:30" ht="13.55" thickTop="1">
      <c r="C378" s="439"/>
      <c r="D378" s="439"/>
      <c r="E378" s="439"/>
      <c r="F378" s="439"/>
      <c r="G378" s="439"/>
      <c r="H378" s="439"/>
      <c r="I378" s="439"/>
      <c r="J378" s="439"/>
      <c r="O378" s="540"/>
      <c r="R378" s="439"/>
      <c r="S378" s="439"/>
      <c r="T378" s="439"/>
      <c r="U378" s="439"/>
      <c r="V378" s="439"/>
      <c r="W378" s="439"/>
      <c r="X378" s="439"/>
      <c r="Y378" s="439"/>
      <c r="Z378" s="439"/>
      <c r="AA378" s="439"/>
    </row>
    <row r="379" spans="2:30">
      <c r="C379" s="457" t="s">
        <v>653</v>
      </c>
      <c r="D379" s="457"/>
      <c r="E379" s="457" t="s">
        <v>413</v>
      </c>
      <c r="F379" s="457"/>
      <c r="G379" s="457" t="s">
        <v>302</v>
      </c>
      <c r="H379" s="439"/>
      <c r="I379" s="439"/>
      <c r="J379" s="439"/>
      <c r="O379" s="540"/>
      <c r="R379" s="457" t="s">
        <v>653</v>
      </c>
      <c r="S379" s="457"/>
      <c r="T379" s="457" t="s">
        <v>413</v>
      </c>
      <c r="U379" s="457"/>
      <c r="V379" s="457" t="s">
        <v>302</v>
      </c>
      <c r="W379" s="439"/>
      <c r="X379" s="439"/>
      <c r="Y379" s="439"/>
      <c r="Z379" s="439"/>
      <c r="AA379" s="439"/>
    </row>
    <row r="380" spans="2:30">
      <c r="C380" s="458" t="s">
        <v>658</v>
      </c>
      <c r="D380" s="512"/>
      <c r="E380" s="458" t="s">
        <v>658</v>
      </c>
      <c r="F380" s="512"/>
      <c r="G380" s="458" t="s">
        <v>658</v>
      </c>
      <c r="H380" s="439"/>
      <c r="I380" s="439"/>
      <c r="J380" s="439"/>
      <c r="O380" s="540"/>
      <c r="R380" s="458" t="s">
        <v>441</v>
      </c>
      <c r="S380" s="512"/>
      <c r="T380" s="458" t="s">
        <v>441</v>
      </c>
      <c r="U380" s="512"/>
      <c r="V380" s="458" t="s">
        <v>441</v>
      </c>
      <c r="W380" s="439"/>
      <c r="X380" s="439"/>
      <c r="Y380" s="439"/>
      <c r="Z380" s="439"/>
      <c r="AA380" s="439"/>
    </row>
    <row r="381" spans="2:30">
      <c r="B381" s="511" t="s">
        <v>452</v>
      </c>
      <c r="C381" s="439"/>
      <c r="D381" s="439"/>
      <c r="E381" s="439"/>
      <c r="F381" s="439"/>
      <c r="G381" s="439"/>
      <c r="H381" s="439"/>
      <c r="I381" s="439"/>
      <c r="J381" s="439"/>
      <c r="O381" s="540"/>
      <c r="Q381" s="511" t="s">
        <v>452</v>
      </c>
      <c r="R381" s="439"/>
      <c r="S381" s="439"/>
      <c r="T381" s="439"/>
      <c r="U381" s="439"/>
      <c r="V381" s="439"/>
      <c r="W381" s="439"/>
      <c r="X381" s="439"/>
      <c r="Y381" s="439"/>
      <c r="Z381" s="439"/>
      <c r="AA381" s="439"/>
    </row>
    <row r="382" spans="2:30">
      <c r="B382" s="396" t="s">
        <v>287</v>
      </c>
      <c r="C382" s="440">
        <f t="shared" ref="C382:C388" si="102">SUM(E382:G382)</f>
        <v>82552479.392966002</v>
      </c>
      <c r="D382" s="439"/>
      <c r="E382" s="439">
        <f>E79</f>
        <v>82552479.392966002</v>
      </c>
      <c r="F382" s="439"/>
      <c r="G382" s="439">
        <v>0</v>
      </c>
      <c r="I382" s="439">
        <f>'Bilanc dhe Fitim Humbje'!F14</f>
        <v>82552479.392966002</v>
      </c>
      <c r="K382" s="513">
        <f>I382-C382</f>
        <v>0</v>
      </c>
      <c r="O382" s="540"/>
      <c r="Q382" s="396" t="s">
        <v>287</v>
      </c>
      <c r="R382" s="440">
        <f t="shared" ref="R382:R383" si="103">SUM(T382:V382)</f>
        <v>591392.50227785658</v>
      </c>
      <c r="S382" s="439"/>
      <c r="T382" s="439">
        <f t="shared" ref="T382:T389" si="104">E382/$AD382</f>
        <v>591392.50227785658</v>
      </c>
      <c r="U382" s="439"/>
      <c r="V382" s="439">
        <f t="shared" ref="V382:V389" si="105">G382/$AD382</f>
        <v>0</v>
      </c>
      <c r="Z382" s="439">
        <f>'Bilanc dhe Fitim Humbje'!M14</f>
        <v>591392.50227785658</v>
      </c>
      <c r="AB382" s="513">
        <f>Z382-R382</f>
        <v>0</v>
      </c>
      <c r="AD382" s="396">
        <f>'Bilanc dhe Fitim Humbje'!M2</f>
        <v>139.59</v>
      </c>
    </row>
    <row r="383" spans="2:30">
      <c r="B383" s="396" t="s">
        <v>286</v>
      </c>
      <c r="C383" s="440">
        <f t="shared" si="102"/>
        <v>196878124.04480001</v>
      </c>
      <c r="D383" s="439"/>
      <c r="E383" s="439">
        <f>E90</f>
        <v>196878124.04480001</v>
      </c>
      <c r="F383" s="439"/>
      <c r="G383" s="439">
        <v>0</v>
      </c>
      <c r="I383" s="439">
        <f>'Bilanc dhe Fitim Humbje'!F15</f>
        <v>196878124.04480001</v>
      </c>
      <c r="K383" s="513">
        <f>I383-C383</f>
        <v>0</v>
      </c>
      <c r="O383" s="540"/>
      <c r="Q383" s="396" t="s">
        <v>286</v>
      </c>
      <c r="R383" s="440">
        <f t="shared" si="103"/>
        <v>1410402.779889677</v>
      </c>
      <c r="S383" s="439"/>
      <c r="T383" s="439">
        <f t="shared" si="104"/>
        <v>1410402.779889677</v>
      </c>
      <c r="U383" s="439"/>
      <c r="V383" s="439">
        <f t="shared" si="105"/>
        <v>0</v>
      </c>
      <c r="Z383" s="439">
        <f>'Bilanc dhe Fitim Humbje'!M15</f>
        <v>1410402.779889677</v>
      </c>
      <c r="AB383" s="513">
        <f>Z383-R383</f>
        <v>0</v>
      </c>
      <c r="AD383" s="396">
        <f>AD382</f>
        <v>139.59</v>
      </c>
    </row>
    <row r="384" spans="2:30">
      <c r="B384" s="396" t="s">
        <v>288</v>
      </c>
      <c r="C384" s="440">
        <f>SUM(E384:G384)</f>
        <v>34275</v>
      </c>
      <c r="D384" s="439"/>
      <c r="E384" s="439">
        <f>'Bilanc dhe Fitim Humbje'!F16</f>
        <v>34275</v>
      </c>
      <c r="F384" s="439"/>
      <c r="G384" s="439">
        <v>0</v>
      </c>
      <c r="I384" s="439">
        <f>'Bilanc dhe Fitim Humbje'!F16</f>
        <v>34275</v>
      </c>
      <c r="K384" s="513">
        <f>I384-C384</f>
        <v>0</v>
      </c>
      <c r="O384" s="540"/>
      <c r="Q384" s="396" t="s">
        <v>288</v>
      </c>
      <c r="R384" s="440">
        <f>SUM(T384:V384)</f>
        <v>245.54051149795831</v>
      </c>
      <c r="S384" s="439"/>
      <c r="T384" s="439">
        <f t="shared" si="104"/>
        <v>245.54051149795831</v>
      </c>
      <c r="U384" s="439"/>
      <c r="V384" s="439">
        <f t="shared" si="105"/>
        <v>0</v>
      </c>
      <c r="Z384" s="439">
        <f>'Bilanc dhe Fitim Humbje'!M16</f>
        <v>245.54051149795831</v>
      </c>
      <c r="AB384" s="513">
        <f>Z384-R384</f>
        <v>0</v>
      </c>
      <c r="AD384" s="396">
        <f t="shared" ref="AD384:AD389" si="106">AD383</f>
        <v>139.59</v>
      </c>
    </row>
    <row r="385" spans="2:30">
      <c r="B385" s="396" t="s">
        <v>325</v>
      </c>
      <c r="C385" s="440">
        <f t="shared" si="102"/>
        <v>198287269.90649995</v>
      </c>
      <c r="D385" s="439"/>
      <c r="E385" s="439">
        <f>E100+E105+E109</f>
        <v>198160785.99000001</v>
      </c>
      <c r="F385" s="439"/>
      <c r="G385" s="439">
        <f>E101+E106+E110</f>
        <v>126483.91649994296</v>
      </c>
      <c r="I385" s="439">
        <f>'Bilanc dhe Fitim Humbje'!F17</f>
        <v>198287269.90649995</v>
      </c>
      <c r="K385" s="513">
        <f>I385-C385</f>
        <v>0</v>
      </c>
      <c r="O385" s="540"/>
      <c r="Q385" s="396" t="s">
        <v>325</v>
      </c>
      <c r="R385" s="440">
        <f t="shared" ref="R385" si="107">SUM(T385:V385)</f>
        <v>1420497.6710831716</v>
      </c>
      <c r="S385" s="439"/>
      <c r="T385" s="439">
        <f t="shared" si="104"/>
        <v>1419591.5609284332</v>
      </c>
      <c r="U385" s="439"/>
      <c r="V385" s="439">
        <f t="shared" si="105"/>
        <v>906.11015473846953</v>
      </c>
      <c r="Z385" s="439">
        <f>'Bilanc dhe Fitim Humbje'!M17</f>
        <v>1420497.6710831719</v>
      </c>
      <c r="AB385" s="513">
        <f>Z385-R385</f>
        <v>0</v>
      </c>
      <c r="AD385" s="396">
        <f t="shared" si="106"/>
        <v>139.59</v>
      </c>
    </row>
    <row r="386" spans="2:30">
      <c r="B386" s="396" t="s">
        <v>338</v>
      </c>
      <c r="C386" s="440">
        <f>SUM(E386:G386)</f>
        <v>-1226666.5597371999</v>
      </c>
      <c r="D386" s="439"/>
      <c r="E386" s="439">
        <v>0</v>
      </c>
      <c r="F386" s="439"/>
      <c r="G386" s="439">
        <f>-E133</f>
        <v>-1226666.5597371999</v>
      </c>
      <c r="I386" s="439">
        <f>'Bilanc dhe Fitim Humbje'!F33+'Bilanc dhe Fitim Humbje'!F38</f>
        <v>1226666.5597371999</v>
      </c>
      <c r="K386" s="513">
        <f>I386+C386</f>
        <v>0</v>
      </c>
      <c r="O386" s="540"/>
      <c r="Q386" s="396" t="s">
        <v>338</v>
      </c>
      <c r="R386" s="440">
        <f>SUM(T386:V386)</f>
        <v>-8787.6392272884877</v>
      </c>
      <c r="S386" s="439"/>
      <c r="T386" s="439">
        <f t="shared" si="104"/>
        <v>0</v>
      </c>
      <c r="U386" s="439"/>
      <c r="V386" s="439">
        <f t="shared" si="105"/>
        <v>-8787.6392272884877</v>
      </c>
      <c r="Z386" s="439">
        <f>'Bilanc dhe Fitim Humbje'!M33+'Bilanc dhe Fitim Humbje'!M38</f>
        <v>8787.6392272884877</v>
      </c>
      <c r="AB386" s="513">
        <f>Z386+R386</f>
        <v>0</v>
      </c>
      <c r="AD386" s="396">
        <f t="shared" si="106"/>
        <v>139.59</v>
      </c>
    </row>
    <row r="387" spans="2:30">
      <c r="B387" s="396" t="s">
        <v>339</v>
      </c>
      <c r="C387" s="440">
        <f>SUM(E387:G387)</f>
        <v>-28803245.500000119</v>
      </c>
      <c r="D387" s="439"/>
      <c r="E387" s="439">
        <v>0</v>
      </c>
      <c r="F387" s="439"/>
      <c r="G387" s="439">
        <f>-E144</f>
        <v>-28803245.500000119</v>
      </c>
      <c r="I387" s="439">
        <f>'Bilanc dhe Fitim Humbje'!F34</f>
        <v>28803245.500000119</v>
      </c>
      <c r="K387" s="513">
        <f t="shared" ref="K387:K389" si="108">I387+C387</f>
        <v>0</v>
      </c>
      <c r="O387" s="540"/>
      <c r="Q387" s="396" t="s">
        <v>339</v>
      </c>
      <c r="R387" s="440">
        <f>SUM(T387:V387)</f>
        <v>-206341.75442367018</v>
      </c>
      <c r="S387" s="439"/>
      <c r="T387" s="439">
        <f t="shared" si="104"/>
        <v>0</v>
      </c>
      <c r="U387" s="439"/>
      <c r="V387" s="439">
        <f t="shared" si="105"/>
        <v>-206341.75442367018</v>
      </c>
      <c r="Z387" s="439">
        <f>'Bilanc dhe Fitim Humbje'!M34</f>
        <v>206341.75442367018</v>
      </c>
      <c r="AB387" s="513">
        <f t="shared" ref="AB387:AB389" si="109">Z387+R387</f>
        <v>0</v>
      </c>
      <c r="AD387" s="396">
        <f t="shared" si="106"/>
        <v>139.59</v>
      </c>
    </row>
    <row r="388" spans="2:30">
      <c r="B388" s="396" t="s">
        <v>343</v>
      </c>
      <c r="C388" s="440">
        <f t="shared" si="102"/>
        <v>-142940557</v>
      </c>
      <c r="D388" s="439"/>
      <c r="E388" s="439">
        <v>-40667517</v>
      </c>
      <c r="F388" s="439"/>
      <c r="G388" s="439">
        <v>-102273040</v>
      </c>
      <c r="I388" s="439">
        <f>'Bilanc dhe Fitim Humbje'!F39</f>
        <v>142940556.515315</v>
      </c>
      <c r="K388" s="513">
        <f t="shared" si="108"/>
        <v>-0.48468500375747681</v>
      </c>
      <c r="O388" s="540"/>
      <c r="Q388" s="396" t="s">
        <v>343</v>
      </c>
      <c r="R388" s="440">
        <f t="shared" ref="R388" si="110">SUM(T388:V388)</f>
        <v>-1024002.8440432695</v>
      </c>
      <c r="S388" s="439"/>
      <c r="T388" s="439">
        <f t="shared" si="104"/>
        <v>-291335.46099290781</v>
      </c>
      <c r="U388" s="439"/>
      <c r="V388" s="439">
        <f t="shared" si="105"/>
        <v>-732667.38305036176</v>
      </c>
      <c r="Z388" s="439">
        <f>'Bilanc dhe Fitim Humbje'!M39</f>
        <v>1024002.8405710652</v>
      </c>
      <c r="AB388" s="513">
        <f t="shared" si="109"/>
        <v>-3.4722043201327324E-3</v>
      </c>
      <c r="AD388" s="396">
        <f t="shared" si="106"/>
        <v>139.59</v>
      </c>
    </row>
    <row r="389" spans="2:30">
      <c r="B389" s="396" t="s">
        <v>345</v>
      </c>
      <c r="C389" s="440">
        <f>SUM(E389:G389)</f>
        <v>-919937</v>
      </c>
      <c r="D389" s="439"/>
      <c r="E389" s="439">
        <f>-E175</f>
        <v>-919937</v>
      </c>
      <c r="F389" s="439"/>
      <c r="G389" s="439">
        <v>0</v>
      </c>
      <c r="I389" s="439">
        <f>'Bilanc dhe Fitim Humbje'!F41</f>
        <v>919937</v>
      </c>
      <c r="K389" s="513">
        <f t="shared" si="108"/>
        <v>0</v>
      </c>
      <c r="O389" s="540"/>
      <c r="Q389" s="396" t="s">
        <v>345</v>
      </c>
      <c r="R389" s="440">
        <f>SUM(T389:V389)</f>
        <v>-6590.2786732573968</v>
      </c>
      <c r="S389" s="439"/>
      <c r="T389" s="439">
        <f t="shared" si="104"/>
        <v>-6590.2786732573968</v>
      </c>
      <c r="U389" s="439"/>
      <c r="V389" s="439">
        <f t="shared" si="105"/>
        <v>0</v>
      </c>
      <c r="Z389" s="439">
        <f>'Bilanc dhe Fitim Humbje'!M41</f>
        <v>6590.2786732573968</v>
      </c>
      <c r="AB389" s="513">
        <f t="shared" si="109"/>
        <v>0</v>
      </c>
      <c r="AD389" s="396">
        <f t="shared" si="106"/>
        <v>139.59</v>
      </c>
    </row>
    <row r="390" spans="2:30" ht="13.55" thickBot="1">
      <c r="C390" s="442">
        <f>SUM(C382:C389)</f>
        <v>303861742.28452861</v>
      </c>
      <c r="D390" s="440"/>
      <c r="E390" s="442">
        <f>SUM(E382:E389)</f>
        <v>436038210.42776603</v>
      </c>
      <c r="F390" s="440"/>
      <c r="G390" s="442">
        <f>SUM(G382:G389)</f>
        <v>-132176468.14323738</v>
      </c>
      <c r="I390" s="439"/>
      <c r="O390" s="540"/>
      <c r="R390" s="442">
        <f>SUM(R382:R389)</f>
        <v>2176815.9773947182</v>
      </c>
      <c r="S390" s="440"/>
      <c r="T390" s="442">
        <f>SUM(T382:T389)</f>
        <v>3123706.6439413</v>
      </c>
      <c r="U390" s="440"/>
      <c r="V390" s="442">
        <f>SUM(V382:V389)</f>
        <v>-946890.66654658201</v>
      </c>
      <c r="Z390" s="439"/>
    </row>
    <row r="391" spans="2:30" ht="13.55" thickTop="1">
      <c r="I391" s="439"/>
      <c r="O391" s="540"/>
      <c r="Z391" s="439"/>
    </row>
    <row r="392" spans="2:30">
      <c r="O392" s="540"/>
    </row>
    <row r="393" spans="2:30">
      <c r="O393" s="540"/>
    </row>
    <row r="394" spans="2:30">
      <c r="B394" s="516"/>
      <c r="C394" s="686" t="s">
        <v>663</v>
      </c>
      <c r="D394" s="686"/>
      <c r="E394" s="686"/>
      <c r="O394" s="540"/>
      <c r="Q394" s="516"/>
      <c r="R394" s="686" t="s">
        <v>663</v>
      </c>
      <c r="S394" s="686"/>
      <c r="T394" s="686"/>
    </row>
    <row r="395" spans="2:30">
      <c r="B395" s="517"/>
      <c r="C395" s="638" t="s">
        <v>581</v>
      </c>
      <c r="D395" s="518"/>
      <c r="E395" s="638" t="s">
        <v>452</v>
      </c>
      <c r="O395" s="540"/>
      <c r="Q395" s="517"/>
      <c r="R395" s="638" t="s">
        <v>581</v>
      </c>
      <c r="S395" s="518"/>
      <c r="T395" s="638" t="s">
        <v>452</v>
      </c>
    </row>
    <row r="396" spans="2:30" ht="25.7">
      <c r="B396" s="519" t="s">
        <v>664</v>
      </c>
      <c r="C396" s="673" t="s">
        <v>1305</v>
      </c>
      <c r="D396" s="520"/>
      <c r="E396" s="521" t="s">
        <v>665</v>
      </c>
      <c r="O396" s="540"/>
      <c r="Q396" s="519" t="s">
        <v>664</v>
      </c>
      <c r="R396" s="521" t="s">
        <v>1307</v>
      </c>
      <c r="S396" s="520"/>
      <c r="T396" s="521" t="s">
        <v>753</v>
      </c>
    </row>
    <row r="397" spans="2:30">
      <c r="O397" s="540"/>
    </row>
    <row r="398" spans="2:30">
      <c r="C398" s="537">
        <f>'Rrisku i kembimit'!I33</f>
        <v>44343031.960953176</v>
      </c>
      <c r="D398" s="537"/>
      <c r="E398" s="537">
        <v>7135168</v>
      </c>
      <c r="O398" s="540"/>
      <c r="R398" s="537">
        <f>C398/'Bilanc dhe Fitim Humbje'!K3</f>
        <v>316103.73510802095</v>
      </c>
      <c r="S398" s="544"/>
      <c r="T398" s="537">
        <f>E398/'Bilanc dhe Fitim Humbje'!M3</f>
        <v>51269.440252928078</v>
      </c>
    </row>
    <row r="399" spans="2:30">
      <c r="O399" s="540"/>
    </row>
    <row r="400" spans="2:30">
      <c r="O400" s="540"/>
    </row>
    <row r="401" spans="1:31">
      <c r="O401" s="540"/>
    </row>
    <row r="402" spans="1:31">
      <c r="O402" s="540"/>
    </row>
    <row r="403" spans="1:31">
      <c r="O403" s="540"/>
    </row>
    <row r="404" spans="1:31">
      <c r="O404" s="540"/>
    </row>
    <row r="405" spans="1:31">
      <c r="O405" s="540"/>
    </row>
    <row r="406" spans="1:31">
      <c r="O406" s="540"/>
    </row>
    <row r="407" spans="1:31">
      <c r="O407" s="540"/>
    </row>
    <row r="408" spans="1:31">
      <c r="O408" s="540"/>
    </row>
    <row r="409" spans="1:31">
      <c r="O409" s="540"/>
    </row>
    <row r="410" spans="1:31">
      <c r="O410" s="540"/>
    </row>
    <row r="411" spans="1:31">
      <c r="O411" s="540"/>
    </row>
    <row r="412" spans="1:31">
      <c r="O412" s="540"/>
    </row>
    <row r="413" spans="1:31">
      <c r="O413" s="540"/>
    </row>
    <row r="414" spans="1:31">
      <c r="O414" s="540"/>
    </row>
    <row r="415" spans="1:31">
      <c r="O415" s="540"/>
    </row>
    <row r="416" spans="1:31">
      <c r="A416" s="540"/>
      <c r="B416" s="540"/>
      <c r="C416" s="540"/>
      <c r="D416" s="542"/>
      <c r="E416" s="540"/>
      <c r="F416" s="542"/>
      <c r="G416" s="540"/>
      <c r="H416" s="542"/>
      <c r="I416" s="540"/>
      <c r="J416" s="542"/>
      <c r="K416" s="540"/>
      <c r="L416" s="542"/>
      <c r="M416" s="540"/>
      <c r="N416" s="540"/>
      <c r="O416" s="540"/>
      <c r="P416" s="540"/>
      <c r="Q416" s="540"/>
      <c r="R416" s="540"/>
      <c r="S416" s="542"/>
      <c r="T416" s="540"/>
      <c r="U416" s="542"/>
      <c r="V416" s="540"/>
      <c r="W416" s="542"/>
      <c r="X416" s="542"/>
      <c r="Y416" s="542"/>
      <c r="Z416" s="540"/>
      <c r="AA416" s="542"/>
      <c r="AB416" s="540"/>
      <c r="AC416" s="542"/>
      <c r="AD416" s="540"/>
      <c r="AE416" s="540"/>
    </row>
  </sheetData>
  <mergeCells count="12">
    <mergeCell ref="Z180:AD180"/>
    <mergeCell ref="T181:V181"/>
    <mergeCell ref="AB181:AD181"/>
    <mergeCell ref="R198:V198"/>
    <mergeCell ref="C394:E394"/>
    <mergeCell ref="R394:T394"/>
    <mergeCell ref="E181:G181"/>
    <mergeCell ref="K181:M181"/>
    <mergeCell ref="C180:G180"/>
    <mergeCell ref="I180:M180"/>
    <mergeCell ref="C198:G198"/>
    <mergeCell ref="R180:V180"/>
  </mergeCells>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sheetPr>
    <tabColor rgb="FFFF0000"/>
  </sheetPr>
  <dimension ref="A1:BD106"/>
  <sheetViews>
    <sheetView topLeftCell="A100" zoomScale="90" zoomScaleNormal="90" workbookViewId="0"/>
  </sheetViews>
  <sheetFormatPr defaultColWidth="9.125" defaultRowHeight="12.85"/>
  <cols>
    <col min="1" max="1" width="9.125" style="396"/>
    <col min="2" max="2" width="29.25" style="396" bestFit="1" customWidth="1"/>
    <col min="3" max="3" width="9.125" style="396" customWidth="1"/>
    <col min="4" max="4" width="14.25" style="396" customWidth="1"/>
    <col min="5" max="5" width="1.75" style="451" customWidth="1"/>
    <col min="6" max="6" width="15.75" style="396" customWidth="1"/>
    <col min="7" max="7" width="1.75" style="451" customWidth="1"/>
    <col min="8" max="8" width="19.875" style="396" customWidth="1"/>
    <col min="9" max="9" width="12.125" style="515" customWidth="1"/>
    <col min="10" max="10" width="1.375" style="396" customWidth="1"/>
    <col min="11" max="11" width="9.125" style="396"/>
    <col min="12" max="12" width="14.25" style="396" customWidth="1"/>
    <col min="13" max="13" width="1.75" style="451" customWidth="1"/>
    <col min="14" max="14" width="15.75" style="396" bestFit="1" customWidth="1"/>
    <col min="15" max="15" width="1.75" style="451" customWidth="1"/>
    <col min="16" max="16" width="19.875" style="396" customWidth="1"/>
    <col min="17" max="17" width="12.125" style="515" customWidth="1"/>
    <col min="18" max="18" width="1.375" style="396" customWidth="1"/>
    <col min="19" max="19" width="9.125" style="396"/>
    <col min="20" max="20" width="14.25" style="396" customWidth="1"/>
    <col min="21" max="21" width="1.75" style="451" customWidth="1"/>
    <col min="22" max="22" width="15.75" style="396" bestFit="1" customWidth="1"/>
    <col min="23" max="23" width="1.75" style="451" customWidth="1"/>
    <col min="24" max="24" width="19.875" style="396" customWidth="1"/>
    <col min="25" max="25" width="12.125" style="515" customWidth="1"/>
    <col min="26" max="26" width="9.125" style="396"/>
    <col min="27" max="27" width="2.875" style="396" customWidth="1"/>
    <col min="28" max="28" width="9.125" style="396"/>
    <col min="29" max="29" width="29.25" style="396" bestFit="1" customWidth="1"/>
    <col min="30" max="30" width="9.125" style="396" customWidth="1"/>
    <col min="31" max="31" width="14.25" style="396" customWidth="1"/>
    <col min="32" max="32" width="1.75" style="451" customWidth="1"/>
    <col min="33" max="33" width="15.75" style="396" customWidth="1"/>
    <col min="34" max="34" width="1.75" style="451" customWidth="1"/>
    <col min="35" max="35" width="19.875" style="396" customWidth="1"/>
    <col min="36" max="36" width="12.125" style="515" customWidth="1"/>
    <col min="37" max="37" width="1.375" style="396" customWidth="1"/>
    <col min="38" max="38" width="9.125" style="396"/>
    <col min="39" max="39" width="14.25" style="396" customWidth="1"/>
    <col min="40" max="40" width="1.75" style="451" customWidth="1"/>
    <col min="41" max="41" width="15.75" style="396" bestFit="1" customWidth="1"/>
    <col min="42" max="42" width="1.75" style="451" customWidth="1"/>
    <col min="43" max="43" width="19.875" style="396" customWidth="1"/>
    <col min="44" max="44" width="12.125" style="515" customWidth="1"/>
    <col min="45" max="45" width="1.375" style="396" customWidth="1"/>
    <col min="46" max="46" width="9.125" style="396"/>
    <col min="47" max="47" width="14.25" style="396" customWidth="1"/>
    <col min="48" max="48" width="1.75" style="451" customWidth="1"/>
    <col min="49" max="49" width="15.75" style="396" bestFit="1" customWidth="1"/>
    <col min="50" max="50" width="1.75" style="451" customWidth="1"/>
    <col min="51" max="51" width="19.875" style="396" customWidth="1"/>
    <col min="52" max="52" width="12.125" style="515" customWidth="1"/>
    <col min="53" max="54" width="9.125" style="396"/>
    <col min="55" max="55" width="16.25" style="396" bestFit="1" customWidth="1"/>
    <col min="56" max="56" width="11.625" style="396" bestFit="1" customWidth="1"/>
    <col min="57" max="16384" width="9.125" style="396"/>
  </cols>
  <sheetData>
    <row r="1" spans="2:56">
      <c r="AA1" s="540"/>
    </row>
    <row r="2" spans="2:56">
      <c r="AA2" s="540"/>
    </row>
    <row r="3" spans="2:56">
      <c r="AA3" s="540"/>
      <c r="AI3" s="396">
        <v>138.77000000000001</v>
      </c>
      <c r="AQ3" s="396">
        <v>138.93</v>
      </c>
      <c r="AY3" s="396">
        <v>139.59</v>
      </c>
    </row>
    <row r="4" spans="2:56">
      <c r="AA4" s="540"/>
    </row>
    <row r="5" spans="2:56" ht="25.7">
      <c r="D5" s="411" t="s">
        <v>667</v>
      </c>
      <c r="E5" s="464"/>
      <c r="F5" s="411" t="s">
        <v>668</v>
      </c>
      <c r="G5" s="464"/>
      <c r="H5" s="411" t="s">
        <v>669</v>
      </c>
      <c r="I5" s="687" t="s">
        <v>671</v>
      </c>
      <c r="L5" s="411" t="s">
        <v>667</v>
      </c>
      <c r="M5" s="464"/>
      <c r="N5" s="411" t="s">
        <v>668</v>
      </c>
      <c r="O5" s="464"/>
      <c r="P5" s="411" t="s">
        <v>670</v>
      </c>
      <c r="Q5" s="687" t="s">
        <v>671</v>
      </c>
      <c r="T5" s="411" t="s">
        <v>667</v>
      </c>
      <c r="U5" s="464"/>
      <c r="V5" s="411" t="s">
        <v>668</v>
      </c>
      <c r="W5" s="464"/>
      <c r="X5" s="411" t="s">
        <v>672</v>
      </c>
      <c r="Y5" s="687" t="s">
        <v>671</v>
      </c>
      <c r="AA5" s="540"/>
      <c r="AE5" s="411" t="s">
        <v>667</v>
      </c>
      <c r="AF5" s="464"/>
      <c r="AG5" s="411" t="s">
        <v>668</v>
      </c>
      <c r="AH5" s="464"/>
      <c r="AI5" s="411" t="s">
        <v>669</v>
      </c>
      <c r="AJ5" s="687" t="s">
        <v>671</v>
      </c>
      <c r="AM5" s="411" t="s">
        <v>667</v>
      </c>
      <c r="AN5" s="464"/>
      <c r="AO5" s="411" t="s">
        <v>668</v>
      </c>
      <c r="AP5" s="464"/>
      <c r="AQ5" s="411" t="s">
        <v>670</v>
      </c>
      <c r="AR5" s="687" t="s">
        <v>671</v>
      </c>
      <c r="AU5" s="411" t="s">
        <v>667</v>
      </c>
      <c r="AV5" s="464"/>
      <c r="AW5" s="411" t="s">
        <v>668</v>
      </c>
      <c r="AX5" s="464"/>
      <c r="AY5" s="411" t="s">
        <v>672</v>
      </c>
      <c r="AZ5" s="687" t="s">
        <v>671</v>
      </c>
    </row>
    <row r="6" spans="2:56">
      <c r="C6" s="406" t="s">
        <v>666</v>
      </c>
      <c r="D6" s="410" t="s">
        <v>435</v>
      </c>
      <c r="E6" s="453"/>
      <c r="F6" s="410" t="s">
        <v>435</v>
      </c>
      <c r="G6" s="453"/>
      <c r="H6" s="410" t="s">
        <v>435</v>
      </c>
      <c r="I6" s="687"/>
      <c r="K6" s="406" t="s">
        <v>666</v>
      </c>
      <c r="L6" s="410" t="s">
        <v>435</v>
      </c>
      <c r="M6" s="453"/>
      <c r="N6" s="410" t="s">
        <v>435</v>
      </c>
      <c r="O6" s="453"/>
      <c r="P6" s="410" t="s">
        <v>435</v>
      </c>
      <c r="Q6" s="687"/>
      <c r="T6" s="410" t="s">
        <v>435</v>
      </c>
      <c r="U6" s="453"/>
      <c r="V6" s="410" t="s">
        <v>435</v>
      </c>
      <c r="W6" s="453"/>
      <c r="X6" s="410" t="s">
        <v>435</v>
      </c>
      <c r="Y6" s="687"/>
      <c r="AA6" s="540"/>
      <c r="AD6" s="406" t="s">
        <v>666</v>
      </c>
      <c r="AE6" s="410" t="s">
        <v>441</v>
      </c>
      <c r="AF6" s="453"/>
      <c r="AG6" s="410" t="s">
        <v>441</v>
      </c>
      <c r="AH6" s="453"/>
      <c r="AI6" s="410" t="s">
        <v>441</v>
      </c>
      <c r="AJ6" s="687"/>
      <c r="AL6" s="406" t="s">
        <v>666</v>
      </c>
      <c r="AM6" s="410" t="s">
        <v>441</v>
      </c>
      <c r="AN6" s="453"/>
      <c r="AO6" s="410" t="s">
        <v>441</v>
      </c>
      <c r="AP6" s="453"/>
      <c r="AQ6" s="410" t="s">
        <v>441</v>
      </c>
      <c r="AR6" s="687"/>
      <c r="AU6" s="410" t="s">
        <v>441</v>
      </c>
      <c r="AV6" s="453"/>
      <c r="AW6" s="410" t="s">
        <v>441</v>
      </c>
      <c r="AX6" s="453"/>
      <c r="AY6" s="410" t="s">
        <v>441</v>
      </c>
      <c r="AZ6" s="687"/>
    </row>
    <row r="7" spans="2:56">
      <c r="B7" s="397" t="s">
        <v>266</v>
      </c>
      <c r="D7" s="412"/>
      <c r="E7" s="523"/>
      <c r="F7" s="412"/>
      <c r="G7" s="523"/>
      <c r="H7" s="412"/>
      <c r="L7" s="412"/>
      <c r="M7" s="523"/>
      <c r="N7" s="412"/>
      <c r="O7" s="523"/>
      <c r="P7" s="412"/>
      <c r="T7" s="412"/>
      <c r="U7" s="523"/>
      <c r="V7" s="412"/>
      <c r="W7" s="523"/>
      <c r="X7" s="412"/>
      <c r="AA7" s="540"/>
      <c r="AC7" s="397" t="s">
        <v>266</v>
      </c>
      <c r="AE7" s="412"/>
      <c r="AF7" s="523"/>
      <c r="AG7" s="412"/>
      <c r="AH7" s="523"/>
      <c r="AI7" s="412"/>
      <c r="AM7" s="412"/>
      <c r="AN7" s="523"/>
      <c r="AO7" s="412"/>
      <c r="AP7" s="523"/>
      <c r="AQ7" s="412"/>
      <c r="AU7" s="412"/>
      <c r="AV7" s="523"/>
      <c r="AW7" s="412"/>
      <c r="AX7" s="523"/>
      <c r="AY7" s="412"/>
    </row>
    <row r="8" spans="2:56">
      <c r="B8" s="398" t="s">
        <v>320</v>
      </c>
      <c r="D8" s="412"/>
      <c r="E8" s="523"/>
      <c r="F8" s="412"/>
      <c r="G8" s="523"/>
      <c r="H8" s="412"/>
      <c r="L8" s="412"/>
      <c r="M8" s="523"/>
      <c r="N8" s="412"/>
      <c r="O8" s="523"/>
      <c r="P8" s="412"/>
      <c r="T8" s="412"/>
      <c r="U8" s="523"/>
      <c r="V8" s="412"/>
      <c r="W8" s="523"/>
      <c r="X8" s="412"/>
      <c r="AA8" s="540"/>
      <c r="AC8" s="398" t="s">
        <v>320</v>
      </c>
      <c r="AE8" s="412"/>
      <c r="AF8" s="523"/>
      <c r="AG8" s="412"/>
      <c r="AH8" s="523"/>
      <c r="AI8" s="412"/>
      <c r="AM8" s="412"/>
      <c r="AN8" s="523"/>
      <c r="AO8" s="412"/>
      <c r="AP8" s="523"/>
      <c r="AQ8" s="412"/>
      <c r="AU8" s="412"/>
      <c r="AV8" s="523"/>
      <c r="AW8" s="412"/>
      <c r="AX8" s="523"/>
      <c r="AY8" s="412"/>
    </row>
    <row r="9" spans="2:56">
      <c r="B9" s="399" t="s">
        <v>321</v>
      </c>
      <c r="D9" s="412">
        <f>'Bilanc dhe Fitim Humbje'!H9</f>
        <v>0</v>
      </c>
      <c r="E9" s="523"/>
      <c r="F9" s="412"/>
      <c r="G9" s="523"/>
      <c r="H9" s="412">
        <f>SUM(D9:F9)</f>
        <v>0</v>
      </c>
      <c r="I9" s="513">
        <f>'Bilanc dhe Fitim Humbje'!H9-H9</f>
        <v>0</v>
      </c>
      <c r="L9" s="412"/>
      <c r="M9" s="523"/>
      <c r="N9" s="412"/>
      <c r="O9" s="523"/>
      <c r="P9" s="412">
        <f t="shared" ref="P9:P12" si="0">SUM(L9:N9)</f>
        <v>0</v>
      </c>
      <c r="Q9" s="513">
        <f>'Bilanc dhe Fitim Humbje'!F9-P9</f>
        <v>0</v>
      </c>
      <c r="T9" s="412">
        <v>0</v>
      </c>
      <c r="U9" s="523"/>
      <c r="V9" s="412"/>
      <c r="W9" s="523"/>
      <c r="X9" s="412">
        <f t="shared" ref="X9:X12" si="1">SUM(T9:V9)</f>
        <v>0</v>
      </c>
      <c r="Y9" s="513">
        <f>'Bilanc dhe Fitim Humbje'!D9-X9</f>
        <v>0</v>
      </c>
      <c r="AA9" s="540"/>
      <c r="AC9" s="399" t="s">
        <v>321</v>
      </c>
      <c r="AE9" s="412">
        <f>D9/$AI$3</f>
        <v>0</v>
      </c>
      <c r="AF9" s="523"/>
      <c r="AG9" s="412"/>
      <c r="AH9" s="523"/>
      <c r="AI9" s="412">
        <f>SUM(AE9:AG9)</f>
        <v>0</v>
      </c>
      <c r="AJ9" s="513">
        <f>'Bilanc dhe Fitim Humbje'!O9-AI9</f>
        <v>0</v>
      </c>
      <c r="AM9" s="412">
        <f>L9/$AQ$3</f>
        <v>0</v>
      </c>
      <c r="AN9" s="523"/>
      <c r="AO9" s="412">
        <f>N9/$AQ$3</f>
        <v>0</v>
      </c>
      <c r="AP9" s="523"/>
      <c r="AQ9" s="412">
        <f t="shared" ref="AQ9:AQ12" si="2">SUM(AM9:AO9)</f>
        <v>0</v>
      </c>
      <c r="AR9" s="513">
        <f>'Bilanc dhe Fitim Humbje'!M9-AQ9</f>
        <v>0</v>
      </c>
      <c r="AU9" s="412">
        <f>T9/$AY$3</f>
        <v>0</v>
      </c>
      <c r="AV9" s="523"/>
      <c r="AW9" s="412">
        <f t="shared" ref="AW9:AW12" si="3">V9/$AY$3</f>
        <v>0</v>
      </c>
      <c r="AX9" s="523"/>
      <c r="AY9" s="412">
        <f t="shared" ref="AY9:AY12" si="4">SUM(AU9:AW9)</f>
        <v>0</v>
      </c>
      <c r="AZ9" s="513">
        <f>'Bilanc dhe Fitim Humbje'!K9-AY9</f>
        <v>0</v>
      </c>
    </row>
    <row r="10" spans="2:56">
      <c r="B10" s="399" t="s">
        <v>322</v>
      </c>
      <c r="D10" s="412">
        <v>52758</v>
      </c>
      <c r="E10" s="523"/>
      <c r="F10" s="412"/>
      <c r="G10" s="523"/>
      <c r="H10" s="412">
        <f t="shared" ref="H10:H12" si="5">SUM(D10:F10)</f>
        <v>52758</v>
      </c>
      <c r="I10" s="513">
        <f>'Bilanc dhe Fitim Humbje'!H10-H10</f>
        <v>1846260.57</v>
      </c>
      <c r="K10" s="396" t="s">
        <v>195</v>
      </c>
      <c r="L10" s="412">
        <f>878424000+1899019</f>
        <v>880323019</v>
      </c>
      <c r="M10" s="523"/>
      <c r="N10" s="412">
        <f>-N11</f>
        <v>-878424000</v>
      </c>
      <c r="O10" s="523"/>
      <c r="P10" s="412">
        <f t="shared" si="0"/>
        <v>1899019</v>
      </c>
      <c r="Q10" s="513">
        <f>'Bilanc dhe Fitim Humbje'!F10-P10</f>
        <v>-381777.42999999993</v>
      </c>
      <c r="T10" s="412">
        <v>980667390.57000005</v>
      </c>
      <c r="U10" s="523"/>
      <c r="V10" s="412">
        <v>-979150149</v>
      </c>
      <c r="W10" s="523"/>
      <c r="X10" s="412">
        <f t="shared" si="1"/>
        <v>1517241.5700000525</v>
      </c>
      <c r="Y10" s="513">
        <f>'Bilanc dhe Fitim Humbje'!D10-X10</f>
        <v>73115.294999947771</v>
      </c>
      <c r="AA10" s="540"/>
      <c r="AC10" s="399" t="s">
        <v>322</v>
      </c>
      <c r="AE10" s="412">
        <f t="shared" ref="AE10:AE12" si="6">D10/$AI$3</f>
        <v>380.18303667939756</v>
      </c>
      <c r="AF10" s="523"/>
      <c r="AG10" s="412"/>
      <c r="AH10" s="523"/>
      <c r="AI10" s="412">
        <f t="shared" ref="AI10:AI12" si="7">SUM(AE10:AG10)</f>
        <v>380.18303667939756</v>
      </c>
      <c r="AJ10" s="513">
        <f>'Bilanc dhe Fitim Humbje'!O10-AI10</f>
        <v>13288.704676557483</v>
      </c>
      <c r="AL10" s="546" t="s">
        <v>195</v>
      </c>
      <c r="AM10" s="412">
        <f>L10/$AQ$3</f>
        <v>6336450.1475563226</v>
      </c>
      <c r="AN10" s="523"/>
      <c r="AO10" s="412">
        <f>N10/$AQ$3</f>
        <v>-6322781.256748002</v>
      </c>
      <c r="AP10" s="523"/>
      <c r="AQ10" s="412">
        <f t="shared" si="2"/>
        <v>13668.890808320604</v>
      </c>
      <c r="AR10" s="513">
        <f>'Bilanc dhe Fitim Humbje'!M10-AQ10</f>
        <v>-2799.6195854536363</v>
      </c>
      <c r="AU10" s="412">
        <f t="shared" ref="AU10:AU12" si="8">T10/$AY$3</f>
        <v>7025341.2892757365</v>
      </c>
      <c r="AV10" s="523"/>
      <c r="AW10" s="412">
        <f t="shared" si="3"/>
        <v>-7014472.0180528685</v>
      </c>
      <c r="AX10" s="523"/>
      <c r="AY10" s="412">
        <f t="shared" si="4"/>
        <v>10869.271222868003</v>
      </c>
      <c r="AZ10" s="513">
        <f>'Bilanc dhe Fitim Humbje'!K10-AY10</f>
        <v>474.21568868692157</v>
      </c>
      <c r="BC10" s="537">
        <v>7025341.2892757365</v>
      </c>
      <c r="BD10" s="465">
        <f>AU10-BC10</f>
        <v>0</v>
      </c>
    </row>
    <row r="11" spans="2:56">
      <c r="B11" s="400" t="s">
        <v>323</v>
      </c>
      <c r="D11" s="412">
        <v>5184632</v>
      </c>
      <c r="E11" s="523"/>
      <c r="F11" s="412"/>
      <c r="G11" s="523"/>
      <c r="H11" s="412">
        <f t="shared" si="5"/>
        <v>5184632</v>
      </c>
      <c r="I11" s="513">
        <f>'Bilanc dhe Fitim Humbje'!H11-H11</f>
        <v>952083584.47000003</v>
      </c>
      <c r="K11" s="396" t="s">
        <v>676</v>
      </c>
      <c r="L11" s="412">
        <v>78844216</v>
      </c>
      <c r="M11" s="523"/>
      <c r="N11" s="412">
        <v>878424000</v>
      </c>
      <c r="O11" s="523"/>
      <c r="P11" s="412">
        <f t="shared" si="0"/>
        <v>957268216</v>
      </c>
      <c r="Q11" s="513">
        <f>'Bilanc dhe Fitim Humbje'!F11-P11</f>
        <v>234093247.023</v>
      </c>
      <c r="T11" s="412">
        <v>212211314.02000001</v>
      </c>
      <c r="U11" s="523"/>
      <c r="V11" s="412">
        <f>-V10</f>
        <v>979150149</v>
      </c>
      <c r="W11" s="523"/>
      <c r="X11" s="412">
        <f t="shared" si="1"/>
        <v>1191361463.02</v>
      </c>
      <c r="Y11" s="513">
        <f>'Bilanc dhe Fitim Humbje'!D11-X11</f>
        <v>635580696.00379992</v>
      </c>
      <c r="AA11" s="540"/>
      <c r="AC11" s="400" t="s">
        <v>323</v>
      </c>
      <c r="AE11" s="412">
        <f t="shared" si="6"/>
        <v>37361.331699935145</v>
      </c>
      <c r="AF11" s="523"/>
      <c r="AG11" s="412"/>
      <c r="AH11" s="523"/>
      <c r="AI11" s="412">
        <f t="shared" si="7"/>
        <v>37361.331699935145</v>
      </c>
      <c r="AJ11" s="513">
        <f>'Bilanc dhe Fitim Humbje'!O11-AI11</f>
        <v>6852930.3005609158</v>
      </c>
      <c r="AL11" s="546" t="s">
        <v>676</v>
      </c>
      <c r="AM11" s="412">
        <f t="shared" ref="AM11:AM12" si="9">L11/$AQ$3</f>
        <v>567510.37212984951</v>
      </c>
      <c r="AN11" s="523"/>
      <c r="AO11" s="412">
        <f t="shared" ref="AO11:AO12" si="10">N11/$AQ$3</f>
        <v>6322781.256748002</v>
      </c>
      <c r="AP11" s="523"/>
      <c r="AQ11" s="412">
        <f t="shared" si="2"/>
        <v>6890291.6288778512</v>
      </c>
      <c r="AR11" s="513">
        <f>'Bilanc dhe Fitim Humbje'!M11-AQ11</f>
        <v>1644427.6420083148</v>
      </c>
      <c r="AU11" s="412">
        <f t="shared" si="8"/>
        <v>1520247.252811806</v>
      </c>
      <c r="AV11" s="523"/>
      <c r="AW11" s="412">
        <f t="shared" si="3"/>
        <v>7014472.0180528685</v>
      </c>
      <c r="AX11" s="523"/>
      <c r="AY11" s="412">
        <f t="shared" si="4"/>
        <v>8534719.2708646748</v>
      </c>
      <c r="AZ11" s="513">
        <f>'Bilanc dhe Fitim Humbje'!K11-AY11</f>
        <v>4496251.9061952401</v>
      </c>
      <c r="BC11" s="537">
        <v>1520247.252811806</v>
      </c>
      <c r="BD11" s="465">
        <f t="shared" ref="BD11:BD19" si="11">AU11-BC11</f>
        <v>0</v>
      </c>
    </row>
    <row r="12" spans="2:56">
      <c r="B12" s="400" t="s">
        <v>289</v>
      </c>
      <c r="D12" s="415">
        <f>'Bilanc dhe Fitim Humbje'!H12</f>
        <v>0</v>
      </c>
      <c r="E12" s="523"/>
      <c r="F12" s="415"/>
      <c r="G12" s="523"/>
      <c r="H12" s="415">
        <f t="shared" si="5"/>
        <v>0</v>
      </c>
      <c r="I12" s="513">
        <f>'Bilanc dhe Fitim Humbje'!H12-H12</f>
        <v>0</v>
      </c>
      <c r="L12" s="415"/>
      <c r="M12" s="523"/>
      <c r="N12" s="415"/>
      <c r="O12" s="523"/>
      <c r="P12" s="415">
        <f t="shared" si="0"/>
        <v>0</v>
      </c>
      <c r="Q12" s="513">
        <f>'Bilanc dhe Fitim Humbje'!F12-P12</f>
        <v>0</v>
      </c>
      <c r="T12" s="415">
        <v>203999381.5</v>
      </c>
      <c r="U12" s="523"/>
      <c r="V12" s="415">
        <v>-203999382</v>
      </c>
      <c r="W12" s="523"/>
      <c r="X12" s="415">
        <f t="shared" si="1"/>
        <v>-0.5</v>
      </c>
      <c r="Y12" s="513">
        <f>'Bilanc dhe Fitim Humbje'!D12-X12</f>
        <v>0.5</v>
      </c>
      <c r="AA12" s="540"/>
      <c r="AC12" s="400" t="s">
        <v>289</v>
      </c>
      <c r="AE12" s="415">
        <f t="shared" si="6"/>
        <v>0</v>
      </c>
      <c r="AF12" s="523"/>
      <c r="AG12" s="415"/>
      <c r="AH12" s="523"/>
      <c r="AI12" s="415">
        <f t="shared" si="7"/>
        <v>0</v>
      </c>
      <c r="AJ12" s="513">
        <f>'Bilanc dhe Fitim Humbje'!O12-AI12</f>
        <v>0</v>
      </c>
      <c r="AL12" s="546"/>
      <c r="AM12" s="415">
        <f t="shared" si="9"/>
        <v>0</v>
      </c>
      <c r="AN12" s="523"/>
      <c r="AO12" s="415">
        <f t="shared" si="10"/>
        <v>0</v>
      </c>
      <c r="AP12" s="523"/>
      <c r="AQ12" s="415">
        <f t="shared" si="2"/>
        <v>0</v>
      </c>
      <c r="AR12" s="513">
        <f>'Bilanc dhe Fitim Humbje'!M12-AQ12</f>
        <v>0</v>
      </c>
      <c r="AU12" s="415">
        <f t="shared" si="8"/>
        <v>1461418.3071853283</v>
      </c>
      <c r="AV12" s="523"/>
      <c r="AW12" s="415">
        <f t="shared" si="3"/>
        <v>-1461418.3107672469</v>
      </c>
      <c r="AX12" s="523"/>
      <c r="AY12" s="415">
        <f t="shared" si="4"/>
        <v>-3.5819185432046652E-3</v>
      </c>
      <c r="AZ12" s="513">
        <f>'Bilanc dhe Fitim Humbje'!K12-AY12</f>
        <v>3.5819185432046652E-3</v>
      </c>
      <c r="BC12" s="537">
        <v>1461418.3071853283</v>
      </c>
      <c r="BD12" s="465">
        <f t="shared" si="11"/>
        <v>0</v>
      </c>
    </row>
    <row r="13" spans="2:56">
      <c r="B13" s="401" t="s">
        <v>324</v>
      </c>
      <c r="D13" s="413">
        <f>SUM(D9:D12)</f>
        <v>5237390</v>
      </c>
      <c r="E13" s="524"/>
      <c r="F13" s="413">
        <f>SUM(F9:F12)</f>
        <v>0</v>
      </c>
      <c r="G13" s="524"/>
      <c r="H13" s="413">
        <f>SUM(H9:H12)</f>
        <v>5237390</v>
      </c>
      <c r="I13" s="513">
        <f>'Bilanc dhe Fitim Humbje'!H13-H13</f>
        <v>953929845.04000008</v>
      </c>
      <c r="L13" s="413">
        <f>SUM(L9:L12)</f>
        <v>959167235</v>
      </c>
      <c r="M13" s="524"/>
      <c r="N13" s="413">
        <f>SUM(N9:N12)</f>
        <v>0</v>
      </c>
      <c r="O13" s="524"/>
      <c r="P13" s="413">
        <f>SUM(P9:P12)</f>
        <v>959167235</v>
      </c>
      <c r="Q13" s="513">
        <f>'Bilanc dhe Fitim Humbje'!F13-P13</f>
        <v>233711469.59299994</v>
      </c>
      <c r="T13" s="413">
        <f>SUM(T9:T12)</f>
        <v>1396878086.0900002</v>
      </c>
      <c r="U13" s="524"/>
      <c r="V13" s="413">
        <f>SUM(V9:V12)</f>
        <v>-203999382</v>
      </c>
      <c r="W13" s="524"/>
      <c r="X13" s="413">
        <f>SUM(X9:X12)</f>
        <v>1192878704.0900002</v>
      </c>
      <c r="Y13" s="513">
        <f>'Bilanc dhe Fitim Humbje'!D13-X13</f>
        <v>635653811.79879975</v>
      </c>
      <c r="AA13" s="540"/>
      <c r="AC13" s="401" t="s">
        <v>324</v>
      </c>
      <c r="AE13" s="413">
        <f>SUM(AE9:AE12)</f>
        <v>37741.514736614539</v>
      </c>
      <c r="AF13" s="524"/>
      <c r="AG13" s="413">
        <f>SUM(AG9:AG12)</f>
        <v>0</v>
      </c>
      <c r="AH13" s="524"/>
      <c r="AI13" s="413">
        <f>SUM(AI9:AI12)</f>
        <v>37741.514736614539</v>
      </c>
      <c r="AJ13" s="513">
        <f>'Bilanc dhe Fitim Humbje'!O13-AI13</f>
        <v>6866219.0052374732</v>
      </c>
      <c r="AL13" s="546"/>
      <c r="AM13" s="413">
        <f>SUM(AM9:AM12)</f>
        <v>6903960.5196861718</v>
      </c>
      <c r="AN13" s="524"/>
      <c r="AO13" s="413">
        <f>SUM(AO9:AO12)</f>
        <v>0</v>
      </c>
      <c r="AP13" s="524"/>
      <c r="AQ13" s="413">
        <f>SUM(AQ9:AQ12)</f>
        <v>6903960.5196861718</v>
      </c>
      <c r="AR13" s="513">
        <f>'Bilanc dhe Fitim Humbje'!M13-AQ13</f>
        <v>1641628.0224228613</v>
      </c>
      <c r="AU13" s="413">
        <f>SUM(AU9:AU12)</f>
        <v>10007006.84927287</v>
      </c>
      <c r="AV13" s="524"/>
      <c r="AW13" s="413">
        <f>SUM(AW9:AW12)</f>
        <v>-1461418.3107672469</v>
      </c>
      <c r="AX13" s="524"/>
      <c r="AY13" s="413">
        <f>SUM(AY9:AY12)</f>
        <v>8545588.538505625</v>
      </c>
      <c r="AZ13" s="513">
        <f>'Bilanc dhe Fitim Humbje'!K13-AY13</f>
        <v>4496726.1254658457</v>
      </c>
      <c r="BC13" s="537">
        <v>10007006.84927287</v>
      </c>
      <c r="BD13" s="465">
        <f t="shared" si="11"/>
        <v>0</v>
      </c>
    </row>
    <row r="14" spans="2:56">
      <c r="B14" s="399" t="s">
        <v>287</v>
      </c>
      <c r="D14" s="412">
        <v>1101035</v>
      </c>
      <c r="E14" s="523"/>
      <c r="F14" s="412"/>
      <c r="G14" s="523"/>
      <c r="H14" s="412">
        <f t="shared" ref="H14:H17" si="12">SUM(D14:F14)</f>
        <v>1101035</v>
      </c>
      <c r="I14" s="513">
        <f>'Bilanc dhe Fitim Humbje'!H14-H14</f>
        <v>12838135.312000001</v>
      </c>
      <c r="L14" s="412">
        <v>13939170</v>
      </c>
      <c r="M14" s="523"/>
      <c r="N14" s="412"/>
      <c r="O14" s="523"/>
      <c r="P14" s="412">
        <f t="shared" ref="P14:P17" si="13">SUM(L14:N14)</f>
        <v>13939170</v>
      </c>
      <c r="Q14" s="513">
        <f>'Bilanc dhe Fitim Humbje'!F14-P14</f>
        <v>68613309.392966002</v>
      </c>
      <c r="T14" s="412">
        <v>82552479.390000001</v>
      </c>
      <c r="U14" s="523"/>
      <c r="V14" s="412">
        <v>-34412</v>
      </c>
      <c r="W14" s="523"/>
      <c r="X14" s="412">
        <f t="shared" ref="X14:X17" si="14">SUM(T14:V14)</f>
        <v>82518067.390000001</v>
      </c>
      <c r="Y14" s="513">
        <f>'Bilanc dhe Fitim Humbje'!D14-X14</f>
        <v>46412897.812132001</v>
      </c>
      <c r="AA14" s="540"/>
      <c r="AC14" s="399" t="s">
        <v>287</v>
      </c>
      <c r="AE14" s="412">
        <f t="shared" ref="AE14:AE17" si="15">D14/$AI$3</f>
        <v>7934.2437126180002</v>
      </c>
      <c r="AF14" s="523"/>
      <c r="AG14" s="412"/>
      <c r="AH14" s="523"/>
      <c r="AI14" s="412">
        <f t="shared" ref="AI14:AI17" si="16">SUM(AE14:AG14)</f>
        <v>7934.2437126180002</v>
      </c>
      <c r="AJ14" s="513">
        <f>'Bilanc dhe Fitim Humbje'!O14-AI14</f>
        <v>92398.084164730302</v>
      </c>
      <c r="AL14" s="546"/>
      <c r="AM14" s="412">
        <f t="shared" ref="AM14:AM17" si="17">L14/$AQ$3</f>
        <v>100332.32563161304</v>
      </c>
      <c r="AN14" s="523"/>
      <c r="AO14" s="412">
        <f t="shared" ref="AO14:AO17" si="18">N14/$AQ$3</f>
        <v>0</v>
      </c>
      <c r="AP14" s="523"/>
      <c r="AQ14" s="412">
        <f t="shared" ref="AQ14:AQ17" si="19">SUM(AM14:AO14)</f>
        <v>100332.32563161304</v>
      </c>
      <c r="AR14" s="513">
        <f>'Bilanc dhe Fitim Humbje'!M14-AQ14</f>
        <v>491060.17664624355</v>
      </c>
      <c r="AU14" s="412">
        <f t="shared" ref="AU14:AU17" si="20">T14/$AY$3</f>
        <v>591392.50225660868</v>
      </c>
      <c r="AV14" s="523"/>
      <c r="AW14" s="412">
        <f t="shared" ref="AW14:AW17" si="21">V14/$AY$3</f>
        <v>-246.52195716025503</v>
      </c>
      <c r="AX14" s="523"/>
      <c r="AY14" s="412">
        <f t="shared" ref="AY14:AY17" si="22">SUM(AU14:AW14)</f>
        <v>591145.98029944848</v>
      </c>
      <c r="AZ14" s="513">
        <f>'Bilanc dhe Fitim Humbje'!K14-AY14</f>
        <v>328475.74011518783</v>
      </c>
      <c r="BC14" s="537">
        <v>591392.50225660868</v>
      </c>
      <c r="BD14" s="465">
        <f t="shared" si="11"/>
        <v>0</v>
      </c>
    </row>
    <row r="15" spans="2:56">
      <c r="B15" s="399" t="s">
        <v>286</v>
      </c>
      <c r="D15" s="412">
        <f>'Bilanc dhe Fitim Humbje'!H15</f>
        <v>61023.61</v>
      </c>
      <c r="E15" s="523"/>
      <c r="F15" s="412"/>
      <c r="G15" s="523"/>
      <c r="H15" s="412">
        <f t="shared" si="12"/>
        <v>61023.61</v>
      </c>
      <c r="I15" s="513">
        <f>'Bilanc dhe Fitim Humbje'!H15-H15</f>
        <v>0</v>
      </c>
      <c r="K15" s="396" t="s">
        <v>19</v>
      </c>
      <c r="L15" s="412">
        <v>95942</v>
      </c>
      <c r="M15" s="523"/>
      <c r="N15" s="412">
        <f>-N16</f>
        <v>-34919</v>
      </c>
      <c r="O15" s="523"/>
      <c r="P15" s="412">
        <f t="shared" si="13"/>
        <v>61023</v>
      </c>
      <c r="Q15" s="513">
        <f>'Bilanc dhe Fitim Humbje'!F15-P15</f>
        <v>196817101.04480001</v>
      </c>
      <c r="T15" s="412">
        <v>196878124.03999999</v>
      </c>
      <c r="U15" s="523"/>
      <c r="V15" s="412"/>
      <c r="W15" s="523"/>
      <c r="X15" s="412">
        <f t="shared" si="14"/>
        <v>196878124.03999999</v>
      </c>
      <c r="Y15" s="513">
        <f>'Bilanc dhe Fitim Humbje'!D15-X15</f>
        <v>-179254205.48400009</v>
      </c>
      <c r="AA15" s="540"/>
      <c r="AC15" s="399" t="s">
        <v>286</v>
      </c>
      <c r="AE15" s="412">
        <f t="shared" si="15"/>
        <v>439.74641493118105</v>
      </c>
      <c r="AF15" s="523"/>
      <c r="AG15" s="412"/>
      <c r="AH15" s="523"/>
      <c r="AI15" s="412">
        <f t="shared" si="16"/>
        <v>439.74641493118105</v>
      </c>
      <c r="AJ15" s="513">
        <f>'Bilanc dhe Fitim Humbje'!O15-AI15</f>
        <v>-0.50643796436327193</v>
      </c>
      <c r="AL15" s="546" t="s">
        <v>19</v>
      </c>
      <c r="AM15" s="412">
        <f t="shared" si="17"/>
        <v>690.57798891528103</v>
      </c>
      <c r="AN15" s="523"/>
      <c r="AO15" s="412">
        <f t="shared" si="18"/>
        <v>-251.34240264881595</v>
      </c>
      <c r="AP15" s="523"/>
      <c r="AQ15" s="412">
        <f t="shared" si="19"/>
        <v>439.23558626646508</v>
      </c>
      <c r="AR15" s="513">
        <f>'Bilanc dhe Fitim Humbje'!M15-AQ15</f>
        <v>1409963.5443034105</v>
      </c>
      <c r="AU15" s="412">
        <f t="shared" si="20"/>
        <v>1410402.7798552904</v>
      </c>
      <c r="AV15" s="523"/>
      <c r="AW15" s="412">
        <f t="shared" si="21"/>
        <v>0</v>
      </c>
      <c r="AX15" s="523"/>
      <c r="AY15" s="412">
        <f t="shared" si="22"/>
        <v>1410402.7798552904</v>
      </c>
      <c r="AZ15" s="513">
        <f>'Bilanc dhe Fitim Humbje'!K15-AY15</f>
        <v>-1284697.2266741213</v>
      </c>
      <c r="BC15" s="537">
        <v>1410402.7798552904</v>
      </c>
      <c r="BD15" s="465">
        <f t="shared" si="11"/>
        <v>0</v>
      </c>
    </row>
    <row r="16" spans="2:56">
      <c r="B16" s="399" t="s">
        <v>288</v>
      </c>
      <c r="D16" s="412">
        <f>'Bilanc dhe Fitim Humbje'!H16</f>
        <v>34918.660000000003</v>
      </c>
      <c r="E16" s="523"/>
      <c r="F16" s="412"/>
      <c r="G16" s="523"/>
      <c r="H16" s="412">
        <f t="shared" si="12"/>
        <v>34918.660000000003</v>
      </c>
      <c r="I16" s="513">
        <f>'Bilanc dhe Fitim Humbje'!H16-H16</f>
        <v>0</v>
      </c>
      <c r="K16" s="396" t="s">
        <v>31</v>
      </c>
      <c r="L16" s="412"/>
      <c r="M16" s="523"/>
      <c r="N16" s="412">
        <v>34919</v>
      </c>
      <c r="O16" s="523"/>
      <c r="P16" s="412">
        <f t="shared" si="13"/>
        <v>34919</v>
      </c>
      <c r="Q16" s="513">
        <f>'Bilanc dhe Fitim Humbje'!F16-P16</f>
        <v>-644</v>
      </c>
      <c r="T16" s="412">
        <v>34275</v>
      </c>
      <c r="U16" s="523"/>
      <c r="V16" s="412"/>
      <c r="W16" s="523"/>
      <c r="X16" s="412">
        <f t="shared" si="14"/>
        <v>34275</v>
      </c>
      <c r="Y16" s="513">
        <f>'Bilanc dhe Fitim Humbje'!D16-X16</f>
        <v>1339962.98</v>
      </c>
      <c r="AA16" s="540"/>
      <c r="AC16" s="399" t="s">
        <v>288</v>
      </c>
      <c r="AE16" s="412">
        <f t="shared" si="15"/>
        <v>251.62974706348635</v>
      </c>
      <c r="AF16" s="523"/>
      <c r="AG16" s="412"/>
      <c r="AH16" s="523"/>
      <c r="AI16" s="412">
        <f t="shared" si="16"/>
        <v>251.62974706348635</v>
      </c>
      <c r="AJ16" s="513">
        <f>'Bilanc dhe Fitim Humbje'!O16-AI16</f>
        <v>-0.28979169027681451</v>
      </c>
      <c r="AL16" s="546" t="s">
        <v>31</v>
      </c>
      <c r="AM16" s="412">
        <f t="shared" si="17"/>
        <v>0</v>
      </c>
      <c r="AN16" s="523"/>
      <c r="AO16" s="412">
        <f t="shared" si="18"/>
        <v>251.34240264881595</v>
      </c>
      <c r="AP16" s="523"/>
      <c r="AQ16" s="412">
        <f t="shared" si="19"/>
        <v>251.34240264881595</v>
      </c>
      <c r="AR16" s="513">
        <f>'Bilanc dhe Fitim Humbje'!M16-AQ16</f>
        <v>-5.8018911508576423</v>
      </c>
      <c r="AU16" s="412">
        <f t="shared" si="20"/>
        <v>245.54051149795831</v>
      </c>
      <c r="AV16" s="523"/>
      <c r="AW16" s="412">
        <f t="shared" si="21"/>
        <v>0</v>
      </c>
      <c r="AX16" s="523"/>
      <c r="AY16" s="412">
        <f t="shared" si="22"/>
        <v>245.54051149795831</v>
      </c>
      <c r="AZ16" s="513">
        <f>'Bilanc dhe Fitim Humbje'!K16-AY16</f>
        <v>9556.4422274464068</v>
      </c>
      <c r="BC16" s="537">
        <v>245.54051149795831</v>
      </c>
      <c r="BD16" s="465">
        <f t="shared" si="11"/>
        <v>0</v>
      </c>
    </row>
    <row r="17" spans="2:56">
      <c r="B17" s="399" t="s">
        <v>325</v>
      </c>
      <c r="D17" s="415">
        <v>36833</v>
      </c>
      <c r="E17" s="523"/>
      <c r="F17" s="415"/>
      <c r="G17" s="523"/>
      <c r="H17" s="415">
        <f t="shared" si="12"/>
        <v>36833</v>
      </c>
      <c r="I17" s="513">
        <f>'Bilanc dhe Fitim Humbje'!H17-H17</f>
        <v>243926.5017999991</v>
      </c>
      <c r="L17" s="415">
        <v>280760</v>
      </c>
      <c r="M17" s="523"/>
      <c r="N17" s="415"/>
      <c r="O17" s="523"/>
      <c r="P17" s="415">
        <f t="shared" si="13"/>
        <v>280760</v>
      </c>
      <c r="Q17" s="513">
        <f>'Bilanc dhe Fitim Humbje'!F17-P17</f>
        <v>198006509.90649995</v>
      </c>
      <c r="T17" s="415">
        <v>198287269.91</v>
      </c>
      <c r="U17" s="523"/>
      <c r="V17" s="415"/>
      <c r="W17" s="523"/>
      <c r="X17" s="415">
        <f t="shared" si="14"/>
        <v>198287269.91</v>
      </c>
      <c r="Y17" s="513">
        <f>'Bilanc dhe Fitim Humbje'!D17-X17</f>
        <v>-194926002.62259996</v>
      </c>
      <c r="AA17" s="540"/>
      <c r="AC17" s="399" t="s">
        <v>325</v>
      </c>
      <c r="AE17" s="415">
        <f t="shared" si="15"/>
        <v>265.4248036319089</v>
      </c>
      <c r="AF17" s="523"/>
      <c r="AG17" s="415"/>
      <c r="AH17" s="523"/>
      <c r="AI17" s="415">
        <f t="shared" si="16"/>
        <v>265.4248036319089</v>
      </c>
      <c r="AJ17" s="513">
        <f>'Bilanc dhe Fitim Humbje'!O17-AI17</f>
        <v>1755.445431738415</v>
      </c>
      <c r="AL17" s="546"/>
      <c r="AM17" s="415">
        <f t="shared" si="17"/>
        <v>2020.8738213488807</v>
      </c>
      <c r="AN17" s="523"/>
      <c r="AO17" s="415">
        <f t="shared" si="18"/>
        <v>0</v>
      </c>
      <c r="AP17" s="523"/>
      <c r="AQ17" s="415">
        <f t="shared" si="19"/>
        <v>2020.8738213488807</v>
      </c>
      <c r="AR17" s="513">
        <f>'Bilanc dhe Fitim Humbje'!M17-AQ17</f>
        <v>1418476.797261823</v>
      </c>
      <c r="AU17" s="415">
        <f t="shared" si="20"/>
        <v>1420497.6711082456</v>
      </c>
      <c r="AV17" s="523"/>
      <c r="AW17" s="415">
        <f t="shared" si="21"/>
        <v>0</v>
      </c>
      <c r="AX17" s="523"/>
      <c r="AY17" s="415">
        <f t="shared" si="22"/>
        <v>1420497.6711082456</v>
      </c>
      <c r="AZ17" s="513">
        <f>'Bilanc dhe Fitim Humbje'!K17-AY17</f>
        <v>-1396522.8687730101</v>
      </c>
      <c r="BC17" s="537">
        <v>1420497.6711082456</v>
      </c>
      <c r="BD17" s="465">
        <f t="shared" si="11"/>
        <v>0</v>
      </c>
    </row>
    <row r="18" spans="2:56">
      <c r="B18" s="401" t="s">
        <v>326</v>
      </c>
      <c r="D18" s="413">
        <f>SUM(D14:D17)</f>
        <v>1233810.27</v>
      </c>
      <c r="E18" s="524"/>
      <c r="F18" s="413">
        <f>SUM(F14:F17)</f>
        <v>0</v>
      </c>
      <c r="G18" s="524"/>
      <c r="H18" s="413">
        <f>SUM(H14:H17)</f>
        <v>1233810.27</v>
      </c>
      <c r="I18" s="513">
        <f>'Bilanc dhe Fitim Humbje'!H18-H18</f>
        <v>13082061.8138</v>
      </c>
      <c r="L18" s="413">
        <f>SUM(L14:L17)</f>
        <v>14315872</v>
      </c>
      <c r="M18" s="524"/>
      <c r="N18" s="413">
        <f>SUM(N14:N17)</f>
        <v>0</v>
      </c>
      <c r="O18" s="524"/>
      <c r="P18" s="413">
        <f>SUM(P14:P17)</f>
        <v>14315872</v>
      </c>
      <c r="Q18" s="513">
        <f>'Bilanc dhe Fitim Humbje'!F18-P18</f>
        <v>463436276.34426594</v>
      </c>
      <c r="T18" s="413">
        <f>SUM(T14:T17)</f>
        <v>477752148.34000003</v>
      </c>
      <c r="U18" s="524"/>
      <c r="V18" s="413">
        <f>SUM(V14:V17)</f>
        <v>-34412</v>
      </c>
      <c r="W18" s="524"/>
      <c r="X18" s="413">
        <f>SUM(X14:X17)</f>
        <v>477717736.34000003</v>
      </c>
      <c r="Y18" s="513">
        <f>'Bilanc dhe Fitim Humbje'!D18-X18</f>
        <v>-326427347.31446815</v>
      </c>
      <c r="AA18" s="540"/>
      <c r="AC18" s="401" t="s">
        <v>326</v>
      </c>
      <c r="AE18" s="413">
        <f>SUM(AE14:AE17)</f>
        <v>8891.0446782445779</v>
      </c>
      <c r="AF18" s="524"/>
      <c r="AG18" s="413">
        <f>SUM(AG14:AG17)</f>
        <v>0</v>
      </c>
      <c r="AH18" s="524"/>
      <c r="AI18" s="413">
        <f>SUM(AI14:AI17)</f>
        <v>8891.0446782445779</v>
      </c>
      <c r="AJ18" s="513">
        <f>'Bilanc dhe Fitim Humbje'!O18-AI18</f>
        <v>94152.733366814078</v>
      </c>
      <c r="AL18" s="546"/>
      <c r="AM18" s="413">
        <f>SUM(AM14:AM17)</f>
        <v>103043.7774418772</v>
      </c>
      <c r="AN18" s="524"/>
      <c r="AO18" s="413">
        <f>SUM(AO14:AO17)</f>
        <v>0</v>
      </c>
      <c r="AP18" s="524"/>
      <c r="AQ18" s="413">
        <f>SUM(AQ14:AQ17)</f>
        <v>103043.77744187722</v>
      </c>
      <c r="AR18" s="513">
        <f>'Bilanc dhe Fitim Humbje'!M18-AQ18</f>
        <v>3319494.7163203261</v>
      </c>
      <c r="AU18" s="413">
        <f>SUM(AU14:AU17)</f>
        <v>3422538.4937316426</v>
      </c>
      <c r="AV18" s="524"/>
      <c r="AW18" s="413">
        <f>SUM(AW14:AW17)</f>
        <v>-246.52195716025503</v>
      </c>
      <c r="AX18" s="524"/>
      <c r="AY18" s="413">
        <f>SUM(AY14:AY17)</f>
        <v>3422291.9717744826</v>
      </c>
      <c r="AZ18" s="513">
        <f>'Bilanc dhe Fitim Humbje'!K18-AY18</f>
        <v>-2343187.9131044974</v>
      </c>
      <c r="BC18" s="537">
        <v>3422538.4937316426</v>
      </c>
      <c r="BD18" s="465">
        <f t="shared" si="11"/>
        <v>0</v>
      </c>
    </row>
    <row r="19" spans="2:56" ht="13.55" thickBot="1">
      <c r="B19" s="402" t="s">
        <v>327</v>
      </c>
      <c r="D19" s="416">
        <f>D13+D18</f>
        <v>6471200.2699999996</v>
      </c>
      <c r="E19" s="524"/>
      <c r="F19" s="416">
        <f>F13+F18</f>
        <v>0</v>
      </c>
      <c r="G19" s="524"/>
      <c r="H19" s="416">
        <f>H13+H18</f>
        <v>6471200.2699999996</v>
      </c>
      <c r="I19" s="513">
        <f>'Bilanc dhe Fitim Humbje'!H19-H19</f>
        <v>967011906.85380006</v>
      </c>
      <c r="L19" s="416">
        <f>L13+L18</f>
        <v>973483107</v>
      </c>
      <c r="M19" s="524"/>
      <c r="N19" s="416">
        <f>N13+N18</f>
        <v>0</v>
      </c>
      <c r="O19" s="524"/>
      <c r="P19" s="416">
        <f>P13+P18</f>
        <v>973483107</v>
      </c>
      <c r="Q19" s="513">
        <f>'Bilanc dhe Fitim Humbje'!F19-P19</f>
        <v>697147745.93726587</v>
      </c>
      <c r="T19" s="416">
        <f>T13+T18</f>
        <v>1874630234.4300003</v>
      </c>
      <c r="U19" s="524"/>
      <c r="V19" s="416">
        <f>V13+V18</f>
        <v>-204033794</v>
      </c>
      <c r="W19" s="524"/>
      <c r="X19" s="416">
        <f>X13+X18</f>
        <v>1670596440.4300003</v>
      </c>
      <c r="Y19" s="513">
        <f>'Bilanc dhe Fitim Humbje'!D19-X19</f>
        <v>309226464.48433161</v>
      </c>
      <c r="AA19" s="540"/>
      <c r="AC19" s="402" t="s">
        <v>327</v>
      </c>
      <c r="AE19" s="416">
        <f>AE13+AE18</f>
        <v>46632.559414859119</v>
      </c>
      <c r="AF19" s="524"/>
      <c r="AG19" s="416">
        <f>AG13+AG18</f>
        <v>0</v>
      </c>
      <c r="AH19" s="524"/>
      <c r="AI19" s="416">
        <f>AI13+AI18</f>
        <v>46632.559414859119</v>
      </c>
      <c r="AJ19" s="513">
        <f>'Bilanc dhe Fitim Humbje'!O19-AI19</f>
        <v>6960371.7386042876</v>
      </c>
      <c r="AL19" s="546"/>
      <c r="AM19" s="416">
        <f>AM13+AM18</f>
        <v>7007004.2971280487</v>
      </c>
      <c r="AN19" s="524"/>
      <c r="AO19" s="416">
        <f>AO13+AO18</f>
        <v>0</v>
      </c>
      <c r="AP19" s="524"/>
      <c r="AQ19" s="416">
        <f>AQ13+AQ18</f>
        <v>7007004.2971280487</v>
      </c>
      <c r="AR19" s="513">
        <f>'Bilanc dhe Fitim Humbje'!M19-AQ19</f>
        <v>4961122.7387431888</v>
      </c>
      <c r="AU19" s="416">
        <f>AU13+AU18</f>
        <v>13429545.343004512</v>
      </c>
      <c r="AV19" s="524"/>
      <c r="AW19" s="416">
        <f>AW13+AW18</f>
        <v>-1461664.8327244071</v>
      </c>
      <c r="AX19" s="524"/>
      <c r="AY19" s="416">
        <f>AY13+AY18</f>
        <v>11967880.510280108</v>
      </c>
      <c r="AZ19" s="513">
        <f>'Bilanc dhe Fitim Humbje'!K19-AY19</f>
        <v>2153538.2123613488</v>
      </c>
      <c r="BC19" s="537">
        <v>13429545.343004512</v>
      </c>
      <c r="BD19" s="465">
        <f t="shared" si="11"/>
        <v>0</v>
      </c>
    </row>
    <row r="20" spans="2:56" ht="13.55" thickTop="1">
      <c r="B20" s="403"/>
      <c r="D20" s="412"/>
      <c r="E20" s="523"/>
      <c r="F20" s="412"/>
      <c r="G20" s="523"/>
      <c r="H20" s="412"/>
      <c r="L20" s="412"/>
      <c r="M20" s="523"/>
      <c r="N20" s="412"/>
      <c r="O20" s="523"/>
      <c r="P20" s="412"/>
      <c r="T20" s="412"/>
      <c r="U20" s="523"/>
      <c r="V20" s="412"/>
      <c r="W20" s="523"/>
      <c r="X20" s="412"/>
      <c r="AA20" s="540"/>
      <c r="AC20" s="403"/>
      <c r="AE20" s="412"/>
      <c r="AF20" s="523"/>
      <c r="AG20" s="412"/>
      <c r="AH20" s="523"/>
      <c r="AI20" s="412"/>
      <c r="AL20" s="546"/>
      <c r="AM20" s="412"/>
      <c r="AN20" s="523"/>
      <c r="AO20" s="412"/>
      <c r="AP20" s="523"/>
      <c r="AQ20" s="412"/>
      <c r="AU20" s="412"/>
      <c r="AV20" s="523"/>
      <c r="AW20" s="412"/>
      <c r="AX20" s="523"/>
      <c r="AY20" s="412"/>
      <c r="BC20" s="537"/>
    </row>
    <row r="21" spans="2:56">
      <c r="B21" s="404" t="s">
        <v>328</v>
      </c>
      <c r="D21" s="412"/>
      <c r="E21" s="523"/>
      <c r="F21" s="412"/>
      <c r="G21" s="523"/>
      <c r="H21" s="412"/>
      <c r="L21" s="412"/>
      <c r="M21" s="523"/>
      <c r="N21" s="412"/>
      <c r="O21" s="523"/>
      <c r="P21" s="412"/>
      <c r="T21" s="412"/>
      <c r="U21" s="523"/>
      <c r="V21" s="412"/>
      <c r="W21" s="523"/>
      <c r="X21" s="412"/>
      <c r="AA21" s="540"/>
      <c r="AC21" s="404" t="s">
        <v>328</v>
      </c>
      <c r="AE21" s="412"/>
      <c r="AF21" s="523"/>
      <c r="AG21" s="412"/>
      <c r="AH21" s="523"/>
      <c r="AI21" s="412"/>
      <c r="AL21" s="546"/>
      <c r="AM21" s="412"/>
      <c r="AN21" s="523"/>
      <c r="AO21" s="412"/>
      <c r="AP21" s="523"/>
      <c r="AQ21" s="412"/>
      <c r="AU21" s="412"/>
      <c r="AV21" s="523"/>
      <c r="AW21" s="412"/>
      <c r="AX21" s="523"/>
      <c r="AY21" s="412"/>
    </row>
    <row r="22" spans="2:56">
      <c r="B22" s="399" t="s">
        <v>329</v>
      </c>
      <c r="D22" s="412">
        <v>100000</v>
      </c>
      <c r="E22" s="523"/>
      <c r="F22" s="412"/>
      <c r="G22" s="523"/>
      <c r="H22" s="412">
        <f t="shared" ref="H22:H29" si="23">SUM(D22:F22)</f>
        <v>100000</v>
      </c>
      <c r="I22" s="513">
        <f>'Bilanc dhe Fitim Humbje'!H22-H22</f>
        <v>873125000</v>
      </c>
      <c r="L22" s="412">
        <v>873225000</v>
      </c>
      <c r="M22" s="523"/>
      <c r="N22" s="412"/>
      <c r="O22" s="523"/>
      <c r="P22" s="412">
        <f t="shared" ref="P22:P29" si="24">SUM(L22:N22)</f>
        <v>873225000</v>
      </c>
      <c r="Q22" s="513">
        <f>'Bilanc dhe Fitim Humbje'!F22-P22</f>
        <v>880383030</v>
      </c>
      <c r="T22" s="412">
        <v>1753608030</v>
      </c>
      <c r="U22" s="523"/>
      <c r="V22" s="412"/>
      <c r="W22" s="523"/>
      <c r="X22" s="412">
        <f t="shared" ref="X22:X29" si="25">SUM(T22:V22)</f>
        <v>1753608030</v>
      </c>
      <c r="Y22" s="513">
        <f>'Bilanc dhe Fitim Humbje'!D22-X22</f>
        <v>0</v>
      </c>
      <c r="AA22" s="540"/>
      <c r="AC22" s="399" t="s">
        <v>329</v>
      </c>
      <c r="AE22" s="412">
        <f>'Bilanc dhe Fitim Humbje'!O22</f>
        <v>6250720.9805335253</v>
      </c>
      <c r="AF22" s="523"/>
      <c r="AG22" s="412"/>
      <c r="AH22" s="523"/>
      <c r="AI22" s="412">
        <f t="shared" ref="AI22:AI29" si="26">SUM(AE22:AG22)</f>
        <v>6250720.9805335253</v>
      </c>
      <c r="AJ22" s="513">
        <f>'Bilanc dhe Fitim Humbje'!O22-AI22</f>
        <v>0</v>
      </c>
      <c r="AL22" s="546"/>
      <c r="AM22" s="412">
        <f>'Bilanc dhe Fitim Humbje'!M22</f>
        <v>12540999.980533525</v>
      </c>
      <c r="AN22" s="523"/>
      <c r="AO22" s="412">
        <f t="shared" ref="AO22:AO29" si="27">N22/$AQ$3</f>
        <v>0</v>
      </c>
      <c r="AP22" s="523"/>
      <c r="AQ22" s="412">
        <f t="shared" ref="AQ22:AQ29" si="28">SUM(AM22:AO22)</f>
        <v>12540999.980533525</v>
      </c>
      <c r="AR22" s="513">
        <f>'Bilanc dhe Fitim Humbje'!M22-AQ22</f>
        <v>0</v>
      </c>
      <c r="AU22" s="412">
        <v>12562562.003008811</v>
      </c>
      <c r="AV22" s="523"/>
      <c r="AW22" s="412">
        <v>-21562</v>
      </c>
      <c r="AX22" s="523"/>
      <c r="AY22" s="412">
        <f t="shared" ref="AY22:AY29" si="29">SUM(AU22:AW22)</f>
        <v>12541000.003008811</v>
      </c>
      <c r="AZ22" s="513">
        <f>'Bilanc dhe Fitim Humbje'!K22-AY22</f>
        <v>-3.0088126659393311E-3</v>
      </c>
      <c r="BC22" s="537">
        <v>12562562.003008811</v>
      </c>
      <c r="BD22" s="465">
        <f t="shared" ref="BD22:BD30" si="30">AU22-BC22</f>
        <v>0</v>
      </c>
    </row>
    <row r="23" spans="2:56">
      <c r="B23" s="399" t="s">
        <v>330</v>
      </c>
      <c r="D23" s="412">
        <f>'Bilanc dhe Fitim Humbje'!H23</f>
        <v>0</v>
      </c>
      <c r="E23" s="523"/>
      <c r="F23" s="412"/>
      <c r="G23" s="523"/>
      <c r="H23" s="412">
        <f t="shared" si="23"/>
        <v>0</v>
      </c>
      <c r="I23" s="513">
        <f>'Bilanc dhe Fitim Humbje'!H23-H23</f>
        <v>0</v>
      </c>
      <c r="L23" s="412"/>
      <c r="M23" s="523"/>
      <c r="N23" s="412"/>
      <c r="O23" s="523"/>
      <c r="P23" s="412">
        <f t="shared" si="24"/>
        <v>0</v>
      </c>
      <c r="Q23" s="513">
        <f>'Bilanc dhe Fitim Humbje'!F23-P23</f>
        <v>0</v>
      </c>
      <c r="T23" s="412">
        <v>0</v>
      </c>
      <c r="U23" s="523"/>
      <c r="V23" s="412"/>
      <c r="W23" s="523"/>
      <c r="X23" s="412">
        <f t="shared" si="25"/>
        <v>0</v>
      </c>
      <c r="Y23" s="513">
        <f>'Bilanc dhe Fitim Humbje'!D23-X23</f>
        <v>0</v>
      </c>
      <c r="AA23" s="540"/>
      <c r="AC23" s="399" t="s">
        <v>330</v>
      </c>
      <c r="AE23" s="412">
        <f>'Bilanc dhe Fitim Humbje'!O23</f>
        <v>0</v>
      </c>
      <c r="AF23" s="523"/>
      <c r="AG23" s="412"/>
      <c r="AH23" s="523"/>
      <c r="AI23" s="412">
        <f t="shared" si="26"/>
        <v>0</v>
      </c>
      <c r="AJ23" s="513">
        <f>'Bilanc dhe Fitim Humbje'!O23-AI23</f>
        <v>0</v>
      </c>
      <c r="AL23" s="546"/>
      <c r="AM23" s="412">
        <f>'Bilanc dhe Fitim Humbje'!M23</f>
        <v>0</v>
      </c>
      <c r="AN23" s="523"/>
      <c r="AO23" s="412">
        <f t="shared" si="27"/>
        <v>0</v>
      </c>
      <c r="AP23" s="523"/>
      <c r="AQ23" s="412">
        <f t="shared" si="28"/>
        <v>0</v>
      </c>
      <c r="AR23" s="513">
        <f>'Bilanc dhe Fitim Humbje'!M23-AQ23</f>
        <v>0</v>
      </c>
      <c r="AU23" s="412">
        <f>'Bilanc dhe Fitim Humbje'!K23</f>
        <v>0</v>
      </c>
      <c r="AV23" s="523"/>
      <c r="AW23" s="412">
        <f t="shared" ref="AW23:AW27" si="31">V23/$AY$3</f>
        <v>0</v>
      </c>
      <c r="AX23" s="523"/>
      <c r="AY23" s="412">
        <f t="shared" si="29"/>
        <v>0</v>
      </c>
      <c r="AZ23" s="513">
        <f>'Bilanc dhe Fitim Humbje'!K23-AY23</f>
        <v>0</v>
      </c>
      <c r="BC23" s="537">
        <v>0</v>
      </c>
      <c r="BD23" s="465">
        <f t="shared" si="30"/>
        <v>0</v>
      </c>
    </row>
    <row r="24" spans="2:56">
      <c r="B24" s="400" t="s">
        <v>331</v>
      </c>
      <c r="D24" s="412">
        <f>'Bilanc dhe Fitim Humbje'!H24</f>
        <v>0</v>
      </c>
      <c r="E24" s="523"/>
      <c r="F24" s="412"/>
      <c r="G24" s="523"/>
      <c r="H24" s="412">
        <f t="shared" si="23"/>
        <v>0</v>
      </c>
      <c r="I24" s="513">
        <f>'Bilanc dhe Fitim Humbje'!H24-H24</f>
        <v>0</v>
      </c>
      <c r="L24" s="412"/>
      <c r="M24" s="523"/>
      <c r="N24" s="412"/>
      <c r="O24" s="523"/>
      <c r="P24" s="412">
        <f t="shared" si="24"/>
        <v>0</v>
      </c>
      <c r="Q24" s="513">
        <f>'Bilanc dhe Fitim Humbje'!F24-P24</f>
        <v>0</v>
      </c>
      <c r="T24" s="412">
        <v>0</v>
      </c>
      <c r="U24" s="523"/>
      <c r="V24" s="412"/>
      <c r="W24" s="523"/>
      <c r="X24" s="412">
        <f t="shared" si="25"/>
        <v>0</v>
      </c>
      <c r="Y24" s="513">
        <f>'Bilanc dhe Fitim Humbje'!D24-X24</f>
        <v>0</v>
      </c>
      <c r="AA24" s="540"/>
      <c r="AC24" s="400" t="s">
        <v>331</v>
      </c>
      <c r="AE24" s="412">
        <f>'Bilanc dhe Fitim Humbje'!O24</f>
        <v>0</v>
      </c>
      <c r="AF24" s="523"/>
      <c r="AG24" s="412"/>
      <c r="AH24" s="523"/>
      <c r="AI24" s="412">
        <f t="shared" si="26"/>
        <v>0</v>
      </c>
      <c r="AJ24" s="513">
        <f>'Bilanc dhe Fitim Humbje'!O24-AI24</f>
        <v>0</v>
      </c>
      <c r="AL24" s="546"/>
      <c r="AM24" s="412">
        <f>'Bilanc dhe Fitim Humbje'!M24</f>
        <v>0</v>
      </c>
      <c r="AN24" s="523"/>
      <c r="AO24" s="412">
        <f t="shared" si="27"/>
        <v>0</v>
      </c>
      <c r="AP24" s="523"/>
      <c r="AQ24" s="412">
        <f t="shared" si="28"/>
        <v>0</v>
      </c>
      <c r="AR24" s="513">
        <f>'Bilanc dhe Fitim Humbje'!M24-AQ24</f>
        <v>0</v>
      </c>
      <c r="AU24" s="412">
        <f>'Bilanc dhe Fitim Humbje'!K24</f>
        <v>0</v>
      </c>
      <c r="AV24" s="523"/>
      <c r="AW24" s="412">
        <f t="shared" si="31"/>
        <v>0</v>
      </c>
      <c r="AX24" s="523"/>
      <c r="AY24" s="412">
        <f t="shared" si="29"/>
        <v>0</v>
      </c>
      <c r="AZ24" s="513">
        <f>'Bilanc dhe Fitim Humbje'!K24-AY24</f>
        <v>0</v>
      </c>
      <c r="BC24" s="537">
        <v>0</v>
      </c>
      <c r="BD24" s="465">
        <f t="shared" si="30"/>
        <v>0</v>
      </c>
    </row>
    <row r="25" spans="2:56">
      <c r="B25" s="400" t="s">
        <v>332</v>
      </c>
      <c r="D25" s="412">
        <f>'Bilanc dhe Fitim Humbje'!H25</f>
        <v>0</v>
      </c>
      <c r="E25" s="523"/>
      <c r="F25" s="412"/>
      <c r="G25" s="523"/>
      <c r="H25" s="412">
        <f t="shared" si="23"/>
        <v>0</v>
      </c>
      <c r="I25" s="513">
        <f>'Bilanc dhe Fitim Humbje'!H25-H25</f>
        <v>0</v>
      </c>
      <c r="L25" s="412"/>
      <c r="M25" s="523"/>
      <c r="N25" s="412"/>
      <c r="O25" s="523"/>
      <c r="P25" s="412">
        <f t="shared" si="24"/>
        <v>0</v>
      </c>
      <c r="Q25" s="513">
        <f>'Bilanc dhe Fitim Humbje'!F25-P25</f>
        <v>0</v>
      </c>
      <c r="T25" s="412">
        <v>0</v>
      </c>
      <c r="U25" s="523"/>
      <c r="V25" s="412"/>
      <c r="W25" s="523"/>
      <c r="X25" s="412">
        <f t="shared" si="25"/>
        <v>0</v>
      </c>
      <c r="Y25" s="513">
        <f>'Bilanc dhe Fitim Humbje'!D25-X25</f>
        <v>0</v>
      </c>
      <c r="AA25" s="540"/>
      <c r="AC25" s="400" t="s">
        <v>332</v>
      </c>
      <c r="AE25" s="412">
        <f>'Bilanc dhe Fitim Humbje'!O25</f>
        <v>34106</v>
      </c>
      <c r="AF25" s="523"/>
      <c r="AG25" s="412"/>
      <c r="AH25" s="523"/>
      <c r="AI25" s="412">
        <f t="shared" si="26"/>
        <v>34106</v>
      </c>
      <c r="AJ25" s="513">
        <f>'Bilanc dhe Fitim Humbje'!O25-AI25</f>
        <v>0</v>
      </c>
      <c r="AL25" s="546"/>
      <c r="AM25" s="412">
        <f>'Bilanc dhe Fitim Humbje'!M25</f>
        <v>10195.355374202099</v>
      </c>
      <c r="AN25" s="523"/>
      <c r="AO25" s="412">
        <f t="shared" si="27"/>
        <v>0</v>
      </c>
      <c r="AP25" s="523"/>
      <c r="AQ25" s="412">
        <f t="shared" si="28"/>
        <v>10195.355374202099</v>
      </c>
      <c r="AR25" s="513">
        <f>'Bilanc dhe Fitim Humbje'!M25-AQ25</f>
        <v>0</v>
      </c>
      <c r="AU25" s="412">
        <v>115</v>
      </c>
      <c r="AV25" s="523"/>
      <c r="AW25" s="412">
        <v>6468</v>
      </c>
      <c r="AX25" s="523"/>
      <c r="AY25" s="412">
        <f t="shared" si="29"/>
        <v>6583</v>
      </c>
      <c r="AZ25" s="513">
        <f>'Bilanc dhe Fitim Humbje'!K25-AY25</f>
        <v>-40962</v>
      </c>
      <c r="BB25" s="465"/>
      <c r="BC25" s="537">
        <v>111.21634787592234</v>
      </c>
      <c r="BD25" s="465">
        <f t="shared" si="30"/>
        <v>3.7836521240776619</v>
      </c>
    </row>
    <row r="26" spans="2:56">
      <c r="B26" s="399" t="s">
        <v>292</v>
      </c>
      <c r="D26" s="412">
        <v>-866629</v>
      </c>
      <c r="E26" s="523"/>
      <c r="F26" s="412"/>
      <c r="G26" s="523"/>
      <c r="H26" s="412">
        <f t="shared" si="23"/>
        <v>-866629</v>
      </c>
      <c r="I26" s="513">
        <f>'Bilanc dhe Fitim Humbje'!H26-H26</f>
        <v>-2195320.2200000803</v>
      </c>
      <c r="L26" s="412">
        <v>-3061949</v>
      </c>
      <c r="M26" s="523"/>
      <c r="N26" s="412"/>
      <c r="O26" s="523"/>
      <c r="P26" s="412">
        <f t="shared" si="24"/>
        <v>-3061949</v>
      </c>
      <c r="Q26" s="513">
        <f>'Bilanc dhe Fitim Humbje'!F26-P26</f>
        <v>-7015404.1491999999</v>
      </c>
      <c r="T26" s="412">
        <v>-10077353.15</v>
      </c>
      <c r="U26" s="523"/>
      <c r="V26" s="412"/>
      <c r="W26" s="523"/>
      <c r="X26" s="412">
        <f t="shared" si="25"/>
        <v>-10077353.15</v>
      </c>
      <c r="Y26" s="513">
        <f>'Bilanc dhe Fitim Humbje'!D26-X26</f>
        <v>-13469929.49</v>
      </c>
      <c r="AA26" s="540"/>
      <c r="AC26" s="399" t="s">
        <v>292</v>
      </c>
      <c r="AE26" s="412">
        <f>'Bilanc dhe Fitim Humbje'!O26</f>
        <v>-22039.510688836683</v>
      </c>
      <c r="AF26" s="523"/>
      <c r="AG26" s="412"/>
      <c r="AH26" s="523"/>
      <c r="AI26" s="412">
        <f t="shared" si="26"/>
        <v>-22039.510688836683</v>
      </c>
      <c r="AJ26" s="513">
        <f>'Bilanc dhe Fitim Humbje'!O26-AI26</f>
        <v>0</v>
      </c>
      <c r="AL26" s="546"/>
      <c r="AM26" s="412">
        <f>'Bilanc dhe Fitim Humbje'!M26</f>
        <v>-72003.216473324967</v>
      </c>
      <c r="AN26" s="523"/>
      <c r="AO26" s="412">
        <f t="shared" si="27"/>
        <v>0</v>
      </c>
      <c r="AP26" s="523"/>
      <c r="AQ26" s="412">
        <f t="shared" si="28"/>
        <v>-72003.216473324967</v>
      </c>
      <c r="AR26" s="513">
        <f>'Bilanc dhe Fitim Humbje'!M26-AQ26</f>
        <v>0</v>
      </c>
      <c r="AU26" s="412">
        <f>'Bilanc dhe Fitim Humbje'!K26</f>
        <v>-168790.8107004328</v>
      </c>
      <c r="AV26" s="523"/>
      <c r="AW26" s="412">
        <f t="shared" si="31"/>
        <v>0</v>
      </c>
      <c r="AX26" s="523"/>
      <c r="AY26" s="412">
        <f t="shared" si="29"/>
        <v>-168790.8107004328</v>
      </c>
      <c r="AZ26" s="513">
        <f>'Bilanc dhe Fitim Humbje'!K26-AY26</f>
        <v>0</v>
      </c>
      <c r="BC26" s="537">
        <v>-72002.302180234692</v>
      </c>
      <c r="BD26" s="465">
        <f t="shared" si="30"/>
        <v>-96788.508520198113</v>
      </c>
    </row>
    <row r="27" spans="2:56">
      <c r="B27" s="399" t="s">
        <v>333</v>
      </c>
      <c r="D27" s="412">
        <f>'Bilanc dhe Fitim Humbje'!H27</f>
        <v>0</v>
      </c>
      <c r="E27" s="523"/>
      <c r="F27" s="412"/>
      <c r="G27" s="523"/>
      <c r="H27" s="412">
        <f t="shared" si="23"/>
        <v>0</v>
      </c>
      <c r="I27" s="513">
        <f>'Bilanc dhe Fitim Humbje'!H27-H27</f>
        <v>0</v>
      </c>
      <c r="L27" s="412"/>
      <c r="M27" s="523"/>
      <c r="N27" s="412"/>
      <c r="O27" s="523"/>
      <c r="P27" s="412">
        <f t="shared" si="24"/>
        <v>0</v>
      </c>
      <c r="Q27" s="513">
        <f>'Bilanc dhe Fitim Humbje'!F27-P27</f>
        <v>0</v>
      </c>
      <c r="T27" s="412">
        <v>0</v>
      </c>
      <c r="U27" s="523"/>
      <c r="V27" s="412"/>
      <c r="W27" s="523"/>
      <c r="X27" s="412">
        <f t="shared" si="25"/>
        <v>0</v>
      </c>
      <c r="Y27" s="513">
        <f>'Bilanc dhe Fitim Humbje'!D27-X27</f>
        <v>0.35000000000582077</v>
      </c>
      <c r="AA27" s="540"/>
      <c r="AC27" s="399" t="s">
        <v>333</v>
      </c>
      <c r="AE27" s="412">
        <f>'Bilanc dhe Fitim Humbje'!O27</f>
        <v>0</v>
      </c>
      <c r="AF27" s="523"/>
      <c r="AG27" s="412"/>
      <c r="AH27" s="523"/>
      <c r="AI27" s="412">
        <f t="shared" si="26"/>
        <v>0</v>
      </c>
      <c r="AJ27" s="513">
        <f>'Bilanc dhe Fitim Humbje'!O27-AI27</f>
        <v>0</v>
      </c>
      <c r="AL27" s="546"/>
      <c r="AM27" s="412">
        <f>'Bilanc dhe Fitim Humbje'!M27</f>
        <v>0</v>
      </c>
      <c r="AN27" s="523"/>
      <c r="AO27" s="412">
        <f t="shared" si="27"/>
        <v>0</v>
      </c>
      <c r="AP27" s="523"/>
      <c r="AQ27" s="412">
        <f t="shared" si="28"/>
        <v>0</v>
      </c>
      <c r="AR27" s="513">
        <f>'Bilanc dhe Fitim Humbje'!M27-AQ27</f>
        <v>0</v>
      </c>
      <c r="AU27" s="412">
        <f>'Bilanc dhe Fitim Humbje'!K27</f>
        <v>-704.27710413694729</v>
      </c>
      <c r="AV27" s="523"/>
      <c r="AW27" s="412">
        <f t="shared" si="31"/>
        <v>0</v>
      </c>
      <c r="AX27" s="523"/>
      <c r="AY27" s="412">
        <f t="shared" si="29"/>
        <v>-704.27710413694729</v>
      </c>
      <c r="AZ27" s="513">
        <f>'Bilanc dhe Fitim Humbje'!K27-AY27</f>
        <v>0</v>
      </c>
      <c r="BC27" s="537">
        <v>0</v>
      </c>
      <c r="BD27" s="465">
        <f t="shared" si="30"/>
        <v>-704.27710413694729</v>
      </c>
    </row>
    <row r="28" spans="2:56">
      <c r="B28" s="399" t="s">
        <v>334</v>
      </c>
      <c r="D28" s="412">
        <v>-2195320</v>
      </c>
      <c r="E28" s="523"/>
      <c r="F28" s="412"/>
      <c r="G28" s="523"/>
      <c r="H28" s="412">
        <f t="shared" si="23"/>
        <v>-2195320</v>
      </c>
      <c r="I28" s="513">
        <f>'Bilanc dhe Fitim Humbje'!H28-H28</f>
        <v>-4820083.9291999992</v>
      </c>
      <c r="L28" s="412">
        <v>-7015404</v>
      </c>
      <c r="M28" s="523"/>
      <c r="N28" s="412"/>
      <c r="O28" s="523"/>
      <c r="P28" s="412">
        <f t="shared" si="24"/>
        <v>-7015404</v>
      </c>
      <c r="Q28" s="513">
        <f>'Bilanc dhe Fitim Humbje'!F28-P28</f>
        <v>-6454525.4885866009</v>
      </c>
      <c r="T28" s="412">
        <v>-14079929.504299998</v>
      </c>
      <c r="U28" s="523"/>
      <c r="V28" s="412">
        <f>-(V29-V12)</f>
        <v>772481</v>
      </c>
      <c r="W28" s="523"/>
      <c r="X28" s="412">
        <f t="shared" si="25"/>
        <v>-13307448.504299998</v>
      </c>
      <c r="Y28" s="513">
        <f>'Bilanc dhe Fitim Humbje'!D28-X28</f>
        <v>-10705545.725764502</v>
      </c>
      <c r="AA28" s="540"/>
      <c r="AC28" s="399" t="s">
        <v>334</v>
      </c>
      <c r="AE28" s="412">
        <f>'Bilanc dhe Fitim Humbje'!O28</f>
        <v>-49963.705784488287</v>
      </c>
      <c r="AF28" s="523"/>
      <c r="AG28" s="412"/>
      <c r="AH28" s="523"/>
      <c r="AI28" s="412">
        <f t="shared" si="26"/>
        <v>-49963.705784488287</v>
      </c>
      <c r="AJ28" s="513">
        <f>'Bilanc dhe Fitim Humbje'!O28-AI28</f>
        <v>0</v>
      </c>
      <c r="AL28" s="546"/>
      <c r="AM28" s="412">
        <f>'Bilanc dhe Fitim Humbje'!M28</f>
        <v>-96787.594227107853</v>
      </c>
      <c r="AN28" s="523"/>
      <c r="AO28" s="412">
        <f t="shared" si="27"/>
        <v>0</v>
      </c>
      <c r="AP28" s="523"/>
      <c r="AQ28" s="412">
        <f t="shared" si="28"/>
        <v>-96787.594227107853</v>
      </c>
      <c r="AR28" s="513">
        <f>'Bilanc dhe Fitim Humbje'!M28-AQ28</f>
        <v>0</v>
      </c>
      <c r="AU28" s="412">
        <f>AU67</f>
        <v>-101170.72288783503</v>
      </c>
      <c r="AV28" s="523"/>
      <c r="AW28" s="412">
        <f>AW67</f>
        <v>5550.6287274556307</v>
      </c>
      <c r="AX28" s="523"/>
      <c r="AY28" s="412">
        <f>SUM(AU28:AW28)</f>
        <v>-95620.094160379405</v>
      </c>
      <c r="AZ28" s="513">
        <f>'Bilanc dhe Fitim Humbje'!K28-AY28</f>
        <v>-75558.935154404637</v>
      </c>
      <c r="BC28" s="537">
        <v>-101167.53549681208</v>
      </c>
      <c r="BD28" s="465">
        <f t="shared" si="30"/>
        <v>-3.1873910229478497</v>
      </c>
    </row>
    <row r="29" spans="2:56">
      <c r="B29" s="399" t="s">
        <v>335</v>
      </c>
      <c r="D29" s="415">
        <f>'Bilanc dhe Fitim Humbje'!H30</f>
        <v>0</v>
      </c>
      <c r="E29" s="523"/>
      <c r="F29" s="415"/>
      <c r="G29" s="523"/>
      <c r="H29" s="415">
        <f t="shared" si="23"/>
        <v>0</v>
      </c>
      <c r="I29" s="513">
        <f>'Bilanc dhe Fitim Humbje'!H30-H29</f>
        <v>0</v>
      </c>
      <c r="L29" s="415"/>
      <c r="M29" s="523"/>
      <c r="N29" s="415"/>
      <c r="O29" s="523"/>
      <c r="P29" s="415">
        <f t="shared" si="24"/>
        <v>0</v>
      </c>
      <c r="Q29" s="513">
        <f>'Bilanc dhe Fitim Humbje'!F30-P29</f>
        <v>-233320300.00000012</v>
      </c>
      <c r="T29" s="415">
        <v>0</v>
      </c>
      <c r="U29" s="523"/>
      <c r="V29" s="415">
        <v>-204771863</v>
      </c>
      <c r="W29" s="523"/>
      <c r="X29" s="415">
        <f t="shared" si="25"/>
        <v>-204771863</v>
      </c>
      <c r="Y29" s="513">
        <f>'Bilanc dhe Fitim Humbje'!D30-X29</f>
        <v>41856563</v>
      </c>
      <c r="AA29" s="540"/>
      <c r="AC29" s="399" t="s">
        <v>335</v>
      </c>
      <c r="AE29" s="412">
        <f>'Bilanc dhe Fitim Humbje'!O30</f>
        <v>0</v>
      </c>
      <c r="AF29" s="523"/>
      <c r="AG29" s="415"/>
      <c r="AH29" s="523"/>
      <c r="AI29" s="415">
        <f t="shared" si="26"/>
        <v>0</v>
      </c>
      <c r="AJ29" s="513">
        <f>'Bilanc dhe Fitim Humbje'!O30-AI29</f>
        <v>0</v>
      </c>
      <c r="AL29" s="546"/>
      <c r="AM29" s="415">
        <f>'Bilanc dhe Fitim Humbje'!M30</f>
        <v>-1659999.971541269</v>
      </c>
      <c r="AN29" s="523"/>
      <c r="AO29" s="415">
        <f t="shared" si="27"/>
        <v>0</v>
      </c>
      <c r="AP29" s="523"/>
      <c r="AQ29" s="415">
        <f t="shared" si="28"/>
        <v>-1659999.971541269</v>
      </c>
      <c r="AR29" s="513">
        <f>'Bilanc dhe Fitim Humbje'!M30-AQ29</f>
        <v>0</v>
      </c>
      <c r="AU29" s="415">
        <v>0</v>
      </c>
      <c r="AV29" s="523"/>
      <c r="AW29" s="415">
        <f>Kapitali!F45</f>
        <v>500000</v>
      </c>
      <c r="AX29" s="523"/>
      <c r="AY29" s="415">
        <f t="shared" si="29"/>
        <v>500000</v>
      </c>
      <c r="AZ29" s="513">
        <f>'Bilanc dhe Fitim Humbje'!K30-AY29</f>
        <v>-1660000.1993674356</v>
      </c>
      <c r="BD29" s="465">
        <f t="shared" si="30"/>
        <v>0</v>
      </c>
    </row>
    <row r="30" spans="2:56">
      <c r="B30" s="401" t="s">
        <v>336</v>
      </c>
      <c r="D30" s="417">
        <f>SUM(D22:D29)</f>
        <v>-2961949</v>
      </c>
      <c r="E30" s="524"/>
      <c r="F30" s="417">
        <f>SUM(F22:F29)</f>
        <v>0</v>
      </c>
      <c r="G30" s="524"/>
      <c r="H30" s="417">
        <f>SUM(H22:H29)</f>
        <v>-2961949</v>
      </c>
      <c r="I30" s="513">
        <f>'Bilanc dhe Fitim Humbje'!H31-H30</f>
        <v>866109595.85079992</v>
      </c>
      <c r="L30" s="417">
        <f>SUM(L22:L29)</f>
        <v>863147647</v>
      </c>
      <c r="M30" s="524"/>
      <c r="N30" s="417">
        <f>SUM(N22:N29)</f>
        <v>0</v>
      </c>
      <c r="O30" s="524"/>
      <c r="P30" s="417">
        <f>SUM(P22:P29)</f>
        <v>863147647</v>
      </c>
      <c r="Q30" s="513">
        <f>'Bilanc dhe Fitim Humbje'!F31-P30</f>
        <v>633592800.36221337</v>
      </c>
      <c r="T30" s="417">
        <f>SUM(T22:T29)</f>
        <v>1729450747.3456998</v>
      </c>
      <c r="U30" s="524"/>
      <c r="V30" s="417">
        <f>SUM(V22:V29)</f>
        <v>-203999382</v>
      </c>
      <c r="W30" s="524"/>
      <c r="X30" s="417">
        <f>SUM(X22:X29)</f>
        <v>1525451365.3456998</v>
      </c>
      <c r="Y30" s="513">
        <f>'Bilanc dhe Fitim Humbje'!D31-X30</f>
        <v>17681088.13423562</v>
      </c>
      <c r="AA30" s="540"/>
      <c r="AC30" s="401" t="s">
        <v>336</v>
      </c>
      <c r="AE30" s="417">
        <f>SUM(AE22:AE29)</f>
        <v>6212823.7640602002</v>
      </c>
      <c r="AF30" s="524"/>
      <c r="AG30" s="417">
        <f>SUM(AG22:AG29)</f>
        <v>0</v>
      </c>
      <c r="AH30" s="524"/>
      <c r="AI30" s="417">
        <f>SUM(AI22:AI29)</f>
        <v>6212823.7640602002</v>
      </c>
      <c r="AJ30" s="513">
        <f>'Bilanc dhe Fitim Humbje'!O31-AI30</f>
        <v>0</v>
      </c>
      <c r="AL30" s="546"/>
      <c r="AM30" s="417">
        <f>SUM(AM22:AM29)</f>
        <v>10722404.553666027</v>
      </c>
      <c r="AN30" s="524"/>
      <c r="AO30" s="417">
        <f>SUM(AO22:AO29)</f>
        <v>0</v>
      </c>
      <c r="AP30" s="524"/>
      <c r="AQ30" s="417">
        <f>SUM(AQ22:AQ29)</f>
        <v>10722404.553666027</v>
      </c>
      <c r="AR30" s="513">
        <f>'Bilanc dhe Fitim Humbje'!M31-AQ30</f>
        <v>0</v>
      </c>
      <c r="AU30" s="417">
        <f>SUM(AU22:AU29)</f>
        <v>12292011.192316405</v>
      </c>
      <c r="AV30" s="524"/>
      <c r="AW30" s="417">
        <f>SUM(AW22:AW29)</f>
        <v>490456.62872745562</v>
      </c>
      <c r="AX30" s="524"/>
      <c r="AY30" s="417">
        <f>SUM(AY22:AY29)</f>
        <v>12782467.82104386</v>
      </c>
      <c r="AZ30" s="513">
        <f>'Bilanc dhe Fitim Humbje'!K31-AY30</f>
        <v>-1776521.1375306528</v>
      </c>
      <c r="BC30" s="537">
        <v>12389503.381679639</v>
      </c>
      <c r="BD30" s="465">
        <f t="shared" si="30"/>
        <v>-97492.189363233745</v>
      </c>
    </row>
    <row r="31" spans="2:56">
      <c r="B31" s="404" t="s">
        <v>337</v>
      </c>
      <c r="D31" s="412"/>
      <c r="E31" s="523"/>
      <c r="F31" s="412"/>
      <c r="G31" s="523"/>
      <c r="H31" s="412"/>
      <c r="L31" s="412"/>
      <c r="M31" s="523"/>
      <c r="N31" s="412"/>
      <c r="O31" s="523"/>
      <c r="P31" s="412"/>
      <c r="T31" s="412"/>
      <c r="U31" s="523"/>
      <c r="V31" s="412"/>
      <c r="W31" s="523"/>
      <c r="X31" s="412"/>
      <c r="AA31" s="540"/>
      <c r="AC31" s="404" t="s">
        <v>337</v>
      </c>
      <c r="AE31" s="412"/>
      <c r="AF31" s="523"/>
      <c r="AG31" s="412"/>
      <c r="AH31" s="523"/>
      <c r="AI31" s="412"/>
      <c r="AL31" s="546"/>
      <c r="AM31" s="412"/>
      <c r="AN31" s="523"/>
      <c r="AO31" s="412"/>
      <c r="AP31" s="523"/>
      <c r="AQ31" s="412"/>
      <c r="AU31" s="412"/>
      <c r="AV31" s="523"/>
      <c r="AW31" s="412"/>
      <c r="AX31" s="523"/>
      <c r="AY31" s="412"/>
    </row>
    <row r="32" spans="2:56">
      <c r="B32" s="399" t="s">
        <v>338</v>
      </c>
      <c r="D32" s="412">
        <f>'Bilanc dhe Fitim Humbje'!H33</f>
        <v>1220869.2155863838</v>
      </c>
      <c r="E32" s="523"/>
      <c r="F32" s="412"/>
      <c r="G32" s="523"/>
      <c r="H32" s="412">
        <f t="shared" ref="H32:H34" si="32">SUM(D32:F32)</f>
        <v>1220869.2155863838</v>
      </c>
      <c r="I32" s="513">
        <f>'Bilanc dhe Fitim Humbje'!H33-H32</f>
        <v>0</v>
      </c>
      <c r="K32" s="396" t="s">
        <v>35</v>
      </c>
      <c r="L32" s="412"/>
      <c r="M32" s="523"/>
      <c r="N32" s="412">
        <v>1220869</v>
      </c>
      <c r="O32" s="523"/>
      <c r="P32" s="412">
        <f t="shared" ref="P32:P34" si="33">SUM(L32:N32)</f>
        <v>1220869</v>
      </c>
      <c r="Q32" s="513">
        <f>'Bilanc dhe Fitim Humbje'!F33-P32</f>
        <v>-303109.37452485203</v>
      </c>
      <c r="T32" s="412">
        <v>917759.39986075077</v>
      </c>
      <c r="U32" s="523"/>
      <c r="V32" s="412"/>
      <c r="W32" s="523"/>
      <c r="X32" s="412">
        <f t="shared" ref="X32:X34" si="34">SUM(T32:V32)</f>
        <v>917759.39986075077</v>
      </c>
      <c r="Y32" s="513">
        <f>'Bilanc dhe Fitim Humbje'!D33-X32</f>
        <v>246496689.90961194</v>
      </c>
      <c r="AA32" s="540"/>
      <c r="AC32" s="399" t="s">
        <v>338</v>
      </c>
      <c r="AE32" s="412">
        <f t="shared" ref="AE32:AE34" si="35">D32/$AI$3</f>
        <v>8797.7892598283761</v>
      </c>
      <c r="AF32" s="523"/>
      <c r="AG32" s="412"/>
      <c r="AH32" s="523"/>
      <c r="AI32" s="412">
        <f t="shared" ref="AI32:AI34" si="36">SUM(AE32:AG32)</f>
        <v>8797.7892598283761</v>
      </c>
      <c r="AJ32" s="513">
        <f>'Bilanc dhe Fitim Humbje'!O33-AI32</f>
        <v>-10.132054139296088</v>
      </c>
      <c r="AL32" s="546" t="s">
        <v>35</v>
      </c>
      <c r="AM32" s="412">
        <f t="shared" ref="AM32:AM34" si="37">L32/$AQ$3</f>
        <v>0</v>
      </c>
      <c r="AN32" s="523"/>
      <c r="AO32" s="412">
        <f t="shared" ref="AO32:AO34" si="38">N32/$AQ$3</f>
        <v>8787.6556539264366</v>
      </c>
      <c r="AP32" s="523"/>
      <c r="AQ32" s="412">
        <f t="shared" ref="AQ32:AQ34" si="39">SUM(AM32:AO32)</f>
        <v>8787.6556539264366</v>
      </c>
      <c r="AR32" s="513">
        <f>'Bilanc dhe Fitim Humbje'!M33-AQ32</f>
        <v>-2212.9753367464955</v>
      </c>
      <c r="AU32" s="412">
        <f t="shared" ref="AU32:AU34" si="40">T32/$AY$3</f>
        <v>6574.6787009151858</v>
      </c>
      <c r="AV32" s="523"/>
      <c r="AW32" s="412">
        <f t="shared" ref="AW32:AW34" si="41">V32/$AY$3</f>
        <v>0</v>
      </c>
      <c r="AX32" s="523"/>
      <c r="AY32" s="412">
        <f t="shared" ref="AY32:AY34" si="42">SUM(AU32:AW32)</f>
        <v>6574.6787009151858</v>
      </c>
      <c r="AZ32" s="513">
        <f>'Bilanc dhe Fitim Humbje'!K33-AY32</f>
        <v>1758150.5520371213</v>
      </c>
      <c r="BC32" s="537">
        <v>6574.7001924260385</v>
      </c>
      <c r="BD32" s="465">
        <f t="shared" ref="BD32:BD44" si="43">AU32-BC32</f>
        <v>-2.1491510852683859E-2</v>
      </c>
    </row>
    <row r="33" spans="2:56">
      <c r="B33" s="399" t="s">
        <v>339</v>
      </c>
      <c r="D33" s="412">
        <v>6569467</v>
      </c>
      <c r="E33" s="523"/>
      <c r="F33" s="412"/>
      <c r="G33" s="523"/>
      <c r="H33" s="412">
        <f t="shared" si="32"/>
        <v>6569467</v>
      </c>
      <c r="I33" s="513">
        <f>'Bilanc dhe Fitim Humbje'!H34-H33</f>
        <v>43486027.5</v>
      </c>
      <c r="K33" s="396" t="s">
        <v>39</v>
      </c>
      <c r="L33" s="412">
        <v>51560954</v>
      </c>
      <c r="M33" s="523"/>
      <c r="N33" s="412">
        <f>-(N32+N37)</f>
        <v>-1505459</v>
      </c>
      <c r="O33" s="523"/>
      <c r="P33" s="412">
        <f t="shared" si="33"/>
        <v>50055495</v>
      </c>
      <c r="Q33" s="513">
        <f>'Bilanc dhe Fitim Humbje'!F34-P33</f>
        <v>-21252249.499999881</v>
      </c>
      <c r="T33" s="412">
        <v>92327</v>
      </c>
      <c r="U33" s="523"/>
      <c r="V33" s="412"/>
      <c r="W33" s="523"/>
      <c r="X33" s="412">
        <f t="shared" si="34"/>
        <v>92327</v>
      </c>
      <c r="Y33" s="513">
        <f>'Bilanc dhe Fitim Humbje'!D34-X33</f>
        <v>29555685.449999999</v>
      </c>
      <c r="AA33" s="540"/>
      <c r="AC33" s="399" t="s">
        <v>339</v>
      </c>
      <c r="AE33" s="412">
        <f t="shared" si="35"/>
        <v>47340.686027239317</v>
      </c>
      <c r="AF33" s="523"/>
      <c r="AG33" s="412"/>
      <c r="AH33" s="523"/>
      <c r="AI33" s="412">
        <f t="shared" si="36"/>
        <v>47340.686027239317</v>
      </c>
      <c r="AJ33" s="513">
        <f>'Bilanc dhe Fitim Humbje'!O34-AI33</f>
        <v>312952.22767030622</v>
      </c>
      <c r="AL33" s="546" t="s">
        <v>39</v>
      </c>
      <c r="AM33" s="412">
        <f t="shared" si="37"/>
        <v>371129.01461167494</v>
      </c>
      <c r="AN33" s="523"/>
      <c r="AO33" s="412">
        <f t="shared" si="38"/>
        <v>-10836.097315194702</v>
      </c>
      <c r="AP33" s="523"/>
      <c r="AQ33" s="412">
        <f t="shared" si="39"/>
        <v>360292.91729648021</v>
      </c>
      <c r="AR33" s="513">
        <f>'Bilanc dhe Fitim Humbje'!M34-AQ33</f>
        <v>-153951.16287281003</v>
      </c>
      <c r="AU33" s="412">
        <f t="shared" si="40"/>
        <v>661.41557418153161</v>
      </c>
      <c r="AV33" s="523"/>
      <c r="AW33" s="412">
        <f t="shared" si="41"/>
        <v>0</v>
      </c>
      <c r="AX33" s="523"/>
      <c r="AY33" s="412">
        <f t="shared" si="42"/>
        <v>661.41557418153161</v>
      </c>
      <c r="AZ33" s="513">
        <f>'Bilanc dhe Fitim Humbje'!K34-AY33</f>
        <v>210808.00275677425</v>
      </c>
      <c r="BC33" s="537">
        <v>661.41557418153161</v>
      </c>
      <c r="BD33" s="465">
        <f t="shared" si="43"/>
        <v>0</v>
      </c>
    </row>
    <row r="34" spans="2:56">
      <c r="B34" s="399" t="s">
        <v>340</v>
      </c>
      <c r="D34" s="415">
        <f>'Bilanc dhe Fitim Humbje'!H35</f>
        <v>0</v>
      </c>
      <c r="E34" s="523"/>
      <c r="F34" s="415"/>
      <c r="G34" s="523"/>
      <c r="H34" s="415">
        <f t="shared" si="32"/>
        <v>0</v>
      </c>
      <c r="I34" s="513">
        <f>'Bilanc dhe Fitim Humbje'!H35-H34</f>
        <v>0</v>
      </c>
      <c r="L34" s="415"/>
      <c r="M34" s="523"/>
      <c r="N34" s="415"/>
      <c r="O34" s="523"/>
      <c r="P34" s="415">
        <f t="shared" si="33"/>
        <v>0</v>
      </c>
      <c r="Q34" s="513">
        <f>'Bilanc dhe Fitim Humbje'!F35-P34</f>
        <v>0</v>
      </c>
      <c r="T34" s="415">
        <v>0</v>
      </c>
      <c r="U34" s="523"/>
      <c r="V34" s="415"/>
      <c r="W34" s="523"/>
      <c r="X34" s="415">
        <f t="shared" si="34"/>
        <v>0</v>
      </c>
      <c r="Y34" s="513">
        <f>'Bilanc dhe Fitim Humbje'!D35-X34</f>
        <v>0</v>
      </c>
      <c r="AA34" s="540"/>
      <c r="AC34" s="399" t="s">
        <v>340</v>
      </c>
      <c r="AE34" s="415">
        <f t="shared" si="35"/>
        <v>0</v>
      </c>
      <c r="AF34" s="523"/>
      <c r="AG34" s="415"/>
      <c r="AH34" s="523"/>
      <c r="AI34" s="415">
        <f t="shared" si="36"/>
        <v>0</v>
      </c>
      <c r="AJ34" s="513">
        <f>'Bilanc dhe Fitim Humbje'!O35-AI34</f>
        <v>0</v>
      </c>
      <c r="AL34" s="546"/>
      <c r="AM34" s="415">
        <f t="shared" si="37"/>
        <v>0</v>
      </c>
      <c r="AN34" s="523"/>
      <c r="AO34" s="415">
        <f t="shared" si="38"/>
        <v>0</v>
      </c>
      <c r="AP34" s="523"/>
      <c r="AQ34" s="415">
        <f t="shared" si="39"/>
        <v>0</v>
      </c>
      <c r="AR34" s="513">
        <f>'Bilanc dhe Fitim Humbje'!M35-AQ34</f>
        <v>0</v>
      </c>
      <c r="AU34" s="415">
        <f t="shared" si="40"/>
        <v>0</v>
      </c>
      <c r="AV34" s="523"/>
      <c r="AW34" s="415">
        <f t="shared" si="41"/>
        <v>0</v>
      </c>
      <c r="AX34" s="523"/>
      <c r="AY34" s="415">
        <f t="shared" si="42"/>
        <v>0</v>
      </c>
      <c r="AZ34" s="513">
        <f>'Bilanc dhe Fitim Humbje'!K35-AY34</f>
        <v>0</v>
      </c>
      <c r="BC34" s="537">
        <v>0</v>
      </c>
      <c r="BD34" s="465">
        <f t="shared" si="43"/>
        <v>0</v>
      </c>
    </row>
    <row r="35" spans="2:56">
      <c r="B35" s="404" t="s">
        <v>341</v>
      </c>
      <c r="D35" s="413">
        <f>SUM(D32:D34)</f>
        <v>7790336.2155863838</v>
      </c>
      <c r="E35" s="524"/>
      <c r="F35" s="413">
        <f>SUM(F32:F34)</f>
        <v>0</v>
      </c>
      <c r="G35" s="524"/>
      <c r="H35" s="413">
        <f>SUM(H32:H34)</f>
        <v>7790336.2155863838</v>
      </c>
      <c r="I35" s="513">
        <f>'Bilanc dhe Fitim Humbje'!H36-H35</f>
        <v>43486027.5</v>
      </c>
      <c r="L35" s="413">
        <f>SUM(L32:L34)</f>
        <v>51560954</v>
      </c>
      <c r="M35" s="524"/>
      <c r="N35" s="413">
        <f>SUM(N32:N34)</f>
        <v>-284590</v>
      </c>
      <c r="O35" s="524"/>
      <c r="P35" s="413">
        <f>SUM(P32:P34)</f>
        <v>51276364</v>
      </c>
      <c r="Q35" s="513">
        <f>'Bilanc dhe Fitim Humbje'!F36-P35</f>
        <v>-21555358.874524731</v>
      </c>
      <c r="T35" s="413">
        <f>SUM(T32:T34)</f>
        <v>1010086.3998607508</v>
      </c>
      <c r="U35" s="524"/>
      <c r="V35" s="413">
        <f>SUM(V32:V34)</f>
        <v>0</v>
      </c>
      <c r="W35" s="524"/>
      <c r="X35" s="413">
        <f>SUM(X32:X34)</f>
        <v>1010086.3998607508</v>
      </c>
      <c r="Y35" s="513">
        <f>'Bilanc dhe Fitim Humbje'!D36-X35</f>
        <v>276052375.35961193</v>
      </c>
      <c r="AA35" s="540"/>
      <c r="AC35" s="404" t="s">
        <v>341</v>
      </c>
      <c r="AE35" s="413">
        <f>SUM(AE32:AE34)</f>
        <v>56138.475287067689</v>
      </c>
      <c r="AF35" s="524"/>
      <c r="AG35" s="413">
        <f>SUM(AG32:AG34)</f>
        <v>0</v>
      </c>
      <c r="AH35" s="524"/>
      <c r="AI35" s="413">
        <f>SUM(AI32:AI34)</f>
        <v>56138.475287067689</v>
      </c>
      <c r="AJ35" s="513">
        <f>'Bilanc dhe Fitim Humbje'!O36-AI35</f>
        <v>312942.09561616689</v>
      </c>
      <c r="AL35" s="546"/>
      <c r="AM35" s="413">
        <f>SUM(AM32:AM34)</f>
        <v>371129.01461167494</v>
      </c>
      <c r="AN35" s="524"/>
      <c r="AO35" s="413">
        <f>SUM(AO32:AO34)</f>
        <v>-2048.4416612682653</v>
      </c>
      <c r="AP35" s="524"/>
      <c r="AQ35" s="413">
        <f>SUM(AQ32:AQ34)</f>
        <v>369080.57295040664</v>
      </c>
      <c r="AR35" s="513">
        <f>'Bilanc dhe Fitim Humbje'!M36-AQ35</f>
        <v>-156164.13820955652</v>
      </c>
      <c r="AU35" s="413">
        <f>SUM(AU32:AU34)</f>
        <v>7236.094275096717</v>
      </c>
      <c r="AV35" s="524"/>
      <c r="AW35" s="413">
        <f>SUM(AW32:AW34)</f>
        <v>0</v>
      </c>
      <c r="AX35" s="524"/>
      <c r="AY35" s="413">
        <f>SUM(AY32:AY34)</f>
        <v>7236.094275096717</v>
      </c>
      <c r="AZ35" s="513">
        <f>'Bilanc dhe Fitim Humbje'!K36-AY35</f>
        <v>1968958.5547938955</v>
      </c>
      <c r="BC35" s="537">
        <v>7236.1157666075705</v>
      </c>
      <c r="BD35" s="465">
        <f t="shared" si="43"/>
        <v>-2.1491510853593354E-2</v>
      </c>
    </row>
    <row r="36" spans="2:56">
      <c r="B36" s="404" t="s">
        <v>342</v>
      </c>
      <c r="D36" s="412"/>
      <c r="E36" s="523"/>
      <c r="F36" s="412"/>
      <c r="G36" s="523"/>
      <c r="H36" s="412"/>
      <c r="L36" s="412"/>
      <c r="M36" s="523"/>
      <c r="N36" s="412"/>
      <c r="O36" s="523"/>
      <c r="P36" s="412"/>
      <c r="T36" s="412"/>
      <c r="U36" s="523"/>
      <c r="V36" s="412"/>
      <c r="W36" s="523"/>
      <c r="X36" s="412"/>
      <c r="AA36" s="540"/>
      <c r="AC36" s="404" t="s">
        <v>342</v>
      </c>
      <c r="AE36" s="412"/>
      <c r="AF36" s="523"/>
      <c r="AG36" s="412"/>
      <c r="AH36" s="523"/>
      <c r="AI36" s="412"/>
      <c r="AL36" s="546"/>
      <c r="AM36" s="412"/>
      <c r="AN36" s="523"/>
      <c r="AO36" s="412"/>
      <c r="AP36" s="523"/>
      <c r="AQ36" s="412"/>
      <c r="AU36" s="412"/>
      <c r="AV36" s="523"/>
      <c r="AW36" s="412"/>
      <c r="AX36" s="523"/>
      <c r="AY36" s="412"/>
    </row>
    <row r="37" spans="2:56">
      <c r="B37" s="399" t="s">
        <v>338</v>
      </c>
      <c r="D37" s="412">
        <f>'Bilanc dhe Fitim Humbje'!H38</f>
        <v>284590.09751361603</v>
      </c>
      <c r="E37" s="523"/>
      <c r="F37" s="412"/>
      <c r="G37" s="523"/>
      <c r="H37" s="412">
        <f t="shared" ref="H37:H41" si="44">SUM(D37:F37)</f>
        <v>284590.09751361603</v>
      </c>
      <c r="I37" s="513">
        <f>'Bilanc dhe Fitim Humbje'!H38-H37</f>
        <v>0</v>
      </c>
      <c r="K37" s="396" t="s">
        <v>46</v>
      </c>
      <c r="L37" s="412"/>
      <c r="M37" s="523"/>
      <c r="N37" s="412">
        <v>284590</v>
      </c>
      <c r="O37" s="523"/>
      <c r="P37" s="412">
        <f t="shared" ref="P37:P41" si="45">SUM(L37:N37)</f>
        <v>284590</v>
      </c>
      <c r="Q37" s="513">
        <f>'Bilanc dhe Fitim Humbje'!F38-P37</f>
        <v>24316.934262052004</v>
      </c>
      <c r="T37" s="412">
        <v>308906.93426205189</v>
      </c>
      <c r="U37" s="523"/>
      <c r="V37" s="412"/>
      <c r="W37" s="523"/>
      <c r="X37" s="412">
        <f t="shared" ref="X37:X41" si="46">SUM(T37:V37)</f>
        <v>308906.93426205189</v>
      </c>
      <c r="Y37" s="513">
        <f>'Bilanc dhe Fitim Humbje'!D38-X37</f>
        <v>6384802.9387934618</v>
      </c>
      <c r="AA37" s="540"/>
      <c r="AC37" s="399" t="s">
        <v>338</v>
      </c>
      <c r="AE37" s="412">
        <f t="shared" ref="AE37:AE41" si="47">D37/$AI$3</f>
        <v>2050.8041904850907</v>
      </c>
      <c r="AF37" s="523"/>
      <c r="AG37" s="412"/>
      <c r="AH37" s="523"/>
      <c r="AI37" s="412">
        <f t="shared" ref="AI37:AI41" si="48">SUM(AE37:AG37)</f>
        <v>2050.8041904850907</v>
      </c>
      <c r="AJ37" s="513">
        <f>'Bilanc dhe Fitim Humbje'!O38-AI37</f>
        <v>-2.3618273265501557</v>
      </c>
      <c r="AL37" s="546" t="s">
        <v>46</v>
      </c>
      <c r="AM37" s="412">
        <f t="shared" ref="AM37:AM41" si="49">L37/$AQ$3</f>
        <v>0</v>
      </c>
      <c r="AN37" s="523"/>
      <c r="AO37" s="412">
        <f t="shared" ref="AO37:AO41" si="50">N37/$AQ$3</f>
        <v>2048.4416612682644</v>
      </c>
      <c r="AP37" s="523"/>
      <c r="AQ37" s="412">
        <f t="shared" ref="AQ37:AQ41" si="51">SUM(AM37:AO37)</f>
        <v>2048.4416612682644</v>
      </c>
      <c r="AR37" s="513">
        <f>'Bilanc dhe Fitim Humbje'!M38-AQ37</f>
        <v>164.51724884028181</v>
      </c>
      <c r="AU37" s="412">
        <f t="shared" ref="AU37:AU41" si="52">T37/$AY$3</f>
        <v>2212.9589101085458</v>
      </c>
      <c r="AV37" s="523"/>
      <c r="AW37" s="412">
        <f t="shared" ref="AW37:AW41" si="53">V37/$AY$3</f>
        <v>0</v>
      </c>
      <c r="AX37" s="523"/>
      <c r="AY37" s="412">
        <f t="shared" ref="AY37:AY41" si="54">SUM(AU37:AW37)</f>
        <v>2212.9589101085458</v>
      </c>
      <c r="AZ37" s="513">
        <f>'Bilanc dhe Fitim Humbje'!K38-AY37</f>
        <v>45531.048743639774</v>
      </c>
      <c r="BC37" s="537">
        <v>2212.9589101085458</v>
      </c>
      <c r="BD37" s="465">
        <f t="shared" si="43"/>
        <v>0</v>
      </c>
    </row>
    <row r="38" spans="2:56">
      <c r="B38" s="400" t="s">
        <v>343</v>
      </c>
      <c r="D38" s="412">
        <v>2371614</v>
      </c>
      <c r="E38" s="523"/>
      <c r="F38" s="412"/>
      <c r="G38" s="523"/>
      <c r="H38" s="412">
        <f t="shared" si="44"/>
        <v>2371614</v>
      </c>
      <c r="I38" s="513">
        <f>'Bilanc dhe Fitim Humbje'!H39-H38</f>
        <v>55875750.459899999</v>
      </c>
      <c r="L38" s="412">
        <v>58247364</v>
      </c>
      <c r="M38" s="523"/>
      <c r="N38" s="412"/>
      <c r="O38" s="523"/>
      <c r="P38" s="412">
        <f t="shared" si="45"/>
        <v>58247364</v>
      </c>
      <c r="Q38" s="513">
        <f>'Bilanc dhe Fitim Humbje'!F39-P38</f>
        <v>84693192.515314996</v>
      </c>
      <c r="T38" s="412">
        <v>142940556.52000001</v>
      </c>
      <c r="U38" s="523"/>
      <c r="V38" s="412"/>
      <c r="W38" s="523"/>
      <c r="X38" s="412">
        <f t="shared" si="46"/>
        <v>142940556.52000001</v>
      </c>
      <c r="Y38" s="513">
        <f>'Bilanc dhe Fitim Humbje'!D39-X38</f>
        <v>9889540.281867981</v>
      </c>
      <c r="AA38" s="540"/>
      <c r="AC38" s="400" t="s">
        <v>343</v>
      </c>
      <c r="AE38" s="412">
        <f t="shared" si="47"/>
        <v>17090.250054046261</v>
      </c>
      <c r="AF38" s="523"/>
      <c r="AG38" s="412"/>
      <c r="AH38" s="523"/>
      <c r="AI38" s="412">
        <f t="shared" si="48"/>
        <v>17090.250054046261</v>
      </c>
      <c r="AJ38" s="513">
        <f>'Bilanc dhe Fitim Humbje'!O39-AI38</f>
        <v>402166.67400771141</v>
      </c>
      <c r="AL38" s="546"/>
      <c r="AM38" s="412">
        <f t="shared" si="49"/>
        <v>419256.92075145757</v>
      </c>
      <c r="AN38" s="523"/>
      <c r="AO38" s="412">
        <f t="shared" si="50"/>
        <v>0</v>
      </c>
      <c r="AP38" s="523"/>
      <c r="AQ38" s="412">
        <f t="shared" si="51"/>
        <v>419256.92075145757</v>
      </c>
      <c r="AR38" s="513">
        <f>'Bilanc dhe Fitim Humbje'!M39-AQ38</f>
        <v>604745.91981960763</v>
      </c>
      <c r="AU38" s="412">
        <f t="shared" si="52"/>
        <v>1024002.8406046279</v>
      </c>
      <c r="AV38" s="523"/>
      <c r="AW38" s="412">
        <f t="shared" si="53"/>
        <v>0</v>
      </c>
      <c r="AX38" s="523"/>
      <c r="AY38" s="412">
        <f t="shared" si="54"/>
        <v>1024002.8406046279</v>
      </c>
      <c r="AZ38" s="513">
        <f>'Bilanc dhe Fitim Humbje'!K39-AY38</f>
        <v>66083.441862333682</v>
      </c>
      <c r="BC38" s="537">
        <v>1024002.8406046279</v>
      </c>
      <c r="BD38" s="465">
        <f t="shared" si="43"/>
        <v>0</v>
      </c>
    </row>
    <row r="39" spans="2:56">
      <c r="B39" s="399" t="s">
        <v>344</v>
      </c>
      <c r="D39" s="412">
        <f>'Bilanc dhe Fitim Humbje'!H40</f>
        <v>0</v>
      </c>
      <c r="E39" s="523"/>
      <c r="F39" s="412"/>
      <c r="G39" s="523"/>
      <c r="H39" s="412">
        <f t="shared" si="44"/>
        <v>0</v>
      </c>
      <c r="I39" s="513">
        <f>'Bilanc dhe Fitim Humbje'!H40-H39</f>
        <v>0</v>
      </c>
      <c r="L39" s="412"/>
      <c r="M39" s="523"/>
      <c r="N39" s="412"/>
      <c r="O39" s="523"/>
      <c r="P39" s="412">
        <f t="shared" si="45"/>
        <v>0</v>
      </c>
      <c r="Q39" s="513">
        <f>'Bilanc dhe Fitim Humbje'!F40-P39</f>
        <v>0</v>
      </c>
      <c r="T39" s="412">
        <v>0</v>
      </c>
      <c r="U39" s="523"/>
      <c r="V39" s="412"/>
      <c r="W39" s="523"/>
      <c r="X39" s="412">
        <f t="shared" si="46"/>
        <v>0</v>
      </c>
      <c r="Y39" s="513">
        <f>'Bilanc dhe Fitim Humbje'!D40-X39</f>
        <v>0</v>
      </c>
      <c r="AA39" s="540"/>
      <c r="AC39" s="399" t="s">
        <v>344</v>
      </c>
      <c r="AE39" s="412">
        <f t="shared" si="47"/>
        <v>0</v>
      </c>
      <c r="AF39" s="523"/>
      <c r="AG39" s="412"/>
      <c r="AH39" s="523"/>
      <c r="AI39" s="412">
        <f t="shared" si="48"/>
        <v>0</v>
      </c>
      <c r="AJ39" s="513">
        <f>'Bilanc dhe Fitim Humbje'!O40-AI39</f>
        <v>0</v>
      </c>
      <c r="AL39" s="546"/>
      <c r="AM39" s="412">
        <f t="shared" si="49"/>
        <v>0</v>
      </c>
      <c r="AN39" s="523"/>
      <c r="AO39" s="412">
        <f t="shared" si="50"/>
        <v>0</v>
      </c>
      <c r="AP39" s="523"/>
      <c r="AQ39" s="412">
        <f t="shared" si="51"/>
        <v>0</v>
      </c>
      <c r="AR39" s="513">
        <f>'Bilanc dhe Fitim Humbje'!M40-AQ39</f>
        <v>0</v>
      </c>
      <c r="AU39" s="412">
        <f t="shared" si="52"/>
        <v>0</v>
      </c>
      <c r="AV39" s="523"/>
      <c r="AW39" s="412">
        <f t="shared" si="53"/>
        <v>0</v>
      </c>
      <c r="AX39" s="523"/>
      <c r="AY39" s="412">
        <f t="shared" si="54"/>
        <v>0</v>
      </c>
      <c r="AZ39" s="513">
        <f>'Bilanc dhe Fitim Humbje'!K40-AY39</f>
        <v>0</v>
      </c>
      <c r="BC39" s="537">
        <v>0</v>
      </c>
      <c r="BD39" s="465">
        <f t="shared" si="43"/>
        <v>0</v>
      </c>
    </row>
    <row r="40" spans="2:56">
      <c r="B40" s="399" t="s">
        <v>345</v>
      </c>
      <c r="D40" s="412">
        <f>360000+36127</f>
        <v>396127</v>
      </c>
      <c r="E40" s="523"/>
      <c r="F40" s="412"/>
      <c r="G40" s="523"/>
      <c r="H40" s="412">
        <f t="shared" si="44"/>
        <v>396127</v>
      </c>
      <c r="I40" s="513">
        <f>'Bilanc dhe Fitim Humbje'!H41-H40</f>
        <v>131015</v>
      </c>
      <c r="L40" s="412">
        <f>487428+39714</f>
        <v>527142</v>
      </c>
      <c r="M40" s="523"/>
      <c r="N40" s="412"/>
      <c r="O40" s="523"/>
      <c r="P40" s="412">
        <f t="shared" si="45"/>
        <v>527142</v>
      </c>
      <c r="Q40" s="513">
        <f>'Bilanc dhe Fitim Humbje'!F41-P40</f>
        <v>392795</v>
      </c>
      <c r="T40" s="412">
        <v>919937</v>
      </c>
      <c r="U40" s="523"/>
      <c r="V40" s="412">
        <f>V14</f>
        <v>-34412</v>
      </c>
      <c r="W40" s="523"/>
      <c r="X40" s="412">
        <f t="shared" si="46"/>
        <v>885525</v>
      </c>
      <c r="Y40" s="513">
        <f>'Bilanc dhe Fitim Humbje'!D41-X40</f>
        <v>-781342</v>
      </c>
      <c r="AA40" s="540"/>
      <c r="AC40" s="399" t="s">
        <v>345</v>
      </c>
      <c r="AE40" s="412">
        <f t="shared" si="47"/>
        <v>2854.5579015637381</v>
      </c>
      <c r="AF40" s="523"/>
      <c r="AG40" s="412"/>
      <c r="AH40" s="523"/>
      <c r="AI40" s="412">
        <f t="shared" si="48"/>
        <v>2854.5579015637381</v>
      </c>
      <c r="AJ40" s="513">
        <f>'Bilanc dhe Fitim Humbje'!O41-AI40</f>
        <v>939.74138584718821</v>
      </c>
      <c r="AL40" s="546"/>
      <c r="AM40" s="412">
        <f t="shared" si="49"/>
        <v>3794.2992874109264</v>
      </c>
      <c r="AN40" s="523"/>
      <c r="AO40" s="412">
        <f t="shared" si="50"/>
        <v>0</v>
      </c>
      <c r="AP40" s="523"/>
      <c r="AQ40" s="412">
        <f t="shared" si="51"/>
        <v>3794.2992874109264</v>
      </c>
      <c r="AR40" s="513">
        <f>'Bilanc dhe Fitim Humbje'!M41-AQ40</f>
        <v>2795.9793858464704</v>
      </c>
      <c r="AU40" s="412">
        <f t="shared" si="52"/>
        <v>6590.2786732573968</v>
      </c>
      <c r="AV40" s="523"/>
      <c r="AW40" s="412">
        <f t="shared" si="53"/>
        <v>-246.52195716025503</v>
      </c>
      <c r="AX40" s="523"/>
      <c r="AY40" s="412">
        <f t="shared" si="54"/>
        <v>6343.7567160971421</v>
      </c>
      <c r="AZ40" s="513">
        <f>'Bilanc dhe Fitim Humbje'!K41-AY40</f>
        <v>-5600.6540056834474</v>
      </c>
      <c r="BC40" s="537">
        <v>6590.2786732573968</v>
      </c>
      <c r="BD40" s="465">
        <f t="shared" si="43"/>
        <v>0</v>
      </c>
    </row>
    <row r="41" spans="2:56">
      <c r="B41" s="399" t="s">
        <v>346</v>
      </c>
      <c r="D41" s="415">
        <f>'Bilanc dhe Fitim Humbje'!H42</f>
        <v>0</v>
      </c>
      <c r="E41" s="523"/>
      <c r="F41" s="415"/>
      <c r="G41" s="523"/>
      <c r="H41" s="415">
        <f t="shared" si="44"/>
        <v>0</v>
      </c>
      <c r="I41" s="513">
        <f>'Bilanc dhe Fitim Humbje'!H42-H41</f>
        <v>0</v>
      </c>
      <c r="L41" s="415"/>
      <c r="M41" s="523"/>
      <c r="N41" s="415"/>
      <c r="O41" s="523"/>
      <c r="P41" s="415">
        <f t="shared" si="45"/>
        <v>0</v>
      </c>
      <c r="Q41" s="513">
        <f>'Bilanc dhe Fitim Humbje'!F42-P41</f>
        <v>0</v>
      </c>
      <c r="T41" s="415">
        <v>0</v>
      </c>
      <c r="U41" s="523"/>
      <c r="V41" s="415"/>
      <c r="W41" s="523"/>
      <c r="X41" s="415">
        <f t="shared" si="46"/>
        <v>0</v>
      </c>
      <c r="Y41" s="513">
        <f>'Bilanc dhe Fitim Humbje'!D42-X41</f>
        <v>0</v>
      </c>
      <c r="AA41" s="540"/>
      <c r="AC41" s="399" t="s">
        <v>346</v>
      </c>
      <c r="AE41" s="415">
        <f t="shared" si="47"/>
        <v>0</v>
      </c>
      <c r="AF41" s="523"/>
      <c r="AG41" s="415"/>
      <c r="AH41" s="523"/>
      <c r="AI41" s="415">
        <f t="shared" si="48"/>
        <v>0</v>
      </c>
      <c r="AJ41" s="513">
        <f>'Bilanc dhe Fitim Humbje'!O42-AI41</f>
        <v>0</v>
      </c>
      <c r="AL41" s="546"/>
      <c r="AM41" s="415">
        <f t="shared" si="49"/>
        <v>0</v>
      </c>
      <c r="AN41" s="523"/>
      <c r="AO41" s="415">
        <f t="shared" si="50"/>
        <v>0</v>
      </c>
      <c r="AP41" s="523"/>
      <c r="AQ41" s="415">
        <f t="shared" si="51"/>
        <v>0</v>
      </c>
      <c r="AR41" s="513">
        <f>'Bilanc dhe Fitim Humbje'!M42-AQ41</f>
        <v>0</v>
      </c>
      <c r="AU41" s="415">
        <f t="shared" si="52"/>
        <v>0</v>
      </c>
      <c r="AV41" s="523"/>
      <c r="AW41" s="415">
        <f t="shared" si="53"/>
        <v>0</v>
      </c>
      <c r="AX41" s="523"/>
      <c r="AY41" s="415">
        <f t="shared" si="54"/>
        <v>0</v>
      </c>
      <c r="AZ41" s="513">
        <f>'Bilanc dhe Fitim Humbje'!K42-AY41</f>
        <v>0</v>
      </c>
      <c r="BC41" s="537">
        <v>0</v>
      </c>
      <c r="BD41" s="465">
        <f t="shared" si="43"/>
        <v>0</v>
      </c>
    </row>
    <row r="42" spans="2:56">
      <c r="B42" s="405" t="s">
        <v>347</v>
      </c>
      <c r="D42" s="413">
        <f>SUM(D37:D41)</f>
        <v>3052331.0975136161</v>
      </c>
      <c r="E42" s="524"/>
      <c r="F42" s="413">
        <f>SUM(F37:F41)</f>
        <v>0</v>
      </c>
      <c r="G42" s="524"/>
      <c r="H42" s="413">
        <f>SUM(H37:H41)</f>
        <v>3052331.0975136161</v>
      </c>
      <c r="I42" s="513">
        <f>'Bilanc dhe Fitim Humbje'!H43-H42</f>
        <v>56006765.459899999</v>
      </c>
      <c r="L42" s="413">
        <f>SUM(L37:L41)</f>
        <v>58774506</v>
      </c>
      <c r="M42" s="524"/>
      <c r="N42" s="413">
        <f>SUM(N37:N41)</f>
        <v>284590</v>
      </c>
      <c r="O42" s="524"/>
      <c r="P42" s="413">
        <f>SUM(P37:P41)</f>
        <v>59059096</v>
      </c>
      <c r="Q42" s="513">
        <f>'Bilanc dhe Fitim Humbje'!F43-P42</f>
        <v>85110304.449577034</v>
      </c>
      <c r="T42" s="413">
        <f>SUM(T37:T41)</f>
        <v>144169400.45426205</v>
      </c>
      <c r="U42" s="524"/>
      <c r="V42" s="413">
        <f>SUM(V37:V41)</f>
        <v>-34412</v>
      </c>
      <c r="W42" s="524"/>
      <c r="X42" s="413">
        <f>SUM(X37:X41)</f>
        <v>144134988.45426205</v>
      </c>
      <c r="Y42" s="513">
        <f>'Bilanc dhe Fitim Humbje'!D43-X42</f>
        <v>15493001.220661461</v>
      </c>
      <c r="AA42" s="540"/>
      <c r="AC42" s="405" t="s">
        <v>347</v>
      </c>
      <c r="AE42" s="413">
        <f>SUM(AE37:AE41)</f>
        <v>21995.612146095089</v>
      </c>
      <c r="AF42" s="524"/>
      <c r="AG42" s="413">
        <f>SUM(AG37:AG41)</f>
        <v>0</v>
      </c>
      <c r="AH42" s="524"/>
      <c r="AI42" s="413">
        <f>SUM(AI37:AI41)</f>
        <v>21995.612146095089</v>
      </c>
      <c r="AJ42" s="513">
        <f>'Bilanc dhe Fitim Humbje'!O43-AI42</f>
        <v>403104.05356623209</v>
      </c>
      <c r="AL42" s="546"/>
      <c r="AM42" s="413">
        <f>SUM(AM37:AM41)</f>
        <v>423051.22003886849</v>
      </c>
      <c r="AN42" s="524"/>
      <c r="AO42" s="413">
        <f>SUM(AO37:AO41)</f>
        <v>2048.4416612682644</v>
      </c>
      <c r="AP42" s="524"/>
      <c r="AQ42" s="413">
        <f>SUM(AQ37:AQ41)</f>
        <v>425099.66170013673</v>
      </c>
      <c r="AR42" s="513">
        <f>'Bilanc dhe Fitim Humbje'!M43-AQ42</f>
        <v>607706.41645429446</v>
      </c>
      <c r="AU42" s="413">
        <f>SUM(AU37:AU41)</f>
        <v>1032806.0781879938</v>
      </c>
      <c r="AV42" s="524"/>
      <c r="AW42" s="413">
        <f>SUM(AW37:AW41)</f>
        <v>-246.52195716025503</v>
      </c>
      <c r="AX42" s="524"/>
      <c r="AY42" s="413">
        <f>SUM(AY37:AY41)</f>
        <v>1032559.5562308335</v>
      </c>
      <c r="AZ42" s="513">
        <f>'Bilanc dhe Fitim Humbje'!K43-AY42</f>
        <v>106013.83660029015</v>
      </c>
      <c r="BC42" s="537">
        <v>1032806.0781879938</v>
      </c>
      <c r="BD42" s="465">
        <f t="shared" si="43"/>
        <v>0</v>
      </c>
    </row>
    <row r="43" spans="2:56">
      <c r="B43" s="405" t="s">
        <v>348</v>
      </c>
      <c r="D43" s="417">
        <f>D35+D42</f>
        <v>10842667.313099999</v>
      </c>
      <c r="E43" s="524"/>
      <c r="F43" s="417">
        <f>F35+F42</f>
        <v>0</v>
      </c>
      <c r="G43" s="524"/>
      <c r="H43" s="417">
        <f>H35+H42</f>
        <v>10842667.313099999</v>
      </c>
      <c r="I43" s="513">
        <f>'Bilanc dhe Fitim Humbje'!H44-H43</f>
        <v>99492792.959900007</v>
      </c>
      <c r="L43" s="417">
        <f>L35+L42</f>
        <v>110335460</v>
      </c>
      <c r="M43" s="524"/>
      <c r="N43" s="417">
        <f>N35+N42</f>
        <v>0</v>
      </c>
      <c r="O43" s="524"/>
      <c r="P43" s="417">
        <f>P35+P42</f>
        <v>110335460</v>
      </c>
      <c r="Q43" s="513">
        <f>'Bilanc dhe Fitim Humbje'!F44-P43</f>
        <v>63554945.575052321</v>
      </c>
      <c r="T43" s="417">
        <f>T35+T42</f>
        <v>145179486.85412279</v>
      </c>
      <c r="U43" s="524"/>
      <c r="V43" s="417">
        <f>V35+V42</f>
        <v>-34412</v>
      </c>
      <c r="W43" s="524"/>
      <c r="X43" s="417">
        <f>X35+X42</f>
        <v>145145074.85412279</v>
      </c>
      <c r="Y43" s="513">
        <f>'Bilanc dhe Fitim Humbje'!D44-X43</f>
        <v>291545376.58027339</v>
      </c>
      <c r="AA43" s="540"/>
      <c r="AC43" s="405" t="s">
        <v>348</v>
      </c>
      <c r="AE43" s="417">
        <f>AE35+AE42</f>
        <v>78134.087433162786</v>
      </c>
      <c r="AF43" s="524"/>
      <c r="AG43" s="417">
        <f>AG35+AG42</f>
        <v>0</v>
      </c>
      <c r="AH43" s="524"/>
      <c r="AI43" s="417">
        <f>AI35+AI42</f>
        <v>78134.087433162786</v>
      </c>
      <c r="AJ43" s="513">
        <f>'Bilanc dhe Fitim Humbje'!O44-AI43</f>
        <v>716046.14918239904</v>
      </c>
      <c r="AL43" s="546"/>
      <c r="AM43" s="417">
        <f>AM35+AM42</f>
        <v>794180.23465054343</v>
      </c>
      <c r="AN43" s="524"/>
      <c r="AO43" s="417">
        <f>AO35+AO42</f>
        <v>0</v>
      </c>
      <c r="AP43" s="524"/>
      <c r="AQ43" s="417">
        <f>AQ35+AQ42</f>
        <v>794180.23465054343</v>
      </c>
      <c r="AR43" s="513">
        <f>'Bilanc dhe Fitim Humbje'!M44-AQ43</f>
        <v>451542.27824473777</v>
      </c>
      <c r="AU43" s="417">
        <f>AU35+AU42</f>
        <v>1040042.1724630905</v>
      </c>
      <c r="AV43" s="524"/>
      <c r="AW43" s="417">
        <f>AW35+AW42</f>
        <v>-246.52195716025503</v>
      </c>
      <c r="AX43" s="524"/>
      <c r="AY43" s="417">
        <f>AY35+AY42</f>
        <v>1039795.6505059302</v>
      </c>
      <c r="AZ43" s="513">
        <f>'Bilanc dhe Fitim Humbje'!K44-AY43</f>
        <v>2074972.3913941858</v>
      </c>
      <c r="BC43" s="537">
        <v>1040042.1939546014</v>
      </c>
      <c r="BD43" s="465">
        <f t="shared" si="43"/>
        <v>-2.1491510909982026E-2</v>
      </c>
    </row>
    <row r="44" spans="2:56" ht="13.55" thickBot="1">
      <c r="B44" s="405" t="s">
        <v>349</v>
      </c>
      <c r="D44" s="416">
        <f>D43+D30</f>
        <v>7880718.313099999</v>
      </c>
      <c r="E44" s="524"/>
      <c r="F44" s="416">
        <f>F43+F30</f>
        <v>0</v>
      </c>
      <c r="G44" s="524"/>
      <c r="H44" s="416">
        <f>H43+H30</f>
        <v>7880718.313099999</v>
      </c>
      <c r="I44" s="513">
        <f>'Bilanc dhe Fitim Humbje'!H45-H44</f>
        <v>965602388.81069994</v>
      </c>
      <c r="L44" s="416">
        <f>L43+L30</f>
        <v>973483107</v>
      </c>
      <c r="M44" s="524"/>
      <c r="N44" s="416">
        <f>N43+N30</f>
        <v>0</v>
      </c>
      <c r="O44" s="524"/>
      <c r="P44" s="416">
        <f>P43+P30</f>
        <v>973483107</v>
      </c>
      <c r="Q44" s="513">
        <f>'Bilanc dhe Fitim Humbje'!F45-P44</f>
        <v>697147745.93726563</v>
      </c>
      <c r="T44" s="416">
        <f>T43+T30</f>
        <v>1874630234.1998227</v>
      </c>
      <c r="U44" s="524"/>
      <c r="V44" s="416">
        <f>V43+V30</f>
        <v>-204033794</v>
      </c>
      <c r="W44" s="524"/>
      <c r="X44" s="416">
        <f>X43+X30</f>
        <v>1670596440.1998227</v>
      </c>
      <c r="Y44" s="513">
        <f>'Bilanc dhe Fitim Humbje'!D45-X44</f>
        <v>309226464.71450877</v>
      </c>
      <c r="AA44" s="540"/>
      <c r="AC44" s="405" t="s">
        <v>349</v>
      </c>
      <c r="AE44" s="416">
        <f>AE43+AE30</f>
        <v>6290957.8514933633</v>
      </c>
      <c r="AF44" s="524"/>
      <c r="AG44" s="416">
        <f>AG43+AG30</f>
        <v>0</v>
      </c>
      <c r="AH44" s="524"/>
      <c r="AI44" s="416">
        <f>AI43+AI30</f>
        <v>6290957.8514933633</v>
      </c>
      <c r="AJ44" s="513">
        <f>'Bilanc dhe Fitim Humbje'!O45-AI44</f>
        <v>716046.1491823988</v>
      </c>
      <c r="AL44" s="546"/>
      <c r="AM44" s="416">
        <f>AM43+AM30</f>
        <v>11516584.78831657</v>
      </c>
      <c r="AN44" s="524"/>
      <c r="AO44" s="416">
        <f>AO43+AO30</f>
        <v>0</v>
      </c>
      <c r="AP44" s="524"/>
      <c r="AQ44" s="416">
        <f>AQ43+AQ30</f>
        <v>11516584.78831657</v>
      </c>
      <c r="AR44" s="513">
        <f>'Bilanc dhe Fitim Humbje'!M45-AQ44</f>
        <v>451542.27824473754</v>
      </c>
      <c r="AU44" s="416">
        <f>AU43+AU30</f>
        <v>13332053.364779497</v>
      </c>
      <c r="AV44" s="524"/>
      <c r="AW44" s="416">
        <f>AW43+AW30</f>
        <v>490210.10677029536</v>
      </c>
      <c r="AX44" s="524"/>
      <c r="AY44" s="416">
        <f>AY43+AY30</f>
        <v>13822263.47154979</v>
      </c>
      <c r="AZ44" s="513">
        <f>'Bilanc dhe Fitim Humbje'!K45-AY44</f>
        <v>298451.2538635321</v>
      </c>
      <c r="BC44" s="537">
        <v>13429545.575634241</v>
      </c>
      <c r="BD44" s="465">
        <f t="shared" si="43"/>
        <v>-97492.210854744539</v>
      </c>
    </row>
    <row r="45" spans="2:56" ht="13.55" thickTop="1">
      <c r="D45" s="412"/>
      <c r="E45" s="523"/>
      <c r="F45" s="412"/>
      <c r="G45" s="523"/>
      <c r="H45" s="412"/>
      <c r="L45" s="412"/>
      <c r="M45" s="523"/>
      <c r="N45" s="412"/>
      <c r="O45" s="523"/>
      <c r="P45" s="412"/>
      <c r="T45" s="412"/>
      <c r="U45" s="523"/>
      <c r="V45" s="412"/>
      <c r="W45" s="523"/>
      <c r="X45" s="412"/>
      <c r="AA45" s="540"/>
      <c r="AE45" s="412"/>
      <c r="AF45" s="523"/>
      <c r="AG45" s="412"/>
      <c r="AH45" s="523"/>
      <c r="AI45" s="412"/>
      <c r="AL45" s="546"/>
      <c r="AM45" s="412"/>
      <c r="AN45" s="523"/>
      <c r="AO45" s="412"/>
      <c r="AP45" s="523"/>
      <c r="AQ45" s="412"/>
      <c r="AU45" s="412"/>
      <c r="AV45" s="523"/>
      <c r="AW45" s="412"/>
      <c r="AX45" s="523"/>
      <c r="AY45" s="412"/>
    </row>
    <row r="46" spans="2:56">
      <c r="D46" s="414">
        <f>D44-D19</f>
        <v>1409518.0430999994</v>
      </c>
      <c r="E46" s="525"/>
      <c r="F46" s="414">
        <f>F44-F19</f>
        <v>0</v>
      </c>
      <c r="G46" s="525"/>
      <c r="H46" s="414">
        <f>H44-H19</f>
        <v>1409518.0430999994</v>
      </c>
      <c r="L46" s="414">
        <f>L44-L19</f>
        <v>0</v>
      </c>
      <c r="M46" s="525"/>
      <c r="N46" s="414">
        <f>N44-N19</f>
        <v>0</v>
      </c>
      <c r="O46" s="525"/>
      <c r="P46" s="414">
        <f>P44-P19</f>
        <v>0</v>
      </c>
      <c r="T46" s="414">
        <f>T44-T19</f>
        <v>-0.23017764091491699</v>
      </c>
      <c r="U46" s="525"/>
      <c r="V46" s="414">
        <f>V44-V19</f>
        <v>0</v>
      </c>
      <c r="W46" s="525"/>
      <c r="X46" s="414">
        <f>X44-X19</f>
        <v>-0.23017764091491699</v>
      </c>
      <c r="AA46" s="540"/>
      <c r="AE46" s="414">
        <f>AE44-AE19</f>
        <v>6244325.2920785043</v>
      </c>
      <c r="AF46" s="525"/>
      <c r="AG46" s="414">
        <f>AG44-AG19</f>
        <v>0</v>
      </c>
      <c r="AH46" s="525"/>
      <c r="AI46" s="414">
        <f>AI44-AI19</f>
        <v>6244325.2920785043</v>
      </c>
      <c r="AL46" s="546"/>
      <c r="AM46" s="414">
        <f>AM44-AM19</f>
        <v>4509580.4911885215</v>
      </c>
      <c r="AN46" s="525"/>
      <c r="AO46" s="414">
        <f>AO44-AO19</f>
        <v>0</v>
      </c>
      <c r="AP46" s="525"/>
      <c r="AQ46" s="414">
        <f>AQ44-AQ19</f>
        <v>4509580.4911885215</v>
      </c>
      <c r="AU46" s="414">
        <f>AU44-AU19</f>
        <v>-97491.978225015104</v>
      </c>
      <c r="AV46" s="525"/>
      <c r="AW46" s="414">
        <f>AW44-AW19</f>
        <v>1951874.9394947025</v>
      </c>
      <c r="AX46" s="525"/>
      <c r="AY46" s="414">
        <f>AY44-AY19</f>
        <v>1854382.9612696823</v>
      </c>
    </row>
    <row r="47" spans="2:56">
      <c r="AA47" s="540"/>
      <c r="AL47" s="546"/>
    </row>
    <row r="48" spans="2:56">
      <c r="AA48" s="540"/>
      <c r="AI48" s="396">
        <v>138.93</v>
      </c>
      <c r="AL48" s="546"/>
      <c r="AQ48" s="396">
        <v>140.41</v>
      </c>
      <c r="AY48" s="396">
        <v>139.16999999999999</v>
      </c>
    </row>
    <row r="49" spans="2:52">
      <c r="AA49" s="540"/>
      <c r="AL49" s="546"/>
    </row>
    <row r="50" spans="2:52" ht="25.7">
      <c r="D50" s="411" t="s">
        <v>667</v>
      </c>
      <c r="E50" s="464"/>
      <c r="F50" s="411" t="s">
        <v>668</v>
      </c>
      <c r="G50" s="464"/>
      <c r="H50" s="411" t="s">
        <v>673</v>
      </c>
      <c r="I50" s="687" t="s">
        <v>671</v>
      </c>
      <c r="L50" s="411" t="s">
        <v>667</v>
      </c>
      <c r="M50" s="464"/>
      <c r="N50" s="411" t="s">
        <v>668</v>
      </c>
      <c r="O50" s="464"/>
      <c r="P50" s="411" t="s">
        <v>674</v>
      </c>
      <c r="Q50" s="687" t="s">
        <v>671</v>
      </c>
      <c r="T50" s="411" t="s">
        <v>667</v>
      </c>
      <c r="U50" s="464"/>
      <c r="V50" s="411" t="s">
        <v>668</v>
      </c>
      <c r="W50" s="464"/>
      <c r="X50" s="411" t="s">
        <v>675</v>
      </c>
      <c r="Y50" s="687" t="s">
        <v>671</v>
      </c>
      <c r="AA50" s="540"/>
      <c r="AE50" s="411" t="s">
        <v>667</v>
      </c>
      <c r="AF50" s="464"/>
      <c r="AG50" s="411" t="s">
        <v>668</v>
      </c>
      <c r="AH50" s="464"/>
      <c r="AI50" s="411" t="s">
        <v>673</v>
      </c>
      <c r="AJ50" s="687" t="s">
        <v>671</v>
      </c>
      <c r="AL50" s="546"/>
      <c r="AM50" s="411" t="s">
        <v>667</v>
      </c>
      <c r="AN50" s="464"/>
      <c r="AO50" s="411" t="s">
        <v>668</v>
      </c>
      <c r="AP50" s="464"/>
      <c r="AQ50" s="411" t="s">
        <v>674</v>
      </c>
      <c r="AR50" s="687" t="s">
        <v>671</v>
      </c>
      <c r="AU50" s="411" t="s">
        <v>667</v>
      </c>
      <c r="AV50" s="464"/>
      <c r="AW50" s="411" t="s">
        <v>668</v>
      </c>
      <c r="AX50" s="464"/>
      <c r="AY50" s="411" t="s">
        <v>675</v>
      </c>
      <c r="AZ50" s="687" t="s">
        <v>671</v>
      </c>
    </row>
    <row r="51" spans="2:52">
      <c r="D51" s="410" t="s">
        <v>435</v>
      </c>
      <c r="E51" s="453"/>
      <c r="F51" s="410" t="s">
        <v>435</v>
      </c>
      <c r="G51" s="453"/>
      <c r="H51" s="410" t="s">
        <v>435</v>
      </c>
      <c r="I51" s="687"/>
      <c r="K51" s="406" t="s">
        <v>666</v>
      </c>
      <c r="L51" s="410" t="s">
        <v>435</v>
      </c>
      <c r="M51" s="453"/>
      <c r="N51" s="410" t="s">
        <v>435</v>
      </c>
      <c r="O51" s="453"/>
      <c r="P51" s="410" t="s">
        <v>435</v>
      </c>
      <c r="Q51" s="687"/>
      <c r="T51" s="410" t="s">
        <v>435</v>
      </c>
      <c r="U51" s="453"/>
      <c r="V51" s="410" t="s">
        <v>435</v>
      </c>
      <c r="W51" s="453"/>
      <c r="X51" s="410" t="s">
        <v>435</v>
      </c>
      <c r="Y51" s="687"/>
      <c r="AA51" s="540"/>
      <c r="AE51" s="410" t="s">
        <v>435</v>
      </c>
      <c r="AF51" s="453"/>
      <c r="AG51" s="410" t="s">
        <v>435</v>
      </c>
      <c r="AH51" s="453"/>
      <c r="AI51" s="410" t="s">
        <v>435</v>
      </c>
      <c r="AJ51" s="687"/>
      <c r="AL51" s="547" t="s">
        <v>666</v>
      </c>
      <c r="AM51" s="410" t="s">
        <v>441</v>
      </c>
      <c r="AN51" s="453"/>
      <c r="AO51" s="410" t="s">
        <v>441</v>
      </c>
      <c r="AP51" s="453"/>
      <c r="AQ51" s="410" t="s">
        <v>441</v>
      </c>
      <c r="AR51" s="687"/>
      <c r="AU51" s="410" t="s">
        <v>441</v>
      </c>
      <c r="AV51" s="453"/>
      <c r="AW51" s="410" t="s">
        <v>441</v>
      </c>
      <c r="AX51" s="453"/>
      <c r="AY51" s="410" t="s">
        <v>441</v>
      </c>
      <c r="AZ51" s="687"/>
    </row>
    <row r="52" spans="2:52">
      <c r="AA52" s="540"/>
      <c r="AL52" s="546"/>
    </row>
    <row r="53" spans="2:52">
      <c r="B53" s="396" t="s">
        <v>352</v>
      </c>
      <c r="D53" s="412">
        <v>0</v>
      </c>
      <c r="F53" s="412"/>
      <c r="H53" s="412">
        <f>SUM(D53:F53)</f>
        <v>0</v>
      </c>
      <c r="I53" s="513">
        <f>'Bilanc dhe Fitim Humbje'!H54-H53</f>
        <v>0</v>
      </c>
      <c r="L53" s="412">
        <v>0</v>
      </c>
      <c r="N53" s="412"/>
      <c r="P53" s="412">
        <f>SUM(L53:N53)</f>
        <v>0</v>
      </c>
      <c r="Q53" s="513">
        <f>'Bilanc dhe Fitim Humbje'!F54-P53</f>
        <v>0</v>
      </c>
      <c r="T53" s="412"/>
      <c r="V53" s="412"/>
      <c r="X53" s="412">
        <f>SUM(T53:V53)</f>
        <v>0</v>
      </c>
      <c r="Y53" s="513">
        <f>'Bilanc dhe Fitim Humbje'!D54-X53</f>
        <v>0</v>
      </c>
      <c r="AA53" s="540"/>
      <c r="AC53" s="396" t="s">
        <v>352</v>
      </c>
      <c r="AE53" s="412">
        <f>D53/$AI$48</f>
        <v>0</v>
      </c>
      <c r="AG53" s="412">
        <f>F53/$AI$48</f>
        <v>0</v>
      </c>
      <c r="AI53" s="412">
        <f>SUM(AE53:AG53)</f>
        <v>0</v>
      </c>
      <c r="AJ53" s="513">
        <f>'Bilanc dhe Fitim Humbje'!O54-AI53</f>
        <v>0</v>
      </c>
      <c r="AL53" s="546"/>
      <c r="AM53" s="412">
        <f>L53/$AQ$48</f>
        <v>0</v>
      </c>
      <c r="AO53" s="412">
        <f>N53/$AQ$48</f>
        <v>0</v>
      </c>
      <c r="AQ53" s="412">
        <f>SUM(AM53:AO53)</f>
        <v>0</v>
      </c>
      <c r="AR53" s="513">
        <f>'Bilanc dhe Fitim Humbje'!M54-AQ53</f>
        <v>0</v>
      </c>
      <c r="AU53" s="412">
        <f>T53/$AY$48</f>
        <v>0</v>
      </c>
      <c r="AW53" s="412">
        <f>V53/$AY$48</f>
        <v>0</v>
      </c>
      <c r="AY53" s="412">
        <f>SUM(AU53:AW53)</f>
        <v>0</v>
      </c>
      <c r="AZ53" s="513">
        <f>'Bilanc dhe Fitim Humbje'!K54-AY53</f>
        <v>0</v>
      </c>
    </row>
    <row r="54" spans="2:52">
      <c r="B54" s="396" t="s">
        <v>293</v>
      </c>
      <c r="D54" s="412">
        <v>0</v>
      </c>
      <c r="F54" s="412"/>
      <c r="H54" s="412">
        <f t="shared" ref="H54:H63" si="55">SUM(D54:F54)</f>
        <v>0</v>
      </c>
      <c r="I54" s="513">
        <f>'Bilanc dhe Fitim Humbje'!H55-H54</f>
        <v>0</v>
      </c>
      <c r="L54" s="412">
        <v>0</v>
      </c>
      <c r="N54" s="412"/>
      <c r="P54" s="412">
        <f t="shared" ref="P54:P63" si="56">SUM(L54:N54)</f>
        <v>0</v>
      </c>
      <c r="Q54" s="513">
        <f>'Bilanc dhe Fitim Humbje'!F55-P54</f>
        <v>5650</v>
      </c>
      <c r="T54" s="412">
        <v>5650</v>
      </c>
      <c r="V54" s="412"/>
      <c r="X54" s="412">
        <f t="shared" ref="X54:X63" si="57">SUM(T54:V54)</f>
        <v>5650</v>
      </c>
      <c r="Y54" s="513">
        <f>'Bilanc dhe Fitim Humbje'!D55-X54</f>
        <v>-5650</v>
      </c>
      <c r="AA54" s="540"/>
      <c r="AC54" s="396" t="s">
        <v>293</v>
      </c>
      <c r="AE54" s="412">
        <f t="shared" ref="AE54:AE63" si="58">D54/$AI$48</f>
        <v>0</v>
      </c>
      <c r="AG54" s="412">
        <f t="shared" ref="AG54:AG63" si="59">F54/$AI$48</f>
        <v>0</v>
      </c>
      <c r="AI54" s="412">
        <f t="shared" ref="AI54:AI63" si="60">SUM(AE54:AG54)</f>
        <v>0</v>
      </c>
      <c r="AJ54" s="513">
        <f>'Bilanc dhe Fitim Humbje'!O55-AI54</f>
        <v>0</v>
      </c>
      <c r="AL54" s="546"/>
      <c r="AM54" s="415">
        <f t="shared" ref="AM54:AM63" si="61">L54/$AQ$48</f>
        <v>0</v>
      </c>
      <c r="AO54" s="415">
        <f t="shared" ref="AO54:AO63" si="62">N54/$AQ$48</f>
        <v>0</v>
      </c>
      <c r="AQ54" s="415">
        <f t="shared" ref="AQ54:AQ63" si="63">SUM(AM54:AO54)</f>
        <v>0</v>
      </c>
      <c r="AR54" s="513">
        <f>'Bilanc dhe Fitim Humbje'!M55-AQ54</f>
        <v>40.597829992096003</v>
      </c>
      <c r="AU54" s="415">
        <f t="shared" ref="AU54:AU63" si="64">T54/$AY$48</f>
        <v>40.597829992096003</v>
      </c>
      <c r="AW54" s="415">
        <f t="shared" ref="AW54:AW63" si="65">V54/$AY$48</f>
        <v>0</v>
      </c>
      <c r="AY54" s="415">
        <f t="shared" ref="AY54:AY63" si="66">SUM(AU54:AW54)</f>
        <v>40.597829992096003</v>
      </c>
      <c r="AZ54" s="513">
        <f>'Bilanc dhe Fitim Humbje'!K55-AY54</f>
        <v>-40.597829992096003</v>
      </c>
    </row>
    <row r="55" spans="2:52">
      <c r="D55" s="412"/>
      <c r="F55" s="412"/>
      <c r="H55" s="412"/>
      <c r="I55" s="513"/>
      <c r="L55" s="412"/>
      <c r="N55" s="412"/>
      <c r="P55" s="412"/>
      <c r="Q55" s="513"/>
      <c r="T55" s="412"/>
      <c r="V55" s="412"/>
      <c r="X55" s="412"/>
      <c r="Y55" s="513"/>
      <c r="AA55" s="540"/>
      <c r="AC55" s="406" t="s">
        <v>352</v>
      </c>
      <c r="AE55" s="412"/>
      <c r="AG55" s="412"/>
      <c r="AI55" s="412"/>
      <c r="AJ55" s="513"/>
      <c r="AL55" s="546"/>
      <c r="AM55" s="413">
        <f>SUM(AM53:AM54)</f>
        <v>0</v>
      </c>
      <c r="AO55" s="413">
        <f>SUM(AO53:AO54)</f>
        <v>0</v>
      </c>
      <c r="AQ55" s="412">
        <f t="shared" si="63"/>
        <v>0</v>
      </c>
      <c r="AR55" s="513"/>
      <c r="AU55" s="413">
        <f>SUM(AU53:AU54)</f>
        <v>40.597829992096003</v>
      </c>
      <c r="AW55" s="413">
        <f>SUM(AW53:AW54)</f>
        <v>0</v>
      </c>
      <c r="AY55" s="413">
        <f>SUM(AY53:AY54)</f>
        <v>40.597829992096003</v>
      </c>
      <c r="AZ55" s="513"/>
    </row>
    <row r="56" spans="2:52">
      <c r="D56" s="412"/>
      <c r="F56" s="412"/>
      <c r="H56" s="412"/>
      <c r="I56" s="513"/>
      <c r="L56" s="412"/>
      <c r="N56" s="412"/>
      <c r="P56" s="412"/>
      <c r="Q56" s="513"/>
      <c r="T56" s="412"/>
      <c r="V56" s="412"/>
      <c r="X56" s="412"/>
      <c r="Y56" s="513"/>
      <c r="AA56" s="540"/>
      <c r="AE56" s="412"/>
      <c r="AG56" s="412"/>
      <c r="AI56" s="412"/>
      <c r="AJ56" s="513"/>
      <c r="AL56" s="546"/>
      <c r="AM56" s="412"/>
      <c r="AO56" s="412"/>
      <c r="AQ56" s="412"/>
      <c r="AR56" s="513"/>
      <c r="AU56" s="412"/>
      <c r="AW56" s="412"/>
      <c r="AY56" s="412"/>
      <c r="AZ56" s="513"/>
    </row>
    <row r="57" spans="2:52">
      <c r="B57" s="396" t="s">
        <v>353</v>
      </c>
      <c r="D57" s="412">
        <v>-533992</v>
      </c>
      <c r="F57" s="412">
        <f>-(F58+F63)</f>
        <v>222133</v>
      </c>
      <c r="H57" s="412">
        <f t="shared" si="55"/>
        <v>-311859</v>
      </c>
      <c r="I57" s="513">
        <f>'Bilanc dhe Fitim Humbje'!H58-H57</f>
        <v>-4249087.5</v>
      </c>
      <c r="K57" s="396" t="s">
        <v>60</v>
      </c>
      <c r="L57" s="412">
        <v>-5085724</v>
      </c>
      <c r="N57" s="412">
        <f>-(N58+N63)</f>
        <v>524778</v>
      </c>
      <c r="P57" s="412">
        <f t="shared" si="56"/>
        <v>-4560946</v>
      </c>
      <c r="Q57" s="513">
        <f>'Bilanc dhe Fitim Humbje'!F58-P57</f>
        <v>-2942194.4475339996</v>
      </c>
      <c r="T57" s="412">
        <v>-7502950.4499999993</v>
      </c>
      <c r="V57" s="412">
        <f>-V58</f>
        <v>-190</v>
      </c>
      <c r="X57" s="412">
        <f t="shared" si="57"/>
        <v>-7503140.4499999993</v>
      </c>
      <c r="Y57" s="513">
        <f>'Bilanc dhe Fitim Humbje'!D58-X57</f>
        <v>-2425411.800334001</v>
      </c>
      <c r="AA57" s="540"/>
      <c r="AC57" s="396" t="s">
        <v>353</v>
      </c>
      <c r="AE57" s="412">
        <f t="shared" si="58"/>
        <v>-3843.6046930108687</v>
      </c>
      <c r="AG57" s="412">
        <f t="shared" si="59"/>
        <v>1598.8843302382495</v>
      </c>
      <c r="AI57" s="412">
        <f t="shared" si="60"/>
        <v>-2244.7203627726194</v>
      </c>
      <c r="AJ57" s="513">
        <f>'Bilanc dhe Fitim Humbje'!O58-AI57</f>
        <v>-30238.339960566176</v>
      </c>
      <c r="AL57" s="546" t="s">
        <v>60</v>
      </c>
      <c r="AM57" s="412">
        <f t="shared" si="61"/>
        <v>-36220.525603589485</v>
      </c>
      <c r="AO57" s="412">
        <f t="shared" si="62"/>
        <v>3737.4688412506234</v>
      </c>
      <c r="AQ57" s="412">
        <f t="shared" si="63"/>
        <v>-32483.056762338863</v>
      </c>
      <c r="AR57" s="513">
        <f>'Bilanc dhe Fitim Humbje'!M58-AQ57</f>
        <v>-21430.433555502626</v>
      </c>
      <c r="AU57" s="412">
        <f t="shared" si="64"/>
        <v>-53912.125098800025</v>
      </c>
      <c r="AW57" s="412">
        <f t="shared" si="65"/>
        <v>-1.3652367607961486</v>
      </c>
      <c r="AY57" s="412">
        <f t="shared" si="66"/>
        <v>-53913.490335560818</v>
      </c>
      <c r="AZ57" s="513">
        <f>'Bilanc dhe Fitim Humbje'!K58-AY57</f>
        <v>-16863.186669956725</v>
      </c>
    </row>
    <row r="58" spans="2:52">
      <c r="B58" s="396" t="s">
        <v>354</v>
      </c>
      <c r="D58" s="412">
        <v>0</v>
      </c>
      <c r="F58" s="412">
        <v>-161440</v>
      </c>
      <c r="H58" s="412">
        <f t="shared" si="55"/>
        <v>-161440</v>
      </c>
      <c r="I58" s="513">
        <f>'Bilanc dhe Fitim Humbje'!H59-H58</f>
        <v>-370819.93999999994</v>
      </c>
      <c r="K58" s="396" t="s">
        <v>64</v>
      </c>
      <c r="L58" s="412">
        <v>0</v>
      </c>
      <c r="N58" s="412">
        <v>-532260</v>
      </c>
      <c r="P58" s="412">
        <f t="shared" si="56"/>
        <v>-532260</v>
      </c>
      <c r="Q58" s="513">
        <f>'Bilanc dhe Fitim Humbje'!F59-P58</f>
        <v>-1830442.0572000002</v>
      </c>
      <c r="T58" s="412">
        <v>-2362892.06</v>
      </c>
      <c r="V58" s="412">
        <v>190</v>
      </c>
      <c r="X58" s="412">
        <f t="shared" si="57"/>
        <v>-2362702.06</v>
      </c>
      <c r="Y58" s="513">
        <f>'Bilanc dhe Fitim Humbje'!D59-X58</f>
        <v>-4393498.875599999</v>
      </c>
      <c r="AA58" s="540"/>
      <c r="AC58" s="396" t="s">
        <v>354</v>
      </c>
      <c r="AE58" s="412">
        <f t="shared" si="58"/>
        <v>0</v>
      </c>
      <c r="AG58" s="412">
        <f t="shared" si="59"/>
        <v>-1162.0240408838984</v>
      </c>
      <c r="AI58" s="412">
        <f t="shared" si="60"/>
        <v>-1162.0240408838984</v>
      </c>
      <c r="AJ58" s="513">
        <f>'Bilanc dhe Fitim Humbje'!O59-AI58</f>
        <v>-2628.7311759809973</v>
      </c>
      <c r="AL58" s="546" t="s">
        <v>64</v>
      </c>
      <c r="AM58" s="412">
        <f t="shared" si="61"/>
        <v>0</v>
      </c>
      <c r="AO58" s="412">
        <f t="shared" si="62"/>
        <v>-3790.7556441848874</v>
      </c>
      <c r="AQ58" s="412">
        <f t="shared" si="63"/>
        <v>-3790.7556441848874</v>
      </c>
      <c r="AR58" s="513">
        <f>'Bilanc dhe Fitim Humbje'!M59-AQ58</f>
        <v>-13186.337531068402</v>
      </c>
      <c r="AU58" s="412">
        <f t="shared" si="64"/>
        <v>-16978.458432133364</v>
      </c>
      <c r="AW58" s="412">
        <f t="shared" si="65"/>
        <v>1.3652367607961486</v>
      </c>
      <c r="AY58" s="412">
        <f t="shared" si="66"/>
        <v>-16977.093195372567</v>
      </c>
      <c r="AZ58" s="513">
        <f>'Bilanc dhe Fitim Humbje'!K59-AY58</f>
        <v>-31185.160408847558</v>
      </c>
    </row>
    <row r="59" spans="2:52">
      <c r="B59" s="396" t="s">
        <v>355</v>
      </c>
      <c r="D59" s="412">
        <v>-1545021</v>
      </c>
      <c r="F59" s="412"/>
      <c r="H59" s="412">
        <f t="shared" si="55"/>
        <v>-1545021</v>
      </c>
      <c r="I59" s="513">
        <f>'Bilanc dhe Fitim Humbje'!H60-H59</f>
        <v>-305778</v>
      </c>
      <c r="L59" s="412">
        <v>-1850799</v>
      </c>
      <c r="N59" s="412"/>
      <c r="P59" s="412">
        <f t="shared" si="56"/>
        <v>-1850799</v>
      </c>
      <c r="Q59" s="513">
        <f>'Bilanc dhe Fitim Humbje'!F60-P59</f>
        <v>51904</v>
      </c>
      <c r="T59" s="412">
        <v>-1798895</v>
      </c>
      <c r="V59" s="412"/>
      <c r="X59" s="412">
        <f t="shared" si="57"/>
        <v>-1798895</v>
      </c>
      <c r="Y59" s="513">
        <f>'Bilanc dhe Fitim Humbje'!D60-X59</f>
        <v>-5502663</v>
      </c>
      <c r="AA59" s="540"/>
      <c r="AC59" s="396" t="s">
        <v>355</v>
      </c>
      <c r="AE59" s="412">
        <f t="shared" si="58"/>
        <v>-11120.859425610019</v>
      </c>
      <c r="AG59" s="412">
        <f t="shared" si="59"/>
        <v>0</v>
      </c>
      <c r="AI59" s="412">
        <f t="shared" si="60"/>
        <v>-11120.859425610019</v>
      </c>
      <c r="AJ59" s="513">
        <f>'Bilanc dhe Fitim Humbje'!O60-AI59</f>
        <v>-2060.5307887621766</v>
      </c>
      <c r="AL59" s="546"/>
      <c r="AM59" s="412">
        <f t="shared" si="61"/>
        <v>-13181.390214372195</v>
      </c>
      <c r="AO59" s="412">
        <f t="shared" si="62"/>
        <v>0</v>
      </c>
      <c r="AQ59" s="412">
        <f t="shared" si="63"/>
        <v>-13181.390214372195</v>
      </c>
      <c r="AR59" s="513">
        <f>'Bilanc dhe Fitim Humbje'!M60-AQ59</f>
        <v>255.50819957015301</v>
      </c>
      <c r="AU59" s="412">
        <f t="shared" si="64"/>
        <v>-12925.882014802042</v>
      </c>
      <c r="AW59" s="412">
        <f t="shared" si="65"/>
        <v>0</v>
      </c>
      <c r="AY59" s="412">
        <f t="shared" si="66"/>
        <v>-12925.882014802042</v>
      </c>
      <c r="AZ59" s="513">
        <f>'Bilanc dhe Fitim Humbje'!K60-AY59</f>
        <v>-39124.003927598867</v>
      </c>
    </row>
    <row r="60" spans="2:52">
      <c r="B60" s="396" t="s">
        <v>356</v>
      </c>
      <c r="D60" s="412">
        <v>0</v>
      </c>
      <c r="F60" s="412"/>
      <c r="H60" s="412">
        <f t="shared" si="55"/>
        <v>0</v>
      </c>
      <c r="I60" s="513">
        <f>'Bilanc dhe Fitim Humbje'!H61-H60</f>
        <v>-183339</v>
      </c>
      <c r="L60" s="412">
        <v>-183339</v>
      </c>
      <c r="N60" s="412"/>
      <c r="P60" s="412">
        <f t="shared" si="56"/>
        <v>-183339</v>
      </c>
      <c r="Q60" s="513">
        <f>'Bilanc dhe Fitim Humbje'!F61-P60</f>
        <v>-198438</v>
      </c>
      <c r="T60" s="412">
        <v>-381777</v>
      </c>
      <c r="V60" s="412"/>
      <c r="X60" s="412">
        <f t="shared" si="57"/>
        <v>-381777</v>
      </c>
      <c r="Y60" s="513">
        <f>'Bilanc dhe Fitim Humbje'!D61-X60</f>
        <v>76797</v>
      </c>
      <c r="AA60" s="540"/>
      <c r="AC60" s="396" t="s">
        <v>356</v>
      </c>
      <c r="AE60" s="412">
        <f t="shared" si="58"/>
        <v>0</v>
      </c>
      <c r="AG60" s="412">
        <f t="shared" si="59"/>
        <v>0</v>
      </c>
      <c r="AI60" s="412">
        <f t="shared" si="60"/>
        <v>0</v>
      </c>
      <c r="AJ60" s="513">
        <f>'Bilanc dhe Fitim Humbje'!O61-AI60</f>
        <v>-1305.7403318851934</v>
      </c>
      <c r="AL60" s="546"/>
      <c r="AM60" s="412">
        <f t="shared" si="61"/>
        <v>-1305.7403318851934</v>
      </c>
      <c r="AO60" s="412">
        <f t="shared" si="62"/>
        <v>0</v>
      </c>
      <c r="AQ60" s="412">
        <f t="shared" si="63"/>
        <v>-1305.7403318851934</v>
      </c>
      <c r="AR60" s="513">
        <f>'Bilanc dhe Fitim Humbje'!M61-AQ60</f>
        <v>-1437.501746148866</v>
      </c>
      <c r="AU60" s="412">
        <f t="shared" si="64"/>
        <v>-2743.2420780340594</v>
      </c>
      <c r="AW60" s="412">
        <f t="shared" si="65"/>
        <v>0</v>
      </c>
      <c r="AY60" s="412">
        <f t="shared" si="66"/>
        <v>-2743.2420780340594</v>
      </c>
      <c r="AZ60" s="513">
        <f>'Bilanc dhe Fitim Humbje'!K61-AY60</f>
        <v>569.16166742670293</v>
      </c>
    </row>
    <row r="61" spans="2:52">
      <c r="B61" s="396" t="s">
        <v>357</v>
      </c>
      <c r="D61" s="412">
        <v>0</v>
      </c>
      <c r="F61" s="412"/>
      <c r="H61" s="412">
        <f t="shared" si="55"/>
        <v>0</v>
      </c>
      <c r="I61" s="513">
        <f>'Bilanc dhe Fitim Humbje'!H62-H61</f>
        <v>0</v>
      </c>
      <c r="L61" s="412">
        <v>0</v>
      </c>
      <c r="N61" s="412"/>
      <c r="P61" s="412">
        <f t="shared" si="56"/>
        <v>0</v>
      </c>
      <c r="Q61" s="513">
        <f>'Bilanc dhe Fitim Humbje'!F62-P61</f>
        <v>0</v>
      </c>
      <c r="T61" s="412">
        <v>0</v>
      </c>
      <c r="V61" s="412"/>
      <c r="X61" s="412">
        <f t="shared" si="57"/>
        <v>0</v>
      </c>
      <c r="Y61" s="513">
        <f>'Bilanc dhe Fitim Humbje'!D62-X61</f>
        <v>0</v>
      </c>
      <c r="AA61" s="540"/>
      <c r="AC61" s="396" t="s">
        <v>357</v>
      </c>
      <c r="AE61" s="412">
        <f t="shared" si="58"/>
        <v>0</v>
      </c>
      <c r="AG61" s="412">
        <f t="shared" si="59"/>
        <v>0</v>
      </c>
      <c r="AI61" s="412">
        <f t="shared" si="60"/>
        <v>0</v>
      </c>
      <c r="AJ61" s="513">
        <f>'Bilanc dhe Fitim Humbje'!O62-AI61</f>
        <v>0</v>
      </c>
      <c r="AL61" s="546"/>
      <c r="AM61" s="412">
        <f t="shared" si="61"/>
        <v>0</v>
      </c>
      <c r="AO61" s="412">
        <f t="shared" si="62"/>
        <v>0</v>
      </c>
      <c r="AQ61" s="412">
        <f t="shared" si="63"/>
        <v>0</v>
      </c>
      <c r="AR61" s="513">
        <f>'Bilanc dhe Fitim Humbje'!M62-AQ61</f>
        <v>0</v>
      </c>
      <c r="AU61" s="412">
        <f t="shared" si="64"/>
        <v>0</v>
      </c>
      <c r="AW61" s="412">
        <f t="shared" si="65"/>
        <v>0</v>
      </c>
      <c r="AY61" s="412">
        <f t="shared" si="66"/>
        <v>0</v>
      </c>
      <c r="AZ61" s="513">
        <f>'Bilanc dhe Fitim Humbje'!K62-AY61</f>
        <v>0</v>
      </c>
    </row>
    <row r="62" spans="2:52">
      <c r="B62" s="396" t="s">
        <v>312</v>
      </c>
      <c r="D62" s="412">
        <v>-116729</v>
      </c>
      <c r="F62" s="412"/>
      <c r="H62" s="412">
        <f t="shared" si="55"/>
        <v>-116729</v>
      </c>
      <c r="I62" s="513">
        <f>'Bilanc dhe Fitim Humbje'!H63-H62</f>
        <v>283842.03999999998</v>
      </c>
      <c r="L62" s="412">
        <v>167113</v>
      </c>
      <c r="N62" s="412"/>
      <c r="P62" s="412">
        <f t="shared" si="56"/>
        <v>167113</v>
      </c>
      <c r="Q62" s="513">
        <f>'Bilanc dhe Fitim Humbje'!F63-P62</f>
        <v>-1503268.42</v>
      </c>
      <c r="T62" s="412">
        <v>-1946155.4300000002</v>
      </c>
      <c r="V62" s="412">
        <f>-(V29-V12)</f>
        <v>772481</v>
      </c>
      <c r="X62" s="412">
        <f t="shared" si="57"/>
        <v>-1173674.4300000002</v>
      </c>
      <c r="Y62" s="513">
        <f>'Bilanc dhe Fitim Humbje'!D63-X62</f>
        <v>1569342.3300000005</v>
      </c>
      <c r="AA62" s="540"/>
      <c r="AC62" s="396" t="s">
        <v>752</v>
      </c>
      <c r="AE62" s="412">
        <f t="shared" si="58"/>
        <v>-840.20010077017196</v>
      </c>
      <c r="AG62" s="412">
        <f t="shared" si="59"/>
        <v>0</v>
      </c>
      <c r="AI62" s="412">
        <f t="shared" si="60"/>
        <v>-840.20010077017196</v>
      </c>
      <c r="AJ62" s="513">
        <f>'Bilanc dhe Fitim Humbje'!O63-AI62</f>
        <v>2030.379147846591</v>
      </c>
      <c r="AL62" s="546"/>
      <c r="AM62" s="412">
        <f t="shared" si="61"/>
        <v>1190.1787621964247</v>
      </c>
      <c r="AO62" s="412">
        <f t="shared" si="62"/>
        <v>0</v>
      </c>
      <c r="AQ62" s="412">
        <f t="shared" si="63"/>
        <v>1190.1787621964247</v>
      </c>
      <c r="AR62" s="513">
        <f>'Bilanc dhe Fitim Humbje'!M63-AQ62</f>
        <v>-10791.065591254412</v>
      </c>
      <c r="AU62" s="412">
        <f t="shared" si="64"/>
        <v>-13984.015448731769</v>
      </c>
      <c r="AW62" s="412">
        <f t="shared" si="65"/>
        <v>5550.6287274556307</v>
      </c>
      <c r="AY62" s="412">
        <f t="shared" si="66"/>
        <v>-8433.3867212761379</v>
      </c>
      <c r="AZ62" s="513">
        <f>'Bilanc dhe Fitim Humbje'!K63-AY62</f>
        <v>11253.944890651675</v>
      </c>
    </row>
    <row r="63" spans="2:52">
      <c r="B63" s="396" t="s">
        <v>358</v>
      </c>
      <c r="D63" s="415">
        <v>422</v>
      </c>
      <c r="F63" s="415">
        <v>-60693</v>
      </c>
      <c r="H63" s="415">
        <f t="shared" si="55"/>
        <v>-60271</v>
      </c>
      <c r="I63" s="513">
        <f>'Bilanc dhe Fitim Humbje'!H64-H63</f>
        <v>5098.4707999999955</v>
      </c>
      <c r="K63" s="396" t="s">
        <v>68</v>
      </c>
      <c r="L63" s="415">
        <f>-55173-7482</f>
        <v>-62655</v>
      </c>
      <c r="N63" s="415">
        <v>7482</v>
      </c>
      <c r="P63" s="415">
        <f t="shared" si="56"/>
        <v>-55173</v>
      </c>
      <c r="Q63" s="513">
        <f>'Bilanc dhe Fitim Humbje'!F64-P63</f>
        <v>-37736.563852599997</v>
      </c>
      <c r="T63" s="415">
        <v>-92909.564300000013</v>
      </c>
      <c r="V63" s="415"/>
      <c r="X63" s="415">
        <f t="shared" si="57"/>
        <v>-92909.564300000013</v>
      </c>
      <c r="Y63" s="513">
        <f>'Bilanc dhe Fitim Humbje'!D64-X63</f>
        <v>-24461.382043899968</v>
      </c>
      <c r="AA63" s="540"/>
      <c r="AC63" s="396" t="s">
        <v>358</v>
      </c>
      <c r="AE63" s="415">
        <f t="shared" si="58"/>
        <v>3.0375008997336788</v>
      </c>
      <c r="AG63" s="415">
        <f t="shared" si="59"/>
        <v>-436.8602893543511</v>
      </c>
      <c r="AI63" s="415">
        <f t="shared" si="60"/>
        <v>-433.82278845461741</v>
      </c>
      <c r="AJ63" s="513">
        <f>'Bilanc dhe Fitim Humbje'!O64-AI63</f>
        <v>40.884043350992272</v>
      </c>
      <c r="AL63" s="546" t="s">
        <v>68</v>
      </c>
      <c r="AM63" s="415">
        <f t="shared" si="61"/>
        <v>-446.22890107542202</v>
      </c>
      <c r="AO63" s="415">
        <f t="shared" si="62"/>
        <v>53.286802934263946</v>
      </c>
      <c r="AQ63" s="415">
        <f t="shared" si="63"/>
        <v>-392.94209814115806</v>
      </c>
      <c r="AR63" s="513">
        <f>'Bilanc dhe Fitim Humbje'!M64-AQ63</f>
        <v>-274.65554396992917</v>
      </c>
      <c r="AU63" s="415">
        <f t="shared" si="64"/>
        <v>-667.59764532586064</v>
      </c>
      <c r="AW63" s="415">
        <f t="shared" si="65"/>
        <v>0</v>
      </c>
      <c r="AY63" s="415">
        <f t="shared" si="66"/>
        <v>-667.59764532586064</v>
      </c>
      <c r="AZ63" s="513">
        <f>'Bilanc dhe Fitim Humbje'!K64-AY63</f>
        <v>-169.09287608774059</v>
      </c>
    </row>
    <row r="64" spans="2:52">
      <c r="B64" s="406" t="s">
        <v>359</v>
      </c>
      <c r="D64" s="413">
        <f>SUM(D53:D63)</f>
        <v>-2195320</v>
      </c>
      <c r="F64" s="413">
        <f>SUM(F53:F63)</f>
        <v>0</v>
      </c>
      <c r="H64" s="413">
        <f>SUM(H53:H63)</f>
        <v>-2195320</v>
      </c>
      <c r="I64" s="513">
        <f>'Bilanc dhe Fitim Humbje'!H65-H64</f>
        <v>-4820083.9291999992</v>
      </c>
      <c r="L64" s="413">
        <f>SUM(L53:L63)</f>
        <v>-7015404</v>
      </c>
      <c r="N64" s="413">
        <f>SUM(N53:N63)</f>
        <v>0</v>
      </c>
      <c r="P64" s="413">
        <f>SUM(P53:P63)</f>
        <v>-7015404</v>
      </c>
      <c r="Q64" s="513">
        <f>'Bilanc dhe Fitim Humbje'!F65-P64</f>
        <v>-6454525.4885866009</v>
      </c>
      <c r="T64" s="413">
        <f>SUM(T53:T63)</f>
        <v>-14079929.5043</v>
      </c>
      <c r="V64" s="413">
        <f>SUM(V53:V63)</f>
        <v>772481</v>
      </c>
      <c r="X64" s="413">
        <f>SUM(X53:X63)</f>
        <v>-13307448.5043</v>
      </c>
      <c r="Y64" s="513">
        <f>'Bilanc dhe Fitim Humbje'!D65-X64</f>
        <v>-10705545.7279779</v>
      </c>
      <c r="AA64" s="540"/>
      <c r="AC64" s="406" t="s">
        <v>359</v>
      </c>
      <c r="AE64" s="413">
        <f>SUM(AE53:AE63)</f>
        <v>-15801.626718491325</v>
      </c>
      <c r="AG64" s="413">
        <f>SUM(AG53:AG63)</f>
        <v>0</v>
      </c>
      <c r="AI64" s="413">
        <f>SUM(AI53:AI63)</f>
        <v>-15801.626718491327</v>
      </c>
      <c r="AJ64" s="513">
        <f>'Bilanc dhe Fitim Humbje'!O65-AI64</f>
        <v>-34162.079065996964</v>
      </c>
      <c r="AL64" s="546"/>
      <c r="AM64" s="413">
        <f>SUM(AM55:AM63)</f>
        <v>-49963.706288725873</v>
      </c>
      <c r="AO64" s="413">
        <f>SUM(AO55:AO63)</f>
        <v>0</v>
      </c>
      <c r="AQ64" s="413">
        <f>SUM(AQ55:AQ63)</f>
        <v>-49963.706288725873</v>
      </c>
      <c r="AR64" s="513">
        <f>'Bilanc dhe Fitim Humbje'!M65-AQ64</f>
        <v>-46823.88793838198</v>
      </c>
      <c r="AU64" s="413">
        <f>SUM(AU55:AU63)</f>
        <v>-101170.72288783503</v>
      </c>
      <c r="AW64" s="413">
        <f>SUM(AW55:AW63)</f>
        <v>5550.6287274556307</v>
      </c>
      <c r="AY64" s="413">
        <f>SUM(AY55:AY63)</f>
        <v>-95620.094160379405</v>
      </c>
      <c r="AZ64" s="513">
        <f>'Bilanc dhe Fitim Humbje'!K65-AY64</f>
        <v>-75558.935154404637</v>
      </c>
    </row>
    <row r="65" spans="1:53">
      <c r="D65" s="412"/>
      <c r="F65" s="412"/>
      <c r="H65" s="412"/>
      <c r="L65" s="412"/>
      <c r="N65" s="412"/>
      <c r="P65" s="412"/>
      <c r="T65" s="412"/>
      <c r="V65" s="412"/>
      <c r="X65" s="412"/>
      <c r="AA65" s="540"/>
      <c r="AE65" s="412"/>
      <c r="AG65" s="412"/>
      <c r="AI65" s="412"/>
      <c r="AL65" s="546"/>
      <c r="AM65" s="412"/>
      <c r="AO65" s="412"/>
      <c r="AQ65" s="412"/>
      <c r="AU65" s="412"/>
      <c r="AW65" s="412"/>
      <c r="AY65" s="412"/>
    </row>
    <row r="66" spans="1:53">
      <c r="B66" s="396" t="s">
        <v>360</v>
      </c>
      <c r="D66" s="412">
        <v>0</v>
      </c>
      <c r="F66" s="412"/>
      <c r="H66" s="412">
        <f>SUM(D66:F66)</f>
        <v>0</v>
      </c>
      <c r="I66" s="513">
        <f>'Bilanc dhe Fitim Humbje'!H67-H66</f>
        <v>0</v>
      </c>
      <c r="L66" s="412">
        <v>0</v>
      </c>
      <c r="N66" s="412"/>
      <c r="P66" s="412">
        <f>SUM(L66:N66)</f>
        <v>0</v>
      </c>
      <c r="Q66" s="513">
        <f>'Bilanc dhe Fitim Humbje'!F67-P66</f>
        <v>0</v>
      </c>
      <c r="T66" s="412">
        <v>0</v>
      </c>
      <c r="V66" s="412"/>
      <c r="X66" s="412">
        <f>SUM(T66:V66)</f>
        <v>0</v>
      </c>
      <c r="Y66" s="513">
        <f>'Bilanc dhe Fitim Humbje'!D67-X66</f>
        <v>0</v>
      </c>
      <c r="AA66" s="540"/>
      <c r="AC66" s="396" t="s">
        <v>360</v>
      </c>
      <c r="AE66" s="412">
        <f t="shared" ref="AE66" si="67">D66/$AI$48</f>
        <v>0</v>
      </c>
      <c r="AG66" s="412">
        <f t="shared" ref="AG66" si="68">F66/$AI$48</f>
        <v>0</v>
      </c>
      <c r="AI66" s="412">
        <f>SUM(AE66:AG66)</f>
        <v>0</v>
      </c>
      <c r="AJ66" s="513">
        <f>'Bilanc dhe Fitim Humbje'!O67-AI66</f>
        <v>0</v>
      </c>
      <c r="AL66" s="546"/>
      <c r="AM66" s="412">
        <f>L66/$AQ$48</f>
        <v>0</v>
      </c>
      <c r="AO66" s="412">
        <f>N66/$AQ$48</f>
        <v>0</v>
      </c>
      <c r="AQ66" s="412">
        <f>SUM(AM66:AO66)</f>
        <v>0</v>
      </c>
      <c r="AR66" s="513">
        <f>'Bilanc dhe Fitim Humbje'!M67-AQ66</f>
        <v>0</v>
      </c>
      <c r="AU66" s="412">
        <f>T66/$AY$48</f>
        <v>0</v>
      </c>
      <c r="AW66" s="412">
        <f>V66/$AY$48</f>
        <v>0</v>
      </c>
      <c r="AY66" s="412">
        <f>SUM(AU66:AW66)</f>
        <v>0</v>
      </c>
      <c r="AZ66" s="513">
        <f>'Bilanc dhe Fitim Humbje'!K67-AY66</f>
        <v>0</v>
      </c>
    </row>
    <row r="67" spans="1:53">
      <c r="B67" s="406" t="s">
        <v>361</v>
      </c>
      <c r="D67" s="417">
        <f>SUM(D64:D66)</f>
        <v>-2195320</v>
      </c>
      <c r="F67" s="417">
        <f>SUM(F64:F66)</f>
        <v>0</v>
      </c>
      <c r="H67" s="417">
        <f>SUM(H64:H66)</f>
        <v>-2195320</v>
      </c>
      <c r="I67" s="513">
        <f>'Bilanc dhe Fitim Humbje'!H68-H67</f>
        <v>-4820083.9291999992</v>
      </c>
      <c r="L67" s="417">
        <f>SUM(L64:L66)</f>
        <v>-7015404</v>
      </c>
      <c r="N67" s="417">
        <f>SUM(N64:N66)</f>
        <v>0</v>
      </c>
      <c r="P67" s="417">
        <f>SUM(P64:P66)</f>
        <v>-7015404</v>
      </c>
      <c r="Q67" s="513">
        <f>'Bilanc dhe Fitim Humbje'!F68-P67</f>
        <v>-6454525.4885866009</v>
      </c>
      <c r="T67" s="417">
        <f>SUM(T64:T66)</f>
        <v>-14079929.5043</v>
      </c>
      <c r="V67" s="417">
        <f>SUM(V64:V66)</f>
        <v>772481</v>
      </c>
      <c r="X67" s="417">
        <f>SUM(X64:X66)</f>
        <v>-13307448.5043</v>
      </c>
      <c r="Y67" s="513">
        <f>'Bilanc dhe Fitim Humbje'!D68-X67</f>
        <v>-10705545.7279779</v>
      </c>
      <c r="AA67" s="540"/>
      <c r="AC67" s="406" t="s">
        <v>361</v>
      </c>
      <c r="AE67" s="417">
        <f>SUM(AE64:AE66)</f>
        <v>-15801.626718491325</v>
      </c>
      <c r="AG67" s="417">
        <f>SUM(AG64:AG66)</f>
        <v>0</v>
      </c>
      <c r="AI67" s="417">
        <f>SUM(AI64:AI66)</f>
        <v>-15801.626718491327</v>
      </c>
      <c r="AJ67" s="513">
        <f>'Bilanc dhe Fitim Humbje'!O68-AI67</f>
        <v>-34162.079065996964</v>
      </c>
      <c r="AL67" s="546"/>
      <c r="AM67" s="417">
        <f>SUM(AM64:AM66)</f>
        <v>-49963.706288725873</v>
      </c>
      <c r="AO67" s="417">
        <f>SUM(AO64:AO66)</f>
        <v>0</v>
      </c>
      <c r="AQ67" s="417">
        <f>SUM(AQ64:AQ66)</f>
        <v>-49963.706288725873</v>
      </c>
      <c r="AR67" s="513">
        <f>'Bilanc dhe Fitim Humbje'!M68-AQ67</f>
        <v>-46823.88793838198</v>
      </c>
      <c r="AU67" s="417">
        <f>SUM(AU64:AU66)</f>
        <v>-101170.72288783503</v>
      </c>
      <c r="AW67" s="417">
        <f>SUM(AW64:AW66)</f>
        <v>5550.6287274556307</v>
      </c>
      <c r="AY67" s="417">
        <f>SUM(AY64:AY66)</f>
        <v>-95620.094160379405</v>
      </c>
      <c r="AZ67" s="513">
        <f>'Bilanc dhe Fitim Humbje'!K68-AY67</f>
        <v>-75558.935154404637</v>
      </c>
    </row>
    <row r="68" spans="1:53">
      <c r="D68" s="412"/>
      <c r="F68" s="412"/>
      <c r="H68" s="412"/>
      <c r="L68" s="412"/>
      <c r="N68" s="412"/>
      <c r="P68" s="412"/>
      <c r="T68" s="412"/>
      <c r="V68" s="412"/>
      <c r="X68" s="412"/>
      <c r="AA68" s="540"/>
      <c r="AE68" s="412"/>
      <c r="AG68" s="412"/>
      <c r="AI68" s="412"/>
      <c r="AL68" s="546"/>
      <c r="AM68" s="412"/>
      <c r="AO68" s="412"/>
      <c r="AQ68" s="412"/>
      <c r="AU68" s="412"/>
      <c r="AW68" s="412"/>
      <c r="AY68" s="412"/>
    </row>
    <row r="69" spans="1:53">
      <c r="B69" s="396" t="s">
        <v>362</v>
      </c>
      <c r="D69" s="412">
        <v>0</v>
      </c>
      <c r="F69" s="412"/>
      <c r="H69" s="412">
        <f>SUM(D69:F69)</f>
        <v>0</v>
      </c>
      <c r="I69" s="513">
        <f>'Bilanc dhe Fitim Humbje'!H70-H69</f>
        <v>0</v>
      </c>
      <c r="L69" s="412">
        <v>0</v>
      </c>
      <c r="N69" s="412"/>
      <c r="P69" s="412">
        <f>SUM(L69:N69)</f>
        <v>0</v>
      </c>
      <c r="Q69" s="513">
        <f>'Bilanc dhe Fitim Humbje'!F70-P69</f>
        <v>0</v>
      </c>
      <c r="T69" s="412">
        <v>0</v>
      </c>
      <c r="V69" s="412"/>
      <c r="X69" s="412">
        <f>SUM(T69:V69)</f>
        <v>0</v>
      </c>
      <c r="Y69" s="513">
        <f>'Bilanc dhe Fitim Humbje'!D70-X69</f>
        <v>0</v>
      </c>
      <c r="AA69" s="540"/>
      <c r="AC69" s="396" t="s">
        <v>362</v>
      </c>
      <c r="AE69" s="412">
        <f>'Bilanc dhe Fitim Humbje'!O70</f>
        <v>34132</v>
      </c>
      <c r="AG69" s="412">
        <f t="shared" ref="AG69" si="69">F69/$AI$48</f>
        <v>0</v>
      </c>
      <c r="AI69" s="412">
        <f>SUM(AE69:AG69)</f>
        <v>34132</v>
      </c>
      <c r="AJ69" s="513">
        <f>'Bilanc dhe Fitim Humbje'!O70-AI69</f>
        <v>0</v>
      </c>
      <c r="AL69" s="546"/>
      <c r="AM69" s="412">
        <f>'Bilanc dhe Fitim Humbje'!M70</f>
        <v>-23910.644625797901</v>
      </c>
      <c r="AO69" s="412">
        <f>N69/$AQ$48</f>
        <v>0</v>
      </c>
      <c r="AQ69" s="412">
        <f>SUM(AM69:AO69)</f>
        <v>-23910.644625797901</v>
      </c>
      <c r="AR69" s="513">
        <f>'Bilanc dhe Fitim Humbje'!M70-AQ69</f>
        <v>0</v>
      </c>
      <c r="AU69" s="412">
        <f>(AU25-AQ25)</f>
        <v>-10080.355374202099</v>
      </c>
      <c r="AW69" s="412">
        <f>AW25</f>
        <v>6468</v>
      </c>
      <c r="AY69" s="412">
        <f>SUM(AU69:AW69)</f>
        <v>-3612.3553742020995</v>
      </c>
      <c r="AZ69" s="513">
        <f>'Bilanc dhe Fitim Humbje'!K70-AY69</f>
        <v>-40962</v>
      </c>
    </row>
    <row r="70" spans="1:53" ht="13.55" thickBot="1">
      <c r="B70" s="406" t="s">
        <v>363</v>
      </c>
      <c r="D70" s="416">
        <f>SUM(D67:D69)</f>
        <v>-2195320</v>
      </c>
      <c r="F70" s="416">
        <f>SUM(F67:F69)</f>
        <v>0</v>
      </c>
      <c r="H70" s="416">
        <f>SUM(H67:H69)</f>
        <v>-2195320</v>
      </c>
      <c r="I70" s="513">
        <f>'Bilanc dhe Fitim Humbje'!H71-H70</f>
        <v>-4820083.9291999992</v>
      </c>
      <c r="L70" s="416">
        <f>SUM(L67:L69)</f>
        <v>-7015404</v>
      </c>
      <c r="N70" s="416">
        <f>SUM(N67:N69)</f>
        <v>0</v>
      </c>
      <c r="P70" s="416">
        <f>SUM(P67:P69)</f>
        <v>-7015404</v>
      </c>
      <c r="Q70" s="513">
        <f>'Bilanc dhe Fitim Humbje'!F71-P70</f>
        <v>-6454525.4885866009</v>
      </c>
      <c r="T70" s="416">
        <f>SUM(T67:T69)</f>
        <v>-14079929.5043</v>
      </c>
      <c r="V70" s="416">
        <f>SUM(V67:V69)</f>
        <v>772481</v>
      </c>
      <c r="X70" s="416">
        <f>SUM(X67:X69)</f>
        <v>-13307448.5043</v>
      </c>
      <c r="Y70" s="513">
        <f>'Bilanc dhe Fitim Humbje'!D71-X70</f>
        <v>-10705545.7279779</v>
      </c>
      <c r="AA70" s="540"/>
      <c r="AC70" s="406" t="s">
        <v>363</v>
      </c>
      <c r="AE70" s="416">
        <f>SUM(AE67:AE69)</f>
        <v>18330.373281508677</v>
      </c>
      <c r="AG70" s="416">
        <f>SUM(AG67:AG69)</f>
        <v>0</v>
      </c>
      <c r="AI70" s="416">
        <f>SUM(AI67:AI69)</f>
        <v>18330.373281508673</v>
      </c>
      <c r="AJ70" s="513">
        <f>'Bilanc dhe Fitim Humbje'!O71-AI70</f>
        <v>-34162.079065996964</v>
      </c>
      <c r="AL70" s="546"/>
      <c r="AM70" s="416">
        <f>SUM(AM67:AM69)</f>
        <v>-73874.350914523777</v>
      </c>
      <c r="AO70" s="416">
        <f>SUM(AO67:AO69)</f>
        <v>0</v>
      </c>
      <c r="AQ70" s="416">
        <f>SUM(AQ67:AQ69)</f>
        <v>-73874.350914523777</v>
      </c>
      <c r="AR70" s="513">
        <f>'Bilanc dhe Fitim Humbje'!M71-AQ70</f>
        <v>-46823.887938381973</v>
      </c>
      <c r="AU70" s="416">
        <f>SUM(AU67:AU69)</f>
        <v>-111251.07826203713</v>
      </c>
      <c r="AW70" s="416">
        <f>SUM(AW67:AW69)</f>
        <v>12018.628727455631</v>
      </c>
      <c r="AY70" s="416">
        <f>SUM(AY67:AY69)</f>
        <v>-99232.449534581508</v>
      </c>
      <c r="AZ70" s="513">
        <f>'Bilanc dhe Fitim Humbje'!K71-AY70</f>
        <v>-116520.93515440464</v>
      </c>
    </row>
    <row r="71" spans="1:53" ht="13.55" thickTop="1">
      <c r="AA71" s="540"/>
    </row>
    <row r="72" spans="1:53">
      <c r="A72" s="540"/>
      <c r="B72" s="540"/>
      <c r="C72" s="540"/>
      <c r="D72" s="540"/>
      <c r="E72" s="542"/>
      <c r="F72" s="540"/>
      <c r="G72" s="542"/>
      <c r="H72" s="540"/>
      <c r="I72" s="545"/>
      <c r="J72" s="540"/>
      <c r="K72" s="540"/>
      <c r="L72" s="540"/>
      <c r="M72" s="542"/>
      <c r="N72" s="540"/>
      <c r="O72" s="542"/>
      <c r="P72" s="540"/>
      <c r="Q72" s="545"/>
      <c r="R72" s="540"/>
      <c r="S72" s="540"/>
      <c r="T72" s="540"/>
      <c r="U72" s="542"/>
      <c r="V72" s="540"/>
      <c r="W72" s="542"/>
      <c r="X72" s="540"/>
      <c r="Y72" s="545"/>
      <c r="Z72" s="540"/>
      <c r="AA72" s="540"/>
      <c r="AB72" s="540"/>
      <c r="AC72" s="540"/>
      <c r="AD72" s="540"/>
      <c r="AE72" s="540"/>
      <c r="AF72" s="542"/>
      <c r="AG72" s="540"/>
      <c r="AH72" s="542"/>
      <c r="AI72" s="540"/>
      <c r="AJ72" s="545"/>
      <c r="AK72" s="540"/>
      <c r="AL72" s="540"/>
      <c r="AM72" s="540"/>
      <c r="AN72" s="542"/>
      <c r="AO72" s="540"/>
      <c r="AP72" s="542"/>
      <c r="AQ72" s="540"/>
      <c r="AR72" s="545"/>
      <c r="AS72" s="540"/>
      <c r="AT72" s="540"/>
      <c r="AU72" s="540"/>
      <c r="AV72" s="542"/>
      <c r="AW72" s="540"/>
      <c r="AX72" s="542"/>
      <c r="AY72" s="540"/>
      <c r="AZ72" s="545"/>
      <c r="BA72" s="540"/>
    </row>
    <row r="74" spans="1:53">
      <c r="B74" s="406" t="s">
        <v>677</v>
      </c>
      <c r="AC74" s="406" t="s">
        <v>677</v>
      </c>
    </row>
    <row r="76" spans="1:53">
      <c r="A76" s="406" t="s">
        <v>195</v>
      </c>
      <c r="B76" s="396" t="s">
        <v>678</v>
      </c>
      <c r="AB76" s="406" t="s">
        <v>195</v>
      </c>
      <c r="AC76" s="396" t="s">
        <v>678</v>
      </c>
    </row>
    <row r="77" spans="1:53">
      <c r="B77" s="396" t="s">
        <v>679</v>
      </c>
      <c r="AC77" s="396" t="s">
        <v>679</v>
      </c>
    </row>
    <row r="78" spans="1:53">
      <c r="B78" s="396" t="s">
        <v>680</v>
      </c>
      <c r="AC78" s="396" t="s">
        <v>680</v>
      </c>
    </row>
    <row r="80" spans="1:53">
      <c r="A80" s="406" t="s">
        <v>676</v>
      </c>
      <c r="B80" s="396" t="s">
        <v>681</v>
      </c>
      <c r="AB80" s="406" t="s">
        <v>676</v>
      </c>
      <c r="AC80" s="396" t="s">
        <v>681</v>
      </c>
    </row>
    <row r="81" spans="1:29">
      <c r="B81" s="396" t="s">
        <v>682</v>
      </c>
      <c r="AC81" s="396" t="s">
        <v>682</v>
      </c>
    </row>
    <row r="83" spans="1:29">
      <c r="A83" s="406" t="s">
        <v>19</v>
      </c>
      <c r="B83" s="396" t="s">
        <v>683</v>
      </c>
      <c r="AB83" s="406" t="s">
        <v>19</v>
      </c>
      <c r="AC83" s="396" t="s">
        <v>683</v>
      </c>
    </row>
    <row r="84" spans="1:29">
      <c r="B84" s="396" t="s">
        <v>684</v>
      </c>
      <c r="AC84" s="396" t="s">
        <v>684</v>
      </c>
    </row>
    <row r="86" spans="1:29">
      <c r="A86" s="406" t="s">
        <v>31</v>
      </c>
      <c r="B86" s="396" t="s">
        <v>685</v>
      </c>
      <c r="AB86" s="406" t="s">
        <v>31</v>
      </c>
      <c r="AC86" s="396" t="s">
        <v>685</v>
      </c>
    </row>
    <row r="87" spans="1:29">
      <c r="B87" s="396" t="s">
        <v>686</v>
      </c>
      <c r="AC87" s="396" t="s">
        <v>686</v>
      </c>
    </row>
    <row r="89" spans="1:29">
      <c r="A89" s="406" t="s">
        <v>35</v>
      </c>
      <c r="B89" s="396" t="s">
        <v>687</v>
      </c>
      <c r="AB89" s="406" t="s">
        <v>35</v>
      </c>
      <c r="AC89" s="396" t="s">
        <v>687</v>
      </c>
    </row>
    <row r="90" spans="1:29">
      <c r="B90" s="396" t="s">
        <v>688</v>
      </c>
      <c r="AC90" s="396" t="s">
        <v>688</v>
      </c>
    </row>
    <row r="91" spans="1:29">
      <c r="B91" s="396" t="s">
        <v>689</v>
      </c>
      <c r="AC91" s="396" t="s">
        <v>689</v>
      </c>
    </row>
    <row r="92" spans="1:29">
      <c r="B92" s="396" t="s">
        <v>690</v>
      </c>
      <c r="AC92" s="396" t="s">
        <v>690</v>
      </c>
    </row>
    <row r="94" spans="1:29">
      <c r="A94" s="406" t="s">
        <v>39</v>
      </c>
      <c r="B94" s="396" t="s">
        <v>691</v>
      </c>
      <c r="AB94" s="406" t="s">
        <v>39</v>
      </c>
      <c r="AC94" s="396" t="s">
        <v>691</v>
      </c>
    </row>
    <row r="95" spans="1:29">
      <c r="B95" s="396" t="s">
        <v>692</v>
      </c>
      <c r="AC95" s="396" t="s">
        <v>692</v>
      </c>
    </row>
    <row r="97" spans="1:29">
      <c r="A97" s="406" t="s">
        <v>46</v>
      </c>
      <c r="B97" s="396" t="s">
        <v>693</v>
      </c>
      <c r="AB97" s="406" t="s">
        <v>46</v>
      </c>
      <c r="AC97" s="396" t="s">
        <v>693</v>
      </c>
    </row>
    <row r="99" spans="1:29">
      <c r="A99" s="406" t="s">
        <v>60</v>
      </c>
      <c r="B99" s="396" t="s">
        <v>694</v>
      </c>
      <c r="AB99" s="406" t="s">
        <v>60</v>
      </c>
      <c r="AC99" s="396" t="s">
        <v>694</v>
      </c>
    </row>
    <row r="100" spans="1:29">
      <c r="B100" s="396" t="s">
        <v>695</v>
      </c>
      <c r="AC100" s="396" t="s">
        <v>695</v>
      </c>
    </row>
    <row r="102" spans="1:29">
      <c r="A102" s="406" t="s">
        <v>64</v>
      </c>
      <c r="B102" s="396" t="s">
        <v>696</v>
      </c>
      <c r="AB102" s="406" t="s">
        <v>64</v>
      </c>
      <c r="AC102" s="396" t="s">
        <v>696</v>
      </c>
    </row>
    <row r="103" spans="1:29">
      <c r="B103" s="396" t="s">
        <v>697</v>
      </c>
      <c r="AC103" s="396" t="s">
        <v>697</v>
      </c>
    </row>
    <row r="105" spans="1:29">
      <c r="A105" s="406" t="s">
        <v>68</v>
      </c>
      <c r="B105" s="396" t="s">
        <v>698</v>
      </c>
      <c r="AB105" s="406" t="s">
        <v>68</v>
      </c>
      <c r="AC105" s="396" t="s">
        <v>698</v>
      </c>
    </row>
    <row r="106" spans="1:29">
      <c r="B106" s="396" t="s">
        <v>699</v>
      </c>
      <c r="AC106" s="396" t="s">
        <v>699</v>
      </c>
    </row>
  </sheetData>
  <mergeCells count="12">
    <mergeCell ref="I5:I6"/>
    <mergeCell ref="Q5:Q6"/>
    <mergeCell ref="Y5:Y6"/>
    <mergeCell ref="I50:I51"/>
    <mergeCell ref="Q50:Q51"/>
    <mergeCell ref="Y50:Y51"/>
    <mergeCell ref="AJ5:AJ6"/>
    <mergeCell ref="AR5:AR6"/>
    <mergeCell ref="AZ5:AZ6"/>
    <mergeCell ref="AJ50:AJ51"/>
    <mergeCell ref="AR50:AR51"/>
    <mergeCell ref="AZ50:AZ51"/>
  </mergeCells>
  <pageMargins left="0.7" right="0.7" top="0.75" bottom="0.75" header="0.3" footer="0.3"/>
</worksheet>
</file>

<file path=xl/worksheets/sheet38.xml><?xml version="1.0" encoding="utf-8"?>
<worksheet xmlns="http://schemas.openxmlformats.org/spreadsheetml/2006/main" xmlns:r="http://schemas.openxmlformats.org/officeDocument/2006/relationships">
  <sheetPr>
    <tabColor rgb="FF92D050"/>
  </sheetPr>
  <dimension ref="A1:O98"/>
  <sheetViews>
    <sheetView zoomScale="90" zoomScaleNormal="90" workbookViewId="0">
      <selection activeCell="F17" sqref="F17"/>
    </sheetView>
  </sheetViews>
  <sheetFormatPr defaultColWidth="11.375" defaultRowHeight="12.85"/>
  <cols>
    <col min="1" max="1" width="36.75" style="277" customWidth="1"/>
    <col min="2" max="2" width="15.875" style="277" customWidth="1"/>
    <col min="3" max="3" width="16.375" style="277" customWidth="1"/>
    <col min="4" max="4" width="18.875" style="277" customWidth="1"/>
    <col min="5" max="5" width="20.25" style="277" customWidth="1"/>
    <col min="6" max="6" width="18.25" style="277" bestFit="1" customWidth="1"/>
    <col min="7" max="7" width="17.25" style="277" customWidth="1"/>
    <col min="8" max="8" width="17.875" style="277" customWidth="1"/>
    <col min="9" max="9" width="15.625" style="277" bestFit="1" customWidth="1"/>
    <col min="10" max="10" width="16.625" style="277" hidden="1" customWidth="1"/>
    <col min="11" max="11" width="13.625" style="223" hidden="1" customWidth="1"/>
    <col min="12" max="12" width="15.75" style="277" hidden="1" customWidth="1"/>
    <col min="13" max="13" width="15.125" style="277" customWidth="1"/>
    <col min="14" max="14" width="12.75" style="277" customWidth="1"/>
    <col min="15" max="15" width="16.75" style="277" bestFit="1" customWidth="1"/>
    <col min="16" max="16384" width="11.375" style="277"/>
  </cols>
  <sheetData>
    <row r="1" spans="1:14" s="223" customFormat="1" ht="12.85" customHeight="1">
      <c r="A1" s="220"/>
      <c r="B1" s="221"/>
      <c r="C1" s="222"/>
      <c r="F1" s="224"/>
      <c r="G1" s="224"/>
      <c r="H1" s="224"/>
      <c r="I1" s="224"/>
      <c r="J1" s="224"/>
      <c r="K1" s="224"/>
      <c r="L1" s="225"/>
      <c r="N1" s="225"/>
    </row>
    <row r="2" spans="1:14" s="223" customFormat="1" ht="12.85" customHeight="1">
      <c r="A2" s="220"/>
      <c r="B2" s="226"/>
      <c r="C2" s="227"/>
      <c r="F2" s="227"/>
      <c r="G2" s="227"/>
      <c r="H2" s="227"/>
      <c r="I2" s="227"/>
      <c r="J2" s="227"/>
      <c r="K2" s="227"/>
      <c r="L2" s="228"/>
      <c r="N2" s="228"/>
    </row>
    <row r="3" spans="1:14" s="223" customFormat="1" ht="12.85" customHeight="1">
      <c r="A3" s="220"/>
      <c r="B3" s="221"/>
      <c r="C3" s="227"/>
      <c r="D3" s="227"/>
      <c r="E3" s="227"/>
      <c r="F3" s="227"/>
      <c r="G3" s="227"/>
      <c r="H3" s="227"/>
      <c r="I3" s="227"/>
      <c r="J3" s="227"/>
      <c r="K3" s="227"/>
      <c r="L3" s="227"/>
      <c r="N3" s="228"/>
    </row>
    <row r="4" spans="1:14" s="223" customFormat="1" ht="12.85" customHeight="1">
      <c r="A4" s="220"/>
      <c r="B4" s="221"/>
      <c r="C4" s="222"/>
      <c r="F4" s="227"/>
      <c r="G4" s="227"/>
      <c r="H4" s="227"/>
      <c r="I4" s="227"/>
      <c r="J4" s="227"/>
      <c r="K4" s="227"/>
      <c r="L4" s="228"/>
      <c r="N4" s="228"/>
    </row>
    <row r="5" spans="1:14" s="223" customFormat="1" ht="13.55" customHeight="1">
      <c r="A5" s="220"/>
      <c r="B5" s="221"/>
      <c r="C5" s="222"/>
      <c r="F5" s="227"/>
      <c r="G5" s="227"/>
      <c r="H5" s="227"/>
      <c r="I5" s="227"/>
      <c r="J5" s="227"/>
      <c r="K5" s="227"/>
      <c r="L5" s="229"/>
      <c r="N5" s="230"/>
    </row>
    <row r="6" spans="1:14" s="232" customFormat="1" ht="11.25" customHeight="1">
      <c r="A6" s="223"/>
      <c r="B6" s="231"/>
      <c r="F6" s="227"/>
    </row>
    <row r="7" spans="1:14" s="232" customFormat="1">
      <c r="A7" s="223"/>
      <c r="B7" s="231"/>
      <c r="F7" s="227"/>
    </row>
    <row r="8" spans="1:14" s="223" customFormat="1">
      <c r="A8" s="233"/>
      <c r="B8" s="233"/>
      <c r="C8" s="232"/>
      <c r="D8" s="233"/>
      <c r="E8" s="233"/>
      <c r="F8" s="234"/>
      <c r="G8" s="235"/>
      <c r="H8" s="235"/>
      <c r="I8" s="235"/>
      <c r="J8" s="235"/>
      <c r="K8" s="221"/>
      <c r="L8" s="233"/>
      <c r="M8" s="233"/>
      <c r="N8" s="234"/>
    </row>
    <row r="9" spans="1:14" s="238" customFormat="1" ht="13.55" customHeight="1">
      <c r="A9" s="236" t="s">
        <v>370</v>
      </c>
      <c r="B9" s="237"/>
      <c r="C9" s="237"/>
      <c r="F9" s="239"/>
      <c r="G9" s="239"/>
      <c r="H9" s="239"/>
      <c r="I9" s="239"/>
      <c r="J9" s="239"/>
      <c r="K9" s="239"/>
    </row>
    <row r="11" spans="1:14" s="242" customFormat="1" ht="31.55" customHeight="1">
      <c r="A11" s="240"/>
      <c r="B11" s="241" t="s">
        <v>371</v>
      </c>
      <c r="C11" s="691" t="s">
        <v>372</v>
      </c>
      <c r="D11" s="690" t="s">
        <v>373</v>
      </c>
      <c r="E11" s="690" t="s">
        <v>374</v>
      </c>
      <c r="F11" s="690" t="s">
        <v>375</v>
      </c>
      <c r="G11" s="241" t="s">
        <v>376</v>
      </c>
      <c r="H11" s="690" t="s">
        <v>373</v>
      </c>
      <c r="I11" s="690" t="s">
        <v>374</v>
      </c>
      <c r="J11" s="690" t="s">
        <v>375</v>
      </c>
      <c r="K11" s="241" t="s">
        <v>376</v>
      </c>
      <c r="L11" s="691" t="s">
        <v>377</v>
      </c>
    </row>
    <row r="12" spans="1:14" s="246" customFormat="1">
      <c r="A12" s="243"/>
      <c r="B12" s="244" t="s">
        <v>378</v>
      </c>
      <c r="C12" s="692"/>
      <c r="D12" s="690"/>
      <c r="E12" s="690"/>
      <c r="F12" s="690"/>
      <c r="G12" s="245" t="s">
        <v>379</v>
      </c>
      <c r="H12" s="690"/>
      <c r="I12" s="690"/>
      <c r="J12" s="690"/>
      <c r="K12" s="244" t="s">
        <v>380</v>
      </c>
      <c r="L12" s="692"/>
    </row>
    <row r="13" spans="1:14" s="254" customFormat="1">
      <c r="A13" s="247" t="s">
        <v>381</v>
      </c>
      <c r="B13" s="248">
        <v>100000</v>
      </c>
      <c r="C13" s="249" t="s">
        <v>382</v>
      </c>
      <c r="D13" s="250">
        <f>0</f>
        <v>0</v>
      </c>
      <c r="E13" s="250">
        <v>873125000</v>
      </c>
      <c r="F13" s="250">
        <v>0</v>
      </c>
      <c r="G13" s="250">
        <f>SUM(B13:F15)</f>
        <v>873225000</v>
      </c>
      <c r="H13" s="251">
        <f>F23-100000</f>
        <v>880383030</v>
      </c>
      <c r="I13" s="251">
        <v>0</v>
      </c>
      <c r="J13" s="251"/>
      <c r="K13" s="248">
        <f>SUM(G13:J13)</f>
        <v>1753608030</v>
      </c>
      <c r="L13" s="252">
        <f>G13+H13</f>
        <v>1753608030</v>
      </c>
      <c r="M13" s="253">
        <v>1753608030</v>
      </c>
      <c r="N13" s="253">
        <f>L13-M13</f>
        <v>0</v>
      </c>
    </row>
    <row r="14" spans="1:14" s="246" customFormat="1" hidden="1">
      <c r="A14" s="255" t="s">
        <v>383</v>
      </c>
      <c r="B14" s="256"/>
      <c r="C14" s="257"/>
      <c r="D14" s="258"/>
      <c r="E14" s="258"/>
      <c r="F14" s="258"/>
      <c r="G14" s="258">
        <f t="shared" ref="G14:G15" si="0">SUM(B14:F16)</f>
        <v>-866629</v>
      </c>
      <c r="H14" s="259"/>
      <c r="I14" s="259"/>
      <c r="J14" s="259"/>
      <c r="K14" s="256">
        <f>SUM(B14:F14)</f>
        <v>0</v>
      </c>
      <c r="L14" s="260"/>
    </row>
    <row r="15" spans="1:14" s="246" customFormat="1" hidden="1">
      <c r="A15" s="255" t="s">
        <v>384</v>
      </c>
      <c r="B15" s="256"/>
      <c r="C15" s="257"/>
      <c r="D15" s="258"/>
      <c r="E15" s="258"/>
      <c r="F15" s="258"/>
      <c r="G15" s="258">
        <f t="shared" si="0"/>
        <v>-10077353.419199999</v>
      </c>
      <c r="H15" s="259"/>
      <c r="I15" s="259"/>
      <c r="J15" s="259"/>
      <c r="K15" s="256">
        <f>SUM(B15:F15)</f>
        <v>0</v>
      </c>
      <c r="L15" s="260"/>
    </row>
    <row r="16" spans="1:14" s="246" customFormat="1">
      <c r="A16" s="255" t="s">
        <v>385</v>
      </c>
      <c r="B16" s="256">
        <v>-866629</v>
      </c>
      <c r="C16" s="257"/>
      <c r="D16" s="258">
        <v>0</v>
      </c>
      <c r="E16" s="258">
        <v>0</v>
      </c>
      <c r="F16" s="258"/>
      <c r="G16" s="258">
        <f>SUM(B16:F16)</f>
        <v>-866629</v>
      </c>
      <c r="H16" s="261"/>
      <c r="I16" s="261"/>
      <c r="J16" s="261"/>
      <c r="K16" s="256">
        <f>SUM(G16:J16)</f>
        <v>-866629</v>
      </c>
      <c r="L16" s="260"/>
    </row>
    <row r="17" spans="1:13" s="246" customFormat="1">
      <c r="A17" s="255" t="s">
        <v>375</v>
      </c>
      <c r="B17" s="256">
        <v>-2195320</v>
      </c>
      <c r="C17" s="257"/>
      <c r="D17" s="258">
        <v>0</v>
      </c>
      <c r="E17" s="258">
        <v>0</v>
      </c>
      <c r="F17" s="262">
        <v>-7015404.4192000004</v>
      </c>
      <c r="G17" s="262">
        <f>SUM(B17:F17)</f>
        <v>-9210724.4191999994</v>
      </c>
      <c r="H17" s="259"/>
      <c r="I17" s="259"/>
      <c r="J17" s="259">
        <v>-14079929.488586601</v>
      </c>
      <c r="K17" s="256">
        <f>SUM(G17:J17)</f>
        <v>-23290653.9077866</v>
      </c>
      <c r="L17" s="260"/>
    </row>
    <row r="18" spans="1:13" s="246" customFormat="1">
      <c r="A18" s="263" t="s">
        <v>386</v>
      </c>
      <c r="B18" s="264">
        <f>SUM(B13:B17)</f>
        <v>-2961949</v>
      </c>
      <c r="C18" s="265"/>
      <c r="D18" s="266">
        <f t="shared" ref="D18:F18" si="1">SUM(D13:D17)</f>
        <v>0</v>
      </c>
      <c r="E18" s="266">
        <f t="shared" si="1"/>
        <v>873125000</v>
      </c>
      <c r="F18" s="266">
        <f t="shared" si="1"/>
        <v>-7015404.4192000004</v>
      </c>
      <c r="G18" s="266">
        <f>SUM(B18:F18)</f>
        <v>863147646.58080006</v>
      </c>
      <c r="H18" s="266">
        <f>SUM(H13:H17)</f>
        <v>880383030</v>
      </c>
      <c r="I18" s="266">
        <f>SUM(I13:I17)</f>
        <v>0</v>
      </c>
      <c r="J18" s="266">
        <f>SUM(J13:J17)</f>
        <v>-14079929.488586601</v>
      </c>
      <c r="K18" s="264">
        <f>SUM(G18:J18)</f>
        <v>1729450747.0922134</v>
      </c>
      <c r="L18" s="267"/>
    </row>
    <row r="19" spans="1:13" s="246" customFormat="1" ht="18.75" customHeight="1">
      <c r="A19" s="268" t="s">
        <v>372</v>
      </c>
      <c r="B19" s="269"/>
      <c r="C19" s="270"/>
      <c r="D19" s="271"/>
      <c r="E19" s="271"/>
      <c r="F19" s="272"/>
      <c r="G19" s="272">
        <v>863147646.85079992</v>
      </c>
      <c r="H19" s="272"/>
      <c r="I19" s="272"/>
      <c r="J19" s="272"/>
      <c r="K19" s="269">
        <v>1525451365.8622134</v>
      </c>
      <c r="L19" s="273"/>
    </row>
    <row r="20" spans="1:13" s="278" customFormat="1">
      <c r="A20" s="274"/>
      <c r="B20" s="275"/>
      <c r="C20" s="275"/>
      <c r="D20" s="275"/>
      <c r="E20" s="275"/>
      <c r="F20" s="274"/>
      <c r="G20" s="276">
        <f>G18-G19</f>
        <v>-0.26999986171722412</v>
      </c>
      <c r="H20" s="276"/>
      <c r="I20" s="276"/>
      <c r="J20" s="276"/>
      <c r="K20" s="276">
        <f>K18-K19</f>
        <v>203999381.23000002</v>
      </c>
      <c r="L20" s="277"/>
    </row>
    <row r="21" spans="1:13">
      <c r="A21" s="279" t="s">
        <v>387</v>
      </c>
      <c r="B21" s="246"/>
      <c r="C21" s="277" t="s">
        <v>388</v>
      </c>
      <c r="D21" s="280">
        <v>139.83000000000001</v>
      </c>
    </row>
    <row r="22" spans="1:13" ht="25.7">
      <c r="A22" s="240"/>
      <c r="B22" s="241" t="s">
        <v>389</v>
      </c>
      <c r="C22" s="241" t="s">
        <v>390</v>
      </c>
      <c r="D22" s="281" t="s">
        <v>391</v>
      </c>
      <c r="E22" s="281" t="s">
        <v>392</v>
      </c>
      <c r="F22" s="282" t="s">
        <v>393</v>
      </c>
      <c r="G22" s="283" t="s">
        <v>291</v>
      </c>
    </row>
    <row r="23" spans="1:13">
      <c r="A23" s="284" t="s">
        <v>394</v>
      </c>
      <c r="B23" s="285" t="s">
        <v>395</v>
      </c>
      <c r="C23" s="286">
        <f>321163030</f>
        <v>321163030</v>
      </c>
      <c r="D23" s="286">
        <v>279660000</v>
      </c>
      <c r="E23" s="286">
        <v>279660000</v>
      </c>
      <c r="F23" s="287">
        <f>SUM(C23:E23)</f>
        <v>880483030</v>
      </c>
      <c r="G23" s="288">
        <f>F23-H13</f>
        <v>100000</v>
      </c>
      <c r="H23" s="277" t="s">
        <v>396</v>
      </c>
      <c r="I23" s="277" t="s">
        <v>397</v>
      </c>
      <c r="K23" s="223" t="s">
        <v>398</v>
      </c>
    </row>
    <row r="24" spans="1:13">
      <c r="A24" s="289" t="s">
        <v>399</v>
      </c>
      <c r="B24" s="246"/>
      <c r="C24" s="290">
        <f>C23+E13</f>
        <v>1194288030</v>
      </c>
      <c r="D24" s="290">
        <f>D23</f>
        <v>279660000</v>
      </c>
      <c r="E24" s="290">
        <f>E23</f>
        <v>279660000</v>
      </c>
      <c r="F24" s="290">
        <f>SUM(C24:E24)</f>
        <v>1753608030</v>
      </c>
    </row>
    <row r="25" spans="1:13">
      <c r="A25" s="291"/>
      <c r="B25" s="246"/>
      <c r="C25" s="292">
        <f>C24/$F$24</f>
        <v>0.68104616856709987</v>
      </c>
      <c r="D25" s="292">
        <f>D24/$F$24</f>
        <v>0.15947691571645004</v>
      </c>
      <c r="E25" s="292">
        <f>E24/$F$24</f>
        <v>0.15947691571645004</v>
      </c>
      <c r="F25" s="293">
        <f>SUM(C25:E25)</f>
        <v>1</v>
      </c>
      <c r="K25" s="294"/>
    </row>
    <row r="26" spans="1:13">
      <c r="A26" s="291"/>
      <c r="B26" s="246"/>
      <c r="C26" s="292"/>
      <c r="D26" s="292"/>
      <c r="E26" s="292"/>
      <c r="K26" s="294"/>
    </row>
    <row r="27" spans="1:13">
      <c r="A27" s="279" t="s">
        <v>400</v>
      </c>
      <c r="B27" s="246"/>
      <c r="C27" s="295"/>
      <c r="I27" s="295" t="s">
        <v>401</v>
      </c>
      <c r="K27" s="294"/>
    </row>
    <row r="28" spans="1:13">
      <c r="A28" s="240"/>
      <c r="B28" s="691" t="s">
        <v>389</v>
      </c>
      <c r="C28" s="241" t="s">
        <v>390</v>
      </c>
      <c r="D28" s="690" t="s">
        <v>391</v>
      </c>
      <c r="E28" s="690" t="s">
        <v>392</v>
      </c>
      <c r="F28" s="241"/>
      <c r="G28" s="283"/>
      <c r="I28" s="290">
        <f>F31</f>
        <v>880383030</v>
      </c>
      <c r="K28" s="296"/>
    </row>
    <row r="29" spans="1:13">
      <c r="A29" s="243"/>
      <c r="B29" s="692"/>
      <c r="C29" s="244"/>
      <c r="D29" s="690"/>
      <c r="E29" s="690"/>
      <c r="F29" s="297" t="s">
        <v>290</v>
      </c>
      <c r="G29" s="298" t="s">
        <v>402</v>
      </c>
      <c r="I29" s="290">
        <f>F44</f>
        <v>203999381.5</v>
      </c>
      <c r="K29" s="296"/>
    </row>
    <row r="30" spans="1:13">
      <c r="A30" s="284" t="s">
        <v>403</v>
      </c>
      <c r="B30" s="285" t="s">
        <v>395</v>
      </c>
      <c r="C30" s="286">
        <v>2296095.4730744474</v>
      </c>
      <c r="D30" s="286">
        <v>2000000</v>
      </c>
      <c r="E30" s="286">
        <v>2000000</v>
      </c>
      <c r="F30" s="287">
        <f>SUM(C30:E30)</f>
        <v>6296095.4730744474</v>
      </c>
      <c r="G30" s="288"/>
      <c r="I30" s="290">
        <f>I28-I29</f>
        <v>676383648.5</v>
      </c>
      <c r="K30" s="296"/>
      <c r="M30" s="277" t="s">
        <v>404</v>
      </c>
    </row>
    <row r="31" spans="1:13">
      <c r="A31" s="284" t="s">
        <v>405</v>
      </c>
      <c r="B31" s="285"/>
      <c r="C31" s="286">
        <f>C30*$D$21</f>
        <v>321063030</v>
      </c>
      <c r="D31" s="286">
        <f>D30*$D$21</f>
        <v>279660000</v>
      </c>
      <c r="E31" s="286">
        <f>E30*$D$21</f>
        <v>279660000</v>
      </c>
      <c r="F31" s="286">
        <f>F30*$D$21</f>
        <v>880383030</v>
      </c>
      <c r="G31" s="288">
        <f>F31-H13</f>
        <v>0</v>
      </c>
      <c r="H31" s="299"/>
      <c r="I31" s="290">
        <f>C39</f>
        <v>186421121.06</v>
      </c>
      <c r="K31" s="296"/>
      <c r="M31" s="277" t="s">
        <v>406</v>
      </c>
    </row>
    <row r="32" spans="1:13">
      <c r="A32" s="291"/>
      <c r="B32" s="246"/>
      <c r="C32" s="300">
        <f>C31/C30</f>
        <v>139.83000000000001</v>
      </c>
      <c r="D32" s="300">
        <f>D31/D30</f>
        <v>139.83000000000001</v>
      </c>
      <c r="E32" s="300">
        <f>E31/E30</f>
        <v>139.83000000000001</v>
      </c>
      <c r="I32" s="290">
        <f>I30-I31</f>
        <v>489962527.44</v>
      </c>
      <c r="K32" s="296"/>
    </row>
    <row r="33" spans="1:14">
      <c r="A33" s="291"/>
      <c r="B33" s="246"/>
      <c r="C33" s="290"/>
      <c r="K33" s="296"/>
    </row>
    <row r="34" spans="1:14">
      <c r="A34" s="279" t="s">
        <v>407</v>
      </c>
      <c r="B34" s="246"/>
      <c r="C34" s="290"/>
      <c r="K34" s="296"/>
    </row>
    <row r="35" spans="1:14">
      <c r="A35" s="301"/>
      <c r="B35" s="302"/>
      <c r="K35" s="303"/>
    </row>
    <row r="36" spans="1:14">
      <c r="A36" s="240"/>
      <c r="B36" s="691" t="s">
        <v>389</v>
      </c>
      <c r="C36" s="241" t="s">
        <v>390</v>
      </c>
      <c r="D36" s="690" t="s">
        <v>391</v>
      </c>
      <c r="E36" s="690" t="s">
        <v>392</v>
      </c>
      <c r="F36" s="241"/>
      <c r="G36" s="283"/>
      <c r="I36" s="304"/>
      <c r="J36" s="304"/>
      <c r="K36" s="305"/>
      <c r="L36" s="306"/>
    </row>
    <row r="37" spans="1:14" ht="25.7">
      <c r="A37" s="243"/>
      <c r="B37" s="692"/>
      <c r="C37" s="244"/>
      <c r="D37" s="690"/>
      <c r="E37" s="690"/>
      <c r="F37" s="297" t="s">
        <v>408</v>
      </c>
      <c r="G37" s="298" t="s">
        <v>291</v>
      </c>
      <c r="I37" s="304"/>
      <c r="J37" s="307" t="s">
        <v>409</v>
      </c>
      <c r="K37" s="305"/>
      <c r="L37" s="308"/>
    </row>
    <row r="38" spans="1:14" ht="18" customHeight="1">
      <c r="A38" s="284" t="s">
        <v>410</v>
      </c>
      <c r="B38" s="285" t="s">
        <v>395</v>
      </c>
      <c r="C38" s="309">
        <f>873125000</f>
        <v>873125000</v>
      </c>
      <c r="D38" s="309">
        <v>0</v>
      </c>
      <c r="E38" s="309">
        <v>0</v>
      </c>
      <c r="F38" s="287">
        <v>873125000</v>
      </c>
      <c r="G38" s="288">
        <f>C38-F38</f>
        <v>0</v>
      </c>
      <c r="I38" s="290"/>
      <c r="J38" s="277" t="s">
        <v>302</v>
      </c>
      <c r="K38" s="310">
        <v>-667298.27</v>
      </c>
      <c r="L38" s="306">
        <f>K38*139.59</f>
        <v>-93148165.509300008</v>
      </c>
      <c r="M38" s="223"/>
      <c r="N38" s="223"/>
    </row>
    <row r="39" spans="1:14" ht="18" customHeight="1">
      <c r="A39" s="311" t="s">
        <v>411</v>
      </c>
      <c r="B39" s="312"/>
      <c r="C39" s="313">
        <v>186421121.06</v>
      </c>
      <c r="D39" s="295">
        <v>0</v>
      </c>
      <c r="E39" s="312">
        <v>0</v>
      </c>
      <c r="F39" s="314">
        <v>186421121.06</v>
      </c>
      <c r="G39" s="315">
        <f>C39-F39</f>
        <v>0</v>
      </c>
      <c r="H39" s="316" t="s">
        <v>412</v>
      </c>
      <c r="I39" s="290"/>
      <c r="J39" s="277" t="s">
        <v>413</v>
      </c>
      <c r="K39" s="310">
        <v>-93710483</v>
      </c>
      <c r="L39" s="306">
        <f>K39</f>
        <v>-93710483</v>
      </c>
      <c r="M39" s="223"/>
      <c r="N39" s="223"/>
    </row>
    <row r="40" spans="1:14">
      <c r="A40" s="311" t="s">
        <v>414</v>
      </c>
      <c r="B40" s="312"/>
      <c r="C40" s="317">
        <v>0</v>
      </c>
      <c r="D40" s="312">
        <v>244142500</v>
      </c>
      <c r="E40" s="312">
        <v>0</v>
      </c>
      <c r="F40" s="312">
        <f>1750000*139.51</f>
        <v>244142499.99999997</v>
      </c>
      <c r="G40" s="315">
        <f>D40-F40</f>
        <v>0</v>
      </c>
      <c r="H40" s="318" t="s">
        <v>415</v>
      </c>
      <c r="J40" s="319"/>
      <c r="K40" s="320"/>
      <c r="L40" s="321">
        <f>SUM(L38:L39)</f>
        <v>-186858648.50929999</v>
      </c>
      <c r="M40" s="322"/>
      <c r="N40" s="322"/>
    </row>
    <row r="41" spans="1:14">
      <c r="A41" s="323" t="s">
        <v>414</v>
      </c>
      <c r="B41" s="324"/>
      <c r="C41" s="325">
        <v>0</v>
      </c>
      <c r="D41" s="324">
        <v>0</v>
      </c>
      <c r="E41" s="324">
        <v>244772500</v>
      </c>
      <c r="F41" s="324">
        <f>1750000*139.87</f>
        <v>244772500</v>
      </c>
      <c r="G41" s="326">
        <f>E41-F41</f>
        <v>0</v>
      </c>
      <c r="H41" s="318" t="s">
        <v>415</v>
      </c>
      <c r="J41" s="238"/>
      <c r="K41" s="327"/>
      <c r="L41" s="328"/>
      <c r="M41" s="322"/>
      <c r="N41" s="322"/>
    </row>
    <row r="42" spans="1:14">
      <c r="B42" s="302"/>
      <c r="G42" s="329" t="s">
        <v>416</v>
      </c>
      <c r="J42" s="277" t="s">
        <v>417</v>
      </c>
      <c r="K42" s="327"/>
      <c r="L42" s="330">
        <f>SUM(F39:F41)-F45</f>
        <v>676383648.5</v>
      </c>
      <c r="M42" s="322"/>
      <c r="N42" s="322"/>
    </row>
    <row r="43" spans="1:14">
      <c r="A43" s="329" t="s">
        <v>418</v>
      </c>
      <c r="B43" s="331"/>
      <c r="C43" s="332">
        <f>C23-SUM(C39:C39)</f>
        <v>134741908.94</v>
      </c>
      <c r="D43" s="332">
        <f>D23-D40</f>
        <v>35517500</v>
      </c>
      <c r="E43" s="332">
        <f>E23-E41</f>
        <v>34887500</v>
      </c>
      <c r="F43" s="333">
        <f>SUM(C43:E43)</f>
        <v>205146908.94</v>
      </c>
      <c r="G43" s="334"/>
      <c r="H43" s="290"/>
      <c r="I43" s="290"/>
      <c r="K43" s="327"/>
      <c r="L43" s="308"/>
      <c r="M43" s="322"/>
      <c r="N43" s="322"/>
    </row>
    <row r="44" spans="1:14">
      <c r="A44" s="277" t="s">
        <v>419</v>
      </c>
      <c r="B44" s="302"/>
      <c r="C44" s="295">
        <v>134204382</v>
      </c>
      <c r="D44" s="295"/>
      <c r="E44" s="295"/>
      <c r="F44" s="295">
        <v>203999381.5</v>
      </c>
      <c r="K44" s="327"/>
      <c r="L44" s="308"/>
      <c r="M44" s="322"/>
      <c r="N44" s="322"/>
    </row>
    <row r="45" spans="1:14">
      <c r="A45" s="329" t="s">
        <v>420</v>
      </c>
      <c r="B45" s="331"/>
      <c r="C45" s="332">
        <v>-437527.44</v>
      </c>
      <c r="D45" s="332">
        <v>-620000</v>
      </c>
      <c r="E45" s="332">
        <v>10000</v>
      </c>
      <c r="F45" s="333">
        <f>SUM(C45:E45)</f>
        <v>-1047527.44</v>
      </c>
      <c r="I45" s="295"/>
      <c r="K45" s="327"/>
      <c r="L45" s="308"/>
      <c r="M45" s="322"/>
      <c r="N45" s="322"/>
    </row>
    <row r="46" spans="1:14">
      <c r="A46" s="329" t="s">
        <v>290</v>
      </c>
      <c r="B46" s="331"/>
      <c r="C46" s="332"/>
      <c r="D46" s="332"/>
      <c r="E46" s="332"/>
      <c r="F46" s="332">
        <f>SUM(F43+F45)</f>
        <v>204099381.5</v>
      </c>
      <c r="G46" s="335" t="e">
        <v>#REF!</v>
      </c>
      <c r="H46" s="334" t="e">
        <f>F46-G46</f>
        <v>#REF!</v>
      </c>
      <c r="I46" s="295"/>
      <c r="K46" s="327"/>
      <c r="L46" s="308"/>
      <c r="M46" s="322"/>
      <c r="N46" s="322"/>
    </row>
    <row r="47" spans="1:14" ht="13.55" thickBot="1">
      <c r="A47" s="336" t="s">
        <v>291</v>
      </c>
      <c r="B47" s="337"/>
      <c r="C47" s="338">
        <f>(C43+C45)-C44</f>
        <v>99999.5</v>
      </c>
      <c r="D47" s="338"/>
      <c r="E47" s="338"/>
      <c r="F47" s="338">
        <f>F44-F46</f>
        <v>-100000</v>
      </c>
      <c r="G47" s="334"/>
      <c r="K47" s="327"/>
      <c r="L47" s="308"/>
      <c r="M47" s="322">
        <f>F44/139.59</f>
        <v>1461418.3071853283</v>
      </c>
      <c r="N47" s="322"/>
    </row>
    <row r="48" spans="1:14" ht="13.55" thickTop="1">
      <c r="A48" s="318"/>
      <c r="B48" s="339"/>
      <c r="C48" s="334"/>
      <c r="D48" s="318"/>
      <c r="E48" s="318"/>
      <c r="F48" s="334"/>
      <c r="G48" s="334"/>
      <c r="K48" s="327"/>
      <c r="L48" s="308"/>
      <c r="M48" s="322"/>
      <c r="N48" s="322"/>
    </row>
    <row r="49" spans="1:15">
      <c r="A49" s="318" t="s">
        <v>421</v>
      </c>
      <c r="B49" s="339"/>
      <c r="C49" s="334">
        <f>321163030+873125000</f>
        <v>1194288030</v>
      </c>
      <c r="D49" s="334">
        <v>279660000</v>
      </c>
      <c r="E49" s="334">
        <v>279660000</v>
      </c>
      <c r="F49" s="340">
        <f>SUM(C49:E49)</f>
        <v>1753608030</v>
      </c>
      <c r="G49" s="334">
        <v>1753608030</v>
      </c>
      <c r="H49" s="290">
        <f>F49-G49</f>
        <v>0</v>
      </c>
      <c r="K49" s="327"/>
      <c r="L49" s="308"/>
      <c r="M49" s="322"/>
      <c r="N49" s="322"/>
      <c r="O49" s="334">
        <f>321163030+873125000</f>
        <v>1194288030</v>
      </c>
    </row>
    <row r="50" spans="1:15">
      <c r="A50" s="318" t="s">
        <v>291</v>
      </c>
      <c r="B50" s="339"/>
      <c r="C50" s="334">
        <f>SUM(C38:C43)-C49</f>
        <v>0</v>
      </c>
      <c r="D50" s="334">
        <f>SUM(D38:D43)-D49</f>
        <v>0</v>
      </c>
      <c r="E50" s="334">
        <f>SUM(E38:E43)-E49</f>
        <v>0</v>
      </c>
      <c r="F50" s="341"/>
      <c r="G50" s="232"/>
      <c r="H50" s="342"/>
      <c r="K50" s="327"/>
      <c r="L50" s="308"/>
      <c r="M50" s="322"/>
      <c r="N50" s="322"/>
      <c r="O50" s="334">
        <v>279660000</v>
      </c>
    </row>
    <row r="51" spans="1:15">
      <c r="A51" s="318"/>
      <c r="B51" s="339"/>
      <c r="C51" s="343"/>
      <c r="D51" s="344"/>
      <c r="E51" s="344"/>
      <c r="F51" s="345"/>
      <c r="G51" s="346"/>
      <c r="H51" s="342"/>
      <c r="K51" s="327"/>
      <c r="L51" s="308"/>
      <c r="M51" s="322"/>
      <c r="N51" s="322"/>
      <c r="O51" s="334">
        <v>279660000</v>
      </c>
    </row>
    <row r="52" spans="1:15">
      <c r="B52" s="302"/>
      <c r="C52" s="688" t="s">
        <v>402</v>
      </c>
      <c r="D52" s="347"/>
      <c r="E52" s="347" t="s">
        <v>422</v>
      </c>
      <c r="F52" s="294">
        <f>SUM(F38:F41)+F46-F45</f>
        <v>1753608030</v>
      </c>
      <c r="G52" s="348"/>
      <c r="K52" s="327"/>
      <c r="L52" s="308"/>
      <c r="M52" s="322"/>
      <c r="N52" s="322"/>
      <c r="O52" s="290">
        <f>SUM(O49:O51)</f>
        <v>1753608030</v>
      </c>
    </row>
    <row r="53" spans="1:15">
      <c r="B53" s="302"/>
      <c r="C53" s="688"/>
      <c r="D53" s="347"/>
      <c r="E53" s="349" t="s">
        <v>291</v>
      </c>
      <c r="F53" s="350">
        <f>F49-F52</f>
        <v>0</v>
      </c>
      <c r="G53" s="348"/>
      <c r="K53" s="327"/>
      <c r="L53" s="308"/>
      <c r="M53" s="322"/>
      <c r="N53" s="322"/>
    </row>
    <row r="54" spans="1:15" ht="13.55" thickBot="1">
      <c r="B54" s="302"/>
      <c r="C54" s="688"/>
      <c r="D54" s="347"/>
      <c r="E54" s="351" t="s">
        <v>423</v>
      </c>
      <c r="F54" s="352">
        <f>F45+F53</f>
        <v>-1047527.44</v>
      </c>
      <c r="G54" s="348"/>
      <c r="K54" s="327"/>
      <c r="L54" s="308"/>
      <c r="M54" s="322"/>
      <c r="N54" s="322"/>
    </row>
    <row r="55" spans="1:15" ht="13.55" thickTop="1">
      <c r="B55" s="302"/>
      <c r="C55" s="353"/>
      <c r="D55" s="354"/>
      <c r="E55" s="354"/>
      <c r="F55" s="355"/>
      <c r="G55" s="356"/>
      <c r="K55" s="327"/>
      <c r="L55" s="308"/>
      <c r="M55" s="322"/>
      <c r="N55" s="322"/>
    </row>
    <row r="56" spans="1:15">
      <c r="B56" s="302"/>
      <c r="C56" s="357"/>
      <c r="D56" s="357"/>
      <c r="E56" s="357"/>
      <c r="K56" s="327"/>
      <c r="L56" s="308"/>
      <c r="M56" s="322"/>
      <c r="N56" s="322"/>
    </row>
    <row r="57" spans="1:15">
      <c r="A57" s="358"/>
      <c r="B57" s="359"/>
      <c r="C57" s="360"/>
      <c r="D57" s="360"/>
      <c r="E57" s="360"/>
      <c r="F57" s="361"/>
      <c r="G57" s="362"/>
      <c r="K57" s="327"/>
      <c r="L57" s="308"/>
      <c r="M57" s="322"/>
      <c r="N57" s="322"/>
    </row>
    <row r="58" spans="1:15">
      <c r="A58" s="363" t="s">
        <v>424</v>
      </c>
      <c r="B58" s="303">
        <f>SUM(B42:B43)</f>
        <v>0</v>
      </c>
      <c r="C58" s="347">
        <f>SUM(C38:C43)/$L$13</f>
        <v>0.68104616856709987</v>
      </c>
      <c r="D58" s="347">
        <f>SUM(D38:D43)/$L$13</f>
        <v>0.15947691571645004</v>
      </c>
      <c r="E58" s="347">
        <f>SUM(E38:E43)/$L$13</f>
        <v>0.15947691571645004</v>
      </c>
      <c r="F58" s="364">
        <f>SUM(C58:E58)</f>
        <v>1</v>
      </c>
      <c r="G58" s="348"/>
      <c r="K58" s="327"/>
      <c r="L58" s="308"/>
      <c r="M58" s="322"/>
      <c r="N58" s="322"/>
    </row>
    <row r="59" spans="1:15">
      <c r="A59" s="363"/>
      <c r="B59" s="223"/>
      <c r="C59" s="295">
        <v>1194288030</v>
      </c>
      <c r="D59" s="295">
        <v>279660000</v>
      </c>
      <c r="E59" s="295">
        <v>279660000</v>
      </c>
      <c r="F59" s="365">
        <f>SUM(C59:E59)</f>
        <v>1753608030</v>
      </c>
      <c r="G59" s="348"/>
      <c r="K59" s="366"/>
      <c r="L59" s="367"/>
      <c r="M59" s="322"/>
      <c r="N59" s="322"/>
    </row>
    <row r="60" spans="1:15">
      <c r="A60" s="363" t="s">
        <v>425</v>
      </c>
      <c r="B60" s="223"/>
      <c r="C60" s="368">
        <v>0.64410000000000001</v>
      </c>
      <c r="D60" s="368">
        <v>0.18490000000000001</v>
      </c>
      <c r="E60" s="368">
        <v>0.17100000000000001</v>
      </c>
      <c r="F60" s="364">
        <f>SUM(C60:E60)</f>
        <v>1</v>
      </c>
      <c r="G60" s="348"/>
      <c r="J60" s="295"/>
      <c r="K60" s="369"/>
      <c r="L60" s="367"/>
      <c r="M60" s="322"/>
      <c r="N60" s="322"/>
    </row>
    <row r="61" spans="1:15">
      <c r="A61" s="363"/>
      <c r="B61" s="223"/>
      <c r="C61" s="295">
        <v>1129498932</v>
      </c>
      <c r="D61" s="295">
        <v>324242125</v>
      </c>
      <c r="E61" s="295">
        <v>299866973</v>
      </c>
      <c r="F61" s="365">
        <f>SUM(C61:E61)</f>
        <v>1753608030</v>
      </c>
      <c r="G61" s="348"/>
      <c r="J61" s="295"/>
      <c r="M61" s="322"/>
      <c r="N61" s="322"/>
    </row>
    <row r="62" spans="1:15">
      <c r="A62" s="370" t="s">
        <v>285</v>
      </c>
      <c r="B62" s="371"/>
      <c r="C62" s="372">
        <f>C58-C60</f>
        <v>3.6946168567099869E-2</v>
      </c>
      <c r="D62" s="372">
        <f>D58-D60</f>
        <v>-2.5423084283549974E-2</v>
      </c>
      <c r="E62" s="372">
        <f>E58-E60</f>
        <v>-1.1523084283549978E-2</v>
      </c>
      <c r="F62" s="372">
        <f>SUM(C62:E62)</f>
        <v>-8.3266726846886741E-17</v>
      </c>
      <c r="G62" s="348"/>
      <c r="J62" s="332"/>
      <c r="M62" s="373"/>
      <c r="N62" s="373"/>
    </row>
    <row r="63" spans="1:15">
      <c r="A63" s="374"/>
      <c r="B63" s="355"/>
      <c r="C63" s="375"/>
      <c r="D63" s="375"/>
      <c r="E63" s="375"/>
      <c r="F63" s="355"/>
      <c r="G63" s="356"/>
      <c r="M63" s="373"/>
      <c r="N63" s="373"/>
    </row>
    <row r="65" spans="1:8">
      <c r="A65" s="376" t="s">
        <v>426</v>
      </c>
      <c r="D65" s="377">
        <v>0.68104616856709987</v>
      </c>
      <c r="E65" s="377">
        <v>0.15947691571645004</v>
      </c>
      <c r="F65" s="377">
        <v>0.15947691571645004</v>
      </c>
    </row>
    <row r="66" spans="1:8">
      <c r="A66" s="378" t="s">
        <v>382</v>
      </c>
    </row>
    <row r="67" spans="1:8">
      <c r="A67" s="277" t="s">
        <v>427</v>
      </c>
    </row>
    <row r="68" spans="1:8">
      <c r="A68" s="378" t="s">
        <v>428</v>
      </c>
    </row>
    <row r="69" spans="1:8">
      <c r="A69" s="277" t="s">
        <v>429</v>
      </c>
    </row>
    <row r="70" spans="1:8">
      <c r="A70" s="277" t="s">
        <v>430</v>
      </c>
    </row>
    <row r="71" spans="1:8">
      <c r="A71" s="277" t="s">
        <v>431</v>
      </c>
    </row>
    <row r="73" spans="1:8">
      <c r="C73" s="689" t="s">
        <v>432</v>
      </c>
      <c r="D73" s="689"/>
      <c r="E73" s="689"/>
      <c r="F73" s="689"/>
    </row>
    <row r="74" spans="1:8">
      <c r="C74" s="379" t="s">
        <v>390</v>
      </c>
      <c r="D74" s="379" t="s">
        <v>391</v>
      </c>
      <c r="E74" s="379" t="s">
        <v>433</v>
      </c>
      <c r="F74" s="379" t="s">
        <v>290</v>
      </c>
      <c r="G74" s="380"/>
    </row>
    <row r="75" spans="1:8">
      <c r="A75" s="381" t="s">
        <v>434</v>
      </c>
      <c r="B75" s="381" t="s">
        <v>435</v>
      </c>
      <c r="C75" s="382">
        <f>C23-100000</f>
        <v>321063030</v>
      </c>
      <c r="D75" s="382">
        <f t="shared" ref="D75:E75" si="2">D23</f>
        <v>279660000</v>
      </c>
      <c r="E75" s="382">
        <f t="shared" si="2"/>
        <v>279660000</v>
      </c>
      <c r="F75" s="382">
        <f>SUM(C75:E75)</f>
        <v>880383030</v>
      </c>
      <c r="G75" s="277" t="s">
        <v>436</v>
      </c>
    </row>
    <row r="76" spans="1:8">
      <c r="B76" s="383" t="s">
        <v>437</v>
      </c>
      <c r="C76" s="290">
        <v>186696166.56</v>
      </c>
      <c r="D76" s="290">
        <f>D40</f>
        <v>244142500</v>
      </c>
      <c r="E76" s="290">
        <f>E41</f>
        <v>244772500</v>
      </c>
      <c r="F76" s="384">
        <f>SUM(C76:E76)</f>
        <v>675611166.55999994</v>
      </c>
      <c r="G76" s="277" t="s">
        <v>438</v>
      </c>
    </row>
    <row r="77" spans="1:8">
      <c r="B77" s="383" t="s">
        <v>439</v>
      </c>
      <c r="C77" s="290">
        <f>C75-C76</f>
        <v>134366863.44</v>
      </c>
      <c r="D77" s="290">
        <f t="shared" ref="D77:E77" si="3">D75-D76</f>
        <v>35517500</v>
      </c>
      <c r="E77" s="290">
        <f t="shared" si="3"/>
        <v>34887500</v>
      </c>
      <c r="F77" s="384">
        <f t="shared" ref="F77:F80" si="4">SUM(C77:E77)</f>
        <v>204771863.44</v>
      </c>
      <c r="G77" s="277" t="s">
        <v>440</v>
      </c>
    </row>
    <row r="78" spans="1:8">
      <c r="B78" s="381" t="s">
        <v>441</v>
      </c>
      <c r="C78" s="382">
        <f>8541000-6250000-721</f>
        <v>2290279</v>
      </c>
      <c r="D78" s="382">
        <f>SUM(D79:D80)</f>
        <v>2000000</v>
      </c>
      <c r="E78" s="382">
        <f>SUM(E79:E80)</f>
        <v>2000000</v>
      </c>
      <c r="F78" s="382">
        <f t="shared" si="4"/>
        <v>6290279</v>
      </c>
      <c r="G78" s="277" t="s">
        <v>442</v>
      </c>
      <c r="H78" s="290"/>
    </row>
    <row r="79" spans="1:8">
      <c r="B79" s="383" t="s">
        <v>437</v>
      </c>
      <c r="C79" s="290">
        <v>1338404.0854506437</v>
      </c>
      <c r="D79" s="290">
        <v>1750000</v>
      </c>
      <c r="E79" s="290">
        <v>1750000</v>
      </c>
      <c r="F79" s="384">
        <f t="shared" si="4"/>
        <v>4838404.0854506437</v>
      </c>
      <c r="G79" s="277" t="s">
        <v>443</v>
      </c>
    </row>
    <row r="80" spans="1:8">
      <c r="B80" s="383" t="s">
        <v>439</v>
      </c>
      <c r="C80" s="290">
        <f>C78-C79</f>
        <v>951874.91454935633</v>
      </c>
      <c r="D80" s="290">
        <f>2000000-D79</f>
        <v>250000</v>
      </c>
      <c r="E80" s="290">
        <f>2000000-E79</f>
        <v>250000</v>
      </c>
      <c r="F80" s="384">
        <f t="shared" si="4"/>
        <v>1451874.9145493563</v>
      </c>
      <c r="G80" s="277" t="s">
        <v>444</v>
      </c>
    </row>
    <row r="81" spans="1:9">
      <c r="B81" s="383"/>
      <c r="C81" s="290"/>
      <c r="D81" s="290"/>
      <c r="E81" s="290"/>
      <c r="F81" s="384"/>
    </row>
    <row r="82" spans="1:9">
      <c r="A82" s="381" t="s">
        <v>445</v>
      </c>
      <c r="C82" s="379" t="s">
        <v>446</v>
      </c>
      <c r="D82" s="379"/>
      <c r="E82" s="379"/>
      <c r="F82" s="379" t="s">
        <v>290</v>
      </c>
    </row>
    <row r="83" spans="1:9">
      <c r="B83" s="381" t="s">
        <v>435</v>
      </c>
      <c r="C83" s="382">
        <f>G13</f>
        <v>873225000</v>
      </c>
      <c r="D83" s="382">
        <f>SUM(D84:D85)</f>
        <v>0</v>
      </c>
      <c r="E83" s="382">
        <f>SUM(E84:E85)</f>
        <v>0</v>
      </c>
      <c r="F83" s="382">
        <f>SUM(C83:E83)</f>
        <v>873225000</v>
      </c>
    </row>
    <row r="84" spans="1:9">
      <c r="B84" s="383" t="s">
        <v>437</v>
      </c>
      <c r="C84" s="290">
        <f>C83</f>
        <v>873225000</v>
      </c>
      <c r="D84" s="290">
        <v>0</v>
      </c>
      <c r="E84" s="290">
        <v>0</v>
      </c>
      <c r="F84" s="384">
        <f t="shared" ref="F84:F85" si="5">SUM(C84:E84)</f>
        <v>873225000</v>
      </c>
      <c r="G84" s="277" t="s">
        <v>447</v>
      </c>
    </row>
    <row r="85" spans="1:9">
      <c r="B85" s="383" t="s">
        <v>439</v>
      </c>
      <c r="C85" s="290">
        <f>C83-C84</f>
        <v>0</v>
      </c>
      <c r="D85" s="290">
        <v>0</v>
      </c>
      <c r="E85" s="290">
        <v>0</v>
      </c>
      <c r="F85" s="384">
        <f t="shared" si="5"/>
        <v>0</v>
      </c>
    </row>
    <row r="86" spans="1:9">
      <c r="B86" s="381" t="s">
        <v>441</v>
      </c>
      <c r="C86" s="382">
        <f>SUM(C87:C88)</f>
        <v>6250720.9805335253</v>
      </c>
      <c r="D86" s="382">
        <f>SUM(D87:D88)</f>
        <v>0</v>
      </c>
      <c r="E86" s="382">
        <f>SUM(E87:E88)</f>
        <v>0</v>
      </c>
      <c r="F86" s="382">
        <f t="shared" ref="F86:F88" si="6">SUM(C86:E86)</f>
        <v>6250720.9805335253</v>
      </c>
    </row>
    <row r="87" spans="1:9">
      <c r="B87" s="383" t="s">
        <v>437</v>
      </c>
      <c r="C87" s="290">
        <f>6250000+100000/138.7</f>
        <v>6250720.9805335253</v>
      </c>
      <c r="D87" s="290">
        <v>0</v>
      </c>
      <c r="E87" s="290">
        <v>0</v>
      </c>
      <c r="F87" s="384">
        <f t="shared" si="6"/>
        <v>6250720.9805335253</v>
      </c>
      <c r="G87" s="277" t="s">
        <v>448</v>
      </c>
    </row>
    <row r="88" spans="1:9">
      <c r="B88" s="383" t="s">
        <v>439</v>
      </c>
      <c r="C88" s="290">
        <v>0</v>
      </c>
      <c r="D88" s="290">
        <v>0</v>
      </c>
      <c r="E88" s="290">
        <v>0</v>
      </c>
      <c r="F88" s="384">
        <f t="shared" si="6"/>
        <v>0</v>
      </c>
    </row>
    <row r="89" spans="1:9" ht="13.55" thickBot="1"/>
    <row r="90" spans="1:9">
      <c r="B90" s="385"/>
      <c r="C90" s="386" t="s">
        <v>390</v>
      </c>
      <c r="D90" s="386" t="s">
        <v>391</v>
      </c>
      <c r="E90" s="386" t="s">
        <v>433</v>
      </c>
      <c r="F90" s="387" t="s">
        <v>290</v>
      </c>
    </row>
    <row r="91" spans="1:9">
      <c r="A91" s="381" t="s">
        <v>449</v>
      </c>
      <c r="B91" s="388" t="s">
        <v>435</v>
      </c>
      <c r="C91" s="382">
        <f>C83+C75</f>
        <v>1194288030</v>
      </c>
      <c r="D91" s="382">
        <f>D83+D75</f>
        <v>279660000</v>
      </c>
      <c r="E91" s="382">
        <f>E83+E75</f>
        <v>279660000</v>
      </c>
      <c r="F91" s="389">
        <f>SUM(C91:E91)</f>
        <v>1753608030</v>
      </c>
    </row>
    <row r="92" spans="1:9">
      <c r="B92" s="390" t="s">
        <v>437</v>
      </c>
      <c r="C92" s="303">
        <f t="shared" ref="C92:E93" si="7">C76+C84</f>
        <v>1059921166.5599999</v>
      </c>
      <c r="D92" s="303">
        <f t="shared" si="7"/>
        <v>244142500</v>
      </c>
      <c r="E92" s="303">
        <f t="shared" si="7"/>
        <v>244772500</v>
      </c>
      <c r="F92" s="391">
        <f>SUM(C92:E92)</f>
        <v>1548836166.5599999</v>
      </c>
    </row>
    <row r="93" spans="1:9">
      <c r="B93" s="390" t="s">
        <v>439</v>
      </c>
      <c r="C93" s="303">
        <f t="shared" si="7"/>
        <v>134366863.44</v>
      </c>
      <c r="D93" s="303">
        <f t="shared" si="7"/>
        <v>35517500</v>
      </c>
      <c r="E93" s="303">
        <f t="shared" si="7"/>
        <v>34887500</v>
      </c>
      <c r="F93" s="391">
        <f>SUM(C93:E93)</f>
        <v>204771863.44</v>
      </c>
      <c r="H93" s="290">
        <f>'PBC BS EUR'!D11</f>
        <v>203999381.5</v>
      </c>
      <c r="I93" s="290">
        <f>F93-H93</f>
        <v>772481.93999999762</v>
      </c>
    </row>
    <row r="94" spans="1:9">
      <c r="B94" s="388" t="s">
        <v>441</v>
      </c>
      <c r="C94" s="382">
        <f>SUM(C95:C96)</f>
        <v>8540999.9805335253</v>
      </c>
      <c r="D94" s="382">
        <f t="shared" ref="D94:E94" si="8">SUM(D95:D96)</f>
        <v>2000000</v>
      </c>
      <c r="E94" s="382">
        <f t="shared" si="8"/>
        <v>2000000</v>
      </c>
      <c r="F94" s="389">
        <f t="shared" ref="F94:F96" si="9">SUM(C94:E94)</f>
        <v>12540999.980533525</v>
      </c>
    </row>
    <row r="95" spans="1:9">
      <c r="B95" s="390" t="s">
        <v>437</v>
      </c>
      <c r="C95" s="303">
        <f t="shared" ref="C95:E96" si="10">C79+C87</f>
        <v>7589125.065984169</v>
      </c>
      <c r="D95" s="303">
        <f t="shared" si="10"/>
        <v>1750000</v>
      </c>
      <c r="E95" s="303">
        <f t="shared" si="10"/>
        <v>1750000</v>
      </c>
      <c r="F95" s="391">
        <f t="shared" si="9"/>
        <v>11089125.065984169</v>
      </c>
    </row>
    <row r="96" spans="1:9" ht="13.55" thickBot="1">
      <c r="B96" s="392" t="s">
        <v>439</v>
      </c>
      <c r="C96" s="393">
        <f t="shared" si="10"/>
        <v>951874.91454935633</v>
      </c>
      <c r="D96" s="393">
        <f t="shared" si="10"/>
        <v>250000</v>
      </c>
      <c r="E96" s="393">
        <f t="shared" si="10"/>
        <v>250000</v>
      </c>
      <c r="F96" s="394">
        <f t="shared" si="9"/>
        <v>1451874.9145493563</v>
      </c>
    </row>
    <row r="98" spans="3:6">
      <c r="C98" s="395">
        <f>C93/C96</f>
        <v>141.1602106392445</v>
      </c>
      <c r="D98" s="395">
        <f>D93/D96</f>
        <v>142.07</v>
      </c>
      <c r="E98" s="395">
        <f>E93/E96</f>
        <v>139.55000000000001</v>
      </c>
      <c r="F98" s="395">
        <f>F93/F96</f>
        <v>141.03960429921651</v>
      </c>
    </row>
  </sheetData>
  <mergeCells count="16">
    <mergeCell ref="C52:C54"/>
    <mergeCell ref="C73:F73"/>
    <mergeCell ref="J11:J12"/>
    <mergeCell ref="L11:L12"/>
    <mergeCell ref="B28:B29"/>
    <mergeCell ref="D28:D29"/>
    <mergeCell ref="E28:E29"/>
    <mergeCell ref="B36:B37"/>
    <mergeCell ref="D36:D37"/>
    <mergeCell ref="E36:E37"/>
    <mergeCell ref="C11:C12"/>
    <mergeCell ref="D11:D12"/>
    <mergeCell ref="E11:E12"/>
    <mergeCell ref="F11:F12"/>
    <mergeCell ref="H11:H12"/>
    <mergeCell ref="I11:I12"/>
  </mergeCells>
  <hyperlinks>
    <hyperlink ref="H39" location="'Test shareholder contribution'!A1" display="'Test shareholder contribution'!A1"/>
  </hyperlinks>
  <pageMargins left="0.70866141732283472" right="0.70866141732283472" top="0.74803149606299213" bottom="0.74803149606299213" header="0.31496062992125984" footer="0.31496062992125984"/>
  <pageSetup paperSize="9" scale="65" orientation="landscape" r:id="rId1"/>
  <headerFooter>
    <oddFooter>&amp;L&amp;F
&amp;"EY Tagline,Regular"&amp;14e&amp;"Arial,Normal"&amp;10 / FOR INTERNAL USE ONLY&amp;RPage &amp;P of &amp;N
&amp;D &amp;T</oddFooter>
  </headerFooter>
  <drawing r:id="rId2"/>
  <legacyDrawing r:id="rId3"/>
</worksheet>
</file>

<file path=xl/worksheets/sheet39.xml><?xml version="1.0" encoding="utf-8"?>
<worksheet xmlns="http://schemas.openxmlformats.org/spreadsheetml/2006/main" xmlns:r="http://schemas.openxmlformats.org/officeDocument/2006/relationships">
  <sheetPr filterMode="1"/>
  <dimension ref="A1:AB60"/>
  <sheetViews>
    <sheetView workbookViewId="0">
      <pane xSplit="5" ySplit="1" topLeftCell="H4" activePane="bottomRight" state="frozen"/>
      <selection activeCell="E33" sqref="E33"/>
      <selection pane="topRight" activeCell="E33" sqref="E33"/>
      <selection pane="bottomLeft" activeCell="E33" sqref="E33"/>
      <selection pane="bottomRight" activeCell="W36" sqref="W36"/>
    </sheetView>
  </sheetViews>
  <sheetFormatPr defaultColWidth="9.125" defaultRowHeight="12.85"/>
  <cols>
    <col min="1" max="1" width="9.125" style="503"/>
    <col min="2" max="2" width="24" style="503" bestFit="1" customWidth="1"/>
    <col min="3" max="4" width="9.125" style="503"/>
    <col min="5" max="5" width="15.875" style="503" bestFit="1" customWidth="1"/>
    <col min="6" max="6" width="12.875" style="503" bestFit="1" customWidth="1"/>
    <col min="7" max="7" width="12.875" style="503" customWidth="1"/>
    <col min="8" max="8" width="12.25" style="503" customWidth="1"/>
    <col min="9" max="9" width="9.125" style="503" customWidth="1"/>
    <col min="10" max="10" width="11.625" style="503" customWidth="1"/>
    <col min="11" max="12" width="9.125" style="503" hidden="1" customWidth="1"/>
    <col min="13" max="13" width="11.875" style="503" hidden="1" customWidth="1"/>
    <col min="14" max="14" width="12.875" style="503" hidden="1" customWidth="1"/>
    <col min="15" max="15" width="11.875" style="503" hidden="1" customWidth="1"/>
    <col min="16" max="17" width="13.875" style="503" hidden="1" customWidth="1"/>
    <col min="18" max="18" width="14" style="503" hidden="1" customWidth="1"/>
    <col min="19" max="20" width="16.625" style="503" hidden="1" customWidth="1"/>
    <col min="21" max="21" width="13.375" style="503" hidden="1" customWidth="1"/>
    <col min="22" max="22" width="13.375" style="498" customWidth="1"/>
    <col min="23" max="23" width="13.625" style="503" bestFit="1" customWidth="1"/>
    <col min="24" max="24" width="0" style="503" hidden="1" customWidth="1"/>
    <col min="25" max="25" width="12.875" style="503" hidden="1" customWidth="1"/>
    <col min="26" max="26" width="9.125" style="503"/>
    <col min="27" max="27" width="13.75" style="503" bestFit="1" customWidth="1"/>
    <col min="28" max="28" width="12.875" style="503" bestFit="1" customWidth="1"/>
    <col min="29" max="16384" width="9.125" style="503"/>
  </cols>
  <sheetData>
    <row r="1" spans="1:28" s="475" customFormat="1" ht="14.3">
      <c r="A1" s="471" t="s">
        <v>590</v>
      </c>
      <c r="B1" s="471" t="s">
        <v>591</v>
      </c>
      <c r="C1" s="471" t="s">
        <v>592</v>
      </c>
      <c r="D1" s="471" t="s">
        <v>593</v>
      </c>
      <c r="E1" s="471" t="s">
        <v>594</v>
      </c>
      <c r="F1" s="471" t="s">
        <v>595</v>
      </c>
      <c r="G1" s="471"/>
      <c r="H1" s="472" t="s">
        <v>596</v>
      </c>
      <c r="I1" s="471" t="s">
        <v>597</v>
      </c>
      <c r="J1" s="471" t="s">
        <v>598</v>
      </c>
      <c r="K1" s="471" t="s">
        <v>599</v>
      </c>
      <c r="L1" s="471" t="s">
        <v>600</v>
      </c>
      <c r="M1" s="472" t="s">
        <v>601</v>
      </c>
      <c r="N1" s="472" t="s">
        <v>602</v>
      </c>
      <c r="O1" s="472" t="s">
        <v>603</v>
      </c>
      <c r="P1" s="472" t="s">
        <v>604</v>
      </c>
      <c r="Q1" s="472" t="s">
        <v>605</v>
      </c>
      <c r="R1" s="472" t="s">
        <v>606</v>
      </c>
      <c r="S1" s="472" t="s">
        <v>607</v>
      </c>
      <c r="T1" s="472" t="s">
        <v>608</v>
      </c>
      <c r="U1" s="472" t="s">
        <v>609</v>
      </c>
      <c r="V1" s="473" t="s">
        <v>610</v>
      </c>
      <c r="W1" s="473" t="s">
        <v>611</v>
      </c>
      <c r="X1" s="474" t="s">
        <v>612</v>
      </c>
      <c r="Y1" s="474" t="s">
        <v>613</v>
      </c>
    </row>
    <row r="2" spans="1:28" s="475" customFormat="1" ht="14.3">
      <c r="A2" s="471">
        <v>1</v>
      </c>
      <c r="B2" s="471" t="s">
        <v>614</v>
      </c>
      <c r="C2" s="471" t="s">
        <v>614</v>
      </c>
      <c r="D2" s="471"/>
      <c r="E2" s="471" t="s">
        <v>615</v>
      </c>
      <c r="F2" s="476">
        <v>-29000</v>
      </c>
      <c r="G2" s="476">
        <f t="shared" ref="G2:G23" si="0">F2</f>
        <v>-29000</v>
      </c>
      <c r="H2" s="476">
        <v>-29000</v>
      </c>
      <c r="I2" s="476">
        <v>0</v>
      </c>
      <c r="J2" s="476">
        <v>29000</v>
      </c>
      <c r="K2" s="471"/>
      <c r="L2" s="471" t="s">
        <v>85</v>
      </c>
      <c r="M2" s="477">
        <v>-29000</v>
      </c>
      <c r="N2" s="477">
        <v>-29000</v>
      </c>
      <c r="O2" s="478">
        <v>-29000</v>
      </c>
      <c r="P2" s="477">
        <v>-29000</v>
      </c>
      <c r="Q2" s="477">
        <v>-29000</v>
      </c>
      <c r="R2" s="477">
        <v>-29000</v>
      </c>
      <c r="S2" s="477">
        <v>-29000</v>
      </c>
      <c r="T2" s="478">
        <v>-29000</v>
      </c>
      <c r="U2" s="478">
        <v>-29000</v>
      </c>
      <c r="V2" s="479">
        <v>0</v>
      </c>
      <c r="W2" s="478">
        <v>0</v>
      </c>
      <c r="Y2" s="478">
        <f>SUM(H2:W2)</f>
        <v>-261000</v>
      </c>
      <c r="Z2" s="480"/>
      <c r="AA2" s="474" t="s">
        <v>616</v>
      </c>
      <c r="AB2" s="478">
        <f>SUM(W2:W32)</f>
        <v>-142940556.43000001</v>
      </c>
    </row>
    <row r="3" spans="1:28" s="475" customFormat="1" ht="14.3">
      <c r="A3" s="471">
        <v>2</v>
      </c>
      <c r="B3" s="471" t="s">
        <v>617</v>
      </c>
      <c r="C3" s="471" t="s">
        <v>617</v>
      </c>
      <c r="D3" s="471"/>
      <c r="E3" s="471" t="s">
        <v>615</v>
      </c>
      <c r="F3" s="476">
        <v>-2500</v>
      </c>
      <c r="G3" s="476">
        <f t="shared" si="0"/>
        <v>-2500</v>
      </c>
      <c r="H3" s="476">
        <v>-2500</v>
      </c>
      <c r="I3" s="476">
        <v>0</v>
      </c>
      <c r="J3" s="476">
        <v>2500</v>
      </c>
      <c r="K3" s="471"/>
      <c r="L3" s="471" t="s">
        <v>85</v>
      </c>
      <c r="M3" s="477">
        <v>-2500</v>
      </c>
      <c r="N3" s="477">
        <v>-2500</v>
      </c>
      <c r="O3" s="478">
        <v>-2500</v>
      </c>
      <c r="P3" s="481">
        <v>-2500</v>
      </c>
      <c r="Q3" s="481">
        <v>-65900</v>
      </c>
      <c r="R3" s="478">
        <v>-17500</v>
      </c>
      <c r="S3" s="477">
        <v>-257500</v>
      </c>
      <c r="T3" s="478">
        <v>-257500</v>
      </c>
      <c r="U3" s="478">
        <v>-2500</v>
      </c>
      <c r="V3" s="479">
        <v>-2500</v>
      </c>
      <c r="W3" s="478">
        <v>-2500</v>
      </c>
      <c r="Y3" s="478">
        <f t="shared" ref="Y3:Y31" si="1">SUM(H3:W3)</f>
        <v>-615900</v>
      </c>
      <c r="Z3" s="480"/>
      <c r="AA3" s="474" t="s">
        <v>612</v>
      </c>
      <c r="AB3" s="478">
        <f>SUM(W7:W9)+SUM(W25:W26)</f>
        <v>-42780347.299999997</v>
      </c>
    </row>
    <row r="4" spans="1:28" s="475" customFormat="1" ht="14.3">
      <c r="A4" s="471">
        <v>4</v>
      </c>
      <c r="B4" s="471" t="s">
        <v>618</v>
      </c>
      <c r="C4" s="471" t="s">
        <v>618</v>
      </c>
      <c r="D4" s="471"/>
      <c r="E4" s="471" t="s">
        <v>615</v>
      </c>
      <c r="F4" s="476">
        <v>-650</v>
      </c>
      <c r="G4" s="476">
        <f t="shared" si="0"/>
        <v>-650</v>
      </c>
      <c r="H4" s="476">
        <v>-650</v>
      </c>
      <c r="I4" s="476">
        <v>0</v>
      </c>
      <c r="J4" s="476">
        <v>650</v>
      </c>
      <c r="K4" s="471"/>
      <c r="L4" s="471" t="s">
        <v>85</v>
      </c>
      <c r="M4" s="477">
        <v>-650</v>
      </c>
      <c r="N4" s="477">
        <v>-650</v>
      </c>
      <c r="O4" s="478">
        <v>-650</v>
      </c>
      <c r="P4" s="481">
        <v>-650</v>
      </c>
      <c r="Q4" s="481">
        <v>-650</v>
      </c>
      <c r="R4" s="478">
        <v>-650</v>
      </c>
      <c r="S4" s="477">
        <v>-650</v>
      </c>
      <c r="T4" s="478">
        <v>-650</v>
      </c>
      <c r="U4" s="478">
        <v>-650</v>
      </c>
      <c r="V4" s="479">
        <v>0</v>
      </c>
      <c r="W4" s="478">
        <v>0</v>
      </c>
      <c r="Y4" s="478">
        <f t="shared" si="1"/>
        <v>-5850</v>
      </c>
      <c r="Z4" s="480"/>
      <c r="AA4" s="474" t="s">
        <v>619</v>
      </c>
      <c r="AB4" s="478">
        <f>AB2-AB3</f>
        <v>-100160209.13000001</v>
      </c>
    </row>
    <row r="5" spans="1:28" s="475" customFormat="1" ht="14.3" hidden="1">
      <c r="A5" s="471">
        <v>5</v>
      </c>
      <c r="B5" s="471" t="s">
        <v>620</v>
      </c>
      <c r="C5" s="471" t="s">
        <v>620</v>
      </c>
      <c r="D5" s="471"/>
      <c r="E5" s="471" t="s">
        <v>615</v>
      </c>
      <c r="F5" s="476">
        <v>0</v>
      </c>
      <c r="G5" s="476">
        <f t="shared" si="0"/>
        <v>0</v>
      </c>
      <c r="H5" s="476">
        <v>0</v>
      </c>
      <c r="I5" s="476">
        <v>0</v>
      </c>
      <c r="J5" s="476">
        <v>0</v>
      </c>
      <c r="K5" s="471"/>
      <c r="L5" s="471"/>
      <c r="M5" s="477">
        <v>0</v>
      </c>
      <c r="N5" s="477">
        <v>0</v>
      </c>
      <c r="O5" s="475">
        <v>0</v>
      </c>
      <c r="P5" s="481">
        <v>0</v>
      </c>
      <c r="Q5" s="481">
        <v>0</v>
      </c>
      <c r="R5" s="478">
        <v>0</v>
      </c>
      <c r="S5" s="477">
        <v>0</v>
      </c>
      <c r="T5" s="478">
        <v>0</v>
      </c>
      <c r="U5" s="478">
        <v>0</v>
      </c>
      <c r="V5" s="479">
        <v>0</v>
      </c>
      <c r="Y5" s="478">
        <f t="shared" si="1"/>
        <v>0</v>
      </c>
      <c r="Z5" s="480"/>
      <c r="AA5" s="474" t="s">
        <v>621</v>
      </c>
      <c r="AB5" s="478">
        <f>W20+W32</f>
        <v>-99935919.819999993</v>
      </c>
    </row>
    <row r="6" spans="1:28" s="475" customFormat="1" ht="16.600000000000001" customHeight="1">
      <c r="A6" s="471">
        <v>6</v>
      </c>
      <c r="B6" s="471" t="s">
        <v>622</v>
      </c>
      <c r="C6" s="471" t="s">
        <v>622</v>
      </c>
      <c r="D6" s="471"/>
      <c r="E6" s="471" t="s">
        <v>615</v>
      </c>
      <c r="F6" s="476">
        <v>-4400</v>
      </c>
      <c r="G6" s="476">
        <f t="shared" si="0"/>
        <v>-4400</v>
      </c>
      <c r="H6" s="476">
        <v>-4400</v>
      </c>
      <c r="I6" s="476">
        <v>0</v>
      </c>
      <c r="J6" s="476">
        <v>4400</v>
      </c>
      <c r="K6" s="471"/>
      <c r="L6" s="471" t="s">
        <v>85</v>
      </c>
      <c r="M6" s="477">
        <v>-4400</v>
      </c>
      <c r="N6" s="477">
        <v>-4400</v>
      </c>
      <c r="O6" s="478">
        <v>-4400</v>
      </c>
      <c r="P6" s="481">
        <v>-4400</v>
      </c>
      <c r="Q6" s="481">
        <v>-4400</v>
      </c>
      <c r="R6" s="478">
        <v>-4400</v>
      </c>
      <c r="S6" s="477">
        <v>-4400</v>
      </c>
      <c r="T6" s="478">
        <v>-4400</v>
      </c>
      <c r="U6" s="478">
        <v>-4400</v>
      </c>
      <c r="V6" s="479">
        <v>-4400</v>
      </c>
      <c r="W6" s="478">
        <v>-4400</v>
      </c>
      <c r="Y6" s="478">
        <f t="shared" si="1"/>
        <v>-48400</v>
      </c>
      <c r="Z6" s="480"/>
      <c r="AA6" s="474" t="s">
        <v>623</v>
      </c>
      <c r="AB6" s="482">
        <f>AB5/AB4</f>
        <v>0.99776069447190441</v>
      </c>
    </row>
    <row r="7" spans="1:28" s="491" customFormat="1" ht="14.3">
      <c r="A7" s="483">
        <v>7</v>
      </c>
      <c r="B7" s="483" t="s">
        <v>589</v>
      </c>
      <c r="C7" s="483" t="s">
        <v>589</v>
      </c>
      <c r="D7" s="483"/>
      <c r="E7" s="483" t="s">
        <v>615</v>
      </c>
      <c r="F7" s="484">
        <v>-202400</v>
      </c>
      <c r="G7" s="476">
        <f t="shared" si="0"/>
        <v>-202400</v>
      </c>
      <c r="H7" s="484">
        <v>-202400</v>
      </c>
      <c r="I7" s="484">
        <v>0</v>
      </c>
      <c r="J7" s="484">
        <v>202400</v>
      </c>
      <c r="K7" s="483"/>
      <c r="L7" s="483" t="s">
        <v>85</v>
      </c>
      <c r="M7" s="485">
        <v>-202400</v>
      </c>
      <c r="N7" s="485">
        <v>-202400</v>
      </c>
      <c r="O7" s="486">
        <v>-202400</v>
      </c>
      <c r="P7" s="487">
        <v>-202400</v>
      </c>
      <c r="Q7" s="487">
        <v>-862700</v>
      </c>
      <c r="R7" s="486">
        <v>-862700</v>
      </c>
      <c r="S7" s="485">
        <v>-862700</v>
      </c>
      <c r="T7" s="486">
        <v>-862700</v>
      </c>
      <c r="U7" s="486">
        <v>-862700</v>
      </c>
      <c r="V7" s="488">
        <v>-269900</v>
      </c>
      <c r="W7" s="486">
        <v>-269900</v>
      </c>
      <c r="X7" s="489" t="s">
        <v>624</v>
      </c>
      <c r="Y7" s="486">
        <f>SUM(H7:W7)</f>
        <v>-5662900</v>
      </c>
      <c r="Z7" s="490" t="s">
        <v>650</v>
      </c>
    </row>
    <row r="8" spans="1:28" s="491" customFormat="1" ht="14.3">
      <c r="A8" s="483">
        <v>8</v>
      </c>
      <c r="B8" s="483" t="s">
        <v>542</v>
      </c>
      <c r="C8" s="483" t="s">
        <v>625</v>
      </c>
      <c r="D8" s="483"/>
      <c r="E8" s="483" t="s">
        <v>615</v>
      </c>
      <c r="F8" s="484">
        <v>-52642383.200000003</v>
      </c>
      <c r="G8" s="476">
        <f t="shared" si="0"/>
        <v>-52642383.200000003</v>
      </c>
      <c r="H8" s="484">
        <v>-52642383.200000003</v>
      </c>
      <c r="I8" s="484">
        <v>0</v>
      </c>
      <c r="J8" s="484">
        <v>52642383.200000003</v>
      </c>
      <c r="K8" s="483"/>
      <c r="L8" s="483" t="s">
        <v>85</v>
      </c>
      <c r="M8" s="485">
        <v>-52642383.200000003</v>
      </c>
      <c r="N8" s="485">
        <v>-52642383.200000003</v>
      </c>
      <c r="O8" s="486">
        <v>-52642383.200000003</v>
      </c>
      <c r="P8" s="487">
        <v>-52642383.200000003</v>
      </c>
      <c r="Q8" s="487">
        <v>-52642383.200000003</v>
      </c>
      <c r="R8" s="486">
        <v>-59656130.719999999</v>
      </c>
      <c r="S8" s="485">
        <v>-38656130.719999999</v>
      </c>
      <c r="T8" s="486">
        <v>-38139151.140000001</v>
      </c>
      <c r="U8" s="486">
        <v>-39987824.82</v>
      </c>
      <c r="V8" s="488">
        <v>-39987824.82</v>
      </c>
      <c r="W8" s="486">
        <v>-39987824.82</v>
      </c>
      <c r="X8" s="489" t="s">
        <v>624</v>
      </c>
      <c r="Y8" s="486">
        <f>SUM(H8:W8)</f>
        <v>-519626803.04000002</v>
      </c>
      <c r="Z8" s="490" t="s">
        <v>650</v>
      </c>
    </row>
    <row r="9" spans="1:28" s="491" customFormat="1" ht="14.3">
      <c r="A9" s="483">
        <v>9</v>
      </c>
      <c r="B9" s="483" t="s">
        <v>390</v>
      </c>
      <c r="C9" s="483" t="s">
        <v>390</v>
      </c>
      <c r="D9" s="483"/>
      <c r="E9" s="483" t="s">
        <v>615</v>
      </c>
      <c r="F9" s="484">
        <f>-5016690</f>
        <v>-5016690</v>
      </c>
      <c r="G9" s="476">
        <f t="shared" si="0"/>
        <v>-5016690</v>
      </c>
      <c r="H9" s="484">
        <v>-5640022</v>
      </c>
      <c r="I9" s="484">
        <v>0</v>
      </c>
      <c r="J9" s="484">
        <v>5640022</v>
      </c>
      <c r="K9" s="483"/>
      <c r="L9" s="483" t="s">
        <v>85</v>
      </c>
      <c r="M9" s="485">
        <v>-6263188</v>
      </c>
      <c r="N9" s="485">
        <v>-6886130</v>
      </c>
      <c r="O9" s="487">
        <v>-7509018</v>
      </c>
      <c r="P9" s="487">
        <v>-8132086</v>
      </c>
      <c r="Q9" s="487">
        <v>-8755162</v>
      </c>
      <c r="R9" s="486">
        <v>-10001231</v>
      </c>
      <c r="S9" s="485">
        <v>-10624250</v>
      </c>
      <c r="T9" s="486">
        <v>-1246541</v>
      </c>
      <c r="U9" s="486">
        <v>-1249697</v>
      </c>
      <c r="V9" s="488">
        <v>-3284</v>
      </c>
      <c r="W9" s="486">
        <v>-3284</v>
      </c>
      <c r="X9" s="489" t="s">
        <v>624</v>
      </c>
      <c r="Y9" s="486">
        <f>SUM(H9:W9)</f>
        <v>-60673871</v>
      </c>
      <c r="Z9" s="490" t="s">
        <v>650</v>
      </c>
    </row>
    <row r="10" spans="1:28" s="475" customFormat="1" ht="14.3">
      <c r="A10" s="471">
        <v>10</v>
      </c>
      <c r="B10" s="471" t="s">
        <v>626</v>
      </c>
      <c r="C10" s="471" t="s">
        <v>626</v>
      </c>
      <c r="D10" s="471"/>
      <c r="E10" s="471" t="s">
        <v>615</v>
      </c>
      <c r="F10" s="476">
        <v>-2000</v>
      </c>
      <c r="G10" s="476">
        <f t="shared" si="0"/>
        <v>-2000</v>
      </c>
      <c r="H10" s="476">
        <v>-2000</v>
      </c>
      <c r="I10" s="476">
        <v>0</v>
      </c>
      <c r="J10" s="476">
        <v>2000</v>
      </c>
      <c r="K10" s="471"/>
      <c r="L10" s="471" t="s">
        <v>85</v>
      </c>
      <c r="M10" s="477">
        <v>-2000</v>
      </c>
      <c r="N10" s="477">
        <v>-2000</v>
      </c>
      <c r="O10" s="478">
        <v>-2000</v>
      </c>
      <c r="P10" s="481">
        <v>-2000</v>
      </c>
      <c r="Q10" s="481">
        <v>-2000</v>
      </c>
      <c r="R10" s="478">
        <v>-2000</v>
      </c>
      <c r="S10" s="477">
        <v>-2000</v>
      </c>
      <c r="T10" s="478">
        <v>-2000</v>
      </c>
      <c r="U10" s="478">
        <v>-2000</v>
      </c>
      <c r="V10" s="479">
        <v>-2000</v>
      </c>
      <c r="W10" s="478">
        <v>-2000</v>
      </c>
      <c r="Y10" s="478">
        <f t="shared" si="1"/>
        <v>-22000</v>
      </c>
      <c r="Z10" s="480"/>
      <c r="AA10" s="492"/>
    </row>
    <row r="11" spans="1:28" s="475" customFormat="1" ht="14.3">
      <c r="A11" s="471">
        <v>13</v>
      </c>
      <c r="B11" s="471" t="s">
        <v>627</v>
      </c>
      <c r="C11" s="471" t="s">
        <v>627</v>
      </c>
      <c r="D11" s="471"/>
      <c r="E11" s="471" t="s">
        <v>615</v>
      </c>
      <c r="F11" s="476">
        <v>-6835</v>
      </c>
      <c r="G11" s="476">
        <f t="shared" si="0"/>
        <v>-6835</v>
      </c>
      <c r="H11" s="476">
        <v>-7277.6</v>
      </c>
      <c r="I11" s="476">
        <v>0</v>
      </c>
      <c r="J11" s="476">
        <v>7277.6</v>
      </c>
      <c r="K11" s="471"/>
      <c r="L11" s="471" t="s">
        <v>85</v>
      </c>
      <c r="M11" s="477">
        <v>7.2759576141834308E-12</v>
      </c>
      <c r="N11" s="477">
        <v>7.2759576141834308E-12</v>
      </c>
      <c r="O11" s="475">
        <v>0</v>
      </c>
      <c r="P11" s="481">
        <v>0</v>
      </c>
      <c r="Q11" s="481">
        <v>0</v>
      </c>
      <c r="R11" s="478">
        <v>0</v>
      </c>
      <c r="S11" s="477">
        <v>9.0949470177292808E-12</v>
      </c>
      <c r="T11" s="478">
        <v>3.6379788070917101E-12</v>
      </c>
      <c r="U11" s="478">
        <v>7.2759576141834308E-12</v>
      </c>
      <c r="V11" s="479">
        <v>5.4569682106375702E-12</v>
      </c>
      <c r="W11" s="478">
        <v>0</v>
      </c>
      <c r="Y11" s="478">
        <f t="shared" si="1"/>
        <v>4.0017766878008849E-11</v>
      </c>
      <c r="Z11" s="480"/>
    </row>
    <row r="12" spans="1:28" s="475" customFormat="1" ht="14.3" hidden="1">
      <c r="A12" s="471">
        <v>14</v>
      </c>
      <c r="B12" s="471" t="s">
        <v>628</v>
      </c>
      <c r="C12" s="471" t="s">
        <v>628</v>
      </c>
      <c r="D12" s="471"/>
      <c r="E12" s="471" t="s">
        <v>615</v>
      </c>
      <c r="F12" s="476">
        <v>0</v>
      </c>
      <c r="G12" s="476">
        <f t="shared" si="0"/>
        <v>0</v>
      </c>
      <c r="H12" s="476">
        <v>0</v>
      </c>
      <c r="I12" s="476">
        <v>0</v>
      </c>
      <c r="J12" s="476">
        <v>0</v>
      </c>
      <c r="K12" s="471"/>
      <c r="L12" s="471"/>
      <c r="M12" s="477">
        <v>0</v>
      </c>
      <c r="N12" s="477">
        <v>0</v>
      </c>
      <c r="O12" s="481">
        <v>-0.52</v>
      </c>
      <c r="P12" s="481"/>
      <c r="Q12" s="481">
        <v>-0.52</v>
      </c>
      <c r="R12" s="478">
        <v>0</v>
      </c>
      <c r="S12" s="477">
        <v>0</v>
      </c>
      <c r="T12" s="478">
        <v>0</v>
      </c>
      <c r="U12" s="478">
        <v>0</v>
      </c>
      <c r="V12" s="479">
        <v>0</v>
      </c>
      <c r="W12" s="478">
        <v>0</v>
      </c>
      <c r="Y12" s="478">
        <f t="shared" si="1"/>
        <v>-1.04</v>
      </c>
      <c r="Z12" s="480"/>
    </row>
    <row r="13" spans="1:28" s="475" customFormat="1" ht="14.3">
      <c r="A13" s="471">
        <v>15</v>
      </c>
      <c r="B13" s="471" t="s">
        <v>629</v>
      </c>
      <c r="C13" s="471" t="s">
        <v>629</v>
      </c>
      <c r="D13" s="471"/>
      <c r="E13" s="471" t="s">
        <v>615</v>
      </c>
      <c r="F13" s="476">
        <v>-11100</v>
      </c>
      <c r="G13" s="476">
        <f t="shared" si="0"/>
        <v>-11100</v>
      </c>
      <c r="H13" s="476">
        <v>-11100</v>
      </c>
      <c r="I13" s="476">
        <v>0</v>
      </c>
      <c r="J13" s="476">
        <v>11100</v>
      </c>
      <c r="K13" s="471"/>
      <c r="L13" s="471" t="s">
        <v>85</v>
      </c>
      <c r="M13" s="477">
        <v>-11100</v>
      </c>
      <c r="N13" s="477">
        <v>-11100</v>
      </c>
      <c r="O13" s="478">
        <v>-11100</v>
      </c>
      <c r="P13" s="481">
        <v>-11100</v>
      </c>
      <c r="Q13" s="481">
        <v>-11100</v>
      </c>
      <c r="R13" s="478">
        <v>-25700</v>
      </c>
      <c r="S13" s="477">
        <v>-25700</v>
      </c>
      <c r="T13" s="478">
        <v>-25700</v>
      </c>
      <c r="U13" s="478">
        <v>-25700</v>
      </c>
      <c r="V13" s="479">
        <v>-25700</v>
      </c>
      <c r="W13" s="478">
        <v>-25700</v>
      </c>
      <c r="Y13" s="478">
        <f t="shared" si="1"/>
        <v>-209700</v>
      </c>
      <c r="Z13" s="480"/>
    </row>
    <row r="14" spans="1:28" s="475" customFormat="1" ht="14.3" hidden="1">
      <c r="A14" s="471">
        <v>16</v>
      </c>
      <c r="B14" s="471" t="s">
        <v>630</v>
      </c>
      <c r="C14" s="471" t="s">
        <v>630</v>
      </c>
      <c r="D14" s="471"/>
      <c r="E14" s="471" t="s">
        <v>615</v>
      </c>
      <c r="F14" s="476">
        <v>0</v>
      </c>
      <c r="G14" s="476">
        <f t="shared" si="0"/>
        <v>0</v>
      </c>
      <c r="H14" s="476">
        <v>0</v>
      </c>
      <c r="I14" s="476">
        <v>0</v>
      </c>
      <c r="J14" s="476">
        <v>0</v>
      </c>
      <c r="K14" s="471"/>
      <c r="L14" s="471"/>
      <c r="M14" s="477">
        <v>0</v>
      </c>
      <c r="N14" s="477">
        <v>0</v>
      </c>
      <c r="O14" s="475">
        <v>0</v>
      </c>
      <c r="P14" s="481">
        <v>0</v>
      </c>
      <c r="Q14" s="481">
        <v>0</v>
      </c>
      <c r="R14" s="478">
        <v>0</v>
      </c>
      <c r="S14" s="477">
        <v>0</v>
      </c>
      <c r="T14" s="478">
        <v>0</v>
      </c>
      <c r="U14" s="478">
        <v>0</v>
      </c>
      <c r="V14" s="479">
        <v>0</v>
      </c>
      <c r="W14" s="478">
        <v>0</v>
      </c>
      <c r="Y14" s="478">
        <f t="shared" si="1"/>
        <v>0</v>
      </c>
      <c r="Z14" s="480"/>
    </row>
    <row r="15" spans="1:28" s="475" customFormat="1" ht="14.3" hidden="1">
      <c r="A15" s="471">
        <v>17</v>
      </c>
      <c r="B15" s="471" t="s">
        <v>631</v>
      </c>
      <c r="C15" s="471" t="s">
        <v>631</v>
      </c>
      <c r="D15" s="471"/>
      <c r="E15" s="471" t="s">
        <v>615</v>
      </c>
      <c r="F15" s="476">
        <v>0</v>
      </c>
      <c r="G15" s="476">
        <f t="shared" si="0"/>
        <v>0</v>
      </c>
      <c r="H15" s="476">
        <v>0</v>
      </c>
      <c r="I15" s="476">
        <v>0</v>
      </c>
      <c r="J15" s="476">
        <v>0</v>
      </c>
      <c r="K15" s="471"/>
      <c r="L15" s="471"/>
      <c r="M15" s="477">
        <v>0</v>
      </c>
      <c r="N15" s="477">
        <v>0</v>
      </c>
      <c r="O15" s="475">
        <v>0</v>
      </c>
      <c r="P15" s="481">
        <v>0</v>
      </c>
      <c r="Q15" s="481">
        <v>0</v>
      </c>
      <c r="R15" s="478">
        <v>0</v>
      </c>
      <c r="S15" s="477">
        <v>0</v>
      </c>
      <c r="T15" s="478">
        <v>0</v>
      </c>
      <c r="U15" s="478">
        <v>0</v>
      </c>
      <c r="V15" s="479">
        <v>0</v>
      </c>
      <c r="W15" s="478">
        <v>0</v>
      </c>
      <c r="Y15" s="478">
        <f t="shared" si="1"/>
        <v>0</v>
      </c>
      <c r="Z15" s="480"/>
    </row>
    <row r="16" spans="1:28" s="475" customFormat="1" ht="14.3">
      <c r="A16" s="471">
        <v>18</v>
      </c>
      <c r="B16" s="471" t="s">
        <v>632</v>
      </c>
      <c r="C16" s="471" t="s">
        <v>632</v>
      </c>
      <c r="D16" s="471"/>
      <c r="E16" s="471" t="s">
        <v>615</v>
      </c>
      <c r="F16" s="476">
        <v>-60312</v>
      </c>
      <c r="G16" s="476">
        <f t="shared" si="0"/>
        <v>-60312</v>
      </c>
      <c r="H16" s="476">
        <v>-33990</v>
      </c>
      <c r="I16" s="476">
        <v>0</v>
      </c>
      <c r="J16" s="476">
        <v>33990</v>
      </c>
      <c r="K16" s="471"/>
      <c r="L16" s="471" t="s">
        <v>85</v>
      </c>
      <c r="M16" s="477">
        <v>-33990</v>
      </c>
      <c r="N16" s="477">
        <v>-33990</v>
      </c>
      <c r="O16" s="478">
        <v>-33990</v>
      </c>
      <c r="P16" s="481">
        <v>-15680</v>
      </c>
      <c r="Q16" s="481">
        <v>-15680</v>
      </c>
      <c r="R16" s="478">
        <v>-15680</v>
      </c>
      <c r="S16" s="477">
        <v>-15680</v>
      </c>
      <c r="T16" s="478">
        <v>-15680</v>
      </c>
      <c r="U16" s="478">
        <v>-15680</v>
      </c>
      <c r="V16" s="479">
        <v>-15680</v>
      </c>
      <c r="W16" s="478">
        <v>-15680</v>
      </c>
      <c r="Y16" s="478">
        <f t="shared" si="1"/>
        <v>-227410</v>
      </c>
      <c r="Z16" s="480"/>
    </row>
    <row r="17" spans="1:26" s="475" customFormat="1" ht="14.3">
      <c r="A17" s="471">
        <v>19</v>
      </c>
      <c r="B17" s="471" t="s">
        <v>633</v>
      </c>
      <c r="C17" s="471" t="s">
        <v>633</v>
      </c>
      <c r="D17" s="471"/>
      <c r="E17" s="471" t="s">
        <v>615</v>
      </c>
      <c r="F17" s="476">
        <v>-24000</v>
      </c>
      <c r="G17" s="476">
        <f t="shared" si="0"/>
        <v>-24000</v>
      </c>
      <c r="H17" s="476">
        <v>0</v>
      </c>
      <c r="I17" s="476">
        <v>0</v>
      </c>
      <c r="J17" s="476">
        <v>0</v>
      </c>
      <c r="K17" s="471"/>
      <c r="L17" s="471"/>
      <c r="M17" s="477">
        <v>0</v>
      </c>
      <c r="N17" s="477">
        <v>0</v>
      </c>
      <c r="O17" s="475">
        <v>0</v>
      </c>
      <c r="P17" s="481">
        <v>0</v>
      </c>
      <c r="Q17" s="481">
        <v>0</v>
      </c>
      <c r="R17" s="478">
        <v>0</v>
      </c>
      <c r="S17" s="477">
        <v>0</v>
      </c>
      <c r="T17" s="478">
        <v>0</v>
      </c>
      <c r="U17" s="478">
        <v>0</v>
      </c>
      <c r="V17" s="479">
        <v>0</v>
      </c>
      <c r="W17" s="478">
        <v>0</v>
      </c>
      <c r="Y17" s="478">
        <f t="shared" si="1"/>
        <v>0</v>
      </c>
      <c r="Z17" s="480"/>
    </row>
    <row r="18" spans="1:26" s="475" customFormat="1" ht="14.3">
      <c r="A18" s="471">
        <v>20</v>
      </c>
      <c r="B18" s="471" t="s">
        <v>634</v>
      </c>
      <c r="C18" s="471" t="s">
        <v>634</v>
      </c>
      <c r="D18" s="471"/>
      <c r="E18" s="471" t="s">
        <v>615</v>
      </c>
      <c r="F18" s="476">
        <v>-3800</v>
      </c>
      <c r="G18" s="476">
        <f t="shared" si="0"/>
        <v>-3800</v>
      </c>
      <c r="H18" s="476">
        <v>0</v>
      </c>
      <c r="I18" s="476">
        <v>0</v>
      </c>
      <c r="J18" s="476">
        <v>0</v>
      </c>
      <c r="K18" s="471"/>
      <c r="L18" s="471"/>
      <c r="M18" s="477">
        <v>0</v>
      </c>
      <c r="N18" s="477">
        <v>0</v>
      </c>
      <c r="O18" s="475">
        <v>0</v>
      </c>
      <c r="P18" s="481">
        <v>0</v>
      </c>
      <c r="Q18" s="481">
        <v>0</v>
      </c>
      <c r="R18" s="478">
        <v>0</v>
      </c>
      <c r="S18" s="477">
        <v>0</v>
      </c>
      <c r="T18" s="478">
        <v>-7500</v>
      </c>
      <c r="U18" s="478">
        <v>-5300</v>
      </c>
      <c r="V18" s="479">
        <v>-2100</v>
      </c>
      <c r="W18" s="478">
        <v>-2100</v>
      </c>
      <c r="Y18" s="478">
        <f t="shared" si="1"/>
        <v>-17000</v>
      </c>
      <c r="Z18" s="480"/>
    </row>
    <row r="19" spans="1:26" s="475" customFormat="1" ht="14.3">
      <c r="A19" s="493">
        <v>21</v>
      </c>
      <c r="B19" s="493" t="s">
        <v>635</v>
      </c>
      <c r="C19" s="493" t="s">
        <v>635</v>
      </c>
      <c r="D19" s="493"/>
      <c r="E19" s="493" t="s">
        <v>615</v>
      </c>
      <c r="F19" s="476"/>
      <c r="G19" s="476">
        <f t="shared" si="0"/>
        <v>0</v>
      </c>
      <c r="H19" s="476"/>
      <c r="I19" s="476"/>
      <c r="J19" s="476"/>
      <c r="K19" s="471"/>
      <c r="L19" s="471"/>
      <c r="M19" s="477"/>
      <c r="N19" s="477"/>
      <c r="P19" s="481"/>
      <c r="Q19" s="481"/>
      <c r="R19" s="478"/>
      <c r="S19" s="477">
        <v>0</v>
      </c>
      <c r="T19" s="478">
        <v>0</v>
      </c>
      <c r="U19" s="478">
        <v>0</v>
      </c>
      <c r="V19" s="479">
        <v>0</v>
      </c>
      <c r="W19" s="478">
        <v>0</v>
      </c>
      <c r="Y19" s="478">
        <f t="shared" si="1"/>
        <v>0</v>
      </c>
      <c r="Z19" s="480"/>
    </row>
    <row r="20" spans="1:26" s="475" customFormat="1" ht="14.3" hidden="1">
      <c r="A20" s="493">
        <v>22</v>
      </c>
      <c r="B20" s="493" t="s">
        <v>636</v>
      </c>
      <c r="C20" s="493" t="s">
        <v>636</v>
      </c>
      <c r="D20" s="493"/>
      <c r="E20" s="493" t="s">
        <v>615</v>
      </c>
      <c r="F20" s="476">
        <v>0</v>
      </c>
      <c r="G20" s="476">
        <f t="shared" si="0"/>
        <v>0</v>
      </c>
      <c r="H20" s="476">
        <v>0</v>
      </c>
      <c r="I20" s="476"/>
      <c r="J20" s="476"/>
      <c r="K20" s="471"/>
      <c r="L20" s="471"/>
      <c r="M20" s="477">
        <v>0</v>
      </c>
      <c r="N20" s="477">
        <v>0</v>
      </c>
      <c r="O20" s="475">
        <v>0</v>
      </c>
      <c r="P20" s="481">
        <v>0</v>
      </c>
      <c r="Q20" s="481">
        <v>0</v>
      </c>
      <c r="R20" s="478">
        <v>-144000</v>
      </c>
      <c r="S20" s="477">
        <v>-288000</v>
      </c>
      <c r="T20" s="478">
        <v>-432000</v>
      </c>
      <c r="U20" s="478">
        <v>-144000</v>
      </c>
      <c r="V20" s="479">
        <v>-288000</v>
      </c>
      <c r="W20" s="478">
        <v>-288000</v>
      </c>
      <c r="Y20" s="478">
        <f t="shared" si="1"/>
        <v>-1584000</v>
      </c>
      <c r="Z20" s="480"/>
    </row>
    <row r="21" spans="1:26" s="475" customFormat="1" ht="14.3">
      <c r="A21" s="475">
        <v>24</v>
      </c>
      <c r="B21" s="475" t="s">
        <v>637</v>
      </c>
      <c r="C21" s="475" t="s">
        <v>637</v>
      </c>
      <c r="E21" s="475" t="s">
        <v>615</v>
      </c>
      <c r="F21" s="476"/>
      <c r="G21" s="476">
        <f t="shared" si="0"/>
        <v>0</v>
      </c>
      <c r="H21" s="476"/>
      <c r="I21" s="476"/>
      <c r="J21" s="476"/>
      <c r="K21" s="471"/>
      <c r="L21" s="471"/>
      <c r="M21" s="477"/>
      <c r="N21" s="477"/>
      <c r="P21" s="481"/>
      <c r="Q21" s="481"/>
      <c r="R21" s="478"/>
      <c r="S21" s="477"/>
      <c r="T21" s="477">
        <v>-110293</v>
      </c>
      <c r="U21" s="478">
        <v>0</v>
      </c>
      <c r="V21" s="479">
        <v>0</v>
      </c>
      <c r="W21" s="478">
        <v>0</v>
      </c>
      <c r="Y21" s="478">
        <f t="shared" si="1"/>
        <v>-110293</v>
      </c>
      <c r="Z21" s="480"/>
    </row>
    <row r="22" spans="1:26" s="475" customFormat="1" ht="14.3">
      <c r="A22" s="475">
        <v>25</v>
      </c>
      <c r="B22" s="475" t="s">
        <v>638</v>
      </c>
      <c r="C22" s="475" t="s">
        <v>638</v>
      </c>
      <c r="E22" s="475" t="s">
        <v>615</v>
      </c>
      <c r="F22" s="476"/>
      <c r="G22" s="476">
        <f t="shared" si="0"/>
        <v>0</v>
      </c>
      <c r="H22" s="476"/>
      <c r="I22" s="476"/>
      <c r="J22" s="476"/>
      <c r="K22" s="471"/>
      <c r="L22" s="471"/>
      <c r="M22" s="477"/>
      <c r="N22" s="477"/>
      <c r="P22" s="481"/>
      <c r="Q22" s="481"/>
      <c r="R22" s="478"/>
      <c r="S22" s="477"/>
      <c r="T22" s="477">
        <v>-55328</v>
      </c>
      <c r="U22" s="478">
        <v>-55328</v>
      </c>
      <c r="V22" s="479">
        <v>-55328</v>
      </c>
      <c r="W22" s="478">
        <v>-55328</v>
      </c>
      <c r="Y22" s="478">
        <f t="shared" si="1"/>
        <v>-221312</v>
      </c>
      <c r="Z22" s="480"/>
    </row>
    <row r="23" spans="1:26" s="475" customFormat="1" ht="14.3">
      <c r="A23" s="494">
        <v>26</v>
      </c>
      <c r="B23" s="494" t="s">
        <v>639</v>
      </c>
      <c r="C23" s="494" t="s">
        <v>639</v>
      </c>
      <c r="E23" s="475" t="s">
        <v>615</v>
      </c>
      <c r="F23" s="476"/>
      <c r="G23" s="476">
        <f t="shared" si="0"/>
        <v>0</v>
      </c>
      <c r="H23" s="476"/>
      <c r="I23" s="476"/>
      <c r="J23" s="476"/>
      <c r="K23" s="471"/>
      <c r="L23" s="471"/>
      <c r="M23" s="477"/>
      <c r="N23" s="477"/>
      <c r="P23" s="481"/>
      <c r="Q23" s="481"/>
      <c r="R23" s="478"/>
      <c r="S23" s="477"/>
      <c r="T23" s="477"/>
      <c r="U23" s="478">
        <v>-10800</v>
      </c>
      <c r="V23" s="479">
        <v>-10800</v>
      </c>
      <c r="W23" s="478">
        <v>-10800</v>
      </c>
      <c r="Y23" s="478">
        <f t="shared" si="1"/>
        <v>-32400</v>
      </c>
      <c r="Z23" s="480"/>
    </row>
    <row r="24" spans="1:26" s="475" customFormat="1" ht="14.3" hidden="1">
      <c r="A24" s="471">
        <v>3</v>
      </c>
      <c r="B24" s="471" t="s">
        <v>640</v>
      </c>
      <c r="C24" s="471" t="s">
        <v>640</v>
      </c>
      <c r="D24" s="471" t="s">
        <v>302</v>
      </c>
      <c r="E24" s="471" t="s">
        <v>641</v>
      </c>
      <c r="F24" s="476">
        <v>0</v>
      </c>
      <c r="G24" s="476">
        <f t="shared" ref="G24:G32" si="2">F24*138.93</f>
        <v>0</v>
      </c>
      <c r="H24" s="476">
        <v>0</v>
      </c>
      <c r="I24" s="476">
        <v>0</v>
      </c>
      <c r="J24" s="476">
        <v>0</v>
      </c>
      <c r="K24" s="471"/>
      <c r="L24" s="471"/>
      <c r="M24" s="477">
        <v>0</v>
      </c>
      <c r="N24" s="477">
        <v>4.8748916015028995E-10</v>
      </c>
      <c r="O24" s="475">
        <v>0</v>
      </c>
      <c r="P24" s="481">
        <v>0</v>
      </c>
      <c r="Q24" s="481">
        <v>0</v>
      </c>
      <c r="R24" s="478">
        <v>0</v>
      </c>
      <c r="S24" s="477">
        <v>0</v>
      </c>
      <c r="T24" s="478">
        <v>9.3132257461547893E-10</v>
      </c>
      <c r="U24" s="478">
        <v>7.0212990976870101E-10</v>
      </c>
      <c r="V24" s="479">
        <v>0</v>
      </c>
      <c r="W24" s="478">
        <v>0</v>
      </c>
      <c r="Y24" s="478">
        <f t="shared" si="1"/>
        <v>2.1209416445344699E-9</v>
      </c>
      <c r="Z24" s="480"/>
    </row>
    <row r="25" spans="1:26" s="491" customFormat="1" ht="29.25" customHeight="1">
      <c r="A25" s="483">
        <v>8</v>
      </c>
      <c r="B25" s="483" t="s">
        <v>542</v>
      </c>
      <c r="C25" s="483" t="s">
        <v>625</v>
      </c>
      <c r="D25" s="483" t="s">
        <v>302</v>
      </c>
      <c r="E25" s="483" t="s">
        <v>641</v>
      </c>
      <c r="F25" s="484">
        <v>-1300</v>
      </c>
      <c r="G25" s="484">
        <f t="shared" si="2"/>
        <v>-180609</v>
      </c>
      <c r="H25" s="484">
        <v>-18060.900000000001</v>
      </c>
      <c r="I25" s="484">
        <v>0</v>
      </c>
      <c r="J25" s="484">
        <v>130</v>
      </c>
      <c r="K25" s="483"/>
      <c r="L25" s="483" t="s">
        <v>642</v>
      </c>
      <c r="M25" s="485">
        <v>-36420.800000000003</v>
      </c>
      <c r="N25" s="485">
        <v>-54748.2</v>
      </c>
      <c r="O25" s="487">
        <v>-72971.600000000006</v>
      </c>
      <c r="P25" s="487">
        <v>-90408.5</v>
      </c>
      <c r="Q25" s="487">
        <v>-107772.6</v>
      </c>
      <c r="R25" s="486">
        <v>-142729.60000000001</v>
      </c>
      <c r="S25" s="485">
        <v>-164022.29999999999</v>
      </c>
      <c r="T25" s="486">
        <v>-5448302.0274999999</v>
      </c>
      <c r="U25" s="486">
        <v>-7273081.2641000003</v>
      </c>
      <c r="V25" s="488">
        <v>-13048.13</v>
      </c>
      <c r="W25" s="486">
        <v>-1821388.48</v>
      </c>
      <c r="X25" s="489" t="s">
        <v>624</v>
      </c>
      <c r="Y25" s="486">
        <f>SUM(H25:W25)</f>
        <v>-15242824.401600001</v>
      </c>
      <c r="Z25" s="490" t="s">
        <v>650</v>
      </c>
    </row>
    <row r="26" spans="1:26" s="491" customFormat="1" ht="11.4" customHeight="1">
      <c r="A26" s="483"/>
      <c r="B26" s="483" t="s">
        <v>390</v>
      </c>
      <c r="C26" s="483"/>
      <c r="D26" s="483" t="s">
        <v>302</v>
      </c>
      <c r="E26" s="483" t="s">
        <v>641</v>
      </c>
      <c r="F26" s="484">
        <v>0</v>
      </c>
      <c r="G26" s="476">
        <f t="shared" si="2"/>
        <v>0</v>
      </c>
      <c r="H26" s="484"/>
      <c r="I26" s="484"/>
      <c r="J26" s="484"/>
      <c r="K26" s="483"/>
      <c r="L26" s="483"/>
      <c r="M26" s="485"/>
      <c r="N26" s="485"/>
      <c r="O26" s="487"/>
      <c r="P26" s="487"/>
      <c r="Q26" s="487"/>
      <c r="R26" s="486"/>
      <c r="S26" s="485"/>
      <c r="T26" s="486"/>
      <c r="U26" s="486">
        <v>-699100</v>
      </c>
      <c r="V26" s="488">
        <v>-5000</v>
      </c>
      <c r="W26" s="486">
        <v>-697950</v>
      </c>
      <c r="X26" s="489" t="s">
        <v>624</v>
      </c>
      <c r="Y26" s="486">
        <f t="shared" si="1"/>
        <v>-1402050</v>
      </c>
      <c r="Z26" s="490" t="s">
        <v>650</v>
      </c>
    </row>
    <row r="27" spans="1:26" s="475" customFormat="1" ht="14.3" customHeight="1">
      <c r="A27" s="471">
        <v>11</v>
      </c>
      <c r="B27" s="471" t="s">
        <v>643</v>
      </c>
      <c r="C27" s="471" t="s">
        <v>643</v>
      </c>
      <c r="D27" s="471" t="s">
        <v>302</v>
      </c>
      <c r="E27" s="471" t="s">
        <v>641</v>
      </c>
      <c r="F27" s="476">
        <v>0</v>
      </c>
      <c r="G27" s="476">
        <f t="shared" si="2"/>
        <v>0</v>
      </c>
      <c r="H27" s="476">
        <v>0</v>
      </c>
      <c r="I27" s="476">
        <v>0</v>
      </c>
      <c r="J27" s="476">
        <v>0</v>
      </c>
      <c r="K27" s="471"/>
      <c r="L27" s="471"/>
      <c r="M27" s="477"/>
      <c r="N27" s="477">
        <v>4.6611603465862596E-12</v>
      </c>
      <c r="O27" s="481">
        <v>0</v>
      </c>
      <c r="P27" s="481">
        <v>0</v>
      </c>
      <c r="Q27" s="481">
        <v>0</v>
      </c>
      <c r="S27" s="477">
        <v>4.6611603465862596E-12</v>
      </c>
      <c r="T27" s="478">
        <v>0</v>
      </c>
      <c r="U27" s="478">
        <v>0</v>
      </c>
      <c r="V27" s="479">
        <v>0</v>
      </c>
      <c r="W27" s="478">
        <v>0</v>
      </c>
      <c r="Y27" s="478">
        <f t="shared" si="1"/>
        <v>9.3223206931725193E-12</v>
      </c>
      <c r="Z27" s="480"/>
    </row>
    <row r="28" spans="1:26" s="475" customFormat="1" ht="16.399999999999999" customHeight="1">
      <c r="A28" s="471">
        <v>12</v>
      </c>
      <c r="B28" s="471" t="s">
        <v>644</v>
      </c>
      <c r="C28" s="471" t="s">
        <v>644</v>
      </c>
      <c r="D28" s="471" t="s">
        <v>302</v>
      </c>
      <c r="E28" s="471" t="s">
        <v>641</v>
      </c>
      <c r="F28" s="476">
        <v>0</v>
      </c>
      <c r="G28" s="476">
        <f t="shared" si="2"/>
        <v>0</v>
      </c>
      <c r="H28" s="476">
        <v>0</v>
      </c>
      <c r="I28" s="476">
        <v>0</v>
      </c>
      <c r="J28" s="476">
        <v>0</v>
      </c>
      <c r="K28" s="471"/>
      <c r="L28" s="471"/>
      <c r="M28" s="477">
        <v>0</v>
      </c>
      <c r="N28" s="477">
        <v>0</v>
      </c>
      <c r="O28" s="481">
        <v>0</v>
      </c>
      <c r="P28" s="481">
        <v>0</v>
      </c>
      <c r="Q28" s="481">
        <v>0</v>
      </c>
      <c r="S28" s="477">
        <v>0</v>
      </c>
      <c r="T28" s="478">
        <v>0</v>
      </c>
      <c r="U28" s="478">
        <v>0</v>
      </c>
      <c r="V28" s="479">
        <v>0</v>
      </c>
      <c r="W28" s="478">
        <v>0</v>
      </c>
      <c r="Y28" s="478">
        <f t="shared" si="1"/>
        <v>0</v>
      </c>
      <c r="Z28" s="480"/>
    </row>
    <row r="29" spans="1:26" s="475" customFormat="1" ht="11.4" customHeight="1">
      <c r="A29" s="471">
        <v>14</v>
      </c>
      <c r="B29" s="471" t="s">
        <v>628</v>
      </c>
      <c r="C29" s="471" t="s">
        <v>628</v>
      </c>
      <c r="D29" s="471" t="s">
        <v>302</v>
      </c>
      <c r="E29" s="471" t="s">
        <v>641</v>
      </c>
      <c r="F29" s="476">
        <v>0</v>
      </c>
      <c r="G29" s="476">
        <f t="shared" si="2"/>
        <v>0</v>
      </c>
      <c r="H29" s="476">
        <v>-0.27470999993238399</v>
      </c>
      <c r="I29" s="476">
        <v>0</v>
      </c>
      <c r="J29" s="476">
        <v>4.5474735088646402E-13</v>
      </c>
      <c r="K29" s="471"/>
      <c r="L29" s="471" t="s">
        <v>642</v>
      </c>
      <c r="M29" s="477">
        <v>0</v>
      </c>
      <c r="N29" s="477">
        <v>-0.28470999975775202</v>
      </c>
      <c r="O29" s="481">
        <v>0</v>
      </c>
      <c r="P29" s="481">
        <v>0</v>
      </c>
      <c r="Q29" s="481">
        <v>0</v>
      </c>
      <c r="S29" s="477">
        <v>-19900.505508599701</v>
      </c>
      <c r="T29" s="478">
        <v>-52889.2601086</v>
      </c>
      <c r="U29" s="478">
        <v>-0.53281820001939195</v>
      </c>
      <c r="V29" s="479">
        <v>0</v>
      </c>
      <c r="W29" s="478">
        <v>0</v>
      </c>
      <c r="Y29" s="478">
        <f t="shared" si="1"/>
        <v>-72790.857855399416</v>
      </c>
      <c r="Z29" s="480"/>
    </row>
    <row r="30" spans="1:26" s="475" customFormat="1" ht="14.3">
      <c r="A30" s="471">
        <v>15</v>
      </c>
      <c r="B30" s="471" t="s">
        <v>629</v>
      </c>
      <c r="C30" s="471" t="s">
        <v>629</v>
      </c>
      <c r="D30" s="471" t="s">
        <v>302</v>
      </c>
      <c r="E30" s="471" t="s">
        <v>641</v>
      </c>
      <c r="F30" s="476">
        <v>-436.8</v>
      </c>
      <c r="G30" s="476">
        <f t="shared" si="2"/>
        <v>-60684.624000000003</v>
      </c>
      <c r="H30" s="476">
        <v>-60684.631999999998</v>
      </c>
      <c r="I30" s="476">
        <v>0</v>
      </c>
      <c r="J30" s="476">
        <v>436.8</v>
      </c>
      <c r="K30" s="471"/>
      <c r="L30" s="471" t="s">
        <v>642</v>
      </c>
      <c r="M30" s="477">
        <v>-61186.942000000003</v>
      </c>
      <c r="N30" s="477">
        <v>-61317.982000000004</v>
      </c>
      <c r="O30" s="481">
        <v>-61296.15</v>
      </c>
      <c r="P30" s="481">
        <v>-60754.52</v>
      </c>
      <c r="Q30" s="481">
        <v>-60352.66</v>
      </c>
      <c r="R30" s="481">
        <v>-103863.24</v>
      </c>
      <c r="S30" s="477">
        <v>-106095.792</v>
      </c>
      <c r="T30" s="478">
        <v>-105808.212</v>
      </c>
      <c r="U30" s="478">
        <v>-105815.772</v>
      </c>
      <c r="V30" s="479">
        <v>-756.8</v>
      </c>
      <c r="W30" s="478">
        <v>-105641.72</v>
      </c>
      <c r="Y30" s="478">
        <f t="shared" si="1"/>
        <v>-893137.62200000009</v>
      </c>
      <c r="Z30" s="480"/>
    </row>
    <row r="31" spans="1:26" s="475" customFormat="1" ht="14.3">
      <c r="A31" s="475">
        <v>23</v>
      </c>
      <c r="B31" s="475" t="s">
        <v>645</v>
      </c>
      <c r="C31" s="475" t="s">
        <v>645</v>
      </c>
      <c r="D31" s="475" t="s">
        <v>302</v>
      </c>
      <c r="E31" s="475" t="s">
        <v>641</v>
      </c>
      <c r="F31" s="476"/>
      <c r="G31" s="476">
        <f t="shared" si="2"/>
        <v>0</v>
      </c>
      <c r="H31" s="476"/>
      <c r="I31" s="476"/>
      <c r="J31" s="476"/>
      <c r="K31" s="471"/>
      <c r="L31" s="471"/>
      <c r="M31" s="477"/>
      <c r="N31" s="477"/>
      <c r="O31" s="481"/>
      <c r="P31" s="481"/>
      <c r="Q31" s="481"/>
      <c r="R31" s="481"/>
      <c r="S31" s="477"/>
      <c r="T31" s="477">
        <v>-139.81000000000901</v>
      </c>
      <c r="U31" s="478">
        <v>-139.82000000000701</v>
      </c>
      <c r="V31" s="479">
        <v>-1</v>
      </c>
      <c r="W31" s="478">
        <v>-139.59</v>
      </c>
      <c r="Y31" s="478">
        <f t="shared" si="1"/>
        <v>-420.22000000001606</v>
      </c>
      <c r="Z31" s="480"/>
    </row>
    <row r="32" spans="1:26" s="491" customFormat="1" ht="14.3">
      <c r="A32" s="483">
        <v>26</v>
      </c>
      <c r="B32" s="483" t="s">
        <v>455</v>
      </c>
      <c r="C32" s="483" t="s">
        <v>455</v>
      </c>
      <c r="D32" s="483" t="s">
        <v>302</v>
      </c>
      <c r="E32" s="483" t="s">
        <v>641</v>
      </c>
      <c r="F32" s="484"/>
      <c r="G32" s="476">
        <f t="shared" si="2"/>
        <v>0</v>
      </c>
      <c r="H32" s="484"/>
      <c r="I32" s="484"/>
      <c r="J32" s="484"/>
      <c r="K32" s="483"/>
      <c r="L32" s="483"/>
      <c r="M32" s="485"/>
      <c r="N32" s="485"/>
      <c r="O32" s="487"/>
      <c r="P32" s="487"/>
      <c r="Q32" s="487"/>
      <c r="R32" s="486"/>
      <c r="S32" s="485"/>
      <c r="T32" s="486">
        <v>-24763147.199999999</v>
      </c>
      <c r="U32" s="486">
        <v>-62656138.399999999</v>
      </c>
      <c r="V32" s="488">
        <v>-713861.45</v>
      </c>
      <c r="W32" s="486">
        <v>-99647919.819999993</v>
      </c>
      <c r="X32" s="489"/>
      <c r="Y32" s="486">
        <f>SUM(H32:W32)</f>
        <v>-187781066.87</v>
      </c>
      <c r="Z32" s="490" t="s">
        <v>650</v>
      </c>
    </row>
    <row r="33" spans="2:23" s="475" customFormat="1">
      <c r="M33" s="477">
        <f t="shared" ref="M33:S33" si="3">SUM(M2:M30)</f>
        <v>-59289218.942000002</v>
      </c>
      <c r="N33" s="477">
        <f t="shared" si="3"/>
        <v>-59930619.666710004</v>
      </c>
      <c r="O33" s="478">
        <f t="shared" si="3"/>
        <v>-60571709.470000006</v>
      </c>
      <c r="P33" s="481">
        <f t="shared" si="3"/>
        <v>-61193362.220000006</v>
      </c>
      <c r="Q33" s="481">
        <f t="shared" si="3"/>
        <v>-62557100.980000004</v>
      </c>
      <c r="R33" s="478">
        <f t="shared" si="3"/>
        <v>-71005584.559999987</v>
      </c>
      <c r="S33" s="478">
        <f t="shared" si="3"/>
        <v>-51056029.317508601</v>
      </c>
      <c r="T33" s="478">
        <f>SUM(T2:T32)</f>
        <v>-71558729.649608597</v>
      </c>
      <c r="U33" s="478">
        <f>SUM(U2:U32)</f>
        <v>-113129855.60891819</v>
      </c>
      <c r="V33" s="495"/>
      <c r="W33" s="478">
        <f>SUM(W2:W32)</f>
        <v>-142940556.43000001</v>
      </c>
    </row>
    <row r="34" spans="2:23" s="475" customFormat="1">
      <c r="B34" s="496" t="s">
        <v>646</v>
      </c>
      <c r="C34" s="496"/>
      <c r="D34" s="496"/>
      <c r="E34" s="496"/>
      <c r="F34" s="497">
        <f>SUM(F2:F23)+SUM(F25:F30)*138.93</f>
        <v>-58247363.824000001</v>
      </c>
      <c r="G34" s="497"/>
      <c r="H34" s="496"/>
      <c r="M34" s="478">
        <v>4.7899998724460602E-2</v>
      </c>
      <c r="N34" s="478">
        <v>-0.22971000522375107</v>
      </c>
      <c r="O34" s="478">
        <v>-0.45000000298023224</v>
      </c>
      <c r="P34" s="478">
        <v>7.999999076128006E-2</v>
      </c>
      <c r="Q34" s="478">
        <v>-0.45000000298023224</v>
      </c>
      <c r="R34" s="478">
        <v>7.0000007748603821E-2</v>
      </c>
      <c r="S34" s="478">
        <v>-0.454202800989151</v>
      </c>
      <c r="T34" s="478">
        <v>-0.454202800989151</v>
      </c>
      <c r="V34" s="498"/>
      <c r="W34" s="478">
        <v>9.0000003576278687E-2</v>
      </c>
    </row>
    <row r="35" spans="2:23" s="475" customFormat="1">
      <c r="B35" s="496" t="s">
        <v>647</v>
      </c>
      <c r="C35" s="496"/>
      <c r="D35" s="496"/>
      <c r="E35" s="496"/>
      <c r="F35" s="497">
        <v>-58247364.459899999</v>
      </c>
      <c r="G35" s="497"/>
      <c r="S35" s="477"/>
      <c r="V35" s="498"/>
      <c r="W35" s="499"/>
    </row>
    <row r="36" spans="2:23" s="475" customFormat="1">
      <c r="B36" s="500" t="s">
        <v>291</v>
      </c>
      <c r="C36" s="500"/>
      <c r="D36" s="500"/>
      <c r="E36" s="500"/>
      <c r="F36" s="501">
        <f>F34-F35</f>
        <v>0.63589999824762344</v>
      </c>
      <c r="G36" s="501"/>
      <c r="T36" s="478"/>
      <c r="V36" s="498"/>
    </row>
    <row r="37" spans="2:23" s="475" customFormat="1">
      <c r="F37" s="502" t="s">
        <v>648</v>
      </c>
      <c r="G37" s="502"/>
      <c r="S37" s="478"/>
      <c r="V37" s="498"/>
    </row>
    <row r="38" spans="2:23" s="475" customFormat="1">
      <c r="S38" s="499"/>
      <c r="V38" s="498"/>
    </row>
    <row r="39" spans="2:23" s="475" customFormat="1">
      <c r="V39" s="498"/>
    </row>
    <row r="40" spans="2:23" s="475" customFormat="1">
      <c r="B40" s="615" t="s">
        <v>773</v>
      </c>
      <c r="E40" s="475" t="s">
        <v>589</v>
      </c>
      <c r="F40" s="478">
        <f>F7</f>
        <v>-202400</v>
      </c>
      <c r="V40" s="478">
        <f>V7</f>
        <v>-269900</v>
      </c>
      <c r="W40" s="478">
        <f>V40/139.59</f>
        <v>-1933.5195930940611</v>
      </c>
    </row>
    <row r="41" spans="2:23" s="475" customFormat="1">
      <c r="E41" s="475" t="s">
        <v>542</v>
      </c>
      <c r="F41" s="478">
        <f>F8+G25</f>
        <v>-52822992.200000003</v>
      </c>
      <c r="V41" s="478">
        <f>V8+W25</f>
        <v>-41809213.299999997</v>
      </c>
      <c r="W41" s="478">
        <f>V41/139.59</f>
        <v>-299514.38713374879</v>
      </c>
    </row>
    <row r="42" spans="2:23" s="475" customFormat="1">
      <c r="E42" s="475" t="s">
        <v>390</v>
      </c>
      <c r="F42" s="478">
        <f>F9</f>
        <v>-5016690</v>
      </c>
      <c r="V42" s="478">
        <f>V9</f>
        <v>-3284</v>
      </c>
      <c r="W42" s="478">
        <f t="shared" ref="W42" si="4">V42/139.59</f>
        <v>-23.526040547317141</v>
      </c>
    </row>
    <row r="43" spans="2:23" s="475" customFormat="1">
      <c r="E43" s="475" t="s">
        <v>455</v>
      </c>
      <c r="F43" s="478">
        <f>F32</f>
        <v>0</v>
      </c>
      <c r="S43" s="475">
        <v>-1</v>
      </c>
      <c r="T43" s="475" t="s">
        <v>613</v>
      </c>
      <c r="V43" s="478">
        <f>W32</f>
        <v>-99647919.819999993</v>
      </c>
      <c r="W43" s="478">
        <f>V43/139.59</f>
        <v>-713861.4501038756</v>
      </c>
    </row>
    <row r="44" spans="2:23" s="475" customFormat="1">
      <c r="F44" s="616">
        <f>SUM(F40:F43)</f>
        <v>-58042082.200000003</v>
      </c>
      <c r="Q44" s="475" t="s">
        <v>649</v>
      </c>
      <c r="R44" s="478">
        <f>W8+W25</f>
        <v>-41809213.299999997</v>
      </c>
      <c r="S44" s="478">
        <f>R44*$S$43</f>
        <v>41809213.299999997</v>
      </c>
      <c r="T44" s="492">
        <v>19539218.890799999</v>
      </c>
      <c r="U44" s="492"/>
      <c r="V44" s="616">
        <f>SUM(V40:V43)</f>
        <v>-141730317.12</v>
      </c>
    </row>
    <row r="45" spans="2:23" s="475" customFormat="1">
      <c r="Q45" s="475" t="s">
        <v>455</v>
      </c>
      <c r="R45" s="478">
        <f>W32</f>
        <v>-99647919.819999993</v>
      </c>
      <c r="S45" s="478">
        <f t="shared" ref="S45:S47" si="5">R45*$S$43</f>
        <v>99647919.819999993</v>
      </c>
      <c r="T45" s="492">
        <v>378651716.20550001</v>
      </c>
      <c r="V45" s="498"/>
    </row>
    <row r="46" spans="2:23" s="475" customFormat="1">
      <c r="E46" s="475" t="s">
        <v>774</v>
      </c>
      <c r="F46" s="616">
        <f>F34-F44</f>
        <v>-205281.62399999797</v>
      </c>
      <c r="Q46" s="475" t="s">
        <v>589</v>
      </c>
      <c r="R46" s="478">
        <f>W7</f>
        <v>-269900</v>
      </c>
      <c r="S46" s="478">
        <f t="shared" si="5"/>
        <v>269900</v>
      </c>
      <c r="T46" s="492">
        <v>930200</v>
      </c>
      <c r="V46" s="617">
        <f>W33-V44</f>
        <v>-1210239.3100000024</v>
      </c>
    </row>
    <row r="47" spans="2:23">
      <c r="Q47" s="503" t="s">
        <v>390</v>
      </c>
      <c r="R47" s="504">
        <f>W26+W9</f>
        <v>-701234</v>
      </c>
      <c r="S47" s="478">
        <f t="shared" si="5"/>
        <v>701234</v>
      </c>
      <c r="T47" s="505">
        <v>7633823</v>
      </c>
    </row>
    <row r="48" spans="2:23">
      <c r="R48" s="506">
        <f>SUBTOTAL(9,R44:R47)</f>
        <v>-142428267.12</v>
      </c>
      <c r="S48" s="478">
        <f>SUBTOTAL(9,S44:S47)</f>
        <v>142428267.12</v>
      </c>
      <c r="T48" s="507"/>
    </row>
    <row r="49" spans="18:20">
      <c r="R49" s="508">
        <f>U44</f>
        <v>0</v>
      </c>
      <c r="T49" s="507"/>
    </row>
    <row r="50" spans="18:20">
      <c r="R50" s="509">
        <f>R48+R49</f>
        <v>-142428267.12</v>
      </c>
      <c r="T50" s="507"/>
    </row>
    <row r="51" spans="18:20">
      <c r="T51" s="507"/>
    </row>
    <row r="52" spans="18:20" ht="14.3">
      <c r="R52" s="483" t="s">
        <v>615</v>
      </c>
      <c r="S52" s="507">
        <f>SUMIF($E:$E,R52,$W:$W)</f>
        <v>-40667516.82</v>
      </c>
      <c r="T52" s="507">
        <f>SUMIF($E:$E,R52,$F:$F)+328925</f>
        <v>-57677145.200000003</v>
      </c>
    </row>
    <row r="53" spans="18:20" ht="14.3">
      <c r="R53" s="483" t="s">
        <v>641</v>
      </c>
      <c r="S53" s="507">
        <f>SUMIF($E:$E,R53,$W:$W)</f>
        <v>-102273039.61</v>
      </c>
      <c r="T53" s="507">
        <f>SUMIF($E:$E,R53,$F:$F)</f>
        <v>-1736.8</v>
      </c>
    </row>
    <row r="54" spans="18:20">
      <c r="S54" s="507">
        <f>SUBTOTAL(9,S52:S53)</f>
        <v>-142940556.43000001</v>
      </c>
      <c r="T54" s="507">
        <f>SUBTOTAL(9,T52:T53)</f>
        <v>-57678882</v>
      </c>
    </row>
    <row r="55" spans="18:20">
      <c r="R55" s="503" t="s">
        <v>402</v>
      </c>
      <c r="S55" s="507">
        <v>8.531498908996582E-2</v>
      </c>
      <c r="T55" s="507">
        <v>58247364.459899999</v>
      </c>
    </row>
    <row r="56" spans="18:20">
      <c r="S56" s="507"/>
      <c r="T56" s="507">
        <f>T54+T55</f>
        <v>568482.4598999992</v>
      </c>
    </row>
    <row r="57" spans="18:20">
      <c r="S57" s="507"/>
      <c r="T57" s="507"/>
    </row>
    <row r="58" spans="18:20">
      <c r="S58" s="507"/>
    </row>
    <row r="59" spans="18:20">
      <c r="S59" s="507"/>
    </row>
    <row r="60" spans="18:20">
      <c r="S60" s="507"/>
    </row>
  </sheetData>
  <autoFilter ref="A1:Z37">
    <filterColumn colId="5">
      <filters blank="1">
        <filter val="(1.300)"/>
        <filter val="(11.100)"/>
        <filter val="(2.000)"/>
        <filter val="(2.500)"/>
        <filter val="(202.400)"/>
        <filter val="(24.000)"/>
        <filter val="(29.000)"/>
        <filter val="(3.800)"/>
        <filter val="(4.400)"/>
        <filter val="(437)"/>
        <filter val="(5.016.690)"/>
        <filter val="(52.642.383)"/>
        <filter val="(58.247.364)"/>
        <filter val="(6.835)"/>
        <filter val="(60.312)"/>
        <filter val="(650)"/>
        <filter val="1"/>
        <filter val="m"/>
      </filters>
    </filterColumn>
    <filterColumn colId="6"/>
    <filterColumn colId="21"/>
  </autoFilter>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sheetPr codeName="Sheet34">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7.75"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38</v>
      </c>
      <c r="D4" s="24"/>
      <c r="E4" s="25"/>
      <c r="F4" s="25"/>
      <c r="G4" s="25"/>
      <c r="H4" s="25"/>
      <c r="I4" s="25"/>
      <c r="J4" s="25"/>
      <c r="K4" s="26"/>
      <c r="L4" s="27"/>
      <c r="M4" s="28"/>
      <c r="N4" s="29"/>
    </row>
    <row r="5" spans="1:14" s="6" customFormat="1" ht="12.85">
      <c r="B5" s="30" t="s">
        <v>5</v>
      </c>
      <c r="C5" s="31" t="s">
        <v>41</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39</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40</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sheetPr codeName="Sheet35">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8.625"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42</v>
      </c>
      <c r="D4" s="24"/>
      <c r="E4" s="25"/>
      <c r="F4" s="25"/>
      <c r="G4" s="25"/>
      <c r="H4" s="25"/>
      <c r="I4" s="25"/>
      <c r="J4" s="25"/>
      <c r="K4" s="26"/>
      <c r="L4" s="27"/>
      <c r="M4" s="28"/>
      <c r="N4" s="29"/>
    </row>
    <row r="5" spans="1:14" s="6" customFormat="1" ht="12.85">
      <c r="B5" s="30" t="s">
        <v>5</v>
      </c>
      <c r="C5" s="31" t="s">
        <v>45</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43</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44</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sheetPr codeName="Sheet37">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7.875"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59</v>
      </c>
      <c r="D4" s="24"/>
      <c r="E4" s="25"/>
      <c r="F4" s="25"/>
      <c r="G4" s="25"/>
      <c r="H4" s="25"/>
      <c r="I4" s="25"/>
      <c r="J4" s="25"/>
      <c r="K4" s="26"/>
      <c r="L4" s="27"/>
      <c r="M4" s="28"/>
      <c r="N4" s="29"/>
    </row>
    <row r="5" spans="1:14" s="6" customFormat="1" ht="12.85">
      <c r="B5" s="30" t="s">
        <v>5</v>
      </c>
      <c r="C5" s="31" t="s">
        <v>62</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60</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61</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xl/worksheets/sheet7.xml><?xml version="1.0" encoding="utf-8"?>
<worksheet xmlns="http://schemas.openxmlformats.org/spreadsheetml/2006/main" xmlns:r="http://schemas.openxmlformats.org/officeDocument/2006/relationships">
  <sheetPr codeName="Sheet38">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7.25"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63</v>
      </c>
      <c r="D4" s="24"/>
      <c r="E4" s="25"/>
      <c r="F4" s="25"/>
      <c r="G4" s="25"/>
      <c r="H4" s="25"/>
      <c r="I4" s="25"/>
      <c r="J4" s="25"/>
      <c r="K4" s="26"/>
      <c r="L4" s="27"/>
      <c r="M4" s="28"/>
      <c r="N4" s="29"/>
    </row>
    <row r="5" spans="1:14" s="6" customFormat="1" ht="12.85">
      <c r="B5" s="30" t="s">
        <v>5</v>
      </c>
      <c r="C5" s="31" t="s">
        <v>66</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64</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65</v>
      </c>
      <c r="B11" s="67" t="s">
        <v>18</v>
      </c>
      <c r="C11" s="68"/>
      <c r="D11" s="68"/>
      <c r="E11" s="68"/>
      <c r="F11" s="68"/>
      <c r="G11" s="68"/>
      <c r="H11" s="68"/>
      <c r="I11" s="71"/>
      <c r="J11" s="62"/>
      <c r="L11" s="72"/>
    </row>
  </sheetData>
  <pageMargins left="0.47" right="0.75" top="0.54" bottom="1" header="0.49" footer="0.5"/>
  <pageSetup paperSize="9" scale="68" fitToHeight="0" orientation="portrait" horizontalDpi="300" verticalDpi="300" r:id="rId1"/>
  <headerFooter alignWithMargins="0"/>
</worksheet>
</file>

<file path=xl/worksheets/sheet8.xml><?xml version="1.0" encoding="utf-8"?>
<worksheet xmlns="http://schemas.openxmlformats.org/spreadsheetml/2006/main" xmlns:r="http://schemas.openxmlformats.org/officeDocument/2006/relationships">
  <sheetPr codeName="Sheet39">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7.75"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67</v>
      </c>
      <c r="D4" s="24"/>
      <c r="E4" s="25"/>
      <c r="F4" s="25"/>
      <c r="G4" s="25"/>
      <c r="H4" s="25"/>
      <c r="I4" s="25"/>
      <c r="J4" s="25"/>
      <c r="K4" s="26"/>
      <c r="L4" s="27"/>
      <c r="M4" s="28"/>
      <c r="N4" s="29"/>
    </row>
    <row r="5" spans="1:14" s="6" customFormat="1" ht="12.85">
      <c r="B5" s="30" t="s">
        <v>5</v>
      </c>
      <c r="C5" s="31" t="s">
        <v>70</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68</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69</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xl/worksheets/sheet9.xml><?xml version="1.0" encoding="utf-8"?>
<worksheet xmlns="http://schemas.openxmlformats.org/spreadsheetml/2006/main" xmlns:r="http://schemas.openxmlformats.org/officeDocument/2006/relationships">
  <sheetPr codeName="Sheet41">
    <tabColor rgb="FF7D7D7D"/>
    <pageSetUpPr fitToPage="1"/>
  </sheetPr>
  <dimension ref="A1:N11"/>
  <sheetViews>
    <sheetView showGridLines="0" workbookViewId="0">
      <pane ySplit="10" topLeftCell="A11" activePane="bottomLeft" state="frozen"/>
      <selection activeCell="A2" sqref="A2"/>
      <selection pane="bottomLeft" activeCell="C10" sqref="C10"/>
    </sheetView>
  </sheetViews>
  <sheetFormatPr defaultColWidth="11.375" defaultRowHeight="10.7" outlineLevelCol="1"/>
  <cols>
    <col min="1" max="1" width="7.875" style="1" bestFit="1" customWidth="1"/>
    <col min="2" max="2" width="32.625" style="64" customWidth="1"/>
    <col min="3" max="4" width="11.125" style="64" customWidth="1"/>
    <col min="5" max="5" width="11.125" style="65" customWidth="1"/>
    <col min="6" max="6" width="11.125" style="64" hidden="1" customWidth="1" outlineLevel="1"/>
    <col min="7" max="7" width="11.125" style="64" customWidth="1" collapsed="1"/>
    <col min="8" max="8" width="11.125" style="64" customWidth="1"/>
    <col min="9" max="9" width="11.125" style="5" customWidth="1"/>
    <col min="10" max="10" width="3.75" style="1" customWidth="1"/>
    <col min="11" max="11" width="4" style="1" customWidth="1"/>
    <col min="12" max="12" width="7.625" style="1" customWidth="1"/>
    <col min="13" max="14" width="6.25" style="1" customWidth="1"/>
    <col min="15" max="256" width="11.375" style="1"/>
    <col min="257" max="257" width="6.625" style="1" bestFit="1" customWidth="1"/>
    <col min="258" max="258" width="32.625" style="1" customWidth="1"/>
    <col min="259" max="261" width="11.125" style="1" customWidth="1"/>
    <col min="262" max="262" width="0" style="1" hidden="1" customWidth="1"/>
    <col min="263" max="265" width="11.125" style="1" customWidth="1"/>
    <col min="266" max="266" width="3.75" style="1" customWidth="1"/>
    <col min="267" max="267" width="4" style="1" customWidth="1"/>
    <col min="268" max="268" width="7.625" style="1" customWidth="1"/>
    <col min="269" max="270" width="6.25" style="1" customWidth="1"/>
    <col min="271" max="512" width="11.375" style="1"/>
    <col min="513" max="513" width="6.625" style="1" bestFit="1" customWidth="1"/>
    <col min="514" max="514" width="32.625" style="1" customWidth="1"/>
    <col min="515" max="517" width="11.125" style="1" customWidth="1"/>
    <col min="518" max="518" width="0" style="1" hidden="1" customWidth="1"/>
    <col min="519" max="521" width="11.125" style="1" customWidth="1"/>
    <col min="522" max="522" width="3.75" style="1" customWidth="1"/>
    <col min="523" max="523" width="4" style="1" customWidth="1"/>
    <col min="524" max="524" width="7.625" style="1" customWidth="1"/>
    <col min="525" max="526" width="6.25" style="1" customWidth="1"/>
    <col min="527" max="768" width="11.375" style="1"/>
    <col min="769" max="769" width="6.625" style="1" bestFit="1" customWidth="1"/>
    <col min="770" max="770" width="32.625" style="1" customWidth="1"/>
    <col min="771" max="773" width="11.125" style="1" customWidth="1"/>
    <col min="774" max="774" width="0" style="1" hidden="1" customWidth="1"/>
    <col min="775" max="777" width="11.125" style="1" customWidth="1"/>
    <col min="778" max="778" width="3.75" style="1" customWidth="1"/>
    <col min="779" max="779" width="4" style="1" customWidth="1"/>
    <col min="780" max="780" width="7.625" style="1" customWidth="1"/>
    <col min="781" max="782" width="6.25" style="1" customWidth="1"/>
    <col min="783" max="1024" width="11.375" style="1"/>
    <col min="1025" max="1025" width="6.625" style="1" bestFit="1" customWidth="1"/>
    <col min="1026" max="1026" width="32.625" style="1" customWidth="1"/>
    <col min="1027" max="1029" width="11.125" style="1" customWidth="1"/>
    <col min="1030" max="1030" width="0" style="1" hidden="1" customWidth="1"/>
    <col min="1031" max="1033" width="11.125" style="1" customWidth="1"/>
    <col min="1034" max="1034" width="3.75" style="1" customWidth="1"/>
    <col min="1035" max="1035" width="4" style="1" customWidth="1"/>
    <col min="1036" max="1036" width="7.625" style="1" customWidth="1"/>
    <col min="1037" max="1038" width="6.25" style="1" customWidth="1"/>
    <col min="1039" max="1280" width="11.375" style="1"/>
    <col min="1281" max="1281" width="6.625" style="1" bestFit="1" customWidth="1"/>
    <col min="1282" max="1282" width="32.625" style="1" customWidth="1"/>
    <col min="1283" max="1285" width="11.125" style="1" customWidth="1"/>
    <col min="1286" max="1286" width="0" style="1" hidden="1" customWidth="1"/>
    <col min="1287" max="1289" width="11.125" style="1" customWidth="1"/>
    <col min="1290" max="1290" width="3.75" style="1" customWidth="1"/>
    <col min="1291" max="1291" width="4" style="1" customWidth="1"/>
    <col min="1292" max="1292" width="7.625" style="1" customWidth="1"/>
    <col min="1293" max="1294" width="6.25" style="1" customWidth="1"/>
    <col min="1295" max="1536" width="11.375" style="1"/>
    <col min="1537" max="1537" width="6.625" style="1" bestFit="1" customWidth="1"/>
    <col min="1538" max="1538" width="32.625" style="1" customWidth="1"/>
    <col min="1539" max="1541" width="11.125" style="1" customWidth="1"/>
    <col min="1542" max="1542" width="0" style="1" hidden="1" customWidth="1"/>
    <col min="1543" max="1545" width="11.125" style="1" customWidth="1"/>
    <col min="1546" max="1546" width="3.75" style="1" customWidth="1"/>
    <col min="1547" max="1547" width="4" style="1" customWidth="1"/>
    <col min="1548" max="1548" width="7.625" style="1" customWidth="1"/>
    <col min="1549" max="1550" width="6.25" style="1" customWidth="1"/>
    <col min="1551" max="1792" width="11.375" style="1"/>
    <col min="1793" max="1793" width="6.625" style="1" bestFit="1" customWidth="1"/>
    <col min="1794" max="1794" width="32.625" style="1" customWidth="1"/>
    <col min="1795" max="1797" width="11.125" style="1" customWidth="1"/>
    <col min="1798" max="1798" width="0" style="1" hidden="1" customWidth="1"/>
    <col min="1799" max="1801" width="11.125" style="1" customWidth="1"/>
    <col min="1802" max="1802" width="3.75" style="1" customWidth="1"/>
    <col min="1803" max="1803" width="4" style="1" customWidth="1"/>
    <col min="1804" max="1804" width="7.625" style="1" customWidth="1"/>
    <col min="1805" max="1806" width="6.25" style="1" customWidth="1"/>
    <col min="1807" max="2048" width="11.375" style="1"/>
    <col min="2049" max="2049" width="6.625" style="1" bestFit="1" customWidth="1"/>
    <col min="2050" max="2050" width="32.625" style="1" customWidth="1"/>
    <col min="2051" max="2053" width="11.125" style="1" customWidth="1"/>
    <col min="2054" max="2054" width="0" style="1" hidden="1" customWidth="1"/>
    <col min="2055" max="2057" width="11.125" style="1" customWidth="1"/>
    <col min="2058" max="2058" width="3.75" style="1" customWidth="1"/>
    <col min="2059" max="2059" width="4" style="1" customWidth="1"/>
    <col min="2060" max="2060" width="7.625" style="1" customWidth="1"/>
    <col min="2061" max="2062" width="6.25" style="1" customWidth="1"/>
    <col min="2063" max="2304" width="11.375" style="1"/>
    <col min="2305" max="2305" width="6.625" style="1" bestFit="1" customWidth="1"/>
    <col min="2306" max="2306" width="32.625" style="1" customWidth="1"/>
    <col min="2307" max="2309" width="11.125" style="1" customWidth="1"/>
    <col min="2310" max="2310" width="0" style="1" hidden="1" customWidth="1"/>
    <col min="2311" max="2313" width="11.125" style="1" customWidth="1"/>
    <col min="2314" max="2314" width="3.75" style="1" customWidth="1"/>
    <col min="2315" max="2315" width="4" style="1" customWidth="1"/>
    <col min="2316" max="2316" width="7.625" style="1" customWidth="1"/>
    <col min="2317" max="2318" width="6.25" style="1" customWidth="1"/>
    <col min="2319" max="2560" width="11.375" style="1"/>
    <col min="2561" max="2561" width="6.625" style="1" bestFit="1" customWidth="1"/>
    <col min="2562" max="2562" width="32.625" style="1" customWidth="1"/>
    <col min="2563" max="2565" width="11.125" style="1" customWidth="1"/>
    <col min="2566" max="2566" width="0" style="1" hidden="1" customWidth="1"/>
    <col min="2567" max="2569" width="11.125" style="1" customWidth="1"/>
    <col min="2570" max="2570" width="3.75" style="1" customWidth="1"/>
    <col min="2571" max="2571" width="4" style="1" customWidth="1"/>
    <col min="2572" max="2572" width="7.625" style="1" customWidth="1"/>
    <col min="2573" max="2574" width="6.25" style="1" customWidth="1"/>
    <col min="2575" max="2816" width="11.375" style="1"/>
    <col min="2817" max="2817" width="6.625" style="1" bestFit="1" customWidth="1"/>
    <col min="2818" max="2818" width="32.625" style="1" customWidth="1"/>
    <col min="2819" max="2821" width="11.125" style="1" customWidth="1"/>
    <col min="2822" max="2822" width="0" style="1" hidden="1" customWidth="1"/>
    <col min="2823" max="2825" width="11.125" style="1" customWidth="1"/>
    <col min="2826" max="2826" width="3.75" style="1" customWidth="1"/>
    <col min="2827" max="2827" width="4" style="1" customWidth="1"/>
    <col min="2828" max="2828" width="7.625" style="1" customWidth="1"/>
    <col min="2829" max="2830" width="6.25" style="1" customWidth="1"/>
    <col min="2831" max="3072" width="11.375" style="1"/>
    <col min="3073" max="3073" width="6.625" style="1" bestFit="1" customWidth="1"/>
    <col min="3074" max="3074" width="32.625" style="1" customWidth="1"/>
    <col min="3075" max="3077" width="11.125" style="1" customWidth="1"/>
    <col min="3078" max="3078" width="0" style="1" hidden="1" customWidth="1"/>
    <col min="3079" max="3081" width="11.125" style="1" customWidth="1"/>
    <col min="3082" max="3082" width="3.75" style="1" customWidth="1"/>
    <col min="3083" max="3083" width="4" style="1" customWidth="1"/>
    <col min="3084" max="3084" width="7.625" style="1" customWidth="1"/>
    <col min="3085" max="3086" width="6.25" style="1" customWidth="1"/>
    <col min="3087" max="3328" width="11.375" style="1"/>
    <col min="3329" max="3329" width="6.625" style="1" bestFit="1" customWidth="1"/>
    <col min="3330" max="3330" width="32.625" style="1" customWidth="1"/>
    <col min="3331" max="3333" width="11.125" style="1" customWidth="1"/>
    <col min="3334" max="3334" width="0" style="1" hidden="1" customWidth="1"/>
    <col min="3335" max="3337" width="11.125" style="1" customWidth="1"/>
    <col min="3338" max="3338" width="3.75" style="1" customWidth="1"/>
    <col min="3339" max="3339" width="4" style="1" customWidth="1"/>
    <col min="3340" max="3340" width="7.625" style="1" customWidth="1"/>
    <col min="3341" max="3342" width="6.25" style="1" customWidth="1"/>
    <col min="3343" max="3584" width="11.375" style="1"/>
    <col min="3585" max="3585" width="6.625" style="1" bestFit="1" customWidth="1"/>
    <col min="3586" max="3586" width="32.625" style="1" customWidth="1"/>
    <col min="3587" max="3589" width="11.125" style="1" customWidth="1"/>
    <col min="3590" max="3590" width="0" style="1" hidden="1" customWidth="1"/>
    <col min="3591" max="3593" width="11.125" style="1" customWidth="1"/>
    <col min="3594" max="3594" width="3.75" style="1" customWidth="1"/>
    <col min="3595" max="3595" width="4" style="1" customWidth="1"/>
    <col min="3596" max="3596" width="7.625" style="1" customWidth="1"/>
    <col min="3597" max="3598" width="6.25" style="1" customWidth="1"/>
    <col min="3599" max="3840" width="11.375" style="1"/>
    <col min="3841" max="3841" width="6.625" style="1" bestFit="1" customWidth="1"/>
    <col min="3842" max="3842" width="32.625" style="1" customWidth="1"/>
    <col min="3843" max="3845" width="11.125" style="1" customWidth="1"/>
    <col min="3846" max="3846" width="0" style="1" hidden="1" customWidth="1"/>
    <col min="3847" max="3849" width="11.125" style="1" customWidth="1"/>
    <col min="3850" max="3850" width="3.75" style="1" customWidth="1"/>
    <col min="3851" max="3851" width="4" style="1" customWidth="1"/>
    <col min="3852" max="3852" width="7.625" style="1" customWidth="1"/>
    <col min="3853" max="3854" width="6.25" style="1" customWidth="1"/>
    <col min="3855" max="4096" width="11.375" style="1"/>
    <col min="4097" max="4097" width="6.625" style="1" bestFit="1" customWidth="1"/>
    <col min="4098" max="4098" width="32.625" style="1" customWidth="1"/>
    <col min="4099" max="4101" width="11.125" style="1" customWidth="1"/>
    <col min="4102" max="4102" width="0" style="1" hidden="1" customWidth="1"/>
    <col min="4103" max="4105" width="11.125" style="1" customWidth="1"/>
    <col min="4106" max="4106" width="3.75" style="1" customWidth="1"/>
    <col min="4107" max="4107" width="4" style="1" customWidth="1"/>
    <col min="4108" max="4108" width="7.625" style="1" customWidth="1"/>
    <col min="4109" max="4110" width="6.25" style="1" customWidth="1"/>
    <col min="4111" max="4352" width="11.375" style="1"/>
    <col min="4353" max="4353" width="6.625" style="1" bestFit="1" customWidth="1"/>
    <col min="4354" max="4354" width="32.625" style="1" customWidth="1"/>
    <col min="4355" max="4357" width="11.125" style="1" customWidth="1"/>
    <col min="4358" max="4358" width="0" style="1" hidden="1" customWidth="1"/>
    <col min="4359" max="4361" width="11.125" style="1" customWidth="1"/>
    <col min="4362" max="4362" width="3.75" style="1" customWidth="1"/>
    <col min="4363" max="4363" width="4" style="1" customWidth="1"/>
    <col min="4364" max="4364" width="7.625" style="1" customWidth="1"/>
    <col min="4365" max="4366" width="6.25" style="1" customWidth="1"/>
    <col min="4367" max="4608" width="11.375" style="1"/>
    <col min="4609" max="4609" width="6.625" style="1" bestFit="1" customWidth="1"/>
    <col min="4610" max="4610" width="32.625" style="1" customWidth="1"/>
    <col min="4611" max="4613" width="11.125" style="1" customWidth="1"/>
    <col min="4614" max="4614" width="0" style="1" hidden="1" customWidth="1"/>
    <col min="4615" max="4617" width="11.125" style="1" customWidth="1"/>
    <col min="4618" max="4618" width="3.75" style="1" customWidth="1"/>
    <col min="4619" max="4619" width="4" style="1" customWidth="1"/>
    <col min="4620" max="4620" width="7.625" style="1" customWidth="1"/>
    <col min="4621" max="4622" width="6.25" style="1" customWidth="1"/>
    <col min="4623" max="4864" width="11.375" style="1"/>
    <col min="4865" max="4865" width="6.625" style="1" bestFit="1" customWidth="1"/>
    <col min="4866" max="4866" width="32.625" style="1" customWidth="1"/>
    <col min="4867" max="4869" width="11.125" style="1" customWidth="1"/>
    <col min="4870" max="4870" width="0" style="1" hidden="1" customWidth="1"/>
    <col min="4871" max="4873" width="11.125" style="1" customWidth="1"/>
    <col min="4874" max="4874" width="3.75" style="1" customWidth="1"/>
    <col min="4875" max="4875" width="4" style="1" customWidth="1"/>
    <col min="4876" max="4876" width="7.625" style="1" customWidth="1"/>
    <col min="4877" max="4878" width="6.25" style="1" customWidth="1"/>
    <col min="4879" max="5120" width="11.375" style="1"/>
    <col min="5121" max="5121" width="6.625" style="1" bestFit="1" customWidth="1"/>
    <col min="5122" max="5122" width="32.625" style="1" customWidth="1"/>
    <col min="5123" max="5125" width="11.125" style="1" customWidth="1"/>
    <col min="5126" max="5126" width="0" style="1" hidden="1" customWidth="1"/>
    <col min="5127" max="5129" width="11.125" style="1" customWidth="1"/>
    <col min="5130" max="5130" width="3.75" style="1" customWidth="1"/>
    <col min="5131" max="5131" width="4" style="1" customWidth="1"/>
    <col min="5132" max="5132" width="7.625" style="1" customWidth="1"/>
    <col min="5133" max="5134" width="6.25" style="1" customWidth="1"/>
    <col min="5135" max="5376" width="11.375" style="1"/>
    <col min="5377" max="5377" width="6.625" style="1" bestFit="1" customWidth="1"/>
    <col min="5378" max="5378" width="32.625" style="1" customWidth="1"/>
    <col min="5379" max="5381" width="11.125" style="1" customWidth="1"/>
    <col min="5382" max="5382" width="0" style="1" hidden="1" customWidth="1"/>
    <col min="5383" max="5385" width="11.125" style="1" customWidth="1"/>
    <col min="5386" max="5386" width="3.75" style="1" customWidth="1"/>
    <col min="5387" max="5387" width="4" style="1" customWidth="1"/>
    <col min="5388" max="5388" width="7.625" style="1" customWidth="1"/>
    <col min="5389" max="5390" width="6.25" style="1" customWidth="1"/>
    <col min="5391" max="5632" width="11.375" style="1"/>
    <col min="5633" max="5633" width="6.625" style="1" bestFit="1" customWidth="1"/>
    <col min="5634" max="5634" width="32.625" style="1" customWidth="1"/>
    <col min="5635" max="5637" width="11.125" style="1" customWidth="1"/>
    <col min="5638" max="5638" width="0" style="1" hidden="1" customWidth="1"/>
    <col min="5639" max="5641" width="11.125" style="1" customWidth="1"/>
    <col min="5642" max="5642" width="3.75" style="1" customWidth="1"/>
    <col min="5643" max="5643" width="4" style="1" customWidth="1"/>
    <col min="5644" max="5644" width="7.625" style="1" customWidth="1"/>
    <col min="5645" max="5646" width="6.25" style="1" customWidth="1"/>
    <col min="5647" max="5888" width="11.375" style="1"/>
    <col min="5889" max="5889" width="6.625" style="1" bestFit="1" customWidth="1"/>
    <col min="5890" max="5890" width="32.625" style="1" customWidth="1"/>
    <col min="5891" max="5893" width="11.125" style="1" customWidth="1"/>
    <col min="5894" max="5894" width="0" style="1" hidden="1" customWidth="1"/>
    <col min="5895" max="5897" width="11.125" style="1" customWidth="1"/>
    <col min="5898" max="5898" width="3.75" style="1" customWidth="1"/>
    <col min="5899" max="5899" width="4" style="1" customWidth="1"/>
    <col min="5900" max="5900" width="7.625" style="1" customWidth="1"/>
    <col min="5901" max="5902" width="6.25" style="1" customWidth="1"/>
    <col min="5903" max="6144" width="11.375" style="1"/>
    <col min="6145" max="6145" width="6.625" style="1" bestFit="1" customWidth="1"/>
    <col min="6146" max="6146" width="32.625" style="1" customWidth="1"/>
    <col min="6147" max="6149" width="11.125" style="1" customWidth="1"/>
    <col min="6150" max="6150" width="0" style="1" hidden="1" customWidth="1"/>
    <col min="6151" max="6153" width="11.125" style="1" customWidth="1"/>
    <col min="6154" max="6154" width="3.75" style="1" customWidth="1"/>
    <col min="6155" max="6155" width="4" style="1" customWidth="1"/>
    <col min="6156" max="6156" width="7.625" style="1" customWidth="1"/>
    <col min="6157" max="6158" width="6.25" style="1" customWidth="1"/>
    <col min="6159" max="6400" width="11.375" style="1"/>
    <col min="6401" max="6401" width="6.625" style="1" bestFit="1" customWidth="1"/>
    <col min="6402" max="6402" width="32.625" style="1" customWidth="1"/>
    <col min="6403" max="6405" width="11.125" style="1" customWidth="1"/>
    <col min="6406" max="6406" width="0" style="1" hidden="1" customWidth="1"/>
    <col min="6407" max="6409" width="11.125" style="1" customWidth="1"/>
    <col min="6410" max="6410" width="3.75" style="1" customWidth="1"/>
    <col min="6411" max="6411" width="4" style="1" customWidth="1"/>
    <col min="6412" max="6412" width="7.625" style="1" customWidth="1"/>
    <col min="6413" max="6414" width="6.25" style="1" customWidth="1"/>
    <col min="6415" max="6656" width="11.375" style="1"/>
    <col min="6657" max="6657" width="6.625" style="1" bestFit="1" customWidth="1"/>
    <col min="6658" max="6658" width="32.625" style="1" customWidth="1"/>
    <col min="6659" max="6661" width="11.125" style="1" customWidth="1"/>
    <col min="6662" max="6662" width="0" style="1" hidden="1" customWidth="1"/>
    <col min="6663" max="6665" width="11.125" style="1" customWidth="1"/>
    <col min="6666" max="6666" width="3.75" style="1" customWidth="1"/>
    <col min="6667" max="6667" width="4" style="1" customWidth="1"/>
    <col min="6668" max="6668" width="7.625" style="1" customWidth="1"/>
    <col min="6669" max="6670" width="6.25" style="1" customWidth="1"/>
    <col min="6671" max="6912" width="11.375" style="1"/>
    <col min="6913" max="6913" width="6.625" style="1" bestFit="1" customWidth="1"/>
    <col min="6914" max="6914" width="32.625" style="1" customWidth="1"/>
    <col min="6915" max="6917" width="11.125" style="1" customWidth="1"/>
    <col min="6918" max="6918" width="0" style="1" hidden="1" customWidth="1"/>
    <col min="6919" max="6921" width="11.125" style="1" customWidth="1"/>
    <col min="6922" max="6922" width="3.75" style="1" customWidth="1"/>
    <col min="6923" max="6923" width="4" style="1" customWidth="1"/>
    <col min="6924" max="6924" width="7.625" style="1" customWidth="1"/>
    <col min="6925" max="6926" width="6.25" style="1" customWidth="1"/>
    <col min="6927" max="7168" width="11.375" style="1"/>
    <col min="7169" max="7169" width="6.625" style="1" bestFit="1" customWidth="1"/>
    <col min="7170" max="7170" width="32.625" style="1" customWidth="1"/>
    <col min="7171" max="7173" width="11.125" style="1" customWidth="1"/>
    <col min="7174" max="7174" width="0" style="1" hidden="1" customWidth="1"/>
    <col min="7175" max="7177" width="11.125" style="1" customWidth="1"/>
    <col min="7178" max="7178" width="3.75" style="1" customWidth="1"/>
    <col min="7179" max="7179" width="4" style="1" customWidth="1"/>
    <col min="7180" max="7180" width="7.625" style="1" customWidth="1"/>
    <col min="7181" max="7182" width="6.25" style="1" customWidth="1"/>
    <col min="7183" max="7424" width="11.375" style="1"/>
    <col min="7425" max="7425" width="6.625" style="1" bestFit="1" customWidth="1"/>
    <col min="7426" max="7426" width="32.625" style="1" customWidth="1"/>
    <col min="7427" max="7429" width="11.125" style="1" customWidth="1"/>
    <col min="7430" max="7430" width="0" style="1" hidden="1" customWidth="1"/>
    <col min="7431" max="7433" width="11.125" style="1" customWidth="1"/>
    <col min="7434" max="7434" width="3.75" style="1" customWidth="1"/>
    <col min="7435" max="7435" width="4" style="1" customWidth="1"/>
    <col min="7436" max="7436" width="7.625" style="1" customWidth="1"/>
    <col min="7437" max="7438" width="6.25" style="1" customWidth="1"/>
    <col min="7439" max="7680" width="11.375" style="1"/>
    <col min="7681" max="7681" width="6.625" style="1" bestFit="1" customWidth="1"/>
    <col min="7682" max="7682" width="32.625" style="1" customWidth="1"/>
    <col min="7683" max="7685" width="11.125" style="1" customWidth="1"/>
    <col min="7686" max="7686" width="0" style="1" hidden="1" customWidth="1"/>
    <col min="7687" max="7689" width="11.125" style="1" customWidth="1"/>
    <col min="7690" max="7690" width="3.75" style="1" customWidth="1"/>
    <col min="7691" max="7691" width="4" style="1" customWidth="1"/>
    <col min="7692" max="7692" width="7.625" style="1" customWidth="1"/>
    <col min="7693" max="7694" width="6.25" style="1" customWidth="1"/>
    <col min="7695" max="7936" width="11.375" style="1"/>
    <col min="7937" max="7937" width="6.625" style="1" bestFit="1" customWidth="1"/>
    <col min="7938" max="7938" width="32.625" style="1" customWidth="1"/>
    <col min="7939" max="7941" width="11.125" style="1" customWidth="1"/>
    <col min="7942" max="7942" width="0" style="1" hidden="1" customWidth="1"/>
    <col min="7943" max="7945" width="11.125" style="1" customWidth="1"/>
    <col min="7946" max="7946" width="3.75" style="1" customWidth="1"/>
    <col min="7947" max="7947" width="4" style="1" customWidth="1"/>
    <col min="7948" max="7948" width="7.625" style="1" customWidth="1"/>
    <col min="7949" max="7950" width="6.25" style="1" customWidth="1"/>
    <col min="7951" max="8192" width="11.375" style="1"/>
    <col min="8193" max="8193" width="6.625" style="1" bestFit="1" customWidth="1"/>
    <col min="8194" max="8194" width="32.625" style="1" customWidth="1"/>
    <col min="8195" max="8197" width="11.125" style="1" customWidth="1"/>
    <col min="8198" max="8198" width="0" style="1" hidden="1" customWidth="1"/>
    <col min="8199" max="8201" width="11.125" style="1" customWidth="1"/>
    <col min="8202" max="8202" width="3.75" style="1" customWidth="1"/>
    <col min="8203" max="8203" width="4" style="1" customWidth="1"/>
    <col min="8204" max="8204" width="7.625" style="1" customWidth="1"/>
    <col min="8205" max="8206" width="6.25" style="1" customWidth="1"/>
    <col min="8207" max="8448" width="11.375" style="1"/>
    <col min="8449" max="8449" width="6.625" style="1" bestFit="1" customWidth="1"/>
    <col min="8450" max="8450" width="32.625" style="1" customWidth="1"/>
    <col min="8451" max="8453" width="11.125" style="1" customWidth="1"/>
    <col min="8454" max="8454" width="0" style="1" hidden="1" customWidth="1"/>
    <col min="8455" max="8457" width="11.125" style="1" customWidth="1"/>
    <col min="8458" max="8458" width="3.75" style="1" customWidth="1"/>
    <col min="8459" max="8459" width="4" style="1" customWidth="1"/>
    <col min="8460" max="8460" width="7.625" style="1" customWidth="1"/>
    <col min="8461" max="8462" width="6.25" style="1" customWidth="1"/>
    <col min="8463" max="8704" width="11.375" style="1"/>
    <col min="8705" max="8705" width="6.625" style="1" bestFit="1" customWidth="1"/>
    <col min="8706" max="8706" width="32.625" style="1" customWidth="1"/>
    <col min="8707" max="8709" width="11.125" style="1" customWidth="1"/>
    <col min="8710" max="8710" width="0" style="1" hidden="1" customWidth="1"/>
    <col min="8711" max="8713" width="11.125" style="1" customWidth="1"/>
    <col min="8714" max="8714" width="3.75" style="1" customWidth="1"/>
    <col min="8715" max="8715" width="4" style="1" customWidth="1"/>
    <col min="8716" max="8716" width="7.625" style="1" customWidth="1"/>
    <col min="8717" max="8718" width="6.25" style="1" customWidth="1"/>
    <col min="8719" max="8960" width="11.375" style="1"/>
    <col min="8961" max="8961" width="6.625" style="1" bestFit="1" customWidth="1"/>
    <col min="8962" max="8962" width="32.625" style="1" customWidth="1"/>
    <col min="8963" max="8965" width="11.125" style="1" customWidth="1"/>
    <col min="8966" max="8966" width="0" style="1" hidden="1" customWidth="1"/>
    <col min="8967" max="8969" width="11.125" style="1" customWidth="1"/>
    <col min="8970" max="8970" width="3.75" style="1" customWidth="1"/>
    <col min="8971" max="8971" width="4" style="1" customWidth="1"/>
    <col min="8972" max="8972" width="7.625" style="1" customWidth="1"/>
    <col min="8973" max="8974" width="6.25" style="1" customWidth="1"/>
    <col min="8975" max="9216" width="11.375" style="1"/>
    <col min="9217" max="9217" width="6.625" style="1" bestFit="1" customWidth="1"/>
    <col min="9218" max="9218" width="32.625" style="1" customWidth="1"/>
    <col min="9219" max="9221" width="11.125" style="1" customWidth="1"/>
    <col min="9222" max="9222" width="0" style="1" hidden="1" customWidth="1"/>
    <col min="9223" max="9225" width="11.125" style="1" customWidth="1"/>
    <col min="9226" max="9226" width="3.75" style="1" customWidth="1"/>
    <col min="9227" max="9227" width="4" style="1" customWidth="1"/>
    <col min="9228" max="9228" width="7.625" style="1" customWidth="1"/>
    <col min="9229" max="9230" width="6.25" style="1" customWidth="1"/>
    <col min="9231" max="9472" width="11.375" style="1"/>
    <col min="9473" max="9473" width="6.625" style="1" bestFit="1" customWidth="1"/>
    <col min="9474" max="9474" width="32.625" style="1" customWidth="1"/>
    <col min="9475" max="9477" width="11.125" style="1" customWidth="1"/>
    <col min="9478" max="9478" width="0" style="1" hidden="1" customWidth="1"/>
    <col min="9479" max="9481" width="11.125" style="1" customWidth="1"/>
    <col min="9482" max="9482" width="3.75" style="1" customWidth="1"/>
    <col min="9483" max="9483" width="4" style="1" customWidth="1"/>
    <col min="9484" max="9484" width="7.625" style="1" customWidth="1"/>
    <col min="9485" max="9486" width="6.25" style="1" customWidth="1"/>
    <col min="9487" max="9728" width="11.375" style="1"/>
    <col min="9729" max="9729" width="6.625" style="1" bestFit="1" customWidth="1"/>
    <col min="9730" max="9730" width="32.625" style="1" customWidth="1"/>
    <col min="9731" max="9733" width="11.125" style="1" customWidth="1"/>
    <col min="9734" max="9734" width="0" style="1" hidden="1" customWidth="1"/>
    <col min="9735" max="9737" width="11.125" style="1" customWidth="1"/>
    <col min="9738" max="9738" width="3.75" style="1" customWidth="1"/>
    <col min="9739" max="9739" width="4" style="1" customWidth="1"/>
    <col min="9740" max="9740" width="7.625" style="1" customWidth="1"/>
    <col min="9741" max="9742" width="6.25" style="1" customWidth="1"/>
    <col min="9743" max="9984" width="11.375" style="1"/>
    <col min="9985" max="9985" width="6.625" style="1" bestFit="1" customWidth="1"/>
    <col min="9986" max="9986" width="32.625" style="1" customWidth="1"/>
    <col min="9987" max="9989" width="11.125" style="1" customWidth="1"/>
    <col min="9990" max="9990" width="0" style="1" hidden="1" customWidth="1"/>
    <col min="9991" max="9993" width="11.125" style="1" customWidth="1"/>
    <col min="9994" max="9994" width="3.75" style="1" customWidth="1"/>
    <col min="9995" max="9995" width="4" style="1" customWidth="1"/>
    <col min="9996" max="9996" width="7.625" style="1" customWidth="1"/>
    <col min="9997" max="9998" width="6.25" style="1" customWidth="1"/>
    <col min="9999" max="10240" width="11.375" style="1"/>
    <col min="10241" max="10241" width="6.625" style="1" bestFit="1" customWidth="1"/>
    <col min="10242" max="10242" width="32.625" style="1" customWidth="1"/>
    <col min="10243" max="10245" width="11.125" style="1" customWidth="1"/>
    <col min="10246" max="10246" width="0" style="1" hidden="1" customWidth="1"/>
    <col min="10247" max="10249" width="11.125" style="1" customWidth="1"/>
    <col min="10250" max="10250" width="3.75" style="1" customWidth="1"/>
    <col min="10251" max="10251" width="4" style="1" customWidth="1"/>
    <col min="10252" max="10252" width="7.625" style="1" customWidth="1"/>
    <col min="10253" max="10254" width="6.25" style="1" customWidth="1"/>
    <col min="10255" max="10496" width="11.375" style="1"/>
    <col min="10497" max="10497" width="6.625" style="1" bestFit="1" customWidth="1"/>
    <col min="10498" max="10498" width="32.625" style="1" customWidth="1"/>
    <col min="10499" max="10501" width="11.125" style="1" customWidth="1"/>
    <col min="10502" max="10502" width="0" style="1" hidden="1" customWidth="1"/>
    <col min="10503" max="10505" width="11.125" style="1" customWidth="1"/>
    <col min="10506" max="10506" width="3.75" style="1" customWidth="1"/>
    <col min="10507" max="10507" width="4" style="1" customWidth="1"/>
    <col min="10508" max="10508" width="7.625" style="1" customWidth="1"/>
    <col min="10509" max="10510" width="6.25" style="1" customWidth="1"/>
    <col min="10511" max="10752" width="11.375" style="1"/>
    <col min="10753" max="10753" width="6.625" style="1" bestFit="1" customWidth="1"/>
    <col min="10754" max="10754" width="32.625" style="1" customWidth="1"/>
    <col min="10755" max="10757" width="11.125" style="1" customWidth="1"/>
    <col min="10758" max="10758" width="0" style="1" hidden="1" customWidth="1"/>
    <col min="10759" max="10761" width="11.125" style="1" customWidth="1"/>
    <col min="10762" max="10762" width="3.75" style="1" customWidth="1"/>
    <col min="10763" max="10763" width="4" style="1" customWidth="1"/>
    <col min="10764" max="10764" width="7.625" style="1" customWidth="1"/>
    <col min="10765" max="10766" width="6.25" style="1" customWidth="1"/>
    <col min="10767" max="11008" width="11.375" style="1"/>
    <col min="11009" max="11009" width="6.625" style="1" bestFit="1" customWidth="1"/>
    <col min="11010" max="11010" width="32.625" style="1" customWidth="1"/>
    <col min="11011" max="11013" width="11.125" style="1" customWidth="1"/>
    <col min="11014" max="11014" width="0" style="1" hidden="1" customWidth="1"/>
    <col min="11015" max="11017" width="11.125" style="1" customWidth="1"/>
    <col min="11018" max="11018" width="3.75" style="1" customWidth="1"/>
    <col min="11019" max="11019" width="4" style="1" customWidth="1"/>
    <col min="11020" max="11020" width="7.625" style="1" customWidth="1"/>
    <col min="11021" max="11022" width="6.25" style="1" customWidth="1"/>
    <col min="11023" max="11264" width="11.375" style="1"/>
    <col min="11265" max="11265" width="6.625" style="1" bestFit="1" customWidth="1"/>
    <col min="11266" max="11266" width="32.625" style="1" customWidth="1"/>
    <col min="11267" max="11269" width="11.125" style="1" customWidth="1"/>
    <col min="11270" max="11270" width="0" style="1" hidden="1" customWidth="1"/>
    <col min="11271" max="11273" width="11.125" style="1" customWidth="1"/>
    <col min="11274" max="11274" width="3.75" style="1" customWidth="1"/>
    <col min="11275" max="11275" width="4" style="1" customWidth="1"/>
    <col min="11276" max="11276" width="7.625" style="1" customWidth="1"/>
    <col min="11277" max="11278" width="6.25" style="1" customWidth="1"/>
    <col min="11279" max="11520" width="11.375" style="1"/>
    <col min="11521" max="11521" width="6.625" style="1" bestFit="1" customWidth="1"/>
    <col min="11522" max="11522" width="32.625" style="1" customWidth="1"/>
    <col min="11523" max="11525" width="11.125" style="1" customWidth="1"/>
    <col min="11526" max="11526" width="0" style="1" hidden="1" customWidth="1"/>
    <col min="11527" max="11529" width="11.125" style="1" customWidth="1"/>
    <col min="11530" max="11530" width="3.75" style="1" customWidth="1"/>
    <col min="11531" max="11531" width="4" style="1" customWidth="1"/>
    <col min="11532" max="11532" width="7.625" style="1" customWidth="1"/>
    <col min="11533" max="11534" width="6.25" style="1" customWidth="1"/>
    <col min="11535" max="11776" width="11.375" style="1"/>
    <col min="11777" max="11777" width="6.625" style="1" bestFit="1" customWidth="1"/>
    <col min="11778" max="11778" width="32.625" style="1" customWidth="1"/>
    <col min="11779" max="11781" width="11.125" style="1" customWidth="1"/>
    <col min="11782" max="11782" width="0" style="1" hidden="1" customWidth="1"/>
    <col min="11783" max="11785" width="11.125" style="1" customWidth="1"/>
    <col min="11786" max="11786" width="3.75" style="1" customWidth="1"/>
    <col min="11787" max="11787" width="4" style="1" customWidth="1"/>
    <col min="11788" max="11788" width="7.625" style="1" customWidth="1"/>
    <col min="11789" max="11790" width="6.25" style="1" customWidth="1"/>
    <col min="11791" max="12032" width="11.375" style="1"/>
    <col min="12033" max="12033" width="6.625" style="1" bestFit="1" customWidth="1"/>
    <col min="12034" max="12034" width="32.625" style="1" customWidth="1"/>
    <col min="12035" max="12037" width="11.125" style="1" customWidth="1"/>
    <col min="12038" max="12038" width="0" style="1" hidden="1" customWidth="1"/>
    <col min="12039" max="12041" width="11.125" style="1" customWidth="1"/>
    <col min="12042" max="12042" width="3.75" style="1" customWidth="1"/>
    <col min="12043" max="12043" width="4" style="1" customWidth="1"/>
    <col min="12044" max="12044" width="7.625" style="1" customWidth="1"/>
    <col min="12045" max="12046" width="6.25" style="1" customWidth="1"/>
    <col min="12047" max="12288" width="11.375" style="1"/>
    <col min="12289" max="12289" width="6.625" style="1" bestFit="1" customWidth="1"/>
    <col min="12290" max="12290" width="32.625" style="1" customWidth="1"/>
    <col min="12291" max="12293" width="11.125" style="1" customWidth="1"/>
    <col min="12294" max="12294" width="0" style="1" hidden="1" customWidth="1"/>
    <col min="12295" max="12297" width="11.125" style="1" customWidth="1"/>
    <col min="12298" max="12298" width="3.75" style="1" customWidth="1"/>
    <col min="12299" max="12299" width="4" style="1" customWidth="1"/>
    <col min="12300" max="12300" width="7.625" style="1" customWidth="1"/>
    <col min="12301" max="12302" width="6.25" style="1" customWidth="1"/>
    <col min="12303" max="12544" width="11.375" style="1"/>
    <col min="12545" max="12545" width="6.625" style="1" bestFit="1" customWidth="1"/>
    <col min="12546" max="12546" width="32.625" style="1" customWidth="1"/>
    <col min="12547" max="12549" width="11.125" style="1" customWidth="1"/>
    <col min="12550" max="12550" width="0" style="1" hidden="1" customWidth="1"/>
    <col min="12551" max="12553" width="11.125" style="1" customWidth="1"/>
    <col min="12554" max="12554" width="3.75" style="1" customWidth="1"/>
    <col min="12555" max="12555" width="4" style="1" customWidth="1"/>
    <col min="12556" max="12556" width="7.625" style="1" customWidth="1"/>
    <col min="12557" max="12558" width="6.25" style="1" customWidth="1"/>
    <col min="12559" max="12800" width="11.375" style="1"/>
    <col min="12801" max="12801" width="6.625" style="1" bestFit="1" customWidth="1"/>
    <col min="12802" max="12802" width="32.625" style="1" customWidth="1"/>
    <col min="12803" max="12805" width="11.125" style="1" customWidth="1"/>
    <col min="12806" max="12806" width="0" style="1" hidden="1" customWidth="1"/>
    <col min="12807" max="12809" width="11.125" style="1" customWidth="1"/>
    <col min="12810" max="12810" width="3.75" style="1" customWidth="1"/>
    <col min="12811" max="12811" width="4" style="1" customWidth="1"/>
    <col min="12812" max="12812" width="7.625" style="1" customWidth="1"/>
    <col min="12813" max="12814" width="6.25" style="1" customWidth="1"/>
    <col min="12815" max="13056" width="11.375" style="1"/>
    <col min="13057" max="13057" width="6.625" style="1" bestFit="1" customWidth="1"/>
    <col min="13058" max="13058" width="32.625" style="1" customWidth="1"/>
    <col min="13059" max="13061" width="11.125" style="1" customWidth="1"/>
    <col min="13062" max="13062" width="0" style="1" hidden="1" customWidth="1"/>
    <col min="13063" max="13065" width="11.125" style="1" customWidth="1"/>
    <col min="13066" max="13066" width="3.75" style="1" customWidth="1"/>
    <col min="13067" max="13067" width="4" style="1" customWidth="1"/>
    <col min="13068" max="13068" width="7.625" style="1" customWidth="1"/>
    <col min="13069" max="13070" width="6.25" style="1" customWidth="1"/>
    <col min="13071" max="13312" width="11.375" style="1"/>
    <col min="13313" max="13313" width="6.625" style="1" bestFit="1" customWidth="1"/>
    <col min="13314" max="13314" width="32.625" style="1" customWidth="1"/>
    <col min="13315" max="13317" width="11.125" style="1" customWidth="1"/>
    <col min="13318" max="13318" width="0" style="1" hidden="1" customWidth="1"/>
    <col min="13319" max="13321" width="11.125" style="1" customWidth="1"/>
    <col min="13322" max="13322" width="3.75" style="1" customWidth="1"/>
    <col min="13323" max="13323" width="4" style="1" customWidth="1"/>
    <col min="13324" max="13324" width="7.625" style="1" customWidth="1"/>
    <col min="13325" max="13326" width="6.25" style="1" customWidth="1"/>
    <col min="13327" max="13568" width="11.375" style="1"/>
    <col min="13569" max="13569" width="6.625" style="1" bestFit="1" customWidth="1"/>
    <col min="13570" max="13570" width="32.625" style="1" customWidth="1"/>
    <col min="13571" max="13573" width="11.125" style="1" customWidth="1"/>
    <col min="13574" max="13574" width="0" style="1" hidden="1" customWidth="1"/>
    <col min="13575" max="13577" width="11.125" style="1" customWidth="1"/>
    <col min="13578" max="13578" width="3.75" style="1" customWidth="1"/>
    <col min="13579" max="13579" width="4" style="1" customWidth="1"/>
    <col min="13580" max="13580" width="7.625" style="1" customWidth="1"/>
    <col min="13581" max="13582" width="6.25" style="1" customWidth="1"/>
    <col min="13583" max="13824" width="11.375" style="1"/>
    <col min="13825" max="13825" width="6.625" style="1" bestFit="1" customWidth="1"/>
    <col min="13826" max="13826" width="32.625" style="1" customWidth="1"/>
    <col min="13827" max="13829" width="11.125" style="1" customWidth="1"/>
    <col min="13830" max="13830" width="0" style="1" hidden="1" customWidth="1"/>
    <col min="13831" max="13833" width="11.125" style="1" customWidth="1"/>
    <col min="13834" max="13834" width="3.75" style="1" customWidth="1"/>
    <col min="13835" max="13835" width="4" style="1" customWidth="1"/>
    <col min="13836" max="13836" width="7.625" style="1" customWidth="1"/>
    <col min="13837" max="13838" width="6.25" style="1" customWidth="1"/>
    <col min="13839" max="14080" width="11.375" style="1"/>
    <col min="14081" max="14081" width="6.625" style="1" bestFit="1" customWidth="1"/>
    <col min="14082" max="14082" width="32.625" style="1" customWidth="1"/>
    <col min="14083" max="14085" width="11.125" style="1" customWidth="1"/>
    <col min="14086" max="14086" width="0" style="1" hidden="1" customWidth="1"/>
    <col min="14087" max="14089" width="11.125" style="1" customWidth="1"/>
    <col min="14090" max="14090" width="3.75" style="1" customWidth="1"/>
    <col min="14091" max="14091" width="4" style="1" customWidth="1"/>
    <col min="14092" max="14092" width="7.625" style="1" customWidth="1"/>
    <col min="14093" max="14094" width="6.25" style="1" customWidth="1"/>
    <col min="14095" max="14336" width="11.375" style="1"/>
    <col min="14337" max="14337" width="6.625" style="1" bestFit="1" customWidth="1"/>
    <col min="14338" max="14338" width="32.625" style="1" customWidth="1"/>
    <col min="14339" max="14341" width="11.125" style="1" customWidth="1"/>
    <col min="14342" max="14342" width="0" style="1" hidden="1" customWidth="1"/>
    <col min="14343" max="14345" width="11.125" style="1" customWidth="1"/>
    <col min="14346" max="14346" width="3.75" style="1" customWidth="1"/>
    <col min="14347" max="14347" width="4" style="1" customWidth="1"/>
    <col min="14348" max="14348" width="7.625" style="1" customWidth="1"/>
    <col min="14349" max="14350" width="6.25" style="1" customWidth="1"/>
    <col min="14351" max="14592" width="11.375" style="1"/>
    <col min="14593" max="14593" width="6.625" style="1" bestFit="1" customWidth="1"/>
    <col min="14594" max="14594" width="32.625" style="1" customWidth="1"/>
    <col min="14595" max="14597" width="11.125" style="1" customWidth="1"/>
    <col min="14598" max="14598" width="0" style="1" hidden="1" customWidth="1"/>
    <col min="14599" max="14601" width="11.125" style="1" customWidth="1"/>
    <col min="14602" max="14602" width="3.75" style="1" customWidth="1"/>
    <col min="14603" max="14603" width="4" style="1" customWidth="1"/>
    <col min="14604" max="14604" width="7.625" style="1" customWidth="1"/>
    <col min="14605" max="14606" width="6.25" style="1" customWidth="1"/>
    <col min="14607" max="14848" width="11.375" style="1"/>
    <col min="14849" max="14849" width="6.625" style="1" bestFit="1" customWidth="1"/>
    <col min="14850" max="14850" width="32.625" style="1" customWidth="1"/>
    <col min="14851" max="14853" width="11.125" style="1" customWidth="1"/>
    <col min="14854" max="14854" width="0" style="1" hidden="1" customWidth="1"/>
    <col min="14855" max="14857" width="11.125" style="1" customWidth="1"/>
    <col min="14858" max="14858" width="3.75" style="1" customWidth="1"/>
    <col min="14859" max="14859" width="4" style="1" customWidth="1"/>
    <col min="14860" max="14860" width="7.625" style="1" customWidth="1"/>
    <col min="14861" max="14862" width="6.25" style="1" customWidth="1"/>
    <col min="14863" max="15104" width="11.375" style="1"/>
    <col min="15105" max="15105" width="6.625" style="1" bestFit="1" customWidth="1"/>
    <col min="15106" max="15106" width="32.625" style="1" customWidth="1"/>
    <col min="15107" max="15109" width="11.125" style="1" customWidth="1"/>
    <col min="15110" max="15110" width="0" style="1" hidden="1" customWidth="1"/>
    <col min="15111" max="15113" width="11.125" style="1" customWidth="1"/>
    <col min="15114" max="15114" width="3.75" style="1" customWidth="1"/>
    <col min="15115" max="15115" width="4" style="1" customWidth="1"/>
    <col min="15116" max="15116" width="7.625" style="1" customWidth="1"/>
    <col min="15117" max="15118" width="6.25" style="1" customWidth="1"/>
    <col min="15119" max="15360" width="11.375" style="1"/>
    <col min="15361" max="15361" width="6.625" style="1" bestFit="1" customWidth="1"/>
    <col min="15362" max="15362" width="32.625" style="1" customWidth="1"/>
    <col min="15363" max="15365" width="11.125" style="1" customWidth="1"/>
    <col min="15366" max="15366" width="0" style="1" hidden="1" customWidth="1"/>
    <col min="15367" max="15369" width="11.125" style="1" customWidth="1"/>
    <col min="15370" max="15370" width="3.75" style="1" customWidth="1"/>
    <col min="15371" max="15371" width="4" style="1" customWidth="1"/>
    <col min="15372" max="15372" width="7.625" style="1" customWidth="1"/>
    <col min="15373" max="15374" width="6.25" style="1" customWidth="1"/>
    <col min="15375" max="15616" width="11.375" style="1"/>
    <col min="15617" max="15617" width="6.625" style="1" bestFit="1" customWidth="1"/>
    <col min="15618" max="15618" width="32.625" style="1" customWidth="1"/>
    <col min="15619" max="15621" width="11.125" style="1" customWidth="1"/>
    <col min="15622" max="15622" width="0" style="1" hidden="1" customWidth="1"/>
    <col min="15623" max="15625" width="11.125" style="1" customWidth="1"/>
    <col min="15626" max="15626" width="3.75" style="1" customWidth="1"/>
    <col min="15627" max="15627" width="4" style="1" customWidth="1"/>
    <col min="15628" max="15628" width="7.625" style="1" customWidth="1"/>
    <col min="15629" max="15630" width="6.25" style="1" customWidth="1"/>
    <col min="15631" max="15872" width="11.375" style="1"/>
    <col min="15873" max="15873" width="6.625" style="1" bestFit="1" customWidth="1"/>
    <col min="15874" max="15874" width="32.625" style="1" customWidth="1"/>
    <col min="15875" max="15877" width="11.125" style="1" customWidth="1"/>
    <col min="15878" max="15878" width="0" style="1" hidden="1" customWidth="1"/>
    <col min="15879" max="15881" width="11.125" style="1" customWidth="1"/>
    <col min="15882" max="15882" width="3.75" style="1" customWidth="1"/>
    <col min="15883" max="15883" width="4" style="1" customWidth="1"/>
    <col min="15884" max="15884" width="7.625" style="1" customWidth="1"/>
    <col min="15885" max="15886" width="6.25" style="1" customWidth="1"/>
    <col min="15887" max="16128" width="11.375" style="1"/>
    <col min="16129" max="16129" width="6.625" style="1" bestFit="1" customWidth="1"/>
    <col min="16130" max="16130" width="32.625" style="1" customWidth="1"/>
    <col min="16131" max="16133" width="11.125" style="1" customWidth="1"/>
    <col min="16134" max="16134" width="0" style="1" hidden="1" customWidth="1"/>
    <col min="16135" max="16137" width="11.125" style="1" customWidth="1"/>
    <col min="16138" max="16138" width="3.75" style="1" customWidth="1"/>
    <col min="16139" max="16139" width="4" style="1" customWidth="1"/>
    <col min="16140" max="16140" width="7.625" style="1" customWidth="1"/>
    <col min="16141" max="16142" width="6.25" style="1" customWidth="1"/>
    <col min="16143" max="16384" width="11.375" style="1"/>
  </cols>
  <sheetData>
    <row r="1" spans="1:14" ht="9.1" hidden="1" customHeight="1">
      <c r="B1" s="2" t="s">
        <v>0</v>
      </c>
      <c r="C1" s="3">
        <f>SUMIF($J:$J,"P&amp;L",C:C)</f>
        <v>0</v>
      </c>
      <c r="D1" s="3">
        <f>SUMIF($J:$J,"P&amp;L",D:D)</f>
        <v>0</v>
      </c>
      <c r="E1" s="3"/>
      <c r="F1" s="3">
        <f>SUMIF($J:$J,"P&amp;L",F:F)</f>
        <v>0</v>
      </c>
      <c r="G1" s="3">
        <f>SUMIF($J:$J,"P&amp;L",G:G)</f>
        <v>0</v>
      </c>
      <c r="H1" s="4"/>
    </row>
    <row r="2" spans="1:14" s="6" customFormat="1" ht="12.85">
      <c r="B2" s="7" t="s">
        <v>1</v>
      </c>
      <c r="C2" s="8"/>
      <c r="D2" s="9"/>
      <c r="E2" s="9"/>
      <c r="F2" s="9"/>
      <c r="G2" s="9"/>
      <c r="H2" s="9"/>
      <c r="I2" s="9"/>
      <c r="J2" s="9"/>
      <c r="K2" s="10"/>
      <c r="L2" s="11"/>
      <c r="M2" s="12"/>
      <c r="N2" s="13"/>
    </row>
    <row r="3" spans="1:14" s="6" customFormat="1" ht="17.850000000000001">
      <c r="B3" s="14" t="s">
        <v>2</v>
      </c>
      <c r="C3" s="15"/>
      <c r="D3" s="16"/>
      <c r="E3" s="17"/>
      <c r="F3" s="17"/>
      <c r="G3" s="17"/>
      <c r="H3" s="17"/>
      <c r="I3" s="17"/>
      <c r="J3" s="17"/>
      <c r="K3" s="18"/>
      <c r="L3" s="19" t="s">
        <v>3</v>
      </c>
      <c r="M3" s="20"/>
      <c r="N3" s="21"/>
    </row>
    <row r="4" spans="1:14" s="6" customFormat="1" ht="18.55">
      <c r="B4" s="22" t="s">
        <v>4</v>
      </c>
      <c r="C4" s="23" t="s">
        <v>84</v>
      </c>
      <c r="D4" s="24"/>
      <c r="E4" s="25"/>
      <c r="F4" s="25"/>
      <c r="G4" s="25"/>
      <c r="H4" s="25"/>
      <c r="I4" s="25"/>
      <c r="J4" s="25"/>
      <c r="K4" s="26"/>
      <c r="L4" s="27"/>
      <c r="M4" s="28"/>
      <c r="N4" s="29"/>
    </row>
    <row r="5" spans="1:14" s="6" customFormat="1" ht="12.85">
      <c r="B5" s="30" t="s">
        <v>5</v>
      </c>
      <c r="C5" s="31" t="s">
        <v>87</v>
      </c>
      <c r="D5" s="32"/>
      <c r="E5" s="33"/>
      <c r="F5" s="34"/>
      <c r="G5" s="34"/>
      <c r="H5" s="34"/>
      <c r="I5" s="34"/>
      <c r="J5" s="34"/>
      <c r="K5" s="35"/>
      <c r="L5" s="36" t="s">
        <v>6</v>
      </c>
      <c r="M5" s="37"/>
      <c r="N5" s="13"/>
    </row>
    <row r="6" spans="1:14" s="6" customFormat="1" ht="12.85">
      <c r="B6" s="7" t="s">
        <v>7</v>
      </c>
      <c r="C6" s="38"/>
      <c r="D6" s="34"/>
      <c r="E6" s="34"/>
      <c r="F6" s="34"/>
      <c r="G6" s="34"/>
      <c r="H6" s="34"/>
      <c r="I6" s="34"/>
      <c r="J6" s="34"/>
      <c r="K6" s="39"/>
      <c r="L6" s="40" t="s">
        <v>85</v>
      </c>
      <c r="M6" s="34"/>
      <c r="N6" s="21"/>
    </row>
    <row r="7" spans="1:14" s="6" customFormat="1" ht="12.85">
      <c r="B7" s="41" t="s">
        <v>8</v>
      </c>
      <c r="C7" s="42"/>
      <c r="D7" s="43"/>
      <c r="E7" s="44"/>
      <c r="F7" s="44"/>
      <c r="G7" s="44"/>
      <c r="H7" s="44"/>
      <c r="I7" s="44"/>
      <c r="J7" s="44"/>
      <c r="K7" s="45"/>
      <c r="L7" s="46"/>
      <c r="M7" s="47"/>
      <c r="N7" s="48"/>
    </row>
    <row r="8" spans="1:14" s="49" customFormat="1">
      <c r="B8" s="50"/>
      <c r="C8" s="51"/>
      <c r="D8" s="52"/>
      <c r="E8" s="53"/>
      <c r="F8" s="53"/>
      <c r="G8" s="53"/>
      <c r="H8" s="53"/>
      <c r="I8" s="53"/>
      <c r="J8" s="53"/>
      <c r="K8" s="54"/>
      <c r="L8" s="54"/>
      <c r="M8" s="55"/>
      <c r="N8" s="56"/>
    </row>
    <row r="9" spans="1:14" s="49" customFormat="1">
      <c r="B9" s="50"/>
      <c r="C9" s="57">
        <v>41274</v>
      </c>
      <c r="D9" s="52"/>
      <c r="E9" s="58"/>
      <c r="F9" s="58"/>
      <c r="G9" s="57">
        <v>40908</v>
      </c>
      <c r="H9" s="53"/>
      <c r="I9" s="53"/>
      <c r="J9" s="53"/>
      <c r="K9" s="54"/>
      <c r="L9" s="54"/>
      <c r="M9" s="55"/>
      <c r="N9" s="56"/>
    </row>
    <row r="10" spans="1:14" s="59" customFormat="1" ht="21.4">
      <c r="B10" s="69" t="s">
        <v>9</v>
      </c>
      <c r="C10" s="70" t="s">
        <v>10</v>
      </c>
      <c r="D10" s="70" t="s">
        <v>11</v>
      </c>
      <c r="E10" s="70" t="s">
        <v>12</v>
      </c>
      <c r="F10" s="70" t="s">
        <v>13</v>
      </c>
      <c r="G10" s="70" t="s">
        <v>14</v>
      </c>
      <c r="H10" s="70" t="s">
        <v>15</v>
      </c>
      <c r="I10" s="70" t="s">
        <v>16</v>
      </c>
      <c r="K10" s="60"/>
      <c r="L10" s="61" t="s">
        <v>17</v>
      </c>
    </row>
    <row r="11" spans="1:14" s="63" customFormat="1">
      <c r="A11" s="66" t="s">
        <v>86</v>
      </c>
      <c r="B11" s="67" t="s">
        <v>18</v>
      </c>
      <c r="C11" s="68"/>
      <c r="D11" s="68"/>
      <c r="E11" s="68"/>
      <c r="F11" s="68"/>
      <c r="G11" s="68"/>
      <c r="H11" s="68"/>
      <c r="I11" s="71"/>
      <c r="J11" s="62"/>
      <c r="L11" s="72"/>
    </row>
  </sheetData>
  <pageMargins left="0.47" right="0.75" top="0.54" bottom="1" header="0.49" footer="0.5"/>
  <pageSetup paperSize="9" scale="67" fitToHeight="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39</vt:i4>
      </vt:variant>
      <vt:variant>
        <vt:lpstr>Named Ranges</vt:lpstr>
      </vt:variant>
      <vt:variant>
        <vt:i4>55</vt:i4>
      </vt:variant>
    </vt:vector>
  </HeadingPairs>
  <TitlesOfParts>
    <vt:vector size="94" baseType="lpstr">
      <vt:lpstr>FR</vt:lpstr>
      <vt:lpstr>D</vt:lpstr>
      <vt:lpstr>E</vt:lpstr>
      <vt:lpstr>F</vt:lpstr>
      <vt:lpstr>F1</vt:lpstr>
      <vt:lpstr>H</vt:lpstr>
      <vt:lpstr>I</vt:lpstr>
      <vt:lpstr>J</vt:lpstr>
      <vt:lpstr>L</vt:lpstr>
      <vt:lpstr>M</vt:lpstr>
      <vt:lpstr>OOT</vt:lpstr>
      <vt:lpstr>Q</vt:lpstr>
      <vt:lpstr>S</vt:lpstr>
      <vt:lpstr>UA</vt:lpstr>
      <vt:lpstr>UC</vt:lpstr>
      <vt:lpstr>VA</vt:lpstr>
      <vt:lpstr>VC</vt:lpstr>
      <vt:lpstr>VO</vt:lpstr>
      <vt:lpstr>O</vt:lpstr>
      <vt:lpstr>Z</vt:lpstr>
      <vt:lpstr>Sheet1</vt:lpstr>
      <vt:lpstr>PL PBC ALL</vt:lpstr>
      <vt:lpstr>BS PBC ALL</vt:lpstr>
      <vt:lpstr>PBC BS EUR</vt:lpstr>
      <vt:lpstr>PBC IS EUR</vt:lpstr>
      <vt:lpstr>Shp te panjohura 2013</vt:lpstr>
      <vt:lpstr>SM_RLP</vt:lpstr>
      <vt:lpstr>6-7</vt:lpstr>
      <vt:lpstr>Rrisku i kembimit</vt:lpstr>
      <vt:lpstr>TB Data</vt:lpstr>
      <vt:lpstr>Bilanc dhe Fitim Humbje</vt:lpstr>
      <vt:lpstr>Kapitali</vt:lpstr>
      <vt:lpstr>Cash flow</vt:lpstr>
      <vt:lpstr>Inve automjet</vt:lpstr>
      <vt:lpstr>Aktive afat gjata materiale</vt:lpstr>
      <vt:lpstr>IFRS FS NOTES 31.12.2013</vt:lpstr>
      <vt:lpstr>IFRS FTA 31.12.2012</vt:lpstr>
      <vt:lpstr>T01-Equity Rec</vt:lpstr>
      <vt:lpstr>PBC_Trade Pay 2012</vt:lpstr>
      <vt:lpstr>FR!FR_AvAP_CY</vt:lpstr>
      <vt:lpstr>FR!FR_AvAP_CYA</vt:lpstr>
      <vt:lpstr>FR!FR_AvAP_INT</vt:lpstr>
      <vt:lpstr>FR!FR_AvAP_PY</vt:lpstr>
      <vt:lpstr>FR!FR_AvAR_CY</vt:lpstr>
      <vt:lpstr>FR!FR_AvAR_CYA</vt:lpstr>
      <vt:lpstr>FR!FR_AvAR_INT</vt:lpstr>
      <vt:lpstr>FR!FR_AvAR_PY</vt:lpstr>
      <vt:lpstr>FR!FR_Cur_Assets_CY</vt:lpstr>
      <vt:lpstr>FR!FR_Cur_Assets_CYA</vt:lpstr>
      <vt:lpstr>FR!FR_Cur_Assets_INT</vt:lpstr>
      <vt:lpstr>FR!FR_Cur_Assets_PY</vt:lpstr>
      <vt:lpstr>FR!FR_Cur_Liab_CY</vt:lpstr>
      <vt:lpstr>FR!FR_Cur_Liab_CYA</vt:lpstr>
      <vt:lpstr>FR!FR_Cur_Liab_INT</vt:lpstr>
      <vt:lpstr>FR!FR_Cur_Liab_PY</vt:lpstr>
      <vt:lpstr>FR!FR_Inv_CY</vt:lpstr>
      <vt:lpstr>FR!FR_Inv_CYA</vt:lpstr>
      <vt:lpstr>FR!FR_Inv_INT</vt:lpstr>
      <vt:lpstr>FR!FR_Inv_PY</vt:lpstr>
      <vt:lpstr>FR!FR_Sequity_CY</vt:lpstr>
      <vt:lpstr>FR!FR_Sequity_CYA</vt:lpstr>
      <vt:lpstr>FR!FR_Sequity_INT</vt:lpstr>
      <vt:lpstr>FR!FR_Sequity_PY</vt:lpstr>
      <vt:lpstr>FR!FR_Tot_Assets_CY</vt:lpstr>
      <vt:lpstr>FR!FR_Tot_Assets_CYA</vt:lpstr>
      <vt:lpstr>FR!FR_Tot_Assets_INT</vt:lpstr>
      <vt:lpstr>FR!FR_Tot_Assets_PY</vt:lpstr>
      <vt:lpstr>FR!FR_Tot_Liab_CY</vt:lpstr>
      <vt:lpstr>FR!FR_Tot_Liab_CYA</vt:lpstr>
      <vt:lpstr>FR!FR_Tot_Liab_INT</vt:lpstr>
      <vt:lpstr>FR!FR_Tot_Liab_PY</vt:lpstr>
      <vt:lpstr>'T01-Equity Rec'!Print_Area</vt:lpstr>
      <vt:lpstr>'TB Data'!Print_Area</vt:lpstr>
      <vt:lpstr>D!Print_Titles</vt:lpstr>
      <vt:lpstr>E!Print_Titles</vt:lpstr>
      <vt:lpstr>F!Print_Titles</vt:lpstr>
      <vt:lpstr>'F1'!Print_Titles</vt:lpstr>
      <vt:lpstr>FR!Print_Titles</vt:lpstr>
      <vt:lpstr>H!Print_Titles</vt:lpstr>
      <vt:lpstr>I!Print_Titles</vt:lpstr>
      <vt:lpstr>J!Print_Titles</vt:lpstr>
      <vt:lpstr>L!Print_Titles</vt:lpstr>
      <vt:lpstr>M!Print_Titles</vt:lpstr>
      <vt:lpstr>O!Print_Titles</vt:lpstr>
      <vt:lpstr>OOT!Print_Titles</vt:lpstr>
      <vt:lpstr>Q!Print_Titles</vt:lpstr>
      <vt:lpstr>S!Print_Titles</vt:lpstr>
      <vt:lpstr>'TB Data'!Print_Titles</vt:lpstr>
      <vt:lpstr>UA!Print_Titles</vt:lpstr>
      <vt:lpstr>UC!Print_Titles</vt:lpstr>
      <vt:lpstr>VA!Print_Titles</vt:lpstr>
      <vt:lpstr>VC!Print_Titles</vt:lpstr>
      <vt:lpstr>VO!Print_Titles</vt:lpstr>
      <vt:lpstr>Z!Print_Titles</vt:lpstr>
    </vt:vector>
  </TitlesOfParts>
  <Company>Ernst &amp; Young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Jona Leqejza</dc:creator>
  <cp:lastModifiedBy>a.ramolli</cp:lastModifiedBy>
  <cp:lastPrinted>2014-03-24T13:25:19Z</cp:lastPrinted>
  <dcterms:created xsi:type="dcterms:W3CDTF">2013-04-02T11:13:01Z</dcterms:created>
  <dcterms:modified xsi:type="dcterms:W3CDTF">2014-03-24T13:26:11Z</dcterms:modified>
</cp:coreProperties>
</file>